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fileSharing readOnlyRecommended="1"/>
  <workbookPr defaultThemeVersion="166925"/>
  <mc:AlternateContent xmlns:mc="http://schemas.openxmlformats.org/markup-compatibility/2006">
    <mc:Choice Requires="x15">
      <x15ac:absPath xmlns:x15ac="http://schemas.microsoft.com/office/spreadsheetml/2010/11/ac" url="/Users/jmuramoto/Desktop/State of the Waters/2023/Data and Grades/Scores and Grades/Final read-only spreadsheets 12-3-23/Coastal read-only/"/>
    </mc:Choice>
  </mc:AlternateContent>
  <xr:revisionPtr revIDLastSave="0" documentId="8_{0F130295-F849-7946-AF41-DADEC4885F4D}" xr6:coauthVersionLast="47" xr6:coauthVersionMax="47" xr10:uidLastSave="{00000000-0000-0000-0000-000000000000}"/>
  <bookViews>
    <workbookView xWindow="2460" yWindow="840" windowWidth="18560" windowHeight="12460" xr2:uid="{55615A5C-C0A0-426A-B943-DBC693D05646}"/>
  </bookViews>
  <sheets>
    <sheet name="Summary - Capewide" sheetId="55" r:id="rId1"/>
    <sheet name="Embayment Status - Capewide" sheetId="56" r:id="rId2"/>
    <sheet name="Station Status - Capewide" sheetId="57" r:id="rId3"/>
    <sheet name="Calculating EI scores- equation" sheetId="2" r:id="rId4"/>
    <sheet name="DO Saturation Table" sheetId="49" r:id="rId5"/>
    <sheet name="DO saturation equation" sheetId="3" r:id="rId6"/>
    <sheet name="Procedure- Updated" sheetId="50" r:id="rId7"/>
    <sheet name="QC Process" sheetId="51" r:id="rId8"/>
    <sheet name="LatLon" sheetId="1" r:id="rId9"/>
    <sheet name="2023 Scores and Grades" sheetId="54" r:id="rId10"/>
    <sheet name="2022 Data" sheetId="4" r:id="rId11"/>
    <sheet name="2018 Data" sheetId="53" r:id="rId12"/>
    <sheet name="2019 Data" sheetId="52" r:id="rId13"/>
    <sheet name="2020 Data" sheetId="48" r:id="rId14"/>
    <sheet name="2021 Data" sheetId="47" r:id="rId15"/>
    <sheet name="CR01" sheetId="6" r:id="rId16"/>
    <sheet name="CR02" sheetId="7" r:id="rId17"/>
    <sheet name="CR03" sheetId="9" r:id="rId18"/>
    <sheet name="ER01" sheetId="10" r:id="rId19"/>
    <sheet name="ER02" sheetId="11" r:id="rId20"/>
    <sheet name="ER03" sheetId="12" r:id="rId21"/>
    <sheet name="PB01- OMIT" sheetId="13" r:id="rId22"/>
    <sheet name="PB02" sheetId="14" r:id="rId23"/>
    <sheet name="PB03" sheetId="15" r:id="rId24"/>
    <sheet name="PB04" sheetId="16" r:id="rId25"/>
    <sheet name="PB05" sheetId="17" r:id="rId26"/>
    <sheet name="PB06" sheetId="18" r:id="rId27"/>
    <sheet name="PB07" sheetId="19" r:id="rId28"/>
    <sheet name="PB08" sheetId="20" r:id="rId29"/>
    <sheet name="PB09" sheetId="21" r:id="rId30"/>
    <sheet name="PB10" sheetId="22" r:id="rId31"/>
    <sheet name="PB11" sheetId="23" r:id="rId32"/>
    <sheet name="PB12" sheetId="24" r:id="rId33"/>
    <sheet name="PB13" sheetId="25" r:id="rId34"/>
    <sheet name="PB14" sheetId="26" r:id="rId35"/>
    <sheet name="PB15" sheetId="27" r:id="rId36"/>
    <sheet name="SR05" sheetId="28" r:id="rId37"/>
    <sheet name="WB01" sheetId="29" r:id="rId38"/>
    <sheet name="WB02" sheetId="30" r:id="rId39"/>
    <sheet name="WB03" sheetId="31" r:id="rId40"/>
    <sheet name="WB04" sheetId="32" r:id="rId41"/>
    <sheet name="WB05- OMIT" sheetId="33" r:id="rId42"/>
    <sheet name="WB06- NOUSE" sheetId="34" r:id="rId43"/>
    <sheet name="WB07" sheetId="35" r:id="rId44"/>
    <sheet name="WB08" sheetId="36" r:id="rId45"/>
    <sheet name="WB09" sheetId="37" r:id="rId46"/>
    <sheet name="WB10-OMIT" sheetId="38" r:id="rId47"/>
    <sheet name="WB11" sheetId="39" r:id="rId48"/>
    <sheet name="WB12" sheetId="40" r:id="rId49"/>
    <sheet name="WB13" sheetId="41" r:id="rId5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 i="56" l="1"/>
  <c r="C61" i="56"/>
  <c r="C63" i="56" s="1"/>
  <c r="C65" i="56" s="1"/>
  <c r="C235" i="57"/>
  <c r="C234" i="57"/>
  <c r="C236" i="57" s="1"/>
  <c r="H211" i="57"/>
  <c r="H210" i="57"/>
  <c r="H209" i="57"/>
  <c r="H208" i="57"/>
  <c r="H207" i="57"/>
  <c r="H206" i="57"/>
  <c r="H205" i="57"/>
  <c r="H204" i="57"/>
  <c r="H203" i="57"/>
  <c r="H202" i="57"/>
  <c r="H201" i="57"/>
  <c r="H200" i="57"/>
  <c r="H199" i="57"/>
  <c r="H198" i="57"/>
  <c r="H197" i="57"/>
  <c r="H196" i="57"/>
  <c r="H195" i="57"/>
  <c r="H194" i="57"/>
  <c r="H193" i="57"/>
  <c r="H192" i="57"/>
  <c r="H19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10" i="57"/>
  <c r="H9" i="57"/>
  <c r="H8" i="57"/>
  <c r="H7" i="57"/>
  <c r="H6" i="57"/>
  <c r="H5" i="57"/>
  <c r="AK32" i="14"/>
  <c r="B197" i="28"/>
  <c r="B196" i="28"/>
  <c r="B195" i="28"/>
  <c r="B194" i="28"/>
  <c r="B193" i="28"/>
  <c r="B192" i="28"/>
  <c r="C283" i="41"/>
  <c r="C282" i="41"/>
  <c r="C281" i="41"/>
  <c r="C280" i="41"/>
  <c r="C279" i="41"/>
  <c r="AY253" i="41"/>
  <c r="AY194" i="41"/>
  <c r="AY145" i="41"/>
  <c r="AX99" i="41"/>
  <c r="AS96" i="41"/>
  <c r="AX59" i="41"/>
  <c r="AK62" i="41"/>
  <c r="AD62" i="41"/>
  <c r="C207" i="31"/>
  <c r="C206" i="31"/>
  <c r="AX192" i="31"/>
  <c r="AD195" i="31"/>
  <c r="AD194" i="31"/>
  <c r="AX152" i="31"/>
  <c r="AX111" i="31"/>
  <c r="AK114" i="31"/>
  <c r="AX71" i="31"/>
  <c r="AS68" i="31"/>
  <c r="AX32" i="31"/>
  <c r="AK37" i="31"/>
  <c r="AX192" i="30"/>
  <c r="AX152" i="30"/>
  <c r="AX111" i="30"/>
  <c r="AD113" i="30"/>
  <c r="AX71" i="30"/>
  <c r="AS68" i="30"/>
  <c r="AK76" i="30"/>
  <c r="AX32" i="30"/>
  <c r="AK37" i="30"/>
  <c r="AX192" i="29"/>
  <c r="AX152" i="29"/>
  <c r="AX111" i="29"/>
  <c r="AX71" i="29"/>
  <c r="AS68" i="29"/>
  <c r="AK76" i="29"/>
  <c r="AX32" i="29"/>
  <c r="AK37" i="29"/>
  <c r="AX192" i="22"/>
  <c r="AS189" i="22"/>
  <c r="AX152" i="22"/>
  <c r="AX113" i="22"/>
  <c r="AS110" i="22"/>
  <c r="AD117" i="22"/>
  <c r="AX71" i="22"/>
  <c r="AX32" i="22"/>
  <c r="AS29" i="22"/>
  <c r="AK37" i="22"/>
  <c r="C207" i="21"/>
  <c r="C208" i="21"/>
  <c r="C206" i="21"/>
  <c r="AX192" i="21"/>
  <c r="AS189" i="21"/>
  <c r="AD196" i="21"/>
  <c r="AX152" i="21"/>
  <c r="AX113" i="21"/>
  <c r="AD117" i="21"/>
  <c r="AX71" i="21"/>
  <c r="AK77" i="21"/>
  <c r="AD77" i="21"/>
  <c r="AX32" i="21"/>
  <c r="AK38" i="21"/>
  <c r="AD38" i="21"/>
  <c r="C293" i="20"/>
  <c r="C292" i="20"/>
  <c r="C291" i="20"/>
  <c r="C290" i="20"/>
  <c r="C289" i="20"/>
  <c r="C288" i="20"/>
  <c r="C287" i="20"/>
  <c r="AX267" i="20"/>
  <c r="AS265" i="20"/>
  <c r="AK282" i="20"/>
  <c r="AD282" i="20"/>
  <c r="AX210" i="20"/>
  <c r="AK217" i="20"/>
  <c r="AX163" i="20"/>
  <c r="AS160" i="20"/>
  <c r="AK170" i="20"/>
  <c r="AD170" i="20"/>
  <c r="AX121" i="20"/>
  <c r="AK125" i="20"/>
  <c r="AI125" i="20"/>
  <c r="AD125" i="20"/>
  <c r="AX60" i="20"/>
  <c r="AS57" i="20"/>
  <c r="AK64" i="20"/>
  <c r="AD64" i="20"/>
  <c r="C208" i="12"/>
  <c r="AX186" i="12"/>
  <c r="AK189" i="12"/>
  <c r="AD189" i="12"/>
  <c r="AX152" i="12"/>
  <c r="AS149" i="12"/>
  <c r="AD156" i="12"/>
  <c r="AX113" i="12"/>
  <c r="AS110" i="12"/>
  <c r="AK117" i="12"/>
  <c r="AD117" i="12"/>
  <c r="AX71" i="12"/>
  <c r="AT68" i="12"/>
  <c r="AS68" i="12"/>
  <c r="AK77" i="12"/>
  <c r="AD75" i="12"/>
  <c r="AD77" i="12"/>
  <c r="AE62" i="12"/>
  <c r="AE63" i="12"/>
  <c r="AE64" i="12"/>
  <c r="AE65" i="12"/>
  <c r="AE66" i="12"/>
  <c r="AE67" i="12"/>
  <c r="AE68" i="12"/>
  <c r="AE69" i="12"/>
  <c r="AE70" i="12"/>
  <c r="AE71" i="12"/>
  <c r="AE72" i="12"/>
  <c r="AE61" i="12"/>
  <c r="AX32" i="12"/>
  <c r="AS29" i="12"/>
  <c r="AK38" i="12"/>
  <c r="AD36" i="12"/>
  <c r="AD38" i="12"/>
  <c r="C208" i="11"/>
  <c r="AX192" i="11"/>
  <c r="AS189" i="11"/>
  <c r="AK195" i="11"/>
  <c r="AD195" i="11"/>
  <c r="AX152" i="11"/>
  <c r="AS149" i="11"/>
  <c r="AD156" i="11"/>
  <c r="AX113" i="11"/>
  <c r="AS110" i="11"/>
  <c r="AD117" i="11"/>
  <c r="AX71" i="11"/>
  <c r="AT68" i="11"/>
  <c r="AS68" i="11"/>
  <c r="AK77" i="11"/>
  <c r="AE77" i="11"/>
  <c r="AD75" i="11"/>
  <c r="AD77" i="11"/>
  <c r="AE62" i="11"/>
  <c r="AE63" i="11"/>
  <c r="AE64" i="11"/>
  <c r="AE65" i="11"/>
  <c r="AE66" i="11"/>
  <c r="AE67" i="11"/>
  <c r="AE68" i="11"/>
  <c r="AE69" i="11"/>
  <c r="AE70" i="11"/>
  <c r="AE71" i="11"/>
  <c r="AE72" i="11"/>
  <c r="AE61" i="11"/>
  <c r="AX32" i="11"/>
  <c r="AS29" i="11"/>
  <c r="AK38" i="11"/>
  <c r="AD36" i="11"/>
  <c r="AD38" i="11"/>
  <c r="C208" i="10"/>
  <c r="AX192" i="10"/>
  <c r="AK195" i="10"/>
  <c r="AD195" i="10"/>
  <c r="AX152" i="10"/>
  <c r="AS149" i="10"/>
  <c r="AD156" i="10"/>
  <c r="AX113" i="10"/>
  <c r="AS110" i="10"/>
  <c r="AX71" i="10"/>
  <c r="AT68" i="10"/>
  <c r="AS68" i="10"/>
  <c r="AK77" i="10"/>
  <c r="AD75" i="10"/>
  <c r="AD77" i="10"/>
  <c r="AE62" i="10"/>
  <c r="AE63" i="10"/>
  <c r="AE64" i="10"/>
  <c r="AE65" i="10"/>
  <c r="AE66" i="10"/>
  <c r="AE67" i="10"/>
  <c r="AE68" i="10"/>
  <c r="AE69" i="10"/>
  <c r="AE70" i="10"/>
  <c r="AE71" i="10"/>
  <c r="AE72" i="10"/>
  <c r="AE61" i="10"/>
  <c r="AX32" i="10"/>
  <c r="AS29" i="10"/>
  <c r="AK38" i="10"/>
  <c r="AE38" i="10"/>
  <c r="AD36" i="10"/>
  <c r="AD38" i="10"/>
  <c r="C207" i="9"/>
  <c r="C208" i="9"/>
  <c r="AS186" i="9"/>
  <c r="AX152" i="9"/>
  <c r="AS149" i="9"/>
  <c r="AX113" i="9"/>
  <c r="AS110" i="9"/>
  <c r="AT68" i="9"/>
  <c r="AS68" i="9"/>
  <c r="AK77" i="9"/>
  <c r="AD75" i="9"/>
  <c r="AD77" i="9"/>
  <c r="AE62" i="9"/>
  <c r="AE63" i="9"/>
  <c r="AE64" i="9"/>
  <c r="AE65" i="9"/>
  <c r="AE66" i="9"/>
  <c r="AE67" i="9"/>
  <c r="AE68" i="9"/>
  <c r="AE69" i="9"/>
  <c r="AE70" i="9"/>
  <c r="AE71" i="9"/>
  <c r="AE72" i="9"/>
  <c r="AE61" i="9"/>
  <c r="AX32" i="9"/>
  <c r="AS29" i="9"/>
  <c r="AK38" i="9"/>
  <c r="AD36" i="9"/>
  <c r="AD38" i="9"/>
  <c r="AS189" i="7"/>
  <c r="AK195" i="7"/>
  <c r="AD195" i="7"/>
  <c r="AS149" i="7"/>
  <c r="AS110" i="7"/>
  <c r="AT68" i="7"/>
  <c r="AS68" i="7"/>
  <c r="AK77" i="7"/>
  <c r="AE62" i="7"/>
  <c r="AE63" i="7"/>
  <c r="AE64" i="7"/>
  <c r="AE65" i="7"/>
  <c r="AE66" i="7"/>
  <c r="AE67" i="7"/>
  <c r="AE68" i="7"/>
  <c r="AE69" i="7"/>
  <c r="AE70" i="7"/>
  <c r="AE71" i="7"/>
  <c r="AE72" i="7"/>
  <c r="AE61" i="7"/>
  <c r="AD75" i="7"/>
  <c r="AD77" i="7"/>
  <c r="AK38" i="7"/>
  <c r="AS29" i="7"/>
  <c r="AX149" i="6"/>
  <c r="AS146" i="6"/>
  <c r="AX110" i="6"/>
  <c r="AS107" i="6"/>
  <c r="AK113" i="6"/>
  <c r="AX71" i="6"/>
  <c r="AT68" i="6"/>
  <c r="AS68" i="6"/>
  <c r="AE77" i="6"/>
  <c r="AK77" i="6"/>
  <c r="AE62" i="6"/>
  <c r="AE63" i="6"/>
  <c r="AE64" i="6"/>
  <c r="AE65" i="6"/>
  <c r="AE66" i="6"/>
  <c r="AE67" i="6"/>
  <c r="AE68" i="6"/>
  <c r="AE69" i="6"/>
  <c r="AE70" i="6"/>
  <c r="AE71" i="6"/>
  <c r="AE72" i="6"/>
  <c r="AE61" i="6"/>
  <c r="AS29" i="6"/>
  <c r="B37" i="54" l="1"/>
  <c r="B35" i="54"/>
  <c r="C151" i="38"/>
  <c r="BF161" i="38"/>
  <c r="B27" i="54"/>
  <c r="AX12" i="28"/>
  <c r="D12" i="54"/>
  <c r="D11" i="54"/>
  <c r="D10" i="54"/>
  <c r="D9" i="54"/>
  <c r="D8" i="54"/>
  <c r="D7" i="54"/>
  <c r="D15" i="54"/>
  <c r="D14" i="54"/>
  <c r="D32" i="54"/>
  <c r="D31" i="54"/>
  <c r="D30" i="54"/>
  <c r="D29" i="54"/>
  <c r="D27" i="54"/>
  <c r="D26" i="54"/>
  <c r="D25" i="54"/>
  <c r="D24" i="54"/>
  <c r="D23" i="54"/>
  <c r="D22" i="54"/>
  <c r="D21" i="54"/>
  <c r="D20" i="54"/>
  <c r="D19" i="54"/>
  <c r="D18" i="54"/>
  <c r="D17" i="54"/>
  <c r="D16" i="54"/>
  <c r="C39" i="54"/>
  <c r="C40" i="54"/>
  <c r="B40" i="54"/>
  <c r="E40" i="54"/>
  <c r="C26" i="54"/>
  <c r="E20" i="54"/>
  <c r="E12" i="54"/>
  <c r="E11" i="54"/>
  <c r="E10" i="54"/>
  <c r="E9" i="54"/>
  <c r="E8" i="54"/>
  <c r="E7" i="54"/>
  <c r="AT146" i="6"/>
  <c r="E41" i="54"/>
  <c r="D41" i="54"/>
  <c r="D40" i="54"/>
  <c r="E39" i="54"/>
  <c r="D39" i="54"/>
  <c r="B39" i="54"/>
  <c r="E37" i="54"/>
  <c r="D37" i="54"/>
  <c r="C37" i="54"/>
  <c r="E36" i="54"/>
  <c r="D36" i="54"/>
  <c r="C36" i="54"/>
  <c r="B36" i="54"/>
  <c r="E35" i="54"/>
  <c r="D35" i="54"/>
  <c r="C35" i="54"/>
  <c r="E32" i="54"/>
  <c r="C32" i="54"/>
  <c r="B32" i="54"/>
  <c r="E29" i="54"/>
  <c r="E27" i="54"/>
  <c r="C27" i="54"/>
  <c r="E26" i="54"/>
  <c r="B26" i="54"/>
  <c r="E25" i="54"/>
  <c r="C25" i="54"/>
  <c r="B25" i="54"/>
  <c r="E24" i="54"/>
  <c r="C24" i="54"/>
  <c r="B24" i="54"/>
  <c r="E23" i="54"/>
  <c r="C23" i="54"/>
  <c r="B23" i="54"/>
  <c r="E19" i="54"/>
  <c r="C19" i="54"/>
  <c r="B19" i="54"/>
  <c r="E18" i="54"/>
  <c r="C18" i="54"/>
  <c r="B18" i="54"/>
  <c r="E17" i="54"/>
  <c r="C17" i="54"/>
  <c r="B17" i="54"/>
  <c r="E16" i="54"/>
  <c r="C16" i="54"/>
  <c r="B16" i="54"/>
  <c r="E15" i="54"/>
  <c r="C15" i="54"/>
  <c r="B15" i="54"/>
  <c r="E14" i="54"/>
  <c r="C216" i="40"/>
  <c r="AK204" i="40"/>
  <c r="AI204" i="40"/>
  <c r="AF204" i="40"/>
  <c r="AE204" i="40"/>
  <c r="AD204" i="40"/>
  <c r="AM120" i="40"/>
  <c r="AK126" i="40"/>
  <c r="AI126" i="40"/>
  <c r="AF126" i="40"/>
  <c r="AE126" i="40"/>
  <c r="AD126" i="40"/>
  <c r="AK75" i="40"/>
  <c r="AI75" i="40"/>
  <c r="AF75" i="40"/>
  <c r="AE75" i="40"/>
  <c r="AD75" i="40"/>
  <c r="AK36" i="40"/>
  <c r="AI36" i="40"/>
  <c r="AF36" i="40"/>
  <c r="AE36" i="40"/>
  <c r="AD36" i="40"/>
  <c r="C206" i="39"/>
  <c r="AK194" i="39"/>
  <c r="AI194" i="39"/>
  <c r="AF194" i="39"/>
  <c r="AE194" i="39"/>
  <c r="AD194" i="39"/>
  <c r="AK154" i="39"/>
  <c r="AI154" i="39"/>
  <c r="AF154" i="39"/>
  <c r="AE154" i="39"/>
  <c r="AD154" i="39"/>
  <c r="AK115" i="39"/>
  <c r="AI115" i="39"/>
  <c r="AF116" i="39"/>
  <c r="AE116" i="39"/>
  <c r="AD115" i="39"/>
  <c r="AK75" i="39"/>
  <c r="AI75" i="39"/>
  <c r="AF75" i="39"/>
  <c r="AE75" i="39"/>
  <c r="AD75" i="39"/>
  <c r="AK36" i="39"/>
  <c r="AI36" i="39"/>
  <c r="AF36" i="39"/>
  <c r="AE36" i="39"/>
  <c r="AD36" i="39"/>
  <c r="C206" i="37"/>
  <c r="AK194" i="37"/>
  <c r="AI194" i="37"/>
  <c r="AF194" i="37"/>
  <c r="AE194" i="37"/>
  <c r="AD194" i="37"/>
  <c r="AK154" i="37"/>
  <c r="AI154" i="37"/>
  <c r="AF154" i="37"/>
  <c r="AE154" i="37"/>
  <c r="AD154" i="37"/>
  <c r="AK113" i="37"/>
  <c r="AI113" i="37"/>
  <c r="AF113" i="37"/>
  <c r="AE113" i="37"/>
  <c r="AD114" i="37"/>
  <c r="AD113" i="37"/>
  <c r="AK75" i="37"/>
  <c r="AI75" i="37"/>
  <c r="AF75" i="37"/>
  <c r="AE75" i="37"/>
  <c r="AD75" i="37"/>
  <c r="AK36" i="37"/>
  <c r="AI36" i="37"/>
  <c r="AF36" i="37"/>
  <c r="AE36" i="37"/>
  <c r="AD36" i="37"/>
  <c r="C206" i="36"/>
  <c r="AK193" i="36"/>
  <c r="AI193" i="36"/>
  <c r="AF193" i="36"/>
  <c r="AE193" i="36"/>
  <c r="AD193" i="36"/>
  <c r="AK154" i="36"/>
  <c r="AI154" i="36"/>
  <c r="AF154" i="36"/>
  <c r="AE154" i="36"/>
  <c r="AD154" i="36"/>
  <c r="AK113" i="36"/>
  <c r="AI113" i="36"/>
  <c r="AF113" i="36"/>
  <c r="AE114" i="36"/>
  <c r="AD113" i="36"/>
  <c r="AK75" i="36"/>
  <c r="AK76" i="36"/>
  <c r="AI75" i="36"/>
  <c r="AF75" i="36"/>
  <c r="AE75" i="36"/>
  <c r="AD75" i="36"/>
  <c r="AK36" i="36"/>
  <c r="AI36" i="36"/>
  <c r="AF36" i="36"/>
  <c r="AE36" i="36"/>
  <c r="AD36" i="36"/>
  <c r="C206" i="35"/>
  <c r="AK194" i="35"/>
  <c r="AI194" i="35"/>
  <c r="AF194" i="35"/>
  <c r="AE194" i="35"/>
  <c r="AD194" i="35"/>
  <c r="AI141" i="35"/>
  <c r="AK154" i="35"/>
  <c r="AI154" i="35"/>
  <c r="AF154" i="35"/>
  <c r="AE154" i="35"/>
  <c r="AD154" i="35"/>
  <c r="AI108" i="35"/>
  <c r="AI106" i="35"/>
  <c r="AK113" i="35"/>
  <c r="AI113" i="35"/>
  <c r="AF113" i="35"/>
  <c r="AE113" i="35"/>
  <c r="AD113" i="35"/>
  <c r="AK75" i="35"/>
  <c r="AI75" i="35"/>
  <c r="AF75" i="35"/>
  <c r="AE75" i="35"/>
  <c r="AD75" i="35"/>
  <c r="AK36" i="35"/>
  <c r="AI36" i="35"/>
  <c r="AF36" i="35"/>
  <c r="AE36" i="35"/>
  <c r="AD36" i="35"/>
  <c r="C206" i="32"/>
  <c r="AK194" i="32"/>
  <c r="AI194" i="32"/>
  <c r="AF194" i="32"/>
  <c r="AE194" i="32"/>
  <c r="AD194" i="32"/>
  <c r="AK154" i="32"/>
  <c r="AI154" i="32"/>
  <c r="AF154" i="32"/>
  <c r="AE154" i="32"/>
  <c r="AD154" i="32"/>
  <c r="AK114" i="32"/>
  <c r="AI114" i="32"/>
  <c r="AF114" i="32"/>
  <c r="AE114" i="32"/>
  <c r="AD114" i="32"/>
  <c r="AK75" i="32"/>
  <c r="AI75" i="32"/>
  <c r="AF75" i="32"/>
  <c r="AE75" i="32"/>
  <c r="AD75" i="32"/>
  <c r="AK36" i="32"/>
  <c r="AI36" i="32"/>
  <c r="AF36" i="32"/>
  <c r="AE36" i="32"/>
  <c r="AD36" i="32"/>
  <c r="C206" i="27"/>
  <c r="AK154" i="27"/>
  <c r="AI154" i="27"/>
  <c r="AF154" i="27"/>
  <c r="AE154" i="27"/>
  <c r="AD154" i="27"/>
  <c r="AK113" i="27"/>
  <c r="AI113" i="27"/>
  <c r="AF113" i="27"/>
  <c r="AE113" i="27"/>
  <c r="AD113" i="27"/>
  <c r="AK75" i="27"/>
  <c r="AI75" i="27"/>
  <c r="AF75" i="27"/>
  <c r="AE75" i="27"/>
  <c r="AD75" i="27"/>
  <c r="AK36" i="27"/>
  <c r="AI36" i="27"/>
  <c r="AF36" i="27"/>
  <c r="AE36" i="27"/>
  <c r="AD36" i="27"/>
  <c r="C206" i="26"/>
  <c r="AK194" i="26"/>
  <c r="AI194" i="26"/>
  <c r="AF194" i="26"/>
  <c r="AE194" i="26"/>
  <c r="AD194" i="26"/>
  <c r="AK154" i="26"/>
  <c r="AI154" i="26"/>
  <c r="AF154" i="26"/>
  <c r="AE154" i="26"/>
  <c r="AD154" i="26"/>
  <c r="AK115" i="26"/>
  <c r="AI115" i="26"/>
  <c r="AF115" i="26"/>
  <c r="AE115" i="26"/>
  <c r="AD115" i="26"/>
  <c r="AK75" i="26"/>
  <c r="AI75" i="26"/>
  <c r="AF75" i="26"/>
  <c r="AE75" i="26"/>
  <c r="AD75" i="26"/>
  <c r="AK36" i="26"/>
  <c r="AI36" i="26"/>
  <c r="AF36" i="26"/>
  <c r="AE36" i="26"/>
  <c r="AD36" i="26"/>
  <c r="C221" i="25"/>
  <c r="AK206" i="25"/>
  <c r="AI206" i="25"/>
  <c r="AF206" i="25"/>
  <c r="AE206" i="25"/>
  <c r="AD206" i="25"/>
  <c r="AK154" i="25"/>
  <c r="AI154" i="25"/>
  <c r="AF154" i="25"/>
  <c r="AE154" i="25"/>
  <c r="AD154" i="25"/>
  <c r="AK115" i="25"/>
  <c r="AI115" i="25"/>
  <c r="AF115" i="25"/>
  <c r="AE115" i="25"/>
  <c r="AD115" i="25"/>
  <c r="AK75" i="25"/>
  <c r="AI75" i="25"/>
  <c r="AF75" i="25"/>
  <c r="AE75" i="25"/>
  <c r="AD75" i="25"/>
  <c r="AK36" i="25"/>
  <c r="AI36" i="25"/>
  <c r="AF36" i="25"/>
  <c r="AE36" i="25"/>
  <c r="AD36" i="25"/>
  <c r="C206" i="24"/>
  <c r="AK194" i="24"/>
  <c r="AI194" i="24"/>
  <c r="AF194" i="24"/>
  <c r="AE194" i="24"/>
  <c r="AD194" i="24"/>
  <c r="AK154" i="24"/>
  <c r="AI154" i="24"/>
  <c r="AF154" i="24"/>
  <c r="AE154" i="24"/>
  <c r="AD154" i="24"/>
  <c r="AK115" i="24"/>
  <c r="AI115" i="24"/>
  <c r="AF115" i="24"/>
  <c r="AE115" i="24"/>
  <c r="AD115" i="24"/>
  <c r="AK75" i="24"/>
  <c r="AI75" i="24"/>
  <c r="AF75" i="24"/>
  <c r="AE75" i="24"/>
  <c r="AK36" i="24"/>
  <c r="AI36" i="24"/>
  <c r="AF36" i="24"/>
  <c r="AE36" i="24"/>
  <c r="AD36" i="24"/>
  <c r="C206" i="23"/>
  <c r="AK194" i="23"/>
  <c r="AI194" i="23"/>
  <c r="AF194" i="23"/>
  <c r="AE194" i="23"/>
  <c r="AD194" i="23"/>
  <c r="AK154" i="23"/>
  <c r="AI154" i="23"/>
  <c r="AF154" i="23"/>
  <c r="AE154" i="23"/>
  <c r="AD154" i="23"/>
  <c r="AK115" i="23"/>
  <c r="AI115" i="23"/>
  <c r="AF115" i="23"/>
  <c r="AE115" i="23"/>
  <c r="AD115" i="23"/>
  <c r="AQ67" i="23"/>
  <c r="AP67" i="23"/>
  <c r="AO67" i="23"/>
  <c r="AN67" i="23"/>
  <c r="AM67" i="23"/>
  <c r="AK75" i="23"/>
  <c r="AI75" i="23"/>
  <c r="AF75" i="23"/>
  <c r="AE75" i="23"/>
  <c r="AD75" i="23"/>
  <c r="AK36" i="23"/>
  <c r="AI36" i="23"/>
  <c r="AF36" i="23"/>
  <c r="AE36" i="23"/>
  <c r="AD36" i="23"/>
  <c r="C206" i="19"/>
  <c r="AK194" i="19"/>
  <c r="AI194" i="19"/>
  <c r="AF194" i="19"/>
  <c r="AE194" i="19"/>
  <c r="AD194" i="19"/>
  <c r="AK154" i="19"/>
  <c r="AI154" i="19"/>
  <c r="AF154" i="19"/>
  <c r="AE154" i="19"/>
  <c r="AD154" i="19"/>
  <c r="AK114" i="19"/>
  <c r="AI114" i="19"/>
  <c r="AF114" i="19"/>
  <c r="AE114" i="19"/>
  <c r="AD114" i="19"/>
  <c r="AK75" i="19"/>
  <c r="AI75" i="19"/>
  <c r="AF75" i="19"/>
  <c r="AE75" i="19"/>
  <c r="AD75" i="19"/>
  <c r="AK36" i="19"/>
  <c r="AI36" i="19"/>
  <c r="AF36" i="19"/>
  <c r="AE36" i="19"/>
  <c r="AD36" i="19"/>
  <c r="C206" i="17"/>
  <c r="AK194" i="17"/>
  <c r="AI194" i="17"/>
  <c r="AF194" i="17"/>
  <c r="AE194" i="17"/>
  <c r="AD194" i="17"/>
  <c r="AX150" i="17"/>
  <c r="AK154" i="17"/>
  <c r="AI154" i="17"/>
  <c r="AF154" i="17"/>
  <c r="AE154" i="17"/>
  <c r="AD154" i="17"/>
  <c r="AK114" i="17"/>
  <c r="AI114" i="17"/>
  <c r="AF114" i="17"/>
  <c r="AE114" i="17"/>
  <c r="AD114" i="17"/>
  <c r="AD75" i="17"/>
  <c r="AK36" i="17"/>
  <c r="AI36" i="17"/>
  <c r="AF36" i="17"/>
  <c r="AE36" i="17"/>
  <c r="AD36" i="17"/>
  <c r="C206" i="16"/>
  <c r="AK197" i="16"/>
  <c r="AI197" i="16"/>
  <c r="AF197" i="16"/>
  <c r="AE197" i="16"/>
  <c r="AD197" i="16"/>
  <c r="AK157" i="16"/>
  <c r="AI157" i="16"/>
  <c r="AF157" i="16"/>
  <c r="AE157" i="16"/>
  <c r="AD157" i="16"/>
  <c r="AX108" i="16"/>
  <c r="AI100" i="16"/>
  <c r="AI112" i="16" s="1"/>
  <c r="AK112" i="16"/>
  <c r="AF112" i="16"/>
  <c r="AE112" i="16"/>
  <c r="AD112" i="16"/>
  <c r="AK75" i="16"/>
  <c r="AI75" i="16"/>
  <c r="AF75" i="16"/>
  <c r="AE75" i="16"/>
  <c r="AD75" i="16"/>
  <c r="AK36" i="16"/>
  <c r="AI36" i="16"/>
  <c r="AF36" i="16"/>
  <c r="AE36" i="16"/>
  <c r="AD36" i="16"/>
  <c r="C206" i="15"/>
  <c r="AK195" i="15"/>
  <c r="AI195" i="15"/>
  <c r="AF195" i="15"/>
  <c r="AE195" i="15"/>
  <c r="AD195" i="15"/>
  <c r="AX151" i="15"/>
  <c r="AK155" i="15"/>
  <c r="AI155" i="15"/>
  <c r="AF155" i="15"/>
  <c r="AE155" i="15"/>
  <c r="AD155" i="15"/>
  <c r="AK112" i="15"/>
  <c r="AI112" i="15"/>
  <c r="AF112" i="15"/>
  <c r="AE112" i="15"/>
  <c r="AD112" i="15"/>
  <c r="AK75" i="15"/>
  <c r="AI75" i="15"/>
  <c r="AF75" i="15"/>
  <c r="AE75" i="15"/>
  <c r="AD75" i="15"/>
  <c r="AK36" i="15"/>
  <c r="AI36" i="15"/>
  <c r="AF36" i="15"/>
  <c r="AE36" i="15"/>
  <c r="AD36" i="15"/>
  <c r="AX189" i="14"/>
  <c r="AK193" i="14"/>
  <c r="AI193" i="14"/>
  <c r="AF193" i="14"/>
  <c r="AE193" i="14"/>
  <c r="AD193" i="14"/>
  <c r="AK149" i="14"/>
  <c r="AI149" i="14"/>
  <c r="AF149" i="14"/>
  <c r="AE149" i="14"/>
  <c r="AD149" i="14"/>
  <c r="AI110" i="14"/>
  <c r="AK110" i="14"/>
  <c r="AF110" i="14"/>
  <c r="AE110" i="14"/>
  <c r="AD110" i="14"/>
  <c r="AK75" i="14"/>
  <c r="AK74" i="14"/>
  <c r="AI74" i="14"/>
  <c r="AF74" i="14"/>
  <c r="AE74" i="14"/>
  <c r="AD74" i="14"/>
  <c r="AP28" i="14"/>
  <c r="AO28" i="14"/>
  <c r="AN28" i="14"/>
  <c r="AM28" i="14"/>
  <c r="AK36" i="14"/>
  <c r="AQ28" i="14" s="1"/>
  <c r="AI36" i="14"/>
  <c r="AF37" i="14"/>
  <c r="AE37" i="14"/>
  <c r="AE36" i="14"/>
  <c r="AD37" i="14"/>
  <c r="AD36" i="14"/>
  <c r="AR394" i="53"/>
  <c r="AG394" i="53"/>
  <c r="AH394" i="53" s="1"/>
  <c r="AR393" i="53"/>
  <c r="AG393" i="53"/>
  <c r="AH393" i="53" s="1"/>
  <c r="AR389" i="53"/>
  <c r="AG389" i="53"/>
  <c r="AH389" i="53" s="1"/>
  <c r="AR386" i="53"/>
  <c r="AG386" i="53"/>
  <c r="AH386" i="53" s="1"/>
  <c r="AR384" i="53"/>
  <c r="AH384" i="53"/>
  <c r="AM384" i="53" s="1"/>
  <c r="AG384" i="53"/>
  <c r="AR383" i="53"/>
  <c r="AG383" i="53"/>
  <c r="AH383" i="53" s="1"/>
  <c r="AR382" i="53"/>
  <c r="AG382" i="53"/>
  <c r="AH382" i="53" s="1"/>
  <c r="S381" i="53"/>
  <c r="U381" i="53" s="1"/>
  <c r="AR380" i="53"/>
  <c r="AG380" i="53"/>
  <c r="AH380" i="53" s="1"/>
  <c r="S380" i="53"/>
  <c r="U380" i="53" s="1"/>
  <c r="S379" i="53"/>
  <c r="U379" i="53" s="1"/>
  <c r="S378" i="53"/>
  <c r="U378" i="53" s="1"/>
  <c r="AR377" i="53"/>
  <c r="AG377" i="53"/>
  <c r="AH377" i="53" s="1"/>
  <c r="S377" i="53"/>
  <c r="U377" i="53" s="1"/>
  <c r="S376" i="53"/>
  <c r="U376" i="53" s="1"/>
  <c r="U375" i="53"/>
  <c r="S375" i="53"/>
  <c r="AR374" i="53"/>
  <c r="AG374" i="53"/>
  <c r="AH374" i="53" s="1"/>
  <c r="AN374" i="53" s="1"/>
  <c r="S374" i="53"/>
  <c r="U374" i="53" s="1"/>
  <c r="S373" i="53"/>
  <c r="U373" i="53" s="1"/>
  <c r="S372" i="53"/>
  <c r="U372" i="53" s="1"/>
  <c r="AR371" i="53"/>
  <c r="AG371" i="53"/>
  <c r="AH371" i="53" s="1"/>
  <c r="AM371" i="53" s="1"/>
  <c r="S371" i="53"/>
  <c r="U371" i="53" s="1"/>
  <c r="S370" i="53"/>
  <c r="U370" i="53" s="1"/>
  <c r="AR369" i="53"/>
  <c r="AG369" i="53"/>
  <c r="AH369" i="53" s="1"/>
  <c r="AN369" i="53" s="1"/>
  <c r="S368" i="53"/>
  <c r="U368" i="53" s="1"/>
  <c r="AR367" i="53"/>
  <c r="AG367" i="53"/>
  <c r="AH367" i="53" s="1"/>
  <c r="S367" i="53"/>
  <c r="U367" i="53" s="1"/>
  <c r="S366" i="53"/>
  <c r="U366" i="53" s="1"/>
  <c r="S365" i="53"/>
  <c r="U365" i="53" s="1"/>
  <c r="AR364" i="53"/>
  <c r="AG364" i="53"/>
  <c r="AH364" i="53" s="1"/>
  <c r="S364" i="53"/>
  <c r="U364" i="53" s="1"/>
  <c r="S363" i="53"/>
  <c r="U363" i="53" s="1"/>
  <c r="S362" i="53"/>
  <c r="U362" i="53" s="1"/>
  <c r="AR361" i="53"/>
  <c r="AG361" i="53"/>
  <c r="AH361" i="53" s="1"/>
  <c r="S361" i="53"/>
  <c r="U361" i="53" s="1"/>
  <c r="S360" i="53"/>
  <c r="U360" i="53" s="1"/>
  <c r="U359" i="53"/>
  <c r="S359" i="53"/>
  <c r="AR358" i="53"/>
  <c r="AG358" i="53"/>
  <c r="AH358" i="53" s="1"/>
  <c r="AN358" i="53" s="1"/>
  <c r="S358" i="53"/>
  <c r="U358" i="53" s="1"/>
  <c r="S357" i="53"/>
  <c r="U357" i="53" s="1"/>
  <c r="S356" i="53"/>
  <c r="U356" i="53" s="1"/>
  <c r="AR355" i="53"/>
  <c r="AG355" i="53"/>
  <c r="AH355" i="53" s="1"/>
  <c r="AM355" i="53" s="1"/>
  <c r="S355" i="53"/>
  <c r="U355" i="53" s="1"/>
  <c r="S354" i="53"/>
  <c r="U354" i="53" s="1"/>
  <c r="AR353" i="53"/>
  <c r="AG353" i="53"/>
  <c r="AH353" i="53" s="1"/>
  <c r="AN353" i="53" s="1"/>
  <c r="S351" i="53"/>
  <c r="U351" i="53" s="1"/>
  <c r="AR350" i="53"/>
  <c r="AG350" i="53"/>
  <c r="AH350" i="53" s="1"/>
  <c r="S350" i="53"/>
  <c r="U350" i="53" s="1"/>
  <c r="S349" i="53"/>
  <c r="U349" i="53" s="1"/>
  <c r="S348" i="53"/>
  <c r="U348" i="53" s="1"/>
  <c r="S347" i="53"/>
  <c r="U347" i="53" s="1"/>
  <c r="AR346" i="53"/>
  <c r="AG346" i="53"/>
  <c r="AH346" i="53" s="1"/>
  <c r="S346" i="53"/>
  <c r="U346" i="53" s="1"/>
  <c r="AR345" i="53"/>
  <c r="AG345" i="53"/>
  <c r="AH345" i="53" s="1"/>
  <c r="AM345" i="53" s="1"/>
  <c r="S345" i="53"/>
  <c r="U345" i="53" s="1"/>
  <c r="S344" i="53"/>
  <c r="U344" i="53" s="1"/>
  <c r="S343" i="53"/>
  <c r="U343" i="53" s="1"/>
  <c r="AR341" i="53"/>
  <c r="AG341" i="53"/>
  <c r="AH341" i="53" s="1"/>
  <c r="AN341" i="53" s="1"/>
  <c r="U339" i="53"/>
  <c r="AR338" i="53"/>
  <c r="AG338" i="53"/>
  <c r="AH338" i="53" s="1"/>
  <c r="U338" i="53"/>
  <c r="U337" i="53"/>
  <c r="U336" i="53"/>
  <c r="AR335" i="53"/>
  <c r="AG335" i="53"/>
  <c r="AH335" i="53" s="1"/>
  <c r="AN335" i="53" s="1"/>
  <c r="U335" i="53"/>
  <c r="U334" i="53"/>
  <c r="U333" i="53"/>
  <c r="AR332" i="53"/>
  <c r="AG332" i="53"/>
  <c r="AH332" i="53" s="1"/>
  <c r="AN332" i="53" s="1"/>
  <c r="U332" i="53"/>
  <c r="U331" i="53"/>
  <c r="U330" i="53"/>
  <c r="AR329" i="53"/>
  <c r="AG329" i="53"/>
  <c r="AH329" i="53" s="1"/>
  <c r="U329" i="53"/>
  <c r="U328" i="53"/>
  <c r="S327" i="53"/>
  <c r="U327" i="53" s="1"/>
  <c r="AR326" i="53"/>
  <c r="AG326" i="53"/>
  <c r="AH326" i="53" s="1"/>
  <c r="S326" i="53"/>
  <c r="U326" i="53" s="1"/>
  <c r="S325" i="53"/>
  <c r="U325" i="53" s="1"/>
  <c r="AR324" i="53"/>
  <c r="AG324" i="53"/>
  <c r="AH324" i="53" s="1"/>
  <c r="AN324" i="53" s="1"/>
  <c r="S323" i="53"/>
  <c r="U323" i="53" s="1"/>
  <c r="AR322" i="53"/>
  <c r="AG322" i="53"/>
  <c r="AH322" i="53" s="1"/>
  <c r="S322" i="53"/>
  <c r="U322" i="53" s="1"/>
  <c r="S321" i="53"/>
  <c r="U321" i="53" s="1"/>
  <c r="S320" i="53"/>
  <c r="U320" i="53" s="1"/>
  <c r="AR319" i="53"/>
  <c r="AG319" i="53"/>
  <c r="AH319" i="53" s="1"/>
  <c r="S319" i="53"/>
  <c r="U319" i="53" s="1"/>
  <c r="S318" i="53"/>
  <c r="U318" i="53" s="1"/>
  <c r="S317" i="53"/>
  <c r="U317" i="53" s="1"/>
  <c r="AR316" i="53"/>
  <c r="AG316" i="53"/>
  <c r="AH316" i="53" s="1"/>
  <c r="S316" i="53"/>
  <c r="U316" i="53" s="1"/>
  <c r="S315" i="53"/>
  <c r="U315" i="53" s="1"/>
  <c r="U314" i="53"/>
  <c r="S314" i="53"/>
  <c r="AR313" i="53"/>
  <c r="AG313" i="53"/>
  <c r="AH313" i="53" s="1"/>
  <c r="S313" i="53"/>
  <c r="U313" i="53" s="1"/>
  <c r="S312" i="53"/>
  <c r="U312" i="53" s="1"/>
  <c r="S311" i="53"/>
  <c r="U311" i="53" s="1"/>
  <c r="AR310" i="53"/>
  <c r="AG310" i="53"/>
  <c r="AH310" i="53" s="1"/>
  <c r="S310" i="53"/>
  <c r="U310" i="53" s="1"/>
  <c r="S309" i="53"/>
  <c r="U309" i="53" s="1"/>
  <c r="S308" i="53"/>
  <c r="U308" i="53" s="1"/>
  <c r="AR307" i="53"/>
  <c r="AG307" i="53"/>
  <c r="AH307" i="53" s="1"/>
  <c r="AN307" i="53" s="1"/>
  <c r="U307" i="53"/>
  <c r="S307" i="53"/>
  <c r="S306" i="53"/>
  <c r="U306" i="53" s="1"/>
  <c r="S305" i="53"/>
  <c r="U305" i="53" s="1"/>
  <c r="S304" i="53"/>
  <c r="U304" i="53" s="1"/>
  <c r="AR303" i="53"/>
  <c r="AG303" i="53"/>
  <c r="AH303" i="53" s="1"/>
  <c r="S303" i="53"/>
  <c r="U303" i="53" s="1"/>
  <c r="AR302" i="53"/>
  <c r="AG302" i="53"/>
  <c r="AH302" i="53" s="1"/>
  <c r="AN302" i="53" s="1"/>
  <c r="S302" i="53"/>
  <c r="U302" i="53" s="1"/>
  <c r="S301" i="53"/>
  <c r="U301" i="53" s="1"/>
  <c r="S300" i="53"/>
  <c r="U300" i="53" s="1"/>
  <c r="S299" i="53"/>
  <c r="U299" i="53" s="1"/>
  <c r="AR298" i="53"/>
  <c r="AG298" i="53"/>
  <c r="AH298" i="53" s="1"/>
  <c r="AM298" i="53" s="1"/>
  <c r="S298" i="53"/>
  <c r="U298" i="53" s="1"/>
  <c r="S297" i="53"/>
  <c r="U297" i="53" s="1"/>
  <c r="S296" i="53"/>
  <c r="U296" i="53" s="1"/>
  <c r="AR295" i="53"/>
  <c r="AG295" i="53"/>
  <c r="AH295" i="53" s="1"/>
  <c r="AN295" i="53" s="1"/>
  <c r="S295" i="53"/>
  <c r="U295" i="53" s="1"/>
  <c r="U294" i="53"/>
  <c r="S294" i="53"/>
  <c r="AR293" i="53"/>
  <c r="AG293" i="53"/>
  <c r="AH293" i="53" s="1"/>
  <c r="S292" i="53"/>
  <c r="U292" i="53" s="1"/>
  <c r="AR291" i="53"/>
  <c r="AG291" i="53"/>
  <c r="AH291" i="53" s="1"/>
  <c r="AN291" i="53" s="1"/>
  <c r="S291" i="53"/>
  <c r="U291" i="53" s="1"/>
  <c r="S290" i="53"/>
  <c r="U290" i="53" s="1"/>
  <c r="S289" i="53"/>
  <c r="U289" i="53" s="1"/>
  <c r="AR288" i="53"/>
  <c r="AG288" i="53"/>
  <c r="AH288" i="53" s="1"/>
  <c r="AM288" i="53" s="1"/>
  <c r="S288" i="53"/>
  <c r="U288" i="53" s="1"/>
  <c r="S287" i="53"/>
  <c r="U287" i="53" s="1"/>
  <c r="S286" i="53"/>
  <c r="U286" i="53" s="1"/>
  <c r="AR285" i="53"/>
  <c r="AG285" i="53"/>
  <c r="AH285" i="53" s="1"/>
  <c r="AN285" i="53" s="1"/>
  <c r="S285" i="53"/>
  <c r="U285" i="53" s="1"/>
  <c r="S284" i="53"/>
  <c r="U284" i="53" s="1"/>
  <c r="AR283" i="53"/>
  <c r="AG283" i="53"/>
  <c r="AH283" i="53" s="1"/>
  <c r="AR282" i="53"/>
  <c r="AG282" i="53"/>
  <c r="AH282" i="53" s="1"/>
  <c r="AN282" i="53" s="1"/>
  <c r="S281" i="53"/>
  <c r="U281" i="53" s="1"/>
  <c r="AR280" i="53"/>
  <c r="AG280" i="53"/>
  <c r="AH280" i="53" s="1"/>
  <c r="AN280" i="53" s="1"/>
  <c r="S280" i="53"/>
  <c r="U280" i="53" s="1"/>
  <c r="S279" i="53"/>
  <c r="U279" i="53" s="1"/>
  <c r="S278" i="53"/>
  <c r="U278" i="53" s="1"/>
  <c r="AR277" i="53"/>
  <c r="AG277" i="53"/>
  <c r="AH277" i="53" s="1"/>
  <c r="S277" i="53"/>
  <c r="U277" i="53" s="1"/>
  <c r="S276" i="53"/>
  <c r="U276" i="53" s="1"/>
  <c r="S275" i="53"/>
  <c r="U275" i="53" s="1"/>
  <c r="AR274" i="53"/>
  <c r="AG274" i="53"/>
  <c r="AH274" i="53" s="1"/>
  <c r="S274" i="53"/>
  <c r="U274" i="53" s="1"/>
  <c r="S273" i="53"/>
  <c r="U273" i="53" s="1"/>
  <c r="S272" i="53"/>
  <c r="U272" i="53" s="1"/>
  <c r="AR271" i="53"/>
  <c r="AG271" i="53"/>
  <c r="AH271" i="53" s="1"/>
  <c r="U271" i="53"/>
  <c r="S271" i="53"/>
  <c r="S270" i="53"/>
  <c r="U270" i="53" s="1"/>
  <c r="AR269" i="53"/>
  <c r="AG269" i="53"/>
  <c r="AH269" i="53" s="1"/>
  <c r="S268" i="53"/>
  <c r="U268" i="53" s="1"/>
  <c r="AR267" i="53"/>
  <c r="AG267" i="53"/>
  <c r="AH267" i="53" s="1"/>
  <c r="AM267" i="53" s="1"/>
  <c r="S267" i="53"/>
  <c r="U267" i="53" s="1"/>
  <c r="S266" i="53"/>
  <c r="U266" i="53" s="1"/>
  <c r="S265" i="53"/>
  <c r="U265" i="53" s="1"/>
  <c r="AR264" i="53"/>
  <c r="AG264" i="53"/>
  <c r="AH264" i="53" s="1"/>
  <c r="AN264" i="53" s="1"/>
  <c r="U264" i="53"/>
  <c r="S264" i="53"/>
  <c r="S263" i="53"/>
  <c r="U263" i="53" s="1"/>
  <c r="S262" i="53"/>
  <c r="U262" i="53" s="1"/>
  <c r="AR261" i="53"/>
  <c r="AG261" i="53"/>
  <c r="AH261" i="53" s="1"/>
  <c r="S261" i="53"/>
  <c r="U261" i="53" s="1"/>
  <c r="S260" i="53"/>
  <c r="U260" i="53" s="1"/>
  <c r="S259" i="53"/>
  <c r="U259" i="53" s="1"/>
  <c r="AR258" i="53"/>
  <c r="AG258" i="53"/>
  <c r="AH258" i="53" s="1"/>
  <c r="S258" i="53"/>
  <c r="U258" i="53" s="1"/>
  <c r="S257" i="53"/>
  <c r="U257" i="53" s="1"/>
  <c r="S256" i="53"/>
  <c r="U256" i="53" s="1"/>
  <c r="AR255" i="53"/>
  <c r="AG255" i="53"/>
  <c r="AH255" i="53" s="1"/>
  <c r="S255" i="53"/>
  <c r="U255" i="53" s="1"/>
  <c r="S254" i="53"/>
  <c r="U254" i="53" s="1"/>
  <c r="S253" i="53"/>
  <c r="U253" i="53" s="1"/>
  <c r="AR252" i="53"/>
  <c r="AG252" i="53"/>
  <c r="AH252" i="53" s="1"/>
  <c r="S252" i="53"/>
  <c r="U252" i="53" s="1"/>
  <c r="S251" i="53"/>
  <c r="U251" i="53" s="1"/>
  <c r="S250" i="53"/>
  <c r="U250" i="53" s="1"/>
  <c r="AR249" i="53"/>
  <c r="AG249" i="53"/>
  <c r="AH249" i="53" s="1"/>
  <c r="S249" i="53"/>
  <c r="U249" i="53" s="1"/>
  <c r="S248" i="53"/>
  <c r="U248" i="53" s="1"/>
  <c r="S247" i="53"/>
  <c r="U247" i="53" s="1"/>
  <c r="S246" i="53"/>
  <c r="U246" i="53" s="1"/>
  <c r="AR245" i="53"/>
  <c r="AG245" i="53"/>
  <c r="AH245" i="53" s="1"/>
  <c r="S245" i="53"/>
  <c r="U245" i="53" s="1"/>
  <c r="AR244" i="53"/>
  <c r="AG244" i="53"/>
  <c r="AH244" i="53" s="1"/>
  <c r="AN244" i="53" s="1"/>
  <c r="S244" i="53"/>
  <c r="U244" i="53" s="1"/>
  <c r="S243" i="53"/>
  <c r="U243" i="53" s="1"/>
  <c r="S242" i="53"/>
  <c r="U242" i="53" s="1"/>
  <c r="S241" i="53"/>
  <c r="U241" i="53" s="1"/>
  <c r="AR240" i="53"/>
  <c r="AG240" i="53"/>
  <c r="AH240" i="53" s="1"/>
  <c r="AM240" i="53" s="1"/>
  <c r="S240" i="53"/>
  <c r="U240" i="53" s="1"/>
  <c r="S239" i="53"/>
  <c r="U239" i="53" s="1"/>
  <c r="S238" i="53"/>
  <c r="U238" i="53" s="1"/>
  <c r="AR237" i="53"/>
  <c r="AG237" i="53"/>
  <c r="AH237" i="53" s="1"/>
  <c r="AN237" i="53" s="1"/>
  <c r="S237" i="53"/>
  <c r="U237" i="53" s="1"/>
  <c r="S236" i="53"/>
  <c r="U236" i="53" s="1"/>
  <c r="S235" i="53"/>
  <c r="U235" i="53" s="1"/>
  <c r="AR234" i="53"/>
  <c r="AG234" i="53"/>
  <c r="AH234" i="53" s="1"/>
  <c r="S234" i="53"/>
  <c r="U234" i="53" s="1"/>
  <c r="S233" i="53"/>
  <c r="U233" i="53" s="1"/>
  <c r="S232" i="53"/>
  <c r="U232" i="53" s="1"/>
  <c r="AR231" i="53"/>
  <c r="AG231" i="53"/>
  <c r="AH231" i="53" s="1"/>
  <c r="AN231" i="53" s="1"/>
  <c r="S231" i="53"/>
  <c r="U231" i="53" s="1"/>
  <c r="S230" i="53"/>
  <c r="U230" i="53" s="1"/>
  <c r="S229" i="53"/>
  <c r="U229" i="53" s="1"/>
  <c r="AR228" i="53"/>
  <c r="AH228" i="53"/>
  <c r="AN228" i="53" s="1"/>
  <c r="AG228" i="53"/>
  <c r="S228" i="53"/>
  <c r="U228" i="53" s="1"/>
  <c r="S227" i="53"/>
  <c r="U227" i="53" s="1"/>
  <c r="S226" i="53"/>
  <c r="U226" i="53" s="1"/>
  <c r="AR225" i="53"/>
  <c r="AG225" i="53"/>
  <c r="AH225" i="53" s="1"/>
  <c r="S225" i="53"/>
  <c r="U225" i="53" s="1"/>
  <c r="S224" i="53"/>
  <c r="U224" i="53" s="1"/>
  <c r="AR223" i="53"/>
  <c r="AG223" i="53"/>
  <c r="AH223" i="53" s="1"/>
  <c r="S222" i="53"/>
  <c r="U222" i="53" s="1"/>
  <c r="AR221" i="53"/>
  <c r="AG221" i="53"/>
  <c r="AH221" i="53" s="1"/>
  <c r="AN221" i="53" s="1"/>
  <c r="U221" i="53"/>
  <c r="S221" i="53"/>
  <c r="S220" i="53"/>
  <c r="U220" i="53" s="1"/>
  <c r="S219" i="53"/>
  <c r="U219" i="53" s="1"/>
  <c r="AR218" i="53"/>
  <c r="AG218" i="53"/>
  <c r="AH218" i="53" s="1"/>
  <c r="S218" i="53"/>
  <c r="U218" i="53" s="1"/>
  <c r="S217" i="53"/>
  <c r="U217" i="53" s="1"/>
  <c r="S216" i="53"/>
  <c r="U216" i="53" s="1"/>
  <c r="AR215" i="53"/>
  <c r="AG215" i="53"/>
  <c r="AH215" i="53" s="1"/>
  <c r="AN215" i="53" s="1"/>
  <c r="S215" i="53"/>
  <c r="U215" i="53" s="1"/>
  <c r="S214" i="53"/>
  <c r="U214" i="53" s="1"/>
  <c r="S213" i="53"/>
  <c r="U213" i="53" s="1"/>
  <c r="AR212" i="53"/>
  <c r="AG212" i="53"/>
  <c r="AH212" i="53" s="1"/>
  <c r="U212" i="53"/>
  <c r="S212" i="53"/>
  <c r="S211" i="53"/>
  <c r="U211" i="53" s="1"/>
  <c r="S210" i="53"/>
  <c r="U210" i="53" s="1"/>
  <c r="AR209" i="53"/>
  <c r="AG209" i="53"/>
  <c r="AH209" i="53" s="1"/>
  <c r="S209" i="53"/>
  <c r="U209" i="53" s="1"/>
  <c r="S208" i="53"/>
  <c r="U208" i="53" s="1"/>
  <c r="S207" i="53"/>
  <c r="U207" i="53" s="1"/>
  <c r="AR206" i="53"/>
  <c r="AG206" i="53"/>
  <c r="AH206" i="53" s="1"/>
  <c r="S206" i="53"/>
  <c r="U206" i="53" s="1"/>
  <c r="S205" i="53"/>
  <c r="U205" i="53" s="1"/>
  <c r="S204" i="53"/>
  <c r="U204" i="53" s="1"/>
  <c r="S203" i="53"/>
  <c r="U203" i="53" s="1"/>
  <c r="AR202" i="53"/>
  <c r="AG202" i="53"/>
  <c r="AH202" i="53" s="1"/>
  <c r="S202" i="53"/>
  <c r="U202" i="53" s="1"/>
  <c r="AR201" i="53"/>
  <c r="AG201" i="53"/>
  <c r="AH201" i="53" s="1"/>
  <c r="S201" i="53"/>
  <c r="U201" i="53" s="1"/>
  <c r="S200" i="53"/>
  <c r="U200" i="53" s="1"/>
  <c r="S199" i="53"/>
  <c r="U199" i="53" s="1"/>
  <c r="S198" i="53"/>
  <c r="U198" i="53" s="1"/>
  <c r="AR197" i="53"/>
  <c r="AG197" i="53"/>
  <c r="AH197" i="53" s="1"/>
  <c r="S197" i="53"/>
  <c r="U197" i="53" s="1"/>
  <c r="S196" i="53"/>
  <c r="U196" i="53" s="1"/>
  <c r="S195" i="53"/>
  <c r="U195" i="53" s="1"/>
  <c r="AR194" i="53"/>
  <c r="AG194" i="53"/>
  <c r="AH194" i="53" s="1"/>
  <c r="S194" i="53"/>
  <c r="U194" i="53" s="1"/>
  <c r="S193" i="53"/>
  <c r="U193" i="53" s="1"/>
  <c r="AR192" i="53"/>
  <c r="AG192" i="53"/>
  <c r="AH192" i="53" s="1"/>
  <c r="AN192" i="53" s="1"/>
  <c r="S191" i="53"/>
  <c r="U191" i="53" s="1"/>
  <c r="AR190" i="53"/>
  <c r="AG190" i="53"/>
  <c r="AH190" i="53" s="1"/>
  <c r="S190" i="53"/>
  <c r="U190" i="53" s="1"/>
  <c r="S189" i="53"/>
  <c r="U189" i="53" s="1"/>
  <c r="AR187" i="53"/>
  <c r="AG187" i="53"/>
  <c r="AH187" i="53" s="1"/>
  <c r="AR184" i="53"/>
  <c r="AG184" i="53"/>
  <c r="AH184" i="53" s="1"/>
  <c r="AN184" i="53" s="1"/>
  <c r="AR182" i="53"/>
  <c r="AG182" i="53"/>
  <c r="AH182" i="53" s="1"/>
  <c r="AN182" i="53" s="1"/>
  <c r="AR181" i="53"/>
  <c r="AG181" i="53"/>
  <c r="AH181" i="53" s="1"/>
  <c r="S180" i="53"/>
  <c r="U180" i="53" s="1"/>
  <c r="AR179" i="53"/>
  <c r="AG179" i="53"/>
  <c r="AH179" i="53" s="1"/>
  <c r="AN179" i="53" s="1"/>
  <c r="U179" i="53"/>
  <c r="S179" i="53"/>
  <c r="S178" i="53"/>
  <c r="U178" i="53" s="1"/>
  <c r="S177" i="53"/>
  <c r="U177" i="53" s="1"/>
  <c r="AR176" i="53"/>
  <c r="AG176" i="53"/>
  <c r="AH176" i="53" s="1"/>
  <c r="AM176" i="53" s="1"/>
  <c r="S176" i="53"/>
  <c r="U176" i="53" s="1"/>
  <c r="S175" i="53"/>
  <c r="U175" i="53" s="1"/>
  <c r="S174" i="53"/>
  <c r="U174" i="53" s="1"/>
  <c r="AR173" i="53"/>
  <c r="AG173" i="53"/>
  <c r="AH173" i="53" s="1"/>
  <c r="AN173" i="53" s="1"/>
  <c r="U173" i="53"/>
  <c r="S173" i="53"/>
  <c r="S172" i="53"/>
  <c r="U172" i="53" s="1"/>
  <c r="S171" i="53"/>
  <c r="U171" i="53" s="1"/>
  <c r="AR170" i="53"/>
  <c r="AG170" i="53"/>
  <c r="AH170" i="53" s="1"/>
  <c r="AM170" i="53" s="1"/>
  <c r="S170" i="53"/>
  <c r="U170" i="53" s="1"/>
  <c r="S169" i="53"/>
  <c r="U169" i="53" s="1"/>
  <c r="AR168" i="53"/>
  <c r="AG168" i="53"/>
  <c r="AH168" i="53" s="1"/>
  <c r="S167" i="53"/>
  <c r="U167" i="53" s="1"/>
  <c r="AR166" i="53"/>
  <c r="AG166" i="53"/>
  <c r="AH166" i="53" s="1"/>
  <c r="S166" i="53"/>
  <c r="U166" i="53" s="1"/>
  <c r="S165" i="53"/>
  <c r="U165" i="53" s="1"/>
  <c r="S164" i="53"/>
  <c r="U164" i="53" s="1"/>
  <c r="AR163" i="53"/>
  <c r="AG163" i="53"/>
  <c r="AH163" i="53" s="1"/>
  <c r="AN163" i="53" s="1"/>
  <c r="S163" i="53"/>
  <c r="U163" i="53" s="1"/>
  <c r="S162" i="53"/>
  <c r="U162" i="53" s="1"/>
  <c r="S161" i="53"/>
  <c r="U161" i="53" s="1"/>
  <c r="AR160" i="53"/>
  <c r="AG160" i="53"/>
  <c r="AH160" i="53" s="1"/>
  <c r="AM160" i="53" s="1"/>
  <c r="S160" i="53"/>
  <c r="U160" i="53" s="1"/>
  <c r="S159" i="53"/>
  <c r="U159" i="53" s="1"/>
  <c r="S158" i="53"/>
  <c r="U158" i="53" s="1"/>
  <c r="AR157" i="53"/>
  <c r="AG157" i="53"/>
  <c r="AH157" i="53" s="1"/>
  <c r="AN157" i="53" s="1"/>
  <c r="S157" i="53"/>
  <c r="U157" i="53" s="1"/>
  <c r="S156" i="53"/>
  <c r="U156" i="53" s="1"/>
  <c r="S155" i="53"/>
  <c r="U155" i="53" s="1"/>
  <c r="AR154" i="53"/>
  <c r="AG154" i="53"/>
  <c r="AH154" i="53" s="1"/>
  <c r="AM154" i="53" s="1"/>
  <c r="S154" i="53"/>
  <c r="U154" i="53" s="1"/>
  <c r="S153" i="53"/>
  <c r="U153" i="53" s="1"/>
  <c r="S152" i="53"/>
  <c r="U152" i="53" s="1"/>
  <c r="AR151" i="53"/>
  <c r="AG151" i="53"/>
  <c r="AH151" i="53" s="1"/>
  <c r="AM151" i="53" s="1"/>
  <c r="S151" i="53"/>
  <c r="U151" i="53" s="1"/>
  <c r="S150" i="53"/>
  <c r="U150" i="53" s="1"/>
  <c r="S149" i="53"/>
  <c r="U149" i="53" s="1"/>
  <c r="AR148" i="53"/>
  <c r="AG148" i="53"/>
  <c r="AH148" i="53" s="1"/>
  <c r="U148" i="53"/>
  <c r="S148" i="53"/>
  <c r="S147" i="53"/>
  <c r="U147" i="53" s="1"/>
  <c r="S146" i="53"/>
  <c r="U146" i="53" s="1"/>
  <c r="S145" i="53"/>
  <c r="U145" i="53" s="1"/>
  <c r="AR144" i="53"/>
  <c r="AG144" i="53"/>
  <c r="AH144" i="53" s="1"/>
  <c r="AN144" i="53" s="1"/>
  <c r="S144" i="53"/>
  <c r="U144" i="53" s="1"/>
  <c r="AR143" i="53"/>
  <c r="AG143" i="53"/>
  <c r="AH143" i="53" s="1"/>
  <c r="S143" i="53"/>
  <c r="U143" i="53" s="1"/>
  <c r="S142" i="53"/>
  <c r="U142" i="53" s="1"/>
  <c r="S141" i="53"/>
  <c r="U141" i="53" s="1"/>
  <c r="S140" i="53"/>
  <c r="U140" i="53" s="1"/>
  <c r="AR139" i="53"/>
  <c r="AG139" i="53"/>
  <c r="AH139" i="53" s="1"/>
  <c r="S139" i="53"/>
  <c r="U139" i="53" s="1"/>
  <c r="S138" i="53"/>
  <c r="U138" i="53" s="1"/>
  <c r="AR136" i="53"/>
  <c r="AG136" i="53"/>
  <c r="AH136" i="53" s="1"/>
  <c r="S134" i="53"/>
  <c r="U134" i="53" s="1"/>
  <c r="AR133" i="53"/>
  <c r="AG133" i="53"/>
  <c r="AH133" i="53" s="1"/>
  <c r="AN133" i="53" s="1"/>
  <c r="S133" i="53"/>
  <c r="U133" i="53" s="1"/>
  <c r="S132" i="53"/>
  <c r="U132" i="53" s="1"/>
  <c r="S131" i="53"/>
  <c r="U131" i="53" s="1"/>
  <c r="AR130" i="53"/>
  <c r="AG130" i="53"/>
  <c r="AH130" i="53" s="1"/>
  <c r="AN130" i="53" s="1"/>
  <c r="S130" i="53"/>
  <c r="U130" i="53" s="1"/>
  <c r="S129" i="53"/>
  <c r="U129" i="53" s="1"/>
  <c r="S128" i="53"/>
  <c r="U128" i="53" s="1"/>
  <c r="AR127" i="53"/>
  <c r="AG127" i="53"/>
  <c r="AH127" i="53" s="1"/>
  <c r="S127" i="53"/>
  <c r="U127" i="53" s="1"/>
  <c r="S126" i="53"/>
  <c r="U126" i="53" s="1"/>
  <c r="S125" i="53"/>
  <c r="U125" i="53" s="1"/>
  <c r="AR124" i="53"/>
  <c r="AG124" i="53"/>
  <c r="AH124" i="53" s="1"/>
  <c r="S124" i="53"/>
  <c r="U124" i="53" s="1"/>
  <c r="S123" i="53"/>
  <c r="U123" i="53" s="1"/>
  <c r="AR122" i="53"/>
  <c r="AH122" i="53"/>
  <c r="AM122" i="53" s="1"/>
  <c r="AG122" i="53"/>
  <c r="U121" i="53"/>
  <c r="AR120" i="53"/>
  <c r="AG120" i="53"/>
  <c r="AH120" i="53" s="1"/>
  <c r="AN120" i="53" s="1"/>
  <c r="U120" i="53"/>
  <c r="U119" i="53"/>
  <c r="U118" i="53"/>
  <c r="AR117" i="53"/>
  <c r="AG117" i="53"/>
  <c r="AH117" i="53" s="1"/>
  <c r="U117" i="53"/>
  <c r="U116" i="53"/>
  <c r="U115" i="53"/>
  <c r="AR114" i="53"/>
  <c r="AG114" i="53"/>
  <c r="AH114" i="53" s="1"/>
  <c r="AN114" i="53" s="1"/>
  <c r="U114" i="53"/>
  <c r="U113" i="53"/>
  <c r="U112" i="53"/>
  <c r="AR111" i="53"/>
  <c r="AG111" i="53"/>
  <c r="AH111" i="53" s="1"/>
  <c r="AN111" i="53" s="1"/>
  <c r="U111" i="53"/>
  <c r="U110" i="53"/>
  <c r="U109" i="53"/>
  <c r="AR108" i="53"/>
  <c r="AG108" i="53"/>
  <c r="AH108" i="53" s="1"/>
  <c r="U108" i="53"/>
  <c r="U107" i="53"/>
  <c r="U106" i="53"/>
  <c r="AR105" i="53"/>
  <c r="AG105" i="53"/>
  <c r="AH105" i="53" s="1"/>
  <c r="AN105" i="53" s="1"/>
  <c r="U105" i="53"/>
  <c r="U104" i="53"/>
  <c r="U103" i="53"/>
  <c r="U102" i="53"/>
  <c r="AR101" i="53"/>
  <c r="AG101" i="53"/>
  <c r="AH101" i="53" s="1"/>
  <c r="AM101" i="53" s="1"/>
  <c r="U101" i="53"/>
  <c r="AR100" i="53"/>
  <c r="AG100" i="53"/>
  <c r="AH100" i="53" s="1"/>
  <c r="U100" i="53"/>
  <c r="U99" i="53"/>
  <c r="U98" i="53"/>
  <c r="U97" i="53"/>
  <c r="AR96" i="53"/>
  <c r="AG96" i="53"/>
  <c r="AH96" i="53" s="1"/>
  <c r="AN96" i="53" s="1"/>
  <c r="U96" i="53"/>
  <c r="U95" i="53"/>
  <c r="U94" i="53"/>
  <c r="AR93" i="53"/>
  <c r="AG93" i="53"/>
  <c r="AH93" i="53" s="1"/>
  <c r="AM93" i="53" s="1"/>
  <c r="U93" i="53"/>
  <c r="U92" i="53"/>
  <c r="AR91" i="53"/>
  <c r="AG91" i="53"/>
  <c r="AH91" i="53" s="1"/>
  <c r="U90" i="53"/>
  <c r="AR89" i="53"/>
  <c r="AH89" i="53"/>
  <c r="AM89" i="53" s="1"/>
  <c r="AG89" i="53"/>
  <c r="U89" i="53"/>
  <c r="U88" i="53"/>
  <c r="AR86" i="53"/>
  <c r="AG86" i="53"/>
  <c r="AH86" i="53" s="1"/>
  <c r="U84" i="53"/>
  <c r="AR83" i="53"/>
  <c r="AG83" i="53"/>
  <c r="AH83" i="53" s="1"/>
  <c r="AN83" i="53" s="1"/>
  <c r="U83" i="53"/>
  <c r="U82" i="53"/>
  <c r="AR81" i="53"/>
  <c r="AG81" i="53"/>
  <c r="AH81" i="53" s="1"/>
  <c r="AR80" i="53"/>
  <c r="AG80" i="53"/>
  <c r="AH80" i="53" s="1"/>
  <c r="AN80" i="53" s="1"/>
  <c r="U79" i="53"/>
  <c r="AR78" i="53"/>
  <c r="AG78" i="53"/>
  <c r="AH78" i="53" s="1"/>
  <c r="U78" i="53"/>
  <c r="U77" i="53"/>
  <c r="U76" i="53"/>
  <c r="AR75" i="53"/>
  <c r="AG75" i="53"/>
  <c r="AH75" i="53" s="1"/>
  <c r="AN75" i="53" s="1"/>
  <c r="U75" i="53"/>
  <c r="U74" i="53"/>
  <c r="U73" i="53"/>
  <c r="AR72" i="53"/>
  <c r="AG72" i="53"/>
  <c r="AH72" i="53" s="1"/>
  <c r="AN72" i="53" s="1"/>
  <c r="U72" i="53"/>
  <c r="U71" i="53"/>
  <c r="U70" i="53"/>
  <c r="AR69" i="53"/>
  <c r="AG69" i="53"/>
  <c r="AH69" i="53" s="1"/>
  <c r="U69" i="53"/>
  <c r="U68" i="53"/>
  <c r="AR67" i="53"/>
  <c r="AG67" i="53"/>
  <c r="AH67" i="53" s="1"/>
  <c r="AM67" i="53" s="1"/>
  <c r="U66" i="53"/>
  <c r="AR65" i="53"/>
  <c r="AG65" i="53"/>
  <c r="AH65" i="53" s="1"/>
  <c r="U65" i="53"/>
  <c r="U64" i="53"/>
  <c r="U63" i="53"/>
  <c r="AR62" i="53"/>
  <c r="AG62" i="53"/>
  <c r="AH62" i="53" s="1"/>
  <c r="U62" i="53"/>
  <c r="U61" i="53"/>
  <c r="S60" i="53"/>
  <c r="U60" i="53" s="1"/>
  <c r="AR59" i="53"/>
  <c r="AG59" i="53"/>
  <c r="AH59" i="53" s="1"/>
  <c r="AN59" i="53" s="1"/>
  <c r="S59" i="53"/>
  <c r="U59" i="53" s="1"/>
  <c r="S58" i="53"/>
  <c r="U58" i="53" s="1"/>
  <c r="S57" i="53"/>
  <c r="U57" i="53" s="1"/>
  <c r="AR56" i="53"/>
  <c r="AG56" i="53"/>
  <c r="AH56" i="53" s="1"/>
  <c r="AM56" i="53" s="1"/>
  <c r="S56" i="53"/>
  <c r="U56" i="53" s="1"/>
  <c r="S55" i="53"/>
  <c r="U55" i="53" s="1"/>
  <c r="S54" i="53"/>
  <c r="U54" i="53" s="1"/>
  <c r="AR53" i="53"/>
  <c r="AG53" i="53"/>
  <c r="AH53" i="53" s="1"/>
  <c r="AM53" i="53" s="1"/>
  <c r="S53" i="53"/>
  <c r="U53" i="53" s="1"/>
  <c r="S52" i="53"/>
  <c r="U52" i="53" s="1"/>
  <c r="U51" i="53"/>
  <c r="AR50" i="53"/>
  <c r="AG50" i="53"/>
  <c r="AH50" i="53" s="1"/>
  <c r="AN50" i="53" s="1"/>
  <c r="U50" i="53"/>
  <c r="U49" i="53"/>
  <c r="U48" i="53"/>
  <c r="AR47" i="53"/>
  <c r="AH47" i="53"/>
  <c r="AG47" i="53"/>
  <c r="U47" i="53"/>
  <c r="U46" i="53"/>
  <c r="S45" i="53"/>
  <c r="U45" i="53" s="1"/>
  <c r="S44" i="53"/>
  <c r="U44" i="53" s="1"/>
  <c r="AR43" i="53"/>
  <c r="AG43" i="53"/>
  <c r="AH43" i="53" s="1"/>
  <c r="S43" i="53"/>
  <c r="U43" i="53" s="1"/>
  <c r="AR42" i="53"/>
  <c r="AG42" i="53"/>
  <c r="AH42" i="53" s="1"/>
  <c r="S42" i="53"/>
  <c r="U42" i="53" s="1"/>
  <c r="U41" i="53"/>
  <c r="S41" i="53"/>
  <c r="S40" i="53"/>
  <c r="U40" i="53" s="1"/>
  <c r="S39" i="53"/>
  <c r="U39" i="53" s="1"/>
  <c r="AR38" i="53"/>
  <c r="AG38" i="53"/>
  <c r="AH38" i="53" s="1"/>
  <c r="AM38" i="53" s="1"/>
  <c r="S38" i="53"/>
  <c r="U38" i="53" s="1"/>
  <c r="S37" i="53"/>
  <c r="U37" i="53" s="1"/>
  <c r="AR35" i="53"/>
  <c r="AG35" i="53"/>
  <c r="AH35" i="53" s="1"/>
  <c r="AR32" i="53"/>
  <c r="AN32" i="53"/>
  <c r="AG32" i="53"/>
  <c r="AH32" i="53" s="1"/>
  <c r="AM32" i="53" s="1"/>
  <c r="S30" i="53"/>
  <c r="U30" i="53" s="1"/>
  <c r="AR29" i="53"/>
  <c r="AG29" i="53"/>
  <c r="AH29" i="53" s="1"/>
  <c r="AN29" i="53" s="1"/>
  <c r="S29" i="53"/>
  <c r="U29" i="53" s="1"/>
  <c r="S28" i="53"/>
  <c r="U28" i="53" s="1"/>
  <c r="S27" i="53"/>
  <c r="U27" i="53" s="1"/>
  <c r="AR26" i="53"/>
  <c r="AG26" i="53"/>
  <c r="AH26" i="53" s="1"/>
  <c r="S26" i="53"/>
  <c r="U26" i="53" s="1"/>
  <c r="U25" i="53"/>
  <c r="S25" i="53"/>
  <c r="S24" i="53"/>
  <c r="U24" i="53" s="1"/>
  <c r="AR23" i="53"/>
  <c r="AG23" i="53"/>
  <c r="AH23" i="53" s="1"/>
  <c r="S23" i="53"/>
  <c r="U23" i="53" s="1"/>
  <c r="S22" i="53"/>
  <c r="U22" i="53" s="1"/>
  <c r="AR21" i="53"/>
  <c r="AG21" i="53"/>
  <c r="AH21" i="53" s="1"/>
  <c r="U20" i="53"/>
  <c r="AR19" i="53"/>
  <c r="AN19" i="53"/>
  <c r="AG19" i="53"/>
  <c r="AH19" i="53" s="1"/>
  <c r="AM19" i="53" s="1"/>
  <c r="U19" i="53"/>
  <c r="U18" i="53"/>
  <c r="U17" i="53"/>
  <c r="AR16" i="53"/>
  <c r="AG16" i="53"/>
  <c r="AH16" i="53" s="1"/>
  <c r="U16" i="53"/>
  <c r="U15" i="53"/>
  <c r="U14" i="53"/>
  <c r="AR13" i="53"/>
  <c r="AN13" i="53"/>
  <c r="AG13" i="53"/>
  <c r="AH13" i="53" s="1"/>
  <c r="AM13" i="53" s="1"/>
  <c r="U13" i="53"/>
  <c r="U12" i="53"/>
  <c r="U11" i="53"/>
  <c r="AR10" i="53"/>
  <c r="AG10" i="53"/>
  <c r="AH10" i="53" s="1"/>
  <c r="U10" i="53"/>
  <c r="U9" i="53"/>
  <c r="U8" i="53"/>
  <c r="AR7" i="53"/>
  <c r="AG7" i="53"/>
  <c r="AH7" i="53" s="1"/>
  <c r="U7" i="53"/>
  <c r="U6" i="53"/>
  <c r="U5" i="53"/>
  <c r="AR4" i="53"/>
  <c r="AG4" i="53"/>
  <c r="AH4" i="53" s="1"/>
  <c r="AM4" i="53" s="1"/>
  <c r="U4" i="53"/>
  <c r="U3" i="53"/>
  <c r="AM197" i="53" l="1"/>
  <c r="AN197" i="53"/>
  <c r="AM218" i="53"/>
  <c r="AN218" i="53"/>
  <c r="AN212" i="53"/>
  <c r="AM212" i="53"/>
  <c r="AN10" i="53"/>
  <c r="AM10" i="53"/>
  <c r="AN382" i="53"/>
  <c r="AM382" i="53"/>
  <c r="AM148" i="53"/>
  <c r="AN148" i="53"/>
  <c r="AM249" i="53"/>
  <c r="AN249" i="53"/>
  <c r="AM187" i="53"/>
  <c r="AN187" i="53"/>
  <c r="AM47" i="53"/>
  <c r="AN47" i="53"/>
  <c r="AM234" i="53"/>
  <c r="AN234" i="53"/>
  <c r="AN283" i="53"/>
  <c r="AM283" i="53"/>
  <c r="AM313" i="53"/>
  <c r="AN313" i="53"/>
  <c r="AN122" i="53"/>
  <c r="AM228" i="53"/>
  <c r="AM380" i="53"/>
  <c r="AN380" i="53"/>
  <c r="AN384" i="53"/>
  <c r="AN42" i="53"/>
  <c r="AM42" i="53"/>
  <c r="AM173" i="53"/>
  <c r="AM341" i="53"/>
  <c r="AN261" i="53"/>
  <c r="AM261" i="53"/>
  <c r="AN4" i="53"/>
  <c r="AM364" i="53"/>
  <c r="AN364" i="53"/>
  <c r="AM157" i="53"/>
  <c r="AM237" i="53"/>
  <c r="AM383" i="53"/>
  <c r="AN383" i="53"/>
  <c r="AM192" i="53"/>
  <c r="AM302" i="53"/>
  <c r="AN176" i="53"/>
  <c r="AM59" i="53"/>
  <c r="AM324" i="53"/>
  <c r="AM353" i="53"/>
  <c r="AM369" i="53"/>
  <c r="AN288" i="53"/>
  <c r="AN202" i="53"/>
  <c r="AM202" i="53"/>
  <c r="AM190" i="53"/>
  <c r="AN190" i="53"/>
  <c r="AN35" i="53"/>
  <c r="AM35" i="53"/>
  <c r="AN81" i="53"/>
  <c r="AM81" i="53"/>
  <c r="AN274" i="53"/>
  <c r="AM274" i="53"/>
  <c r="AN127" i="53"/>
  <c r="AM127" i="53"/>
  <c r="AN168" i="53"/>
  <c r="AM168" i="53"/>
  <c r="AN277" i="53"/>
  <c r="AM277" i="53"/>
  <c r="AN209" i="53"/>
  <c r="AM209" i="53"/>
  <c r="AM124" i="53"/>
  <c r="AN124" i="53"/>
  <c r="AN225" i="53"/>
  <c r="AM225" i="53"/>
  <c r="AM29" i="53"/>
  <c r="AM130" i="53"/>
  <c r="AN194" i="53"/>
  <c r="AM194" i="53"/>
  <c r="AM244" i="53"/>
  <c r="AN345" i="53"/>
  <c r="AN136" i="53"/>
  <c r="AM136" i="53"/>
  <c r="AN267" i="53"/>
  <c r="AN371" i="53"/>
  <c r="AN38" i="53"/>
  <c r="AN93" i="53"/>
  <c r="AM184" i="53"/>
  <c r="AN240" i="53"/>
  <c r="AM285" i="53"/>
  <c r="AM295" i="53"/>
  <c r="AN310" i="53"/>
  <c r="AM310" i="53"/>
  <c r="AM332" i="53"/>
  <c r="AN338" i="53"/>
  <c r="AM338" i="53"/>
  <c r="AN377" i="53"/>
  <c r="AM377" i="53"/>
  <c r="AN386" i="53"/>
  <c r="AM386" i="53"/>
  <c r="AN21" i="53"/>
  <c r="AM21" i="53"/>
  <c r="AN43" i="53"/>
  <c r="AM43" i="53"/>
  <c r="AN53" i="53"/>
  <c r="AN143" i="53"/>
  <c r="AM143" i="53"/>
  <c r="AN151" i="53"/>
  <c r="AN170" i="53"/>
  <c r="AM231" i="53"/>
  <c r="AN255" i="53"/>
  <c r="AM255" i="53"/>
  <c r="AM264" i="53"/>
  <c r="AN326" i="53"/>
  <c r="AM326" i="53"/>
  <c r="AN367" i="53"/>
  <c r="AM367" i="53"/>
  <c r="AN303" i="53"/>
  <c r="AM303" i="53"/>
  <c r="AN319" i="53"/>
  <c r="AM319" i="53"/>
  <c r="AM111" i="53"/>
  <c r="AN16" i="53"/>
  <c r="AM16" i="53"/>
  <c r="AN223" i="53"/>
  <c r="AM223" i="53"/>
  <c r="AN245" i="53"/>
  <c r="AM245" i="53"/>
  <c r="AN269" i="53"/>
  <c r="AM269" i="53"/>
  <c r="AN346" i="53"/>
  <c r="AM346" i="53"/>
  <c r="AM389" i="53"/>
  <c r="AN389" i="53"/>
  <c r="AN86" i="53"/>
  <c r="AM86" i="53"/>
  <c r="AN258" i="53"/>
  <c r="AM258" i="53"/>
  <c r="AN62" i="53"/>
  <c r="AM62" i="53"/>
  <c r="AM80" i="53"/>
  <c r="AM221" i="53"/>
  <c r="AN350" i="53"/>
  <c r="AM350" i="53"/>
  <c r="AN361" i="53"/>
  <c r="AM361" i="53"/>
  <c r="AN117" i="53"/>
  <c r="AM117" i="53"/>
  <c r="AN160" i="53"/>
  <c r="AN69" i="53"/>
  <c r="AM69" i="53"/>
  <c r="AN100" i="53"/>
  <c r="AM100" i="53"/>
  <c r="AN26" i="53"/>
  <c r="AM26" i="53"/>
  <c r="AN166" i="53"/>
  <c r="AM166" i="53"/>
  <c r="AN89" i="53"/>
  <c r="AN201" i="53"/>
  <c r="AM201" i="53"/>
  <c r="AN316" i="53"/>
  <c r="AM316" i="53"/>
  <c r="AM65" i="53"/>
  <c r="AN65" i="53"/>
  <c r="AN139" i="53"/>
  <c r="AM139" i="53"/>
  <c r="AM322" i="53"/>
  <c r="AN322" i="53"/>
  <c r="AM50" i="53"/>
  <c r="AN101" i="53"/>
  <c r="AN108" i="53"/>
  <c r="AM108" i="53"/>
  <c r="AM120" i="53"/>
  <c r="AM144" i="53"/>
  <c r="AN181" i="53"/>
  <c r="AM181" i="53"/>
  <c r="AM206" i="53"/>
  <c r="AN206" i="53"/>
  <c r="AM393" i="53"/>
  <c r="AN393" i="53"/>
  <c r="AN23" i="53"/>
  <c r="AM23" i="53"/>
  <c r="AM72" i="53"/>
  <c r="AN78" i="53"/>
  <c r="AM78" i="53"/>
  <c r="AM83" i="53"/>
  <c r="AN91" i="53"/>
  <c r="AM91" i="53"/>
  <c r="AM215" i="53"/>
  <c r="AM293" i="53"/>
  <c r="AN293" i="53"/>
  <c r="AN329" i="53"/>
  <c r="AM329" i="53"/>
  <c r="AN7" i="53"/>
  <c r="AM7" i="53"/>
  <c r="AM133" i="53"/>
  <c r="AN252" i="53"/>
  <c r="AM252" i="53"/>
  <c r="AN271" i="53"/>
  <c r="AM271" i="53"/>
  <c r="AM280" i="53"/>
  <c r="AN394" i="53"/>
  <c r="AM394" i="53"/>
  <c r="AN56" i="53"/>
  <c r="AN67" i="53"/>
  <c r="AN154" i="53"/>
  <c r="AN298" i="53"/>
  <c r="AN355" i="53"/>
  <c r="AM75" i="53"/>
  <c r="AM96" i="53"/>
  <c r="AM105" i="53"/>
  <c r="AM114" i="53"/>
  <c r="AM163" i="53"/>
  <c r="AM179" i="53"/>
  <c r="AM182" i="53"/>
  <c r="AM282" i="53"/>
  <c r="AM291" i="53"/>
  <c r="AM307" i="53"/>
  <c r="AM335" i="53"/>
  <c r="AM358" i="53"/>
  <c r="AM374" i="53"/>
  <c r="AE61" i="41"/>
  <c r="AD76" i="40"/>
  <c r="AE75" i="31"/>
  <c r="AK36" i="31"/>
  <c r="AI36" i="31"/>
  <c r="AF36" i="31"/>
  <c r="AE36" i="31"/>
  <c r="AD36" i="31"/>
  <c r="AE75" i="29"/>
  <c r="AK36" i="29"/>
  <c r="AI36" i="29"/>
  <c r="AF36" i="29"/>
  <c r="AE36" i="29"/>
  <c r="AD37" i="29"/>
  <c r="AD36" i="29"/>
  <c r="AD75" i="24"/>
  <c r="AE75" i="22"/>
  <c r="AE36" i="22"/>
  <c r="AK75" i="21"/>
  <c r="AI75" i="21"/>
  <c r="AF75" i="21"/>
  <c r="AE75" i="21"/>
  <c r="AD75" i="21"/>
  <c r="AE36" i="21"/>
  <c r="AE123" i="20"/>
  <c r="AE62" i="20"/>
  <c r="AK75" i="18"/>
  <c r="AI75" i="18"/>
  <c r="AF75" i="18"/>
  <c r="AE75" i="18"/>
  <c r="AD75" i="18"/>
  <c r="AK36" i="18"/>
  <c r="AI36" i="18"/>
  <c r="AF36" i="18"/>
  <c r="AE37" i="18"/>
  <c r="AE36" i="18"/>
  <c r="AD36" i="18"/>
  <c r="AK75" i="17"/>
  <c r="AI75" i="17"/>
  <c r="AF75" i="17"/>
  <c r="AE75" i="17"/>
  <c r="AI76" i="15"/>
  <c r="AF76" i="15"/>
  <c r="AE76" i="15"/>
  <c r="AD76" i="15"/>
  <c r="AI37" i="15"/>
  <c r="AF37" i="15"/>
  <c r="AE37" i="15"/>
  <c r="AD37" i="15"/>
  <c r="AF36" i="14"/>
  <c r="AE115" i="7"/>
  <c r="AE154" i="7"/>
  <c r="AE193" i="7"/>
  <c r="AE192" i="6"/>
  <c r="AE111" i="6"/>
  <c r="AE75" i="6"/>
  <c r="AE36" i="6"/>
  <c r="AI104" i="20" l="1"/>
  <c r="AI103" i="20"/>
  <c r="AI99" i="20"/>
  <c r="AJ121" i="20"/>
  <c r="AH121" i="20"/>
  <c r="AG121" i="20"/>
  <c r="AE121" i="20"/>
  <c r="AB121" i="20"/>
  <c r="AA121" i="20"/>
  <c r="Y121" i="20"/>
  <c r="AF121" i="20" s="1"/>
  <c r="AJ120" i="20"/>
  <c r="AH120" i="20"/>
  <c r="AG120" i="20"/>
  <c r="AE120" i="20"/>
  <c r="AC120" i="20"/>
  <c r="AD120" i="20" s="1"/>
  <c r="AB120" i="20"/>
  <c r="AA120" i="20"/>
  <c r="Y120" i="20"/>
  <c r="AF120" i="20" s="1"/>
  <c r="AK120" i="20" s="1"/>
  <c r="AJ119" i="20"/>
  <c r="AH119" i="20"/>
  <c r="AG119" i="20"/>
  <c r="AE119" i="20"/>
  <c r="AB119" i="20"/>
  <c r="AA119" i="20"/>
  <c r="Y119" i="20"/>
  <c r="AJ118" i="20"/>
  <c r="AH118" i="20"/>
  <c r="AG118" i="20"/>
  <c r="AE118" i="20"/>
  <c r="AB118" i="20"/>
  <c r="AA118" i="20"/>
  <c r="Y118" i="20"/>
  <c r="AK118" i="20" s="1"/>
  <c r="AJ117" i="20"/>
  <c r="AH117" i="20"/>
  <c r="AG117" i="20"/>
  <c r="AE117" i="20"/>
  <c r="AB117" i="20"/>
  <c r="AA117" i="20"/>
  <c r="Y117" i="20"/>
  <c r="AJ116" i="20"/>
  <c r="AH116" i="20"/>
  <c r="AG116" i="20"/>
  <c r="AE116" i="20"/>
  <c r="AB116" i="20"/>
  <c r="AA116" i="20"/>
  <c r="Y116" i="20"/>
  <c r="AJ115" i="20"/>
  <c r="AH115" i="20"/>
  <c r="AG115" i="20"/>
  <c r="AE115" i="20"/>
  <c r="AB115" i="20"/>
  <c r="AA115" i="20"/>
  <c r="Y115" i="20"/>
  <c r="AJ114" i="20"/>
  <c r="AH114" i="20"/>
  <c r="AG114" i="20"/>
  <c r="AE114" i="20"/>
  <c r="AB114" i="20"/>
  <c r="AA114" i="20"/>
  <c r="Y114" i="20"/>
  <c r="AJ113" i="20"/>
  <c r="AH113" i="20"/>
  <c r="AG113" i="20"/>
  <c r="AE113" i="20"/>
  <c r="AB113" i="20"/>
  <c r="AA113" i="20"/>
  <c r="Y113" i="20"/>
  <c r="AJ112" i="20"/>
  <c r="AH112" i="20"/>
  <c r="AG112" i="20"/>
  <c r="AE112" i="20"/>
  <c r="AB112" i="20"/>
  <c r="AA112" i="20"/>
  <c r="Z112" i="20"/>
  <c r="Y112" i="20"/>
  <c r="AF112" i="20" s="1"/>
  <c r="AJ111" i="20"/>
  <c r="AH111" i="20"/>
  <c r="AG111" i="20"/>
  <c r="AE111" i="20"/>
  <c r="AB111" i="20"/>
  <c r="AA111" i="20"/>
  <c r="Y111" i="20"/>
  <c r="AF111" i="20" s="1"/>
  <c r="AJ110" i="20"/>
  <c r="AH110" i="20"/>
  <c r="AG110" i="20"/>
  <c r="AE110" i="20"/>
  <c r="AB110" i="20"/>
  <c r="AA110" i="20"/>
  <c r="Y110" i="20"/>
  <c r="AF110" i="20" s="1"/>
  <c r="AJ109" i="20"/>
  <c r="AH109" i="20"/>
  <c r="AG109" i="20"/>
  <c r="AE109" i="20"/>
  <c r="AB109" i="20"/>
  <c r="AA109" i="20"/>
  <c r="Y109" i="20"/>
  <c r="AF109" i="20" s="1"/>
  <c r="AJ108" i="20"/>
  <c r="AH108" i="20"/>
  <c r="AG108" i="20"/>
  <c r="AE108" i="20"/>
  <c r="AB108" i="20"/>
  <c r="AA108" i="20"/>
  <c r="Y108" i="20"/>
  <c r="AF108" i="20" s="1"/>
  <c r="AJ107" i="20"/>
  <c r="AH107" i="20"/>
  <c r="AG107" i="20"/>
  <c r="AE107" i="20"/>
  <c r="AB107" i="20"/>
  <c r="AA107" i="20"/>
  <c r="Y107" i="20"/>
  <c r="AF107" i="20" s="1"/>
  <c r="AJ106" i="20"/>
  <c r="AH106" i="20"/>
  <c r="AG106" i="20"/>
  <c r="AE106" i="20"/>
  <c r="AB106" i="20"/>
  <c r="AA106" i="20"/>
  <c r="Y106" i="20"/>
  <c r="AJ105" i="20"/>
  <c r="AH105" i="20"/>
  <c r="AG105" i="20"/>
  <c r="AE105" i="20"/>
  <c r="AB105" i="20"/>
  <c r="AA105" i="20"/>
  <c r="Y105" i="20"/>
  <c r="AJ104" i="20"/>
  <c r="AH104" i="20"/>
  <c r="AG104" i="20"/>
  <c r="AE104" i="20"/>
  <c r="AB104" i="20"/>
  <c r="AA104" i="20"/>
  <c r="Y104" i="20"/>
  <c r="AJ103" i="20"/>
  <c r="AH103" i="20"/>
  <c r="AG103" i="20"/>
  <c r="AE103" i="20"/>
  <c r="AB103" i="20"/>
  <c r="AA103" i="20"/>
  <c r="Y103" i="20"/>
  <c r="AJ102" i="20"/>
  <c r="AH102" i="20"/>
  <c r="AG102" i="20"/>
  <c r="AE102" i="20"/>
  <c r="AB102" i="20"/>
  <c r="AA102" i="20"/>
  <c r="Y102" i="20"/>
  <c r="AJ101" i="20"/>
  <c r="AH101" i="20"/>
  <c r="AG101" i="20"/>
  <c r="AE101" i="20"/>
  <c r="AB101" i="20"/>
  <c r="AA101" i="20"/>
  <c r="Y101" i="20"/>
  <c r="AJ100" i="20"/>
  <c r="AH100" i="20"/>
  <c r="AG100" i="20"/>
  <c r="AE100" i="20"/>
  <c r="AB100" i="20"/>
  <c r="AA100" i="20"/>
  <c r="Y100" i="20"/>
  <c r="AJ99" i="20"/>
  <c r="AH99" i="20"/>
  <c r="AG99" i="20"/>
  <c r="AE99" i="20"/>
  <c r="AB99" i="20"/>
  <c r="AA99" i="20"/>
  <c r="Y99" i="20"/>
  <c r="AJ98" i="20"/>
  <c r="AH98" i="20"/>
  <c r="AG98" i="20"/>
  <c r="AE98" i="20"/>
  <c r="AB98" i="20"/>
  <c r="AA98" i="20"/>
  <c r="Y98" i="20"/>
  <c r="AJ60" i="20"/>
  <c r="AH60" i="20"/>
  <c r="AG60" i="20"/>
  <c r="AE60" i="20"/>
  <c r="AB60" i="20"/>
  <c r="AA60" i="20"/>
  <c r="Y60" i="20"/>
  <c r="AF60" i="20" s="1"/>
  <c r="AJ59" i="20"/>
  <c r="AH59" i="20"/>
  <c r="AG59" i="20"/>
  <c r="AE59" i="20"/>
  <c r="AB59" i="20"/>
  <c r="AA59" i="20"/>
  <c r="Y59" i="20"/>
  <c r="AF59" i="20" s="1"/>
  <c r="AJ58" i="20"/>
  <c r="AH58" i="20"/>
  <c r="AG58" i="20"/>
  <c r="AE58" i="20"/>
  <c r="AB58" i="20"/>
  <c r="AA58" i="20"/>
  <c r="Y58" i="20"/>
  <c r="AJ57" i="20"/>
  <c r="AH57" i="20"/>
  <c r="AG57" i="20"/>
  <c r="AE57" i="20"/>
  <c r="AB57" i="20"/>
  <c r="AA57" i="20"/>
  <c r="Y57" i="20"/>
  <c r="AJ56" i="20"/>
  <c r="AH56" i="20"/>
  <c r="AG56" i="20"/>
  <c r="AE56" i="20"/>
  <c r="AB56" i="20"/>
  <c r="AA56" i="20"/>
  <c r="Y56" i="20"/>
  <c r="AJ55" i="20"/>
  <c r="AH55" i="20"/>
  <c r="AG55" i="20"/>
  <c r="AE55" i="20"/>
  <c r="AB55" i="20"/>
  <c r="AA55" i="20"/>
  <c r="Y55" i="20"/>
  <c r="AJ54" i="20"/>
  <c r="AH54" i="20"/>
  <c r="AG54" i="20"/>
  <c r="AE54" i="20"/>
  <c r="AB54" i="20"/>
  <c r="AA54" i="20"/>
  <c r="Y54" i="20"/>
  <c r="AJ53" i="20"/>
  <c r="AH53" i="20"/>
  <c r="AG53" i="20"/>
  <c r="AE53" i="20"/>
  <c r="AB53" i="20"/>
  <c r="AA53" i="20"/>
  <c r="Y53" i="20"/>
  <c r="AJ52" i="20"/>
  <c r="AH52" i="20"/>
  <c r="AG52" i="20"/>
  <c r="AE52" i="20"/>
  <c r="AB52" i="20"/>
  <c r="AA52" i="20"/>
  <c r="Y52" i="20"/>
  <c r="AJ51" i="20"/>
  <c r="AH51" i="20"/>
  <c r="AG51" i="20"/>
  <c r="AE51" i="20"/>
  <c r="AB51" i="20"/>
  <c r="AA51" i="20"/>
  <c r="Y51" i="20"/>
  <c r="AF51" i="20" s="1"/>
  <c r="AJ50" i="20"/>
  <c r="AH50" i="20"/>
  <c r="AG50" i="20"/>
  <c r="AE50" i="20"/>
  <c r="AB50" i="20"/>
  <c r="AA50" i="20"/>
  <c r="Y50" i="20"/>
  <c r="AF50" i="20" s="1"/>
  <c r="AJ49" i="20"/>
  <c r="AH49" i="20"/>
  <c r="AG49" i="20"/>
  <c r="AE49" i="20"/>
  <c r="AB49" i="20"/>
  <c r="AA49" i="20"/>
  <c r="Y49" i="20"/>
  <c r="AF49" i="20" s="1"/>
  <c r="AJ48" i="20"/>
  <c r="AH48" i="20"/>
  <c r="AG48" i="20"/>
  <c r="AE48" i="20"/>
  <c r="AB48" i="20"/>
  <c r="AA48" i="20"/>
  <c r="Y48" i="20"/>
  <c r="AF48" i="20" s="1"/>
  <c r="AJ47" i="20"/>
  <c r="AH47" i="20"/>
  <c r="AG47" i="20"/>
  <c r="AE47" i="20"/>
  <c r="AB47" i="20"/>
  <c r="AA47" i="20"/>
  <c r="Y47" i="20"/>
  <c r="AF47" i="20" s="1"/>
  <c r="AJ46" i="20"/>
  <c r="AH46" i="20"/>
  <c r="AG46" i="20"/>
  <c r="AE46" i="20"/>
  <c r="AB46" i="20"/>
  <c r="AA46" i="20"/>
  <c r="Y46" i="20"/>
  <c r="AF46" i="20" s="1"/>
  <c r="AJ45" i="20"/>
  <c r="AH45" i="20"/>
  <c r="AG45" i="20"/>
  <c r="AE45" i="20"/>
  <c r="AB45" i="20"/>
  <c r="AA45" i="20"/>
  <c r="Y45" i="20"/>
  <c r="AF45" i="20" s="1"/>
  <c r="AJ44" i="20"/>
  <c r="AH44" i="20"/>
  <c r="AG44" i="20"/>
  <c r="AE44" i="20"/>
  <c r="AB44" i="20"/>
  <c r="AA44" i="20"/>
  <c r="Y44" i="20"/>
  <c r="AF44" i="20" s="1"/>
  <c r="AJ43" i="20"/>
  <c r="AH43" i="20"/>
  <c r="AG43" i="20"/>
  <c r="AE43" i="20"/>
  <c r="AB43" i="20"/>
  <c r="AA43" i="20"/>
  <c r="Y43" i="20"/>
  <c r="AF43" i="20" s="1"/>
  <c r="AJ42" i="20"/>
  <c r="AH42" i="20"/>
  <c r="AG42" i="20"/>
  <c r="AE42" i="20"/>
  <c r="AB42" i="20"/>
  <c r="AA42" i="20"/>
  <c r="Y42" i="20"/>
  <c r="AF42" i="20" s="1"/>
  <c r="AJ41" i="20"/>
  <c r="AH41" i="20"/>
  <c r="AG41" i="20"/>
  <c r="AE41" i="20"/>
  <c r="AB41" i="20"/>
  <c r="AA41" i="20"/>
  <c r="Y41" i="20"/>
  <c r="AF41" i="20" s="1"/>
  <c r="AJ40" i="20"/>
  <c r="AH40" i="20"/>
  <c r="AG40" i="20"/>
  <c r="AE40" i="20"/>
  <c r="AB40" i="20"/>
  <c r="AA40" i="20"/>
  <c r="Y40" i="20"/>
  <c r="AJ39" i="20"/>
  <c r="AH39" i="20"/>
  <c r="AG39" i="20"/>
  <c r="AE39" i="20"/>
  <c r="AB39" i="20"/>
  <c r="AA39" i="20"/>
  <c r="Y39" i="20"/>
  <c r="AJ38" i="20"/>
  <c r="AH38" i="20"/>
  <c r="AG38" i="20"/>
  <c r="AE38" i="20"/>
  <c r="AB38" i="20"/>
  <c r="AA38" i="20"/>
  <c r="Y38" i="20"/>
  <c r="AJ37" i="20"/>
  <c r="AH37" i="20"/>
  <c r="AG37" i="20"/>
  <c r="AE37" i="20"/>
  <c r="AB37" i="20"/>
  <c r="AA37" i="20"/>
  <c r="Y37" i="20"/>
  <c r="AN55" i="41"/>
  <c r="AI45" i="41"/>
  <c r="AI44" i="41"/>
  <c r="AI38" i="41"/>
  <c r="AE62" i="41"/>
  <c r="AJ59" i="41"/>
  <c r="AH59" i="41"/>
  <c r="AG59" i="41"/>
  <c r="AE59" i="41"/>
  <c r="AB59" i="41"/>
  <c r="AA59" i="41"/>
  <c r="Y59" i="41"/>
  <c r="AF59" i="41" s="1"/>
  <c r="AJ58" i="41"/>
  <c r="AH58" i="41"/>
  <c r="AG58" i="41"/>
  <c r="AE58" i="41"/>
  <c r="AB58" i="41"/>
  <c r="AA58" i="41"/>
  <c r="Y58" i="41"/>
  <c r="AJ57" i="41"/>
  <c r="AH57" i="41"/>
  <c r="AG57" i="41"/>
  <c r="AE57" i="41"/>
  <c r="AB57" i="41"/>
  <c r="AA57" i="41"/>
  <c r="Y57" i="41"/>
  <c r="AI57" i="41" s="1"/>
  <c r="AT56" i="41"/>
  <c r="AT57" i="41" s="1"/>
  <c r="AJ56" i="41"/>
  <c r="AH56" i="41"/>
  <c r="AG56" i="41"/>
  <c r="AE56" i="41"/>
  <c r="AB56" i="41"/>
  <c r="AA56" i="41"/>
  <c r="Y56" i="41"/>
  <c r="AI56" i="41" s="1"/>
  <c r="AJ55" i="41"/>
  <c r="AH55" i="41"/>
  <c r="AG55" i="41"/>
  <c r="AE55" i="41"/>
  <c r="AB55" i="41"/>
  <c r="AA55" i="41"/>
  <c r="Y55" i="41"/>
  <c r="AJ54" i="41"/>
  <c r="AH54" i="41"/>
  <c r="AG54" i="41"/>
  <c r="AE54" i="41"/>
  <c r="AB54" i="41"/>
  <c r="AA54" i="41"/>
  <c r="Y54" i="41"/>
  <c r="AJ53" i="41"/>
  <c r="AH53" i="41"/>
  <c r="AG53" i="41"/>
  <c r="AE53" i="41"/>
  <c r="AB53" i="41"/>
  <c r="AA53" i="41"/>
  <c r="Y53" i="41"/>
  <c r="AJ52" i="41"/>
  <c r="AH52" i="41"/>
  <c r="AG52" i="41"/>
  <c r="AE52" i="41"/>
  <c r="AB52" i="41"/>
  <c r="AA52" i="41"/>
  <c r="Y52" i="41"/>
  <c r="AJ51" i="41"/>
  <c r="AH51" i="41"/>
  <c r="AG51" i="41"/>
  <c r="AE51" i="41"/>
  <c r="AB51" i="41"/>
  <c r="AA51" i="41"/>
  <c r="Y51" i="41"/>
  <c r="AI51" i="41" s="1"/>
  <c r="AJ50" i="41"/>
  <c r="AH50" i="41"/>
  <c r="AG50" i="41"/>
  <c r="AE50" i="41"/>
  <c r="AB50" i="41"/>
  <c r="AA50" i="41"/>
  <c r="Y50" i="41"/>
  <c r="AI50" i="41" s="1"/>
  <c r="AJ49" i="41"/>
  <c r="AH49" i="41"/>
  <c r="AG49" i="41"/>
  <c r="AE49" i="41"/>
  <c r="AB49" i="41"/>
  <c r="AA49" i="41"/>
  <c r="Y49" i="41"/>
  <c r="AJ48" i="41"/>
  <c r="AH48" i="41"/>
  <c r="AG48" i="41"/>
  <c r="AE48" i="41"/>
  <c r="AB48" i="41"/>
  <c r="AA48" i="41"/>
  <c r="Y48" i="41"/>
  <c r="AJ47" i="41"/>
  <c r="AH47" i="41"/>
  <c r="AG47" i="41"/>
  <c r="AE47" i="41"/>
  <c r="AB47" i="41"/>
  <c r="AA47" i="41"/>
  <c r="Y47" i="41"/>
  <c r="AJ46" i="41"/>
  <c r="AH46" i="41"/>
  <c r="AG46" i="41"/>
  <c r="AE46" i="41"/>
  <c r="AB46" i="41"/>
  <c r="AA46" i="41"/>
  <c r="Y46" i="41"/>
  <c r="AF46" i="41" s="1"/>
  <c r="AJ45" i="41"/>
  <c r="AH45" i="41"/>
  <c r="AG45" i="41"/>
  <c r="AE45" i="41"/>
  <c r="AB45" i="41"/>
  <c r="AA45" i="41"/>
  <c r="Y45" i="41"/>
  <c r="AF45" i="41" s="1"/>
  <c r="AJ44" i="41"/>
  <c r="AH44" i="41"/>
  <c r="AG44" i="41"/>
  <c r="AE44" i="41"/>
  <c r="AB44" i="41"/>
  <c r="AA44" i="41"/>
  <c r="Y44" i="41"/>
  <c r="AF44" i="41" s="1"/>
  <c r="AJ43" i="41"/>
  <c r="AH43" i="41"/>
  <c r="AG43" i="41"/>
  <c r="AE43" i="41"/>
  <c r="AB43" i="41"/>
  <c r="AA43" i="41"/>
  <c r="AC43" i="41" s="1"/>
  <c r="AD43" i="41" s="1"/>
  <c r="Z43" i="41"/>
  <c r="Y43" i="41"/>
  <c r="AF43" i="41" s="1"/>
  <c r="AJ42" i="41"/>
  <c r="AH42" i="41"/>
  <c r="AG42" i="41"/>
  <c r="AE42" i="41"/>
  <c r="AB42" i="41"/>
  <c r="AA42" i="41"/>
  <c r="Y42" i="41"/>
  <c r="AF42" i="41" s="1"/>
  <c r="AJ41" i="41"/>
  <c r="AH41" i="41"/>
  <c r="AG41" i="41"/>
  <c r="AE41" i="41"/>
  <c r="AB41" i="41"/>
  <c r="AA41" i="41"/>
  <c r="Y41" i="41"/>
  <c r="AF41" i="41" s="1"/>
  <c r="AJ40" i="41"/>
  <c r="AH40" i="41"/>
  <c r="AG40" i="41"/>
  <c r="AE40" i="41"/>
  <c r="AB40" i="41"/>
  <c r="AA40" i="41"/>
  <c r="Y40" i="41"/>
  <c r="AJ39" i="41"/>
  <c r="AH39" i="41"/>
  <c r="AG39" i="41"/>
  <c r="AE39" i="41"/>
  <c r="AB39" i="41"/>
  <c r="AA39" i="41"/>
  <c r="Y39" i="41"/>
  <c r="AF39" i="41" s="1"/>
  <c r="AJ38" i="41"/>
  <c r="AH38" i="41"/>
  <c r="AG38" i="41"/>
  <c r="AE38" i="41"/>
  <c r="AB38" i="41"/>
  <c r="AA38" i="41"/>
  <c r="Y38" i="41"/>
  <c r="AF38" i="41" s="1"/>
  <c r="AJ37" i="41"/>
  <c r="AH37" i="41"/>
  <c r="AG37" i="41"/>
  <c r="AE37" i="41"/>
  <c r="AB37" i="41"/>
  <c r="AA37" i="41"/>
  <c r="Y37" i="41"/>
  <c r="AJ36" i="41"/>
  <c r="AH36" i="41"/>
  <c r="AG36" i="41"/>
  <c r="AE36" i="41"/>
  <c r="AB36" i="41"/>
  <c r="AA36" i="41"/>
  <c r="Y36" i="41"/>
  <c r="AJ100" i="41"/>
  <c r="AH100" i="41"/>
  <c r="AG100" i="41"/>
  <c r="AE100" i="41"/>
  <c r="AB100" i="41"/>
  <c r="AA100" i="41"/>
  <c r="Y100" i="41"/>
  <c r="AF100" i="41" s="1"/>
  <c r="AJ99" i="41"/>
  <c r="AH99" i="41"/>
  <c r="AG99" i="41"/>
  <c r="AE99" i="41"/>
  <c r="AB99" i="41"/>
  <c r="AA99" i="41"/>
  <c r="Y99" i="41"/>
  <c r="AF99" i="41" s="1"/>
  <c r="AJ98" i="41"/>
  <c r="AH98" i="41"/>
  <c r="AG98" i="41"/>
  <c r="AE98" i="41"/>
  <c r="AB98" i="41"/>
  <c r="AA98" i="41"/>
  <c r="Y98" i="41"/>
  <c r="AF98" i="41" s="1"/>
  <c r="AK98" i="41" s="1"/>
  <c r="AJ97" i="41"/>
  <c r="AH97" i="41"/>
  <c r="AG97" i="41"/>
  <c r="AE97" i="41"/>
  <c r="AB97" i="41"/>
  <c r="AA97" i="41"/>
  <c r="Y97" i="41"/>
  <c r="AF97" i="41" s="1"/>
  <c r="AJ96" i="41"/>
  <c r="AH96" i="41"/>
  <c r="AG96" i="41"/>
  <c r="AE96" i="41"/>
  <c r="AB96" i="41"/>
  <c r="AA96" i="41"/>
  <c r="Y96" i="41"/>
  <c r="AI96" i="41" s="1"/>
  <c r="AJ95" i="41"/>
  <c r="AH95" i="41"/>
  <c r="AG95" i="41"/>
  <c r="AE95" i="41"/>
  <c r="AB95" i="41"/>
  <c r="AA95" i="41"/>
  <c r="Y95" i="41"/>
  <c r="AC95" i="41" s="1"/>
  <c r="AD95" i="41" s="1"/>
  <c r="AJ94" i="41"/>
  <c r="AH94" i="41"/>
  <c r="AG94" i="41"/>
  <c r="AE94" i="41"/>
  <c r="AB94" i="41"/>
  <c r="AA94" i="41"/>
  <c r="Y94" i="41"/>
  <c r="AJ93" i="41"/>
  <c r="AH93" i="41"/>
  <c r="AG93" i="41"/>
  <c r="AE93" i="41"/>
  <c r="AB93" i="41"/>
  <c r="AA93" i="41"/>
  <c r="Y93" i="41"/>
  <c r="AF93" i="41" s="1"/>
  <c r="AJ92" i="41"/>
  <c r="AH92" i="41"/>
  <c r="AG92" i="41"/>
  <c r="AE92" i="41"/>
  <c r="AB92" i="41"/>
  <c r="AA92" i="41"/>
  <c r="Y92" i="41"/>
  <c r="AI92" i="41" s="1"/>
  <c r="AJ91" i="41"/>
  <c r="AH91" i="41"/>
  <c r="AG91" i="41"/>
  <c r="AE91" i="41"/>
  <c r="AB91" i="41"/>
  <c r="AA91" i="41"/>
  <c r="Y91" i="41"/>
  <c r="AI91" i="41" s="1"/>
  <c r="AJ90" i="41"/>
  <c r="AH90" i="41"/>
  <c r="AG90" i="41"/>
  <c r="AE90" i="41"/>
  <c r="AB90" i="41"/>
  <c r="AA90" i="41"/>
  <c r="Y90" i="41"/>
  <c r="AF90" i="41" s="1"/>
  <c r="AJ89" i="41"/>
  <c r="AH89" i="41"/>
  <c r="AG89" i="41"/>
  <c r="AE89" i="41"/>
  <c r="AB89" i="41"/>
  <c r="AA89" i="41"/>
  <c r="Y89" i="41"/>
  <c r="AF89" i="41" s="1"/>
  <c r="AJ72" i="40"/>
  <c r="AH72" i="40"/>
  <c r="AG72" i="40"/>
  <c r="AE72" i="40"/>
  <c r="AB72" i="40"/>
  <c r="AA72" i="40"/>
  <c r="Y72" i="40"/>
  <c r="AJ71" i="40"/>
  <c r="AH71" i="40"/>
  <c r="AG71" i="40"/>
  <c r="AE71" i="40"/>
  <c r="AB71" i="40"/>
  <c r="AA71" i="40"/>
  <c r="Y71" i="40"/>
  <c r="AI71" i="40" s="1"/>
  <c r="AJ70" i="40"/>
  <c r="AH70" i="40"/>
  <c r="AG70" i="40"/>
  <c r="AE70" i="40"/>
  <c r="AB70" i="40"/>
  <c r="AA70" i="40"/>
  <c r="Y70" i="40"/>
  <c r="AJ69" i="40"/>
  <c r="AH69" i="40"/>
  <c r="AG69" i="40"/>
  <c r="AE69" i="40"/>
  <c r="AB69" i="40"/>
  <c r="AA69" i="40"/>
  <c r="Y69" i="40"/>
  <c r="AF69" i="40" s="1"/>
  <c r="AJ68" i="40"/>
  <c r="AH68" i="40"/>
  <c r="AG68" i="40"/>
  <c r="AI68" i="40" s="1"/>
  <c r="AE68" i="40"/>
  <c r="AB68" i="40"/>
  <c r="AA68" i="40"/>
  <c r="Y68" i="40"/>
  <c r="AJ67" i="40"/>
  <c r="AH67" i="40"/>
  <c r="AG67" i="40"/>
  <c r="AE67" i="40"/>
  <c r="AB67" i="40"/>
  <c r="AA67" i="40"/>
  <c r="Y67" i="40"/>
  <c r="AJ66" i="40"/>
  <c r="AH66" i="40"/>
  <c r="AG66" i="40"/>
  <c r="AE66" i="40"/>
  <c r="AB66" i="40"/>
  <c r="AA66" i="40"/>
  <c r="Y66" i="40"/>
  <c r="AJ65" i="40"/>
  <c r="AH65" i="40"/>
  <c r="AG65" i="40"/>
  <c r="AF65" i="40"/>
  <c r="AE65" i="40"/>
  <c r="AB65" i="40"/>
  <c r="AA65" i="40"/>
  <c r="Z65" i="40"/>
  <c r="AC65" i="40" s="1"/>
  <c r="Y65" i="40"/>
  <c r="AJ64" i="40"/>
  <c r="AH64" i="40"/>
  <c r="AG64" i="40"/>
  <c r="AE64" i="40"/>
  <c r="AB64" i="40"/>
  <c r="AA64" i="40"/>
  <c r="Y64" i="40"/>
  <c r="AF64" i="40" s="1"/>
  <c r="AJ63" i="40"/>
  <c r="AH63" i="40"/>
  <c r="AG63" i="40"/>
  <c r="AE63" i="40"/>
  <c r="AB63" i="40"/>
  <c r="AA63" i="40"/>
  <c r="Y63" i="40"/>
  <c r="AF63" i="40" s="1"/>
  <c r="AJ62" i="40"/>
  <c r="AH62" i="40"/>
  <c r="AG62" i="40"/>
  <c r="AE62" i="40"/>
  <c r="AB62" i="40"/>
  <c r="AA62" i="40"/>
  <c r="Y62" i="40"/>
  <c r="AF62" i="40" s="1"/>
  <c r="AJ61" i="40"/>
  <c r="AH61" i="40"/>
  <c r="AG61" i="40"/>
  <c r="AE61" i="40"/>
  <c r="AB61" i="40"/>
  <c r="AA61" i="40"/>
  <c r="Y61" i="40"/>
  <c r="AF61" i="40" s="1"/>
  <c r="AJ33" i="40"/>
  <c r="AH33" i="40"/>
  <c r="AG33" i="40"/>
  <c r="AE33" i="40"/>
  <c r="AB33" i="40"/>
  <c r="AA33" i="40"/>
  <c r="Y33" i="40"/>
  <c r="AJ32" i="40"/>
  <c r="AH32" i="40"/>
  <c r="AG32" i="40"/>
  <c r="AE32" i="40"/>
  <c r="AB32" i="40"/>
  <c r="AA32" i="40"/>
  <c r="Y32" i="40"/>
  <c r="AJ31" i="40"/>
  <c r="AH31" i="40"/>
  <c r="AG31" i="40"/>
  <c r="AE31" i="40"/>
  <c r="AB31" i="40"/>
  <c r="AA31" i="40"/>
  <c r="Y31" i="40"/>
  <c r="AF31" i="40" s="1"/>
  <c r="AJ30" i="40"/>
  <c r="AH30" i="40"/>
  <c r="AG30" i="40"/>
  <c r="AE30" i="40"/>
  <c r="AB30" i="40"/>
  <c r="AA30" i="40"/>
  <c r="Y30" i="40"/>
  <c r="Z30" i="40" s="1"/>
  <c r="AC30" i="40" s="1"/>
  <c r="AD30" i="40" s="1"/>
  <c r="AJ29" i="40"/>
  <c r="AH29" i="40"/>
  <c r="AG29" i="40"/>
  <c r="AE29" i="40"/>
  <c r="AB29" i="40"/>
  <c r="AA29" i="40"/>
  <c r="Y29" i="40"/>
  <c r="AF29" i="40" s="1"/>
  <c r="AJ28" i="40"/>
  <c r="AH28" i="40"/>
  <c r="AG28" i="40"/>
  <c r="AE28" i="40"/>
  <c r="AB28" i="40"/>
  <c r="AA28" i="40"/>
  <c r="Y28" i="40"/>
  <c r="Z28" i="40" s="1"/>
  <c r="AC28" i="40" s="1"/>
  <c r="AD28" i="40" s="1"/>
  <c r="AJ27" i="40"/>
  <c r="AH27" i="40"/>
  <c r="AG27" i="40"/>
  <c r="AE27" i="40"/>
  <c r="AB27" i="40"/>
  <c r="AA27" i="40"/>
  <c r="Y27" i="40"/>
  <c r="Z27" i="40" s="1"/>
  <c r="AC27" i="40" s="1"/>
  <c r="AD27" i="40" s="1"/>
  <c r="AJ26" i="40"/>
  <c r="AH26" i="40"/>
  <c r="AG26" i="40"/>
  <c r="AE26" i="40"/>
  <c r="AB26" i="40"/>
  <c r="AA26" i="40"/>
  <c r="Y26" i="40"/>
  <c r="Z26" i="40" s="1"/>
  <c r="AC26" i="40" s="1"/>
  <c r="AD26" i="40" s="1"/>
  <c r="AJ25" i="40"/>
  <c r="AH25" i="40"/>
  <c r="AG25" i="40"/>
  <c r="AE25" i="40"/>
  <c r="AB25" i="40"/>
  <c r="AA25" i="40"/>
  <c r="Y25" i="40"/>
  <c r="Z25" i="40" s="1"/>
  <c r="AC25" i="40" s="1"/>
  <c r="AD25" i="40" s="1"/>
  <c r="AJ24" i="40"/>
  <c r="AH24" i="40"/>
  <c r="AG24" i="40"/>
  <c r="AE24" i="40"/>
  <c r="AB24" i="40"/>
  <c r="AA24" i="40"/>
  <c r="Y24" i="40"/>
  <c r="Z24" i="40" s="1"/>
  <c r="AJ23" i="40"/>
  <c r="AH23" i="40"/>
  <c r="AG23" i="40"/>
  <c r="AI23" i="40" s="1"/>
  <c r="AF23" i="40"/>
  <c r="AE23" i="40"/>
  <c r="AB23" i="40"/>
  <c r="AA23" i="40"/>
  <c r="Y23" i="40"/>
  <c r="AJ22" i="40"/>
  <c r="AH22" i="40"/>
  <c r="AG22" i="40"/>
  <c r="AE22" i="40"/>
  <c r="AB22" i="40"/>
  <c r="AA22" i="40"/>
  <c r="Y22" i="40"/>
  <c r="Z22" i="40" s="1"/>
  <c r="AC22" i="40" s="1"/>
  <c r="AD22" i="40" s="1"/>
  <c r="AJ72" i="39"/>
  <c r="AH72" i="39"/>
  <c r="AG72" i="39"/>
  <c r="AE72" i="39"/>
  <c r="AB72" i="39"/>
  <c r="AA72" i="39"/>
  <c r="Y72" i="39"/>
  <c r="AF72" i="39" s="1"/>
  <c r="AJ71" i="39"/>
  <c r="AH71" i="39"/>
  <c r="AG71" i="39"/>
  <c r="AE71" i="39"/>
  <c r="AB71" i="39"/>
  <c r="AA71" i="39"/>
  <c r="Y71" i="39"/>
  <c r="AI71" i="39" s="1"/>
  <c r="AJ70" i="39"/>
  <c r="AH70" i="39"/>
  <c r="AG70" i="39"/>
  <c r="AE70" i="39"/>
  <c r="AB70" i="39"/>
  <c r="AA70" i="39"/>
  <c r="Y70" i="39"/>
  <c r="AJ69" i="39"/>
  <c r="AH69" i="39"/>
  <c r="AG69" i="39"/>
  <c r="AE69" i="39"/>
  <c r="AB69" i="39"/>
  <c r="AA69" i="39"/>
  <c r="Y69" i="39"/>
  <c r="AF69" i="39" s="1"/>
  <c r="AJ68" i="39"/>
  <c r="AI68" i="39"/>
  <c r="AH68" i="39"/>
  <c r="AG68" i="39"/>
  <c r="AE68" i="39"/>
  <c r="AB68" i="39"/>
  <c r="AA68" i="39"/>
  <c r="Y68" i="39"/>
  <c r="Z68" i="39" s="1"/>
  <c r="AC68" i="39" s="1"/>
  <c r="AD68" i="39" s="1"/>
  <c r="AJ67" i="39"/>
  <c r="AH67" i="39"/>
  <c r="AG67" i="39"/>
  <c r="AE67" i="39"/>
  <c r="AB67" i="39"/>
  <c r="AA67" i="39"/>
  <c r="Y67" i="39"/>
  <c r="AF67" i="39" s="1"/>
  <c r="AJ66" i="39"/>
  <c r="AH66" i="39"/>
  <c r="AG66" i="39"/>
  <c r="AE66" i="39"/>
  <c r="AB66" i="39"/>
  <c r="AA66" i="39"/>
  <c r="Y66" i="39"/>
  <c r="AF66" i="39" s="1"/>
  <c r="AJ65" i="39"/>
  <c r="AH65" i="39"/>
  <c r="AG65" i="39"/>
  <c r="AE65" i="39"/>
  <c r="AB65" i="39"/>
  <c r="AA65" i="39"/>
  <c r="Y65" i="39"/>
  <c r="AF65" i="39" s="1"/>
  <c r="AJ64" i="39"/>
  <c r="AH64" i="39"/>
  <c r="AG64" i="39"/>
  <c r="AE64" i="39"/>
  <c r="AB64" i="39"/>
  <c r="AA64" i="39"/>
  <c r="Y64" i="39"/>
  <c r="AF64" i="39" s="1"/>
  <c r="AJ63" i="39"/>
  <c r="AH63" i="39"/>
  <c r="AG63" i="39"/>
  <c r="AE63" i="39"/>
  <c r="AB63" i="39"/>
  <c r="AA63" i="39"/>
  <c r="Y63" i="39"/>
  <c r="AF63" i="39" s="1"/>
  <c r="AK63" i="39" s="1"/>
  <c r="AJ62" i="39"/>
  <c r="AH62" i="39"/>
  <c r="AG62" i="39"/>
  <c r="AE62" i="39"/>
  <c r="AB62" i="39"/>
  <c r="AA62" i="39"/>
  <c r="Y62" i="39"/>
  <c r="AF62" i="39" s="1"/>
  <c r="AJ61" i="39"/>
  <c r="AH61" i="39"/>
  <c r="AG61" i="39"/>
  <c r="AE61" i="39"/>
  <c r="AB61" i="39"/>
  <c r="AA61" i="39"/>
  <c r="Y61" i="39"/>
  <c r="AF61" i="39" s="1"/>
  <c r="AJ33" i="39"/>
  <c r="AH33" i="39"/>
  <c r="AG33" i="39"/>
  <c r="AE33" i="39"/>
  <c r="AB33" i="39"/>
  <c r="AA33" i="39"/>
  <c r="Y33" i="39"/>
  <c r="AF33" i="39" s="1"/>
  <c r="AJ32" i="39"/>
  <c r="AH32" i="39"/>
  <c r="AG32" i="39"/>
  <c r="AE32" i="39"/>
  <c r="AB32" i="39"/>
  <c r="AA32" i="39"/>
  <c r="Y32" i="39"/>
  <c r="AF32" i="39" s="1"/>
  <c r="AJ31" i="39"/>
  <c r="AH31" i="39"/>
  <c r="AG31" i="39"/>
  <c r="AE31" i="39"/>
  <c r="AB31" i="39"/>
  <c r="AA31" i="39"/>
  <c r="Y31" i="39"/>
  <c r="AF31" i="39" s="1"/>
  <c r="AJ30" i="39"/>
  <c r="AH30" i="39"/>
  <c r="AG30" i="39"/>
  <c r="AE30" i="39"/>
  <c r="AB30" i="39"/>
  <c r="AA30" i="39"/>
  <c r="Y30" i="39"/>
  <c r="Z30" i="39" s="1"/>
  <c r="AC30" i="39" s="1"/>
  <c r="AJ29" i="39"/>
  <c r="AH29" i="39"/>
  <c r="AG29" i="39"/>
  <c r="AE29" i="39"/>
  <c r="AB29" i="39"/>
  <c r="AA29" i="39"/>
  <c r="Y29" i="39"/>
  <c r="AF29" i="39" s="1"/>
  <c r="AJ28" i="39"/>
  <c r="AH28" i="39"/>
  <c r="AG28" i="39"/>
  <c r="AE28" i="39"/>
  <c r="AB28" i="39"/>
  <c r="AA28" i="39"/>
  <c r="Y28" i="39"/>
  <c r="Z28" i="39" s="1"/>
  <c r="AJ27" i="39"/>
  <c r="AH27" i="39"/>
  <c r="AG27" i="39"/>
  <c r="AE27" i="39"/>
  <c r="AB27" i="39"/>
  <c r="AA27" i="39"/>
  <c r="Y27" i="39"/>
  <c r="Z27" i="39" s="1"/>
  <c r="AC27" i="39" s="1"/>
  <c r="AJ26" i="39"/>
  <c r="AH26" i="39"/>
  <c r="AG26" i="39"/>
  <c r="AE26" i="39"/>
  <c r="AB26" i="39"/>
  <c r="AA26" i="39"/>
  <c r="Y26" i="39"/>
  <c r="Z26" i="39" s="1"/>
  <c r="AC26" i="39" s="1"/>
  <c r="AJ25" i="39"/>
  <c r="AH25" i="39"/>
  <c r="AG25" i="39"/>
  <c r="AE25" i="39"/>
  <c r="AB25" i="39"/>
  <c r="AA25" i="39"/>
  <c r="Y25" i="39"/>
  <c r="Z25" i="39" s="1"/>
  <c r="AC25" i="39" s="1"/>
  <c r="AJ24" i="39"/>
  <c r="AH24" i="39"/>
  <c r="AG24" i="39"/>
  <c r="AF24" i="39"/>
  <c r="AE24" i="39"/>
  <c r="AB24" i="39"/>
  <c r="AA24" i="39"/>
  <c r="Y24" i="39"/>
  <c r="Z24" i="39" s="1"/>
  <c r="AC24" i="39" s="1"/>
  <c r="AJ23" i="39"/>
  <c r="AH23" i="39"/>
  <c r="AG23" i="39"/>
  <c r="AI23" i="39" s="1"/>
  <c r="AF23" i="39"/>
  <c r="AE23" i="39"/>
  <c r="AB23" i="39"/>
  <c r="AA23" i="39"/>
  <c r="Y23" i="39"/>
  <c r="AJ22" i="39"/>
  <c r="AH22" i="39"/>
  <c r="AG22" i="39"/>
  <c r="AE22" i="39"/>
  <c r="AB22" i="39"/>
  <c r="AA22" i="39"/>
  <c r="Y22" i="39"/>
  <c r="AJ72" i="38"/>
  <c r="AH72" i="38"/>
  <c r="AG72" i="38"/>
  <c r="AE72" i="38"/>
  <c r="AB72" i="38"/>
  <c r="AA72" i="38"/>
  <c r="Y72" i="38"/>
  <c r="AF72" i="38" s="1"/>
  <c r="AJ71" i="38"/>
  <c r="AH71" i="38"/>
  <c r="AG71" i="38"/>
  <c r="AE71" i="38"/>
  <c r="AB71" i="38"/>
  <c r="AA71" i="38"/>
  <c r="Y71" i="38"/>
  <c r="AJ70" i="38"/>
  <c r="AH70" i="38"/>
  <c r="AG70" i="38"/>
  <c r="AE70" i="38"/>
  <c r="AB70" i="38"/>
  <c r="AA70" i="38"/>
  <c r="Y70" i="38"/>
  <c r="AJ69" i="38"/>
  <c r="AH69" i="38"/>
  <c r="AG69" i="38"/>
  <c r="AE69" i="38"/>
  <c r="AB69" i="38"/>
  <c r="AA69" i="38"/>
  <c r="Y69" i="38"/>
  <c r="AF69" i="38" s="1"/>
  <c r="AJ68" i="38"/>
  <c r="AH68" i="38"/>
  <c r="AG68" i="38"/>
  <c r="AE68" i="38"/>
  <c r="AB68" i="38"/>
  <c r="AA68" i="38"/>
  <c r="Y68" i="38"/>
  <c r="Z68" i="38" s="1"/>
  <c r="AJ67" i="38"/>
  <c r="AH67" i="38"/>
  <c r="AG67" i="38"/>
  <c r="AE67" i="38"/>
  <c r="AB67" i="38"/>
  <c r="AA67" i="38"/>
  <c r="Y67" i="38"/>
  <c r="Z67" i="38" s="1"/>
  <c r="AC67" i="38" s="1"/>
  <c r="AJ66" i="38"/>
  <c r="AH66" i="38"/>
  <c r="AG66" i="38"/>
  <c r="AE66" i="38"/>
  <c r="AB66" i="38"/>
  <c r="AA66" i="38"/>
  <c r="Y66" i="38"/>
  <c r="AF66" i="38" s="1"/>
  <c r="AJ65" i="38"/>
  <c r="AH65" i="38"/>
  <c r="AG65" i="38"/>
  <c r="AE65" i="38"/>
  <c r="AB65" i="38"/>
  <c r="AA65" i="38"/>
  <c r="Y65" i="38"/>
  <c r="AF65" i="38" s="1"/>
  <c r="AJ64" i="38"/>
  <c r="AH64" i="38"/>
  <c r="AG64" i="38"/>
  <c r="AE64" i="38"/>
  <c r="AB64" i="38"/>
  <c r="AA64" i="38"/>
  <c r="Y64" i="38"/>
  <c r="AF64" i="38" s="1"/>
  <c r="AJ63" i="38"/>
  <c r="AH63" i="38"/>
  <c r="AG63" i="38"/>
  <c r="AE63" i="38"/>
  <c r="AB63" i="38"/>
  <c r="AA63" i="38"/>
  <c r="Y63" i="38"/>
  <c r="AF63" i="38" s="1"/>
  <c r="AJ62" i="38"/>
  <c r="AH62" i="38"/>
  <c r="AG62" i="38"/>
  <c r="AE62" i="38"/>
  <c r="AB62" i="38"/>
  <c r="AA62" i="38"/>
  <c r="Y62" i="38"/>
  <c r="AF62" i="38" s="1"/>
  <c r="AJ61" i="38"/>
  <c r="AH61" i="38"/>
  <c r="AG61" i="38"/>
  <c r="AE61" i="38"/>
  <c r="AB61" i="38"/>
  <c r="AA61" i="38"/>
  <c r="Y61" i="38"/>
  <c r="AF61" i="38" s="1"/>
  <c r="AJ33" i="38"/>
  <c r="AH33" i="38"/>
  <c r="AG33" i="38"/>
  <c r="AE33" i="38"/>
  <c r="AB33" i="38"/>
  <c r="AA33" i="38"/>
  <c r="Y33" i="38"/>
  <c r="AJ32" i="38"/>
  <c r="AH32" i="38"/>
  <c r="AG32" i="38"/>
  <c r="AE32" i="38"/>
  <c r="AB32" i="38"/>
  <c r="AA32" i="38"/>
  <c r="Y32" i="38"/>
  <c r="AJ31" i="38"/>
  <c r="AH31" i="38"/>
  <c r="AG31" i="38"/>
  <c r="AE31" i="38"/>
  <c r="AB31" i="38"/>
  <c r="AA31" i="38"/>
  <c r="Y31" i="38"/>
  <c r="AJ30" i="38"/>
  <c r="AH30" i="38"/>
  <c r="AG30" i="38"/>
  <c r="AE30" i="38"/>
  <c r="AB30" i="38"/>
  <c r="AA30" i="38"/>
  <c r="Y30" i="38"/>
  <c r="Z30" i="38" s="1"/>
  <c r="AC30" i="38" s="1"/>
  <c r="AJ29" i="38"/>
  <c r="AH29" i="38"/>
  <c r="AG29" i="38"/>
  <c r="AE29" i="38"/>
  <c r="AB29" i="38"/>
  <c r="AA29" i="38"/>
  <c r="Y29" i="38"/>
  <c r="AF29" i="38" s="1"/>
  <c r="AJ28" i="38"/>
  <c r="AH28" i="38"/>
  <c r="AG28" i="38"/>
  <c r="AE28" i="38"/>
  <c r="AB28" i="38"/>
  <c r="AA28" i="38"/>
  <c r="Y28" i="38"/>
  <c r="AJ27" i="38"/>
  <c r="AH27" i="38"/>
  <c r="AG27" i="38"/>
  <c r="AE27" i="38"/>
  <c r="AB27" i="38"/>
  <c r="AA27" i="38"/>
  <c r="Y27" i="38"/>
  <c r="AJ26" i="38"/>
  <c r="AH26" i="38"/>
  <c r="AG26" i="38"/>
  <c r="AE26" i="38"/>
  <c r="AB26" i="38"/>
  <c r="AA26" i="38"/>
  <c r="Y26" i="38"/>
  <c r="Z26" i="38" s="1"/>
  <c r="AC26" i="38" s="1"/>
  <c r="AJ25" i="38"/>
  <c r="AH25" i="38"/>
  <c r="AG25" i="38"/>
  <c r="AE25" i="38"/>
  <c r="AB25" i="38"/>
  <c r="AA25" i="38"/>
  <c r="Y25" i="38"/>
  <c r="Z25" i="38" s="1"/>
  <c r="AC25" i="38" s="1"/>
  <c r="AJ24" i="38"/>
  <c r="AH24" i="38"/>
  <c r="AG24" i="38"/>
  <c r="AE24" i="38"/>
  <c r="AB24" i="38"/>
  <c r="AA24" i="38"/>
  <c r="Y24" i="38"/>
  <c r="Z24" i="38" s="1"/>
  <c r="AC24" i="38" s="1"/>
  <c r="AJ23" i="38"/>
  <c r="AH23" i="38"/>
  <c r="AG23" i="38"/>
  <c r="AE23" i="38"/>
  <c r="AB23" i="38"/>
  <c r="AA23" i="38"/>
  <c r="Y23" i="38"/>
  <c r="AJ22" i="38"/>
  <c r="AH22" i="38"/>
  <c r="AG22" i="38"/>
  <c r="AE22" i="38"/>
  <c r="AB22" i="38"/>
  <c r="AA22" i="38"/>
  <c r="Y22" i="38"/>
  <c r="AF22" i="38" s="1"/>
  <c r="AE76" i="37"/>
  <c r="AD76" i="37"/>
  <c r="AJ72" i="37"/>
  <c r="AH72" i="37"/>
  <c r="AG72" i="37"/>
  <c r="AE72" i="37"/>
  <c r="AB72" i="37"/>
  <c r="AA72" i="37"/>
  <c r="Y72" i="37"/>
  <c r="AF72" i="37" s="1"/>
  <c r="AJ71" i="37"/>
  <c r="AH71" i="37"/>
  <c r="AG71" i="37"/>
  <c r="AE71" i="37"/>
  <c r="AB71" i="37"/>
  <c r="AA71" i="37"/>
  <c r="Y71" i="37"/>
  <c r="AI71" i="37" s="1"/>
  <c r="AJ70" i="37"/>
  <c r="AH70" i="37"/>
  <c r="AG70" i="37"/>
  <c r="AE70" i="37"/>
  <c r="AB70" i="37"/>
  <c r="AA70" i="37"/>
  <c r="Y70" i="37"/>
  <c r="AJ69" i="37"/>
  <c r="AH69" i="37"/>
  <c r="AG69" i="37"/>
  <c r="AE69" i="37"/>
  <c r="AB69" i="37"/>
  <c r="AA69" i="37"/>
  <c r="Y69" i="37"/>
  <c r="Z69" i="37" s="1"/>
  <c r="AJ68" i="37"/>
  <c r="AH68" i="37"/>
  <c r="AI68" i="37" s="1"/>
  <c r="AG68" i="37"/>
  <c r="AF68" i="37"/>
  <c r="AE68" i="37"/>
  <c r="AB68" i="37"/>
  <c r="AA68" i="37"/>
  <c r="Y68" i="37"/>
  <c r="AJ67" i="37"/>
  <c r="AH67" i="37"/>
  <c r="AG67" i="37"/>
  <c r="AE67" i="37"/>
  <c r="AB67" i="37"/>
  <c r="AA67" i="37"/>
  <c r="Y67" i="37"/>
  <c r="AF67" i="37" s="1"/>
  <c r="AJ66" i="37"/>
  <c r="AH66" i="37"/>
  <c r="AG66" i="37"/>
  <c r="AE66" i="37"/>
  <c r="AB66" i="37"/>
  <c r="AA66" i="37"/>
  <c r="Y66" i="37"/>
  <c r="AF66" i="37" s="1"/>
  <c r="AJ65" i="37"/>
  <c r="AH65" i="37"/>
  <c r="AG65" i="37"/>
  <c r="AI65" i="37" s="1"/>
  <c r="AF65" i="37"/>
  <c r="AE65" i="37"/>
  <c r="AB65" i="37"/>
  <c r="AA65" i="37"/>
  <c r="Y65" i="37"/>
  <c r="AJ64" i="37"/>
  <c r="AH64" i="37"/>
  <c r="AG64" i="37"/>
  <c r="AF64" i="37"/>
  <c r="AE64" i="37"/>
  <c r="AB64" i="37"/>
  <c r="AA64" i="37"/>
  <c r="Y64" i="37"/>
  <c r="Z64" i="37" s="1"/>
  <c r="AJ63" i="37"/>
  <c r="AH63" i="37"/>
  <c r="AG63" i="37"/>
  <c r="AE63" i="37"/>
  <c r="AB63" i="37"/>
  <c r="AA63" i="37"/>
  <c r="Y63" i="37"/>
  <c r="AF63" i="37" s="1"/>
  <c r="AJ62" i="37"/>
  <c r="AH62" i="37"/>
  <c r="AG62" i="37"/>
  <c r="AE62" i="37"/>
  <c r="AB62" i="37"/>
  <c r="AA62" i="37"/>
  <c r="Y62" i="37"/>
  <c r="AF62" i="37" s="1"/>
  <c r="AJ61" i="37"/>
  <c r="AH61" i="37"/>
  <c r="AG61" i="37"/>
  <c r="AE61" i="37"/>
  <c r="AB61" i="37"/>
  <c r="AA61" i="37"/>
  <c r="Y61" i="37"/>
  <c r="AF61" i="37" s="1"/>
  <c r="AK33" i="37"/>
  <c r="AJ33" i="37"/>
  <c r="AH33" i="37"/>
  <c r="AG33" i="37"/>
  <c r="AF33" i="37"/>
  <c r="AE33" i="37"/>
  <c r="AB33" i="37"/>
  <c r="AA33" i="37"/>
  <c r="Y33" i="37"/>
  <c r="AD33" i="37" s="1"/>
  <c r="AJ32" i="37"/>
  <c r="AI32" i="37"/>
  <c r="AH32" i="37"/>
  <c r="AG32" i="37"/>
  <c r="AF32" i="37"/>
  <c r="AE32" i="37"/>
  <c r="AB32" i="37"/>
  <c r="AA32" i="37"/>
  <c r="Y32" i="37"/>
  <c r="AD32" i="37" s="1"/>
  <c r="AK31" i="37"/>
  <c r="AJ31" i="37"/>
  <c r="AH31" i="37"/>
  <c r="AG31" i="37"/>
  <c r="AE31" i="37"/>
  <c r="AB31" i="37"/>
  <c r="AA31" i="37"/>
  <c r="Y31" i="37"/>
  <c r="AF31" i="37" s="1"/>
  <c r="AJ30" i="37"/>
  <c r="AH30" i="37"/>
  <c r="AG30" i="37"/>
  <c r="AE30" i="37"/>
  <c r="AB30" i="37"/>
  <c r="AA30" i="37"/>
  <c r="Y30" i="37"/>
  <c r="Z30" i="37" s="1"/>
  <c r="AC30" i="37" s="1"/>
  <c r="AJ29" i="37"/>
  <c r="AH29" i="37"/>
  <c r="AG29" i="37"/>
  <c r="AE29" i="37"/>
  <c r="AB29" i="37"/>
  <c r="AA29" i="37"/>
  <c r="Y29" i="37"/>
  <c r="AF29" i="37" s="1"/>
  <c r="AJ28" i="37"/>
  <c r="AH28" i="37"/>
  <c r="AG28" i="37"/>
  <c r="AE28" i="37"/>
  <c r="AB28" i="37"/>
  <c r="AA28" i="37"/>
  <c r="Y28" i="37"/>
  <c r="Z28" i="37" s="1"/>
  <c r="AJ27" i="37"/>
  <c r="AH27" i="37"/>
  <c r="AG27" i="37"/>
  <c r="AE27" i="37"/>
  <c r="AB27" i="37"/>
  <c r="AA27" i="37"/>
  <c r="Y27" i="37"/>
  <c r="Z27" i="37" s="1"/>
  <c r="AJ26" i="37"/>
  <c r="AH26" i="37"/>
  <c r="AG26" i="37"/>
  <c r="AF26" i="37"/>
  <c r="AE26" i="37"/>
  <c r="AB26" i="37"/>
  <c r="AA26" i="37"/>
  <c r="Y26" i="37"/>
  <c r="Z26" i="37" s="1"/>
  <c r="AJ25" i="37"/>
  <c r="AH25" i="37"/>
  <c r="AG25" i="37"/>
  <c r="AE25" i="37"/>
  <c r="AB25" i="37"/>
  <c r="AA25" i="37"/>
  <c r="Y25" i="37"/>
  <c r="Z25" i="37" s="1"/>
  <c r="AC25" i="37" s="1"/>
  <c r="AJ24" i="37"/>
  <c r="AH24" i="37"/>
  <c r="AG24" i="37"/>
  <c r="AE24" i="37"/>
  <c r="AB24" i="37"/>
  <c r="AA24" i="37"/>
  <c r="Y24" i="37"/>
  <c r="Z24" i="37" s="1"/>
  <c r="AC24" i="37" s="1"/>
  <c r="AJ23" i="37"/>
  <c r="AH23" i="37"/>
  <c r="AG23" i="37"/>
  <c r="AE23" i="37"/>
  <c r="AB23" i="37"/>
  <c r="AA23" i="37"/>
  <c r="Y23" i="37"/>
  <c r="AJ22" i="37"/>
  <c r="AH22" i="37"/>
  <c r="AG22" i="37"/>
  <c r="AE22" i="37"/>
  <c r="AN28" i="37" s="1"/>
  <c r="AT29" i="37" s="1"/>
  <c r="AT30" i="37" s="1"/>
  <c r="AB22" i="37"/>
  <c r="AA22" i="37"/>
  <c r="Y22" i="37"/>
  <c r="AJ72" i="36"/>
  <c r="AH72" i="36"/>
  <c r="AG72" i="36"/>
  <c r="AE72" i="36"/>
  <c r="AB72" i="36"/>
  <c r="AA72" i="36"/>
  <c r="Y72" i="36"/>
  <c r="AF72" i="36" s="1"/>
  <c r="AJ71" i="36"/>
  <c r="AH71" i="36"/>
  <c r="AG71" i="36"/>
  <c r="AE71" i="36"/>
  <c r="AB71" i="36"/>
  <c r="AA71" i="36"/>
  <c r="Y71" i="36"/>
  <c r="AJ70" i="36"/>
  <c r="AH70" i="36"/>
  <c r="AG70" i="36"/>
  <c r="AE70" i="36"/>
  <c r="AB70" i="36"/>
  <c r="AA70" i="36"/>
  <c r="Y70" i="36"/>
  <c r="AJ69" i="36"/>
  <c r="AH69" i="36"/>
  <c r="AG69" i="36"/>
  <c r="AE69" i="36"/>
  <c r="AB69" i="36"/>
  <c r="AA69" i="36"/>
  <c r="Y69" i="36"/>
  <c r="AJ68" i="36"/>
  <c r="AH68" i="36"/>
  <c r="AG68" i="36"/>
  <c r="AE68" i="36"/>
  <c r="AB68" i="36"/>
  <c r="AA68" i="36"/>
  <c r="Y68" i="36"/>
  <c r="AJ67" i="36"/>
  <c r="AH67" i="36"/>
  <c r="AG67" i="36"/>
  <c r="AE67" i="36"/>
  <c r="AB67" i="36"/>
  <c r="AA67" i="36"/>
  <c r="Y67" i="36"/>
  <c r="AJ66" i="36"/>
  <c r="AH66" i="36"/>
  <c r="AG66" i="36"/>
  <c r="AE66" i="36"/>
  <c r="AB66" i="36"/>
  <c r="AA66" i="36"/>
  <c r="Y66" i="36"/>
  <c r="AJ65" i="36"/>
  <c r="AH65" i="36"/>
  <c r="AG65" i="36"/>
  <c r="AE65" i="36"/>
  <c r="AB65" i="36"/>
  <c r="AA65" i="36"/>
  <c r="Y65" i="36"/>
  <c r="AJ64" i="36"/>
  <c r="AH64" i="36"/>
  <c r="AG64" i="36"/>
  <c r="AE64" i="36"/>
  <c r="AB64" i="36"/>
  <c r="AA64" i="36"/>
  <c r="Y64" i="36"/>
  <c r="AJ63" i="36"/>
  <c r="AH63" i="36"/>
  <c r="AG63" i="36"/>
  <c r="AE63" i="36"/>
  <c r="AB63" i="36"/>
  <c r="AA63" i="36"/>
  <c r="Y63" i="36"/>
  <c r="AJ62" i="36"/>
  <c r="AH62" i="36"/>
  <c r="AG62" i="36"/>
  <c r="AE62" i="36"/>
  <c r="AB62" i="36"/>
  <c r="AA62" i="36"/>
  <c r="Y62" i="36"/>
  <c r="AF62" i="36" s="1"/>
  <c r="AJ61" i="36"/>
  <c r="AH61" i="36"/>
  <c r="AG61" i="36"/>
  <c r="AE61" i="36"/>
  <c r="AB61" i="36"/>
  <c r="AA61" i="36"/>
  <c r="Y61" i="36"/>
  <c r="AF61" i="36" s="1"/>
  <c r="AJ33" i="36"/>
  <c r="AH33" i="36"/>
  <c r="AG33" i="36"/>
  <c r="AE33" i="36"/>
  <c r="AB33" i="36"/>
  <c r="AA33" i="36"/>
  <c r="Y33" i="36"/>
  <c r="AJ32" i="36"/>
  <c r="AH32" i="36"/>
  <c r="AG32" i="36"/>
  <c r="AE32" i="36"/>
  <c r="AB32" i="36"/>
  <c r="AA32" i="36"/>
  <c r="Y32" i="36"/>
  <c r="AJ31" i="36"/>
  <c r="AH31" i="36"/>
  <c r="AG31" i="36"/>
  <c r="AE31" i="36"/>
  <c r="AB31" i="36"/>
  <c r="AA31" i="36"/>
  <c r="Y31" i="36"/>
  <c r="AF31" i="36" s="1"/>
  <c r="AJ30" i="36"/>
  <c r="AH30" i="36"/>
  <c r="AG30" i="36"/>
  <c r="AE30" i="36"/>
  <c r="AB30" i="36"/>
  <c r="AA30" i="36"/>
  <c r="Y30" i="36"/>
  <c r="AF30" i="36" s="1"/>
  <c r="AJ29" i="36"/>
  <c r="AH29" i="36"/>
  <c r="AG29" i="36"/>
  <c r="AE29" i="36"/>
  <c r="AB29" i="36"/>
  <c r="AA29" i="36"/>
  <c r="Z29" i="36"/>
  <c r="Y29" i="36"/>
  <c r="AJ28" i="36"/>
  <c r="AH28" i="36"/>
  <c r="AG28" i="36"/>
  <c r="AE28" i="36"/>
  <c r="AB28" i="36"/>
  <c r="AA28" i="36"/>
  <c r="Y28" i="36"/>
  <c r="Z28" i="36" s="1"/>
  <c r="AJ27" i="36"/>
  <c r="AH27" i="36"/>
  <c r="AG27" i="36"/>
  <c r="AE27" i="36"/>
  <c r="AB27" i="36"/>
  <c r="AA27" i="36"/>
  <c r="Y27" i="36"/>
  <c r="Z27" i="36" s="1"/>
  <c r="AC27" i="36" s="1"/>
  <c r="AJ26" i="36"/>
  <c r="AH26" i="36"/>
  <c r="AG26" i="36"/>
  <c r="AE26" i="36"/>
  <c r="AB26" i="36"/>
  <c r="AA26" i="36"/>
  <c r="Y26" i="36"/>
  <c r="AJ25" i="36"/>
  <c r="AH25" i="36"/>
  <c r="AG25" i="36"/>
  <c r="AE25" i="36"/>
  <c r="AB25" i="36"/>
  <c r="AA25" i="36"/>
  <c r="Y25" i="36"/>
  <c r="AJ24" i="36"/>
  <c r="AH24" i="36"/>
  <c r="AG24" i="36"/>
  <c r="AE24" i="36"/>
  <c r="AB24" i="36"/>
  <c r="AA24" i="36"/>
  <c r="Y24" i="36"/>
  <c r="AJ23" i="36"/>
  <c r="AH23" i="36"/>
  <c r="AG23" i="36"/>
  <c r="AI23" i="36" s="1"/>
  <c r="AE23" i="36"/>
  <c r="AB23" i="36"/>
  <c r="AA23" i="36"/>
  <c r="Y23" i="36"/>
  <c r="Z23" i="36" s="1"/>
  <c r="AC23" i="36" s="1"/>
  <c r="AD23" i="36" s="1"/>
  <c r="AJ22" i="36"/>
  <c r="AH22" i="36"/>
  <c r="AG22" i="36"/>
  <c r="AE22" i="36"/>
  <c r="AB22" i="36"/>
  <c r="AA22" i="36"/>
  <c r="Y22" i="36"/>
  <c r="Z22" i="36" s="1"/>
  <c r="AC22" i="36" s="1"/>
  <c r="AD22" i="36" s="1"/>
  <c r="AJ72" i="35"/>
  <c r="AH72" i="35"/>
  <c r="AG72" i="35"/>
  <c r="AE72" i="35"/>
  <c r="AB72" i="35"/>
  <c r="AA72" i="35"/>
  <c r="Y72" i="35"/>
  <c r="AF72" i="35" s="1"/>
  <c r="AJ71" i="35"/>
  <c r="AH71" i="35"/>
  <c r="AG71" i="35"/>
  <c r="AE71" i="35"/>
  <c r="AB71" i="35"/>
  <c r="AA71" i="35"/>
  <c r="Y71" i="35"/>
  <c r="AJ70" i="35"/>
  <c r="AH70" i="35"/>
  <c r="AG70" i="35"/>
  <c r="AE70" i="35"/>
  <c r="AB70" i="35"/>
  <c r="AA70" i="35"/>
  <c r="Y70" i="35"/>
  <c r="AJ69" i="35"/>
  <c r="AH69" i="35"/>
  <c r="AG69" i="35"/>
  <c r="AE69" i="35"/>
  <c r="AB69" i="35"/>
  <c r="AA69" i="35"/>
  <c r="Y69" i="35"/>
  <c r="AF69" i="35" s="1"/>
  <c r="AJ68" i="35"/>
  <c r="AH68" i="35"/>
  <c r="AG68" i="35"/>
  <c r="AE68" i="35"/>
  <c r="AB68" i="35"/>
  <c r="AA68" i="35"/>
  <c r="Y68" i="35"/>
  <c r="Z68" i="35" s="1"/>
  <c r="AC68" i="35" s="1"/>
  <c r="AJ67" i="35"/>
  <c r="AH67" i="35"/>
  <c r="AG67" i="35"/>
  <c r="AE67" i="35"/>
  <c r="AB67" i="35"/>
  <c r="AA67" i="35"/>
  <c r="Y67" i="35"/>
  <c r="Z67" i="35" s="1"/>
  <c r="AC67" i="35" s="1"/>
  <c r="AJ66" i="35"/>
  <c r="AH66" i="35"/>
  <c r="AG66" i="35"/>
  <c r="AE66" i="35"/>
  <c r="AB66" i="35"/>
  <c r="AA66" i="35"/>
  <c r="Y66" i="35"/>
  <c r="Z66" i="35" s="1"/>
  <c r="AC66" i="35" s="1"/>
  <c r="AJ65" i="35"/>
  <c r="AH65" i="35"/>
  <c r="AG65" i="35"/>
  <c r="AF65" i="35"/>
  <c r="AE65" i="35"/>
  <c r="AB65" i="35"/>
  <c r="AA65" i="35"/>
  <c r="Y65" i="35"/>
  <c r="AJ64" i="35"/>
  <c r="AH64" i="35"/>
  <c r="AG64" i="35"/>
  <c r="AE64" i="35"/>
  <c r="AB64" i="35"/>
  <c r="AA64" i="35"/>
  <c r="Y64" i="35"/>
  <c r="AF64" i="35" s="1"/>
  <c r="AJ63" i="35"/>
  <c r="AK63" i="35" s="1"/>
  <c r="AH63" i="35"/>
  <c r="AG63" i="35"/>
  <c r="AF63" i="35"/>
  <c r="AE63" i="35"/>
  <c r="AB63" i="35"/>
  <c r="AA63" i="35"/>
  <c r="Y63" i="35"/>
  <c r="AJ62" i="35"/>
  <c r="AH62" i="35"/>
  <c r="AG62" i="35"/>
  <c r="AI62" i="35" s="1"/>
  <c r="AE62" i="35"/>
  <c r="AB62" i="35"/>
  <c r="AA62" i="35"/>
  <c r="Y62" i="35"/>
  <c r="AF62" i="35" s="1"/>
  <c r="AJ61" i="35"/>
  <c r="AH61" i="35"/>
  <c r="AG61" i="35"/>
  <c r="AE61" i="35"/>
  <c r="AB61" i="35"/>
  <c r="AA61" i="35"/>
  <c r="Y61" i="35"/>
  <c r="AF61" i="35" s="1"/>
  <c r="AJ33" i="35"/>
  <c r="AH33" i="35"/>
  <c r="AG33" i="35"/>
  <c r="AE33" i="35"/>
  <c r="AB33" i="35"/>
  <c r="AA33" i="35"/>
  <c r="Y33" i="35"/>
  <c r="Z33" i="35" s="1"/>
  <c r="AC33" i="35" s="1"/>
  <c r="AJ32" i="35"/>
  <c r="AH32" i="35"/>
  <c r="AG32" i="35"/>
  <c r="AE32" i="35"/>
  <c r="AB32" i="35"/>
  <c r="AA32" i="35"/>
  <c r="Y32" i="35"/>
  <c r="AF32" i="35" s="1"/>
  <c r="AJ31" i="35"/>
  <c r="AH31" i="35"/>
  <c r="AG31" i="35"/>
  <c r="AE31" i="35"/>
  <c r="AB31" i="35"/>
  <c r="AA31" i="35"/>
  <c r="Y31" i="35"/>
  <c r="AF31" i="35" s="1"/>
  <c r="AJ30" i="35"/>
  <c r="AH30" i="35"/>
  <c r="AG30" i="35"/>
  <c r="AE30" i="35"/>
  <c r="AB30" i="35"/>
  <c r="AA30" i="35"/>
  <c r="Y30" i="35"/>
  <c r="Z30" i="35" s="1"/>
  <c r="AC30" i="35" s="1"/>
  <c r="AJ29" i="35"/>
  <c r="AH29" i="35"/>
  <c r="AG29" i="35"/>
  <c r="AE29" i="35"/>
  <c r="AB29" i="35"/>
  <c r="AA29" i="35"/>
  <c r="Y29" i="35"/>
  <c r="AF29" i="35" s="1"/>
  <c r="AJ28" i="35"/>
  <c r="AH28" i="35"/>
  <c r="AG28" i="35"/>
  <c r="AE28" i="35"/>
  <c r="AB28" i="35"/>
  <c r="AA28" i="35"/>
  <c r="Y28" i="35"/>
  <c r="Z28" i="35" s="1"/>
  <c r="AJ27" i="35"/>
  <c r="AH27" i="35"/>
  <c r="AG27" i="35"/>
  <c r="AE27" i="35"/>
  <c r="AB27" i="35"/>
  <c r="AA27" i="35"/>
  <c r="Y27" i="35"/>
  <c r="Z27" i="35" s="1"/>
  <c r="AC27" i="35" s="1"/>
  <c r="AJ26" i="35"/>
  <c r="AH26" i="35"/>
  <c r="AG26" i="35"/>
  <c r="AE26" i="35"/>
  <c r="AB26" i="35"/>
  <c r="AA26" i="35"/>
  <c r="Y26" i="35"/>
  <c r="Z26" i="35" s="1"/>
  <c r="AC26" i="35" s="1"/>
  <c r="AJ25" i="35"/>
  <c r="AH25" i="35"/>
  <c r="AG25" i="35"/>
  <c r="AE25" i="35"/>
  <c r="AB25" i="35"/>
  <c r="AA25" i="35"/>
  <c r="Y25" i="35"/>
  <c r="Z25" i="35" s="1"/>
  <c r="AJ24" i="35"/>
  <c r="AH24" i="35"/>
  <c r="AG24" i="35"/>
  <c r="AE24" i="35"/>
  <c r="AB24" i="35"/>
  <c r="AA24" i="35"/>
  <c r="Y24" i="35"/>
  <c r="Z24" i="35" s="1"/>
  <c r="AJ23" i="35"/>
  <c r="AH23" i="35"/>
  <c r="AG23" i="35"/>
  <c r="AF23" i="35"/>
  <c r="AE23" i="35"/>
  <c r="AB23" i="35"/>
  <c r="AA23" i="35"/>
  <c r="Y23" i="35"/>
  <c r="AJ22" i="35"/>
  <c r="AH22" i="35"/>
  <c r="AG22" i="35"/>
  <c r="AE22" i="35"/>
  <c r="AB22" i="35"/>
  <c r="AA22" i="35"/>
  <c r="Y22" i="35"/>
  <c r="AJ72" i="34"/>
  <c r="AH72" i="34"/>
  <c r="AG72" i="34"/>
  <c r="AE72" i="34"/>
  <c r="AB72" i="34"/>
  <c r="AA72" i="34"/>
  <c r="Y72" i="34"/>
  <c r="Z72" i="34" s="1"/>
  <c r="AJ71" i="34"/>
  <c r="AH71" i="34"/>
  <c r="AG71" i="34"/>
  <c r="AE71" i="34"/>
  <c r="AB71" i="34"/>
  <c r="AA71" i="34"/>
  <c r="Y71" i="34"/>
  <c r="AJ70" i="34"/>
  <c r="AH70" i="34"/>
  <c r="AG70" i="34"/>
  <c r="AE70" i="34"/>
  <c r="AB70" i="34"/>
  <c r="AA70" i="34"/>
  <c r="Y70" i="34"/>
  <c r="AJ69" i="34"/>
  <c r="AK69" i="34" s="1"/>
  <c r="AH69" i="34"/>
  <c r="AG69" i="34"/>
  <c r="AF69" i="34"/>
  <c r="AE69" i="34"/>
  <c r="AB69" i="34"/>
  <c r="AA69" i="34"/>
  <c r="Y69" i="34"/>
  <c r="AJ68" i="34"/>
  <c r="AH68" i="34"/>
  <c r="AG68" i="34"/>
  <c r="AF68" i="34"/>
  <c r="AE68" i="34"/>
  <c r="AB68" i="34"/>
  <c r="AA68" i="34"/>
  <c r="Z68" i="34"/>
  <c r="Y68" i="34"/>
  <c r="AJ67" i="34"/>
  <c r="AH67" i="34"/>
  <c r="AG67" i="34"/>
  <c r="AF67" i="34"/>
  <c r="AE67" i="34"/>
  <c r="AB67" i="34"/>
  <c r="AA67" i="34"/>
  <c r="Y67" i="34"/>
  <c r="AJ66" i="34"/>
  <c r="AK66" i="34" s="1"/>
  <c r="AH66" i="34"/>
  <c r="AG66" i="34"/>
  <c r="AF66" i="34"/>
  <c r="AE66" i="34"/>
  <c r="AB66" i="34"/>
  <c r="AA66" i="34"/>
  <c r="Y66" i="34"/>
  <c r="AJ65" i="34"/>
  <c r="AH65" i="34"/>
  <c r="AG65" i="34"/>
  <c r="AI65" i="34" s="1"/>
  <c r="AF65" i="34"/>
  <c r="AE65" i="34"/>
  <c r="AB65" i="34"/>
  <c r="AA65" i="34"/>
  <c r="Y65" i="34"/>
  <c r="AJ64" i="34"/>
  <c r="AH64" i="34"/>
  <c r="AG64" i="34"/>
  <c r="AF64" i="34"/>
  <c r="AE64" i="34"/>
  <c r="AB64" i="34"/>
  <c r="AA64" i="34"/>
  <c r="Y64" i="34"/>
  <c r="AJ63" i="34"/>
  <c r="AK63" i="34" s="1"/>
  <c r="AH63" i="34"/>
  <c r="AG63" i="34"/>
  <c r="AF63" i="34"/>
  <c r="AE63" i="34"/>
  <c r="AB63" i="34"/>
  <c r="AA63" i="34"/>
  <c r="Y63" i="34"/>
  <c r="AJ62" i="34"/>
  <c r="AH62" i="34"/>
  <c r="AG62" i="34"/>
  <c r="AI62" i="34" s="1"/>
  <c r="AE62" i="34"/>
  <c r="AB62" i="34"/>
  <c r="AA62" i="34"/>
  <c r="Y62" i="34"/>
  <c r="AF62" i="34" s="1"/>
  <c r="AJ61" i="34"/>
  <c r="AH61" i="34"/>
  <c r="AG61" i="34"/>
  <c r="AE61" i="34"/>
  <c r="AB61" i="34"/>
  <c r="AA61" i="34"/>
  <c r="Y61" i="34"/>
  <c r="AF61" i="34" s="1"/>
  <c r="AE37" i="34"/>
  <c r="AJ25" i="34"/>
  <c r="AH25" i="34"/>
  <c r="AG25" i="34"/>
  <c r="AE25" i="34"/>
  <c r="AB25" i="34"/>
  <c r="AA25" i="34"/>
  <c r="Y25" i="34"/>
  <c r="AJ24" i="34"/>
  <c r="AH24" i="34"/>
  <c r="AG24" i="34"/>
  <c r="AE24" i="34"/>
  <c r="AB24" i="34"/>
  <c r="AA24" i="34"/>
  <c r="Y24" i="34"/>
  <c r="AJ23" i="34"/>
  <c r="AH23" i="34"/>
  <c r="AG23" i="34"/>
  <c r="AF23" i="34"/>
  <c r="AE23" i="34"/>
  <c r="AB23" i="34"/>
  <c r="AD23" i="34" s="1"/>
  <c r="AA23" i="34"/>
  <c r="Z23" i="34"/>
  <c r="AC23" i="34" s="1"/>
  <c r="Y23" i="34"/>
  <c r="AJ22" i="34"/>
  <c r="AK22" i="34" s="1"/>
  <c r="AH22" i="34"/>
  <c r="AG22" i="34"/>
  <c r="AF22" i="34"/>
  <c r="AE22" i="34"/>
  <c r="AE36" i="34" s="1"/>
  <c r="AN28" i="34" s="1"/>
  <c r="AT30" i="34" s="1"/>
  <c r="AB22" i="34"/>
  <c r="AA22" i="34"/>
  <c r="Z22" i="34"/>
  <c r="AC22" i="34" s="1"/>
  <c r="Y22" i="34"/>
  <c r="AJ72" i="33"/>
  <c r="AH72" i="33"/>
  <c r="AG72" i="33"/>
  <c r="AE72" i="33"/>
  <c r="AB72" i="33"/>
  <c r="AA72" i="33"/>
  <c r="Y72" i="33"/>
  <c r="AJ71" i="33"/>
  <c r="AH71" i="33"/>
  <c r="AG71" i="33"/>
  <c r="AE71" i="33"/>
  <c r="AB71" i="33"/>
  <c r="AA71" i="33"/>
  <c r="Y71" i="33"/>
  <c r="AJ70" i="33"/>
  <c r="AH70" i="33"/>
  <c r="AG70" i="33"/>
  <c r="AE70" i="33"/>
  <c r="AB70" i="33"/>
  <c r="AA70" i="33"/>
  <c r="Y70" i="33"/>
  <c r="AJ69" i="33"/>
  <c r="AH69" i="33"/>
  <c r="AG69" i="33"/>
  <c r="AE69" i="33"/>
  <c r="AB69" i="33"/>
  <c r="AA69" i="33"/>
  <c r="Y69" i="33"/>
  <c r="AJ68" i="33"/>
  <c r="AH68" i="33"/>
  <c r="AG68" i="33"/>
  <c r="AE68" i="33"/>
  <c r="AB68" i="33"/>
  <c r="AA68" i="33"/>
  <c r="Y68" i="33"/>
  <c r="AF68" i="33" s="1"/>
  <c r="AJ67" i="33"/>
  <c r="AH67" i="33"/>
  <c r="AG67" i="33"/>
  <c r="AE67" i="33"/>
  <c r="AB67" i="33"/>
  <c r="AA67" i="33"/>
  <c r="Y67" i="33"/>
  <c r="AJ66" i="33"/>
  <c r="AH66" i="33"/>
  <c r="AG66" i="33"/>
  <c r="AE66" i="33"/>
  <c r="AB66" i="33"/>
  <c r="AA66" i="33"/>
  <c r="Y66" i="33"/>
  <c r="AJ65" i="33"/>
  <c r="AH65" i="33"/>
  <c r="AG65" i="33"/>
  <c r="AE65" i="33"/>
  <c r="AB65" i="33"/>
  <c r="AA65" i="33"/>
  <c r="Y65" i="33"/>
  <c r="AJ64" i="33"/>
  <c r="AH64" i="33"/>
  <c r="AG64" i="33"/>
  <c r="AE64" i="33"/>
  <c r="AB64" i="33"/>
  <c r="AA64" i="33"/>
  <c r="Y64" i="33"/>
  <c r="AJ63" i="33"/>
  <c r="AH63" i="33"/>
  <c r="AG63" i="33"/>
  <c r="AE63" i="33"/>
  <c r="AB63" i="33"/>
  <c r="AA63" i="33"/>
  <c r="Y63" i="33"/>
  <c r="AJ62" i="33"/>
  <c r="AH62" i="33"/>
  <c r="AG62" i="33"/>
  <c r="AE62" i="33"/>
  <c r="AB62" i="33"/>
  <c r="AA62" i="33"/>
  <c r="Y62" i="33"/>
  <c r="AF62" i="33" s="1"/>
  <c r="AJ61" i="33"/>
  <c r="AH61" i="33"/>
  <c r="AG61" i="33"/>
  <c r="AE61" i="33"/>
  <c r="AB61" i="33"/>
  <c r="AA61" i="33"/>
  <c r="Y61" i="33"/>
  <c r="AF61" i="33" s="1"/>
  <c r="AJ25" i="33"/>
  <c r="AH25" i="33"/>
  <c r="AG25" i="33"/>
  <c r="AE25" i="33"/>
  <c r="AB25" i="33"/>
  <c r="AA25" i="33"/>
  <c r="Y25" i="33"/>
  <c r="Z25" i="33" s="1"/>
  <c r="AC25" i="33" s="1"/>
  <c r="AJ24" i="33"/>
  <c r="AH24" i="33"/>
  <c r="AG24" i="33"/>
  <c r="AF24" i="33"/>
  <c r="AE24" i="33"/>
  <c r="AB24" i="33"/>
  <c r="AA24" i="33"/>
  <c r="Y24" i="33"/>
  <c r="Z24" i="33" s="1"/>
  <c r="AJ23" i="33"/>
  <c r="AH23" i="33"/>
  <c r="AG23" i="33"/>
  <c r="AF23" i="33"/>
  <c r="AE23" i="33"/>
  <c r="AB23" i="33"/>
  <c r="AA23" i="33"/>
  <c r="Y23" i="33"/>
  <c r="AJ22" i="33"/>
  <c r="AH22" i="33"/>
  <c r="AG22" i="33"/>
  <c r="AE22" i="33"/>
  <c r="AB22" i="33"/>
  <c r="AA22" i="33"/>
  <c r="Y22" i="33"/>
  <c r="Z22" i="33" s="1"/>
  <c r="AI37" i="32"/>
  <c r="AF37" i="32"/>
  <c r="AE37" i="32"/>
  <c r="AD37" i="32"/>
  <c r="AJ72" i="32"/>
  <c r="AH72" i="32"/>
  <c r="AG72" i="32"/>
  <c r="AE72" i="32"/>
  <c r="AB72" i="32"/>
  <c r="AA72" i="32"/>
  <c r="Y72" i="32"/>
  <c r="AF72" i="32" s="1"/>
  <c r="AJ71" i="32"/>
  <c r="AH71" i="32"/>
  <c r="AG71" i="32"/>
  <c r="AE71" i="32"/>
  <c r="AB71" i="32"/>
  <c r="AA71" i="32"/>
  <c r="Y71" i="32"/>
  <c r="AI71" i="32" s="1"/>
  <c r="AJ70" i="32"/>
  <c r="AH70" i="32"/>
  <c r="AG70" i="32"/>
  <c r="AE70" i="32"/>
  <c r="AB70" i="32"/>
  <c r="AA70" i="32"/>
  <c r="Y70" i="32"/>
  <c r="AJ69" i="32"/>
  <c r="AH69" i="32"/>
  <c r="AG69" i="32"/>
  <c r="AF69" i="32"/>
  <c r="AE69" i="32"/>
  <c r="AB69" i="32"/>
  <c r="AA69" i="32"/>
  <c r="Y69" i="32"/>
  <c r="AJ68" i="32"/>
  <c r="AH68" i="32"/>
  <c r="AG68" i="32"/>
  <c r="AI68" i="32" s="1"/>
  <c r="AF68" i="32"/>
  <c r="AE68" i="32"/>
  <c r="AB68" i="32"/>
  <c r="AA68" i="32"/>
  <c r="Z68" i="32"/>
  <c r="Y68" i="32"/>
  <c r="AJ67" i="32"/>
  <c r="AH67" i="32"/>
  <c r="AG67" i="32"/>
  <c r="AE67" i="32"/>
  <c r="AB67" i="32"/>
  <c r="AA67" i="32"/>
  <c r="Y67" i="32"/>
  <c r="AF67" i="32" s="1"/>
  <c r="AJ66" i="32"/>
  <c r="AH66" i="32"/>
  <c r="AG66" i="32"/>
  <c r="AE66" i="32"/>
  <c r="AB66" i="32"/>
  <c r="AA66" i="32"/>
  <c r="Y66" i="32"/>
  <c r="AF66" i="32" s="1"/>
  <c r="AJ65" i="32"/>
  <c r="AH65" i="32"/>
  <c r="AG65" i="32"/>
  <c r="AF65" i="32"/>
  <c r="AE65" i="32"/>
  <c r="AB65" i="32"/>
  <c r="AA65" i="32"/>
  <c r="Y65" i="32"/>
  <c r="AI65" i="32" s="1"/>
  <c r="AJ64" i="32"/>
  <c r="AH64" i="32"/>
  <c r="AG64" i="32"/>
  <c r="AE64" i="32"/>
  <c r="AB64" i="32"/>
  <c r="AA64" i="32"/>
  <c r="Y64" i="32"/>
  <c r="AF64" i="32" s="1"/>
  <c r="AJ63" i="32"/>
  <c r="AH63" i="32"/>
  <c r="AG63" i="32"/>
  <c r="AE63" i="32"/>
  <c r="AB63" i="32"/>
  <c r="AA63" i="32"/>
  <c r="Y63" i="32"/>
  <c r="AF63" i="32" s="1"/>
  <c r="AJ62" i="32"/>
  <c r="AH62" i="32"/>
  <c r="AG62" i="32"/>
  <c r="AE62" i="32"/>
  <c r="AB62" i="32"/>
  <c r="AA62" i="32"/>
  <c r="Y62" i="32"/>
  <c r="AF62" i="32" s="1"/>
  <c r="AJ61" i="32"/>
  <c r="AH61" i="32"/>
  <c r="AG61" i="32"/>
  <c r="AE61" i="32"/>
  <c r="AB61" i="32"/>
  <c r="AA61" i="32"/>
  <c r="Y61" i="32"/>
  <c r="AF61" i="32" s="1"/>
  <c r="AJ33" i="32"/>
  <c r="AH33" i="32"/>
  <c r="AG33" i="32"/>
  <c r="AF33" i="32"/>
  <c r="AE33" i="32"/>
  <c r="AB33" i="32"/>
  <c r="AA33" i="32"/>
  <c r="Y33" i="32"/>
  <c r="AJ32" i="32"/>
  <c r="AH32" i="32"/>
  <c r="AG32" i="32"/>
  <c r="AE32" i="32"/>
  <c r="AB32" i="32"/>
  <c r="AA32" i="32"/>
  <c r="Y32" i="32"/>
  <c r="AF32" i="32" s="1"/>
  <c r="AJ31" i="32"/>
  <c r="AH31" i="32"/>
  <c r="AG31" i="32"/>
  <c r="AE31" i="32"/>
  <c r="AB31" i="32"/>
  <c r="AA31" i="32"/>
  <c r="Y31" i="32"/>
  <c r="AF31" i="32" s="1"/>
  <c r="AJ30" i="32"/>
  <c r="AH30" i="32"/>
  <c r="AG30" i="32"/>
  <c r="AF30" i="32"/>
  <c r="AE30" i="32"/>
  <c r="AB30" i="32"/>
  <c r="AA30" i="32"/>
  <c r="Y30" i="32"/>
  <c r="Z30" i="32" s="1"/>
  <c r="AJ29" i="32"/>
  <c r="AH29" i="32"/>
  <c r="AG29" i="32"/>
  <c r="AE29" i="32"/>
  <c r="AB29" i="32"/>
  <c r="AA29" i="32"/>
  <c r="Y29" i="32"/>
  <c r="AF29" i="32" s="1"/>
  <c r="AJ28" i="32"/>
  <c r="AH28" i="32"/>
  <c r="AG28" i="32"/>
  <c r="AE28" i="32"/>
  <c r="AB28" i="32"/>
  <c r="AA28" i="32"/>
  <c r="Y28" i="32"/>
  <c r="Z28" i="32" s="1"/>
  <c r="AJ27" i="32"/>
  <c r="AH27" i="32"/>
  <c r="AG27" i="32"/>
  <c r="AE27" i="32"/>
  <c r="AB27" i="32"/>
  <c r="AA27" i="32"/>
  <c r="Y27" i="32"/>
  <c r="AF27" i="32" s="1"/>
  <c r="AK27" i="32" s="1"/>
  <c r="AJ26" i="32"/>
  <c r="AH26" i="32"/>
  <c r="AG26" i="32"/>
  <c r="AE26" i="32"/>
  <c r="AB26" i="32"/>
  <c r="AA26" i="32"/>
  <c r="Y26" i="32"/>
  <c r="Z26" i="32" s="1"/>
  <c r="AC26" i="32" s="1"/>
  <c r="AJ25" i="32"/>
  <c r="AH25" i="32"/>
  <c r="AG25" i="32"/>
  <c r="AF25" i="32"/>
  <c r="AE25" i="32"/>
  <c r="AB25" i="32"/>
  <c r="AA25" i="32"/>
  <c r="Y25" i="32"/>
  <c r="Z25" i="32" s="1"/>
  <c r="AJ24" i="32"/>
  <c r="AH24" i="32"/>
  <c r="AG24" i="32"/>
  <c r="AE24" i="32"/>
  <c r="AB24" i="32"/>
  <c r="AA24" i="32"/>
  <c r="Y24" i="32"/>
  <c r="Z24" i="32" s="1"/>
  <c r="AC24" i="32" s="1"/>
  <c r="AJ23" i="32"/>
  <c r="AH23" i="32"/>
  <c r="AG23" i="32"/>
  <c r="AE23" i="32"/>
  <c r="AB23" i="32"/>
  <c r="AA23" i="32"/>
  <c r="Y23" i="32"/>
  <c r="AJ22" i="32"/>
  <c r="AH22" i="32"/>
  <c r="AG22" i="32"/>
  <c r="AE22" i="32"/>
  <c r="AB22" i="32"/>
  <c r="AA22" i="32"/>
  <c r="Y22" i="32"/>
  <c r="AF22" i="32" s="1"/>
  <c r="AJ72" i="31"/>
  <c r="AH72" i="31"/>
  <c r="AG72" i="31"/>
  <c r="AE72" i="31"/>
  <c r="AB72" i="31"/>
  <c r="AA72" i="31"/>
  <c r="Y72" i="31"/>
  <c r="AF72" i="31" s="1"/>
  <c r="AJ71" i="31"/>
  <c r="AH71" i="31"/>
  <c r="AG71" i="31"/>
  <c r="AE71" i="31"/>
  <c r="AB71" i="31"/>
  <c r="AA71" i="31"/>
  <c r="Y71" i="31"/>
  <c r="AI71" i="31" s="1"/>
  <c r="AJ70" i="31"/>
  <c r="AH70" i="31"/>
  <c r="AG70" i="31"/>
  <c r="AE70" i="31"/>
  <c r="AB70" i="31"/>
  <c r="AA70" i="31"/>
  <c r="Y70" i="31"/>
  <c r="AJ69" i="31"/>
  <c r="AH69" i="31"/>
  <c r="AG69" i="31"/>
  <c r="AE69" i="31"/>
  <c r="AB69" i="31"/>
  <c r="AA69" i="31"/>
  <c r="Y69" i="31"/>
  <c r="AJ68" i="31"/>
  <c r="AH68" i="31"/>
  <c r="AG68" i="31"/>
  <c r="AE68" i="31"/>
  <c r="AB68" i="31"/>
  <c r="AA68" i="31"/>
  <c r="Y68" i="31"/>
  <c r="AJ67" i="31"/>
  <c r="AH67" i="31"/>
  <c r="AG67" i="31"/>
  <c r="AE67" i="31"/>
  <c r="AB67" i="31"/>
  <c r="AA67" i="31"/>
  <c r="Y67" i="31"/>
  <c r="Z67" i="31" s="1"/>
  <c r="AJ66" i="31"/>
  <c r="AH66" i="31"/>
  <c r="AG66" i="31"/>
  <c r="AE66" i="31"/>
  <c r="AB66" i="31"/>
  <c r="AA66" i="31"/>
  <c r="Y66" i="31"/>
  <c r="Z66" i="31" s="1"/>
  <c r="AJ65" i="31"/>
  <c r="AH65" i="31"/>
  <c r="AI65" i="31" s="1"/>
  <c r="AG65" i="31"/>
  <c r="AE65" i="31"/>
  <c r="AB65" i="31"/>
  <c r="AA65" i="31"/>
  <c r="Y65" i="31"/>
  <c r="AF65" i="31" s="1"/>
  <c r="AJ64" i="31"/>
  <c r="AH64" i="31"/>
  <c r="AG64" i="31"/>
  <c r="AF64" i="31"/>
  <c r="AE64" i="31"/>
  <c r="AB64" i="31"/>
  <c r="AA64" i="31"/>
  <c r="Y64" i="31"/>
  <c r="AJ63" i="31"/>
  <c r="AH63" i="31"/>
  <c r="AG63" i="31"/>
  <c r="AE63" i="31"/>
  <c r="AB63" i="31"/>
  <c r="AA63" i="31"/>
  <c r="Y63" i="31"/>
  <c r="AF63" i="31" s="1"/>
  <c r="AJ62" i="31"/>
  <c r="AH62" i="31"/>
  <c r="AG62" i="31"/>
  <c r="AE62" i="31"/>
  <c r="AB62" i="31"/>
  <c r="AA62" i="31"/>
  <c r="Y62" i="31"/>
  <c r="AF62" i="31" s="1"/>
  <c r="AJ61" i="31"/>
  <c r="AH61" i="31"/>
  <c r="AG61" i="31"/>
  <c r="AE61" i="31"/>
  <c r="AB61" i="31"/>
  <c r="AA61" i="31"/>
  <c r="Y61" i="31"/>
  <c r="AF61" i="31" s="1"/>
  <c r="AJ33" i="31"/>
  <c r="AH33" i="31"/>
  <c r="AG33" i="31"/>
  <c r="AE33" i="31"/>
  <c r="AB33" i="31"/>
  <c r="AA33" i="31"/>
  <c r="Y33" i="31"/>
  <c r="Z33" i="31" s="1"/>
  <c r="AJ32" i="31"/>
  <c r="AH32" i="31"/>
  <c r="AG32" i="31"/>
  <c r="AE32" i="31"/>
  <c r="AB32" i="31"/>
  <c r="AA32" i="31"/>
  <c r="Y32" i="31"/>
  <c r="AF32" i="31" s="1"/>
  <c r="AJ31" i="31"/>
  <c r="AH31" i="31"/>
  <c r="AG31" i="31"/>
  <c r="AE31" i="31"/>
  <c r="AB31" i="31"/>
  <c r="AA31" i="31"/>
  <c r="Y31" i="31"/>
  <c r="AF31" i="31" s="1"/>
  <c r="AJ30" i="31"/>
  <c r="AH30" i="31"/>
  <c r="AG30" i="31"/>
  <c r="AE30" i="31"/>
  <c r="AB30" i="31"/>
  <c r="AA30" i="31"/>
  <c r="Y30" i="31"/>
  <c r="Z30" i="31" s="1"/>
  <c r="AC30" i="31" s="1"/>
  <c r="AD30" i="31" s="1"/>
  <c r="AJ29" i="31"/>
  <c r="AH29" i="31"/>
  <c r="AG29" i="31"/>
  <c r="AE29" i="31"/>
  <c r="AB29" i="31"/>
  <c r="AA29" i="31"/>
  <c r="Y29" i="31"/>
  <c r="AF29" i="31" s="1"/>
  <c r="AJ28" i="31"/>
  <c r="AH28" i="31"/>
  <c r="AG28" i="31"/>
  <c r="AE28" i="31"/>
  <c r="AB28" i="31"/>
  <c r="AA28" i="31"/>
  <c r="Y28" i="31"/>
  <c r="AF28" i="31" s="1"/>
  <c r="AJ27" i="31"/>
  <c r="AH27" i="31"/>
  <c r="AG27" i="31"/>
  <c r="AE27" i="31"/>
  <c r="AB27" i="31"/>
  <c r="AA27" i="31"/>
  <c r="Y27" i="31"/>
  <c r="AF27" i="31" s="1"/>
  <c r="AJ26" i="31"/>
  <c r="AI26" i="31"/>
  <c r="AH26" i="31"/>
  <c r="AG26" i="31"/>
  <c r="AE26" i="31"/>
  <c r="AB26" i="31"/>
  <c r="AA26" i="31"/>
  <c r="Y26" i="31"/>
  <c r="Z26" i="31" s="1"/>
  <c r="AC26" i="31" s="1"/>
  <c r="AD26" i="31" s="1"/>
  <c r="AJ25" i="31"/>
  <c r="AH25" i="31"/>
  <c r="AG25" i="31"/>
  <c r="AE25" i="31"/>
  <c r="AB25" i="31"/>
  <c r="AA25" i="31"/>
  <c r="Y25" i="31"/>
  <c r="Z25" i="31" s="1"/>
  <c r="AC25" i="31" s="1"/>
  <c r="AD25" i="31" s="1"/>
  <c r="AJ24" i="31"/>
  <c r="AH24" i="31"/>
  <c r="AG24" i="31"/>
  <c r="AE24" i="31"/>
  <c r="AB24" i="31"/>
  <c r="AA24" i="31"/>
  <c r="Y24" i="31"/>
  <c r="Z24" i="31" s="1"/>
  <c r="AJ23" i="31"/>
  <c r="AH23" i="31"/>
  <c r="AG23" i="31"/>
  <c r="AE23" i="31"/>
  <c r="AB23" i="31"/>
  <c r="AA23" i="31"/>
  <c r="Y23" i="31"/>
  <c r="Z23" i="31" s="1"/>
  <c r="AC23" i="31" s="1"/>
  <c r="AJ22" i="31"/>
  <c r="AH22" i="31"/>
  <c r="AG22" i="31"/>
  <c r="AE22" i="31"/>
  <c r="AB22" i="31"/>
  <c r="AA22" i="31"/>
  <c r="Y22" i="31"/>
  <c r="Z22" i="31" s="1"/>
  <c r="AC22" i="31" s="1"/>
  <c r="AE75" i="30"/>
  <c r="AK36" i="30"/>
  <c r="AI36" i="30"/>
  <c r="AF36" i="30"/>
  <c r="AE36" i="30"/>
  <c r="AD36" i="30"/>
  <c r="AJ72" i="30"/>
  <c r="AH72" i="30"/>
  <c r="AG72" i="30"/>
  <c r="AE72" i="30"/>
  <c r="AB72" i="30"/>
  <c r="AA72" i="30"/>
  <c r="Y72" i="30"/>
  <c r="Z72" i="30" s="1"/>
  <c r="AJ71" i="30"/>
  <c r="AH71" i="30"/>
  <c r="AG71" i="30"/>
  <c r="AE71" i="30"/>
  <c r="AB71" i="30"/>
  <c r="AA71" i="30"/>
  <c r="Y71" i="30"/>
  <c r="AI71" i="30" s="1"/>
  <c r="AJ70" i="30"/>
  <c r="AH70" i="30"/>
  <c r="AG70" i="30"/>
  <c r="AE70" i="30"/>
  <c r="AB70" i="30"/>
  <c r="AA70" i="30"/>
  <c r="Y70" i="30"/>
  <c r="AJ69" i="30"/>
  <c r="AH69" i="30"/>
  <c r="AG69" i="30"/>
  <c r="AF69" i="30"/>
  <c r="AE69" i="30"/>
  <c r="AB69" i="30"/>
  <c r="AA69" i="30"/>
  <c r="Y69" i="30"/>
  <c r="AJ68" i="30"/>
  <c r="AH68" i="30"/>
  <c r="AG68" i="30"/>
  <c r="AE68" i="30"/>
  <c r="AB68" i="30"/>
  <c r="AA68" i="30"/>
  <c r="Y68" i="30"/>
  <c r="Z68" i="30" s="1"/>
  <c r="AC68" i="30" s="1"/>
  <c r="AJ67" i="30"/>
  <c r="AH67" i="30"/>
  <c r="AG67" i="30"/>
  <c r="AE67" i="30"/>
  <c r="AB67" i="30"/>
  <c r="AA67" i="30"/>
  <c r="Y67" i="30"/>
  <c r="AJ66" i="30"/>
  <c r="AH66" i="30"/>
  <c r="AG66" i="30"/>
  <c r="AE66" i="30"/>
  <c r="AB66" i="30"/>
  <c r="AA66" i="30"/>
  <c r="Y66" i="30"/>
  <c r="AJ65" i="30"/>
  <c r="AH65" i="30"/>
  <c r="AG65" i="30"/>
  <c r="AF65" i="30"/>
  <c r="AE65" i="30"/>
  <c r="AB65" i="30"/>
  <c r="AA65" i="30"/>
  <c r="Y65" i="30"/>
  <c r="AJ64" i="30"/>
  <c r="AH64" i="30"/>
  <c r="AG64" i="30"/>
  <c r="AE64" i="30"/>
  <c r="AB64" i="30"/>
  <c r="AA64" i="30"/>
  <c r="Y64" i="30"/>
  <c r="AF64" i="30" s="1"/>
  <c r="AJ63" i="30"/>
  <c r="AH63" i="30"/>
  <c r="AG63" i="30"/>
  <c r="AE63" i="30"/>
  <c r="AB63" i="30"/>
  <c r="AA63" i="30"/>
  <c r="Y63" i="30"/>
  <c r="AF63" i="30" s="1"/>
  <c r="AJ62" i="30"/>
  <c r="AH62" i="30"/>
  <c r="AG62" i="30"/>
  <c r="AE62" i="30"/>
  <c r="AB62" i="30"/>
  <c r="AA62" i="30"/>
  <c r="Y62" i="30"/>
  <c r="AF62" i="30" s="1"/>
  <c r="AJ61" i="30"/>
  <c r="AH61" i="30"/>
  <c r="AG61" i="30"/>
  <c r="AE61" i="30"/>
  <c r="AB61" i="30"/>
  <c r="AA61" i="30"/>
  <c r="Y61" i="30"/>
  <c r="AF61" i="30" s="1"/>
  <c r="AJ33" i="30"/>
  <c r="AH33" i="30"/>
  <c r="AG33" i="30"/>
  <c r="AE33" i="30"/>
  <c r="AB33" i="30"/>
  <c r="AA33" i="30"/>
  <c r="Y33" i="30"/>
  <c r="AJ32" i="30"/>
  <c r="AH32" i="30"/>
  <c r="AG32" i="30"/>
  <c r="AE32" i="30"/>
  <c r="AB32" i="30"/>
  <c r="AA32" i="30"/>
  <c r="Y32" i="30"/>
  <c r="AF32" i="30" s="1"/>
  <c r="AJ31" i="30"/>
  <c r="AH31" i="30"/>
  <c r="AG31" i="30"/>
  <c r="AE31" i="30"/>
  <c r="AB31" i="30"/>
  <c r="AA31" i="30"/>
  <c r="Y31" i="30"/>
  <c r="AF31" i="30" s="1"/>
  <c r="AJ30" i="30"/>
  <c r="AH30" i="30"/>
  <c r="AG30" i="30"/>
  <c r="AE30" i="30"/>
  <c r="AB30" i="30"/>
  <c r="AA30" i="30"/>
  <c r="Y30" i="30"/>
  <c r="Z30" i="30" s="1"/>
  <c r="AC30" i="30" s="1"/>
  <c r="AJ29" i="30"/>
  <c r="AH29" i="30"/>
  <c r="AG29" i="30"/>
  <c r="AE29" i="30"/>
  <c r="AB29" i="30"/>
  <c r="AA29" i="30"/>
  <c r="Y29" i="30"/>
  <c r="AF29" i="30" s="1"/>
  <c r="AJ28" i="30"/>
  <c r="AH28" i="30"/>
  <c r="AG28" i="30"/>
  <c r="AE28" i="30"/>
  <c r="AB28" i="30"/>
  <c r="AA28" i="30"/>
  <c r="Y28" i="30"/>
  <c r="AF28" i="30" s="1"/>
  <c r="AJ27" i="30"/>
  <c r="AH27" i="30"/>
  <c r="AG27" i="30"/>
  <c r="AE27" i="30"/>
  <c r="AB27" i="30"/>
  <c r="AA27" i="30"/>
  <c r="Y27" i="30"/>
  <c r="AF27" i="30" s="1"/>
  <c r="AJ26" i="30"/>
  <c r="AH26" i="30"/>
  <c r="AG26" i="30"/>
  <c r="AI26" i="30" s="1"/>
  <c r="AE26" i="30"/>
  <c r="AB26" i="30"/>
  <c r="AA26" i="30"/>
  <c r="Y26" i="30"/>
  <c r="Z26" i="30" s="1"/>
  <c r="AC26" i="30" s="1"/>
  <c r="AJ25" i="30"/>
  <c r="AH25" i="30"/>
  <c r="AG25" i="30"/>
  <c r="AE25" i="30"/>
  <c r="AB25" i="30"/>
  <c r="AA25" i="30"/>
  <c r="Y25" i="30"/>
  <c r="Z25" i="30" s="1"/>
  <c r="AC25" i="30" s="1"/>
  <c r="AJ24" i="30"/>
  <c r="AH24" i="30"/>
  <c r="AG24" i="30"/>
  <c r="AE24" i="30"/>
  <c r="AB24" i="30"/>
  <c r="AA24" i="30"/>
  <c r="Y24" i="30"/>
  <c r="Z24" i="30" s="1"/>
  <c r="AC24" i="30" s="1"/>
  <c r="AJ23" i="30"/>
  <c r="AH23" i="30"/>
  <c r="AG23" i="30"/>
  <c r="AF23" i="30"/>
  <c r="AE23" i="30"/>
  <c r="AB23" i="30"/>
  <c r="AA23" i="30"/>
  <c r="Y23" i="30"/>
  <c r="AJ22" i="30"/>
  <c r="AH22" i="30"/>
  <c r="AG22" i="30"/>
  <c r="AE22" i="30"/>
  <c r="AB22" i="30"/>
  <c r="AA22" i="30"/>
  <c r="Y22" i="30"/>
  <c r="Z22" i="30" s="1"/>
  <c r="AJ72" i="29"/>
  <c r="AH72" i="29"/>
  <c r="AG72" i="29"/>
  <c r="AE72" i="29"/>
  <c r="AB72" i="29"/>
  <c r="AA72" i="29"/>
  <c r="Y72" i="29"/>
  <c r="AF72" i="29" s="1"/>
  <c r="AJ71" i="29"/>
  <c r="AH71" i="29"/>
  <c r="AG71" i="29"/>
  <c r="AE71" i="29"/>
  <c r="AB71" i="29"/>
  <c r="AA71" i="29"/>
  <c r="Y71" i="29"/>
  <c r="AJ70" i="29"/>
  <c r="AH70" i="29"/>
  <c r="AG70" i="29"/>
  <c r="AE70" i="29"/>
  <c r="AB70" i="29"/>
  <c r="AA70" i="29"/>
  <c r="Y70" i="29"/>
  <c r="AJ69" i="29"/>
  <c r="AH69" i="29"/>
  <c r="AG69" i="29"/>
  <c r="AE69" i="29"/>
  <c r="AB69" i="29"/>
  <c r="AA69" i="29"/>
  <c r="Y69" i="29"/>
  <c r="AF69" i="29" s="1"/>
  <c r="AJ68" i="29"/>
  <c r="AH68" i="29"/>
  <c r="AG68" i="29"/>
  <c r="AE68" i="29"/>
  <c r="AB68" i="29"/>
  <c r="AA68" i="29"/>
  <c r="Y68" i="29"/>
  <c r="Z68" i="29" s="1"/>
  <c r="AC68" i="29" s="1"/>
  <c r="AJ67" i="29"/>
  <c r="AH67" i="29"/>
  <c r="AG67" i="29"/>
  <c r="AE67" i="29"/>
  <c r="AB67" i="29"/>
  <c r="AA67" i="29"/>
  <c r="Y67" i="29"/>
  <c r="AF67" i="29" s="1"/>
  <c r="AJ66" i="29"/>
  <c r="AH66" i="29"/>
  <c r="AG66" i="29"/>
  <c r="AE66" i="29"/>
  <c r="AB66" i="29"/>
  <c r="AA66" i="29"/>
  <c r="Y66" i="29"/>
  <c r="AF66" i="29" s="1"/>
  <c r="AJ65" i="29"/>
  <c r="AH65" i="29"/>
  <c r="AG65" i="29"/>
  <c r="AE65" i="29"/>
  <c r="AB65" i="29"/>
  <c r="AA65" i="29"/>
  <c r="Y65" i="29"/>
  <c r="AF65" i="29" s="1"/>
  <c r="AJ64" i="29"/>
  <c r="AH64" i="29"/>
  <c r="AG64" i="29"/>
  <c r="AE64" i="29"/>
  <c r="AB64" i="29"/>
  <c r="AA64" i="29"/>
  <c r="Y64" i="29"/>
  <c r="AF64" i="29" s="1"/>
  <c r="AJ63" i="29"/>
  <c r="AH63" i="29"/>
  <c r="AG63" i="29"/>
  <c r="AF63" i="29"/>
  <c r="AE63" i="29"/>
  <c r="AB63" i="29"/>
  <c r="AA63" i="29"/>
  <c r="Y63" i="29"/>
  <c r="AJ62" i="29"/>
  <c r="AH62" i="29"/>
  <c r="AG62" i="29"/>
  <c r="AE62" i="29"/>
  <c r="AB62" i="29"/>
  <c r="AA62" i="29"/>
  <c r="Y62" i="29"/>
  <c r="AF62" i="29" s="1"/>
  <c r="AJ61" i="29"/>
  <c r="AH61" i="29"/>
  <c r="AG61" i="29"/>
  <c r="AE61" i="29"/>
  <c r="AB61" i="29"/>
  <c r="AA61" i="29"/>
  <c r="Y61" i="29"/>
  <c r="AF61" i="29" s="1"/>
  <c r="AJ33" i="29"/>
  <c r="AH33" i="29"/>
  <c r="AG33" i="29"/>
  <c r="AE33" i="29"/>
  <c r="AB33" i="29"/>
  <c r="AA33" i="29"/>
  <c r="Y33" i="29"/>
  <c r="AF33" i="29" s="1"/>
  <c r="AJ32" i="29"/>
  <c r="AH32" i="29"/>
  <c r="AG32" i="29"/>
  <c r="AI32" i="29" s="1"/>
  <c r="AF32" i="29"/>
  <c r="AE32" i="29"/>
  <c r="AB32" i="29"/>
  <c r="AA32" i="29"/>
  <c r="Y32" i="29"/>
  <c r="AJ31" i="29"/>
  <c r="AH31" i="29"/>
  <c r="AG31" i="29"/>
  <c r="AE31" i="29"/>
  <c r="AB31" i="29"/>
  <c r="AA31" i="29"/>
  <c r="Y31" i="29"/>
  <c r="AF31" i="29" s="1"/>
  <c r="AJ30" i="29"/>
  <c r="AH30" i="29"/>
  <c r="AG30" i="29"/>
  <c r="AE30" i="29"/>
  <c r="AB30" i="29"/>
  <c r="AA30" i="29"/>
  <c r="Y30" i="29"/>
  <c r="AF30" i="29" s="1"/>
  <c r="AJ29" i="29"/>
  <c r="AH29" i="29"/>
  <c r="AG29" i="29"/>
  <c r="AE29" i="29"/>
  <c r="AB29" i="29"/>
  <c r="AA29" i="29"/>
  <c r="Y29" i="29"/>
  <c r="AF29" i="29" s="1"/>
  <c r="AJ28" i="29"/>
  <c r="AH28" i="29"/>
  <c r="AG28" i="29"/>
  <c r="AF28" i="29"/>
  <c r="AE28" i="29"/>
  <c r="AB28" i="29"/>
  <c r="AA28" i="29"/>
  <c r="Y28" i="29"/>
  <c r="Z28" i="29" s="1"/>
  <c r="AC28" i="29" s="1"/>
  <c r="AJ27" i="29"/>
  <c r="AH27" i="29"/>
  <c r="AG27" i="29"/>
  <c r="AE27" i="29"/>
  <c r="AB27" i="29"/>
  <c r="AA27" i="29"/>
  <c r="Y27" i="29"/>
  <c r="Z27" i="29" s="1"/>
  <c r="AJ26" i="29"/>
  <c r="AH26" i="29"/>
  <c r="AG26" i="29"/>
  <c r="AI26" i="29" s="1"/>
  <c r="AF26" i="29"/>
  <c r="AE26" i="29"/>
  <c r="AB26" i="29"/>
  <c r="AA26" i="29"/>
  <c r="Y26" i="29"/>
  <c r="AJ25" i="29"/>
  <c r="AH25" i="29"/>
  <c r="AG25" i="29"/>
  <c r="AF25" i="29"/>
  <c r="AE25" i="29"/>
  <c r="AB25" i="29"/>
  <c r="AA25" i="29"/>
  <c r="Y25" i="29"/>
  <c r="Z25" i="29" s="1"/>
  <c r="AC25" i="29" s="1"/>
  <c r="AJ24" i="29"/>
  <c r="AH24" i="29"/>
  <c r="AG24" i="29"/>
  <c r="AF24" i="29"/>
  <c r="AE24" i="29"/>
  <c r="AC24" i="29"/>
  <c r="AB24" i="29"/>
  <c r="AA24" i="29"/>
  <c r="Z24" i="29"/>
  <c r="Y24" i="29"/>
  <c r="AJ23" i="29"/>
  <c r="AH23" i="29"/>
  <c r="AG23" i="29"/>
  <c r="AF23" i="29"/>
  <c r="AE23" i="29"/>
  <c r="AB23" i="29"/>
  <c r="AA23" i="29"/>
  <c r="Y23" i="29"/>
  <c r="Z23" i="29" s="1"/>
  <c r="AC23" i="29" s="1"/>
  <c r="AD23" i="29" s="1"/>
  <c r="AJ22" i="29"/>
  <c r="AH22" i="29"/>
  <c r="AG22" i="29"/>
  <c r="AE22" i="29"/>
  <c r="AB22" i="29"/>
  <c r="AA22" i="29"/>
  <c r="Y22" i="29"/>
  <c r="Z22" i="29" s="1"/>
  <c r="AC22" i="29" s="1"/>
  <c r="AD22" i="29" s="1"/>
  <c r="AF36" i="28"/>
  <c r="AW29" i="28"/>
  <c r="AW30" i="28" s="1"/>
  <c r="AV29" i="28"/>
  <c r="AV30" i="28" s="1"/>
  <c r="AT30" i="28"/>
  <c r="AQ28" i="28"/>
  <c r="AP28" i="28"/>
  <c r="AO28" i="28"/>
  <c r="AU29" i="28" s="1"/>
  <c r="AU30" i="28" s="1"/>
  <c r="AN28" i="28"/>
  <c r="AM28" i="28"/>
  <c r="AS30" i="28" s="1"/>
  <c r="AJ72" i="28"/>
  <c r="AH72" i="28"/>
  <c r="AG72" i="28"/>
  <c r="AE72" i="28"/>
  <c r="AB72" i="28"/>
  <c r="AA72" i="28"/>
  <c r="Y72" i="28"/>
  <c r="AF72" i="28" s="1"/>
  <c r="AJ71" i="28"/>
  <c r="AH71" i="28"/>
  <c r="AG71" i="28"/>
  <c r="AE71" i="28"/>
  <c r="AB71" i="28"/>
  <c r="AA71" i="28"/>
  <c r="Y71" i="28"/>
  <c r="AI71" i="28" s="1"/>
  <c r="AJ70" i="28"/>
  <c r="AH70" i="28"/>
  <c r="AG70" i="28"/>
  <c r="AE70" i="28"/>
  <c r="AB70" i="28"/>
  <c r="AA70" i="28"/>
  <c r="Y70" i="28"/>
  <c r="AJ69" i="28"/>
  <c r="AH69" i="28"/>
  <c r="AG69" i="28"/>
  <c r="AE69" i="28"/>
  <c r="AB69" i="28"/>
  <c r="AA69" i="28"/>
  <c r="Y69" i="28"/>
  <c r="Z69" i="28" s="1"/>
  <c r="AJ68" i="28"/>
  <c r="AH68" i="28"/>
  <c r="AG68" i="28"/>
  <c r="AF68" i="28"/>
  <c r="AE68" i="28"/>
  <c r="AB68" i="28"/>
  <c r="AA68" i="28"/>
  <c r="Y68" i="28"/>
  <c r="AJ67" i="28"/>
  <c r="AH67" i="28"/>
  <c r="AG67" i="28"/>
  <c r="AE67" i="28"/>
  <c r="AB67" i="28"/>
  <c r="AA67" i="28"/>
  <c r="Y67" i="28"/>
  <c r="AF67" i="28" s="1"/>
  <c r="AJ66" i="28"/>
  <c r="AH66" i="28"/>
  <c r="AG66" i="28"/>
  <c r="AF66" i="28"/>
  <c r="AE66" i="28"/>
  <c r="AB66" i="28"/>
  <c r="AA66" i="28"/>
  <c r="Y66" i="28"/>
  <c r="AJ65" i="28"/>
  <c r="AH65" i="28"/>
  <c r="AG65" i="28"/>
  <c r="AF65" i="28"/>
  <c r="AE65" i="28"/>
  <c r="AB65" i="28"/>
  <c r="AA65" i="28"/>
  <c r="Z65" i="28"/>
  <c r="Y65" i="28"/>
  <c r="AJ64" i="28"/>
  <c r="AH64" i="28"/>
  <c r="AG64" i="28"/>
  <c r="AF64" i="28"/>
  <c r="AE64" i="28"/>
  <c r="AB64" i="28"/>
  <c r="AA64" i="28"/>
  <c r="Z64" i="28"/>
  <c r="Y64" i="28"/>
  <c r="AJ63" i="28"/>
  <c r="AH63" i="28"/>
  <c r="AG63" i="28"/>
  <c r="AE63" i="28"/>
  <c r="AB63" i="28"/>
  <c r="AA63" i="28"/>
  <c r="Y63" i="28"/>
  <c r="AF63" i="28" s="1"/>
  <c r="AJ62" i="28"/>
  <c r="AH62" i="28"/>
  <c r="AG62" i="28"/>
  <c r="AI62" i="28" s="1"/>
  <c r="AE62" i="28"/>
  <c r="AB62" i="28"/>
  <c r="AA62" i="28"/>
  <c r="Y62" i="28"/>
  <c r="AF62" i="28" s="1"/>
  <c r="AJ61" i="28"/>
  <c r="AH61" i="28"/>
  <c r="AG61" i="28"/>
  <c r="AE61" i="28"/>
  <c r="AB61" i="28"/>
  <c r="AA61" i="28"/>
  <c r="Y61" i="28"/>
  <c r="AF61" i="28" s="1"/>
  <c r="AJ25" i="28"/>
  <c r="AH25" i="28"/>
  <c r="AG25" i="28"/>
  <c r="AE25" i="28"/>
  <c r="AB25" i="28"/>
  <c r="AA25" i="28"/>
  <c r="Y25" i="28"/>
  <c r="AF25" i="28" s="1"/>
  <c r="AK25" i="28" s="1"/>
  <c r="AJ24" i="28"/>
  <c r="AH24" i="28"/>
  <c r="AG24" i="28"/>
  <c r="AF24" i="28"/>
  <c r="AK24" i="28" s="1"/>
  <c r="AE24" i="28"/>
  <c r="AB24" i="28"/>
  <c r="AA24" i="28"/>
  <c r="Y24" i="28"/>
  <c r="Z24" i="28" s="1"/>
  <c r="AC24" i="28" s="1"/>
  <c r="AJ23" i="28"/>
  <c r="AH23" i="28"/>
  <c r="AG23" i="28"/>
  <c r="AE23" i="28"/>
  <c r="AB23" i="28"/>
  <c r="AA23" i="28"/>
  <c r="Y23" i="28"/>
  <c r="Z23" i="28" s="1"/>
  <c r="AC23" i="28" s="1"/>
  <c r="AD23" i="28" s="1"/>
  <c r="AJ22" i="28"/>
  <c r="AH22" i="28"/>
  <c r="AG22" i="28"/>
  <c r="AE22" i="28"/>
  <c r="AB22" i="28"/>
  <c r="AA22" i="28"/>
  <c r="Y22" i="28"/>
  <c r="Z22" i="28" s="1"/>
  <c r="AC22" i="28" s="1"/>
  <c r="AD22" i="28" s="1"/>
  <c r="AJ72" i="27"/>
  <c r="AH72" i="27"/>
  <c r="AG72" i="27"/>
  <c r="AE72" i="27"/>
  <c r="AB72" i="27"/>
  <c r="AA72" i="27"/>
  <c r="Y72" i="27"/>
  <c r="AF72" i="27" s="1"/>
  <c r="AJ71" i="27"/>
  <c r="AH71" i="27"/>
  <c r="AG71" i="27"/>
  <c r="AE71" i="27"/>
  <c r="AB71" i="27"/>
  <c r="AA71" i="27"/>
  <c r="Y71" i="27"/>
  <c r="AI71" i="27" s="1"/>
  <c r="AJ70" i="27"/>
  <c r="AH70" i="27"/>
  <c r="AG70" i="27"/>
  <c r="AE70" i="27"/>
  <c r="AB70" i="27"/>
  <c r="AA70" i="27"/>
  <c r="Y70" i="27"/>
  <c r="AJ69" i="27"/>
  <c r="AH69" i="27"/>
  <c r="AG69" i="27"/>
  <c r="AE69" i="27"/>
  <c r="AB69" i="27"/>
  <c r="AA69" i="27"/>
  <c r="Y69" i="27"/>
  <c r="AF69" i="27" s="1"/>
  <c r="AJ68" i="27"/>
  <c r="AH68" i="27"/>
  <c r="AG68" i="27"/>
  <c r="AE68" i="27"/>
  <c r="AB68" i="27"/>
  <c r="AA68" i="27"/>
  <c r="Y68" i="27"/>
  <c r="Z68" i="27" s="1"/>
  <c r="AC68" i="27" s="1"/>
  <c r="AJ67" i="27"/>
  <c r="AH67" i="27"/>
  <c r="AG67" i="27"/>
  <c r="AE67" i="27"/>
  <c r="AB67" i="27"/>
  <c r="AA67" i="27"/>
  <c r="Y67" i="27"/>
  <c r="AF67" i="27" s="1"/>
  <c r="AJ66" i="27"/>
  <c r="AH66" i="27"/>
  <c r="AG66" i="27"/>
  <c r="AE66" i="27"/>
  <c r="AB66" i="27"/>
  <c r="AA66" i="27"/>
  <c r="Y66" i="27"/>
  <c r="AF66" i="27" s="1"/>
  <c r="AJ65" i="27"/>
  <c r="AH65" i="27"/>
  <c r="AG65" i="27"/>
  <c r="AE65" i="27"/>
  <c r="AB65" i="27"/>
  <c r="AA65" i="27"/>
  <c r="Y65" i="27"/>
  <c r="AF65" i="27" s="1"/>
  <c r="AJ64" i="27"/>
  <c r="AH64" i="27"/>
  <c r="AG64" i="27"/>
  <c r="AE64" i="27"/>
  <c r="AB64" i="27"/>
  <c r="AA64" i="27"/>
  <c r="Y64" i="27"/>
  <c r="AF64" i="27" s="1"/>
  <c r="AJ63" i="27"/>
  <c r="AH63" i="27"/>
  <c r="AG63" i="27"/>
  <c r="AE63" i="27"/>
  <c r="AB63" i="27"/>
  <c r="AA63" i="27"/>
  <c r="Y63" i="27"/>
  <c r="AF63" i="27" s="1"/>
  <c r="AJ62" i="27"/>
  <c r="AH62" i="27"/>
  <c r="AG62" i="27"/>
  <c r="AE62" i="27"/>
  <c r="AB62" i="27"/>
  <c r="AA62" i="27"/>
  <c r="Y62" i="27"/>
  <c r="AF62" i="27" s="1"/>
  <c r="AJ61" i="27"/>
  <c r="AH61" i="27"/>
  <c r="AG61" i="27"/>
  <c r="AE61" i="27"/>
  <c r="AB61" i="27"/>
  <c r="AA61" i="27"/>
  <c r="Y61" i="27"/>
  <c r="AF61" i="27" s="1"/>
  <c r="AJ33" i="27"/>
  <c r="AH33" i="27"/>
  <c r="AG33" i="27"/>
  <c r="AF33" i="27"/>
  <c r="AE33" i="27"/>
  <c r="AB33" i="27"/>
  <c r="AA33" i="27"/>
  <c r="Y33" i="27"/>
  <c r="AJ32" i="27"/>
  <c r="AH32" i="27"/>
  <c r="AG32" i="27"/>
  <c r="AE32" i="27"/>
  <c r="AB32" i="27"/>
  <c r="AA32" i="27"/>
  <c r="Y32" i="27"/>
  <c r="AF32" i="27" s="1"/>
  <c r="AJ31" i="27"/>
  <c r="AH31" i="27"/>
  <c r="AG31" i="27"/>
  <c r="AE31" i="27"/>
  <c r="AB31" i="27"/>
  <c r="AA31" i="27"/>
  <c r="Y31" i="27"/>
  <c r="AF31" i="27" s="1"/>
  <c r="AJ30" i="27"/>
  <c r="AH30" i="27"/>
  <c r="AG30" i="27"/>
  <c r="AE30" i="27"/>
  <c r="AB30" i="27"/>
  <c r="AA30" i="27"/>
  <c r="Y30" i="27"/>
  <c r="Z30" i="27" s="1"/>
  <c r="AC30" i="27" s="1"/>
  <c r="AJ29" i="27"/>
  <c r="AH29" i="27"/>
  <c r="AG29" i="27"/>
  <c r="AE29" i="27"/>
  <c r="AB29" i="27"/>
  <c r="AA29" i="27"/>
  <c r="Y29" i="27"/>
  <c r="AF29" i="27" s="1"/>
  <c r="AJ28" i="27"/>
  <c r="AH28" i="27"/>
  <c r="AG28" i="27"/>
  <c r="AF28" i="27"/>
  <c r="AK28" i="27" s="1"/>
  <c r="AE28" i="27"/>
  <c r="AB28" i="27"/>
  <c r="AA28" i="27"/>
  <c r="Y28" i="27"/>
  <c r="Z28" i="27" s="1"/>
  <c r="AJ27" i="27"/>
  <c r="AH27" i="27"/>
  <c r="AG27" i="27"/>
  <c r="AE27" i="27"/>
  <c r="AB27" i="27"/>
  <c r="AA27" i="27"/>
  <c r="Y27" i="27"/>
  <c r="Z27" i="27" s="1"/>
  <c r="AC27" i="27" s="1"/>
  <c r="AJ26" i="27"/>
  <c r="AH26" i="27"/>
  <c r="AG26" i="27"/>
  <c r="AE26" i="27"/>
  <c r="AB26" i="27"/>
  <c r="AA26" i="27"/>
  <c r="Y26" i="27"/>
  <c r="AJ25" i="27"/>
  <c r="AH25" i="27"/>
  <c r="AG25" i="27"/>
  <c r="AE25" i="27"/>
  <c r="AB25" i="27"/>
  <c r="AA25" i="27"/>
  <c r="Y25" i="27"/>
  <c r="Z25" i="27" s="1"/>
  <c r="AC25" i="27" s="1"/>
  <c r="AJ24" i="27"/>
  <c r="AH24" i="27"/>
  <c r="AG24" i="27"/>
  <c r="AE24" i="27"/>
  <c r="AB24" i="27"/>
  <c r="AA24" i="27"/>
  <c r="Y24" i="27"/>
  <c r="Z24" i="27" s="1"/>
  <c r="AC24" i="27" s="1"/>
  <c r="AJ23" i="27"/>
  <c r="AH23" i="27"/>
  <c r="AG23" i="27"/>
  <c r="AE23" i="27"/>
  <c r="AB23" i="27"/>
  <c r="AA23" i="27"/>
  <c r="Y23" i="27"/>
  <c r="AJ22" i="27"/>
  <c r="AH22" i="27"/>
  <c r="AG22" i="27"/>
  <c r="AE22" i="27"/>
  <c r="AB22" i="27"/>
  <c r="AA22" i="27"/>
  <c r="Y22" i="27"/>
  <c r="AJ72" i="26"/>
  <c r="AH72" i="26"/>
  <c r="AG72" i="26"/>
  <c r="AE72" i="26"/>
  <c r="AB72" i="26"/>
  <c r="AA72" i="26"/>
  <c r="Y72" i="26"/>
  <c r="Z72" i="26" s="1"/>
  <c r="AJ71" i="26"/>
  <c r="AH71" i="26"/>
  <c r="AG71" i="26"/>
  <c r="AE71" i="26"/>
  <c r="AB71" i="26"/>
  <c r="AA71" i="26"/>
  <c r="Y71" i="26"/>
  <c r="AJ70" i="26"/>
  <c r="AH70" i="26"/>
  <c r="AG70" i="26"/>
  <c r="AE70" i="26"/>
  <c r="AB70" i="26"/>
  <c r="AA70" i="26"/>
  <c r="Y70" i="26"/>
  <c r="AJ69" i="26"/>
  <c r="AK69" i="26" s="1"/>
  <c r="AH69" i="26"/>
  <c r="AG69" i="26"/>
  <c r="AE69" i="26"/>
  <c r="AB69" i="26"/>
  <c r="AA69" i="26"/>
  <c r="Y69" i="26"/>
  <c r="AF69" i="26" s="1"/>
  <c r="AJ68" i="26"/>
  <c r="AH68" i="26"/>
  <c r="AG68" i="26"/>
  <c r="AE68" i="26"/>
  <c r="AB68" i="26"/>
  <c r="AA68" i="26"/>
  <c r="Y68" i="26"/>
  <c r="Z68" i="26" s="1"/>
  <c r="AC68" i="26" s="1"/>
  <c r="AJ67" i="26"/>
  <c r="AH67" i="26"/>
  <c r="AG67" i="26"/>
  <c r="AE67" i="26"/>
  <c r="AB67" i="26"/>
  <c r="AA67" i="26"/>
  <c r="Y67" i="26"/>
  <c r="AJ66" i="26"/>
  <c r="AH66" i="26"/>
  <c r="AG66" i="26"/>
  <c r="AE66" i="26"/>
  <c r="AB66" i="26"/>
  <c r="AA66" i="26"/>
  <c r="Y66" i="26"/>
  <c r="AJ65" i="26"/>
  <c r="AH65" i="26"/>
  <c r="AG65" i="26"/>
  <c r="AE65" i="26"/>
  <c r="AB65" i="26"/>
  <c r="AA65" i="26"/>
  <c r="Y65" i="26"/>
  <c r="AF65" i="26" s="1"/>
  <c r="AJ64" i="26"/>
  <c r="AH64" i="26"/>
  <c r="AG64" i="26"/>
  <c r="AE64" i="26"/>
  <c r="AB64" i="26"/>
  <c r="AA64" i="26"/>
  <c r="Y64" i="26"/>
  <c r="AF64" i="26" s="1"/>
  <c r="AJ63" i="26"/>
  <c r="AH63" i="26"/>
  <c r="AG63" i="26"/>
  <c r="AE63" i="26"/>
  <c r="AB63" i="26"/>
  <c r="AA63" i="26"/>
  <c r="Y63" i="26"/>
  <c r="AF63" i="26" s="1"/>
  <c r="AJ62" i="26"/>
  <c r="AH62" i="26"/>
  <c r="AG62" i="26"/>
  <c r="AE62" i="26"/>
  <c r="AB62" i="26"/>
  <c r="AA62" i="26"/>
  <c r="Y62" i="26"/>
  <c r="AF62" i="26" s="1"/>
  <c r="AJ61" i="26"/>
  <c r="AH61" i="26"/>
  <c r="AG61" i="26"/>
  <c r="AE61" i="26"/>
  <c r="AB61" i="26"/>
  <c r="AA61" i="26"/>
  <c r="Y61" i="26"/>
  <c r="AF61" i="26" s="1"/>
  <c r="AJ33" i="26"/>
  <c r="AH33" i="26"/>
  <c r="AG33" i="26"/>
  <c r="AF33" i="26"/>
  <c r="AE33" i="26"/>
  <c r="AB33" i="26"/>
  <c r="AA33" i="26"/>
  <c r="Z33" i="26"/>
  <c r="Y33" i="26"/>
  <c r="AJ32" i="26"/>
  <c r="AH32" i="26"/>
  <c r="AG32" i="26"/>
  <c r="AE32" i="26"/>
  <c r="AB32" i="26"/>
  <c r="AA32" i="26"/>
  <c r="Y32" i="26"/>
  <c r="AF32" i="26" s="1"/>
  <c r="AJ31" i="26"/>
  <c r="AH31" i="26"/>
  <c r="AG31" i="26"/>
  <c r="AE31" i="26"/>
  <c r="AB31" i="26"/>
  <c r="AA31" i="26"/>
  <c r="Y31" i="26"/>
  <c r="AF31" i="26" s="1"/>
  <c r="AJ30" i="26"/>
  <c r="AH30" i="26"/>
  <c r="AG30" i="26"/>
  <c r="AF30" i="26"/>
  <c r="AE30" i="26"/>
  <c r="AC30" i="26"/>
  <c r="AB30" i="26"/>
  <c r="AA30" i="26"/>
  <c r="Y30" i="26"/>
  <c r="Z30" i="26" s="1"/>
  <c r="AJ29" i="26"/>
  <c r="AH29" i="26"/>
  <c r="AG29" i="26"/>
  <c r="AE29" i="26"/>
  <c r="AB29" i="26"/>
  <c r="AA29" i="26"/>
  <c r="Y29" i="26"/>
  <c r="AJ28" i="26"/>
  <c r="AH28" i="26"/>
  <c r="AG28" i="26"/>
  <c r="AE28" i="26"/>
  <c r="AB28" i="26"/>
  <c r="AA28" i="26"/>
  <c r="Y28" i="26"/>
  <c r="AF28" i="26" s="1"/>
  <c r="AJ27" i="26"/>
  <c r="AH27" i="26"/>
  <c r="AG27" i="26"/>
  <c r="AE27" i="26"/>
  <c r="AB27" i="26"/>
  <c r="AA27" i="26"/>
  <c r="Y27" i="26"/>
  <c r="AF27" i="26" s="1"/>
  <c r="AJ26" i="26"/>
  <c r="AH26" i="26"/>
  <c r="AG26" i="26"/>
  <c r="AE26" i="26"/>
  <c r="AB26" i="26"/>
  <c r="AA26" i="26"/>
  <c r="Y26" i="26"/>
  <c r="Z26" i="26" s="1"/>
  <c r="AJ25" i="26"/>
  <c r="AH25" i="26"/>
  <c r="AG25" i="26"/>
  <c r="AE25" i="26"/>
  <c r="AB25" i="26"/>
  <c r="AA25" i="26"/>
  <c r="Y25" i="26"/>
  <c r="Z25" i="26" s="1"/>
  <c r="AC25" i="26" s="1"/>
  <c r="AJ24" i="26"/>
  <c r="AH24" i="26"/>
  <c r="AG24" i="26"/>
  <c r="AE24" i="26"/>
  <c r="AB24" i="26"/>
  <c r="AA24" i="26"/>
  <c r="Y24" i="26"/>
  <c r="Z24" i="26" s="1"/>
  <c r="AC24" i="26" s="1"/>
  <c r="AJ23" i="26"/>
  <c r="AH23" i="26"/>
  <c r="AG23" i="26"/>
  <c r="AE23" i="26"/>
  <c r="AB23" i="26"/>
  <c r="AA23" i="26"/>
  <c r="Y23" i="26"/>
  <c r="Z23" i="26" s="1"/>
  <c r="AJ22" i="26"/>
  <c r="AH22" i="26"/>
  <c r="AG22" i="26"/>
  <c r="AF22" i="26"/>
  <c r="AE22" i="26"/>
  <c r="AB22" i="26"/>
  <c r="AA22" i="26"/>
  <c r="Y22" i="26"/>
  <c r="Z22" i="26" s="1"/>
  <c r="AC22" i="26" s="1"/>
  <c r="AD22" i="26" s="1"/>
  <c r="AJ72" i="25"/>
  <c r="AH72" i="25"/>
  <c r="AG72" i="25"/>
  <c r="AE72" i="25"/>
  <c r="AB72" i="25"/>
  <c r="AA72" i="25"/>
  <c r="Y72" i="25"/>
  <c r="AF72" i="25" s="1"/>
  <c r="AJ71" i="25"/>
  <c r="AH71" i="25"/>
  <c r="AG71" i="25"/>
  <c r="AE71" i="25"/>
  <c r="AB71" i="25"/>
  <c r="AA71" i="25"/>
  <c r="Y71" i="25"/>
  <c r="AI71" i="25" s="1"/>
  <c r="AJ70" i="25"/>
  <c r="AH70" i="25"/>
  <c r="AG70" i="25"/>
  <c r="AE70" i="25"/>
  <c r="AB70" i="25"/>
  <c r="AA70" i="25"/>
  <c r="Y70" i="25"/>
  <c r="AJ69" i="25"/>
  <c r="AH69" i="25"/>
  <c r="AG69" i="25"/>
  <c r="AE69" i="25"/>
  <c r="AB69" i="25"/>
  <c r="AA69" i="25"/>
  <c r="Y69" i="25"/>
  <c r="Z69" i="25" s="1"/>
  <c r="AJ68" i="25"/>
  <c r="AH68" i="25"/>
  <c r="AG68" i="25"/>
  <c r="AI68" i="25" s="1"/>
  <c r="AE68" i="25"/>
  <c r="AB68" i="25"/>
  <c r="AA68" i="25"/>
  <c r="Y68" i="25"/>
  <c r="AJ67" i="25"/>
  <c r="AH67" i="25"/>
  <c r="AG67" i="25"/>
  <c r="AE67" i="25"/>
  <c r="AB67" i="25"/>
  <c r="AA67" i="25"/>
  <c r="Y67" i="25"/>
  <c r="AF67" i="25" s="1"/>
  <c r="AJ66" i="25"/>
  <c r="AH66" i="25"/>
  <c r="AG66" i="25"/>
  <c r="AE66" i="25"/>
  <c r="AB66" i="25"/>
  <c r="AA66" i="25"/>
  <c r="Y66" i="25"/>
  <c r="AF66" i="25" s="1"/>
  <c r="AJ65" i="25"/>
  <c r="AH65" i="25"/>
  <c r="AG65" i="25"/>
  <c r="AI65" i="25" s="1"/>
  <c r="AF65" i="25"/>
  <c r="AE65" i="25"/>
  <c r="AB65" i="25"/>
  <c r="AA65" i="25"/>
  <c r="Y65" i="25"/>
  <c r="AJ64" i="25"/>
  <c r="AH64" i="25"/>
  <c r="AG64" i="25"/>
  <c r="AE64" i="25"/>
  <c r="AB64" i="25"/>
  <c r="AA64" i="25"/>
  <c r="Y64" i="25"/>
  <c r="AF64" i="25" s="1"/>
  <c r="AJ63" i="25"/>
  <c r="AH63" i="25"/>
  <c r="AG63" i="25"/>
  <c r="AE63" i="25"/>
  <c r="AB63" i="25"/>
  <c r="AA63" i="25"/>
  <c r="Y63" i="25"/>
  <c r="Z63" i="25" s="1"/>
  <c r="AJ62" i="25"/>
  <c r="AH62" i="25"/>
  <c r="AG62" i="25"/>
  <c r="AE62" i="25"/>
  <c r="AB62" i="25"/>
  <c r="AA62" i="25"/>
  <c r="Y62" i="25"/>
  <c r="AF62" i="25" s="1"/>
  <c r="AJ61" i="25"/>
  <c r="AH61" i="25"/>
  <c r="AG61" i="25"/>
  <c r="AE61" i="25"/>
  <c r="AB61" i="25"/>
  <c r="AA61" i="25"/>
  <c r="Y61" i="25"/>
  <c r="AF61" i="25" s="1"/>
  <c r="AJ33" i="25"/>
  <c r="AH33" i="25"/>
  <c r="AG33" i="25"/>
  <c r="AE33" i="25"/>
  <c r="AB33" i="25"/>
  <c r="AA33" i="25"/>
  <c r="Y33" i="25"/>
  <c r="AF33" i="25" s="1"/>
  <c r="AJ32" i="25"/>
  <c r="AH32" i="25"/>
  <c r="AG32" i="25"/>
  <c r="AI32" i="25" s="1"/>
  <c r="AE32" i="25"/>
  <c r="AB32" i="25"/>
  <c r="AA32" i="25"/>
  <c r="Y32" i="25"/>
  <c r="AF32" i="25" s="1"/>
  <c r="AJ31" i="25"/>
  <c r="AH31" i="25"/>
  <c r="AG31" i="25"/>
  <c r="AE31" i="25"/>
  <c r="AB31" i="25"/>
  <c r="AA31" i="25"/>
  <c r="Y31" i="25"/>
  <c r="AF31" i="25" s="1"/>
  <c r="AJ30" i="25"/>
  <c r="AH30" i="25"/>
  <c r="AG30" i="25"/>
  <c r="AE30" i="25"/>
  <c r="AB30" i="25"/>
  <c r="AA30" i="25"/>
  <c r="Y30" i="25"/>
  <c r="Z30" i="25" s="1"/>
  <c r="AC30" i="25" s="1"/>
  <c r="AJ29" i="25"/>
  <c r="AH29" i="25"/>
  <c r="AG29" i="25"/>
  <c r="AE29" i="25"/>
  <c r="AB29" i="25"/>
  <c r="AA29" i="25"/>
  <c r="Y29" i="25"/>
  <c r="AJ28" i="25"/>
  <c r="AH28" i="25"/>
  <c r="AG28" i="25"/>
  <c r="AE28" i="25"/>
  <c r="AB28" i="25"/>
  <c r="AA28" i="25"/>
  <c r="Y28" i="25"/>
  <c r="AF28" i="25" s="1"/>
  <c r="AJ27" i="25"/>
  <c r="AK27" i="25" s="1"/>
  <c r="AH27" i="25"/>
  <c r="AG27" i="25"/>
  <c r="AE27" i="25"/>
  <c r="AB27" i="25"/>
  <c r="AA27" i="25"/>
  <c r="Y27" i="25"/>
  <c r="AF27" i="25" s="1"/>
  <c r="AJ26" i="25"/>
  <c r="AH26" i="25"/>
  <c r="AG26" i="25"/>
  <c r="AI26" i="25" s="1"/>
  <c r="AF26" i="25"/>
  <c r="AE26" i="25"/>
  <c r="AB26" i="25"/>
  <c r="AA26" i="25"/>
  <c r="Y26" i="25"/>
  <c r="Z26" i="25" s="1"/>
  <c r="AC26" i="25" s="1"/>
  <c r="AJ25" i="25"/>
  <c r="AH25" i="25"/>
  <c r="AG25" i="25"/>
  <c r="AE25" i="25"/>
  <c r="AB25" i="25"/>
  <c r="AA25" i="25"/>
  <c r="Y25" i="25"/>
  <c r="Z25" i="25" s="1"/>
  <c r="AC25" i="25" s="1"/>
  <c r="AJ24" i="25"/>
  <c r="AH24" i="25"/>
  <c r="AG24" i="25"/>
  <c r="AE24" i="25"/>
  <c r="AB24" i="25"/>
  <c r="AA24" i="25"/>
  <c r="Y24" i="25"/>
  <c r="Z24" i="25" s="1"/>
  <c r="AJ23" i="25"/>
  <c r="AH23" i="25"/>
  <c r="AG23" i="25"/>
  <c r="AE23" i="25"/>
  <c r="AB23" i="25"/>
  <c r="AA23" i="25"/>
  <c r="Y23" i="25"/>
  <c r="AJ22" i="25"/>
  <c r="AH22" i="25"/>
  <c r="AG22" i="25"/>
  <c r="AE22" i="25"/>
  <c r="AB22" i="25"/>
  <c r="AA22" i="25"/>
  <c r="Y22" i="25"/>
  <c r="Z22" i="25" s="1"/>
  <c r="AJ72" i="24"/>
  <c r="AH72" i="24"/>
  <c r="AG72" i="24"/>
  <c r="AE72" i="24"/>
  <c r="AB72" i="24"/>
  <c r="AA72" i="24"/>
  <c r="Y72" i="24"/>
  <c r="AJ71" i="24"/>
  <c r="AH71" i="24"/>
  <c r="AG71" i="24"/>
  <c r="AE71" i="24"/>
  <c r="AB71" i="24"/>
  <c r="AA71" i="24"/>
  <c r="Y71" i="24"/>
  <c r="AI71" i="24" s="1"/>
  <c r="AJ70" i="24"/>
  <c r="AH70" i="24"/>
  <c r="AG70" i="24"/>
  <c r="AE70" i="24"/>
  <c r="AB70" i="24"/>
  <c r="AA70" i="24"/>
  <c r="Y70" i="24"/>
  <c r="AJ69" i="24"/>
  <c r="AH69" i="24"/>
  <c r="AG69" i="24"/>
  <c r="AE69" i="24"/>
  <c r="AB69" i="24"/>
  <c r="AA69" i="24"/>
  <c r="Y69" i="24"/>
  <c r="AF69" i="24" s="1"/>
  <c r="AJ68" i="24"/>
  <c r="AH68" i="24"/>
  <c r="AG68" i="24"/>
  <c r="AE68" i="24"/>
  <c r="AB68" i="24"/>
  <c r="AA68" i="24"/>
  <c r="Y68" i="24"/>
  <c r="AJ67" i="24"/>
  <c r="AH67" i="24"/>
  <c r="AG67" i="24"/>
  <c r="AE67" i="24"/>
  <c r="AB67" i="24"/>
  <c r="AA67" i="24"/>
  <c r="Y67" i="24"/>
  <c r="AF67" i="24" s="1"/>
  <c r="AJ66" i="24"/>
  <c r="AH66" i="24"/>
  <c r="AG66" i="24"/>
  <c r="AE66" i="24"/>
  <c r="AB66" i="24"/>
  <c r="AA66" i="24"/>
  <c r="Y66" i="24"/>
  <c r="AF66" i="24" s="1"/>
  <c r="AJ65" i="24"/>
  <c r="AH65" i="24"/>
  <c r="AG65" i="24"/>
  <c r="AE65" i="24"/>
  <c r="AB65" i="24"/>
  <c r="AA65" i="24"/>
  <c r="Y65" i="24"/>
  <c r="Z65" i="24" s="1"/>
  <c r="AJ64" i="24"/>
  <c r="AH64" i="24"/>
  <c r="AG64" i="24"/>
  <c r="AE64" i="24"/>
  <c r="AB64" i="24"/>
  <c r="AA64" i="24"/>
  <c r="Y64" i="24"/>
  <c r="AF64" i="24" s="1"/>
  <c r="AJ63" i="24"/>
  <c r="AH63" i="24"/>
  <c r="AG63" i="24"/>
  <c r="AE63" i="24"/>
  <c r="AB63" i="24"/>
  <c r="AA63" i="24"/>
  <c r="Y63" i="24"/>
  <c r="Z63" i="24" s="1"/>
  <c r="AJ62" i="24"/>
  <c r="AH62" i="24"/>
  <c r="AG62" i="24"/>
  <c r="AI62" i="24" s="1"/>
  <c r="AE62" i="24"/>
  <c r="AB62" i="24"/>
  <c r="AA62" i="24"/>
  <c r="Y62" i="24"/>
  <c r="AF62" i="24" s="1"/>
  <c r="AJ61" i="24"/>
  <c r="AH61" i="24"/>
  <c r="AG61" i="24"/>
  <c r="AE61" i="24"/>
  <c r="AB61" i="24"/>
  <c r="AA61" i="24"/>
  <c r="Y61" i="24"/>
  <c r="AF61" i="24" s="1"/>
  <c r="AJ33" i="24"/>
  <c r="AH33" i="24"/>
  <c r="AG33" i="24"/>
  <c r="AF33" i="24"/>
  <c r="AE33" i="24"/>
  <c r="AB33" i="24"/>
  <c r="AA33" i="24"/>
  <c r="Y33" i="24"/>
  <c r="AJ32" i="24"/>
  <c r="AH32" i="24"/>
  <c r="AG32" i="24"/>
  <c r="AE32" i="24"/>
  <c r="AB32" i="24"/>
  <c r="AA32" i="24"/>
  <c r="Y32" i="24"/>
  <c r="AF32" i="24" s="1"/>
  <c r="AJ31" i="24"/>
  <c r="AH31" i="24"/>
  <c r="AG31" i="24"/>
  <c r="AE31" i="24"/>
  <c r="AB31" i="24"/>
  <c r="AA31" i="24"/>
  <c r="Y31" i="24"/>
  <c r="AF31" i="24" s="1"/>
  <c r="AJ30" i="24"/>
  <c r="AH30" i="24"/>
  <c r="AG30" i="24"/>
  <c r="AE30" i="24"/>
  <c r="AB30" i="24"/>
  <c r="AA30" i="24"/>
  <c r="Y30" i="24"/>
  <c r="Z30" i="24" s="1"/>
  <c r="AC30" i="24" s="1"/>
  <c r="AJ29" i="24"/>
  <c r="AH29" i="24"/>
  <c r="AG29" i="24"/>
  <c r="AE29" i="24"/>
  <c r="AB29" i="24"/>
  <c r="AA29" i="24"/>
  <c r="Y29" i="24"/>
  <c r="AJ28" i="24"/>
  <c r="AH28" i="24"/>
  <c r="AG28" i="24"/>
  <c r="AE28" i="24"/>
  <c r="AB28" i="24"/>
  <c r="AA28" i="24"/>
  <c r="Y28" i="24"/>
  <c r="Z28" i="24" s="1"/>
  <c r="AC28" i="24" s="1"/>
  <c r="AJ27" i="24"/>
  <c r="AH27" i="24"/>
  <c r="AG27" i="24"/>
  <c r="AE27" i="24"/>
  <c r="AB27" i="24"/>
  <c r="AA27" i="24"/>
  <c r="Y27" i="24"/>
  <c r="Z27" i="24" s="1"/>
  <c r="AC27" i="24" s="1"/>
  <c r="AJ26" i="24"/>
  <c r="AH26" i="24"/>
  <c r="AG26" i="24"/>
  <c r="AE26" i="24"/>
  <c r="AB26" i="24"/>
  <c r="AA26" i="24"/>
  <c r="Y26" i="24"/>
  <c r="Z26" i="24" s="1"/>
  <c r="AC26" i="24" s="1"/>
  <c r="AJ25" i="24"/>
  <c r="AH25" i="24"/>
  <c r="AG25" i="24"/>
  <c r="AE25" i="24"/>
  <c r="AB25" i="24"/>
  <c r="AA25" i="24"/>
  <c r="Y25" i="24"/>
  <c r="Z25" i="24" s="1"/>
  <c r="AC25" i="24" s="1"/>
  <c r="AJ24" i="24"/>
  <c r="AH24" i="24"/>
  <c r="AG24" i="24"/>
  <c r="AE24" i="24"/>
  <c r="AB24" i="24"/>
  <c r="AA24" i="24"/>
  <c r="Y24" i="24"/>
  <c r="Z24" i="24" s="1"/>
  <c r="AC24" i="24" s="1"/>
  <c r="AJ23" i="24"/>
  <c r="AH23" i="24"/>
  <c r="AG23" i="24"/>
  <c r="AE23" i="24"/>
  <c r="AB23" i="24"/>
  <c r="AA23" i="24"/>
  <c r="Y23" i="24"/>
  <c r="AJ22" i="24"/>
  <c r="AH22" i="24"/>
  <c r="AG22" i="24"/>
  <c r="AE22" i="24"/>
  <c r="AB22" i="24"/>
  <c r="AA22" i="24"/>
  <c r="Y22" i="24"/>
  <c r="Z22" i="24" s="1"/>
  <c r="AC22" i="24" s="1"/>
  <c r="AD22" i="24" s="1"/>
  <c r="AJ33" i="23"/>
  <c r="AH33" i="23"/>
  <c r="AG33" i="23"/>
  <c r="AE33" i="23"/>
  <c r="AB33" i="23"/>
  <c r="AA33" i="23"/>
  <c r="Y33" i="23"/>
  <c r="AF33" i="23" s="1"/>
  <c r="AJ32" i="23"/>
  <c r="AH32" i="23"/>
  <c r="AG32" i="23"/>
  <c r="AE32" i="23"/>
  <c r="AB32" i="23"/>
  <c r="AA32" i="23"/>
  <c r="Y32" i="23"/>
  <c r="AJ31" i="23"/>
  <c r="AH31" i="23"/>
  <c r="AG31" i="23"/>
  <c r="AE31" i="23"/>
  <c r="AB31" i="23"/>
  <c r="AA31" i="23"/>
  <c r="Y31" i="23"/>
  <c r="AJ30" i="23"/>
  <c r="AK30" i="23" s="1"/>
  <c r="AH30" i="23"/>
  <c r="AG30" i="23"/>
  <c r="AE30" i="23"/>
  <c r="AB30" i="23"/>
  <c r="AA30" i="23"/>
  <c r="Y30" i="23"/>
  <c r="AF30" i="23" s="1"/>
  <c r="AJ29" i="23"/>
  <c r="AH29" i="23"/>
  <c r="AG29" i="23"/>
  <c r="AE29" i="23"/>
  <c r="AB29" i="23"/>
  <c r="AA29" i="23"/>
  <c r="Y29" i="23"/>
  <c r="AJ28" i="23"/>
  <c r="AH28" i="23"/>
  <c r="AG28" i="23"/>
  <c r="AE28" i="23"/>
  <c r="AB28" i="23"/>
  <c r="AA28" i="23"/>
  <c r="Y28" i="23"/>
  <c r="AF28" i="23" s="1"/>
  <c r="AJ27" i="23"/>
  <c r="AK27" i="23" s="1"/>
  <c r="AH27" i="23"/>
  <c r="AG27" i="23"/>
  <c r="AE27" i="23"/>
  <c r="AB27" i="23"/>
  <c r="AA27" i="23"/>
  <c r="Y27" i="23"/>
  <c r="AF27" i="23" s="1"/>
  <c r="AJ26" i="23"/>
  <c r="AH26" i="23"/>
  <c r="AG26" i="23"/>
  <c r="AE26" i="23"/>
  <c r="AB26" i="23"/>
  <c r="AA26" i="23"/>
  <c r="Y26" i="23"/>
  <c r="AF26" i="23" s="1"/>
  <c r="AJ25" i="23"/>
  <c r="AH25" i="23"/>
  <c r="AG25" i="23"/>
  <c r="AE25" i="23"/>
  <c r="AB25" i="23"/>
  <c r="AA25" i="23"/>
  <c r="Y25" i="23"/>
  <c r="AF25" i="23" s="1"/>
  <c r="AJ24" i="23"/>
  <c r="AH24" i="23"/>
  <c r="AG24" i="23"/>
  <c r="AE24" i="23"/>
  <c r="AB24" i="23"/>
  <c r="AA24" i="23"/>
  <c r="Y24" i="23"/>
  <c r="AF24" i="23" s="1"/>
  <c r="AJ23" i="23"/>
  <c r="AH23" i="23"/>
  <c r="AG23" i="23"/>
  <c r="AE23" i="23"/>
  <c r="AB23" i="23"/>
  <c r="AA23" i="23"/>
  <c r="Y23" i="23"/>
  <c r="AF23" i="23" s="1"/>
  <c r="AJ22" i="23"/>
  <c r="AH22" i="23"/>
  <c r="AG22" i="23"/>
  <c r="AE22" i="23"/>
  <c r="AB22" i="23"/>
  <c r="AA22" i="23"/>
  <c r="Y22" i="23"/>
  <c r="AF22" i="23" s="1"/>
  <c r="AJ72" i="23"/>
  <c r="AH72" i="23"/>
  <c r="AG72" i="23"/>
  <c r="AE72" i="23"/>
  <c r="AB72" i="23"/>
  <c r="AA72" i="23"/>
  <c r="Y72" i="23"/>
  <c r="AF72" i="23" s="1"/>
  <c r="AJ71" i="23"/>
  <c r="AH71" i="23"/>
  <c r="AG71" i="23"/>
  <c r="AE71" i="23"/>
  <c r="AB71" i="23"/>
  <c r="AA71" i="23"/>
  <c r="Y71" i="23"/>
  <c r="AI71" i="23" s="1"/>
  <c r="AJ70" i="23"/>
  <c r="AH70" i="23"/>
  <c r="AG70" i="23"/>
  <c r="AE70" i="23"/>
  <c r="AB70" i="23"/>
  <c r="AA70" i="23"/>
  <c r="Y70" i="23"/>
  <c r="AJ69" i="23"/>
  <c r="AH69" i="23"/>
  <c r="AG69" i="23"/>
  <c r="AE69" i="23"/>
  <c r="AB69" i="23"/>
  <c r="AA69" i="23"/>
  <c r="Y69" i="23"/>
  <c r="AF69" i="23" s="1"/>
  <c r="AJ68" i="23"/>
  <c r="AH68" i="23"/>
  <c r="AG68" i="23"/>
  <c r="AE68" i="23"/>
  <c r="AB68" i="23"/>
  <c r="AA68" i="23"/>
  <c r="Y68" i="23"/>
  <c r="AJ67" i="23"/>
  <c r="AH67" i="23"/>
  <c r="AG67" i="23"/>
  <c r="AE67" i="23"/>
  <c r="AB67" i="23"/>
  <c r="AA67" i="23"/>
  <c r="Y67" i="23"/>
  <c r="AF67" i="23" s="1"/>
  <c r="AJ66" i="23"/>
  <c r="AH66" i="23"/>
  <c r="AG66" i="23"/>
  <c r="AE66" i="23"/>
  <c r="AB66" i="23"/>
  <c r="AA66" i="23"/>
  <c r="Y66" i="23"/>
  <c r="AF66" i="23" s="1"/>
  <c r="AJ65" i="23"/>
  <c r="AH65" i="23"/>
  <c r="AG65" i="23"/>
  <c r="AI65" i="23" s="1"/>
  <c r="AF65" i="23"/>
  <c r="AE65" i="23"/>
  <c r="AB65" i="23"/>
  <c r="AA65" i="23"/>
  <c r="Y65" i="23"/>
  <c r="AJ64" i="23"/>
  <c r="AH64" i="23"/>
  <c r="AG64" i="23"/>
  <c r="AE64" i="23"/>
  <c r="AB64" i="23"/>
  <c r="AA64" i="23"/>
  <c r="Y64" i="23"/>
  <c r="AF64" i="23" s="1"/>
  <c r="AJ63" i="23"/>
  <c r="AK63" i="23" s="1"/>
  <c r="AH63" i="23"/>
  <c r="AG63" i="23"/>
  <c r="AE63" i="23"/>
  <c r="AB63" i="23"/>
  <c r="AA63" i="23"/>
  <c r="Y63" i="23"/>
  <c r="AF63" i="23" s="1"/>
  <c r="AJ62" i="23"/>
  <c r="AH62" i="23"/>
  <c r="AG62" i="23"/>
  <c r="AE62" i="23"/>
  <c r="AB62" i="23"/>
  <c r="AA62" i="23"/>
  <c r="Y62" i="23"/>
  <c r="AF62" i="23" s="1"/>
  <c r="AJ61" i="23"/>
  <c r="AH61" i="23"/>
  <c r="AG61" i="23"/>
  <c r="AE61" i="23"/>
  <c r="AB61" i="23"/>
  <c r="AA61" i="23"/>
  <c r="Y61" i="23"/>
  <c r="AF61" i="23" s="1"/>
  <c r="AJ72" i="22"/>
  <c r="AH72" i="22"/>
  <c r="AG72" i="22"/>
  <c r="AE72" i="22"/>
  <c r="AB72" i="22"/>
  <c r="AA72" i="22"/>
  <c r="Y72" i="22"/>
  <c r="Z72" i="22" s="1"/>
  <c r="AJ71" i="22"/>
  <c r="AH71" i="22"/>
  <c r="AG71" i="22"/>
  <c r="AE71" i="22"/>
  <c r="AB71" i="22"/>
  <c r="AA71" i="22"/>
  <c r="Y71" i="22"/>
  <c r="AJ70" i="22"/>
  <c r="AH70" i="22"/>
  <c r="AG70" i="22"/>
  <c r="AE70" i="22"/>
  <c r="AB70" i="22"/>
  <c r="AA70" i="22"/>
  <c r="Y70" i="22"/>
  <c r="AJ69" i="22"/>
  <c r="AH69" i="22"/>
  <c r="AG69" i="22"/>
  <c r="AE69" i="22"/>
  <c r="AB69" i="22"/>
  <c r="AA69" i="22"/>
  <c r="Y69" i="22"/>
  <c r="AJ68" i="22"/>
  <c r="AH68" i="22"/>
  <c r="AG68" i="22"/>
  <c r="AE68" i="22"/>
  <c r="AB68" i="22"/>
  <c r="AA68" i="22"/>
  <c r="Y68" i="22"/>
  <c r="Z68" i="22" s="1"/>
  <c r="AJ67" i="22"/>
  <c r="AH67" i="22"/>
  <c r="AG67" i="22"/>
  <c r="AE67" i="22"/>
  <c r="AB67" i="22"/>
  <c r="AA67" i="22"/>
  <c r="Y67" i="22"/>
  <c r="AJ66" i="22"/>
  <c r="AH66" i="22"/>
  <c r="AG66" i="22"/>
  <c r="AE66" i="22"/>
  <c r="AB66" i="22"/>
  <c r="AA66" i="22"/>
  <c r="Y66" i="22"/>
  <c r="AJ65" i="22"/>
  <c r="AH65" i="22"/>
  <c r="AG65" i="22"/>
  <c r="AE65" i="22"/>
  <c r="AB65" i="22"/>
  <c r="AA65" i="22"/>
  <c r="Y65" i="22"/>
  <c r="AI65" i="22" s="1"/>
  <c r="AJ64" i="22"/>
  <c r="AH64" i="22"/>
  <c r="AG64" i="22"/>
  <c r="AE64" i="22"/>
  <c r="AB64" i="22"/>
  <c r="AA64" i="22"/>
  <c r="Y64" i="22"/>
  <c r="AJ63" i="22"/>
  <c r="AH63" i="22"/>
  <c r="AG63" i="22"/>
  <c r="AE63" i="22"/>
  <c r="AB63" i="22"/>
  <c r="AA63" i="22"/>
  <c r="Y63" i="22"/>
  <c r="AF63" i="22" s="1"/>
  <c r="AJ62" i="22"/>
  <c r="AH62" i="22"/>
  <c r="AG62" i="22"/>
  <c r="AE62" i="22"/>
  <c r="AB62" i="22"/>
  <c r="AA62" i="22"/>
  <c r="Y62" i="22"/>
  <c r="AJ61" i="22"/>
  <c r="AH61" i="22"/>
  <c r="AG61" i="22"/>
  <c r="AE61" i="22"/>
  <c r="AB61" i="22"/>
  <c r="AA61" i="22"/>
  <c r="Y61" i="22"/>
  <c r="AJ33" i="22"/>
  <c r="AH33" i="22"/>
  <c r="AG33" i="22"/>
  <c r="AE33" i="22"/>
  <c r="AB33" i="22"/>
  <c r="AA33" i="22"/>
  <c r="Y33" i="22"/>
  <c r="AF33" i="22" s="1"/>
  <c r="AJ32" i="22"/>
  <c r="AH32" i="22"/>
  <c r="AG32" i="22"/>
  <c r="AE32" i="22"/>
  <c r="AB32" i="22"/>
  <c r="AA32" i="22"/>
  <c r="Y32" i="22"/>
  <c r="AJ31" i="22"/>
  <c r="AH31" i="22"/>
  <c r="AG31" i="22"/>
  <c r="AE31" i="22"/>
  <c r="AB31" i="22"/>
  <c r="AA31" i="22"/>
  <c r="Y31" i="22"/>
  <c r="AJ30" i="22"/>
  <c r="AH30" i="22"/>
  <c r="AG30" i="22"/>
  <c r="AE30" i="22"/>
  <c r="AB30" i="22"/>
  <c r="AA30" i="22"/>
  <c r="Y30" i="22"/>
  <c r="Z30" i="22" s="1"/>
  <c r="AC30" i="22" s="1"/>
  <c r="AJ29" i="22"/>
  <c r="AH29" i="22"/>
  <c r="AG29" i="22"/>
  <c r="AE29" i="22"/>
  <c r="AB29" i="22"/>
  <c r="AA29" i="22"/>
  <c r="Y29" i="22"/>
  <c r="Z29" i="22" s="1"/>
  <c r="AJ28" i="22"/>
  <c r="AH28" i="22"/>
  <c r="AG28" i="22"/>
  <c r="AE28" i="22"/>
  <c r="AB28" i="22"/>
  <c r="AA28" i="22"/>
  <c r="Y28" i="22"/>
  <c r="Z28" i="22" s="1"/>
  <c r="AJ27" i="22"/>
  <c r="AH27" i="22"/>
  <c r="AG27" i="22"/>
  <c r="AE27" i="22"/>
  <c r="AB27" i="22"/>
  <c r="AA27" i="22"/>
  <c r="Y27" i="22"/>
  <c r="Z27" i="22" s="1"/>
  <c r="AC27" i="22" s="1"/>
  <c r="AJ26" i="22"/>
  <c r="AH26" i="22"/>
  <c r="AG26" i="22"/>
  <c r="AE26" i="22"/>
  <c r="AB26" i="22"/>
  <c r="AA26" i="22"/>
  <c r="Y26" i="22"/>
  <c r="Z26" i="22" s="1"/>
  <c r="AC26" i="22" s="1"/>
  <c r="AJ25" i="22"/>
  <c r="AH25" i="22"/>
  <c r="AG25" i="22"/>
  <c r="AE25" i="22"/>
  <c r="AB25" i="22"/>
  <c r="AA25" i="22"/>
  <c r="Y25" i="22"/>
  <c r="Z25" i="22" s="1"/>
  <c r="AC25" i="22" s="1"/>
  <c r="AJ24" i="22"/>
  <c r="AH24" i="22"/>
  <c r="AG24" i="22"/>
  <c r="AE24" i="22"/>
  <c r="AB24" i="22"/>
  <c r="AA24" i="22"/>
  <c r="Y24" i="22"/>
  <c r="Z24" i="22" s="1"/>
  <c r="AJ23" i="22"/>
  <c r="AH23" i="22"/>
  <c r="AG23" i="22"/>
  <c r="AE23" i="22"/>
  <c r="AB23" i="22"/>
  <c r="AA23" i="22"/>
  <c r="Y23" i="22"/>
  <c r="Z23" i="22" s="1"/>
  <c r="AC23" i="22" s="1"/>
  <c r="AD23" i="22" s="1"/>
  <c r="AJ22" i="22"/>
  <c r="AH22" i="22"/>
  <c r="AG22" i="22"/>
  <c r="AF22" i="22"/>
  <c r="AE22" i="22"/>
  <c r="AB22" i="22"/>
  <c r="AA22" i="22"/>
  <c r="Y22" i="22"/>
  <c r="Z22" i="22" s="1"/>
  <c r="AJ72" i="21"/>
  <c r="AH72" i="21"/>
  <c r="AG72" i="21"/>
  <c r="AE72" i="21"/>
  <c r="AB72" i="21"/>
  <c r="AA72" i="21"/>
  <c r="Y72" i="21"/>
  <c r="Z72" i="21" s="1"/>
  <c r="AJ71" i="21"/>
  <c r="AH71" i="21"/>
  <c r="AG71" i="21"/>
  <c r="AE71" i="21"/>
  <c r="AB71" i="21"/>
  <c r="AA71" i="21"/>
  <c r="Y71" i="21"/>
  <c r="AJ70" i="21"/>
  <c r="AH70" i="21"/>
  <c r="AG70" i="21"/>
  <c r="AE70" i="21"/>
  <c r="AB70" i="21"/>
  <c r="AA70" i="21"/>
  <c r="Y70" i="21"/>
  <c r="AJ69" i="21"/>
  <c r="AH69" i="21"/>
  <c r="AG69" i="21"/>
  <c r="AE69" i="21"/>
  <c r="AB69" i="21"/>
  <c r="AA69" i="21"/>
  <c r="Y69" i="21"/>
  <c r="AJ68" i="21"/>
  <c r="AI68" i="21"/>
  <c r="AH68" i="21"/>
  <c r="AG68" i="21"/>
  <c r="AF68" i="21"/>
  <c r="AE68" i="21"/>
  <c r="AB68" i="21"/>
  <c r="AA68" i="21"/>
  <c r="Z68" i="21"/>
  <c r="AC68" i="21" s="1"/>
  <c r="AD68" i="21" s="1"/>
  <c r="Y68" i="21"/>
  <c r="AJ67" i="21"/>
  <c r="AH67" i="21"/>
  <c r="AG67" i="21"/>
  <c r="AE67" i="21"/>
  <c r="AB67" i="21"/>
  <c r="AA67" i="21"/>
  <c r="Y67" i="21"/>
  <c r="AJ66" i="21"/>
  <c r="AH66" i="21"/>
  <c r="AG66" i="21"/>
  <c r="AF66" i="21"/>
  <c r="AE66" i="21"/>
  <c r="AB66" i="21"/>
  <c r="AA66" i="21"/>
  <c r="Y66" i="21"/>
  <c r="AJ65" i="21"/>
  <c r="AH65" i="21"/>
  <c r="AG65" i="21"/>
  <c r="AI65" i="21" s="1"/>
  <c r="AE65" i="21"/>
  <c r="AB65" i="21"/>
  <c r="AA65" i="21"/>
  <c r="Y65" i="21"/>
  <c r="AJ64" i="21"/>
  <c r="AH64" i="21"/>
  <c r="AG64" i="21"/>
  <c r="AF64" i="21"/>
  <c r="AE64" i="21"/>
  <c r="AB64" i="21"/>
  <c r="AA64" i="21"/>
  <c r="Y64" i="21"/>
  <c r="AJ63" i="21"/>
  <c r="AH63" i="21"/>
  <c r="AG63" i="21"/>
  <c r="AE63" i="21"/>
  <c r="AB63" i="21"/>
  <c r="AA63" i="21"/>
  <c r="Y63" i="21"/>
  <c r="AJ62" i="21"/>
  <c r="AH62" i="21"/>
  <c r="AG62" i="21"/>
  <c r="AE62" i="21"/>
  <c r="AB62" i="21"/>
  <c r="AA62" i="21"/>
  <c r="Y62" i="21"/>
  <c r="AJ61" i="21"/>
  <c r="AH61" i="21"/>
  <c r="AG61" i="21"/>
  <c r="AE61" i="21"/>
  <c r="AB61" i="21"/>
  <c r="AA61" i="21"/>
  <c r="Y61" i="21"/>
  <c r="AJ33" i="21"/>
  <c r="AH33" i="21"/>
  <c r="AG33" i="21"/>
  <c r="AF33" i="21"/>
  <c r="AE33" i="21"/>
  <c r="AB33" i="21"/>
  <c r="AA33" i="21"/>
  <c r="Y33" i="21"/>
  <c r="AJ32" i="21"/>
  <c r="AH32" i="21"/>
  <c r="AG32" i="21"/>
  <c r="AE32" i="21"/>
  <c r="AB32" i="21"/>
  <c r="AA32" i="21"/>
  <c r="Y32" i="21"/>
  <c r="AJ31" i="21"/>
  <c r="AH31" i="21"/>
  <c r="AG31" i="21"/>
  <c r="AE31" i="21"/>
  <c r="AB31" i="21"/>
  <c r="AA31" i="21"/>
  <c r="Y31" i="21"/>
  <c r="AJ30" i="21"/>
  <c r="AH30" i="21"/>
  <c r="AG30" i="21"/>
  <c r="AE30" i="21"/>
  <c r="AB30" i="21"/>
  <c r="AA30" i="21"/>
  <c r="Y30" i="21"/>
  <c r="Z30" i="21" s="1"/>
  <c r="AJ29" i="21"/>
  <c r="AH29" i="21"/>
  <c r="AG29" i="21"/>
  <c r="AE29" i="21"/>
  <c r="AB29" i="21"/>
  <c r="AA29" i="21"/>
  <c r="Y29" i="21"/>
  <c r="AJ28" i="21"/>
  <c r="AH28" i="21"/>
  <c r="AG28" i="21"/>
  <c r="AE28" i="21"/>
  <c r="AB28" i="21"/>
  <c r="AA28" i="21"/>
  <c r="Y28" i="21"/>
  <c r="Z28" i="21" s="1"/>
  <c r="AJ27" i="21"/>
  <c r="AH27" i="21"/>
  <c r="AG27" i="21"/>
  <c r="AE27" i="21"/>
  <c r="AB27" i="21"/>
  <c r="AA27" i="21"/>
  <c r="Y27" i="21"/>
  <c r="Z27" i="21" s="1"/>
  <c r="AJ26" i="21"/>
  <c r="AH26" i="21"/>
  <c r="AG26" i="21"/>
  <c r="AE26" i="21"/>
  <c r="AB26" i="21"/>
  <c r="AA26" i="21"/>
  <c r="Y26" i="21"/>
  <c r="Z26" i="21" s="1"/>
  <c r="AJ25" i="21"/>
  <c r="AH25" i="21"/>
  <c r="AG25" i="21"/>
  <c r="AE25" i="21"/>
  <c r="AB25" i="21"/>
  <c r="AA25" i="21"/>
  <c r="Y25" i="21"/>
  <c r="Z25" i="21" s="1"/>
  <c r="AJ24" i="21"/>
  <c r="AH24" i="21"/>
  <c r="AG24" i="21"/>
  <c r="AE24" i="21"/>
  <c r="AB24" i="21"/>
  <c r="AA24" i="21"/>
  <c r="Y24" i="21"/>
  <c r="Z24" i="21" s="1"/>
  <c r="AJ23" i="21"/>
  <c r="AH23" i="21"/>
  <c r="AG23" i="21"/>
  <c r="AE23" i="21"/>
  <c r="AB23" i="21"/>
  <c r="AA23" i="21"/>
  <c r="Y23" i="21"/>
  <c r="Z23" i="21" s="1"/>
  <c r="AJ22" i="21"/>
  <c r="AH22" i="21"/>
  <c r="AG22" i="21"/>
  <c r="AE22" i="21"/>
  <c r="AB22" i="21"/>
  <c r="AA22" i="21"/>
  <c r="Y22" i="21"/>
  <c r="Z22" i="21" s="1"/>
  <c r="AI76" i="19"/>
  <c r="AF76" i="19"/>
  <c r="AE76" i="19"/>
  <c r="AD76" i="19"/>
  <c r="AJ72" i="19"/>
  <c r="AH72" i="19"/>
  <c r="AG72" i="19"/>
  <c r="AE72" i="19"/>
  <c r="AB72" i="19"/>
  <c r="AA72" i="19"/>
  <c r="Y72" i="19"/>
  <c r="AF72" i="19" s="1"/>
  <c r="AJ71" i="19"/>
  <c r="AH71" i="19"/>
  <c r="AG71" i="19"/>
  <c r="AE71" i="19"/>
  <c r="AB71" i="19"/>
  <c r="AA71" i="19"/>
  <c r="Y71" i="19"/>
  <c r="AJ70" i="19"/>
  <c r="AH70" i="19"/>
  <c r="AG70" i="19"/>
  <c r="AE70" i="19"/>
  <c r="AB70" i="19"/>
  <c r="AA70" i="19"/>
  <c r="Y70" i="19"/>
  <c r="AJ69" i="19"/>
  <c r="AK69" i="19" s="1"/>
  <c r="AH69" i="19"/>
  <c r="AG69" i="19"/>
  <c r="AE69" i="19"/>
  <c r="AB69" i="19"/>
  <c r="AA69" i="19"/>
  <c r="Y69" i="19"/>
  <c r="AF69" i="19" s="1"/>
  <c r="AJ68" i="19"/>
  <c r="AH68" i="19"/>
  <c r="AG68" i="19"/>
  <c r="AE68" i="19"/>
  <c r="AB68" i="19"/>
  <c r="AA68" i="19"/>
  <c r="Y68" i="19"/>
  <c r="AJ67" i="19"/>
  <c r="AH67" i="19"/>
  <c r="AG67" i="19"/>
  <c r="AE67" i="19"/>
  <c r="AB67" i="19"/>
  <c r="AA67" i="19"/>
  <c r="Y67" i="19"/>
  <c r="AF67" i="19" s="1"/>
  <c r="AJ66" i="19"/>
  <c r="AH66" i="19"/>
  <c r="AG66" i="19"/>
  <c r="AE66" i="19"/>
  <c r="AB66" i="19"/>
  <c r="AA66" i="19"/>
  <c r="Y66" i="19"/>
  <c r="AF66" i="19" s="1"/>
  <c r="AJ65" i="19"/>
  <c r="AH65" i="19"/>
  <c r="AG65" i="19"/>
  <c r="AE65" i="19"/>
  <c r="AB65" i="19"/>
  <c r="AA65" i="19"/>
  <c r="Y65" i="19"/>
  <c r="AF65" i="19" s="1"/>
  <c r="AJ64" i="19"/>
  <c r="AH64" i="19"/>
  <c r="AG64" i="19"/>
  <c r="AE64" i="19"/>
  <c r="AB64" i="19"/>
  <c r="AA64" i="19"/>
  <c r="Y64" i="19"/>
  <c r="AF64" i="19" s="1"/>
  <c r="AJ63" i="19"/>
  <c r="AH63" i="19"/>
  <c r="AG63" i="19"/>
  <c r="AE63" i="19"/>
  <c r="AB63" i="19"/>
  <c r="AA63" i="19"/>
  <c r="Y63" i="19"/>
  <c r="AF63" i="19" s="1"/>
  <c r="AJ62" i="19"/>
  <c r="AH62" i="19"/>
  <c r="AG62" i="19"/>
  <c r="AE62" i="19"/>
  <c r="AB62" i="19"/>
  <c r="AA62" i="19"/>
  <c r="Y62" i="19"/>
  <c r="AF62" i="19" s="1"/>
  <c r="AJ61" i="19"/>
  <c r="AH61" i="19"/>
  <c r="AG61" i="19"/>
  <c r="AE61" i="19"/>
  <c r="AB61" i="19"/>
  <c r="AA61" i="19"/>
  <c r="Y61" i="19"/>
  <c r="AF61" i="19" s="1"/>
  <c r="AJ33" i="19"/>
  <c r="AH33" i="19"/>
  <c r="AG33" i="19"/>
  <c r="AE33" i="19"/>
  <c r="AB33" i="19"/>
  <c r="AA33" i="19"/>
  <c r="Y33" i="19"/>
  <c r="AF33" i="19" s="1"/>
  <c r="AJ32" i="19"/>
  <c r="AH32" i="19"/>
  <c r="AG32" i="19"/>
  <c r="AE32" i="19"/>
  <c r="AB32" i="19"/>
  <c r="AA32" i="19"/>
  <c r="Y32" i="19"/>
  <c r="AF32" i="19" s="1"/>
  <c r="AJ31" i="19"/>
  <c r="AH31" i="19"/>
  <c r="AG31" i="19"/>
  <c r="AE31" i="19"/>
  <c r="AB31" i="19"/>
  <c r="AA31" i="19"/>
  <c r="Y31" i="19"/>
  <c r="AF31" i="19" s="1"/>
  <c r="AJ30" i="19"/>
  <c r="AH30" i="19"/>
  <c r="AG30" i="19"/>
  <c r="AE30" i="19"/>
  <c r="AB30" i="19"/>
  <c r="AA30" i="19"/>
  <c r="Y30" i="19"/>
  <c r="Z30" i="19" s="1"/>
  <c r="AC30" i="19" s="1"/>
  <c r="AJ29" i="19"/>
  <c r="AH29" i="19"/>
  <c r="AG29" i="19"/>
  <c r="AE29" i="19"/>
  <c r="AB29" i="19"/>
  <c r="AA29" i="19"/>
  <c r="Y29" i="19"/>
  <c r="AF29" i="19" s="1"/>
  <c r="AJ28" i="19"/>
  <c r="AH28" i="19"/>
  <c r="AG28" i="19"/>
  <c r="AE28" i="19"/>
  <c r="AB28" i="19"/>
  <c r="AA28" i="19"/>
  <c r="Y28" i="19"/>
  <c r="Z28" i="19" s="1"/>
  <c r="AC28" i="19" s="1"/>
  <c r="AJ27" i="19"/>
  <c r="AH27" i="19"/>
  <c r="AG27" i="19"/>
  <c r="AE27" i="19"/>
  <c r="AB27" i="19"/>
  <c r="AA27" i="19"/>
  <c r="Y27" i="19"/>
  <c r="Z27" i="19" s="1"/>
  <c r="AC27" i="19" s="1"/>
  <c r="AJ26" i="19"/>
  <c r="AH26" i="19"/>
  <c r="AG26" i="19"/>
  <c r="AE26" i="19"/>
  <c r="AB26" i="19"/>
  <c r="AA26" i="19"/>
  <c r="Y26" i="19"/>
  <c r="Z26" i="19" s="1"/>
  <c r="AC26" i="19" s="1"/>
  <c r="AJ25" i="19"/>
  <c r="AH25" i="19"/>
  <c r="AG25" i="19"/>
  <c r="AF25" i="19"/>
  <c r="AK25" i="19" s="1"/>
  <c r="AE25" i="19"/>
  <c r="AB25" i="19"/>
  <c r="AA25" i="19"/>
  <c r="Y25" i="19"/>
  <c r="Z25" i="19" s="1"/>
  <c r="AJ24" i="19"/>
  <c r="AH24" i="19"/>
  <c r="AG24" i="19"/>
  <c r="AE24" i="19"/>
  <c r="AB24" i="19"/>
  <c r="AA24" i="19"/>
  <c r="Y24" i="19"/>
  <c r="Z24" i="19" s="1"/>
  <c r="AC24" i="19" s="1"/>
  <c r="AJ23" i="19"/>
  <c r="AH23" i="19"/>
  <c r="AG23" i="19"/>
  <c r="AE23" i="19"/>
  <c r="AB23" i="19"/>
  <c r="AA23" i="19"/>
  <c r="Y23" i="19"/>
  <c r="Z23" i="19" s="1"/>
  <c r="AJ22" i="19"/>
  <c r="AH22" i="19"/>
  <c r="AG22" i="19"/>
  <c r="AF22" i="19"/>
  <c r="AE22" i="19"/>
  <c r="AB22" i="19"/>
  <c r="AA22" i="19"/>
  <c r="Y22" i="19"/>
  <c r="Z22" i="19" s="1"/>
  <c r="AC22" i="19" s="1"/>
  <c r="AD22" i="19" s="1"/>
  <c r="AI76" i="18"/>
  <c r="AF76" i="18"/>
  <c r="AE76" i="18"/>
  <c r="AD76" i="18"/>
  <c r="AD72" i="18"/>
  <c r="AD71" i="18"/>
  <c r="AD70" i="18"/>
  <c r="AB72" i="18"/>
  <c r="AB71" i="18"/>
  <c r="AB70" i="18"/>
  <c r="AI29" i="18"/>
  <c r="AH29" i="18"/>
  <c r="AG29" i="18"/>
  <c r="AJ72" i="18"/>
  <c r="AH72" i="18"/>
  <c r="AG72" i="18"/>
  <c r="AE72" i="18"/>
  <c r="AA72" i="18"/>
  <c r="Y72" i="18"/>
  <c r="AJ71" i="18"/>
  <c r="AH71" i="18"/>
  <c r="AG71" i="18"/>
  <c r="AE71" i="18"/>
  <c r="AA71" i="18"/>
  <c r="Y71" i="18"/>
  <c r="AJ70" i="18"/>
  <c r="AH70" i="18"/>
  <c r="AG70" i="18"/>
  <c r="AE70" i="18"/>
  <c r="AA70" i="18"/>
  <c r="Y70" i="18"/>
  <c r="AF70" i="18" s="1"/>
  <c r="AJ69" i="18"/>
  <c r="AH69" i="18"/>
  <c r="AG69" i="18"/>
  <c r="AE69" i="18"/>
  <c r="AB69" i="18"/>
  <c r="AA69" i="18"/>
  <c r="Y69" i="18"/>
  <c r="Z69" i="18" s="1"/>
  <c r="AC69" i="18" s="1"/>
  <c r="AJ68" i="18"/>
  <c r="AH68" i="18"/>
  <c r="AG68" i="18"/>
  <c r="AE68" i="18"/>
  <c r="AB68" i="18"/>
  <c r="AA68" i="18"/>
  <c r="Y68" i="18"/>
  <c r="AI68" i="18" s="1"/>
  <c r="AJ67" i="18"/>
  <c r="AH67" i="18"/>
  <c r="AG67" i="18"/>
  <c r="AE67" i="18"/>
  <c r="AB67" i="18"/>
  <c r="AA67" i="18"/>
  <c r="Y67" i="18"/>
  <c r="AJ66" i="18"/>
  <c r="AH66" i="18"/>
  <c r="AG66" i="18"/>
  <c r="AE66" i="18"/>
  <c r="AB66" i="18"/>
  <c r="AA66" i="18"/>
  <c r="Y66" i="18"/>
  <c r="AJ65" i="18"/>
  <c r="AH65" i="18"/>
  <c r="AG65" i="18"/>
  <c r="AE65" i="18"/>
  <c r="AB65" i="18"/>
  <c r="AA65" i="18"/>
  <c r="Y65" i="18"/>
  <c r="AJ64" i="18"/>
  <c r="AH64" i="18"/>
  <c r="AG64" i="18"/>
  <c r="AE64" i="18"/>
  <c r="AB64" i="18"/>
  <c r="AA64" i="18"/>
  <c r="Y64" i="18"/>
  <c r="AF64" i="18" s="1"/>
  <c r="AJ63" i="18"/>
  <c r="AH63" i="18"/>
  <c r="AG63" i="18"/>
  <c r="AE63" i="18"/>
  <c r="AB63" i="18"/>
  <c r="AA63" i="18"/>
  <c r="Y63" i="18"/>
  <c r="Z63" i="18" s="1"/>
  <c r="AC63" i="18" s="1"/>
  <c r="AD63" i="18" s="1"/>
  <c r="AJ62" i="18"/>
  <c r="AH62" i="18"/>
  <c r="AG62" i="18"/>
  <c r="AI62" i="18" s="1"/>
  <c r="AF62" i="18"/>
  <c r="AE62" i="18"/>
  <c r="AB62" i="18"/>
  <c r="AA62" i="18"/>
  <c r="Y62" i="18"/>
  <c r="Z62" i="18" s="1"/>
  <c r="AJ61" i="18"/>
  <c r="AH61" i="18"/>
  <c r="AG61" i="18"/>
  <c r="AE61" i="18"/>
  <c r="AB61" i="18"/>
  <c r="AA61" i="18"/>
  <c r="Y61" i="18"/>
  <c r="Z61" i="18" s="1"/>
  <c r="AJ33" i="18"/>
  <c r="AH33" i="18"/>
  <c r="AG33" i="18"/>
  <c r="AE33" i="18"/>
  <c r="AB33" i="18"/>
  <c r="AA33" i="18"/>
  <c r="Y33" i="18"/>
  <c r="AJ32" i="18"/>
  <c r="AH32" i="18"/>
  <c r="AG32" i="18"/>
  <c r="AI32" i="18" s="1"/>
  <c r="AF32" i="18"/>
  <c r="AE32" i="18"/>
  <c r="AB32" i="18"/>
  <c r="AA32" i="18"/>
  <c r="Y32" i="18"/>
  <c r="AJ31" i="18"/>
  <c r="AH31" i="18"/>
  <c r="AG31" i="18"/>
  <c r="AF31" i="18"/>
  <c r="AE31" i="18"/>
  <c r="AB31" i="18"/>
  <c r="AA31" i="18"/>
  <c r="AC31" i="18" s="1"/>
  <c r="Y31" i="18"/>
  <c r="Z31" i="18" s="1"/>
  <c r="AJ30" i="18"/>
  <c r="AH30" i="18"/>
  <c r="AG30" i="18"/>
  <c r="AE30" i="18"/>
  <c r="AB30" i="18"/>
  <c r="AA30" i="18"/>
  <c r="Y30" i="18"/>
  <c r="AJ29" i="18"/>
  <c r="AE29" i="18"/>
  <c r="AB29" i="18"/>
  <c r="AA29" i="18"/>
  <c r="Y29" i="18"/>
  <c r="Z29" i="18" s="1"/>
  <c r="AJ28" i="18"/>
  <c r="AH28" i="18"/>
  <c r="AG28" i="18"/>
  <c r="AE28" i="18"/>
  <c r="AB28" i="18"/>
  <c r="AA28" i="18"/>
  <c r="Y28" i="18"/>
  <c r="AF28" i="18" s="1"/>
  <c r="AJ27" i="18"/>
  <c r="AH27" i="18"/>
  <c r="AG27" i="18"/>
  <c r="AE27" i="18"/>
  <c r="AB27" i="18"/>
  <c r="AA27" i="18"/>
  <c r="Y27" i="18"/>
  <c r="AF27" i="18" s="1"/>
  <c r="AJ26" i="18"/>
  <c r="AH26" i="18"/>
  <c r="AG26" i="18"/>
  <c r="AE26" i="18"/>
  <c r="AB26" i="18"/>
  <c r="AA26" i="18"/>
  <c r="Y26" i="18"/>
  <c r="AF26" i="18" s="1"/>
  <c r="AJ25" i="18"/>
  <c r="AH25" i="18"/>
  <c r="AG25" i="18"/>
  <c r="AE25" i="18"/>
  <c r="AB25" i="18"/>
  <c r="AA25" i="18"/>
  <c r="Y25" i="18"/>
  <c r="AF25" i="18" s="1"/>
  <c r="AJ24" i="18"/>
  <c r="AH24" i="18"/>
  <c r="AG24" i="18"/>
  <c r="AE24" i="18"/>
  <c r="AB24" i="18"/>
  <c r="AA24" i="18"/>
  <c r="Y24" i="18"/>
  <c r="AF24" i="18" s="1"/>
  <c r="AJ23" i="18"/>
  <c r="AH23" i="18"/>
  <c r="AG23" i="18"/>
  <c r="AE23" i="18"/>
  <c r="AB23" i="18"/>
  <c r="AA23" i="18"/>
  <c r="Y23" i="18"/>
  <c r="AJ22" i="18"/>
  <c r="AH22" i="18"/>
  <c r="AG22" i="18"/>
  <c r="AE22" i="18"/>
  <c r="AB22" i="18"/>
  <c r="AA22" i="18"/>
  <c r="Y22" i="18"/>
  <c r="AI76" i="17"/>
  <c r="AF76" i="17"/>
  <c r="AE76" i="17"/>
  <c r="AD76" i="17"/>
  <c r="AJ72" i="17"/>
  <c r="AH72" i="17"/>
  <c r="AG72" i="17"/>
  <c r="AE72" i="17"/>
  <c r="AA72" i="17"/>
  <c r="Y72" i="17"/>
  <c r="AJ71" i="17"/>
  <c r="AH71" i="17"/>
  <c r="AG71" i="17"/>
  <c r="AE71" i="17"/>
  <c r="AA71" i="17"/>
  <c r="Y71" i="17"/>
  <c r="AJ70" i="17"/>
  <c r="AK70" i="17" s="1"/>
  <c r="AH70" i="17"/>
  <c r="AG70" i="17"/>
  <c r="AE70" i="17"/>
  <c r="AA70" i="17"/>
  <c r="Y70" i="17"/>
  <c r="AF70" i="17" s="1"/>
  <c r="AJ69" i="17"/>
  <c r="AH69" i="17"/>
  <c r="AG69" i="17"/>
  <c r="AE69" i="17"/>
  <c r="AB69" i="17"/>
  <c r="AA69" i="17"/>
  <c r="Y69" i="17"/>
  <c r="AF69" i="17" s="1"/>
  <c r="AJ68" i="17"/>
  <c r="AH68" i="17"/>
  <c r="AG68" i="17"/>
  <c r="AE68" i="17"/>
  <c r="AB68" i="17"/>
  <c r="AA68" i="17"/>
  <c r="Y68" i="17"/>
  <c r="AF68" i="17" s="1"/>
  <c r="AJ67" i="17"/>
  <c r="AH67" i="17"/>
  <c r="AG67" i="17"/>
  <c r="AE67" i="17"/>
  <c r="AB67" i="17"/>
  <c r="AA67" i="17"/>
  <c r="Y67" i="17"/>
  <c r="AJ66" i="17"/>
  <c r="AH66" i="17"/>
  <c r="AG66" i="17"/>
  <c r="AE66" i="17"/>
  <c r="AB66" i="17"/>
  <c r="AA66" i="17"/>
  <c r="Y66" i="17"/>
  <c r="AJ65" i="17"/>
  <c r="AH65" i="17"/>
  <c r="AG65" i="17"/>
  <c r="AE65" i="17"/>
  <c r="AB65" i="17"/>
  <c r="AA65" i="17"/>
  <c r="Y65" i="17"/>
  <c r="AJ64" i="17"/>
  <c r="AH64" i="17"/>
  <c r="AG64" i="17"/>
  <c r="AE64" i="17"/>
  <c r="AB64" i="17"/>
  <c r="AA64" i="17"/>
  <c r="Y64" i="17"/>
  <c r="Z64" i="17" s="1"/>
  <c r="AJ63" i="17"/>
  <c r="AH63" i="17"/>
  <c r="AG63" i="17"/>
  <c r="AE63" i="17"/>
  <c r="AB63" i="17"/>
  <c r="AA63" i="17"/>
  <c r="Y63" i="17"/>
  <c r="Z63" i="17" s="1"/>
  <c r="AC63" i="17" s="1"/>
  <c r="AD63" i="17" s="1"/>
  <c r="AJ62" i="17"/>
  <c r="AH62" i="17"/>
  <c r="AG62" i="17"/>
  <c r="AE62" i="17"/>
  <c r="AB62" i="17"/>
  <c r="AA62" i="17"/>
  <c r="Y62" i="17"/>
  <c r="Z62" i="17" s="1"/>
  <c r="AC62" i="17" s="1"/>
  <c r="AJ61" i="17"/>
  <c r="AH61" i="17"/>
  <c r="AG61" i="17"/>
  <c r="AE61" i="17"/>
  <c r="AB61" i="17"/>
  <c r="AA61" i="17"/>
  <c r="Y61" i="17"/>
  <c r="Z61" i="17" s="1"/>
  <c r="AC61" i="17" s="1"/>
  <c r="AJ33" i="17"/>
  <c r="AH33" i="17"/>
  <c r="AG33" i="17"/>
  <c r="AE33" i="17"/>
  <c r="AB33" i="17"/>
  <c r="AA33" i="17"/>
  <c r="Y33" i="17"/>
  <c r="AJ32" i="17"/>
  <c r="AH32" i="17"/>
  <c r="AG32" i="17"/>
  <c r="AE32" i="17"/>
  <c r="AB32" i="17"/>
  <c r="AA32" i="17"/>
  <c r="Y32" i="17"/>
  <c r="AF32" i="17" s="1"/>
  <c r="AJ31" i="17"/>
  <c r="AH31" i="17"/>
  <c r="AG31" i="17"/>
  <c r="AE31" i="17"/>
  <c r="AB31" i="17"/>
  <c r="AA31" i="17"/>
  <c r="Y31" i="17"/>
  <c r="Z31" i="17" s="1"/>
  <c r="AC31" i="17" s="1"/>
  <c r="AJ30" i="17"/>
  <c r="AH30" i="17"/>
  <c r="AG30" i="17"/>
  <c r="AE30" i="17"/>
  <c r="AB30" i="17"/>
  <c r="AA30" i="17"/>
  <c r="Y30" i="17"/>
  <c r="AJ29" i="17"/>
  <c r="AE29" i="17"/>
  <c r="AB29" i="17"/>
  <c r="AA29" i="17"/>
  <c r="Y29" i="17"/>
  <c r="Z29" i="17" s="1"/>
  <c r="AJ28" i="17"/>
  <c r="AH28" i="17"/>
  <c r="AG28" i="17"/>
  <c r="AE28" i="17"/>
  <c r="AB28" i="17"/>
  <c r="AA28" i="17"/>
  <c r="Y28" i="17"/>
  <c r="AJ27" i="17"/>
  <c r="AH27" i="17"/>
  <c r="AG27" i="17"/>
  <c r="AE27" i="17"/>
  <c r="AB27" i="17"/>
  <c r="AA27" i="17"/>
  <c r="Y27" i="17"/>
  <c r="Z27" i="17" s="1"/>
  <c r="AJ26" i="17"/>
  <c r="AH26" i="17"/>
  <c r="AG26" i="17"/>
  <c r="AE26" i="17"/>
  <c r="AB26" i="17"/>
  <c r="AA26" i="17"/>
  <c r="Y26" i="17"/>
  <c r="AJ25" i="17"/>
  <c r="AH25" i="17"/>
  <c r="AG25" i="17"/>
  <c r="AE25" i="17"/>
  <c r="AB25" i="17"/>
  <c r="AA25" i="17"/>
  <c r="Y25" i="17"/>
  <c r="AJ24" i="17"/>
  <c r="AH24" i="17"/>
  <c r="AG24" i="17"/>
  <c r="AE24" i="17"/>
  <c r="AB24" i="17"/>
  <c r="AA24" i="17"/>
  <c r="Y24" i="17"/>
  <c r="AJ23" i="17"/>
  <c r="AH23" i="17"/>
  <c r="AG23" i="17"/>
  <c r="AE23" i="17"/>
  <c r="AB23" i="17"/>
  <c r="AA23" i="17"/>
  <c r="Y23" i="17"/>
  <c r="AJ22" i="17"/>
  <c r="AH22" i="17"/>
  <c r="AG22" i="17"/>
  <c r="AE22" i="17"/>
  <c r="AB22" i="17"/>
  <c r="AA22" i="17"/>
  <c r="Y22" i="17"/>
  <c r="Z22" i="17" s="1"/>
  <c r="AE76" i="16"/>
  <c r="AD76" i="16"/>
  <c r="AD37" i="16"/>
  <c r="AJ72" i="16"/>
  <c r="AH72" i="16"/>
  <c r="AG72" i="16"/>
  <c r="AE72" i="16"/>
  <c r="AA72" i="16"/>
  <c r="Y72" i="16"/>
  <c r="AF72" i="16" s="1"/>
  <c r="AK72" i="16" s="1"/>
  <c r="AJ71" i="16"/>
  <c r="AH71" i="16"/>
  <c r="AG71" i="16"/>
  <c r="AE71" i="16"/>
  <c r="AA71" i="16"/>
  <c r="Y71" i="16"/>
  <c r="AJ70" i="16"/>
  <c r="AH70" i="16"/>
  <c r="AG70" i="16"/>
  <c r="AE70" i="16"/>
  <c r="AA70" i="16"/>
  <c r="Y70" i="16"/>
  <c r="Z70" i="16" s="1"/>
  <c r="AJ69" i="16"/>
  <c r="AH69" i="16"/>
  <c r="AG69" i="16"/>
  <c r="AE69" i="16"/>
  <c r="AB69" i="16"/>
  <c r="AA69" i="16"/>
  <c r="Y69" i="16"/>
  <c r="AF69" i="16" s="1"/>
  <c r="AJ68" i="16"/>
  <c r="AH68" i="16"/>
  <c r="AG68" i="16"/>
  <c r="AE68" i="16"/>
  <c r="AB68" i="16"/>
  <c r="AA68" i="16"/>
  <c r="Y68" i="16"/>
  <c r="AJ67" i="16"/>
  <c r="AH67" i="16"/>
  <c r="AG67" i="16"/>
  <c r="AE67" i="16"/>
  <c r="AB67" i="16"/>
  <c r="AA67" i="16"/>
  <c r="Y67" i="16"/>
  <c r="AF67" i="16" s="1"/>
  <c r="AJ66" i="16"/>
  <c r="AH66" i="16"/>
  <c r="AG66" i="16"/>
  <c r="AE66" i="16"/>
  <c r="AB66" i="16"/>
  <c r="AA66" i="16"/>
  <c r="Y66" i="16"/>
  <c r="AF66" i="16" s="1"/>
  <c r="AJ65" i="16"/>
  <c r="AH65" i="16"/>
  <c r="AG65" i="16"/>
  <c r="AE65" i="16"/>
  <c r="AB65" i="16"/>
  <c r="AA65" i="16"/>
  <c r="Y65" i="16"/>
  <c r="AF65" i="16" s="1"/>
  <c r="AJ64" i="16"/>
  <c r="AH64" i="16"/>
  <c r="AG64" i="16"/>
  <c r="AE64" i="16"/>
  <c r="AB64" i="16"/>
  <c r="AA64" i="16"/>
  <c r="Y64" i="16"/>
  <c r="AF64" i="16" s="1"/>
  <c r="AJ63" i="16"/>
  <c r="AH63" i="16"/>
  <c r="AG63" i="16"/>
  <c r="AE63" i="16"/>
  <c r="AB63" i="16"/>
  <c r="AA63" i="16"/>
  <c r="Y63" i="16"/>
  <c r="AF63" i="16" s="1"/>
  <c r="AJ62" i="16"/>
  <c r="AH62" i="16"/>
  <c r="AG62" i="16"/>
  <c r="AE62" i="16"/>
  <c r="AB62" i="16"/>
  <c r="AA62" i="16"/>
  <c r="Y62" i="16"/>
  <c r="AF62" i="16" s="1"/>
  <c r="AJ61" i="16"/>
  <c r="AH61" i="16"/>
  <c r="AG61" i="16"/>
  <c r="AE61" i="16"/>
  <c r="AB61" i="16"/>
  <c r="AA61" i="16"/>
  <c r="Y61" i="16"/>
  <c r="AF61" i="16" s="1"/>
  <c r="AJ33" i="16"/>
  <c r="AH33" i="16"/>
  <c r="AG33" i="16"/>
  <c r="AE33" i="16"/>
  <c r="AB33" i="16"/>
  <c r="AA33" i="16"/>
  <c r="Y33" i="16"/>
  <c r="AF33" i="16" s="1"/>
  <c r="AJ32" i="16"/>
  <c r="AH32" i="16"/>
  <c r="AG32" i="16"/>
  <c r="AE32" i="16"/>
  <c r="AB32" i="16"/>
  <c r="AA32" i="16"/>
  <c r="Y32" i="16"/>
  <c r="AJ31" i="16"/>
  <c r="AH31" i="16"/>
  <c r="AG31" i="16"/>
  <c r="AE31" i="16"/>
  <c r="AB31" i="16"/>
  <c r="AA31" i="16"/>
  <c r="Y31" i="16"/>
  <c r="AF31" i="16" s="1"/>
  <c r="AJ30" i="16"/>
  <c r="AH30" i="16"/>
  <c r="AG30" i="16"/>
  <c r="AE30" i="16"/>
  <c r="AB30" i="16"/>
  <c r="AA30" i="16"/>
  <c r="Y30" i="16"/>
  <c r="Z30" i="16" s="1"/>
  <c r="AC30" i="16" s="1"/>
  <c r="AJ29" i="16"/>
  <c r="AH29" i="16"/>
  <c r="AG29" i="16"/>
  <c r="AE29" i="16"/>
  <c r="AB29" i="16"/>
  <c r="AA29" i="16"/>
  <c r="Y29" i="16"/>
  <c r="AJ28" i="16"/>
  <c r="AH28" i="16"/>
  <c r="AG28" i="16"/>
  <c r="AE28" i="16"/>
  <c r="AB28" i="16"/>
  <c r="AA28" i="16"/>
  <c r="Y28" i="16"/>
  <c r="Z28" i="16" s="1"/>
  <c r="AJ27" i="16"/>
  <c r="AH27" i="16"/>
  <c r="AG27" i="16"/>
  <c r="AE27" i="16"/>
  <c r="AB27" i="16"/>
  <c r="AA27" i="16"/>
  <c r="Y27" i="16"/>
  <c r="Z27" i="16" s="1"/>
  <c r="AC27" i="16" s="1"/>
  <c r="AJ26" i="16"/>
  <c r="AH26" i="16"/>
  <c r="AG26" i="16"/>
  <c r="AE26" i="16"/>
  <c r="AB26" i="16"/>
  <c r="AA26" i="16"/>
  <c r="Y26" i="16"/>
  <c r="Z26" i="16" s="1"/>
  <c r="AC26" i="16" s="1"/>
  <c r="AJ25" i="16"/>
  <c r="AH25" i="16"/>
  <c r="AG25" i="16"/>
  <c r="AE25" i="16"/>
  <c r="AB25" i="16"/>
  <c r="AA25" i="16"/>
  <c r="Y25" i="16"/>
  <c r="Z25" i="16" s="1"/>
  <c r="AC25" i="16" s="1"/>
  <c r="AJ24" i="16"/>
  <c r="AH24" i="16"/>
  <c r="AG24" i="16"/>
  <c r="AE24" i="16"/>
  <c r="AB24" i="16"/>
  <c r="AA24" i="16"/>
  <c r="Y24" i="16"/>
  <c r="Z24" i="16" s="1"/>
  <c r="AC24" i="16" s="1"/>
  <c r="AD24" i="16" s="1"/>
  <c r="AJ23" i="16"/>
  <c r="AH23" i="16"/>
  <c r="AG23" i="16"/>
  <c r="AE23" i="16"/>
  <c r="AB23" i="16"/>
  <c r="AA23" i="16"/>
  <c r="Y23" i="16"/>
  <c r="Z23" i="16" s="1"/>
  <c r="AJ22" i="16"/>
  <c r="AH22" i="16"/>
  <c r="AG22" i="16"/>
  <c r="AE22" i="16"/>
  <c r="AB22" i="16"/>
  <c r="AA22" i="16"/>
  <c r="Y22" i="16"/>
  <c r="Z22" i="16" s="1"/>
  <c r="AE72" i="15"/>
  <c r="AE71" i="15"/>
  <c r="AE70" i="15"/>
  <c r="AE69" i="15"/>
  <c r="AE68" i="15"/>
  <c r="AE67" i="15"/>
  <c r="AE66" i="15"/>
  <c r="AE65" i="15"/>
  <c r="AE64" i="15"/>
  <c r="AE63" i="15"/>
  <c r="AE62" i="15"/>
  <c r="AE61" i="15"/>
  <c r="AN67" i="15" s="1"/>
  <c r="AT68" i="15" s="1"/>
  <c r="AT69" i="15" s="1"/>
  <c r="AJ72" i="15"/>
  <c r="AH72" i="15"/>
  <c r="AG72" i="15"/>
  <c r="AB72" i="15"/>
  <c r="AA72" i="15"/>
  <c r="Y72" i="15"/>
  <c r="AF72" i="15" s="1"/>
  <c r="AJ71" i="15"/>
  <c r="AH71" i="15"/>
  <c r="AG71" i="15"/>
  <c r="AB71" i="15"/>
  <c r="AA71" i="15"/>
  <c r="Y71" i="15"/>
  <c r="AJ70" i="15"/>
  <c r="AH70" i="15"/>
  <c r="AG70" i="15"/>
  <c r="AB70" i="15"/>
  <c r="AA70" i="15"/>
  <c r="Y70" i="15"/>
  <c r="AJ69" i="15"/>
  <c r="AH69" i="15"/>
  <c r="AG69" i="15"/>
  <c r="AB69" i="15"/>
  <c r="AA69" i="15"/>
  <c r="Y69" i="15"/>
  <c r="AJ68" i="15"/>
  <c r="AH68" i="15"/>
  <c r="AG68" i="15"/>
  <c r="AB68" i="15"/>
  <c r="AA68" i="15"/>
  <c r="Y68" i="15"/>
  <c r="AJ67" i="15"/>
  <c r="AH67" i="15"/>
  <c r="AG67" i="15"/>
  <c r="AB67" i="15"/>
  <c r="AA67" i="15"/>
  <c r="Y67" i="15"/>
  <c r="AJ66" i="15"/>
  <c r="AH66" i="15"/>
  <c r="AG66" i="15"/>
  <c r="AB66" i="15"/>
  <c r="AA66" i="15"/>
  <c r="Y66" i="15"/>
  <c r="AF66" i="15" s="1"/>
  <c r="AJ65" i="15"/>
  <c r="AH65" i="15"/>
  <c r="AG65" i="15"/>
  <c r="AB65" i="15"/>
  <c r="AA65" i="15"/>
  <c r="Y65" i="15"/>
  <c r="AF65" i="15" s="1"/>
  <c r="AJ64" i="15"/>
  <c r="AH64" i="15"/>
  <c r="AG64" i="15"/>
  <c r="AB64" i="15"/>
  <c r="AA64" i="15"/>
  <c r="Y64" i="15"/>
  <c r="AF64" i="15" s="1"/>
  <c r="AJ63" i="15"/>
  <c r="AH63" i="15"/>
  <c r="AG63" i="15"/>
  <c r="AB63" i="15"/>
  <c r="AA63" i="15"/>
  <c r="Y63" i="15"/>
  <c r="AF63" i="15" s="1"/>
  <c r="AJ62" i="15"/>
  <c r="AH62" i="15"/>
  <c r="AG62" i="15"/>
  <c r="AB62" i="15"/>
  <c r="AA62" i="15"/>
  <c r="Y62" i="15"/>
  <c r="AF62" i="15" s="1"/>
  <c r="AJ61" i="15"/>
  <c r="AH61" i="15"/>
  <c r="AG61" i="15"/>
  <c r="AB61" i="15"/>
  <c r="AA61" i="15"/>
  <c r="Y61" i="15"/>
  <c r="AF61" i="15" s="1"/>
  <c r="AJ33" i="15"/>
  <c r="AH33" i="15"/>
  <c r="AG33" i="15"/>
  <c r="AE33" i="15"/>
  <c r="AB33" i="15"/>
  <c r="AA33" i="15"/>
  <c r="Y33" i="15"/>
  <c r="AF33" i="15" s="1"/>
  <c r="AJ32" i="15"/>
  <c r="AH32" i="15"/>
  <c r="AG32" i="15"/>
  <c r="AE32" i="15"/>
  <c r="AB32" i="15"/>
  <c r="AA32" i="15"/>
  <c r="Y32" i="15"/>
  <c r="Z32" i="15" s="1"/>
  <c r="AJ31" i="15"/>
  <c r="AH31" i="15"/>
  <c r="AG31" i="15"/>
  <c r="AE31" i="15"/>
  <c r="AB31" i="15"/>
  <c r="AA31" i="15"/>
  <c r="Y31" i="15"/>
  <c r="AF31" i="15" s="1"/>
  <c r="AJ30" i="15"/>
  <c r="AH30" i="15"/>
  <c r="AG30" i="15"/>
  <c r="AE30" i="15"/>
  <c r="AB30" i="15"/>
  <c r="AA30" i="15"/>
  <c r="Y30" i="15"/>
  <c r="Z30" i="15" s="1"/>
  <c r="AJ29" i="15"/>
  <c r="AH29" i="15"/>
  <c r="AG29" i="15"/>
  <c r="AE29" i="15"/>
  <c r="AB29" i="15"/>
  <c r="AA29" i="15"/>
  <c r="Y29" i="15"/>
  <c r="Z29" i="15" s="1"/>
  <c r="AJ28" i="15"/>
  <c r="AH28" i="15"/>
  <c r="AG28" i="15"/>
  <c r="AE28" i="15"/>
  <c r="AB28" i="15"/>
  <c r="AA28" i="15"/>
  <c r="Y28" i="15"/>
  <c r="Z28" i="15" s="1"/>
  <c r="AC28" i="15" s="1"/>
  <c r="AJ27" i="15"/>
  <c r="AH27" i="15"/>
  <c r="AG27" i="15"/>
  <c r="AE27" i="15"/>
  <c r="AB27" i="15"/>
  <c r="AA27" i="15"/>
  <c r="Y27" i="15"/>
  <c r="Z27" i="15" s="1"/>
  <c r="AC27" i="15" s="1"/>
  <c r="AJ26" i="15"/>
  <c r="AH26" i="15"/>
  <c r="AG26" i="15"/>
  <c r="AE26" i="15"/>
  <c r="AB26" i="15"/>
  <c r="AA26" i="15"/>
  <c r="Y26" i="15"/>
  <c r="Z26" i="15" s="1"/>
  <c r="AC26" i="15" s="1"/>
  <c r="AJ25" i="15"/>
  <c r="AH25" i="15"/>
  <c r="AG25" i="15"/>
  <c r="AE25" i="15"/>
  <c r="AB25" i="15"/>
  <c r="AA25" i="15"/>
  <c r="Y25" i="15"/>
  <c r="Z25" i="15" s="1"/>
  <c r="AC25" i="15" s="1"/>
  <c r="AJ24" i="15"/>
  <c r="AH24" i="15"/>
  <c r="AG24" i="15"/>
  <c r="AE24" i="15"/>
  <c r="AB24" i="15"/>
  <c r="AA24" i="15"/>
  <c r="Y24" i="15"/>
  <c r="Z24" i="15" s="1"/>
  <c r="AC24" i="15" s="1"/>
  <c r="AJ23" i="15"/>
  <c r="AH23" i="15"/>
  <c r="AG23" i="15"/>
  <c r="AE23" i="15"/>
  <c r="AB23" i="15"/>
  <c r="AA23" i="15"/>
  <c r="Y23" i="15"/>
  <c r="Z23" i="15" s="1"/>
  <c r="AJ22" i="15"/>
  <c r="AH22" i="15"/>
  <c r="AG22" i="15"/>
  <c r="AE22" i="15"/>
  <c r="AB22" i="15"/>
  <c r="AA22" i="15"/>
  <c r="Y22" i="15"/>
  <c r="Z22" i="15" s="1"/>
  <c r="AC22" i="15" s="1"/>
  <c r="AD22" i="15" s="1"/>
  <c r="AI75" i="14"/>
  <c r="AF75" i="14"/>
  <c r="AE75" i="14"/>
  <c r="AD75" i="14"/>
  <c r="AI69" i="14"/>
  <c r="AI66" i="14"/>
  <c r="AI63" i="14"/>
  <c r="AI60" i="14"/>
  <c r="AI37" i="14"/>
  <c r="AE61" i="14"/>
  <c r="AE62" i="14"/>
  <c r="AE63" i="14"/>
  <c r="AE64" i="14"/>
  <c r="AE65" i="14"/>
  <c r="AE66" i="14"/>
  <c r="AE67" i="14"/>
  <c r="AE68" i="14"/>
  <c r="AE69" i="14"/>
  <c r="AE70" i="14"/>
  <c r="AE60" i="14"/>
  <c r="AE96" i="14"/>
  <c r="AJ71" i="14"/>
  <c r="AH71" i="14"/>
  <c r="AG71" i="14"/>
  <c r="AE71" i="14"/>
  <c r="AB71" i="14"/>
  <c r="AA71" i="14"/>
  <c r="Y71" i="14"/>
  <c r="AF71" i="14" s="1"/>
  <c r="AJ70" i="14"/>
  <c r="AH70" i="14"/>
  <c r="AG70" i="14"/>
  <c r="AB70" i="14"/>
  <c r="AA70" i="14"/>
  <c r="Y70" i="14"/>
  <c r="AJ69" i="14"/>
  <c r="AH69" i="14"/>
  <c r="AG69" i="14"/>
  <c r="AB69" i="14"/>
  <c r="AA69" i="14"/>
  <c r="Y69" i="14"/>
  <c r="AJ68" i="14"/>
  <c r="AH68" i="14"/>
  <c r="AG68" i="14"/>
  <c r="AB68" i="14"/>
  <c r="AA68" i="14"/>
  <c r="Y68" i="14"/>
  <c r="AJ67" i="14"/>
  <c r="AH67" i="14"/>
  <c r="AG67" i="14"/>
  <c r="AB67" i="14"/>
  <c r="AA67" i="14"/>
  <c r="Y67" i="14"/>
  <c r="AJ66" i="14"/>
  <c r="AH66" i="14"/>
  <c r="AG66" i="14"/>
  <c r="AB66" i="14"/>
  <c r="AA66" i="14"/>
  <c r="Y66" i="14"/>
  <c r="AJ65" i="14"/>
  <c r="AH65" i="14"/>
  <c r="AG65" i="14"/>
  <c r="AB65" i="14"/>
  <c r="AA65" i="14"/>
  <c r="Y65" i="14"/>
  <c r="AF65" i="14" s="1"/>
  <c r="AJ64" i="14"/>
  <c r="AH64" i="14"/>
  <c r="AG64" i="14"/>
  <c r="AB64" i="14"/>
  <c r="AA64" i="14"/>
  <c r="Y64" i="14"/>
  <c r="AF64" i="14" s="1"/>
  <c r="AJ63" i="14"/>
  <c r="AK63" i="14" s="1"/>
  <c r="AH63" i="14"/>
  <c r="AG63" i="14"/>
  <c r="AB63" i="14"/>
  <c r="AA63" i="14"/>
  <c r="Y63" i="14"/>
  <c r="AF63" i="14" s="1"/>
  <c r="AJ62" i="14"/>
  <c r="AH62" i="14"/>
  <c r="AG62" i="14"/>
  <c r="AB62" i="14"/>
  <c r="AA62" i="14"/>
  <c r="Y62" i="14"/>
  <c r="AF62" i="14" s="1"/>
  <c r="AJ61" i="14"/>
  <c r="AH61" i="14"/>
  <c r="AG61" i="14"/>
  <c r="AB61" i="14"/>
  <c r="AA61" i="14"/>
  <c r="Y61" i="14"/>
  <c r="AF61" i="14" s="1"/>
  <c r="AJ60" i="14"/>
  <c r="AK60" i="14" s="1"/>
  <c r="AH60" i="14"/>
  <c r="AG60" i="14"/>
  <c r="AB60" i="14"/>
  <c r="AA60" i="14"/>
  <c r="Y60" i="14"/>
  <c r="AF60" i="14" s="1"/>
  <c r="AJ33" i="14"/>
  <c r="AH33" i="14"/>
  <c r="AG33" i="14"/>
  <c r="AE33" i="14"/>
  <c r="AB33" i="14"/>
  <c r="AA33" i="14"/>
  <c r="Y33" i="14"/>
  <c r="AF33" i="14" s="1"/>
  <c r="AJ32" i="14"/>
  <c r="AH32" i="14"/>
  <c r="AG32" i="14"/>
  <c r="AE32" i="14"/>
  <c r="AB32" i="14"/>
  <c r="AA32" i="14"/>
  <c r="Y32" i="14"/>
  <c r="AF32" i="14" s="1"/>
  <c r="AJ31" i="14"/>
  <c r="AH31" i="14"/>
  <c r="AG31" i="14"/>
  <c r="AE31" i="14"/>
  <c r="AB31" i="14"/>
  <c r="AA31" i="14"/>
  <c r="Y31" i="14"/>
  <c r="AF31" i="14" s="1"/>
  <c r="AJ30" i="14"/>
  <c r="AH30" i="14"/>
  <c r="AG30" i="14"/>
  <c r="AE30" i="14"/>
  <c r="AB30" i="14"/>
  <c r="AA30" i="14"/>
  <c r="Y30" i="14"/>
  <c r="Z30" i="14" s="1"/>
  <c r="AJ29" i="14"/>
  <c r="AH29" i="14"/>
  <c r="AG29" i="14"/>
  <c r="AE29" i="14"/>
  <c r="AB29" i="14"/>
  <c r="AA29" i="14"/>
  <c r="Y29" i="14"/>
  <c r="AF29" i="14" s="1"/>
  <c r="AJ28" i="14"/>
  <c r="AH28" i="14"/>
  <c r="AG28" i="14"/>
  <c r="AE28" i="14"/>
  <c r="AB28" i="14"/>
  <c r="AA28" i="14"/>
  <c r="Y28" i="14"/>
  <c r="Z28" i="14" s="1"/>
  <c r="AJ27" i="14"/>
  <c r="AH27" i="14"/>
  <c r="AG27" i="14"/>
  <c r="AE27" i="14"/>
  <c r="AB27" i="14"/>
  <c r="AA27" i="14"/>
  <c r="Y27" i="14"/>
  <c r="Z27" i="14" s="1"/>
  <c r="AC27" i="14" s="1"/>
  <c r="AJ26" i="14"/>
  <c r="AH26" i="14"/>
  <c r="AG26" i="14"/>
  <c r="AE26" i="14"/>
  <c r="AB26" i="14"/>
  <c r="AA26" i="14"/>
  <c r="Y26" i="14"/>
  <c r="Z26" i="14" s="1"/>
  <c r="AJ25" i="14"/>
  <c r="AH25" i="14"/>
  <c r="AG25" i="14"/>
  <c r="AE25" i="14"/>
  <c r="AB25" i="14"/>
  <c r="AA25" i="14"/>
  <c r="Y25" i="14"/>
  <c r="Z25" i="14" s="1"/>
  <c r="AC25" i="14" s="1"/>
  <c r="AJ24" i="14"/>
  <c r="AH24" i="14"/>
  <c r="AG24" i="14"/>
  <c r="AE24" i="14"/>
  <c r="AB24" i="14"/>
  <c r="AA24" i="14"/>
  <c r="Y24" i="14"/>
  <c r="Z24" i="14" s="1"/>
  <c r="AJ23" i="14"/>
  <c r="AH23" i="14"/>
  <c r="AG23" i="14"/>
  <c r="AE23" i="14"/>
  <c r="AB23" i="14"/>
  <c r="AA23" i="14"/>
  <c r="Y23" i="14"/>
  <c r="Z23" i="14" s="1"/>
  <c r="AC23" i="14" s="1"/>
  <c r="AD23" i="14" s="1"/>
  <c r="AJ22" i="14"/>
  <c r="AH22" i="14"/>
  <c r="AG22" i="14"/>
  <c r="AE22" i="14"/>
  <c r="AB22" i="14"/>
  <c r="AA22" i="14"/>
  <c r="Y22" i="14"/>
  <c r="Z22" i="14" s="1"/>
  <c r="AC22" i="14" s="1"/>
  <c r="AD22" i="14" s="1"/>
  <c r="AJ72" i="12"/>
  <c r="AH72" i="12"/>
  <c r="AG72" i="12"/>
  <c r="AB72" i="12"/>
  <c r="AA72" i="12"/>
  <c r="Y72" i="12"/>
  <c r="AJ71" i="12"/>
  <c r="AH71" i="12"/>
  <c r="AG71" i="12"/>
  <c r="AB71" i="12"/>
  <c r="AA71" i="12"/>
  <c r="Y71" i="12"/>
  <c r="AJ70" i="12"/>
  <c r="AH70" i="12"/>
  <c r="AG70" i="12"/>
  <c r="AB70" i="12"/>
  <c r="AA70" i="12"/>
  <c r="Y70" i="12"/>
  <c r="AJ69" i="12"/>
  <c r="AH69" i="12"/>
  <c r="AG69" i="12"/>
  <c r="AB69" i="12"/>
  <c r="AA69" i="12"/>
  <c r="Y69" i="12"/>
  <c r="AF69" i="12" s="1"/>
  <c r="AJ68" i="12"/>
  <c r="AH68" i="12"/>
  <c r="AG68" i="12"/>
  <c r="AB68" i="12"/>
  <c r="AA68" i="12"/>
  <c r="Y68" i="12"/>
  <c r="AJ67" i="12"/>
  <c r="AH67" i="12"/>
  <c r="AG67" i="12"/>
  <c r="AB67" i="12"/>
  <c r="AA67" i="12"/>
  <c r="Y67" i="12"/>
  <c r="AF67" i="12" s="1"/>
  <c r="AJ66" i="12"/>
  <c r="AH66" i="12"/>
  <c r="AG66" i="12"/>
  <c r="AE75" i="12"/>
  <c r="AN67" i="12" s="1"/>
  <c r="AT69" i="12" s="1"/>
  <c r="AB66" i="12"/>
  <c r="AA66" i="12"/>
  <c r="Y66" i="12"/>
  <c r="AF66" i="12" s="1"/>
  <c r="AJ65" i="12"/>
  <c r="AH65" i="12"/>
  <c r="AG65" i="12"/>
  <c r="AB65" i="12"/>
  <c r="AA65" i="12"/>
  <c r="Y65" i="12"/>
  <c r="AF65" i="12" s="1"/>
  <c r="AJ64" i="12"/>
  <c r="AH64" i="12"/>
  <c r="AG64" i="12"/>
  <c r="AB64" i="12"/>
  <c r="AA64" i="12"/>
  <c r="Y64" i="12"/>
  <c r="AF64" i="12" s="1"/>
  <c r="AJ63" i="12"/>
  <c r="AH63" i="12"/>
  <c r="AG63" i="12"/>
  <c r="AB63" i="12"/>
  <c r="AA63" i="12"/>
  <c r="Y63" i="12"/>
  <c r="AF63" i="12" s="1"/>
  <c r="AJ62" i="12"/>
  <c r="AH62" i="12"/>
  <c r="AG62" i="12"/>
  <c r="AE76" i="12"/>
  <c r="AB62" i="12"/>
  <c r="AA62" i="12"/>
  <c r="Y62" i="12"/>
  <c r="AF62" i="12" s="1"/>
  <c r="AJ61" i="12"/>
  <c r="AH61" i="12"/>
  <c r="AG61" i="12"/>
  <c r="AB61" i="12"/>
  <c r="AA61" i="12"/>
  <c r="Y61" i="12"/>
  <c r="AF61" i="12" s="1"/>
  <c r="AJ33" i="12"/>
  <c r="AH33" i="12"/>
  <c r="AG33" i="12"/>
  <c r="AE33" i="12"/>
  <c r="AB33" i="12"/>
  <c r="AA33" i="12"/>
  <c r="Y33" i="12"/>
  <c r="AF33" i="12" s="1"/>
  <c r="AJ32" i="12"/>
  <c r="AH32" i="12"/>
  <c r="AG32" i="12"/>
  <c r="AE32" i="12"/>
  <c r="AB32" i="12"/>
  <c r="AA32" i="12"/>
  <c r="Y32" i="12"/>
  <c r="AF32" i="12" s="1"/>
  <c r="AJ31" i="12"/>
  <c r="AH31" i="12"/>
  <c r="AG31" i="12"/>
  <c r="AE31" i="12"/>
  <c r="AB31" i="12"/>
  <c r="AA31" i="12"/>
  <c r="Y31" i="12"/>
  <c r="AF31" i="12" s="1"/>
  <c r="AJ30" i="12"/>
  <c r="AH30" i="12"/>
  <c r="AG30" i="12"/>
  <c r="AE30" i="12"/>
  <c r="AB30" i="12"/>
  <c r="AA30" i="12"/>
  <c r="Y30" i="12"/>
  <c r="Z30" i="12" s="1"/>
  <c r="AC30" i="12" s="1"/>
  <c r="AJ29" i="12"/>
  <c r="AH29" i="12"/>
  <c r="AG29" i="12"/>
  <c r="AE29" i="12"/>
  <c r="AB29" i="12"/>
  <c r="AA29" i="12"/>
  <c r="Y29" i="12"/>
  <c r="AF29" i="12" s="1"/>
  <c r="AJ28" i="12"/>
  <c r="AH28" i="12"/>
  <c r="AG28" i="12"/>
  <c r="AF28" i="12"/>
  <c r="AE28" i="12"/>
  <c r="AB28" i="12"/>
  <c r="AA28" i="12"/>
  <c r="Y28" i="12"/>
  <c r="AJ27" i="12"/>
  <c r="AH27" i="12"/>
  <c r="AG27" i="12"/>
  <c r="AE27" i="12"/>
  <c r="AB27" i="12"/>
  <c r="AA27" i="12"/>
  <c r="Y27" i="12"/>
  <c r="AF27" i="12" s="1"/>
  <c r="AJ26" i="12"/>
  <c r="AH26" i="12"/>
  <c r="AG26" i="12"/>
  <c r="AE26" i="12"/>
  <c r="AB26" i="12"/>
  <c r="AA26" i="12"/>
  <c r="Y26" i="12"/>
  <c r="Z26" i="12" s="1"/>
  <c r="AC26" i="12" s="1"/>
  <c r="AJ25" i="12"/>
  <c r="AH25" i="12"/>
  <c r="AG25" i="12"/>
  <c r="AE25" i="12"/>
  <c r="AB25" i="12"/>
  <c r="AA25" i="12"/>
  <c r="Y25" i="12"/>
  <c r="Z25" i="12" s="1"/>
  <c r="AC25" i="12" s="1"/>
  <c r="AJ24" i="12"/>
  <c r="AH24" i="12"/>
  <c r="AG24" i="12"/>
  <c r="AE24" i="12"/>
  <c r="AB24" i="12"/>
  <c r="AA24" i="12"/>
  <c r="Y24" i="12"/>
  <c r="Z24" i="12" s="1"/>
  <c r="AC24" i="12" s="1"/>
  <c r="AJ23" i="12"/>
  <c r="AH23" i="12"/>
  <c r="AI23" i="12" s="1"/>
  <c r="AG23" i="12"/>
  <c r="AE23" i="12"/>
  <c r="AB23" i="12"/>
  <c r="AA23" i="12"/>
  <c r="Y23" i="12"/>
  <c r="AJ22" i="12"/>
  <c r="AH22" i="12"/>
  <c r="AG22" i="12"/>
  <c r="AE22" i="12"/>
  <c r="AB22" i="12"/>
  <c r="AA22" i="12"/>
  <c r="Y22" i="12"/>
  <c r="AF22" i="12" s="1"/>
  <c r="AE76" i="11"/>
  <c r="AJ72" i="11"/>
  <c r="AH72" i="11"/>
  <c r="AG72" i="11"/>
  <c r="AB72" i="11"/>
  <c r="AA72" i="11"/>
  <c r="Y72" i="11"/>
  <c r="AF72" i="11" s="1"/>
  <c r="AJ71" i="11"/>
  <c r="AH71" i="11"/>
  <c r="AG71" i="11"/>
  <c r="AB71" i="11"/>
  <c r="AA71" i="11"/>
  <c r="Y71" i="11"/>
  <c r="AJ70" i="11"/>
  <c r="AH70" i="11"/>
  <c r="AG70" i="11"/>
  <c r="AB70" i="11"/>
  <c r="AA70" i="11"/>
  <c r="Y70" i="11"/>
  <c r="AJ69" i="11"/>
  <c r="AH69" i="11"/>
  <c r="AG69" i="11"/>
  <c r="AB69" i="11"/>
  <c r="AA69" i="11"/>
  <c r="Y69" i="11"/>
  <c r="AF69" i="11" s="1"/>
  <c r="AJ68" i="11"/>
  <c r="AH68" i="11"/>
  <c r="AG68" i="11"/>
  <c r="AI68" i="11" s="1"/>
  <c r="AF68" i="11"/>
  <c r="AB68" i="11"/>
  <c r="AA68" i="11"/>
  <c r="Y68" i="11"/>
  <c r="AJ67" i="11"/>
  <c r="AH67" i="11"/>
  <c r="AG67" i="11"/>
  <c r="AB67" i="11"/>
  <c r="AA67" i="11"/>
  <c r="Y67" i="11"/>
  <c r="AF67" i="11" s="1"/>
  <c r="AJ66" i="11"/>
  <c r="AH66" i="11"/>
  <c r="AG66" i="11"/>
  <c r="AE75" i="11"/>
  <c r="AN67" i="11" s="1"/>
  <c r="AT69" i="11" s="1"/>
  <c r="AB66" i="11"/>
  <c r="AA66" i="11"/>
  <c r="Y66" i="11"/>
  <c r="AF66" i="11" s="1"/>
  <c r="AJ65" i="11"/>
  <c r="AH65" i="11"/>
  <c r="AG65" i="11"/>
  <c r="AB65" i="11"/>
  <c r="AA65" i="11"/>
  <c r="Y65" i="11"/>
  <c r="AF65" i="11" s="1"/>
  <c r="AJ64" i="11"/>
  <c r="AH64" i="11"/>
  <c r="AG64" i="11"/>
  <c r="AB64" i="11"/>
  <c r="AA64" i="11"/>
  <c r="Y64" i="11"/>
  <c r="AF64" i="11" s="1"/>
  <c r="AJ63" i="11"/>
  <c r="AH63" i="11"/>
  <c r="AG63" i="11"/>
  <c r="AB63" i="11"/>
  <c r="AA63" i="11"/>
  <c r="Y63" i="11"/>
  <c r="AF63" i="11" s="1"/>
  <c r="AJ62" i="11"/>
  <c r="AH62" i="11"/>
  <c r="AG62" i="11"/>
  <c r="AB62" i="11"/>
  <c r="AA62" i="11"/>
  <c r="Y62" i="11"/>
  <c r="AF62" i="11" s="1"/>
  <c r="AJ61" i="11"/>
  <c r="AH61" i="11"/>
  <c r="AG61" i="11"/>
  <c r="AB61" i="11"/>
  <c r="AA61" i="11"/>
  <c r="Y61" i="11"/>
  <c r="AF61" i="11" s="1"/>
  <c r="AJ33" i="11"/>
  <c r="AH33" i="11"/>
  <c r="AG33" i="11"/>
  <c r="AF33" i="11"/>
  <c r="AE33" i="11"/>
  <c r="AB33" i="11"/>
  <c r="AA33" i="11"/>
  <c r="Y33" i="11"/>
  <c r="AJ32" i="11"/>
  <c r="AH32" i="11"/>
  <c r="AG32" i="11"/>
  <c r="AE32" i="11"/>
  <c r="AB32" i="11"/>
  <c r="AA32" i="11"/>
  <c r="Y32" i="11"/>
  <c r="AJ31" i="11"/>
  <c r="AH31" i="11"/>
  <c r="AG31" i="11"/>
  <c r="AE31" i="11"/>
  <c r="AB31" i="11"/>
  <c r="AA31" i="11"/>
  <c r="Y31" i="11"/>
  <c r="AF31" i="11" s="1"/>
  <c r="AJ30" i="11"/>
  <c r="AH30" i="11"/>
  <c r="AG30" i="11"/>
  <c r="AE30" i="11"/>
  <c r="AB30" i="11"/>
  <c r="AA30" i="11"/>
  <c r="Y30" i="11"/>
  <c r="Z30" i="11" s="1"/>
  <c r="AC30" i="11" s="1"/>
  <c r="AJ29" i="11"/>
  <c r="AH29" i="11"/>
  <c r="AG29" i="11"/>
  <c r="AE29" i="11"/>
  <c r="AB29" i="11"/>
  <c r="AA29" i="11"/>
  <c r="Y29" i="11"/>
  <c r="AJ28" i="11"/>
  <c r="AH28" i="11"/>
  <c r="AG28" i="11"/>
  <c r="AE28" i="11"/>
  <c r="AB28" i="11"/>
  <c r="AA28" i="11"/>
  <c r="Y28" i="11"/>
  <c r="Z28" i="11" s="1"/>
  <c r="AC28" i="11" s="1"/>
  <c r="AJ27" i="11"/>
  <c r="AH27" i="11"/>
  <c r="AG27" i="11"/>
  <c r="AE27" i="11"/>
  <c r="AB27" i="11"/>
  <c r="AA27" i="11"/>
  <c r="Y27" i="11"/>
  <c r="Z27" i="11" s="1"/>
  <c r="AC27" i="11" s="1"/>
  <c r="AJ26" i="11"/>
  <c r="AH26" i="11"/>
  <c r="AG26" i="11"/>
  <c r="AF26" i="11"/>
  <c r="AE26" i="11"/>
  <c r="AB26" i="11"/>
  <c r="AA26" i="11"/>
  <c r="Y26" i="11"/>
  <c r="AJ25" i="11"/>
  <c r="AH25" i="11"/>
  <c r="AG25" i="11"/>
  <c r="AE25" i="11"/>
  <c r="AB25" i="11"/>
  <c r="AA25" i="11"/>
  <c r="Y25" i="11"/>
  <c r="Z25" i="11" s="1"/>
  <c r="AC25" i="11" s="1"/>
  <c r="AJ24" i="11"/>
  <c r="AH24" i="11"/>
  <c r="AG24" i="11"/>
  <c r="AE24" i="11"/>
  <c r="AB24" i="11"/>
  <c r="AA24" i="11"/>
  <c r="Y24" i="11"/>
  <c r="Z24" i="11" s="1"/>
  <c r="AC24" i="11" s="1"/>
  <c r="AJ23" i="11"/>
  <c r="AH23" i="11"/>
  <c r="AG23" i="11"/>
  <c r="AF23" i="11"/>
  <c r="AE23" i="11"/>
  <c r="AE37" i="11" s="1"/>
  <c r="AB23" i="11"/>
  <c r="AA23" i="11"/>
  <c r="Y23" i="11"/>
  <c r="Z23" i="11" s="1"/>
  <c r="AC23" i="11" s="1"/>
  <c r="AJ22" i="11"/>
  <c r="AH22" i="11"/>
  <c r="AG22" i="11"/>
  <c r="AE22" i="11"/>
  <c r="AB22" i="11"/>
  <c r="AA22" i="11"/>
  <c r="Y22" i="11"/>
  <c r="Z22" i="11" s="1"/>
  <c r="AC22" i="11" s="1"/>
  <c r="AE76" i="10"/>
  <c r="AJ72" i="10"/>
  <c r="AH72" i="10"/>
  <c r="AG72" i="10"/>
  <c r="AB72" i="10"/>
  <c r="AA72" i="10"/>
  <c r="Y72" i="10"/>
  <c r="AJ71" i="10"/>
  <c r="AH71" i="10"/>
  <c r="AG71" i="10"/>
  <c r="AB71" i="10"/>
  <c r="AA71" i="10"/>
  <c r="Y71" i="10"/>
  <c r="Z71" i="10" s="1"/>
  <c r="AJ70" i="10"/>
  <c r="AH70" i="10"/>
  <c r="AG70" i="10"/>
  <c r="AB70" i="10"/>
  <c r="AA70" i="10"/>
  <c r="Y70" i="10"/>
  <c r="AJ69" i="10"/>
  <c r="AH69" i="10"/>
  <c r="AG69" i="10"/>
  <c r="AB69" i="10"/>
  <c r="AA69" i="10"/>
  <c r="Y69" i="10"/>
  <c r="AF69" i="10" s="1"/>
  <c r="AJ68" i="10"/>
  <c r="AH68" i="10"/>
  <c r="AG68" i="10"/>
  <c r="AB68" i="10"/>
  <c r="AA68" i="10"/>
  <c r="Y68" i="10"/>
  <c r="Z68" i="10" s="1"/>
  <c r="AC68" i="10" s="1"/>
  <c r="AJ67" i="10"/>
  <c r="AH67" i="10"/>
  <c r="AG67" i="10"/>
  <c r="AB67" i="10"/>
  <c r="AA67" i="10"/>
  <c r="Y67" i="10"/>
  <c r="AF67" i="10" s="1"/>
  <c r="AJ66" i="10"/>
  <c r="AH66" i="10"/>
  <c r="AG66" i="10"/>
  <c r="AB66" i="10"/>
  <c r="AA66" i="10"/>
  <c r="Y66" i="10"/>
  <c r="AF66" i="10" s="1"/>
  <c r="AJ65" i="10"/>
  <c r="AH65" i="10"/>
  <c r="AG65" i="10"/>
  <c r="AB65" i="10"/>
  <c r="AA65" i="10"/>
  <c r="Y65" i="10"/>
  <c r="AJ64" i="10"/>
  <c r="AH64" i="10"/>
  <c r="AG64" i="10"/>
  <c r="AB64" i="10"/>
  <c r="AA64" i="10"/>
  <c r="Y64" i="10"/>
  <c r="AF64" i="10" s="1"/>
  <c r="AJ63" i="10"/>
  <c r="AH63" i="10"/>
  <c r="AG63" i="10"/>
  <c r="AE75" i="10"/>
  <c r="AN67" i="10" s="1"/>
  <c r="AT69" i="10" s="1"/>
  <c r="AB63" i="10"/>
  <c r="AA63" i="10"/>
  <c r="Y63" i="10"/>
  <c r="AF63" i="10" s="1"/>
  <c r="AJ62" i="10"/>
  <c r="AH62" i="10"/>
  <c r="AG62" i="10"/>
  <c r="AB62" i="10"/>
  <c r="AA62" i="10"/>
  <c r="Y62" i="10"/>
  <c r="AJ61" i="10"/>
  <c r="AH61" i="10"/>
  <c r="AG61" i="10"/>
  <c r="AB61" i="10"/>
  <c r="AA61" i="10"/>
  <c r="Y61" i="10"/>
  <c r="AJ33" i="10"/>
  <c r="AH33" i="10"/>
  <c r="AG33" i="10"/>
  <c r="AE33" i="10"/>
  <c r="AB33" i="10"/>
  <c r="AA33" i="10"/>
  <c r="Y33" i="10"/>
  <c r="AF33" i="10" s="1"/>
  <c r="AJ32" i="10"/>
  <c r="AH32" i="10"/>
  <c r="AG32" i="10"/>
  <c r="AE32" i="10"/>
  <c r="AB32" i="10"/>
  <c r="AA32" i="10"/>
  <c r="Y32" i="10"/>
  <c r="AJ31" i="10"/>
  <c r="AH31" i="10"/>
  <c r="AG31" i="10"/>
  <c r="AE31" i="10"/>
  <c r="AB31" i="10"/>
  <c r="AA31" i="10"/>
  <c r="Y31" i="10"/>
  <c r="AJ30" i="10"/>
  <c r="AH30" i="10"/>
  <c r="AG30" i="10"/>
  <c r="AE30" i="10"/>
  <c r="AB30" i="10"/>
  <c r="AA30" i="10"/>
  <c r="Y30" i="10"/>
  <c r="Z30" i="10" s="1"/>
  <c r="AC30" i="10" s="1"/>
  <c r="AJ29" i="10"/>
  <c r="AH29" i="10"/>
  <c r="AG29" i="10"/>
  <c r="AE29" i="10"/>
  <c r="AB29" i="10"/>
  <c r="AA29" i="10"/>
  <c r="Y29" i="10"/>
  <c r="AJ28" i="10"/>
  <c r="AH28" i="10"/>
  <c r="AG28" i="10"/>
  <c r="AE28" i="10"/>
  <c r="AB28" i="10"/>
  <c r="AA28" i="10"/>
  <c r="Y28" i="10"/>
  <c r="AF28" i="10" s="1"/>
  <c r="AJ27" i="10"/>
  <c r="AH27" i="10"/>
  <c r="AG27" i="10"/>
  <c r="AE27" i="10"/>
  <c r="AB27" i="10"/>
  <c r="AA27" i="10"/>
  <c r="Y27" i="10"/>
  <c r="AF27" i="10" s="1"/>
  <c r="AJ26" i="10"/>
  <c r="AH26" i="10"/>
  <c r="AG26" i="10"/>
  <c r="AE26" i="10"/>
  <c r="AB26" i="10"/>
  <c r="AA26" i="10"/>
  <c r="Y26" i="10"/>
  <c r="Z26" i="10" s="1"/>
  <c r="AC26" i="10" s="1"/>
  <c r="AJ25" i="10"/>
  <c r="AH25" i="10"/>
  <c r="AG25" i="10"/>
  <c r="AE25" i="10"/>
  <c r="AB25" i="10"/>
  <c r="AA25" i="10"/>
  <c r="Y25" i="10"/>
  <c r="Z25" i="10" s="1"/>
  <c r="AC25" i="10" s="1"/>
  <c r="AJ24" i="10"/>
  <c r="AH24" i="10"/>
  <c r="AG24" i="10"/>
  <c r="AE24" i="10"/>
  <c r="AB24" i="10"/>
  <c r="AA24" i="10"/>
  <c r="Y24" i="10"/>
  <c r="Z24" i="10" s="1"/>
  <c r="AJ23" i="10"/>
  <c r="AH23" i="10"/>
  <c r="AG23" i="10"/>
  <c r="AE23" i="10"/>
  <c r="AB23" i="10"/>
  <c r="AA23" i="10"/>
  <c r="Y23" i="10"/>
  <c r="Z23" i="10" s="1"/>
  <c r="AC23" i="10" s="1"/>
  <c r="AJ22" i="10"/>
  <c r="AH22" i="10"/>
  <c r="AG22" i="10"/>
  <c r="AE22" i="10"/>
  <c r="AB22" i="10"/>
  <c r="AA22" i="10"/>
  <c r="Y22" i="10"/>
  <c r="Z22" i="10" s="1"/>
  <c r="AJ72" i="9"/>
  <c r="AH72" i="9"/>
  <c r="AG72" i="9"/>
  <c r="AB72" i="9"/>
  <c r="AA72" i="9"/>
  <c r="Y72" i="9"/>
  <c r="AJ71" i="9"/>
  <c r="AH71" i="9"/>
  <c r="AG71" i="9"/>
  <c r="AB71" i="9"/>
  <c r="AA71" i="9"/>
  <c r="Y71" i="9"/>
  <c r="AJ70" i="9"/>
  <c r="AH70" i="9"/>
  <c r="AG70" i="9"/>
  <c r="AB70" i="9"/>
  <c r="AA70" i="9"/>
  <c r="Y70" i="9"/>
  <c r="AJ69" i="9"/>
  <c r="AH69" i="9"/>
  <c r="AG69" i="9"/>
  <c r="AB69" i="9"/>
  <c r="AA69" i="9"/>
  <c r="Y69" i="9"/>
  <c r="AF69" i="9" s="1"/>
  <c r="AJ68" i="9"/>
  <c r="AH68" i="9"/>
  <c r="AG68" i="9"/>
  <c r="AB68" i="9"/>
  <c r="AA68" i="9"/>
  <c r="Y68" i="9"/>
  <c r="AJ67" i="9"/>
  <c r="AH67" i="9"/>
  <c r="AG67" i="9"/>
  <c r="AB67" i="9"/>
  <c r="AA67" i="9"/>
  <c r="Y67" i="9"/>
  <c r="AF67" i="9" s="1"/>
  <c r="AJ66" i="9"/>
  <c r="AH66" i="9"/>
  <c r="AG66" i="9"/>
  <c r="AB66" i="9"/>
  <c r="AA66" i="9"/>
  <c r="Y66" i="9"/>
  <c r="AF66" i="9" s="1"/>
  <c r="AJ65" i="9"/>
  <c r="AH65" i="9"/>
  <c r="AG65" i="9"/>
  <c r="AB65" i="9"/>
  <c r="AA65" i="9"/>
  <c r="Y65" i="9"/>
  <c r="AF65" i="9" s="1"/>
  <c r="AJ64" i="9"/>
  <c r="AH64" i="9"/>
  <c r="AG64" i="9"/>
  <c r="AB64" i="9"/>
  <c r="AA64" i="9"/>
  <c r="Y64" i="9"/>
  <c r="AF64" i="9" s="1"/>
  <c r="AJ63" i="9"/>
  <c r="AH63" i="9"/>
  <c r="AG63" i="9"/>
  <c r="AB63" i="9"/>
  <c r="AA63" i="9"/>
  <c r="Y63" i="9"/>
  <c r="AF63" i="9" s="1"/>
  <c r="AJ62" i="9"/>
  <c r="AH62" i="9"/>
  <c r="AG62" i="9"/>
  <c r="AE76" i="9"/>
  <c r="AB62" i="9"/>
  <c r="AA62" i="9"/>
  <c r="Y62" i="9"/>
  <c r="AF62" i="9" s="1"/>
  <c r="AJ61" i="9"/>
  <c r="AH61" i="9"/>
  <c r="AG61" i="9"/>
  <c r="AB61" i="9"/>
  <c r="AA61" i="9"/>
  <c r="Y61" i="9"/>
  <c r="AF61" i="9" s="1"/>
  <c r="AJ33" i="9"/>
  <c r="AH33" i="9"/>
  <c r="AG33" i="9"/>
  <c r="AE33" i="9"/>
  <c r="AB33" i="9"/>
  <c r="AA33" i="9"/>
  <c r="Y33" i="9"/>
  <c r="AF33" i="9" s="1"/>
  <c r="AJ32" i="9"/>
  <c r="AH32" i="9"/>
  <c r="AG32" i="9"/>
  <c r="AE32" i="9"/>
  <c r="AB32" i="9"/>
  <c r="AA32" i="9"/>
  <c r="Y32" i="9"/>
  <c r="AF32" i="9" s="1"/>
  <c r="AJ31" i="9"/>
  <c r="AH31" i="9"/>
  <c r="AG31" i="9"/>
  <c r="AE31" i="9"/>
  <c r="AB31" i="9"/>
  <c r="AA31" i="9"/>
  <c r="Y31" i="9"/>
  <c r="AF31" i="9" s="1"/>
  <c r="AJ30" i="9"/>
  <c r="AH30" i="9"/>
  <c r="AG30" i="9"/>
  <c r="AE30" i="9"/>
  <c r="AB30" i="9"/>
  <c r="AA30" i="9"/>
  <c r="Y30" i="9"/>
  <c r="Z30" i="9" s="1"/>
  <c r="AC30" i="9" s="1"/>
  <c r="AJ29" i="9"/>
  <c r="AH29" i="9"/>
  <c r="AG29" i="9"/>
  <c r="AE29" i="9"/>
  <c r="AB29" i="9"/>
  <c r="AA29" i="9"/>
  <c r="Y29" i="9"/>
  <c r="AJ28" i="9"/>
  <c r="AH28" i="9"/>
  <c r="AG28" i="9"/>
  <c r="AE28" i="9"/>
  <c r="AB28" i="9"/>
  <c r="AA28" i="9"/>
  <c r="Y28" i="9"/>
  <c r="Z28" i="9" s="1"/>
  <c r="AC28" i="9" s="1"/>
  <c r="AJ27" i="9"/>
  <c r="AH27" i="9"/>
  <c r="AG27" i="9"/>
  <c r="AE27" i="9"/>
  <c r="AB27" i="9"/>
  <c r="AA27" i="9"/>
  <c r="Y27" i="9"/>
  <c r="Z27" i="9" s="1"/>
  <c r="AC27" i="9" s="1"/>
  <c r="AJ26" i="9"/>
  <c r="AH26" i="9"/>
  <c r="AG26" i="9"/>
  <c r="AE26" i="9"/>
  <c r="AB26" i="9"/>
  <c r="AA26" i="9"/>
  <c r="Y26" i="9"/>
  <c r="AJ25" i="9"/>
  <c r="AH25" i="9"/>
  <c r="AG25" i="9"/>
  <c r="AE25" i="9"/>
  <c r="AB25" i="9"/>
  <c r="AA25" i="9"/>
  <c r="Y25" i="9"/>
  <c r="Z25" i="9" s="1"/>
  <c r="AJ24" i="9"/>
  <c r="AH24" i="9"/>
  <c r="AG24" i="9"/>
  <c r="AE24" i="9"/>
  <c r="AB24" i="9"/>
  <c r="AA24" i="9"/>
  <c r="Y24" i="9"/>
  <c r="Z24" i="9" s="1"/>
  <c r="AC24" i="9" s="1"/>
  <c r="AJ23" i="9"/>
  <c r="AH23" i="9"/>
  <c r="AG23" i="9"/>
  <c r="AE23" i="9"/>
  <c r="AB23" i="9"/>
  <c r="AA23" i="9"/>
  <c r="Y23" i="9"/>
  <c r="AJ22" i="9"/>
  <c r="AH22" i="9"/>
  <c r="AG22" i="9"/>
  <c r="AE22" i="9"/>
  <c r="AB22" i="9"/>
  <c r="AA22" i="9"/>
  <c r="Y22" i="9"/>
  <c r="Z22" i="9" s="1"/>
  <c r="AC22" i="9" s="1"/>
  <c r="AD22" i="9" s="1"/>
  <c r="AJ72" i="7"/>
  <c r="AH72" i="7"/>
  <c r="AG72" i="7"/>
  <c r="AB72" i="7"/>
  <c r="AA72" i="7"/>
  <c r="Y72" i="7"/>
  <c r="AF72" i="7" s="1"/>
  <c r="AJ71" i="7"/>
  <c r="AH71" i="7"/>
  <c r="AG71" i="7"/>
  <c r="AB71" i="7"/>
  <c r="AA71" i="7"/>
  <c r="Y71" i="7"/>
  <c r="AJ70" i="7"/>
  <c r="AH70" i="7"/>
  <c r="AG70" i="7"/>
  <c r="AB70" i="7"/>
  <c r="AA70" i="7"/>
  <c r="Y70" i="7"/>
  <c r="AJ69" i="7"/>
  <c r="AH69" i="7"/>
  <c r="AG69" i="7"/>
  <c r="AB69" i="7"/>
  <c r="AA69" i="7"/>
  <c r="Y69" i="7"/>
  <c r="AF69" i="7" s="1"/>
  <c r="AJ68" i="7"/>
  <c r="AH68" i="7"/>
  <c r="AG68" i="7"/>
  <c r="AB68" i="7"/>
  <c r="AA68" i="7"/>
  <c r="Y68" i="7"/>
  <c r="Z68" i="7" s="1"/>
  <c r="AC68" i="7" s="1"/>
  <c r="AJ67" i="7"/>
  <c r="AH67" i="7"/>
  <c r="AG67" i="7"/>
  <c r="AB67" i="7"/>
  <c r="AA67" i="7"/>
  <c r="Y67" i="7"/>
  <c r="Z67" i="7" s="1"/>
  <c r="AC67" i="7" s="1"/>
  <c r="AJ66" i="7"/>
  <c r="AH66" i="7"/>
  <c r="AG66" i="7"/>
  <c r="AE75" i="7"/>
  <c r="AN67" i="7" s="1"/>
  <c r="AT69" i="7" s="1"/>
  <c r="AB66" i="7"/>
  <c r="AA66" i="7"/>
  <c r="Y66" i="7"/>
  <c r="Z66" i="7" s="1"/>
  <c r="AJ65" i="7"/>
  <c r="AH65" i="7"/>
  <c r="AG65" i="7"/>
  <c r="AB65" i="7"/>
  <c r="AA65" i="7"/>
  <c r="Y65" i="7"/>
  <c r="AF65" i="7" s="1"/>
  <c r="AJ64" i="7"/>
  <c r="AH64" i="7"/>
  <c r="AG64" i="7"/>
  <c r="AB64" i="7"/>
  <c r="AA64" i="7"/>
  <c r="Y64" i="7"/>
  <c r="AF64" i="7" s="1"/>
  <c r="AJ63" i="7"/>
  <c r="AH63" i="7"/>
  <c r="AG63" i="7"/>
  <c r="AB63" i="7"/>
  <c r="AA63" i="7"/>
  <c r="Y63" i="7"/>
  <c r="AF63" i="7" s="1"/>
  <c r="AJ62" i="7"/>
  <c r="AH62" i="7"/>
  <c r="AG62" i="7"/>
  <c r="AE76" i="7"/>
  <c r="AB62" i="7"/>
  <c r="AA62" i="7"/>
  <c r="Y62" i="7"/>
  <c r="AF62" i="7" s="1"/>
  <c r="AJ61" i="7"/>
  <c r="AH61" i="7"/>
  <c r="AG61" i="7"/>
  <c r="AB61" i="7"/>
  <c r="AA61" i="7"/>
  <c r="Y61" i="7"/>
  <c r="AF61" i="7" s="1"/>
  <c r="AJ33" i="7"/>
  <c r="AH33" i="7"/>
  <c r="AG33" i="7"/>
  <c r="AE33" i="7"/>
  <c r="AB33" i="7"/>
  <c r="AA33" i="7"/>
  <c r="Y33" i="7"/>
  <c r="AF33" i="7" s="1"/>
  <c r="AJ32" i="7"/>
  <c r="AH32" i="7"/>
  <c r="AG32" i="7"/>
  <c r="AE32" i="7"/>
  <c r="AB32" i="7"/>
  <c r="AA32" i="7"/>
  <c r="Y32" i="7"/>
  <c r="AJ31" i="7"/>
  <c r="AH31" i="7"/>
  <c r="AG31" i="7"/>
  <c r="AE31" i="7"/>
  <c r="AB31" i="7"/>
  <c r="AA31" i="7"/>
  <c r="Y31" i="7"/>
  <c r="AJ30" i="7"/>
  <c r="AH30" i="7"/>
  <c r="AG30" i="7"/>
  <c r="AE30" i="7"/>
  <c r="AB30" i="7"/>
  <c r="AA30" i="7"/>
  <c r="Y30" i="7"/>
  <c r="AF30" i="7" s="1"/>
  <c r="AJ29" i="7"/>
  <c r="AH29" i="7"/>
  <c r="AG29" i="7"/>
  <c r="AE29" i="7"/>
  <c r="AB29" i="7"/>
  <c r="AA29" i="7"/>
  <c r="Y29" i="7"/>
  <c r="AI29" i="7" s="1"/>
  <c r="AJ28" i="7"/>
  <c r="AH28" i="7"/>
  <c r="AG28" i="7"/>
  <c r="AE28" i="7"/>
  <c r="AB28" i="7"/>
  <c r="AA28" i="7"/>
  <c r="Y28" i="7"/>
  <c r="AJ27" i="7"/>
  <c r="AH27" i="7"/>
  <c r="AG27" i="7"/>
  <c r="AE27" i="7"/>
  <c r="AB27" i="7"/>
  <c r="AA27" i="7"/>
  <c r="Y27" i="7"/>
  <c r="AJ26" i="7"/>
  <c r="AH26" i="7"/>
  <c r="AG26" i="7"/>
  <c r="AE26" i="7"/>
  <c r="AB26" i="7"/>
  <c r="AA26" i="7"/>
  <c r="Y26" i="7"/>
  <c r="AI26" i="7" s="1"/>
  <c r="AJ25" i="7"/>
  <c r="AH25" i="7"/>
  <c r="AG25" i="7"/>
  <c r="AE25" i="7"/>
  <c r="AB25" i="7"/>
  <c r="AA25" i="7"/>
  <c r="Y25" i="7"/>
  <c r="AJ24" i="7"/>
  <c r="AH24" i="7"/>
  <c r="AG24" i="7"/>
  <c r="AE24" i="7"/>
  <c r="AB24" i="7"/>
  <c r="AA24" i="7"/>
  <c r="Y24" i="7"/>
  <c r="AJ23" i="7"/>
  <c r="AH23" i="7"/>
  <c r="AG23" i="7"/>
  <c r="AE23" i="7"/>
  <c r="AB23" i="7"/>
  <c r="AA23" i="7"/>
  <c r="Y23" i="7"/>
  <c r="AJ22" i="7"/>
  <c r="AH22" i="7"/>
  <c r="AG22" i="7"/>
  <c r="AE22" i="7"/>
  <c r="AB22" i="7"/>
  <c r="AA22" i="7"/>
  <c r="Y22" i="7"/>
  <c r="Z22" i="7" s="1"/>
  <c r="AC22" i="7" s="1"/>
  <c r="AJ72" i="6"/>
  <c r="AH72" i="6"/>
  <c r="AG72" i="6"/>
  <c r="AB72" i="6"/>
  <c r="AA72" i="6"/>
  <c r="Y72" i="6"/>
  <c r="AF72" i="6" s="1"/>
  <c r="AJ71" i="6"/>
  <c r="AH71" i="6"/>
  <c r="AG71" i="6"/>
  <c r="AB71" i="6"/>
  <c r="AA71" i="6"/>
  <c r="Y71" i="6"/>
  <c r="AJ70" i="6"/>
  <c r="AH70" i="6"/>
  <c r="AG70" i="6"/>
  <c r="AB70" i="6"/>
  <c r="AA70" i="6"/>
  <c r="Y70" i="6"/>
  <c r="AJ69" i="6"/>
  <c r="AH69" i="6"/>
  <c r="AG69" i="6"/>
  <c r="AB69" i="6"/>
  <c r="AA69" i="6"/>
  <c r="Y69" i="6"/>
  <c r="Z69" i="6" s="1"/>
  <c r="AC69" i="6" s="1"/>
  <c r="AJ68" i="6"/>
  <c r="AH68" i="6"/>
  <c r="AG68" i="6"/>
  <c r="AB68" i="6"/>
  <c r="AA68" i="6"/>
  <c r="Y68" i="6"/>
  <c r="AI68" i="6" s="1"/>
  <c r="AJ67" i="6"/>
  <c r="AH67" i="6"/>
  <c r="AG67" i="6"/>
  <c r="AB67" i="6"/>
  <c r="AA67" i="6"/>
  <c r="Y67" i="6"/>
  <c r="AJ66" i="6"/>
  <c r="AH66" i="6"/>
  <c r="AG66" i="6"/>
  <c r="AB66" i="6"/>
  <c r="AA66" i="6"/>
  <c r="Y66" i="6"/>
  <c r="AJ65" i="6"/>
  <c r="AH65" i="6"/>
  <c r="AG65" i="6"/>
  <c r="AB65" i="6"/>
  <c r="AA65" i="6"/>
  <c r="Y65" i="6"/>
  <c r="AI65" i="6" s="1"/>
  <c r="AJ64" i="6"/>
  <c r="AH64" i="6"/>
  <c r="AG64" i="6"/>
  <c r="AB64" i="6"/>
  <c r="AA64" i="6"/>
  <c r="Y64" i="6"/>
  <c r="AJ63" i="6"/>
  <c r="AH63" i="6"/>
  <c r="AG63" i="6"/>
  <c r="AB63" i="6"/>
  <c r="AA63" i="6"/>
  <c r="Y63" i="6"/>
  <c r="AJ62" i="6"/>
  <c r="AH62" i="6"/>
  <c r="AG62" i="6"/>
  <c r="AB62" i="6"/>
  <c r="AA62" i="6"/>
  <c r="Y62" i="6"/>
  <c r="AF62" i="6" s="1"/>
  <c r="AJ61" i="6"/>
  <c r="AH61" i="6"/>
  <c r="AG61" i="6"/>
  <c r="AB61" i="6"/>
  <c r="AA61" i="6"/>
  <c r="Y61" i="6"/>
  <c r="Z61" i="6" s="1"/>
  <c r="AJ33" i="6"/>
  <c r="AH33" i="6"/>
  <c r="AG33" i="6"/>
  <c r="AE33" i="6"/>
  <c r="AB33" i="6"/>
  <c r="AA33" i="6"/>
  <c r="Y33" i="6"/>
  <c r="AF33" i="6" s="1"/>
  <c r="AJ32" i="6"/>
  <c r="AI32" i="6"/>
  <c r="AH32" i="6"/>
  <c r="AG32" i="6"/>
  <c r="AE32" i="6"/>
  <c r="AB32" i="6"/>
  <c r="AA32" i="6"/>
  <c r="Y32" i="6"/>
  <c r="AF32" i="6" s="1"/>
  <c r="AJ31" i="6"/>
  <c r="AH31" i="6"/>
  <c r="AG31" i="6"/>
  <c r="AE31" i="6"/>
  <c r="AB31" i="6"/>
  <c r="AA31" i="6"/>
  <c r="Y31" i="6"/>
  <c r="AF31" i="6" s="1"/>
  <c r="AJ30" i="6"/>
  <c r="AH30" i="6"/>
  <c r="AG30" i="6"/>
  <c r="AE30" i="6"/>
  <c r="AB30" i="6"/>
  <c r="AA30" i="6"/>
  <c r="Y30" i="6"/>
  <c r="AF30" i="6" s="1"/>
  <c r="AJ29" i="6"/>
  <c r="AH29" i="6"/>
  <c r="AG29" i="6"/>
  <c r="AE29" i="6"/>
  <c r="AB29" i="6"/>
  <c r="AA29" i="6"/>
  <c r="Y29" i="6"/>
  <c r="AJ28" i="6"/>
  <c r="AH28" i="6"/>
  <c r="AG28" i="6"/>
  <c r="AE28" i="6"/>
  <c r="AB28" i="6"/>
  <c r="AA28" i="6"/>
  <c r="Y28" i="6"/>
  <c r="Z28" i="6" s="1"/>
  <c r="AC28" i="6" s="1"/>
  <c r="AJ27" i="6"/>
  <c r="AH27" i="6"/>
  <c r="AG27" i="6"/>
  <c r="AE27" i="6"/>
  <c r="AB27" i="6"/>
  <c r="AA27" i="6"/>
  <c r="Y27" i="6"/>
  <c r="Z27" i="6" s="1"/>
  <c r="AC27" i="6" s="1"/>
  <c r="AJ26" i="6"/>
  <c r="AH26" i="6"/>
  <c r="AG26" i="6"/>
  <c r="AE26" i="6"/>
  <c r="AB26" i="6"/>
  <c r="AA26" i="6"/>
  <c r="Y26" i="6"/>
  <c r="AJ25" i="6"/>
  <c r="AH25" i="6"/>
  <c r="AG25" i="6"/>
  <c r="AE25" i="6"/>
  <c r="AB25" i="6"/>
  <c r="AA25" i="6"/>
  <c r="Y25" i="6"/>
  <c r="Z25" i="6" s="1"/>
  <c r="AC25" i="6" s="1"/>
  <c r="AJ24" i="6"/>
  <c r="AH24" i="6"/>
  <c r="AG24" i="6"/>
  <c r="AE24" i="6"/>
  <c r="AB24" i="6"/>
  <c r="AA24" i="6"/>
  <c r="Y24" i="6"/>
  <c r="Z24" i="6" s="1"/>
  <c r="AC24" i="6" s="1"/>
  <c r="AJ23" i="6"/>
  <c r="AH23" i="6"/>
  <c r="AG23" i="6"/>
  <c r="AE23" i="6"/>
  <c r="AB23" i="6"/>
  <c r="AA23" i="6"/>
  <c r="Y23" i="6"/>
  <c r="Z23" i="6" s="1"/>
  <c r="AJ22" i="6"/>
  <c r="AH22" i="6"/>
  <c r="AG22" i="6"/>
  <c r="AE22" i="6"/>
  <c r="AB22" i="6"/>
  <c r="AA22" i="6"/>
  <c r="Y22" i="6"/>
  <c r="AI39" i="41" l="1"/>
  <c r="AI62" i="41" s="1"/>
  <c r="AF54" i="41"/>
  <c r="Z66" i="29"/>
  <c r="AC66" i="29" s="1"/>
  <c r="AF25" i="22"/>
  <c r="AC26" i="21"/>
  <c r="AD26" i="21" s="1"/>
  <c r="AC27" i="21"/>
  <c r="AD27" i="21" s="1"/>
  <c r="AC28" i="21"/>
  <c r="AD28" i="21" s="1"/>
  <c r="AF26" i="21"/>
  <c r="AF27" i="21"/>
  <c r="AF28" i="21"/>
  <c r="AI29" i="21"/>
  <c r="AI26" i="21"/>
  <c r="AI112" i="20"/>
  <c r="Z109" i="20"/>
  <c r="AI108" i="20"/>
  <c r="AF25" i="12"/>
  <c r="AI26" i="11"/>
  <c r="AF28" i="11"/>
  <c r="AD23" i="11"/>
  <c r="AD22" i="11"/>
  <c r="AD67" i="7"/>
  <c r="AF61" i="6"/>
  <c r="AF23" i="6"/>
  <c r="Z22" i="6"/>
  <c r="AC22" i="6" s="1"/>
  <c r="AD22" i="6" s="1"/>
  <c r="AF22" i="6"/>
  <c r="AF29" i="6"/>
  <c r="AK29" i="6" s="1"/>
  <c r="AI29" i="6"/>
  <c r="AC23" i="6"/>
  <c r="AD23" i="6" s="1"/>
  <c r="AI23" i="6"/>
  <c r="Z26" i="6"/>
  <c r="AC26" i="6" s="1"/>
  <c r="AI26" i="6"/>
  <c r="Z27" i="38"/>
  <c r="AC27" i="38" s="1"/>
  <c r="AK27" i="38"/>
  <c r="AF27" i="38"/>
  <c r="AD27" i="38"/>
  <c r="Z28" i="38"/>
  <c r="AC28" i="38" s="1"/>
  <c r="AK28" i="38"/>
  <c r="AF28" i="38"/>
  <c r="AF31" i="38"/>
  <c r="AK31" i="38"/>
  <c r="AD32" i="38"/>
  <c r="AI32" i="38"/>
  <c r="AF32" i="38"/>
  <c r="AC32" i="38"/>
  <c r="AK33" i="38"/>
  <c r="AF33" i="38"/>
  <c r="AD33" i="38"/>
  <c r="AC33" i="38"/>
  <c r="Z33" i="38"/>
  <c r="AI62" i="38"/>
  <c r="AI65" i="38"/>
  <c r="AI68" i="38"/>
  <c r="AK69" i="38"/>
  <c r="Z23" i="9"/>
  <c r="AC23" i="9" s="1"/>
  <c r="AD23" i="9" s="1"/>
  <c r="AF23" i="9"/>
  <c r="AK23" i="9" s="1"/>
  <c r="AI23" i="9"/>
  <c r="Z26" i="9"/>
  <c r="AF26" i="9"/>
  <c r="AC26" i="9"/>
  <c r="AD26" i="9" s="1"/>
  <c r="AI26" i="9"/>
  <c r="AI100" i="20"/>
  <c r="Z101" i="20"/>
  <c r="AC101" i="20" s="1"/>
  <c r="AD101" i="20" s="1"/>
  <c r="Z111" i="20"/>
  <c r="Z110" i="20"/>
  <c r="Z108" i="20"/>
  <c r="AC108" i="20" s="1"/>
  <c r="Z118" i="20"/>
  <c r="AC118" i="20" s="1"/>
  <c r="AF118" i="20"/>
  <c r="Z120" i="20"/>
  <c r="AE124" i="20"/>
  <c r="AD116" i="20"/>
  <c r="AK108" i="20"/>
  <c r="AD118" i="20"/>
  <c r="AK124" i="20"/>
  <c r="AF113" i="20"/>
  <c r="AK113" i="20" s="1"/>
  <c r="AF119" i="20"/>
  <c r="AK119" i="20" s="1"/>
  <c r="Z98" i="20"/>
  <c r="AC98" i="20" s="1"/>
  <c r="AD98" i="20" s="1"/>
  <c r="Z99" i="20"/>
  <c r="AC99" i="20" s="1"/>
  <c r="AD99" i="20" s="1"/>
  <c r="Z100" i="20"/>
  <c r="AC100" i="20" s="1"/>
  <c r="AD100" i="20" s="1"/>
  <c r="AK104" i="20"/>
  <c r="AI107" i="20"/>
  <c r="AI123" i="20" s="1"/>
  <c r="AF114" i="20"/>
  <c r="AF115" i="20"/>
  <c r="AF116" i="20"/>
  <c r="AK116" i="20" s="1"/>
  <c r="AF117" i="20"/>
  <c r="AK117" i="20" s="1"/>
  <c r="AK121" i="20"/>
  <c r="Z102" i="20"/>
  <c r="AC102" i="20" s="1"/>
  <c r="AD102" i="20" s="1"/>
  <c r="Z103" i="20"/>
  <c r="AC103" i="20" s="1"/>
  <c r="AD103" i="20" s="1"/>
  <c r="Z104" i="20"/>
  <c r="AC104" i="20" s="1"/>
  <c r="AD104" i="20" s="1"/>
  <c r="Z105" i="20"/>
  <c r="AC105" i="20" s="1"/>
  <c r="AD105" i="20" s="1"/>
  <c r="Z106" i="20"/>
  <c r="AC106" i="20" s="1"/>
  <c r="AD106" i="20" s="1"/>
  <c r="AK107" i="20"/>
  <c r="AI113" i="20"/>
  <c r="AI119" i="20"/>
  <c r="Z121" i="20"/>
  <c r="AN117" i="20"/>
  <c r="AT118" i="20" s="1"/>
  <c r="AT119" i="20" s="1"/>
  <c r="Z107" i="20"/>
  <c r="AK112" i="20"/>
  <c r="AF101" i="20"/>
  <c r="AC109" i="20"/>
  <c r="AD109" i="20" s="1"/>
  <c r="AC110" i="20"/>
  <c r="AD110" i="20" s="1"/>
  <c r="AC111" i="20"/>
  <c r="AD111" i="20" s="1"/>
  <c r="AC112" i="20"/>
  <c r="AD112" i="20" s="1"/>
  <c r="Z119" i="20"/>
  <c r="AC119" i="20" s="1"/>
  <c r="AD119" i="20" s="1"/>
  <c r="AC121" i="20"/>
  <c r="AD121" i="20" s="1"/>
  <c r="AF98" i="20"/>
  <c r="AC107" i="20"/>
  <c r="AD107" i="20" s="1"/>
  <c r="Z115" i="20"/>
  <c r="AC115" i="20" s="1"/>
  <c r="AD115" i="20" s="1"/>
  <c r="Z117" i="20"/>
  <c r="AF102" i="20"/>
  <c r="AF103" i="20"/>
  <c r="AK103" i="20" s="1"/>
  <c r="AF104" i="20"/>
  <c r="AF105" i="20"/>
  <c r="AF106" i="20"/>
  <c r="AI118" i="20"/>
  <c r="Z113" i="20"/>
  <c r="AC113" i="20" s="1"/>
  <c r="AD113" i="20" s="1"/>
  <c r="AF99" i="20"/>
  <c r="AK99" i="20" s="1"/>
  <c r="AF100" i="20"/>
  <c r="AK100" i="20" s="1"/>
  <c r="Z114" i="20"/>
  <c r="AC114" i="20" s="1"/>
  <c r="AD114" i="20" s="1"/>
  <c r="Z116" i="20"/>
  <c r="AC116" i="20"/>
  <c r="AC117" i="20"/>
  <c r="AD117" i="20" s="1"/>
  <c r="AI57" i="20"/>
  <c r="AI39" i="20"/>
  <c r="AI40" i="20"/>
  <c r="Z47" i="20"/>
  <c r="AC47" i="20" s="1"/>
  <c r="AD47" i="20" s="1"/>
  <c r="AF40" i="20"/>
  <c r="AK40" i="20" s="1"/>
  <c r="Z57" i="20"/>
  <c r="AC57" i="20" s="1"/>
  <c r="Z50" i="20"/>
  <c r="AC50" i="20" s="1"/>
  <c r="AD50" i="20" s="1"/>
  <c r="Z49" i="20"/>
  <c r="AC49" i="20" s="1"/>
  <c r="AD49" i="20" s="1"/>
  <c r="AF57" i="20"/>
  <c r="AK57" i="20" s="1"/>
  <c r="AN56" i="20"/>
  <c r="AT57" i="20" s="1"/>
  <c r="AT58" i="20" s="1"/>
  <c r="AI51" i="20"/>
  <c r="AE63" i="20"/>
  <c r="Z48" i="20"/>
  <c r="AC48" i="20" s="1"/>
  <c r="AD48" i="20" s="1"/>
  <c r="Z51" i="20"/>
  <c r="AC51" i="20" s="1"/>
  <c r="AD51" i="20" s="1"/>
  <c r="Z59" i="20"/>
  <c r="AC59" i="20" s="1"/>
  <c r="Z40" i="20"/>
  <c r="AC40" i="20" s="1"/>
  <c r="AD40" i="20" s="1"/>
  <c r="AI45" i="20"/>
  <c r="AF52" i="20"/>
  <c r="AK52" i="20" s="1"/>
  <c r="AF58" i="20"/>
  <c r="AK58" i="20" s="1"/>
  <c r="Z37" i="20"/>
  <c r="AC37" i="20" s="1"/>
  <c r="AD37" i="20" s="1"/>
  <c r="Z38" i="20"/>
  <c r="AC38" i="20" s="1"/>
  <c r="AD38" i="20" s="1"/>
  <c r="Z39" i="20"/>
  <c r="AC39" i="20" s="1"/>
  <c r="AD39" i="20" s="1"/>
  <c r="AI46" i="20"/>
  <c r="AF53" i="20"/>
  <c r="AF54" i="20"/>
  <c r="AF55" i="20"/>
  <c r="AF56" i="20"/>
  <c r="AK45" i="20"/>
  <c r="Z41" i="20"/>
  <c r="AC41" i="20" s="1"/>
  <c r="AD41" i="20" s="1"/>
  <c r="Z42" i="20"/>
  <c r="AC42" i="20" s="1"/>
  <c r="AD42" i="20" s="1"/>
  <c r="Z43" i="20"/>
  <c r="AC43" i="20" s="1"/>
  <c r="AD43" i="20" s="1"/>
  <c r="Z44" i="20"/>
  <c r="AC44" i="20" s="1"/>
  <c r="AD44" i="20" s="1"/>
  <c r="Z45" i="20"/>
  <c r="AC45" i="20" s="1"/>
  <c r="AD45" i="20" s="1"/>
  <c r="AK46" i="20"/>
  <c r="AI52" i="20"/>
  <c r="AI58" i="20"/>
  <c r="Z60" i="20"/>
  <c r="AC60" i="20" s="1"/>
  <c r="Z46" i="20"/>
  <c r="AC46" i="20" s="1"/>
  <c r="AD46" i="20" s="1"/>
  <c r="AK51" i="20"/>
  <c r="Z52" i="20"/>
  <c r="AC52" i="20" s="1"/>
  <c r="AD52" i="20" s="1"/>
  <c r="Z58" i="20"/>
  <c r="AC58" i="20" s="1"/>
  <c r="AF37" i="20"/>
  <c r="AF38" i="20"/>
  <c r="AF39" i="20"/>
  <c r="AK39" i="20" s="1"/>
  <c r="Z53" i="20"/>
  <c r="AC53" i="20" s="1"/>
  <c r="AD53" i="20" s="1"/>
  <c r="Z54" i="20"/>
  <c r="AC54" i="20" s="1"/>
  <c r="AD54" i="20" s="1"/>
  <c r="Z55" i="20"/>
  <c r="AC55" i="20" s="1"/>
  <c r="Z56" i="20"/>
  <c r="AC56" i="20" s="1"/>
  <c r="Z59" i="41"/>
  <c r="AC59" i="41" s="1"/>
  <c r="AD59" i="41" s="1"/>
  <c r="AC38" i="41"/>
  <c r="AD38" i="41" s="1"/>
  <c r="Z41" i="41"/>
  <c r="AF51" i="41"/>
  <c r="AK39" i="41"/>
  <c r="AC41" i="41"/>
  <c r="AD41" i="41" s="1"/>
  <c r="AK38" i="41"/>
  <c r="AF47" i="41"/>
  <c r="AF55" i="41"/>
  <c r="AF53" i="41"/>
  <c r="AF52" i="41"/>
  <c r="AF50" i="41"/>
  <c r="Z49" i="41"/>
  <c r="AC49" i="41" s="1"/>
  <c r="AD49" i="41" s="1"/>
  <c r="AF49" i="41"/>
  <c r="Z48" i="41"/>
  <c r="AF48" i="41"/>
  <c r="Z47" i="41"/>
  <c r="AC47" i="41" s="1"/>
  <c r="AD47" i="41" s="1"/>
  <c r="Z42" i="41"/>
  <c r="AC42" i="41" s="1"/>
  <c r="AD42" i="41" s="1"/>
  <c r="AF57" i="41"/>
  <c r="AK57" i="41" s="1"/>
  <c r="Z36" i="41"/>
  <c r="AC36" i="41" s="1"/>
  <c r="AD36" i="41" s="1"/>
  <c r="Z37" i="41"/>
  <c r="AC37" i="41" s="1"/>
  <c r="AD37" i="41" s="1"/>
  <c r="Z56" i="41"/>
  <c r="Z58" i="41"/>
  <c r="Z38" i="41"/>
  <c r="Z39" i="41"/>
  <c r="AC39" i="41" s="1"/>
  <c r="AD39" i="41" s="1"/>
  <c r="Z40" i="41"/>
  <c r="AC40" i="41" s="1"/>
  <c r="AD40" i="41" s="1"/>
  <c r="AK44" i="41"/>
  <c r="AK45" i="41"/>
  <c r="Z44" i="41"/>
  <c r="Z45" i="41"/>
  <c r="Z46" i="41"/>
  <c r="AK50" i="41"/>
  <c r="AK51" i="41"/>
  <c r="AC56" i="41"/>
  <c r="AD56" i="41" s="1"/>
  <c r="AC58" i="41"/>
  <c r="AD58" i="41" s="1"/>
  <c r="Z50" i="41"/>
  <c r="AC50" i="41" s="1"/>
  <c r="AD50" i="41" s="1"/>
  <c r="Z51" i="41"/>
  <c r="AC51" i="41" s="1"/>
  <c r="AD51" i="41" s="1"/>
  <c r="Z52" i="41"/>
  <c r="AC52" i="41" s="1"/>
  <c r="AD52" i="41" s="1"/>
  <c r="Z57" i="41"/>
  <c r="AF36" i="41"/>
  <c r="AF37" i="41"/>
  <c r="AC44" i="41"/>
  <c r="AD44" i="41" s="1"/>
  <c r="AC45" i="41"/>
  <c r="AC46" i="41"/>
  <c r="Z53" i="41"/>
  <c r="AC53" i="41" s="1"/>
  <c r="AD53" i="41" s="1"/>
  <c r="Z54" i="41"/>
  <c r="AC54" i="41" s="1"/>
  <c r="AD54" i="41" s="1"/>
  <c r="Z55" i="41"/>
  <c r="AC55" i="41" s="1"/>
  <c r="AD55" i="41" s="1"/>
  <c r="AF56" i="41"/>
  <c r="AK56" i="41" s="1"/>
  <c r="AF58" i="41"/>
  <c r="AF40" i="41"/>
  <c r="AD45" i="41"/>
  <c r="AD46" i="41"/>
  <c r="AC48" i="41"/>
  <c r="AD48" i="41" s="1"/>
  <c r="AC57" i="41"/>
  <c r="AD57" i="41" s="1"/>
  <c r="AI99" i="41"/>
  <c r="AK97" i="41"/>
  <c r="AF92" i="41"/>
  <c r="AK92" i="41" s="1"/>
  <c r="AF91" i="41"/>
  <c r="AK91" i="41" s="1"/>
  <c r="AF95" i="41"/>
  <c r="Z95" i="41"/>
  <c r="AE104" i="41"/>
  <c r="Z94" i="41"/>
  <c r="AC94" i="41" s="1"/>
  <c r="AD94" i="41" s="1"/>
  <c r="AF94" i="41"/>
  <c r="AK95" i="41"/>
  <c r="AK100" i="41"/>
  <c r="Z96" i="41"/>
  <c r="Z98" i="41"/>
  <c r="AC98" i="41" s="1"/>
  <c r="AD98" i="41" s="1"/>
  <c r="AK99" i="41"/>
  <c r="Z99" i="41"/>
  <c r="AC99" i="41" s="1"/>
  <c r="AD99" i="41" s="1"/>
  <c r="AC96" i="41"/>
  <c r="Z100" i="41"/>
  <c r="AC100" i="41" s="1"/>
  <c r="AD100" i="41" s="1"/>
  <c r="AE103" i="41"/>
  <c r="AN95" i="41" s="1"/>
  <c r="AT96" i="41" s="1"/>
  <c r="AT97" i="41" s="1"/>
  <c r="AD96" i="41"/>
  <c r="Z89" i="41"/>
  <c r="AC89" i="41" s="1"/>
  <c r="AD89" i="41" s="1"/>
  <c r="Z90" i="41"/>
  <c r="AC90" i="41" s="1"/>
  <c r="AD90" i="41" s="1"/>
  <c r="Z91" i="41"/>
  <c r="AC91" i="41" s="1"/>
  <c r="AD91" i="41" s="1"/>
  <c r="Z92" i="41"/>
  <c r="Z93" i="41"/>
  <c r="AC93" i="41" s="1"/>
  <c r="AD93" i="41" s="1"/>
  <c r="AF96" i="41"/>
  <c r="AK96" i="41" s="1"/>
  <c r="Z97" i="41"/>
  <c r="AC97" i="41" s="1"/>
  <c r="AD97" i="41" s="1"/>
  <c r="AC92" i="41"/>
  <c r="AD92" i="41" s="1"/>
  <c r="AI65" i="40"/>
  <c r="AK69" i="40"/>
  <c r="AI62" i="40"/>
  <c r="Z63" i="40"/>
  <c r="AC63" i="40" s="1"/>
  <c r="Z71" i="40"/>
  <c r="AK65" i="40"/>
  <c r="AD65" i="40"/>
  <c r="AF68" i="40"/>
  <c r="AK68" i="40" s="1"/>
  <c r="AC24" i="40"/>
  <c r="AD24" i="40" s="1"/>
  <c r="AK23" i="40"/>
  <c r="AI32" i="40"/>
  <c r="AK32" i="40"/>
  <c r="AF32" i="40"/>
  <c r="AF24" i="40"/>
  <c r="AK24" i="40" s="1"/>
  <c r="AK61" i="40"/>
  <c r="AD63" i="40"/>
  <c r="Z69" i="40"/>
  <c r="AC69" i="40" s="1"/>
  <c r="AK64" i="40"/>
  <c r="Z64" i="40"/>
  <c r="AC64" i="40" s="1"/>
  <c r="AD64" i="40" s="1"/>
  <c r="AE76" i="40"/>
  <c r="Z68" i="40"/>
  <c r="AC68" i="40" s="1"/>
  <c r="AK63" i="40"/>
  <c r="AF26" i="40"/>
  <c r="AN28" i="40"/>
  <c r="AT29" i="40" s="1"/>
  <c r="AT30" i="40" s="1"/>
  <c r="AI26" i="40"/>
  <c r="AF22" i="40"/>
  <c r="AK22" i="40" s="1"/>
  <c r="AK31" i="40"/>
  <c r="AF25" i="40"/>
  <c r="AK25" i="40" s="1"/>
  <c r="AF30" i="40"/>
  <c r="AK30" i="40" s="1"/>
  <c r="Z32" i="40"/>
  <c r="AC32" i="40" s="1"/>
  <c r="AD69" i="40"/>
  <c r="AD32" i="40"/>
  <c r="AD68" i="40"/>
  <c r="AE37" i="40"/>
  <c r="AI29" i="40"/>
  <c r="AP28" i="40" s="1"/>
  <c r="AV29" i="40" s="1"/>
  <c r="AV30" i="40" s="1"/>
  <c r="AF33" i="40"/>
  <c r="AK33" i="40" s="1"/>
  <c r="AF66" i="40"/>
  <c r="AK66" i="40" s="1"/>
  <c r="AF67" i="40"/>
  <c r="AK67" i="40" s="1"/>
  <c r="Z70" i="40"/>
  <c r="AK29" i="40"/>
  <c r="Z72" i="40"/>
  <c r="AC72" i="40" s="1"/>
  <c r="AD72" i="40" s="1"/>
  <c r="AN67" i="40"/>
  <c r="AT68" i="40" s="1"/>
  <c r="AT69" i="40" s="1"/>
  <c r="Z29" i="40"/>
  <c r="AC29" i="40" s="1"/>
  <c r="AD29" i="40" s="1"/>
  <c r="AK62" i="40"/>
  <c r="AC70" i="40"/>
  <c r="AD70" i="40" s="1"/>
  <c r="AF27" i="40"/>
  <c r="AF28" i="40"/>
  <c r="AK28" i="40" s="1"/>
  <c r="Z31" i="40"/>
  <c r="AC31" i="40" s="1"/>
  <c r="AD31" i="40" s="1"/>
  <c r="Z61" i="40"/>
  <c r="Z62" i="40"/>
  <c r="AC62" i="40" s="1"/>
  <c r="AD62" i="40" s="1"/>
  <c r="AC71" i="40"/>
  <c r="AD71" i="40" s="1"/>
  <c r="Z23" i="40"/>
  <c r="AC23" i="40" s="1"/>
  <c r="AD23" i="40" s="1"/>
  <c r="AK26" i="40"/>
  <c r="AF72" i="40"/>
  <c r="AK72" i="40" s="1"/>
  <c r="Z33" i="40"/>
  <c r="AC33" i="40" s="1"/>
  <c r="AD33" i="40" s="1"/>
  <c r="Z67" i="40"/>
  <c r="AC67" i="40" s="1"/>
  <c r="AD67" i="40" s="1"/>
  <c r="AC66" i="40"/>
  <c r="AD66" i="40" s="1"/>
  <c r="Z66" i="40"/>
  <c r="AF70" i="40"/>
  <c r="AK70" i="40" s="1"/>
  <c r="AC61" i="40"/>
  <c r="AD61" i="40" s="1"/>
  <c r="AF71" i="40"/>
  <c r="AK71" i="40" s="1"/>
  <c r="AK64" i="39"/>
  <c r="AK69" i="39"/>
  <c r="AK66" i="39"/>
  <c r="AF68" i="39"/>
  <c r="AK68" i="39" s="1"/>
  <c r="AC28" i="39"/>
  <c r="AF30" i="39"/>
  <c r="AF27" i="39"/>
  <c r="AK27" i="39" s="1"/>
  <c r="AK23" i="39"/>
  <c r="AK22" i="39"/>
  <c r="AE76" i="39"/>
  <c r="AK67" i="39"/>
  <c r="Z22" i="39"/>
  <c r="Z29" i="39"/>
  <c r="AC29" i="39" s="1"/>
  <c r="AD29" i="39" s="1"/>
  <c r="AK33" i="39"/>
  <c r="AC22" i="39"/>
  <c r="AD22" i="39" s="1"/>
  <c r="AF26" i="39"/>
  <c r="AK26" i="39" s="1"/>
  <c r="AN28" i="39"/>
  <c r="AT29" i="39" s="1"/>
  <c r="AT30" i="39" s="1"/>
  <c r="AF22" i="39"/>
  <c r="AD25" i="39"/>
  <c r="AD28" i="39"/>
  <c r="AI29" i="39"/>
  <c r="AF25" i="39"/>
  <c r="AK25" i="39" s="1"/>
  <c r="AF28" i="39"/>
  <c r="AK28" i="39" s="1"/>
  <c r="AE37" i="39"/>
  <c r="Z23" i="39"/>
  <c r="AC23" i="39" s="1"/>
  <c r="AD23" i="39" s="1"/>
  <c r="AD26" i="39"/>
  <c r="AD24" i="39"/>
  <c r="AD27" i="39"/>
  <c r="AD30" i="39"/>
  <c r="AK72" i="39"/>
  <c r="Z70" i="39"/>
  <c r="AK71" i="39"/>
  <c r="AI62" i="39"/>
  <c r="Z71" i="39"/>
  <c r="AC71" i="39" s="1"/>
  <c r="AD71" i="39" s="1"/>
  <c r="AK29" i="39"/>
  <c r="AK31" i="39"/>
  <c r="AI32" i="39"/>
  <c r="AK61" i="39"/>
  <c r="AI65" i="39"/>
  <c r="Z72" i="39"/>
  <c r="AC72" i="39" s="1"/>
  <c r="AD72" i="39" s="1"/>
  <c r="AN67" i="39"/>
  <c r="AT68" i="39" s="1"/>
  <c r="AT69" i="39" s="1"/>
  <c r="AK62" i="39"/>
  <c r="AC70" i="39"/>
  <c r="AD70" i="39" s="1"/>
  <c r="Z31" i="39"/>
  <c r="AC31" i="39" s="1"/>
  <c r="AD31" i="39" s="1"/>
  <c r="AK32" i="39"/>
  <c r="Z61" i="39"/>
  <c r="AC61" i="39" s="1"/>
  <c r="AD61" i="39" s="1"/>
  <c r="Z62" i="39"/>
  <c r="AC62" i="39" s="1"/>
  <c r="AD62" i="39" s="1"/>
  <c r="AK65" i="39"/>
  <c r="Z32" i="39"/>
  <c r="Z63" i="39"/>
  <c r="AC63" i="39" s="1"/>
  <c r="AD63" i="39" s="1"/>
  <c r="Z64" i="39"/>
  <c r="AC64" i="39" s="1"/>
  <c r="AD64" i="39" s="1"/>
  <c r="Z65" i="39"/>
  <c r="AC65" i="39" s="1"/>
  <c r="AD65" i="39" s="1"/>
  <c r="Z69" i="39"/>
  <c r="AC69" i="39" s="1"/>
  <c r="AD69" i="39" s="1"/>
  <c r="AI26" i="39"/>
  <c r="Z33" i="39"/>
  <c r="AC33" i="39" s="1"/>
  <c r="AD33" i="39" s="1"/>
  <c r="Z66" i="39"/>
  <c r="Z67" i="39"/>
  <c r="AC67" i="39" s="1"/>
  <c r="AD67" i="39" s="1"/>
  <c r="AF70" i="39"/>
  <c r="AO67" i="39" s="1"/>
  <c r="AU68" i="39" s="1"/>
  <c r="AU69" i="39" s="1"/>
  <c r="AK24" i="39"/>
  <c r="AK30" i="39"/>
  <c r="AF71" i="39"/>
  <c r="AC32" i="39"/>
  <c r="AD32" i="39" s="1"/>
  <c r="AC66" i="39"/>
  <c r="AD66" i="39" s="1"/>
  <c r="AI71" i="38"/>
  <c r="AC68" i="38"/>
  <c r="AK66" i="38"/>
  <c r="AD68" i="38"/>
  <c r="Z66" i="38"/>
  <c r="AC66" i="38" s="1"/>
  <c r="AD66" i="38" s="1"/>
  <c r="AF67" i="38"/>
  <c r="AK64" i="38"/>
  <c r="AK67" i="38"/>
  <c r="AK63" i="38"/>
  <c r="AE76" i="38"/>
  <c r="Z23" i="38"/>
  <c r="AC23" i="38" s="1"/>
  <c r="AD23" i="38" s="1"/>
  <c r="Z22" i="38"/>
  <c r="AC22" i="38" s="1"/>
  <c r="AD22" i="38" s="1"/>
  <c r="AD37" i="38" s="1"/>
  <c r="AF23" i="38"/>
  <c r="AK23" i="38" s="1"/>
  <c r="AF30" i="38"/>
  <c r="AD30" i="38"/>
  <c r="AF26" i="38"/>
  <c r="AK26" i="38" s="1"/>
  <c r="AI29" i="38"/>
  <c r="AD24" i="38"/>
  <c r="AF24" i="38"/>
  <c r="AK24" i="38" s="1"/>
  <c r="AE37" i="38"/>
  <c r="AE36" i="38"/>
  <c r="AN28" i="38" s="1"/>
  <c r="AT30" i="38" s="1"/>
  <c r="AF25" i="38"/>
  <c r="AK25" i="38" s="1"/>
  <c r="AI76" i="38"/>
  <c r="AI75" i="38"/>
  <c r="AP67" i="38" s="1"/>
  <c r="AV68" i="38" s="1"/>
  <c r="AV69" i="38" s="1"/>
  <c r="AD67" i="38"/>
  <c r="AD26" i="38"/>
  <c r="AD25" i="38"/>
  <c r="AK61" i="38"/>
  <c r="AD28" i="38"/>
  <c r="AK72" i="38"/>
  <c r="Z72" i="38"/>
  <c r="AC72" i="38" s="1"/>
  <c r="AD72" i="38" s="1"/>
  <c r="Z70" i="38"/>
  <c r="AC70" i="38" s="1"/>
  <c r="AD70" i="38" s="1"/>
  <c r="Z71" i="38"/>
  <c r="AK29" i="38"/>
  <c r="AE75" i="38"/>
  <c r="AN67" i="38" s="1"/>
  <c r="AT68" i="38" s="1"/>
  <c r="AT69" i="38" s="1"/>
  <c r="Z29" i="38"/>
  <c r="AK62" i="38"/>
  <c r="Z31" i="38"/>
  <c r="AK32" i="38"/>
  <c r="Z61" i="38"/>
  <c r="AC61" i="38" s="1"/>
  <c r="AD61" i="38" s="1"/>
  <c r="Z62" i="38"/>
  <c r="AC62" i="38" s="1"/>
  <c r="AD62" i="38" s="1"/>
  <c r="AK65" i="38"/>
  <c r="AI23" i="38"/>
  <c r="Z32" i="38"/>
  <c r="Z63" i="38"/>
  <c r="AC63" i="38" s="1"/>
  <c r="AD63" i="38" s="1"/>
  <c r="Z64" i="38"/>
  <c r="AC64" i="38" s="1"/>
  <c r="AD64" i="38" s="1"/>
  <c r="Z65" i="38"/>
  <c r="AC65" i="38" s="1"/>
  <c r="AD65" i="38" s="1"/>
  <c r="AF68" i="38"/>
  <c r="AK68" i="38" s="1"/>
  <c r="Z69" i="38"/>
  <c r="AC69" i="38" s="1"/>
  <c r="AD69" i="38" s="1"/>
  <c r="AK22" i="38"/>
  <c r="AI26" i="38"/>
  <c r="AC29" i="38"/>
  <c r="AD29" i="38" s="1"/>
  <c r="AF70" i="38"/>
  <c r="AK70" i="38" s="1"/>
  <c r="AC71" i="38"/>
  <c r="AD71" i="38" s="1"/>
  <c r="AK30" i="38"/>
  <c r="AC31" i="38"/>
  <c r="AF71" i="38"/>
  <c r="AD31" i="38"/>
  <c r="AK68" i="37"/>
  <c r="Z68" i="37"/>
  <c r="AC68" i="37" s="1"/>
  <c r="AD68" i="37" s="1"/>
  <c r="AF69" i="37"/>
  <c r="AK69" i="37" s="1"/>
  <c r="AC26" i="37"/>
  <c r="AD26" i="37" s="1"/>
  <c r="AC28" i="37"/>
  <c r="AD28" i="37" s="1"/>
  <c r="AC27" i="37"/>
  <c r="AD27" i="37" s="1"/>
  <c r="AC22" i="37"/>
  <c r="AD22" i="37" s="1"/>
  <c r="AF22" i="37"/>
  <c r="AK22" i="37" s="1"/>
  <c r="AF23" i="37"/>
  <c r="AK23" i="37" s="1"/>
  <c r="AI23" i="37"/>
  <c r="Z22" i="37"/>
  <c r="Z72" i="37"/>
  <c r="AK64" i="37"/>
  <c r="AN67" i="37"/>
  <c r="AT68" i="37" s="1"/>
  <c r="AT69" i="37" s="1"/>
  <c r="AK67" i="37"/>
  <c r="AK63" i="37"/>
  <c r="AK66" i="37"/>
  <c r="AD25" i="37"/>
  <c r="AF25" i="37"/>
  <c r="AK25" i="37" s="1"/>
  <c r="AF28" i="37"/>
  <c r="AK28" i="37" s="1"/>
  <c r="Z23" i="37"/>
  <c r="AC23" i="37" s="1"/>
  <c r="AD23" i="37" s="1"/>
  <c r="AF30" i="37"/>
  <c r="AK30" i="37" s="1"/>
  <c r="AE37" i="37"/>
  <c r="AF24" i="37"/>
  <c r="AF27" i="37"/>
  <c r="AK27" i="37" s="1"/>
  <c r="AK61" i="37"/>
  <c r="AD30" i="37"/>
  <c r="AD24" i="37"/>
  <c r="AK72" i="37"/>
  <c r="AI29" i="37"/>
  <c r="Z70" i="37"/>
  <c r="AK71" i="37"/>
  <c r="AI62" i="37"/>
  <c r="Z71" i="37"/>
  <c r="AC71" i="37" s="1"/>
  <c r="AD71" i="37" s="1"/>
  <c r="AK29" i="37"/>
  <c r="Z29" i="37"/>
  <c r="AC29" i="37" s="1"/>
  <c r="AD29" i="37" s="1"/>
  <c r="AK62" i="37"/>
  <c r="Z31" i="37"/>
  <c r="AK32" i="37"/>
  <c r="Z61" i="37"/>
  <c r="Z62" i="37"/>
  <c r="AC62" i="37" s="1"/>
  <c r="AD62" i="37" s="1"/>
  <c r="AK65" i="37"/>
  <c r="AC72" i="37"/>
  <c r="AD72" i="37" s="1"/>
  <c r="AI26" i="37"/>
  <c r="Z33" i="37"/>
  <c r="Z66" i="37"/>
  <c r="AC66" i="37" s="1"/>
  <c r="AD66" i="37" s="1"/>
  <c r="Z67" i="37"/>
  <c r="AC67" i="37" s="1"/>
  <c r="AD67" i="37" s="1"/>
  <c r="AF70" i="37"/>
  <c r="AK70" i="37" s="1"/>
  <c r="AK24" i="37"/>
  <c r="AC31" i="37"/>
  <c r="AC61" i="37"/>
  <c r="AD61" i="37" s="1"/>
  <c r="AF71" i="37"/>
  <c r="AK26" i="37"/>
  <c r="AD31" i="37"/>
  <c r="AC32" i="37"/>
  <c r="AC64" i="37"/>
  <c r="AD64" i="37" s="1"/>
  <c r="AC65" i="37"/>
  <c r="AD65" i="37" s="1"/>
  <c r="AC69" i="37"/>
  <c r="AD69" i="37" s="1"/>
  <c r="AC70" i="37"/>
  <c r="AD70" i="37" s="1"/>
  <c r="Z32" i="37"/>
  <c r="Z63" i="37"/>
  <c r="AC63" i="37" s="1"/>
  <c r="AD63" i="37" s="1"/>
  <c r="Z65" i="37"/>
  <c r="AC33" i="37"/>
  <c r="AI71" i="36"/>
  <c r="Z68" i="36"/>
  <c r="AC68" i="36" s="1"/>
  <c r="AD68" i="36" s="1"/>
  <c r="AF68" i="36"/>
  <c r="AK68" i="36" s="1"/>
  <c r="AE76" i="36"/>
  <c r="AC28" i="36"/>
  <c r="AC29" i="36"/>
  <c r="AF24" i="36"/>
  <c r="AK24" i="36" s="1"/>
  <c r="Z25" i="36"/>
  <c r="AC25" i="36" s="1"/>
  <c r="AD25" i="36" s="1"/>
  <c r="AF25" i="36"/>
  <c r="AK25" i="36" s="1"/>
  <c r="Z24" i="36"/>
  <c r="AC24" i="36" s="1"/>
  <c r="AD24" i="36" s="1"/>
  <c r="AF28" i="36"/>
  <c r="AK28" i="36" s="1"/>
  <c r="AN67" i="36"/>
  <c r="AT68" i="36" s="1"/>
  <c r="AT69" i="36" s="1"/>
  <c r="AK30" i="36"/>
  <c r="AI29" i="36"/>
  <c r="AF27" i="36"/>
  <c r="AN28" i="36"/>
  <c r="AT29" i="36" s="1"/>
  <c r="AT30" i="36" s="1"/>
  <c r="Z30" i="36"/>
  <c r="AC30" i="36" s="1"/>
  <c r="AD30" i="36" s="1"/>
  <c r="Z26" i="36"/>
  <c r="AC26" i="36" s="1"/>
  <c r="AD26" i="36" s="1"/>
  <c r="AD29" i="36"/>
  <c r="AF26" i="36"/>
  <c r="AK26" i="36" s="1"/>
  <c r="AI26" i="36"/>
  <c r="AI37" i="36" s="1"/>
  <c r="AF29" i="36"/>
  <c r="AK29" i="36" s="1"/>
  <c r="AK33" i="36"/>
  <c r="AK72" i="36"/>
  <c r="AF32" i="36"/>
  <c r="AE37" i="36"/>
  <c r="AF63" i="36"/>
  <c r="AK63" i="36" s="1"/>
  <c r="AF64" i="36"/>
  <c r="AK64" i="36" s="1"/>
  <c r="AF65" i="36"/>
  <c r="AK65" i="36" s="1"/>
  <c r="AF69" i="36"/>
  <c r="AK69" i="36" s="1"/>
  <c r="AF33" i="36"/>
  <c r="AF66" i="36"/>
  <c r="AK66" i="36" s="1"/>
  <c r="AF67" i="36"/>
  <c r="AK67" i="36" s="1"/>
  <c r="Z70" i="36"/>
  <c r="AC70" i="36" s="1"/>
  <c r="AD70" i="36" s="1"/>
  <c r="AK71" i="36"/>
  <c r="AI62" i="36"/>
  <c r="Z71" i="36"/>
  <c r="AC71" i="36" s="1"/>
  <c r="AD71" i="36" s="1"/>
  <c r="AF22" i="36"/>
  <c r="AK22" i="36" s="1"/>
  <c r="AF23" i="36"/>
  <c r="AK23" i="36" s="1"/>
  <c r="AD27" i="36"/>
  <c r="AD28" i="36"/>
  <c r="AK31" i="36"/>
  <c r="AI32" i="36"/>
  <c r="AK61" i="36"/>
  <c r="AI65" i="36"/>
  <c r="Z72" i="36"/>
  <c r="AC72" i="36" s="1"/>
  <c r="AD72" i="36" s="1"/>
  <c r="AK62" i="36"/>
  <c r="Z31" i="36"/>
  <c r="AC31" i="36" s="1"/>
  <c r="AD31" i="36" s="1"/>
  <c r="AK32" i="36"/>
  <c r="Z61" i="36"/>
  <c r="Z62" i="36"/>
  <c r="AC62" i="36" s="1"/>
  <c r="AD62" i="36" s="1"/>
  <c r="Z32" i="36"/>
  <c r="Z63" i="36"/>
  <c r="Z64" i="36"/>
  <c r="AC64" i="36" s="1"/>
  <c r="AD64" i="36" s="1"/>
  <c r="Z65" i="36"/>
  <c r="AC65" i="36" s="1"/>
  <c r="AD65" i="36" s="1"/>
  <c r="Z69" i="36"/>
  <c r="AC69" i="36" s="1"/>
  <c r="AD69" i="36" s="1"/>
  <c r="Z33" i="36"/>
  <c r="AC33" i="36" s="1"/>
  <c r="AD33" i="36" s="1"/>
  <c r="Z66" i="36"/>
  <c r="AC66" i="36" s="1"/>
  <c r="AD66" i="36" s="1"/>
  <c r="Z67" i="36"/>
  <c r="AC67" i="36" s="1"/>
  <c r="AD67" i="36" s="1"/>
  <c r="AF70" i="36"/>
  <c r="AK70" i="36" s="1"/>
  <c r="AC61" i="36"/>
  <c r="AD61" i="36" s="1"/>
  <c r="AK27" i="36"/>
  <c r="AC32" i="36"/>
  <c r="AD32" i="36" s="1"/>
  <c r="AC63" i="36"/>
  <c r="AD63" i="36" s="1"/>
  <c r="AI68" i="36"/>
  <c r="AF71" i="36"/>
  <c r="AI71" i="35"/>
  <c r="AK64" i="35"/>
  <c r="AF66" i="35"/>
  <c r="AK66" i="35" s="1"/>
  <c r="AK69" i="35"/>
  <c r="AD68" i="35"/>
  <c r="AC28" i="35"/>
  <c r="AC25" i="35"/>
  <c r="AC24" i="35"/>
  <c r="AF27" i="35"/>
  <c r="AK27" i="35" s="1"/>
  <c r="AF30" i="35"/>
  <c r="AK30" i="35" s="1"/>
  <c r="AK23" i="35"/>
  <c r="AF24" i="35"/>
  <c r="AK24" i="35" s="1"/>
  <c r="AF33" i="35"/>
  <c r="AK33" i="35"/>
  <c r="AI65" i="35"/>
  <c r="AD67" i="35"/>
  <c r="AI68" i="35"/>
  <c r="AF67" i="35"/>
  <c r="AK67" i="35" s="1"/>
  <c r="AE76" i="35"/>
  <c r="AN67" i="35"/>
  <c r="AT68" i="35" s="1"/>
  <c r="AT69" i="35" s="1"/>
  <c r="Z22" i="35"/>
  <c r="AC22" i="35" s="1"/>
  <c r="AD22" i="35" s="1"/>
  <c r="AF26" i="35"/>
  <c r="AK26" i="35" s="1"/>
  <c r="AN28" i="35"/>
  <c r="AT29" i="35" s="1"/>
  <c r="AT30" i="35" s="1"/>
  <c r="AI32" i="35"/>
  <c r="AF22" i="35"/>
  <c r="AI29" i="35"/>
  <c r="AF28" i="35"/>
  <c r="AK28" i="35" s="1"/>
  <c r="AF25" i="35"/>
  <c r="AK25" i="35" s="1"/>
  <c r="Z23" i="35"/>
  <c r="AC23" i="35" s="1"/>
  <c r="AD23" i="35" s="1"/>
  <c r="AE37" i="35"/>
  <c r="AD26" i="35"/>
  <c r="AP67" i="35"/>
  <c r="AV68" i="35" s="1"/>
  <c r="AV69" i="35" s="1"/>
  <c r="AO67" i="35"/>
  <c r="AU68" i="35" s="1"/>
  <c r="AU69" i="35" s="1"/>
  <c r="AD25" i="35"/>
  <c r="AD28" i="35"/>
  <c r="AD69" i="35"/>
  <c r="AD66" i="35"/>
  <c r="AD24" i="35"/>
  <c r="AD27" i="35"/>
  <c r="AD33" i="35"/>
  <c r="AK61" i="35"/>
  <c r="AD30" i="35"/>
  <c r="AK31" i="35"/>
  <c r="AK72" i="35"/>
  <c r="Z71" i="35"/>
  <c r="AC71" i="35" s="1"/>
  <c r="AD71" i="35" s="1"/>
  <c r="AK32" i="35"/>
  <c r="AI23" i="35"/>
  <c r="Z32" i="35"/>
  <c r="AC32" i="35" s="1"/>
  <c r="AD32" i="35" s="1"/>
  <c r="Z63" i="35"/>
  <c r="AC63" i="35" s="1"/>
  <c r="AD63" i="35" s="1"/>
  <c r="Z64" i="35"/>
  <c r="AC64" i="35" s="1"/>
  <c r="AD64" i="35" s="1"/>
  <c r="Z65" i="35"/>
  <c r="AC65" i="35" s="1"/>
  <c r="AD65" i="35" s="1"/>
  <c r="AF68" i="35"/>
  <c r="Z69" i="35"/>
  <c r="AC69" i="35" s="1"/>
  <c r="Z70" i="35"/>
  <c r="AC70" i="35" s="1"/>
  <c r="AD70" i="35" s="1"/>
  <c r="AK29" i="35"/>
  <c r="Z29" i="35"/>
  <c r="AK62" i="35"/>
  <c r="Z31" i="35"/>
  <c r="Z61" i="35"/>
  <c r="AC61" i="35" s="1"/>
  <c r="AD61" i="35" s="1"/>
  <c r="Z62" i="35"/>
  <c r="AC62" i="35" s="1"/>
  <c r="AD62" i="35" s="1"/>
  <c r="AK65" i="35"/>
  <c r="AI26" i="35"/>
  <c r="AC29" i="35"/>
  <c r="AD29" i="35" s="1"/>
  <c r="AF70" i="35"/>
  <c r="AK70" i="35" s="1"/>
  <c r="AC31" i="35"/>
  <c r="AD31" i="35" s="1"/>
  <c r="AF71" i="35"/>
  <c r="AK71" i="35" s="1"/>
  <c r="Z72" i="35"/>
  <c r="AC72" i="35" s="1"/>
  <c r="AD72" i="35" s="1"/>
  <c r="AI71" i="34"/>
  <c r="AK68" i="34"/>
  <c r="AK64" i="34"/>
  <c r="AK67" i="34"/>
  <c r="AC68" i="34"/>
  <c r="AD68" i="34" s="1"/>
  <c r="AE76" i="34"/>
  <c r="AE75" i="34"/>
  <c r="AN67" i="34" s="1"/>
  <c r="AT68" i="34" s="1"/>
  <c r="AT69" i="34" s="1"/>
  <c r="AK23" i="34"/>
  <c r="AK71" i="34"/>
  <c r="AD22" i="34"/>
  <c r="AK61" i="34"/>
  <c r="Z71" i="34"/>
  <c r="AC71" i="34" s="1"/>
  <c r="AD71" i="34" s="1"/>
  <c r="Z24" i="34"/>
  <c r="AC24" i="34" s="1"/>
  <c r="AD24" i="34" s="1"/>
  <c r="Z25" i="34"/>
  <c r="Z70" i="34"/>
  <c r="AC70" i="34" s="1"/>
  <c r="AD70" i="34" s="1"/>
  <c r="AF24" i="34"/>
  <c r="AF25" i="34"/>
  <c r="AK25" i="34" s="1"/>
  <c r="Z66" i="34"/>
  <c r="AC66" i="34" s="1"/>
  <c r="AD66" i="34" s="1"/>
  <c r="Z67" i="34"/>
  <c r="AF70" i="34"/>
  <c r="AK70" i="34" s="1"/>
  <c r="AC25" i="34"/>
  <c r="AD25" i="34" s="1"/>
  <c r="AK62" i="34"/>
  <c r="AK76" i="34" s="1"/>
  <c r="AK65" i="34"/>
  <c r="Z69" i="34"/>
  <c r="AC69" i="34" s="1"/>
  <c r="AD69" i="34" s="1"/>
  <c r="AC61" i="34"/>
  <c r="AF71" i="34"/>
  <c r="Z61" i="34"/>
  <c r="Z62" i="34"/>
  <c r="AC62" i="34" s="1"/>
  <c r="AD62" i="34" s="1"/>
  <c r="Z63" i="34"/>
  <c r="AC63" i="34" s="1"/>
  <c r="AD63" i="34" s="1"/>
  <c r="Z64" i="34"/>
  <c r="AC64" i="34" s="1"/>
  <c r="AD64" i="34" s="1"/>
  <c r="Z65" i="34"/>
  <c r="AC65" i="34" s="1"/>
  <c r="AD65" i="34" s="1"/>
  <c r="AC72" i="34"/>
  <c r="AD72" i="34" s="1"/>
  <c r="AI23" i="34"/>
  <c r="AD61" i="34"/>
  <c r="AI68" i="34"/>
  <c r="AI76" i="34" s="1"/>
  <c r="AF72" i="34"/>
  <c r="AK72" i="34" s="1"/>
  <c r="AC67" i="34"/>
  <c r="AD67" i="34" s="1"/>
  <c r="AI68" i="33"/>
  <c r="AI71" i="33"/>
  <c r="AK68" i="33"/>
  <c r="AC24" i="33"/>
  <c r="AD24" i="33" s="1"/>
  <c r="AD25" i="33"/>
  <c r="AF22" i="33"/>
  <c r="AK22" i="33" s="1"/>
  <c r="AC22" i="33"/>
  <c r="AD22" i="33" s="1"/>
  <c r="AI23" i="33"/>
  <c r="AK23" i="33"/>
  <c r="AE36" i="33"/>
  <c r="AN28" i="33" s="1"/>
  <c r="AT30" i="33" s="1"/>
  <c r="Z61" i="33"/>
  <c r="AC61" i="33" s="1"/>
  <c r="AD61" i="33" s="1"/>
  <c r="Z62" i="33"/>
  <c r="AC62" i="33" s="1"/>
  <c r="AD62" i="33" s="1"/>
  <c r="AI62" i="33"/>
  <c r="AE76" i="33"/>
  <c r="AE75" i="33"/>
  <c r="AN67" i="33" s="1"/>
  <c r="AT69" i="33" s="1"/>
  <c r="Z68" i="33"/>
  <c r="AC68" i="33" s="1"/>
  <c r="Z71" i="33"/>
  <c r="AC71" i="33" s="1"/>
  <c r="AD71" i="33" s="1"/>
  <c r="AD68" i="33"/>
  <c r="Z23" i="33"/>
  <c r="AC23" i="33" s="1"/>
  <c r="AD23" i="33" s="1"/>
  <c r="AF25" i="33"/>
  <c r="AK25" i="33" s="1"/>
  <c r="AC72" i="33"/>
  <c r="AD72" i="33" s="1"/>
  <c r="AK61" i="33"/>
  <c r="AE37" i="33"/>
  <c r="AF63" i="33"/>
  <c r="AF64" i="33"/>
  <c r="AK64" i="33" s="1"/>
  <c r="AF65" i="33"/>
  <c r="AK65" i="33" s="1"/>
  <c r="AF69" i="33"/>
  <c r="AF37" i="33"/>
  <c r="AF66" i="33"/>
  <c r="AK66" i="33" s="1"/>
  <c r="AF67" i="33"/>
  <c r="AK67" i="33" s="1"/>
  <c r="Z70" i="33"/>
  <c r="AC70" i="33" s="1"/>
  <c r="AD70" i="33" s="1"/>
  <c r="AI65" i="33"/>
  <c r="AI75" i="33" s="1"/>
  <c r="AP67" i="33" s="1"/>
  <c r="AV68" i="33" s="1"/>
  <c r="AV69" i="33" s="1"/>
  <c r="Z72" i="33"/>
  <c r="AK62" i="33"/>
  <c r="AK63" i="33"/>
  <c r="AK69" i="33"/>
  <c r="Z63" i="33"/>
  <c r="AC63" i="33" s="1"/>
  <c r="AD63" i="33" s="1"/>
  <c r="Z64" i="33"/>
  <c r="AC64" i="33" s="1"/>
  <c r="AD64" i="33" s="1"/>
  <c r="Z65" i="33"/>
  <c r="Z69" i="33"/>
  <c r="Z66" i="33"/>
  <c r="AC66" i="33" s="1"/>
  <c r="AD66" i="33" s="1"/>
  <c r="Z67" i="33"/>
  <c r="AC67" i="33" s="1"/>
  <c r="AD67" i="33" s="1"/>
  <c r="AK24" i="33"/>
  <c r="AF71" i="33"/>
  <c r="AK71" i="33" s="1"/>
  <c r="AC65" i="33"/>
  <c r="AD65" i="33" s="1"/>
  <c r="AC69" i="33"/>
  <c r="AD69" i="33" s="1"/>
  <c r="AF72" i="33"/>
  <c r="AK72" i="33" s="1"/>
  <c r="AF70" i="33"/>
  <c r="AK70" i="33" s="1"/>
  <c r="AK64" i="32"/>
  <c r="AK68" i="32"/>
  <c r="AK69" i="32"/>
  <c r="AN67" i="32"/>
  <c r="AT68" i="32" s="1"/>
  <c r="AT69" i="32" s="1"/>
  <c r="AI23" i="32"/>
  <c r="AK31" i="32"/>
  <c r="AI26" i="32"/>
  <c r="AD26" i="32"/>
  <c r="AC25" i="32"/>
  <c r="AD25" i="32" s="1"/>
  <c r="AC30" i="32"/>
  <c r="AD30" i="32" s="1"/>
  <c r="AK22" i="32"/>
  <c r="AI32" i="32"/>
  <c r="Z22" i="32"/>
  <c r="AC22" i="32" s="1"/>
  <c r="AD22" i="32" s="1"/>
  <c r="AN28" i="32"/>
  <c r="AT29" i="32" s="1"/>
  <c r="AT30" i="32" s="1"/>
  <c r="Z72" i="32"/>
  <c r="AC72" i="32" s="1"/>
  <c r="AD72" i="32" s="1"/>
  <c r="AE76" i="32"/>
  <c r="AK67" i="32"/>
  <c r="AK66" i="32"/>
  <c r="AK63" i="32"/>
  <c r="AC68" i="32"/>
  <c r="AD68" i="32" s="1"/>
  <c r="AF28" i="32"/>
  <c r="AK28" i="32" s="1"/>
  <c r="AC28" i="32"/>
  <c r="AD28" i="32" s="1"/>
  <c r="Z27" i="32"/>
  <c r="AC27" i="32" s="1"/>
  <c r="AD27" i="32" s="1"/>
  <c r="Z23" i="32"/>
  <c r="AF24" i="32"/>
  <c r="AK24" i="32" s="1"/>
  <c r="AC23" i="32"/>
  <c r="AD23" i="32" s="1"/>
  <c r="AF23" i="32"/>
  <c r="AF26" i="32"/>
  <c r="AK26" i="32" s="1"/>
  <c r="AK33" i="32"/>
  <c r="AK61" i="32"/>
  <c r="AD24" i="32"/>
  <c r="AK72" i="32"/>
  <c r="AI29" i="32"/>
  <c r="Z70" i="32"/>
  <c r="AC70" i="32" s="1"/>
  <c r="AD70" i="32" s="1"/>
  <c r="AI62" i="32"/>
  <c r="Z71" i="32"/>
  <c r="AC71" i="32" s="1"/>
  <c r="AD71" i="32" s="1"/>
  <c r="Z33" i="32"/>
  <c r="AC33" i="32" s="1"/>
  <c r="AD33" i="32" s="1"/>
  <c r="Z66" i="32"/>
  <c r="AC66" i="32" s="1"/>
  <c r="AD66" i="32" s="1"/>
  <c r="Z67" i="32"/>
  <c r="AC67" i="32" s="1"/>
  <c r="AD67" i="32" s="1"/>
  <c r="AF70" i="32"/>
  <c r="AK29" i="32"/>
  <c r="AK62" i="32"/>
  <c r="Z31" i="32"/>
  <c r="AC31" i="32" s="1"/>
  <c r="AD31" i="32" s="1"/>
  <c r="Z62" i="32"/>
  <c r="Z65" i="32"/>
  <c r="AC65" i="32" s="1"/>
  <c r="AD65" i="32" s="1"/>
  <c r="Z69" i="32"/>
  <c r="AC69" i="32" s="1"/>
  <c r="AD69" i="32" s="1"/>
  <c r="AK25" i="32"/>
  <c r="AK30" i="32"/>
  <c r="AC62" i="32"/>
  <c r="AD62" i="32" s="1"/>
  <c r="AF71" i="32"/>
  <c r="AK71" i="32" s="1"/>
  <c r="Z29" i="32"/>
  <c r="AC29" i="32" s="1"/>
  <c r="AD29" i="32" s="1"/>
  <c r="AK32" i="32"/>
  <c r="Z61" i="32"/>
  <c r="AC61" i="32" s="1"/>
  <c r="AD61" i="32" s="1"/>
  <c r="AK65" i="32"/>
  <c r="Z32" i="32"/>
  <c r="AC32" i="32" s="1"/>
  <c r="AD32" i="32" s="1"/>
  <c r="Z63" i="32"/>
  <c r="AC63" i="32" s="1"/>
  <c r="AD63" i="32" s="1"/>
  <c r="Z64" i="32"/>
  <c r="AC64" i="32" s="1"/>
  <c r="AD64" i="32" s="1"/>
  <c r="AI62" i="31"/>
  <c r="AI75" i="31" s="1"/>
  <c r="Z71" i="31"/>
  <c r="AC71" i="31" s="1"/>
  <c r="AD71" i="31" s="1"/>
  <c r="AF71" i="31"/>
  <c r="AK71" i="31" s="1"/>
  <c r="AF68" i="31"/>
  <c r="AK68" i="31" s="1"/>
  <c r="AI68" i="31"/>
  <c r="AC24" i="31"/>
  <c r="AD24" i="31" s="1"/>
  <c r="AF25" i="31"/>
  <c r="AF22" i="31"/>
  <c r="AI32" i="31"/>
  <c r="AN28" i="31"/>
  <c r="AT29" i="31" s="1"/>
  <c r="AT30" i="31" s="1"/>
  <c r="AF70" i="31"/>
  <c r="AE76" i="31"/>
  <c r="Z68" i="31"/>
  <c r="AC68" i="31"/>
  <c r="AD68" i="31" s="1"/>
  <c r="Z28" i="31"/>
  <c r="Z27" i="31"/>
  <c r="AC27" i="31" s="1"/>
  <c r="AD27" i="31" s="1"/>
  <c r="AC28" i="31"/>
  <c r="AD28" i="31" s="1"/>
  <c r="AF24" i="31"/>
  <c r="AF23" i="31"/>
  <c r="AF26" i="31"/>
  <c r="AF30" i="31"/>
  <c r="AE37" i="31"/>
  <c r="AF69" i="31"/>
  <c r="AD22" i="31"/>
  <c r="AD23" i="31"/>
  <c r="AI29" i="31"/>
  <c r="AF33" i="31"/>
  <c r="AF66" i="31"/>
  <c r="AF67" i="31"/>
  <c r="Z70" i="31"/>
  <c r="AC70" i="31" s="1"/>
  <c r="AD70" i="31" s="1"/>
  <c r="AK29" i="31"/>
  <c r="Z72" i="31"/>
  <c r="AC72" i="31" s="1"/>
  <c r="AD72" i="31" s="1"/>
  <c r="AN67" i="31"/>
  <c r="AT68" i="31" s="1"/>
  <c r="AT69" i="31" s="1"/>
  <c r="Z31" i="31"/>
  <c r="AC31" i="31" s="1"/>
  <c r="AD31" i="31" s="1"/>
  <c r="AK32" i="31"/>
  <c r="Z61" i="31"/>
  <c r="AC61" i="31" s="1"/>
  <c r="AD61" i="31" s="1"/>
  <c r="AD75" i="31" s="1"/>
  <c r="Z62" i="31"/>
  <c r="AC62" i="31" s="1"/>
  <c r="AD62" i="31" s="1"/>
  <c r="AK65" i="31"/>
  <c r="AI23" i="31"/>
  <c r="Z32" i="31"/>
  <c r="Z63" i="31"/>
  <c r="AC63" i="31" s="1"/>
  <c r="AD63" i="31" s="1"/>
  <c r="Z64" i="31"/>
  <c r="AC64" i="31" s="1"/>
  <c r="Z65" i="31"/>
  <c r="AC65" i="31" s="1"/>
  <c r="Z69" i="31"/>
  <c r="AC69" i="31" s="1"/>
  <c r="AD69" i="31" s="1"/>
  <c r="AK23" i="31"/>
  <c r="Z29" i="31"/>
  <c r="AC29" i="31" s="1"/>
  <c r="AD29" i="31" s="1"/>
  <c r="AC32" i="31"/>
  <c r="AD32" i="31" s="1"/>
  <c r="AK62" i="31"/>
  <c r="AC33" i="31"/>
  <c r="AD33" i="31" s="1"/>
  <c r="AC66" i="31"/>
  <c r="AC67" i="31"/>
  <c r="AD67" i="31" s="1"/>
  <c r="AI65" i="30"/>
  <c r="AI62" i="30"/>
  <c r="AK23" i="30"/>
  <c r="AF26" i="30"/>
  <c r="AI32" i="30"/>
  <c r="Z67" i="30"/>
  <c r="AC67" i="30" s="1"/>
  <c r="Z66" i="30"/>
  <c r="AC66" i="30" s="1"/>
  <c r="AF67" i="30"/>
  <c r="AE76" i="30"/>
  <c r="AF66" i="30"/>
  <c r="AN67" i="30"/>
  <c r="AT68" i="30" s="1"/>
  <c r="AT69" i="30" s="1"/>
  <c r="AN28" i="30"/>
  <c r="AT29" i="30" s="1"/>
  <c r="AT30" i="30" s="1"/>
  <c r="Z28" i="30"/>
  <c r="AC28" i="30" s="1"/>
  <c r="AD28" i="30" s="1"/>
  <c r="AI29" i="30"/>
  <c r="AF24" i="30"/>
  <c r="AD30" i="30"/>
  <c r="AD25" i="30"/>
  <c r="AF22" i="30"/>
  <c r="AF25" i="30"/>
  <c r="AE37" i="30"/>
  <c r="AC22" i="30"/>
  <c r="AD22" i="30" s="1"/>
  <c r="Z27" i="30"/>
  <c r="Z33" i="30"/>
  <c r="AC33" i="30" s="1"/>
  <c r="AD33" i="30" s="1"/>
  <c r="AC27" i="30"/>
  <c r="AD27" i="30" s="1"/>
  <c r="AF30" i="30"/>
  <c r="AF33" i="30"/>
  <c r="AD24" i="30"/>
  <c r="AD26" i="30"/>
  <c r="Z29" i="30"/>
  <c r="AC29" i="30" s="1"/>
  <c r="AD29" i="30" s="1"/>
  <c r="AK62" i="30"/>
  <c r="Z31" i="30"/>
  <c r="AC31" i="30" s="1"/>
  <c r="AD31" i="30" s="1"/>
  <c r="AK32" i="30"/>
  <c r="Z61" i="30"/>
  <c r="AC61" i="30" s="1"/>
  <c r="AD61" i="30" s="1"/>
  <c r="Z62" i="30"/>
  <c r="AC62" i="30" s="1"/>
  <c r="AD62" i="30" s="1"/>
  <c r="AK65" i="30"/>
  <c r="AI23" i="30"/>
  <c r="Z32" i="30"/>
  <c r="AC32" i="30" s="1"/>
  <c r="AD32" i="30" s="1"/>
  <c r="Z63" i="30"/>
  <c r="AC63" i="30" s="1"/>
  <c r="AD63" i="30" s="1"/>
  <c r="Z64" i="30"/>
  <c r="AC64" i="30" s="1"/>
  <c r="Z65" i="30"/>
  <c r="AC65" i="30" s="1"/>
  <c r="AF68" i="30"/>
  <c r="AK68" i="30" s="1"/>
  <c r="Z69" i="30"/>
  <c r="AC69" i="30" s="1"/>
  <c r="AC72" i="30"/>
  <c r="AD72" i="30"/>
  <c r="Z23" i="30"/>
  <c r="AC23" i="30" s="1"/>
  <c r="AD23" i="30" s="1"/>
  <c r="AK26" i="30"/>
  <c r="AI68" i="30"/>
  <c r="AF72" i="30"/>
  <c r="Z70" i="30"/>
  <c r="AC70" i="30" s="1"/>
  <c r="AD70" i="30" s="1"/>
  <c r="AK29" i="30"/>
  <c r="AF70" i="30"/>
  <c r="AF71" i="30"/>
  <c r="AK71" i="30" s="1"/>
  <c r="Z71" i="30"/>
  <c r="AC71" i="30" s="1"/>
  <c r="AD71" i="30" s="1"/>
  <c r="AI71" i="29"/>
  <c r="AI76" i="29" s="1"/>
  <c r="AI62" i="29"/>
  <c r="AI65" i="29"/>
  <c r="Z67" i="29"/>
  <c r="AC67" i="29" s="1"/>
  <c r="AF68" i="29"/>
  <c r="AK68" i="29" s="1"/>
  <c r="AI68" i="29"/>
  <c r="AE76" i="29"/>
  <c r="AI29" i="29"/>
  <c r="AD24" i="29"/>
  <c r="AC27" i="29"/>
  <c r="AF27" i="29"/>
  <c r="Z30" i="29"/>
  <c r="AC30" i="29" s="1"/>
  <c r="AD30" i="29" s="1"/>
  <c r="AK26" i="29"/>
  <c r="Z33" i="29"/>
  <c r="AC33" i="29" s="1"/>
  <c r="Z26" i="29"/>
  <c r="AD27" i="29"/>
  <c r="AF22" i="29"/>
  <c r="AF37" i="29" s="1"/>
  <c r="AC26" i="29"/>
  <c r="AD26" i="29" s="1"/>
  <c r="AD25" i="29"/>
  <c r="AD33" i="29"/>
  <c r="AN28" i="29"/>
  <c r="AT29" i="29" s="1"/>
  <c r="AT30" i="29" s="1"/>
  <c r="AE37" i="29"/>
  <c r="AD28" i="29"/>
  <c r="AK29" i="29"/>
  <c r="Z72" i="29"/>
  <c r="AC72" i="29" s="1"/>
  <c r="AD72" i="29" s="1"/>
  <c r="AN67" i="29"/>
  <c r="AT68" i="29" s="1"/>
  <c r="AT69" i="29" s="1"/>
  <c r="Z29" i="29"/>
  <c r="AC29" i="29" s="1"/>
  <c r="AD29" i="29" s="1"/>
  <c r="AK62" i="29"/>
  <c r="Z31" i="29"/>
  <c r="AC31" i="29" s="1"/>
  <c r="AD31" i="29" s="1"/>
  <c r="AK32" i="29"/>
  <c r="Z61" i="29"/>
  <c r="AC61" i="29" s="1"/>
  <c r="AD61" i="29" s="1"/>
  <c r="Z62" i="29"/>
  <c r="AC62" i="29" s="1"/>
  <c r="AD62" i="29" s="1"/>
  <c r="AK65" i="29"/>
  <c r="AI23" i="29"/>
  <c r="Z32" i="29"/>
  <c r="AC32" i="29" s="1"/>
  <c r="AD32" i="29" s="1"/>
  <c r="Z63" i="29"/>
  <c r="Z64" i="29"/>
  <c r="Z65" i="29"/>
  <c r="AC65" i="29" s="1"/>
  <c r="Z69" i="29"/>
  <c r="AC69" i="29" s="1"/>
  <c r="Z70" i="29"/>
  <c r="AC70" i="29" s="1"/>
  <c r="AD70" i="29" s="1"/>
  <c r="AF70" i="29"/>
  <c r="AK23" i="29"/>
  <c r="AF71" i="29"/>
  <c r="AK71" i="29" s="1"/>
  <c r="AC63" i="29"/>
  <c r="AD63" i="29" s="1"/>
  <c r="AC64" i="29"/>
  <c r="Z71" i="29"/>
  <c r="AC71" i="29" s="1"/>
  <c r="AD71" i="29" s="1"/>
  <c r="AI65" i="28"/>
  <c r="AK68" i="28"/>
  <c r="AK63" i="28"/>
  <c r="Z68" i="28"/>
  <c r="AC68" i="28" s="1"/>
  <c r="AD68" i="28" s="1"/>
  <c r="AF69" i="28"/>
  <c r="AK69" i="28" s="1"/>
  <c r="Z63" i="28"/>
  <c r="AK64" i="28"/>
  <c r="AE76" i="28"/>
  <c r="AX31" i="28"/>
  <c r="AX30" i="28"/>
  <c r="BA30" i="28" s="1"/>
  <c r="AF23" i="28"/>
  <c r="AI23" i="28"/>
  <c r="AI36" i="28" s="1"/>
  <c r="AF22" i="28"/>
  <c r="AD24" i="28"/>
  <c r="Z25" i="28"/>
  <c r="AC25" i="28" s="1"/>
  <c r="AD25" i="28" s="1"/>
  <c r="AE37" i="28"/>
  <c r="AE36" i="28"/>
  <c r="AK61" i="28"/>
  <c r="AK72" i="28"/>
  <c r="Z70" i="28"/>
  <c r="AC70" i="28" s="1"/>
  <c r="AD70" i="28" s="1"/>
  <c r="Z72" i="28"/>
  <c r="AK62" i="28"/>
  <c r="AK76" i="28" s="1"/>
  <c r="AE75" i="28"/>
  <c r="AN67" i="28" s="1"/>
  <c r="AT68" i="28" s="1"/>
  <c r="AT69" i="28" s="1"/>
  <c r="Z61" i="28"/>
  <c r="AC61" i="28" s="1"/>
  <c r="AD61" i="28" s="1"/>
  <c r="Z62" i="28"/>
  <c r="AC62" i="28" s="1"/>
  <c r="AD62" i="28" s="1"/>
  <c r="AK65" i="28"/>
  <c r="AK66" i="28"/>
  <c r="AK67" i="28"/>
  <c r="AC71" i="28"/>
  <c r="Z71" i="28"/>
  <c r="AD71" i="28"/>
  <c r="AC72" i="28"/>
  <c r="AD72" i="28" s="1"/>
  <c r="AK22" i="28"/>
  <c r="Z66" i="28"/>
  <c r="AC66" i="28" s="1"/>
  <c r="AD66" i="28" s="1"/>
  <c r="Z67" i="28"/>
  <c r="AF70" i="28"/>
  <c r="AF71" i="28"/>
  <c r="AK71" i="28" s="1"/>
  <c r="AC63" i="28"/>
  <c r="AD63" i="28" s="1"/>
  <c r="AC64" i="28"/>
  <c r="AD64" i="28" s="1"/>
  <c r="AC65" i="28"/>
  <c r="AD65" i="28" s="1"/>
  <c r="AI68" i="28"/>
  <c r="AI75" i="28" s="1"/>
  <c r="AP67" i="28" s="1"/>
  <c r="AV69" i="28" s="1"/>
  <c r="AC69" i="28"/>
  <c r="AD69" i="28" s="1"/>
  <c r="AC67" i="28"/>
  <c r="AD67" i="28" s="1"/>
  <c r="AI62" i="27"/>
  <c r="AI68" i="27"/>
  <c r="AK66" i="27"/>
  <c r="AF68" i="27"/>
  <c r="AK68" i="27" s="1"/>
  <c r="AK69" i="27"/>
  <c r="AI65" i="27"/>
  <c r="AI76" i="27" s="1"/>
  <c r="AD25" i="27"/>
  <c r="AF25" i="27"/>
  <c r="AK33" i="27"/>
  <c r="AD30" i="27"/>
  <c r="AE37" i="27"/>
  <c r="AD24" i="27"/>
  <c r="AD27" i="27"/>
  <c r="Z23" i="27"/>
  <c r="AC23" i="27" s="1"/>
  <c r="AD23" i="27" s="1"/>
  <c r="AF30" i="27"/>
  <c r="AF24" i="27"/>
  <c r="AK24" i="27" s="1"/>
  <c r="AF27" i="27"/>
  <c r="AK27" i="27" s="1"/>
  <c r="Z22" i="27"/>
  <c r="AI32" i="27"/>
  <c r="AC22" i="27"/>
  <c r="AD22" i="27" s="1"/>
  <c r="AF23" i="27"/>
  <c r="AK23" i="27" s="1"/>
  <c r="AF26" i="27"/>
  <c r="AK26" i="27" s="1"/>
  <c r="AN28" i="27"/>
  <c r="AT29" i="27" s="1"/>
  <c r="AT30" i="27" s="1"/>
  <c r="AI23" i="27"/>
  <c r="AI29" i="27"/>
  <c r="AF22" i="27"/>
  <c r="AK64" i="27"/>
  <c r="AK67" i="27"/>
  <c r="AC28" i="27"/>
  <c r="AD28" i="27" s="1"/>
  <c r="AP67" i="27"/>
  <c r="AV68" i="27" s="1"/>
  <c r="AV69" i="27" s="1"/>
  <c r="AF70" i="27"/>
  <c r="AK70" i="27" s="1"/>
  <c r="Z70" i="27"/>
  <c r="AC70" i="27" s="1"/>
  <c r="AD70" i="27" s="1"/>
  <c r="AE76" i="27"/>
  <c r="AN67" i="27"/>
  <c r="AT68" i="27" s="1"/>
  <c r="AT69" i="27" s="1"/>
  <c r="AK31" i="27"/>
  <c r="AK61" i="27"/>
  <c r="AK63" i="27"/>
  <c r="AD68" i="27"/>
  <c r="AK72" i="27"/>
  <c r="Z71" i="27"/>
  <c r="AK29" i="27"/>
  <c r="Z72" i="27"/>
  <c r="AC72" i="27" s="1"/>
  <c r="AD72" i="27" s="1"/>
  <c r="Z29" i="27"/>
  <c r="AC29" i="27" s="1"/>
  <c r="AD29" i="27" s="1"/>
  <c r="AK62" i="27"/>
  <c r="Z31" i="27"/>
  <c r="AC31" i="27" s="1"/>
  <c r="AD31" i="27" s="1"/>
  <c r="AK32" i="27"/>
  <c r="Z61" i="27"/>
  <c r="AC61" i="27" s="1"/>
  <c r="AD61" i="27" s="1"/>
  <c r="Z62" i="27"/>
  <c r="AC62" i="27" s="1"/>
  <c r="AD62" i="27" s="1"/>
  <c r="AK65" i="27"/>
  <c r="Z32" i="27"/>
  <c r="AC32" i="27" s="1"/>
  <c r="AD32" i="27" s="1"/>
  <c r="Z63" i="27"/>
  <c r="AC63" i="27" s="1"/>
  <c r="AD63" i="27" s="1"/>
  <c r="Z64" i="27"/>
  <c r="AC64" i="27" s="1"/>
  <c r="AD64" i="27" s="1"/>
  <c r="Z65" i="27"/>
  <c r="AC65" i="27" s="1"/>
  <c r="AD65" i="27" s="1"/>
  <c r="Z69" i="27"/>
  <c r="AC69" i="27" s="1"/>
  <c r="AD69" i="27" s="1"/>
  <c r="AI26" i="27"/>
  <c r="Z33" i="27"/>
  <c r="AC33" i="27" s="1"/>
  <c r="AD33" i="27" s="1"/>
  <c r="Z66" i="27"/>
  <c r="AC66" i="27" s="1"/>
  <c r="AD66" i="27" s="1"/>
  <c r="Z67" i="27"/>
  <c r="AC67" i="27" s="1"/>
  <c r="AD67" i="27" s="1"/>
  <c r="AK25" i="27"/>
  <c r="AK30" i="27"/>
  <c r="AF71" i="27"/>
  <c r="AC71" i="27"/>
  <c r="AD71" i="27" s="1"/>
  <c r="Z26" i="27"/>
  <c r="AC26" i="27" s="1"/>
  <c r="AD26" i="27" s="1"/>
  <c r="AI29" i="26"/>
  <c r="AI26" i="26"/>
  <c r="AD30" i="26"/>
  <c r="AK27" i="26"/>
  <c r="AF26" i="26"/>
  <c r="AK26" i="26" s="1"/>
  <c r="AF23" i="26"/>
  <c r="AC33" i="26"/>
  <c r="AD33" i="26" s="1"/>
  <c r="AK33" i="26"/>
  <c r="AC26" i="26"/>
  <c r="AD26" i="26" s="1"/>
  <c r="AK30" i="26"/>
  <c r="AI71" i="26"/>
  <c r="AC67" i="26"/>
  <c r="AD67" i="26" s="1"/>
  <c r="AK63" i="26"/>
  <c r="AI65" i="26"/>
  <c r="Z67" i="26"/>
  <c r="Z66" i="26"/>
  <c r="AC66" i="26" s="1"/>
  <c r="AD66" i="26" s="1"/>
  <c r="AF67" i="26"/>
  <c r="AK67" i="26" s="1"/>
  <c r="AF66" i="26"/>
  <c r="AO67" i="26" s="1"/>
  <c r="AU68" i="26" s="1"/>
  <c r="AU69" i="26" s="1"/>
  <c r="AN28" i="26"/>
  <c r="AT29" i="26" s="1"/>
  <c r="AT30" i="26" s="1"/>
  <c r="Z28" i="26"/>
  <c r="AC28" i="26" s="1"/>
  <c r="AD28" i="26" s="1"/>
  <c r="AE37" i="26"/>
  <c r="AK25" i="26"/>
  <c r="Z27" i="26"/>
  <c r="AC27" i="26" s="1"/>
  <c r="AD27" i="26" s="1"/>
  <c r="AF24" i="26"/>
  <c r="AF25" i="26"/>
  <c r="AC23" i="26"/>
  <c r="AD23" i="26" s="1"/>
  <c r="AI32" i="26"/>
  <c r="AK24" i="26"/>
  <c r="AK28" i="26"/>
  <c r="AK31" i="26"/>
  <c r="AD25" i="26"/>
  <c r="AD24" i="26"/>
  <c r="AK64" i="26"/>
  <c r="AF70" i="26"/>
  <c r="AK70" i="26" s="1"/>
  <c r="Z70" i="26"/>
  <c r="AC70" i="26"/>
  <c r="AD70" i="26" s="1"/>
  <c r="AK61" i="26"/>
  <c r="AE76" i="26"/>
  <c r="AN67" i="26"/>
  <c r="AT68" i="26" s="1"/>
  <c r="AT69" i="26" s="1"/>
  <c r="AI62" i="26"/>
  <c r="AD68" i="26"/>
  <c r="Z31" i="26"/>
  <c r="AK32" i="26"/>
  <c r="Z61" i="26"/>
  <c r="AC61" i="26" s="1"/>
  <c r="AD61" i="26" s="1"/>
  <c r="Z62" i="26"/>
  <c r="AC62" i="26" s="1"/>
  <c r="AD62" i="26" s="1"/>
  <c r="AK65" i="26"/>
  <c r="AI23" i="26"/>
  <c r="Z32" i="26"/>
  <c r="Z63" i="26"/>
  <c r="AC63" i="26" s="1"/>
  <c r="AD63" i="26" s="1"/>
  <c r="Z64" i="26"/>
  <c r="Z65" i="26"/>
  <c r="AF68" i="26"/>
  <c r="AK68" i="26" s="1"/>
  <c r="Z69" i="26"/>
  <c r="AC69" i="26" s="1"/>
  <c r="AD69" i="26" s="1"/>
  <c r="AC72" i="26"/>
  <c r="AD72" i="26" s="1"/>
  <c r="AI68" i="26"/>
  <c r="AF72" i="26"/>
  <c r="AK72" i="26" s="1"/>
  <c r="Z71" i="26"/>
  <c r="AC71" i="26" s="1"/>
  <c r="AD71" i="26" s="1"/>
  <c r="Z29" i="26"/>
  <c r="AC29" i="26" s="1"/>
  <c r="AD29" i="26" s="1"/>
  <c r="AK62" i="26"/>
  <c r="AK22" i="26"/>
  <c r="AK23" i="26"/>
  <c r="AC31" i="26"/>
  <c r="AD31" i="26" s="1"/>
  <c r="AF71" i="26"/>
  <c r="AK71" i="26" s="1"/>
  <c r="AC32" i="26"/>
  <c r="AD32" i="26" s="1"/>
  <c r="AC64" i="26"/>
  <c r="AD64" i="26" s="1"/>
  <c r="AC65" i="26"/>
  <c r="AD65" i="26" s="1"/>
  <c r="AF29" i="26"/>
  <c r="AI62" i="25"/>
  <c r="AI76" i="25" s="1"/>
  <c r="AF68" i="25"/>
  <c r="AK68" i="25" s="1"/>
  <c r="AI29" i="25"/>
  <c r="AC24" i="25"/>
  <c r="AF23" i="25"/>
  <c r="AK23" i="25" s="1"/>
  <c r="AI23" i="25"/>
  <c r="AI37" i="25" s="1"/>
  <c r="AF30" i="25"/>
  <c r="AK30" i="25" s="1"/>
  <c r="AE37" i="25"/>
  <c r="AF63" i="25"/>
  <c r="AK63" i="25" s="1"/>
  <c r="Z68" i="25"/>
  <c r="AC68" i="25" s="1"/>
  <c r="AD68" i="25" s="1"/>
  <c r="AF69" i="25"/>
  <c r="AK69" i="25" s="1"/>
  <c r="AC22" i="25"/>
  <c r="AD22" i="25" s="1"/>
  <c r="Z28" i="25"/>
  <c r="AC28" i="25" s="1"/>
  <c r="AD28" i="25" s="1"/>
  <c r="AN28" i="25"/>
  <c r="AT29" i="25" s="1"/>
  <c r="AT30" i="25" s="1"/>
  <c r="AF22" i="25"/>
  <c r="AK22" i="25" s="1"/>
  <c r="AF25" i="25"/>
  <c r="AK25" i="25" s="1"/>
  <c r="Z27" i="25"/>
  <c r="AC27" i="25"/>
  <c r="AF24" i="25"/>
  <c r="AK24" i="25" s="1"/>
  <c r="AK28" i="25"/>
  <c r="AD27" i="25"/>
  <c r="AP67" i="25"/>
  <c r="AV68" i="25" s="1"/>
  <c r="AV69" i="25" s="1"/>
  <c r="AD26" i="25"/>
  <c r="AK32" i="25"/>
  <c r="AP28" i="25"/>
  <c r="AV29" i="25" s="1"/>
  <c r="AV30" i="25" s="1"/>
  <c r="AD30" i="25"/>
  <c r="AD25" i="25"/>
  <c r="AK31" i="25"/>
  <c r="AK64" i="25"/>
  <c r="AE76" i="25"/>
  <c r="AN67" i="25"/>
  <c r="AT68" i="25" s="1"/>
  <c r="AT69" i="25" s="1"/>
  <c r="AK67" i="25"/>
  <c r="AK61" i="25"/>
  <c r="AF70" i="25"/>
  <c r="Z70" i="25"/>
  <c r="AC70" i="25" s="1"/>
  <c r="AD70" i="25" s="1"/>
  <c r="AK65" i="25"/>
  <c r="AD24" i="25"/>
  <c r="AK33" i="25"/>
  <c r="AK66" i="25"/>
  <c r="AK72" i="25"/>
  <c r="Z71" i="25"/>
  <c r="AC71" i="25" s="1"/>
  <c r="AD71" i="25" s="1"/>
  <c r="Z72" i="25"/>
  <c r="AC72" i="25" s="1"/>
  <c r="AD72" i="25" s="1"/>
  <c r="Z29" i="25"/>
  <c r="AC29" i="25" s="1"/>
  <c r="AD29" i="25" s="1"/>
  <c r="AK62" i="25"/>
  <c r="Z32" i="25"/>
  <c r="AC32" i="25" s="1"/>
  <c r="AD32" i="25" s="1"/>
  <c r="Z64" i="25"/>
  <c r="AC64" i="25" s="1"/>
  <c r="AD64" i="25" s="1"/>
  <c r="Z65" i="25"/>
  <c r="AC65" i="25" s="1"/>
  <c r="AD65" i="25" s="1"/>
  <c r="Z33" i="25"/>
  <c r="Z67" i="25"/>
  <c r="AC67" i="25" s="1"/>
  <c r="AD67" i="25" s="1"/>
  <c r="Z23" i="25"/>
  <c r="AC23" i="25" s="1"/>
  <c r="AD23" i="25" s="1"/>
  <c r="AK26" i="25"/>
  <c r="AC63" i="25"/>
  <c r="AD63" i="25" s="1"/>
  <c r="AC69" i="25"/>
  <c r="AD69" i="25" s="1"/>
  <c r="AF29" i="25"/>
  <c r="AC33" i="25"/>
  <c r="AD33" i="25" s="1"/>
  <c r="Z31" i="25"/>
  <c r="AC31" i="25" s="1"/>
  <c r="AD31" i="25" s="1"/>
  <c r="Z61" i="25"/>
  <c r="AC61" i="25" s="1"/>
  <c r="AD61" i="25" s="1"/>
  <c r="Z62" i="25"/>
  <c r="AC62" i="25" s="1"/>
  <c r="AD62" i="25" s="1"/>
  <c r="Z66" i="25"/>
  <c r="AC66" i="25" s="1"/>
  <c r="AD66" i="25" s="1"/>
  <c r="AF71" i="25"/>
  <c r="AF63" i="24"/>
  <c r="AK69" i="24"/>
  <c r="AK66" i="24"/>
  <c r="AF68" i="24"/>
  <c r="AK68" i="24" s="1"/>
  <c r="AK63" i="24"/>
  <c r="AF65" i="24"/>
  <c r="AK65" i="24" s="1"/>
  <c r="AI68" i="24"/>
  <c r="AI65" i="24"/>
  <c r="AD27" i="24"/>
  <c r="AF30" i="24"/>
  <c r="AK33" i="24"/>
  <c r="AD24" i="24"/>
  <c r="AF27" i="24"/>
  <c r="AK27" i="24" s="1"/>
  <c r="AK30" i="24"/>
  <c r="AF24" i="24"/>
  <c r="AK24" i="24" s="1"/>
  <c r="AK23" i="24"/>
  <c r="AK64" i="24"/>
  <c r="AE76" i="24"/>
  <c r="AK67" i="24"/>
  <c r="Z68" i="24"/>
  <c r="AC68" i="24" s="1"/>
  <c r="AD68" i="24" s="1"/>
  <c r="AD26" i="24"/>
  <c r="AI32" i="24"/>
  <c r="AF23" i="24"/>
  <c r="AF26" i="24"/>
  <c r="AK26" i="24" s="1"/>
  <c r="AI23" i="24"/>
  <c r="AI26" i="24"/>
  <c r="AI29" i="24"/>
  <c r="AI37" i="24" s="1"/>
  <c r="AN28" i="24"/>
  <c r="AT29" i="24" s="1"/>
  <c r="AT30" i="24" s="1"/>
  <c r="AF22" i="24"/>
  <c r="AK22" i="24" s="1"/>
  <c r="AF25" i="24"/>
  <c r="AK25" i="24" s="1"/>
  <c r="AF28" i="24"/>
  <c r="AK28" i="24" s="1"/>
  <c r="AE37" i="24"/>
  <c r="AI76" i="24"/>
  <c r="AP67" i="24"/>
  <c r="AV68" i="24" s="1"/>
  <c r="AV69" i="24" s="1"/>
  <c r="AD33" i="24"/>
  <c r="AK61" i="24"/>
  <c r="AD25" i="24"/>
  <c r="AD28" i="24"/>
  <c r="AD30" i="24"/>
  <c r="AK31" i="24"/>
  <c r="Z70" i="24"/>
  <c r="AC70" i="24" s="1"/>
  <c r="AD70" i="24" s="1"/>
  <c r="AK71" i="24"/>
  <c r="Z72" i="24"/>
  <c r="AC72" i="24" s="1"/>
  <c r="AD72" i="24" s="1"/>
  <c r="Z29" i="24"/>
  <c r="AC29" i="24" s="1"/>
  <c r="AD29" i="24" s="1"/>
  <c r="AK32" i="24"/>
  <c r="Z61" i="24"/>
  <c r="AC61" i="24" s="1"/>
  <c r="AD61" i="24" s="1"/>
  <c r="Z62" i="24"/>
  <c r="Z64" i="24"/>
  <c r="Z66" i="24"/>
  <c r="AC66" i="24" s="1"/>
  <c r="AD66" i="24" s="1"/>
  <c r="AF70" i="24"/>
  <c r="Z23" i="24"/>
  <c r="AC23" i="24" s="1"/>
  <c r="AD23" i="24" s="1"/>
  <c r="AC63" i="24"/>
  <c r="AD63" i="24" s="1"/>
  <c r="AC64" i="24"/>
  <c r="AD64" i="24" s="1"/>
  <c r="AC65" i="24"/>
  <c r="AD65" i="24" s="1"/>
  <c r="AF72" i="24"/>
  <c r="AK72" i="24" s="1"/>
  <c r="AN67" i="24"/>
  <c r="AT68" i="24" s="1"/>
  <c r="AT69" i="24" s="1"/>
  <c r="Z31" i="24"/>
  <c r="AC31" i="24" s="1"/>
  <c r="AD31" i="24" s="1"/>
  <c r="Z32" i="24"/>
  <c r="AC32" i="24" s="1"/>
  <c r="AD32" i="24" s="1"/>
  <c r="Z69" i="24"/>
  <c r="AC69" i="24" s="1"/>
  <c r="AD69" i="24" s="1"/>
  <c r="Z67" i="24"/>
  <c r="AC67" i="24" s="1"/>
  <c r="AD67" i="24" s="1"/>
  <c r="AC62" i="24"/>
  <c r="AD62" i="24" s="1"/>
  <c r="AF71" i="24"/>
  <c r="AF29" i="24"/>
  <c r="AK29" i="24" s="1"/>
  <c r="AC33" i="24"/>
  <c r="Z71" i="24"/>
  <c r="AK62" i="24"/>
  <c r="AC71" i="24"/>
  <c r="AD71" i="24"/>
  <c r="Z33" i="24"/>
  <c r="AI62" i="23"/>
  <c r="AK69" i="23"/>
  <c r="AK66" i="23"/>
  <c r="AF68" i="23"/>
  <c r="AK68" i="23" s="1"/>
  <c r="AI32" i="23"/>
  <c r="AI29" i="23"/>
  <c r="AK24" i="23"/>
  <c r="AI23" i="23"/>
  <c r="AF29" i="23"/>
  <c r="AK29" i="23" s="1"/>
  <c r="AI26" i="23"/>
  <c r="AK25" i="23"/>
  <c r="AE37" i="23"/>
  <c r="AK28" i="23"/>
  <c r="Z29" i="23"/>
  <c r="AC29" i="23" s="1"/>
  <c r="AD29" i="23" s="1"/>
  <c r="AP28" i="23"/>
  <c r="AV29" i="23" s="1"/>
  <c r="AV30" i="23" s="1"/>
  <c r="AC30" i="23"/>
  <c r="AD30" i="23" s="1"/>
  <c r="AK22" i="23"/>
  <c r="AC26" i="23"/>
  <c r="AD26" i="23" s="1"/>
  <c r="AK33" i="23"/>
  <c r="Z32" i="23"/>
  <c r="AC32" i="23" s="1"/>
  <c r="AD32" i="23" s="1"/>
  <c r="AN28" i="23"/>
  <c r="AT29" i="23" s="1"/>
  <c r="AT30" i="23" s="1"/>
  <c r="AK23" i="23"/>
  <c r="Z24" i="23"/>
  <c r="AC24" i="23" s="1"/>
  <c r="AD24" i="23" s="1"/>
  <c r="Z25" i="23"/>
  <c r="AC25" i="23" s="1"/>
  <c r="AD25" i="23" s="1"/>
  <c r="Z26" i="23"/>
  <c r="Z30" i="23"/>
  <c r="Z31" i="23"/>
  <c r="AC31" i="23" s="1"/>
  <c r="AD31" i="23" s="1"/>
  <c r="AK32" i="23"/>
  <c r="Z33" i="23"/>
  <c r="AC33" i="23" s="1"/>
  <c r="AD33" i="23" s="1"/>
  <c r="Z22" i="23"/>
  <c r="AC22" i="23" s="1"/>
  <c r="AD22" i="23" s="1"/>
  <c r="Z23" i="23"/>
  <c r="AC23" i="23" s="1"/>
  <c r="AD23" i="23" s="1"/>
  <c r="AK26" i="23"/>
  <c r="Z27" i="23"/>
  <c r="AC27" i="23" s="1"/>
  <c r="AD27" i="23" s="1"/>
  <c r="Z28" i="23"/>
  <c r="AC28" i="23" s="1"/>
  <c r="AD28" i="23" s="1"/>
  <c r="AF31" i="23"/>
  <c r="AK31" i="23" s="1"/>
  <c r="AF32" i="23"/>
  <c r="AE76" i="23"/>
  <c r="AK64" i="23"/>
  <c r="AT68" i="23"/>
  <c r="AT69" i="23" s="1"/>
  <c r="AK67" i="23"/>
  <c r="Z68" i="23"/>
  <c r="AC68" i="23" s="1"/>
  <c r="AD68" i="23" s="1"/>
  <c r="AK61" i="23"/>
  <c r="AK72" i="23"/>
  <c r="AK62" i="23"/>
  <c r="Z61" i="23"/>
  <c r="Z63" i="23"/>
  <c r="Z65" i="23"/>
  <c r="Z69" i="23"/>
  <c r="AC69" i="23" s="1"/>
  <c r="AD69" i="23" s="1"/>
  <c r="Z67" i="23"/>
  <c r="AC67" i="23" s="1"/>
  <c r="AD67" i="23" s="1"/>
  <c r="AF70" i="23"/>
  <c r="AC61" i="23"/>
  <c r="AD61" i="23" s="1"/>
  <c r="AF71" i="23"/>
  <c r="Z70" i="23"/>
  <c r="AK71" i="23"/>
  <c r="Z72" i="23"/>
  <c r="AC72" i="23" s="1"/>
  <c r="AD72" i="23" s="1"/>
  <c r="AC70" i="23"/>
  <c r="AD70" i="23" s="1"/>
  <c r="Z62" i="23"/>
  <c r="AC62" i="23" s="1"/>
  <c r="AD62" i="23" s="1"/>
  <c r="AK65" i="23"/>
  <c r="Z64" i="23"/>
  <c r="Z66" i="23"/>
  <c r="AC66" i="23" s="1"/>
  <c r="AD66" i="23" s="1"/>
  <c r="AC63" i="23"/>
  <c r="AD63" i="23" s="1"/>
  <c r="AC64" i="23"/>
  <c r="AD64" i="23" s="1"/>
  <c r="AC65" i="23"/>
  <c r="AD65" i="23" s="1"/>
  <c r="AI68" i="23"/>
  <c r="AI76" i="23" s="1"/>
  <c r="Z71" i="23"/>
  <c r="AC71" i="23"/>
  <c r="AD71" i="23" s="1"/>
  <c r="AC68" i="22"/>
  <c r="AD68" i="22" s="1"/>
  <c r="AF68" i="22"/>
  <c r="AI68" i="22"/>
  <c r="AC24" i="22"/>
  <c r="AF28" i="22"/>
  <c r="AK33" i="22"/>
  <c r="AI62" i="22"/>
  <c r="AF24" i="22"/>
  <c r="AF27" i="22"/>
  <c r="AF30" i="22"/>
  <c r="AF23" i="22"/>
  <c r="AF36" i="22" s="1"/>
  <c r="AF26" i="22"/>
  <c r="AI23" i="22"/>
  <c r="AI26" i="22"/>
  <c r="AC22" i="22"/>
  <c r="AD22" i="22" s="1"/>
  <c r="AC28" i="22"/>
  <c r="AD28" i="22" s="1"/>
  <c r="AI29" i="22"/>
  <c r="AD24" i="22"/>
  <c r="AD27" i="22"/>
  <c r="AD30" i="22"/>
  <c r="AD26" i="22"/>
  <c r="AD25" i="22"/>
  <c r="Z67" i="22"/>
  <c r="AC67" i="22" s="1"/>
  <c r="AD67" i="22" s="1"/>
  <c r="Z32" i="22"/>
  <c r="AC32" i="22" s="1"/>
  <c r="AF61" i="22"/>
  <c r="AF75" i="22" s="1"/>
  <c r="AI71" i="22"/>
  <c r="AF71" i="22"/>
  <c r="AK71" i="22" s="1"/>
  <c r="AN28" i="22"/>
  <c r="AT29" i="22" s="1"/>
  <c r="AT30" i="22" s="1"/>
  <c r="AF31" i="22"/>
  <c r="Z61" i="22"/>
  <c r="AC61" i="22" s="1"/>
  <c r="AD61" i="22" s="1"/>
  <c r="AF70" i="22"/>
  <c r="Z71" i="22"/>
  <c r="Z31" i="22"/>
  <c r="AC31" i="22" s="1"/>
  <c r="Z66" i="22"/>
  <c r="AC66" i="22" s="1"/>
  <c r="AD66" i="22" s="1"/>
  <c r="Z69" i="22"/>
  <c r="AC69" i="22" s="1"/>
  <c r="AD69" i="22" s="1"/>
  <c r="Z70" i="22"/>
  <c r="AC70" i="22" s="1"/>
  <c r="AD70" i="22" s="1"/>
  <c r="AF67" i="22"/>
  <c r="AF32" i="22"/>
  <c r="AK32" i="22" s="1"/>
  <c r="Z65" i="22"/>
  <c r="AC65" i="22" s="1"/>
  <c r="AD65" i="22" s="1"/>
  <c r="AC71" i="22"/>
  <c r="AD71" i="22" s="1"/>
  <c r="AE76" i="22"/>
  <c r="Z64" i="22"/>
  <c r="AC64" i="22" s="1"/>
  <c r="AD64" i="22" s="1"/>
  <c r="AF66" i="22"/>
  <c r="AF69" i="22"/>
  <c r="AI32" i="22"/>
  <c r="AE37" i="22"/>
  <c r="Z63" i="22"/>
  <c r="AC63" i="22" s="1"/>
  <c r="AD63" i="22" s="1"/>
  <c r="AF65" i="22"/>
  <c r="AK65" i="22" s="1"/>
  <c r="AN67" i="22"/>
  <c r="AT68" i="22" s="1"/>
  <c r="AT69" i="22" s="1"/>
  <c r="AF62" i="22"/>
  <c r="AK62" i="22" s="1"/>
  <c r="AK68" i="22"/>
  <c r="AF29" i="22"/>
  <c r="AK29" i="22" s="1"/>
  <c r="AC29" i="22"/>
  <c r="AD29" i="22" s="1"/>
  <c r="Z33" i="22"/>
  <c r="AC33" i="22" s="1"/>
  <c r="AD33" i="22" s="1"/>
  <c r="Z62" i="22"/>
  <c r="AC62" i="22" s="1"/>
  <c r="AD62" i="22" s="1"/>
  <c r="AF64" i="22"/>
  <c r="AF72" i="22"/>
  <c r="AC72" i="22"/>
  <c r="AD72" i="22" s="1"/>
  <c r="AK23" i="22"/>
  <c r="AK26" i="22"/>
  <c r="AF67" i="21"/>
  <c r="AK68" i="21"/>
  <c r="AC25" i="21"/>
  <c r="AC24" i="21"/>
  <c r="AD25" i="21"/>
  <c r="AC23" i="21"/>
  <c r="AD23" i="21" s="1"/>
  <c r="AD24" i="21"/>
  <c r="AC22" i="21"/>
  <c r="AD22" i="21" s="1"/>
  <c r="AF25" i="21"/>
  <c r="AI32" i="21"/>
  <c r="AF24" i="21"/>
  <c r="AF23" i="21"/>
  <c r="AK23" i="21" s="1"/>
  <c r="AC30" i="21"/>
  <c r="AD30" i="21" s="1"/>
  <c r="AF22" i="21"/>
  <c r="AI23" i="21"/>
  <c r="AF30" i="21"/>
  <c r="Z63" i="21"/>
  <c r="AC63" i="21" s="1"/>
  <c r="AD63" i="21" s="1"/>
  <c r="AI71" i="21"/>
  <c r="AF71" i="21"/>
  <c r="AN28" i="21"/>
  <c r="AT29" i="21" s="1"/>
  <c r="AT30" i="21" s="1"/>
  <c r="AE37" i="21"/>
  <c r="AF70" i="21"/>
  <c r="Z71" i="21"/>
  <c r="AF62" i="21"/>
  <c r="AK62" i="21" s="1"/>
  <c r="Z70" i="21"/>
  <c r="Z62" i="21"/>
  <c r="AC62" i="21" s="1"/>
  <c r="AD62" i="21" s="1"/>
  <c r="Z69" i="21"/>
  <c r="AC69" i="21" s="1"/>
  <c r="AD69" i="21" s="1"/>
  <c r="AF29" i="21"/>
  <c r="AK29" i="21" s="1"/>
  <c r="AF63" i="21"/>
  <c r="AK76" i="21" s="1"/>
  <c r="AC71" i="21"/>
  <c r="AD71" i="21" s="1"/>
  <c r="Z29" i="21"/>
  <c r="AC29" i="21" s="1"/>
  <c r="AD29" i="21" s="1"/>
  <c r="AF61" i="21"/>
  <c r="AC70" i="21"/>
  <c r="AD70" i="21" s="1"/>
  <c r="Z32" i="21"/>
  <c r="AC32" i="21" s="1"/>
  <c r="Z61" i="21"/>
  <c r="AC61" i="21" s="1"/>
  <c r="AD61" i="21" s="1"/>
  <c r="Z65" i="21"/>
  <c r="AC65" i="21" s="1"/>
  <c r="AD65" i="21" s="1"/>
  <c r="AE76" i="21"/>
  <c r="AF69" i="21"/>
  <c r="AF31" i="21"/>
  <c r="AN67" i="21"/>
  <c r="AT68" i="21" s="1"/>
  <c r="AT69" i="21" s="1"/>
  <c r="Z31" i="21"/>
  <c r="AC31" i="21" s="1"/>
  <c r="AI62" i="21"/>
  <c r="Z64" i="21"/>
  <c r="AC64" i="21" s="1"/>
  <c r="AD64" i="21" s="1"/>
  <c r="AK71" i="21"/>
  <c r="AF32" i="21"/>
  <c r="AK32" i="21" s="1"/>
  <c r="AF65" i="21"/>
  <c r="AK65" i="21" s="1"/>
  <c r="AF72" i="21"/>
  <c r="AC72" i="21"/>
  <c r="AD72" i="21" s="1"/>
  <c r="Z33" i="21"/>
  <c r="AC33" i="21" s="1"/>
  <c r="Z66" i="21"/>
  <c r="Z67" i="21"/>
  <c r="AK26" i="21"/>
  <c r="AC66" i="21"/>
  <c r="AD66" i="21" s="1"/>
  <c r="AC67" i="21"/>
  <c r="AD67" i="21" s="1"/>
  <c r="AI29" i="19"/>
  <c r="AC25" i="19"/>
  <c r="AF28" i="19"/>
  <c r="AK28" i="19" s="1"/>
  <c r="AE37" i="19"/>
  <c r="AI71" i="19"/>
  <c r="AF68" i="19"/>
  <c r="AK68" i="19" s="1"/>
  <c r="AI68" i="19"/>
  <c r="AI65" i="19"/>
  <c r="AI62" i="19"/>
  <c r="AF24" i="19"/>
  <c r="AK24" i="19" s="1"/>
  <c r="AF27" i="19"/>
  <c r="AK27" i="19" s="1"/>
  <c r="AF30" i="19"/>
  <c r="AK30" i="19" s="1"/>
  <c r="AF23" i="19"/>
  <c r="AK23" i="19" s="1"/>
  <c r="AF26" i="19"/>
  <c r="AI32" i="19"/>
  <c r="AC23" i="19"/>
  <c r="AD23" i="19" s="1"/>
  <c r="AN28" i="19"/>
  <c r="AT29" i="19" s="1"/>
  <c r="AT30" i="19" s="1"/>
  <c r="AD25" i="19"/>
  <c r="AK61" i="19"/>
  <c r="Z68" i="19"/>
  <c r="AC68" i="19" s="1"/>
  <c r="AD68" i="19" s="1"/>
  <c r="AP67" i="19"/>
  <c r="AV68" i="19" s="1"/>
  <c r="AV69" i="19" s="1"/>
  <c r="AD27" i="19"/>
  <c r="AF70" i="19"/>
  <c r="AK70" i="19" s="1"/>
  <c r="Z70" i="19"/>
  <c r="AC70" i="19" s="1"/>
  <c r="AD70" i="19" s="1"/>
  <c r="AD30" i="19"/>
  <c r="AD26" i="19"/>
  <c r="AK31" i="19"/>
  <c r="AK64" i="19"/>
  <c r="AN67" i="19"/>
  <c r="AT68" i="19" s="1"/>
  <c r="AT69" i="19" s="1"/>
  <c r="AK67" i="19"/>
  <c r="AD28" i="19"/>
  <c r="AD24" i="19"/>
  <c r="AK33" i="19"/>
  <c r="AK63" i="19"/>
  <c r="AK66" i="19"/>
  <c r="AK72" i="19"/>
  <c r="AK29" i="19"/>
  <c r="Z72" i="19"/>
  <c r="Z29" i="19"/>
  <c r="AK62" i="19"/>
  <c r="Z31" i="19"/>
  <c r="AC31" i="19" s="1"/>
  <c r="AD31" i="19" s="1"/>
  <c r="AK32" i="19"/>
  <c r="Z61" i="19"/>
  <c r="AC61" i="19" s="1"/>
  <c r="AD61" i="19" s="1"/>
  <c r="Z62" i="19"/>
  <c r="AC62" i="19" s="1"/>
  <c r="AD62" i="19" s="1"/>
  <c r="AK65" i="19"/>
  <c r="AI23" i="19"/>
  <c r="Z32" i="19"/>
  <c r="Z63" i="19"/>
  <c r="Z64" i="19"/>
  <c r="AC64" i="19" s="1"/>
  <c r="AD64" i="19" s="1"/>
  <c r="Z65" i="19"/>
  <c r="AC65" i="19" s="1"/>
  <c r="AD65" i="19" s="1"/>
  <c r="Z69" i="19"/>
  <c r="AC69" i="19" s="1"/>
  <c r="AD69" i="19" s="1"/>
  <c r="AC72" i="19"/>
  <c r="AD72" i="19" s="1"/>
  <c r="AK22" i="19"/>
  <c r="AI26" i="19"/>
  <c r="AC29" i="19"/>
  <c r="AD29" i="19" s="1"/>
  <c r="Z33" i="19"/>
  <c r="AC33" i="19" s="1"/>
  <c r="AD33" i="19" s="1"/>
  <c r="Z66" i="19"/>
  <c r="AC66" i="19" s="1"/>
  <c r="AD66" i="19" s="1"/>
  <c r="Z67" i="19"/>
  <c r="Z71" i="19"/>
  <c r="AC71" i="19" s="1"/>
  <c r="AD71" i="19" s="1"/>
  <c r="AF71" i="19"/>
  <c r="AK71" i="19" s="1"/>
  <c r="AK26" i="19"/>
  <c r="AC32" i="19"/>
  <c r="AD32" i="19" s="1"/>
  <c r="AC63" i="19"/>
  <c r="AD63" i="19" s="1"/>
  <c r="AC67" i="19"/>
  <c r="AD67" i="19" s="1"/>
  <c r="AD69" i="18"/>
  <c r="AF69" i="18"/>
  <c r="AK64" i="18"/>
  <c r="AK69" i="18"/>
  <c r="AF63" i="18"/>
  <c r="AK63" i="18" s="1"/>
  <c r="AC62" i="18"/>
  <c r="AD62" i="18" s="1"/>
  <c r="AC29" i="18"/>
  <c r="AD29" i="18" s="1"/>
  <c r="AI26" i="18"/>
  <c r="AK32" i="18"/>
  <c r="AK25" i="18"/>
  <c r="Z32" i="18"/>
  <c r="AC32" i="18"/>
  <c r="AD32" i="18" s="1"/>
  <c r="AK24" i="18"/>
  <c r="AK27" i="18"/>
  <c r="AD31" i="18"/>
  <c r="Z65" i="18"/>
  <c r="AC65" i="18" s="1"/>
  <c r="AD65" i="18" s="1"/>
  <c r="AC61" i="18"/>
  <c r="AD61" i="18" s="1"/>
  <c r="Z64" i="18"/>
  <c r="AC64" i="18" s="1"/>
  <c r="AD64" i="18" s="1"/>
  <c r="AF61" i="18"/>
  <c r="AK61" i="18" s="1"/>
  <c r="AF65" i="18"/>
  <c r="AK65" i="18" s="1"/>
  <c r="AI65" i="18"/>
  <c r="AP67" i="18" s="1"/>
  <c r="AV68" i="18" s="1"/>
  <c r="AV69" i="18" s="1"/>
  <c r="AK70" i="18"/>
  <c r="AF72" i="18"/>
  <c r="Z72" i="18"/>
  <c r="AC72" i="18" s="1"/>
  <c r="AF67" i="18"/>
  <c r="AK67" i="18" s="1"/>
  <c r="Z67" i="18"/>
  <c r="AC67" i="18" s="1"/>
  <c r="AD67" i="18" s="1"/>
  <c r="Z23" i="18"/>
  <c r="AC23" i="18" s="1"/>
  <c r="AD23" i="18" s="1"/>
  <c r="AF66" i="18"/>
  <c r="AK66" i="18" s="1"/>
  <c r="AF71" i="18"/>
  <c r="AK71" i="18" s="1"/>
  <c r="Z71" i="18"/>
  <c r="AC71" i="18" s="1"/>
  <c r="AC27" i="18"/>
  <c r="AD27" i="18" s="1"/>
  <c r="Z66" i="18"/>
  <c r="AC66" i="18" s="1"/>
  <c r="AD66" i="18" s="1"/>
  <c r="Z68" i="18"/>
  <c r="AC68" i="18" s="1"/>
  <c r="AD68" i="18" s="1"/>
  <c r="AN28" i="18"/>
  <c r="AT29" i="18" s="1"/>
  <c r="AT30" i="18" s="1"/>
  <c r="Z22" i="18"/>
  <c r="AC22" i="18" s="1"/>
  <c r="AD22" i="18" s="1"/>
  <c r="AK31" i="18"/>
  <c r="AF33" i="18"/>
  <c r="AK33" i="18" s="1"/>
  <c r="AF23" i="18"/>
  <c r="AK23" i="18" s="1"/>
  <c r="Z33" i="18"/>
  <c r="AC33" i="18" s="1"/>
  <c r="AD33" i="18" s="1"/>
  <c r="AF68" i="18"/>
  <c r="AK68" i="18" s="1"/>
  <c r="AI71" i="18"/>
  <c r="AN67" i="18"/>
  <c r="AT68" i="18" s="1"/>
  <c r="AT69" i="18" s="1"/>
  <c r="AK28" i="18"/>
  <c r="AF30" i="18"/>
  <c r="AK30" i="18" s="1"/>
  <c r="AF22" i="18"/>
  <c r="AI23" i="18"/>
  <c r="AF29" i="18"/>
  <c r="AK29" i="18" s="1"/>
  <c r="Z30" i="18"/>
  <c r="AC30" i="18" s="1"/>
  <c r="AD30" i="18" s="1"/>
  <c r="AK26" i="18"/>
  <c r="Z24" i="18"/>
  <c r="AC24" i="18" s="1"/>
  <c r="AD24" i="18" s="1"/>
  <c r="Z25" i="18"/>
  <c r="AC25" i="18" s="1"/>
  <c r="AD25" i="18" s="1"/>
  <c r="Z26" i="18"/>
  <c r="AC26" i="18" s="1"/>
  <c r="AD26" i="18" s="1"/>
  <c r="Z70" i="18"/>
  <c r="AC70" i="18" s="1"/>
  <c r="Z27" i="18"/>
  <c r="Z28" i="18"/>
  <c r="AC28" i="18" s="1"/>
  <c r="AD28" i="18" s="1"/>
  <c r="AK62" i="18"/>
  <c r="AE37" i="17"/>
  <c r="AF29" i="17"/>
  <c r="AN28" i="17"/>
  <c r="AT29" i="17" s="1"/>
  <c r="AT30" i="17" s="1"/>
  <c r="AI32" i="17"/>
  <c r="AF63" i="17"/>
  <c r="AK63" i="17" s="1"/>
  <c r="AF64" i="17"/>
  <c r="AK64" i="17" s="1"/>
  <c r="AI23" i="17"/>
  <c r="AC29" i="17"/>
  <c r="AD29" i="17" s="1"/>
  <c r="AK32" i="17"/>
  <c r="AD32" i="17"/>
  <c r="Z69" i="17"/>
  <c r="AC69" i="17" s="1"/>
  <c r="AD69" i="17" s="1"/>
  <c r="AD62" i="17"/>
  <c r="Z65" i="17"/>
  <c r="AF62" i="17"/>
  <c r="AK62" i="17" s="1"/>
  <c r="AI62" i="17"/>
  <c r="AD61" i="17"/>
  <c r="AC65" i="17"/>
  <c r="AD65" i="17" s="1"/>
  <c r="AK69" i="17"/>
  <c r="AN67" i="17"/>
  <c r="AT68" i="17" s="1"/>
  <c r="AT69" i="17" s="1"/>
  <c r="AC64" i="17"/>
  <c r="AD64" i="17" s="1"/>
  <c r="AI68" i="17"/>
  <c r="AF61" i="17"/>
  <c r="AK61" i="17" s="1"/>
  <c r="AF65" i="17"/>
  <c r="AK65" i="17" s="1"/>
  <c r="AI65" i="17"/>
  <c r="AK68" i="17"/>
  <c r="AF31" i="17"/>
  <c r="AI26" i="17"/>
  <c r="AK31" i="17"/>
  <c r="Z32" i="17"/>
  <c r="AC32" i="17" s="1"/>
  <c r="AD31" i="17"/>
  <c r="AF33" i="17"/>
  <c r="AK33" i="17" s="1"/>
  <c r="AF24" i="17"/>
  <c r="AK24" i="17" s="1"/>
  <c r="AC24" i="17"/>
  <c r="AD24" i="17" s="1"/>
  <c r="AF71" i="17"/>
  <c r="AK71" i="17" s="1"/>
  <c r="Z71" i="17"/>
  <c r="AC71" i="17" s="1"/>
  <c r="Z68" i="17"/>
  <c r="AC68" i="17" s="1"/>
  <c r="AD68" i="17" s="1"/>
  <c r="AF26" i="17"/>
  <c r="AK26" i="17" s="1"/>
  <c r="AF25" i="17"/>
  <c r="AK25" i="17" s="1"/>
  <c r="Z25" i="17"/>
  <c r="AC25" i="17" s="1"/>
  <c r="AD25" i="17" s="1"/>
  <c r="AF72" i="17"/>
  <c r="AK72" i="17" s="1"/>
  <c r="Z33" i="17"/>
  <c r="AC33" i="17" s="1"/>
  <c r="AD33" i="17" s="1"/>
  <c r="Z72" i="17"/>
  <c r="AC72" i="17" s="1"/>
  <c r="Z24" i="17"/>
  <c r="AF28" i="17"/>
  <c r="AK28" i="17" s="1"/>
  <c r="AF30" i="17"/>
  <c r="AK30" i="17" s="1"/>
  <c r="AC30" i="17"/>
  <c r="AD30" i="17" s="1"/>
  <c r="AF23" i="17"/>
  <c r="AK23" i="17" s="1"/>
  <c r="Z28" i="17"/>
  <c r="AC28" i="17" s="1"/>
  <c r="AD28" i="17" s="1"/>
  <c r="Z30" i="17"/>
  <c r="AF67" i="17"/>
  <c r="AK67" i="17" s="1"/>
  <c r="Z23" i="17"/>
  <c r="AC23" i="17" s="1"/>
  <c r="AD23" i="17" s="1"/>
  <c r="Z67" i="17"/>
  <c r="AC67" i="17" s="1"/>
  <c r="AD67" i="17" s="1"/>
  <c r="AF27" i="17"/>
  <c r="AK27" i="17" s="1"/>
  <c r="AC27" i="17"/>
  <c r="AD27" i="17" s="1"/>
  <c r="AF66" i="17"/>
  <c r="AK66" i="17" s="1"/>
  <c r="AF22" i="17"/>
  <c r="AC22" i="17"/>
  <c r="AD22" i="17" s="1"/>
  <c r="Z66" i="17"/>
  <c r="AC66" i="17" s="1"/>
  <c r="AD66" i="17" s="1"/>
  <c r="Z26" i="17"/>
  <c r="AC26" i="17" s="1"/>
  <c r="AD26" i="17" s="1"/>
  <c r="AI71" i="17"/>
  <c r="Z70" i="17"/>
  <c r="AK29" i="17"/>
  <c r="AC70" i="17"/>
  <c r="Z68" i="16"/>
  <c r="AC68" i="16" s="1"/>
  <c r="AF68" i="16"/>
  <c r="AK68" i="16" s="1"/>
  <c r="AI68" i="16"/>
  <c r="AC23" i="16"/>
  <c r="AD23" i="16" s="1"/>
  <c r="AF23" i="16"/>
  <c r="AK23" i="16" s="1"/>
  <c r="AI23" i="16"/>
  <c r="AF30" i="15"/>
  <c r="AI71" i="15"/>
  <c r="AI65" i="16"/>
  <c r="AK28" i="16"/>
  <c r="AF30" i="16"/>
  <c r="AK30" i="16" s="1"/>
  <c r="AI62" i="16"/>
  <c r="AF27" i="16"/>
  <c r="AK27" i="16" s="1"/>
  <c r="AF32" i="16"/>
  <c r="AK32" i="16" s="1"/>
  <c r="AF24" i="16"/>
  <c r="AK24" i="16" s="1"/>
  <c r="AI32" i="16"/>
  <c r="AK61" i="16"/>
  <c r="AC22" i="16"/>
  <c r="AD22" i="16" s="1"/>
  <c r="AF26" i="16"/>
  <c r="AI26" i="16"/>
  <c r="AI29" i="16"/>
  <c r="AF22" i="16"/>
  <c r="AK22" i="16" s="1"/>
  <c r="AC28" i="16"/>
  <c r="AD28" i="16" s="1"/>
  <c r="AF25" i="16"/>
  <c r="AK25" i="16" s="1"/>
  <c r="AF28" i="16"/>
  <c r="AK31" i="16"/>
  <c r="AD26" i="16"/>
  <c r="AD25" i="16"/>
  <c r="AD30" i="16"/>
  <c r="AK66" i="16"/>
  <c r="AI71" i="16"/>
  <c r="AF71" i="16"/>
  <c r="AK71" i="16" s="1"/>
  <c r="Z71" i="16"/>
  <c r="AC71" i="16" s="1"/>
  <c r="AK69" i="16"/>
  <c r="AD27" i="16"/>
  <c r="AK64" i="16"/>
  <c r="AN67" i="16"/>
  <c r="AT68" i="16" s="1"/>
  <c r="AT69" i="16" s="1"/>
  <c r="AK67" i="16"/>
  <c r="AD69" i="16"/>
  <c r="AN28" i="16"/>
  <c r="AT29" i="16" s="1"/>
  <c r="AT30" i="16" s="1"/>
  <c r="AD65" i="16"/>
  <c r="AK33" i="16"/>
  <c r="AE37" i="16"/>
  <c r="AK63" i="16"/>
  <c r="AD68" i="16"/>
  <c r="AF70" i="16"/>
  <c r="AK70" i="16" s="1"/>
  <c r="AC70" i="16"/>
  <c r="Z29" i="16"/>
  <c r="AC29" i="16" s="1"/>
  <c r="AD29" i="16" s="1"/>
  <c r="Z61" i="16"/>
  <c r="AC61" i="16" s="1"/>
  <c r="AD61" i="16" s="1"/>
  <c r="Z62" i="16"/>
  <c r="AC62" i="16" s="1"/>
  <c r="AD62" i="16" s="1"/>
  <c r="AK65" i="16"/>
  <c r="Z32" i="16"/>
  <c r="AC32" i="16" s="1"/>
  <c r="AD32" i="16" s="1"/>
  <c r="Z63" i="16"/>
  <c r="AC63" i="16" s="1"/>
  <c r="AD63" i="16" s="1"/>
  <c r="Z64" i="16"/>
  <c r="AC64" i="16" s="1"/>
  <c r="AD64" i="16" s="1"/>
  <c r="Z65" i="16"/>
  <c r="Z69" i="16"/>
  <c r="Z66" i="16"/>
  <c r="Z67" i="16"/>
  <c r="AC65" i="16"/>
  <c r="AC69" i="16"/>
  <c r="AF29" i="16"/>
  <c r="AK29" i="16" s="1"/>
  <c r="AC66" i="16"/>
  <c r="AD66" i="16" s="1"/>
  <c r="AC67" i="16"/>
  <c r="AD67" i="16" s="1"/>
  <c r="Z72" i="16"/>
  <c r="AC72" i="16" s="1"/>
  <c r="AK62" i="16"/>
  <c r="Z31" i="16"/>
  <c r="AC31" i="16" s="1"/>
  <c r="AD31" i="16" s="1"/>
  <c r="Z33" i="16"/>
  <c r="AC33" i="16" s="1"/>
  <c r="AD33" i="16" s="1"/>
  <c r="AK61" i="15"/>
  <c r="AK64" i="15"/>
  <c r="AF68" i="15"/>
  <c r="AK68" i="15" s="1"/>
  <c r="AF67" i="15"/>
  <c r="AK67" i="15" s="1"/>
  <c r="AI68" i="15"/>
  <c r="AC30" i="15"/>
  <c r="AK33" i="15"/>
  <c r="AF27" i="15"/>
  <c r="AK30" i="15"/>
  <c r="AK22" i="15"/>
  <c r="AF24" i="15"/>
  <c r="AK27" i="15"/>
  <c r="AK24" i="15"/>
  <c r="Z68" i="15"/>
  <c r="AC68" i="15" s="1"/>
  <c r="AD68" i="15" s="1"/>
  <c r="AK66" i="15"/>
  <c r="AI62" i="15"/>
  <c r="AF69" i="15"/>
  <c r="AK69" i="15" s="1"/>
  <c r="AK63" i="15"/>
  <c r="AI65" i="15"/>
  <c r="AK72" i="15"/>
  <c r="Z70" i="15"/>
  <c r="Z71" i="15"/>
  <c r="AC71" i="15" s="1"/>
  <c r="AD71" i="15" s="1"/>
  <c r="AK62" i="15"/>
  <c r="AC70" i="15"/>
  <c r="AD70" i="15" s="1"/>
  <c r="Z63" i="15"/>
  <c r="AC63" i="15" s="1"/>
  <c r="AD63" i="15" s="1"/>
  <c r="Z64" i="15"/>
  <c r="AC64" i="15" s="1"/>
  <c r="AD64" i="15" s="1"/>
  <c r="Z65" i="15"/>
  <c r="AC65" i="15" s="1"/>
  <c r="AD65" i="15" s="1"/>
  <c r="Z69" i="15"/>
  <c r="AC69" i="15" s="1"/>
  <c r="AD69" i="15" s="1"/>
  <c r="Z66" i="15"/>
  <c r="AC66" i="15" s="1"/>
  <c r="AD66" i="15" s="1"/>
  <c r="Z67" i="15"/>
  <c r="AC67" i="15" s="1"/>
  <c r="AD67" i="15" s="1"/>
  <c r="AF70" i="15"/>
  <c r="AK70" i="15" s="1"/>
  <c r="Z72" i="15"/>
  <c r="AC72" i="15" s="1"/>
  <c r="AD72" i="15" s="1"/>
  <c r="Z61" i="15"/>
  <c r="AC61" i="15" s="1"/>
  <c r="AD61" i="15" s="1"/>
  <c r="Z62" i="15"/>
  <c r="AC62" i="15" s="1"/>
  <c r="AD62" i="15" s="1"/>
  <c r="AK65" i="15"/>
  <c r="AF71" i="15"/>
  <c r="AC23" i="15"/>
  <c r="AD23" i="15" s="1"/>
  <c r="AF23" i="15"/>
  <c r="AK23" i="15" s="1"/>
  <c r="AN28" i="15"/>
  <c r="AT29" i="15" s="1"/>
  <c r="AT30" i="15" s="1"/>
  <c r="AF22" i="15"/>
  <c r="AF25" i="15"/>
  <c r="AK25" i="15" s="1"/>
  <c r="AF28" i="15"/>
  <c r="AK28" i="15" s="1"/>
  <c r="AF32" i="15"/>
  <c r="AK32" i="15" s="1"/>
  <c r="AI32" i="15"/>
  <c r="AF26" i="15"/>
  <c r="AK26" i="15" s="1"/>
  <c r="AI23" i="15"/>
  <c r="AI26" i="15"/>
  <c r="AI29" i="15"/>
  <c r="AD25" i="15"/>
  <c r="AD28" i="15"/>
  <c r="AD26" i="15"/>
  <c r="AD24" i="15"/>
  <c r="AD27" i="15"/>
  <c r="AD30" i="15"/>
  <c r="AK31" i="15"/>
  <c r="AC29" i="15"/>
  <c r="AD29" i="15"/>
  <c r="AC32" i="15"/>
  <c r="AF29" i="15"/>
  <c r="AD32" i="15"/>
  <c r="Z31" i="15"/>
  <c r="AC31" i="15" s="1"/>
  <c r="AD31" i="15" s="1"/>
  <c r="Z33" i="15"/>
  <c r="AC33" i="15" s="1"/>
  <c r="AD33" i="15" s="1"/>
  <c r="AI29" i="14"/>
  <c r="AF23" i="14"/>
  <c r="AD25" i="14"/>
  <c r="AF28" i="14"/>
  <c r="AF25" i="14"/>
  <c r="AF66" i="14"/>
  <c r="AK66" i="14" s="1"/>
  <c r="AC24" i="14"/>
  <c r="AD24" i="14" s="1"/>
  <c r="AF67" i="14"/>
  <c r="AC26" i="14"/>
  <c r="AN66" i="14"/>
  <c r="AT67" i="14" s="1"/>
  <c r="AT68" i="14" s="1"/>
  <c r="AC30" i="14"/>
  <c r="AD30" i="14" s="1"/>
  <c r="AD26" i="14"/>
  <c r="AC28" i="14"/>
  <c r="AD28" i="14" s="1"/>
  <c r="AF22" i="14"/>
  <c r="AF26" i="14"/>
  <c r="AK26" i="14" s="1"/>
  <c r="Z67" i="14"/>
  <c r="AC67" i="14" s="1"/>
  <c r="AD67" i="14" s="1"/>
  <c r="AF68" i="14"/>
  <c r="AT29" i="14"/>
  <c r="AT30" i="14" s="1"/>
  <c r="AF30" i="14"/>
  <c r="AF24" i="14"/>
  <c r="AF27" i="14"/>
  <c r="AI32" i="14"/>
  <c r="AD27" i="14"/>
  <c r="AK71" i="14"/>
  <c r="AK29" i="14"/>
  <c r="Z29" i="14"/>
  <c r="AC29" i="14" s="1"/>
  <c r="AD29" i="14" s="1"/>
  <c r="Z31" i="14"/>
  <c r="AC31" i="14" s="1"/>
  <c r="AD31" i="14" s="1"/>
  <c r="Z60" i="14"/>
  <c r="AC60" i="14" s="1"/>
  <c r="AD60" i="14" s="1"/>
  <c r="Z61" i="14"/>
  <c r="AC61" i="14" s="1"/>
  <c r="AD61" i="14" s="1"/>
  <c r="AI23" i="14"/>
  <c r="Z32" i="14"/>
  <c r="AC32" i="14" s="1"/>
  <c r="AD32" i="14" s="1"/>
  <c r="Z62" i="14"/>
  <c r="AC62" i="14" s="1"/>
  <c r="AD62" i="14" s="1"/>
  <c r="Z63" i="14"/>
  <c r="AC63" i="14" s="1"/>
  <c r="AD63" i="14" s="1"/>
  <c r="Z64" i="14"/>
  <c r="AC64" i="14" s="1"/>
  <c r="AD64" i="14" s="1"/>
  <c r="Z68" i="14"/>
  <c r="AC68" i="14" s="1"/>
  <c r="AD68" i="14" s="1"/>
  <c r="AI26" i="14"/>
  <c r="Z33" i="14"/>
  <c r="AC33" i="14" s="1"/>
  <c r="AD33" i="14" s="1"/>
  <c r="Z65" i="14"/>
  <c r="AC65" i="14" s="1"/>
  <c r="AD65" i="14" s="1"/>
  <c r="Z66" i="14"/>
  <c r="AC66" i="14" s="1"/>
  <c r="AD66" i="14" s="1"/>
  <c r="AF69" i="14"/>
  <c r="AK69" i="14" s="1"/>
  <c r="Z71" i="14"/>
  <c r="AC71" i="14" s="1"/>
  <c r="AD71" i="14" s="1"/>
  <c r="AC69" i="14"/>
  <c r="AD69" i="14" s="1"/>
  <c r="AK23" i="14"/>
  <c r="AF70" i="14"/>
  <c r="Z70" i="14"/>
  <c r="AC70" i="14" s="1"/>
  <c r="AD70" i="14" s="1"/>
  <c r="Z69" i="14"/>
  <c r="AI71" i="12"/>
  <c r="Z65" i="12"/>
  <c r="AF68" i="12"/>
  <c r="AK68" i="12" s="1"/>
  <c r="Z64" i="12"/>
  <c r="AC64" i="12" s="1"/>
  <c r="AI65" i="12"/>
  <c r="AD25" i="12"/>
  <c r="Z23" i="12"/>
  <c r="AC23" i="12" s="1"/>
  <c r="AD23" i="12" s="1"/>
  <c r="AF30" i="12"/>
  <c r="AD30" i="12"/>
  <c r="AF24" i="12"/>
  <c r="AI32" i="12"/>
  <c r="AF23" i="12"/>
  <c r="AK23" i="12" s="1"/>
  <c r="Z28" i="12"/>
  <c r="AI26" i="12"/>
  <c r="AC28" i="12"/>
  <c r="AD28" i="12" s="1"/>
  <c r="AI29" i="12"/>
  <c r="AE37" i="12"/>
  <c r="Z63" i="12"/>
  <c r="AC63" i="12" s="1"/>
  <c r="AD63" i="12" s="1"/>
  <c r="Z69" i="12"/>
  <c r="Z68" i="12"/>
  <c r="AC68" i="12" s="1"/>
  <c r="AD68" i="12" s="1"/>
  <c r="AI62" i="12"/>
  <c r="Z27" i="12"/>
  <c r="AC27" i="12" s="1"/>
  <c r="AD27" i="12" s="1"/>
  <c r="Z22" i="12"/>
  <c r="AC22" i="12" s="1"/>
  <c r="AD22" i="12" s="1"/>
  <c r="Z32" i="12"/>
  <c r="AC32" i="12" s="1"/>
  <c r="AD32" i="12" s="1"/>
  <c r="AE36" i="12"/>
  <c r="AN28" i="12" s="1"/>
  <c r="AT29" i="12" s="1"/>
  <c r="AT30" i="12" s="1"/>
  <c r="AF26" i="12"/>
  <c r="AK26" i="12" s="1"/>
  <c r="AD24" i="12"/>
  <c r="AD26" i="12"/>
  <c r="AK29" i="12"/>
  <c r="Z72" i="12"/>
  <c r="AC72" i="12" s="1"/>
  <c r="AD72" i="12" s="1"/>
  <c r="Z29" i="12"/>
  <c r="AC29" i="12" s="1"/>
  <c r="AD29" i="12" s="1"/>
  <c r="AK62" i="12"/>
  <c r="Z31" i="12"/>
  <c r="AC31" i="12" s="1"/>
  <c r="AD31" i="12" s="1"/>
  <c r="AK32" i="12"/>
  <c r="Z61" i="12"/>
  <c r="AC61" i="12" s="1"/>
  <c r="AD61" i="12" s="1"/>
  <c r="Z62" i="12"/>
  <c r="AC62" i="12" s="1"/>
  <c r="AD62" i="12" s="1"/>
  <c r="AK65" i="12"/>
  <c r="Z33" i="12"/>
  <c r="Z66" i="12"/>
  <c r="AC66" i="12" s="1"/>
  <c r="Z67" i="12"/>
  <c r="AF71" i="12"/>
  <c r="Z70" i="12"/>
  <c r="AC70" i="12" s="1"/>
  <c r="AD70" i="12" s="1"/>
  <c r="AC65" i="12"/>
  <c r="AD65" i="12" s="1"/>
  <c r="AI68" i="12"/>
  <c r="AC69" i="12"/>
  <c r="AD69" i="12" s="1"/>
  <c r="AF72" i="12"/>
  <c r="Z71" i="12"/>
  <c r="AC71" i="12" s="1"/>
  <c r="AD71" i="12" s="1"/>
  <c r="AF70" i="12"/>
  <c r="AC33" i="12"/>
  <c r="AD33" i="12" s="1"/>
  <c r="AC67" i="12"/>
  <c r="AD67" i="12" s="1"/>
  <c r="AK71" i="12"/>
  <c r="AI71" i="11"/>
  <c r="AI62" i="11"/>
  <c r="AK68" i="11"/>
  <c r="AI29" i="11"/>
  <c r="AI23" i="11"/>
  <c r="AF25" i="11"/>
  <c r="AF30" i="11"/>
  <c r="AK26" i="11"/>
  <c r="AF32" i="11"/>
  <c r="AK32" i="11" s="1"/>
  <c r="AF22" i="11"/>
  <c r="Z62" i="11"/>
  <c r="AC62" i="11" s="1"/>
  <c r="AD62" i="11" s="1"/>
  <c r="Z68" i="11"/>
  <c r="AC68" i="11" s="1"/>
  <c r="AD68" i="11" s="1"/>
  <c r="Z61" i="11"/>
  <c r="Z31" i="11"/>
  <c r="AE36" i="11"/>
  <c r="AN28" i="11" s="1"/>
  <c r="AT29" i="11" s="1"/>
  <c r="AT30" i="11" s="1"/>
  <c r="AF24" i="11"/>
  <c r="AF27" i="11"/>
  <c r="AD25" i="11"/>
  <c r="AD28" i="11"/>
  <c r="AD30" i="11"/>
  <c r="AD24" i="11"/>
  <c r="AD27" i="11"/>
  <c r="Z71" i="11"/>
  <c r="AC71" i="11" s="1"/>
  <c r="AD71" i="11" s="1"/>
  <c r="AI32" i="11"/>
  <c r="AI65" i="11"/>
  <c r="Z72" i="11"/>
  <c r="AC72" i="11" s="1"/>
  <c r="AD72" i="11" s="1"/>
  <c r="Z29" i="11"/>
  <c r="AC29" i="11" s="1"/>
  <c r="AD29" i="11" s="1"/>
  <c r="AK62" i="11"/>
  <c r="Z70" i="11"/>
  <c r="AC70" i="11" s="1"/>
  <c r="AD70" i="11" s="1"/>
  <c r="AF71" i="11"/>
  <c r="AK71" i="11" s="1"/>
  <c r="AK65" i="11"/>
  <c r="Z32" i="11"/>
  <c r="Z63" i="11"/>
  <c r="AC63" i="11" s="1"/>
  <c r="AD63" i="11" s="1"/>
  <c r="Z64" i="11"/>
  <c r="AC64" i="11" s="1"/>
  <c r="Z65" i="11"/>
  <c r="AC65" i="11" s="1"/>
  <c r="AD65" i="11" s="1"/>
  <c r="Z69" i="11"/>
  <c r="AC69" i="11" s="1"/>
  <c r="AD69" i="11" s="1"/>
  <c r="Z33" i="11"/>
  <c r="AC33" i="11" s="1"/>
  <c r="AD33" i="11" s="1"/>
  <c r="Z66" i="11"/>
  <c r="AC66" i="11" s="1"/>
  <c r="Z67" i="11"/>
  <c r="AC67" i="11" s="1"/>
  <c r="AD67" i="11" s="1"/>
  <c r="AF70" i="11"/>
  <c r="AK23" i="11"/>
  <c r="AC32" i="11"/>
  <c r="AD32" i="11" s="1"/>
  <c r="Z26" i="11"/>
  <c r="AC26" i="11" s="1"/>
  <c r="AD26" i="11" s="1"/>
  <c r="AF29" i="11"/>
  <c r="AC31" i="11"/>
  <c r="AD31" i="11" s="1"/>
  <c r="AC61" i="11"/>
  <c r="AD61" i="11" s="1"/>
  <c r="AD68" i="10"/>
  <c r="AI65" i="10"/>
  <c r="AC24" i="10"/>
  <c r="AD24" i="10" s="1"/>
  <c r="Z28" i="10"/>
  <c r="AC28" i="10" s="1"/>
  <c r="AD28" i="10" s="1"/>
  <c r="Z27" i="10"/>
  <c r="AC27" i="10" s="1"/>
  <c r="AF24" i="10"/>
  <c r="AD30" i="10"/>
  <c r="AF30" i="10"/>
  <c r="AD26" i="10"/>
  <c r="AE37" i="10"/>
  <c r="AF23" i="10"/>
  <c r="AK23" i="10" s="1"/>
  <c r="AF26" i="10"/>
  <c r="AK26" i="10" s="1"/>
  <c r="AI23" i="10"/>
  <c r="AI26" i="10"/>
  <c r="AD23" i="10"/>
  <c r="AC22" i="10"/>
  <c r="AD22" i="10" s="1"/>
  <c r="AF22" i="10"/>
  <c r="AF25" i="10"/>
  <c r="AD25" i="10"/>
  <c r="AD27" i="10"/>
  <c r="AF29" i="10"/>
  <c r="AK29" i="10" s="1"/>
  <c r="AF71" i="10"/>
  <c r="AK71" i="10" s="1"/>
  <c r="AC71" i="10"/>
  <c r="AD71" i="10" s="1"/>
  <c r="Z63" i="10"/>
  <c r="AC63" i="10" s="1"/>
  <c r="AF70" i="10"/>
  <c r="AE36" i="10"/>
  <c r="AN28" i="10" s="1"/>
  <c r="AT29" i="10" s="1"/>
  <c r="AT30" i="10" s="1"/>
  <c r="Z29" i="10"/>
  <c r="AC29" i="10" s="1"/>
  <c r="AD29" i="10" s="1"/>
  <c r="AC62" i="10"/>
  <c r="AD62" i="10" s="1"/>
  <c r="AC67" i="10"/>
  <c r="AD67" i="10" s="1"/>
  <c r="Z70" i="10"/>
  <c r="AC70" i="10" s="1"/>
  <c r="AD70" i="10" s="1"/>
  <c r="Z32" i="10"/>
  <c r="AC32" i="10" s="1"/>
  <c r="AD32" i="10" s="1"/>
  <c r="Z62" i="10"/>
  <c r="Z31" i="10"/>
  <c r="AC31" i="10" s="1"/>
  <c r="AD31" i="10" s="1"/>
  <c r="Z61" i="10"/>
  <c r="AC61" i="10" s="1"/>
  <c r="AD61" i="10" s="1"/>
  <c r="AF32" i="10"/>
  <c r="AK32" i="10" s="1"/>
  <c r="AF62" i="10"/>
  <c r="Z65" i="10"/>
  <c r="AC65" i="10" s="1"/>
  <c r="AD65" i="10" s="1"/>
  <c r="AI71" i="10"/>
  <c r="AI29" i="10"/>
  <c r="AF31" i="10"/>
  <c r="AF61" i="10"/>
  <c r="AI32" i="10"/>
  <c r="AI62" i="10"/>
  <c r="Z64" i="10"/>
  <c r="AC64" i="10" s="1"/>
  <c r="AF72" i="10"/>
  <c r="AF65" i="10"/>
  <c r="AK65" i="10" s="1"/>
  <c r="AI68" i="10"/>
  <c r="AF68" i="10"/>
  <c r="AK68" i="10" s="1"/>
  <c r="Z72" i="10"/>
  <c r="AC72" i="10" s="1"/>
  <c r="AD72" i="10" s="1"/>
  <c r="Z69" i="10"/>
  <c r="Z33" i="10"/>
  <c r="AC33" i="10" s="1"/>
  <c r="AD33" i="10" s="1"/>
  <c r="Z66" i="10"/>
  <c r="AC66" i="10" s="1"/>
  <c r="Z67" i="10"/>
  <c r="AC69" i="10"/>
  <c r="AD69" i="10" s="1"/>
  <c r="AF68" i="9"/>
  <c r="AK68" i="9" s="1"/>
  <c r="AI68" i="9"/>
  <c r="AI65" i="9"/>
  <c r="AI62" i="9"/>
  <c r="AI29" i="9"/>
  <c r="AI32" i="9"/>
  <c r="AF30" i="9"/>
  <c r="AF27" i="9"/>
  <c r="Z68" i="9"/>
  <c r="AC68" i="9" s="1"/>
  <c r="AD68" i="9" s="1"/>
  <c r="AE37" i="9"/>
  <c r="AC25" i="9"/>
  <c r="AD25" i="9" s="1"/>
  <c r="AF28" i="9"/>
  <c r="AF22" i="9"/>
  <c r="AF25" i="9"/>
  <c r="AF24" i="9"/>
  <c r="AD28" i="9"/>
  <c r="AD24" i="9"/>
  <c r="AD27" i="9"/>
  <c r="AD30" i="9"/>
  <c r="AI71" i="9"/>
  <c r="AF71" i="9"/>
  <c r="AK71" i="9" s="1"/>
  <c r="AF29" i="9"/>
  <c r="AK29" i="9" s="1"/>
  <c r="Z29" i="9"/>
  <c r="AC29" i="9" s="1"/>
  <c r="AD29" i="9" s="1"/>
  <c r="Z71" i="9"/>
  <c r="AC71" i="9" s="1"/>
  <c r="AD71" i="9" s="1"/>
  <c r="AF72" i="9"/>
  <c r="Z72" i="9"/>
  <c r="AC72" i="9" s="1"/>
  <c r="AD72" i="9" s="1"/>
  <c r="AK62" i="9"/>
  <c r="AK65" i="9"/>
  <c r="AF70" i="9"/>
  <c r="Z70" i="9"/>
  <c r="AC70" i="9" s="1"/>
  <c r="AD70" i="9" s="1"/>
  <c r="AE36" i="9"/>
  <c r="AN28" i="9" s="1"/>
  <c r="AT29" i="9" s="1"/>
  <c r="AT30" i="9" s="1"/>
  <c r="AE75" i="9"/>
  <c r="AN67" i="9" s="1"/>
  <c r="AT69" i="9" s="1"/>
  <c r="Z69" i="9"/>
  <c r="AK32" i="9"/>
  <c r="Z61" i="9"/>
  <c r="AC61" i="9" s="1"/>
  <c r="AD61" i="9" s="1"/>
  <c r="Z62" i="9"/>
  <c r="AC62" i="9" s="1"/>
  <c r="AD62" i="9" s="1"/>
  <c r="Z32" i="9"/>
  <c r="AC32" i="9" s="1"/>
  <c r="AD32" i="9" s="1"/>
  <c r="Z63" i="9"/>
  <c r="AC63" i="9" s="1"/>
  <c r="AD63" i="9" s="1"/>
  <c r="Z64" i="9"/>
  <c r="AC64" i="9" s="1"/>
  <c r="Z65" i="9"/>
  <c r="AC65" i="9" s="1"/>
  <c r="AD65" i="9" s="1"/>
  <c r="Z33" i="9"/>
  <c r="AC33" i="9" s="1"/>
  <c r="AD33" i="9" s="1"/>
  <c r="Z66" i="9"/>
  <c r="AC66" i="9" s="1"/>
  <c r="Z67" i="9"/>
  <c r="AC67" i="9" s="1"/>
  <c r="AD67" i="9" s="1"/>
  <c r="AK26" i="9"/>
  <c r="AC69" i="9"/>
  <c r="AD69" i="9" s="1"/>
  <c r="Z31" i="9"/>
  <c r="AC31" i="9"/>
  <c r="AD31" i="9" s="1"/>
  <c r="AI71" i="7"/>
  <c r="AC66" i="7"/>
  <c r="AI65" i="7"/>
  <c r="AI62" i="7"/>
  <c r="AF67" i="7"/>
  <c r="AF66" i="7"/>
  <c r="AF75" i="7" s="1"/>
  <c r="AC69" i="7"/>
  <c r="AD69" i="7" s="1"/>
  <c r="AK68" i="7"/>
  <c r="Z70" i="7"/>
  <c r="AC70" i="7" s="1"/>
  <c r="AD70" i="7" s="1"/>
  <c r="Z72" i="7"/>
  <c r="AC72" i="7" s="1"/>
  <c r="AD72" i="7" s="1"/>
  <c r="AK62" i="7"/>
  <c r="AD68" i="7"/>
  <c r="Z61" i="7"/>
  <c r="Z62" i="7"/>
  <c r="AK65" i="7"/>
  <c r="Z63" i="7"/>
  <c r="AC63" i="7" s="1"/>
  <c r="AD63" i="7" s="1"/>
  <c r="Z64" i="7"/>
  <c r="AC64" i="7" s="1"/>
  <c r="Z65" i="7"/>
  <c r="AC65" i="7" s="1"/>
  <c r="AD65" i="7" s="1"/>
  <c r="AF68" i="7"/>
  <c r="Z69" i="7"/>
  <c r="AF70" i="7"/>
  <c r="AC61" i="7"/>
  <c r="AD61" i="7" s="1"/>
  <c r="AC62" i="7"/>
  <c r="AD62" i="7" s="1"/>
  <c r="AF71" i="7"/>
  <c r="AK71" i="7" s="1"/>
  <c r="AI68" i="7"/>
  <c r="Z71" i="7"/>
  <c r="AC71" i="7" s="1"/>
  <c r="AD71" i="7" s="1"/>
  <c r="AI32" i="7"/>
  <c r="AF22" i="7"/>
  <c r="AF23" i="7"/>
  <c r="AK23" i="7" s="1"/>
  <c r="Z23" i="7"/>
  <c r="AC23" i="7" s="1"/>
  <c r="AD23" i="7" s="1"/>
  <c r="AE37" i="7"/>
  <c r="AI23" i="7"/>
  <c r="AI36" i="7" s="1"/>
  <c r="AE36" i="7"/>
  <c r="AN28" i="7" s="1"/>
  <c r="AT29" i="7" s="1"/>
  <c r="AT30" i="7" s="1"/>
  <c r="AC26" i="7"/>
  <c r="AD26" i="7" s="1"/>
  <c r="AD22" i="7"/>
  <c r="Z29" i="7"/>
  <c r="AC29" i="7" s="1"/>
  <c r="AD29" i="7" s="1"/>
  <c r="Z31" i="7"/>
  <c r="AC31" i="7" s="1"/>
  <c r="AD31" i="7" s="1"/>
  <c r="AF24" i="7"/>
  <c r="AF25" i="7"/>
  <c r="AF26" i="7"/>
  <c r="AK26" i="7" s="1"/>
  <c r="AF27" i="7"/>
  <c r="AF28" i="7"/>
  <c r="Z32" i="7"/>
  <c r="AC32" i="7" s="1"/>
  <c r="AD32" i="7" s="1"/>
  <c r="Z33" i="7"/>
  <c r="AC33" i="7" s="1"/>
  <c r="AD33" i="7" s="1"/>
  <c r="Z30" i="7"/>
  <c r="AC30" i="7" s="1"/>
  <c r="AD30" i="7" s="1"/>
  <c r="AF29" i="7"/>
  <c r="AK29" i="7" s="1"/>
  <c r="Z25" i="7"/>
  <c r="AC25" i="7" s="1"/>
  <c r="AD25" i="7" s="1"/>
  <c r="Z26" i="7"/>
  <c r="Z28" i="7"/>
  <c r="AC28" i="7" s="1"/>
  <c r="AD28" i="7" s="1"/>
  <c r="AF32" i="7"/>
  <c r="AK32" i="7" s="1"/>
  <c r="AF31" i="7"/>
  <c r="Z24" i="7"/>
  <c r="AC24" i="7" s="1"/>
  <c r="AD24" i="7" s="1"/>
  <c r="Z27" i="7"/>
  <c r="AC27" i="7" s="1"/>
  <c r="AD27" i="7" s="1"/>
  <c r="AI71" i="6"/>
  <c r="AF69" i="6"/>
  <c r="AE37" i="6"/>
  <c r="AN28" i="6"/>
  <c r="AT29" i="6" s="1"/>
  <c r="AT30" i="6" s="1"/>
  <c r="Z62" i="6"/>
  <c r="AC62" i="6" s="1"/>
  <c r="AD62" i="6" s="1"/>
  <c r="AE76" i="6"/>
  <c r="AN67" i="6"/>
  <c r="AT69" i="6" s="1"/>
  <c r="AD69" i="6"/>
  <c r="Z68" i="6"/>
  <c r="AC68" i="6" s="1"/>
  <c r="AD68" i="6" s="1"/>
  <c r="Z70" i="6"/>
  <c r="AC70" i="6" s="1"/>
  <c r="AD70" i="6" s="1"/>
  <c r="AF63" i="6"/>
  <c r="AF64" i="6"/>
  <c r="AF65" i="6"/>
  <c r="AK65" i="6" s="1"/>
  <c r="AF66" i="6"/>
  <c r="AF67" i="6"/>
  <c r="Z71" i="6"/>
  <c r="AC71" i="6" s="1"/>
  <c r="AD71" i="6" s="1"/>
  <c r="Z72" i="6"/>
  <c r="AC72" i="6" s="1"/>
  <c r="AD72" i="6" s="1"/>
  <c r="AI62" i="6"/>
  <c r="AK62" i="6"/>
  <c r="AF68" i="6"/>
  <c r="AK68" i="6" s="1"/>
  <c r="Z64" i="6"/>
  <c r="AC64" i="6" s="1"/>
  <c r="AD64" i="6" s="1"/>
  <c r="Z66" i="6"/>
  <c r="AC66" i="6" s="1"/>
  <c r="AD66" i="6" s="1"/>
  <c r="AF70" i="6"/>
  <c r="Z63" i="6"/>
  <c r="AC63" i="6" s="1"/>
  <c r="AD63" i="6" s="1"/>
  <c r="Z65" i="6"/>
  <c r="AC65" i="6" s="1"/>
  <c r="AD65" i="6" s="1"/>
  <c r="Z67" i="6"/>
  <c r="AC67" i="6" s="1"/>
  <c r="AD67" i="6" s="1"/>
  <c r="AF71" i="6"/>
  <c r="AK71" i="6" s="1"/>
  <c r="AC61" i="6"/>
  <c r="AD61" i="6" s="1"/>
  <c r="AD30" i="6"/>
  <c r="AD24" i="6"/>
  <c r="AD25" i="6"/>
  <c r="AD27" i="6"/>
  <c r="AD28" i="6"/>
  <c r="AK32" i="6"/>
  <c r="Z32" i="6"/>
  <c r="AD26" i="6"/>
  <c r="Z29" i="6"/>
  <c r="AC29" i="6" s="1"/>
  <c r="AD29" i="6" s="1"/>
  <c r="Z31" i="6"/>
  <c r="AC31" i="6" s="1"/>
  <c r="AD31" i="6" s="1"/>
  <c r="AF24" i="6"/>
  <c r="AF25" i="6"/>
  <c r="AF26" i="6"/>
  <c r="AK26" i="6" s="1"/>
  <c r="AF27" i="6"/>
  <c r="AF28" i="6"/>
  <c r="Z33" i="6"/>
  <c r="AC33" i="6" s="1"/>
  <c r="AD33" i="6" s="1"/>
  <c r="AC32" i="6"/>
  <c r="AD32" i="6" s="1"/>
  <c r="AK23" i="6"/>
  <c r="Z30" i="6"/>
  <c r="AC30" i="6" s="1"/>
  <c r="AJ183" i="38"/>
  <c r="AH183" i="38"/>
  <c r="AG183" i="38"/>
  <c r="AE183" i="38"/>
  <c r="AB183" i="38"/>
  <c r="AA183" i="38"/>
  <c r="Y183" i="38"/>
  <c r="AF183" i="38" s="1"/>
  <c r="AJ182" i="38"/>
  <c r="AH182" i="38"/>
  <c r="AG182" i="38"/>
  <c r="AE182" i="38"/>
  <c r="AB182" i="38"/>
  <c r="AA182" i="38"/>
  <c r="Y182" i="38"/>
  <c r="AJ181" i="38"/>
  <c r="AH181" i="38"/>
  <c r="AG181" i="38"/>
  <c r="AE181" i="38"/>
  <c r="AB181" i="38"/>
  <c r="AA181" i="38"/>
  <c r="Y181" i="38"/>
  <c r="AJ180" i="38"/>
  <c r="AH180" i="38"/>
  <c r="AG180" i="38"/>
  <c r="AE180" i="38"/>
  <c r="AB180" i="38"/>
  <c r="AA180" i="38"/>
  <c r="Y180" i="38"/>
  <c r="AJ179" i="38"/>
  <c r="AH179" i="38"/>
  <c r="AG179" i="38"/>
  <c r="AE179" i="38"/>
  <c r="AB179" i="38"/>
  <c r="AA179" i="38"/>
  <c r="Y179" i="38"/>
  <c r="AK179" i="38" s="1"/>
  <c r="AJ178" i="38"/>
  <c r="AH178" i="38"/>
  <c r="AG178" i="38"/>
  <c r="AE178" i="38"/>
  <c r="AB178" i="38"/>
  <c r="AA178" i="38"/>
  <c r="Y178" i="38"/>
  <c r="AD178" i="38" s="1"/>
  <c r="AJ177" i="38"/>
  <c r="AH177" i="38"/>
  <c r="AG177" i="38"/>
  <c r="AE177" i="38"/>
  <c r="AB177" i="38"/>
  <c r="AA177" i="38"/>
  <c r="Y177" i="38"/>
  <c r="AJ176" i="38"/>
  <c r="AH176" i="38"/>
  <c r="AG176" i="38"/>
  <c r="AE176" i="38"/>
  <c r="AB176" i="38"/>
  <c r="AA176" i="38"/>
  <c r="Y176" i="38"/>
  <c r="AF176" i="38" s="1"/>
  <c r="AJ175" i="38"/>
  <c r="AH175" i="38"/>
  <c r="AG175" i="38"/>
  <c r="AE175" i="38"/>
  <c r="AB175" i="38"/>
  <c r="AA175" i="38"/>
  <c r="Y175" i="38"/>
  <c r="AJ174" i="38"/>
  <c r="AH174" i="38"/>
  <c r="AG174" i="38"/>
  <c r="AE174" i="38"/>
  <c r="AB174" i="38"/>
  <c r="AA174" i="38"/>
  <c r="Y174" i="38"/>
  <c r="AF174" i="38" s="1"/>
  <c r="AJ173" i="38"/>
  <c r="AH173" i="38"/>
  <c r="AG173" i="38"/>
  <c r="AE173" i="38"/>
  <c r="AB173" i="38"/>
  <c r="AA173" i="38"/>
  <c r="Y173" i="38"/>
  <c r="AI173" i="38" s="1"/>
  <c r="AJ172" i="38"/>
  <c r="AH172" i="38"/>
  <c r="AG172" i="38"/>
  <c r="AE172" i="38"/>
  <c r="AB172" i="38"/>
  <c r="AA172" i="38"/>
  <c r="Y172" i="38"/>
  <c r="AJ143" i="38"/>
  <c r="AH143" i="38"/>
  <c r="AG143" i="38"/>
  <c r="AE143" i="38"/>
  <c r="AB143" i="38"/>
  <c r="AA143" i="38"/>
  <c r="Y143" i="38"/>
  <c r="AF143" i="38" s="1"/>
  <c r="AJ142" i="38"/>
  <c r="AH142" i="38"/>
  <c r="AG142" i="38"/>
  <c r="AE142" i="38"/>
  <c r="AB142" i="38"/>
  <c r="AA142" i="38"/>
  <c r="Y142" i="38"/>
  <c r="AJ141" i="38"/>
  <c r="AH141" i="38"/>
  <c r="AG141" i="38"/>
  <c r="AE141" i="38"/>
  <c r="AB141" i="38"/>
  <c r="AA141" i="38"/>
  <c r="Y141" i="38"/>
  <c r="AJ140" i="38"/>
  <c r="AH140" i="38"/>
  <c r="AG140" i="38"/>
  <c r="AE140" i="38"/>
  <c r="AB140" i="38"/>
  <c r="AA140" i="38"/>
  <c r="Y140" i="38"/>
  <c r="AJ139" i="38"/>
  <c r="AH139" i="38"/>
  <c r="AG139" i="38"/>
  <c r="AE139" i="38"/>
  <c r="AB139" i="38"/>
  <c r="AA139" i="38"/>
  <c r="Y139" i="38"/>
  <c r="AJ138" i="38"/>
  <c r="AH138" i="38"/>
  <c r="AG138" i="38"/>
  <c r="AE138" i="38"/>
  <c r="AB138" i="38"/>
  <c r="AA138" i="38"/>
  <c r="Y138" i="38"/>
  <c r="AJ137" i="38"/>
  <c r="AH137" i="38"/>
  <c r="AG137" i="38"/>
  <c r="AE137" i="38"/>
  <c r="AB137" i="38"/>
  <c r="AA137" i="38"/>
  <c r="Y137" i="38"/>
  <c r="AJ136" i="38"/>
  <c r="AH136" i="38"/>
  <c r="AG136" i="38"/>
  <c r="AE136" i="38"/>
  <c r="AB136" i="38"/>
  <c r="AA136" i="38"/>
  <c r="Y136" i="38"/>
  <c r="AF136" i="38" s="1"/>
  <c r="AJ135" i="38"/>
  <c r="AH135" i="38"/>
  <c r="AG135" i="38"/>
  <c r="AE135" i="38"/>
  <c r="AB135" i="38"/>
  <c r="AA135" i="38"/>
  <c r="Y135" i="38"/>
  <c r="AJ134" i="38"/>
  <c r="AH134" i="38"/>
  <c r="AG134" i="38"/>
  <c r="AE134" i="38"/>
  <c r="AB134" i="38"/>
  <c r="AA134" i="38"/>
  <c r="Y134" i="38"/>
  <c r="AF134" i="38" s="1"/>
  <c r="AJ133" i="38"/>
  <c r="AH133" i="38"/>
  <c r="AG133" i="38"/>
  <c r="AE133" i="38"/>
  <c r="AB133" i="38"/>
  <c r="AA133" i="38"/>
  <c r="Y133" i="38"/>
  <c r="AF133" i="38" s="1"/>
  <c r="AJ132" i="38"/>
  <c r="AH132" i="38"/>
  <c r="AG132" i="38"/>
  <c r="AE132" i="38"/>
  <c r="AB132" i="38"/>
  <c r="AA132" i="38"/>
  <c r="Y132" i="38"/>
  <c r="AF132" i="38" s="1"/>
  <c r="AK184" i="28"/>
  <c r="AJ184" i="28"/>
  <c r="AH184" i="28"/>
  <c r="AG184" i="28"/>
  <c r="AE184" i="28"/>
  <c r="AB184" i="28"/>
  <c r="AA184" i="28"/>
  <c r="Y184" i="28"/>
  <c r="AF184" i="28" s="1"/>
  <c r="AJ183" i="28"/>
  <c r="AI183" i="28"/>
  <c r="AH183" i="28"/>
  <c r="AG183" i="28"/>
  <c r="AF183" i="28"/>
  <c r="AE183" i="28"/>
  <c r="AB183" i="28"/>
  <c r="AA183" i="28"/>
  <c r="Y183" i="28"/>
  <c r="Z183" i="28" s="1"/>
  <c r="AJ182" i="28"/>
  <c r="AH182" i="28"/>
  <c r="AG182" i="28"/>
  <c r="AE182" i="28"/>
  <c r="AB182" i="28"/>
  <c r="AA182" i="28"/>
  <c r="Y182" i="28"/>
  <c r="AK182" i="28" s="1"/>
  <c r="AK181" i="28"/>
  <c r="AJ181" i="28"/>
  <c r="AH181" i="28"/>
  <c r="AG181" i="28"/>
  <c r="AE181" i="28"/>
  <c r="AB181" i="28"/>
  <c r="AA181" i="28"/>
  <c r="Y181" i="28"/>
  <c r="AC181" i="28" s="1"/>
  <c r="AJ180" i="28"/>
  <c r="AI180" i="28"/>
  <c r="AH180" i="28"/>
  <c r="AG180" i="28"/>
  <c r="AF180" i="28"/>
  <c r="AE180" i="28"/>
  <c r="AB180" i="28"/>
  <c r="AA180" i="28"/>
  <c r="Y180" i="28"/>
  <c r="AD180" i="28" s="1"/>
  <c r="AJ179" i="28"/>
  <c r="AH179" i="28"/>
  <c r="AG179" i="28"/>
  <c r="AF179" i="28"/>
  <c r="AE179" i="28"/>
  <c r="AB179" i="28"/>
  <c r="AA179" i="28"/>
  <c r="Y179" i="28"/>
  <c r="AD179" i="28" s="1"/>
  <c r="AJ178" i="28"/>
  <c r="AH178" i="28"/>
  <c r="AG178" i="28"/>
  <c r="AE178" i="28"/>
  <c r="AB178" i="28"/>
  <c r="AA178" i="28"/>
  <c r="Y178" i="28"/>
  <c r="AD178" i="28" s="1"/>
  <c r="AJ177" i="28"/>
  <c r="AH177" i="28"/>
  <c r="AG177" i="28"/>
  <c r="AE177" i="28"/>
  <c r="AB177" i="28"/>
  <c r="AA177" i="28"/>
  <c r="Y177" i="28"/>
  <c r="AK177" i="28" s="1"/>
  <c r="AJ176" i="28"/>
  <c r="AH176" i="28"/>
  <c r="AG176" i="28"/>
  <c r="AE176" i="28"/>
  <c r="AB176" i="28"/>
  <c r="AA176" i="28"/>
  <c r="Y176" i="28"/>
  <c r="Z176" i="28" s="1"/>
  <c r="AJ175" i="28"/>
  <c r="AH175" i="28"/>
  <c r="AG175" i="28"/>
  <c r="AE175" i="28"/>
  <c r="AB175" i="28"/>
  <c r="AA175" i="28"/>
  <c r="Y175" i="28"/>
  <c r="AF175" i="28" s="1"/>
  <c r="AJ174" i="28"/>
  <c r="AH174" i="28"/>
  <c r="AG174" i="28"/>
  <c r="AE174" i="28"/>
  <c r="AB174" i="28"/>
  <c r="AA174" i="28"/>
  <c r="Y174" i="28"/>
  <c r="AF174" i="28" s="1"/>
  <c r="AJ173" i="28"/>
  <c r="AK173" i="28" s="1"/>
  <c r="AH173" i="28"/>
  <c r="AG173" i="28"/>
  <c r="AE173" i="28"/>
  <c r="AB173" i="28"/>
  <c r="AA173" i="28"/>
  <c r="Y173" i="28"/>
  <c r="AF173" i="28" s="1"/>
  <c r="AJ184" i="34"/>
  <c r="AH184" i="34"/>
  <c r="AG184" i="34"/>
  <c r="AE184" i="34"/>
  <c r="AB184" i="34"/>
  <c r="AA184" i="34"/>
  <c r="Y184" i="34"/>
  <c r="AF184" i="34" s="1"/>
  <c r="AJ183" i="34"/>
  <c r="AH183" i="34"/>
  <c r="AG183" i="34"/>
  <c r="AE183" i="34"/>
  <c r="AB183" i="34"/>
  <c r="AA183" i="34"/>
  <c r="Y183" i="34"/>
  <c r="AD183" i="34" s="1"/>
  <c r="AJ182" i="34"/>
  <c r="AH182" i="34"/>
  <c r="AG182" i="34"/>
  <c r="AE182" i="34"/>
  <c r="AB182" i="34"/>
  <c r="AA182" i="34"/>
  <c r="Y182" i="34"/>
  <c r="AK182" i="34" s="1"/>
  <c r="AK181" i="34"/>
  <c r="AJ181" i="34"/>
  <c r="AH181" i="34"/>
  <c r="AG181" i="34"/>
  <c r="AF181" i="34"/>
  <c r="AE181" i="34"/>
  <c r="AD181" i="34"/>
  <c r="AB181" i="34"/>
  <c r="AA181" i="34"/>
  <c r="Y181" i="34"/>
  <c r="AC181" i="34" s="1"/>
  <c r="AJ180" i="34"/>
  <c r="AH180" i="34"/>
  <c r="AG180" i="34"/>
  <c r="AF180" i="34"/>
  <c r="AE180" i="34"/>
  <c r="AD180" i="34"/>
  <c r="AB180" i="34"/>
  <c r="AA180" i="34"/>
  <c r="Y180" i="34"/>
  <c r="AC180" i="34" s="1"/>
  <c r="AJ179" i="34"/>
  <c r="AH179" i="34"/>
  <c r="AG179" i="34"/>
  <c r="AE179" i="34"/>
  <c r="AB179" i="34"/>
  <c r="AA179" i="34"/>
  <c r="Y179" i="34"/>
  <c r="AD179" i="34" s="1"/>
  <c r="AJ178" i="34"/>
  <c r="AH178" i="34"/>
  <c r="AG178" i="34"/>
  <c r="AE178" i="34"/>
  <c r="AB178" i="34"/>
  <c r="AA178" i="34"/>
  <c r="Y178" i="34"/>
  <c r="AD178" i="34" s="1"/>
  <c r="AJ177" i="34"/>
  <c r="AI177" i="34"/>
  <c r="AH177" i="34"/>
  <c r="AG177" i="34"/>
  <c r="AF177" i="34"/>
  <c r="AE177" i="34"/>
  <c r="AB177" i="34"/>
  <c r="AA177" i="34"/>
  <c r="Y177" i="34"/>
  <c r="AD177" i="34" s="1"/>
  <c r="AJ176" i="34"/>
  <c r="AH176" i="34"/>
  <c r="AG176" i="34"/>
  <c r="AI176" i="34" s="1"/>
  <c r="AE176" i="34"/>
  <c r="AB176" i="34"/>
  <c r="AA176" i="34"/>
  <c r="Y176" i="34"/>
  <c r="AF176" i="34" s="1"/>
  <c r="AJ175" i="34"/>
  <c r="AH175" i="34"/>
  <c r="AG175" i="34"/>
  <c r="AE175" i="34"/>
  <c r="AB175" i="34"/>
  <c r="AA175" i="34"/>
  <c r="Y175" i="34"/>
  <c r="AJ174" i="34"/>
  <c r="AH174" i="34"/>
  <c r="AG174" i="34"/>
  <c r="AE174" i="34"/>
  <c r="AB174" i="34"/>
  <c r="AA174" i="34"/>
  <c r="Y174" i="34"/>
  <c r="AJ173" i="34"/>
  <c r="AH173" i="34"/>
  <c r="AG173" i="34"/>
  <c r="AE173" i="34"/>
  <c r="AB173" i="34"/>
  <c r="AA173" i="34"/>
  <c r="Y173" i="34"/>
  <c r="AK144" i="34"/>
  <c r="AJ144" i="34"/>
  <c r="AH144" i="34"/>
  <c r="AG144" i="34"/>
  <c r="AE144" i="34"/>
  <c r="AB144" i="34"/>
  <c r="AA144" i="34"/>
  <c r="Y144" i="34"/>
  <c r="AF144" i="34" s="1"/>
  <c r="AJ143" i="34"/>
  <c r="AI143" i="34"/>
  <c r="AH143" i="34"/>
  <c r="AG143" i="34"/>
  <c r="AF143" i="34"/>
  <c r="AE143" i="34"/>
  <c r="AB143" i="34"/>
  <c r="AA143" i="34"/>
  <c r="Y143" i="34"/>
  <c r="AD143" i="34" s="1"/>
  <c r="AJ142" i="34"/>
  <c r="AH142" i="34"/>
  <c r="AG142" i="34"/>
  <c r="AE142" i="34"/>
  <c r="AB142" i="34"/>
  <c r="AA142" i="34"/>
  <c r="Y142" i="34"/>
  <c r="AK142" i="34" s="1"/>
  <c r="AJ141" i="34"/>
  <c r="AH141" i="34"/>
  <c r="AG141" i="34"/>
  <c r="AE141" i="34"/>
  <c r="AB141" i="34"/>
  <c r="AA141" i="34"/>
  <c r="Y141" i="34"/>
  <c r="AC141" i="34" s="1"/>
  <c r="AK140" i="34"/>
  <c r="AJ140" i="34"/>
  <c r="AH140" i="34"/>
  <c r="AG140" i="34"/>
  <c r="AF140" i="34"/>
  <c r="AE140" i="34"/>
  <c r="AD140" i="34"/>
  <c r="AB140" i="34"/>
  <c r="AA140" i="34"/>
  <c r="Y140" i="34"/>
  <c r="AC140" i="34" s="1"/>
  <c r="AJ139" i="34"/>
  <c r="AI139" i="34"/>
  <c r="AH139" i="34"/>
  <c r="AG139" i="34"/>
  <c r="AF139" i="34"/>
  <c r="AE139" i="34"/>
  <c r="AB139" i="34"/>
  <c r="AA139" i="34"/>
  <c r="Y139" i="34"/>
  <c r="AD139" i="34" s="1"/>
  <c r="AJ138" i="34"/>
  <c r="AH138" i="34"/>
  <c r="AG138" i="34"/>
  <c r="AE138" i="34"/>
  <c r="AB138" i="34"/>
  <c r="AA138" i="34"/>
  <c r="Y138" i="34"/>
  <c r="AD138" i="34" s="1"/>
  <c r="AJ137" i="34"/>
  <c r="AH137" i="34"/>
  <c r="AG137" i="34"/>
  <c r="AE137" i="34"/>
  <c r="AB137" i="34"/>
  <c r="AA137" i="34"/>
  <c r="Y137" i="34"/>
  <c r="AD137" i="34" s="1"/>
  <c r="AJ136" i="34"/>
  <c r="AH136" i="34"/>
  <c r="AG136" i="34"/>
  <c r="AI136" i="34" s="1"/>
  <c r="AE136" i="34"/>
  <c r="AB136" i="34"/>
  <c r="AA136" i="34"/>
  <c r="Y136" i="34"/>
  <c r="AF136" i="34" s="1"/>
  <c r="AJ135" i="34"/>
  <c r="AH135" i="34"/>
  <c r="AG135" i="34"/>
  <c r="AE135" i="34"/>
  <c r="AB135" i="34"/>
  <c r="AA135" i="34"/>
  <c r="Y135" i="34"/>
  <c r="AF135" i="34" s="1"/>
  <c r="AJ134" i="34"/>
  <c r="AH134" i="34"/>
  <c r="AG134" i="34"/>
  <c r="AI134" i="34" s="1"/>
  <c r="AE134" i="34"/>
  <c r="AB134" i="34"/>
  <c r="AA134" i="34"/>
  <c r="Y134" i="34"/>
  <c r="AF134" i="34" s="1"/>
  <c r="AJ133" i="34"/>
  <c r="AH133" i="34"/>
  <c r="AG133" i="34"/>
  <c r="AE133" i="34"/>
  <c r="AB133" i="34"/>
  <c r="AA133" i="34"/>
  <c r="Y133" i="34"/>
  <c r="AI97" i="34"/>
  <c r="AJ105" i="34"/>
  <c r="AH105" i="34"/>
  <c r="AG105" i="34"/>
  <c r="AF105" i="34"/>
  <c r="AE105" i="34"/>
  <c r="AD105" i="34"/>
  <c r="AC105" i="34"/>
  <c r="AB105" i="34"/>
  <c r="AA105" i="34"/>
  <c r="Y105" i="34"/>
  <c r="Z105" i="34" s="1"/>
  <c r="AJ104" i="34"/>
  <c r="AH104" i="34"/>
  <c r="AG104" i="34"/>
  <c r="AE104" i="34"/>
  <c r="AB104" i="34"/>
  <c r="AA104" i="34"/>
  <c r="Y104" i="34"/>
  <c r="Z104" i="34" s="1"/>
  <c r="AJ103" i="34"/>
  <c r="AH103" i="34"/>
  <c r="AG103" i="34"/>
  <c r="AE103" i="34"/>
  <c r="AB103" i="34"/>
  <c r="AA103" i="34"/>
  <c r="Y103" i="34"/>
  <c r="AF103" i="34" s="1"/>
  <c r="AJ102" i="34"/>
  <c r="AH102" i="34"/>
  <c r="AG102" i="34"/>
  <c r="AE102" i="34"/>
  <c r="AB102" i="34"/>
  <c r="AA102" i="34"/>
  <c r="Y102" i="34"/>
  <c r="AK102" i="34" s="1"/>
  <c r="AJ101" i="34"/>
  <c r="AH101" i="34"/>
  <c r="AG101" i="34"/>
  <c r="AE101" i="34"/>
  <c r="AB101" i="34"/>
  <c r="AA101" i="34"/>
  <c r="Y101" i="34"/>
  <c r="AK101" i="34" s="1"/>
  <c r="AJ100" i="34"/>
  <c r="AI100" i="34"/>
  <c r="AH100" i="34"/>
  <c r="AG100" i="34"/>
  <c r="AE100" i="34"/>
  <c r="AC100" i="34"/>
  <c r="AB100" i="34"/>
  <c r="AA100" i="34"/>
  <c r="Z100" i="34"/>
  <c r="Y100" i="34"/>
  <c r="AK100" i="34" s="1"/>
  <c r="AJ99" i="34"/>
  <c r="AH99" i="34"/>
  <c r="AG99" i="34"/>
  <c r="AE99" i="34"/>
  <c r="AB99" i="34"/>
  <c r="AA99" i="34"/>
  <c r="Y99" i="34"/>
  <c r="AK99" i="34" s="1"/>
  <c r="AJ98" i="34"/>
  <c r="AH98" i="34"/>
  <c r="AG98" i="34"/>
  <c r="AE98" i="34"/>
  <c r="AB98" i="34"/>
  <c r="AA98" i="34"/>
  <c r="Y98" i="34"/>
  <c r="AK98" i="34" s="1"/>
  <c r="AJ97" i="34"/>
  <c r="AH97" i="34"/>
  <c r="AG97" i="34"/>
  <c r="AF97" i="34"/>
  <c r="AE97" i="34"/>
  <c r="AB97" i="34"/>
  <c r="AA97" i="34"/>
  <c r="Y97" i="34"/>
  <c r="AJ96" i="34"/>
  <c r="AH96" i="34"/>
  <c r="AG96" i="34"/>
  <c r="AE96" i="34"/>
  <c r="AB96" i="34"/>
  <c r="AA96" i="34"/>
  <c r="Y96" i="34"/>
  <c r="Z96" i="34" s="1"/>
  <c r="AC96" i="34" s="1"/>
  <c r="AJ95" i="34"/>
  <c r="AH95" i="34"/>
  <c r="AG95" i="34"/>
  <c r="AE95" i="34"/>
  <c r="AB95" i="34"/>
  <c r="AA95" i="34"/>
  <c r="Y95" i="34"/>
  <c r="AI95" i="34" s="1"/>
  <c r="AJ94" i="34"/>
  <c r="AH94" i="34"/>
  <c r="AG94" i="34"/>
  <c r="AE94" i="34"/>
  <c r="AB94" i="34"/>
  <c r="AA94" i="34"/>
  <c r="Y94" i="34"/>
  <c r="AI94" i="34" s="1"/>
  <c r="AK61" i="41" l="1"/>
  <c r="AQ55" i="41" s="1"/>
  <c r="AW56" i="41" s="1"/>
  <c r="AW57" i="41" s="1"/>
  <c r="AF62" i="41"/>
  <c r="AF61" i="41"/>
  <c r="AO55" i="41" s="1"/>
  <c r="AU56" i="41" s="1"/>
  <c r="AU57" i="41" s="1"/>
  <c r="AI61" i="41"/>
  <c r="AP55" i="41" s="1"/>
  <c r="AV56" i="41" s="1"/>
  <c r="AV57" i="41" s="1"/>
  <c r="AD61" i="41"/>
  <c r="AM55" i="41" s="1"/>
  <c r="AS56" i="41" s="1"/>
  <c r="AS57" i="41" s="1"/>
  <c r="AK75" i="31"/>
  <c r="AQ67" i="31" s="1"/>
  <c r="AW68" i="31" s="1"/>
  <c r="AW69" i="31" s="1"/>
  <c r="AI76" i="31"/>
  <c r="AF75" i="31"/>
  <c r="AF76" i="30"/>
  <c r="AI75" i="29"/>
  <c r="AP67" i="29" s="1"/>
  <c r="AV68" i="29" s="1"/>
  <c r="AV69" i="29" s="1"/>
  <c r="AF75" i="29"/>
  <c r="AD75" i="29"/>
  <c r="AM67" i="29" s="1"/>
  <c r="AS69" i="29" s="1"/>
  <c r="AI75" i="22"/>
  <c r="AP67" i="22" s="1"/>
  <c r="AV68" i="22" s="1"/>
  <c r="AV69" i="22" s="1"/>
  <c r="AI76" i="22"/>
  <c r="AD75" i="22"/>
  <c r="AI36" i="22"/>
  <c r="AK36" i="22"/>
  <c r="AQ28" i="22" s="1"/>
  <c r="AW29" i="22" s="1"/>
  <c r="AW30" i="22" s="1"/>
  <c r="AD36" i="22"/>
  <c r="AM28" i="22" s="1"/>
  <c r="AS30" i="22" s="1"/>
  <c r="AD36" i="21"/>
  <c r="AM28" i="21" s="1"/>
  <c r="AS29" i="21" s="1"/>
  <c r="AS30" i="21" s="1"/>
  <c r="AI36" i="21"/>
  <c r="AF36" i="21"/>
  <c r="AO28" i="21" s="1"/>
  <c r="AU29" i="21" s="1"/>
  <c r="AU30" i="21" s="1"/>
  <c r="AD124" i="20"/>
  <c r="AF123" i="20"/>
  <c r="AD123" i="20"/>
  <c r="AK62" i="20"/>
  <c r="AQ56" i="20" s="1"/>
  <c r="AW57" i="20" s="1"/>
  <c r="AW58" i="20" s="1"/>
  <c r="AF62" i="20"/>
  <c r="AI62" i="20"/>
  <c r="AP56" i="20" s="1"/>
  <c r="AV57" i="20" s="1"/>
  <c r="AV58" i="20" s="1"/>
  <c r="AD62" i="20"/>
  <c r="AM56" i="20" s="1"/>
  <c r="AS58" i="20" s="1"/>
  <c r="AI75" i="12"/>
  <c r="AP67" i="12" s="1"/>
  <c r="AV68" i="12" s="1"/>
  <c r="AV69" i="12" s="1"/>
  <c r="AI37" i="12"/>
  <c r="AI76" i="11"/>
  <c r="AI36" i="11"/>
  <c r="AP28" i="11" s="1"/>
  <c r="AV29" i="11" s="1"/>
  <c r="AV30" i="11" s="1"/>
  <c r="AI36" i="9"/>
  <c r="AP28" i="9" s="1"/>
  <c r="AV29" i="9" s="1"/>
  <c r="AV30" i="9" s="1"/>
  <c r="AI75" i="7"/>
  <c r="AK75" i="7"/>
  <c r="AQ67" i="7" s="1"/>
  <c r="AW68" i="7" s="1"/>
  <c r="AW69" i="7" s="1"/>
  <c r="AF36" i="7"/>
  <c r="AD36" i="7"/>
  <c r="AD75" i="6"/>
  <c r="AM67" i="6" s="1"/>
  <c r="AS69" i="6" s="1"/>
  <c r="AI75" i="6"/>
  <c r="AF75" i="6"/>
  <c r="AO67" i="6" s="1"/>
  <c r="AU68" i="6" s="1"/>
  <c r="AU69" i="6" s="1"/>
  <c r="AD37" i="6"/>
  <c r="AD36" i="6"/>
  <c r="AM28" i="6" s="1"/>
  <c r="AS30" i="6" s="1"/>
  <c r="AI37" i="6"/>
  <c r="AI36" i="6"/>
  <c r="AP28" i="6" s="1"/>
  <c r="AV29" i="6" s="1"/>
  <c r="AV30" i="6" s="1"/>
  <c r="AF36" i="6"/>
  <c r="AO28" i="6" s="1"/>
  <c r="AU29" i="6" s="1"/>
  <c r="AU30" i="6" s="1"/>
  <c r="AF37" i="6"/>
  <c r="AK37" i="6"/>
  <c r="AK36" i="6"/>
  <c r="AQ28" i="6" s="1"/>
  <c r="AW29" i="6" s="1"/>
  <c r="AW30" i="6" s="1"/>
  <c r="AI132" i="38"/>
  <c r="AK132" i="38"/>
  <c r="AI134" i="38"/>
  <c r="AK134" i="38"/>
  <c r="AF135" i="38"/>
  <c r="AI135" i="38"/>
  <c r="AD137" i="38"/>
  <c r="AK137" i="38"/>
  <c r="AF137" i="38"/>
  <c r="AD138" i="38"/>
  <c r="AK138" i="38"/>
  <c r="AF138" i="38"/>
  <c r="AD139" i="38"/>
  <c r="AI139" i="38"/>
  <c r="AD140" i="38"/>
  <c r="AF140" i="38"/>
  <c r="AK141" i="38"/>
  <c r="AF141" i="38"/>
  <c r="AD141" i="38"/>
  <c r="AC141" i="38"/>
  <c r="Z141" i="38"/>
  <c r="AD142" i="38"/>
  <c r="AI142" i="38"/>
  <c r="AF142" i="38"/>
  <c r="AD177" i="38"/>
  <c r="AK177" i="38"/>
  <c r="AF177" i="38"/>
  <c r="AD180" i="38"/>
  <c r="AF180" i="38"/>
  <c r="AE186" i="38"/>
  <c r="AN180" i="38" s="1"/>
  <c r="AT181" i="38" s="1"/>
  <c r="AT182" i="38" s="1"/>
  <c r="AK181" i="38"/>
  <c r="AI181" i="38"/>
  <c r="AF181" i="38"/>
  <c r="AD181" i="38"/>
  <c r="AC181" i="38"/>
  <c r="Z181" i="38"/>
  <c r="AD182" i="38"/>
  <c r="AI182" i="38"/>
  <c r="AF182" i="38"/>
  <c r="AK37" i="38"/>
  <c r="AI37" i="9"/>
  <c r="AI124" i="20"/>
  <c r="AM117" i="20"/>
  <c r="AS118" i="20" s="1"/>
  <c r="AS119" i="20" s="1"/>
  <c r="AF124" i="20"/>
  <c r="AO117" i="20"/>
  <c r="AU118" i="20" s="1"/>
  <c r="AU119" i="20" s="1"/>
  <c r="AP117" i="20"/>
  <c r="AV118" i="20" s="1"/>
  <c r="AV119" i="20" s="1"/>
  <c r="AK123" i="20"/>
  <c r="AQ117" i="20" s="1"/>
  <c r="AW118" i="20" s="1"/>
  <c r="AW119" i="20" s="1"/>
  <c r="AK63" i="20"/>
  <c r="AI63" i="20"/>
  <c r="AD63" i="20"/>
  <c r="AF63" i="20"/>
  <c r="AO56" i="20"/>
  <c r="AU57" i="20" s="1"/>
  <c r="AU58" i="20" s="1"/>
  <c r="AK104" i="41"/>
  <c r="AD104" i="41"/>
  <c r="AD103" i="41"/>
  <c r="AM95" i="41" s="1"/>
  <c r="AS97" i="41" s="1"/>
  <c r="AI104" i="41"/>
  <c r="AI103" i="41"/>
  <c r="AP95" i="41" s="1"/>
  <c r="AV96" i="41" s="1"/>
  <c r="AV97" i="41" s="1"/>
  <c r="AK103" i="41"/>
  <c r="AQ95" i="41" s="1"/>
  <c r="AW96" i="41" s="1"/>
  <c r="AW97" i="41" s="1"/>
  <c r="AF104" i="41"/>
  <c r="AF103" i="41"/>
  <c r="AO95" i="41" s="1"/>
  <c r="AU96" i="41" s="1"/>
  <c r="AU97" i="41" s="1"/>
  <c r="AI76" i="40"/>
  <c r="AP67" i="40"/>
  <c r="AV68" i="40" s="1"/>
  <c r="AV69" i="40" s="1"/>
  <c r="AF37" i="40"/>
  <c r="AI37" i="40"/>
  <c r="AK27" i="40"/>
  <c r="AK37" i="40" s="1"/>
  <c r="AO67" i="40"/>
  <c r="AU68" i="40" s="1"/>
  <c r="AU69" i="40" s="1"/>
  <c r="AK76" i="40"/>
  <c r="AM28" i="40"/>
  <c r="AS29" i="40" s="1"/>
  <c r="AS30" i="40" s="1"/>
  <c r="AM67" i="40"/>
  <c r="AS68" i="40" s="1"/>
  <c r="AS69" i="40" s="1"/>
  <c r="AD37" i="40"/>
  <c r="AF76" i="40"/>
  <c r="AO28" i="40"/>
  <c r="AU29" i="40" s="1"/>
  <c r="AU30" i="40" s="1"/>
  <c r="AQ67" i="40"/>
  <c r="AW68" i="40" s="1"/>
  <c r="AW69" i="40" s="1"/>
  <c r="AK70" i="39"/>
  <c r="AQ67" i="39" s="1"/>
  <c r="AW68" i="39" s="1"/>
  <c r="AW69" i="39" s="1"/>
  <c r="AF76" i="39"/>
  <c r="AP28" i="39"/>
  <c r="AV29" i="39" s="1"/>
  <c r="AV30" i="39" s="1"/>
  <c r="AK76" i="39"/>
  <c r="AD37" i="39"/>
  <c r="AO28" i="39"/>
  <c r="AU29" i="39" s="1"/>
  <c r="AU30" i="39" s="1"/>
  <c r="AQ28" i="39"/>
  <c r="AW29" i="39" s="1"/>
  <c r="AW30" i="39" s="1"/>
  <c r="AF37" i="39"/>
  <c r="AI37" i="39"/>
  <c r="AK37" i="39"/>
  <c r="AM28" i="39"/>
  <c r="AS29" i="39" s="1"/>
  <c r="AS30" i="39" s="1"/>
  <c r="AD76" i="39"/>
  <c r="AM67" i="39"/>
  <c r="AS68" i="39" s="1"/>
  <c r="AS69" i="39" s="1"/>
  <c r="AI76" i="39"/>
  <c r="AP67" i="39"/>
  <c r="AV68" i="39" s="1"/>
  <c r="AV69" i="39" s="1"/>
  <c r="AK76" i="38"/>
  <c r="AF75" i="38"/>
  <c r="AO67" i="38" s="1"/>
  <c r="AU68" i="38" s="1"/>
  <c r="AU69" i="38" s="1"/>
  <c r="AF76" i="38"/>
  <c r="AF37" i="38"/>
  <c r="AF36" i="38"/>
  <c r="AO28" i="38" s="1"/>
  <c r="AU29" i="38" s="1"/>
  <c r="AU30" i="38" s="1"/>
  <c r="AK36" i="38"/>
  <c r="AQ28" i="38" s="1"/>
  <c r="AW29" i="38" s="1"/>
  <c r="AW30" i="38" s="1"/>
  <c r="AD36" i="38"/>
  <c r="AM28" i="38" s="1"/>
  <c r="AS30" i="38" s="1"/>
  <c r="AD76" i="38"/>
  <c r="AD75" i="38"/>
  <c r="AM67" i="38" s="1"/>
  <c r="AS69" i="38" s="1"/>
  <c r="AK71" i="38"/>
  <c r="AK75" i="38"/>
  <c r="AQ67" i="38" s="1"/>
  <c r="AW68" i="38" s="1"/>
  <c r="AW69" i="38" s="1"/>
  <c r="AI36" i="38"/>
  <c r="AP28" i="38" s="1"/>
  <c r="AV29" i="38" s="1"/>
  <c r="AV30" i="38" s="1"/>
  <c r="AI37" i="38"/>
  <c r="AK183" i="38"/>
  <c r="AK143" i="38"/>
  <c r="AK178" i="38"/>
  <c r="AI174" i="38"/>
  <c r="AI176" i="38"/>
  <c r="AF179" i="38"/>
  <c r="AI136" i="38"/>
  <c r="AF139" i="38"/>
  <c r="AF147" i="38" s="1"/>
  <c r="AI141" i="38"/>
  <c r="AK180" i="38"/>
  <c r="AK140" i="38"/>
  <c r="AI175" i="38"/>
  <c r="AF178" i="38"/>
  <c r="AI179" i="38"/>
  <c r="AP28" i="37"/>
  <c r="AV29" i="37" s="1"/>
  <c r="AV30" i="37" s="1"/>
  <c r="AK37" i="37"/>
  <c r="AF37" i="37"/>
  <c r="AO28" i="37"/>
  <c r="AU29" i="37" s="1"/>
  <c r="AU30" i="37" s="1"/>
  <c r="AF76" i="37"/>
  <c r="AK76" i="37"/>
  <c r="AQ28" i="37"/>
  <c r="AW29" i="37" s="1"/>
  <c r="AW30" i="37" s="1"/>
  <c r="AM67" i="37"/>
  <c r="AS68" i="37" s="1"/>
  <c r="AS69" i="37" s="1"/>
  <c r="AM28" i="37"/>
  <c r="AS29" i="37" s="1"/>
  <c r="AS30" i="37" s="1"/>
  <c r="AD37" i="37"/>
  <c r="AI76" i="37"/>
  <c r="AP67" i="37"/>
  <c r="AV68" i="37" s="1"/>
  <c r="AV69" i="37" s="1"/>
  <c r="AO67" i="37"/>
  <c r="AU68" i="37" s="1"/>
  <c r="AU69" i="37" s="1"/>
  <c r="AQ67" i="37"/>
  <c r="AW68" i="37" s="1"/>
  <c r="AW69" i="37" s="1"/>
  <c r="AI37" i="37"/>
  <c r="AP28" i="36"/>
  <c r="AV29" i="36" s="1"/>
  <c r="AV30" i="36" s="1"/>
  <c r="AO67" i="36"/>
  <c r="AU68" i="36" s="1"/>
  <c r="AU69" i="36" s="1"/>
  <c r="AF76" i="36"/>
  <c r="AK37" i="36"/>
  <c r="AD37" i="36"/>
  <c r="AM28" i="36"/>
  <c r="AS29" i="36" s="1"/>
  <c r="AS30" i="36" s="1"/>
  <c r="AQ67" i="36"/>
  <c r="AW68" i="36" s="1"/>
  <c r="AW69" i="36" s="1"/>
  <c r="AQ28" i="36"/>
  <c r="AW29" i="36" s="1"/>
  <c r="AW30" i="36" s="1"/>
  <c r="AO28" i="36"/>
  <c r="AU29" i="36" s="1"/>
  <c r="AU30" i="36" s="1"/>
  <c r="AF37" i="36"/>
  <c r="AI76" i="36"/>
  <c r="AP67" i="36"/>
  <c r="AV68" i="36" s="1"/>
  <c r="AV69" i="36" s="1"/>
  <c r="AD76" i="36"/>
  <c r="AM67" i="36"/>
  <c r="AS68" i="36" s="1"/>
  <c r="AS69" i="36" s="1"/>
  <c r="AI76" i="35"/>
  <c r="AK37" i="35"/>
  <c r="AF37" i="35"/>
  <c r="AK22" i="35"/>
  <c r="AQ28" i="35" s="1"/>
  <c r="AW29" i="35" s="1"/>
  <c r="AW30" i="35" s="1"/>
  <c r="AF76" i="35"/>
  <c r="AO28" i="35"/>
  <c r="AU29" i="35" s="1"/>
  <c r="AU30" i="35" s="1"/>
  <c r="AD76" i="35"/>
  <c r="AM67" i="35"/>
  <c r="AS68" i="35" s="1"/>
  <c r="AS69" i="35" s="1"/>
  <c r="AM28" i="35"/>
  <c r="AS29" i="35" s="1"/>
  <c r="AS30" i="35" s="1"/>
  <c r="AD37" i="35"/>
  <c r="AK68" i="35"/>
  <c r="AK76" i="35" s="1"/>
  <c r="AP28" i="35"/>
  <c r="AV29" i="35" s="1"/>
  <c r="AV30" i="35" s="1"/>
  <c r="AI37" i="35"/>
  <c r="AF76" i="34"/>
  <c r="AF37" i="34"/>
  <c r="AF75" i="34"/>
  <c r="AO67" i="34" s="1"/>
  <c r="AU68" i="34" s="1"/>
  <c r="AU69" i="34" s="1"/>
  <c r="AF36" i="34"/>
  <c r="AO28" i="34" s="1"/>
  <c r="AU29" i="34" s="1"/>
  <c r="AU30" i="34" s="1"/>
  <c r="AI75" i="34"/>
  <c r="AP67" i="34" s="1"/>
  <c r="AV68" i="34" s="1"/>
  <c r="AV69" i="34" s="1"/>
  <c r="AK75" i="34"/>
  <c r="AQ67" i="34" s="1"/>
  <c r="AW68" i="34" s="1"/>
  <c r="AW69" i="34" s="1"/>
  <c r="AD76" i="34"/>
  <c r="AD75" i="34"/>
  <c r="AM67" i="34" s="1"/>
  <c r="AS69" i="34" s="1"/>
  <c r="AD37" i="34"/>
  <c r="AD36" i="34"/>
  <c r="AM28" i="34" s="1"/>
  <c r="AS30" i="34" s="1"/>
  <c r="AI36" i="34"/>
  <c r="AP28" i="34" s="1"/>
  <c r="AV29" i="34" s="1"/>
  <c r="AV30" i="34" s="1"/>
  <c r="AI37" i="34"/>
  <c r="AK24" i="34"/>
  <c r="Z99" i="34"/>
  <c r="AK103" i="34"/>
  <c r="AI137" i="34"/>
  <c r="AK178" i="34"/>
  <c r="AD96" i="34"/>
  <c r="AI98" i="34"/>
  <c r="AK141" i="34"/>
  <c r="AI174" i="34"/>
  <c r="AI188" i="34" s="1"/>
  <c r="AE147" i="34"/>
  <c r="AN141" i="34" s="1"/>
  <c r="AT143" i="34" s="1"/>
  <c r="Z98" i="34"/>
  <c r="AF138" i="34"/>
  <c r="AF179" i="34"/>
  <c r="AF183" i="34"/>
  <c r="AI104" i="34"/>
  <c r="AK184" i="34"/>
  <c r="AC99" i="34"/>
  <c r="AD100" i="34"/>
  <c r="AK180" i="34"/>
  <c r="AC98" i="34"/>
  <c r="AD98" i="34" s="1"/>
  <c r="AD99" i="34"/>
  <c r="AK104" i="34"/>
  <c r="AK105" i="34"/>
  <c r="AF137" i="34"/>
  <c r="AD141" i="34"/>
  <c r="AF178" i="34"/>
  <c r="AI179" i="34"/>
  <c r="AI183" i="34"/>
  <c r="AF100" i="34"/>
  <c r="AK138" i="34"/>
  <c r="AF98" i="34"/>
  <c r="AF99" i="34"/>
  <c r="AI96" i="34"/>
  <c r="AI109" i="34" s="1"/>
  <c r="AF141" i="34"/>
  <c r="AK183" i="34"/>
  <c r="AI76" i="33"/>
  <c r="AF76" i="33"/>
  <c r="AF36" i="33"/>
  <c r="AO28" i="33" s="1"/>
  <c r="AU29" i="33" s="1"/>
  <c r="AU30" i="33" s="1"/>
  <c r="AI37" i="33"/>
  <c r="AF75" i="33"/>
  <c r="AO67" i="33" s="1"/>
  <c r="AU68" i="33" s="1"/>
  <c r="AU69" i="33" s="1"/>
  <c r="AK75" i="33"/>
  <c r="AQ67" i="33" s="1"/>
  <c r="AW68" i="33" s="1"/>
  <c r="AW69" i="33" s="1"/>
  <c r="AI36" i="33"/>
  <c r="AP28" i="33" s="1"/>
  <c r="AV29" i="33" s="1"/>
  <c r="AV30" i="33" s="1"/>
  <c r="AK36" i="33"/>
  <c r="AQ28" i="33" s="1"/>
  <c r="AW29" i="33" s="1"/>
  <c r="AW30" i="33" s="1"/>
  <c r="AD37" i="33"/>
  <c r="AK37" i="33"/>
  <c r="AD76" i="33"/>
  <c r="AD75" i="33"/>
  <c r="AM67" i="33" s="1"/>
  <c r="AS69" i="33" s="1"/>
  <c r="AK76" i="33"/>
  <c r="AD36" i="33"/>
  <c r="AM28" i="33" s="1"/>
  <c r="AS30" i="33" s="1"/>
  <c r="AK76" i="32"/>
  <c r="AO28" i="32"/>
  <c r="AU29" i="32" s="1"/>
  <c r="AU30" i="32" s="1"/>
  <c r="AK23" i="32"/>
  <c r="AK37" i="32" s="1"/>
  <c r="AO67" i="32"/>
  <c r="AU68" i="32" s="1"/>
  <c r="AU69" i="32" s="1"/>
  <c r="AQ28" i="32"/>
  <c r="AW29" i="32" s="1"/>
  <c r="AW30" i="32" s="1"/>
  <c r="AP28" i="32"/>
  <c r="AV29" i="32" s="1"/>
  <c r="AV30" i="32" s="1"/>
  <c r="AM28" i="32"/>
  <c r="AS29" i="32" s="1"/>
  <c r="AS30" i="32" s="1"/>
  <c r="AD76" i="32"/>
  <c r="AM67" i="32"/>
  <c r="AS68" i="32" s="1"/>
  <c r="AS69" i="32" s="1"/>
  <c r="AK70" i="32"/>
  <c r="AQ67" i="32"/>
  <c r="AW68" i="32" s="1"/>
  <c r="AW69" i="32" s="1"/>
  <c r="AF76" i="32"/>
  <c r="AI76" i="32"/>
  <c r="AP67" i="32"/>
  <c r="AV68" i="32" s="1"/>
  <c r="AV69" i="32" s="1"/>
  <c r="AK76" i="31"/>
  <c r="AP67" i="31"/>
  <c r="AV68" i="31" s="1"/>
  <c r="AV69" i="31" s="1"/>
  <c r="AF37" i="31"/>
  <c r="AO28" i="31"/>
  <c r="AU29" i="31" s="1"/>
  <c r="AU30" i="31" s="1"/>
  <c r="AK26" i="31"/>
  <c r="AO67" i="31"/>
  <c r="AU68" i="31" s="1"/>
  <c r="AU69" i="31" s="1"/>
  <c r="AM67" i="31"/>
  <c r="AS69" i="31" s="1"/>
  <c r="AD76" i="31"/>
  <c r="AF76" i="31"/>
  <c r="AD37" i="31"/>
  <c r="AM28" i="31"/>
  <c r="AS29" i="31" s="1"/>
  <c r="AS30" i="31" s="1"/>
  <c r="AI37" i="31"/>
  <c r="AP28" i="31"/>
  <c r="AV29" i="31" s="1"/>
  <c r="AV30" i="31" s="1"/>
  <c r="AI76" i="30"/>
  <c r="AO28" i="30"/>
  <c r="AU29" i="30" s="1"/>
  <c r="AU30" i="30" s="1"/>
  <c r="AF37" i="30"/>
  <c r="AQ28" i="30"/>
  <c r="AW29" i="30" s="1"/>
  <c r="AW30" i="30" s="1"/>
  <c r="AD37" i="30"/>
  <c r="AD76" i="30"/>
  <c r="AD75" i="30"/>
  <c r="AM67" i="30" s="1"/>
  <c r="AS69" i="30" s="1"/>
  <c r="AM28" i="30"/>
  <c r="AS29" i="30" s="1"/>
  <c r="AS30" i="30" s="1"/>
  <c r="AK75" i="30"/>
  <c r="AQ67" i="30" s="1"/>
  <c r="AW68" i="30" s="1"/>
  <c r="AW69" i="30" s="1"/>
  <c r="AF75" i="30"/>
  <c r="AO67" i="30" s="1"/>
  <c r="AU68" i="30" s="1"/>
  <c r="AU69" i="30" s="1"/>
  <c r="AI75" i="30"/>
  <c r="AP67" i="30" s="1"/>
  <c r="AV68" i="30" s="1"/>
  <c r="AV69" i="30" s="1"/>
  <c r="AI37" i="30"/>
  <c r="AP28" i="30"/>
  <c r="AV29" i="30" s="1"/>
  <c r="AV30" i="30" s="1"/>
  <c r="AO67" i="29"/>
  <c r="AU68" i="29" s="1"/>
  <c r="AU69" i="29" s="1"/>
  <c r="AO28" i="29"/>
  <c r="AU29" i="29" s="1"/>
  <c r="AU30" i="29" s="1"/>
  <c r="AQ28" i="29"/>
  <c r="AW29" i="29" s="1"/>
  <c r="AW30" i="29" s="1"/>
  <c r="AM28" i="29"/>
  <c r="AS29" i="29" s="1"/>
  <c r="AS30" i="29" s="1"/>
  <c r="AF76" i="29"/>
  <c r="AI37" i="29"/>
  <c r="AP28" i="29"/>
  <c r="AV29" i="29" s="1"/>
  <c r="AV30" i="29" s="1"/>
  <c r="AD76" i="29"/>
  <c r="AK75" i="29"/>
  <c r="AI76" i="28"/>
  <c r="AF75" i="28"/>
  <c r="AO67" i="28" s="1"/>
  <c r="AU68" i="28" s="1"/>
  <c r="AU69" i="28" s="1"/>
  <c r="AF37" i="28"/>
  <c r="AK23" i="28"/>
  <c r="AK37" i="28" s="1"/>
  <c r="AI37" i="28"/>
  <c r="AD37" i="28"/>
  <c r="AD76" i="28"/>
  <c r="AD75" i="28"/>
  <c r="AM67" i="28" s="1"/>
  <c r="AS69" i="28" s="1"/>
  <c r="AD36" i="28"/>
  <c r="AK70" i="28"/>
  <c r="AK75" i="28" s="1"/>
  <c r="AQ67" i="28" s="1"/>
  <c r="AW68" i="28" s="1"/>
  <c r="AW69" i="28" s="1"/>
  <c r="AK36" i="28"/>
  <c r="AF76" i="28"/>
  <c r="AK179" i="28"/>
  <c r="AD181" i="28"/>
  <c r="AI173" i="28"/>
  <c r="AF177" i="28"/>
  <c r="AI175" i="28"/>
  <c r="AI188" i="28" s="1"/>
  <c r="AF178" i="28"/>
  <c r="AK178" i="28"/>
  <c r="AF181" i="28"/>
  <c r="AI176" i="28"/>
  <c r="AI177" i="28"/>
  <c r="AF76" i="27"/>
  <c r="AK71" i="27"/>
  <c r="AQ67" i="27" s="1"/>
  <c r="AW68" i="27" s="1"/>
  <c r="AW69" i="27" s="1"/>
  <c r="AO67" i="27"/>
  <c r="AU68" i="27" s="1"/>
  <c r="AU69" i="27" s="1"/>
  <c r="AP28" i="27"/>
  <c r="AV29" i="27" s="1"/>
  <c r="AV30" i="27" s="1"/>
  <c r="AF37" i="27"/>
  <c r="AD37" i="27"/>
  <c r="AO28" i="27"/>
  <c r="AU29" i="27" s="1"/>
  <c r="AU30" i="27" s="1"/>
  <c r="AK22" i="27"/>
  <c r="AK37" i="27"/>
  <c r="AI37" i="27"/>
  <c r="AD76" i="27"/>
  <c r="AM67" i="27"/>
  <c r="AS68" i="27" s="1"/>
  <c r="AS69" i="27" s="1"/>
  <c r="AM28" i="27"/>
  <c r="AS29" i="27" s="1"/>
  <c r="AS30" i="27" s="1"/>
  <c r="AQ28" i="27"/>
  <c r="AW29" i="27" s="1"/>
  <c r="AW30" i="27" s="1"/>
  <c r="AK76" i="27"/>
  <c r="AF37" i="26"/>
  <c r="AK66" i="26"/>
  <c r="AF76" i="26"/>
  <c r="AK76" i="26"/>
  <c r="AD76" i="26"/>
  <c r="AM67" i="26"/>
  <c r="AS68" i="26" s="1"/>
  <c r="AS69" i="26" s="1"/>
  <c r="AD37" i="26"/>
  <c r="AM28" i="26"/>
  <c r="AS29" i="26" s="1"/>
  <c r="AS30" i="26" s="1"/>
  <c r="AI76" i="26"/>
  <c r="AP67" i="26"/>
  <c r="AV68" i="26" s="1"/>
  <c r="AV69" i="26" s="1"/>
  <c r="AQ67" i="26"/>
  <c r="AW68" i="26" s="1"/>
  <c r="AW69" i="26" s="1"/>
  <c r="AO28" i="26"/>
  <c r="AU29" i="26" s="1"/>
  <c r="AU30" i="26" s="1"/>
  <c r="AK29" i="26"/>
  <c r="AQ28" i="26" s="1"/>
  <c r="AW29" i="26" s="1"/>
  <c r="AW30" i="26" s="1"/>
  <c r="AI37" i="26"/>
  <c r="AP28" i="26"/>
  <c r="AV29" i="26" s="1"/>
  <c r="AV30" i="26" s="1"/>
  <c r="AF76" i="25"/>
  <c r="AK76" i="25"/>
  <c r="AO67" i="25"/>
  <c r="AU68" i="25" s="1"/>
  <c r="AU69" i="25" s="1"/>
  <c r="AF37" i="25"/>
  <c r="AD37" i="25"/>
  <c r="AM67" i="25"/>
  <c r="AS68" i="25" s="1"/>
  <c r="AS69" i="25" s="1"/>
  <c r="AD76" i="25"/>
  <c r="AK71" i="25"/>
  <c r="AK29" i="25"/>
  <c r="AQ28" i="25" s="1"/>
  <c r="AW29" i="25" s="1"/>
  <c r="AW30" i="25" s="1"/>
  <c r="AK70" i="25"/>
  <c r="AQ67" i="25" s="1"/>
  <c r="AW68" i="25" s="1"/>
  <c r="AW69" i="25" s="1"/>
  <c r="AO28" i="25"/>
  <c r="AU29" i="25" s="1"/>
  <c r="AU30" i="25" s="1"/>
  <c r="AM28" i="25"/>
  <c r="AS29" i="25" s="1"/>
  <c r="AS30" i="25" s="1"/>
  <c r="AF76" i="24"/>
  <c r="AK70" i="24"/>
  <c r="AP28" i="24"/>
  <c r="AV29" i="24" s="1"/>
  <c r="AV30" i="24" s="1"/>
  <c r="AK37" i="24"/>
  <c r="AQ28" i="24"/>
  <c r="AW29" i="24" s="1"/>
  <c r="AW30" i="24" s="1"/>
  <c r="AD37" i="24"/>
  <c r="AO28" i="24"/>
  <c r="AU29" i="24" s="1"/>
  <c r="AU30" i="24" s="1"/>
  <c r="AK76" i="24"/>
  <c r="AF37" i="24"/>
  <c r="AM28" i="24"/>
  <c r="AS29" i="24" s="1"/>
  <c r="AS30" i="24" s="1"/>
  <c r="AD76" i="24"/>
  <c r="AM67" i="24"/>
  <c r="AS68" i="24" s="1"/>
  <c r="AS69" i="24" s="1"/>
  <c r="AO67" i="24"/>
  <c r="AU68" i="24" s="1"/>
  <c r="AU69" i="24" s="1"/>
  <c r="AQ67" i="24"/>
  <c r="AW68" i="24" s="1"/>
  <c r="AW69" i="24" s="1"/>
  <c r="AK76" i="23"/>
  <c r="AV68" i="23"/>
  <c r="AV69" i="23" s="1"/>
  <c r="AI37" i="23"/>
  <c r="AO28" i="23"/>
  <c r="AU29" i="23" s="1"/>
  <c r="AU30" i="23" s="1"/>
  <c r="AK37" i="23"/>
  <c r="AD37" i="23"/>
  <c r="AM28" i="23"/>
  <c r="AS29" i="23" s="1"/>
  <c r="AS30" i="23" s="1"/>
  <c r="AQ28" i="23"/>
  <c r="AW29" i="23" s="1"/>
  <c r="AW30" i="23" s="1"/>
  <c r="AF37" i="23"/>
  <c r="AU68" i="23"/>
  <c r="AU69" i="23" s="1"/>
  <c r="AS68" i="23"/>
  <c r="AS69" i="23" s="1"/>
  <c r="AD76" i="23"/>
  <c r="AF76" i="23"/>
  <c r="AK70" i="23"/>
  <c r="AW68" i="23" s="1"/>
  <c r="AW69" i="23" s="1"/>
  <c r="AP28" i="22"/>
  <c r="AV29" i="22" s="1"/>
  <c r="AV30" i="22" s="1"/>
  <c r="AK76" i="22"/>
  <c r="AO67" i="22"/>
  <c r="AU68" i="22" s="1"/>
  <c r="AU69" i="22" s="1"/>
  <c r="AI37" i="22"/>
  <c r="AD76" i="22"/>
  <c r="AM67" i="22"/>
  <c r="AS68" i="22" s="1"/>
  <c r="AS69" i="22" s="1"/>
  <c r="AD37" i="22"/>
  <c r="AF76" i="22"/>
  <c r="AF37" i="22"/>
  <c r="AO28" i="22"/>
  <c r="AU29" i="22" s="1"/>
  <c r="AU30" i="22" s="1"/>
  <c r="AQ67" i="21"/>
  <c r="AW68" i="21" s="1"/>
  <c r="AW69" i="21" s="1"/>
  <c r="AI37" i="21"/>
  <c r="AD37" i="21"/>
  <c r="AP28" i="21"/>
  <c r="AV29" i="21" s="1"/>
  <c r="AV30" i="21" s="1"/>
  <c r="AD76" i="21"/>
  <c r="AM67" i="21"/>
  <c r="AS68" i="21" s="1"/>
  <c r="AS69" i="21" s="1"/>
  <c r="AO67" i="21"/>
  <c r="AU68" i="21" s="1"/>
  <c r="AU69" i="21" s="1"/>
  <c r="AK37" i="21"/>
  <c r="AI76" i="21"/>
  <c r="AP67" i="21"/>
  <c r="AV68" i="21" s="1"/>
  <c r="AV69" i="21" s="1"/>
  <c r="AF76" i="21"/>
  <c r="AF37" i="21"/>
  <c r="AF37" i="19"/>
  <c r="AO28" i="19"/>
  <c r="AU29" i="19" s="1"/>
  <c r="AU30" i="19" s="1"/>
  <c r="AD37" i="19"/>
  <c r="AK37" i="19"/>
  <c r="AO67" i="19"/>
  <c r="AU68" i="19" s="1"/>
  <c r="AU69" i="19" s="1"/>
  <c r="AM28" i="19"/>
  <c r="AS29" i="19" s="1"/>
  <c r="AS30" i="19" s="1"/>
  <c r="AM67" i="19"/>
  <c r="AS68" i="19" s="1"/>
  <c r="AS69" i="19" s="1"/>
  <c r="AP28" i="19"/>
  <c r="AV29" i="19" s="1"/>
  <c r="AV30" i="19" s="1"/>
  <c r="AI37" i="19"/>
  <c r="AQ28" i="19"/>
  <c r="AW29" i="19" s="1"/>
  <c r="AW30" i="19" s="1"/>
  <c r="AK76" i="19"/>
  <c r="AQ67" i="19"/>
  <c r="AW68" i="19" s="1"/>
  <c r="AW69" i="19" s="1"/>
  <c r="AK37" i="18"/>
  <c r="AK76" i="18"/>
  <c r="AO67" i="18"/>
  <c r="AU68" i="18" s="1"/>
  <c r="AU69" i="18" s="1"/>
  <c r="AD37" i="18"/>
  <c r="AM28" i="18"/>
  <c r="AS29" i="18" s="1"/>
  <c r="AS30" i="18" s="1"/>
  <c r="AI37" i="18"/>
  <c r="AP28" i="18"/>
  <c r="AV29" i="18" s="1"/>
  <c r="AV30" i="18" s="1"/>
  <c r="AK72" i="18"/>
  <c r="AQ67" i="18" s="1"/>
  <c r="AW68" i="18" s="1"/>
  <c r="AW69" i="18" s="1"/>
  <c r="AF37" i="18"/>
  <c r="AO28" i="18"/>
  <c r="AU29" i="18" s="1"/>
  <c r="AU30" i="18" s="1"/>
  <c r="AM67" i="18"/>
  <c r="AS68" i="18" s="1"/>
  <c r="AS69" i="18" s="1"/>
  <c r="AX69" i="18" s="1"/>
  <c r="C202" i="18" s="1"/>
  <c r="AK22" i="18"/>
  <c r="AQ28" i="18" s="1"/>
  <c r="AW29" i="18" s="1"/>
  <c r="AW30" i="18" s="1"/>
  <c r="AF37" i="17"/>
  <c r="AI37" i="17"/>
  <c r="AP28" i="17"/>
  <c r="AV29" i="17" s="1"/>
  <c r="AV30" i="17" s="1"/>
  <c r="AK76" i="17"/>
  <c r="AK37" i="17"/>
  <c r="AD37" i="17"/>
  <c r="AM28" i="17"/>
  <c r="AS29" i="17" s="1"/>
  <c r="AS30" i="17" s="1"/>
  <c r="AO28" i="17"/>
  <c r="AU29" i="17" s="1"/>
  <c r="AU30" i="17" s="1"/>
  <c r="AK22" i="17"/>
  <c r="AP67" i="17"/>
  <c r="AV68" i="17" s="1"/>
  <c r="AV69" i="17" s="1"/>
  <c r="AO67" i="17"/>
  <c r="AU68" i="17" s="1"/>
  <c r="AU69" i="17" s="1"/>
  <c r="AM67" i="17"/>
  <c r="AS68" i="17" s="1"/>
  <c r="AS69" i="17" s="1"/>
  <c r="AQ67" i="17"/>
  <c r="AW68" i="17" s="1"/>
  <c r="AW69" i="17" s="1"/>
  <c r="AP67" i="16"/>
  <c r="AV68" i="16" s="1"/>
  <c r="AV69" i="16" s="1"/>
  <c r="AO67" i="16"/>
  <c r="AU68" i="16" s="1"/>
  <c r="AU69" i="16" s="1"/>
  <c r="AO28" i="16"/>
  <c r="AU29" i="16" s="1"/>
  <c r="AU30" i="16" s="1"/>
  <c r="AP28" i="16"/>
  <c r="AV29" i="16" s="1"/>
  <c r="AV30" i="16" s="1"/>
  <c r="AK26" i="16"/>
  <c r="AQ28" i="16" s="1"/>
  <c r="AW29" i="16" s="1"/>
  <c r="AW30" i="16" s="1"/>
  <c r="AO28" i="15"/>
  <c r="AU29" i="15" s="1"/>
  <c r="AU30" i="15" s="1"/>
  <c r="AP28" i="15"/>
  <c r="AV29" i="15" s="1"/>
  <c r="AV30" i="15" s="1"/>
  <c r="AI37" i="16"/>
  <c r="AK76" i="16"/>
  <c r="AF76" i="16"/>
  <c r="AK37" i="16"/>
  <c r="AF37" i="16"/>
  <c r="AM67" i="16"/>
  <c r="AS68" i="16" s="1"/>
  <c r="AS69" i="16" s="1"/>
  <c r="AI76" i="16"/>
  <c r="AM28" i="16"/>
  <c r="AS29" i="16" s="1"/>
  <c r="AS30" i="16" s="1"/>
  <c r="AQ67" i="16"/>
  <c r="AW68" i="16" s="1"/>
  <c r="AW69" i="16" s="1"/>
  <c r="AP67" i="15"/>
  <c r="AV68" i="15" s="1"/>
  <c r="AV69" i="15" s="1"/>
  <c r="AK76" i="15"/>
  <c r="AM67" i="15"/>
  <c r="AS68" i="15" s="1"/>
  <c r="AS69" i="15" s="1"/>
  <c r="AO67" i="15"/>
  <c r="AU68" i="15" s="1"/>
  <c r="AU69" i="15" s="1"/>
  <c r="AK71" i="15"/>
  <c r="AQ67" i="15" s="1"/>
  <c r="AW68" i="15" s="1"/>
  <c r="AW69" i="15" s="1"/>
  <c r="AK29" i="15"/>
  <c r="AM28" i="15"/>
  <c r="AS29" i="15" s="1"/>
  <c r="AS30" i="15" s="1"/>
  <c r="AP66" i="14"/>
  <c r="AV67" i="14" s="1"/>
  <c r="AV68" i="14" s="1"/>
  <c r="AS29" i="14"/>
  <c r="AS30" i="14" s="1"/>
  <c r="AV29" i="14"/>
  <c r="AV30" i="14" s="1"/>
  <c r="AU29" i="14"/>
  <c r="AU30" i="14" s="1"/>
  <c r="AW29" i="14"/>
  <c r="AW30" i="14" s="1"/>
  <c r="AX30" i="14" s="1"/>
  <c r="AK37" i="14"/>
  <c r="AM66" i="14"/>
  <c r="AS67" i="14" s="1"/>
  <c r="AS68" i="14" s="1"/>
  <c r="AQ66" i="14"/>
  <c r="AW67" i="14" s="1"/>
  <c r="AW68" i="14" s="1"/>
  <c r="AO66" i="14"/>
  <c r="AU67" i="14" s="1"/>
  <c r="AU68" i="14" s="1"/>
  <c r="AI76" i="12"/>
  <c r="AF75" i="12"/>
  <c r="AO67" i="12" s="1"/>
  <c r="AU68" i="12" s="1"/>
  <c r="AU69" i="12" s="1"/>
  <c r="AF76" i="12"/>
  <c r="AI36" i="12"/>
  <c r="AP28" i="12" s="1"/>
  <c r="AV29" i="12" s="1"/>
  <c r="AV30" i="12" s="1"/>
  <c r="AF37" i="12"/>
  <c r="AD37" i="12"/>
  <c r="AK76" i="12"/>
  <c r="AF36" i="12"/>
  <c r="AO28" i="12" s="1"/>
  <c r="AU29" i="12" s="1"/>
  <c r="AU30" i="12" s="1"/>
  <c r="AK37" i="12"/>
  <c r="AK36" i="12"/>
  <c r="AQ28" i="12" s="1"/>
  <c r="AW29" i="12" s="1"/>
  <c r="AW30" i="12" s="1"/>
  <c r="AD76" i="12"/>
  <c r="AM67" i="12"/>
  <c r="AS69" i="12" s="1"/>
  <c r="AM28" i="12"/>
  <c r="AS30" i="12" s="1"/>
  <c r="AK75" i="12"/>
  <c r="AQ67" i="12" s="1"/>
  <c r="AW68" i="12" s="1"/>
  <c r="AW69" i="12" s="1"/>
  <c r="AI75" i="11"/>
  <c r="AP67" i="11" s="1"/>
  <c r="AV68" i="11" s="1"/>
  <c r="AV69" i="11" s="1"/>
  <c r="AD37" i="11"/>
  <c r="AF75" i="11"/>
  <c r="AO67" i="11" s="1"/>
  <c r="AU68" i="11" s="1"/>
  <c r="AU69" i="11" s="1"/>
  <c r="AK76" i="11"/>
  <c r="AF37" i="11"/>
  <c r="AM28" i="11"/>
  <c r="AS30" i="11" s="1"/>
  <c r="AF36" i="11"/>
  <c r="AO28" i="11" s="1"/>
  <c r="AU29" i="11" s="1"/>
  <c r="AU30" i="11" s="1"/>
  <c r="AF76" i="11"/>
  <c r="AI37" i="11"/>
  <c r="AK29" i="11"/>
  <c r="AK36" i="11" s="1"/>
  <c r="AQ28" i="11" s="1"/>
  <c r="AW29" i="11" s="1"/>
  <c r="AW30" i="11" s="1"/>
  <c r="AD76" i="11"/>
  <c r="AM67" i="11"/>
  <c r="AS69" i="11" s="1"/>
  <c r="AK75" i="11"/>
  <c r="AQ67" i="11" s="1"/>
  <c r="AW68" i="11" s="1"/>
  <c r="AW69" i="11" s="1"/>
  <c r="AD37" i="10"/>
  <c r="AI36" i="10"/>
  <c r="AP28" i="10" s="1"/>
  <c r="AV29" i="10" s="1"/>
  <c r="AV30" i="10" s="1"/>
  <c r="AK37" i="10"/>
  <c r="AF37" i="10"/>
  <c r="AD76" i="10"/>
  <c r="AM67" i="10"/>
  <c r="AS69" i="10" s="1"/>
  <c r="AM28" i="10"/>
  <c r="AS30" i="10" s="1"/>
  <c r="AF75" i="10"/>
  <c r="AO67" i="10" s="1"/>
  <c r="AU68" i="10" s="1"/>
  <c r="AU69" i="10" s="1"/>
  <c r="AK36" i="10"/>
  <c r="AQ28" i="10" s="1"/>
  <c r="AW29" i="10" s="1"/>
  <c r="AW30" i="10" s="1"/>
  <c r="AF36" i="10"/>
  <c r="AO28" i="10" s="1"/>
  <c r="AU29" i="10" s="1"/>
  <c r="AU30" i="10" s="1"/>
  <c r="AI37" i="10"/>
  <c r="AI76" i="10"/>
  <c r="AI75" i="10"/>
  <c r="AP67" i="10" s="1"/>
  <c r="AV68" i="10" s="1"/>
  <c r="AV69" i="10" s="1"/>
  <c r="AF76" i="10"/>
  <c r="AK62" i="10"/>
  <c r="AK76" i="10" s="1"/>
  <c r="AI76" i="9"/>
  <c r="AD37" i="9"/>
  <c r="AK37" i="9"/>
  <c r="AF37" i="9"/>
  <c r="AD76" i="9"/>
  <c r="AM67" i="9"/>
  <c r="AS69" i="9" s="1"/>
  <c r="AM28" i="9"/>
  <c r="AS30" i="9" s="1"/>
  <c r="AK76" i="9"/>
  <c r="AF75" i="9"/>
  <c r="AO67" i="9" s="1"/>
  <c r="AU68" i="9" s="1"/>
  <c r="AU69" i="9" s="1"/>
  <c r="AF76" i="9"/>
  <c r="AK36" i="9"/>
  <c r="AQ28" i="9" s="1"/>
  <c r="AW29" i="9" s="1"/>
  <c r="AW30" i="9" s="1"/>
  <c r="AK75" i="9"/>
  <c r="AQ67" i="9" s="1"/>
  <c r="AW68" i="9" s="1"/>
  <c r="AW69" i="9" s="1"/>
  <c r="AF36" i="9"/>
  <c r="AO28" i="9" s="1"/>
  <c r="AU29" i="9" s="1"/>
  <c r="AU30" i="9" s="1"/>
  <c r="AI75" i="9"/>
  <c r="AP67" i="9" s="1"/>
  <c r="AV68" i="9" s="1"/>
  <c r="AV69" i="9" s="1"/>
  <c r="AI76" i="7"/>
  <c r="AK76" i="7"/>
  <c r="AF76" i="7"/>
  <c r="AO67" i="7"/>
  <c r="AU68" i="7" s="1"/>
  <c r="AU69" i="7" s="1"/>
  <c r="AD76" i="7"/>
  <c r="AM67" i="7"/>
  <c r="AS69" i="7" s="1"/>
  <c r="AP67" i="7"/>
  <c r="AV68" i="7" s="1"/>
  <c r="AV69" i="7" s="1"/>
  <c r="AI37" i="7"/>
  <c r="AP28" i="7"/>
  <c r="AV29" i="7" s="1"/>
  <c r="AV30" i="7" s="1"/>
  <c r="AD37" i="7"/>
  <c r="AO28" i="7"/>
  <c r="AU29" i="7" s="1"/>
  <c r="AU30" i="7" s="1"/>
  <c r="AM28" i="7"/>
  <c r="AS30" i="7" s="1"/>
  <c r="AK36" i="7"/>
  <c r="AQ28" i="7" s="1"/>
  <c r="AW29" i="7" s="1"/>
  <c r="AW30" i="7" s="1"/>
  <c r="AK37" i="7"/>
  <c r="AF37" i="7"/>
  <c r="AF76" i="6"/>
  <c r="AD76" i="6"/>
  <c r="AI76" i="6"/>
  <c r="AP67" i="6"/>
  <c r="AV68" i="6" s="1"/>
  <c r="AV69" i="6" s="1"/>
  <c r="AK75" i="6"/>
  <c r="AQ67" i="6" s="1"/>
  <c r="AW68" i="6" s="1"/>
  <c r="AW69" i="6" s="1"/>
  <c r="AK76" i="6"/>
  <c r="AE187" i="38"/>
  <c r="Z172" i="38"/>
  <c r="Z173" i="38"/>
  <c r="AK174" i="38"/>
  <c r="Z175" i="38"/>
  <c r="AC175" i="38" s="1"/>
  <c r="AD175" i="38" s="1"/>
  <c r="AK176" i="38"/>
  <c r="AC173" i="38"/>
  <c r="AD173" i="38" s="1"/>
  <c r="AK182" i="38"/>
  <c r="AC183" i="38"/>
  <c r="Z177" i="38"/>
  <c r="Z178" i="38"/>
  <c r="Z179" i="38"/>
  <c r="Z182" i="38"/>
  <c r="AD183" i="38"/>
  <c r="AF172" i="38"/>
  <c r="Z180" i="38"/>
  <c r="AC176" i="38"/>
  <c r="AD176" i="38"/>
  <c r="AC177" i="38"/>
  <c r="AC178" i="38"/>
  <c r="AC179" i="38"/>
  <c r="AC182" i="38"/>
  <c r="AI172" i="38"/>
  <c r="AF175" i="38"/>
  <c r="AK175" i="38" s="1"/>
  <c r="AD179" i="38"/>
  <c r="AC180" i="38"/>
  <c r="Z183" i="38"/>
  <c r="Z174" i="38"/>
  <c r="AC174" i="38" s="1"/>
  <c r="AD174" i="38" s="1"/>
  <c r="AC172" i="38"/>
  <c r="AD172" i="38" s="1"/>
  <c r="Z176" i="38"/>
  <c r="AF173" i="38"/>
  <c r="AK173" i="38" s="1"/>
  <c r="AI133" i="38"/>
  <c r="AE147" i="38"/>
  <c r="AF146" i="38"/>
  <c r="AO140" i="38" s="1"/>
  <c r="AU141" i="38" s="1"/>
  <c r="AU142" i="38" s="1"/>
  <c r="AI147" i="38"/>
  <c r="AI146" i="38"/>
  <c r="AP140" i="38" s="1"/>
  <c r="AV141" i="38" s="1"/>
  <c r="AV142" i="38" s="1"/>
  <c r="AK135" i="38"/>
  <c r="Z143" i="38"/>
  <c r="AK133" i="38"/>
  <c r="AK147" i="38" s="1"/>
  <c r="AE146" i="38"/>
  <c r="AN140" i="38" s="1"/>
  <c r="AT142" i="38" s="1"/>
  <c r="Z132" i="38"/>
  <c r="AC132" i="38" s="1"/>
  <c r="AD132" i="38" s="1"/>
  <c r="Z133" i="38"/>
  <c r="AC133" i="38" s="1"/>
  <c r="AD133" i="38" s="1"/>
  <c r="AK136" i="38"/>
  <c r="Z134" i="38"/>
  <c r="AC134" i="38" s="1"/>
  <c r="AD134" i="38" s="1"/>
  <c r="Z135" i="38"/>
  <c r="AC135" i="38" s="1"/>
  <c r="AD135" i="38" s="1"/>
  <c r="Z136" i="38"/>
  <c r="AK139" i="38"/>
  <c r="AK142" i="38"/>
  <c r="AC143" i="38"/>
  <c r="Z137" i="38"/>
  <c r="Z138" i="38"/>
  <c r="Z139" i="38"/>
  <c r="Z142" i="38"/>
  <c r="AD143" i="38"/>
  <c r="Z140" i="38"/>
  <c r="AC136" i="38"/>
  <c r="AD136" i="38"/>
  <c r="AC137" i="38"/>
  <c r="AC138" i="38"/>
  <c r="AC139" i="38"/>
  <c r="AC142" i="38"/>
  <c r="AC140" i="38"/>
  <c r="AK175" i="28"/>
  <c r="AI174" i="28"/>
  <c r="AI187" i="28" s="1"/>
  <c r="AP181" i="28" s="1"/>
  <c r="AV182" i="28" s="1"/>
  <c r="AV183" i="28" s="1"/>
  <c r="AF176" i="28"/>
  <c r="AK176" i="28" s="1"/>
  <c r="AE187" i="28"/>
  <c r="AN181" i="28" s="1"/>
  <c r="AT182" i="28" s="1"/>
  <c r="AT183" i="28" s="1"/>
  <c r="Z184" i="28"/>
  <c r="AK174" i="28"/>
  <c r="Z174" i="28"/>
  <c r="AC174" i="28" s="1"/>
  <c r="AD174" i="28" s="1"/>
  <c r="AD182" i="28"/>
  <c r="AK183" i="28"/>
  <c r="AC184" i="28"/>
  <c r="Z175" i="28"/>
  <c r="AC175" i="28" s="1"/>
  <c r="AD175" i="28" s="1"/>
  <c r="Z177" i="28"/>
  <c r="Z178" i="28"/>
  <c r="Z179" i="28"/>
  <c r="Z180" i="28"/>
  <c r="AF182" i="28"/>
  <c r="AE188" i="28"/>
  <c r="AC176" i="28"/>
  <c r="AD176" i="28" s="1"/>
  <c r="AC177" i="28"/>
  <c r="AC183" i="28"/>
  <c r="AD177" i="28"/>
  <c r="AC178" i="28"/>
  <c r="AC179" i="28"/>
  <c r="AC180" i="28"/>
  <c r="AD183" i="28"/>
  <c r="Z182" i="28"/>
  <c r="AC182" i="28"/>
  <c r="Z173" i="28"/>
  <c r="AC173" i="28" s="1"/>
  <c r="AD173" i="28" s="1"/>
  <c r="AK180" i="28"/>
  <c r="AD184" i="28"/>
  <c r="Z181" i="28"/>
  <c r="AI175" i="34"/>
  <c r="AI173" i="34"/>
  <c r="AE188" i="34"/>
  <c r="AE187" i="34"/>
  <c r="AN181" i="34" s="1"/>
  <c r="AT182" i="34" s="1"/>
  <c r="AT183" i="34" s="1"/>
  <c r="Z173" i="34"/>
  <c r="AK174" i="34"/>
  <c r="Z174" i="34"/>
  <c r="AC174" i="34" s="1"/>
  <c r="AD174" i="34" s="1"/>
  <c r="AK176" i="34"/>
  <c r="AC182" i="34"/>
  <c r="Z178" i="34"/>
  <c r="Z179" i="34"/>
  <c r="Z181" i="34"/>
  <c r="AF174" i="34"/>
  <c r="AC177" i="34"/>
  <c r="AC183" i="34"/>
  <c r="Z184" i="34"/>
  <c r="Z175" i="34"/>
  <c r="AC175" i="34" s="1"/>
  <c r="AD175" i="34" s="1"/>
  <c r="AC173" i="34"/>
  <c r="AD173" i="34" s="1"/>
  <c r="Z176" i="34"/>
  <c r="AC176" i="34" s="1"/>
  <c r="AD176" i="34" s="1"/>
  <c r="AK177" i="34"/>
  <c r="AD182" i="34"/>
  <c r="AC184" i="34"/>
  <c r="Z177" i="34"/>
  <c r="AK179" i="34"/>
  <c r="Z183" i="34"/>
  <c r="AD184" i="34"/>
  <c r="AF182" i="34"/>
  <c r="AF173" i="34"/>
  <c r="Z180" i="34"/>
  <c r="AF175" i="34"/>
  <c r="AK175" i="34" s="1"/>
  <c r="AC178" i="34"/>
  <c r="AC179" i="34"/>
  <c r="Z182" i="34"/>
  <c r="AI135" i="34"/>
  <c r="AI148" i="34" s="1"/>
  <c r="AI133" i="34"/>
  <c r="AE148" i="34"/>
  <c r="Z142" i="34"/>
  <c r="Z133" i="34"/>
  <c r="AC133" i="34" s="1"/>
  <c r="AD133" i="34" s="1"/>
  <c r="AK134" i="34"/>
  <c r="Z144" i="34"/>
  <c r="Z134" i="34"/>
  <c r="AC134" i="34" s="1"/>
  <c r="AD134" i="34" s="1"/>
  <c r="AK135" i="34"/>
  <c r="Z135" i="34"/>
  <c r="AC135" i="34" s="1"/>
  <c r="AD135" i="34" s="1"/>
  <c r="AK136" i="34"/>
  <c r="AC142" i="34"/>
  <c r="Z136" i="34"/>
  <c r="AK137" i="34"/>
  <c r="AD142" i="34"/>
  <c r="AK143" i="34"/>
  <c r="AC144" i="34"/>
  <c r="Z137" i="34"/>
  <c r="AK139" i="34"/>
  <c r="Z143" i="34"/>
  <c r="AD144" i="34"/>
  <c r="Z138" i="34"/>
  <c r="Z139" i="34"/>
  <c r="AF142" i="34"/>
  <c r="AF133" i="34"/>
  <c r="AC136" i="34"/>
  <c r="AD136" i="34" s="1"/>
  <c r="Z140" i="34"/>
  <c r="Z141" i="34"/>
  <c r="AC137" i="34"/>
  <c r="AC143" i="34"/>
  <c r="AC138" i="34"/>
  <c r="AC139" i="34"/>
  <c r="Z95" i="34"/>
  <c r="AC95" i="34" s="1"/>
  <c r="AD95" i="34" s="1"/>
  <c r="Z94" i="34"/>
  <c r="AC94" i="34" s="1"/>
  <c r="AD94" i="34" s="1"/>
  <c r="AF94" i="34"/>
  <c r="AK94" i="34" s="1"/>
  <c r="AK97" i="34"/>
  <c r="AF96" i="34"/>
  <c r="AF95" i="34"/>
  <c r="AK95" i="34" s="1"/>
  <c r="AK96" i="34"/>
  <c r="Z97" i="34"/>
  <c r="AC97" i="34" s="1"/>
  <c r="AD97" i="34" s="1"/>
  <c r="AE109" i="34"/>
  <c r="Z101" i="34"/>
  <c r="Z103" i="34"/>
  <c r="AC101" i="34"/>
  <c r="AE108" i="34"/>
  <c r="AN102" i="34" s="1"/>
  <c r="AT103" i="34" s="1"/>
  <c r="AT104" i="34" s="1"/>
  <c r="AD101" i="34"/>
  <c r="AD102" i="34"/>
  <c r="AC103" i="34"/>
  <c r="AD103" i="34" s="1"/>
  <c r="AF102" i="34"/>
  <c r="AC104" i="34"/>
  <c r="AD104" i="34"/>
  <c r="AF104" i="34"/>
  <c r="Z102" i="34"/>
  <c r="AC102" i="34"/>
  <c r="AF101" i="34"/>
  <c r="AX57" i="41" l="1"/>
  <c r="AX58" i="41"/>
  <c r="AQ67" i="29"/>
  <c r="AW68" i="29" s="1"/>
  <c r="AW69" i="29" s="1"/>
  <c r="AK75" i="22"/>
  <c r="AQ67" i="22" s="1"/>
  <c r="AW68" i="22" s="1"/>
  <c r="AW69" i="22" s="1"/>
  <c r="AK36" i="21"/>
  <c r="AQ28" i="21" s="1"/>
  <c r="AW29" i="21" s="1"/>
  <c r="AW30" i="21" s="1"/>
  <c r="AX30" i="6"/>
  <c r="C201" i="6" s="1"/>
  <c r="AX69" i="19"/>
  <c r="C202" i="19" s="1"/>
  <c r="AX69" i="16"/>
  <c r="AX69" i="15"/>
  <c r="AX68" i="14"/>
  <c r="AX30" i="39"/>
  <c r="C201" i="39" s="1"/>
  <c r="AX30" i="29"/>
  <c r="C201" i="29" s="1"/>
  <c r="AX30" i="26"/>
  <c r="C201" i="26" s="1"/>
  <c r="AX69" i="24"/>
  <c r="C202" i="24" s="1"/>
  <c r="AX30" i="24"/>
  <c r="C201" i="24" s="1"/>
  <c r="AX30" i="19"/>
  <c r="C201" i="19" s="1"/>
  <c r="AX30" i="18"/>
  <c r="C201" i="18" s="1"/>
  <c r="C206" i="18"/>
  <c r="C207" i="18"/>
  <c r="AX30" i="16"/>
  <c r="C201" i="16" s="1"/>
  <c r="AX119" i="20"/>
  <c r="AX120" i="20"/>
  <c r="AX58" i="20"/>
  <c r="AX59" i="20"/>
  <c r="AX97" i="41"/>
  <c r="AX98" i="41"/>
  <c r="AQ28" i="40"/>
  <c r="AW29" i="40" s="1"/>
  <c r="AW30" i="40" s="1"/>
  <c r="AX30" i="40" s="1"/>
  <c r="AX69" i="40"/>
  <c r="AX70" i="40"/>
  <c r="AX31" i="39"/>
  <c r="AX69" i="39"/>
  <c r="AX70" i="39"/>
  <c r="AX69" i="38"/>
  <c r="BA69" i="38" s="1"/>
  <c r="AX70" i="38"/>
  <c r="AX31" i="38"/>
  <c r="AX30" i="38"/>
  <c r="BA30" i="38" s="1"/>
  <c r="AX31" i="37"/>
  <c r="AX30" i="37"/>
  <c r="AX69" i="37"/>
  <c r="AX70" i="37"/>
  <c r="AX31" i="36"/>
  <c r="AX30" i="36"/>
  <c r="AX69" i="36"/>
  <c r="AX70" i="36"/>
  <c r="AQ67" i="35"/>
  <c r="AW68" i="35" s="1"/>
  <c r="AW69" i="35" s="1"/>
  <c r="AX70" i="35" s="1"/>
  <c r="AX31" i="35"/>
  <c r="AX30" i="35"/>
  <c r="AK36" i="34"/>
  <c r="AQ28" i="34" s="1"/>
  <c r="AW29" i="34" s="1"/>
  <c r="AW30" i="34" s="1"/>
  <c r="AK37" i="34"/>
  <c r="AX69" i="34"/>
  <c r="BA69" i="34" s="1"/>
  <c r="AX70" i="34"/>
  <c r="AX31" i="34"/>
  <c r="AX30" i="34"/>
  <c r="BA30" i="34" s="1"/>
  <c r="AI187" i="34"/>
  <c r="AP181" i="34" s="1"/>
  <c r="AV182" i="34" s="1"/>
  <c r="AV183" i="34" s="1"/>
  <c r="AI108" i="34"/>
  <c r="AP102" i="34" s="1"/>
  <c r="AV103" i="34" s="1"/>
  <c r="AV104" i="34" s="1"/>
  <c r="AI147" i="34"/>
  <c r="AP141" i="34" s="1"/>
  <c r="AV142" i="34" s="1"/>
  <c r="AV143" i="34" s="1"/>
  <c r="AX31" i="33"/>
  <c r="AX30" i="33"/>
  <c r="BA30" i="33" s="1"/>
  <c r="AX69" i="33"/>
  <c r="BA69" i="33" s="1"/>
  <c r="AX70" i="33"/>
  <c r="AX69" i="32"/>
  <c r="AX70" i="32"/>
  <c r="AX31" i="32"/>
  <c r="AX30" i="32"/>
  <c r="AQ28" i="31"/>
  <c r="AW29" i="31" s="1"/>
  <c r="AW30" i="31" s="1"/>
  <c r="AX30" i="31" s="1"/>
  <c r="AX69" i="31"/>
  <c r="AX70" i="31"/>
  <c r="AX30" i="30"/>
  <c r="AX31" i="30"/>
  <c r="AX69" i="30"/>
  <c r="AX70" i="30"/>
  <c r="AX69" i="29"/>
  <c r="AX70" i="29"/>
  <c r="AX31" i="29"/>
  <c r="AX69" i="28"/>
  <c r="BA69" i="28" s="1"/>
  <c r="AX70" i="28"/>
  <c r="AF187" i="28"/>
  <c r="AO181" i="28" s="1"/>
  <c r="AU182" i="28" s="1"/>
  <c r="AU183" i="28" s="1"/>
  <c r="AX30" i="27"/>
  <c r="AX31" i="27"/>
  <c r="AX69" i="27"/>
  <c r="AX70" i="27"/>
  <c r="AK37" i="26"/>
  <c r="AX31" i="26"/>
  <c r="AX69" i="26"/>
  <c r="AX70" i="26"/>
  <c r="AK37" i="25"/>
  <c r="AX30" i="25"/>
  <c r="AX31" i="25"/>
  <c r="AX69" i="25"/>
  <c r="AX70" i="25"/>
  <c r="AX31" i="24"/>
  <c r="BA30" i="24"/>
  <c r="AX70" i="24"/>
  <c r="AX30" i="23"/>
  <c r="AX31" i="23"/>
  <c r="AX69" i="23"/>
  <c r="AX70" i="23"/>
  <c r="AX31" i="22"/>
  <c r="AX30" i="22"/>
  <c r="AX69" i="21"/>
  <c r="AX70" i="21"/>
  <c r="AX70" i="19"/>
  <c r="AX31" i="19"/>
  <c r="AX31" i="18"/>
  <c r="BA30" i="18"/>
  <c r="BA69" i="18"/>
  <c r="AX70" i="18"/>
  <c r="AQ28" i="17"/>
  <c r="AW29" i="17" s="1"/>
  <c r="AW30" i="17" s="1"/>
  <c r="AX70" i="17"/>
  <c r="AX69" i="17"/>
  <c r="AQ28" i="15"/>
  <c r="AW29" i="15" s="1"/>
  <c r="AW30" i="15" s="1"/>
  <c r="AX31" i="15" s="1"/>
  <c r="AX31" i="16"/>
  <c r="AX70" i="16"/>
  <c r="AX70" i="15"/>
  <c r="AK37" i="15"/>
  <c r="AX31" i="14"/>
  <c r="AX69" i="14"/>
  <c r="AX30" i="12"/>
  <c r="AX31" i="12"/>
  <c r="AX69" i="12"/>
  <c r="AX70" i="12"/>
  <c r="AK37" i="11"/>
  <c r="AX31" i="11"/>
  <c r="AX30" i="11"/>
  <c r="AX69" i="11"/>
  <c r="AX70" i="11"/>
  <c r="AK75" i="10"/>
  <c r="AQ67" i="10" s="1"/>
  <c r="AW68" i="10" s="1"/>
  <c r="AW69" i="10" s="1"/>
  <c r="AX70" i="10" s="1"/>
  <c r="AX31" i="10"/>
  <c r="AX30" i="10"/>
  <c r="AX31" i="9"/>
  <c r="AX30" i="9"/>
  <c r="AX69" i="9"/>
  <c r="AX70" i="9"/>
  <c r="AX70" i="7"/>
  <c r="AX69" i="7"/>
  <c r="AX30" i="7"/>
  <c r="AX31" i="7"/>
  <c r="AX31" i="6"/>
  <c r="AX69" i="6"/>
  <c r="AX70" i="6"/>
  <c r="AD187" i="38"/>
  <c r="AD186" i="38"/>
  <c r="AM180" i="38" s="1"/>
  <c r="AS182" i="38" s="1"/>
  <c r="AF187" i="38"/>
  <c r="AF186" i="38"/>
  <c r="AO180" i="38" s="1"/>
  <c r="AU181" i="38" s="1"/>
  <c r="AU182" i="38" s="1"/>
  <c r="AK172" i="38"/>
  <c r="AI186" i="38"/>
  <c r="AP180" i="38" s="1"/>
  <c r="AV181" i="38" s="1"/>
  <c r="AV182" i="38" s="1"/>
  <c r="AI187" i="38"/>
  <c r="AD147" i="38"/>
  <c r="AD146" i="38"/>
  <c r="AM140" i="38" s="1"/>
  <c r="AS142" i="38" s="1"/>
  <c r="AK146" i="38"/>
  <c r="AQ140" i="38" s="1"/>
  <c r="AW141" i="38" s="1"/>
  <c r="AW142" i="38" s="1"/>
  <c r="AK188" i="28"/>
  <c r="AD187" i="28"/>
  <c r="AM181" i="28" s="1"/>
  <c r="AS183" i="28" s="1"/>
  <c r="AD188" i="28"/>
  <c r="AF188" i="28"/>
  <c r="AK187" i="28"/>
  <c r="AQ181" i="28" s="1"/>
  <c r="AW182" i="28" s="1"/>
  <c r="AW183" i="28" s="1"/>
  <c r="AD188" i="34"/>
  <c r="AD187" i="34"/>
  <c r="AM181" i="34" s="1"/>
  <c r="AS183" i="34" s="1"/>
  <c r="AF187" i="34"/>
  <c r="AO181" i="34" s="1"/>
  <c r="AU182" i="34" s="1"/>
  <c r="AU183" i="34" s="1"/>
  <c r="AF188" i="34"/>
  <c r="AK173" i="34"/>
  <c r="AD148" i="34"/>
  <c r="AD147" i="34"/>
  <c r="AM141" i="34" s="1"/>
  <c r="AS143" i="34" s="1"/>
  <c r="AF148" i="34"/>
  <c r="AF147" i="34"/>
  <c r="AO141" i="34" s="1"/>
  <c r="AU142" i="34" s="1"/>
  <c r="AU143" i="34" s="1"/>
  <c r="AK133" i="34"/>
  <c r="AK109" i="34"/>
  <c r="AK108" i="34"/>
  <c r="AQ102" i="34" s="1"/>
  <c r="AW103" i="34" s="1"/>
  <c r="AW104" i="34" s="1"/>
  <c r="AF108" i="34"/>
  <c r="AO102" i="34" s="1"/>
  <c r="AU103" i="34" s="1"/>
  <c r="AU104" i="34" s="1"/>
  <c r="AF109" i="34"/>
  <c r="AD109" i="34"/>
  <c r="AD108" i="34"/>
  <c r="AM102" i="34" s="1"/>
  <c r="AS104" i="34" s="1"/>
  <c r="AX104" i="34"/>
  <c r="BA104" i="34" s="1"/>
  <c r="AX105" i="34"/>
  <c r="BA57" i="41" l="1"/>
  <c r="BA30" i="30"/>
  <c r="C201" i="30"/>
  <c r="BA30" i="29"/>
  <c r="AX69" i="22"/>
  <c r="AX70" i="22"/>
  <c r="AX30" i="21"/>
  <c r="AX31" i="21"/>
  <c r="AX69" i="10"/>
  <c r="C202" i="10" s="1"/>
  <c r="BA30" i="6"/>
  <c r="BA97" i="41"/>
  <c r="BA69" i="30"/>
  <c r="C202" i="30"/>
  <c r="BA30" i="12"/>
  <c r="C201" i="12"/>
  <c r="BA69" i="12"/>
  <c r="C202" i="12"/>
  <c r="BA69" i="11"/>
  <c r="C202" i="11"/>
  <c r="BA30" i="11"/>
  <c r="C201" i="11"/>
  <c r="BA30" i="9"/>
  <c r="C201" i="9"/>
  <c r="BA69" i="9"/>
  <c r="C202" i="9"/>
  <c r="BA69" i="10"/>
  <c r="BA30" i="10"/>
  <c r="C201" i="10"/>
  <c r="AX31" i="40"/>
  <c r="BA69" i="37"/>
  <c r="C202" i="37"/>
  <c r="BA30" i="26"/>
  <c r="BA69" i="24"/>
  <c r="BA69" i="19"/>
  <c r="AX30" i="15"/>
  <c r="BA69" i="40"/>
  <c r="C212" i="40"/>
  <c r="BA30" i="40"/>
  <c r="C211" i="40"/>
  <c r="BA69" i="39"/>
  <c r="C202" i="39"/>
  <c r="BA30" i="39"/>
  <c r="BA30" i="37"/>
  <c r="C201" i="37"/>
  <c r="BA69" i="36"/>
  <c r="C202" i="36"/>
  <c r="BA30" i="36"/>
  <c r="C201" i="36"/>
  <c r="AX69" i="35"/>
  <c r="BA69" i="35" s="1"/>
  <c r="BA30" i="35"/>
  <c r="C201" i="35"/>
  <c r="BA69" i="32"/>
  <c r="C202" i="32"/>
  <c r="BA30" i="32"/>
  <c r="C201" i="32"/>
  <c r="BA69" i="31"/>
  <c r="C202" i="31"/>
  <c r="AX31" i="31"/>
  <c r="BA30" i="31"/>
  <c r="C201" i="31"/>
  <c r="BA69" i="29"/>
  <c r="C202" i="29"/>
  <c r="BA69" i="27"/>
  <c r="C202" i="27"/>
  <c r="BA30" i="27"/>
  <c r="C201" i="27"/>
  <c r="BA69" i="26"/>
  <c r="C202" i="26"/>
  <c r="BA69" i="25"/>
  <c r="C217" i="25"/>
  <c r="BA30" i="25"/>
  <c r="C216" i="25"/>
  <c r="BA69" i="23"/>
  <c r="C202" i="23"/>
  <c r="BA30" i="23"/>
  <c r="C201" i="23"/>
  <c r="BA69" i="22"/>
  <c r="C202" i="22"/>
  <c r="BA30" i="22"/>
  <c r="C201" i="22"/>
  <c r="BA69" i="21"/>
  <c r="C202" i="21"/>
  <c r="BA119" i="20"/>
  <c r="BA58" i="20"/>
  <c r="BA30" i="19"/>
  <c r="BA69" i="17"/>
  <c r="C202" i="17"/>
  <c r="BA69" i="16"/>
  <c r="C202" i="16"/>
  <c r="BA30" i="16"/>
  <c r="BA68" i="14"/>
  <c r="C202" i="14"/>
  <c r="BA30" i="14"/>
  <c r="C201" i="14"/>
  <c r="BA30" i="7"/>
  <c r="C201" i="7"/>
  <c r="BA69" i="7"/>
  <c r="C202" i="7"/>
  <c r="BA69" i="6"/>
  <c r="C202" i="6"/>
  <c r="AX31" i="17"/>
  <c r="AX30" i="17"/>
  <c r="C201" i="17" s="1"/>
  <c r="BA69" i="15"/>
  <c r="C202" i="15"/>
  <c r="AK187" i="38"/>
  <c r="AK186" i="38"/>
  <c r="AQ180" i="38" s="1"/>
  <c r="AW181" i="38" s="1"/>
  <c r="AW182" i="38" s="1"/>
  <c r="AX182" i="38"/>
  <c r="BA182" i="38" s="1"/>
  <c r="AX183" i="38"/>
  <c r="AX142" i="38"/>
  <c r="BA142" i="38" s="1"/>
  <c r="AX143" i="38"/>
  <c r="AX183" i="28"/>
  <c r="BA183" i="28" s="1"/>
  <c r="AX184" i="28"/>
  <c r="AX183" i="34"/>
  <c r="BA183" i="34" s="1"/>
  <c r="AX184" i="34"/>
  <c r="AK188" i="34"/>
  <c r="AK187" i="34"/>
  <c r="AQ181" i="34" s="1"/>
  <c r="AW182" i="34" s="1"/>
  <c r="AW183" i="34" s="1"/>
  <c r="AK148" i="34"/>
  <c r="AK147" i="34"/>
  <c r="AQ141" i="34" s="1"/>
  <c r="AW142" i="34" s="1"/>
  <c r="AW143" i="34" s="1"/>
  <c r="AX143" i="34"/>
  <c r="BA143" i="34" s="1"/>
  <c r="AX144" i="34"/>
  <c r="C201" i="21" l="1"/>
  <c r="BA30" i="21"/>
  <c r="BA30" i="17"/>
  <c r="C202" i="35"/>
  <c r="BA30" i="15"/>
  <c r="C201" i="15"/>
  <c r="AJ264" i="41" l="1"/>
  <c r="AH264" i="41"/>
  <c r="AG264" i="41"/>
  <c r="AE264" i="41"/>
  <c r="AB264" i="41"/>
  <c r="AA264" i="41"/>
  <c r="Y264" i="41"/>
  <c r="AF264" i="41" s="1"/>
  <c r="AJ263" i="41"/>
  <c r="AH263" i="41"/>
  <c r="AG263" i="41"/>
  <c r="AE263" i="41"/>
  <c r="AB263" i="41"/>
  <c r="AA263" i="41"/>
  <c r="Y263" i="41"/>
  <c r="AJ262" i="41"/>
  <c r="AH262" i="41"/>
  <c r="AG262" i="41"/>
  <c r="AE262" i="41"/>
  <c r="AB262" i="41"/>
  <c r="AA262" i="41"/>
  <c r="Y262" i="41"/>
  <c r="Z262" i="41" s="1"/>
  <c r="AJ261" i="41"/>
  <c r="AH261" i="41"/>
  <c r="AG261" i="41"/>
  <c r="AE261" i="41"/>
  <c r="AB261" i="41"/>
  <c r="AA261" i="41"/>
  <c r="Y261" i="41"/>
  <c r="AF261" i="41" s="1"/>
  <c r="AJ260" i="41"/>
  <c r="AH260" i="41"/>
  <c r="AG260" i="41"/>
  <c r="AE260" i="41"/>
  <c r="AB260" i="41"/>
  <c r="AA260" i="41"/>
  <c r="Y260" i="41"/>
  <c r="AF260" i="41" s="1"/>
  <c r="AJ259" i="41"/>
  <c r="AH259" i="41"/>
  <c r="AG259" i="41"/>
  <c r="AE259" i="41"/>
  <c r="AB259" i="41"/>
  <c r="AA259" i="41"/>
  <c r="Y259" i="41"/>
  <c r="AJ258" i="41"/>
  <c r="AH258" i="41"/>
  <c r="AG258" i="41"/>
  <c r="AE258" i="41"/>
  <c r="AB258" i="41"/>
  <c r="AA258" i="41"/>
  <c r="Y258" i="41"/>
  <c r="AJ257" i="41"/>
  <c r="AH257" i="41"/>
  <c r="AG257" i="41"/>
  <c r="AE257" i="41"/>
  <c r="AB257" i="41"/>
  <c r="AA257" i="41"/>
  <c r="Y257" i="41"/>
  <c r="AJ256" i="41"/>
  <c r="AH256" i="41"/>
  <c r="AG256" i="41"/>
  <c r="AE256" i="41"/>
  <c r="AB256" i="41"/>
  <c r="AA256" i="41"/>
  <c r="Y256" i="41"/>
  <c r="AJ255" i="41"/>
  <c r="AH255" i="41"/>
  <c r="AG255" i="41"/>
  <c r="AE255" i="41"/>
  <c r="AB255" i="41"/>
  <c r="AA255" i="41"/>
  <c r="Y255" i="41"/>
  <c r="AF255" i="41" s="1"/>
  <c r="AJ254" i="41"/>
  <c r="AH254" i="41"/>
  <c r="AG254" i="41"/>
  <c r="AE254" i="41"/>
  <c r="AB254" i="41"/>
  <c r="AA254" i="41"/>
  <c r="Y254" i="41"/>
  <c r="Z254" i="41" s="1"/>
  <c r="AJ253" i="41"/>
  <c r="AH253" i="41"/>
  <c r="AG253" i="41"/>
  <c r="AE253" i="41"/>
  <c r="AB253" i="41"/>
  <c r="AA253" i="41"/>
  <c r="Y253" i="41"/>
  <c r="Z253" i="41" s="1"/>
  <c r="AJ252" i="41"/>
  <c r="AH252" i="41"/>
  <c r="AG252" i="41"/>
  <c r="AE252" i="41"/>
  <c r="AB252" i="41"/>
  <c r="AA252" i="41"/>
  <c r="Y252" i="41"/>
  <c r="Z252" i="41" s="1"/>
  <c r="AJ251" i="41"/>
  <c r="AH251" i="41"/>
  <c r="AG251" i="41"/>
  <c r="AE251" i="41"/>
  <c r="AB251" i="41"/>
  <c r="AA251" i="41"/>
  <c r="Y251" i="41"/>
  <c r="AF251" i="41" s="1"/>
  <c r="AJ250" i="41"/>
  <c r="AH250" i="41"/>
  <c r="AG250" i="41"/>
  <c r="AE250" i="41"/>
  <c r="AB250" i="41"/>
  <c r="AA250" i="41"/>
  <c r="Y250" i="41"/>
  <c r="Z250" i="41" s="1"/>
  <c r="AJ249" i="41"/>
  <c r="AH249" i="41"/>
  <c r="AG249" i="41"/>
  <c r="AE249" i="41"/>
  <c r="AB249" i="41"/>
  <c r="AA249" i="41"/>
  <c r="Y249" i="41"/>
  <c r="AF249" i="41" s="1"/>
  <c r="AJ248" i="41"/>
  <c r="AH248" i="41"/>
  <c r="AG248" i="41"/>
  <c r="AE248" i="41"/>
  <c r="AB248" i="41"/>
  <c r="AA248" i="41"/>
  <c r="Y248" i="41"/>
  <c r="AF248" i="41" s="1"/>
  <c r="AJ247" i="41"/>
  <c r="AH247" i="41"/>
  <c r="AG247" i="41"/>
  <c r="AE247" i="41"/>
  <c r="AB247" i="41"/>
  <c r="AA247" i="41"/>
  <c r="Y247" i="41"/>
  <c r="AF247" i="41" s="1"/>
  <c r="AJ246" i="41"/>
  <c r="AH246" i="41"/>
  <c r="AG246" i="41"/>
  <c r="AE246" i="41"/>
  <c r="AB246" i="41"/>
  <c r="AA246" i="41"/>
  <c r="Y246" i="41"/>
  <c r="AF246" i="41" s="1"/>
  <c r="AJ245" i="41"/>
  <c r="AH245" i="41"/>
  <c r="AG245" i="41"/>
  <c r="AE245" i="41"/>
  <c r="AB245" i="41"/>
  <c r="AA245" i="41"/>
  <c r="Y245" i="41"/>
  <c r="AF245" i="41" s="1"/>
  <c r="AJ244" i="41"/>
  <c r="AH244" i="41"/>
  <c r="AG244" i="41"/>
  <c r="AE244" i="41"/>
  <c r="AB244" i="41"/>
  <c r="AA244" i="41"/>
  <c r="Y244" i="41"/>
  <c r="AF244" i="41" s="1"/>
  <c r="AJ243" i="41"/>
  <c r="AH243" i="41"/>
  <c r="AG243" i="41"/>
  <c r="AE243" i="41"/>
  <c r="AB243" i="41"/>
  <c r="AA243" i="41"/>
  <c r="Y243" i="41"/>
  <c r="AF243" i="41" s="1"/>
  <c r="AJ242" i="41"/>
  <c r="AH242" i="41"/>
  <c r="AG242" i="41"/>
  <c r="AE242" i="41"/>
  <c r="AB242" i="41"/>
  <c r="AA242" i="41"/>
  <c r="Y242" i="41"/>
  <c r="AJ241" i="41"/>
  <c r="AH241" i="41"/>
  <c r="AG241" i="41"/>
  <c r="AE241" i="41"/>
  <c r="AB241" i="41"/>
  <c r="AA241" i="41"/>
  <c r="Y241" i="41"/>
  <c r="AJ197" i="41"/>
  <c r="AH197" i="41"/>
  <c r="AG197" i="41"/>
  <c r="AE197" i="41"/>
  <c r="AB197" i="41"/>
  <c r="AA197" i="41"/>
  <c r="Y197" i="41"/>
  <c r="AF197" i="41" s="1"/>
  <c r="AJ196" i="41"/>
  <c r="AH196" i="41"/>
  <c r="AG196" i="41"/>
  <c r="AE196" i="41"/>
  <c r="AB196" i="41"/>
  <c r="AA196" i="41"/>
  <c r="Y196" i="41"/>
  <c r="Z196" i="41" s="1"/>
  <c r="AJ195" i="41"/>
  <c r="AH195" i="41"/>
  <c r="AG195" i="41"/>
  <c r="AE195" i="41"/>
  <c r="AB195" i="41"/>
  <c r="AA195" i="41"/>
  <c r="Y195" i="41"/>
  <c r="AJ194" i="41"/>
  <c r="AH194" i="41"/>
  <c r="AG194" i="41"/>
  <c r="AE194" i="41"/>
  <c r="AB194" i="41"/>
  <c r="AA194" i="41"/>
  <c r="Y194" i="41"/>
  <c r="AJ193" i="41"/>
  <c r="AH193" i="41"/>
  <c r="AG193" i="41"/>
  <c r="AE193" i="41"/>
  <c r="AB193" i="41"/>
  <c r="AA193" i="41"/>
  <c r="Y193" i="41"/>
  <c r="AF193" i="41" s="1"/>
  <c r="AJ192" i="41"/>
  <c r="AH192" i="41"/>
  <c r="AG192" i="41"/>
  <c r="AE192" i="41"/>
  <c r="AB192" i="41"/>
  <c r="AA192" i="41"/>
  <c r="Y192" i="41"/>
  <c r="AF192" i="41" s="1"/>
  <c r="AJ191" i="41"/>
  <c r="AH191" i="41"/>
  <c r="AG191" i="41"/>
  <c r="AE191" i="41"/>
  <c r="AB191" i="41"/>
  <c r="AA191" i="41"/>
  <c r="Y191" i="41"/>
  <c r="Z191" i="41" s="1"/>
  <c r="AJ190" i="41"/>
  <c r="AH190" i="41"/>
  <c r="AG190" i="41"/>
  <c r="AE190" i="41"/>
  <c r="AB190" i="41"/>
  <c r="AA190" i="41"/>
  <c r="Y190" i="41"/>
  <c r="AF190" i="41" s="1"/>
  <c r="AJ189" i="41"/>
  <c r="AH189" i="41"/>
  <c r="AG189" i="41"/>
  <c r="AE189" i="41"/>
  <c r="AB189" i="41"/>
  <c r="AA189" i="41"/>
  <c r="Y189" i="41"/>
  <c r="AF189" i="41" s="1"/>
  <c r="AJ188" i="41"/>
  <c r="AH188" i="41"/>
  <c r="AG188" i="41"/>
  <c r="AE188" i="41"/>
  <c r="AB188" i="41"/>
  <c r="AA188" i="41"/>
  <c r="Y188" i="41"/>
  <c r="AF188" i="41" s="1"/>
  <c r="AJ187" i="41"/>
  <c r="AH187" i="41"/>
  <c r="AG187" i="41"/>
  <c r="AE187" i="41"/>
  <c r="AB187" i="41"/>
  <c r="AA187" i="41"/>
  <c r="Y187" i="41"/>
  <c r="AF187" i="41" s="1"/>
  <c r="AJ186" i="41"/>
  <c r="AH186" i="41"/>
  <c r="AG186" i="41"/>
  <c r="AE186" i="41"/>
  <c r="AB186" i="41"/>
  <c r="AA186" i="41"/>
  <c r="Y186" i="41"/>
  <c r="AF186" i="41" s="1"/>
  <c r="AJ185" i="41"/>
  <c r="AH185" i="41"/>
  <c r="AG185" i="41"/>
  <c r="AE185" i="41"/>
  <c r="AB185" i="41"/>
  <c r="AA185" i="41"/>
  <c r="Y185" i="41"/>
  <c r="AF185" i="41" s="1"/>
  <c r="AJ184" i="41"/>
  <c r="AH184" i="41"/>
  <c r="AG184" i="41"/>
  <c r="AE184" i="41"/>
  <c r="AB184" i="41"/>
  <c r="AA184" i="41"/>
  <c r="Y184" i="41"/>
  <c r="AJ183" i="41"/>
  <c r="AH183" i="41"/>
  <c r="AG183" i="41"/>
  <c r="AE183" i="41"/>
  <c r="AB183" i="41"/>
  <c r="AA183" i="41"/>
  <c r="Y183" i="41"/>
  <c r="AJ182" i="41"/>
  <c r="AH182" i="41"/>
  <c r="AG182" i="41"/>
  <c r="AE182" i="41"/>
  <c r="AB182" i="41"/>
  <c r="AA182" i="41"/>
  <c r="Y182" i="41"/>
  <c r="AJ148" i="41"/>
  <c r="AH148" i="41"/>
  <c r="AG148" i="41"/>
  <c r="AE148" i="41"/>
  <c r="AB148" i="41"/>
  <c r="AA148" i="41"/>
  <c r="Y148" i="41"/>
  <c r="AF148" i="41" s="1"/>
  <c r="AJ147" i="41"/>
  <c r="AH147" i="41"/>
  <c r="AG147" i="41"/>
  <c r="AE147" i="41"/>
  <c r="AB147" i="41"/>
  <c r="AA147" i="41"/>
  <c r="Y147" i="41"/>
  <c r="AJ146" i="41"/>
  <c r="AH146" i="41"/>
  <c r="AG146" i="41"/>
  <c r="AE146" i="41"/>
  <c r="AB146" i="41"/>
  <c r="AA146" i="41"/>
  <c r="Y146" i="41"/>
  <c r="AF146" i="41" s="1"/>
  <c r="AJ145" i="41"/>
  <c r="AH145" i="41"/>
  <c r="AG145" i="41"/>
  <c r="AE145" i="41"/>
  <c r="AB145" i="41"/>
  <c r="AA145" i="41"/>
  <c r="Y145" i="41"/>
  <c r="AF145" i="41" s="1"/>
  <c r="AJ144" i="41"/>
  <c r="AH144" i="41"/>
  <c r="AG144" i="41"/>
  <c r="AE144" i="41"/>
  <c r="AB144" i="41"/>
  <c r="AA144" i="41"/>
  <c r="Y144" i="41"/>
  <c r="AJ143" i="41"/>
  <c r="AH143" i="41"/>
  <c r="AG143" i="41"/>
  <c r="AE143" i="41"/>
  <c r="AB143" i="41"/>
  <c r="AA143" i="41"/>
  <c r="Y143" i="41"/>
  <c r="AF143" i="41" s="1"/>
  <c r="AJ142" i="41"/>
  <c r="AH142" i="41"/>
  <c r="AG142" i="41"/>
  <c r="AE142" i="41"/>
  <c r="AB142" i="41"/>
  <c r="AA142" i="41"/>
  <c r="Y142" i="41"/>
  <c r="AF142" i="41" s="1"/>
  <c r="AJ141" i="41"/>
  <c r="AH141" i="41"/>
  <c r="AG141" i="41"/>
  <c r="AE141" i="41"/>
  <c r="AB141" i="41"/>
  <c r="AA141" i="41"/>
  <c r="Y141" i="41"/>
  <c r="Z141" i="41" s="1"/>
  <c r="AJ140" i="41"/>
  <c r="AH140" i="41"/>
  <c r="AG140" i="41"/>
  <c r="AE140" i="41"/>
  <c r="AB140" i="41"/>
  <c r="AA140" i="41"/>
  <c r="Y140" i="41"/>
  <c r="AJ139" i="41"/>
  <c r="AH139" i="41"/>
  <c r="AG139" i="41"/>
  <c r="AE139" i="41"/>
  <c r="AB139" i="41"/>
  <c r="AA139" i="41"/>
  <c r="Y139" i="41"/>
  <c r="AF139" i="41" s="1"/>
  <c r="AJ138" i="41"/>
  <c r="AH138" i="41"/>
  <c r="AG138" i="41"/>
  <c r="AE138" i="41"/>
  <c r="AB138" i="41"/>
  <c r="AA138" i="41"/>
  <c r="Y138" i="41"/>
  <c r="AJ137" i="41"/>
  <c r="AH137" i="41"/>
  <c r="AG137" i="41"/>
  <c r="AE137" i="41"/>
  <c r="AB137" i="41"/>
  <c r="AA137" i="41"/>
  <c r="Y137" i="41"/>
  <c r="AF137" i="41" s="1"/>
  <c r="AJ136" i="41"/>
  <c r="AH136" i="41"/>
  <c r="AG136" i="41"/>
  <c r="AE136" i="41"/>
  <c r="AB136" i="41"/>
  <c r="AA136" i="41"/>
  <c r="Y136" i="41"/>
  <c r="AF136" i="41" s="1"/>
  <c r="AJ135" i="41"/>
  <c r="AH135" i="41"/>
  <c r="AG135" i="41"/>
  <c r="AE135" i="41"/>
  <c r="AB135" i="41"/>
  <c r="AA135" i="41"/>
  <c r="Y135" i="41"/>
  <c r="AF135" i="41" s="1"/>
  <c r="AJ134" i="41"/>
  <c r="AH134" i="41"/>
  <c r="AG134" i="41"/>
  <c r="AE134" i="41"/>
  <c r="AB134" i="41"/>
  <c r="AA134" i="41"/>
  <c r="Y134" i="41"/>
  <c r="Z134" i="41" s="1"/>
  <c r="AJ133" i="41"/>
  <c r="AH133" i="41"/>
  <c r="AG133" i="41"/>
  <c r="AE133" i="41"/>
  <c r="AB133" i="41"/>
  <c r="AA133" i="41"/>
  <c r="Y133" i="41"/>
  <c r="AF133" i="41" s="1"/>
  <c r="AJ201" i="40"/>
  <c r="AH201" i="40"/>
  <c r="AG201" i="40"/>
  <c r="AE201" i="40"/>
  <c r="AB201" i="40"/>
  <c r="AA201" i="40"/>
  <c r="Y201" i="40"/>
  <c r="AJ200" i="40"/>
  <c r="AH200" i="40"/>
  <c r="AG200" i="40"/>
  <c r="AE200" i="40"/>
  <c r="AB200" i="40"/>
  <c r="AA200" i="40"/>
  <c r="Y200" i="40"/>
  <c r="AF200" i="40" s="1"/>
  <c r="AJ199" i="40"/>
  <c r="AH199" i="40"/>
  <c r="AG199" i="40"/>
  <c r="AE199" i="40"/>
  <c r="AB199" i="40"/>
  <c r="AA199" i="40"/>
  <c r="Y199" i="40"/>
  <c r="AJ198" i="40"/>
  <c r="AH198" i="40"/>
  <c r="AG198" i="40"/>
  <c r="AE198" i="40"/>
  <c r="AB198" i="40"/>
  <c r="AA198" i="40"/>
  <c r="Y198" i="40"/>
  <c r="AF198" i="40" s="1"/>
  <c r="AJ197" i="40"/>
  <c r="AH197" i="40"/>
  <c r="AG197" i="40"/>
  <c r="AE197" i="40"/>
  <c r="AB197" i="40"/>
  <c r="AA197" i="40"/>
  <c r="Y197" i="40"/>
  <c r="AF197" i="40" s="1"/>
  <c r="AJ196" i="40"/>
  <c r="AH196" i="40"/>
  <c r="AG196" i="40"/>
  <c r="AE196" i="40"/>
  <c r="AB196" i="40"/>
  <c r="AA196" i="40"/>
  <c r="Y196" i="40"/>
  <c r="AF196" i="40" s="1"/>
  <c r="AJ195" i="40"/>
  <c r="AH195" i="40"/>
  <c r="AG195" i="40"/>
  <c r="AE195" i="40"/>
  <c r="AB195" i="40"/>
  <c r="AA195" i="40"/>
  <c r="Y195" i="40"/>
  <c r="AF195" i="40" s="1"/>
  <c r="AJ194" i="40"/>
  <c r="AI194" i="40"/>
  <c r="AH194" i="40"/>
  <c r="AG194" i="40"/>
  <c r="AE194" i="40"/>
  <c r="AB194" i="40"/>
  <c r="AA194" i="40"/>
  <c r="Y194" i="40"/>
  <c r="AF194" i="40" s="1"/>
  <c r="AJ193" i="40"/>
  <c r="AH193" i="40"/>
  <c r="AG193" i="40"/>
  <c r="AE193" i="40"/>
  <c r="AB193" i="40"/>
  <c r="AA193" i="40"/>
  <c r="Y193" i="40"/>
  <c r="AF193" i="40" s="1"/>
  <c r="AJ192" i="40"/>
  <c r="AH192" i="40"/>
  <c r="AG192" i="40"/>
  <c r="AE192" i="40"/>
  <c r="AB192" i="40"/>
  <c r="AA192" i="40"/>
  <c r="Y192" i="40"/>
  <c r="AF192" i="40" s="1"/>
  <c r="AJ191" i="40"/>
  <c r="AH191" i="40"/>
  <c r="AG191" i="40"/>
  <c r="AE191" i="40"/>
  <c r="AB191" i="40"/>
  <c r="AA191" i="40"/>
  <c r="Y191" i="40"/>
  <c r="AF191" i="40" s="1"/>
  <c r="AJ190" i="40"/>
  <c r="AH190" i="40"/>
  <c r="AG190" i="40"/>
  <c r="AE190" i="40"/>
  <c r="AB190" i="40"/>
  <c r="AA190" i="40"/>
  <c r="Y190" i="40"/>
  <c r="AF190" i="40" s="1"/>
  <c r="AJ160" i="40"/>
  <c r="AH160" i="40"/>
  <c r="AG160" i="40"/>
  <c r="AE160" i="40"/>
  <c r="AB160" i="40"/>
  <c r="AA160" i="40"/>
  <c r="Y160" i="40"/>
  <c r="AF160" i="40" s="1"/>
  <c r="AJ159" i="40"/>
  <c r="AH159" i="40"/>
  <c r="AG159" i="40"/>
  <c r="AE159" i="40"/>
  <c r="AB159" i="40"/>
  <c r="AA159" i="40"/>
  <c r="Y159" i="40"/>
  <c r="AJ158" i="40"/>
  <c r="AH158" i="40"/>
  <c r="AG158" i="40"/>
  <c r="AE158" i="40"/>
  <c r="AB158" i="40"/>
  <c r="AA158" i="40"/>
  <c r="Y158" i="40"/>
  <c r="AJ157" i="40"/>
  <c r="AH157" i="40"/>
  <c r="AG157" i="40"/>
  <c r="AE157" i="40"/>
  <c r="AB157" i="40"/>
  <c r="AA157" i="40"/>
  <c r="Y157" i="40"/>
  <c r="AJ156" i="40"/>
  <c r="AH156" i="40"/>
  <c r="AG156" i="40"/>
  <c r="AE156" i="40"/>
  <c r="AB156" i="40"/>
  <c r="AA156" i="40"/>
  <c r="Y156" i="40"/>
  <c r="AJ155" i="40"/>
  <c r="AH155" i="40"/>
  <c r="AG155" i="40"/>
  <c r="AE155" i="40"/>
  <c r="AB155" i="40"/>
  <c r="AA155" i="40"/>
  <c r="Y155" i="40"/>
  <c r="AJ154" i="40"/>
  <c r="AH154" i="40"/>
  <c r="AG154" i="40"/>
  <c r="AE154" i="40"/>
  <c r="AB154" i="40"/>
  <c r="AA154" i="40"/>
  <c r="Y154" i="40"/>
  <c r="AJ153" i="40"/>
  <c r="AH153" i="40"/>
  <c r="AG153" i="40"/>
  <c r="AE153" i="40"/>
  <c r="AB153" i="40"/>
  <c r="AA153" i="40"/>
  <c r="Y153" i="40"/>
  <c r="AJ152" i="40"/>
  <c r="AH152" i="40"/>
  <c r="AG152" i="40"/>
  <c r="AE152" i="40"/>
  <c r="AB152" i="40"/>
  <c r="AA152" i="40"/>
  <c r="Y152" i="40"/>
  <c r="AJ151" i="40"/>
  <c r="AH151" i="40"/>
  <c r="AG151" i="40"/>
  <c r="AE151" i="40"/>
  <c r="AB151" i="40"/>
  <c r="AA151" i="40"/>
  <c r="Y151" i="40"/>
  <c r="AJ150" i="40"/>
  <c r="AH150" i="40"/>
  <c r="AG150" i="40"/>
  <c r="AE150" i="40"/>
  <c r="AB150" i="40"/>
  <c r="AA150" i="40"/>
  <c r="Y150" i="40"/>
  <c r="AF150" i="40" s="1"/>
  <c r="AJ149" i="40"/>
  <c r="AH149" i="40"/>
  <c r="AG149" i="40"/>
  <c r="AF149" i="40"/>
  <c r="AE149" i="40"/>
  <c r="AB149" i="40"/>
  <c r="AA149" i="40"/>
  <c r="Y149" i="40"/>
  <c r="Z149" i="40" s="1"/>
  <c r="AJ123" i="40"/>
  <c r="AH123" i="40"/>
  <c r="AG123" i="40"/>
  <c r="AE123" i="40"/>
  <c r="AB123" i="40"/>
  <c r="AA123" i="40"/>
  <c r="Y123" i="40"/>
  <c r="Z123" i="40" s="1"/>
  <c r="AC123" i="40" s="1"/>
  <c r="AJ122" i="40"/>
  <c r="AH122" i="40"/>
  <c r="AG122" i="40"/>
  <c r="AE122" i="40"/>
  <c r="AB122" i="40"/>
  <c r="AA122" i="40"/>
  <c r="Y122" i="40"/>
  <c r="AF122" i="40" s="1"/>
  <c r="AJ121" i="40"/>
  <c r="AH121" i="40"/>
  <c r="AG121" i="40"/>
  <c r="AE121" i="40"/>
  <c r="AB121" i="40"/>
  <c r="AA121" i="40"/>
  <c r="Y121" i="40"/>
  <c r="AJ120" i="40"/>
  <c r="AH120" i="40"/>
  <c r="AG120" i="40"/>
  <c r="AE120" i="40"/>
  <c r="AB120" i="40"/>
  <c r="AA120" i="40"/>
  <c r="Y120" i="40"/>
  <c r="Z120" i="40" s="1"/>
  <c r="AJ119" i="40"/>
  <c r="AH119" i="40"/>
  <c r="AG119" i="40"/>
  <c r="AE119" i="40"/>
  <c r="AB119" i="40"/>
  <c r="AA119" i="40"/>
  <c r="Y119" i="40"/>
  <c r="AF119" i="40" s="1"/>
  <c r="AJ118" i="40"/>
  <c r="AH118" i="40"/>
  <c r="AG118" i="40"/>
  <c r="AE118" i="40"/>
  <c r="AB118" i="40"/>
  <c r="AA118" i="40"/>
  <c r="Y118" i="40"/>
  <c r="Z118" i="40" s="1"/>
  <c r="AJ117" i="40"/>
  <c r="AH117" i="40"/>
  <c r="AG117" i="40"/>
  <c r="AF117" i="40"/>
  <c r="AE117" i="40"/>
  <c r="AB117" i="40"/>
  <c r="AA117" i="40"/>
  <c r="Y117" i="40"/>
  <c r="Z117" i="40" s="1"/>
  <c r="AJ116" i="40"/>
  <c r="AH116" i="40"/>
  <c r="AG116" i="40"/>
  <c r="AE116" i="40"/>
  <c r="AB116" i="40"/>
  <c r="AA116" i="40"/>
  <c r="Y116" i="40"/>
  <c r="AF116" i="40" s="1"/>
  <c r="AJ115" i="40"/>
  <c r="AH115" i="40"/>
  <c r="AG115" i="40"/>
  <c r="AE115" i="40"/>
  <c r="AB115" i="40"/>
  <c r="AA115" i="40"/>
  <c r="Y115" i="40"/>
  <c r="AF115" i="40" s="1"/>
  <c r="AJ114" i="40"/>
  <c r="AH114" i="40"/>
  <c r="AG114" i="40"/>
  <c r="AE114" i="40"/>
  <c r="AB114" i="40"/>
  <c r="AA114" i="40"/>
  <c r="Y114" i="40"/>
  <c r="AF114" i="40" s="1"/>
  <c r="AJ113" i="40"/>
  <c r="AH113" i="40"/>
  <c r="AG113" i="40"/>
  <c r="AE113" i="40"/>
  <c r="AB113" i="40"/>
  <c r="AA113" i="40"/>
  <c r="Y113" i="40"/>
  <c r="AF113" i="40" s="1"/>
  <c r="AJ112" i="40"/>
  <c r="AH112" i="40"/>
  <c r="AG112" i="40"/>
  <c r="AE112" i="40"/>
  <c r="AB112" i="40"/>
  <c r="AA112" i="40"/>
  <c r="Y112" i="40"/>
  <c r="AF112" i="40" s="1"/>
  <c r="AJ191" i="39"/>
  <c r="AH191" i="39"/>
  <c r="AG191" i="39"/>
  <c r="AE191" i="39"/>
  <c r="AB191" i="39"/>
  <c r="AA191" i="39"/>
  <c r="Y191" i="39"/>
  <c r="AJ190" i="39"/>
  <c r="AH190" i="39"/>
  <c r="AG190" i="39"/>
  <c r="AE190" i="39"/>
  <c r="AB190" i="39"/>
  <c r="AA190" i="39"/>
  <c r="Y190" i="39"/>
  <c r="AF190" i="39" s="1"/>
  <c r="AJ189" i="39"/>
  <c r="AH189" i="39"/>
  <c r="AG189" i="39"/>
  <c r="AE189" i="39"/>
  <c r="AB189" i="39"/>
  <c r="AA189" i="39"/>
  <c r="Y189" i="39"/>
  <c r="AF189" i="39" s="1"/>
  <c r="AJ188" i="39"/>
  <c r="AH188" i="39"/>
  <c r="AG188" i="39"/>
  <c r="AE188" i="39"/>
  <c r="AB188" i="39"/>
  <c r="AA188" i="39"/>
  <c r="Y188" i="39"/>
  <c r="AF188" i="39" s="1"/>
  <c r="AJ187" i="39"/>
  <c r="AH187" i="39"/>
  <c r="AG187" i="39"/>
  <c r="AF187" i="39"/>
  <c r="AE187" i="39"/>
  <c r="AB187" i="39"/>
  <c r="AA187" i="39"/>
  <c r="Y187" i="39"/>
  <c r="AJ186" i="39"/>
  <c r="AH186" i="39"/>
  <c r="AG186" i="39"/>
  <c r="AE186" i="39"/>
  <c r="AB186" i="39"/>
  <c r="AA186" i="39"/>
  <c r="Y186" i="39"/>
  <c r="AF186" i="39" s="1"/>
  <c r="AK186" i="39" s="1"/>
  <c r="AJ185" i="39"/>
  <c r="AH185" i="39"/>
  <c r="AG185" i="39"/>
  <c r="AE185" i="39"/>
  <c r="AB185" i="39"/>
  <c r="AA185" i="39"/>
  <c r="Y185" i="39"/>
  <c r="AF185" i="39" s="1"/>
  <c r="AJ184" i="39"/>
  <c r="AH184" i="39"/>
  <c r="AG184" i="39"/>
  <c r="AE184" i="39"/>
  <c r="AB184" i="39"/>
  <c r="AA184" i="39"/>
  <c r="Y184" i="39"/>
  <c r="AF184" i="39" s="1"/>
  <c r="AJ183" i="39"/>
  <c r="AH183" i="39"/>
  <c r="AG183" i="39"/>
  <c r="AE183" i="39"/>
  <c r="AB183" i="39"/>
  <c r="AA183" i="39"/>
  <c r="Y183" i="39"/>
  <c r="AF183" i="39" s="1"/>
  <c r="AJ182" i="39"/>
  <c r="AH182" i="39"/>
  <c r="AG182" i="39"/>
  <c r="AE182" i="39"/>
  <c r="AB182" i="39"/>
  <c r="AA182" i="39"/>
  <c r="Y182" i="39"/>
  <c r="AF182" i="39" s="1"/>
  <c r="AJ181" i="39"/>
  <c r="AH181" i="39"/>
  <c r="AG181" i="39"/>
  <c r="AE181" i="39"/>
  <c r="AB181" i="39"/>
  <c r="AA181" i="39"/>
  <c r="Y181" i="39"/>
  <c r="AF181" i="39" s="1"/>
  <c r="AJ180" i="39"/>
  <c r="AH180" i="39"/>
  <c r="AG180" i="39"/>
  <c r="AE180" i="39"/>
  <c r="AB180" i="39"/>
  <c r="AA180" i="39"/>
  <c r="Y180" i="39"/>
  <c r="AF180" i="39" s="1"/>
  <c r="AJ151" i="39"/>
  <c r="AH151" i="39"/>
  <c r="AG151" i="39"/>
  <c r="AE151" i="39"/>
  <c r="AB151" i="39"/>
  <c r="AA151" i="39"/>
  <c r="Y151" i="39"/>
  <c r="AF151" i="39" s="1"/>
  <c r="AK151" i="39" s="1"/>
  <c r="AJ150" i="39"/>
  <c r="AH150" i="39"/>
  <c r="AG150" i="39"/>
  <c r="AE150" i="39"/>
  <c r="AB150" i="39"/>
  <c r="AA150" i="39"/>
  <c r="Y150" i="39"/>
  <c r="AJ149" i="39"/>
  <c r="AH149" i="39"/>
  <c r="AG149" i="39"/>
  <c r="AE149" i="39"/>
  <c r="AB149" i="39"/>
  <c r="AA149" i="39"/>
  <c r="Y149" i="39"/>
  <c r="AJ148" i="39"/>
  <c r="AH148" i="39"/>
  <c r="AG148" i="39"/>
  <c r="AE148" i="39"/>
  <c r="AB148" i="39"/>
  <c r="AA148" i="39"/>
  <c r="Y148" i="39"/>
  <c r="AF148" i="39" s="1"/>
  <c r="AJ147" i="39"/>
  <c r="AH147" i="39"/>
  <c r="AG147" i="39"/>
  <c r="AE147" i="39"/>
  <c r="AB147" i="39"/>
  <c r="AA147" i="39"/>
  <c r="Y147" i="39"/>
  <c r="AJ146" i="39"/>
  <c r="AH146" i="39"/>
  <c r="AG146" i="39"/>
  <c r="AE146" i="39"/>
  <c r="AB146" i="39"/>
  <c r="AA146" i="39"/>
  <c r="Y146" i="39"/>
  <c r="AJ145" i="39"/>
  <c r="AH145" i="39"/>
  <c r="AG145" i="39"/>
  <c r="AE145" i="39"/>
  <c r="AB145" i="39"/>
  <c r="AA145" i="39"/>
  <c r="Y145" i="39"/>
  <c r="AJ144" i="39"/>
  <c r="AH144" i="39"/>
  <c r="AG144" i="39"/>
  <c r="AE144" i="39"/>
  <c r="AB144" i="39"/>
  <c r="AA144" i="39"/>
  <c r="Y144" i="39"/>
  <c r="AI144" i="39" s="1"/>
  <c r="AJ143" i="39"/>
  <c r="AH143" i="39"/>
  <c r="AG143" i="39"/>
  <c r="AE143" i="39"/>
  <c r="AB143" i="39"/>
  <c r="AA143" i="39"/>
  <c r="Y143" i="39"/>
  <c r="AJ142" i="39"/>
  <c r="AH142" i="39"/>
  <c r="AG142" i="39"/>
  <c r="AE142" i="39"/>
  <c r="AB142" i="39"/>
  <c r="AA142" i="39"/>
  <c r="Y142" i="39"/>
  <c r="AJ141" i="39"/>
  <c r="AH141" i="39"/>
  <c r="AG141" i="39"/>
  <c r="AE141" i="39"/>
  <c r="AB141" i="39"/>
  <c r="AA141" i="39"/>
  <c r="Y141" i="39"/>
  <c r="AF141" i="39" s="1"/>
  <c r="AJ140" i="39"/>
  <c r="AH140" i="39"/>
  <c r="AG140" i="39"/>
  <c r="AE140" i="39"/>
  <c r="AB140" i="39"/>
  <c r="AA140" i="39"/>
  <c r="Y140" i="39"/>
  <c r="AF140" i="39" s="1"/>
  <c r="AJ112" i="39"/>
  <c r="AH112" i="39"/>
  <c r="AG112" i="39"/>
  <c r="AE112" i="39"/>
  <c r="AB112" i="39"/>
  <c r="AA112" i="39"/>
  <c r="Y112" i="39"/>
  <c r="AF112" i="39" s="1"/>
  <c r="AJ111" i="39"/>
  <c r="AH111" i="39"/>
  <c r="AG111" i="39"/>
  <c r="AE111" i="39"/>
  <c r="AC111" i="39"/>
  <c r="AB111" i="39"/>
  <c r="AA111" i="39"/>
  <c r="Y111" i="39"/>
  <c r="Z111" i="39" s="1"/>
  <c r="AJ110" i="39"/>
  <c r="AH110" i="39"/>
  <c r="AG110" i="39"/>
  <c r="AE110" i="39"/>
  <c r="AB110" i="39"/>
  <c r="AA110" i="39"/>
  <c r="Y110" i="39"/>
  <c r="Z110" i="39" s="1"/>
  <c r="AC110" i="39" s="1"/>
  <c r="AJ109" i="39"/>
  <c r="AH109" i="39"/>
  <c r="AG109" i="39"/>
  <c r="AE109" i="39"/>
  <c r="AB109" i="39"/>
  <c r="AA109" i="39"/>
  <c r="Y109" i="39"/>
  <c r="AF109" i="39" s="1"/>
  <c r="AJ108" i="39"/>
  <c r="AH108" i="39"/>
  <c r="AG108" i="39"/>
  <c r="AE108" i="39"/>
  <c r="AB108" i="39"/>
  <c r="AA108" i="39"/>
  <c r="Y108" i="39"/>
  <c r="Z108" i="39" s="1"/>
  <c r="AJ107" i="39"/>
  <c r="AH107" i="39"/>
  <c r="AG107" i="39"/>
  <c r="AE107" i="39"/>
  <c r="AB107" i="39"/>
  <c r="AA107" i="39"/>
  <c r="Y107" i="39"/>
  <c r="Z107" i="39" s="1"/>
  <c r="AC107" i="39" s="1"/>
  <c r="AJ106" i="39"/>
  <c r="AH106" i="39"/>
  <c r="AG106" i="39"/>
  <c r="AE106" i="39"/>
  <c r="AB106" i="39"/>
  <c r="AA106" i="39"/>
  <c r="Y106" i="39"/>
  <c r="Z106" i="39" s="1"/>
  <c r="AJ105" i="39"/>
  <c r="AH105" i="39"/>
  <c r="AG105" i="39"/>
  <c r="AE105" i="39"/>
  <c r="AB105" i="39"/>
  <c r="AA105" i="39"/>
  <c r="Y105" i="39"/>
  <c r="AF105" i="39" s="1"/>
  <c r="AJ104" i="39"/>
  <c r="AH104" i="39"/>
  <c r="AG104" i="39"/>
  <c r="AE104" i="39"/>
  <c r="AB104" i="39"/>
  <c r="AA104" i="39"/>
  <c r="Y104" i="39"/>
  <c r="AF104" i="39" s="1"/>
  <c r="AJ103" i="39"/>
  <c r="AH103" i="39"/>
  <c r="AG103" i="39"/>
  <c r="AE103" i="39"/>
  <c r="AB103" i="39"/>
  <c r="AA103" i="39"/>
  <c r="Y103" i="39"/>
  <c r="AF103" i="39" s="1"/>
  <c r="AJ102" i="39"/>
  <c r="AH102" i="39"/>
  <c r="AG102" i="39"/>
  <c r="AE102" i="39"/>
  <c r="AB102" i="39"/>
  <c r="AA102" i="39"/>
  <c r="Y102" i="39"/>
  <c r="AF102" i="39" s="1"/>
  <c r="AJ101" i="39"/>
  <c r="AH101" i="39"/>
  <c r="AG101" i="39"/>
  <c r="AE101" i="39"/>
  <c r="AB101" i="39"/>
  <c r="AA101" i="39"/>
  <c r="Y101" i="39"/>
  <c r="AF101" i="39" s="1"/>
  <c r="AJ104" i="38"/>
  <c r="AH104" i="38"/>
  <c r="AG104" i="38"/>
  <c r="AE104" i="38"/>
  <c r="AB104" i="38"/>
  <c r="AA104" i="38"/>
  <c r="Y104" i="38"/>
  <c r="AJ103" i="38"/>
  <c r="AH103" i="38"/>
  <c r="AG103" i="38"/>
  <c r="AE103" i="38"/>
  <c r="AB103" i="38"/>
  <c r="AA103" i="38"/>
  <c r="Y103" i="38"/>
  <c r="AJ102" i="38"/>
  <c r="AH102" i="38"/>
  <c r="AG102" i="38"/>
  <c r="AE102" i="38"/>
  <c r="AB102" i="38"/>
  <c r="AA102" i="38"/>
  <c r="Y102" i="38"/>
  <c r="AK102" i="38" s="1"/>
  <c r="AJ101" i="38"/>
  <c r="AH101" i="38"/>
  <c r="AG101" i="38"/>
  <c r="AE101" i="38"/>
  <c r="AB101" i="38"/>
  <c r="AA101" i="38"/>
  <c r="Y101" i="38"/>
  <c r="AJ100" i="38"/>
  <c r="AH100" i="38"/>
  <c r="AG100" i="38"/>
  <c r="AE100" i="38"/>
  <c r="AB100" i="38"/>
  <c r="AA100" i="38"/>
  <c r="Y100" i="38"/>
  <c r="Z100" i="38" s="1"/>
  <c r="AC100" i="38" s="1"/>
  <c r="AJ99" i="38"/>
  <c r="AH99" i="38"/>
  <c r="AG99" i="38"/>
  <c r="AE99" i="38"/>
  <c r="AB99" i="38"/>
  <c r="AA99" i="38"/>
  <c r="Y99" i="38"/>
  <c r="AF99" i="38" s="1"/>
  <c r="AK99" i="38" s="1"/>
  <c r="AJ98" i="38"/>
  <c r="AH98" i="38"/>
  <c r="AG98" i="38"/>
  <c r="AE98" i="38"/>
  <c r="AB98" i="38"/>
  <c r="AA98" i="38"/>
  <c r="Y98" i="38"/>
  <c r="AF98" i="38" s="1"/>
  <c r="AK98" i="38" s="1"/>
  <c r="AJ97" i="38"/>
  <c r="AH97" i="38"/>
  <c r="AG97" i="38"/>
  <c r="AE97" i="38"/>
  <c r="AB97" i="38"/>
  <c r="AA97" i="38"/>
  <c r="Y97" i="38"/>
  <c r="AF97" i="38" s="1"/>
  <c r="AJ96" i="38"/>
  <c r="AH96" i="38"/>
  <c r="AG96" i="38"/>
  <c r="AE96" i="38"/>
  <c r="AB96" i="38"/>
  <c r="AA96" i="38"/>
  <c r="Y96" i="38"/>
  <c r="AJ95" i="38"/>
  <c r="AH95" i="38"/>
  <c r="AG95" i="38"/>
  <c r="AE95" i="38"/>
  <c r="AB95" i="38"/>
  <c r="AA95" i="38"/>
  <c r="Y95" i="38"/>
  <c r="AJ94" i="38"/>
  <c r="AH94" i="38"/>
  <c r="AG94" i="38"/>
  <c r="AE94" i="38"/>
  <c r="AB94" i="38"/>
  <c r="AA94" i="38"/>
  <c r="Y94" i="38"/>
  <c r="AJ93" i="38"/>
  <c r="AH93" i="38"/>
  <c r="AG93" i="38"/>
  <c r="AE93" i="38"/>
  <c r="AB93" i="38"/>
  <c r="AA93" i="38"/>
  <c r="Y93" i="38"/>
  <c r="AJ191" i="37"/>
  <c r="AH191" i="37"/>
  <c r="AG191" i="37"/>
  <c r="AE191" i="37"/>
  <c r="AB191" i="37"/>
  <c r="AA191" i="37"/>
  <c r="Y191" i="37"/>
  <c r="AJ190" i="37"/>
  <c r="AH190" i="37"/>
  <c r="AG190" i="37"/>
  <c r="AE190" i="37"/>
  <c r="AB190" i="37"/>
  <c r="AA190" i="37"/>
  <c r="Y190" i="37"/>
  <c r="AF190" i="37" s="1"/>
  <c r="AJ189" i="37"/>
  <c r="AH189" i="37"/>
  <c r="AG189" i="37"/>
  <c r="AF189" i="37"/>
  <c r="AE189" i="37"/>
  <c r="AC189" i="37"/>
  <c r="AB189" i="37"/>
  <c r="AD189" i="37" s="1"/>
  <c r="AA189" i="37"/>
  <c r="Z189" i="37"/>
  <c r="Y189" i="37"/>
  <c r="AJ188" i="37"/>
  <c r="AH188" i="37"/>
  <c r="AG188" i="37"/>
  <c r="AF188" i="37"/>
  <c r="AE188" i="37"/>
  <c r="AC188" i="37"/>
  <c r="AB188" i="37"/>
  <c r="AA188" i="37"/>
  <c r="Z188" i="37"/>
  <c r="Y188" i="37"/>
  <c r="AJ187" i="37"/>
  <c r="AH187" i="37"/>
  <c r="AG187" i="37"/>
  <c r="AE187" i="37"/>
  <c r="AB187" i="37"/>
  <c r="AA187" i="37"/>
  <c r="Z187" i="37"/>
  <c r="Y187" i="37"/>
  <c r="AC187" i="37" s="1"/>
  <c r="AD187" i="37" s="1"/>
  <c r="AJ186" i="37"/>
  <c r="AH186" i="37"/>
  <c r="AG186" i="37"/>
  <c r="AE186" i="37"/>
  <c r="AB186" i="37"/>
  <c r="AA186" i="37"/>
  <c r="Y186" i="37"/>
  <c r="AJ185" i="37"/>
  <c r="AH185" i="37"/>
  <c r="AG185" i="37"/>
  <c r="AE185" i="37"/>
  <c r="AB185" i="37"/>
  <c r="AA185" i="37"/>
  <c r="Y185" i="37"/>
  <c r="Z185" i="37" s="1"/>
  <c r="AC185" i="37" s="1"/>
  <c r="AD185" i="37" s="1"/>
  <c r="AJ184" i="37"/>
  <c r="AH184" i="37"/>
  <c r="AG184" i="37"/>
  <c r="AF184" i="37"/>
  <c r="AE184" i="37"/>
  <c r="AB184" i="37"/>
  <c r="AA184" i="37"/>
  <c r="Z184" i="37"/>
  <c r="AC184" i="37" s="1"/>
  <c r="Y184" i="37"/>
  <c r="AJ183" i="37"/>
  <c r="AH183" i="37"/>
  <c r="AG183" i="37"/>
  <c r="AE183" i="37"/>
  <c r="AB183" i="37"/>
  <c r="AA183" i="37"/>
  <c r="Z183" i="37"/>
  <c r="AC183" i="37" s="1"/>
  <c r="AD183" i="37" s="1"/>
  <c r="Y183" i="37"/>
  <c r="AF183" i="37" s="1"/>
  <c r="AJ182" i="37"/>
  <c r="AH182" i="37"/>
  <c r="AG182" i="37"/>
  <c r="AE182" i="37"/>
  <c r="AB182" i="37"/>
  <c r="AA182" i="37"/>
  <c r="Y182" i="37"/>
  <c r="AF182" i="37" s="1"/>
  <c r="AJ181" i="37"/>
  <c r="AI181" i="37"/>
  <c r="AH181" i="37"/>
  <c r="AG181" i="37"/>
  <c r="AF181" i="37"/>
  <c r="AE181" i="37"/>
  <c r="AB181" i="37"/>
  <c r="AA181" i="37"/>
  <c r="Y181" i="37"/>
  <c r="Z181" i="37" s="1"/>
  <c r="AC181" i="37" s="1"/>
  <c r="AJ180" i="37"/>
  <c r="AH180" i="37"/>
  <c r="AG180" i="37"/>
  <c r="AF180" i="37"/>
  <c r="AE180" i="37"/>
  <c r="AB180" i="37"/>
  <c r="AA180" i="37"/>
  <c r="Y180" i="37"/>
  <c r="Z180" i="37" s="1"/>
  <c r="AC180" i="37" s="1"/>
  <c r="AJ151" i="37"/>
  <c r="AH151" i="37"/>
  <c r="AG151" i="37"/>
  <c r="AE151" i="37"/>
  <c r="AB151" i="37"/>
  <c r="AA151" i="37"/>
  <c r="Y151" i="37"/>
  <c r="AJ150" i="37"/>
  <c r="AH150" i="37"/>
  <c r="AG150" i="37"/>
  <c r="AF150" i="37"/>
  <c r="AE150" i="37"/>
  <c r="AB150" i="37"/>
  <c r="AA150" i="37"/>
  <c r="Y150" i="37"/>
  <c r="Z150" i="37" s="1"/>
  <c r="AJ149" i="37"/>
  <c r="AH149" i="37"/>
  <c r="AG149" i="37"/>
  <c r="AE149" i="37"/>
  <c r="AB149" i="37"/>
  <c r="AA149" i="37"/>
  <c r="Y149" i="37"/>
  <c r="AJ148" i="37"/>
  <c r="AH148" i="37"/>
  <c r="AG148" i="37"/>
  <c r="AE148" i="37"/>
  <c r="AB148" i="37"/>
  <c r="AA148" i="37"/>
  <c r="Y148" i="37"/>
  <c r="AF148" i="37" s="1"/>
  <c r="AJ147" i="37"/>
  <c r="AH147" i="37"/>
  <c r="AG147" i="37"/>
  <c r="AF147" i="37"/>
  <c r="AE147" i="37"/>
  <c r="AB147" i="37"/>
  <c r="AA147" i="37"/>
  <c r="Y147" i="37"/>
  <c r="AJ146" i="37"/>
  <c r="AH146" i="37"/>
  <c r="AG146" i="37"/>
  <c r="AE146" i="37"/>
  <c r="AB146" i="37"/>
  <c r="AA146" i="37"/>
  <c r="Y146" i="37"/>
  <c r="AF146" i="37" s="1"/>
  <c r="AJ145" i="37"/>
  <c r="AH145" i="37"/>
  <c r="AG145" i="37"/>
  <c r="AE145" i="37"/>
  <c r="AB145" i="37"/>
  <c r="AA145" i="37"/>
  <c r="Y145" i="37"/>
  <c r="AF145" i="37" s="1"/>
  <c r="AJ144" i="37"/>
  <c r="AH144" i="37"/>
  <c r="AG144" i="37"/>
  <c r="AF144" i="37"/>
  <c r="AE144" i="37"/>
  <c r="AB144" i="37"/>
  <c r="AA144" i="37"/>
  <c r="Y144" i="37"/>
  <c r="Z144" i="37" s="1"/>
  <c r="AJ143" i="37"/>
  <c r="AH143" i="37"/>
  <c r="AG143" i="37"/>
  <c r="AE143" i="37"/>
  <c r="AB143" i="37"/>
  <c r="AA143" i="37"/>
  <c r="Y143" i="37"/>
  <c r="Z143" i="37" s="1"/>
  <c r="AJ142" i="37"/>
  <c r="AH142" i="37"/>
  <c r="AG142" i="37"/>
  <c r="AE142" i="37"/>
  <c r="AB142" i="37"/>
  <c r="AA142" i="37"/>
  <c r="Y142" i="37"/>
  <c r="Z142" i="37" s="1"/>
  <c r="AE141" i="37"/>
  <c r="AB141" i="37"/>
  <c r="AA141" i="37"/>
  <c r="Y141" i="37"/>
  <c r="AJ140" i="37"/>
  <c r="AH140" i="37"/>
  <c r="AG140" i="37"/>
  <c r="AE140" i="37"/>
  <c r="AB140" i="37"/>
  <c r="AA140" i="37"/>
  <c r="Y140" i="37"/>
  <c r="AF140" i="37" s="1"/>
  <c r="AK110" i="37"/>
  <c r="AJ110" i="37"/>
  <c r="AH110" i="37"/>
  <c r="AG110" i="37"/>
  <c r="AE110" i="37"/>
  <c r="AB110" i="37"/>
  <c r="AA110" i="37"/>
  <c r="Z110" i="37"/>
  <c r="Y110" i="37"/>
  <c r="AC110" i="37" s="1"/>
  <c r="AJ109" i="37"/>
  <c r="AH109" i="37"/>
  <c r="AG109" i="37"/>
  <c r="AE109" i="37"/>
  <c r="AB109" i="37"/>
  <c r="AA109" i="37"/>
  <c r="Y109" i="37"/>
  <c r="AK109" i="37" s="1"/>
  <c r="AJ108" i="37"/>
  <c r="AH108" i="37"/>
  <c r="AG108" i="37"/>
  <c r="AE108" i="37"/>
  <c r="AB108" i="37"/>
  <c r="AA108" i="37"/>
  <c r="Y108" i="37"/>
  <c r="AI108" i="37" s="1"/>
  <c r="AJ107" i="37"/>
  <c r="AH107" i="37"/>
  <c r="AG107" i="37"/>
  <c r="AE107" i="37"/>
  <c r="AB107" i="37"/>
  <c r="AA107" i="37"/>
  <c r="Y107" i="37"/>
  <c r="AF107" i="37" s="1"/>
  <c r="AJ106" i="37"/>
  <c r="AH106" i="37"/>
  <c r="AG106" i="37"/>
  <c r="AE106" i="37"/>
  <c r="AB106" i="37"/>
  <c r="AA106" i="37"/>
  <c r="Y106" i="37"/>
  <c r="AI106" i="37" s="1"/>
  <c r="AJ105" i="37"/>
  <c r="AH105" i="37"/>
  <c r="AG105" i="37"/>
  <c r="AF105" i="37"/>
  <c r="AE105" i="37"/>
  <c r="AB105" i="37"/>
  <c r="AA105" i="37"/>
  <c r="Y105" i="37"/>
  <c r="AJ104" i="37"/>
  <c r="AH104" i="37"/>
  <c r="AG104" i="37"/>
  <c r="AE104" i="37"/>
  <c r="AB104" i="37"/>
  <c r="AA104" i="37"/>
  <c r="Y104" i="37"/>
  <c r="AF104" i="37" s="1"/>
  <c r="AJ103" i="37"/>
  <c r="AH103" i="37"/>
  <c r="AG103" i="37"/>
  <c r="AE103" i="37"/>
  <c r="AB103" i="37"/>
  <c r="AA103" i="37"/>
  <c r="Y103" i="37"/>
  <c r="AF103" i="37" s="1"/>
  <c r="AJ102" i="37"/>
  <c r="AH102" i="37"/>
  <c r="AG102" i="37"/>
  <c r="AE102" i="37"/>
  <c r="AB102" i="37"/>
  <c r="AA102" i="37"/>
  <c r="Y102" i="37"/>
  <c r="AF102" i="37" s="1"/>
  <c r="AJ101" i="37"/>
  <c r="AH101" i="37"/>
  <c r="AG101" i="37"/>
  <c r="AE101" i="37"/>
  <c r="AB101" i="37"/>
  <c r="AA101" i="37"/>
  <c r="Y101" i="37"/>
  <c r="AF101" i="37" s="1"/>
  <c r="AJ100" i="37"/>
  <c r="AH100" i="37"/>
  <c r="AG100" i="37"/>
  <c r="AE100" i="37"/>
  <c r="AB100" i="37"/>
  <c r="AA100" i="37"/>
  <c r="Y100" i="37"/>
  <c r="AF100" i="37" s="1"/>
  <c r="AJ99" i="37"/>
  <c r="AH99" i="37"/>
  <c r="AG99" i="37"/>
  <c r="AE99" i="37"/>
  <c r="AB99" i="37"/>
  <c r="AA99" i="37"/>
  <c r="Y99" i="37"/>
  <c r="AF99" i="37" s="1"/>
  <c r="AJ190" i="36"/>
  <c r="AH190" i="36"/>
  <c r="AG190" i="36"/>
  <c r="AE190" i="36"/>
  <c r="AB190" i="36"/>
  <c r="AA190" i="36"/>
  <c r="Y190" i="36"/>
  <c r="AF190" i="36" s="1"/>
  <c r="AK190" i="36" s="1"/>
  <c r="AJ189" i="36"/>
  <c r="AH189" i="36"/>
  <c r="AG189" i="36"/>
  <c r="AE189" i="36"/>
  <c r="AB189" i="36"/>
  <c r="AA189" i="36"/>
  <c r="Y189" i="36"/>
  <c r="AJ188" i="36"/>
  <c r="AH188" i="36"/>
  <c r="AG188" i="36"/>
  <c r="AE188" i="36"/>
  <c r="AB188" i="36"/>
  <c r="AA188" i="36"/>
  <c r="Y188" i="36"/>
  <c r="AI188" i="36" s="1"/>
  <c r="AJ187" i="36"/>
  <c r="AH187" i="36"/>
  <c r="AG187" i="36"/>
  <c r="AE187" i="36"/>
  <c r="AB187" i="36"/>
  <c r="AA187" i="36"/>
  <c r="Y187" i="36"/>
  <c r="AF187" i="36" s="1"/>
  <c r="AJ186" i="36"/>
  <c r="AH186" i="36"/>
  <c r="AG186" i="36"/>
  <c r="AE186" i="36"/>
  <c r="AB186" i="36"/>
  <c r="AA186" i="36"/>
  <c r="Y186" i="36"/>
  <c r="AJ185" i="36"/>
  <c r="AH185" i="36"/>
  <c r="AG185" i="36"/>
  <c r="AE185" i="36"/>
  <c r="AB185" i="36"/>
  <c r="AA185" i="36"/>
  <c r="Y185" i="36"/>
  <c r="AJ184" i="36"/>
  <c r="AH184" i="36"/>
  <c r="AG184" i="36"/>
  <c r="AE184" i="36"/>
  <c r="AB184" i="36"/>
  <c r="AA184" i="36"/>
  <c r="Y184" i="36"/>
  <c r="AJ183" i="36"/>
  <c r="AH183" i="36"/>
  <c r="AG183" i="36"/>
  <c r="AE183" i="36"/>
  <c r="AB183" i="36"/>
  <c r="AA183" i="36"/>
  <c r="Y183" i="36"/>
  <c r="AJ182" i="36"/>
  <c r="AH182" i="36"/>
  <c r="AG182" i="36"/>
  <c r="AE182" i="36"/>
  <c r="AB182" i="36"/>
  <c r="AA182" i="36"/>
  <c r="Y182" i="36"/>
  <c r="AJ181" i="36"/>
  <c r="AH181" i="36"/>
  <c r="AG181" i="36"/>
  <c r="AE181" i="36"/>
  <c r="AB181" i="36"/>
  <c r="AA181" i="36"/>
  <c r="Y181" i="36"/>
  <c r="AF181" i="36" s="1"/>
  <c r="AJ180" i="36"/>
  <c r="AH180" i="36"/>
  <c r="AG180" i="36"/>
  <c r="AE180" i="36"/>
  <c r="AB180" i="36"/>
  <c r="AA180" i="36"/>
  <c r="Y180" i="36"/>
  <c r="AF180" i="36" s="1"/>
  <c r="AJ179" i="36"/>
  <c r="AK179" i="36" s="1"/>
  <c r="AH179" i="36"/>
  <c r="AG179" i="36"/>
  <c r="AE179" i="36"/>
  <c r="AB179" i="36"/>
  <c r="AA179" i="36"/>
  <c r="Y179" i="36"/>
  <c r="AF179" i="36" s="1"/>
  <c r="AJ151" i="36"/>
  <c r="AH151" i="36"/>
  <c r="AG151" i="36"/>
  <c r="AE151" i="36"/>
  <c r="AB151" i="36"/>
  <c r="AA151" i="36"/>
  <c r="Y151" i="36"/>
  <c r="AF151" i="36" s="1"/>
  <c r="AJ150" i="36"/>
  <c r="AH150" i="36"/>
  <c r="AG150" i="36"/>
  <c r="AI150" i="36" s="1"/>
  <c r="AE150" i="36"/>
  <c r="AB150" i="36"/>
  <c r="AA150" i="36"/>
  <c r="Y150" i="36"/>
  <c r="AJ149" i="36"/>
  <c r="AH149" i="36"/>
  <c r="AG149" i="36"/>
  <c r="AE149" i="36"/>
  <c r="AB149" i="36"/>
  <c r="AA149" i="36"/>
  <c r="Y149" i="36"/>
  <c r="Z149" i="36" s="1"/>
  <c r="AJ148" i="36"/>
  <c r="AH148" i="36"/>
  <c r="AG148" i="36"/>
  <c r="AE148" i="36"/>
  <c r="AB148" i="36"/>
  <c r="AA148" i="36"/>
  <c r="Y148" i="36"/>
  <c r="AJ147" i="36"/>
  <c r="AH147" i="36"/>
  <c r="AG147" i="36"/>
  <c r="AE147" i="36"/>
  <c r="AB147" i="36"/>
  <c r="AA147" i="36"/>
  <c r="Y147" i="36"/>
  <c r="AJ146" i="36"/>
  <c r="AH146" i="36"/>
  <c r="AG146" i="36"/>
  <c r="AE146" i="36"/>
  <c r="AB146" i="36"/>
  <c r="AA146" i="36"/>
  <c r="Y146" i="36"/>
  <c r="AJ145" i="36"/>
  <c r="AH145" i="36"/>
  <c r="AG145" i="36"/>
  <c r="AE145" i="36"/>
  <c r="AB145" i="36"/>
  <c r="AA145" i="36"/>
  <c r="Y145" i="36"/>
  <c r="AJ144" i="36"/>
  <c r="AH144" i="36"/>
  <c r="AG144" i="36"/>
  <c r="AE144" i="36"/>
  <c r="AB144" i="36"/>
  <c r="AA144" i="36"/>
  <c r="Y144" i="36"/>
  <c r="AI144" i="36" s="1"/>
  <c r="AJ143" i="36"/>
  <c r="AH143" i="36"/>
  <c r="AG143" i="36"/>
  <c r="AE143" i="36"/>
  <c r="AB143" i="36"/>
  <c r="AA143" i="36"/>
  <c r="Y143" i="36"/>
  <c r="AJ142" i="36"/>
  <c r="AH142" i="36"/>
  <c r="AG142" i="36"/>
  <c r="AE142" i="36"/>
  <c r="AB142" i="36"/>
  <c r="AA142" i="36"/>
  <c r="Y142" i="36"/>
  <c r="AE141" i="36"/>
  <c r="AB141" i="36"/>
  <c r="AA141" i="36"/>
  <c r="Y141" i="36"/>
  <c r="AF141" i="36" s="1"/>
  <c r="AJ140" i="36"/>
  <c r="AH140" i="36"/>
  <c r="AG140" i="36"/>
  <c r="AE140" i="36"/>
  <c r="AB140" i="36"/>
  <c r="AA140" i="36"/>
  <c r="Y140" i="36"/>
  <c r="AF140" i="36" s="1"/>
  <c r="AJ110" i="36"/>
  <c r="AH110" i="36"/>
  <c r="AG110" i="36"/>
  <c r="AE110" i="36"/>
  <c r="AB110" i="36"/>
  <c r="AA110" i="36"/>
  <c r="Y110" i="36"/>
  <c r="Z110" i="36" s="1"/>
  <c r="AJ109" i="36"/>
  <c r="AH109" i="36"/>
  <c r="AG109" i="36"/>
  <c r="AE109" i="36"/>
  <c r="AB109" i="36"/>
  <c r="AA109" i="36"/>
  <c r="Y109" i="36"/>
  <c r="AD109" i="36" s="1"/>
  <c r="AJ108" i="36"/>
  <c r="AH108" i="36"/>
  <c r="AG108" i="36"/>
  <c r="AE108" i="36"/>
  <c r="AB108" i="36"/>
  <c r="AA108" i="36"/>
  <c r="Y108" i="36"/>
  <c r="AJ107" i="36"/>
  <c r="AH107" i="36"/>
  <c r="AG107" i="36"/>
  <c r="AE107" i="36"/>
  <c r="AB107" i="36"/>
  <c r="AA107" i="36"/>
  <c r="Y107" i="36"/>
  <c r="AF107" i="36" s="1"/>
  <c r="AJ106" i="36"/>
  <c r="AH106" i="36"/>
  <c r="AG106" i="36"/>
  <c r="AE106" i="36"/>
  <c r="AB106" i="36"/>
  <c r="AA106" i="36"/>
  <c r="Y106" i="36"/>
  <c r="AJ105" i="36"/>
  <c r="AH105" i="36"/>
  <c r="AG105" i="36"/>
  <c r="AE105" i="36"/>
  <c r="AB105" i="36"/>
  <c r="AA105" i="36"/>
  <c r="Y105" i="36"/>
  <c r="AJ104" i="36"/>
  <c r="AH104" i="36"/>
  <c r="AG104" i="36"/>
  <c r="AE104" i="36"/>
  <c r="AB104" i="36"/>
  <c r="AA104" i="36"/>
  <c r="Y104" i="36"/>
  <c r="AJ103" i="36"/>
  <c r="AH103" i="36"/>
  <c r="AG103" i="36"/>
  <c r="AE103" i="36"/>
  <c r="AB103" i="36"/>
  <c r="AA103" i="36"/>
  <c r="Y103" i="36"/>
  <c r="AJ102" i="36"/>
  <c r="AH102" i="36"/>
  <c r="AG102" i="36"/>
  <c r="AE102" i="36"/>
  <c r="AB102" i="36"/>
  <c r="AA102" i="36"/>
  <c r="Y102" i="36"/>
  <c r="AJ101" i="36"/>
  <c r="AH101" i="36"/>
  <c r="AG101" i="36"/>
  <c r="AE101" i="36"/>
  <c r="AB101" i="36"/>
  <c r="AA101" i="36"/>
  <c r="Y101" i="36"/>
  <c r="AJ100" i="36"/>
  <c r="AH100" i="36"/>
  <c r="AG100" i="36"/>
  <c r="AE100" i="36"/>
  <c r="AB100" i="36"/>
  <c r="AA100" i="36"/>
  <c r="Y100" i="36"/>
  <c r="AJ99" i="36"/>
  <c r="AH99" i="36"/>
  <c r="AG99" i="36"/>
  <c r="AE99" i="36"/>
  <c r="AB99" i="36"/>
  <c r="AA99" i="36"/>
  <c r="Y99" i="36"/>
  <c r="AF99" i="36" s="1"/>
  <c r="AJ191" i="35"/>
  <c r="AH191" i="35"/>
  <c r="AG191" i="35"/>
  <c r="AE191" i="35"/>
  <c r="AB191" i="35"/>
  <c r="AA191" i="35"/>
  <c r="Y191" i="35"/>
  <c r="AF191" i="35" s="1"/>
  <c r="AK191" i="35" s="1"/>
  <c r="AJ190" i="35"/>
  <c r="AK190" i="35" s="1"/>
  <c r="AH190" i="35"/>
  <c r="AG190" i="35"/>
  <c r="AF190" i="35"/>
  <c r="AE190" i="35"/>
  <c r="AB190" i="35"/>
  <c r="AA190" i="35"/>
  <c r="Y190" i="35"/>
  <c r="AJ189" i="35"/>
  <c r="AH189" i="35"/>
  <c r="AG189" i="35"/>
  <c r="AE189" i="35"/>
  <c r="AB189" i="35"/>
  <c r="AA189" i="35"/>
  <c r="Y189" i="35"/>
  <c r="AJ188" i="35"/>
  <c r="AH188" i="35"/>
  <c r="AG188" i="35"/>
  <c r="AE188" i="35"/>
  <c r="AB188" i="35"/>
  <c r="AA188" i="35"/>
  <c r="Y188" i="35"/>
  <c r="AJ187" i="35"/>
  <c r="AH187" i="35"/>
  <c r="AG187" i="35"/>
  <c r="AI187" i="35" s="1"/>
  <c r="AF187" i="35"/>
  <c r="AE187" i="35"/>
  <c r="AB187" i="35"/>
  <c r="AA187" i="35"/>
  <c r="Z187" i="35"/>
  <c r="Y187" i="35"/>
  <c r="AJ186" i="35"/>
  <c r="AH186" i="35"/>
  <c r="AG186" i="35"/>
  <c r="AE186" i="35"/>
  <c r="AB186" i="35"/>
  <c r="AA186" i="35"/>
  <c r="Y186" i="35"/>
  <c r="AF186" i="35" s="1"/>
  <c r="AJ185" i="35"/>
  <c r="AH185" i="35"/>
  <c r="AG185" i="35"/>
  <c r="AE185" i="35"/>
  <c r="AB185" i="35"/>
  <c r="AA185" i="35"/>
  <c r="Y185" i="35"/>
  <c r="AF185" i="35" s="1"/>
  <c r="AJ184" i="35"/>
  <c r="AH184" i="35"/>
  <c r="AG184" i="35"/>
  <c r="AE184" i="35"/>
  <c r="AB184" i="35"/>
  <c r="AA184" i="35"/>
  <c r="Y184" i="35"/>
  <c r="AF184" i="35" s="1"/>
  <c r="AJ183" i="35"/>
  <c r="AH183" i="35"/>
  <c r="AG183" i="35"/>
  <c r="AE183" i="35"/>
  <c r="AB183" i="35"/>
  <c r="AA183" i="35"/>
  <c r="Y183" i="35"/>
  <c r="AF183" i="35" s="1"/>
  <c r="AJ182" i="35"/>
  <c r="AH182" i="35"/>
  <c r="AG182" i="35"/>
  <c r="AE182" i="35"/>
  <c r="AB182" i="35"/>
  <c r="AA182" i="35"/>
  <c r="Y182" i="35"/>
  <c r="AF182" i="35" s="1"/>
  <c r="AJ181" i="35"/>
  <c r="AH181" i="35"/>
  <c r="AG181" i="35"/>
  <c r="AE181" i="35"/>
  <c r="AB181" i="35"/>
  <c r="AA181" i="35"/>
  <c r="Y181" i="35"/>
  <c r="AF181" i="35" s="1"/>
  <c r="AJ180" i="35"/>
  <c r="AH180" i="35"/>
  <c r="AG180" i="35"/>
  <c r="AE180" i="35"/>
  <c r="AB180" i="35"/>
  <c r="AA180" i="35"/>
  <c r="Y180" i="35"/>
  <c r="AF180" i="35" s="1"/>
  <c r="AJ151" i="35"/>
  <c r="AH151" i="35"/>
  <c r="AG151" i="35"/>
  <c r="AE151" i="35"/>
  <c r="AB151" i="35"/>
  <c r="AA151" i="35"/>
  <c r="Y151" i="35"/>
  <c r="AF151" i="35" s="1"/>
  <c r="AK151" i="35" s="1"/>
  <c r="AJ150" i="35"/>
  <c r="AH150" i="35"/>
  <c r="AG150" i="35"/>
  <c r="AE150" i="35"/>
  <c r="AB150" i="35"/>
  <c r="AA150" i="35"/>
  <c r="Y150" i="35"/>
  <c r="AF150" i="35" s="1"/>
  <c r="AJ149" i="35"/>
  <c r="AH149" i="35"/>
  <c r="AG149" i="35"/>
  <c r="AE149" i="35"/>
  <c r="AB149" i="35"/>
  <c r="AA149" i="35"/>
  <c r="Y149" i="35"/>
  <c r="AJ148" i="35"/>
  <c r="AH148" i="35"/>
  <c r="AG148" i="35"/>
  <c r="AE148" i="35"/>
  <c r="AB148" i="35"/>
  <c r="AA148" i="35"/>
  <c r="Y148" i="35"/>
  <c r="AJ147" i="35"/>
  <c r="AH147" i="35"/>
  <c r="AG147" i="35"/>
  <c r="AE147" i="35"/>
  <c r="AB147" i="35"/>
  <c r="AA147" i="35"/>
  <c r="Y147" i="35"/>
  <c r="Z147" i="35" s="1"/>
  <c r="AJ146" i="35"/>
  <c r="AH146" i="35"/>
  <c r="AG146" i="35"/>
  <c r="AE146" i="35"/>
  <c r="AB146" i="35"/>
  <c r="AA146" i="35"/>
  <c r="Y146" i="35"/>
  <c r="AF146" i="35" s="1"/>
  <c r="AJ145" i="35"/>
  <c r="AH145" i="35"/>
  <c r="AG145" i="35"/>
  <c r="AE145" i="35"/>
  <c r="AB145" i="35"/>
  <c r="AA145" i="35"/>
  <c r="Y145" i="35"/>
  <c r="AF145" i="35" s="1"/>
  <c r="AJ144" i="35"/>
  <c r="AH144" i="35"/>
  <c r="AG144" i="35"/>
  <c r="AE144" i="35"/>
  <c r="AB144" i="35"/>
  <c r="AA144" i="35"/>
  <c r="Y144" i="35"/>
  <c r="AF144" i="35" s="1"/>
  <c r="AJ143" i="35"/>
  <c r="AH143" i="35"/>
  <c r="AG143" i="35"/>
  <c r="AE143" i="35"/>
  <c r="AB143" i="35"/>
  <c r="AA143" i="35"/>
  <c r="Y143" i="35"/>
  <c r="AF143" i="35" s="1"/>
  <c r="AJ142" i="35"/>
  <c r="AH142" i="35"/>
  <c r="AG142" i="35"/>
  <c r="AE142" i="35"/>
  <c r="AB142" i="35"/>
  <c r="AA142" i="35"/>
  <c r="Y142" i="35"/>
  <c r="AF142" i="35" s="1"/>
  <c r="AJ141" i="35"/>
  <c r="AH141" i="35"/>
  <c r="AE141" i="35"/>
  <c r="AB141" i="35"/>
  <c r="AA141" i="35"/>
  <c r="Y141" i="35"/>
  <c r="AF141" i="35" s="1"/>
  <c r="AJ140" i="35"/>
  <c r="AH140" i="35"/>
  <c r="AG140" i="35"/>
  <c r="AE140" i="35"/>
  <c r="AB140" i="35"/>
  <c r="AA140" i="35"/>
  <c r="Y140" i="35"/>
  <c r="AF140" i="35" s="1"/>
  <c r="AJ110" i="35"/>
  <c r="AH110" i="35"/>
  <c r="AG110" i="35"/>
  <c r="AE110" i="35"/>
  <c r="AB110" i="35"/>
  <c r="AA110" i="35"/>
  <c r="Y110" i="35"/>
  <c r="AF110" i="35" s="1"/>
  <c r="AJ109" i="35"/>
  <c r="AH109" i="35"/>
  <c r="AG109" i="35"/>
  <c r="AE109" i="35"/>
  <c r="AB109" i="35"/>
  <c r="AA109" i="35"/>
  <c r="Y109" i="35"/>
  <c r="AK109" i="35" s="1"/>
  <c r="AJ108" i="35"/>
  <c r="AH108" i="35"/>
  <c r="AG108" i="35"/>
  <c r="AF108" i="35"/>
  <c r="AE108" i="35"/>
  <c r="AB108" i="35"/>
  <c r="AA108" i="35"/>
  <c r="Y108" i="35"/>
  <c r="AJ107" i="35"/>
  <c r="AH107" i="35"/>
  <c r="AG107" i="35"/>
  <c r="AE107" i="35"/>
  <c r="AB107" i="35"/>
  <c r="AA107" i="35"/>
  <c r="Y107" i="35"/>
  <c r="AF107" i="35" s="1"/>
  <c r="AJ106" i="35"/>
  <c r="AH106" i="35"/>
  <c r="AG106" i="35"/>
  <c r="AE106" i="35"/>
  <c r="AB106" i="35"/>
  <c r="AA106" i="35"/>
  <c r="Y106" i="35"/>
  <c r="AF106" i="35" s="1"/>
  <c r="AJ105" i="35"/>
  <c r="AH105" i="35"/>
  <c r="AG105" i="35"/>
  <c r="AF105" i="35"/>
  <c r="AE105" i="35"/>
  <c r="AB105" i="35"/>
  <c r="AA105" i="35"/>
  <c r="Y105" i="35"/>
  <c r="Z105" i="35" s="1"/>
  <c r="AC105" i="35" s="1"/>
  <c r="AJ104" i="35"/>
  <c r="AH104" i="35"/>
  <c r="AG104" i="35"/>
  <c r="AE104" i="35"/>
  <c r="AB104" i="35"/>
  <c r="AA104" i="35"/>
  <c r="Y104" i="35"/>
  <c r="AJ103" i="35"/>
  <c r="AH103" i="35"/>
  <c r="AG103" i="35"/>
  <c r="AE103" i="35"/>
  <c r="AB103" i="35"/>
  <c r="AA103" i="35"/>
  <c r="Y103" i="35"/>
  <c r="AJ102" i="35"/>
  <c r="AH102" i="35"/>
  <c r="AG102" i="35"/>
  <c r="AE102" i="35"/>
  <c r="AB102" i="35"/>
  <c r="AA102" i="35"/>
  <c r="Y102" i="35"/>
  <c r="AF102" i="35" s="1"/>
  <c r="AJ101" i="35"/>
  <c r="AH101" i="35"/>
  <c r="AG101" i="35"/>
  <c r="AE101" i="35"/>
  <c r="AB101" i="35"/>
  <c r="AA101" i="35"/>
  <c r="Y101" i="35"/>
  <c r="Z101" i="35" s="1"/>
  <c r="AC101" i="35" s="1"/>
  <c r="AD101" i="35" s="1"/>
  <c r="AJ100" i="35"/>
  <c r="AH100" i="35"/>
  <c r="AG100" i="35"/>
  <c r="AE100" i="35"/>
  <c r="AB100" i="35"/>
  <c r="AA100" i="35"/>
  <c r="Y100" i="35"/>
  <c r="Z100" i="35" s="1"/>
  <c r="AJ99" i="35"/>
  <c r="AH99" i="35"/>
  <c r="AG99" i="35"/>
  <c r="AE99" i="35"/>
  <c r="AB99" i="35"/>
  <c r="AA99" i="35"/>
  <c r="Y99" i="35"/>
  <c r="Z99" i="35" s="1"/>
  <c r="AJ183" i="33"/>
  <c r="AH183" i="33"/>
  <c r="AG183" i="33"/>
  <c r="AE183" i="33"/>
  <c r="AB183" i="33"/>
  <c r="AA183" i="33"/>
  <c r="Y183" i="33"/>
  <c r="AF183" i="33" s="1"/>
  <c r="AK183" i="33" s="1"/>
  <c r="AJ182" i="33"/>
  <c r="AH182" i="33"/>
  <c r="AG182" i="33"/>
  <c r="AE182" i="33"/>
  <c r="AB182" i="33"/>
  <c r="AA182" i="33"/>
  <c r="Y182" i="33"/>
  <c r="AF182" i="33" s="1"/>
  <c r="AJ181" i="33"/>
  <c r="AH181" i="33"/>
  <c r="AG181" i="33"/>
  <c r="AE181" i="33"/>
  <c r="AB181" i="33"/>
  <c r="AA181" i="33"/>
  <c r="Y181" i="33"/>
  <c r="AJ180" i="33"/>
  <c r="AH180" i="33"/>
  <c r="AG180" i="33"/>
  <c r="AE180" i="33"/>
  <c r="AB180" i="33"/>
  <c r="AA180" i="33"/>
  <c r="Y180" i="33"/>
  <c r="Z180" i="33" s="1"/>
  <c r="AJ179" i="33"/>
  <c r="AH179" i="33"/>
  <c r="AG179" i="33"/>
  <c r="AE179" i="33"/>
  <c r="AB179" i="33"/>
  <c r="AA179" i="33"/>
  <c r="Y179" i="33"/>
  <c r="AJ178" i="33"/>
  <c r="AH178" i="33"/>
  <c r="AG178" i="33"/>
  <c r="AE178" i="33"/>
  <c r="AB178" i="33"/>
  <c r="AA178" i="33"/>
  <c r="Y178" i="33"/>
  <c r="AJ177" i="33"/>
  <c r="AH177" i="33"/>
  <c r="AG177" i="33"/>
  <c r="AE177" i="33"/>
  <c r="AB177" i="33"/>
  <c r="AA177" i="33"/>
  <c r="Y177" i="33"/>
  <c r="AJ176" i="33"/>
  <c r="AH176" i="33"/>
  <c r="AI176" i="33" s="1"/>
  <c r="AG176" i="33"/>
  <c r="AE176" i="33"/>
  <c r="AB176" i="33"/>
  <c r="AA176" i="33"/>
  <c r="Y176" i="33"/>
  <c r="AF176" i="33" s="1"/>
  <c r="AJ175" i="33"/>
  <c r="AH175" i="33"/>
  <c r="AG175" i="33"/>
  <c r="AE175" i="33"/>
  <c r="AB175" i="33"/>
  <c r="AA175" i="33"/>
  <c r="Y175" i="33"/>
  <c r="AJ174" i="33"/>
  <c r="AH174" i="33"/>
  <c r="AG174" i="33"/>
  <c r="AE174" i="33"/>
  <c r="AB174" i="33"/>
  <c r="AA174" i="33"/>
  <c r="Y174" i="33"/>
  <c r="AJ173" i="33"/>
  <c r="AH173" i="33"/>
  <c r="AG173" i="33"/>
  <c r="AE173" i="33"/>
  <c r="AB173" i="33"/>
  <c r="AA173" i="33"/>
  <c r="Y173" i="33"/>
  <c r="AJ172" i="33"/>
  <c r="AH172" i="33"/>
  <c r="AG172" i="33"/>
  <c r="AE172" i="33"/>
  <c r="AB172" i="33"/>
  <c r="AA172" i="33"/>
  <c r="Y172" i="33"/>
  <c r="AJ143" i="33"/>
  <c r="AH143" i="33"/>
  <c r="AG143" i="33"/>
  <c r="AE143" i="33"/>
  <c r="AB143" i="33"/>
  <c r="AA143" i="33"/>
  <c r="Y143" i="33"/>
  <c r="AF143" i="33" s="1"/>
  <c r="AK143" i="33" s="1"/>
  <c r="AJ142" i="33"/>
  <c r="AH142" i="33"/>
  <c r="AG142" i="33"/>
  <c r="AI142" i="33" s="1"/>
  <c r="AE142" i="33"/>
  <c r="AB142" i="33"/>
  <c r="AA142" i="33"/>
  <c r="Y142" i="33"/>
  <c r="AF142" i="33" s="1"/>
  <c r="AJ141" i="33"/>
  <c r="AH141" i="33"/>
  <c r="AG141" i="33"/>
  <c r="AE141" i="33"/>
  <c r="AB141" i="33"/>
  <c r="AA141" i="33"/>
  <c r="Y141" i="33"/>
  <c r="AJ140" i="33"/>
  <c r="AH140" i="33"/>
  <c r="AG140" i="33"/>
  <c r="AE140" i="33"/>
  <c r="AB140" i="33"/>
  <c r="AA140" i="33"/>
  <c r="Y140" i="33"/>
  <c r="AC140" i="33" s="1"/>
  <c r="AD140" i="33" s="1"/>
  <c r="AJ139" i="33"/>
  <c r="AH139" i="33"/>
  <c r="AG139" i="33"/>
  <c r="AE139" i="33"/>
  <c r="AB139" i="33"/>
  <c r="AA139" i="33"/>
  <c r="Y139" i="33"/>
  <c r="AD139" i="33" s="1"/>
  <c r="AJ138" i="33"/>
  <c r="AH138" i="33"/>
  <c r="AG138" i="33"/>
  <c r="AE138" i="33"/>
  <c r="AB138" i="33"/>
  <c r="AA138" i="33"/>
  <c r="Y138" i="33"/>
  <c r="AF138" i="33" s="1"/>
  <c r="AJ137" i="33"/>
  <c r="AH137" i="33"/>
  <c r="AG137" i="33"/>
  <c r="AE137" i="33"/>
  <c r="AB137" i="33"/>
  <c r="AA137" i="33"/>
  <c r="Y137" i="33"/>
  <c r="AD137" i="33" s="1"/>
  <c r="AJ136" i="33"/>
  <c r="AH136" i="33"/>
  <c r="AG136" i="33"/>
  <c r="AE136" i="33"/>
  <c r="AB136" i="33"/>
  <c r="AA136" i="33"/>
  <c r="Y136" i="33"/>
  <c r="AF136" i="33" s="1"/>
  <c r="AJ135" i="33"/>
  <c r="AH135" i="33"/>
  <c r="AG135" i="33"/>
  <c r="AE135" i="33"/>
  <c r="AB135" i="33"/>
  <c r="AA135" i="33"/>
  <c r="Y135" i="33"/>
  <c r="AJ134" i="33"/>
  <c r="AH134" i="33"/>
  <c r="AG134" i="33"/>
  <c r="AE134" i="33"/>
  <c r="AB134" i="33"/>
  <c r="AA134" i="33"/>
  <c r="Y134" i="33"/>
  <c r="AJ133" i="33"/>
  <c r="AH133" i="33"/>
  <c r="AG133" i="33"/>
  <c r="AE133" i="33"/>
  <c r="AB133" i="33"/>
  <c r="AA133" i="33"/>
  <c r="Y133" i="33"/>
  <c r="AJ132" i="33"/>
  <c r="AH132" i="33"/>
  <c r="AG132" i="33"/>
  <c r="AE132" i="33"/>
  <c r="AB132" i="33"/>
  <c r="AA132" i="33"/>
  <c r="Y132" i="33"/>
  <c r="AJ104" i="33"/>
  <c r="AH104" i="33"/>
  <c r="AG104" i="33"/>
  <c r="AE104" i="33"/>
  <c r="AB104" i="33"/>
  <c r="AA104" i="33"/>
  <c r="Y104" i="33"/>
  <c r="AK104" i="33" s="1"/>
  <c r="AJ103" i="33"/>
  <c r="AH103" i="33"/>
  <c r="AG103" i="33"/>
  <c r="AE103" i="33"/>
  <c r="AB103" i="33"/>
  <c r="AA103" i="33"/>
  <c r="Y103" i="33"/>
  <c r="AD103" i="33" s="1"/>
  <c r="AJ102" i="33"/>
  <c r="AH102" i="33"/>
  <c r="AG102" i="33"/>
  <c r="AE102" i="33"/>
  <c r="AB102" i="33"/>
  <c r="AA102" i="33"/>
  <c r="Y102" i="33"/>
  <c r="AJ101" i="33"/>
  <c r="AH101" i="33"/>
  <c r="AG101" i="33"/>
  <c r="AE101" i="33"/>
  <c r="AB101" i="33"/>
  <c r="AA101" i="33"/>
  <c r="Y101" i="33"/>
  <c r="AC101" i="33" s="1"/>
  <c r="AD101" i="33" s="1"/>
  <c r="AJ100" i="33"/>
  <c r="AH100" i="33"/>
  <c r="AG100" i="33"/>
  <c r="AE100" i="33"/>
  <c r="AB100" i="33"/>
  <c r="AA100" i="33"/>
  <c r="Y100" i="33"/>
  <c r="AC100" i="33" s="1"/>
  <c r="AD100" i="33" s="1"/>
  <c r="AJ99" i="33"/>
  <c r="AH99" i="33"/>
  <c r="AG99" i="33"/>
  <c r="AE99" i="33"/>
  <c r="AB99" i="33"/>
  <c r="AA99" i="33"/>
  <c r="Y99" i="33"/>
  <c r="AJ98" i="33"/>
  <c r="AH98" i="33"/>
  <c r="AG98" i="33"/>
  <c r="AE98" i="33"/>
  <c r="AB98" i="33"/>
  <c r="AA98" i="33"/>
  <c r="Y98" i="33"/>
  <c r="AJ97" i="33"/>
  <c r="AH97" i="33"/>
  <c r="AG97" i="33"/>
  <c r="AE97" i="33"/>
  <c r="AB97" i="33"/>
  <c r="AA97" i="33"/>
  <c r="Y97" i="33"/>
  <c r="AJ96" i="33"/>
  <c r="AH96" i="33"/>
  <c r="AG96" i="33"/>
  <c r="AE96" i="33"/>
  <c r="AB96" i="33"/>
  <c r="AA96" i="33"/>
  <c r="Y96" i="33"/>
  <c r="AJ95" i="33"/>
  <c r="AH95" i="33"/>
  <c r="AG95" i="33"/>
  <c r="AE95" i="33"/>
  <c r="AB95" i="33"/>
  <c r="AA95" i="33"/>
  <c r="Y95" i="33"/>
  <c r="AI95" i="33" s="1"/>
  <c r="AJ94" i="33"/>
  <c r="AH94" i="33"/>
  <c r="AG94" i="33"/>
  <c r="AE94" i="33"/>
  <c r="AB94" i="33"/>
  <c r="AA94" i="33"/>
  <c r="Y94" i="33"/>
  <c r="AJ93" i="33"/>
  <c r="AH93" i="33"/>
  <c r="AG93" i="33"/>
  <c r="AE93" i="33"/>
  <c r="AB93" i="33"/>
  <c r="AA93" i="33"/>
  <c r="Y93" i="33"/>
  <c r="AJ191" i="32"/>
  <c r="AH191" i="32"/>
  <c r="AG191" i="32"/>
  <c r="AE191" i="32"/>
  <c r="AB191" i="32"/>
  <c r="AA191" i="32"/>
  <c r="Y191" i="32"/>
  <c r="AJ190" i="32"/>
  <c r="AH190" i="32"/>
  <c r="AG190" i="32"/>
  <c r="AF190" i="32"/>
  <c r="AE190" i="32"/>
  <c r="AB190" i="32"/>
  <c r="AA190" i="32"/>
  <c r="Y190" i="32"/>
  <c r="AJ189" i="32"/>
  <c r="AH189" i="32"/>
  <c r="AG189" i="32"/>
  <c r="AE189" i="32"/>
  <c r="AB189" i="32"/>
  <c r="AA189" i="32"/>
  <c r="Y189" i="32"/>
  <c r="AJ188" i="32"/>
  <c r="AH188" i="32"/>
  <c r="AG188" i="32"/>
  <c r="AE188" i="32"/>
  <c r="AB188" i="32"/>
  <c r="AA188" i="32"/>
  <c r="Y188" i="32"/>
  <c r="AJ187" i="32"/>
  <c r="AH187" i="32"/>
  <c r="AG187" i="32"/>
  <c r="AE187" i="32"/>
  <c r="AB187" i="32"/>
  <c r="AA187" i="32"/>
  <c r="Y187" i="32"/>
  <c r="AJ186" i="32"/>
  <c r="AH186" i="32"/>
  <c r="AG186" i="32"/>
  <c r="AE186" i="32"/>
  <c r="AB186" i="32"/>
  <c r="AA186" i="32"/>
  <c r="Y186" i="32"/>
  <c r="Z186" i="32" s="1"/>
  <c r="AC186" i="32" s="1"/>
  <c r="AJ185" i="32"/>
  <c r="AH185" i="32"/>
  <c r="AG185" i="32"/>
  <c r="AE185" i="32"/>
  <c r="AB185" i="32"/>
  <c r="AA185" i="32"/>
  <c r="Y185" i="32"/>
  <c r="AF185" i="32" s="1"/>
  <c r="AJ184" i="32"/>
  <c r="AH184" i="32"/>
  <c r="AG184" i="32"/>
  <c r="AE184" i="32"/>
  <c r="AB184" i="32"/>
  <c r="AA184" i="32"/>
  <c r="Y184" i="32"/>
  <c r="AF184" i="32" s="1"/>
  <c r="AJ183" i="32"/>
  <c r="AH183" i="32"/>
  <c r="AG183" i="32"/>
  <c r="AE183" i="32"/>
  <c r="AB183" i="32"/>
  <c r="AA183" i="32"/>
  <c r="Y183" i="32"/>
  <c r="AF183" i="32" s="1"/>
  <c r="AJ182" i="32"/>
  <c r="AH182" i="32"/>
  <c r="AG182" i="32"/>
  <c r="AF182" i="32"/>
  <c r="AE182" i="32"/>
  <c r="AB182" i="32"/>
  <c r="AA182" i="32"/>
  <c r="Y182" i="32"/>
  <c r="AJ181" i="32"/>
  <c r="AH181" i="32"/>
  <c r="AG181" i="32"/>
  <c r="AE181" i="32"/>
  <c r="AB181" i="32"/>
  <c r="AA181" i="32"/>
  <c r="Y181" i="32"/>
  <c r="AF181" i="32" s="1"/>
  <c r="AJ180" i="32"/>
  <c r="AH180" i="32"/>
  <c r="AG180" i="32"/>
  <c r="AE180" i="32"/>
  <c r="AB180" i="32"/>
  <c r="AA180" i="32"/>
  <c r="Y180" i="32"/>
  <c r="AF180" i="32" s="1"/>
  <c r="AJ151" i="32"/>
  <c r="AH151" i="32"/>
  <c r="AG151" i="32"/>
  <c r="AE151" i="32"/>
  <c r="AB151" i="32"/>
  <c r="AA151" i="32"/>
  <c r="Y151" i="32"/>
  <c r="AF151" i="32" s="1"/>
  <c r="AK151" i="32" s="1"/>
  <c r="AJ150" i="32"/>
  <c r="AH150" i="32"/>
  <c r="AG150" i="32"/>
  <c r="AF150" i="32"/>
  <c r="AE150" i="32"/>
  <c r="AB150" i="32"/>
  <c r="AA150" i="32"/>
  <c r="Y150" i="32"/>
  <c r="AJ149" i="32"/>
  <c r="AH149" i="32"/>
  <c r="AG149" i="32"/>
  <c r="AE149" i="32"/>
  <c r="AB149" i="32"/>
  <c r="AA149" i="32"/>
  <c r="Y149" i="32"/>
  <c r="AJ148" i="32"/>
  <c r="AH148" i="32"/>
  <c r="AG148" i="32"/>
  <c r="AE148" i="32"/>
  <c r="AB148" i="32"/>
  <c r="AA148" i="32"/>
  <c r="Y148" i="32"/>
  <c r="AJ147" i="32"/>
  <c r="AH147" i="32"/>
  <c r="AG147" i="32"/>
  <c r="AI147" i="32" s="1"/>
  <c r="AF147" i="32"/>
  <c r="AE147" i="32"/>
  <c r="AB147" i="32"/>
  <c r="AA147" i="32"/>
  <c r="Y147" i="32"/>
  <c r="Z147" i="32" s="1"/>
  <c r="AJ146" i="32"/>
  <c r="AH146" i="32"/>
  <c r="AG146" i="32"/>
  <c r="AE146" i="32"/>
  <c r="AB146" i="32"/>
  <c r="AA146" i="32"/>
  <c r="Y146" i="32"/>
  <c r="AF146" i="32" s="1"/>
  <c r="AJ145" i="32"/>
  <c r="AH145" i="32"/>
  <c r="AG145" i="32"/>
  <c r="AE145" i="32"/>
  <c r="AB145" i="32"/>
  <c r="AA145" i="32"/>
  <c r="Y145" i="32"/>
  <c r="AF145" i="32" s="1"/>
  <c r="AJ144" i="32"/>
  <c r="AH144" i="32"/>
  <c r="AG144" i="32"/>
  <c r="AE144" i="32"/>
  <c r="AB144" i="32"/>
  <c r="AA144" i="32"/>
  <c r="Y144" i="32"/>
  <c r="AF144" i="32" s="1"/>
  <c r="AJ143" i="32"/>
  <c r="AH143" i="32"/>
  <c r="AG143" i="32"/>
  <c r="AE143" i="32"/>
  <c r="AB143" i="32"/>
  <c r="AA143" i="32"/>
  <c r="Y143" i="32"/>
  <c r="AF143" i="32" s="1"/>
  <c r="AK143" i="32" s="1"/>
  <c r="AJ142" i="32"/>
  <c r="AH142" i="32"/>
  <c r="AG142" i="32"/>
  <c r="AE142" i="32"/>
  <c r="AB142" i="32"/>
  <c r="AA142" i="32"/>
  <c r="Y142" i="32"/>
  <c r="AF142" i="32" s="1"/>
  <c r="AJ141" i="32"/>
  <c r="AH141" i="32"/>
  <c r="AG141" i="32"/>
  <c r="AE141" i="32"/>
  <c r="AB141" i="32"/>
  <c r="AA141" i="32"/>
  <c r="Y141" i="32"/>
  <c r="AF141" i="32" s="1"/>
  <c r="AJ140" i="32"/>
  <c r="AH140" i="32"/>
  <c r="AG140" i="32"/>
  <c r="AE140" i="32"/>
  <c r="AB140" i="32"/>
  <c r="AA140" i="32"/>
  <c r="Y140" i="32"/>
  <c r="AF140" i="32" s="1"/>
  <c r="AJ111" i="32"/>
  <c r="AH111" i="32"/>
  <c r="AG111" i="32"/>
  <c r="AE111" i="32"/>
  <c r="AB111" i="32"/>
  <c r="AA111" i="32"/>
  <c r="Y111" i="32"/>
  <c r="Z111" i="32" s="1"/>
  <c r="AJ110" i="32"/>
  <c r="AH110" i="32"/>
  <c r="AG110" i="32"/>
  <c r="AE110" i="32"/>
  <c r="AB110" i="32"/>
  <c r="AA110" i="32"/>
  <c r="Y110" i="32"/>
  <c r="AJ109" i="32"/>
  <c r="AH109" i="32"/>
  <c r="AG109" i="32"/>
  <c r="AE109" i="32"/>
  <c r="AB109" i="32"/>
  <c r="AA109" i="32"/>
  <c r="Y109" i="32"/>
  <c r="AJ108" i="32"/>
  <c r="AH108" i="32"/>
  <c r="AG108" i="32"/>
  <c r="AE108" i="32"/>
  <c r="AB108" i="32"/>
  <c r="AA108" i="32"/>
  <c r="Y108" i="32"/>
  <c r="AJ107" i="32"/>
  <c r="AH107" i="32"/>
  <c r="AG107" i="32"/>
  <c r="AE107" i="32"/>
  <c r="AB107" i="32"/>
  <c r="AA107" i="32"/>
  <c r="Y107" i="32"/>
  <c r="Z107" i="32" s="1"/>
  <c r="AJ106" i="32"/>
  <c r="AH106" i="32"/>
  <c r="AG106" i="32"/>
  <c r="AI106" i="32" s="1"/>
  <c r="AF106" i="32"/>
  <c r="AE106" i="32"/>
  <c r="AB106" i="32"/>
  <c r="AA106" i="32"/>
  <c r="Y106" i="32"/>
  <c r="AJ105" i="32"/>
  <c r="AH105" i="32"/>
  <c r="AG105" i="32"/>
  <c r="AE105" i="32"/>
  <c r="AB105" i="32"/>
  <c r="AA105" i="32"/>
  <c r="Y105" i="32"/>
  <c r="AF105" i="32" s="1"/>
  <c r="AJ104" i="32"/>
  <c r="AH104" i="32"/>
  <c r="AG104" i="32"/>
  <c r="AE104" i="32"/>
  <c r="AB104" i="32"/>
  <c r="AA104" i="32"/>
  <c r="Y104" i="32"/>
  <c r="AF104" i="32" s="1"/>
  <c r="AJ103" i="32"/>
  <c r="AH103" i="32"/>
  <c r="AG103" i="32"/>
  <c r="AE103" i="32"/>
  <c r="AB103" i="32"/>
  <c r="AA103" i="32"/>
  <c r="Y103" i="32"/>
  <c r="AF103" i="32" s="1"/>
  <c r="AJ102" i="32"/>
  <c r="AH102" i="32"/>
  <c r="AG102" i="32"/>
  <c r="AE102" i="32"/>
  <c r="AB102" i="32"/>
  <c r="AA102" i="32"/>
  <c r="Y102" i="32"/>
  <c r="AF102" i="32" s="1"/>
  <c r="AJ101" i="32"/>
  <c r="AH101" i="32"/>
  <c r="AG101" i="32"/>
  <c r="AE101" i="32"/>
  <c r="AB101" i="32"/>
  <c r="AA101" i="32"/>
  <c r="Y101" i="32"/>
  <c r="AJ100" i="32"/>
  <c r="AH100" i="32"/>
  <c r="AG100" i="32"/>
  <c r="AE100" i="32"/>
  <c r="AB100" i="32"/>
  <c r="AA100" i="32"/>
  <c r="Y100" i="32"/>
  <c r="AF100" i="32" s="1"/>
  <c r="AJ191" i="31"/>
  <c r="AH191" i="31"/>
  <c r="AG191" i="31"/>
  <c r="AE191" i="31"/>
  <c r="AB191" i="31"/>
  <c r="AA191" i="31"/>
  <c r="Y191" i="31"/>
  <c r="AF191" i="31" s="1"/>
  <c r="AJ190" i="31"/>
  <c r="AH190" i="31"/>
  <c r="AG190" i="31"/>
  <c r="AE190" i="31"/>
  <c r="AB190" i="31"/>
  <c r="AA190" i="31"/>
  <c r="Y190" i="31"/>
  <c r="AF190" i="31" s="1"/>
  <c r="AK190" i="31" s="1"/>
  <c r="AJ189" i="31"/>
  <c r="AH189" i="31"/>
  <c r="AG189" i="31"/>
  <c r="AE189" i="31"/>
  <c r="AB189" i="31"/>
  <c r="AA189" i="31"/>
  <c r="Y189" i="31"/>
  <c r="AJ188" i="31"/>
  <c r="AH188" i="31"/>
  <c r="AG188" i="31"/>
  <c r="AE188" i="31"/>
  <c r="AB188" i="31"/>
  <c r="AA188" i="31"/>
  <c r="Y188" i="31"/>
  <c r="AJ187" i="31"/>
  <c r="AH187" i="31"/>
  <c r="AG187" i="31"/>
  <c r="AE187" i="31"/>
  <c r="AB187" i="31"/>
  <c r="AA187" i="31"/>
  <c r="Y187" i="31"/>
  <c r="AF187" i="31" s="1"/>
  <c r="AJ186" i="31"/>
  <c r="AH186" i="31"/>
  <c r="AG186" i="31"/>
  <c r="AE186" i="31"/>
  <c r="AB186" i="31"/>
  <c r="AA186" i="31"/>
  <c r="Y186" i="31"/>
  <c r="AF186" i="31" s="1"/>
  <c r="AJ185" i="31"/>
  <c r="AH185" i="31"/>
  <c r="AG185" i="31"/>
  <c r="AE185" i="31"/>
  <c r="AB185" i="31"/>
  <c r="AA185" i="31"/>
  <c r="Y185" i="31"/>
  <c r="AF185" i="31" s="1"/>
  <c r="AJ184" i="31"/>
  <c r="AH184" i="31"/>
  <c r="AG184" i="31"/>
  <c r="AE184" i="31"/>
  <c r="AB184" i="31"/>
  <c r="AA184" i="31"/>
  <c r="Y184" i="31"/>
  <c r="AF184" i="31" s="1"/>
  <c r="AJ183" i="31"/>
  <c r="AH183" i="31"/>
  <c r="AG183" i="31"/>
  <c r="AE183" i="31"/>
  <c r="AB183" i="31"/>
  <c r="AA183" i="31"/>
  <c r="Y183" i="31"/>
  <c r="AF183" i="31" s="1"/>
  <c r="AJ182" i="31"/>
  <c r="AH182" i="31"/>
  <c r="AG182" i="31"/>
  <c r="AE182" i="31"/>
  <c r="AB182" i="31"/>
  <c r="AA182" i="31"/>
  <c r="Y182" i="31"/>
  <c r="AF182" i="31" s="1"/>
  <c r="AJ181" i="31"/>
  <c r="AH181" i="31"/>
  <c r="AG181" i="31"/>
  <c r="AE181" i="31"/>
  <c r="AB181" i="31"/>
  <c r="AA181" i="31"/>
  <c r="Y181" i="31"/>
  <c r="AF181" i="31" s="1"/>
  <c r="AJ180" i="31"/>
  <c r="AH180" i="31"/>
  <c r="AG180" i="31"/>
  <c r="AE180" i="31"/>
  <c r="AB180" i="31"/>
  <c r="AA180" i="31"/>
  <c r="Y180" i="31"/>
  <c r="AF180" i="31" s="1"/>
  <c r="AJ151" i="31"/>
  <c r="AH151" i="31"/>
  <c r="AG151" i="31"/>
  <c r="AE151" i="31"/>
  <c r="AB151" i="31"/>
  <c r="AA151" i="31"/>
  <c r="Y151" i="31"/>
  <c r="AF151" i="31" s="1"/>
  <c r="AJ150" i="31"/>
  <c r="AH150" i="31"/>
  <c r="AG150" i="31"/>
  <c r="AE150" i="31"/>
  <c r="AB150" i="31"/>
  <c r="AA150" i="31"/>
  <c r="Y150" i="31"/>
  <c r="Z150" i="31" s="1"/>
  <c r="AC150" i="31" s="1"/>
  <c r="AJ149" i="31"/>
  <c r="AH149" i="31"/>
  <c r="AG149" i="31"/>
  <c r="AE149" i="31"/>
  <c r="AB149" i="31"/>
  <c r="AA149" i="31"/>
  <c r="Y149" i="31"/>
  <c r="AJ148" i="31"/>
  <c r="AH148" i="31"/>
  <c r="AG148" i="31"/>
  <c r="AE148" i="31"/>
  <c r="AB148" i="31"/>
  <c r="AA148" i="31"/>
  <c r="Y148" i="31"/>
  <c r="AF148" i="31" s="1"/>
  <c r="AJ147" i="31"/>
  <c r="AH147" i="31"/>
  <c r="AG147" i="31"/>
  <c r="AE147" i="31"/>
  <c r="AB147" i="31"/>
  <c r="AA147" i="31"/>
  <c r="Y147" i="31"/>
  <c r="AF147" i="31" s="1"/>
  <c r="AJ146" i="31"/>
  <c r="AH146" i="31"/>
  <c r="AG146" i="31"/>
  <c r="AE146" i="31"/>
  <c r="AB146" i="31"/>
  <c r="AA146" i="31"/>
  <c r="Y146" i="31"/>
  <c r="Z146" i="31" s="1"/>
  <c r="AJ145" i="31"/>
  <c r="AH145" i="31"/>
  <c r="AG145" i="31"/>
  <c r="AE145" i="31"/>
  <c r="AB145" i="31"/>
  <c r="AA145" i="31"/>
  <c r="Y145" i="31"/>
  <c r="Z145" i="31" s="1"/>
  <c r="AJ144" i="31"/>
  <c r="AH144" i="31"/>
  <c r="AG144" i="31"/>
  <c r="AE144" i="31"/>
  <c r="AB144" i="31"/>
  <c r="AA144" i="31"/>
  <c r="Y144" i="31"/>
  <c r="Z144" i="31" s="1"/>
  <c r="AJ143" i="31"/>
  <c r="AH143" i="31"/>
  <c r="AG143" i="31"/>
  <c r="AE143" i="31"/>
  <c r="AB143" i="31"/>
  <c r="AA143" i="31"/>
  <c r="Y143" i="31"/>
  <c r="Z143" i="31" s="1"/>
  <c r="AJ142" i="31"/>
  <c r="AH142" i="31"/>
  <c r="AG142" i="31"/>
  <c r="AE142" i="31"/>
  <c r="AB142" i="31"/>
  <c r="AA142" i="31"/>
  <c r="Y142" i="31"/>
  <c r="Z142" i="31" s="1"/>
  <c r="AJ141" i="31"/>
  <c r="AH141" i="31"/>
  <c r="AG141" i="31"/>
  <c r="AE141" i="31"/>
  <c r="AB141" i="31"/>
  <c r="AA141" i="31"/>
  <c r="Y141" i="31"/>
  <c r="AF141" i="31" s="1"/>
  <c r="AJ140" i="31"/>
  <c r="AH140" i="31"/>
  <c r="AG140" i="31"/>
  <c r="AE140" i="31"/>
  <c r="AB140" i="31"/>
  <c r="AA140" i="31"/>
  <c r="Y140" i="31"/>
  <c r="AF140" i="31" s="1"/>
  <c r="AJ110" i="31"/>
  <c r="AH110" i="31"/>
  <c r="AG110" i="31"/>
  <c r="AE110" i="31"/>
  <c r="AB110" i="31"/>
  <c r="AA110" i="31"/>
  <c r="Y110" i="31"/>
  <c r="AF110" i="31" s="1"/>
  <c r="AJ109" i="31"/>
  <c r="AI109" i="31"/>
  <c r="AH109" i="31"/>
  <c r="AG109" i="31"/>
  <c r="AE109" i="31"/>
  <c r="AB109" i="31"/>
  <c r="AA109" i="31"/>
  <c r="Y109" i="31"/>
  <c r="AD109" i="31" s="1"/>
  <c r="AJ108" i="31"/>
  <c r="AH108" i="31"/>
  <c r="AG108" i="31"/>
  <c r="AE108" i="31"/>
  <c r="AB108" i="31"/>
  <c r="AA108" i="31"/>
  <c r="Y108" i="31"/>
  <c r="AJ107" i="31"/>
  <c r="AH107" i="31"/>
  <c r="AG107" i="31"/>
  <c r="AE107" i="31"/>
  <c r="AB107" i="31"/>
  <c r="AA107" i="31"/>
  <c r="Y107" i="31"/>
  <c r="AJ106" i="31"/>
  <c r="AH106" i="31"/>
  <c r="AG106" i="31"/>
  <c r="AE106" i="31"/>
  <c r="AB106" i="31"/>
  <c r="AA106" i="31"/>
  <c r="Y106" i="31"/>
  <c r="AJ105" i="31"/>
  <c r="AH105" i="31"/>
  <c r="AG105" i="31"/>
  <c r="AE105" i="31"/>
  <c r="AB105" i="31"/>
  <c r="AA105" i="31"/>
  <c r="Y105" i="31"/>
  <c r="AF105" i="31" s="1"/>
  <c r="AJ104" i="31"/>
  <c r="AH104" i="31"/>
  <c r="AG104" i="31"/>
  <c r="AE104" i="31"/>
  <c r="AB104" i="31"/>
  <c r="AA104" i="31"/>
  <c r="Y104" i="31"/>
  <c r="AF104" i="31" s="1"/>
  <c r="AJ103" i="31"/>
  <c r="AH103" i="31"/>
  <c r="AG103" i="31"/>
  <c r="AE103" i="31"/>
  <c r="AB103" i="31"/>
  <c r="AA103" i="31"/>
  <c r="Y103" i="31"/>
  <c r="AF103" i="31" s="1"/>
  <c r="AJ102" i="31"/>
  <c r="AH102" i="31"/>
  <c r="AG102" i="31"/>
  <c r="AE102" i="31"/>
  <c r="AB102" i="31"/>
  <c r="AA102" i="31"/>
  <c r="Y102" i="31"/>
  <c r="AF102" i="31" s="1"/>
  <c r="AJ101" i="31"/>
  <c r="AH101" i="31"/>
  <c r="AG101" i="31"/>
  <c r="AE101" i="31"/>
  <c r="AB101" i="31"/>
  <c r="AA101" i="31"/>
  <c r="Y101" i="31"/>
  <c r="AF101" i="31" s="1"/>
  <c r="AJ100" i="31"/>
  <c r="AH100" i="31"/>
  <c r="AG100" i="31"/>
  <c r="AE100" i="31"/>
  <c r="AB100" i="31"/>
  <c r="AA100" i="31"/>
  <c r="Y100" i="31"/>
  <c r="AF100" i="31" s="1"/>
  <c r="AJ99" i="31"/>
  <c r="AH99" i="31"/>
  <c r="AG99" i="31"/>
  <c r="AE99" i="31"/>
  <c r="AB99" i="31"/>
  <c r="AA99" i="31"/>
  <c r="Y99" i="31"/>
  <c r="AF99" i="31" s="1"/>
  <c r="AJ191" i="30"/>
  <c r="AH191" i="30"/>
  <c r="AG191" i="30"/>
  <c r="AE191" i="30"/>
  <c r="AB191" i="30"/>
  <c r="AA191" i="30"/>
  <c r="Y191" i="30"/>
  <c r="AF191" i="30" s="1"/>
  <c r="AJ190" i="30"/>
  <c r="AH190" i="30"/>
  <c r="AG190" i="30"/>
  <c r="AE190" i="30"/>
  <c r="AB190" i="30"/>
  <c r="AA190" i="30"/>
  <c r="Y190" i="30"/>
  <c r="AJ189" i="30"/>
  <c r="AH189" i="30"/>
  <c r="AG189" i="30"/>
  <c r="AE189" i="30"/>
  <c r="AB189" i="30"/>
  <c r="AA189" i="30"/>
  <c r="Y189" i="30"/>
  <c r="AJ188" i="30"/>
  <c r="AH188" i="30"/>
  <c r="AG188" i="30"/>
  <c r="AE188" i="30"/>
  <c r="AB188" i="30"/>
  <c r="AA188" i="30"/>
  <c r="Y188" i="30"/>
  <c r="AJ187" i="30"/>
  <c r="AH187" i="30"/>
  <c r="AG187" i="30"/>
  <c r="AE187" i="30"/>
  <c r="AB187" i="30"/>
  <c r="AA187" i="30"/>
  <c r="Y187" i="30"/>
  <c r="AJ186" i="30"/>
  <c r="AH186" i="30"/>
  <c r="AG186" i="30"/>
  <c r="AE186" i="30"/>
  <c r="AB186" i="30"/>
  <c r="AA186" i="30"/>
  <c r="Y186" i="30"/>
  <c r="AJ185" i="30"/>
  <c r="AH185" i="30"/>
  <c r="AG185" i="30"/>
  <c r="AE185" i="30"/>
  <c r="AB185" i="30"/>
  <c r="AA185" i="30"/>
  <c r="Y185" i="30"/>
  <c r="AJ184" i="30"/>
  <c r="AH184" i="30"/>
  <c r="AG184" i="30"/>
  <c r="AE184" i="30"/>
  <c r="AB184" i="30"/>
  <c r="AA184" i="30"/>
  <c r="Y184" i="30"/>
  <c r="AJ183" i="30"/>
  <c r="AH183" i="30"/>
  <c r="AG183" i="30"/>
  <c r="AE183" i="30"/>
  <c r="AB183" i="30"/>
  <c r="AA183" i="30"/>
  <c r="Y183" i="30"/>
  <c r="AJ182" i="30"/>
  <c r="AH182" i="30"/>
  <c r="AG182" i="30"/>
  <c r="AE182" i="30"/>
  <c r="AB182" i="30"/>
  <c r="AA182" i="30"/>
  <c r="Y182" i="30"/>
  <c r="AJ181" i="30"/>
  <c r="AH181" i="30"/>
  <c r="AG181" i="30"/>
  <c r="AE181" i="30"/>
  <c r="AB181" i="30"/>
  <c r="AA181" i="30"/>
  <c r="Y181" i="30"/>
  <c r="AF181" i="30" s="1"/>
  <c r="AJ180" i="30"/>
  <c r="AH180" i="30"/>
  <c r="AG180" i="30"/>
  <c r="AE180" i="30"/>
  <c r="AB180" i="30"/>
  <c r="AA180" i="30"/>
  <c r="Y180" i="30"/>
  <c r="AF180" i="30" s="1"/>
  <c r="AJ151" i="30"/>
  <c r="AH151" i="30"/>
  <c r="AG151" i="30"/>
  <c r="AE151" i="30"/>
  <c r="AB151" i="30"/>
  <c r="AA151" i="30"/>
  <c r="Y151" i="30"/>
  <c r="AF151" i="30" s="1"/>
  <c r="AJ150" i="30"/>
  <c r="AH150" i="30"/>
  <c r="AG150" i="30"/>
  <c r="AE150" i="30"/>
  <c r="AB150" i="30"/>
  <c r="AA150" i="30"/>
  <c r="Y150" i="30"/>
  <c r="AJ149" i="30"/>
  <c r="AH149" i="30"/>
  <c r="AG149" i="30"/>
  <c r="AE149" i="30"/>
  <c r="AB149" i="30"/>
  <c r="AA149" i="30"/>
  <c r="Y149" i="30"/>
  <c r="AJ148" i="30"/>
  <c r="AH148" i="30"/>
  <c r="AG148" i="30"/>
  <c r="AE148" i="30"/>
  <c r="AB148" i="30"/>
  <c r="AA148" i="30"/>
  <c r="Y148" i="30"/>
  <c r="AF148" i="30" s="1"/>
  <c r="AJ147" i="30"/>
  <c r="AH147" i="30"/>
  <c r="AG147" i="30"/>
  <c r="AE147" i="30"/>
  <c r="AB147" i="30"/>
  <c r="AA147" i="30"/>
  <c r="Y147" i="30"/>
  <c r="AJ146" i="30"/>
  <c r="AH146" i="30"/>
  <c r="AG146" i="30"/>
  <c r="AE146" i="30"/>
  <c r="AB146" i="30"/>
  <c r="AA146" i="30"/>
  <c r="Y146" i="30"/>
  <c r="AJ145" i="30"/>
  <c r="AH145" i="30"/>
  <c r="AG145" i="30"/>
  <c r="AE145" i="30"/>
  <c r="AB145" i="30"/>
  <c r="AA145" i="30"/>
  <c r="Y145" i="30"/>
  <c r="AJ144" i="30"/>
  <c r="AH144" i="30"/>
  <c r="AG144" i="30"/>
  <c r="AE144" i="30"/>
  <c r="AB144" i="30"/>
  <c r="AA144" i="30"/>
  <c r="Y144" i="30"/>
  <c r="AJ143" i="30"/>
  <c r="AH143" i="30"/>
  <c r="AG143" i="30"/>
  <c r="AE143" i="30"/>
  <c r="AB143" i="30"/>
  <c r="AA143" i="30"/>
  <c r="Y143" i="30"/>
  <c r="AJ142" i="30"/>
  <c r="AH142" i="30"/>
  <c r="AG142" i="30"/>
  <c r="AE142" i="30"/>
  <c r="AB142" i="30"/>
  <c r="AA142" i="30"/>
  <c r="Y142" i="30"/>
  <c r="AJ141" i="30"/>
  <c r="AH141" i="30"/>
  <c r="AG141" i="30"/>
  <c r="AE141" i="30"/>
  <c r="AB141" i="30"/>
  <c r="AA141" i="30"/>
  <c r="Y141" i="30"/>
  <c r="AI141" i="30" s="1"/>
  <c r="AJ140" i="30"/>
  <c r="AH140" i="30"/>
  <c r="AG140" i="30"/>
  <c r="AE140" i="30"/>
  <c r="AB140" i="30"/>
  <c r="AA140" i="30"/>
  <c r="Y140" i="30"/>
  <c r="AF140" i="30" s="1"/>
  <c r="AI107" i="30"/>
  <c r="AK110" i="30"/>
  <c r="AJ110" i="30"/>
  <c r="AH110" i="30"/>
  <c r="AG110" i="30"/>
  <c r="AE110" i="30"/>
  <c r="AB110" i="30"/>
  <c r="AA110" i="30"/>
  <c r="Z110" i="30"/>
  <c r="Y110" i="30"/>
  <c r="AD110" i="30" s="1"/>
  <c r="AJ109" i="30"/>
  <c r="AH109" i="30"/>
  <c r="AG109" i="30"/>
  <c r="AE109" i="30"/>
  <c r="AB109" i="30"/>
  <c r="AA109" i="30"/>
  <c r="Y109" i="30"/>
  <c r="Z109" i="30" s="1"/>
  <c r="AJ108" i="30"/>
  <c r="AH108" i="30"/>
  <c r="AG108" i="30"/>
  <c r="AE108" i="30"/>
  <c r="AB108" i="30"/>
  <c r="AA108" i="30"/>
  <c r="Y108" i="30"/>
  <c r="AJ107" i="30"/>
  <c r="AH107" i="30"/>
  <c r="AG107" i="30"/>
  <c r="AE107" i="30"/>
  <c r="AB107" i="30"/>
  <c r="AA107" i="30"/>
  <c r="Y107" i="30"/>
  <c r="AJ106" i="30"/>
  <c r="AH106" i="30"/>
  <c r="AG106" i="30"/>
  <c r="AE106" i="30"/>
  <c r="AB106" i="30"/>
  <c r="AA106" i="30"/>
  <c r="Y106" i="30"/>
  <c r="Z106" i="30" s="1"/>
  <c r="AJ105" i="30"/>
  <c r="AH105" i="30"/>
  <c r="AG105" i="30"/>
  <c r="AE105" i="30"/>
  <c r="AB105" i="30"/>
  <c r="AA105" i="30"/>
  <c r="Y105" i="30"/>
  <c r="AJ104" i="30"/>
  <c r="AH104" i="30"/>
  <c r="AG104" i="30"/>
  <c r="AE104" i="30"/>
  <c r="AB104" i="30"/>
  <c r="AA104" i="30"/>
  <c r="Y104" i="30"/>
  <c r="AJ103" i="30"/>
  <c r="AH103" i="30"/>
  <c r="AG103" i="30"/>
  <c r="AE103" i="30"/>
  <c r="AB103" i="30"/>
  <c r="AA103" i="30"/>
  <c r="Y103" i="30"/>
  <c r="AJ102" i="30"/>
  <c r="AH102" i="30"/>
  <c r="AG102" i="30"/>
  <c r="AE102" i="30"/>
  <c r="AB102" i="30"/>
  <c r="AA102" i="30"/>
  <c r="Y102" i="30"/>
  <c r="AJ101" i="30"/>
  <c r="AH101" i="30"/>
  <c r="AG101" i="30"/>
  <c r="AE101" i="30"/>
  <c r="AB101" i="30"/>
  <c r="AA101" i="30"/>
  <c r="Y101" i="30"/>
  <c r="AJ100" i="30"/>
  <c r="AH100" i="30"/>
  <c r="AG100" i="30"/>
  <c r="AE100" i="30"/>
  <c r="AB100" i="30"/>
  <c r="AA100" i="30"/>
  <c r="Y100" i="30"/>
  <c r="AF100" i="30" s="1"/>
  <c r="AJ99" i="30"/>
  <c r="AH99" i="30"/>
  <c r="AG99" i="30"/>
  <c r="AE99" i="30"/>
  <c r="AB99" i="30"/>
  <c r="AA99" i="30"/>
  <c r="Y99" i="30"/>
  <c r="AF99" i="30" s="1"/>
  <c r="AJ191" i="29"/>
  <c r="AH191" i="29"/>
  <c r="AG191" i="29"/>
  <c r="AE191" i="29"/>
  <c r="AB191" i="29"/>
  <c r="AA191" i="29"/>
  <c r="Y191" i="29"/>
  <c r="Z191" i="29" s="1"/>
  <c r="AJ190" i="29"/>
  <c r="AH190" i="29"/>
  <c r="AG190" i="29"/>
  <c r="AI190" i="29" s="1"/>
  <c r="AE190" i="29"/>
  <c r="AB190" i="29"/>
  <c r="AA190" i="29"/>
  <c r="Y190" i="29"/>
  <c r="AF190" i="29" s="1"/>
  <c r="AJ189" i="29"/>
  <c r="AH189" i="29"/>
  <c r="AG189" i="29"/>
  <c r="AE189" i="29"/>
  <c r="AB189" i="29"/>
  <c r="AA189" i="29"/>
  <c r="Y189" i="29"/>
  <c r="AJ188" i="29"/>
  <c r="AH188" i="29"/>
  <c r="AG188" i="29"/>
  <c r="AE188" i="29"/>
  <c r="AB188" i="29"/>
  <c r="AA188" i="29"/>
  <c r="Y188" i="29"/>
  <c r="AJ187" i="29"/>
  <c r="AH187" i="29"/>
  <c r="AG187" i="29"/>
  <c r="AI187" i="29" s="1"/>
  <c r="AF187" i="29"/>
  <c r="AE187" i="29"/>
  <c r="AB187" i="29"/>
  <c r="AA187" i="29"/>
  <c r="Y187" i="29"/>
  <c r="AJ186" i="29"/>
  <c r="AH186" i="29"/>
  <c r="AG186" i="29"/>
  <c r="AE186" i="29"/>
  <c r="AB186" i="29"/>
  <c r="AA186" i="29"/>
  <c r="Y186" i="29"/>
  <c r="Z186" i="29" s="1"/>
  <c r="AC186" i="29" s="1"/>
  <c r="AJ185" i="29"/>
  <c r="AH185" i="29"/>
  <c r="AG185" i="29"/>
  <c r="AE185" i="29"/>
  <c r="AB185" i="29"/>
  <c r="AA185" i="29"/>
  <c r="Y185" i="29"/>
  <c r="AF185" i="29" s="1"/>
  <c r="AJ184" i="29"/>
  <c r="AH184" i="29"/>
  <c r="AG184" i="29"/>
  <c r="AF184" i="29"/>
  <c r="AE184" i="29"/>
  <c r="AB184" i="29"/>
  <c r="AA184" i="29"/>
  <c r="Y184" i="29"/>
  <c r="AJ183" i="29"/>
  <c r="AH183" i="29"/>
  <c r="AG183" i="29"/>
  <c r="AE183" i="29"/>
  <c r="AB183" i="29"/>
  <c r="AA183" i="29"/>
  <c r="Y183" i="29"/>
  <c r="AF183" i="29" s="1"/>
  <c r="AJ182" i="29"/>
  <c r="AH182" i="29"/>
  <c r="AG182" i="29"/>
  <c r="AE182" i="29"/>
  <c r="AB182" i="29"/>
  <c r="AA182" i="29"/>
  <c r="Y182" i="29"/>
  <c r="AF182" i="29" s="1"/>
  <c r="AJ181" i="29"/>
  <c r="AH181" i="29"/>
  <c r="AG181" i="29"/>
  <c r="AE181" i="29"/>
  <c r="AB181" i="29"/>
  <c r="AA181" i="29"/>
  <c r="Y181" i="29"/>
  <c r="AF181" i="29" s="1"/>
  <c r="AJ180" i="29"/>
  <c r="AH180" i="29"/>
  <c r="AG180" i="29"/>
  <c r="AE180" i="29"/>
  <c r="AB180" i="29"/>
  <c r="AA180" i="29"/>
  <c r="Y180" i="29"/>
  <c r="AF180" i="29" s="1"/>
  <c r="AJ151" i="29"/>
  <c r="AH151" i="29"/>
  <c r="AG151" i="29"/>
  <c r="AE151" i="29"/>
  <c r="AB151" i="29"/>
  <c r="AA151" i="29"/>
  <c r="Y151" i="29"/>
  <c r="AF151" i="29" s="1"/>
  <c r="AJ150" i="29"/>
  <c r="AH150" i="29"/>
  <c r="AG150" i="29"/>
  <c r="AE150" i="29"/>
  <c r="AB150" i="29"/>
  <c r="AA150" i="29"/>
  <c r="Y150" i="29"/>
  <c r="Z150" i="29" s="1"/>
  <c r="AC150" i="29" s="1"/>
  <c r="AD150" i="29" s="1"/>
  <c r="AJ149" i="29"/>
  <c r="AH149" i="29"/>
  <c r="AG149" i="29"/>
  <c r="AE149" i="29"/>
  <c r="AB149" i="29"/>
  <c r="AA149" i="29"/>
  <c r="Y149" i="29"/>
  <c r="AJ148" i="29"/>
  <c r="AH148" i="29"/>
  <c r="AG148" i="29"/>
  <c r="AE148" i="29"/>
  <c r="AB148" i="29"/>
  <c r="AA148" i="29"/>
  <c r="Y148" i="29"/>
  <c r="AJ147" i="29"/>
  <c r="AH147" i="29"/>
  <c r="AG147" i="29"/>
  <c r="AE147" i="29"/>
  <c r="AB147" i="29"/>
  <c r="AA147" i="29"/>
  <c r="Y147" i="29"/>
  <c r="AJ146" i="29"/>
  <c r="AH146" i="29"/>
  <c r="AG146" i="29"/>
  <c r="AF146" i="29"/>
  <c r="AE146" i="29"/>
  <c r="AB146" i="29"/>
  <c r="AA146" i="29"/>
  <c r="Y146" i="29"/>
  <c r="AJ145" i="29"/>
  <c r="AH145" i="29"/>
  <c r="AG145" i="29"/>
  <c r="AE145" i="29"/>
  <c r="AB145" i="29"/>
  <c r="AA145" i="29"/>
  <c r="Y145" i="29"/>
  <c r="AF145" i="29" s="1"/>
  <c r="AJ144" i="29"/>
  <c r="AH144" i="29"/>
  <c r="AG144" i="29"/>
  <c r="AE144" i="29"/>
  <c r="AB144" i="29"/>
  <c r="AA144" i="29"/>
  <c r="Y144" i="29"/>
  <c r="Z144" i="29" s="1"/>
  <c r="AJ143" i="29"/>
  <c r="AH143" i="29"/>
  <c r="AG143" i="29"/>
  <c r="AE143" i="29"/>
  <c r="AB143" i="29"/>
  <c r="AA143" i="29"/>
  <c r="Y143" i="29"/>
  <c r="Z143" i="29" s="1"/>
  <c r="AJ142" i="29"/>
  <c r="AH142" i="29"/>
  <c r="AG142" i="29"/>
  <c r="AE142" i="29"/>
  <c r="AB142" i="29"/>
  <c r="AA142" i="29"/>
  <c r="Y142" i="29"/>
  <c r="Z142" i="29" s="1"/>
  <c r="AC142" i="29" s="1"/>
  <c r="AD142" i="29" s="1"/>
  <c r="AJ141" i="29"/>
  <c r="AH141" i="29"/>
  <c r="AG141" i="29"/>
  <c r="AE141" i="29"/>
  <c r="AB141" i="29"/>
  <c r="AA141" i="29"/>
  <c r="Y141" i="29"/>
  <c r="AF141" i="29" s="1"/>
  <c r="AJ140" i="29"/>
  <c r="AH140" i="29"/>
  <c r="AG140" i="29"/>
  <c r="AE140" i="29"/>
  <c r="AB140" i="29"/>
  <c r="AA140" i="29"/>
  <c r="Y140" i="29"/>
  <c r="AF140" i="29" s="1"/>
  <c r="AJ110" i="29"/>
  <c r="AH110" i="29"/>
  <c r="AG110" i="29"/>
  <c r="AE110" i="29"/>
  <c r="AB110" i="29"/>
  <c r="AA110" i="29"/>
  <c r="Y110" i="29"/>
  <c r="AF110" i="29" s="1"/>
  <c r="AJ109" i="29"/>
  <c r="AH109" i="29"/>
  <c r="AG109" i="29"/>
  <c r="AE109" i="29"/>
  <c r="AB109" i="29"/>
  <c r="AA109" i="29"/>
  <c r="Y109" i="29"/>
  <c r="AJ108" i="29"/>
  <c r="AH108" i="29"/>
  <c r="AG108" i="29"/>
  <c r="AE108" i="29"/>
  <c r="AB108" i="29"/>
  <c r="AA108" i="29"/>
  <c r="Y108" i="29"/>
  <c r="AF108" i="29" s="1"/>
  <c r="AJ107" i="29"/>
  <c r="AH107" i="29"/>
  <c r="AG107" i="29"/>
  <c r="AE107" i="29"/>
  <c r="AB107" i="29"/>
  <c r="AA107" i="29"/>
  <c r="Y107" i="29"/>
  <c r="AJ106" i="29"/>
  <c r="AH106" i="29"/>
  <c r="AG106" i="29"/>
  <c r="AE106" i="29"/>
  <c r="AB106" i="29"/>
  <c r="AA106" i="29"/>
  <c r="Y106" i="29"/>
  <c r="AJ105" i="29"/>
  <c r="AH105" i="29"/>
  <c r="AG105" i="29"/>
  <c r="AE105" i="29"/>
  <c r="AB105" i="29"/>
  <c r="AA105" i="29"/>
  <c r="Y105" i="29"/>
  <c r="AI105" i="29" s="1"/>
  <c r="AJ104" i="29"/>
  <c r="AH104" i="29"/>
  <c r="AG104" i="29"/>
  <c r="AE104" i="29"/>
  <c r="AB104" i="29"/>
  <c r="AA104" i="29"/>
  <c r="Y104" i="29"/>
  <c r="AJ103" i="29"/>
  <c r="AH103" i="29"/>
  <c r="AG103" i="29"/>
  <c r="AE103" i="29"/>
  <c r="AB103" i="29"/>
  <c r="AA103" i="29"/>
  <c r="Y103" i="29"/>
  <c r="AJ102" i="29"/>
  <c r="AH102" i="29"/>
  <c r="AG102" i="29"/>
  <c r="AE102" i="29"/>
  <c r="AB102" i="29"/>
  <c r="AA102" i="29"/>
  <c r="Y102" i="29"/>
  <c r="AJ101" i="29"/>
  <c r="AH101" i="29"/>
  <c r="AG101" i="29"/>
  <c r="AE101" i="29"/>
  <c r="AB101" i="29"/>
  <c r="AA101" i="29"/>
  <c r="Y101" i="29"/>
  <c r="AJ100" i="29"/>
  <c r="AH100" i="29"/>
  <c r="AG100" i="29"/>
  <c r="AE100" i="29"/>
  <c r="AB100" i="29"/>
  <c r="AA100" i="29"/>
  <c r="Y100" i="29"/>
  <c r="AF100" i="29" s="1"/>
  <c r="AJ99" i="29"/>
  <c r="AH99" i="29"/>
  <c r="AG99" i="29"/>
  <c r="AE99" i="29"/>
  <c r="AB99" i="29"/>
  <c r="AA99" i="29"/>
  <c r="Y99" i="29"/>
  <c r="AF99" i="29" s="1"/>
  <c r="AJ144" i="28"/>
  <c r="AH144" i="28"/>
  <c r="AG144" i="28"/>
  <c r="AE144" i="28"/>
  <c r="AB144" i="28"/>
  <c r="AA144" i="28"/>
  <c r="Y144" i="28"/>
  <c r="AF144" i="28" s="1"/>
  <c r="AK144" i="28" s="1"/>
  <c r="AJ143" i="28"/>
  <c r="AH143" i="28"/>
  <c r="AI143" i="28" s="1"/>
  <c r="AG143" i="28"/>
  <c r="AE143" i="28"/>
  <c r="AB143" i="28"/>
  <c r="AA143" i="28"/>
  <c r="Y143" i="28"/>
  <c r="AF143" i="28" s="1"/>
  <c r="AJ142" i="28"/>
  <c r="AH142" i="28"/>
  <c r="AG142" i="28"/>
  <c r="AE142" i="28"/>
  <c r="AB142" i="28"/>
  <c r="AA142" i="28"/>
  <c r="Y142" i="28"/>
  <c r="AJ141" i="28"/>
  <c r="AH141" i="28"/>
  <c r="AG141" i="28"/>
  <c r="AE141" i="28"/>
  <c r="AB141" i="28"/>
  <c r="AA141" i="28"/>
  <c r="Y141" i="28"/>
  <c r="AF141" i="28" s="1"/>
  <c r="AJ140" i="28"/>
  <c r="AH140" i="28"/>
  <c r="AG140" i="28"/>
  <c r="AI140" i="28" s="1"/>
  <c r="AF140" i="28"/>
  <c r="AE140" i="28"/>
  <c r="AB140" i="28"/>
  <c r="AA140" i="28"/>
  <c r="Y140" i="28"/>
  <c r="AD140" i="28" s="1"/>
  <c r="AJ139" i="28"/>
  <c r="AH139" i="28"/>
  <c r="AG139" i="28"/>
  <c r="AE139" i="28"/>
  <c r="AB139" i="28"/>
  <c r="AA139" i="28"/>
  <c r="Y139" i="28"/>
  <c r="AD139" i="28" s="1"/>
  <c r="AJ138" i="28"/>
  <c r="AH138" i="28"/>
  <c r="AG138" i="28"/>
  <c r="AE138" i="28"/>
  <c r="AB138" i="28"/>
  <c r="AA138" i="28"/>
  <c r="Y138" i="28"/>
  <c r="AF138" i="28" s="1"/>
  <c r="AJ137" i="28"/>
  <c r="AH137" i="28"/>
  <c r="AG137" i="28"/>
  <c r="AE137" i="28"/>
  <c r="AB137" i="28"/>
  <c r="AA137" i="28"/>
  <c r="Y137" i="28"/>
  <c r="AF137" i="28" s="1"/>
  <c r="AJ136" i="28"/>
  <c r="AH136" i="28"/>
  <c r="AG136" i="28"/>
  <c r="AE136" i="28"/>
  <c r="AB136" i="28"/>
  <c r="AA136" i="28"/>
  <c r="Y136" i="28"/>
  <c r="AJ135" i="28"/>
  <c r="AH135" i="28"/>
  <c r="AG135" i="28"/>
  <c r="AE135" i="28"/>
  <c r="AB135" i="28"/>
  <c r="AA135" i="28"/>
  <c r="Y135" i="28"/>
  <c r="AJ134" i="28"/>
  <c r="AH134" i="28"/>
  <c r="AG134" i="28"/>
  <c r="AE134" i="28"/>
  <c r="AB134" i="28"/>
  <c r="AA134" i="28"/>
  <c r="Y134" i="28"/>
  <c r="AF134" i="28" s="1"/>
  <c r="AJ133" i="28"/>
  <c r="AH133" i="28"/>
  <c r="AG133" i="28"/>
  <c r="AE133" i="28"/>
  <c r="AB133" i="28"/>
  <c r="AA133" i="28"/>
  <c r="Y133" i="28"/>
  <c r="AJ107" i="28"/>
  <c r="AH107" i="28"/>
  <c r="AG107" i="28"/>
  <c r="AE107" i="28"/>
  <c r="AB107" i="28"/>
  <c r="AA107" i="28"/>
  <c r="Y107" i="28"/>
  <c r="AF107" i="28" s="1"/>
  <c r="AJ106" i="28"/>
  <c r="AH106" i="28"/>
  <c r="AG106" i="28"/>
  <c r="AE106" i="28"/>
  <c r="AB106" i="28"/>
  <c r="AA106" i="28"/>
  <c r="Y106" i="28"/>
  <c r="AF106" i="28" s="1"/>
  <c r="AJ105" i="28"/>
  <c r="AH105" i="28"/>
  <c r="AG105" i="28"/>
  <c r="AE105" i="28"/>
  <c r="AB105" i="28"/>
  <c r="AA105" i="28"/>
  <c r="Y105" i="28"/>
  <c r="AJ104" i="28"/>
  <c r="AH104" i="28"/>
  <c r="AG104" i="28"/>
  <c r="AE104" i="28"/>
  <c r="AB104" i="28"/>
  <c r="AA104" i="28"/>
  <c r="Y104" i="28"/>
  <c r="AK104" i="28" s="1"/>
  <c r="AJ103" i="28"/>
  <c r="AH103" i="28"/>
  <c r="AG103" i="28"/>
  <c r="AE103" i="28"/>
  <c r="AB103" i="28"/>
  <c r="AA103" i="28"/>
  <c r="Y103" i="28"/>
  <c r="AK103" i="28" s="1"/>
  <c r="AJ102" i="28"/>
  <c r="AH102" i="28"/>
  <c r="AG102" i="28"/>
  <c r="AE102" i="28"/>
  <c r="AB102" i="28"/>
  <c r="AA102" i="28"/>
  <c r="Y102" i="28"/>
  <c r="AF102" i="28" s="1"/>
  <c r="AJ101" i="28"/>
  <c r="AH101" i="28"/>
  <c r="AG101" i="28"/>
  <c r="AE101" i="28"/>
  <c r="AB101" i="28"/>
  <c r="AA101" i="28"/>
  <c r="Y101" i="28"/>
  <c r="AJ100" i="28"/>
  <c r="AH100" i="28"/>
  <c r="AG100" i="28"/>
  <c r="AE100" i="28"/>
  <c r="AB100" i="28"/>
  <c r="AA100" i="28"/>
  <c r="Y100" i="28"/>
  <c r="AF100" i="28" s="1"/>
  <c r="AJ99" i="28"/>
  <c r="AH99" i="28"/>
  <c r="AG99" i="28"/>
  <c r="AE99" i="28"/>
  <c r="AB99" i="28"/>
  <c r="AA99" i="28"/>
  <c r="Y99" i="28"/>
  <c r="AJ98" i="28"/>
  <c r="AH98" i="28"/>
  <c r="AG98" i="28"/>
  <c r="AE98" i="28"/>
  <c r="AB98" i="28"/>
  <c r="AA98" i="28"/>
  <c r="Y98" i="28"/>
  <c r="AF98" i="28" s="1"/>
  <c r="AJ97" i="28"/>
  <c r="AH97" i="28"/>
  <c r="AG97" i="28"/>
  <c r="AE97" i="28"/>
  <c r="AB97" i="28"/>
  <c r="AA97" i="28"/>
  <c r="Y97" i="28"/>
  <c r="AF97" i="28" s="1"/>
  <c r="AJ96" i="28"/>
  <c r="AH96" i="28"/>
  <c r="AG96" i="28"/>
  <c r="AE96" i="28"/>
  <c r="AB96" i="28"/>
  <c r="AA96" i="28"/>
  <c r="Y96" i="28"/>
  <c r="AF96" i="28" s="1"/>
  <c r="AJ191" i="27"/>
  <c r="AH191" i="27"/>
  <c r="AG191" i="27"/>
  <c r="AE191" i="27"/>
  <c r="AB191" i="27"/>
  <c r="AA191" i="27"/>
  <c r="Y191" i="27"/>
  <c r="AF191" i="27" s="1"/>
  <c r="AJ190" i="27"/>
  <c r="AH190" i="27"/>
  <c r="AG190" i="27"/>
  <c r="AE190" i="27"/>
  <c r="AB190" i="27"/>
  <c r="AA190" i="27"/>
  <c r="Y190" i="27"/>
  <c r="AJ189" i="27"/>
  <c r="AH189" i="27"/>
  <c r="AG189" i="27"/>
  <c r="AE189" i="27"/>
  <c r="AB189" i="27"/>
  <c r="AA189" i="27"/>
  <c r="Y189" i="27"/>
  <c r="AJ188" i="27"/>
  <c r="AH188" i="27"/>
  <c r="AG188" i="27"/>
  <c r="AE188" i="27"/>
  <c r="AB188" i="27"/>
  <c r="AA188" i="27"/>
  <c r="Y188" i="27"/>
  <c r="AF188" i="27" s="1"/>
  <c r="AJ187" i="27"/>
  <c r="AH187" i="27"/>
  <c r="AG187" i="27"/>
  <c r="AE187" i="27"/>
  <c r="AB187" i="27"/>
  <c r="AA187" i="27"/>
  <c r="Y187" i="27"/>
  <c r="AJ186" i="27"/>
  <c r="AH186" i="27"/>
  <c r="AG186" i="27"/>
  <c r="AE186" i="27"/>
  <c r="AB186" i="27"/>
  <c r="AA186" i="27"/>
  <c r="Y186" i="27"/>
  <c r="AJ185" i="27"/>
  <c r="AH185" i="27"/>
  <c r="AG185" i="27"/>
  <c r="AE185" i="27"/>
  <c r="AB185" i="27"/>
  <c r="AA185" i="27"/>
  <c r="Y185" i="27"/>
  <c r="AJ184" i="27"/>
  <c r="AH184" i="27"/>
  <c r="AG184" i="27"/>
  <c r="AE184" i="27"/>
  <c r="AB184" i="27"/>
  <c r="AA184" i="27"/>
  <c r="Y184" i="27"/>
  <c r="AJ183" i="27"/>
  <c r="AH183" i="27"/>
  <c r="AG183" i="27"/>
  <c r="AE183" i="27"/>
  <c r="AB183" i="27"/>
  <c r="AA183" i="27"/>
  <c r="Y183" i="27"/>
  <c r="AJ182" i="27"/>
  <c r="AH182" i="27"/>
  <c r="AG182" i="27"/>
  <c r="AE182" i="27"/>
  <c r="AB182" i="27"/>
  <c r="AA182" i="27"/>
  <c r="Y182" i="27"/>
  <c r="AJ181" i="27"/>
  <c r="AH181" i="27"/>
  <c r="AG181" i="27"/>
  <c r="AE181" i="27"/>
  <c r="AB181" i="27"/>
  <c r="AA181" i="27"/>
  <c r="Y181" i="27"/>
  <c r="AF181" i="27" s="1"/>
  <c r="AJ180" i="27"/>
  <c r="AH180" i="27"/>
  <c r="AG180" i="27"/>
  <c r="AE180" i="27"/>
  <c r="AB180" i="27"/>
  <c r="AA180" i="27"/>
  <c r="Y180" i="27"/>
  <c r="AF180" i="27" s="1"/>
  <c r="AJ151" i="27"/>
  <c r="AH151" i="27"/>
  <c r="AG151" i="27"/>
  <c r="AE151" i="27"/>
  <c r="AB151" i="27"/>
  <c r="AA151" i="27"/>
  <c r="Y151" i="27"/>
  <c r="Z151" i="27" s="1"/>
  <c r="AC151" i="27" s="1"/>
  <c r="AJ150" i="27"/>
  <c r="AH150" i="27"/>
  <c r="AG150" i="27"/>
  <c r="AE150" i="27"/>
  <c r="AB150" i="27"/>
  <c r="AA150" i="27"/>
  <c r="Y150" i="27"/>
  <c r="AJ149" i="27"/>
  <c r="AH149" i="27"/>
  <c r="AG149" i="27"/>
  <c r="AE149" i="27"/>
  <c r="AB149" i="27"/>
  <c r="AA149" i="27"/>
  <c r="Y149" i="27"/>
  <c r="AF149" i="27" s="1"/>
  <c r="AJ148" i="27"/>
  <c r="AH148" i="27"/>
  <c r="AG148" i="27"/>
  <c r="AE148" i="27"/>
  <c r="AB148" i="27"/>
  <c r="AA148" i="27"/>
  <c r="Y148" i="27"/>
  <c r="AF148" i="27" s="1"/>
  <c r="AJ147" i="27"/>
  <c r="AH147" i="27"/>
  <c r="AG147" i="27"/>
  <c r="AE147" i="27"/>
  <c r="AB147" i="27"/>
  <c r="AA147" i="27"/>
  <c r="Y147" i="27"/>
  <c r="Z147" i="27" s="1"/>
  <c r="AC147" i="27" s="1"/>
  <c r="AD147" i="27" s="1"/>
  <c r="AJ146" i="27"/>
  <c r="AH146" i="27"/>
  <c r="AG146" i="27"/>
  <c r="AE146" i="27"/>
  <c r="AB146" i="27"/>
  <c r="AA146" i="27"/>
  <c r="Y146" i="27"/>
  <c r="Z146" i="27" s="1"/>
  <c r="AC146" i="27" s="1"/>
  <c r="AJ145" i="27"/>
  <c r="AH145" i="27"/>
  <c r="AG145" i="27"/>
  <c r="AE145" i="27"/>
  <c r="AB145" i="27"/>
  <c r="AA145" i="27"/>
  <c r="Y145" i="27"/>
  <c r="Z145" i="27" s="1"/>
  <c r="AC145" i="27" s="1"/>
  <c r="AD145" i="27" s="1"/>
  <c r="AJ144" i="27"/>
  <c r="AH144" i="27"/>
  <c r="AG144" i="27"/>
  <c r="AE144" i="27"/>
  <c r="AB144" i="27"/>
  <c r="AA144" i="27"/>
  <c r="Y144" i="27"/>
  <c r="AJ143" i="27"/>
  <c r="AH143" i="27"/>
  <c r="AG143" i="27"/>
  <c r="AE143" i="27"/>
  <c r="AB143" i="27"/>
  <c r="AA143" i="27"/>
  <c r="Y143" i="27"/>
  <c r="AJ142" i="27"/>
  <c r="AH142" i="27"/>
  <c r="AG142" i="27"/>
  <c r="AE142" i="27"/>
  <c r="AB142" i="27"/>
  <c r="AA142" i="27"/>
  <c r="Y142" i="27"/>
  <c r="AJ141" i="27"/>
  <c r="AH141" i="27"/>
  <c r="AG141" i="27"/>
  <c r="AE141" i="27"/>
  <c r="AB141" i="27"/>
  <c r="AA141" i="27"/>
  <c r="Y141" i="27"/>
  <c r="AJ140" i="27"/>
  <c r="AH140" i="27"/>
  <c r="AG140" i="27"/>
  <c r="AE140" i="27"/>
  <c r="AB140" i="27"/>
  <c r="AA140" i="27"/>
  <c r="Y140" i="27"/>
  <c r="AJ110" i="27"/>
  <c r="AH110" i="27"/>
  <c r="AG110" i="27"/>
  <c r="AE110" i="27"/>
  <c r="AB110" i="27"/>
  <c r="AA110" i="27"/>
  <c r="Y110" i="27"/>
  <c r="AF110" i="27" s="1"/>
  <c r="AJ109" i="27"/>
  <c r="AH109" i="27"/>
  <c r="AG109" i="27"/>
  <c r="AE109" i="27"/>
  <c r="AB109" i="27"/>
  <c r="AA109" i="27"/>
  <c r="Y109" i="27"/>
  <c r="AJ108" i="27"/>
  <c r="AH108" i="27"/>
  <c r="AG108" i="27"/>
  <c r="AE108" i="27"/>
  <c r="AB108" i="27"/>
  <c r="AA108" i="27"/>
  <c r="Y108" i="27"/>
  <c r="AF108" i="27" s="1"/>
  <c r="AJ107" i="27"/>
  <c r="AH107" i="27"/>
  <c r="AG107" i="27"/>
  <c r="AE107" i="27"/>
  <c r="AB107" i="27"/>
  <c r="AA107" i="27"/>
  <c r="Y107" i="27"/>
  <c r="AF107" i="27" s="1"/>
  <c r="AJ106" i="27"/>
  <c r="AH106" i="27"/>
  <c r="AG106" i="27"/>
  <c r="AE106" i="27"/>
  <c r="AB106" i="27"/>
  <c r="AA106" i="27"/>
  <c r="Y106" i="27"/>
  <c r="AJ105" i="27"/>
  <c r="AH105" i="27"/>
  <c r="AG105" i="27"/>
  <c r="AE105" i="27"/>
  <c r="AB105" i="27"/>
  <c r="AA105" i="27"/>
  <c r="Y105" i="27"/>
  <c r="AJ104" i="27"/>
  <c r="AH104" i="27"/>
  <c r="AG104" i="27"/>
  <c r="AE104" i="27"/>
  <c r="AB104" i="27"/>
  <c r="AA104" i="27"/>
  <c r="Y104" i="27"/>
  <c r="AJ103" i="27"/>
  <c r="AH103" i="27"/>
  <c r="AG103" i="27"/>
  <c r="AE103" i="27"/>
  <c r="AB103" i="27"/>
  <c r="AA103" i="27"/>
  <c r="Y103" i="27"/>
  <c r="AJ102" i="27"/>
  <c r="AH102" i="27"/>
  <c r="AG102" i="27"/>
  <c r="AE102" i="27"/>
  <c r="AB102" i="27"/>
  <c r="AA102" i="27"/>
  <c r="Y102" i="27"/>
  <c r="AJ101" i="27"/>
  <c r="AH101" i="27"/>
  <c r="AG101" i="27"/>
  <c r="AE101" i="27"/>
  <c r="AB101" i="27"/>
  <c r="AA101" i="27"/>
  <c r="Y101" i="27"/>
  <c r="AJ100" i="27"/>
  <c r="AH100" i="27"/>
  <c r="AG100" i="27"/>
  <c r="AE100" i="27"/>
  <c r="AB100" i="27"/>
  <c r="AA100" i="27"/>
  <c r="Y100" i="27"/>
  <c r="AF100" i="27" s="1"/>
  <c r="AJ99" i="27"/>
  <c r="AH99" i="27"/>
  <c r="AG99" i="27"/>
  <c r="AE99" i="27"/>
  <c r="AB99" i="27"/>
  <c r="AA99" i="27"/>
  <c r="Y99" i="27"/>
  <c r="AF99" i="27" s="1"/>
  <c r="AJ191" i="26"/>
  <c r="AH191" i="26"/>
  <c r="AG191" i="26"/>
  <c r="AE191" i="26"/>
  <c r="AB191" i="26"/>
  <c r="AA191" i="26"/>
  <c r="Y191" i="26"/>
  <c r="AF191" i="26" s="1"/>
  <c r="AJ190" i="26"/>
  <c r="AH190" i="26"/>
  <c r="AG190" i="26"/>
  <c r="AE190" i="26"/>
  <c r="AB190" i="26"/>
  <c r="AA190" i="26"/>
  <c r="Y190" i="26"/>
  <c r="AF190" i="26" s="1"/>
  <c r="AJ189" i="26"/>
  <c r="AH189" i="26"/>
  <c r="AG189" i="26"/>
  <c r="AE189" i="26"/>
  <c r="AB189" i="26"/>
  <c r="AA189" i="26"/>
  <c r="Y189" i="26"/>
  <c r="AJ188" i="26"/>
  <c r="AH188" i="26"/>
  <c r="AG188" i="26"/>
  <c r="AE188" i="26"/>
  <c r="AB188" i="26"/>
  <c r="AA188" i="26"/>
  <c r="Y188" i="26"/>
  <c r="AJ187" i="26"/>
  <c r="AH187" i="26"/>
  <c r="AG187" i="26"/>
  <c r="AE187" i="26"/>
  <c r="AB187" i="26"/>
  <c r="AA187" i="26"/>
  <c r="Y187" i="26"/>
  <c r="AF187" i="26" s="1"/>
  <c r="AJ186" i="26"/>
  <c r="AH186" i="26"/>
  <c r="AG186" i="26"/>
  <c r="AE186" i="26"/>
  <c r="AB186" i="26"/>
  <c r="AA186" i="26"/>
  <c r="Y186" i="26"/>
  <c r="AF186" i="26" s="1"/>
  <c r="AJ185" i="26"/>
  <c r="AH185" i="26"/>
  <c r="AG185" i="26"/>
  <c r="AE185" i="26"/>
  <c r="AB185" i="26"/>
  <c r="AA185" i="26"/>
  <c r="Y185" i="26"/>
  <c r="AF185" i="26" s="1"/>
  <c r="AJ184" i="26"/>
  <c r="AH184" i="26"/>
  <c r="AG184" i="26"/>
  <c r="AE184" i="26"/>
  <c r="AB184" i="26"/>
  <c r="AA184" i="26"/>
  <c r="Y184" i="26"/>
  <c r="AF184" i="26" s="1"/>
  <c r="AJ183" i="26"/>
  <c r="AH183" i="26"/>
  <c r="AG183" i="26"/>
  <c r="AE183" i="26"/>
  <c r="AB183" i="26"/>
  <c r="AA183" i="26"/>
  <c r="Y183" i="26"/>
  <c r="AF183" i="26" s="1"/>
  <c r="AJ182" i="26"/>
  <c r="AH182" i="26"/>
  <c r="AG182" i="26"/>
  <c r="AE182" i="26"/>
  <c r="AB182" i="26"/>
  <c r="AA182" i="26"/>
  <c r="Y182" i="26"/>
  <c r="AF182" i="26" s="1"/>
  <c r="AJ181" i="26"/>
  <c r="AH181" i="26"/>
  <c r="AG181" i="26"/>
  <c r="AE181" i="26"/>
  <c r="AB181" i="26"/>
  <c r="AA181" i="26"/>
  <c r="Y181" i="26"/>
  <c r="AF181" i="26" s="1"/>
  <c r="AJ180" i="26"/>
  <c r="AH180" i="26"/>
  <c r="AG180" i="26"/>
  <c r="AE180" i="26"/>
  <c r="AB180" i="26"/>
  <c r="AA180" i="26"/>
  <c r="Y180" i="26"/>
  <c r="AF180" i="26" s="1"/>
  <c r="AJ151" i="26"/>
  <c r="AH151" i="26"/>
  <c r="AG151" i="26"/>
  <c r="AE151" i="26"/>
  <c r="AB151" i="26"/>
  <c r="AA151" i="26"/>
  <c r="Y151" i="26"/>
  <c r="AJ150" i="26"/>
  <c r="AH150" i="26"/>
  <c r="AG150" i="26"/>
  <c r="AE150" i="26"/>
  <c r="AB150" i="26"/>
  <c r="AA150" i="26"/>
  <c r="Y150" i="26"/>
  <c r="Z150" i="26" s="1"/>
  <c r="AJ149" i="26"/>
  <c r="AH149" i="26"/>
  <c r="AG149" i="26"/>
  <c r="AE149" i="26"/>
  <c r="AB149" i="26"/>
  <c r="AA149" i="26"/>
  <c r="Y149" i="26"/>
  <c r="AF149" i="26" s="1"/>
  <c r="AJ148" i="26"/>
  <c r="AH148" i="26"/>
  <c r="AG148" i="26"/>
  <c r="AE148" i="26"/>
  <c r="AB148" i="26"/>
  <c r="AA148" i="26"/>
  <c r="Y148" i="26"/>
  <c r="AF148" i="26" s="1"/>
  <c r="AJ147" i="26"/>
  <c r="AH147" i="26"/>
  <c r="AG147" i="26"/>
  <c r="AE147" i="26"/>
  <c r="AB147" i="26"/>
  <c r="AA147" i="26"/>
  <c r="Y147" i="26"/>
  <c r="AJ146" i="26"/>
  <c r="AH146" i="26"/>
  <c r="AG146" i="26"/>
  <c r="AE146" i="26"/>
  <c r="AB146" i="26"/>
  <c r="AA146" i="26"/>
  <c r="Y146" i="26"/>
  <c r="AJ145" i="26"/>
  <c r="AH145" i="26"/>
  <c r="AG145" i="26"/>
  <c r="AE145" i="26"/>
  <c r="AB145" i="26"/>
  <c r="AA145" i="26"/>
  <c r="Y145" i="26"/>
  <c r="AJ144" i="26"/>
  <c r="AH144" i="26"/>
  <c r="AG144" i="26"/>
  <c r="AE144" i="26"/>
  <c r="AB144" i="26"/>
  <c r="AA144" i="26"/>
  <c r="Y144" i="26"/>
  <c r="AJ143" i="26"/>
  <c r="AH143" i="26"/>
  <c r="AG143" i="26"/>
  <c r="AE143" i="26"/>
  <c r="AB143" i="26"/>
  <c r="AA143" i="26"/>
  <c r="Y143" i="26"/>
  <c r="AJ142" i="26"/>
  <c r="AH142" i="26"/>
  <c r="AG142" i="26"/>
  <c r="AE142" i="26"/>
  <c r="AB142" i="26"/>
  <c r="AA142" i="26"/>
  <c r="Y142" i="26"/>
  <c r="AJ141" i="26"/>
  <c r="AH141" i="26"/>
  <c r="AG141" i="26"/>
  <c r="AE141" i="26"/>
  <c r="AB141" i="26"/>
  <c r="AA141" i="26"/>
  <c r="Y141" i="26"/>
  <c r="AF141" i="26" s="1"/>
  <c r="AJ140" i="26"/>
  <c r="AH140" i="26"/>
  <c r="AG140" i="26"/>
  <c r="AE140" i="26"/>
  <c r="AB140" i="26"/>
  <c r="AA140" i="26"/>
  <c r="Y140" i="26"/>
  <c r="AF140" i="26" s="1"/>
  <c r="AJ112" i="26"/>
  <c r="AH112" i="26"/>
  <c r="AG112" i="26"/>
  <c r="AE112" i="26"/>
  <c r="AB112" i="26"/>
  <c r="AA112" i="26"/>
  <c r="Y112" i="26"/>
  <c r="AF112" i="26" s="1"/>
  <c r="AJ111" i="26"/>
  <c r="AH111" i="26"/>
  <c r="AG111" i="26"/>
  <c r="AE111" i="26"/>
  <c r="AB111" i="26"/>
  <c r="AA111" i="26"/>
  <c r="Y111" i="26"/>
  <c r="AF111" i="26" s="1"/>
  <c r="AJ110" i="26"/>
  <c r="AH110" i="26"/>
  <c r="AG110" i="26"/>
  <c r="AE110" i="26"/>
  <c r="AB110" i="26"/>
  <c r="AA110" i="26"/>
  <c r="Y110" i="26"/>
  <c r="AJ109" i="26"/>
  <c r="AH109" i="26"/>
  <c r="AG109" i="26"/>
  <c r="AE109" i="26"/>
  <c r="AB109" i="26"/>
  <c r="AA109" i="26"/>
  <c r="Y109" i="26"/>
  <c r="AJ108" i="26"/>
  <c r="AH108" i="26"/>
  <c r="AG108" i="26"/>
  <c r="AE108" i="26"/>
  <c r="AB108" i="26"/>
  <c r="AA108" i="26"/>
  <c r="Y108" i="26"/>
  <c r="AF108" i="26" s="1"/>
  <c r="AJ107" i="26"/>
  <c r="AH107" i="26"/>
  <c r="AG107" i="26"/>
  <c r="AE107" i="26"/>
  <c r="AB107" i="26"/>
  <c r="AA107" i="26"/>
  <c r="Y107" i="26"/>
  <c r="AF107" i="26" s="1"/>
  <c r="AJ106" i="26"/>
  <c r="AH106" i="26"/>
  <c r="AG106" i="26"/>
  <c r="AE106" i="26"/>
  <c r="AB106" i="26"/>
  <c r="AA106" i="26"/>
  <c r="Y106" i="26"/>
  <c r="AF106" i="26" s="1"/>
  <c r="AJ105" i="26"/>
  <c r="AH105" i="26"/>
  <c r="AG105" i="26"/>
  <c r="AE105" i="26"/>
  <c r="AB105" i="26"/>
  <c r="AA105" i="26"/>
  <c r="Y105" i="26"/>
  <c r="AF105" i="26" s="1"/>
  <c r="AJ104" i="26"/>
  <c r="AH104" i="26"/>
  <c r="AG104" i="26"/>
  <c r="AE104" i="26"/>
  <c r="AB104" i="26"/>
  <c r="AA104" i="26"/>
  <c r="Y104" i="26"/>
  <c r="AF104" i="26" s="1"/>
  <c r="AJ103" i="26"/>
  <c r="AH103" i="26"/>
  <c r="AG103" i="26"/>
  <c r="AE103" i="26"/>
  <c r="AB103" i="26"/>
  <c r="AA103" i="26"/>
  <c r="Y103" i="26"/>
  <c r="AF103" i="26" s="1"/>
  <c r="AJ102" i="26"/>
  <c r="AH102" i="26"/>
  <c r="AG102" i="26"/>
  <c r="AE102" i="26"/>
  <c r="AB102" i="26"/>
  <c r="AA102" i="26"/>
  <c r="Y102" i="26"/>
  <c r="AF102" i="26" s="1"/>
  <c r="AJ101" i="26"/>
  <c r="AH101" i="26"/>
  <c r="AG101" i="26"/>
  <c r="AE101" i="26"/>
  <c r="AB101" i="26"/>
  <c r="AA101" i="26"/>
  <c r="Y101" i="26"/>
  <c r="AF101" i="26" s="1"/>
  <c r="AJ203" i="25"/>
  <c r="AH203" i="25"/>
  <c r="AG203" i="25"/>
  <c r="AE203" i="25"/>
  <c r="AB203" i="25"/>
  <c r="AA203" i="25"/>
  <c r="Y203" i="25"/>
  <c r="AF203" i="25" s="1"/>
  <c r="AJ202" i="25"/>
  <c r="AH202" i="25"/>
  <c r="AG202" i="25"/>
  <c r="AE202" i="25"/>
  <c r="AB202" i="25"/>
  <c r="AA202" i="25"/>
  <c r="Y202" i="25"/>
  <c r="AF202" i="25" s="1"/>
  <c r="AJ201" i="25"/>
  <c r="AH201" i="25"/>
  <c r="AG201" i="25"/>
  <c r="AE201" i="25"/>
  <c r="AB201" i="25"/>
  <c r="AA201" i="25"/>
  <c r="Y201" i="25"/>
  <c r="AJ200" i="25"/>
  <c r="AH200" i="25"/>
  <c r="AG200" i="25"/>
  <c r="AE200" i="25"/>
  <c r="AB200" i="25"/>
  <c r="AA200" i="25"/>
  <c r="Y200" i="25"/>
  <c r="AF200" i="25" s="1"/>
  <c r="AJ199" i="25"/>
  <c r="AH199" i="25"/>
  <c r="AG199" i="25"/>
  <c r="AE199" i="25"/>
  <c r="AB199" i="25"/>
  <c r="AA199" i="25"/>
  <c r="Y199" i="25"/>
  <c r="AF199" i="25" s="1"/>
  <c r="AJ198" i="25"/>
  <c r="AH198" i="25"/>
  <c r="AG198" i="25"/>
  <c r="AE198" i="25"/>
  <c r="AB198" i="25"/>
  <c r="AA198" i="25"/>
  <c r="Y198" i="25"/>
  <c r="AF198" i="25" s="1"/>
  <c r="AJ197" i="25"/>
  <c r="AH197" i="25"/>
  <c r="AG197" i="25"/>
  <c r="AE197" i="25"/>
  <c r="AB197" i="25"/>
  <c r="AA197" i="25"/>
  <c r="Y197" i="25"/>
  <c r="AF197" i="25" s="1"/>
  <c r="AJ196" i="25"/>
  <c r="AH196" i="25"/>
  <c r="AG196" i="25"/>
  <c r="AE196" i="25"/>
  <c r="AB196" i="25"/>
  <c r="AA196" i="25"/>
  <c r="Y196" i="25"/>
  <c r="AF196" i="25" s="1"/>
  <c r="AJ195" i="25"/>
  <c r="AH195" i="25"/>
  <c r="AG195" i="25"/>
  <c r="AE195" i="25"/>
  <c r="AB195" i="25"/>
  <c r="AA195" i="25"/>
  <c r="Y195" i="25"/>
  <c r="AF195" i="25" s="1"/>
  <c r="AJ194" i="25"/>
  <c r="AH194" i="25"/>
  <c r="AG194" i="25"/>
  <c r="AE194" i="25"/>
  <c r="AB194" i="25"/>
  <c r="AA194" i="25"/>
  <c r="Y194" i="25"/>
  <c r="AF194" i="25" s="1"/>
  <c r="AJ193" i="25"/>
  <c r="AH193" i="25"/>
  <c r="AG193" i="25"/>
  <c r="AE193" i="25"/>
  <c r="AB193" i="25"/>
  <c r="AA193" i="25"/>
  <c r="Y193" i="25"/>
  <c r="AF193" i="25" s="1"/>
  <c r="AJ192" i="25"/>
  <c r="AH192" i="25"/>
  <c r="AG192" i="25"/>
  <c r="AE192" i="25"/>
  <c r="AB192" i="25"/>
  <c r="AA192" i="25"/>
  <c r="Y192" i="25"/>
  <c r="AF192" i="25" s="1"/>
  <c r="AJ151" i="25"/>
  <c r="AH151" i="25"/>
  <c r="AG151" i="25"/>
  <c r="AE151" i="25"/>
  <c r="AB151" i="25"/>
  <c r="AA151" i="25"/>
  <c r="Y151" i="25"/>
  <c r="AF151" i="25" s="1"/>
  <c r="AK151" i="25" s="1"/>
  <c r="AJ150" i="25"/>
  <c r="AH150" i="25"/>
  <c r="AG150" i="25"/>
  <c r="AI150" i="25" s="1"/>
  <c r="AF150" i="25"/>
  <c r="AE150" i="25"/>
  <c r="AB150" i="25"/>
  <c r="AA150" i="25"/>
  <c r="Y150" i="25"/>
  <c r="Z150" i="25" s="1"/>
  <c r="AJ149" i="25"/>
  <c r="AH149" i="25"/>
  <c r="AG149" i="25"/>
  <c r="AE149" i="25"/>
  <c r="AB149" i="25"/>
  <c r="AA149" i="25"/>
  <c r="Y149" i="25"/>
  <c r="AJ148" i="25"/>
  <c r="AH148" i="25"/>
  <c r="AG148" i="25"/>
  <c r="AE148" i="25"/>
  <c r="AB148" i="25"/>
  <c r="AA148" i="25"/>
  <c r="Y148" i="25"/>
  <c r="AF148" i="25" s="1"/>
  <c r="AJ147" i="25"/>
  <c r="AH147" i="25"/>
  <c r="AG147" i="25"/>
  <c r="AE147" i="25"/>
  <c r="AB147" i="25"/>
  <c r="AA147" i="25"/>
  <c r="Y147" i="25"/>
  <c r="AF147" i="25" s="1"/>
  <c r="AJ146" i="25"/>
  <c r="AH146" i="25"/>
  <c r="AG146" i="25"/>
  <c r="AE146" i="25"/>
  <c r="AB146" i="25"/>
  <c r="AA146" i="25"/>
  <c r="Y146" i="25"/>
  <c r="AF146" i="25" s="1"/>
  <c r="AJ145" i="25"/>
  <c r="AH145" i="25"/>
  <c r="AG145" i="25"/>
  <c r="AE145" i="25"/>
  <c r="AB145" i="25"/>
  <c r="AA145" i="25"/>
  <c r="Y145" i="25"/>
  <c r="AF145" i="25" s="1"/>
  <c r="AJ144" i="25"/>
  <c r="AH144" i="25"/>
  <c r="AG144" i="25"/>
  <c r="AE144" i="25"/>
  <c r="AB144" i="25"/>
  <c r="AA144" i="25"/>
  <c r="Y144" i="25"/>
  <c r="AF144" i="25" s="1"/>
  <c r="AJ143" i="25"/>
  <c r="AH143" i="25"/>
  <c r="AG143" i="25"/>
  <c r="AE143" i="25"/>
  <c r="AB143" i="25"/>
  <c r="AA143" i="25"/>
  <c r="Y143" i="25"/>
  <c r="AF143" i="25" s="1"/>
  <c r="AJ142" i="25"/>
  <c r="AH142" i="25"/>
  <c r="AG142" i="25"/>
  <c r="AE142" i="25"/>
  <c r="AB142" i="25"/>
  <c r="AA142" i="25"/>
  <c r="Y142" i="25"/>
  <c r="AF142" i="25" s="1"/>
  <c r="AJ141" i="25"/>
  <c r="AH141" i="25"/>
  <c r="AG141" i="25"/>
  <c r="AE141" i="25"/>
  <c r="AB141" i="25"/>
  <c r="AA141" i="25"/>
  <c r="Y141" i="25"/>
  <c r="AF141" i="25" s="1"/>
  <c r="AJ140" i="25"/>
  <c r="AH140" i="25"/>
  <c r="AG140" i="25"/>
  <c r="AE140" i="25"/>
  <c r="AB140" i="25"/>
  <c r="AA140" i="25"/>
  <c r="Y140" i="25"/>
  <c r="AF140" i="25" s="1"/>
  <c r="AJ112" i="25"/>
  <c r="AH112" i="25"/>
  <c r="AG112" i="25"/>
  <c r="AE112" i="25"/>
  <c r="AB112" i="25"/>
  <c r="AA112" i="25"/>
  <c r="Y112" i="25"/>
  <c r="AF112" i="25" s="1"/>
  <c r="AJ111" i="25"/>
  <c r="AH111" i="25"/>
  <c r="AG111" i="25"/>
  <c r="AE111" i="25"/>
  <c r="AB111" i="25"/>
  <c r="AA111" i="25"/>
  <c r="Y111" i="25"/>
  <c r="AJ110" i="25"/>
  <c r="AH110" i="25"/>
  <c r="AG110" i="25"/>
  <c r="AE110" i="25"/>
  <c r="AB110" i="25"/>
  <c r="AA110" i="25"/>
  <c r="Y110" i="25"/>
  <c r="AJ109" i="25"/>
  <c r="AH109" i="25"/>
  <c r="AG109" i="25"/>
  <c r="AE109" i="25"/>
  <c r="AB109" i="25"/>
  <c r="AA109" i="25"/>
  <c r="Y109" i="25"/>
  <c r="AF109" i="25" s="1"/>
  <c r="AJ108" i="25"/>
  <c r="AH108" i="25"/>
  <c r="AG108" i="25"/>
  <c r="AI108" i="25" s="1"/>
  <c r="AE108" i="25"/>
  <c r="AB108" i="25"/>
  <c r="AA108" i="25"/>
  <c r="Y108" i="25"/>
  <c r="AJ107" i="25"/>
  <c r="AH107" i="25"/>
  <c r="AG107" i="25"/>
  <c r="AE107" i="25"/>
  <c r="AB107" i="25"/>
  <c r="AA107" i="25"/>
  <c r="Y107" i="25"/>
  <c r="AJ106" i="25"/>
  <c r="AH106" i="25"/>
  <c r="AG106" i="25"/>
  <c r="AE106" i="25"/>
  <c r="AB106" i="25"/>
  <c r="AA106" i="25"/>
  <c r="Y106" i="25"/>
  <c r="AJ105" i="25"/>
  <c r="AH105" i="25"/>
  <c r="AG105" i="25"/>
  <c r="AE105" i="25"/>
  <c r="AB105" i="25"/>
  <c r="AA105" i="25"/>
  <c r="Y105" i="25"/>
  <c r="AJ104" i="25"/>
  <c r="AH104" i="25"/>
  <c r="AG104" i="25"/>
  <c r="AE104" i="25"/>
  <c r="AB104" i="25"/>
  <c r="AA104" i="25"/>
  <c r="Y104" i="25"/>
  <c r="AJ103" i="25"/>
  <c r="AH103" i="25"/>
  <c r="AG103" i="25"/>
  <c r="AE103" i="25"/>
  <c r="AB103" i="25"/>
  <c r="AA103" i="25"/>
  <c r="Y103" i="25"/>
  <c r="AJ102" i="25"/>
  <c r="AH102" i="25"/>
  <c r="AG102" i="25"/>
  <c r="AE102" i="25"/>
  <c r="AB102" i="25"/>
  <c r="AA102" i="25"/>
  <c r="Y102" i="25"/>
  <c r="AF102" i="25" s="1"/>
  <c r="AJ101" i="25"/>
  <c r="AH101" i="25"/>
  <c r="AG101" i="25"/>
  <c r="AE101" i="25"/>
  <c r="AB101" i="25"/>
  <c r="AA101" i="25"/>
  <c r="Y101" i="25"/>
  <c r="AF101" i="25" s="1"/>
  <c r="AJ191" i="24"/>
  <c r="AH191" i="24"/>
  <c r="AG191" i="24"/>
  <c r="AE191" i="24"/>
  <c r="AB191" i="24"/>
  <c r="AA191" i="24"/>
  <c r="Y191" i="24"/>
  <c r="AJ190" i="24"/>
  <c r="AH190" i="24"/>
  <c r="AG190" i="24"/>
  <c r="AI190" i="24" s="1"/>
  <c r="AE190" i="24"/>
  <c r="AB190" i="24"/>
  <c r="AA190" i="24"/>
  <c r="Y190" i="24"/>
  <c r="Z190" i="24" s="1"/>
  <c r="AJ189" i="24"/>
  <c r="AH189" i="24"/>
  <c r="AG189" i="24"/>
  <c r="AE189" i="24"/>
  <c r="AB189" i="24"/>
  <c r="AA189" i="24"/>
  <c r="Y189" i="24"/>
  <c r="AJ188" i="24"/>
  <c r="AH188" i="24"/>
  <c r="AG188" i="24"/>
  <c r="AE188" i="24"/>
  <c r="AB188" i="24"/>
  <c r="AA188" i="24"/>
  <c r="Y188" i="24"/>
  <c r="AJ187" i="24"/>
  <c r="AH187" i="24"/>
  <c r="AG187" i="24"/>
  <c r="AI187" i="24" s="1"/>
  <c r="AF187" i="24"/>
  <c r="AE187" i="24"/>
  <c r="AB187" i="24"/>
  <c r="AA187" i="24"/>
  <c r="Y187" i="24"/>
  <c r="AJ186" i="24"/>
  <c r="AH186" i="24"/>
  <c r="AG186" i="24"/>
  <c r="AE186" i="24"/>
  <c r="AB186" i="24"/>
  <c r="AA186" i="24"/>
  <c r="Y186" i="24"/>
  <c r="AF186" i="24" s="1"/>
  <c r="AJ185" i="24"/>
  <c r="AH185" i="24"/>
  <c r="AG185" i="24"/>
  <c r="AE185" i="24"/>
  <c r="AB185" i="24"/>
  <c r="AA185" i="24"/>
  <c r="Y185" i="24"/>
  <c r="AF185" i="24" s="1"/>
  <c r="AJ184" i="24"/>
  <c r="AH184" i="24"/>
  <c r="AG184" i="24"/>
  <c r="AF184" i="24"/>
  <c r="AE184" i="24"/>
  <c r="AB184" i="24"/>
  <c r="AA184" i="24"/>
  <c r="Y184" i="24"/>
  <c r="Z184" i="24" s="1"/>
  <c r="AJ183" i="24"/>
  <c r="AH183" i="24"/>
  <c r="AG183" i="24"/>
  <c r="AE183" i="24"/>
  <c r="AB183" i="24"/>
  <c r="AA183" i="24"/>
  <c r="Y183" i="24"/>
  <c r="AF183" i="24" s="1"/>
  <c r="AJ182" i="24"/>
  <c r="AH182" i="24"/>
  <c r="AG182" i="24"/>
  <c r="AE182" i="24"/>
  <c r="AB182" i="24"/>
  <c r="AA182" i="24"/>
  <c r="Y182" i="24"/>
  <c r="AF182" i="24" s="1"/>
  <c r="AJ181" i="24"/>
  <c r="AH181" i="24"/>
  <c r="AG181" i="24"/>
  <c r="AE181" i="24"/>
  <c r="AB181" i="24"/>
  <c r="AA181" i="24"/>
  <c r="Y181" i="24"/>
  <c r="AF181" i="24" s="1"/>
  <c r="AJ180" i="24"/>
  <c r="AH180" i="24"/>
  <c r="AG180" i="24"/>
  <c r="AE180" i="24"/>
  <c r="AB180" i="24"/>
  <c r="AA180" i="24"/>
  <c r="Y180" i="24"/>
  <c r="AF180" i="24" s="1"/>
  <c r="Y142" i="24"/>
  <c r="Y141" i="24"/>
  <c r="AF141" i="24" s="1"/>
  <c r="AK141" i="24" s="1"/>
  <c r="Y140" i="24"/>
  <c r="AK140" i="24" s="1"/>
  <c r="AJ151" i="24"/>
  <c r="AH151" i="24"/>
  <c r="AG151" i="24"/>
  <c r="AE151" i="24"/>
  <c r="AB151" i="24"/>
  <c r="AA151" i="24"/>
  <c r="Y151" i="24"/>
  <c r="AF151" i="24" s="1"/>
  <c r="AJ150" i="24"/>
  <c r="AH150" i="24"/>
  <c r="AG150" i="24"/>
  <c r="AE150" i="24"/>
  <c r="AB150" i="24"/>
  <c r="AA150" i="24"/>
  <c r="Y150" i="24"/>
  <c r="AF150" i="24" s="1"/>
  <c r="AJ149" i="24"/>
  <c r="AH149" i="24"/>
  <c r="AG149" i="24"/>
  <c r="AE149" i="24"/>
  <c r="AB149" i="24"/>
  <c r="AA149" i="24"/>
  <c r="Y149" i="24"/>
  <c r="AJ148" i="24"/>
  <c r="AH148" i="24"/>
  <c r="AG148" i="24"/>
  <c r="AE148" i="24"/>
  <c r="AB148" i="24"/>
  <c r="AA148" i="24"/>
  <c r="Y148" i="24"/>
  <c r="AF148" i="24" s="1"/>
  <c r="AK148" i="24" s="1"/>
  <c r="AJ147" i="24"/>
  <c r="AH147" i="24"/>
  <c r="AG147" i="24"/>
  <c r="AE147" i="24"/>
  <c r="AB147" i="24"/>
  <c r="AA147" i="24"/>
  <c r="Y147" i="24"/>
  <c r="AJ146" i="24"/>
  <c r="AH146" i="24"/>
  <c r="AG146" i="24"/>
  <c r="AE146" i="24"/>
  <c r="AB146" i="24"/>
  <c r="AA146" i="24"/>
  <c r="Y146" i="24"/>
  <c r="AJ145" i="24"/>
  <c r="AH145" i="24"/>
  <c r="AG145" i="24"/>
  <c r="AE145" i="24"/>
  <c r="AB145" i="24"/>
  <c r="AA145" i="24"/>
  <c r="Y145" i="24"/>
  <c r="AJ144" i="24"/>
  <c r="AH144" i="24"/>
  <c r="AG144" i="24"/>
  <c r="AE144" i="24"/>
  <c r="AB144" i="24"/>
  <c r="AA144" i="24"/>
  <c r="Y144" i="24"/>
  <c r="Z144" i="24" s="1"/>
  <c r="AJ143" i="24"/>
  <c r="AH143" i="24"/>
  <c r="AG143" i="24"/>
  <c r="AE143" i="24"/>
  <c r="AB143" i="24"/>
  <c r="AA143" i="24"/>
  <c r="Y143" i="24"/>
  <c r="Z143" i="24" s="1"/>
  <c r="AJ142" i="24"/>
  <c r="AH142" i="24"/>
  <c r="AG142" i="24"/>
  <c r="AE142" i="24"/>
  <c r="AB142" i="24"/>
  <c r="AA142" i="24"/>
  <c r="Z142" i="24"/>
  <c r="AC142" i="24" s="1"/>
  <c r="AJ141" i="24"/>
  <c r="AH141" i="24"/>
  <c r="AG141" i="24"/>
  <c r="AE141" i="24"/>
  <c r="AB141" i="24"/>
  <c r="AA141" i="24"/>
  <c r="AJ140" i="24"/>
  <c r="AH140" i="24"/>
  <c r="AG140" i="24"/>
  <c r="AF140" i="24"/>
  <c r="AE140" i="24"/>
  <c r="AB140" i="24"/>
  <c r="AA140" i="24"/>
  <c r="AJ112" i="24"/>
  <c r="AH112" i="24"/>
  <c r="AG112" i="24"/>
  <c r="AE112" i="24"/>
  <c r="AB112" i="24"/>
  <c r="AA112" i="24"/>
  <c r="Y112" i="24"/>
  <c r="AF112" i="24" s="1"/>
  <c r="AJ111" i="24"/>
  <c r="AH111" i="24"/>
  <c r="AG111" i="24"/>
  <c r="AE111" i="24"/>
  <c r="AB111" i="24"/>
  <c r="AA111" i="24"/>
  <c r="Y111" i="24"/>
  <c r="AF111" i="24" s="1"/>
  <c r="AJ110" i="24"/>
  <c r="AH110" i="24"/>
  <c r="AG110" i="24"/>
  <c r="AE110" i="24"/>
  <c r="AB110" i="24"/>
  <c r="AA110" i="24"/>
  <c r="Y110" i="24"/>
  <c r="AJ109" i="24"/>
  <c r="AH109" i="24"/>
  <c r="AG109" i="24"/>
  <c r="AE109" i="24"/>
  <c r="AB109" i="24"/>
  <c r="AA109" i="24"/>
  <c r="Y109" i="24"/>
  <c r="AF109" i="24" s="1"/>
  <c r="AJ108" i="24"/>
  <c r="AH108" i="24"/>
  <c r="AG108" i="24"/>
  <c r="AI108" i="24" s="1"/>
  <c r="AE108" i="24"/>
  <c r="AB108" i="24"/>
  <c r="AA108" i="24"/>
  <c r="Y108" i="24"/>
  <c r="AF108" i="24" s="1"/>
  <c r="AJ107" i="24"/>
  <c r="AH107" i="24"/>
  <c r="AG107" i="24"/>
  <c r="AE107" i="24"/>
  <c r="AB107" i="24"/>
  <c r="AA107" i="24"/>
  <c r="Y107" i="24"/>
  <c r="AF107" i="24" s="1"/>
  <c r="AJ106" i="24"/>
  <c r="AH106" i="24"/>
  <c r="AG106" i="24"/>
  <c r="AE106" i="24"/>
  <c r="AB106" i="24"/>
  <c r="AA106" i="24"/>
  <c r="Y106" i="24"/>
  <c r="AF106" i="24" s="1"/>
  <c r="AJ105" i="24"/>
  <c r="AH105" i="24"/>
  <c r="AG105" i="24"/>
  <c r="AE105" i="24"/>
  <c r="AB105" i="24"/>
  <c r="AA105" i="24"/>
  <c r="Y105" i="24"/>
  <c r="AF105" i="24" s="1"/>
  <c r="AJ104" i="24"/>
  <c r="AH104" i="24"/>
  <c r="AG104" i="24"/>
  <c r="AE104" i="24"/>
  <c r="AB104" i="24"/>
  <c r="AA104" i="24"/>
  <c r="Y104" i="24"/>
  <c r="AF104" i="24" s="1"/>
  <c r="AJ103" i="24"/>
  <c r="AH103" i="24"/>
  <c r="AG103" i="24"/>
  <c r="AE103" i="24"/>
  <c r="AB103" i="24"/>
  <c r="AA103" i="24"/>
  <c r="Y103" i="24"/>
  <c r="AF103" i="24" s="1"/>
  <c r="AJ102" i="24"/>
  <c r="AH102" i="24"/>
  <c r="AG102" i="24"/>
  <c r="AE102" i="24"/>
  <c r="AB102" i="24"/>
  <c r="AA102" i="24"/>
  <c r="Y102" i="24"/>
  <c r="AF102" i="24" s="1"/>
  <c r="AJ101" i="24"/>
  <c r="AH101" i="24"/>
  <c r="AG101" i="24"/>
  <c r="AE101" i="24"/>
  <c r="AB101" i="24"/>
  <c r="AA101" i="24"/>
  <c r="Y101" i="24"/>
  <c r="AF101" i="24" s="1"/>
  <c r="AJ191" i="23"/>
  <c r="AH191" i="23"/>
  <c r="AG191" i="23"/>
  <c r="AE191" i="23"/>
  <c r="AB191" i="23"/>
  <c r="AA191" i="23"/>
  <c r="Y191" i="23"/>
  <c r="AJ190" i="23"/>
  <c r="AH190" i="23"/>
  <c r="AG190" i="23"/>
  <c r="AE190" i="23"/>
  <c r="AB190" i="23"/>
  <c r="AA190" i="23"/>
  <c r="Y190" i="23"/>
  <c r="AF190" i="23" s="1"/>
  <c r="AJ189" i="23"/>
  <c r="AH189" i="23"/>
  <c r="AG189" i="23"/>
  <c r="AE189" i="23"/>
  <c r="AB189" i="23"/>
  <c r="AA189" i="23"/>
  <c r="Y189" i="23"/>
  <c r="AJ188" i="23"/>
  <c r="AH188" i="23"/>
  <c r="AG188" i="23"/>
  <c r="AE188" i="23"/>
  <c r="AB188" i="23"/>
  <c r="AA188" i="23"/>
  <c r="Y188" i="23"/>
  <c r="AJ187" i="23"/>
  <c r="AH187" i="23"/>
  <c r="AG187" i="23"/>
  <c r="AE187" i="23"/>
  <c r="AB187" i="23"/>
  <c r="AA187" i="23"/>
  <c r="Y187" i="23"/>
  <c r="AF187" i="23" s="1"/>
  <c r="AJ186" i="23"/>
  <c r="AH186" i="23"/>
  <c r="AG186" i="23"/>
  <c r="AE186" i="23"/>
  <c r="AB186" i="23"/>
  <c r="AA186" i="23"/>
  <c r="Y186" i="23"/>
  <c r="AF186" i="23" s="1"/>
  <c r="AJ185" i="23"/>
  <c r="AH185" i="23"/>
  <c r="AG185" i="23"/>
  <c r="AE185" i="23"/>
  <c r="AB185" i="23"/>
  <c r="AA185" i="23"/>
  <c r="Y185" i="23"/>
  <c r="AF185" i="23" s="1"/>
  <c r="AJ184" i="23"/>
  <c r="AH184" i="23"/>
  <c r="AG184" i="23"/>
  <c r="AE184" i="23"/>
  <c r="AB184" i="23"/>
  <c r="AA184" i="23"/>
  <c r="Y184" i="23"/>
  <c r="AF184" i="23" s="1"/>
  <c r="AJ183" i="23"/>
  <c r="AH183" i="23"/>
  <c r="AG183" i="23"/>
  <c r="AE183" i="23"/>
  <c r="AB183" i="23"/>
  <c r="AA183" i="23"/>
  <c r="Y183" i="23"/>
  <c r="AF183" i="23" s="1"/>
  <c r="AJ182" i="23"/>
  <c r="AH182" i="23"/>
  <c r="AG182" i="23"/>
  <c r="AE182" i="23"/>
  <c r="AB182" i="23"/>
  <c r="AA182" i="23"/>
  <c r="Y182" i="23"/>
  <c r="AF182" i="23" s="1"/>
  <c r="AJ181" i="23"/>
  <c r="AH181" i="23"/>
  <c r="AG181" i="23"/>
  <c r="AE181" i="23"/>
  <c r="AB181" i="23"/>
  <c r="AA181" i="23"/>
  <c r="Y181" i="23"/>
  <c r="AF181" i="23" s="1"/>
  <c r="AJ180" i="23"/>
  <c r="AH180" i="23"/>
  <c r="AG180" i="23"/>
  <c r="AE180" i="23"/>
  <c r="AB180" i="23"/>
  <c r="AA180" i="23"/>
  <c r="Y180" i="23"/>
  <c r="AF180" i="23" s="1"/>
  <c r="AJ151" i="23"/>
  <c r="AH151" i="23"/>
  <c r="AG151" i="23"/>
  <c r="AE151" i="23"/>
  <c r="AB151" i="23"/>
  <c r="AA151" i="23"/>
  <c r="Y151" i="23"/>
  <c r="Z151" i="23" s="1"/>
  <c r="AJ150" i="23"/>
  <c r="AH150" i="23"/>
  <c r="AG150" i="23"/>
  <c r="AE150" i="23"/>
  <c r="AB150" i="23"/>
  <c r="AA150" i="23"/>
  <c r="Y150" i="23"/>
  <c r="AF150" i="23" s="1"/>
  <c r="AJ149" i="23"/>
  <c r="AH149" i="23"/>
  <c r="AG149" i="23"/>
  <c r="AE149" i="23"/>
  <c r="AB149" i="23"/>
  <c r="AA149" i="23"/>
  <c r="Y149" i="23"/>
  <c r="AJ148" i="23"/>
  <c r="AH148" i="23"/>
  <c r="AG148" i="23"/>
  <c r="AE148" i="23"/>
  <c r="AB148" i="23"/>
  <c r="AA148" i="23"/>
  <c r="Y148" i="23"/>
  <c r="Z148" i="23" s="1"/>
  <c r="AJ147" i="23"/>
  <c r="AH147" i="23"/>
  <c r="AG147" i="23"/>
  <c r="AE147" i="23"/>
  <c r="AB147" i="23"/>
  <c r="AA147" i="23"/>
  <c r="Y147" i="23"/>
  <c r="AF147" i="23" s="1"/>
  <c r="AJ146" i="23"/>
  <c r="AH146" i="23"/>
  <c r="AG146" i="23"/>
  <c r="AE146" i="23"/>
  <c r="AB146" i="23"/>
  <c r="AA146" i="23"/>
  <c r="Y146" i="23"/>
  <c r="AF146" i="23" s="1"/>
  <c r="AJ145" i="23"/>
  <c r="AH145" i="23"/>
  <c r="AG145" i="23"/>
  <c r="AE145" i="23"/>
  <c r="AB145" i="23"/>
  <c r="AA145" i="23"/>
  <c r="Y145" i="23"/>
  <c r="AF145" i="23" s="1"/>
  <c r="AJ144" i="23"/>
  <c r="AH144" i="23"/>
  <c r="AG144" i="23"/>
  <c r="AE144" i="23"/>
  <c r="AB144" i="23"/>
  <c r="AA144" i="23"/>
  <c r="Y144" i="23"/>
  <c r="AF144" i="23" s="1"/>
  <c r="AJ143" i="23"/>
  <c r="AH143" i="23"/>
  <c r="AG143" i="23"/>
  <c r="AE143" i="23"/>
  <c r="AB143" i="23"/>
  <c r="AA143" i="23"/>
  <c r="Y143" i="23"/>
  <c r="AF143" i="23" s="1"/>
  <c r="AJ142" i="23"/>
  <c r="AH142" i="23"/>
  <c r="AG142" i="23"/>
  <c r="AE142" i="23"/>
  <c r="AB142" i="23"/>
  <c r="AA142" i="23"/>
  <c r="AF142" i="23"/>
  <c r="AJ141" i="23"/>
  <c r="AH141" i="23"/>
  <c r="AG141" i="23"/>
  <c r="AE141" i="23"/>
  <c r="AB141" i="23"/>
  <c r="AA141" i="23"/>
  <c r="AF141" i="23"/>
  <c r="AJ140" i="23"/>
  <c r="AH140" i="23"/>
  <c r="AG140" i="23"/>
  <c r="AE140" i="23"/>
  <c r="AB140" i="23"/>
  <c r="AA140" i="23"/>
  <c r="AF140" i="23"/>
  <c r="AJ112" i="23"/>
  <c r="AH112" i="23"/>
  <c r="AG112" i="23"/>
  <c r="AF112" i="23"/>
  <c r="AE112" i="23"/>
  <c r="AB112" i="23"/>
  <c r="AA112" i="23"/>
  <c r="Y112" i="23"/>
  <c r="Z112" i="23" s="1"/>
  <c r="AC112" i="23" s="1"/>
  <c r="AD112" i="23" s="1"/>
  <c r="AJ111" i="23"/>
  <c r="AH111" i="23"/>
  <c r="AG111" i="23"/>
  <c r="AE111" i="23"/>
  <c r="AB111" i="23"/>
  <c r="AA111" i="23"/>
  <c r="Y111" i="23"/>
  <c r="Z111" i="23" s="1"/>
  <c r="AC111" i="23" s="1"/>
  <c r="AJ110" i="23"/>
  <c r="AH110" i="23"/>
  <c r="AG110" i="23"/>
  <c r="AE110" i="23"/>
  <c r="AB110" i="23"/>
  <c r="AA110" i="23"/>
  <c r="Y110" i="23"/>
  <c r="AF110" i="23" s="1"/>
  <c r="AJ109" i="23"/>
  <c r="AH109" i="23"/>
  <c r="AG109" i="23"/>
  <c r="AE109" i="23"/>
  <c r="AB109" i="23"/>
  <c r="AA109" i="23"/>
  <c r="Y109" i="23"/>
  <c r="AF109" i="23" s="1"/>
  <c r="AJ108" i="23"/>
  <c r="AH108" i="23"/>
  <c r="AG108" i="23"/>
  <c r="AE108" i="23"/>
  <c r="AB108" i="23"/>
  <c r="AA108" i="23"/>
  <c r="Y108" i="23"/>
  <c r="AJ107" i="23"/>
  <c r="AH107" i="23"/>
  <c r="AG107" i="23"/>
  <c r="AE107" i="23"/>
  <c r="AB107" i="23"/>
  <c r="AA107" i="23"/>
  <c r="Y107" i="23"/>
  <c r="AJ106" i="23"/>
  <c r="AH106" i="23"/>
  <c r="AG106" i="23"/>
  <c r="AE106" i="23"/>
  <c r="AB106" i="23"/>
  <c r="AA106" i="23"/>
  <c r="Y106" i="23"/>
  <c r="AJ105" i="23"/>
  <c r="AH105" i="23"/>
  <c r="AG105" i="23"/>
  <c r="AE105" i="23"/>
  <c r="AB105" i="23"/>
  <c r="AA105" i="23"/>
  <c r="Y105" i="23"/>
  <c r="AI105" i="23" s="1"/>
  <c r="AJ104" i="23"/>
  <c r="AH104" i="23"/>
  <c r="AG104" i="23"/>
  <c r="AE104" i="23"/>
  <c r="AB104" i="23"/>
  <c r="AA104" i="23"/>
  <c r="Y104" i="23"/>
  <c r="AF104" i="23" s="1"/>
  <c r="AJ103" i="23"/>
  <c r="AH103" i="23"/>
  <c r="AG103" i="23"/>
  <c r="AE103" i="23"/>
  <c r="AB103" i="23"/>
  <c r="AA103" i="23"/>
  <c r="Y103" i="23"/>
  <c r="AF103" i="23" s="1"/>
  <c r="AJ102" i="23"/>
  <c r="AH102" i="23"/>
  <c r="AG102" i="23"/>
  <c r="AE102" i="23"/>
  <c r="AB102" i="23"/>
  <c r="AA102" i="23"/>
  <c r="Y102" i="23"/>
  <c r="Z102" i="23" s="1"/>
  <c r="AC102" i="23" s="1"/>
  <c r="AJ101" i="23"/>
  <c r="AH101" i="23"/>
  <c r="AG101" i="23"/>
  <c r="AE101" i="23"/>
  <c r="AB101" i="23"/>
  <c r="AA101" i="23"/>
  <c r="Y101" i="23"/>
  <c r="Z101" i="23" s="1"/>
  <c r="AC101" i="23" s="1"/>
  <c r="AJ191" i="22"/>
  <c r="AH191" i="22"/>
  <c r="AG191" i="22"/>
  <c r="AE191" i="22"/>
  <c r="AB191" i="22"/>
  <c r="AA191" i="22"/>
  <c r="Y191" i="22"/>
  <c r="AF191" i="22" s="1"/>
  <c r="AJ190" i="22"/>
  <c r="AH190" i="22"/>
  <c r="AG190" i="22"/>
  <c r="AE190" i="22"/>
  <c r="AB190" i="22"/>
  <c r="AA190" i="22"/>
  <c r="Y190" i="22"/>
  <c r="Z190" i="22" s="1"/>
  <c r="AJ189" i="22"/>
  <c r="AH189" i="22"/>
  <c r="AG189" i="22"/>
  <c r="AE189" i="22"/>
  <c r="AB189" i="22"/>
  <c r="AA189" i="22"/>
  <c r="Y189" i="22"/>
  <c r="AJ188" i="22"/>
  <c r="AH188" i="22"/>
  <c r="AG188" i="22"/>
  <c r="AE188" i="22"/>
  <c r="AB188" i="22"/>
  <c r="AA188" i="22"/>
  <c r="Y188" i="22"/>
  <c r="AF188" i="22" s="1"/>
  <c r="AJ187" i="22"/>
  <c r="AH187" i="22"/>
  <c r="AG187" i="22"/>
  <c r="AE187" i="22"/>
  <c r="AB187" i="22"/>
  <c r="AA187" i="22"/>
  <c r="Y187" i="22"/>
  <c r="Z187" i="22" s="1"/>
  <c r="AC187" i="22" s="1"/>
  <c r="AJ186" i="22"/>
  <c r="AH186" i="22"/>
  <c r="AG186" i="22"/>
  <c r="AE186" i="22"/>
  <c r="AB186" i="22"/>
  <c r="AA186" i="22"/>
  <c r="Y186" i="22"/>
  <c r="Z186" i="22" s="1"/>
  <c r="AC186" i="22" s="1"/>
  <c r="AJ185" i="22"/>
  <c r="AH185" i="22"/>
  <c r="AG185" i="22"/>
  <c r="AE185" i="22"/>
  <c r="AB185" i="22"/>
  <c r="AA185" i="22"/>
  <c r="Y185" i="22"/>
  <c r="Z185" i="22" s="1"/>
  <c r="AC185" i="22" s="1"/>
  <c r="AJ184" i="22"/>
  <c r="AH184" i="22"/>
  <c r="AG184" i="22"/>
  <c r="AE184" i="22"/>
  <c r="AB184" i="22"/>
  <c r="AA184" i="22"/>
  <c r="Y184" i="22"/>
  <c r="AJ183" i="22"/>
  <c r="AH183" i="22"/>
  <c r="AG183" i="22"/>
  <c r="AE183" i="22"/>
  <c r="AB183" i="22"/>
  <c r="AA183" i="22"/>
  <c r="Y183" i="22"/>
  <c r="AJ182" i="22"/>
  <c r="AH182" i="22"/>
  <c r="AG182" i="22"/>
  <c r="AE182" i="22"/>
  <c r="AB182" i="22"/>
  <c r="AA182" i="22"/>
  <c r="Y182" i="22"/>
  <c r="AJ181" i="22"/>
  <c r="AH181" i="22"/>
  <c r="AG181" i="22"/>
  <c r="AE181" i="22"/>
  <c r="AB181" i="22"/>
  <c r="AA181" i="22"/>
  <c r="Y181" i="22"/>
  <c r="AF181" i="22" s="1"/>
  <c r="AJ180" i="22"/>
  <c r="AH180" i="22"/>
  <c r="AG180" i="22"/>
  <c r="AE180" i="22"/>
  <c r="AB180" i="22"/>
  <c r="AA180" i="22"/>
  <c r="Y180" i="22"/>
  <c r="Z180" i="22" s="1"/>
  <c r="AJ151" i="22"/>
  <c r="AH151" i="22"/>
  <c r="AG151" i="22"/>
  <c r="AE151" i="22"/>
  <c r="AB151" i="22"/>
  <c r="AA151" i="22"/>
  <c r="Y151" i="22"/>
  <c r="AF151" i="22" s="1"/>
  <c r="AJ150" i="22"/>
  <c r="AH150" i="22"/>
  <c r="AG150" i="22"/>
  <c r="AE150" i="22"/>
  <c r="AB150" i="22"/>
  <c r="AA150" i="22"/>
  <c r="Y150" i="22"/>
  <c r="AJ149" i="22"/>
  <c r="AH149" i="22"/>
  <c r="AG149" i="22"/>
  <c r="AE149" i="22"/>
  <c r="AB149" i="22"/>
  <c r="AA149" i="22"/>
  <c r="Y149" i="22"/>
  <c r="AJ148" i="22"/>
  <c r="AH148" i="22"/>
  <c r="AG148" i="22"/>
  <c r="AE148" i="22"/>
  <c r="AB148" i="22"/>
  <c r="AA148" i="22"/>
  <c r="Y148" i="22"/>
  <c r="AF148" i="22" s="1"/>
  <c r="AJ147" i="22"/>
  <c r="AH147" i="22"/>
  <c r="AG147" i="22"/>
  <c r="AE147" i="22"/>
  <c r="AB147" i="22"/>
  <c r="AA147" i="22"/>
  <c r="Y147" i="22"/>
  <c r="AJ146" i="22"/>
  <c r="AH146" i="22"/>
  <c r="AG146" i="22"/>
  <c r="AE146" i="22"/>
  <c r="AB146" i="22"/>
  <c r="AA146" i="22"/>
  <c r="Y146" i="22"/>
  <c r="AJ145" i="22"/>
  <c r="AH145" i="22"/>
  <c r="AG145" i="22"/>
  <c r="AE145" i="22"/>
  <c r="AB145" i="22"/>
  <c r="AA145" i="22"/>
  <c r="Y145" i="22"/>
  <c r="AJ144" i="22"/>
  <c r="AH144" i="22"/>
  <c r="AG144" i="22"/>
  <c r="AE144" i="22"/>
  <c r="AB144" i="22"/>
  <c r="AA144" i="22"/>
  <c r="Y144" i="22"/>
  <c r="AJ143" i="22"/>
  <c r="AH143" i="22"/>
  <c r="AG143" i="22"/>
  <c r="AE143" i="22"/>
  <c r="AB143" i="22"/>
  <c r="AA143" i="22"/>
  <c r="Y143" i="22"/>
  <c r="AJ142" i="22"/>
  <c r="AH142" i="22"/>
  <c r="AG142" i="22"/>
  <c r="AE142" i="22"/>
  <c r="AB142" i="22"/>
  <c r="AA142" i="22"/>
  <c r="Y142" i="22"/>
  <c r="AJ141" i="22"/>
  <c r="AH141" i="22"/>
  <c r="AG141" i="22"/>
  <c r="AE141" i="22"/>
  <c r="AB141" i="22"/>
  <c r="AA141" i="22"/>
  <c r="Y141" i="22"/>
  <c r="AF141" i="22" s="1"/>
  <c r="AJ140" i="22"/>
  <c r="AH140" i="22"/>
  <c r="AG140" i="22"/>
  <c r="AE140" i="22"/>
  <c r="AB140" i="22"/>
  <c r="AA140" i="22"/>
  <c r="Y140" i="22"/>
  <c r="AF140" i="22" s="1"/>
  <c r="AJ112" i="22"/>
  <c r="AH112" i="22"/>
  <c r="AG112" i="22"/>
  <c r="AE112" i="22"/>
  <c r="AB112" i="22"/>
  <c r="AA112" i="22"/>
  <c r="Y112" i="22"/>
  <c r="AF112" i="22" s="1"/>
  <c r="AJ111" i="22"/>
  <c r="AH111" i="22"/>
  <c r="AG111" i="22"/>
  <c r="AE111" i="22"/>
  <c r="AB111" i="22"/>
  <c r="AA111" i="22"/>
  <c r="Y111" i="22"/>
  <c r="AJ110" i="22"/>
  <c r="AH110" i="22"/>
  <c r="AG110" i="22"/>
  <c r="AE110" i="22"/>
  <c r="AB110" i="22"/>
  <c r="AA110" i="22"/>
  <c r="Y110" i="22"/>
  <c r="AJ109" i="22"/>
  <c r="AH109" i="22"/>
  <c r="AG109" i="22"/>
  <c r="AE109" i="22"/>
  <c r="AB109" i="22"/>
  <c r="AA109" i="22"/>
  <c r="Y109" i="22"/>
  <c r="AJ108" i="22"/>
  <c r="AH108" i="22"/>
  <c r="AG108" i="22"/>
  <c r="AE108" i="22"/>
  <c r="AB108" i="22"/>
  <c r="AA108" i="22"/>
  <c r="Y108" i="22"/>
  <c r="AF108" i="22" s="1"/>
  <c r="AJ107" i="22"/>
  <c r="AH107" i="22"/>
  <c r="AG107" i="22"/>
  <c r="AE107" i="22"/>
  <c r="AB107" i="22"/>
  <c r="AA107" i="22"/>
  <c r="Y107" i="22"/>
  <c r="AF107" i="22" s="1"/>
  <c r="AJ106" i="22"/>
  <c r="AH106" i="22"/>
  <c r="AG106" i="22"/>
  <c r="AE106" i="22"/>
  <c r="AB106" i="22"/>
  <c r="AA106" i="22"/>
  <c r="Y106" i="22"/>
  <c r="AJ105" i="22"/>
  <c r="AH105" i="22"/>
  <c r="AG105" i="22"/>
  <c r="AE105" i="22"/>
  <c r="AB105" i="22"/>
  <c r="AA105" i="22"/>
  <c r="Y105" i="22"/>
  <c r="AI105" i="22" s="1"/>
  <c r="AJ104" i="22"/>
  <c r="AH104" i="22"/>
  <c r="AG104" i="22"/>
  <c r="AE104" i="22"/>
  <c r="AB104" i="22"/>
  <c r="AA104" i="22"/>
  <c r="Y104" i="22"/>
  <c r="AJ103" i="22"/>
  <c r="AH103" i="22"/>
  <c r="AG103" i="22"/>
  <c r="AE103" i="22"/>
  <c r="AB103" i="22"/>
  <c r="AA103" i="22"/>
  <c r="Y103" i="22"/>
  <c r="AJ102" i="22"/>
  <c r="AH102" i="22"/>
  <c r="AG102" i="22"/>
  <c r="AE102" i="22"/>
  <c r="AB102" i="22"/>
  <c r="AA102" i="22"/>
  <c r="Y102" i="22"/>
  <c r="AF102" i="22" s="1"/>
  <c r="AJ101" i="22"/>
  <c r="AH101" i="22"/>
  <c r="AG101" i="22"/>
  <c r="AE101" i="22"/>
  <c r="AE115" i="22" s="1"/>
  <c r="AB101" i="22"/>
  <c r="AA101" i="22"/>
  <c r="Y101" i="22"/>
  <c r="AF101" i="22" s="1"/>
  <c r="AJ191" i="21"/>
  <c r="AH191" i="21"/>
  <c r="AG191" i="21"/>
  <c r="AE191" i="21"/>
  <c r="AB191" i="21"/>
  <c r="AA191" i="21"/>
  <c r="Y191" i="21"/>
  <c r="AF191" i="21" s="1"/>
  <c r="AJ190" i="21"/>
  <c r="AH190" i="21"/>
  <c r="AG190" i="21"/>
  <c r="AE190" i="21"/>
  <c r="AB190" i="21"/>
  <c r="AA190" i="21"/>
  <c r="Y190" i="21"/>
  <c r="AJ189" i="21"/>
  <c r="AH189" i="21"/>
  <c r="AG189" i="21"/>
  <c r="AE189" i="21"/>
  <c r="AB189" i="21"/>
  <c r="AA189" i="21"/>
  <c r="Y189" i="21"/>
  <c r="AJ188" i="21"/>
  <c r="AH188" i="21"/>
  <c r="AG188" i="21"/>
  <c r="AE188" i="21"/>
  <c r="AB188" i="21"/>
  <c r="AA188" i="21"/>
  <c r="Y188" i="21"/>
  <c r="AF188" i="21" s="1"/>
  <c r="AJ187" i="21"/>
  <c r="AH187" i="21"/>
  <c r="AG187" i="21"/>
  <c r="AE187" i="21"/>
  <c r="AB187" i="21"/>
  <c r="AA187" i="21"/>
  <c r="Y187" i="21"/>
  <c r="AJ186" i="21"/>
  <c r="AH186" i="21"/>
  <c r="AG186" i="21"/>
  <c r="AE186" i="21"/>
  <c r="AB186" i="21"/>
  <c r="AA186" i="21"/>
  <c r="Y186" i="21"/>
  <c r="AJ185" i="21"/>
  <c r="AH185" i="21"/>
  <c r="AG185" i="21"/>
  <c r="AE185" i="21"/>
  <c r="AB185" i="21"/>
  <c r="AA185" i="21"/>
  <c r="Y185" i="21"/>
  <c r="AJ184" i="21"/>
  <c r="AH184" i="21"/>
  <c r="AG184" i="21"/>
  <c r="AE184" i="21"/>
  <c r="AB184" i="21"/>
  <c r="AA184" i="21"/>
  <c r="Y184" i="21"/>
  <c r="AJ183" i="21"/>
  <c r="AH183" i="21"/>
  <c r="AG183" i="21"/>
  <c r="AE183" i="21"/>
  <c r="AB183" i="21"/>
  <c r="AA183" i="21"/>
  <c r="Y183" i="21"/>
  <c r="AJ182" i="21"/>
  <c r="AH182" i="21"/>
  <c r="AG182" i="21"/>
  <c r="AE182" i="21"/>
  <c r="AB182" i="21"/>
  <c r="AA182" i="21"/>
  <c r="Y182" i="21"/>
  <c r="AJ181" i="21"/>
  <c r="AH181" i="21"/>
  <c r="AG181" i="21"/>
  <c r="AE181" i="21"/>
  <c r="AB181" i="21"/>
  <c r="AA181" i="21"/>
  <c r="Y181" i="21"/>
  <c r="AF181" i="21" s="1"/>
  <c r="AJ180" i="21"/>
  <c r="AH180" i="21"/>
  <c r="AG180" i="21"/>
  <c r="AE180" i="21"/>
  <c r="AB180" i="21"/>
  <c r="AA180" i="21"/>
  <c r="Y180" i="21"/>
  <c r="AF180" i="21" s="1"/>
  <c r="AJ151" i="21"/>
  <c r="AH151" i="21"/>
  <c r="AG151" i="21"/>
  <c r="AE151" i="21"/>
  <c r="AB151" i="21"/>
  <c r="AA151" i="21"/>
  <c r="Y151" i="21"/>
  <c r="AF151" i="21" s="1"/>
  <c r="AJ150" i="21"/>
  <c r="AH150" i="21"/>
  <c r="AI150" i="21" s="1"/>
  <c r="AG150" i="21"/>
  <c r="AE150" i="21"/>
  <c r="AB150" i="21"/>
  <c r="AA150" i="21"/>
  <c r="Y150" i="21"/>
  <c r="AF150" i="21" s="1"/>
  <c r="AJ149" i="21"/>
  <c r="AH149" i="21"/>
  <c r="AG149" i="21"/>
  <c r="AE149" i="21"/>
  <c r="AB149" i="21"/>
  <c r="AA149" i="21"/>
  <c r="Y149" i="21"/>
  <c r="AJ148" i="21"/>
  <c r="AH148" i="21"/>
  <c r="AG148" i="21"/>
  <c r="AE148" i="21"/>
  <c r="AB148" i="21"/>
  <c r="AA148" i="21"/>
  <c r="Y148" i="21"/>
  <c r="AJ147" i="21"/>
  <c r="AH147" i="21"/>
  <c r="AG147" i="21"/>
  <c r="AE147" i="21"/>
  <c r="AB147" i="21"/>
  <c r="AA147" i="21"/>
  <c r="Y147" i="21"/>
  <c r="Z147" i="21" s="1"/>
  <c r="AC147" i="21" s="1"/>
  <c r="AJ146" i="21"/>
  <c r="AH146" i="21"/>
  <c r="AG146" i="21"/>
  <c r="AE146" i="21"/>
  <c r="AB146" i="21"/>
  <c r="AA146" i="21"/>
  <c r="Y146" i="21"/>
  <c r="Z146" i="21" s="1"/>
  <c r="AC146" i="21" s="1"/>
  <c r="AD146" i="21" s="1"/>
  <c r="AJ145" i="21"/>
  <c r="AH145" i="21"/>
  <c r="AG145" i="21"/>
  <c r="AE145" i="21"/>
  <c r="AB145" i="21"/>
  <c r="AA145" i="21"/>
  <c r="Y145" i="21"/>
  <c r="Z145" i="21" s="1"/>
  <c r="AC145" i="21" s="1"/>
  <c r="AD145" i="21" s="1"/>
  <c r="AJ144" i="21"/>
  <c r="AH144" i="21"/>
  <c r="AG144" i="21"/>
  <c r="AE144" i="21"/>
  <c r="AB144" i="21"/>
  <c r="AA144" i="21"/>
  <c r="Y144" i="21"/>
  <c r="AF144" i="21" s="1"/>
  <c r="AJ143" i="21"/>
  <c r="AH143" i="21"/>
  <c r="AG143" i="21"/>
  <c r="AE143" i="21"/>
  <c r="AB143" i="21"/>
  <c r="AA143" i="21"/>
  <c r="Y143" i="21"/>
  <c r="AF143" i="21" s="1"/>
  <c r="AJ142" i="21"/>
  <c r="AH142" i="21"/>
  <c r="AG142" i="21"/>
  <c r="AE142" i="21"/>
  <c r="AB142" i="21"/>
  <c r="AA142" i="21"/>
  <c r="Y142" i="21"/>
  <c r="AF142" i="21" s="1"/>
  <c r="AJ141" i="21"/>
  <c r="AH141" i="21"/>
  <c r="AG141" i="21"/>
  <c r="AE141" i="21"/>
  <c r="AB141" i="21"/>
  <c r="AA141" i="21"/>
  <c r="Y141" i="21"/>
  <c r="AF141" i="21" s="1"/>
  <c r="AJ140" i="21"/>
  <c r="AH140" i="21"/>
  <c r="AG140" i="21"/>
  <c r="AE140" i="21"/>
  <c r="AE154" i="21" s="1"/>
  <c r="AB140" i="21"/>
  <c r="AA140" i="21"/>
  <c r="Y140" i="21"/>
  <c r="AF140" i="21" s="1"/>
  <c r="AJ112" i="21"/>
  <c r="AH112" i="21"/>
  <c r="AG112" i="21"/>
  <c r="AE112" i="21"/>
  <c r="AB112" i="21"/>
  <c r="AA112" i="21"/>
  <c r="Y112" i="21"/>
  <c r="AF112" i="21" s="1"/>
  <c r="AJ111" i="21"/>
  <c r="AH111" i="21"/>
  <c r="AG111" i="21"/>
  <c r="AE111" i="21"/>
  <c r="AB111" i="21"/>
  <c r="AA111" i="21"/>
  <c r="Y111" i="21"/>
  <c r="AF111" i="21" s="1"/>
  <c r="AJ110" i="21"/>
  <c r="AH110" i="21"/>
  <c r="AG110" i="21"/>
  <c r="AE110" i="21"/>
  <c r="AB110" i="21"/>
  <c r="AA110" i="21"/>
  <c r="Y110" i="21"/>
  <c r="AJ109" i="21"/>
  <c r="AH109" i="21"/>
  <c r="AG109" i="21"/>
  <c r="AE109" i="21"/>
  <c r="AB109" i="21"/>
  <c r="AA109" i="21"/>
  <c r="Y109" i="21"/>
  <c r="AF109" i="21" s="1"/>
  <c r="AJ108" i="21"/>
  <c r="AH108" i="21"/>
  <c r="AG108" i="21"/>
  <c r="AE108" i="21"/>
  <c r="AB108" i="21"/>
  <c r="AA108" i="21"/>
  <c r="Y108" i="21"/>
  <c r="AF108" i="21" s="1"/>
  <c r="AJ107" i="21"/>
  <c r="AH107" i="21"/>
  <c r="AG107" i="21"/>
  <c r="AE107" i="21"/>
  <c r="AB107" i="21"/>
  <c r="AA107" i="21"/>
  <c r="Y107" i="21"/>
  <c r="AF107" i="21" s="1"/>
  <c r="AJ106" i="21"/>
  <c r="AH106" i="21"/>
  <c r="AG106" i="21"/>
  <c r="AE106" i="21"/>
  <c r="AB106" i="21"/>
  <c r="AA106" i="21"/>
  <c r="Y106" i="21"/>
  <c r="AF106" i="21" s="1"/>
  <c r="AJ105" i="21"/>
  <c r="AH105" i="21"/>
  <c r="AG105" i="21"/>
  <c r="AE105" i="21"/>
  <c r="AB105" i="21"/>
  <c r="AA105" i="21"/>
  <c r="Y105" i="21"/>
  <c r="AF105" i="21" s="1"/>
  <c r="AJ104" i="21"/>
  <c r="AH104" i="21"/>
  <c r="AG104" i="21"/>
  <c r="AE104" i="21"/>
  <c r="AB104" i="21"/>
  <c r="AA104" i="21"/>
  <c r="Y104" i="21"/>
  <c r="AF104" i="21" s="1"/>
  <c r="AJ103" i="21"/>
  <c r="AH103" i="21"/>
  <c r="AG103" i="21"/>
  <c r="AF103" i="21"/>
  <c r="AE103" i="21"/>
  <c r="AB103" i="21"/>
  <c r="AA103" i="21"/>
  <c r="Y103" i="21"/>
  <c r="AJ102" i="21"/>
  <c r="AH102" i="21"/>
  <c r="AG102" i="21"/>
  <c r="AE102" i="21"/>
  <c r="AB102" i="21"/>
  <c r="AA102" i="21"/>
  <c r="Y102" i="21"/>
  <c r="AF102" i="21" s="1"/>
  <c r="AJ101" i="21"/>
  <c r="AH101" i="21"/>
  <c r="AG101" i="21"/>
  <c r="AE101" i="21"/>
  <c r="AB101" i="21"/>
  <c r="AA101" i="21"/>
  <c r="Y101" i="21"/>
  <c r="AF101" i="21" s="1"/>
  <c r="AJ278" i="20"/>
  <c r="AH278" i="20"/>
  <c r="AG278" i="20"/>
  <c r="AE278" i="20"/>
  <c r="AB278" i="20"/>
  <c r="AA278" i="20"/>
  <c r="Y278" i="20"/>
  <c r="AJ277" i="20"/>
  <c r="AH277" i="20"/>
  <c r="AG277" i="20"/>
  <c r="AE277" i="20"/>
  <c r="AB277" i="20"/>
  <c r="AA277" i="20"/>
  <c r="Y277" i="20"/>
  <c r="AJ276" i="20"/>
  <c r="AH276" i="20"/>
  <c r="AG276" i="20"/>
  <c r="AE276" i="20"/>
  <c r="AB276" i="20"/>
  <c r="AA276" i="20"/>
  <c r="Y276" i="20"/>
  <c r="AJ275" i="20"/>
  <c r="AH275" i="20"/>
  <c r="AG275" i="20"/>
  <c r="AE275" i="20"/>
  <c r="AB275" i="20"/>
  <c r="AA275" i="20"/>
  <c r="Y275" i="20"/>
  <c r="AJ274" i="20"/>
  <c r="AH274" i="20"/>
  <c r="AG274" i="20"/>
  <c r="AE274" i="20"/>
  <c r="AB274" i="20"/>
  <c r="AA274" i="20"/>
  <c r="Y274" i="20"/>
  <c r="AJ273" i="20"/>
  <c r="AH273" i="20"/>
  <c r="AG273" i="20"/>
  <c r="AE273" i="20"/>
  <c r="AB273" i="20"/>
  <c r="AA273" i="20"/>
  <c r="Y273" i="20"/>
  <c r="AJ272" i="20"/>
  <c r="AH272" i="20"/>
  <c r="AG272" i="20"/>
  <c r="AE272" i="20"/>
  <c r="AB272" i="20"/>
  <c r="AA272" i="20"/>
  <c r="Y272" i="20"/>
  <c r="AJ271" i="20"/>
  <c r="AH271" i="20"/>
  <c r="AG271" i="20"/>
  <c r="AE271" i="20"/>
  <c r="AB271" i="20"/>
  <c r="AA271" i="20"/>
  <c r="Y271" i="20"/>
  <c r="AF271" i="20" s="1"/>
  <c r="AJ270" i="20"/>
  <c r="AH270" i="20"/>
  <c r="AG270" i="20"/>
  <c r="AE270" i="20"/>
  <c r="AB270" i="20"/>
  <c r="AA270" i="20"/>
  <c r="Y270" i="20"/>
  <c r="AJ269" i="20"/>
  <c r="AH269" i="20"/>
  <c r="AG269" i="20"/>
  <c r="AE269" i="20"/>
  <c r="AB269" i="20"/>
  <c r="AA269" i="20"/>
  <c r="Y269" i="20"/>
  <c r="Z269" i="20" s="1"/>
  <c r="AJ268" i="20"/>
  <c r="AH268" i="20"/>
  <c r="AG268" i="20"/>
  <c r="AE268" i="20"/>
  <c r="AB268" i="20"/>
  <c r="AA268" i="20"/>
  <c r="Y268" i="20"/>
  <c r="Z268" i="20" s="1"/>
  <c r="AJ267" i="20"/>
  <c r="AH267" i="20"/>
  <c r="AG267" i="20"/>
  <c r="AE267" i="20"/>
  <c r="AB267" i="20"/>
  <c r="AA267" i="20"/>
  <c r="Y267" i="20"/>
  <c r="Z267" i="20" s="1"/>
  <c r="AJ266" i="20"/>
  <c r="AH266" i="20"/>
  <c r="AG266" i="20"/>
  <c r="AE266" i="20"/>
  <c r="AB266" i="20"/>
  <c r="AA266" i="20"/>
  <c r="Y266" i="20"/>
  <c r="AF266" i="20" s="1"/>
  <c r="AJ265" i="20"/>
  <c r="AH265" i="20"/>
  <c r="AG265" i="20"/>
  <c r="AE265" i="20"/>
  <c r="AB265" i="20"/>
  <c r="AA265" i="20"/>
  <c r="Y265" i="20"/>
  <c r="AF265" i="20" s="1"/>
  <c r="AJ264" i="20"/>
  <c r="AH264" i="20"/>
  <c r="AG264" i="20"/>
  <c r="AE264" i="20"/>
  <c r="AB264" i="20"/>
  <c r="AA264" i="20"/>
  <c r="Y264" i="20"/>
  <c r="AJ263" i="20"/>
  <c r="AH263" i="20"/>
  <c r="AG263" i="20"/>
  <c r="AE263" i="20"/>
  <c r="AB263" i="20"/>
  <c r="AA263" i="20"/>
  <c r="Y263" i="20"/>
  <c r="AF263" i="20" s="1"/>
  <c r="AJ262" i="20"/>
  <c r="AH262" i="20"/>
  <c r="AG262" i="20"/>
  <c r="AE262" i="20"/>
  <c r="AB262" i="20"/>
  <c r="AA262" i="20"/>
  <c r="Y262" i="20"/>
  <c r="AF262" i="20" s="1"/>
  <c r="AJ261" i="20"/>
  <c r="AH261" i="20"/>
  <c r="AG261" i="20"/>
  <c r="AE261" i="20"/>
  <c r="AB261" i="20"/>
  <c r="AA261" i="20"/>
  <c r="Y261" i="20"/>
  <c r="AF261" i="20" s="1"/>
  <c r="AJ260" i="20"/>
  <c r="AH260" i="20"/>
  <c r="AG260" i="20"/>
  <c r="AE260" i="20"/>
  <c r="AB260" i="20"/>
  <c r="AA260" i="20"/>
  <c r="Y260" i="20"/>
  <c r="AF260" i="20" s="1"/>
  <c r="AJ259" i="20"/>
  <c r="AH259" i="20"/>
  <c r="AG259" i="20"/>
  <c r="AE259" i="20"/>
  <c r="AB259" i="20"/>
  <c r="AA259" i="20"/>
  <c r="Y259" i="20"/>
  <c r="AF259" i="20" s="1"/>
  <c r="AJ258" i="20"/>
  <c r="AH258" i="20"/>
  <c r="AG258" i="20"/>
  <c r="AE258" i="20"/>
  <c r="AB258" i="20"/>
  <c r="AA258" i="20"/>
  <c r="Y258" i="20"/>
  <c r="AF258" i="20" s="1"/>
  <c r="AJ257" i="20"/>
  <c r="AH257" i="20"/>
  <c r="AG257" i="20"/>
  <c r="AE257" i="20"/>
  <c r="AB257" i="20"/>
  <c r="AA257" i="20"/>
  <c r="Y257" i="20"/>
  <c r="AF257" i="20" s="1"/>
  <c r="AJ256" i="20"/>
  <c r="AH256" i="20"/>
  <c r="AG256" i="20"/>
  <c r="AE256" i="20"/>
  <c r="AB256" i="20"/>
  <c r="AA256" i="20"/>
  <c r="Y256" i="20"/>
  <c r="AJ255" i="20"/>
  <c r="AH255" i="20"/>
  <c r="AG255" i="20"/>
  <c r="AE255" i="20"/>
  <c r="AB255" i="20"/>
  <c r="AA255" i="20"/>
  <c r="Y255" i="20"/>
  <c r="AF255" i="20" s="1"/>
  <c r="AJ213" i="20"/>
  <c r="AH213" i="20"/>
  <c r="AG213" i="20"/>
  <c r="AE213" i="20"/>
  <c r="AB213" i="20"/>
  <c r="AA213" i="20"/>
  <c r="Y213" i="20"/>
  <c r="AF213" i="20" s="1"/>
  <c r="AJ212" i="20"/>
  <c r="AH212" i="20"/>
  <c r="AG212" i="20"/>
  <c r="AE212" i="20"/>
  <c r="AB212" i="20"/>
  <c r="AA212" i="20"/>
  <c r="Y212" i="20"/>
  <c r="AJ211" i="20"/>
  <c r="AH211" i="20"/>
  <c r="AG211" i="20"/>
  <c r="AE211" i="20"/>
  <c r="AB211" i="20"/>
  <c r="AA211" i="20"/>
  <c r="Y211" i="20"/>
  <c r="AF211" i="20" s="1"/>
  <c r="AJ210" i="20"/>
  <c r="AH210" i="20"/>
  <c r="AG210" i="20"/>
  <c r="AE210" i="20"/>
  <c r="AB210" i="20"/>
  <c r="AA210" i="20"/>
  <c r="Y210" i="20"/>
  <c r="AJ209" i="20"/>
  <c r="AH209" i="20"/>
  <c r="AG209" i="20"/>
  <c r="AE209" i="20"/>
  <c r="AB209" i="20"/>
  <c r="AA209" i="20"/>
  <c r="Y209" i="20"/>
  <c r="AJ208" i="20"/>
  <c r="AH208" i="20"/>
  <c r="AG208" i="20"/>
  <c r="AE208" i="20"/>
  <c r="AB208" i="20"/>
  <c r="AA208" i="20"/>
  <c r="Y208" i="20"/>
  <c r="AJ207" i="20"/>
  <c r="AH207" i="20"/>
  <c r="AG207" i="20"/>
  <c r="AE207" i="20"/>
  <c r="AB207" i="20"/>
  <c r="AA207" i="20"/>
  <c r="Y207" i="20"/>
  <c r="Z207" i="20" s="1"/>
  <c r="AJ206" i="20"/>
  <c r="AH206" i="20"/>
  <c r="AG206" i="20"/>
  <c r="AE206" i="20"/>
  <c r="AB206" i="20"/>
  <c r="AA206" i="20"/>
  <c r="Y206" i="20"/>
  <c r="AF206" i="20" s="1"/>
  <c r="AJ205" i="20"/>
  <c r="AH205" i="20"/>
  <c r="AG205" i="20"/>
  <c r="AE205" i="20"/>
  <c r="AB205" i="20"/>
  <c r="AA205" i="20"/>
  <c r="Y205" i="20"/>
  <c r="AF205" i="20" s="1"/>
  <c r="AJ204" i="20"/>
  <c r="AH204" i="20"/>
  <c r="AG204" i="20"/>
  <c r="AE204" i="20"/>
  <c r="AB204" i="20"/>
  <c r="AA204" i="20"/>
  <c r="Y204" i="20"/>
  <c r="AF204" i="20" s="1"/>
  <c r="AJ203" i="20"/>
  <c r="AH203" i="20"/>
  <c r="AG203" i="20"/>
  <c r="AE203" i="20"/>
  <c r="AB203" i="20"/>
  <c r="AA203" i="20"/>
  <c r="Y203" i="20"/>
  <c r="AF203" i="20" s="1"/>
  <c r="AJ202" i="20"/>
  <c r="AH202" i="20"/>
  <c r="AG202" i="20"/>
  <c r="AE202" i="20"/>
  <c r="AB202" i="20"/>
  <c r="AA202" i="20"/>
  <c r="Y202" i="20"/>
  <c r="AF202" i="20" s="1"/>
  <c r="AJ201" i="20"/>
  <c r="AH201" i="20"/>
  <c r="AG201" i="20"/>
  <c r="AE201" i="20"/>
  <c r="AB201" i="20"/>
  <c r="AA201" i="20"/>
  <c r="Y201" i="20"/>
  <c r="AF201" i="20" s="1"/>
  <c r="AJ200" i="20"/>
  <c r="AH200" i="20"/>
  <c r="AG200" i="20"/>
  <c r="AE200" i="20"/>
  <c r="AB200" i="20"/>
  <c r="AA200" i="20"/>
  <c r="Y200" i="20"/>
  <c r="AJ199" i="20"/>
  <c r="AH199" i="20"/>
  <c r="AG199" i="20"/>
  <c r="AE199" i="20"/>
  <c r="AB199" i="20"/>
  <c r="AA199" i="20"/>
  <c r="Y199" i="20"/>
  <c r="AF199" i="20" s="1"/>
  <c r="AJ198" i="20"/>
  <c r="AH198" i="20"/>
  <c r="AG198" i="20"/>
  <c r="AE198" i="20"/>
  <c r="AB198" i="20"/>
  <c r="AA198" i="20"/>
  <c r="Y198" i="20"/>
  <c r="AJ166" i="20"/>
  <c r="AH166" i="20"/>
  <c r="AG166" i="20"/>
  <c r="AE166" i="20"/>
  <c r="AB166" i="20"/>
  <c r="AA166" i="20"/>
  <c r="Y166" i="20"/>
  <c r="AJ165" i="20"/>
  <c r="AH165" i="20"/>
  <c r="AG165" i="20"/>
  <c r="AE165" i="20"/>
  <c r="AB165" i="20"/>
  <c r="AA165" i="20"/>
  <c r="Y165" i="20"/>
  <c r="AJ164" i="20"/>
  <c r="AH164" i="20"/>
  <c r="AG164" i="20"/>
  <c r="AE164" i="20"/>
  <c r="AB164" i="20"/>
  <c r="AA164" i="20"/>
  <c r="Y164" i="20"/>
  <c r="Z164" i="20" s="1"/>
  <c r="AJ163" i="20"/>
  <c r="AH163" i="20"/>
  <c r="AG163" i="20"/>
  <c r="AE163" i="20"/>
  <c r="AB163" i="20"/>
  <c r="AA163" i="20"/>
  <c r="Y163" i="20"/>
  <c r="Z163" i="20" s="1"/>
  <c r="AJ162" i="20"/>
  <c r="AH162" i="20"/>
  <c r="AG162" i="20"/>
  <c r="AE162" i="20"/>
  <c r="AB162" i="20"/>
  <c r="AA162" i="20"/>
  <c r="Y162" i="20"/>
  <c r="AJ161" i="20"/>
  <c r="AH161" i="20"/>
  <c r="AG161" i="20"/>
  <c r="AE161" i="20"/>
  <c r="AB161" i="20"/>
  <c r="AA161" i="20"/>
  <c r="Y161" i="20"/>
  <c r="AJ160" i="20"/>
  <c r="AH160" i="20"/>
  <c r="AG160" i="20"/>
  <c r="AE160" i="20"/>
  <c r="AB160" i="20"/>
  <c r="AA160" i="20"/>
  <c r="Y160" i="20"/>
  <c r="AJ159" i="20"/>
  <c r="AH159" i="20"/>
  <c r="AG159" i="20"/>
  <c r="AE159" i="20"/>
  <c r="AB159" i="20"/>
  <c r="AA159" i="20"/>
  <c r="Y159" i="20"/>
  <c r="AJ158" i="20"/>
  <c r="AH158" i="20"/>
  <c r="AG158" i="20"/>
  <c r="AE158" i="20"/>
  <c r="AB158" i="20"/>
  <c r="AA158" i="20"/>
  <c r="Y158" i="20"/>
  <c r="AJ157" i="20"/>
  <c r="AH157" i="20"/>
  <c r="AG157" i="20"/>
  <c r="AE157" i="20"/>
  <c r="AB157" i="20"/>
  <c r="AA157" i="20"/>
  <c r="Y157" i="20"/>
  <c r="AJ156" i="20"/>
  <c r="AH156" i="20"/>
  <c r="AG156" i="20"/>
  <c r="AE156" i="20"/>
  <c r="AB156" i="20"/>
  <c r="AA156" i="20"/>
  <c r="Y156" i="20"/>
  <c r="AJ155" i="20"/>
  <c r="AH155" i="20"/>
  <c r="AG155" i="20"/>
  <c r="AE155" i="20"/>
  <c r="AB155" i="20"/>
  <c r="AA155" i="20"/>
  <c r="Y155" i="20"/>
  <c r="Z155" i="20" s="1"/>
  <c r="AJ154" i="20"/>
  <c r="AH154" i="20"/>
  <c r="AG154" i="20"/>
  <c r="AE154" i="20"/>
  <c r="AB154" i="20"/>
  <c r="AA154" i="20"/>
  <c r="Y154" i="20"/>
  <c r="AJ153" i="20"/>
  <c r="AH153" i="20"/>
  <c r="AG153" i="20"/>
  <c r="AE153" i="20"/>
  <c r="AB153" i="20"/>
  <c r="AA153" i="20"/>
  <c r="Y153" i="20"/>
  <c r="AJ152" i="20"/>
  <c r="AH152" i="20"/>
  <c r="AG152" i="20"/>
  <c r="AE152" i="20"/>
  <c r="AB152" i="20"/>
  <c r="AA152" i="20"/>
  <c r="Y152" i="20"/>
  <c r="AF152" i="20" s="1"/>
  <c r="AJ151" i="20"/>
  <c r="AH151" i="20"/>
  <c r="AG151" i="20"/>
  <c r="AE151" i="20"/>
  <c r="AB151" i="20"/>
  <c r="AA151" i="20"/>
  <c r="Y151" i="20"/>
  <c r="AF151" i="20" s="1"/>
  <c r="AJ191" i="19"/>
  <c r="AH191" i="19"/>
  <c r="AG191" i="19"/>
  <c r="AE191" i="19"/>
  <c r="AB191" i="19"/>
  <c r="AA191" i="19"/>
  <c r="Y191" i="19"/>
  <c r="AF191" i="19" s="1"/>
  <c r="AJ190" i="19"/>
  <c r="AH190" i="19"/>
  <c r="AG190" i="19"/>
  <c r="AE190" i="19"/>
  <c r="AB190" i="19"/>
  <c r="AA190" i="19"/>
  <c r="Y190" i="19"/>
  <c r="Z190" i="19" s="1"/>
  <c r="AJ189" i="19"/>
  <c r="AH189" i="19"/>
  <c r="AG189" i="19"/>
  <c r="AE189" i="19"/>
  <c r="AB189" i="19"/>
  <c r="AA189" i="19"/>
  <c r="Y189" i="19"/>
  <c r="AJ188" i="19"/>
  <c r="AH188" i="19"/>
  <c r="AG188" i="19"/>
  <c r="AE188" i="19"/>
  <c r="AB188" i="19"/>
  <c r="AA188" i="19"/>
  <c r="Y188" i="19"/>
  <c r="AJ187" i="19"/>
  <c r="AH187" i="19"/>
  <c r="AG187" i="19"/>
  <c r="AE187" i="19"/>
  <c r="AB187" i="19"/>
  <c r="AA187" i="19"/>
  <c r="Y187" i="19"/>
  <c r="AJ186" i="19"/>
  <c r="AH186" i="19"/>
  <c r="AG186" i="19"/>
  <c r="AE186" i="19"/>
  <c r="AB186" i="19"/>
  <c r="AA186" i="19"/>
  <c r="Y186" i="19"/>
  <c r="AJ185" i="19"/>
  <c r="AH185" i="19"/>
  <c r="AG185" i="19"/>
  <c r="AE185" i="19"/>
  <c r="AB185" i="19"/>
  <c r="AA185" i="19"/>
  <c r="Y185" i="19"/>
  <c r="AJ184" i="19"/>
  <c r="AH184" i="19"/>
  <c r="AG184" i="19"/>
  <c r="AE184" i="19"/>
  <c r="AB184" i="19"/>
  <c r="AA184" i="19"/>
  <c r="Y184" i="19"/>
  <c r="AJ183" i="19"/>
  <c r="AH183" i="19"/>
  <c r="AG183" i="19"/>
  <c r="AE183" i="19"/>
  <c r="AB183" i="19"/>
  <c r="AA183" i="19"/>
  <c r="Y183" i="19"/>
  <c r="AJ182" i="19"/>
  <c r="AH182" i="19"/>
  <c r="AG182" i="19"/>
  <c r="AE182" i="19"/>
  <c r="AB182" i="19"/>
  <c r="AA182" i="19"/>
  <c r="Y182" i="19"/>
  <c r="AJ181" i="19"/>
  <c r="AH181" i="19"/>
  <c r="AG181" i="19"/>
  <c r="AE181" i="19"/>
  <c r="AB181" i="19"/>
  <c r="AA181" i="19"/>
  <c r="Y181" i="19"/>
  <c r="AF181" i="19" s="1"/>
  <c r="AJ180" i="19"/>
  <c r="AH180" i="19"/>
  <c r="AG180" i="19"/>
  <c r="AE180" i="19"/>
  <c r="AB180" i="19"/>
  <c r="AA180" i="19"/>
  <c r="Y180" i="19"/>
  <c r="AF180" i="19" s="1"/>
  <c r="AJ151" i="19"/>
  <c r="AH151" i="19"/>
  <c r="AG151" i="19"/>
  <c r="AE151" i="19"/>
  <c r="AB151" i="19"/>
  <c r="AA151" i="19"/>
  <c r="Y151" i="19"/>
  <c r="AF151" i="19" s="1"/>
  <c r="AJ150" i="19"/>
  <c r="AH150" i="19"/>
  <c r="AG150" i="19"/>
  <c r="AE150" i="19"/>
  <c r="AB150" i="19"/>
  <c r="AA150" i="19"/>
  <c r="Y150" i="19"/>
  <c r="Z150" i="19" s="1"/>
  <c r="AJ149" i="19"/>
  <c r="AH149" i="19"/>
  <c r="AG149" i="19"/>
  <c r="AE149" i="19"/>
  <c r="AB149" i="19"/>
  <c r="AA149" i="19"/>
  <c r="Y149" i="19"/>
  <c r="AJ148" i="19"/>
  <c r="AH148" i="19"/>
  <c r="AG148" i="19"/>
  <c r="AE148" i="19"/>
  <c r="AB148" i="19"/>
  <c r="AA148" i="19"/>
  <c r="Y148" i="19"/>
  <c r="Z148" i="19" s="1"/>
  <c r="AJ147" i="19"/>
  <c r="AH147" i="19"/>
  <c r="AG147" i="19"/>
  <c r="AE147" i="19"/>
  <c r="AB147" i="19"/>
  <c r="AA147" i="19"/>
  <c r="Y147" i="19"/>
  <c r="AJ146" i="19"/>
  <c r="AH146" i="19"/>
  <c r="AG146" i="19"/>
  <c r="AE146" i="19"/>
  <c r="AB146" i="19"/>
  <c r="AA146" i="19"/>
  <c r="Y146" i="19"/>
  <c r="AJ145" i="19"/>
  <c r="AH145" i="19"/>
  <c r="AG145" i="19"/>
  <c r="AE145" i="19"/>
  <c r="AB145" i="19"/>
  <c r="AA145" i="19"/>
  <c r="Y145" i="19"/>
  <c r="AJ144" i="19"/>
  <c r="AH144" i="19"/>
  <c r="AG144" i="19"/>
  <c r="AE144" i="19"/>
  <c r="AB144" i="19"/>
  <c r="AA144" i="19"/>
  <c r="Y144" i="19"/>
  <c r="AJ143" i="19"/>
  <c r="AH143" i="19"/>
  <c r="AG143" i="19"/>
  <c r="AE143" i="19"/>
  <c r="AB143" i="19"/>
  <c r="AA143" i="19"/>
  <c r="Y143" i="19"/>
  <c r="AJ142" i="19"/>
  <c r="AH142" i="19"/>
  <c r="AG142" i="19"/>
  <c r="AE142" i="19"/>
  <c r="AB142" i="19"/>
  <c r="AA142" i="19"/>
  <c r="Y142" i="19"/>
  <c r="AJ141" i="19"/>
  <c r="AH141" i="19"/>
  <c r="AG141" i="19"/>
  <c r="AE141" i="19"/>
  <c r="AB141" i="19"/>
  <c r="AA141" i="19"/>
  <c r="Y141" i="19"/>
  <c r="AF141" i="19" s="1"/>
  <c r="AJ140" i="19"/>
  <c r="AH140" i="19"/>
  <c r="AG140" i="19"/>
  <c r="AE140" i="19"/>
  <c r="AB140" i="19"/>
  <c r="AA140" i="19"/>
  <c r="Y140" i="19"/>
  <c r="AF140" i="19" s="1"/>
  <c r="AJ111" i="19"/>
  <c r="AH111" i="19"/>
  <c r="AG111" i="19"/>
  <c r="AE111" i="19"/>
  <c r="AB111" i="19"/>
  <c r="AA111" i="19"/>
  <c r="Y111" i="19"/>
  <c r="AF111" i="19" s="1"/>
  <c r="AJ110" i="19"/>
  <c r="AH110" i="19"/>
  <c r="AG110" i="19"/>
  <c r="AE110" i="19"/>
  <c r="AB110" i="19"/>
  <c r="AA110" i="19"/>
  <c r="Y110" i="19"/>
  <c r="AJ109" i="19"/>
  <c r="AH109" i="19"/>
  <c r="AG109" i="19"/>
  <c r="AE109" i="19"/>
  <c r="AB109" i="19"/>
  <c r="AA109" i="19"/>
  <c r="Y109" i="19"/>
  <c r="AF109" i="19" s="1"/>
  <c r="AJ108" i="19"/>
  <c r="AH108" i="19"/>
  <c r="AG108" i="19"/>
  <c r="AE108" i="19"/>
  <c r="AB108" i="19"/>
  <c r="AA108" i="19"/>
  <c r="Y108" i="19"/>
  <c r="Z108" i="19" s="1"/>
  <c r="AJ107" i="19"/>
  <c r="AH107" i="19"/>
  <c r="AG107" i="19"/>
  <c r="AE107" i="19"/>
  <c r="AB107" i="19"/>
  <c r="AA107" i="19"/>
  <c r="Y107" i="19"/>
  <c r="AJ106" i="19"/>
  <c r="AH106" i="19"/>
  <c r="AG106" i="19"/>
  <c r="AE106" i="19"/>
  <c r="AB106" i="19"/>
  <c r="AA106" i="19"/>
  <c r="Y106" i="19"/>
  <c r="AJ105" i="19"/>
  <c r="AH105" i="19"/>
  <c r="AG105" i="19"/>
  <c r="AE105" i="19"/>
  <c r="AB105" i="19"/>
  <c r="AA105" i="19"/>
  <c r="Y105" i="19"/>
  <c r="AJ104" i="19"/>
  <c r="AH104" i="19"/>
  <c r="AG104" i="19"/>
  <c r="AI104" i="19" s="1"/>
  <c r="AE104" i="19"/>
  <c r="AB104" i="19"/>
  <c r="AA104" i="19"/>
  <c r="Y104" i="19"/>
  <c r="AJ103" i="19"/>
  <c r="AH103" i="19"/>
  <c r="AG103" i="19"/>
  <c r="AE103" i="19"/>
  <c r="AB103" i="19"/>
  <c r="AA103" i="19"/>
  <c r="Y103" i="19"/>
  <c r="Z103" i="19" s="1"/>
  <c r="AC103" i="19" s="1"/>
  <c r="AJ102" i="19"/>
  <c r="AH102" i="19"/>
  <c r="AG102" i="19"/>
  <c r="AE102" i="19"/>
  <c r="AB102" i="19"/>
  <c r="AA102" i="19"/>
  <c r="Y102" i="19"/>
  <c r="AF102" i="19" s="1"/>
  <c r="AJ101" i="19"/>
  <c r="AH101" i="19"/>
  <c r="AG101" i="19"/>
  <c r="AF101" i="19"/>
  <c r="AE101" i="19"/>
  <c r="AB101" i="19"/>
  <c r="AA101" i="19"/>
  <c r="Y101" i="19"/>
  <c r="Z101" i="19" s="1"/>
  <c r="AJ100" i="19"/>
  <c r="AH100" i="19"/>
  <c r="AG100" i="19"/>
  <c r="AE100" i="19"/>
  <c r="AB100" i="19"/>
  <c r="AA100" i="19"/>
  <c r="Y100" i="19"/>
  <c r="Z100" i="19" s="1"/>
  <c r="AJ112" i="18"/>
  <c r="AH112" i="18"/>
  <c r="AG112" i="18"/>
  <c r="AE112" i="18"/>
  <c r="AB112" i="18"/>
  <c r="AA112" i="18"/>
  <c r="Y112" i="18"/>
  <c r="Z112" i="18" s="1"/>
  <c r="AJ111" i="18"/>
  <c r="AH111" i="18"/>
  <c r="AG111" i="18"/>
  <c r="AE111" i="18"/>
  <c r="AB111" i="18"/>
  <c r="AA111" i="18"/>
  <c r="Y111" i="18"/>
  <c r="AJ110" i="18"/>
  <c r="AH110" i="18"/>
  <c r="AG110" i="18"/>
  <c r="AE110" i="18"/>
  <c r="AB110" i="18"/>
  <c r="AA110" i="18"/>
  <c r="Y110" i="18"/>
  <c r="AJ109" i="18"/>
  <c r="AH109" i="18"/>
  <c r="AG109" i="18"/>
  <c r="AE109" i="18"/>
  <c r="AB109" i="18"/>
  <c r="AA109" i="18"/>
  <c r="Y109" i="18"/>
  <c r="AF109" i="18" s="1"/>
  <c r="AJ108" i="18"/>
  <c r="AH108" i="18"/>
  <c r="AG108" i="18"/>
  <c r="AE108" i="18"/>
  <c r="AB108" i="18"/>
  <c r="AA108" i="18"/>
  <c r="Y108" i="18"/>
  <c r="AJ107" i="18"/>
  <c r="AH107" i="18"/>
  <c r="AG107" i="18"/>
  <c r="AE107" i="18"/>
  <c r="AB107" i="18"/>
  <c r="AA107" i="18"/>
  <c r="Y107" i="18"/>
  <c r="AJ106" i="18"/>
  <c r="AH106" i="18"/>
  <c r="AG106" i="18"/>
  <c r="AE106" i="18"/>
  <c r="AB106" i="18"/>
  <c r="AA106" i="18"/>
  <c r="Y106" i="18"/>
  <c r="AJ105" i="18"/>
  <c r="AH105" i="18"/>
  <c r="AG105" i="18"/>
  <c r="AE105" i="18"/>
  <c r="AB105" i="18"/>
  <c r="AA105" i="18"/>
  <c r="Y105" i="18"/>
  <c r="AJ104" i="18"/>
  <c r="AH104" i="18"/>
  <c r="AG104" i="18"/>
  <c r="AE104" i="18"/>
  <c r="AB104" i="18"/>
  <c r="AA104" i="18"/>
  <c r="Y104" i="18"/>
  <c r="AJ103" i="18"/>
  <c r="AH103" i="18"/>
  <c r="AG103" i="18"/>
  <c r="AE103" i="18"/>
  <c r="AB103" i="18"/>
  <c r="AA103" i="18"/>
  <c r="Y103" i="18"/>
  <c r="AJ102" i="18"/>
  <c r="AH102" i="18"/>
  <c r="AG102" i="18"/>
  <c r="AE102" i="18"/>
  <c r="AB102" i="18"/>
  <c r="AA102" i="18"/>
  <c r="Y102" i="18"/>
  <c r="AF102" i="18" s="1"/>
  <c r="AJ101" i="18"/>
  <c r="AH101" i="18"/>
  <c r="AG101" i="18"/>
  <c r="AE101" i="18"/>
  <c r="AB101" i="18"/>
  <c r="AA101" i="18"/>
  <c r="Y101" i="18"/>
  <c r="AF101" i="18" s="1"/>
  <c r="AJ191" i="18"/>
  <c r="AH191" i="18"/>
  <c r="AG191" i="18"/>
  <c r="AE191" i="18"/>
  <c r="AB191" i="18"/>
  <c r="AA191" i="18"/>
  <c r="Y191" i="18"/>
  <c r="AF191" i="18" s="1"/>
  <c r="AJ190" i="18"/>
  <c r="AH190" i="18"/>
  <c r="AG190" i="18"/>
  <c r="AE190" i="18"/>
  <c r="AB190" i="18"/>
  <c r="AA190" i="18"/>
  <c r="Y190" i="18"/>
  <c r="AF190" i="18" s="1"/>
  <c r="AJ189" i="18"/>
  <c r="AH189" i="18"/>
  <c r="AG189" i="18"/>
  <c r="AE189" i="18"/>
  <c r="AB189" i="18"/>
  <c r="AA189" i="18"/>
  <c r="Y189" i="18"/>
  <c r="AJ188" i="18"/>
  <c r="AH188" i="18"/>
  <c r="AG188" i="18"/>
  <c r="AE188" i="18"/>
  <c r="AB188" i="18"/>
  <c r="AA188" i="18"/>
  <c r="Y188" i="18"/>
  <c r="AF188" i="18" s="1"/>
  <c r="AJ187" i="18"/>
  <c r="AH187" i="18"/>
  <c r="AG187" i="18"/>
  <c r="AE187" i="18"/>
  <c r="AB187" i="18"/>
  <c r="AA187" i="18"/>
  <c r="Y187" i="18"/>
  <c r="Z187" i="18" s="1"/>
  <c r="AJ186" i="18"/>
  <c r="AH186" i="18"/>
  <c r="AG186" i="18"/>
  <c r="AE186" i="18"/>
  <c r="AB186" i="18"/>
  <c r="AA186" i="18"/>
  <c r="Y186" i="18"/>
  <c r="AF186" i="18" s="1"/>
  <c r="AJ185" i="18"/>
  <c r="AH185" i="18"/>
  <c r="AG185" i="18"/>
  <c r="AE185" i="18"/>
  <c r="AB185" i="18"/>
  <c r="AA185" i="18"/>
  <c r="Y185" i="18"/>
  <c r="AF185" i="18" s="1"/>
  <c r="AJ184" i="18"/>
  <c r="AH184" i="18"/>
  <c r="AG184" i="18"/>
  <c r="AE184" i="18"/>
  <c r="AB184" i="18"/>
  <c r="AA184" i="18"/>
  <c r="Y184" i="18"/>
  <c r="AF184" i="18" s="1"/>
  <c r="AJ183" i="18"/>
  <c r="AH183" i="18"/>
  <c r="AG183" i="18"/>
  <c r="AE183" i="18"/>
  <c r="AB183" i="18"/>
  <c r="AA183" i="18"/>
  <c r="Y183" i="18"/>
  <c r="AF183" i="18" s="1"/>
  <c r="AJ182" i="18"/>
  <c r="AH182" i="18"/>
  <c r="AG182" i="18"/>
  <c r="AE182" i="18"/>
  <c r="AB182" i="18"/>
  <c r="AA182" i="18"/>
  <c r="Y182" i="18"/>
  <c r="AF182" i="18" s="1"/>
  <c r="AK182" i="18" s="1"/>
  <c r="AJ181" i="18"/>
  <c r="AH181" i="18"/>
  <c r="AG181" i="18"/>
  <c r="AE181" i="18"/>
  <c r="AB181" i="18"/>
  <c r="AA181" i="18"/>
  <c r="Y181" i="18"/>
  <c r="AF181" i="18" s="1"/>
  <c r="AJ180" i="18"/>
  <c r="AH180" i="18"/>
  <c r="AG180" i="18"/>
  <c r="AE180" i="18"/>
  <c r="AB180" i="18"/>
  <c r="AA180" i="18"/>
  <c r="Y180" i="18"/>
  <c r="AF180" i="18" s="1"/>
  <c r="AJ151" i="18"/>
  <c r="AH151" i="18"/>
  <c r="AG151" i="18"/>
  <c r="AE151" i="18"/>
  <c r="AB151" i="18"/>
  <c r="AA151" i="18"/>
  <c r="Y151" i="18"/>
  <c r="AF151" i="18" s="1"/>
  <c r="AJ150" i="18"/>
  <c r="AH150" i="18"/>
  <c r="AG150" i="18"/>
  <c r="AE150" i="18"/>
  <c r="AB150" i="18"/>
  <c r="AA150" i="18"/>
  <c r="Y150" i="18"/>
  <c r="AF150" i="18" s="1"/>
  <c r="AJ149" i="18"/>
  <c r="AH149" i="18"/>
  <c r="AG149" i="18"/>
  <c r="AE149" i="18"/>
  <c r="AB149" i="18"/>
  <c r="AA149" i="18"/>
  <c r="Y149" i="18"/>
  <c r="AJ148" i="18"/>
  <c r="AH148" i="18"/>
  <c r="AG148" i="18"/>
  <c r="AE148" i="18"/>
  <c r="AB148" i="18"/>
  <c r="AA148" i="18"/>
  <c r="Y148" i="18"/>
  <c r="AJ147" i="18"/>
  <c r="AH147" i="18"/>
  <c r="AG147" i="18"/>
  <c r="AE147" i="18"/>
  <c r="AB147" i="18"/>
  <c r="AA147" i="18"/>
  <c r="Y147" i="18"/>
  <c r="AF147" i="18" s="1"/>
  <c r="AJ146" i="18"/>
  <c r="AH146" i="18"/>
  <c r="AG146" i="18"/>
  <c r="AE146" i="18"/>
  <c r="AB146" i="18"/>
  <c r="AA146" i="18"/>
  <c r="Y146" i="18"/>
  <c r="AF146" i="18" s="1"/>
  <c r="AJ145" i="18"/>
  <c r="AH145" i="18"/>
  <c r="AG145" i="18"/>
  <c r="AE145" i="18"/>
  <c r="AB145" i="18"/>
  <c r="AA145" i="18"/>
  <c r="Y145" i="18"/>
  <c r="AJ144" i="18"/>
  <c r="AH144" i="18"/>
  <c r="AG144" i="18"/>
  <c r="AE144" i="18"/>
  <c r="AB144" i="18"/>
  <c r="AA144" i="18"/>
  <c r="Y144" i="18"/>
  <c r="AF144" i="18" s="1"/>
  <c r="AJ143" i="18"/>
  <c r="AH143" i="18"/>
  <c r="AG143" i="18"/>
  <c r="AE143" i="18"/>
  <c r="AB143" i="18"/>
  <c r="AA143" i="18"/>
  <c r="Y143" i="18"/>
  <c r="AF143" i="18" s="1"/>
  <c r="AJ142" i="18"/>
  <c r="AH142" i="18"/>
  <c r="AG142" i="18"/>
  <c r="AE142" i="18"/>
  <c r="AB142" i="18"/>
  <c r="AA142" i="18"/>
  <c r="Y142" i="18"/>
  <c r="AF142" i="18" s="1"/>
  <c r="AJ141" i="18"/>
  <c r="AH141" i="18"/>
  <c r="AG141" i="18"/>
  <c r="AE141" i="18"/>
  <c r="AB141" i="18"/>
  <c r="AA141" i="18"/>
  <c r="Y141" i="18"/>
  <c r="AF141" i="18" s="1"/>
  <c r="AJ140" i="18"/>
  <c r="AH140" i="18"/>
  <c r="AG140" i="18"/>
  <c r="AE140" i="18"/>
  <c r="AB140" i="18"/>
  <c r="AA140" i="18"/>
  <c r="Y140" i="18"/>
  <c r="AF140" i="18" s="1"/>
  <c r="AJ191" i="17"/>
  <c r="AH191" i="17"/>
  <c r="AG191" i="17"/>
  <c r="AE191" i="17"/>
  <c r="AB191" i="17"/>
  <c r="AA191" i="17"/>
  <c r="Y191" i="17"/>
  <c r="AJ190" i="17"/>
  <c r="AH190" i="17"/>
  <c r="AG190" i="17"/>
  <c r="AI190" i="17" s="1"/>
  <c r="AE190" i="17"/>
  <c r="AB190" i="17"/>
  <c r="AA190" i="17"/>
  <c r="Y190" i="17"/>
  <c r="AJ189" i="17"/>
  <c r="AH189" i="17"/>
  <c r="AG189" i="17"/>
  <c r="AE189" i="17"/>
  <c r="AB189" i="17"/>
  <c r="AA189" i="17"/>
  <c r="Y189" i="17"/>
  <c r="AJ188" i="17"/>
  <c r="AH188" i="17"/>
  <c r="AG188" i="17"/>
  <c r="AE188" i="17"/>
  <c r="AB188" i="17"/>
  <c r="AA188" i="17"/>
  <c r="Y188" i="17"/>
  <c r="AJ187" i="17"/>
  <c r="AH187" i="17"/>
  <c r="AG187" i="17"/>
  <c r="AE187" i="17"/>
  <c r="AB187" i="17"/>
  <c r="AA187" i="17"/>
  <c r="Y187" i="17"/>
  <c r="Z187" i="17" s="1"/>
  <c r="AC187" i="17" s="1"/>
  <c r="AJ186" i="17"/>
  <c r="AH186" i="17"/>
  <c r="AG186" i="17"/>
  <c r="AE186" i="17"/>
  <c r="AB186" i="17"/>
  <c r="AA186" i="17"/>
  <c r="Y186" i="17"/>
  <c r="AJ185" i="17"/>
  <c r="AH185" i="17"/>
  <c r="AG185" i="17"/>
  <c r="AE185" i="17"/>
  <c r="AB185" i="17"/>
  <c r="AA185" i="17"/>
  <c r="Y185" i="17"/>
  <c r="AJ184" i="17"/>
  <c r="AH184" i="17"/>
  <c r="AG184" i="17"/>
  <c r="AE184" i="17"/>
  <c r="AB184" i="17"/>
  <c r="AA184" i="17"/>
  <c r="Y184" i="17"/>
  <c r="AI184" i="17" s="1"/>
  <c r="AJ183" i="17"/>
  <c r="AH183" i="17"/>
  <c r="AG183" i="17"/>
  <c r="AE183" i="17"/>
  <c r="AB183" i="17"/>
  <c r="AA183" i="17"/>
  <c r="Y183" i="17"/>
  <c r="AJ182" i="17"/>
  <c r="AH182" i="17"/>
  <c r="AG182" i="17"/>
  <c r="AE182" i="17"/>
  <c r="AB182" i="17"/>
  <c r="AA182" i="17"/>
  <c r="Y182" i="17"/>
  <c r="AJ181" i="17"/>
  <c r="AH181" i="17"/>
  <c r="AG181" i="17"/>
  <c r="AE181" i="17"/>
  <c r="AB181" i="17"/>
  <c r="AA181" i="17"/>
  <c r="Y181" i="17"/>
  <c r="AF181" i="17" s="1"/>
  <c r="AJ180" i="17"/>
  <c r="AH180" i="17"/>
  <c r="AG180" i="17"/>
  <c r="AE180" i="17"/>
  <c r="AB180" i="17"/>
  <c r="AA180" i="17"/>
  <c r="Y180" i="17"/>
  <c r="AF180" i="17" s="1"/>
  <c r="AJ151" i="17"/>
  <c r="AH151" i="17"/>
  <c r="AG151" i="17"/>
  <c r="AE151" i="17"/>
  <c r="AB151" i="17"/>
  <c r="AA151" i="17"/>
  <c r="Y151" i="17"/>
  <c r="AF151" i="17" s="1"/>
  <c r="AJ150" i="17"/>
  <c r="AH150" i="17"/>
  <c r="AG150" i="17"/>
  <c r="AE150" i="17"/>
  <c r="AB150" i="17"/>
  <c r="AA150" i="17"/>
  <c r="Y150" i="17"/>
  <c r="AJ149" i="17"/>
  <c r="AH149" i="17"/>
  <c r="AG149" i="17"/>
  <c r="AE149" i="17"/>
  <c r="AB149" i="17"/>
  <c r="AA149" i="17"/>
  <c r="Y149" i="17"/>
  <c r="AJ148" i="17"/>
  <c r="AH148" i="17"/>
  <c r="AG148" i="17"/>
  <c r="AE148" i="17"/>
  <c r="AB148" i="17"/>
  <c r="AA148" i="17"/>
  <c r="Y148" i="17"/>
  <c r="AF148" i="17" s="1"/>
  <c r="AJ147" i="17"/>
  <c r="AH147" i="17"/>
  <c r="AG147" i="17"/>
  <c r="AE147" i="17"/>
  <c r="AB147" i="17"/>
  <c r="AA147" i="17"/>
  <c r="Y147" i="17"/>
  <c r="AJ146" i="17"/>
  <c r="AH146" i="17"/>
  <c r="AG146" i="17"/>
  <c r="AE146" i="17"/>
  <c r="AB146" i="17"/>
  <c r="AA146" i="17"/>
  <c r="Y146" i="17"/>
  <c r="AJ145" i="17"/>
  <c r="AH145" i="17"/>
  <c r="AG145" i="17"/>
  <c r="AE145" i="17"/>
  <c r="AB145" i="17"/>
  <c r="AA145" i="17"/>
  <c r="Y145" i="17"/>
  <c r="AJ144" i="17"/>
  <c r="AH144" i="17"/>
  <c r="AG144" i="17"/>
  <c r="AE144" i="17"/>
  <c r="AB144" i="17"/>
  <c r="AA144" i="17"/>
  <c r="Y144" i="17"/>
  <c r="AJ143" i="17"/>
  <c r="AH143" i="17"/>
  <c r="AG143" i="17"/>
  <c r="AE143" i="17"/>
  <c r="AB143" i="17"/>
  <c r="AA143" i="17"/>
  <c r="Y143" i="17"/>
  <c r="AJ142" i="17"/>
  <c r="AH142" i="17"/>
  <c r="AG142" i="17"/>
  <c r="AE142" i="17"/>
  <c r="AB142" i="17"/>
  <c r="AA142" i="17"/>
  <c r="Y142" i="17"/>
  <c r="AJ141" i="17"/>
  <c r="AH141" i="17"/>
  <c r="AG141" i="17"/>
  <c r="AE141" i="17"/>
  <c r="AB141" i="17"/>
  <c r="AA141" i="17"/>
  <c r="Y141" i="17"/>
  <c r="AF141" i="17" s="1"/>
  <c r="AJ140" i="17"/>
  <c r="AH140" i="17"/>
  <c r="AG140" i="17"/>
  <c r="AE140" i="17"/>
  <c r="AB140" i="17"/>
  <c r="AA140" i="17"/>
  <c r="Y140" i="17"/>
  <c r="AF140" i="17" s="1"/>
  <c r="AJ111" i="17"/>
  <c r="AH111" i="17"/>
  <c r="AG111" i="17"/>
  <c r="AE111" i="17"/>
  <c r="AB111" i="17"/>
  <c r="AA111" i="17"/>
  <c r="Y111" i="17"/>
  <c r="Z111" i="17" s="1"/>
  <c r="AC111" i="17" s="1"/>
  <c r="AD111" i="17" s="1"/>
  <c r="AJ110" i="17"/>
  <c r="AH110" i="17"/>
  <c r="AG110" i="17"/>
  <c r="AE110" i="17"/>
  <c r="AB110" i="17"/>
  <c r="AA110" i="17"/>
  <c r="Y110" i="17"/>
  <c r="AJ109" i="17"/>
  <c r="AH109" i="17"/>
  <c r="AG109" i="17"/>
  <c r="AE109" i="17"/>
  <c r="AB109" i="17"/>
  <c r="AA109" i="17"/>
  <c r="Y109" i="17"/>
  <c r="Z109" i="17" s="1"/>
  <c r="AJ108" i="17"/>
  <c r="AH108" i="17"/>
  <c r="AG108" i="17"/>
  <c r="AE108" i="17"/>
  <c r="AB108" i="17"/>
  <c r="AA108" i="17"/>
  <c r="Y108" i="17"/>
  <c r="AJ107" i="17"/>
  <c r="AH107" i="17"/>
  <c r="AG107" i="17"/>
  <c r="AE107" i="17"/>
  <c r="AB107" i="17"/>
  <c r="AA107" i="17"/>
  <c r="Y107" i="17"/>
  <c r="AJ106" i="17"/>
  <c r="AH106" i="17"/>
  <c r="AG106" i="17"/>
  <c r="AE106" i="17"/>
  <c r="AB106" i="17"/>
  <c r="AA106" i="17"/>
  <c r="Y106" i="17"/>
  <c r="AJ105" i="17"/>
  <c r="AH105" i="17"/>
  <c r="AG105" i="17"/>
  <c r="AE105" i="17"/>
  <c r="AB105" i="17"/>
  <c r="AA105" i="17"/>
  <c r="Y105" i="17"/>
  <c r="AJ104" i="17"/>
  <c r="AH104" i="17"/>
  <c r="AG104" i="17"/>
  <c r="AE104" i="17"/>
  <c r="AB104" i="17"/>
  <c r="AA104" i="17"/>
  <c r="Y104" i="17"/>
  <c r="Z104" i="17" s="1"/>
  <c r="AJ103" i="17"/>
  <c r="AH103" i="17"/>
  <c r="AG103" i="17"/>
  <c r="AE103" i="17"/>
  <c r="AB103" i="17"/>
  <c r="AA103" i="17"/>
  <c r="Y103" i="17"/>
  <c r="AJ102" i="17"/>
  <c r="AH102" i="17"/>
  <c r="AG102" i="17"/>
  <c r="AE102" i="17"/>
  <c r="AB102" i="17"/>
  <c r="AA102" i="17"/>
  <c r="Y102" i="17"/>
  <c r="AJ101" i="17"/>
  <c r="AH101" i="17"/>
  <c r="AG101" i="17"/>
  <c r="AE101" i="17"/>
  <c r="AB101" i="17"/>
  <c r="AA101" i="17"/>
  <c r="Y101" i="17"/>
  <c r="AJ100" i="17"/>
  <c r="AH100" i="17"/>
  <c r="AG100" i="17"/>
  <c r="AE100" i="17"/>
  <c r="AB100" i="17"/>
  <c r="AA100" i="17"/>
  <c r="Y100" i="17"/>
  <c r="AJ194" i="16"/>
  <c r="AH194" i="16"/>
  <c r="AG194" i="16"/>
  <c r="AE194" i="16"/>
  <c r="AB194" i="16"/>
  <c r="AA194" i="16"/>
  <c r="Y194" i="16"/>
  <c r="AJ193" i="16"/>
  <c r="AH193" i="16"/>
  <c r="AG193" i="16"/>
  <c r="AE193" i="16"/>
  <c r="AB193" i="16"/>
  <c r="AA193" i="16"/>
  <c r="Y193" i="16"/>
  <c r="AJ192" i="16"/>
  <c r="AH192" i="16"/>
  <c r="AG192" i="16"/>
  <c r="AE192" i="16"/>
  <c r="AB192" i="16"/>
  <c r="AA192" i="16"/>
  <c r="Y192" i="16"/>
  <c r="AJ191" i="16"/>
  <c r="AH191" i="16"/>
  <c r="AG191" i="16"/>
  <c r="AE191" i="16"/>
  <c r="AB191" i="16"/>
  <c r="AA191" i="16"/>
  <c r="Y191" i="16"/>
  <c r="AJ190" i="16"/>
  <c r="AH190" i="16"/>
  <c r="AG190" i="16"/>
  <c r="AE190" i="16"/>
  <c r="AB190" i="16"/>
  <c r="AA190" i="16"/>
  <c r="Y190" i="16"/>
  <c r="AJ189" i="16"/>
  <c r="AH189" i="16"/>
  <c r="AG189" i="16"/>
  <c r="AE189" i="16"/>
  <c r="AB189" i="16"/>
  <c r="AA189" i="16"/>
  <c r="Y189" i="16"/>
  <c r="AJ188" i="16"/>
  <c r="AH188" i="16"/>
  <c r="AG188" i="16"/>
  <c r="AE188" i="16"/>
  <c r="AB188" i="16"/>
  <c r="AA188" i="16"/>
  <c r="Y188" i="16"/>
  <c r="AJ187" i="16"/>
  <c r="AH187" i="16"/>
  <c r="AG187" i="16"/>
  <c r="AE187" i="16"/>
  <c r="AB187" i="16"/>
  <c r="AA187" i="16"/>
  <c r="Y187" i="16"/>
  <c r="AJ186" i="16"/>
  <c r="AH186" i="16"/>
  <c r="AG186" i="16"/>
  <c r="AE186" i="16"/>
  <c r="AB186" i="16"/>
  <c r="AA186" i="16"/>
  <c r="Y186" i="16"/>
  <c r="AF186" i="16" s="1"/>
  <c r="AJ185" i="16"/>
  <c r="AH185" i="16"/>
  <c r="AG185" i="16"/>
  <c r="AE185" i="16"/>
  <c r="AB185" i="16"/>
  <c r="AA185" i="16"/>
  <c r="Y185" i="16"/>
  <c r="AF185" i="16" s="1"/>
  <c r="AJ184" i="16"/>
  <c r="AH184" i="16"/>
  <c r="AG184" i="16"/>
  <c r="AE184" i="16"/>
  <c r="AB184" i="16"/>
  <c r="AA184" i="16"/>
  <c r="Y184" i="16"/>
  <c r="AF184" i="16" s="1"/>
  <c r="AJ183" i="16"/>
  <c r="AH183" i="16"/>
  <c r="AG183" i="16"/>
  <c r="AE183" i="16"/>
  <c r="AB183" i="16"/>
  <c r="AA183" i="16"/>
  <c r="Y183" i="16"/>
  <c r="AF183" i="16" s="1"/>
  <c r="AJ154" i="16"/>
  <c r="AH154" i="16"/>
  <c r="AG154" i="16"/>
  <c r="AE154" i="16"/>
  <c r="AB154" i="16"/>
  <c r="AA154" i="16"/>
  <c r="Y154" i="16"/>
  <c r="AF154" i="16" s="1"/>
  <c r="AJ153" i="16"/>
  <c r="AH153" i="16"/>
  <c r="AG153" i="16"/>
  <c r="AE153" i="16"/>
  <c r="AB153" i="16"/>
  <c r="AA153" i="16"/>
  <c r="Y153" i="16"/>
  <c r="AJ152" i="16"/>
  <c r="AH152" i="16"/>
  <c r="AG152" i="16"/>
  <c r="AE152" i="16"/>
  <c r="AB152" i="16"/>
  <c r="AA152" i="16"/>
  <c r="Y152" i="16"/>
  <c r="AJ151" i="16"/>
  <c r="AH151" i="16"/>
  <c r="AG151" i="16"/>
  <c r="AE151" i="16"/>
  <c r="AB151" i="16"/>
  <c r="AA151" i="16"/>
  <c r="Y151" i="16"/>
  <c r="AJ150" i="16"/>
  <c r="AH150" i="16"/>
  <c r="AG150" i="16"/>
  <c r="AE150" i="16"/>
  <c r="AB150" i="16"/>
  <c r="AA150" i="16"/>
  <c r="Y150" i="16"/>
  <c r="AF150" i="16" s="1"/>
  <c r="AJ149" i="16"/>
  <c r="AH149" i="16"/>
  <c r="AG149" i="16"/>
  <c r="AE149" i="16"/>
  <c r="AB149" i="16"/>
  <c r="AA149" i="16"/>
  <c r="Y149" i="16"/>
  <c r="Z149" i="16" s="1"/>
  <c r="AJ148" i="16"/>
  <c r="AH148" i="16"/>
  <c r="AG148" i="16"/>
  <c r="AE148" i="16"/>
  <c r="AB148" i="16"/>
  <c r="AA148" i="16"/>
  <c r="Y148" i="16"/>
  <c r="AF148" i="16" s="1"/>
  <c r="AJ147" i="16"/>
  <c r="AH147" i="16"/>
  <c r="AG147" i="16"/>
  <c r="AE147" i="16"/>
  <c r="AB147" i="16"/>
  <c r="AA147" i="16"/>
  <c r="Y147" i="16"/>
  <c r="AF147" i="16" s="1"/>
  <c r="AJ146" i="16"/>
  <c r="AH146" i="16"/>
  <c r="AG146" i="16"/>
  <c r="AE146" i="16"/>
  <c r="AB146" i="16"/>
  <c r="AA146" i="16"/>
  <c r="Y146" i="16"/>
  <c r="AF146" i="16" s="1"/>
  <c r="AJ145" i="16"/>
  <c r="AH145" i="16"/>
  <c r="AG145" i="16"/>
  <c r="AE145" i="16"/>
  <c r="AB145" i="16"/>
  <c r="AA145" i="16"/>
  <c r="Y145" i="16"/>
  <c r="AF145" i="16" s="1"/>
  <c r="AJ144" i="16"/>
  <c r="AH144" i="16"/>
  <c r="AG144" i="16"/>
  <c r="AE144" i="16"/>
  <c r="AB144" i="16"/>
  <c r="AA144" i="16"/>
  <c r="Y144" i="16"/>
  <c r="AF144" i="16" s="1"/>
  <c r="AJ143" i="16"/>
  <c r="AH143" i="16"/>
  <c r="AG143" i="16"/>
  <c r="AE143" i="16"/>
  <c r="AB143" i="16"/>
  <c r="AA143" i="16"/>
  <c r="Y143" i="16"/>
  <c r="AF143" i="16" s="1"/>
  <c r="AJ109" i="16"/>
  <c r="AH109" i="16"/>
  <c r="AG109" i="16"/>
  <c r="AE109" i="16"/>
  <c r="AB109" i="16"/>
  <c r="AA109" i="16"/>
  <c r="Y109" i="16"/>
  <c r="AF109" i="16" s="1"/>
  <c r="AJ108" i="16"/>
  <c r="AH108" i="16"/>
  <c r="AG108" i="16"/>
  <c r="AE108" i="16"/>
  <c r="AB108" i="16"/>
  <c r="AA108" i="16"/>
  <c r="Y108" i="16"/>
  <c r="AD108" i="16" s="1"/>
  <c r="AJ107" i="16"/>
  <c r="AH107" i="16"/>
  <c r="AG107" i="16"/>
  <c r="AE107" i="16"/>
  <c r="AB107" i="16"/>
  <c r="AA107" i="16"/>
  <c r="Y107" i="16"/>
  <c r="AK107" i="16" s="1"/>
  <c r="AJ106" i="16"/>
  <c r="AH106" i="16"/>
  <c r="AG106" i="16"/>
  <c r="AE106" i="16"/>
  <c r="AB106" i="16"/>
  <c r="AA106" i="16"/>
  <c r="Y106" i="16"/>
  <c r="AC106" i="16" s="1"/>
  <c r="AJ105" i="16"/>
  <c r="AH105" i="16"/>
  <c r="AG105" i="16"/>
  <c r="AE105" i="16"/>
  <c r="AB105" i="16"/>
  <c r="AA105" i="16"/>
  <c r="Y105" i="16"/>
  <c r="AJ104" i="16"/>
  <c r="AH104" i="16"/>
  <c r="AG104" i="16"/>
  <c r="AE104" i="16"/>
  <c r="AB104" i="16"/>
  <c r="AA104" i="16"/>
  <c r="Y104" i="16"/>
  <c r="AF104" i="16" s="1"/>
  <c r="AJ103" i="16"/>
  <c r="AH103" i="16"/>
  <c r="AG103" i="16"/>
  <c r="AE103" i="16"/>
  <c r="AB103" i="16"/>
  <c r="AA103" i="16"/>
  <c r="Y103" i="16"/>
  <c r="AF103" i="16" s="1"/>
  <c r="AJ102" i="16"/>
  <c r="AH102" i="16"/>
  <c r="AG102" i="16"/>
  <c r="AE102" i="16"/>
  <c r="AB102" i="16"/>
  <c r="AA102" i="16"/>
  <c r="Y102" i="16"/>
  <c r="AF102" i="16" s="1"/>
  <c r="AJ101" i="16"/>
  <c r="AH101" i="16"/>
  <c r="AG101" i="16"/>
  <c r="AE101" i="16"/>
  <c r="AB101" i="16"/>
  <c r="AA101" i="16"/>
  <c r="Y101" i="16"/>
  <c r="AF101" i="16" s="1"/>
  <c r="AJ100" i="16"/>
  <c r="AH100" i="16"/>
  <c r="AG100" i="16"/>
  <c r="AE100" i="16"/>
  <c r="AB100" i="16"/>
  <c r="AA100" i="16"/>
  <c r="Y100" i="16"/>
  <c r="AF100" i="16" s="1"/>
  <c r="AJ99" i="16"/>
  <c r="AH99" i="16"/>
  <c r="AG99" i="16"/>
  <c r="AE99" i="16"/>
  <c r="AB99" i="16"/>
  <c r="AA99" i="16"/>
  <c r="Y99" i="16"/>
  <c r="AF99" i="16" s="1"/>
  <c r="AJ98" i="16"/>
  <c r="AH98" i="16"/>
  <c r="AG98" i="16"/>
  <c r="AE98" i="16"/>
  <c r="AB98" i="16"/>
  <c r="AA98" i="16"/>
  <c r="Y98" i="16"/>
  <c r="AF98" i="16" s="1"/>
  <c r="Y193" i="15"/>
  <c r="Z193" i="15" s="1"/>
  <c r="AA193" i="15"/>
  <c r="AB193" i="15"/>
  <c r="AG193" i="15"/>
  <c r="AH193" i="15"/>
  <c r="AJ193" i="15"/>
  <c r="Y153" i="15"/>
  <c r="AC153" i="15" s="1"/>
  <c r="Z153" i="15"/>
  <c r="AA153" i="15"/>
  <c r="AB153" i="15"/>
  <c r="AE153" i="15"/>
  <c r="AG153" i="15"/>
  <c r="AH153" i="15"/>
  <c r="AJ153" i="15"/>
  <c r="AJ192" i="15"/>
  <c r="AH192" i="15"/>
  <c r="AG192" i="15"/>
  <c r="AE192" i="15"/>
  <c r="AB192" i="15"/>
  <c r="AA192" i="15"/>
  <c r="Y192" i="15"/>
  <c r="AF192" i="15" s="1"/>
  <c r="AJ191" i="15"/>
  <c r="AH191" i="15"/>
  <c r="AG191" i="15"/>
  <c r="AE191" i="15"/>
  <c r="AB191" i="15"/>
  <c r="AA191" i="15"/>
  <c r="Y191" i="15"/>
  <c r="AJ190" i="15"/>
  <c r="AH190" i="15"/>
  <c r="AG190" i="15"/>
  <c r="AE190" i="15"/>
  <c r="AB190" i="15"/>
  <c r="AA190" i="15"/>
  <c r="Y190" i="15"/>
  <c r="AJ189" i="15"/>
  <c r="AH189" i="15"/>
  <c r="AG189" i="15"/>
  <c r="AE189" i="15"/>
  <c r="AB189" i="15"/>
  <c r="AA189" i="15"/>
  <c r="Y189" i="15"/>
  <c r="AF189" i="15" s="1"/>
  <c r="AJ188" i="15"/>
  <c r="AH188" i="15"/>
  <c r="AG188" i="15"/>
  <c r="AE188" i="15"/>
  <c r="AB188" i="15"/>
  <c r="AA188" i="15"/>
  <c r="Y188" i="15"/>
  <c r="AJ187" i="15"/>
  <c r="AH187" i="15"/>
  <c r="AG187" i="15"/>
  <c r="AE187" i="15"/>
  <c r="AB187" i="15"/>
  <c r="AA187" i="15"/>
  <c r="Y187" i="15"/>
  <c r="AJ186" i="15"/>
  <c r="AH186" i="15"/>
  <c r="AG186" i="15"/>
  <c r="AE186" i="15"/>
  <c r="AB186" i="15"/>
  <c r="AA186" i="15"/>
  <c r="Y186" i="15"/>
  <c r="AJ185" i="15"/>
  <c r="AH185" i="15"/>
  <c r="AG185" i="15"/>
  <c r="AE185" i="15"/>
  <c r="AB185" i="15"/>
  <c r="AA185" i="15"/>
  <c r="Y185" i="15"/>
  <c r="AJ184" i="15"/>
  <c r="AH184" i="15"/>
  <c r="AG184" i="15"/>
  <c r="AE184" i="15"/>
  <c r="AB184" i="15"/>
  <c r="AA184" i="15"/>
  <c r="Y184" i="15"/>
  <c r="AF184" i="15" s="1"/>
  <c r="AJ183" i="15"/>
  <c r="AH183" i="15"/>
  <c r="AG183" i="15"/>
  <c r="AE183" i="15"/>
  <c r="AB183" i="15"/>
  <c r="AA183" i="15"/>
  <c r="Y183" i="15"/>
  <c r="AF183" i="15" s="1"/>
  <c r="AJ182" i="15"/>
  <c r="AH182" i="15"/>
  <c r="AG182" i="15"/>
  <c r="AE182" i="15"/>
  <c r="AB182" i="15"/>
  <c r="AA182" i="15"/>
  <c r="Y182" i="15"/>
  <c r="AF182" i="15" s="1"/>
  <c r="AJ181" i="15"/>
  <c r="AH181" i="15"/>
  <c r="AG181" i="15"/>
  <c r="AE181" i="15"/>
  <c r="AB181" i="15"/>
  <c r="AA181" i="15"/>
  <c r="Y181" i="15"/>
  <c r="AF181" i="15" s="1"/>
  <c r="AJ152" i="15"/>
  <c r="AH152" i="15"/>
  <c r="AG152" i="15"/>
  <c r="AE152" i="15"/>
  <c r="AB152" i="15"/>
  <c r="AA152" i="15"/>
  <c r="Y152" i="15"/>
  <c r="Z152" i="15" s="1"/>
  <c r="AJ151" i="15"/>
  <c r="AH151" i="15"/>
  <c r="AG151" i="15"/>
  <c r="AE151" i="15"/>
  <c r="AB151" i="15"/>
  <c r="AA151" i="15"/>
  <c r="Y151" i="15"/>
  <c r="AJ150" i="15"/>
  <c r="AH150" i="15"/>
  <c r="AG150" i="15"/>
  <c r="AE150" i="15"/>
  <c r="AB150" i="15"/>
  <c r="AA150" i="15"/>
  <c r="Y150" i="15"/>
  <c r="AJ149" i="15"/>
  <c r="AH149" i="15"/>
  <c r="AG149" i="15"/>
  <c r="AE149" i="15"/>
  <c r="AB149" i="15"/>
  <c r="AA149" i="15"/>
  <c r="Y149" i="15"/>
  <c r="AJ148" i="15"/>
  <c r="AH148" i="15"/>
  <c r="AG148" i="15"/>
  <c r="AE148" i="15"/>
  <c r="AB148" i="15"/>
  <c r="AA148" i="15"/>
  <c r="Y148" i="15"/>
  <c r="AJ147" i="15"/>
  <c r="AH147" i="15"/>
  <c r="AG147" i="15"/>
  <c r="AE147" i="15"/>
  <c r="AB147" i="15"/>
  <c r="AA147" i="15"/>
  <c r="Y147" i="15"/>
  <c r="AJ146" i="15"/>
  <c r="AH146" i="15"/>
  <c r="AG146" i="15"/>
  <c r="AE146" i="15"/>
  <c r="AB146" i="15"/>
  <c r="AA146" i="15"/>
  <c r="Y146" i="15"/>
  <c r="Z146" i="15" s="1"/>
  <c r="AJ145" i="15"/>
  <c r="AH145" i="15"/>
  <c r="AG145" i="15"/>
  <c r="AE145" i="15"/>
  <c r="AB145" i="15"/>
  <c r="AA145" i="15"/>
  <c r="Y145" i="15"/>
  <c r="AJ144" i="15"/>
  <c r="AH144" i="15"/>
  <c r="AG144" i="15"/>
  <c r="AE144" i="15"/>
  <c r="AB144" i="15"/>
  <c r="AA144" i="15"/>
  <c r="Y144" i="15"/>
  <c r="AF144" i="15" s="1"/>
  <c r="AJ143" i="15"/>
  <c r="AH143" i="15"/>
  <c r="AG143" i="15"/>
  <c r="AE143" i="15"/>
  <c r="AB143" i="15"/>
  <c r="AA143" i="15"/>
  <c r="Y143" i="15"/>
  <c r="AF143" i="15" s="1"/>
  <c r="AJ142" i="15"/>
  <c r="AH142" i="15"/>
  <c r="AG142" i="15"/>
  <c r="AE142" i="15"/>
  <c r="AB142" i="15"/>
  <c r="AA142" i="15"/>
  <c r="Y142" i="15"/>
  <c r="AF142" i="15" s="1"/>
  <c r="AJ141" i="15"/>
  <c r="AH141" i="15"/>
  <c r="AG141" i="15"/>
  <c r="AE141" i="15"/>
  <c r="AB141" i="15"/>
  <c r="AA141" i="15"/>
  <c r="Y141" i="15"/>
  <c r="AF141" i="15" s="1"/>
  <c r="AK109" i="15"/>
  <c r="AJ109" i="15"/>
  <c r="AH109" i="15"/>
  <c r="AG109" i="15"/>
  <c r="AE109" i="15"/>
  <c r="AB109" i="15"/>
  <c r="AA109" i="15"/>
  <c r="Y109" i="15"/>
  <c r="AF109" i="15" s="1"/>
  <c r="AJ108" i="15"/>
  <c r="AI108" i="15"/>
  <c r="AH108" i="15"/>
  <c r="AG108" i="15"/>
  <c r="AF108" i="15"/>
  <c r="AE108" i="15"/>
  <c r="AD108" i="15"/>
  <c r="AC108" i="15"/>
  <c r="AB108" i="15"/>
  <c r="AA108" i="15"/>
  <c r="Y108" i="15"/>
  <c r="AK108" i="15" s="1"/>
  <c r="AJ107" i="15"/>
  <c r="AH107" i="15"/>
  <c r="AG107" i="15"/>
  <c r="AE107" i="15"/>
  <c r="AB107" i="15"/>
  <c r="AA107" i="15"/>
  <c r="Y107" i="15"/>
  <c r="AK107" i="15" s="1"/>
  <c r="AK106" i="15"/>
  <c r="AJ106" i="15"/>
  <c r="AH106" i="15"/>
  <c r="AG106" i="15"/>
  <c r="AE106" i="15"/>
  <c r="AB106" i="15"/>
  <c r="AA106" i="15"/>
  <c r="Y106" i="15"/>
  <c r="AC106" i="15" s="1"/>
  <c r="AJ105" i="15"/>
  <c r="AH105" i="15"/>
  <c r="AG105" i="15"/>
  <c r="AE105" i="15"/>
  <c r="AB105" i="15"/>
  <c r="AA105" i="15"/>
  <c r="Y105" i="15"/>
  <c r="AF105" i="15" s="1"/>
  <c r="AJ104" i="15"/>
  <c r="AH104" i="15"/>
  <c r="AG104" i="15"/>
  <c r="AE104" i="15"/>
  <c r="AB104" i="15"/>
  <c r="AA104" i="15"/>
  <c r="Y104" i="15"/>
  <c r="AF104" i="15" s="1"/>
  <c r="AJ103" i="15"/>
  <c r="AH103" i="15"/>
  <c r="AG103" i="15"/>
  <c r="AE103" i="15"/>
  <c r="AB103" i="15"/>
  <c r="AA103" i="15"/>
  <c r="Y103" i="15"/>
  <c r="AF103" i="15" s="1"/>
  <c r="AJ102" i="15"/>
  <c r="AH102" i="15"/>
  <c r="AG102" i="15"/>
  <c r="AE102" i="15"/>
  <c r="AB102" i="15"/>
  <c r="AA102" i="15"/>
  <c r="Y102" i="15"/>
  <c r="Z102" i="15" s="1"/>
  <c r="AJ101" i="15"/>
  <c r="AH101" i="15"/>
  <c r="AG101" i="15"/>
  <c r="AE101" i="15"/>
  <c r="AB101" i="15"/>
  <c r="AA101" i="15"/>
  <c r="Y101" i="15"/>
  <c r="AF101" i="15" s="1"/>
  <c r="AJ100" i="15"/>
  <c r="AK100" i="15" s="1"/>
  <c r="AH100" i="15"/>
  <c r="AG100" i="15"/>
  <c r="AE100" i="15"/>
  <c r="AB100" i="15"/>
  <c r="AA100" i="15"/>
  <c r="Y100" i="15"/>
  <c r="AF100" i="15" s="1"/>
  <c r="AJ99" i="15"/>
  <c r="AH99" i="15"/>
  <c r="AG99" i="15"/>
  <c r="AE99" i="15"/>
  <c r="AB99" i="15"/>
  <c r="AA99" i="15"/>
  <c r="Y99" i="15"/>
  <c r="AF99" i="15" s="1"/>
  <c r="AJ98" i="15"/>
  <c r="AH98" i="15"/>
  <c r="AG98" i="15"/>
  <c r="AE98" i="15"/>
  <c r="AB98" i="15"/>
  <c r="AA98" i="15"/>
  <c r="Y98" i="15"/>
  <c r="AF98" i="15" s="1"/>
  <c r="AJ190" i="14"/>
  <c r="AH190" i="14"/>
  <c r="AG190" i="14"/>
  <c r="AE190" i="14"/>
  <c r="AB190" i="14"/>
  <c r="AA190" i="14"/>
  <c r="Y190" i="14"/>
  <c r="Z190" i="14" s="1"/>
  <c r="AJ189" i="14"/>
  <c r="AH189" i="14"/>
  <c r="AG189" i="14"/>
  <c r="AE189" i="14"/>
  <c r="AB189" i="14"/>
  <c r="AA189" i="14"/>
  <c r="Y189" i="14"/>
  <c r="AF189" i="14" s="1"/>
  <c r="AJ188" i="14"/>
  <c r="AH188" i="14"/>
  <c r="AG188" i="14"/>
  <c r="AE188" i="14"/>
  <c r="AB188" i="14"/>
  <c r="AA188" i="14"/>
  <c r="Y188" i="14"/>
  <c r="AJ187" i="14"/>
  <c r="AH187" i="14"/>
  <c r="AG187" i="14"/>
  <c r="AE187" i="14"/>
  <c r="AB187" i="14"/>
  <c r="AA187" i="14"/>
  <c r="Y187" i="14"/>
  <c r="Z187" i="14" s="1"/>
  <c r="AJ186" i="14"/>
  <c r="AH186" i="14"/>
  <c r="AG186" i="14"/>
  <c r="AE186" i="14"/>
  <c r="AB186" i="14"/>
  <c r="AA186" i="14"/>
  <c r="Y186" i="14"/>
  <c r="AF186" i="14" s="1"/>
  <c r="AJ185" i="14"/>
  <c r="AH185" i="14"/>
  <c r="AG185" i="14"/>
  <c r="AE185" i="14"/>
  <c r="AB185" i="14"/>
  <c r="AA185" i="14"/>
  <c r="Y185" i="14"/>
  <c r="AF185" i="14" s="1"/>
  <c r="AJ184" i="14"/>
  <c r="AH184" i="14"/>
  <c r="AG184" i="14"/>
  <c r="AE184" i="14"/>
  <c r="AB184" i="14"/>
  <c r="AA184" i="14"/>
  <c r="Y184" i="14"/>
  <c r="AF184" i="14" s="1"/>
  <c r="AJ183" i="14"/>
  <c r="AH183" i="14"/>
  <c r="AG183" i="14"/>
  <c r="AF183" i="14"/>
  <c r="AE183" i="14"/>
  <c r="AB183" i="14"/>
  <c r="AA183" i="14"/>
  <c r="Y183" i="14"/>
  <c r="AJ182" i="14"/>
  <c r="AH182" i="14"/>
  <c r="AG182" i="14"/>
  <c r="AE182" i="14"/>
  <c r="AB182" i="14"/>
  <c r="AA182" i="14"/>
  <c r="Y182" i="14"/>
  <c r="Z182" i="14" s="1"/>
  <c r="AJ181" i="14"/>
  <c r="AH181" i="14"/>
  <c r="AG181" i="14"/>
  <c r="AE181" i="14"/>
  <c r="AB181" i="14"/>
  <c r="AA181" i="14"/>
  <c r="Y181" i="14"/>
  <c r="AF181" i="14" s="1"/>
  <c r="AJ180" i="14"/>
  <c r="AH180" i="14"/>
  <c r="AG180" i="14"/>
  <c r="AE180" i="14"/>
  <c r="AB180" i="14"/>
  <c r="AA180" i="14"/>
  <c r="Y180" i="14"/>
  <c r="AF180" i="14" s="1"/>
  <c r="AJ179" i="14"/>
  <c r="AH179" i="14"/>
  <c r="AG179" i="14"/>
  <c r="AE179" i="14"/>
  <c r="AB179" i="14"/>
  <c r="AA179" i="14"/>
  <c r="Y179" i="14"/>
  <c r="AF179" i="14" s="1"/>
  <c r="AJ146" i="14"/>
  <c r="AH146" i="14"/>
  <c r="AG146" i="14"/>
  <c r="AE146" i="14"/>
  <c r="AB146" i="14"/>
  <c r="AA146" i="14"/>
  <c r="Y146" i="14"/>
  <c r="AF146" i="14" s="1"/>
  <c r="AJ145" i="14"/>
  <c r="AH145" i="14"/>
  <c r="AG145" i="14"/>
  <c r="AE145" i="14"/>
  <c r="AB145" i="14"/>
  <c r="AA145" i="14"/>
  <c r="Y145" i="14"/>
  <c r="AF145" i="14" s="1"/>
  <c r="AJ144" i="14"/>
  <c r="AH144" i="14"/>
  <c r="AG144" i="14"/>
  <c r="AE144" i="14"/>
  <c r="AB144" i="14"/>
  <c r="AA144" i="14"/>
  <c r="Y144" i="14"/>
  <c r="AJ143" i="14"/>
  <c r="AH143" i="14"/>
  <c r="AG143" i="14"/>
  <c r="AE143" i="14"/>
  <c r="AB143" i="14"/>
  <c r="AA143" i="14"/>
  <c r="Y143" i="14"/>
  <c r="AJ142" i="14"/>
  <c r="AH142" i="14"/>
  <c r="AG142" i="14"/>
  <c r="AE142" i="14"/>
  <c r="AB142" i="14"/>
  <c r="AA142" i="14"/>
  <c r="Y142" i="14"/>
  <c r="AJ141" i="14"/>
  <c r="AH141" i="14"/>
  <c r="AG141" i="14"/>
  <c r="AE141" i="14"/>
  <c r="AB141" i="14"/>
  <c r="AA141" i="14"/>
  <c r="Y141" i="14"/>
  <c r="AJ140" i="14"/>
  <c r="AH140" i="14"/>
  <c r="AG140" i="14"/>
  <c r="AE140" i="14"/>
  <c r="AB140" i="14"/>
  <c r="AA140" i="14"/>
  <c r="Y140" i="14"/>
  <c r="AJ139" i="14"/>
  <c r="AH139" i="14"/>
  <c r="AG139" i="14"/>
  <c r="AE139" i="14"/>
  <c r="AB139" i="14"/>
  <c r="AA139" i="14"/>
  <c r="Y139" i="14"/>
  <c r="AJ138" i="14"/>
  <c r="AH138" i="14"/>
  <c r="AG138" i="14"/>
  <c r="AE138" i="14"/>
  <c r="AB138" i="14"/>
  <c r="AA138" i="14"/>
  <c r="Y138" i="14"/>
  <c r="AJ137" i="14"/>
  <c r="AH137" i="14"/>
  <c r="AG137" i="14"/>
  <c r="AE137" i="14"/>
  <c r="AB137" i="14"/>
  <c r="AA137" i="14"/>
  <c r="Y137" i="14"/>
  <c r="AJ136" i="14"/>
  <c r="AH136" i="14"/>
  <c r="AG136" i="14"/>
  <c r="AI136" i="14" s="1"/>
  <c r="AE136" i="14"/>
  <c r="AB136" i="14"/>
  <c r="AA136" i="14"/>
  <c r="Y136" i="14"/>
  <c r="AF136" i="14" s="1"/>
  <c r="AJ135" i="14"/>
  <c r="AH135" i="14"/>
  <c r="AG135" i="14"/>
  <c r="AE135" i="14"/>
  <c r="AB135" i="14"/>
  <c r="AA135" i="14"/>
  <c r="Y135" i="14"/>
  <c r="AF135" i="14" s="1"/>
  <c r="AK107" i="14"/>
  <c r="AJ107" i="14"/>
  <c r="AH107" i="14"/>
  <c r="AG107" i="14"/>
  <c r="AE107" i="14"/>
  <c r="AB107" i="14"/>
  <c r="AA107" i="14"/>
  <c r="Y107" i="14"/>
  <c r="AF107" i="14" s="1"/>
  <c r="AJ106" i="14"/>
  <c r="AH106" i="14"/>
  <c r="AG106" i="14"/>
  <c r="AE106" i="14"/>
  <c r="AD106" i="14"/>
  <c r="AC106" i="14"/>
  <c r="AB106" i="14"/>
  <c r="AA106" i="14"/>
  <c r="Y106" i="14"/>
  <c r="Z106" i="14" s="1"/>
  <c r="AJ105" i="14"/>
  <c r="AH105" i="14"/>
  <c r="AG105" i="14"/>
  <c r="AE105" i="14"/>
  <c r="AB105" i="14"/>
  <c r="AA105" i="14"/>
  <c r="Y105" i="14"/>
  <c r="AK105" i="14" s="1"/>
  <c r="AK104" i="14"/>
  <c r="AJ104" i="14"/>
  <c r="AH104" i="14"/>
  <c r="AG104" i="14"/>
  <c r="AE104" i="14"/>
  <c r="AB104" i="14"/>
  <c r="AA104" i="14"/>
  <c r="Y104" i="14"/>
  <c r="AF104" i="14" s="1"/>
  <c r="AJ103" i="14"/>
  <c r="AH103" i="14"/>
  <c r="AG103" i="14"/>
  <c r="AF103" i="14"/>
  <c r="AE103" i="14"/>
  <c r="AB103" i="14"/>
  <c r="AA103" i="14"/>
  <c r="Y103" i="14"/>
  <c r="Z103" i="14" s="1"/>
  <c r="AJ102" i="14"/>
  <c r="AH102" i="14"/>
  <c r="AG102" i="14"/>
  <c r="AE102" i="14"/>
  <c r="AB102" i="14"/>
  <c r="AA102" i="14"/>
  <c r="Y102" i="14"/>
  <c r="Z102" i="14" s="1"/>
  <c r="AJ101" i="14"/>
  <c r="AH101" i="14"/>
  <c r="AG101" i="14"/>
  <c r="AE101" i="14"/>
  <c r="AB101" i="14"/>
  <c r="AA101" i="14"/>
  <c r="Y101" i="14"/>
  <c r="Z101" i="14" s="1"/>
  <c r="AJ100" i="14"/>
  <c r="AH100" i="14"/>
  <c r="AG100" i="14"/>
  <c r="AE100" i="14"/>
  <c r="AB100" i="14"/>
  <c r="AA100" i="14"/>
  <c r="Y100" i="14"/>
  <c r="Z100" i="14" s="1"/>
  <c r="AJ99" i="14"/>
  <c r="AH99" i="14"/>
  <c r="AG99" i="14"/>
  <c r="AE99" i="14"/>
  <c r="AB99" i="14"/>
  <c r="AA99" i="14"/>
  <c r="Y99" i="14"/>
  <c r="Z99" i="14" s="1"/>
  <c r="AJ98" i="14"/>
  <c r="AH98" i="14"/>
  <c r="AG98" i="14"/>
  <c r="AE98" i="14"/>
  <c r="AB98" i="14"/>
  <c r="AA98" i="14"/>
  <c r="Y98" i="14"/>
  <c r="Z98" i="14" s="1"/>
  <c r="AJ97" i="14"/>
  <c r="AH97" i="14"/>
  <c r="AG97" i="14"/>
  <c r="AE97" i="14"/>
  <c r="AB97" i="14"/>
  <c r="AA97" i="14"/>
  <c r="Y97" i="14"/>
  <c r="AF97" i="14" s="1"/>
  <c r="AJ96" i="14"/>
  <c r="AH96" i="14"/>
  <c r="AG96" i="14"/>
  <c r="AB96" i="14"/>
  <c r="AA96" i="14"/>
  <c r="Y96" i="14"/>
  <c r="AF96" i="14" s="1"/>
  <c r="AJ64" i="13"/>
  <c r="AH64" i="13"/>
  <c r="AG64" i="13"/>
  <c r="AE64" i="13"/>
  <c r="AB64" i="13"/>
  <c r="AA64" i="13"/>
  <c r="Y64" i="13"/>
  <c r="AF64" i="13" s="1"/>
  <c r="AK64" i="13" s="1"/>
  <c r="AJ63" i="13"/>
  <c r="AH63" i="13"/>
  <c r="AG63" i="13"/>
  <c r="AF63" i="13"/>
  <c r="AE63" i="13"/>
  <c r="AB63" i="13"/>
  <c r="AA63" i="13"/>
  <c r="Y63" i="13"/>
  <c r="AJ62" i="13"/>
  <c r="AH62" i="13"/>
  <c r="AG62" i="13"/>
  <c r="AE62" i="13"/>
  <c r="AB62" i="13"/>
  <c r="AA62" i="13"/>
  <c r="Y62" i="13"/>
  <c r="AJ61" i="13"/>
  <c r="AK61" i="13" s="1"/>
  <c r="AH61" i="13"/>
  <c r="AG61" i="13"/>
  <c r="AF61" i="13"/>
  <c r="AE61" i="13"/>
  <c r="AB61" i="13"/>
  <c r="AA61" i="13"/>
  <c r="Y61" i="13"/>
  <c r="AJ60" i="13"/>
  <c r="AI60" i="13"/>
  <c r="AH60" i="13"/>
  <c r="AG60" i="13"/>
  <c r="AF60" i="13"/>
  <c r="AE60" i="13"/>
  <c r="AB60" i="13"/>
  <c r="AA60" i="13"/>
  <c r="Y60" i="13"/>
  <c r="AJ59" i="13"/>
  <c r="AH59" i="13"/>
  <c r="AG59" i="13"/>
  <c r="AE59" i="13"/>
  <c r="AB59" i="13"/>
  <c r="AA59" i="13"/>
  <c r="Y59" i="13"/>
  <c r="AF59" i="13" s="1"/>
  <c r="AJ58" i="13"/>
  <c r="AK58" i="13" s="1"/>
  <c r="AH58" i="13"/>
  <c r="AG58" i="13"/>
  <c r="AE58" i="13"/>
  <c r="AB58" i="13"/>
  <c r="AA58" i="13"/>
  <c r="Y58" i="13"/>
  <c r="AF58" i="13" s="1"/>
  <c r="AJ57" i="13"/>
  <c r="AH57" i="13"/>
  <c r="AG57" i="13"/>
  <c r="AF57" i="13"/>
  <c r="AE57" i="13"/>
  <c r="AB57" i="13"/>
  <c r="AA57" i="13"/>
  <c r="Y57" i="13"/>
  <c r="AJ56" i="13"/>
  <c r="AH56" i="13"/>
  <c r="AG56" i="13"/>
  <c r="AE56" i="13"/>
  <c r="AB56" i="13"/>
  <c r="AA56" i="13"/>
  <c r="Y56" i="13"/>
  <c r="AF56" i="13" s="1"/>
  <c r="AK56" i="13" s="1"/>
  <c r="AJ55" i="13"/>
  <c r="AH55" i="13"/>
  <c r="AG55" i="13"/>
  <c r="AE55" i="13"/>
  <c r="AB55" i="13"/>
  <c r="AA55" i="13"/>
  <c r="Y55" i="13"/>
  <c r="AF55" i="13" s="1"/>
  <c r="AJ54" i="13"/>
  <c r="AH54" i="13"/>
  <c r="AG54" i="13"/>
  <c r="AE54" i="13"/>
  <c r="AB54" i="13"/>
  <c r="AA54" i="13"/>
  <c r="Y54" i="13"/>
  <c r="AF54" i="13" s="1"/>
  <c r="AJ53" i="13"/>
  <c r="AH53" i="13"/>
  <c r="AG53" i="13"/>
  <c r="AE53" i="13"/>
  <c r="AB53" i="13"/>
  <c r="AA53" i="13"/>
  <c r="Y53" i="13"/>
  <c r="AF53" i="13" s="1"/>
  <c r="AJ26" i="13"/>
  <c r="AH26" i="13"/>
  <c r="AG26" i="13"/>
  <c r="AE26" i="13"/>
  <c r="AB26" i="13"/>
  <c r="AA26" i="13"/>
  <c r="Y26" i="13"/>
  <c r="AF26" i="13" s="1"/>
  <c r="AK26" i="13" s="1"/>
  <c r="AJ25" i="13"/>
  <c r="AH25" i="13"/>
  <c r="AG25" i="13"/>
  <c r="AE25" i="13"/>
  <c r="AB25" i="13"/>
  <c r="AA25" i="13"/>
  <c r="Y25" i="13"/>
  <c r="Z25" i="13" s="1"/>
  <c r="AJ24" i="13"/>
  <c r="AH24" i="13"/>
  <c r="AG24" i="13"/>
  <c r="AE24" i="13"/>
  <c r="AB24" i="13"/>
  <c r="AA24" i="13"/>
  <c r="Y24" i="13"/>
  <c r="AJ23" i="13"/>
  <c r="AH23" i="13"/>
  <c r="AG23" i="13"/>
  <c r="AE23" i="13"/>
  <c r="AB23" i="13"/>
  <c r="AA23" i="13"/>
  <c r="Y23" i="13"/>
  <c r="AJ22" i="13"/>
  <c r="AH22" i="13"/>
  <c r="AG22" i="13"/>
  <c r="AE22" i="13"/>
  <c r="AB22" i="13"/>
  <c r="AA22" i="13"/>
  <c r="Y22" i="13"/>
  <c r="AJ21" i="13"/>
  <c r="AH21" i="13"/>
  <c r="AG21" i="13"/>
  <c r="AE21" i="13"/>
  <c r="AB21" i="13"/>
  <c r="AA21" i="13"/>
  <c r="Y21" i="13"/>
  <c r="AJ20" i="13"/>
  <c r="AH20" i="13"/>
  <c r="AG20" i="13"/>
  <c r="AE20" i="13"/>
  <c r="AB20" i="13"/>
  <c r="AA20" i="13"/>
  <c r="Y20" i="13"/>
  <c r="AJ19" i="13"/>
  <c r="AH19" i="13"/>
  <c r="AG19" i="13"/>
  <c r="AE19" i="13"/>
  <c r="AB19" i="13"/>
  <c r="AA19" i="13"/>
  <c r="Y19" i="13"/>
  <c r="Z19" i="13" s="1"/>
  <c r="AJ18" i="13"/>
  <c r="AH18" i="13"/>
  <c r="AG18" i="13"/>
  <c r="AE18" i="13"/>
  <c r="AB18" i="13"/>
  <c r="AA18" i="13"/>
  <c r="Y18" i="13"/>
  <c r="Z18" i="13" s="1"/>
  <c r="AJ17" i="13"/>
  <c r="AH17" i="13"/>
  <c r="AG17" i="13"/>
  <c r="AE17" i="13"/>
  <c r="AB17" i="13"/>
  <c r="AA17" i="13"/>
  <c r="Y17" i="13"/>
  <c r="Z17" i="13" s="1"/>
  <c r="AJ16" i="13"/>
  <c r="AH16" i="13"/>
  <c r="AG16" i="13"/>
  <c r="AE16" i="13"/>
  <c r="AB16" i="13"/>
  <c r="AA16" i="13"/>
  <c r="Y16" i="13"/>
  <c r="AJ15" i="13"/>
  <c r="AH15" i="13"/>
  <c r="AG15" i="13"/>
  <c r="AE15" i="13"/>
  <c r="AB15" i="13"/>
  <c r="AA15" i="13"/>
  <c r="Y15" i="13"/>
  <c r="AF15" i="13" s="1"/>
  <c r="AJ151" i="12"/>
  <c r="AH151" i="12"/>
  <c r="AG151" i="12"/>
  <c r="AE151" i="12"/>
  <c r="AB151" i="12"/>
  <c r="AA151" i="12"/>
  <c r="Y151" i="12"/>
  <c r="AF151" i="12" s="1"/>
  <c r="AJ150" i="12"/>
  <c r="AH150" i="12"/>
  <c r="AG150" i="12"/>
  <c r="AE150" i="12"/>
  <c r="AB150" i="12"/>
  <c r="AA150" i="12"/>
  <c r="Y150" i="12"/>
  <c r="AF150" i="12" s="1"/>
  <c r="AJ149" i="12"/>
  <c r="AH149" i="12"/>
  <c r="AG149" i="12"/>
  <c r="AE149" i="12"/>
  <c r="AB149" i="12"/>
  <c r="AA149" i="12"/>
  <c r="Y149" i="12"/>
  <c r="AJ148" i="12"/>
  <c r="AH148" i="12"/>
  <c r="AG148" i="12"/>
  <c r="AE148" i="12"/>
  <c r="AB148" i="12"/>
  <c r="AA148" i="12"/>
  <c r="Y148" i="12"/>
  <c r="AF148" i="12" s="1"/>
  <c r="AJ147" i="12"/>
  <c r="AH147" i="12"/>
  <c r="AG147" i="12"/>
  <c r="AE147" i="12"/>
  <c r="AB147" i="12"/>
  <c r="AA147" i="12"/>
  <c r="Y147" i="12"/>
  <c r="Z147" i="12" s="1"/>
  <c r="AJ146" i="12"/>
  <c r="AH146" i="12"/>
  <c r="AG146" i="12"/>
  <c r="AE146" i="12"/>
  <c r="AB146" i="12"/>
  <c r="AA146" i="12"/>
  <c r="Y146" i="12"/>
  <c r="Z146" i="12" s="1"/>
  <c r="AJ145" i="12"/>
  <c r="AH145" i="12"/>
  <c r="AG145" i="12"/>
  <c r="AE145" i="12"/>
  <c r="AB145" i="12"/>
  <c r="AA145" i="12"/>
  <c r="Y145" i="12"/>
  <c r="AF145" i="12" s="1"/>
  <c r="AJ144" i="12"/>
  <c r="AH144" i="12"/>
  <c r="AG144" i="12"/>
  <c r="AE144" i="12"/>
  <c r="AB144" i="12"/>
  <c r="AA144" i="12"/>
  <c r="Y144" i="12"/>
  <c r="AF144" i="12" s="1"/>
  <c r="AJ143" i="12"/>
  <c r="AH143" i="12"/>
  <c r="AG143" i="12"/>
  <c r="AE143" i="12"/>
  <c r="AB143" i="12"/>
  <c r="AA143" i="12"/>
  <c r="Y143" i="12"/>
  <c r="AF143" i="12" s="1"/>
  <c r="AJ142" i="12"/>
  <c r="AH142" i="12"/>
  <c r="AG142" i="12"/>
  <c r="AE142" i="12"/>
  <c r="AB142" i="12"/>
  <c r="AA142" i="12"/>
  <c r="Y142" i="12"/>
  <c r="AF142" i="12" s="1"/>
  <c r="AJ141" i="12"/>
  <c r="AH141" i="12"/>
  <c r="AG141" i="12"/>
  <c r="AE141" i="12"/>
  <c r="AB141" i="12"/>
  <c r="AA141" i="12"/>
  <c r="Y141" i="12"/>
  <c r="AF141" i="12" s="1"/>
  <c r="AJ140" i="12"/>
  <c r="AH140" i="12"/>
  <c r="AG140" i="12"/>
  <c r="AE140" i="12"/>
  <c r="AB140" i="12"/>
  <c r="AA140" i="12"/>
  <c r="Y140" i="12"/>
  <c r="AF140" i="12" s="1"/>
  <c r="AJ112" i="12"/>
  <c r="AH112" i="12"/>
  <c r="AG112" i="12"/>
  <c r="AE112" i="12"/>
  <c r="AB112" i="12"/>
  <c r="AA112" i="12"/>
  <c r="Y112" i="12"/>
  <c r="AJ111" i="12"/>
  <c r="AH111" i="12"/>
  <c r="AG111" i="12"/>
  <c r="AE111" i="12"/>
  <c r="AB111" i="12"/>
  <c r="AA111" i="12"/>
  <c r="Y111" i="12"/>
  <c r="AJ110" i="12"/>
  <c r="AH110" i="12"/>
  <c r="AG110" i="12"/>
  <c r="AE110" i="12"/>
  <c r="AB110" i="12"/>
  <c r="AA110" i="12"/>
  <c r="Y110" i="12"/>
  <c r="AJ109" i="12"/>
  <c r="AH109" i="12"/>
  <c r="AG109" i="12"/>
  <c r="AE109" i="12"/>
  <c r="AB109" i="12"/>
  <c r="AA109" i="12"/>
  <c r="Y109" i="12"/>
  <c r="AF109" i="12" s="1"/>
  <c r="AJ108" i="12"/>
  <c r="AH108" i="12"/>
  <c r="AG108" i="12"/>
  <c r="AE108" i="12"/>
  <c r="AB108" i="12"/>
  <c r="AA108" i="12"/>
  <c r="Y108" i="12"/>
  <c r="AF108" i="12" s="1"/>
  <c r="AJ107" i="12"/>
  <c r="AH107" i="12"/>
  <c r="AG107" i="12"/>
  <c r="AE107" i="12"/>
  <c r="AB107" i="12"/>
  <c r="AA107" i="12"/>
  <c r="Y107" i="12"/>
  <c r="AF107" i="12" s="1"/>
  <c r="AJ106" i="12"/>
  <c r="AH106" i="12"/>
  <c r="AG106" i="12"/>
  <c r="AE106" i="12"/>
  <c r="AB106" i="12"/>
  <c r="AA106" i="12"/>
  <c r="Y106" i="12"/>
  <c r="AF106" i="12" s="1"/>
  <c r="AJ105" i="12"/>
  <c r="AH105" i="12"/>
  <c r="AG105" i="12"/>
  <c r="AE105" i="12"/>
  <c r="AB105" i="12"/>
  <c r="AA105" i="12"/>
  <c r="Y105" i="12"/>
  <c r="AJ104" i="12"/>
  <c r="AH104" i="12"/>
  <c r="AG104" i="12"/>
  <c r="AE104" i="12"/>
  <c r="AB104" i="12"/>
  <c r="AA104" i="12"/>
  <c r="Y104" i="12"/>
  <c r="AJ103" i="12"/>
  <c r="AH103" i="12"/>
  <c r="AG103" i="12"/>
  <c r="AE103" i="12"/>
  <c r="AB103" i="12"/>
  <c r="AA103" i="12"/>
  <c r="Y103" i="12"/>
  <c r="AJ102" i="12"/>
  <c r="AH102" i="12"/>
  <c r="AG102" i="12"/>
  <c r="AE102" i="12"/>
  <c r="AB102" i="12"/>
  <c r="AA102" i="12"/>
  <c r="Y102" i="12"/>
  <c r="AF102" i="12" s="1"/>
  <c r="AJ101" i="12"/>
  <c r="AH101" i="12"/>
  <c r="AG101" i="12"/>
  <c r="AE101" i="12"/>
  <c r="AB101" i="12"/>
  <c r="AA101" i="12"/>
  <c r="Y101" i="12"/>
  <c r="AF101" i="12" s="1"/>
  <c r="AJ151" i="11"/>
  <c r="AH151" i="11"/>
  <c r="AG151" i="11"/>
  <c r="AE151" i="11"/>
  <c r="AB151" i="11"/>
  <c r="AA151" i="11"/>
  <c r="Y151" i="11"/>
  <c r="AJ150" i="11"/>
  <c r="AH150" i="11"/>
  <c r="AG150" i="11"/>
  <c r="AE150" i="11"/>
  <c r="AB150" i="11"/>
  <c r="AA150" i="11"/>
  <c r="Y150" i="11"/>
  <c r="Z150" i="11" s="1"/>
  <c r="AJ149" i="11"/>
  <c r="AH149" i="11"/>
  <c r="AG149" i="11"/>
  <c r="AE149" i="11"/>
  <c r="AB149" i="11"/>
  <c r="AA149" i="11"/>
  <c r="Y149" i="11"/>
  <c r="AF149" i="11" s="1"/>
  <c r="AJ148" i="11"/>
  <c r="AH148" i="11"/>
  <c r="AG148" i="11"/>
  <c r="AE148" i="11"/>
  <c r="AB148" i="11"/>
  <c r="AA148" i="11"/>
  <c r="Y148" i="11"/>
  <c r="AJ147" i="11"/>
  <c r="AH147" i="11"/>
  <c r="AG147" i="11"/>
  <c r="AE147" i="11"/>
  <c r="AB147" i="11"/>
  <c r="AA147" i="11"/>
  <c r="Y147" i="11"/>
  <c r="Z147" i="11" s="1"/>
  <c r="AJ146" i="11"/>
  <c r="AH146" i="11"/>
  <c r="AG146" i="11"/>
  <c r="AE146" i="11"/>
  <c r="AB146" i="11"/>
  <c r="AA146" i="11"/>
  <c r="Y146" i="11"/>
  <c r="Z146" i="11" s="1"/>
  <c r="AJ145" i="11"/>
  <c r="AH145" i="11"/>
  <c r="AG145" i="11"/>
  <c r="AE145" i="11"/>
  <c r="AB145" i="11"/>
  <c r="AA145" i="11"/>
  <c r="Y145" i="11"/>
  <c r="Z145" i="11" s="1"/>
  <c r="AJ144" i="11"/>
  <c r="AH144" i="11"/>
  <c r="AG144" i="11"/>
  <c r="AE144" i="11"/>
  <c r="AB144" i="11"/>
  <c r="AA144" i="11"/>
  <c r="Y144" i="11"/>
  <c r="AI144" i="11" s="1"/>
  <c r="AJ143" i="11"/>
  <c r="AH143" i="11"/>
  <c r="AG143" i="11"/>
  <c r="AE143" i="11"/>
  <c r="AB143" i="11"/>
  <c r="AA143" i="11"/>
  <c r="Y143" i="11"/>
  <c r="Z143" i="11" s="1"/>
  <c r="AJ142" i="11"/>
  <c r="AH142" i="11"/>
  <c r="AG142" i="11"/>
  <c r="AE142" i="11"/>
  <c r="AB142" i="11"/>
  <c r="AA142" i="11"/>
  <c r="Y142" i="11"/>
  <c r="Z142" i="11" s="1"/>
  <c r="AJ141" i="11"/>
  <c r="AH141" i="11"/>
  <c r="AG141" i="11"/>
  <c r="AE141" i="11"/>
  <c r="AB141" i="11"/>
  <c r="AA141" i="11"/>
  <c r="Y141" i="11"/>
  <c r="Z141" i="11" s="1"/>
  <c r="AJ140" i="11"/>
  <c r="AH140" i="11"/>
  <c r="AG140" i="11"/>
  <c r="AE140" i="11"/>
  <c r="AB140" i="11"/>
  <c r="AA140" i="11"/>
  <c r="Y140" i="11"/>
  <c r="Z140" i="11" s="1"/>
  <c r="AJ112" i="11"/>
  <c r="AH112" i="11"/>
  <c r="AG112" i="11"/>
  <c r="AE112" i="11"/>
  <c r="AB112" i="11"/>
  <c r="AA112" i="11"/>
  <c r="Y112" i="11"/>
  <c r="AF112" i="11" s="1"/>
  <c r="AJ111" i="11"/>
  <c r="AH111" i="11"/>
  <c r="AG111" i="11"/>
  <c r="AE111" i="11"/>
  <c r="AB111" i="11"/>
  <c r="AA111" i="11"/>
  <c r="Y111" i="11"/>
  <c r="AJ110" i="11"/>
  <c r="AH110" i="11"/>
  <c r="AG110" i="11"/>
  <c r="AE110" i="11"/>
  <c r="AB110" i="11"/>
  <c r="AA110" i="11"/>
  <c r="Y110" i="11"/>
  <c r="AJ109" i="11"/>
  <c r="AH109" i="11"/>
  <c r="AG109" i="11"/>
  <c r="AE109" i="11"/>
  <c r="AB109" i="11"/>
  <c r="AA109" i="11"/>
  <c r="Y109" i="11"/>
  <c r="AF109" i="11" s="1"/>
  <c r="AJ108" i="11"/>
  <c r="AH108" i="11"/>
  <c r="AG108" i="11"/>
  <c r="AE108" i="11"/>
  <c r="AB108" i="11"/>
  <c r="AA108" i="11"/>
  <c r="Y108" i="11"/>
  <c r="AJ107" i="11"/>
  <c r="AH107" i="11"/>
  <c r="AG107" i="11"/>
  <c r="AE107" i="11"/>
  <c r="AB107" i="11"/>
  <c r="AA107" i="11"/>
  <c r="Y107" i="11"/>
  <c r="AJ106" i="11"/>
  <c r="AH106" i="11"/>
  <c r="AG106" i="11"/>
  <c r="AE106" i="11"/>
  <c r="AB106" i="11"/>
  <c r="AA106" i="11"/>
  <c r="Y106" i="11"/>
  <c r="AJ105" i="11"/>
  <c r="AH105" i="11"/>
  <c r="AG105" i="11"/>
  <c r="AE105" i="11"/>
  <c r="AB105" i="11"/>
  <c r="AA105" i="11"/>
  <c r="Y105" i="11"/>
  <c r="AJ104" i="11"/>
  <c r="AH104" i="11"/>
  <c r="AG104" i="11"/>
  <c r="AE104" i="11"/>
  <c r="AB104" i="11"/>
  <c r="AA104" i="11"/>
  <c r="Y104" i="11"/>
  <c r="AJ103" i="11"/>
  <c r="AH103" i="11"/>
  <c r="AG103" i="11"/>
  <c r="AE103" i="11"/>
  <c r="AB103" i="11"/>
  <c r="AA103" i="11"/>
  <c r="Y103" i="11"/>
  <c r="AJ102" i="11"/>
  <c r="AH102" i="11"/>
  <c r="AG102" i="11"/>
  <c r="AE102" i="11"/>
  <c r="AB102" i="11"/>
  <c r="AA102" i="11"/>
  <c r="Y102" i="11"/>
  <c r="AF102" i="11" s="1"/>
  <c r="AJ101" i="11"/>
  <c r="AH101" i="11"/>
  <c r="AG101" i="11"/>
  <c r="AE101" i="11"/>
  <c r="AB101" i="11"/>
  <c r="AA101" i="11"/>
  <c r="Y101" i="11"/>
  <c r="AF101" i="11" s="1"/>
  <c r="AJ151" i="10"/>
  <c r="AH151" i="10"/>
  <c r="AG151" i="10"/>
  <c r="AE151" i="10"/>
  <c r="AB151" i="10"/>
  <c r="AA151" i="10"/>
  <c r="Y151" i="10"/>
  <c r="AJ150" i="10"/>
  <c r="AH150" i="10"/>
  <c r="AG150" i="10"/>
  <c r="AE150" i="10"/>
  <c r="AB150" i="10"/>
  <c r="AA150" i="10"/>
  <c r="Y150" i="10"/>
  <c r="AF150" i="10" s="1"/>
  <c r="AJ149" i="10"/>
  <c r="AH149" i="10"/>
  <c r="AG149" i="10"/>
  <c r="AE149" i="10"/>
  <c r="AB149" i="10"/>
  <c r="AA149" i="10"/>
  <c r="Y149" i="10"/>
  <c r="AF149" i="10" s="1"/>
  <c r="AJ148" i="10"/>
  <c r="AH148" i="10"/>
  <c r="AG148" i="10"/>
  <c r="AE148" i="10"/>
  <c r="AB148" i="10"/>
  <c r="AA148" i="10"/>
  <c r="Y148" i="10"/>
  <c r="AJ147" i="10"/>
  <c r="AH147" i="10"/>
  <c r="AG147" i="10"/>
  <c r="AE147" i="10"/>
  <c r="AB147" i="10"/>
  <c r="AA147" i="10"/>
  <c r="Y147" i="10"/>
  <c r="AF147" i="10" s="1"/>
  <c r="AJ146" i="10"/>
  <c r="AH146" i="10"/>
  <c r="AG146" i="10"/>
  <c r="AE146" i="10"/>
  <c r="AB146" i="10"/>
  <c r="AA146" i="10"/>
  <c r="Y146" i="10"/>
  <c r="AF146" i="10" s="1"/>
  <c r="AJ145" i="10"/>
  <c r="AH145" i="10"/>
  <c r="AG145" i="10"/>
  <c r="AE145" i="10"/>
  <c r="AB145" i="10"/>
  <c r="AA145" i="10"/>
  <c r="Y145" i="10"/>
  <c r="AF145" i="10" s="1"/>
  <c r="AJ144" i="10"/>
  <c r="AH144" i="10"/>
  <c r="AG144" i="10"/>
  <c r="AE144" i="10"/>
  <c r="AB144" i="10"/>
  <c r="AA144" i="10"/>
  <c r="Y144" i="10"/>
  <c r="AF144" i="10" s="1"/>
  <c r="AJ143" i="10"/>
  <c r="AH143" i="10"/>
  <c r="AG143" i="10"/>
  <c r="AE143" i="10"/>
  <c r="AB143" i="10"/>
  <c r="AA143" i="10"/>
  <c r="Y143" i="10"/>
  <c r="AF143" i="10" s="1"/>
  <c r="AJ142" i="10"/>
  <c r="AH142" i="10"/>
  <c r="AG142" i="10"/>
  <c r="AE142" i="10"/>
  <c r="AB142" i="10"/>
  <c r="AA142" i="10"/>
  <c r="Y142" i="10"/>
  <c r="AF142" i="10" s="1"/>
  <c r="AJ141" i="10"/>
  <c r="AH141" i="10"/>
  <c r="AG141" i="10"/>
  <c r="AE141" i="10"/>
  <c r="AB141" i="10"/>
  <c r="AA141" i="10"/>
  <c r="Y141" i="10"/>
  <c r="AF141" i="10" s="1"/>
  <c r="AJ140" i="10"/>
  <c r="AH140" i="10"/>
  <c r="AG140" i="10"/>
  <c r="AE140" i="10"/>
  <c r="AB140" i="10"/>
  <c r="AA140" i="10"/>
  <c r="Y140" i="10"/>
  <c r="AF140" i="10" s="1"/>
  <c r="AJ112" i="10"/>
  <c r="AH112" i="10"/>
  <c r="AG112" i="10"/>
  <c r="AE112" i="10"/>
  <c r="AB112" i="10"/>
  <c r="AA112" i="10"/>
  <c r="Y112" i="10"/>
  <c r="AF112" i="10" s="1"/>
  <c r="AJ111" i="10"/>
  <c r="AH111" i="10"/>
  <c r="AG111" i="10"/>
  <c r="AE111" i="10"/>
  <c r="AB111" i="10"/>
  <c r="AA111" i="10"/>
  <c r="Y111" i="10"/>
  <c r="AF111" i="10" s="1"/>
  <c r="AJ110" i="10"/>
  <c r="AH110" i="10"/>
  <c r="AG110" i="10"/>
  <c r="AE110" i="10"/>
  <c r="AB110" i="10"/>
  <c r="AA110" i="10"/>
  <c r="Y110" i="10"/>
  <c r="AJ109" i="10"/>
  <c r="AH109" i="10"/>
  <c r="AG109" i="10"/>
  <c r="AE109" i="10"/>
  <c r="AB109" i="10"/>
  <c r="AA109" i="10"/>
  <c r="Y109" i="10"/>
  <c r="AJ108" i="10"/>
  <c r="AH108" i="10"/>
  <c r="AG108" i="10"/>
  <c r="AE108" i="10"/>
  <c r="AB108" i="10"/>
  <c r="AA108" i="10"/>
  <c r="Y108" i="10"/>
  <c r="AJ107" i="10"/>
  <c r="AH107" i="10"/>
  <c r="AG107" i="10"/>
  <c r="AE107" i="10"/>
  <c r="AB107" i="10"/>
  <c r="AA107" i="10"/>
  <c r="Y107" i="10"/>
  <c r="AJ106" i="10"/>
  <c r="AH106" i="10"/>
  <c r="AG106" i="10"/>
  <c r="AE106" i="10"/>
  <c r="AB106" i="10"/>
  <c r="AA106" i="10"/>
  <c r="Y106" i="10"/>
  <c r="AJ105" i="10"/>
  <c r="AH105" i="10"/>
  <c r="AG105" i="10"/>
  <c r="AE105" i="10"/>
  <c r="AB105" i="10"/>
  <c r="AA105" i="10"/>
  <c r="Y105" i="10"/>
  <c r="Z105" i="10" s="1"/>
  <c r="AJ104" i="10"/>
  <c r="AH104" i="10"/>
  <c r="AG104" i="10"/>
  <c r="AE104" i="10"/>
  <c r="AB104" i="10"/>
  <c r="AA104" i="10"/>
  <c r="Y104" i="10"/>
  <c r="Z104" i="10" s="1"/>
  <c r="AJ103" i="10"/>
  <c r="AH103" i="10"/>
  <c r="AG103" i="10"/>
  <c r="AE103" i="10"/>
  <c r="AB103" i="10"/>
  <c r="AA103" i="10"/>
  <c r="Y103" i="10"/>
  <c r="AF103" i="10" s="1"/>
  <c r="AJ102" i="10"/>
  <c r="AH102" i="10"/>
  <c r="AG102" i="10"/>
  <c r="AE102" i="10"/>
  <c r="AB102" i="10"/>
  <c r="AA102" i="10"/>
  <c r="Y102" i="10"/>
  <c r="AF102" i="10" s="1"/>
  <c r="AJ101" i="10"/>
  <c r="AH101" i="10"/>
  <c r="AG101" i="10"/>
  <c r="AE101" i="10"/>
  <c r="AB101" i="10"/>
  <c r="AA101" i="10"/>
  <c r="Y101" i="10"/>
  <c r="AF101" i="10" s="1"/>
  <c r="AJ151" i="9"/>
  <c r="AH151" i="9"/>
  <c r="AG151" i="9"/>
  <c r="AE151" i="9"/>
  <c r="AB151" i="9"/>
  <c r="AA151" i="9"/>
  <c r="Y151" i="9"/>
  <c r="AF151" i="9" s="1"/>
  <c r="AJ150" i="9"/>
  <c r="AH150" i="9"/>
  <c r="AG150" i="9"/>
  <c r="AE150" i="9"/>
  <c r="AB150" i="9"/>
  <c r="AA150" i="9"/>
  <c r="Y150" i="9"/>
  <c r="AF150" i="9" s="1"/>
  <c r="AJ149" i="9"/>
  <c r="AH149" i="9"/>
  <c r="AG149" i="9"/>
  <c r="AE149" i="9"/>
  <c r="AB149" i="9"/>
  <c r="AA149" i="9"/>
  <c r="Y149" i="9"/>
  <c r="AJ148" i="9"/>
  <c r="AH148" i="9"/>
  <c r="AG148" i="9"/>
  <c r="AE148" i="9"/>
  <c r="AB148" i="9"/>
  <c r="AA148" i="9"/>
  <c r="Y148" i="9"/>
  <c r="AJ147" i="9"/>
  <c r="AH147" i="9"/>
  <c r="AG147" i="9"/>
  <c r="AE147" i="9"/>
  <c r="AB147" i="9"/>
  <c r="AA147" i="9"/>
  <c r="Y147" i="9"/>
  <c r="AJ146" i="9"/>
  <c r="AH146" i="9"/>
  <c r="AG146" i="9"/>
  <c r="AE146" i="9"/>
  <c r="AB146" i="9"/>
  <c r="AA146" i="9"/>
  <c r="Y146" i="9"/>
  <c r="AJ145" i="9"/>
  <c r="AH145" i="9"/>
  <c r="AG145" i="9"/>
  <c r="AE145" i="9"/>
  <c r="AB145" i="9"/>
  <c r="AA145" i="9"/>
  <c r="Y145" i="9"/>
  <c r="AJ144" i="9"/>
  <c r="AH144" i="9"/>
  <c r="AG144" i="9"/>
  <c r="AE144" i="9"/>
  <c r="AB144" i="9"/>
  <c r="AA144" i="9"/>
  <c r="Y144" i="9"/>
  <c r="AJ143" i="9"/>
  <c r="AH143" i="9"/>
  <c r="AG143" i="9"/>
  <c r="AE143" i="9"/>
  <c r="AB143" i="9"/>
  <c r="AA143" i="9"/>
  <c r="Y143" i="9"/>
  <c r="AJ142" i="9"/>
  <c r="AH142" i="9"/>
  <c r="AG142" i="9"/>
  <c r="AE142" i="9"/>
  <c r="AB142" i="9"/>
  <c r="AA142" i="9"/>
  <c r="Y142" i="9"/>
  <c r="AJ141" i="9"/>
  <c r="AH141" i="9"/>
  <c r="AG141" i="9"/>
  <c r="AE141" i="9"/>
  <c r="AB141" i="9"/>
  <c r="AA141" i="9"/>
  <c r="Y141" i="9"/>
  <c r="AF141" i="9" s="1"/>
  <c r="AJ140" i="9"/>
  <c r="AH140" i="9"/>
  <c r="AG140" i="9"/>
  <c r="AE140" i="9"/>
  <c r="AB140" i="9"/>
  <c r="AA140" i="9"/>
  <c r="Y140" i="9"/>
  <c r="AF140" i="9" s="1"/>
  <c r="AJ112" i="9"/>
  <c r="AH112" i="9"/>
  <c r="AG112" i="9"/>
  <c r="AE112" i="9"/>
  <c r="AB112" i="9"/>
  <c r="AA112" i="9"/>
  <c r="Y112" i="9"/>
  <c r="AF112" i="9" s="1"/>
  <c r="AJ111" i="9"/>
  <c r="AH111" i="9"/>
  <c r="AG111" i="9"/>
  <c r="AE111" i="9"/>
  <c r="AB111" i="9"/>
  <c r="AA111" i="9"/>
  <c r="Y111" i="9"/>
  <c r="AJ110" i="9"/>
  <c r="AH110" i="9"/>
  <c r="AG110" i="9"/>
  <c r="AE110" i="9"/>
  <c r="AB110" i="9"/>
  <c r="AA110" i="9"/>
  <c r="Y110" i="9"/>
  <c r="AJ109" i="9"/>
  <c r="AH109" i="9"/>
  <c r="AG109" i="9"/>
  <c r="AE109" i="9"/>
  <c r="AB109" i="9"/>
  <c r="AA109" i="9"/>
  <c r="Y109" i="9"/>
  <c r="AF109" i="9" s="1"/>
  <c r="AJ108" i="9"/>
  <c r="AH108" i="9"/>
  <c r="AG108" i="9"/>
  <c r="AE108" i="9"/>
  <c r="AB108" i="9"/>
  <c r="AA108" i="9"/>
  <c r="Y108" i="9"/>
  <c r="AJ107" i="9"/>
  <c r="AH107" i="9"/>
  <c r="AG107" i="9"/>
  <c r="AE107" i="9"/>
  <c r="AB107" i="9"/>
  <c r="AA107" i="9"/>
  <c r="Y107" i="9"/>
  <c r="Z107" i="9" s="1"/>
  <c r="AC107" i="9" s="1"/>
  <c r="AJ106" i="9"/>
  <c r="AH106" i="9"/>
  <c r="AG106" i="9"/>
  <c r="AE106" i="9"/>
  <c r="AB106" i="9"/>
  <c r="AA106" i="9"/>
  <c r="Y106" i="9"/>
  <c r="AJ105" i="9"/>
  <c r="AH105" i="9"/>
  <c r="AG105" i="9"/>
  <c r="AE105" i="9"/>
  <c r="AB105" i="9"/>
  <c r="AA105" i="9"/>
  <c r="Y105" i="9"/>
  <c r="AJ104" i="9"/>
  <c r="AH104" i="9"/>
  <c r="AG104" i="9"/>
  <c r="AE104" i="9"/>
  <c r="AB104" i="9"/>
  <c r="AA104" i="9"/>
  <c r="Y104" i="9"/>
  <c r="AJ103" i="9"/>
  <c r="AH103" i="9"/>
  <c r="AG103" i="9"/>
  <c r="AE103" i="9"/>
  <c r="AB103" i="9"/>
  <c r="AA103" i="9"/>
  <c r="Y103" i="9"/>
  <c r="AJ102" i="9"/>
  <c r="AH102" i="9"/>
  <c r="AG102" i="9"/>
  <c r="AE102" i="9"/>
  <c r="AB102" i="9"/>
  <c r="AA102" i="9"/>
  <c r="Y102" i="9"/>
  <c r="AF102" i="9" s="1"/>
  <c r="AJ101" i="9"/>
  <c r="AH101" i="9"/>
  <c r="AG101" i="9"/>
  <c r="AE101" i="9"/>
  <c r="AE115" i="9" s="1"/>
  <c r="AB101" i="9"/>
  <c r="AA101" i="9"/>
  <c r="Y101" i="9"/>
  <c r="AF101" i="9" s="1"/>
  <c r="AJ151" i="7"/>
  <c r="AH151" i="7"/>
  <c r="AG151" i="7"/>
  <c r="AE151" i="7"/>
  <c r="AB151" i="7"/>
  <c r="AA151" i="7"/>
  <c r="Y151" i="7"/>
  <c r="AF151" i="7" s="1"/>
  <c r="AJ150" i="7"/>
  <c r="AH150" i="7"/>
  <c r="AG150" i="7"/>
  <c r="AE150" i="7"/>
  <c r="AB150" i="7"/>
  <c r="AA150" i="7"/>
  <c r="Y150" i="7"/>
  <c r="AF150" i="7" s="1"/>
  <c r="AJ149" i="7"/>
  <c r="AH149" i="7"/>
  <c r="AG149" i="7"/>
  <c r="AE149" i="7"/>
  <c r="AB149" i="7"/>
  <c r="AA149" i="7"/>
  <c r="Y149" i="7"/>
  <c r="AJ148" i="7"/>
  <c r="AH148" i="7"/>
  <c r="AG148" i="7"/>
  <c r="AE148" i="7"/>
  <c r="AB148" i="7"/>
  <c r="AA148" i="7"/>
  <c r="Y148" i="7"/>
  <c r="Z148" i="7" s="1"/>
  <c r="AJ147" i="7"/>
  <c r="AH147" i="7"/>
  <c r="AG147" i="7"/>
  <c r="AE147" i="7"/>
  <c r="AB147" i="7"/>
  <c r="AA147" i="7"/>
  <c r="Y147" i="7"/>
  <c r="AF147" i="7" s="1"/>
  <c r="AJ146" i="7"/>
  <c r="AH146" i="7"/>
  <c r="AG146" i="7"/>
  <c r="AE146" i="7"/>
  <c r="AB146" i="7"/>
  <c r="AA146" i="7"/>
  <c r="Y146" i="7"/>
  <c r="AF146" i="7" s="1"/>
  <c r="AJ145" i="7"/>
  <c r="AH145" i="7"/>
  <c r="AG145" i="7"/>
  <c r="AE145" i="7"/>
  <c r="AB145" i="7"/>
  <c r="AA145" i="7"/>
  <c r="Y145" i="7"/>
  <c r="AJ144" i="7"/>
  <c r="AH144" i="7"/>
  <c r="AG144" i="7"/>
  <c r="AE144" i="7"/>
  <c r="AB144" i="7"/>
  <c r="AA144" i="7"/>
  <c r="Y144" i="7"/>
  <c r="AF144" i="7" s="1"/>
  <c r="AJ143" i="7"/>
  <c r="AH143" i="7"/>
  <c r="AG143" i="7"/>
  <c r="AE143" i="7"/>
  <c r="AB143" i="7"/>
  <c r="AA143" i="7"/>
  <c r="Y143" i="7"/>
  <c r="AF143" i="7" s="1"/>
  <c r="AJ142" i="7"/>
  <c r="AH142" i="7"/>
  <c r="AG142" i="7"/>
  <c r="AE142" i="7"/>
  <c r="AB142" i="7"/>
  <c r="AA142" i="7"/>
  <c r="Y142" i="7"/>
  <c r="AF142" i="7" s="1"/>
  <c r="AJ141" i="7"/>
  <c r="AH141" i="7"/>
  <c r="AG141" i="7"/>
  <c r="AE141" i="7"/>
  <c r="AB141" i="7"/>
  <c r="AA141" i="7"/>
  <c r="Y141" i="7"/>
  <c r="AF141" i="7" s="1"/>
  <c r="AJ140" i="7"/>
  <c r="AH140" i="7"/>
  <c r="AG140" i="7"/>
  <c r="AE140" i="7"/>
  <c r="AB140" i="7"/>
  <c r="AA140" i="7"/>
  <c r="Y140" i="7"/>
  <c r="AF140" i="7" s="1"/>
  <c r="AJ112" i="7"/>
  <c r="AH112" i="7"/>
  <c r="AG112" i="7"/>
  <c r="AE112" i="7"/>
  <c r="AB112" i="7"/>
  <c r="AA112" i="7"/>
  <c r="Y112" i="7"/>
  <c r="Z112" i="7" s="1"/>
  <c r="AJ111" i="7"/>
  <c r="AH111" i="7"/>
  <c r="AG111" i="7"/>
  <c r="AE111" i="7"/>
  <c r="AB111" i="7"/>
  <c r="AA111" i="7"/>
  <c r="Y111" i="7"/>
  <c r="AF111" i="7" s="1"/>
  <c r="AJ110" i="7"/>
  <c r="AH110" i="7"/>
  <c r="AG110" i="7"/>
  <c r="AE110" i="7"/>
  <c r="AB110" i="7"/>
  <c r="AA110" i="7"/>
  <c r="Y110" i="7"/>
  <c r="AJ109" i="7"/>
  <c r="AH109" i="7"/>
  <c r="AG109" i="7"/>
  <c r="AE109" i="7"/>
  <c r="AB109" i="7"/>
  <c r="AA109" i="7"/>
  <c r="Y109" i="7"/>
  <c r="Z109" i="7" s="1"/>
  <c r="AJ108" i="7"/>
  <c r="AH108" i="7"/>
  <c r="AG108" i="7"/>
  <c r="AE108" i="7"/>
  <c r="AB108" i="7"/>
  <c r="AA108" i="7"/>
  <c r="Y108" i="7"/>
  <c r="AF108" i="7" s="1"/>
  <c r="AJ107" i="7"/>
  <c r="AH107" i="7"/>
  <c r="AG107" i="7"/>
  <c r="AE107" i="7"/>
  <c r="AB107" i="7"/>
  <c r="AA107" i="7"/>
  <c r="Y107" i="7"/>
  <c r="AF107" i="7" s="1"/>
  <c r="AJ106" i="7"/>
  <c r="AH106" i="7"/>
  <c r="AG106" i="7"/>
  <c r="AE106" i="7"/>
  <c r="AB106" i="7"/>
  <c r="AA106" i="7"/>
  <c r="Y106" i="7"/>
  <c r="AF106" i="7" s="1"/>
  <c r="AJ105" i="7"/>
  <c r="AH105" i="7"/>
  <c r="AG105" i="7"/>
  <c r="AE105" i="7"/>
  <c r="AB105" i="7"/>
  <c r="AA105" i="7"/>
  <c r="Y105" i="7"/>
  <c r="AF105" i="7" s="1"/>
  <c r="AJ104" i="7"/>
  <c r="AH104" i="7"/>
  <c r="AG104" i="7"/>
  <c r="AE104" i="7"/>
  <c r="AB104" i="7"/>
  <c r="AA104" i="7"/>
  <c r="Y104" i="7"/>
  <c r="AF104" i="7" s="1"/>
  <c r="AJ103" i="7"/>
  <c r="AH103" i="7"/>
  <c r="AG103" i="7"/>
  <c r="AE103" i="7"/>
  <c r="AB103" i="7"/>
  <c r="AA103" i="7"/>
  <c r="Y103" i="7"/>
  <c r="AF103" i="7" s="1"/>
  <c r="AJ102" i="7"/>
  <c r="AH102" i="7"/>
  <c r="AG102" i="7"/>
  <c r="AE102" i="7"/>
  <c r="AB102" i="7"/>
  <c r="AA102" i="7"/>
  <c r="Y102" i="7"/>
  <c r="AF102" i="7" s="1"/>
  <c r="AJ101" i="7"/>
  <c r="AH101" i="7"/>
  <c r="AG101" i="7"/>
  <c r="AE101" i="7"/>
  <c r="AB101" i="7"/>
  <c r="AA101" i="7"/>
  <c r="Y101" i="7"/>
  <c r="AF101" i="7" s="1"/>
  <c r="AJ148" i="6"/>
  <c r="AH148" i="6"/>
  <c r="AG148" i="6"/>
  <c r="AE148" i="6"/>
  <c r="AB148" i="6"/>
  <c r="AA148" i="6"/>
  <c r="Y148" i="6"/>
  <c r="Z148" i="6" s="1"/>
  <c r="AJ147" i="6"/>
  <c r="AH147" i="6"/>
  <c r="AG147" i="6"/>
  <c r="AE147" i="6"/>
  <c r="AB147" i="6"/>
  <c r="AA147" i="6"/>
  <c r="Y147" i="6"/>
  <c r="AJ146" i="6"/>
  <c r="AH146" i="6"/>
  <c r="AG146" i="6"/>
  <c r="AE146" i="6"/>
  <c r="AB146" i="6"/>
  <c r="AA146" i="6"/>
  <c r="Y146" i="6"/>
  <c r="Z146" i="6" s="1"/>
  <c r="AJ145" i="6"/>
  <c r="AH145" i="6"/>
  <c r="AG145" i="6"/>
  <c r="AE145" i="6"/>
  <c r="AB145" i="6"/>
  <c r="AA145" i="6"/>
  <c r="Y145" i="6"/>
  <c r="AF145" i="6" s="1"/>
  <c r="AJ144" i="6"/>
  <c r="AH144" i="6"/>
  <c r="AG144" i="6"/>
  <c r="AE144" i="6"/>
  <c r="AB144" i="6"/>
  <c r="AA144" i="6"/>
  <c r="Y144" i="6"/>
  <c r="AJ143" i="6"/>
  <c r="AH143" i="6"/>
  <c r="AG143" i="6"/>
  <c r="AE143" i="6"/>
  <c r="AB143" i="6"/>
  <c r="AA143" i="6"/>
  <c r="Y143" i="6"/>
  <c r="AF143" i="6" s="1"/>
  <c r="AJ142" i="6"/>
  <c r="AH142" i="6"/>
  <c r="AG142" i="6"/>
  <c r="AE142" i="6"/>
  <c r="AB142" i="6"/>
  <c r="AA142" i="6"/>
  <c r="Y142" i="6"/>
  <c r="AF142" i="6" s="1"/>
  <c r="AJ141" i="6"/>
  <c r="AH141" i="6"/>
  <c r="AG141" i="6"/>
  <c r="AE141" i="6"/>
  <c r="AB141" i="6"/>
  <c r="AA141" i="6"/>
  <c r="Y141" i="6"/>
  <c r="AF141" i="6" s="1"/>
  <c r="AJ140" i="6"/>
  <c r="AH140" i="6"/>
  <c r="AG140" i="6"/>
  <c r="AE140" i="6"/>
  <c r="AB140" i="6"/>
  <c r="AA140" i="6"/>
  <c r="Y140" i="6"/>
  <c r="AF140" i="6" s="1"/>
  <c r="AJ139" i="6"/>
  <c r="AH139" i="6"/>
  <c r="AG139" i="6"/>
  <c r="AE139" i="6"/>
  <c r="AB139" i="6"/>
  <c r="AA139" i="6"/>
  <c r="Y139" i="6"/>
  <c r="AF139" i="6" s="1"/>
  <c r="AJ138" i="6"/>
  <c r="AH138" i="6"/>
  <c r="AG138" i="6"/>
  <c r="AE138" i="6"/>
  <c r="AB138" i="6"/>
  <c r="AA138" i="6"/>
  <c r="Y138" i="6"/>
  <c r="AJ137" i="6"/>
  <c r="AH137" i="6"/>
  <c r="AG137" i="6"/>
  <c r="AE137" i="6"/>
  <c r="AB137" i="6"/>
  <c r="AA137" i="6"/>
  <c r="Y137" i="6"/>
  <c r="AF137" i="6" s="1"/>
  <c r="AJ110" i="6"/>
  <c r="AH110" i="6"/>
  <c r="AG110" i="6"/>
  <c r="AE110" i="6"/>
  <c r="AB110" i="6"/>
  <c r="AA110" i="6"/>
  <c r="Y110" i="6"/>
  <c r="AI110" i="6" s="1"/>
  <c r="AJ109" i="6"/>
  <c r="AH109" i="6"/>
  <c r="AG109" i="6"/>
  <c r="AE109" i="6"/>
  <c r="AB109" i="6"/>
  <c r="AA109" i="6"/>
  <c r="Y109" i="6"/>
  <c r="AK109" i="6" s="1"/>
  <c r="AJ108" i="6"/>
  <c r="AH108" i="6"/>
  <c r="AG108" i="6"/>
  <c r="AE108" i="6"/>
  <c r="AB108" i="6"/>
  <c r="AA108" i="6"/>
  <c r="Y108" i="6"/>
  <c r="AF108" i="6" s="1"/>
  <c r="AJ107" i="6"/>
  <c r="AH107" i="6"/>
  <c r="AG107" i="6"/>
  <c r="AE107" i="6"/>
  <c r="AB107" i="6"/>
  <c r="AA107" i="6"/>
  <c r="Y107" i="6"/>
  <c r="Z107" i="6" s="1"/>
  <c r="AJ106" i="6"/>
  <c r="AH106" i="6"/>
  <c r="AG106" i="6"/>
  <c r="AE106" i="6"/>
  <c r="AB106" i="6"/>
  <c r="AA106" i="6"/>
  <c r="Y106" i="6"/>
  <c r="AF106" i="6" s="1"/>
  <c r="AJ105" i="6"/>
  <c r="AH105" i="6"/>
  <c r="AG105" i="6"/>
  <c r="AE105" i="6"/>
  <c r="AB105" i="6"/>
  <c r="AA105" i="6"/>
  <c r="Y105" i="6"/>
  <c r="AF105" i="6" s="1"/>
  <c r="AJ104" i="6"/>
  <c r="AH104" i="6"/>
  <c r="AG104" i="6"/>
  <c r="AE104" i="6"/>
  <c r="AB104" i="6"/>
  <c r="AA104" i="6"/>
  <c r="Y104" i="6"/>
  <c r="AF104" i="6" s="1"/>
  <c r="AJ103" i="6"/>
  <c r="AH103" i="6"/>
  <c r="AG103" i="6"/>
  <c r="AE103" i="6"/>
  <c r="AB103" i="6"/>
  <c r="AA103" i="6"/>
  <c r="Y103" i="6"/>
  <c r="AF103" i="6" s="1"/>
  <c r="AJ102" i="6"/>
  <c r="AH102" i="6"/>
  <c r="AG102" i="6"/>
  <c r="AE102" i="6"/>
  <c r="AB102" i="6"/>
  <c r="AA102" i="6"/>
  <c r="Y102" i="6"/>
  <c r="AF102" i="6" s="1"/>
  <c r="AJ101" i="6"/>
  <c r="AH101" i="6"/>
  <c r="AG101" i="6"/>
  <c r="AE101" i="6"/>
  <c r="AB101" i="6"/>
  <c r="AA101" i="6"/>
  <c r="Y101" i="6"/>
  <c r="AF101" i="6" s="1"/>
  <c r="AJ100" i="6"/>
  <c r="AH100" i="6"/>
  <c r="AG100" i="6"/>
  <c r="AE100" i="6"/>
  <c r="AB100" i="6"/>
  <c r="AA100" i="6"/>
  <c r="Y100" i="6"/>
  <c r="AF100" i="6" s="1"/>
  <c r="AJ99" i="6"/>
  <c r="AH99" i="6"/>
  <c r="AG99" i="6"/>
  <c r="AE99" i="6"/>
  <c r="AB99" i="6"/>
  <c r="AA99" i="6"/>
  <c r="Y99" i="6"/>
  <c r="AJ98" i="6"/>
  <c r="AH98" i="6"/>
  <c r="AG98" i="6"/>
  <c r="AE98" i="6"/>
  <c r="AB98" i="6"/>
  <c r="AA98" i="6"/>
  <c r="Y98" i="6"/>
  <c r="AI96" i="13"/>
  <c r="AI95" i="13"/>
  <c r="AJ102" i="13"/>
  <c r="AH102" i="13"/>
  <c r="AG102" i="13"/>
  <c r="AE102" i="13"/>
  <c r="AB102" i="13"/>
  <c r="AA102" i="13"/>
  <c r="Y102" i="13"/>
  <c r="AI102" i="13" s="1"/>
  <c r="AJ101" i="13"/>
  <c r="AH101" i="13"/>
  <c r="AG101" i="13"/>
  <c r="AE101" i="13"/>
  <c r="AB101" i="13"/>
  <c r="AA101" i="13"/>
  <c r="Y101" i="13"/>
  <c r="AF101" i="13" s="1"/>
  <c r="AK101" i="13" s="1"/>
  <c r="AJ100" i="13"/>
  <c r="AH100" i="13"/>
  <c r="AG100" i="13"/>
  <c r="AE100" i="13"/>
  <c r="AB100" i="13"/>
  <c r="AA100" i="13"/>
  <c r="Y100" i="13"/>
  <c r="AF100" i="13" s="1"/>
  <c r="AJ99" i="13"/>
  <c r="AH99" i="13"/>
  <c r="AG99" i="13"/>
  <c r="AE99" i="13"/>
  <c r="AB99" i="13"/>
  <c r="AA99" i="13"/>
  <c r="Y99" i="13"/>
  <c r="AJ98" i="13"/>
  <c r="AH98" i="13"/>
  <c r="AG98" i="13"/>
  <c r="AE98" i="13"/>
  <c r="AB98" i="13"/>
  <c r="AA98" i="13"/>
  <c r="Y98" i="13"/>
  <c r="AF98" i="13" s="1"/>
  <c r="AJ97" i="13"/>
  <c r="AH97" i="13"/>
  <c r="AG97" i="13"/>
  <c r="AE97" i="13"/>
  <c r="AB97" i="13"/>
  <c r="AA97" i="13"/>
  <c r="Y97" i="13"/>
  <c r="AF97" i="13" s="1"/>
  <c r="AJ96" i="13"/>
  <c r="AH96" i="13"/>
  <c r="AG96" i="13"/>
  <c r="AF96" i="13"/>
  <c r="AE96" i="13"/>
  <c r="AB96" i="13"/>
  <c r="AA96" i="13"/>
  <c r="Y96" i="13"/>
  <c r="AJ95" i="13"/>
  <c r="AH95" i="13"/>
  <c r="AG95" i="13"/>
  <c r="AE95" i="13"/>
  <c r="AB95" i="13"/>
  <c r="AA95" i="13"/>
  <c r="Y95" i="13"/>
  <c r="AF95" i="13" s="1"/>
  <c r="AJ94" i="13"/>
  <c r="AH94" i="13"/>
  <c r="AG94" i="13"/>
  <c r="AE94" i="13"/>
  <c r="AB94" i="13"/>
  <c r="AA94" i="13"/>
  <c r="Y94" i="13"/>
  <c r="AF94" i="13" s="1"/>
  <c r="AJ93" i="13"/>
  <c r="AH93" i="13"/>
  <c r="AG93" i="13"/>
  <c r="AE93" i="13"/>
  <c r="AB93" i="13"/>
  <c r="AA93" i="13"/>
  <c r="Y93" i="13"/>
  <c r="AF93" i="13" s="1"/>
  <c r="AJ186" i="12"/>
  <c r="AH186" i="12"/>
  <c r="AG186" i="12"/>
  <c r="AE186" i="12"/>
  <c r="AB186" i="12"/>
  <c r="AA186" i="12"/>
  <c r="Y186" i="12"/>
  <c r="AI186" i="12" s="1"/>
  <c r="AJ185" i="12"/>
  <c r="AH185" i="12"/>
  <c r="AG185" i="12"/>
  <c r="AE185" i="12"/>
  <c r="AB185" i="12"/>
  <c r="AA185" i="12"/>
  <c r="Y185" i="12"/>
  <c r="AF185" i="12" s="1"/>
  <c r="AJ184" i="12"/>
  <c r="AH184" i="12"/>
  <c r="AG184" i="12"/>
  <c r="AE184" i="12"/>
  <c r="AB184" i="12"/>
  <c r="AA184" i="12"/>
  <c r="Y184" i="12"/>
  <c r="AF184" i="12" s="1"/>
  <c r="AJ183" i="12"/>
  <c r="AH183" i="12"/>
  <c r="AG183" i="12"/>
  <c r="AE183" i="12"/>
  <c r="AB183" i="12"/>
  <c r="AA183" i="12"/>
  <c r="Y183" i="12"/>
  <c r="AJ182" i="12"/>
  <c r="AH182" i="12"/>
  <c r="AG182" i="12"/>
  <c r="AE182" i="12"/>
  <c r="AB182" i="12"/>
  <c r="AA182" i="12"/>
  <c r="Y182" i="12"/>
  <c r="AF182" i="12" s="1"/>
  <c r="AJ181" i="12"/>
  <c r="AH181" i="12"/>
  <c r="AG181" i="12"/>
  <c r="AE181" i="12"/>
  <c r="AB181" i="12"/>
  <c r="AA181" i="12"/>
  <c r="Y181" i="12"/>
  <c r="AF181" i="12" s="1"/>
  <c r="AJ180" i="12"/>
  <c r="AH180" i="12"/>
  <c r="AG180" i="12"/>
  <c r="AE180" i="12"/>
  <c r="AB180" i="12"/>
  <c r="AA180" i="12"/>
  <c r="Y180" i="12"/>
  <c r="AF180" i="12" s="1"/>
  <c r="AJ179" i="12"/>
  <c r="AH179" i="12"/>
  <c r="AG179" i="12"/>
  <c r="AE179" i="12"/>
  <c r="AB179" i="12"/>
  <c r="AA179" i="12"/>
  <c r="Y179" i="12"/>
  <c r="AF179" i="12" s="1"/>
  <c r="AJ178" i="12"/>
  <c r="AH178" i="12"/>
  <c r="AG178" i="12"/>
  <c r="AE178" i="12"/>
  <c r="AB178" i="12"/>
  <c r="AA178" i="12"/>
  <c r="Y178" i="12"/>
  <c r="AF178" i="12" s="1"/>
  <c r="AJ177" i="12"/>
  <c r="AH177" i="12"/>
  <c r="AG177" i="12"/>
  <c r="AE177" i="12"/>
  <c r="AB177" i="12"/>
  <c r="AA177" i="12"/>
  <c r="Y177" i="12"/>
  <c r="AF177" i="12" s="1"/>
  <c r="AJ192" i="11"/>
  <c r="AH192" i="11"/>
  <c r="AG192" i="11"/>
  <c r="AE192" i="11"/>
  <c r="AB192" i="11"/>
  <c r="AA192" i="11"/>
  <c r="Y192" i="11"/>
  <c r="AI192" i="11" s="1"/>
  <c r="AJ191" i="11"/>
  <c r="AH191" i="11"/>
  <c r="AG191" i="11"/>
  <c r="AE191" i="11"/>
  <c r="AB191" i="11"/>
  <c r="AA191" i="11"/>
  <c r="Y191" i="11"/>
  <c r="AF191" i="11" s="1"/>
  <c r="AJ190" i="11"/>
  <c r="AH190" i="11"/>
  <c r="AG190" i="11"/>
  <c r="AE190" i="11"/>
  <c r="AB190" i="11"/>
  <c r="AA190" i="11"/>
  <c r="Y190" i="11"/>
  <c r="AF190" i="11" s="1"/>
  <c r="AJ189" i="11"/>
  <c r="AH189" i="11"/>
  <c r="AG189" i="11"/>
  <c r="AE189" i="11"/>
  <c r="AB189" i="11"/>
  <c r="AA189" i="11"/>
  <c r="Y189" i="11"/>
  <c r="AJ188" i="11"/>
  <c r="AH188" i="11"/>
  <c r="AG188" i="11"/>
  <c r="AE188" i="11"/>
  <c r="AB188" i="11"/>
  <c r="AA188" i="11"/>
  <c r="Y188" i="11"/>
  <c r="AF188" i="11" s="1"/>
  <c r="AJ187" i="11"/>
  <c r="AH187" i="11"/>
  <c r="AG187" i="11"/>
  <c r="AE187" i="11"/>
  <c r="AB187" i="11"/>
  <c r="AA187" i="11"/>
  <c r="Y187" i="11"/>
  <c r="AF187" i="11" s="1"/>
  <c r="AJ186" i="11"/>
  <c r="AH186" i="11"/>
  <c r="AG186" i="11"/>
  <c r="AE186" i="11"/>
  <c r="AB186" i="11"/>
  <c r="AA186" i="11"/>
  <c r="Y186" i="11"/>
  <c r="AF186" i="11" s="1"/>
  <c r="AJ185" i="11"/>
  <c r="AH185" i="11"/>
  <c r="AG185" i="11"/>
  <c r="AE185" i="11"/>
  <c r="AB185" i="11"/>
  <c r="AA185" i="11"/>
  <c r="Y185" i="11"/>
  <c r="AF185" i="11" s="1"/>
  <c r="AJ184" i="11"/>
  <c r="AH184" i="11"/>
  <c r="AG184" i="11"/>
  <c r="AE184" i="11"/>
  <c r="AB184" i="11"/>
  <c r="AA184" i="11"/>
  <c r="Y184" i="11"/>
  <c r="AF184" i="11" s="1"/>
  <c r="AJ183" i="11"/>
  <c r="AH183" i="11"/>
  <c r="AG183" i="11"/>
  <c r="AE183" i="11"/>
  <c r="AB183" i="11"/>
  <c r="AA183" i="11"/>
  <c r="Y183" i="11"/>
  <c r="AF183" i="11" s="1"/>
  <c r="AJ182" i="11"/>
  <c r="AH182" i="11"/>
  <c r="AG182" i="11"/>
  <c r="AE182" i="11"/>
  <c r="AB182" i="11"/>
  <c r="AA182" i="11"/>
  <c r="Y182" i="11"/>
  <c r="AF182" i="11" s="1"/>
  <c r="AJ181" i="11"/>
  <c r="AH181" i="11"/>
  <c r="AG181" i="11"/>
  <c r="AE181" i="11"/>
  <c r="AB181" i="11"/>
  <c r="AA181" i="11"/>
  <c r="Y181" i="11"/>
  <c r="AF181" i="11" s="1"/>
  <c r="AJ180" i="11"/>
  <c r="AH180" i="11"/>
  <c r="AG180" i="11"/>
  <c r="AE180" i="11"/>
  <c r="AB180" i="11"/>
  <c r="AA180" i="11"/>
  <c r="Y180" i="11"/>
  <c r="AF180" i="11" s="1"/>
  <c r="AJ192" i="10"/>
  <c r="AH192" i="10"/>
  <c r="AG192" i="10"/>
  <c r="AE192" i="10"/>
  <c r="AB192" i="10"/>
  <c r="AA192" i="10"/>
  <c r="Y192" i="10"/>
  <c r="AI192" i="10" s="1"/>
  <c r="AJ191" i="10"/>
  <c r="AH191" i="10"/>
  <c r="AG191" i="10"/>
  <c r="AE191" i="10"/>
  <c r="AB191" i="10"/>
  <c r="AA191" i="10"/>
  <c r="Y191" i="10"/>
  <c r="AF191" i="10" s="1"/>
  <c r="AJ190" i="10"/>
  <c r="AH190" i="10"/>
  <c r="AG190" i="10"/>
  <c r="AE190" i="10"/>
  <c r="AB190" i="10"/>
  <c r="AA190" i="10"/>
  <c r="Y190" i="10"/>
  <c r="Z190" i="10" s="1"/>
  <c r="AJ189" i="10"/>
  <c r="AH189" i="10"/>
  <c r="AG189" i="10"/>
  <c r="AE189" i="10"/>
  <c r="AB189" i="10"/>
  <c r="AA189" i="10"/>
  <c r="Y189" i="10"/>
  <c r="AF189" i="10" s="1"/>
  <c r="AJ188" i="10"/>
  <c r="AH188" i="10"/>
  <c r="AG188" i="10"/>
  <c r="AE188" i="10"/>
  <c r="AB188" i="10"/>
  <c r="AA188" i="10"/>
  <c r="Y188" i="10"/>
  <c r="Z188" i="10" s="1"/>
  <c r="AJ187" i="10"/>
  <c r="AH187" i="10"/>
  <c r="AG187" i="10"/>
  <c r="AE187" i="10"/>
  <c r="AB187" i="10"/>
  <c r="AA187" i="10"/>
  <c r="Y187" i="10"/>
  <c r="Z187" i="10" s="1"/>
  <c r="AJ186" i="10"/>
  <c r="AH186" i="10"/>
  <c r="AG186" i="10"/>
  <c r="AE186" i="10"/>
  <c r="AB186" i="10"/>
  <c r="AA186" i="10"/>
  <c r="Y186" i="10"/>
  <c r="Z186" i="10" s="1"/>
  <c r="AJ185" i="10"/>
  <c r="AH185" i="10"/>
  <c r="AG185" i="10"/>
  <c r="AE185" i="10"/>
  <c r="AB185" i="10"/>
  <c r="AA185" i="10"/>
  <c r="Y185" i="10"/>
  <c r="Z185" i="10" s="1"/>
  <c r="AC185" i="10" s="1"/>
  <c r="AJ184" i="10"/>
  <c r="AH184" i="10"/>
  <c r="AG184" i="10"/>
  <c r="AE184" i="10"/>
  <c r="AB184" i="10"/>
  <c r="AA184" i="10"/>
  <c r="Y184" i="10"/>
  <c r="Z184" i="10" s="1"/>
  <c r="AJ183" i="10"/>
  <c r="AH183" i="10"/>
  <c r="AG183" i="10"/>
  <c r="AE183" i="10"/>
  <c r="AB183" i="10"/>
  <c r="AA183" i="10"/>
  <c r="Y183" i="10"/>
  <c r="Z183" i="10" s="1"/>
  <c r="AJ182" i="10"/>
  <c r="AH182" i="10"/>
  <c r="AG182" i="10"/>
  <c r="AE182" i="10"/>
  <c r="AB182" i="10"/>
  <c r="AA182" i="10"/>
  <c r="Y182" i="10"/>
  <c r="Z182" i="10" s="1"/>
  <c r="AJ181" i="10"/>
  <c r="AH181" i="10"/>
  <c r="AG181" i="10"/>
  <c r="AE181" i="10"/>
  <c r="AB181" i="10"/>
  <c r="AA181" i="10"/>
  <c r="Y181" i="10"/>
  <c r="AF181" i="10" s="1"/>
  <c r="AJ180" i="10"/>
  <c r="AH180" i="10"/>
  <c r="AG180" i="10"/>
  <c r="AE180" i="10"/>
  <c r="AB180" i="10"/>
  <c r="AA180" i="10"/>
  <c r="Y180" i="10"/>
  <c r="AF180" i="10" s="1"/>
  <c r="AJ189" i="9"/>
  <c r="AH189" i="9"/>
  <c r="AG189" i="9"/>
  <c r="AE189" i="9"/>
  <c r="AB189" i="9"/>
  <c r="AA189" i="9"/>
  <c r="Y189" i="9"/>
  <c r="AI189" i="9" s="1"/>
  <c r="AJ188" i="9"/>
  <c r="AH188" i="9"/>
  <c r="AG188" i="9"/>
  <c r="AE188" i="9"/>
  <c r="AB188" i="9"/>
  <c r="AA188" i="9"/>
  <c r="Y188" i="9"/>
  <c r="AF188" i="9" s="1"/>
  <c r="AJ187" i="9"/>
  <c r="AH187" i="9"/>
  <c r="AG187" i="9"/>
  <c r="AE187" i="9"/>
  <c r="AB187" i="9"/>
  <c r="AA187" i="9"/>
  <c r="Y187" i="9"/>
  <c r="Z187" i="9" s="1"/>
  <c r="AC187" i="9" s="1"/>
  <c r="AJ186" i="9"/>
  <c r="AH186" i="9"/>
  <c r="AG186" i="9"/>
  <c r="AE186" i="9"/>
  <c r="AB186" i="9"/>
  <c r="AA186" i="9"/>
  <c r="Y186" i="9"/>
  <c r="AF186" i="9" s="1"/>
  <c r="AJ185" i="9"/>
  <c r="AH185" i="9"/>
  <c r="AG185" i="9"/>
  <c r="AE185" i="9"/>
  <c r="AB185" i="9"/>
  <c r="AA185" i="9"/>
  <c r="Y185" i="9"/>
  <c r="Z185" i="9" s="1"/>
  <c r="AJ184" i="9"/>
  <c r="AH184" i="9"/>
  <c r="AG184" i="9"/>
  <c r="AE184" i="9"/>
  <c r="AB184" i="9"/>
  <c r="AA184" i="9"/>
  <c r="Y184" i="9"/>
  <c r="Z184" i="9" s="1"/>
  <c r="AJ183" i="9"/>
  <c r="AH183" i="9"/>
  <c r="AG183" i="9"/>
  <c r="AE183" i="9"/>
  <c r="AB183" i="9"/>
  <c r="AA183" i="9"/>
  <c r="Y183" i="9"/>
  <c r="Z183" i="9" s="1"/>
  <c r="AJ182" i="9"/>
  <c r="AH182" i="9"/>
  <c r="AG182" i="9"/>
  <c r="AE182" i="9"/>
  <c r="AB182" i="9"/>
  <c r="AA182" i="9"/>
  <c r="Y182" i="9"/>
  <c r="Z182" i="9" s="1"/>
  <c r="AJ181" i="9"/>
  <c r="AH181" i="9"/>
  <c r="AG181" i="9"/>
  <c r="AE181" i="9"/>
  <c r="AB181" i="9"/>
  <c r="AA181" i="9"/>
  <c r="Y181" i="9"/>
  <c r="Z181" i="9" s="1"/>
  <c r="AJ180" i="9"/>
  <c r="AH180" i="9"/>
  <c r="AG180" i="9"/>
  <c r="AE180" i="9"/>
  <c r="AB180" i="9"/>
  <c r="AA180" i="9"/>
  <c r="Y180" i="9"/>
  <c r="Z180" i="9" s="1"/>
  <c r="AJ179" i="9"/>
  <c r="AH179" i="9"/>
  <c r="AG179" i="9"/>
  <c r="AE179" i="9"/>
  <c r="AB179" i="9"/>
  <c r="AA179" i="9"/>
  <c r="Y179" i="9"/>
  <c r="Z179" i="9" s="1"/>
  <c r="AC179" i="9" s="1"/>
  <c r="AJ178" i="9"/>
  <c r="AH178" i="9"/>
  <c r="AG178" i="9"/>
  <c r="AE178" i="9"/>
  <c r="AB178" i="9"/>
  <c r="AA178" i="9"/>
  <c r="Y178" i="9"/>
  <c r="AF178" i="9" s="1"/>
  <c r="AJ177" i="9"/>
  <c r="AH177" i="9"/>
  <c r="AG177" i="9"/>
  <c r="AE177" i="9"/>
  <c r="AB177" i="9"/>
  <c r="AA177" i="9"/>
  <c r="Y177" i="9"/>
  <c r="AF177" i="9" s="1"/>
  <c r="AJ191" i="7"/>
  <c r="AH191" i="7"/>
  <c r="AG191" i="7"/>
  <c r="AE191" i="7"/>
  <c r="AB191" i="7"/>
  <c r="AA191" i="7"/>
  <c r="Y191" i="7"/>
  <c r="AF191" i="7" s="1"/>
  <c r="AJ190" i="7"/>
  <c r="AH190" i="7"/>
  <c r="AG190" i="7"/>
  <c r="AE190" i="7"/>
  <c r="AB190" i="7"/>
  <c r="AA190" i="7"/>
  <c r="Y190" i="7"/>
  <c r="Z190" i="7" s="1"/>
  <c r="AC190" i="7" s="1"/>
  <c r="AJ189" i="7"/>
  <c r="AH189" i="7"/>
  <c r="AG189" i="7"/>
  <c r="AE189" i="7"/>
  <c r="AB189" i="7"/>
  <c r="AA189" i="7"/>
  <c r="Y189" i="7"/>
  <c r="AJ188" i="7"/>
  <c r="AH188" i="7"/>
  <c r="AG188" i="7"/>
  <c r="AE188" i="7"/>
  <c r="AB188" i="7"/>
  <c r="AA188" i="7"/>
  <c r="Y188" i="7"/>
  <c r="AF188" i="7" s="1"/>
  <c r="AJ187" i="7"/>
  <c r="AH187" i="7"/>
  <c r="AG187" i="7"/>
  <c r="AE187" i="7"/>
  <c r="AB187" i="7"/>
  <c r="AA187" i="7"/>
  <c r="Y187" i="7"/>
  <c r="AJ186" i="7"/>
  <c r="AH186" i="7"/>
  <c r="AG186" i="7"/>
  <c r="AE186" i="7"/>
  <c r="AB186" i="7"/>
  <c r="AA186" i="7"/>
  <c r="Y186" i="7"/>
  <c r="Z186" i="7" s="1"/>
  <c r="AC186" i="7" s="1"/>
  <c r="AJ185" i="7"/>
  <c r="AH185" i="7"/>
  <c r="AG185" i="7"/>
  <c r="AE185" i="7"/>
  <c r="AB185" i="7"/>
  <c r="AA185" i="7"/>
  <c r="Y185" i="7"/>
  <c r="Z185" i="7" s="1"/>
  <c r="AC185" i="7" s="1"/>
  <c r="AJ184" i="7"/>
  <c r="AH184" i="7"/>
  <c r="AG184" i="7"/>
  <c r="AE184" i="7"/>
  <c r="AB184" i="7"/>
  <c r="AA184" i="7"/>
  <c r="Y184" i="7"/>
  <c r="Z184" i="7" s="1"/>
  <c r="AC184" i="7" s="1"/>
  <c r="AD184" i="7" s="1"/>
  <c r="AJ183" i="7"/>
  <c r="AH183" i="7"/>
  <c r="AG183" i="7"/>
  <c r="AE183" i="7"/>
  <c r="AB183" i="7"/>
  <c r="AA183" i="7"/>
  <c r="Y183" i="7"/>
  <c r="AF183" i="7" s="1"/>
  <c r="AJ182" i="7"/>
  <c r="AH182" i="7"/>
  <c r="AG182" i="7"/>
  <c r="AE182" i="7"/>
  <c r="AB182" i="7"/>
  <c r="AA182" i="7"/>
  <c r="Y182" i="7"/>
  <c r="AF182" i="7" s="1"/>
  <c r="AJ181" i="7"/>
  <c r="AH181" i="7"/>
  <c r="AG181" i="7"/>
  <c r="AE181" i="7"/>
  <c r="AB181" i="7"/>
  <c r="AA181" i="7"/>
  <c r="Y181" i="7"/>
  <c r="AF181" i="7" s="1"/>
  <c r="AJ180" i="7"/>
  <c r="AH180" i="7"/>
  <c r="AG180" i="7"/>
  <c r="AE180" i="7"/>
  <c r="AE194" i="7" s="1"/>
  <c r="AB180" i="7"/>
  <c r="AA180" i="7"/>
  <c r="Y180" i="7"/>
  <c r="AF180" i="7" s="1"/>
  <c r="AJ192" i="7"/>
  <c r="AH192" i="7"/>
  <c r="AG192" i="7"/>
  <c r="AE192" i="7"/>
  <c r="AB192" i="7"/>
  <c r="AA192" i="7"/>
  <c r="Y192" i="7"/>
  <c r="AI192" i="7" s="1"/>
  <c r="AJ191" i="6"/>
  <c r="AH191" i="6"/>
  <c r="AG191" i="6"/>
  <c r="AE191" i="6"/>
  <c r="AB191" i="6"/>
  <c r="AA191" i="6"/>
  <c r="Y191" i="6"/>
  <c r="AI191" i="6" s="1"/>
  <c r="AJ190" i="6"/>
  <c r="AH190" i="6"/>
  <c r="AG190" i="6"/>
  <c r="AE190" i="6"/>
  <c r="AB190" i="6"/>
  <c r="AA190" i="6"/>
  <c r="Y190" i="6"/>
  <c r="AK190" i="6" s="1"/>
  <c r="AJ189" i="6"/>
  <c r="AH189" i="6"/>
  <c r="AG189" i="6"/>
  <c r="AE189" i="6"/>
  <c r="AB189" i="6"/>
  <c r="AA189" i="6"/>
  <c r="Y189" i="6"/>
  <c r="AF189" i="6" s="1"/>
  <c r="AJ188" i="6"/>
  <c r="AH188" i="6"/>
  <c r="AG188" i="6"/>
  <c r="AE188" i="6"/>
  <c r="AB188" i="6"/>
  <c r="AA188" i="6"/>
  <c r="Y188" i="6"/>
  <c r="Z188" i="6" s="1"/>
  <c r="AJ187" i="6"/>
  <c r="AH187" i="6"/>
  <c r="AG187" i="6"/>
  <c r="AE187" i="6"/>
  <c r="AB187" i="6"/>
  <c r="AA187" i="6"/>
  <c r="Y187" i="6"/>
  <c r="AF187" i="6" s="1"/>
  <c r="AJ186" i="6"/>
  <c r="AH186" i="6"/>
  <c r="AG186" i="6"/>
  <c r="AE186" i="6"/>
  <c r="AB186" i="6"/>
  <c r="AA186" i="6"/>
  <c r="Y186" i="6"/>
  <c r="AJ185" i="6"/>
  <c r="AH185" i="6"/>
  <c r="AG185" i="6"/>
  <c r="AE185" i="6"/>
  <c r="AB185" i="6"/>
  <c r="AA185" i="6"/>
  <c r="Y185" i="6"/>
  <c r="AJ184" i="6"/>
  <c r="AH184" i="6"/>
  <c r="AG184" i="6"/>
  <c r="AE184" i="6"/>
  <c r="AB184" i="6"/>
  <c r="AA184" i="6"/>
  <c r="Y184" i="6"/>
  <c r="AJ183" i="6"/>
  <c r="AH183" i="6"/>
  <c r="AG183" i="6"/>
  <c r="AE183" i="6"/>
  <c r="AB183" i="6"/>
  <c r="AA183" i="6"/>
  <c r="Y183" i="6"/>
  <c r="AJ182" i="6"/>
  <c r="AH182" i="6"/>
  <c r="AG182" i="6"/>
  <c r="AE182" i="6"/>
  <c r="AB182" i="6"/>
  <c r="AA182" i="6"/>
  <c r="Y182" i="6"/>
  <c r="Z182" i="6" s="1"/>
  <c r="AJ181" i="6"/>
  <c r="AH181" i="6"/>
  <c r="AG181" i="6"/>
  <c r="AE181" i="6"/>
  <c r="AB181" i="6"/>
  <c r="AA181" i="6"/>
  <c r="Y181" i="6"/>
  <c r="Z181" i="6" s="1"/>
  <c r="AJ180" i="6"/>
  <c r="AH180" i="6"/>
  <c r="AG180" i="6"/>
  <c r="AE180" i="6"/>
  <c r="AB180" i="6"/>
  <c r="AA180" i="6"/>
  <c r="Y180" i="6"/>
  <c r="AJ179" i="6"/>
  <c r="AH179" i="6"/>
  <c r="AG179" i="6"/>
  <c r="AE179" i="6"/>
  <c r="AB179" i="6"/>
  <c r="AA179" i="6"/>
  <c r="Y179" i="6"/>
  <c r="AF179" i="6" s="1"/>
  <c r="C10" i="3"/>
  <c r="E10" i="3" s="1"/>
  <c r="C9" i="3"/>
  <c r="E9" i="3" s="1"/>
  <c r="C8" i="3"/>
  <c r="E8" i="3" s="1"/>
  <c r="L46" i="2"/>
  <c r="L47" i="2" s="1"/>
  <c r="K46" i="2"/>
  <c r="J46" i="2"/>
  <c r="J47" i="2" s="1"/>
  <c r="I46" i="2"/>
  <c r="I47" i="2" s="1"/>
  <c r="M47" i="2" s="1"/>
  <c r="L44" i="2"/>
  <c r="J44" i="2"/>
  <c r="I44" i="2"/>
  <c r="M44" i="2" s="1"/>
  <c r="L42" i="2"/>
  <c r="K42" i="2"/>
  <c r="J42" i="2"/>
  <c r="I42" i="2"/>
  <c r="M42" i="2" s="1"/>
  <c r="H42" i="2"/>
  <c r="L41" i="2"/>
  <c r="K41" i="2"/>
  <c r="J41" i="2"/>
  <c r="I41" i="2"/>
  <c r="H41" i="2"/>
  <c r="M41" i="2" s="1"/>
  <c r="L40" i="2"/>
  <c r="K40" i="2"/>
  <c r="J40" i="2"/>
  <c r="I40" i="2"/>
  <c r="H40" i="2"/>
  <c r="M40" i="2" s="1"/>
  <c r="L37" i="2"/>
  <c r="K37" i="2"/>
  <c r="J37" i="2"/>
  <c r="I37" i="2"/>
  <c r="H37" i="2"/>
  <c r="M37" i="2" s="1"/>
  <c r="L36" i="2"/>
  <c r="K36" i="2"/>
  <c r="J36" i="2"/>
  <c r="I36" i="2"/>
  <c r="H36" i="2"/>
  <c r="M36" i="2" s="1"/>
  <c r="L28" i="2"/>
  <c r="K28" i="2"/>
  <c r="J28" i="2"/>
  <c r="I28" i="2"/>
  <c r="M28" i="2" s="1"/>
  <c r="H28" i="2"/>
  <c r="L26" i="2"/>
  <c r="E26" i="2"/>
  <c r="K26" i="2" s="1"/>
  <c r="D26" i="2"/>
  <c r="J26" i="2" s="1"/>
  <c r="C26" i="2"/>
  <c r="I26" i="2" s="1"/>
  <c r="B26" i="2"/>
  <c r="H26" i="2" s="1"/>
  <c r="M26" i="2" s="1"/>
  <c r="L25" i="2"/>
  <c r="M25" i="2" s="1"/>
  <c r="K25" i="2"/>
  <c r="J25" i="2"/>
  <c r="I25" i="2"/>
  <c r="H25" i="2"/>
  <c r="K9" i="2"/>
  <c r="J9" i="2"/>
  <c r="I9" i="2"/>
  <c r="H9" i="2"/>
  <c r="G9" i="2"/>
  <c r="N9" i="2" s="1"/>
  <c r="L8" i="2"/>
  <c r="K8" i="2"/>
  <c r="J8" i="2"/>
  <c r="I8" i="2"/>
  <c r="H8" i="2"/>
  <c r="G8" i="2"/>
  <c r="Z181" i="22" l="1"/>
  <c r="AF147" i="12"/>
  <c r="AI147" i="12"/>
  <c r="AF140" i="11"/>
  <c r="Z180" i="6"/>
  <c r="AC180" i="6" s="1"/>
  <c r="AD180" i="6" s="1"/>
  <c r="AF186" i="6"/>
  <c r="AF144" i="6"/>
  <c r="AF147" i="6"/>
  <c r="AD98" i="38"/>
  <c r="AK103" i="38"/>
  <c r="AD103" i="38"/>
  <c r="AC103" i="38"/>
  <c r="Z103" i="38"/>
  <c r="Z104" i="38"/>
  <c r="AK104" i="38"/>
  <c r="AF104" i="38"/>
  <c r="AD104" i="38"/>
  <c r="AC104" i="38"/>
  <c r="AI150" i="9"/>
  <c r="AI264" i="20"/>
  <c r="AK257" i="20"/>
  <c r="AI276" i="20"/>
  <c r="AI270" i="20"/>
  <c r="AI275" i="20"/>
  <c r="AF253" i="41"/>
  <c r="AC253" i="41"/>
  <c r="AD253" i="41" s="1"/>
  <c r="AI256" i="41"/>
  <c r="AC252" i="41"/>
  <c r="AD252" i="41" s="1"/>
  <c r="AC191" i="41"/>
  <c r="AD191" i="41" s="1"/>
  <c r="AC196" i="41"/>
  <c r="AD196" i="41" s="1"/>
  <c r="AI262" i="41"/>
  <c r="AI249" i="41"/>
  <c r="AI183" i="41"/>
  <c r="AK249" i="41"/>
  <c r="Z255" i="41"/>
  <c r="AC255" i="41" s="1"/>
  <c r="AD255" i="41" s="1"/>
  <c r="AE267" i="41"/>
  <c r="AO249" i="41" s="1"/>
  <c r="AU250" i="41" s="1"/>
  <c r="AU251" i="41" s="1"/>
  <c r="AE268" i="41"/>
  <c r="Z260" i="41"/>
  <c r="AC260" i="41" s="1"/>
  <c r="AD260" i="41" s="1"/>
  <c r="AE151" i="41"/>
  <c r="AO141" i="41" s="1"/>
  <c r="AE152" i="41"/>
  <c r="AC254" i="41"/>
  <c r="AD254" i="41" s="1"/>
  <c r="AI261" i="41"/>
  <c r="AI243" i="41"/>
  <c r="AF254" i="41"/>
  <c r="AI244" i="41"/>
  <c r="AE200" i="41"/>
  <c r="AO190" i="41" s="1"/>
  <c r="AU191" i="41" s="1"/>
  <c r="AU192" i="41" s="1"/>
  <c r="AE201" i="41"/>
  <c r="AF250" i="41"/>
  <c r="AK250" i="41" s="1"/>
  <c r="AI250" i="41"/>
  <c r="AE163" i="40"/>
  <c r="AE164" i="40"/>
  <c r="AK149" i="40"/>
  <c r="AK160" i="40"/>
  <c r="AE115" i="39"/>
  <c r="AK148" i="39"/>
  <c r="AI150" i="39"/>
  <c r="AK188" i="39"/>
  <c r="AC106" i="39"/>
  <c r="AD106" i="39"/>
  <c r="AC108" i="39"/>
  <c r="AD108" i="39" s="1"/>
  <c r="AF93" i="38"/>
  <c r="AI93" i="38"/>
  <c r="AF95" i="38"/>
  <c r="AI95" i="38"/>
  <c r="AD99" i="38"/>
  <c r="AF96" i="38"/>
  <c r="AI96" i="38"/>
  <c r="AE155" i="37"/>
  <c r="AN148" i="37"/>
  <c r="AT149" i="37" s="1"/>
  <c r="AT150" i="37" s="1"/>
  <c r="AK182" i="37"/>
  <c r="AI150" i="37"/>
  <c r="AD188" i="37"/>
  <c r="AE195" i="37"/>
  <c r="AN188" i="37"/>
  <c r="AT189" i="37" s="1"/>
  <c r="AT190" i="37" s="1"/>
  <c r="AE114" i="37"/>
  <c r="AK191" i="37"/>
  <c r="AF109" i="37"/>
  <c r="Z182" i="37"/>
  <c r="AC182" i="37" s="1"/>
  <c r="AD182" i="37" s="1"/>
  <c r="AI184" i="37"/>
  <c r="AI195" i="37" s="1"/>
  <c r="Z186" i="37"/>
  <c r="AC186" i="37" s="1"/>
  <c r="AD186" i="37" s="1"/>
  <c r="Z191" i="37"/>
  <c r="AK180" i="37"/>
  <c r="AK190" i="37"/>
  <c r="AF106" i="37"/>
  <c r="AK106" i="37" s="1"/>
  <c r="Z190" i="37"/>
  <c r="AI109" i="37"/>
  <c r="AK189" i="37"/>
  <c r="AC191" i="37"/>
  <c r="AD191" i="37" s="1"/>
  <c r="AF155" i="37"/>
  <c r="AK183" i="37"/>
  <c r="AD190" i="37"/>
  <c r="AK184" i="37"/>
  <c r="AK188" i="37"/>
  <c r="AC190" i="37"/>
  <c r="AF191" i="37"/>
  <c r="AD184" i="37"/>
  <c r="AF106" i="36"/>
  <c r="AI106" i="36"/>
  <c r="AF108" i="36"/>
  <c r="AK108" i="36" s="1"/>
  <c r="AI108" i="36"/>
  <c r="AE194" i="36"/>
  <c r="AN148" i="36"/>
  <c r="AT149" i="36" s="1"/>
  <c r="AT150" i="36" s="1"/>
  <c r="AE155" i="36"/>
  <c r="AF149" i="36"/>
  <c r="AK149" i="36" s="1"/>
  <c r="AI185" i="36"/>
  <c r="AE113" i="36"/>
  <c r="AN107" i="36" s="1"/>
  <c r="AT108" i="36" s="1"/>
  <c r="AT109" i="36" s="1"/>
  <c r="AC110" i="36"/>
  <c r="AD110" i="36"/>
  <c r="AI182" i="36"/>
  <c r="AF110" i="36"/>
  <c r="AF147" i="35"/>
  <c r="AE195" i="35"/>
  <c r="AN188" i="35"/>
  <c r="AT189" i="35" s="1"/>
  <c r="AT190" i="35" s="1"/>
  <c r="AI147" i="35"/>
  <c r="AF101" i="35"/>
  <c r="AK101" i="35" s="1"/>
  <c r="AE155" i="35"/>
  <c r="AN148" i="35"/>
  <c r="AT149" i="35" s="1"/>
  <c r="AT150" i="35" s="1"/>
  <c r="AF93" i="33"/>
  <c r="AI93" i="33"/>
  <c r="AF132" i="33"/>
  <c r="AI132" i="33"/>
  <c r="AF175" i="33"/>
  <c r="AI175" i="33"/>
  <c r="AF134" i="33"/>
  <c r="AI134" i="33"/>
  <c r="AF172" i="33"/>
  <c r="AK172" i="33" s="1"/>
  <c r="AI172" i="33"/>
  <c r="AI187" i="33" s="1"/>
  <c r="AF174" i="33"/>
  <c r="AI174" i="33"/>
  <c r="AF139" i="33"/>
  <c r="AF94" i="33"/>
  <c r="AI94" i="33"/>
  <c r="AF133" i="33"/>
  <c r="AI133" i="33"/>
  <c r="AI179" i="33"/>
  <c r="AI96" i="33"/>
  <c r="AI107" i="33" s="1"/>
  <c r="AP101" i="33" s="1"/>
  <c r="AV102" i="33" s="1"/>
  <c r="AV103" i="33" s="1"/>
  <c r="AF135" i="33"/>
  <c r="AK135" i="33" s="1"/>
  <c r="AI135" i="33"/>
  <c r="AF173" i="33"/>
  <c r="AK173" i="33" s="1"/>
  <c r="AI173" i="33"/>
  <c r="Z101" i="32"/>
  <c r="AI101" i="32"/>
  <c r="AI104" i="32"/>
  <c r="AE195" i="32"/>
  <c r="AK111" i="32"/>
  <c r="Z145" i="32"/>
  <c r="AN108" i="32"/>
  <c r="AT109" i="32" s="1"/>
  <c r="AT110" i="32" s="1"/>
  <c r="AE115" i="32"/>
  <c r="AI109" i="32"/>
  <c r="AN148" i="32"/>
  <c r="AT149" i="32" s="1"/>
  <c r="AT150" i="32" s="1"/>
  <c r="AE155" i="32"/>
  <c r="AE113" i="31"/>
  <c r="AE114" i="31"/>
  <c r="AD150" i="31"/>
  <c r="AK110" i="31"/>
  <c r="AE154" i="31"/>
  <c r="AE194" i="31"/>
  <c r="AN188" i="31" s="1"/>
  <c r="AT189" i="31" s="1"/>
  <c r="AT190" i="31" s="1"/>
  <c r="AE195" i="31"/>
  <c r="AF154" i="31"/>
  <c r="AD110" i="31"/>
  <c r="AC146" i="31"/>
  <c r="AD146" i="31" s="1"/>
  <c r="AC109" i="31"/>
  <c r="AC143" i="31"/>
  <c r="AD143" i="31" s="1"/>
  <c r="AF110" i="30"/>
  <c r="AE194" i="30"/>
  <c r="AE195" i="30"/>
  <c r="AI190" i="30"/>
  <c r="AI184" i="30"/>
  <c r="AE114" i="30"/>
  <c r="AE113" i="30"/>
  <c r="AF141" i="30"/>
  <c r="AF155" i="30" s="1"/>
  <c r="Z140" i="30"/>
  <c r="AC140" i="30" s="1"/>
  <c r="AC110" i="30"/>
  <c r="AE154" i="30"/>
  <c r="AN148" i="30" s="1"/>
  <c r="AT149" i="30" s="1"/>
  <c r="AT150" i="30" s="1"/>
  <c r="AE155" i="30"/>
  <c r="AI100" i="30"/>
  <c r="AE113" i="29"/>
  <c r="AE114" i="29"/>
  <c r="AK190" i="29"/>
  <c r="Z145" i="29"/>
  <c r="AC145" i="29"/>
  <c r="AF107" i="29"/>
  <c r="AK107" i="29" s="1"/>
  <c r="AI107" i="29"/>
  <c r="AC110" i="29"/>
  <c r="AC144" i="29"/>
  <c r="AD144" i="29" s="1"/>
  <c r="AI181" i="29"/>
  <c r="AE154" i="29"/>
  <c r="AE155" i="29"/>
  <c r="Z109" i="29"/>
  <c r="AI109" i="29"/>
  <c r="AD110" i="29"/>
  <c r="AF142" i="29"/>
  <c r="AF186" i="29"/>
  <c r="AF150" i="29"/>
  <c r="AK150" i="29" s="1"/>
  <c r="AF144" i="29"/>
  <c r="AE194" i="29"/>
  <c r="AE195" i="29"/>
  <c r="Z110" i="29"/>
  <c r="AC143" i="29"/>
  <c r="AD143" i="29" s="1"/>
  <c r="AF99" i="28"/>
  <c r="AK99" i="28" s="1"/>
  <c r="AI99" i="28"/>
  <c r="Z101" i="28"/>
  <c r="AC101" i="28" s="1"/>
  <c r="AI101" i="28"/>
  <c r="AF136" i="28"/>
  <c r="AI136" i="28"/>
  <c r="AF133" i="28"/>
  <c r="AI133" i="28"/>
  <c r="AF139" i="28"/>
  <c r="AK139" i="28"/>
  <c r="AI106" i="28"/>
  <c r="AF135" i="28"/>
  <c r="AI135" i="28"/>
  <c r="AF103" i="28"/>
  <c r="AE114" i="27"/>
  <c r="AI109" i="27"/>
  <c r="AN148" i="27"/>
  <c r="AT149" i="27" s="1"/>
  <c r="AT150" i="27" s="1"/>
  <c r="AE155" i="27"/>
  <c r="AK188" i="27"/>
  <c r="AI106" i="27"/>
  <c r="AE194" i="27"/>
  <c r="AE195" i="27"/>
  <c r="Z110" i="27"/>
  <c r="AC110" i="27" s="1"/>
  <c r="AD146" i="27"/>
  <c r="AK191" i="27"/>
  <c r="AI141" i="27"/>
  <c r="AK112" i="26"/>
  <c r="AF195" i="26"/>
  <c r="AN109" i="26"/>
  <c r="AT110" i="26" s="1"/>
  <c r="AT111" i="26" s="1"/>
  <c r="AE116" i="26"/>
  <c r="AN148" i="26"/>
  <c r="AT149" i="26" s="1"/>
  <c r="AT150" i="26" s="1"/>
  <c r="AK180" i="26"/>
  <c r="AK191" i="26"/>
  <c r="AE195" i="26"/>
  <c r="AN109" i="25"/>
  <c r="AE207" i="25"/>
  <c r="AI202" i="25"/>
  <c r="AK197" i="25"/>
  <c r="AI199" i="25"/>
  <c r="AK203" i="25"/>
  <c r="AI196" i="25"/>
  <c r="AD142" i="24"/>
  <c r="AN148" i="24"/>
  <c r="AT149" i="24" s="1"/>
  <c r="AT150" i="24" s="1"/>
  <c r="AE155" i="24"/>
  <c r="AF142" i="24"/>
  <c r="AK142" i="24" s="1"/>
  <c r="AN109" i="24"/>
  <c r="AT110" i="24" s="1"/>
  <c r="AT111" i="24" s="1"/>
  <c r="Z140" i="24"/>
  <c r="AC140" i="24" s="1"/>
  <c r="AD140" i="24" s="1"/>
  <c r="AF195" i="24"/>
  <c r="AI111" i="24"/>
  <c r="AE195" i="24"/>
  <c r="AF144" i="24"/>
  <c r="AF190" i="24"/>
  <c r="AK190" i="24" s="1"/>
  <c r="AI111" i="23"/>
  <c r="AE155" i="23"/>
  <c r="AK109" i="23"/>
  <c r="AE194" i="22"/>
  <c r="AE154" i="22"/>
  <c r="Z140" i="22"/>
  <c r="AC140" i="22" s="1"/>
  <c r="AI141" i="22"/>
  <c r="AD147" i="21"/>
  <c r="AE195" i="21"/>
  <c r="AE194" i="21"/>
  <c r="AE115" i="21"/>
  <c r="AN109" i="21" s="1"/>
  <c r="AT110" i="21" s="1"/>
  <c r="AT111" i="21" s="1"/>
  <c r="AE281" i="20"/>
  <c r="AE280" i="20"/>
  <c r="AN263" i="20" s="1"/>
  <c r="AT264" i="20" s="1"/>
  <c r="AT265" i="20" s="1"/>
  <c r="Z264" i="20"/>
  <c r="AC264" i="20" s="1"/>
  <c r="AD264" i="20" s="1"/>
  <c r="AE168" i="20"/>
  <c r="AN159" i="20" s="1"/>
  <c r="AT160" i="20" s="1"/>
  <c r="AT161" i="20" s="1"/>
  <c r="AE169" i="20"/>
  <c r="AK263" i="20"/>
  <c r="AE216" i="20"/>
  <c r="AE215" i="20"/>
  <c r="AN206" i="20" s="1"/>
  <c r="AT207" i="20" s="1"/>
  <c r="AT208" i="20" s="1"/>
  <c r="AN108" i="19"/>
  <c r="AT109" i="19" s="1"/>
  <c r="AT110" i="19" s="1"/>
  <c r="AF100" i="19"/>
  <c r="AK100" i="19" s="1"/>
  <c r="AK109" i="19"/>
  <c r="AI184" i="19"/>
  <c r="AK191" i="19"/>
  <c r="AE154" i="18"/>
  <c r="AE194" i="18"/>
  <c r="AE115" i="18"/>
  <c r="AC112" i="18"/>
  <c r="AI147" i="18"/>
  <c r="AE195" i="17"/>
  <c r="AN108" i="17"/>
  <c r="AT109" i="17" s="1"/>
  <c r="AT110" i="17" s="1"/>
  <c r="AN148" i="17"/>
  <c r="AT149" i="17" s="1"/>
  <c r="AT150" i="17" s="1"/>
  <c r="AI141" i="17"/>
  <c r="AF102" i="15"/>
  <c r="AK102" i="15" s="1"/>
  <c r="AN189" i="15"/>
  <c r="AT190" i="15" s="1"/>
  <c r="AT191" i="15" s="1"/>
  <c r="AI145" i="15"/>
  <c r="AI185" i="15"/>
  <c r="AD153" i="15"/>
  <c r="Z108" i="15"/>
  <c r="AI148" i="15"/>
  <c r="AI188" i="15"/>
  <c r="AK141" i="15"/>
  <c r="AF153" i="15"/>
  <c r="AI105" i="16"/>
  <c r="AK109" i="16"/>
  <c r="AI147" i="16"/>
  <c r="AI187" i="16"/>
  <c r="AK106" i="16"/>
  <c r="Z182" i="15"/>
  <c r="AC182" i="15" s="1"/>
  <c r="AD182" i="15" s="1"/>
  <c r="Z106" i="15"/>
  <c r="AD106" i="15"/>
  <c r="AK181" i="15"/>
  <c r="AN149" i="15"/>
  <c r="AT150" i="15" s="1"/>
  <c r="AT151" i="15" s="1"/>
  <c r="AC102" i="15"/>
  <c r="AD102" i="15" s="1"/>
  <c r="AF106" i="15"/>
  <c r="AK153" i="15"/>
  <c r="AK193" i="15"/>
  <c r="AC98" i="14"/>
  <c r="AD98" i="14" s="1"/>
  <c r="AF106" i="14"/>
  <c r="Z104" i="14"/>
  <c r="AC99" i="14"/>
  <c r="AD99" i="14" s="1"/>
  <c r="AC104" i="14"/>
  <c r="AI106" i="14"/>
  <c r="AD104" i="14"/>
  <c r="AN143" i="14"/>
  <c r="AT144" i="14" s="1"/>
  <c r="AT145" i="14" s="1"/>
  <c r="AE111" i="14"/>
  <c r="AN104" i="14"/>
  <c r="AT105" i="14" s="1"/>
  <c r="AT106" i="14" s="1"/>
  <c r="AN187" i="14"/>
  <c r="AT188" i="14" s="1"/>
  <c r="AT189" i="14" s="1"/>
  <c r="AE194" i="14"/>
  <c r="AK146" i="14"/>
  <c r="AI103" i="14"/>
  <c r="AI186" i="14"/>
  <c r="AE115" i="12"/>
  <c r="AE154" i="12"/>
  <c r="AE155" i="12"/>
  <c r="AE187" i="12"/>
  <c r="AI108" i="11"/>
  <c r="AE194" i="11"/>
  <c r="AE193" i="11"/>
  <c r="AE115" i="11"/>
  <c r="AE116" i="11"/>
  <c r="AE155" i="11"/>
  <c r="AE154" i="11"/>
  <c r="AN148" i="11" s="1"/>
  <c r="AT149" i="11" s="1"/>
  <c r="AT150" i="11" s="1"/>
  <c r="AE194" i="10"/>
  <c r="AE193" i="10"/>
  <c r="AI108" i="10"/>
  <c r="AI147" i="10"/>
  <c r="AI187" i="10"/>
  <c r="AE115" i="10"/>
  <c r="AN109" i="10" s="1"/>
  <c r="AT110" i="10" s="1"/>
  <c r="AT111" i="10" s="1"/>
  <c r="AE116" i="10"/>
  <c r="AE154" i="10"/>
  <c r="AN148" i="10" s="1"/>
  <c r="AT149" i="10" s="1"/>
  <c r="AT150" i="10" s="1"/>
  <c r="AI111" i="11"/>
  <c r="AE191" i="9"/>
  <c r="AE190" i="9"/>
  <c r="AN185" i="9" s="1"/>
  <c r="AT186" i="9" s="1"/>
  <c r="AT187" i="9" s="1"/>
  <c r="AC183" i="9"/>
  <c r="AE154" i="9"/>
  <c r="AE155" i="9"/>
  <c r="AC184" i="9"/>
  <c r="AD184" i="9" s="1"/>
  <c r="AF185" i="9"/>
  <c r="AI181" i="9"/>
  <c r="AI184" i="9"/>
  <c r="AI147" i="9"/>
  <c r="AE116" i="7"/>
  <c r="AC109" i="7"/>
  <c r="AI187" i="7"/>
  <c r="AC148" i="7"/>
  <c r="AI184" i="7"/>
  <c r="AD186" i="7"/>
  <c r="AD190" i="7"/>
  <c r="AD148" i="7"/>
  <c r="AD109" i="7"/>
  <c r="AI109" i="6"/>
  <c r="AE151" i="6"/>
  <c r="AC188" i="6"/>
  <c r="AK144" i="6"/>
  <c r="AF180" i="22"/>
  <c r="AF190" i="22"/>
  <c r="AK190" i="22" s="1"/>
  <c r="Z259" i="20"/>
  <c r="AC259" i="20" s="1"/>
  <c r="AD259" i="20" s="1"/>
  <c r="AF270" i="20"/>
  <c r="AK270" i="20" s="1"/>
  <c r="AF264" i="20"/>
  <c r="AK264" i="20" s="1"/>
  <c r="AI263" i="20"/>
  <c r="AI257" i="20"/>
  <c r="AI258" i="20"/>
  <c r="AE193" i="6"/>
  <c r="AC181" i="6"/>
  <c r="AE152" i="6"/>
  <c r="AI103" i="6"/>
  <c r="Z93" i="38"/>
  <c r="AC93" i="38" s="1"/>
  <c r="AD93" i="38" s="1"/>
  <c r="Z102" i="38"/>
  <c r="AF102" i="38"/>
  <c r="AI182" i="33"/>
  <c r="AF108" i="16"/>
  <c r="AF105" i="16"/>
  <c r="AK108" i="16"/>
  <c r="AK147" i="16"/>
  <c r="AD106" i="16"/>
  <c r="AK143" i="16"/>
  <c r="AK158" i="16" s="1"/>
  <c r="AN106" i="16"/>
  <c r="AT107" i="16" s="1"/>
  <c r="AT108" i="16" s="1"/>
  <c r="AN151" i="16"/>
  <c r="AT152" i="16" s="1"/>
  <c r="AT153" i="16" s="1"/>
  <c r="AN191" i="16"/>
  <c r="AT192" i="16" s="1"/>
  <c r="AT193" i="16" s="1"/>
  <c r="AF106" i="16"/>
  <c r="AD179" i="9"/>
  <c r="AK261" i="41"/>
  <c r="AF263" i="41"/>
  <c r="AK255" i="41"/>
  <c r="AF262" i="41"/>
  <c r="AK262" i="41" s="1"/>
  <c r="AF252" i="41"/>
  <c r="Z242" i="41"/>
  <c r="AC242" i="41" s="1"/>
  <c r="AD242" i="41" s="1"/>
  <c r="Z241" i="41"/>
  <c r="AC241" i="41" s="1"/>
  <c r="AD241" i="41" s="1"/>
  <c r="Z263" i="41"/>
  <c r="AC263" i="41" s="1"/>
  <c r="AD263" i="41" s="1"/>
  <c r="AF242" i="41"/>
  <c r="Z261" i="41"/>
  <c r="AC261" i="41" s="1"/>
  <c r="AD261" i="41" s="1"/>
  <c r="AF241" i="41"/>
  <c r="AI255" i="41"/>
  <c r="AC262" i="41"/>
  <c r="AD262" i="41" s="1"/>
  <c r="AK243" i="41"/>
  <c r="AK244" i="41"/>
  <c r="AC250" i="41"/>
  <c r="AD250" i="41" s="1"/>
  <c r="Z256" i="41"/>
  <c r="AC256" i="41" s="1"/>
  <c r="AD256" i="41" s="1"/>
  <c r="Z257" i="41"/>
  <c r="AC257" i="41" s="1"/>
  <c r="AD257" i="41" s="1"/>
  <c r="Z258" i="41"/>
  <c r="AC258" i="41" s="1"/>
  <c r="AD258" i="41" s="1"/>
  <c r="Z259" i="41"/>
  <c r="AC259" i="41" s="1"/>
  <c r="AD259" i="41" s="1"/>
  <c r="Z243" i="41"/>
  <c r="AC243" i="41" s="1"/>
  <c r="AD243" i="41" s="1"/>
  <c r="Z244" i="41"/>
  <c r="AC244" i="41" s="1"/>
  <c r="AD244" i="41" s="1"/>
  <c r="Z245" i="41"/>
  <c r="AC245" i="41" s="1"/>
  <c r="AD245" i="41" s="1"/>
  <c r="Z251" i="41"/>
  <c r="AC251" i="41" s="1"/>
  <c r="AD251" i="41" s="1"/>
  <c r="Z264" i="41"/>
  <c r="AC264" i="41" s="1"/>
  <c r="AD264" i="41" s="1"/>
  <c r="Z246" i="41"/>
  <c r="AC246" i="41" s="1"/>
  <c r="AD246" i="41" s="1"/>
  <c r="Z247" i="41"/>
  <c r="AC247" i="41" s="1"/>
  <c r="AD247" i="41" s="1"/>
  <c r="Z248" i="41"/>
  <c r="AC248" i="41" s="1"/>
  <c r="AD248" i="41" s="1"/>
  <c r="Z249" i="41"/>
  <c r="AC249" i="41" s="1"/>
  <c r="AD249" i="41" s="1"/>
  <c r="AF256" i="41"/>
  <c r="AK256" i="41" s="1"/>
  <c r="AF257" i="41"/>
  <c r="AF258" i="41"/>
  <c r="AF259" i="41"/>
  <c r="AI135" i="41"/>
  <c r="AI142" i="41"/>
  <c r="AK146" i="41"/>
  <c r="AI138" i="41"/>
  <c r="AI139" i="41"/>
  <c r="AI184" i="41"/>
  <c r="Z184" i="41"/>
  <c r="AC184" i="41" s="1"/>
  <c r="AF191" i="41"/>
  <c r="AK191" i="41" s="1"/>
  <c r="Z193" i="41"/>
  <c r="AC193" i="41" s="1"/>
  <c r="AD193" i="41" s="1"/>
  <c r="AI187" i="41"/>
  <c r="Z182" i="41"/>
  <c r="AC182" i="41" s="1"/>
  <c r="Z183" i="41"/>
  <c r="AC183" i="41" s="1"/>
  <c r="AI188" i="41"/>
  <c r="AI192" i="41"/>
  <c r="Z194" i="41"/>
  <c r="AC194" i="41" s="1"/>
  <c r="AD194" i="41" s="1"/>
  <c r="Z195" i="41"/>
  <c r="AC195" i="41" s="1"/>
  <c r="AD195" i="41" s="1"/>
  <c r="AK187" i="41"/>
  <c r="Z185" i="41"/>
  <c r="AC185" i="41" s="1"/>
  <c r="Z186" i="41"/>
  <c r="AC186" i="41" s="1"/>
  <c r="AD186" i="41" s="1"/>
  <c r="Z187" i="41"/>
  <c r="AC187" i="41" s="1"/>
  <c r="AD187" i="41" s="1"/>
  <c r="AK188" i="41"/>
  <c r="AK192" i="41"/>
  <c r="Z188" i="41"/>
  <c r="AC188" i="41" s="1"/>
  <c r="AD188" i="41" s="1"/>
  <c r="Z192" i="41"/>
  <c r="AC192" i="41" s="1"/>
  <c r="AD192" i="41" s="1"/>
  <c r="Z189" i="41"/>
  <c r="AC189" i="41" s="1"/>
  <c r="AD189" i="41" s="1"/>
  <c r="Z190" i="41"/>
  <c r="AC190" i="41" s="1"/>
  <c r="AD190" i="41" s="1"/>
  <c r="Z197" i="41"/>
  <c r="AC197" i="41" s="1"/>
  <c r="AD197" i="41" s="1"/>
  <c r="AF182" i="41"/>
  <c r="AF183" i="41"/>
  <c r="AK183" i="41" s="1"/>
  <c r="AI191" i="41"/>
  <c r="AF194" i="41"/>
  <c r="AF195" i="41"/>
  <c r="AK195" i="41" s="1"/>
  <c r="AF184" i="41"/>
  <c r="AK184" i="41" s="1"/>
  <c r="AF196" i="41"/>
  <c r="AK196" i="41" s="1"/>
  <c r="AI146" i="41"/>
  <c r="AK142" i="41"/>
  <c r="AI147" i="41"/>
  <c r="AK139" i="41"/>
  <c r="AC141" i="41"/>
  <c r="AD141" i="41" s="1"/>
  <c r="AI134" i="41"/>
  <c r="Z133" i="41"/>
  <c r="AC133" i="41" s="1"/>
  <c r="AD133" i="41" s="1"/>
  <c r="AF138" i="41"/>
  <c r="AF144" i="41"/>
  <c r="Z142" i="41"/>
  <c r="AC142" i="41" s="1"/>
  <c r="AD142" i="41" s="1"/>
  <c r="AC134" i="41"/>
  <c r="AD134" i="41" s="1"/>
  <c r="AF141" i="41"/>
  <c r="AF147" i="41"/>
  <c r="AF134" i="41"/>
  <c r="AK134" i="41" s="1"/>
  <c r="AF140" i="41"/>
  <c r="Z144" i="41"/>
  <c r="AC144" i="41" s="1"/>
  <c r="AD144" i="41" s="1"/>
  <c r="AI143" i="41"/>
  <c r="Z145" i="41"/>
  <c r="AC145" i="41" s="1"/>
  <c r="AD145" i="41" s="1"/>
  <c r="Z146" i="41"/>
  <c r="AC146" i="41" s="1"/>
  <c r="AD146" i="41" s="1"/>
  <c r="Z147" i="41"/>
  <c r="AC147" i="41" s="1"/>
  <c r="AD147" i="41" s="1"/>
  <c r="AK135" i="41"/>
  <c r="Z148" i="41"/>
  <c r="AC148" i="41" s="1"/>
  <c r="AD148" i="41" s="1"/>
  <c r="AK143" i="41"/>
  <c r="Z135" i="41"/>
  <c r="AC135" i="41" s="1"/>
  <c r="AD135" i="41" s="1"/>
  <c r="Z136" i="41"/>
  <c r="AC136" i="41" s="1"/>
  <c r="AD136" i="41" s="1"/>
  <c r="Z137" i="41"/>
  <c r="AC137" i="41" s="1"/>
  <c r="AD137" i="41" s="1"/>
  <c r="Z143" i="41"/>
  <c r="AC143" i="41" s="1"/>
  <c r="AD143" i="41" s="1"/>
  <c r="Z138" i="41"/>
  <c r="AC138" i="41" s="1"/>
  <c r="AD138" i="41" s="1"/>
  <c r="Z139" i="41"/>
  <c r="AC139" i="41" s="1"/>
  <c r="AD139" i="41" s="1"/>
  <c r="Z140" i="41"/>
  <c r="AC140" i="41" s="1"/>
  <c r="AD140" i="41" s="1"/>
  <c r="AI197" i="40"/>
  <c r="AI200" i="40"/>
  <c r="Z199" i="40"/>
  <c r="AC199" i="40" s="1"/>
  <c r="AD199" i="40" s="1"/>
  <c r="AF199" i="40"/>
  <c r="AK199" i="40" s="1"/>
  <c r="AE205" i="40"/>
  <c r="AK196" i="40"/>
  <c r="AN198" i="40"/>
  <c r="AT199" i="40" s="1"/>
  <c r="AT200" i="40" s="1"/>
  <c r="AK195" i="40"/>
  <c r="AK198" i="40"/>
  <c r="AK192" i="40"/>
  <c r="AK190" i="40"/>
  <c r="AK193" i="40"/>
  <c r="AI191" i="40"/>
  <c r="Z201" i="40"/>
  <c r="AC201" i="40" s="1"/>
  <c r="AD201" i="40" s="1"/>
  <c r="AK191" i="40"/>
  <c r="Z190" i="40"/>
  <c r="AC190" i="40" s="1"/>
  <c r="AD190" i="40" s="1"/>
  <c r="Z191" i="40"/>
  <c r="AC191" i="40" s="1"/>
  <c r="AD191" i="40" s="1"/>
  <c r="AK194" i="40"/>
  <c r="AK200" i="40"/>
  <c r="Z192" i="40"/>
  <c r="AC192" i="40" s="1"/>
  <c r="AD192" i="40" s="1"/>
  <c r="Z193" i="40"/>
  <c r="AC193" i="40" s="1"/>
  <c r="AD193" i="40" s="1"/>
  <c r="Z194" i="40"/>
  <c r="AC194" i="40" s="1"/>
  <c r="AD194" i="40" s="1"/>
  <c r="AK197" i="40"/>
  <c r="Z195" i="40"/>
  <c r="AC195" i="40" s="1"/>
  <c r="AD195" i="40" s="1"/>
  <c r="Z196" i="40"/>
  <c r="AC196" i="40" s="1"/>
  <c r="AD196" i="40" s="1"/>
  <c r="Z197" i="40"/>
  <c r="AC197" i="40" s="1"/>
  <c r="AD197" i="40" s="1"/>
  <c r="Z198" i="40"/>
  <c r="AF201" i="40"/>
  <c r="Z200" i="40"/>
  <c r="AC200" i="40" s="1"/>
  <c r="AD200" i="40" s="1"/>
  <c r="AC198" i="40"/>
  <c r="AD198" i="40" s="1"/>
  <c r="AN157" i="40"/>
  <c r="AT158" i="40" s="1"/>
  <c r="AT159" i="40" s="1"/>
  <c r="Z150" i="40"/>
  <c r="AI150" i="40"/>
  <c r="AF151" i="40"/>
  <c r="AK151" i="40" s="1"/>
  <c r="AF152" i="40"/>
  <c r="AK152" i="40" s="1"/>
  <c r="AF153" i="40"/>
  <c r="AK153" i="40" s="1"/>
  <c r="AF159" i="40"/>
  <c r="AK159" i="40" s="1"/>
  <c r="AF154" i="40"/>
  <c r="AK154" i="40" s="1"/>
  <c r="AF155" i="40"/>
  <c r="AK155" i="40" s="1"/>
  <c r="AF156" i="40"/>
  <c r="AK156" i="40" s="1"/>
  <c r="Z158" i="40"/>
  <c r="AC158" i="40" s="1"/>
  <c r="AD158" i="40" s="1"/>
  <c r="AF157" i="40"/>
  <c r="AK157" i="40" s="1"/>
  <c r="Z160" i="40"/>
  <c r="AC160" i="40" s="1"/>
  <c r="AD160" i="40" s="1"/>
  <c r="AI153" i="40"/>
  <c r="AI159" i="40"/>
  <c r="AK150" i="40"/>
  <c r="AI156" i="40"/>
  <c r="Z151" i="40"/>
  <c r="AC151" i="40" s="1"/>
  <c r="AD151" i="40" s="1"/>
  <c r="Z152" i="40"/>
  <c r="AC152" i="40" s="1"/>
  <c r="AD152" i="40" s="1"/>
  <c r="Z153" i="40"/>
  <c r="AC153" i="40" s="1"/>
  <c r="AD153" i="40" s="1"/>
  <c r="Z154" i="40"/>
  <c r="AC154" i="40" s="1"/>
  <c r="AD154" i="40" s="1"/>
  <c r="Z155" i="40"/>
  <c r="AC155" i="40" s="1"/>
  <c r="AD155" i="40" s="1"/>
  <c r="Z156" i="40"/>
  <c r="AC156" i="40" s="1"/>
  <c r="AD156" i="40" s="1"/>
  <c r="AF158" i="40"/>
  <c r="AK158" i="40" s="1"/>
  <c r="AC149" i="40"/>
  <c r="AD149" i="40" s="1"/>
  <c r="AC150" i="40"/>
  <c r="AD150" i="40" s="1"/>
  <c r="Z157" i="40"/>
  <c r="AC157" i="40" s="1"/>
  <c r="AD157" i="40" s="1"/>
  <c r="Z159" i="40"/>
  <c r="AC159" i="40" s="1"/>
  <c r="AD159" i="40" s="1"/>
  <c r="AN120" i="40"/>
  <c r="AT121" i="40" s="1"/>
  <c r="AT122" i="40" s="1"/>
  <c r="AE127" i="40"/>
  <c r="AF118" i="40"/>
  <c r="AK118" i="40" s="1"/>
  <c r="AK112" i="40"/>
  <c r="AK115" i="40"/>
  <c r="AC120" i="40"/>
  <c r="AD120" i="40" s="1"/>
  <c r="AK114" i="40"/>
  <c r="Z119" i="40"/>
  <c r="AK117" i="40"/>
  <c r="AF120" i="40"/>
  <c r="AF123" i="40"/>
  <c r="AK123" i="40" s="1"/>
  <c r="AI113" i="40"/>
  <c r="AI116" i="40"/>
  <c r="AI119" i="40"/>
  <c r="AI122" i="40"/>
  <c r="AD123" i="40"/>
  <c r="Z121" i="40"/>
  <c r="AC121" i="40" s="1"/>
  <c r="AD121" i="40" s="1"/>
  <c r="AK113" i="40"/>
  <c r="Z112" i="40"/>
  <c r="AC112" i="40" s="1"/>
  <c r="AD112" i="40" s="1"/>
  <c r="Z113" i="40"/>
  <c r="AC113" i="40" s="1"/>
  <c r="AD113" i="40" s="1"/>
  <c r="AK116" i="40"/>
  <c r="AK122" i="40"/>
  <c r="Z114" i="40"/>
  <c r="AC114" i="40" s="1"/>
  <c r="AD114" i="40" s="1"/>
  <c r="Z115" i="40"/>
  <c r="AC115" i="40" s="1"/>
  <c r="AD115" i="40" s="1"/>
  <c r="Z116" i="40"/>
  <c r="AC116" i="40" s="1"/>
  <c r="AD116" i="40" s="1"/>
  <c r="AK119" i="40"/>
  <c r="Z122" i="40"/>
  <c r="AC122" i="40" s="1"/>
  <c r="AD122" i="40" s="1"/>
  <c r="AF121" i="40"/>
  <c r="AK121" i="40" s="1"/>
  <c r="AC117" i="40"/>
  <c r="AD117" i="40" s="1"/>
  <c r="AC118" i="40"/>
  <c r="AD118" i="40" s="1"/>
  <c r="AC119" i="40"/>
  <c r="AD119" i="40" s="1"/>
  <c r="AK185" i="39"/>
  <c r="Z181" i="39"/>
  <c r="AC181" i="39" s="1"/>
  <c r="AD181" i="39" s="1"/>
  <c r="Z189" i="39"/>
  <c r="AC189" i="39" s="1"/>
  <c r="AD189" i="39" s="1"/>
  <c r="Z180" i="39"/>
  <c r="AI181" i="39"/>
  <c r="AE195" i="39"/>
  <c r="AK189" i="39"/>
  <c r="AK180" i="39"/>
  <c r="AK191" i="39"/>
  <c r="AI184" i="39"/>
  <c r="AI190" i="39"/>
  <c r="Z191" i="39"/>
  <c r="AC191" i="39" s="1"/>
  <c r="AD191" i="39" s="1"/>
  <c r="AK181" i="39"/>
  <c r="AK182" i="39"/>
  <c r="AK183" i="39"/>
  <c r="AI187" i="39"/>
  <c r="AN188" i="39"/>
  <c r="AT189" i="39" s="1"/>
  <c r="AT190" i="39" s="1"/>
  <c r="AK184" i="39"/>
  <c r="Z182" i="39"/>
  <c r="Z183" i="39"/>
  <c r="AC183" i="39" s="1"/>
  <c r="AD183" i="39" s="1"/>
  <c r="Z184" i="39"/>
  <c r="AC184" i="39" s="1"/>
  <c r="AD184" i="39" s="1"/>
  <c r="AK187" i="39"/>
  <c r="Z190" i="39"/>
  <c r="Z185" i="39"/>
  <c r="AC185" i="39" s="1"/>
  <c r="AD185" i="39" s="1"/>
  <c r="Z186" i="39"/>
  <c r="AC186" i="39" s="1"/>
  <c r="AD186" i="39" s="1"/>
  <c r="Z187" i="39"/>
  <c r="AC187" i="39" s="1"/>
  <c r="AD187" i="39" s="1"/>
  <c r="AC180" i="39"/>
  <c r="AD180" i="39" s="1"/>
  <c r="Z188" i="39"/>
  <c r="AC188" i="39" s="1"/>
  <c r="AD188" i="39" s="1"/>
  <c r="AF191" i="39"/>
  <c r="AC182" i="39"/>
  <c r="AD182" i="39" s="1"/>
  <c r="AC190" i="39"/>
  <c r="AD190" i="39" s="1"/>
  <c r="AK190" i="39"/>
  <c r="AI147" i="39"/>
  <c r="AE155" i="39"/>
  <c r="AN148" i="39"/>
  <c r="AT149" i="39" s="1"/>
  <c r="AT150" i="39" s="1"/>
  <c r="AD151" i="39"/>
  <c r="AK140" i="39"/>
  <c r="AF142" i="39"/>
  <c r="AK142" i="39" s="1"/>
  <c r="AF145" i="39"/>
  <c r="AF146" i="39"/>
  <c r="AK146" i="39" s="1"/>
  <c r="AF147" i="39"/>
  <c r="Z149" i="39"/>
  <c r="AC149" i="39" s="1"/>
  <c r="AD149" i="39" s="1"/>
  <c r="AF143" i="39"/>
  <c r="AK143" i="39" s="1"/>
  <c r="AF144" i="39"/>
  <c r="AK144" i="39" s="1"/>
  <c r="AF150" i="39"/>
  <c r="AK150" i="39" s="1"/>
  <c r="AI141" i="39"/>
  <c r="Z151" i="39"/>
  <c r="AC151" i="39" s="1"/>
  <c r="Z145" i="39"/>
  <c r="AC145" i="39" s="1"/>
  <c r="AD145" i="39" s="1"/>
  <c r="Z146" i="39"/>
  <c r="Z147" i="39"/>
  <c r="AC147" i="39" s="1"/>
  <c r="AD147" i="39" s="1"/>
  <c r="AF149" i="39"/>
  <c r="AK149" i="39" s="1"/>
  <c r="AK141" i="39"/>
  <c r="Z140" i="39"/>
  <c r="AC140" i="39" s="1"/>
  <c r="AD140" i="39" s="1"/>
  <c r="Z141" i="39"/>
  <c r="AC141" i="39" s="1"/>
  <c r="AD141" i="39" s="1"/>
  <c r="Z142" i="39"/>
  <c r="AC142" i="39" s="1"/>
  <c r="AD142" i="39" s="1"/>
  <c r="Z143" i="39"/>
  <c r="AC143" i="39" s="1"/>
  <c r="AD143" i="39" s="1"/>
  <c r="Z144" i="39"/>
  <c r="AC144" i="39" s="1"/>
  <c r="AD144" i="39" s="1"/>
  <c r="Z148" i="39"/>
  <c r="AC148" i="39" s="1"/>
  <c r="AD148" i="39" s="1"/>
  <c r="Z150" i="39"/>
  <c r="AC150" i="39" s="1"/>
  <c r="AD150" i="39" s="1"/>
  <c r="AC146" i="39"/>
  <c r="AD146" i="39" s="1"/>
  <c r="Z109" i="39"/>
  <c r="AI111" i="39"/>
  <c r="AC109" i="39"/>
  <c r="AD109" i="39" s="1"/>
  <c r="Z112" i="39"/>
  <c r="AC112" i="39" s="1"/>
  <c r="AD112" i="39" s="1"/>
  <c r="AK104" i="39"/>
  <c r="AF106" i="39"/>
  <c r="AK106" i="39" s="1"/>
  <c r="AD111" i="39"/>
  <c r="AF111" i="39"/>
  <c r="AK111" i="39" s="1"/>
  <c r="AK109" i="39"/>
  <c r="AK112" i="39"/>
  <c r="AI102" i="39"/>
  <c r="AF108" i="39"/>
  <c r="AI105" i="39"/>
  <c r="AI108" i="39"/>
  <c r="AD107" i="39"/>
  <c r="AF107" i="39"/>
  <c r="AK107" i="39" s="1"/>
  <c r="AK101" i="39"/>
  <c r="AK103" i="39"/>
  <c r="AD110" i="39"/>
  <c r="Z103" i="39"/>
  <c r="AC103" i="39" s="1"/>
  <c r="AD103" i="39" s="1"/>
  <c r="Z104" i="39"/>
  <c r="AC104" i="39" s="1"/>
  <c r="AD104" i="39" s="1"/>
  <c r="Z105" i="39"/>
  <c r="AC105" i="39" s="1"/>
  <c r="AD105" i="39" s="1"/>
  <c r="AK108" i="39"/>
  <c r="AK102" i="39"/>
  <c r="AN109" i="39"/>
  <c r="AT110" i="39" s="1"/>
  <c r="AT111" i="39" s="1"/>
  <c r="Z101" i="39"/>
  <c r="AC101" i="39" s="1"/>
  <c r="AD101" i="39" s="1"/>
  <c r="Z102" i="39"/>
  <c r="AC102" i="39" s="1"/>
  <c r="AD102" i="39" s="1"/>
  <c r="AK105" i="39"/>
  <c r="AF110" i="39"/>
  <c r="Z94" i="38"/>
  <c r="AE108" i="38"/>
  <c r="AC94" i="38"/>
  <c r="AD94" i="38" s="1"/>
  <c r="Z99" i="38"/>
  <c r="AC99" i="38" s="1"/>
  <c r="AF94" i="38"/>
  <c r="AE107" i="38"/>
  <c r="AN101" i="38" s="1"/>
  <c r="AT102" i="38" s="1"/>
  <c r="AT103" i="38" s="1"/>
  <c r="AI94" i="38"/>
  <c r="Z98" i="38"/>
  <c r="AC98" i="38" s="1"/>
  <c r="AI102" i="38"/>
  <c r="AD100" i="38"/>
  <c r="AD101" i="38"/>
  <c r="AF100" i="38"/>
  <c r="AK100" i="38" s="1"/>
  <c r="AF103" i="38"/>
  <c r="AF101" i="38"/>
  <c r="AK93" i="38"/>
  <c r="AI97" i="38"/>
  <c r="AC101" i="38"/>
  <c r="AK95" i="38"/>
  <c r="AK96" i="38"/>
  <c r="AI100" i="38"/>
  <c r="AC102" i="38"/>
  <c r="AD102" i="38" s="1"/>
  <c r="AI103" i="38"/>
  <c r="AK97" i="38"/>
  <c r="Z95" i="38"/>
  <c r="AC95" i="38" s="1"/>
  <c r="AD95" i="38" s="1"/>
  <c r="Z96" i="38"/>
  <c r="AC96" i="38" s="1"/>
  <c r="AD96" i="38" s="1"/>
  <c r="Z97" i="38"/>
  <c r="AC97" i="38" s="1"/>
  <c r="AD97" i="38" s="1"/>
  <c r="Z101" i="38"/>
  <c r="AD181" i="37"/>
  <c r="AD180" i="37"/>
  <c r="AK187" i="37"/>
  <c r="AF185" i="37"/>
  <c r="AK185" i="37" s="1"/>
  <c r="AF186" i="37"/>
  <c r="AK186" i="37" s="1"/>
  <c r="AF187" i="37"/>
  <c r="AK181" i="37"/>
  <c r="AI187" i="37"/>
  <c r="AI190" i="37"/>
  <c r="AI144" i="37"/>
  <c r="AF143" i="37"/>
  <c r="AK143" i="37" s="1"/>
  <c r="AF142" i="37"/>
  <c r="AK142" i="37" s="1"/>
  <c r="AK148" i="37"/>
  <c r="Z149" i="37"/>
  <c r="AC149" i="37" s="1"/>
  <c r="AD149" i="37" s="1"/>
  <c r="Z151" i="37"/>
  <c r="AC151" i="37" s="1"/>
  <c r="AD151" i="37" s="1"/>
  <c r="AK140" i="37"/>
  <c r="AI147" i="37"/>
  <c r="Z140" i="37"/>
  <c r="AC140" i="37" s="1"/>
  <c r="AD140" i="37" s="1"/>
  <c r="Z141" i="37"/>
  <c r="AC141" i="37" s="1"/>
  <c r="AD141" i="37" s="1"/>
  <c r="AK144" i="37"/>
  <c r="AK145" i="37"/>
  <c r="AK146" i="37"/>
  <c r="AK150" i="37"/>
  <c r="Z148" i="37"/>
  <c r="AC148" i="37" s="1"/>
  <c r="AD148" i="37" s="1"/>
  <c r="AF151" i="37"/>
  <c r="AK151" i="37" s="1"/>
  <c r="AK147" i="37"/>
  <c r="Z145" i="37"/>
  <c r="AC145" i="37" s="1"/>
  <c r="AD145" i="37" s="1"/>
  <c r="Z146" i="37"/>
  <c r="Z147" i="37"/>
  <c r="AC147" i="37" s="1"/>
  <c r="AD147" i="37" s="1"/>
  <c r="AF149" i="37"/>
  <c r="AK149" i="37" s="1"/>
  <c r="AC142" i="37"/>
  <c r="AD142" i="37" s="1"/>
  <c r="AC143" i="37"/>
  <c r="AD143" i="37" s="1"/>
  <c r="AC144" i="37"/>
  <c r="AD144" i="37" s="1"/>
  <c r="AC150" i="37"/>
  <c r="AD150" i="37" s="1"/>
  <c r="AC146" i="37"/>
  <c r="AD146" i="37" s="1"/>
  <c r="AK105" i="37"/>
  <c r="AK102" i="37"/>
  <c r="AK99" i="37"/>
  <c r="Z104" i="37"/>
  <c r="AC104" i="37" s="1"/>
  <c r="AK101" i="37"/>
  <c r="AK104" i="37"/>
  <c r="AI100" i="37"/>
  <c r="AI103" i="37"/>
  <c r="Z105" i="37"/>
  <c r="AC105" i="37" s="1"/>
  <c r="AD105" i="37" s="1"/>
  <c r="AD104" i="37"/>
  <c r="Z108" i="37"/>
  <c r="AC108" i="37" s="1"/>
  <c r="AD108" i="37" s="1"/>
  <c r="AN107" i="37"/>
  <c r="AT108" i="37" s="1"/>
  <c r="AT109" i="37" s="1"/>
  <c r="AK100" i="37"/>
  <c r="Z99" i="37"/>
  <c r="AC99" i="37" s="1"/>
  <c r="AD99" i="37" s="1"/>
  <c r="Z100" i="37"/>
  <c r="AC100" i="37" s="1"/>
  <c r="AD100" i="37" s="1"/>
  <c r="AK103" i="37"/>
  <c r="Z101" i="37"/>
  <c r="AC101" i="37" s="1"/>
  <c r="AD101" i="37" s="1"/>
  <c r="Z102" i="37"/>
  <c r="AC102" i="37" s="1"/>
  <c r="AD102" i="37" s="1"/>
  <c r="Z103" i="37"/>
  <c r="AC103" i="37" s="1"/>
  <c r="AD103" i="37" s="1"/>
  <c r="AK107" i="37"/>
  <c r="Z109" i="37"/>
  <c r="AD110" i="37"/>
  <c r="AF108" i="37"/>
  <c r="AK108" i="37" s="1"/>
  <c r="Z106" i="37"/>
  <c r="AC106" i="37" s="1"/>
  <c r="AD106" i="37" s="1"/>
  <c r="Z107" i="37"/>
  <c r="AC107" i="37" s="1"/>
  <c r="AD107" i="37" s="1"/>
  <c r="AF110" i="37"/>
  <c r="AC109" i="37"/>
  <c r="AD109" i="37"/>
  <c r="AK187" i="36"/>
  <c r="Z190" i="36"/>
  <c r="AF183" i="36"/>
  <c r="AK183" i="36" s="1"/>
  <c r="AI180" i="36"/>
  <c r="Z181" i="36"/>
  <c r="AC181" i="36" s="1"/>
  <c r="AD181" i="36" s="1"/>
  <c r="AF182" i="36"/>
  <c r="AK182" i="36" s="1"/>
  <c r="AN187" i="36"/>
  <c r="AT188" i="36" s="1"/>
  <c r="AT189" i="36" s="1"/>
  <c r="Z182" i="36"/>
  <c r="AC182" i="36" s="1"/>
  <c r="AD182" i="36" s="1"/>
  <c r="Z189" i="36"/>
  <c r="AC189" i="36" s="1"/>
  <c r="AD189" i="36" s="1"/>
  <c r="Z183" i="36"/>
  <c r="AC183" i="36" s="1"/>
  <c r="AD183" i="36" s="1"/>
  <c r="AK181" i="36"/>
  <c r="AF189" i="36"/>
  <c r="AK189" i="36" s="1"/>
  <c r="AF184" i="36"/>
  <c r="AF185" i="36"/>
  <c r="AK185" i="36" s="1"/>
  <c r="AF186" i="36"/>
  <c r="AK186" i="36" s="1"/>
  <c r="Z188" i="36"/>
  <c r="AC188" i="36" s="1"/>
  <c r="AD188" i="36" s="1"/>
  <c r="Z179" i="36"/>
  <c r="AC179" i="36" s="1"/>
  <c r="AD179" i="36" s="1"/>
  <c r="Z180" i="36"/>
  <c r="AC180" i="36" s="1"/>
  <c r="AD180" i="36" s="1"/>
  <c r="AC190" i="36"/>
  <c r="AD190" i="36" s="1"/>
  <c r="Z184" i="36"/>
  <c r="AC184" i="36" s="1"/>
  <c r="AD184" i="36" s="1"/>
  <c r="Z185" i="36"/>
  <c r="AC185" i="36" s="1"/>
  <c r="AD185" i="36" s="1"/>
  <c r="Z186" i="36"/>
  <c r="AC186" i="36" s="1"/>
  <c r="AD186" i="36" s="1"/>
  <c r="AF188" i="36"/>
  <c r="AK188" i="36" s="1"/>
  <c r="Z187" i="36"/>
  <c r="AC187" i="36" s="1"/>
  <c r="AD187" i="36" s="1"/>
  <c r="AK180" i="36"/>
  <c r="AI147" i="36"/>
  <c r="AC149" i="36"/>
  <c r="AD149" i="36" s="1"/>
  <c r="AK140" i="36"/>
  <c r="AF142" i="36"/>
  <c r="AK142" i="36" s="1"/>
  <c r="AF143" i="36"/>
  <c r="AK143" i="36" s="1"/>
  <c r="AF144" i="36"/>
  <c r="AK144" i="36" s="1"/>
  <c r="AF150" i="36"/>
  <c r="AK150" i="36" s="1"/>
  <c r="AK151" i="36"/>
  <c r="AF145" i="36"/>
  <c r="AK145" i="36" s="1"/>
  <c r="AF146" i="36"/>
  <c r="AK146" i="36" s="1"/>
  <c r="AF147" i="36"/>
  <c r="AK147" i="36" s="1"/>
  <c r="AF148" i="36"/>
  <c r="AK148" i="36" s="1"/>
  <c r="Z151" i="36"/>
  <c r="AC151" i="36" s="1"/>
  <c r="AD151" i="36" s="1"/>
  <c r="Z140" i="36"/>
  <c r="AC140" i="36" s="1"/>
  <c r="AD140" i="36" s="1"/>
  <c r="Z141" i="36"/>
  <c r="AC141" i="36" s="1"/>
  <c r="AD141" i="36" s="1"/>
  <c r="Z142" i="36"/>
  <c r="AC142" i="36" s="1"/>
  <c r="AD142" i="36" s="1"/>
  <c r="Z143" i="36"/>
  <c r="Z144" i="36"/>
  <c r="AC144" i="36" s="1"/>
  <c r="AD144" i="36" s="1"/>
  <c r="Z145" i="36"/>
  <c r="AC145" i="36" s="1"/>
  <c r="AD145" i="36" s="1"/>
  <c r="Z146" i="36"/>
  <c r="AC146" i="36" s="1"/>
  <c r="AD146" i="36" s="1"/>
  <c r="Z147" i="36"/>
  <c r="AC147" i="36" s="1"/>
  <c r="AD147" i="36" s="1"/>
  <c r="Z148" i="36"/>
  <c r="AC148" i="36" s="1"/>
  <c r="AD148" i="36" s="1"/>
  <c r="Z150" i="36"/>
  <c r="AC150" i="36" s="1"/>
  <c r="AD150" i="36" s="1"/>
  <c r="AC143" i="36"/>
  <c r="AD143" i="36" s="1"/>
  <c r="Z107" i="36"/>
  <c r="AC107" i="36" s="1"/>
  <c r="AD107" i="36" s="1"/>
  <c r="Z99" i="36"/>
  <c r="AC99" i="36" s="1"/>
  <c r="AD99" i="36" s="1"/>
  <c r="AF100" i="36"/>
  <c r="AK100" i="36" s="1"/>
  <c r="AI100" i="36"/>
  <c r="AK106" i="36"/>
  <c r="Z106" i="36"/>
  <c r="AC106" i="36" s="1"/>
  <c r="AD106" i="36" s="1"/>
  <c r="Z100" i="36"/>
  <c r="AC100" i="36" s="1"/>
  <c r="AD100" i="36" s="1"/>
  <c r="Z108" i="36"/>
  <c r="AC108" i="36" s="1"/>
  <c r="AD108" i="36" s="1"/>
  <c r="AK107" i="36"/>
  <c r="AF101" i="36"/>
  <c r="AF102" i="36"/>
  <c r="AF103" i="36"/>
  <c r="AF109" i="36"/>
  <c r="AK110" i="36"/>
  <c r="AF104" i="36"/>
  <c r="AK104" i="36" s="1"/>
  <c r="AF105" i="36"/>
  <c r="AK105" i="36" s="1"/>
  <c r="AK99" i="36"/>
  <c r="AI103" i="36"/>
  <c r="AI109" i="36"/>
  <c r="AK103" i="36"/>
  <c r="AK102" i="36"/>
  <c r="AK109" i="36"/>
  <c r="Z101" i="36"/>
  <c r="Z102" i="36"/>
  <c r="AC102" i="36" s="1"/>
  <c r="AD102" i="36" s="1"/>
  <c r="Z103" i="36"/>
  <c r="AC103" i="36" s="1"/>
  <c r="AD103" i="36" s="1"/>
  <c r="Z109" i="36"/>
  <c r="Z104" i="36"/>
  <c r="AC104" i="36" s="1"/>
  <c r="AD104" i="36" s="1"/>
  <c r="Z105" i="36"/>
  <c r="AC101" i="36"/>
  <c r="AD101" i="36" s="1"/>
  <c r="AC109" i="36"/>
  <c r="AC105" i="36"/>
  <c r="AD105" i="36" s="1"/>
  <c r="AI190" i="35"/>
  <c r="AC187" i="35"/>
  <c r="AD187" i="35" s="1"/>
  <c r="Z186" i="35"/>
  <c r="AC186" i="35" s="1"/>
  <c r="AD186" i="35" s="1"/>
  <c r="AK186" i="35"/>
  <c r="AK187" i="35"/>
  <c r="AK183" i="35"/>
  <c r="Z185" i="35"/>
  <c r="AC185" i="35" s="1"/>
  <c r="AD185" i="35" s="1"/>
  <c r="Z188" i="35"/>
  <c r="AC188" i="35" s="1"/>
  <c r="AD188" i="35" s="1"/>
  <c r="AK182" i="35"/>
  <c r="AK185" i="35"/>
  <c r="AF188" i="35"/>
  <c r="AF195" i="35" s="1"/>
  <c r="AI181" i="35"/>
  <c r="AI184" i="35"/>
  <c r="AK180" i="35"/>
  <c r="Z189" i="35"/>
  <c r="AC189" i="35" s="1"/>
  <c r="AD189" i="35" s="1"/>
  <c r="Z191" i="35"/>
  <c r="AC191" i="35" s="1"/>
  <c r="AD191" i="35" s="1"/>
  <c r="AK181" i="35"/>
  <c r="Z180" i="35"/>
  <c r="AC180" i="35" s="1"/>
  <c r="AD180" i="35" s="1"/>
  <c r="Z181" i="35"/>
  <c r="AC181" i="35" s="1"/>
  <c r="AD181" i="35" s="1"/>
  <c r="AK184" i="35"/>
  <c r="Z182" i="35"/>
  <c r="AC182" i="35" s="1"/>
  <c r="AD182" i="35" s="1"/>
  <c r="Z183" i="35"/>
  <c r="AC183" i="35" s="1"/>
  <c r="AD183" i="35" s="1"/>
  <c r="Z184" i="35"/>
  <c r="AC184" i="35" s="1"/>
  <c r="AD184" i="35" s="1"/>
  <c r="Z190" i="35"/>
  <c r="AC190" i="35" s="1"/>
  <c r="AD190" i="35" s="1"/>
  <c r="AF189" i="35"/>
  <c r="AK189" i="35" s="1"/>
  <c r="AK143" i="35"/>
  <c r="AK142" i="35"/>
  <c r="Z145" i="35"/>
  <c r="AK110" i="35"/>
  <c r="AI109" i="35"/>
  <c r="Z110" i="35"/>
  <c r="Z146" i="35"/>
  <c r="AC146" i="35" s="1"/>
  <c r="AD146" i="35" s="1"/>
  <c r="AK146" i="35"/>
  <c r="AK145" i="35"/>
  <c r="AD145" i="35"/>
  <c r="Z149" i="35"/>
  <c r="AF148" i="35"/>
  <c r="Z151" i="35"/>
  <c r="AK140" i="35"/>
  <c r="AI144" i="35"/>
  <c r="AI150" i="35"/>
  <c r="AK141" i="35"/>
  <c r="AC149" i="35"/>
  <c r="AD149" i="35" s="1"/>
  <c r="Z140" i="35"/>
  <c r="AC140" i="35" s="1"/>
  <c r="AD140" i="35" s="1"/>
  <c r="Z141" i="35"/>
  <c r="AK144" i="35"/>
  <c r="AK150" i="35"/>
  <c r="AC151" i="35"/>
  <c r="Z142" i="35"/>
  <c r="AC142" i="35" s="1"/>
  <c r="AD142" i="35" s="1"/>
  <c r="Z143" i="35"/>
  <c r="AC143" i="35" s="1"/>
  <c r="AD143" i="35" s="1"/>
  <c r="Z144" i="35"/>
  <c r="AC144" i="35" s="1"/>
  <c r="AD144" i="35" s="1"/>
  <c r="AK147" i="35"/>
  <c r="AK148" i="35"/>
  <c r="Z150" i="35"/>
  <c r="AC150" i="35" s="1"/>
  <c r="AD150" i="35" s="1"/>
  <c r="AD151" i="35"/>
  <c r="AF149" i="35"/>
  <c r="AK149" i="35" s="1"/>
  <c r="AC141" i="35"/>
  <c r="AD141" i="35" s="1"/>
  <c r="Z148" i="35"/>
  <c r="AC148" i="35" s="1"/>
  <c r="AD148" i="35" s="1"/>
  <c r="AC145" i="35"/>
  <c r="AC147" i="35"/>
  <c r="AD147" i="35" s="1"/>
  <c r="AC100" i="35"/>
  <c r="AD100" i="35" s="1"/>
  <c r="AC99" i="35"/>
  <c r="AD99" i="35" s="1"/>
  <c r="AK108" i="35"/>
  <c r="AK102" i="35"/>
  <c r="Z104" i="35"/>
  <c r="AC104" i="35" s="1"/>
  <c r="AD104" i="35" s="1"/>
  <c r="AF100" i="35"/>
  <c r="Z103" i="35"/>
  <c r="AC103" i="35" s="1"/>
  <c r="AD103" i="35" s="1"/>
  <c r="AN107" i="35"/>
  <c r="AT108" i="35" s="1"/>
  <c r="AT109" i="35" s="1"/>
  <c r="AF104" i="35"/>
  <c r="AK104" i="35" s="1"/>
  <c r="AE114" i="35"/>
  <c r="AI100" i="35"/>
  <c r="Z102" i="35"/>
  <c r="AC102" i="35" s="1"/>
  <c r="AD102" i="35" s="1"/>
  <c r="Z109" i="35"/>
  <c r="AC109" i="35" s="1"/>
  <c r="AD109" i="35" s="1"/>
  <c r="AF99" i="35"/>
  <c r="AK99" i="35" s="1"/>
  <c r="AI103" i="35"/>
  <c r="AF103" i="35"/>
  <c r="AK103" i="35" s="1"/>
  <c r="AF109" i="35"/>
  <c r="AD105" i="35"/>
  <c r="Z108" i="35"/>
  <c r="AC108" i="35" s="1"/>
  <c r="AD108" i="35" s="1"/>
  <c r="AC110" i="35"/>
  <c r="AK105" i="35"/>
  <c r="AK106" i="35"/>
  <c r="AK107" i="35"/>
  <c r="AD110" i="35"/>
  <c r="Z106" i="35"/>
  <c r="AC106" i="35" s="1"/>
  <c r="AD106" i="35" s="1"/>
  <c r="Z107" i="35"/>
  <c r="AC107" i="35" s="1"/>
  <c r="AD107" i="35" s="1"/>
  <c r="AE187" i="33"/>
  <c r="Z183" i="33"/>
  <c r="AC183" i="33" s="1"/>
  <c r="AC180" i="33"/>
  <c r="AD180" i="33"/>
  <c r="AK175" i="33"/>
  <c r="AF180" i="33"/>
  <c r="AK174" i="33"/>
  <c r="AK180" i="33"/>
  <c r="AE186" i="33"/>
  <c r="AN180" i="33" s="1"/>
  <c r="AT181" i="33" s="1"/>
  <c r="AT182" i="33" s="1"/>
  <c r="AD183" i="33"/>
  <c r="AD182" i="33"/>
  <c r="AK178" i="33"/>
  <c r="AK177" i="33"/>
  <c r="AD179" i="33"/>
  <c r="AF177" i="33"/>
  <c r="AF178" i="33"/>
  <c r="AF179" i="33"/>
  <c r="Z181" i="33"/>
  <c r="Z172" i="33"/>
  <c r="AC172" i="33" s="1"/>
  <c r="AD172" i="33" s="1"/>
  <c r="Z173" i="33"/>
  <c r="AK176" i="33"/>
  <c r="Z174" i="33"/>
  <c r="AC174" i="33" s="1"/>
  <c r="AD174" i="33" s="1"/>
  <c r="Z175" i="33"/>
  <c r="AC175" i="33" s="1"/>
  <c r="AD175" i="33" s="1"/>
  <c r="Z176" i="33"/>
  <c r="AK179" i="33"/>
  <c r="Z177" i="33"/>
  <c r="Z178" i="33"/>
  <c r="Z179" i="33"/>
  <c r="AF181" i="33"/>
  <c r="AK181" i="33" s="1"/>
  <c r="AK182" i="33"/>
  <c r="AC173" i="33"/>
  <c r="AD173" i="33" s="1"/>
  <c r="AC176" i="33"/>
  <c r="AD176" i="33" s="1"/>
  <c r="AC182" i="33"/>
  <c r="AC181" i="33"/>
  <c r="Z182" i="33"/>
  <c r="AC177" i="33"/>
  <c r="AD177" i="33" s="1"/>
  <c r="AC178" i="33"/>
  <c r="AD178" i="33" s="1"/>
  <c r="AC179" i="33"/>
  <c r="AD181" i="33"/>
  <c r="Z138" i="33"/>
  <c r="AC138" i="33" s="1"/>
  <c r="AF137" i="33"/>
  <c r="AK138" i="33"/>
  <c r="AI139" i="33"/>
  <c r="Z137" i="33"/>
  <c r="AC137" i="33" s="1"/>
  <c r="AE147" i="33"/>
  <c r="Z140" i="33"/>
  <c r="AK134" i="33"/>
  <c r="Z139" i="33"/>
  <c r="AC139" i="33" s="1"/>
  <c r="AK137" i="33"/>
  <c r="AF140" i="33"/>
  <c r="AI136" i="33"/>
  <c r="AI147" i="33" s="1"/>
  <c r="AK132" i="33"/>
  <c r="AK141" i="33"/>
  <c r="AD142" i="33"/>
  <c r="AD138" i="33"/>
  <c r="Z143" i="33"/>
  <c r="AE146" i="33"/>
  <c r="AN140" i="33" s="1"/>
  <c r="AT142" i="33" s="1"/>
  <c r="AK133" i="33"/>
  <c r="Z132" i="33"/>
  <c r="AC132" i="33" s="1"/>
  <c r="AD132" i="33" s="1"/>
  <c r="Z133" i="33"/>
  <c r="AC133" i="33" s="1"/>
  <c r="AD133" i="33" s="1"/>
  <c r="AK136" i="33"/>
  <c r="AK142" i="33"/>
  <c r="AC143" i="33"/>
  <c r="AD143" i="33" s="1"/>
  <c r="Z134" i="33"/>
  <c r="AC134" i="33" s="1"/>
  <c r="AD134" i="33" s="1"/>
  <c r="Z135" i="33"/>
  <c r="AC135" i="33" s="1"/>
  <c r="AD135" i="33" s="1"/>
  <c r="Z136" i="33"/>
  <c r="AC136" i="33" s="1"/>
  <c r="AD136" i="33" s="1"/>
  <c r="AK139" i="33"/>
  <c r="AK140" i="33"/>
  <c r="Z142" i="33"/>
  <c r="AC142" i="33" s="1"/>
  <c r="AF141" i="33"/>
  <c r="Z141" i="33"/>
  <c r="AC141" i="33" s="1"/>
  <c r="AD141" i="33" s="1"/>
  <c r="Z104" i="33"/>
  <c r="Z101" i="33"/>
  <c r="AC104" i="33"/>
  <c r="AD104" i="33"/>
  <c r="AF101" i="33"/>
  <c r="AF104" i="33"/>
  <c r="AK101" i="33"/>
  <c r="Z93" i="33"/>
  <c r="AC93" i="33" s="1"/>
  <c r="AK93" i="33"/>
  <c r="AE107" i="33"/>
  <c r="AN101" i="33" s="1"/>
  <c r="AT102" i="33" s="1"/>
  <c r="AT103" i="33" s="1"/>
  <c r="AE108" i="33"/>
  <c r="Z100" i="33"/>
  <c r="Z94" i="33"/>
  <c r="AC94" i="33" s="1"/>
  <c r="AF100" i="33"/>
  <c r="AI103" i="33"/>
  <c r="AI97" i="33"/>
  <c r="AK100" i="33"/>
  <c r="AK97" i="33"/>
  <c r="AK103" i="33"/>
  <c r="AF95" i="33"/>
  <c r="AF96" i="33"/>
  <c r="AF97" i="33"/>
  <c r="AF103" i="33"/>
  <c r="AF98" i="33"/>
  <c r="AK98" i="33" s="1"/>
  <c r="AF99" i="33"/>
  <c r="AK99" i="33" s="1"/>
  <c r="Z102" i="33"/>
  <c r="AC102" i="33" s="1"/>
  <c r="AD102" i="33" s="1"/>
  <c r="AK94" i="33"/>
  <c r="AK95" i="33"/>
  <c r="AK96" i="33"/>
  <c r="AI99" i="33"/>
  <c r="Z95" i="33"/>
  <c r="AC95" i="33" s="1"/>
  <c r="AD95" i="33" s="1"/>
  <c r="Z96" i="33"/>
  <c r="AC96" i="33" s="1"/>
  <c r="AD96" i="33" s="1"/>
  <c r="Z97" i="33"/>
  <c r="AC97" i="33" s="1"/>
  <c r="AD97" i="33" s="1"/>
  <c r="Z103" i="33"/>
  <c r="Z98" i="33"/>
  <c r="AC98" i="33" s="1"/>
  <c r="AD98" i="33" s="1"/>
  <c r="Z99" i="33"/>
  <c r="AF102" i="33"/>
  <c r="AD93" i="33"/>
  <c r="AD94" i="33"/>
  <c r="AC103" i="33"/>
  <c r="AC99" i="33"/>
  <c r="AD99" i="33" s="1"/>
  <c r="AK182" i="32"/>
  <c r="AK185" i="32"/>
  <c r="Z185" i="32"/>
  <c r="AC185" i="32" s="1"/>
  <c r="AD185" i="32" s="1"/>
  <c r="AF186" i="32"/>
  <c r="AK186" i="32" s="1"/>
  <c r="AK183" i="32"/>
  <c r="AN188" i="32"/>
  <c r="AT189" i="32" s="1"/>
  <c r="AT190" i="32" s="1"/>
  <c r="Z188" i="32"/>
  <c r="AC188" i="32" s="1"/>
  <c r="AD188" i="32" s="1"/>
  <c r="Z191" i="32"/>
  <c r="AC191" i="32" s="1"/>
  <c r="Z187" i="32"/>
  <c r="AC187" i="32" s="1"/>
  <c r="AD187" i="32" s="1"/>
  <c r="AF188" i="32"/>
  <c r="AK188" i="32" s="1"/>
  <c r="AF191" i="32"/>
  <c r="AK191" i="32" s="1"/>
  <c r="AI181" i="32"/>
  <c r="AI184" i="32"/>
  <c r="AF187" i="32"/>
  <c r="AK187" i="32" s="1"/>
  <c r="AI187" i="32"/>
  <c r="AI190" i="32"/>
  <c r="AK180" i="32"/>
  <c r="AD191" i="32"/>
  <c r="AD186" i="32"/>
  <c r="Z189" i="32"/>
  <c r="AC189" i="32" s="1"/>
  <c r="AK181" i="32"/>
  <c r="Z180" i="32"/>
  <c r="AC180" i="32" s="1"/>
  <c r="AD180" i="32" s="1"/>
  <c r="Z181" i="32"/>
  <c r="AC181" i="32" s="1"/>
  <c r="AD181" i="32" s="1"/>
  <c r="AK184" i="32"/>
  <c r="Z182" i="32"/>
  <c r="AC182" i="32" s="1"/>
  <c r="AD182" i="32" s="1"/>
  <c r="Z183" i="32"/>
  <c r="AC183" i="32" s="1"/>
  <c r="AD183" i="32" s="1"/>
  <c r="Z184" i="32"/>
  <c r="AC184" i="32" s="1"/>
  <c r="AD184" i="32" s="1"/>
  <c r="Z190" i="32"/>
  <c r="AC190" i="32" s="1"/>
  <c r="AD190" i="32" s="1"/>
  <c r="AF189" i="32"/>
  <c r="AK189" i="32" s="1"/>
  <c r="AK190" i="32"/>
  <c r="AD189" i="32"/>
  <c r="AK142" i="32"/>
  <c r="Z146" i="32"/>
  <c r="AC146" i="32" s="1"/>
  <c r="AD146" i="32" s="1"/>
  <c r="AK146" i="32"/>
  <c r="AK145" i="32"/>
  <c r="Z149" i="32"/>
  <c r="AC149" i="32" s="1"/>
  <c r="AD149" i="32" s="1"/>
  <c r="AI141" i="32"/>
  <c r="AF148" i="32"/>
  <c r="AK148" i="32" s="1"/>
  <c r="Z151" i="32"/>
  <c r="AC151" i="32" s="1"/>
  <c r="AK140" i="32"/>
  <c r="AI144" i="32"/>
  <c r="AI150" i="32"/>
  <c r="Z140" i="32"/>
  <c r="AC140" i="32" s="1"/>
  <c r="AD140" i="32" s="1"/>
  <c r="Z141" i="32"/>
  <c r="AC141" i="32" s="1"/>
  <c r="AD141" i="32" s="1"/>
  <c r="AK144" i="32"/>
  <c r="AK150" i="32"/>
  <c r="Z142" i="32"/>
  <c r="Z143" i="32"/>
  <c r="AC143" i="32" s="1"/>
  <c r="AD143" i="32" s="1"/>
  <c r="Z144" i="32"/>
  <c r="AC144" i="32" s="1"/>
  <c r="AD144" i="32" s="1"/>
  <c r="AK147" i="32"/>
  <c r="Z150" i="32"/>
  <c r="AD151" i="32"/>
  <c r="AF149" i="32"/>
  <c r="Z148" i="32"/>
  <c r="AC148" i="32" s="1"/>
  <c r="AD148" i="32" s="1"/>
  <c r="AK141" i="32"/>
  <c r="AC142" i="32"/>
  <c r="AD142" i="32" s="1"/>
  <c r="AC150" i="32"/>
  <c r="AD150" i="32" s="1"/>
  <c r="AC145" i="32"/>
  <c r="AD145" i="32" s="1"/>
  <c r="AC147" i="32"/>
  <c r="AD147" i="32" s="1"/>
  <c r="AF107" i="32"/>
  <c r="AK107" i="32"/>
  <c r="AC107" i="32"/>
  <c r="AD107" i="32" s="1"/>
  <c r="AF110" i="32"/>
  <c r="AK110" i="32" s="1"/>
  <c r="Z108" i="32"/>
  <c r="AC108" i="32" s="1"/>
  <c r="AD108" i="32" s="1"/>
  <c r="AF108" i="32"/>
  <c r="AK108" i="32" s="1"/>
  <c r="AK105" i="32"/>
  <c r="AK103" i="32"/>
  <c r="AK100" i="32"/>
  <c r="AK102" i="32"/>
  <c r="AC111" i="32"/>
  <c r="Z105" i="32"/>
  <c r="AC105" i="32" s="1"/>
  <c r="AD105" i="32" s="1"/>
  <c r="Z106" i="32"/>
  <c r="AC106" i="32" s="1"/>
  <c r="AD106" i="32" s="1"/>
  <c r="Z110" i="32"/>
  <c r="AC110" i="32" s="1"/>
  <c r="AD110" i="32" s="1"/>
  <c r="AD111" i="32"/>
  <c r="Z109" i="32"/>
  <c r="AC109" i="32"/>
  <c r="AD109" i="32" s="1"/>
  <c r="Z102" i="32"/>
  <c r="AC102" i="32" s="1"/>
  <c r="AD102" i="32" s="1"/>
  <c r="Z103" i="32"/>
  <c r="AC103" i="32" s="1"/>
  <c r="AD103" i="32" s="1"/>
  <c r="Z104" i="32"/>
  <c r="AC104" i="32" s="1"/>
  <c r="AD104" i="32" s="1"/>
  <c r="AK106" i="32"/>
  <c r="AC100" i="32"/>
  <c r="AD100" i="32" s="1"/>
  <c r="AC101" i="32"/>
  <c r="AD101" i="32" s="1"/>
  <c r="AF109" i="32"/>
  <c r="AK109" i="32" s="1"/>
  <c r="Z100" i="32"/>
  <c r="AF111" i="32"/>
  <c r="AF101" i="32"/>
  <c r="AK101" i="32" s="1"/>
  <c r="AK104" i="32"/>
  <c r="Z180" i="31"/>
  <c r="AC180" i="31" s="1"/>
  <c r="AD180" i="31" s="1"/>
  <c r="AI181" i="31"/>
  <c r="Z188" i="31"/>
  <c r="AC188" i="31" s="1"/>
  <c r="Z181" i="31"/>
  <c r="AC181" i="31" s="1"/>
  <c r="AD181" i="31" s="1"/>
  <c r="AF188" i="31"/>
  <c r="Z189" i="31"/>
  <c r="AI184" i="31"/>
  <c r="AI190" i="31"/>
  <c r="Z191" i="31"/>
  <c r="AC191" i="31" s="1"/>
  <c r="AD191" i="31" s="1"/>
  <c r="AK181" i="31"/>
  <c r="AI187" i="31"/>
  <c r="AC189" i="31"/>
  <c r="AD189" i="31" s="1"/>
  <c r="Z182" i="31"/>
  <c r="AC182" i="31" s="1"/>
  <c r="AD182" i="31" s="1"/>
  <c r="Z183" i="31"/>
  <c r="Z184" i="31"/>
  <c r="AK187" i="31"/>
  <c r="Z190" i="31"/>
  <c r="AC190" i="31" s="1"/>
  <c r="AD190" i="31" s="1"/>
  <c r="Z185" i="31"/>
  <c r="AC185" i="31" s="1"/>
  <c r="AD185" i="31" s="1"/>
  <c r="Z186" i="31"/>
  <c r="AC186" i="31" s="1"/>
  <c r="Z187" i="31"/>
  <c r="AC187" i="31" s="1"/>
  <c r="AF189" i="31"/>
  <c r="AK184" i="31"/>
  <c r="AC183" i="31"/>
  <c r="AD183" i="31" s="1"/>
  <c r="AC184" i="31"/>
  <c r="AD184" i="31" s="1"/>
  <c r="AC142" i="31"/>
  <c r="AD142" i="31" s="1"/>
  <c r="AC144" i="31"/>
  <c r="AD144" i="31" s="1"/>
  <c r="AF150" i="31"/>
  <c r="AK150" i="31" s="1"/>
  <c r="AI150" i="31"/>
  <c r="AF146" i="31"/>
  <c r="AC145" i="31"/>
  <c r="AD145" i="31" s="1"/>
  <c r="AF145" i="31"/>
  <c r="AF142" i="31"/>
  <c r="AK147" i="31"/>
  <c r="AN148" i="31"/>
  <c r="AT149" i="31" s="1"/>
  <c r="AT150" i="31" s="1"/>
  <c r="AF143" i="31"/>
  <c r="AE155" i="31"/>
  <c r="AI147" i="31"/>
  <c r="AF144" i="31"/>
  <c r="AK144" i="31" s="1"/>
  <c r="AI141" i="31"/>
  <c r="AI144" i="31"/>
  <c r="Z147" i="31"/>
  <c r="AC147" i="31" s="1"/>
  <c r="AD147" i="31" s="1"/>
  <c r="Z149" i="31"/>
  <c r="AK141" i="31"/>
  <c r="AC149" i="31"/>
  <c r="AD149" i="31" s="1"/>
  <c r="Z140" i="31"/>
  <c r="AC140" i="31" s="1"/>
  <c r="AD140" i="31" s="1"/>
  <c r="Z141" i="31"/>
  <c r="AC141" i="31" s="1"/>
  <c r="AD141" i="31" s="1"/>
  <c r="Z151" i="31"/>
  <c r="AC151" i="31" s="1"/>
  <c r="AD151" i="31" s="1"/>
  <c r="AF149" i="31"/>
  <c r="Z148" i="31"/>
  <c r="AC148" i="31" s="1"/>
  <c r="AD148" i="31" s="1"/>
  <c r="Z104" i="31"/>
  <c r="AC104" i="31" s="1"/>
  <c r="AI105" i="31"/>
  <c r="Z109" i="31"/>
  <c r="AI107" i="31"/>
  <c r="Z105" i="31"/>
  <c r="AC105" i="31" s="1"/>
  <c r="AF109" i="31"/>
  <c r="AN107" i="31"/>
  <c r="AT108" i="31" s="1"/>
  <c r="AT109" i="31" s="1"/>
  <c r="AI100" i="31"/>
  <c r="AF106" i="31"/>
  <c r="AF113" i="31" s="1"/>
  <c r="AF107" i="31"/>
  <c r="AK107" i="31" s="1"/>
  <c r="Z108" i="31"/>
  <c r="AC108" i="31" s="1"/>
  <c r="AD108" i="31" s="1"/>
  <c r="AI103" i="31"/>
  <c r="Z110" i="31"/>
  <c r="Z99" i="31"/>
  <c r="AC99" i="31" s="1"/>
  <c r="AD99" i="31" s="1"/>
  <c r="Z100" i="31"/>
  <c r="AC100" i="31" s="1"/>
  <c r="AD100" i="31" s="1"/>
  <c r="AK103" i="31"/>
  <c r="Z101" i="31"/>
  <c r="AC101" i="31" s="1"/>
  <c r="AD101" i="31" s="1"/>
  <c r="Z102" i="31"/>
  <c r="AC102" i="31" s="1"/>
  <c r="Z103" i="31"/>
  <c r="AC103" i="31" s="1"/>
  <c r="AK105" i="31"/>
  <c r="AK109" i="31"/>
  <c r="AC110" i="31"/>
  <c r="AK100" i="31"/>
  <c r="Z106" i="31"/>
  <c r="AC106" i="31" s="1"/>
  <c r="AD106" i="31" s="1"/>
  <c r="Z107" i="31"/>
  <c r="AC107" i="31" s="1"/>
  <c r="AD107" i="31" s="1"/>
  <c r="AF108" i="31"/>
  <c r="AI187" i="30"/>
  <c r="AN188" i="30"/>
  <c r="AT189" i="30" s="1"/>
  <c r="AT190" i="30" s="1"/>
  <c r="AF182" i="30"/>
  <c r="AF183" i="30"/>
  <c r="AF184" i="30"/>
  <c r="AF190" i="30"/>
  <c r="AF185" i="30"/>
  <c r="AF186" i="30"/>
  <c r="AF187" i="30"/>
  <c r="AK187" i="30" s="1"/>
  <c r="Z189" i="30"/>
  <c r="AC189" i="30" s="1"/>
  <c r="AD189" i="30" s="1"/>
  <c r="AI181" i="30"/>
  <c r="AF188" i="30"/>
  <c r="Z191" i="30"/>
  <c r="AC191" i="30" s="1"/>
  <c r="AD191" i="30" s="1"/>
  <c r="AK181" i="30"/>
  <c r="Z180" i="30"/>
  <c r="Z181" i="30"/>
  <c r="AC181" i="30" s="1"/>
  <c r="AD181" i="30" s="1"/>
  <c r="AK184" i="30"/>
  <c r="AK190" i="30"/>
  <c r="Z182" i="30"/>
  <c r="AC182" i="30" s="1"/>
  <c r="AD182" i="30" s="1"/>
  <c r="Z183" i="30"/>
  <c r="AC183" i="30" s="1"/>
  <c r="AD183" i="30" s="1"/>
  <c r="Z184" i="30"/>
  <c r="AC184" i="30" s="1"/>
  <c r="AD184" i="30" s="1"/>
  <c r="Z190" i="30"/>
  <c r="AC190" i="30" s="1"/>
  <c r="AD190" i="30" s="1"/>
  <c r="Z185" i="30"/>
  <c r="AC185" i="30" s="1"/>
  <c r="AD185" i="30" s="1"/>
  <c r="Z186" i="30"/>
  <c r="AC186" i="30" s="1"/>
  <c r="AD186" i="30" s="1"/>
  <c r="Z187" i="30"/>
  <c r="AC187" i="30" s="1"/>
  <c r="AD187" i="30" s="1"/>
  <c r="AF189" i="30"/>
  <c r="AC180" i="30"/>
  <c r="AD180" i="30" s="1"/>
  <c r="Z188" i="30"/>
  <c r="AC188" i="30" s="1"/>
  <c r="AD188" i="30" s="1"/>
  <c r="AK141" i="30"/>
  <c r="AF149" i="30"/>
  <c r="Z151" i="30"/>
  <c r="AC151" i="30" s="1"/>
  <c r="AD151" i="30" s="1"/>
  <c r="AD140" i="30"/>
  <c r="Z141" i="30"/>
  <c r="AC141" i="30" s="1"/>
  <c r="AD141" i="30"/>
  <c r="AF142" i="30"/>
  <c r="AF143" i="30"/>
  <c r="AF144" i="30"/>
  <c r="AK144" i="30" s="1"/>
  <c r="AF150" i="30"/>
  <c r="AF145" i="30"/>
  <c r="AF146" i="30"/>
  <c r="AF147" i="30"/>
  <c r="AK147" i="30" s="1"/>
  <c r="Z149" i="30"/>
  <c r="AC149" i="30" s="1"/>
  <c r="AD149" i="30" s="1"/>
  <c r="AK150" i="30"/>
  <c r="AI144" i="30"/>
  <c r="AI154" i="30" s="1"/>
  <c r="AI150" i="30"/>
  <c r="AI147" i="30"/>
  <c r="Z145" i="30"/>
  <c r="AC145" i="30" s="1"/>
  <c r="AD145" i="30" s="1"/>
  <c r="Z146" i="30"/>
  <c r="AC146" i="30" s="1"/>
  <c r="AD146" i="30" s="1"/>
  <c r="Z147" i="30"/>
  <c r="AC147" i="30" s="1"/>
  <c r="AD147" i="30" s="1"/>
  <c r="Z148" i="30"/>
  <c r="AC148" i="30" s="1"/>
  <c r="AD148" i="30" s="1"/>
  <c r="Z150" i="30"/>
  <c r="AC150" i="30" s="1"/>
  <c r="AD150" i="30" s="1"/>
  <c r="Z142" i="30"/>
  <c r="AC142" i="30" s="1"/>
  <c r="AD142" i="30" s="1"/>
  <c r="Z143" i="30"/>
  <c r="AC143" i="30" s="1"/>
  <c r="AD143" i="30" s="1"/>
  <c r="Z144" i="30"/>
  <c r="AC144" i="30" s="1"/>
  <c r="AD144" i="30" s="1"/>
  <c r="AF107" i="30"/>
  <c r="AK107" i="30" s="1"/>
  <c r="Z107" i="30"/>
  <c r="AC107" i="30" s="1"/>
  <c r="AD107" i="30" s="1"/>
  <c r="AC106" i="30"/>
  <c r="AD106" i="30" s="1"/>
  <c r="AF106" i="30"/>
  <c r="AI109" i="30"/>
  <c r="AI103" i="30"/>
  <c r="AI105" i="30"/>
  <c r="AN107" i="30"/>
  <c r="AT108" i="30" s="1"/>
  <c r="AT109" i="30" s="1"/>
  <c r="AF101" i="30"/>
  <c r="AF113" i="30" s="1"/>
  <c r="AF102" i="30"/>
  <c r="AF103" i="30"/>
  <c r="AK103" i="30" s="1"/>
  <c r="AF109" i="30"/>
  <c r="AF104" i="30"/>
  <c r="AF105" i="30"/>
  <c r="AK105" i="30" s="1"/>
  <c r="Z108" i="30"/>
  <c r="AC108" i="30" s="1"/>
  <c r="AD108" i="30" s="1"/>
  <c r="AK100" i="30"/>
  <c r="Z99" i="30"/>
  <c r="AC99" i="30" s="1"/>
  <c r="AD99" i="30" s="1"/>
  <c r="Z100" i="30"/>
  <c r="AC100" i="30" s="1"/>
  <c r="AD100" i="30" s="1"/>
  <c r="Z101" i="30"/>
  <c r="AC101" i="30" s="1"/>
  <c r="AD101" i="30" s="1"/>
  <c r="Z102" i="30"/>
  <c r="AC102" i="30" s="1"/>
  <c r="Z103" i="30"/>
  <c r="AC103" i="30" s="1"/>
  <c r="Z104" i="30"/>
  <c r="AC104" i="30" s="1"/>
  <c r="Z105" i="30"/>
  <c r="AC105" i="30" s="1"/>
  <c r="AF108" i="30"/>
  <c r="AK109" i="30"/>
  <c r="AC109" i="30"/>
  <c r="AD109" i="30"/>
  <c r="AC188" i="29"/>
  <c r="AD188" i="29" s="1"/>
  <c r="AD186" i="29"/>
  <c r="AK187" i="29"/>
  <c r="AF188" i="29"/>
  <c r="AD145" i="29"/>
  <c r="Z146" i="29"/>
  <c r="AC146" i="29" s="1"/>
  <c r="AD146" i="29" s="1"/>
  <c r="AI150" i="29"/>
  <c r="AN148" i="29"/>
  <c r="AT149" i="29" s="1"/>
  <c r="AT150" i="29" s="1"/>
  <c r="Z185" i="29"/>
  <c r="AC185" i="29" s="1"/>
  <c r="Z188" i="29"/>
  <c r="Z187" i="29"/>
  <c r="AC187" i="29" s="1"/>
  <c r="AD187" i="29" s="1"/>
  <c r="AI184" i="29"/>
  <c r="AD185" i="29"/>
  <c r="Z189" i="29"/>
  <c r="AC189" i="29" s="1"/>
  <c r="AD189" i="29" s="1"/>
  <c r="AN188" i="29"/>
  <c r="AT189" i="29" s="1"/>
  <c r="AT190" i="29" s="1"/>
  <c r="AK181" i="29"/>
  <c r="Z180" i="29"/>
  <c r="AC180" i="29" s="1"/>
  <c r="AD180" i="29" s="1"/>
  <c r="Z181" i="29"/>
  <c r="AC181" i="29" s="1"/>
  <c r="AD181" i="29" s="1"/>
  <c r="AK184" i="29"/>
  <c r="Z182" i="29"/>
  <c r="AC182" i="29" s="1"/>
  <c r="AD182" i="29" s="1"/>
  <c r="Z183" i="29"/>
  <c r="AC183" i="29" s="1"/>
  <c r="AD183" i="29" s="1"/>
  <c r="Z184" i="29"/>
  <c r="AC184" i="29" s="1"/>
  <c r="AD184" i="29" s="1"/>
  <c r="Z190" i="29"/>
  <c r="AC190" i="29" s="1"/>
  <c r="AD190" i="29" s="1"/>
  <c r="AC191" i="29"/>
  <c r="AD191" i="29" s="1"/>
  <c r="AF189" i="29"/>
  <c r="AF191" i="29"/>
  <c r="AI147" i="29"/>
  <c r="Z148" i="29"/>
  <c r="AC148" i="29" s="1"/>
  <c r="AD148" i="29" s="1"/>
  <c r="Z151" i="29"/>
  <c r="AI141" i="29"/>
  <c r="AI144" i="29"/>
  <c r="AF148" i="29"/>
  <c r="AF143" i="29"/>
  <c r="Z147" i="29"/>
  <c r="AC147" i="29" s="1"/>
  <c r="AD147" i="29" s="1"/>
  <c r="AF147" i="29"/>
  <c r="AK147" i="29" s="1"/>
  <c r="Z149" i="29"/>
  <c r="AK141" i="29"/>
  <c r="Z140" i="29"/>
  <c r="AC140" i="29" s="1"/>
  <c r="AD140" i="29" s="1"/>
  <c r="Z141" i="29"/>
  <c r="AC141" i="29" s="1"/>
  <c r="AD141" i="29" s="1"/>
  <c r="AK144" i="29"/>
  <c r="AC151" i="29"/>
  <c r="AD151" i="29" s="1"/>
  <c r="AF149" i="29"/>
  <c r="AC149" i="29"/>
  <c r="AD149" i="29" s="1"/>
  <c r="Z100" i="29"/>
  <c r="Z99" i="29"/>
  <c r="AC99" i="29" s="1"/>
  <c r="AD99" i="29" s="1"/>
  <c r="AI100" i="29"/>
  <c r="AN107" i="29"/>
  <c r="AT108" i="29" s="1"/>
  <c r="AT109" i="29" s="1"/>
  <c r="AK110" i="29"/>
  <c r="AK109" i="29"/>
  <c r="AF101" i="29"/>
  <c r="AF102" i="29"/>
  <c r="AF103" i="29"/>
  <c r="AK103" i="29" s="1"/>
  <c r="AF109" i="29"/>
  <c r="AF104" i="29"/>
  <c r="AF105" i="29"/>
  <c r="AK105" i="29" s="1"/>
  <c r="AF106" i="29"/>
  <c r="Z108" i="29"/>
  <c r="AC108" i="29" s="1"/>
  <c r="AD108" i="29" s="1"/>
  <c r="AI103" i="29"/>
  <c r="AK100" i="29"/>
  <c r="AC100" i="29"/>
  <c r="AD100" i="29" s="1"/>
  <c r="Z107" i="29"/>
  <c r="AC107" i="29" s="1"/>
  <c r="AD107" i="29" s="1"/>
  <c r="Z101" i="29"/>
  <c r="AC101" i="29" s="1"/>
  <c r="AD101" i="29" s="1"/>
  <c r="Z102" i="29"/>
  <c r="AC102" i="29" s="1"/>
  <c r="Z103" i="29"/>
  <c r="AC103" i="29" s="1"/>
  <c r="AC109" i="29"/>
  <c r="Z104" i="29"/>
  <c r="AC104" i="29" s="1"/>
  <c r="Z105" i="29"/>
  <c r="AC105" i="29" s="1"/>
  <c r="Z106" i="29"/>
  <c r="AC106" i="29" s="1"/>
  <c r="AD106" i="29" s="1"/>
  <c r="AD109" i="29"/>
  <c r="AK136" i="28"/>
  <c r="AE148" i="28"/>
  <c r="Z138" i="28"/>
  <c r="AC138" i="28" s="1"/>
  <c r="AK133" i="28"/>
  <c r="Z144" i="28"/>
  <c r="AC144" i="28" s="1"/>
  <c r="AK135" i="28"/>
  <c r="Z140" i="28"/>
  <c r="AC140" i="28" s="1"/>
  <c r="AK138" i="28"/>
  <c r="AI134" i="28"/>
  <c r="AI148" i="28" s="1"/>
  <c r="AI137" i="28"/>
  <c r="Z139" i="28"/>
  <c r="AC139" i="28" s="1"/>
  <c r="AE147" i="28"/>
  <c r="AN141" i="28" s="1"/>
  <c r="AT143" i="28" s="1"/>
  <c r="AD138" i="28"/>
  <c r="AD143" i="28"/>
  <c r="Z142" i="28"/>
  <c r="AC142" i="28" s="1"/>
  <c r="Z133" i="28"/>
  <c r="AC133" i="28" s="1"/>
  <c r="AD133" i="28" s="1"/>
  <c r="Z134" i="28"/>
  <c r="AC134" i="28" s="1"/>
  <c r="AD134" i="28" s="1"/>
  <c r="AK137" i="28"/>
  <c r="AD142" i="28"/>
  <c r="AK143" i="28"/>
  <c r="AI147" i="28"/>
  <c r="AP141" i="28" s="1"/>
  <c r="AV142" i="28" s="1"/>
  <c r="AV143" i="28" s="1"/>
  <c r="Z135" i="28"/>
  <c r="AC135" i="28" s="1"/>
  <c r="AD135" i="28" s="1"/>
  <c r="Z136" i="28"/>
  <c r="AC136" i="28" s="1"/>
  <c r="AD136" i="28" s="1"/>
  <c r="Z137" i="28"/>
  <c r="AK140" i="28"/>
  <c r="AK141" i="28"/>
  <c r="Z143" i="28"/>
  <c r="AD144" i="28"/>
  <c r="AK134" i="28"/>
  <c r="AF142" i="28"/>
  <c r="AK142" i="28" s="1"/>
  <c r="Z141" i="28"/>
  <c r="AC141" i="28" s="1"/>
  <c r="AD141" i="28" s="1"/>
  <c r="AC137" i="28"/>
  <c r="AD137" i="28" s="1"/>
  <c r="AC143" i="28"/>
  <c r="AK98" i="28"/>
  <c r="AK101" i="28"/>
  <c r="Z102" i="28"/>
  <c r="AC102" i="28"/>
  <c r="AF101" i="28"/>
  <c r="AK102" i="28"/>
  <c r="AI103" i="28"/>
  <c r="Z104" i="28"/>
  <c r="AC104" i="28" s="1"/>
  <c r="AD104" i="28" s="1"/>
  <c r="AC103" i="28"/>
  <c r="AF104" i="28"/>
  <c r="AE111" i="28"/>
  <c r="Z103" i="28"/>
  <c r="AI97" i="28"/>
  <c r="AI100" i="28"/>
  <c r="AK107" i="28"/>
  <c r="AD102" i="28"/>
  <c r="AK96" i="28"/>
  <c r="AD101" i="28"/>
  <c r="AD103" i="28"/>
  <c r="Z105" i="28"/>
  <c r="AE110" i="28"/>
  <c r="AN104" i="28" s="1"/>
  <c r="AT105" i="28" s="1"/>
  <c r="AT106" i="28" s="1"/>
  <c r="AK97" i="28"/>
  <c r="Z98" i="28"/>
  <c r="AC98" i="28" s="1"/>
  <c r="AD98" i="28" s="1"/>
  <c r="Z99" i="28"/>
  <c r="Z100" i="28"/>
  <c r="AC100" i="28" s="1"/>
  <c r="AD100" i="28" s="1"/>
  <c r="Z106" i="28"/>
  <c r="AC106" i="28" s="1"/>
  <c r="AD106" i="28" s="1"/>
  <c r="AD107" i="28"/>
  <c r="Z96" i="28"/>
  <c r="AC96" i="28" s="1"/>
  <c r="AD96" i="28" s="1"/>
  <c r="Z97" i="28"/>
  <c r="AK100" i="28"/>
  <c r="AK106" i="28"/>
  <c r="AC107" i="28"/>
  <c r="AF105" i="28"/>
  <c r="AF111" i="28" s="1"/>
  <c r="AC97" i="28"/>
  <c r="AD97" i="28"/>
  <c r="AC99" i="28"/>
  <c r="AD99" i="28" s="1"/>
  <c r="Z107" i="28"/>
  <c r="AC105" i="28"/>
  <c r="AD105" i="28" s="1"/>
  <c r="AI190" i="27"/>
  <c r="AI187" i="27"/>
  <c r="AK180" i="27"/>
  <c r="Z191" i="27"/>
  <c r="AC191" i="27" s="1"/>
  <c r="AD191" i="27" s="1"/>
  <c r="AI184" i="27"/>
  <c r="AI181" i="27"/>
  <c r="AN188" i="27"/>
  <c r="AT189" i="27" s="1"/>
  <c r="AT190" i="27" s="1"/>
  <c r="AF182" i="27"/>
  <c r="AK182" i="27" s="1"/>
  <c r="AF183" i="27"/>
  <c r="AK183" i="27" s="1"/>
  <c r="AF184" i="27"/>
  <c r="AK184" i="27" s="1"/>
  <c r="AF190" i="27"/>
  <c r="AK190" i="27" s="1"/>
  <c r="AF185" i="27"/>
  <c r="AK185" i="27" s="1"/>
  <c r="AF186" i="27"/>
  <c r="AK186" i="27" s="1"/>
  <c r="AF187" i="27"/>
  <c r="AK187" i="27" s="1"/>
  <c r="Z189" i="27"/>
  <c r="AC189" i="27" s="1"/>
  <c r="AD189" i="27" s="1"/>
  <c r="AK181" i="27"/>
  <c r="Z180" i="27"/>
  <c r="AC180" i="27" s="1"/>
  <c r="AD180" i="27" s="1"/>
  <c r="Z181" i="27"/>
  <c r="AC181" i="27" s="1"/>
  <c r="AD181" i="27" s="1"/>
  <c r="Z182" i="27"/>
  <c r="AC182" i="27" s="1"/>
  <c r="AD182" i="27" s="1"/>
  <c r="Z183" i="27"/>
  <c r="AC183" i="27" s="1"/>
  <c r="AD183" i="27" s="1"/>
  <c r="Z184" i="27"/>
  <c r="AC184" i="27" s="1"/>
  <c r="AD184" i="27" s="1"/>
  <c r="Z185" i="27"/>
  <c r="AC185" i="27" s="1"/>
  <c r="AD185" i="27" s="1"/>
  <c r="Z186" i="27"/>
  <c r="AC186" i="27" s="1"/>
  <c r="AD186" i="27" s="1"/>
  <c r="Z187" i="27"/>
  <c r="AC187" i="27" s="1"/>
  <c r="AD187" i="27" s="1"/>
  <c r="AF189" i="27"/>
  <c r="AK189" i="27" s="1"/>
  <c r="Z188" i="27"/>
  <c r="AC188" i="27" s="1"/>
  <c r="AD188" i="27" s="1"/>
  <c r="Z190" i="27"/>
  <c r="AC190" i="27" s="1"/>
  <c r="AD190" i="27" s="1"/>
  <c r="AI144" i="27"/>
  <c r="AD151" i="27"/>
  <c r="AF151" i="27"/>
  <c r="AK151" i="27" s="1"/>
  <c r="AK149" i="27"/>
  <c r="AI147" i="27"/>
  <c r="AI150" i="27"/>
  <c r="Z148" i="27"/>
  <c r="AC148" i="27" s="1"/>
  <c r="AD148" i="27" s="1"/>
  <c r="AK148" i="27"/>
  <c r="AC142" i="27"/>
  <c r="AD142" i="27" s="1"/>
  <c r="AF140" i="27"/>
  <c r="AF142" i="27"/>
  <c r="AK142" i="27" s="1"/>
  <c r="AF143" i="27"/>
  <c r="AK143" i="27" s="1"/>
  <c r="AF144" i="27"/>
  <c r="AK144" i="27" s="1"/>
  <c r="AF150" i="27"/>
  <c r="AK150" i="27" s="1"/>
  <c r="AF141" i="27"/>
  <c r="AK141" i="27" s="1"/>
  <c r="AF145" i="27"/>
  <c r="AK145" i="27" s="1"/>
  <c r="AF146" i="27"/>
  <c r="AK146" i="27" s="1"/>
  <c r="AF147" i="27"/>
  <c r="AK147" i="27" s="1"/>
  <c r="Z149" i="27"/>
  <c r="AC149" i="27" s="1"/>
  <c r="AD149" i="27" s="1"/>
  <c r="Z142" i="27"/>
  <c r="Z143" i="27"/>
  <c r="AC143" i="27" s="1"/>
  <c r="AD143" i="27" s="1"/>
  <c r="Z144" i="27"/>
  <c r="AC144" i="27" s="1"/>
  <c r="AD144" i="27" s="1"/>
  <c r="Z150" i="27"/>
  <c r="AC150" i="27" s="1"/>
  <c r="AD150" i="27" s="1"/>
  <c r="Z140" i="27"/>
  <c r="Z141" i="27"/>
  <c r="AC141" i="27" s="1"/>
  <c r="AD141" i="27" s="1"/>
  <c r="AC140" i="27"/>
  <c r="AD140" i="27" s="1"/>
  <c r="AD110" i="27"/>
  <c r="AK110" i="27"/>
  <c r="AK108" i="27"/>
  <c r="AI103" i="27"/>
  <c r="Z107" i="27"/>
  <c r="AC107" i="27" s="1"/>
  <c r="AD107" i="27" s="1"/>
  <c r="AI100" i="27"/>
  <c r="AK107" i="27"/>
  <c r="AN107" i="27"/>
  <c r="AT108" i="27" s="1"/>
  <c r="AT109" i="27" s="1"/>
  <c r="AK99" i="27"/>
  <c r="AF101" i="27"/>
  <c r="AK101" i="27" s="1"/>
  <c r="AF102" i="27"/>
  <c r="AK102" i="27" s="1"/>
  <c r="AF103" i="27"/>
  <c r="AK103" i="27" s="1"/>
  <c r="AF109" i="27"/>
  <c r="AK109" i="27" s="1"/>
  <c r="Z100" i="27"/>
  <c r="AC100" i="27" s="1"/>
  <c r="AD100" i="27" s="1"/>
  <c r="Z109" i="27"/>
  <c r="AC109" i="27" s="1"/>
  <c r="AD109" i="27" s="1"/>
  <c r="AF104" i="27"/>
  <c r="AK104" i="27" s="1"/>
  <c r="AF105" i="27"/>
  <c r="AK105" i="27" s="1"/>
  <c r="AF106" i="27"/>
  <c r="AK106" i="27" s="1"/>
  <c r="Z108" i="27"/>
  <c r="AC108" i="27" s="1"/>
  <c r="AD108" i="27" s="1"/>
  <c r="AK100" i="27"/>
  <c r="Z99" i="27"/>
  <c r="AC99" i="27" s="1"/>
  <c r="AD99" i="27" s="1"/>
  <c r="Z101" i="27"/>
  <c r="AC101" i="27" s="1"/>
  <c r="AD101" i="27" s="1"/>
  <c r="Z102" i="27"/>
  <c r="AC102" i="27" s="1"/>
  <c r="AD102" i="27" s="1"/>
  <c r="Z103" i="27"/>
  <c r="AC103" i="27" s="1"/>
  <c r="AD103" i="27" s="1"/>
  <c r="Z104" i="27"/>
  <c r="AC104" i="27" s="1"/>
  <c r="AD104" i="27" s="1"/>
  <c r="Z105" i="27"/>
  <c r="AC105" i="27" s="1"/>
  <c r="AD105" i="27" s="1"/>
  <c r="Z106" i="27"/>
  <c r="AC106" i="27" s="1"/>
  <c r="AD106" i="27" s="1"/>
  <c r="AK186" i="26"/>
  <c r="AK185" i="26"/>
  <c r="AI190" i="26"/>
  <c r="AN188" i="26"/>
  <c r="AT189" i="26" s="1"/>
  <c r="AT190" i="26" s="1"/>
  <c r="Z188" i="26"/>
  <c r="AC188" i="26" s="1"/>
  <c r="AD188" i="26" s="1"/>
  <c r="Z181" i="26"/>
  <c r="AC181" i="26" s="1"/>
  <c r="AD181" i="26" s="1"/>
  <c r="Z191" i="26"/>
  <c r="AC191" i="26" s="1"/>
  <c r="AD191" i="26" s="1"/>
  <c r="Z180" i="26"/>
  <c r="AF188" i="26"/>
  <c r="AK188" i="26" s="1"/>
  <c r="AI181" i="26"/>
  <c r="AI184" i="26"/>
  <c r="AI187" i="26"/>
  <c r="Z189" i="26"/>
  <c r="AC189" i="26" s="1"/>
  <c r="AD189" i="26" s="1"/>
  <c r="AK181" i="26"/>
  <c r="AK182" i="26"/>
  <c r="AK183" i="26"/>
  <c r="AK184" i="26"/>
  <c r="AK190" i="26"/>
  <c r="Z182" i="26"/>
  <c r="AC182" i="26" s="1"/>
  <c r="AD182" i="26" s="1"/>
  <c r="Z183" i="26"/>
  <c r="AC183" i="26" s="1"/>
  <c r="AD183" i="26" s="1"/>
  <c r="Z184" i="26"/>
  <c r="AC184" i="26" s="1"/>
  <c r="AD184" i="26" s="1"/>
  <c r="AK187" i="26"/>
  <c r="Z190" i="26"/>
  <c r="AC190" i="26" s="1"/>
  <c r="AD190" i="26" s="1"/>
  <c r="Z185" i="26"/>
  <c r="AC185" i="26" s="1"/>
  <c r="AD185" i="26" s="1"/>
  <c r="Z186" i="26"/>
  <c r="AC186" i="26" s="1"/>
  <c r="AD186" i="26" s="1"/>
  <c r="Z187" i="26"/>
  <c r="AC187" i="26" s="1"/>
  <c r="AD187" i="26" s="1"/>
  <c r="AF189" i="26"/>
  <c r="AC180" i="26"/>
  <c r="AD180" i="26" s="1"/>
  <c r="AI150" i="26"/>
  <c r="Z149" i="26"/>
  <c r="AC149" i="26" s="1"/>
  <c r="AD149" i="26" s="1"/>
  <c r="AK149" i="26"/>
  <c r="Z151" i="26"/>
  <c r="AC151" i="26" s="1"/>
  <c r="AI144" i="26"/>
  <c r="AE155" i="26"/>
  <c r="AF151" i="26"/>
  <c r="AK151" i="26" s="1"/>
  <c r="AI141" i="26"/>
  <c r="AK148" i="26"/>
  <c r="AI147" i="26"/>
  <c r="AD151" i="26"/>
  <c r="AK140" i="26"/>
  <c r="AK141" i="26"/>
  <c r="Z141" i="26"/>
  <c r="Z143" i="26"/>
  <c r="AC143" i="26" s="1"/>
  <c r="AD143" i="26" s="1"/>
  <c r="AF142" i="26"/>
  <c r="AK142" i="26" s="1"/>
  <c r="AF143" i="26"/>
  <c r="AK143" i="26" s="1"/>
  <c r="AF144" i="26"/>
  <c r="AK144" i="26" s="1"/>
  <c r="AF150" i="26"/>
  <c r="AK150" i="26" s="1"/>
  <c r="Z142" i="26"/>
  <c r="AC142" i="26" s="1"/>
  <c r="AD142" i="26" s="1"/>
  <c r="Z144" i="26"/>
  <c r="AC144" i="26" s="1"/>
  <c r="AD144" i="26" s="1"/>
  <c r="Z145" i="26"/>
  <c r="Z146" i="26"/>
  <c r="AC146" i="26" s="1"/>
  <c r="AD146" i="26" s="1"/>
  <c r="Z147" i="26"/>
  <c r="AC147" i="26" s="1"/>
  <c r="AD147" i="26" s="1"/>
  <c r="AF145" i="26"/>
  <c r="AK145" i="26" s="1"/>
  <c r="AF146" i="26"/>
  <c r="AK146" i="26" s="1"/>
  <c r="AF147" i="26"/>
  <c r="AK147" i="26" s="1"/>
  <c r="AC150" i="26"/>
  <c r="AD150" i="26" s="1"/>
  <c r="Z140" i="26"/>
  <c r="AC140" i="26" s="1"/>
  <c r="AD140" i="26" s="1"/>
  <c r="AC145" i="26"/>
  <c r="AD145" i="26" s="1"/>
  <c r="AC141" i="26"/>
  <c r="AD141" i="26" s="1"/>
  <c r="Z148" i="26"/>
  <c r="AC148" i="26" s="1"/>
  <c r="AD148" i="26" s="1"/>
  <c r="AI108" i="26"/>
  <c r="AI105" i="26"/>
  <c r="AK104" i="26"/>
  <c r="AI111" i="26"/>
  <c r="AK107" i="26"/>
  <c r="AI102" i="26"/>
  <c r="AF109" i="26"/>
  <c r="AK109" i="26" s="1"/>
  <c r="AK103" i="26"/>
  <c r="AK106" i="26"/>
  <c r="Z109" i="26"/>
  <c r="AC109" i="26" s="1"/>
  <c r="AD109" i="26" s="1"/>
  <c r="Z112" i="26"/>
  <c r="AC112" i="26" s="1"/>
  <c r="AD112" i="26" s="1"/>
  <c r="AK101" i="26"/>
  <c r="Z110" i="26"/>
  <c r="AC110" i="26" s="1"/>
  <c r="AD110" i="26" s="1"/>
  <c r="Z103" i="26"/>
  <c r="AC103" i="26" s="1"/>
  <c r="AD103" i="26" s="1"/>
  <c r="Z104" i="26"/>
  <c r="AC104" i="26" s="1"/>
  <c r="AD104" i="26" s="1"/>
  <c r="Z105" i="26"/>
  <c r="AC105" i="26" s="1"/>
  <c r="AD105" i="26" s="1"/>
  <c r="AK108" i="26"/>
  <c r="Z111" i="26"/>
  <c r="AC111" i="26" s="1"/>
  <c r="AD111" i="26" s="1"/>
  <c r="AK102" i="26"/>
  <c r="Z101" i="26"/>
  <c r="AC101" i="26" s="1"/>
  <c r="AD101" i="26" s="1"/>
  <c r="Z102" i="26"/>
  <c r="AC102" i="26" s="1"/>
  <c r="AD102" i="26" s="1"/>
  <c r="AK105" i="26"/>
  <c r="Z106" i="26"/>
  <c r="AC106" i="26" s="1"/>
  <c r="AD106" i="26" s="1"/>
  <c r="Z107" i="26"/>
  <c r="AC107" i="26" s="1"/>
  <c r="AD107" i="26" s="1"/>
  <c r="Z108" i="26"/>
  <c r="AC108" i="26" s="1"/>
  <c r="AD108" i="26" s="1"/>
  <c r="AF110" i="26"/>
  <c r="AK111" i="26"/>
  <c r="AK194" i="25"/>
  <c r="AK200" i="25"/>
  <c r="AI193" i="25"/>
  <c r="AK195" i="25"/>
  <c r="AN200" i="25"/>
  <c r="AT201" i="25" s="1"/>
  <c r="AT202" i="25" s="1"/>
  <c r="AK198" i="25"/>
  <c r="Z200" i="25"/>
  <c r="AC200" i="25"/>
  <c r="AD200" i="25" s="1"/>
  <c r="AK192" i="25"/>
  <c r="Z201" i="25"/>
  <c r="Z203" i="25"/>
  <c r="AK193" i="25"/>
  <c r="AC201" i="25"/>
  <c r="Z192" i="25"/>
  <c r="Z193" i="25"/>
  <c r="AC193" i="25" s="1"/>
  <c r="AD193" i="25" s="1"/>
  <c r="AK196" i="25"/>
  <c r="AD201" i="25"/>
  <c r="AK202" i="25"/>
  <c r="Z194" i="25"/>
  <c r="AC194" i="25" s="1"/>
  <c r="AD194" i="25" s="1"/>
  <c r="Z195" i="25"/>
  <c r="AC195" i="25" s="1"/>
  <c r="AD195" i="25" s="1"/>
  <c r="Z196" i="25"/>
  <c r="AC196" i="25" s="1"/>
  <c r="AD196" i="25" s="1"/>
  <c r="AK199" i="25"/>
  <c r="Z202" i="25"/>
  <c r="AC202" i="25" s="1"/>
  <c r="AD202" i="25" s="1"/>
  <c r="Z197" i="25"/>
  <c r="AC197" i="25" s="1"/>
  <c r="AD197" i="25" s="1"/>
  <c r="Z198" i="25"/>
  <c r="AC198" i="25" s="1"/>
  <c r="AD198" i="25" s="1"/>
  <c r="Z199" i="25"/>
  <c r="AC199" i="25" s="1"/>
  <c r="AD199" i="25" s="1"/>
  <c r="AF201" i="25"/>
  <c r="AF207" i="25" s="1"/>
  <c r="AC203" i="25"/>
  <c r="AD203" i="25" s="1"/>
  <c r="AC192" i="25"/>
  <c r="AD192" i="25" s="1"/>
  <c r="AK148" i="25"/>
  <c r="Z143" i="25"/>
  <c r="AC143" i="25" s="1"/>
  <c r="AD143" i="25" s="1"/>
  <c r="AK142" i="25"/>
  <c r="Z142" i="25"/>
  <c r="AC142" i="25" s="1"/>
  <c r="AD142" i="25" s="1"/>
  <c r="AK140" i="25"/>
  <c r="AK143" i="25"/>
  <c r="AE155" i="25"/>
  <c r="Z148" i="25"/>
  <c r="AC148" i="25" s="1"/>
  <c r="AD148" i="25" s="1"/>
  <c r="AN148" i="25"/>
  <c r="AT149" i="25" s="1"/>
  <c r="AT150" i="25" s="1"/>
  <c r="Z144" i="25"/>
  <c r="AC144" i="25" s="1"/>
  <c r="AD144" i="25" s="1"/>
  <c r="AI141" i="25"/>
  <c r="AI144" i="25"/>
  <c r="AI147" i="25"/>
  <c r="Z151" i="25"/>
  <c r="AC151" i="25" s="1"/>
  <c r="AD151" i="25" s="1"/>
  <c r="AK141" i="25"/>
  <c r="Z140" i="25"/>
  <c r="AC140" i="25" s="1"/>
  <c r="AD140" i="25" s="1"/>
  <c r="Z141" i="25"/>
  <c r="AK144" i="25"/>
  <c r="AK145" i="25"/>
  <c r="AK146" i="25"/>
  <c r="AK150" i="25"/>
  <c r="Z145" i="25"/>
  <c r="AC145" i="25" s="1"/>
  <c r="AD145" i="25" s="1"/>
  <c r="Z146" i="25"/>
  <c r="AC146" i="25" s="1"/>
  <c r="AD146" i="25" s="1"/>
  <c r="Z147" i="25"/>
  <c r="AC147" i="25" s="1"/>
  <c r="AD147" i="25" s="1"/>
  <c r="AF149" i="25"/>
  <c r="AK149" i="25" s="1"/>
  <c r="AC141" i="25"/>
  <c r="AD141" i="25" s="1"/>
  <c r="Z149" i="25"/>
  <c r="AC149" i="25" s="1"/>
  <c r="AD149" i="25" s="1"/>
  <c r="AK147" i="25"/>
  <c r="AC150" i="25"/>
  <c r="AD150" i="25" s="1"/>
  <c r="AI111" i="25"/>
  <c r="AK112" i="25"/>
  <c r="AI105" i="25"/>
  <c r="AT110" i="25"/>
  <c r="AT111" i="25" s="1"/>
  <c r="AK109" i="25"/>
  <c r="Z112" i="25"/>
  <c r="AC112" i="25" s="1"/>
  <c r="AI102" i="25"/>
  <c r="AE116" i="25"/>
  <c r="AK101" i="25"/>
  <c r="AC104" i="25"/>
  <c r="AD104" i="25" s="1"/>
  <c r="AD112" i="25"/>
  <c r="Z101" i="25"/>
  <c r="AC101" i="25" s="1"/>
  <c r="AD101" i="25" s="1"/>
  <c r="Z103" i="25"/>
  <c r="AC103" i="25" s="1"/>
  <c r="AD103" i="25" s="1"/>
  <c r="AF103" i="25"/>
  <c r="AF104" i="25"/>
  <c r="AK104" i="25" s="1"/>
  <c r="AF105" i="25"/>
  <c r="AK105" i="25" s="1"/>
  <c r="AF111" i="25"/>
  <c r="AK111" i="25" s="1"/>
  <c r="AF106" i="25"/>
  <c r="AK106" i="25" s="1"/>
  <c r="AF107" i="25"/>
  <c r="AK107" i="25" s="1"/>
  <c r="AF108" i="25"/>
  <c r="AK108" i="25" s="1"/>
  <c r="Z110" i="25"/>
  <c r="AC110" i="25" s="1"/>
  <c r="AD110" i="25" s="1"/>
  <c r="Z102" i="25"/>
  <c r="AC102" i="25" s="1"/>
  <c r="AD102" i="25" s="1"/>
  <c r="Z105" i="25"/>
  <c r="AC105" i="25" s="1"/>
  <c r="AD105" i="25" s="1"/>
  <c r="Z111" i="25"/>
  <c r="AC111" i="25" s="1"/>
  <c r="AD111" i="25" s="1"/>
  <c r="Z106" i="25"/>
  <c r="AC106" i="25" s="1"/>
  <c r="AD106" i="25" s="1"/>
  <c r="Z107" i="25"/>
  <c r="AC107" i="25" s="1"/>
  <c r="AD107" i="25" s="1"/>
  <c r="Z108" i="25"/>
  <c r="AC108" i="25" s="1"/>
  <c r="AD108" i="25" s="1"/>
  <c r="AF110" i="25"/>
  <c r="AK110" i="25" s="1"/>
  <c r="Z109" i="25"/>
  <c r="AC109" i="25" s="1"/>
  <c r="AD109" i="25" s="1"/>
  <c r="AK102" i="25"/>
  <c r="Z104" i="25"/>
  <c r="AK183" i="24"/>
  <c r="AK182" i="24"/>
  <c r="Z183" i="24"/>
  <c r="AI184" i="24"/>
  <c r="Z182" i="24"/>
  <c r="Z188" i="24"/>
  <c r="AC188" i="24" s="1"/>
  <c r="AD188" i="24" s="1"/>
  <c r="AF188" i="24"/>
  <c r="AK188" i="24" s="1"/>
  <c r="AI181" i="24"/>
  <c r="AD190" i="24"/>
  <c r="Z191" i="24"/>
  <c r="AC191" i="24" s="1"/>
  <c r="AD191" i="24" s="1"/>
  <c r="AK180" i="24"/>
  <c r="AN188" i="24"/>
  <c r="AT189" i="24" s="1"/>
  <c r="AT190" i="24" s="1"/>
  <c r="AK181" i="24"/>
  <c r="Z180" i="24"/>
  <c r="AC180" i="24" s="1"/>
  <c r="AD180" i="24" s="1"/>
  <c r="Z181" i="24"/>
  <c r="AC181" i="24" s="1"/>
  <c r="AD181" i="24" s="1"/>
  <c r="AK184" i="24"/>
  <c r="AK185" i="24"/>
  <c r="AK186" i="24"/>
  <c r="AK187" i="24"/>
  <c r="Z185" i="24"/>
  <c r="AC185" i="24" s="1"/>
  <c r="AD185" i="24" s="1"/>
  <c r="Z186" i="24"/>
  <c r="AC186" i="24" s="1"/>
  <c r="AD186" i="24" s="1"/>
  <c r="Z187" i="24"/>
  <c r="AC187" i="24" s="1"/>
  <c r="AD187" i="24" s="1"/>
  <c r="AF189" i="24"/>
  <c r="AF191" i="24"/>
  <c r="AK191" i="24" s="1"/>
  <c r="AC182" i="24"/>
  <c r="AD182" i="24" s="1"/>
  <c r="AC183" i="24"/>
  <c r="AD183" i="24" s="1"/>
  <c r="AC184" i="24"/>
  <c r="AD184" i="24" s="1"/>
  <c r="AC190" i="24"/>
  <c r="Z189" i="24"/>
  <c r="AC189" i="24" s="1"/>
  <c r="AD189" i="24" s="1"/>
  <c r="AI141" i="24"/>
  <c r="Z141" i="24"/>
  <c r="AC141" i="24" s="1"/>
  <c r="AD141" i="24" s="1"/>
  <c r="AK151" i="24"/>
  <c r="AI144" i="24"/>
  <c r="AF143" i="24"/>
  <c r="AI150" i="24"/>
  <c r="AK143" i="24"/>
  <c r="Z151" i="24"/>
  <c r="AC151" i="24" s="1"/>
  <c r="AD151" i="24" s="1"/>
  <c r="Z150" i="24"/>
  <c r="AF145" i="24"/>
  <c r="AK145" i="24" s="1"/>
  <c r="AF146" i="24"/>
  <c r="AK146" i="24" s="1"/>
  <c r="AF147" i="24"/>
  <c r="AK147" i="24" s="1"/>
  <c r="Z149" i="24"/>
  <c r="AI147" i="24"/>
  <c r="AC149" i="24"/>
  <c r="AD149" i="24" s="1"/>
  <c r="AK144" i="24"/>
  <c r="AK150" i="24"/>
  <c r="Z145" i="24"/>
  <c r="Z146" i="24"/>
  <c r="Z147" i="24"/>
  <c r="AF149" i="24"/>
  <c r="AK149" i="24" s="1"/>
  <c r="Z148" i="24"/>
  <c r="AC148" i="24" s="1"/>
  <c r="AD148" i="24" s="1"/>
  <c r="AC143" i="24"/>
  <c r="AD143" i="24" s="1"/>
  <c r="AC144" i="24"/>
  <c r="AD144" i="24" s="1"/>
  <c r="AC150" i="24"/>
  <c r="AD150" i="24" s="1"/>
  <c r="AC145" i="24"/>
  <c r="AD145" i="24" s="1"/>
  <c r="AC146" i="24"/>
  <c r="AD146" i="24" s="1"/>
  <c r="AC147" i="24"/>
  <c r="AD147" i="24" s="1"/>
  <c r="AK112" i="24"/>
  <c r="AI102" i="24"/>
  <c r="AI105" i="24"/>
  <c r="AK103" i="24"/>
  <c r="AK106" i="24"/>
  <c r="AK109" i="24"/>
  <c r="Z109" i="24"/>
  <c r="AC109" i="24" s="1"/>
  <c r="AD109" i="24" s="1"/>
  <c r="AK104" i="24"/>
  <c r="AE116" i="24"/>
  <c r="AK107" i="24"/>
  <c r="AK101" i="24"/>
  <c r="Z112" i="24"/>
  <c r="AC112" i="24" s="1"/>
  <c r="AD112" i="24" s="1"/>
  <c r="Z110" i="24"/>
  <c r="AK102" i="24"/>
  <c r="Z101" i="24"/>
  <c r="Z102" i="24"/>
  <c r="AK105" i="24"/>
  <c r="Z103" i="24"/>
  <c r="AC103" i="24" s="1"/>
  <c r="AD103" i="24" s="1"/>
  <c r="Z104" i="24"/>
  <c r="AC104" i="24" s="1"/>
  <c r="AD104" i="24" s="1"/>
  <c r="Z105" i="24"/>
  <c r="AC105" i="24" s="1"/>
  <c r="AD105" i="24" s="1"/>
  <c r="AK108" i="24"/>
  <c r="Z111" i="24"/>
  <c r="AC111" i="24" s="1"/>
  <c r="AD111" i="24" s="1"/>
  <c r="Z106" i="24"/>
  <c r="AC106" i="24" s="1"/>
  <c r="AD106" i="24" s="1"/>
  <c r="Z107" i="24"/>
  <c r="Z108" i="24"/>
  <c r="AF110" i="24"/>
  <c r="AK110" i="24" s="1"/>
  <c r="AC110" i="24"/>
  <c r="AD110" i="24" s="1"/>
  <c r="AC101" i="24"/>
  <c r="AD101" i="24" s="1"/>
  <c r="AC102" i="24"/>
  <c r="AD102" i="24" s="1"/>
  <c r="AK111" i="24"/>
  <c r="AC107" i="24"/>
  <c r="AD107" i="24" s="1"/>
  <c r="AC108" i="24"/>
  <c r="AD108" i="24" s="1"/>
  <c r="AI181" i="23"/>
  <c r="AI184" i="23"/>
  <c r="AI187" i="23"/>
  <c r="AI195" i="23" s="1"/>
  <c r="AI190" i="23"/>
  <c r="AK182" i="23"/>
  <c r="AK185" i="23"/>
  <c r="Z188" i="23"/>
  <c r="AC188" i="23" s="1"/>
  <c r="AD188" i="23" s="1"/>
  <c r="AK183" i="23"/>
  <c r="AE195" i="23"/>
  <c r="AK186" i="23"/>
  <c r="AF188" i="23"/>
  <c r="AK188" i="23" s="1"/>
  <c r="AC148" i="23"/>
  <c r="AD148" i="23" s="1"/>
  <c r="AI147" i="23"/>
  <c r="AI150" i="23"/>
  <c r="AI144" i="23"/>
  <c r="AI141" i="23"/>
  <c r="AF148" i="23"/>
  <c r="AK148" i="23" s="1"/>
  <c r="AK142" i="23"/>
  <c r="AK145" i="23"/>
  <c r="AK140" i="23"/>
  <c r="AK143" i="23"/>
  <c r="AN148" i="23"/>
  <c r="AT149" i="23" s="1"/>
  <c r="AT150" i="23" s="1"/>
  <c r="AK146" i="23"/>
  <c r="AI108" i="23"/>
  <c r="Z105" i="23"/>
  <c r="AC105" i="23" s="1"/>
  <c r="AD105" i="23" s="1"/>
  <c r="Z110" i="23"/>
  <c r="AC110" i="23" s="1"/>
  <c r="AD110" i="23" s="1"/>
  <c r="AF102" i="23"/>
  <c r="AK102" i="23" s="1"/>
  <c r="AD101" i="23"/>
  <c r="Z104" i="23"/>
  <c r="AC104" i="23" s="1"/>
  <c r="AD104" i="23" s="1"/>
  <c r="AN109" i="23"/>
  <c r="AT110" i="23" s="1"/>
  <c r="AT111" i="23" s="1"/>
  <c r="AE116" i="23"/>
  <c r="AF101" i="23"/>
  <c r="Z103" i="23"/>
  <c r="AC103" i="23" s="1"/>
  <c r="AD103" i="23" s="1"/>
  <c r="AK110" i="23"/>
  <c r="AK104" i="23"/>
  <c r="AK180" i="23"/>
  <c r="Z191" i="23"/>
  <c r="AC191" i="23" s="1"/>
  <c r="AD191" i="23" s="1"/>
  <c r="AN188" i="23"/>
  <c r="AT189" i="23" s="1"/>
  <c r="AT190" i="23" s="1"/>
  <c r="AK181" i="23"/>
  <c r="Z180" i="23"/>
  <c r="Z181" i="23"/>
  <c r="AK184" i="23"/>
  <c r="AK190" i="23"/>
  <c r="Z182" i="23"/>
  <c r="AC182" i="23" s="1"/>
  <c r="AD182" i="23" s="1"/>
  <c r="Z183" i="23"/>
  <c r="AC183" i="23" s="1"/>
  <c r="AD183" i="23" s="1"/>
  <c r="Z184" i="23"/>
  <c r="AC184" i="23" s="1"/>
  <c r="AD184" i="23" s="1"/>
  <c r="AK187" i="23"/>
  <c r="Z185" i="23"/>
  <c r="AC185" i="23" s="1"/>
  <c r="AD185" i="23" s="1"/>
  <c r="Z186" i="23"/>
  <c r="AC186" i="23" s="1"/>
  <c r="AD186" i="23" s="1"/>
  <c r="Z187" i="23"/>
  <c r="AC187" i="23" s="1"/>
  <c r="AD187" i="23" s="1"/>
  <c r="AF189" i="23"/>
  <c r="AK189" i="23" s="1"/>
  <c r="AC180" i="23"/>
  <c r="AD180" i="23" s="1"/>
  <c r="AC181" i="23"/>
  <c r="AD181" i="23" s="1"/>
  <c r="AF191" i="23"/>
  <c r="AK191" i="23" s="1"/>
  <c r="Z190" i="23"/>
  <c r="AC190" i="23"/>
  <c r="AD190" i="23" s="1"/>
  <c r="Z189" i="23"/>
  <c r="AC189" i="23" s="1"/>
  <c r="AD189" i="23" s="1"/>
  <c r="Z149" i="23"/>
  <c r="AK141" i="23"/>
  <c r="Z140" i="23"/>
  <c r="Z141" i="23"/>
  <c r="AK144" i="23"/>
  <c r="Z142" i="23"/>
  <c r="AC142" i="23" s="1"/>
  <c r="AD142" i="23" s="1"/>
  <c r="Z143" i="23"/>
  <c r="AC143" i="23" s="1"/>
  <c r="AD143" i="23" s="1"/>
  <c r="Z144" i="23"/>
  <c r="AC144" i="23" s="1"/>
  <c r="AD144" i="23" s="1"/>
  <c r="AK147" i="23"/>
  <c r="Z145" i="23"/>
  <c r="Z146" i="23"/>
  <c r="Z147" i="23"/>
  <c r="AF149" i="23"/>
  <c r="AK149" i="23" s="1"/>
  <c r="AC151" i="23"/>
  <c r="AD151" i="23" s="1"/>
  <c r="Z150" i="23"/>
  <c r="AC150" i="23" s="1"/>
  <c r="AD150" i="23" s="1"/>
  <c r="AC140" i="23"/>
  <c r="AC141" i="23"/>
  <c r="AF151" i="23"/>
  <c r="AK151" i="23" s="1"/>
  <c r="AD140" i="23"/>
  <c r="AD141" i="23"/>
  <c r="AK150" i="23"/>
  <c r="AC145" i="23"/>
  <c r="AD145" i="23" s="1"/>
  <c r="AC146" i="23"/>
  <c r="AD146" i="23" s="1"/>
  <c r="AC147" i="23"/>
  <c r="AD147" i="23" s="1"/>
  <c r="AC149" i="23"/>
  <c r="AD149" i="23" s="1"/>
  <c r="AD102" i="23"/>
  <c r="AD111" i="23"/>
  <c r="AK103" i="23"/>
  <c r="Z106" i="23"/>
  <c r="AC106" i="23" s="1"/>
  <c r="AD106" i="23" s="1"/>
  <c r="Z107" i="23"/>
  <c r="AC107" i="23" s="1"/>
  <c r="AD107" i="23" s="1"/>
  <c r="Z108" i="23"/>
  <c r="AC108" i="23" s="1"/>
  <c r="AD108" i="23" s="1"/>
  <c r="Z109" i="23"/>
  <c r="AC109" i="23"/>
  <c r="AD109" i="23" s="1"/>
  <c r="AF105" i="23"/>
  <c r="AK105" i="23" s="1"/>
  <c r="AF111" i="23"/>
  <c r="AK112" i="23"/>
  <c r="AF106" i="23"/>
  <c r="AK106" i="23" s="1"/>
  <c r="AF107" i="23"/>
  <c r="AK107" i="23" s="1"/>
  <c r="AF108" i="23"/>
  <c r="AK108" i="23" s="1"/>
  <c r="AI102" i="23"/>
  <c r="AC181" i="22"/>
  <c r="AD181" i="22" s="1"/>
  <c r="AC180" i="22"/>
  <c r="AD180" i="22" s="1"/>
  <c r="Z188" i="22"/>
  <c r="AC188" i="22" s="1"/>
  <c r="AD188" i="22" s="1"/>
  <c r="AF185" i="22"/>
  <c r="AD185" i="22"/>
  <c r="AK181" i="22"/>
  <c r="AC190" i="22"/>
  <c r="AD190" i="22" s="1"/>
  <c r="AE195" i="22"/>
  <c r="AF184" i="22"/>
  <c r="AK184" i="22" s="1"/>
  <c r="AF187" i="22"/>
  <c r="AK187" i="22" s="1"/>
  <c r="AF183" i="22"/>
  <c r="AF182" i="22"/>
  <c r="AF186" i="22"/>
  <c r="Z184" i="22"/>
  <c r="AC184" i="22" s="1"/>
  <c r="AD184" i="22" s="1"/>
  <c r="Z183" i="22"/>
  <c r="AC183" i="22" s="1"/>
  <c r="AD183" i="22" s="1"/>
  <c r="Z182" i="22"/>
  <c r="AC182" i="22" s="1"/>
  <c r="AD182" i="22" s="1"/>
  <c r="Z151" i="22"/>
  <c r="AC151" i="22"/>
  <c r="AE155" i="22"/>
  <c r="Z141" i="22"/>
  <c r="AC141" i="22" s="1"/>
  <c r="AD141" i="22" s="1"/>
  <c r="AI111" i="22"/>
  <c r="Z106" i="22"/>
  <c r="AC106" i="22" s="1"/>
  <c r="AD106" i="22" s="1"/>
  <c r="AF110" i="22"/>
  <c r="AF106" i="22"/>
  <c r="AN109" i="22"/>
  <c r="AT110" i="22" s="1"/>
  <c r="AT111" i="22" s="1"/>
  <c r="Z112" i="22"/>
  <c r="AC112" i="22" s="1"/>
  <c r="AD112" i="22" s="1"/>
  <c r="AE116" i="22"/>
  <c r="Z108" i="22"/>
  <c r="AC108" i="22" s="1"/>
  <c r="AD108" i="22" s="1"/>
  <c r="Z107" i="22"/>
  <c r="AC107" i="22" s="1"/>
  <c r="AD107" i="22" s="1"/>
  <c r="AI108" i="22"/>
  <c r="AD186" i="22"/>
  <c r="AD187" i="22"/>
  <c r="AI181" i="22"/>
  <c r="Z191" i="22"/>
  <c r="AC191" i="22" s="1"/>
  <c r="AD191" i="22" s="1"/>
  <c r="AI184" i="22"/>
  <c r="AI190" i="22"/>
  <c r="AN188" i="22"/>
  <c r="AT189" i="22" s="1"/>
  <c r="AT190" i="22" s="1"/>
  <c r="AI187" i="22"/>
  <c r="Z189" i="22"/>
  <c r="AC189" i="22" s="1"/>
  <c r="AD189" i="22" s="1"/>
  <c r="AF189" i="22"/>
  <c r="AD140" i="22"/>
  <c r="Z150" i="22"/>
  <c r="AC150" i="22" s="1"/>
  <c r="AF142" i="22"/>
  <c r="AF143" i="22"/>
  <c r="AF144" i="22"/>
  <c r="AK144" i="22" s="1"/>
  <c r="AF150" i="22"/>
  <c r="AK150" i="22" s="1"/>
  <c r="AF145" i="22"/>
  <c r="AF146" i="22"/>
  <c r="AF147" i="22"/>
  <c r="AK147" i="22" s="1"/>
  <c r="Z149" i="22"/>
  <c r="AC149" i="22" s="1"/>
  <c r="AI144" i="22"/>
  <c r="AI150" i="22"/>
  <c r="AN148" i="22"/>
  <c r="AT149" i="22" s="1"/>
  <c r="AT150" i="22" s="1"/>
  <c r="AK141" i="22"/>
  <c r="AI147" i="22"/>
  <c r="Z145" i="22"/>
  <c r="AC145" i="22" s="1"/>
  <c r="AD145" i="22" s="1"/>
  <c r="Z146" i="22"/>
  <c r="AC146" i="22" s="1"/>
  <c r="AD146" i="22" s="1"/>
  <c r="Z147" i="22"/>
  <c r="AF149" i="22"/>
  <c r="Z148" i="22"/>
  <c r="AC148" i="22" s="1"/>
  <c r="AD148" i="22" s="1"/>
  <c r="Z142" i="22"/>
  <c r="Z143" i="22"/>
  <c r="Z144" i="22"/>
  <c r="AC144" i="22" s="1"/>
  <c r="AD144" i="22" s="1"/>
  <c r="AC142" i="22"/>
  <c r="AD142" i="22" s="1"/>
  <c r="AC143" i="22"/>
  <c r="AD143" i="22" s="1"/>
  <c r="AC147" i="22"/>
  <c r="AD147" i="22" s="1"/>
  <c r="AF103" i="22"/>
  <c r="AF104" i="22"/>
  <c r="AF105" i="22"/>
  <c r="AK105" i="22" s="1"/>
  <c r="AF111" i="22"/>
  <c r="AK111" i="22" s="1"/>
  <c r="Z110" i="22"/>
  <c r="AC110" i="22" s="1"/>
  <c r="AD110" i="22" s="1"/>
  <c r="AI102" i="22"/>
  <c r="AF109" i="22"/>
  <c r="AK102" i="22"/>
  <c r="Z101" i="22"/>
  <c r="AC101" i="22" s="1"/>
  <c r="AD101" i="22" s="1"/>
  <c r="Z102" i="22"/>
  <c r="AC102" i="22" s="1"/>
  <c r="AD102" i="22" s="1"/>
  <c r="Z103" i="22"/>
  <c r="AC103" i="22" s="1"/>
  <c r="AD103" i="22" s="1"/>
  <c r="Z104" i="22"/>
  <c r="AC104" i="22" s="1"/>
  <c r="AD104" i="22" s="1"/>
  <c r="Z105" i="22"/>
  <c r="AC105" i="22" s="1"/>
  <c r="AD105" i="22" s="1"/>
  <c r="AK108" i="22"/>
  <c r="Z111" i="22"/>
  <c r="AC111" i="22" s="1"/>
  <c r="AD111" i="22" s="1"/>
  <c r="Z109" i="22"/>
  <c r="AC109" i="22" s="1"/>
  <c r="AD109" i="22" s="1"/>
  <c r="AI187" i="21"/>
  <c r="AN188" i="21"/>
  <c r="AT189" i="21" s="1"/>
  <c r="AT190" i="21" s="1"/>
  <c r="AI184" i="21"/>
  <c r="AI147" i="21"/>
  <c r="AI144" i="21"/>
  <c r="AF147" i="21"/>
  <c r="AK147" i="21" s="1"/>
  <c r="Z191" i="21"/>
  <c r="AC191" i="21" s="1"/>
  <c r="AD191" i="21" s="1"/>
  <c r="AI181" i="21"/>
  <c r="AI190" i="21"/>
  <c r="AF148" i="21"/>
  <c r="AE155" i="21"/>
  <c r="Z148" i="21"/>
  <c r="AC148" i="21" s="1"/>
  <c r="AD148" i="21" s="1"/>
  <c r="AF146" i="21"/>
  <c r="AN148" i="21"/>
  <c r="AT149" i="21" s="1"/>
  <c r="AT150" i="21" s="1"/>
  <c r="AF145" i="21"/>
  <c r="Z109" i="21"/>
  <c r="AC109" i="21" s="1"/>
  <c r="AD109" i="21" s="1"/>
  <c r="AI102" i="21"/>
  <c r="AI105" i="21"/>
  <c r="AI108" i="21"/>
  <c r="AI111" i="21"/>
  <c r="AK102" i="21"/>
  <c r="AK111" i="21"/>
  <c r="AE116" i="21"/>
  <c r="AF182" i="21"/>
  <c r="AF183" i="21"/>
  <c r="AF184" i="21"/>
  <c r="AK184" i="21" s="1"/>
  <c r="AF190" i="21"/>
  <c r="AK190" i="21" s="1"/>
  <c r="AF185" i="21"/>
  <c r="AF186" i="21"/>
  <c r="AF187" i="21"/>
  <c r="AK187" i="21" s="1"/>
  <c r="Z189" i="21"/>
  <c r="AC189" i="21" s="1"/>
  <c r="AD189" i="21" s="1"/>
  <c r="AK181" i="21"/>
  <c r="Z180" i="21"/>
  <c r="AC180" i="21" s="1"/>
  <c r="AD180" i="21" s="1"/>
  <c r="Z181" i="21"/>
  <c r="AC181" i="21" s="1"/>
  <c r="AD181" i="21" s="1"/>
  <c r="Z182" i="21"/>
  <c r="AC182" i="21" s="1"/>
  <c r="AD182" i="21" s="1"/>
  <c r="Z183" i="21"/>
  <c r="AC183" i="21" s="1"/>
  <c r="AD183" i="21" s="1"/>
  <c r="Z184" i="21"/>
  <c r="AC184" i="21" s="1"/>
  <c r="AD184" i="21" s="1"/>
  <c r="Z190" i="21"/>
  <c r="AC190" i="21" s="1"/>
  <c r="AD190" i="21" s="1"/>
  <c r="Z185" i="21"/>
  <c r="AC185" i="21" s="1"/>
  <c r="AD185" i="21" s="1"/>
  <c r="Z186" i="21"/>
  <c r="AC186" i="21" s="1"/>
  <c r="AD186" i="21" s="1"/>
  <c r="Z187" i="21"/>
  <c r="AC187" i="21" s="1"/>
  <c r="AD187" i="21" s="1"/>
  <c r="AF189" i="21"/>
  <c r="Z188" i="21"/>
  <c r="AC188" i="21" s="1"/>
  <c r="AD188" i="21" s="1"/>
  <c r="Z149" i="21"/>
  <c r="AC149" i="21" s="1"/>
  <c r="AI141" i="21"/>
  <c r="Z151" i="21"/>
  <c r="AC151" i="21" s="1"/>
  <c r="AK141" i="21"/>
  <c r="Z140" i="21"/>
  <c r="AC140" i="21" s="1"/>
  <c r="AD140" i="21" s="1"/>
  <c r="Z141" i="21"/>
  <c r="AC141" i="21" s="1"/>
  <c r="AD141" i="21" s="1"/>
  <c r="AK144" i="21"/>
  <c r="AK150" i="21"/>
  <c r="Z142" i="21"/>
  <c r="AC142" i="21" s="1"/>
  <c r="AD142" i="21" s="1"/>
  <c r="Z143" i="21"/>
  <c r="AC143" i="21" s="1"/>
  <c r="AD143" i="21" s="1"/>
  <c r="Z144" i="21"/>
  <c r="AC144" i="21" s="1"/>
  <c r="AD144" i="21" s="1"/>
  <c r="Z150" i="21"/>
  <c r="AC150" i="21" s="1"/>
  <c r="AF149" i="21"/>
  <c r="Z106" i="21"/>
  <c r="AC106" i="21" s="1"/>
  <c r="AD106" i="21" s="1"/>
  <c r="Z107" i="21"/>
  <c r="AC107" i="21" s="1"/>
  <c r="AD107" i="21" s="1"/>
  <c r="Z108" i="21"/>
  <c r="AC108" i="21" s="1"/>
  <c r="AD108" i="21" s="1"/>
  <c r="AF110" i="21"/>
  <c r="Z112" i="21"/>
  <c r="AC112" i="21"/>
  <c r="AD112" i="21"/>
  <c r="AC104" i="21"/>
  <c r="AD104" i="21" s="1"/>
  <c r="Z101" i="21"/>
  <c r="AC101" i="21" s="1"/>
  <c r="AD101" i="21" s="1"/>
  <c r="Z111" i="21"/>
  <c r="AC111" i="21" s="1"/>
  <c r="AD111" i="21" s="1"/>
  <c r="Z110" i="21"/>
  <c r="AC110" i="21" s="1"/>
  <c r="AD110" i="21" s="1"/>
  <c r="Z102" i="21"/>
  <c r="AC102" i="21" s="1"/>
  <c r="AD102" i="21" s="1"/>
  <c r="AK105" i="21"/>
  <c r="Z103" i="21"/>
  <c r="AC103" i="21" s="1"/>
  <c r="AD103" i="21" s="1"/>
  <c r="Z104" i="21"/>
  <c r="Z105" i="21"/>
  <c r="AC105" i="21" s="1"/>
  <c r="AD105" i="21" s="1"/>
  <c r="AK108" i="21"/>
  <c r="AK258" i="20"/>
  <c r="AC269" i="20"/>
  <c r="AD269" i="20" s="1"/>
  <c r="AC268" i="20"/>
  <c r="AD268" i="20" s="1"/>
  <c r="AF269" i="20"/>
  <c r="Z258" i="20"/>
  <c r="AC258" i="20" s="1"/>
  <c r="AD258" i="20" s="1"/>
  <c r="Z266" i="20"/>
  <c r="AC266" i="20" s="1"/>
  <c r="AD266" i="20" s="1"/>
  <c r="AF268" i="20"/>
  <c r="Z257" i="20"/>
  <c r="AC257" i="20" s="1"/>
  <c r="AD257" i="20" s="1"/>
  <c r="Z265" i="20"/>
  <c r="AC265" i="20" s="1"/>
  <c r="AD265" i="20" s="1"/>
  <c r="Z271" i="20"/>
  <c r="AC271" i="20" s="1"/>
  <c r="AD271" i="20" s="1"/>
  <c r="Z270" i="20"/>
  <c r="AC270" i="20" s="1"/>
  <c r="AD270" i="20" s="1"/>
  <c r="Z263" i="20"/>
  <c r="AC263" i="20" s="1"/>
  <c r="AD263" i="20" s="1"/>
  <c r="AC267" i="20"/>
  <c r="AD267" i="20" s="1"/>
  <c r="AF267" i="20"/>
  <c r="Z272" i="20"/>
  <c r="AC272" i="20" s="1"/>
  <c r="AD272" i="20" s="1"/>
  <c r="Z273" i="20"/>
  <c r="AC273" i="20" s="1"/>
  <c r="AD273" i="20" s="1"/>
  <c r="Z274" i="20"/>
  <c r="AC274" i="20" s="1"/>
  <c r="AD274" i="20" s="1"/>
  <c r="Z275" i="20"/>
  <c r="AC275" i="20" s="1"/>
  <c r="AD275" i="20" s="1"/>
  <c r="Z255" i="20"/>
  <c r="AC255" i="20" s="1"/>
  <c r="AD255" i="20" s="1"/>
  <c r="Z256" i="20"/>
  <c r="AC256" i="20" s="1"/>
  <c r="AD256" i="20" s="1"/>
  <c r="Z276" i="20"/>
  <c r="AC276" i="20" s="1"/>
  <c r="AD276" i="20" s="1"/>
  <c r="Z277" i="20"/>
  <c r="AC277" i="20" s="1"/>
  <c r="AD277" i="20" s="1"/>
  <c r="Z278" i="20"/>
  <c r="AC278" i="20" s="1"/>
  <c r="AD278" i="20" s="1"/>
  <c r="Z260" i="20"/>
  <c r="AC260" i="20" s="1"/>
  <c r="AD260" i="20" s="1"/>
  <c r="Z261" i="20"/>
  <c r="AC261" i="20" s="1"/>
  <c r="AD261" i="20" s="1"/>
  <c r="Z262" i="20"/>
  <c r="AC262" i="20" s="1"/>
  <c r="AD262" i="20" s="1"/>
  <c r="AF272" i="20"/>
  <c r="AF273" i="20"/>
  <c r="AF274" i="20"/>
  <c r="AF275" i="20"/>
  <c r="AK275" i="20" s="1"/>
  <c r="AF256" i="20"/>
  <c r="AI269" i="20"/>
  <c r="AF276" i="20"/>
  <c r="AK276" i="20" s="1"/>
  <c r="AF277" i="20"/>
  <c r="AF278" i="20"/>
  <c r="AI207" i="20"/>
  <c r="AI161" i="20"/>
  <c r="AC207" i="20"/>
  <c r="AD207" i="20" s="1"/>
  <c r="AI200" i="20"/>
  <c r="AI212" i="20"/>
  <c r="Z203" i="20"/>
  <c r="AC203" i="20" s="1"/>
  <c r="AD203" i="20" s="1"/>
  <c r="Z202" i="20"/>
  <c r="AC202" i="20" s="1"/>
  <c r="AD202" i="20" s="1"/>
  <c r="AI203" i="20"/>
  <c r="AF209" i="20"/>
  <c r="Z201" i="20"/>
  <c r="AC201" i="20" s="1"/>
  <c r="AD201" i="20" s="1"/>
  <c r="Z213" i="20"/>
  <c r="AC213" i="20" s="1"/>
  <c r="AF207" i="20"/>
  <c r="AK207" i="20" s="1"/>
  <c r="Z209" i="20"/>
  <c r="AC209" i="20" s="1"/>
  <c r="AD209" i="20" s="1"/>
  <c r="AK199" i="20"/>
  <c r="AK211" i="20"/>
  <c r="Z198" i="20"/>
  <c r="AC198" i="20" s="1"/>
  <c r="AD198" i="20" s="1"/>
  <c r="Z199" i="20"/>
  <c r="AC199" i="20" s="1"/>
  <c r="AD199" i="20" s="1"/>
  <c r="AI204" i="20"/>
  <c r="AI208" i="20"/>
  <c r="Z210" i="20"/>
  <c r="AC210" i="20" s="1"/>
  <c r="Z211" i="20"/>
  <c r="AC211" i="20" s="1"/>
  <c r="Z200" i="20"/>
  <c r="AC200" i="20" s="1"/>
  <c r="AD200" i="20" s="1"/>
  <c r="AK203" i="20"/>
  <c r="Z212" i="20"/>
  <c r="AC212" i="20" s="1"/>
  <c r="Z204" i="20"/>
  <c r="AC204" i="20" s="1"/>
  <c r="AD204" i="20" s="1"/>
  <c r="Z208" i="20"/>
  <c r="AC208" i="20" s="1"/>
  <c r="AD208" i="20" s="1"/>
  <c r="Z205" i="20"/>
  <c r="AC205" i="20" s="1"/>
  <c r="AD205" i="20" s="1"/>
  <c r="Z206" i="20"/>
  <c r="AC206" i="20" s="1"/>
  <c r="AD206" i="20" s="1"/>
  <c r="AK204" i="20"/>
  <c r="AF198" i="20"/>
  <c r="AF212" i="20"/>
  <c r="AK212" i="20" s="1"/>
  <c r="AF200" i="20"/>
  <c r="AI199" i="20"/>
  <c r="AF208" i="20"/>
  <c r="AK208" i="20" s="1"/>
  <c r="AI211" i="20"/>
  <c r="AF210" i="20"/>
  <c r="AI157" i="20"/>
  <c r="AI160" i="20"/>
  <c r="AI156" i="20"/>
  <c r="AI153" i="20"/>
  <c r="Z153" i="20"/>
  <c r="AC153" i="20" s="1"/>
  <c r="AD153" i="20" s="1"/>
  <c r="AI164" i="20"/>
  <c r="AF164" i="20"/>
  <c r="AK164" i="20" s="1"/>
  <c r="AF153" i="20"/>
  <c r="AK153" i="20" s="1"/>
  <c r="AI165" i="20"/>
  <c r="Z166" i="20"/>
  <c r="AC166" i="20" s="1"/>
  <c r="AD166" i="20" s="1"/>
  <c r="Z154" i="20"/>
  <c r="AC154" i="20" s="1"/>
  <c r="AD154" i="20" s="1"/>
  <c r="AF162" i="20"/>
  <c r="AC164" i="20"/>
  <c r="AD164" i="20" s="1"/>
  <c r="Z165" i="20"/>
  <c r="AC165" i="20" s="1"/>
  <c r="AD165" i="20" s="1"/>
  <c r="AC155" i="20"/>
  <c r="AD155" i="20" s="1"/>
  <c r="AF155" i="20"/>
  <c r="AF161" i="20"/>
  <c r="AK161" i="20" s="1"/>
  <c r="AC163" i="20"/>
  <c r="AD163" i="20" s="1"/>
  <c r="AF166" i="20"/>
  <c r="AF154" i="20"/>
  <c r="AF165" i="20"/>
  <c r="AK165" i="20" s="1"/>
  <c r="AF163" i="20"/>
  <c r="AF160" i="20"/>
  <c r="AK160" i="20" s="1"/>
  <c r="AF156" i="20"/>
  <c r="AK156" i="20" s="1"/>
  <c r="AF157" i="20"/>
  <c r="AK157" i="20" s="1"/>
  <c r="AF158" i="20"/>
  <c r="Z160" i="20"/>
  <c r="AC160" i="20" s="1"/>
  <c r="AD160" i="20" s="1"/>
  <c r="Z161" i="20"/>
  <c r="AC161" i="20" s="1"/>
  <c r="AD161" i="20" s="1"/>
  <c r="Z162" i="20"/>
  <c r="AC162" i="20" s="1"/>
  <c r="AD162" i="20" s="1"/>
  <c r="AI152" i="20"/>
  <c r="AF159" i="20"/>
  <c r="AK152" i="20"/>
  <c r="Z151" i="20"/>
  <c r="AC151" i="20" s="1"/>
  <c r="AD151" i="20" s="1"/>
  <c r="Z152" i="20"/>
  <c r="AC152" i="20" s="1"/>
  <c r="AD152" i="20" s="1"/>
  <c r="Z156" i="20"/>
  <c r="AC156" i="20" s="1"/>
  <c r="AD156" i="20" s="1"/>
  <c r="Z157" i="20"/>
  <c r="AC157" i="20" s="1"/>
  <c r="AD157" i="20" s="1"/>
  <c r="Z158" i="20"/>
  <c r="AC158" i="20" s="1"/>
  <c r="AD158" i="20" s="1"/>
  <c r="Z159" i="20"/>
  <c r="AC159" i="20" s="1"/>
  <c r="AD159" i="20" s="1"/>
  <c r="AI190" i="19"/>
  <c r="Z191" i="19"/>
  <c r="AC191" i="19" s="1"/>
  <c r="AD191" i="19" s="1"/>
  <c r="AI187" i="19"/>
  <c r="AE195" i="19"/>
  <c r="AN188" i="19"/>
  <c r="AT189" i="19" s="1"/>
  <c r="AT190" i="19" s="1"/>
  <c r="AI147" i="19"/>
  <c r="AC148" i="19"/>
  <c r="AD148" i="19"/>
  <c r="AF148" i="19"/>
  <c r="AK148" i="19" s="1"/>
  <c r="Z151" i="19"/>
  <c r="AC151" i="19" s="1"/>
  <c r="AD151" i="19" s="1"/>
  <c r="AN148" i="19"/>
  <c r="AT149" i="19" s="1"/>
  <c r="AT150" i="19" s="1"/>
  <c r="AE155" i="19"/>
  <c r="AK151" i="19"/>
  <c r="AC101" i="19"/>
  <c r="AD101" i="19" s="1"/>
  <c r="AC100" i="19"/>
  <c r="AD100" i="19" s="1"/>
  <c r="Z104" i="19"/>
  <c r="AC104" i="19" s="1"/>
  <c r="AD104" i="19" s="1"/>
  <c r="AI110" i="19"/>
  <c r="AF104" i="19"/>
  <c r="AK104" i="19" s="1"/>
  <c r="AI101" i="19"/>
  <c r="AK111" i="19"/>
  <c r="AK102" i="19"/>
  <c r="AF110" i="19"/>
  <c r="AK110" i="19" s="1"/>
  <c r="Z102" i="19"/>
  <c r="AC102" i="19" s="1"/>
  <c r="AD102" i="19" s="1"/>
  <c r="AF103" i="19"/>
  <c r="AK103" i="19" s="1"/>
  <c r="AE115" i="19"/>
  <c r="Z110" i="19"/>
  <c r="AC110" i="19" s="1"/>
  <c r="AD110" i="19" s="1"/>
  <c r="AK180" i="19"/>
  <c r="AF183" i="19"/>
  <c r="AF185" i="19"/>
  <c r="AK185" i="19" s="1"/>
  <c r="AF186" i="19"/>
  <c r="AK186" i="19" s="1"/>
  <c r="AF187" i="19"/>
  <c r="AK187" i="19" s="1"/>
  <c r="Z189" i="19"/>
  <c r="AC189" i="19" s="1"/>
  <c r="AD189" i="19" s="1"/>
  <c r="AF182" i="19"/>
  <c r="AK182" i="19" s="1"/>
  <c r="AF184" i="19"/>
  <c r="AK184" i="19" s="1"/>
  <c r="AF190" i="19"/>
  <c r="AK190" i="19" s="1"/>
  <c r="AI181" i="19"/>
  <c r="AF188" i="19"/>
  <c r="AK188" i="19" s="1"/>
  <c r="Z188" i="19"/>
  <c r="AC188" i="19" s="1"/>
  <c r="AD188" i="19" s="1"/>
  <c r="AK181" i="19"/>
  <c r="Z180" i="19"/>
  <c r="AC180" i="19" s="1"/>
  <c r="AD180" i="19" s="1"/>
  <c r="Z181" i="19"/>
  <c r="AC181" i="19" s="1"/>
  <c r="AD181" i="19" s="1"/>
  <c r="Z182" i="19"/>
  <c r="AC182" i="19" s="1"/>
  <c r="AD182" i="19" s="1"/>
  <c r="Z183" i="19"/>
  <c r="AC183" i="19" s="1"/>
  <c r="AD183" i="19" s="1"/>
  <c r="Z184" i="19"/>
  <c r="AC184" i="19" s="1"/>
  <c r="AD184" i="19" s="1"/>
  <c r="Z185" i="19"/>
  <c r="AC185" i="19" s="1"/>
  <c r="AD185" i="19" s="1"/>
  <c r="Z186" i="19"/>
  <c r="AC186" i="19" s="1"/>
  <c r="AD186" i="19" s="1"/>
  <c r="Z187" i="19"/>
  <c r="AC187" i="19" s="1"/>
  <c r="AD187" i="19" s="1"/>
  <c r="AF189" i="19"/>
  <c r="AK189" i="19" s="1"/>
  <c r="AC190" i="19"/>
  <c r="AD190" i="19"/>
  <c r="AF142" i="19"/>
  <c r="AK142" i="19" s="1"/>
  <c r="AF143" i="19"/>
  <c r="AK143" i="19" s="1"/>
  <c r="AF144" i="19"/>
  <c r="AK144" i="19" s="1"/>
  <c r="AF150" i="19"/>
  <c r="AK150" i="19" s="1"/>
  <c r="AF145" i="19"/>
  <c r="AK145" i="19" s="1"/>
  <c r="AF146" i="19"/>
  <c r="AK146" i="19" s="1"/>
  <c r="AF147" i="19"/>
  <c r="AK147" i="19" s="1"/>
  <c r="Z149" i="19"/>
  <c r="AC149" i="19" s="1"/>
  <c r="AD149" i="19" s="1"/>
  <c r="AI141" i="19"/>
  <c r="AK140" i="19"/>
  <c r="AI144" i="19"/>
  <c r="AI150" i="19"/>
  <c r="Z145" i="19"/>
  <c r="Z146" i="19"/>
  <c r="Z147" i="19"/>
  <c r="AC147" i="19" s="1"/>
  <c r="AD147" i="19" s="1"/>
  <c r="AF149" i="19"/>
  <c r="AK149" i="19" s="1"/>
  <c r="AK141" i="19"/>
  <c r="Z140" i="19"/>
  <c r="AC140" i="19" s="1"/>
  <c r="AD140" i="19" s="1"/>
  <c r="Z141" i="19"/>
  <c r="AC141" i="19" s="1"/>
  <c r="AD141" i="19" s="1"/>
  <c r="Z142" i="19"/>
  <c r="AC142" i="19" s="1"/>
  <c r="AD142" i="19" s="1"/>
  <c r="Z143" i="19"/>
  <c r="AC143" i="19" s="1"/>
  <c r="AD143" i="19" s="1"/>
  <c r="Z144" i="19"/>
  <c r="AC144" i="19" s="1"/>
  <c r="AD144" i="19" s="1"/>
  <c r="AC150" i="19"/>
  <c r="AD150" i="19" s="1"/>
  <c r="AC145" i="19"/>
  <c r="AD145" i="19" s="1"/>
  <c r="AC146" i="19"/>
  <c r="AD146" i="19" s="1"/>
  <c r="AD103" i="19"/>
  <c r="AC111" i="19"/>
  <c r="AD111" i="19" s="1"/>
  <c r="AF105" i="19"/>
  <c r="AF106" i="19"/>
  <c r="AK106" i="19" s="1"/>
  <c r="AF107" i="19"/>
  <c r="AK107" i="19" s="1"/>
  <c r="Z109" i="19"/>
  <c r="AC109" i="19" s="1"/>
  <c r="AD109" i="19" s="1"/>
  <c r="AF108" i="19"/>
  <c r="AK108" i="19" s="1"/>
  <c r="Z105" i="19"/>
  <c r="AC105" i="19" s="1"/>
  <c r="AD105" i="19" s="1"/>
  <c r="Z106" i="19"/>
  <c r="AC106" i="19" s="1"/>
  <c r="AD106" i="19" s="1"/>
  <c r="Z107" i="19"/>
  <c r="AC107" i="19" s="1"/>
  <c r="AD107" i="19" s="1"/>
  <c r="AC108" i="19"/>
  <c r="AD108" i="19" s="1"/>
  <c r="Z111" i="19"/>
  <c r="AK101" i="19"/>
  <c r="AI107" i="19"/>
  <c r="AK105" i="19"/>
  <c r="Z186" i="18"/>
  <c r="AC186" i="18" s="1"/>
  <c r="AD186" i="18" s="1"/>
  <c r="AK191" i="18"/>
  <c r="AF187" i="18"/>
  <c r="AK187" i="18" s="1"/>
  <c r="AK183" i="18"/>
  <c r="Z185" i="18"/>
  <c r="AI187" i="18"/>
  <c r="AK186" i="18"/>
  <c r="AE195" i="18"/>
  <c r="AK185" i="18"/>
  <c r="AK143" i="18"/>
  <c r="AK142" i="18"/>
  <c r="Z146" i="18"/>
  <c r="AC146" i="18" s="1"/>
  <c r="AD146" i="18" s="1"/>
  <c r="Z145" i="18"/>
  <c r="AC145" i="18" s="1"/>
  <c r="AD145" i="18" s="1"/>
  <c r="AN148" i="18"/>
  <c r="AT149" i="18" s="1"/>
  <c r="AT150" i="18" s="1"/>
  <c r="AF145" i="18"/>
  <c r="AK145" i="18" s="1"/>
  <c r="AK146" i="18"/>
  <c r="Z147" i="18"/>
  <c r="AC147" i="18" s="1"/>
  <c r="AD147" i="18" s="1"/>
  <c r="AK151" i="18"/>
  <c r="AE155" i="18"/>
  <c r="AI105" i="18"/>
  <c r="AN109" i="18"/>
  <c r="AT110" i="18" s="1"/>
  <c r="AT111" i="18" s="1"/>
  <c r="Z109" i="18"/>
  <c r="AC109" i="18" s="1"/>
  <c r="AD109" i="18" s="1"/>
  <c r="AI102" i="18"/>
  <c r="AF112" i="18"/>
  <c r="AK112" i="18" s="1"/>
  <c r="AE116" i="18"/>
  <c r="AK109" i="18"/>
  <c r="AI108" i="18"/>
  <c r="AI111" i="18"/>
  <c r="AD112" i="18"/>
  <c r="AK101" i="18"/>
  <c r="AF103" i="18"/>
  <c r="AF115" i="18" s="1"/>
  <c r="AF104" i="18"/>
  <c r="AK104" i="18" s="1"/>
  <c r="AF105" i="18"/>
  <c r="AK105" i="18" s="1"/>
  <c r="AF111" i="18"/>
  <c r="AK111" i="18" s="1"/>
  <c r="AF106" i="18"/>
  <c r="AK106" i="18" s="1"/>
  <c r="AF107" i="18"/>
  <c r="AK107" i="18" s="1"/>
  <c r="AF108" i="18"/>
  <c r="AK108" i="18" s="1"/>
  <c r="Z110" i="18"/>
  <c r="AC110" i="18" s="1"/>
  <c r="AD110" i="18" s="1"/>
  <c r="AK102" i="18"/>
  <c r="Z101" i="18"/>
  <c r="AC101" i="18" s="1"/>
  <c r="AD101" i="18" s="1"/>
  <c r="Z102" i="18"/>
  <c r="Z104" i="18"/>
  <c r="AC104" i="18" s="1"/>
  <c r="AD104" i="18" s="1"/>
  <c r="Z106" i="18"/>
  <c r="AC106" i="18" s="1"/>
  <c r="AD106" i="18" s="1"/>
  <c r="Z107" i="18"/>
  <c r="AC107" i="18" s="1"/>
  <c r="AD107" i="18" s="1"/>
  <c r="Z108" i="18"/>
  <c r="AC108" i="18" s="1"/>
  <c r="AD108" i="18" s="1"/>
  <c r="AF110" i="18"/>
  <c r="AK110" i="18" s="1"/>
  <c r="AC102" i="18"/>
  <c r="AD102" i="18" s="1"/>
  <c r="Z105" i="18"/>
  <c r="AC105" i="18" s="1"/>
  <c r="AD105" i="18" s="1"/>
  <c r="Z103" i="18"/>
  <c r="AC103" i="18" s="1"/>
  <c r="AD103" i="18" s="1"/>
  <c r="Z111" i="18"/>
  <c r="AC111" i="18" s="1"/>
  <c r="AD111" i="18" s="1"/>
  <c r="AI181" i="18"/>
  <c r="Z191" i="18"/>
  <c r="AC191" i="18" s="1"/>
  <c r="AD191" i="18" s="1"/>
  <c r="AK180" i="18"/>
  <c r="AI184" i="18"/>
  <c r="AI190" i="18"/>
  <c r="AN188" i="18"/>
  <c r="AT189" i="18" s="1"/>
  <c r="AT190" i="18" s="1"/>
  <c r="AK181" i="18"/>
  <c r="Z180" i="18"/>
  <c r="AC180" i="18" s="1"/>
  <c r="AD180" i="18" s="1"/>
  <c r="Z181" i="18"/>
  <c r="AC181" i="18" s="1"/>
  <c r="AD181" i="18" s="1"/>
  <c r="AK184" i="18"/>
  <c r="AK190" i="18"/>
  <c r="Z182" i="18"/>
  <c r="AC182" i="18" s="1"/>
  <c r="AD182" i="18" s="1"/>
  <c r="Z183" i="18"/>
  <c r="AC183" i="18" s="1"/>
  <c r="AD183" i="18" s="1"/>
  <c r="Z184" i="18"/>
  <c r="AC184" i="18" s="1"/>
  <c r="AD184" i="18" s="1"/>
  <c r="AK188" i="18"/>
  <c r="Z190" i="18"/>
  <c r="AC190" i="18" s="1"/>
  <c r="AD190" i="18" s="1"/>
  <c r="Z188" i="18"/>
  <c r="AC188" i="18" s="1"/>
  <c r="AD188" i="18" s="1"/>
  <c r="Z189" i="18"/>
  <c r="AC189" i="18" s="1"/>
  <c r="AD189" i="18" s="1"/>
  <c r="AF189" i="18"/>
  <c r="AK189" i="18" s="1"/>
  <c r="AC185" i="18"/>
  <c r="AD185" i="18" s="1"/>
  <c r="AC187" i="18"/>
  <c r="AD187" i="18" s="1"/>
  <c r="Z149" i="18"/>
  <c r="AC149" i="18" s="1"/>
  <c r="AD149" i="18" s="1"/>
  <c r="AI141" i="18"/>
  <c r="AF148" i="18"/>
  <c r="AK148" i="18" s="1"/>
  <c r="Z151" i="18"/>
  <c r="AC151" i="18" s="1"/>
  <c r="AD151" i="18" s="1"/>
  <c r="AK140" i="18"/>
  <c r="AI144" i="18"/>
  <c r="AI150" i="18"/>
  <c r="AK141" i="18"/>
  <c r="Z140" i="18"/>
  <c r="AC140" i="18" s="1"/>
  <c r="AD140" i="18" s="1"/>
  <c r="Z141" i="18"/>
  <c r="AC141" i="18" s="1"/>
  <c r="AD141" i="18" s="1"/>
  <c r="AK144" i="18"/>
  <c r="AK150" i="18"/>
  <c r="Z142" i="18"/>
  <c r="Z143" i="18"/>
  <c r="Z144" i="18"/>
  <c r="AC144" i="18" s="1"/>
  <c r="AD144" i="18" s="1"/>
  <c r="AK147" i="18"/>
  <c r="Z150" i="18"/>
  <c r="AC150" i="18" s="1"/>
  <c r="AD150" i="18" s="1"/>
  <c r="Z148" i="18"/>
  <c r="AC148" i="18" s="1"/>
  <c r="AD148" i="18" s="1"/>
  <c r="AC142" i="18"/>
  <c r="AD142" i="18" s="1"/>
  <c r="AC143" i="18"/>
  <c r="AD143" i="18" s="1"/>
  <c r="AF149" i="18"/>
  <c r="AK149" i="18" s="1"/>
  <c r="Z186" i="17"/>
  <c r="AC186" i="17" s="1"/>
  <c r="AD186" i="17" s="1"/>
  <c r="AI187" i="17"/>
  <c r="AF189" i="17"/>
  <c r="AK189" i="17" s="1"/>
  <c r="AN188" i="17"/>
  <c r="AT189" i="17" s="1"/>
  <c r="AT190" i="17" s="1"/>
  <c r="Z191" i="17"/>
  <c r="Z185" i="17"/>
  <c r="AC185" i="17" s="1"/>
  <c r="AD185" i="17" s="1"/>
  <c r="AC191" i="17"/>
  <c r="AD191" i="17" s="1"/>
  <c r="AF191" i="17"/>
  <c r="AK191" i="17" s="1"/>
  <c r="AK151" i="17"/>
  <c r="AK148" i="17"/>
  <c r="Z140" i="17"/>
  <c r="AC140" i="17" s="1"/>
  <c r="AD140" i="17" s="1"/>
  <c r="AE155" i="17"/>
  <c r="Z141" i="17"/>
  <c r="AC141" i="17" s="1"/>
  <c r="AD141" i="17" s="1"/>
  <c r="Z151" i="17"/>
  <c r="AC151" i="17"/>
  <c r="AD151" i="17" s="1"/>
  <c r="AF111" i="17"/>
  <c r="AF100" i="17"/>
  <c r="AE115" i="17"/>
  <c r="Z101" i="17"/>
  <c r="AC101" i="17" s="1"/>
  <c r="AD101" i="17" s="1"/>
  <c r="Z100" i="17"/>
  <c r="AC100" i="17" s="1"/>
  <c r="AD100" i="17" s="1"/>
  <c r="AF109" i="17"/>
  <c r="AK109" i="17" s="1"/>
  <c r="AF101" i="17"/>
  <c r="AK101" i="17" s="1"/>
  <c r="AK180" i="17"/>
  <c r="AD187" i="17"/>
  <c r="AF182" i="17"/>
  <c r="AK182" i="17" s="1"/>
  <c r="AF183" i="17"/>
  <c r="AF184" i="17"/>
  <c r="AK184" i="17" s="1"/>
  <c r="AF190" i="17"/>
  <c r="AK190" i="17" s="1"/>
  <c r="AF185" i="17"/>
  <c r="AK185" i="17" s="1"/>
  <c r="AF186" i="17"/>
  <c r="AK186" i="17" s="1"/>
  <c r="AF187" i="17"/>
  <c r="Z189" i="17"/>
  <c r="AC189" i="17" s="1"/>
  <c r="AD189" i="17" s="1"/>
  <c r="AI181" i="17"/>
  <c r="AF188" i="17"/>
  <c r="AK188" i="17" s="1"/>
  <c r="AK181" i="17"/>
  <c r="Z180" i="17"/>
  <c r="AC180" i="17" s="1"/>
  <c r="AD180" i="17" s="1"/>
  <c r="Z181" i="17"/>
  <c r="AC181" i="17" s="1"/>
  <c r="AD181" i="17" s="1"/>
  <c r="Z182" i="17"/>
  <c r="AC182" i="17" s="1"/>
  <c r="AD182" i="17" s="1"/>
  <c r="Z183" i="17"/>
  <c r="AC183" i="17" s="1"/>
  <c r="AD183" i="17" s="1"/>
  <c r="Z184" i="17"/>
  <c r="AC184" i="17" s="1"/>
  <c r="AD184" i="17" s="1"/>
  <c r="AK187" i="17"/>
  <c r="Z190" i="17"/>
  <c r="AC190" i="17" s="1"/>
  <c r="AD190" i="17" s="1"/>
  <c r="Z188" i="17"/>
  <c r="AC188" i="17" s="1"/>
  <c r="AD188" i="17" s="1"/>
  <c r="AK140" i="17"/>
  <c r="AF142" i="17"/>
  <c r="AF143" i="17"/>
  <c r="AF144" i="17"/>
  <c r="AK144" i="17" s="1"/>
  <c r="AF150" i="17"/>
  <c r="AK150" i="17" s="1"/>
  <c r="AF145" i="17"/>
  <c r="AK145" i="17" s="1"/>
  <c r="AF146" i="17"/>
  <c r="AK146" i="17" s="1"/>
  <c r="AF147" i="17"/>
  <c r="AK147" i="17" s="1"/>
  <c r="Z149" i="17"/>
  <c r="AC149" i="17" s="1"/>
  <c r="AD149" i="17" s="1"/>
  <c r="AI144" i="17"/>
  <c r="AI150" i="17"/>
  <c r="AK141" i="17"/>
  <c r="AK142" i="17"/>
  <c r="AK143" i="17"/>
  <c r="AI147" i="17"/>
  <c r="Z146" i="17"/>
  <c r="AC146" i="17" s="1"/>
  <c r="AD146" i="17" s="1"/>
  <c r="AF149" i="17"/>
  <c r="AK149" i="17" s="1"/>
  <c r="Z148" i="17"/>
  <c r="AC148" i="17" s="1"/>
  <c r="AD148" i="17" s="1"/>
  <c r="Z142" i="17"/>
  <c r="AC142" i="17" s="1"/>
  <c r="AD142" i="17" s="1"/>
  <c r="Z143" i="17"/>
  <c r="AC143" i="17" s="1"/>
  <c r="AD143" i="17" s="1"/>
  <c r="Z144" i="17"/>
  <c r="AC144" i="17" s="1"/>
  <c r="AD144" i="17" s="1"/>
  <c r="Z150" i="17"/>
  <c r="AC150" i="17" s="1"/>
  <c r="AD150" i="17" s="1"/>
  <c r="Z145" i="17"/>
  <c r="Z147" i="17"/>
  <c r="AC147" i="17" s="1"/>
  <c r="AD147" i="17" s="1"/>
  <c r="AC145" i="17"/>
  <c r="AD145" i="17" s="1"/>
  <c r="AF102" i="17"/>
  <c r="AK102" i="17" s="1"/>
  <c r="AF103" i="17"/>
  <c r="AK103" i="17" s="1"/>
  <c r="AF104" i="17"/>
  <c r="AK104" i="17" s="1"/>
  <c r="AF110" i="17"/>
  <c r="AK110" i="17" s="1"/>
  <c r="AK111" i="17"/>
  <c r="Z102" i="17"/>
  <c r="AC102" i="17" s="1"/>
  <c r="AD102" i="17" s="1"/>
  <c r="AF105" i="17"/>
  <c r="AK105" i="17" s="1"/>
  <c r="AF106" i="17"/>
  <c r="AK106" i="17" s="1"/>
  <c r="AF107" i="17"/>
  <c r="AK107" i="17" s="1"/>
  <c r="AI101" i="17"/>
  <c r="AF108" i="17"/>
  <c r="AK108" i="17" s="1"/>
  <c r="AI104" i="17"/>
  <c r="AI110" i="17"/>
  <c r="AI107" i="17"/>
  <c r="AC109" i="17"/>
  <c r="AD109" i="17" s="1"/>
  <c r="Z103" i="17"/>
  <c r="AC103" i="17" s="1"/>
  <c r="AD103" i="17" s="1"/>
  <c r="Z110" i="17"/>
  <c r="AC110" i="17" s="1"/>
  <c r="AD110" i="17" s="1"/>
  <c r="Z105" i="17"/>
  <c r="AC105" i="17" s="1"/>
  <c r="AD105" i="17" s="1"/>
  <c r="Z106" i="17"/>
  <c r="AC106" i="17" s="1"/>
  <c r="AD106" i="17" s="1"/>
  <c r="Z107" i="17"/>
  <c r="AC107" i="17" s="1"/>
  <c r="AD107" i="17" s="1"/>
  <c r="Z108" i="17"/>
  <c r="AC108" i="17" s="1"/>
  <c r="AD108" i="17" s="1"/>
  <c r="AC104" i="17"/>
  <c r="AD104" i="17" s="1"/>
  <c r="AI190" i="16"/>
  <c r="Z194" i="16"/>
  <c r="AC194" i="16"/>
  <c r="Z183" i="16"/>
  <c r="AC183" i="16" s="1"/>
  <c r="AD183" i="16" s="1"/>
  <c r="AK191" i="16"/>
  <c r="AD194" i="16"/>
  <c r="AF194" i="16"/>
  <c r="AK194" i="16" s="1"/>
  <c r="Z184" i="16"/>
  <c r="AC184" i="16" s="1"/>
  <c r="AD184" i="16" s="1"/>
  <c r="AE198" i="16"/>
  <c r="AF192" i="16"/>
  <c r="AK192" i="16" s="1"/>
  <c r="AK152" i="16"/>
  <c r="AF149" i="16"/>
  <c r="AK149" i="16" s="1"/>
  <c r="AI144" i="16"/>
  <c r="AF151" i="16"/>
  <c r="AK151" i="16" s="1"/>
  <c r="AE158" i="16"/>
  <c r="AI150" i="16"/>
  <c r="Z150" i="16"/>
  <c r="AC150" i="16" s="1"/>
  <c r="AD150" i="16" s="1"/>
  <c r="Z144" i="16"/>
  <c r="AC144" i="16" s="1"/>
  <c r="AD144" i="16" s="1"/>
  <c r="AK154" i="16"/>
  <c r="Z143" i="16"/>
  <c r="AC143" i="16" s="1"/>
  <c r="AD143" i="16" s="1"/>
  <c r="AF153" i="16"/>
  <c r="AK153" i="16" s="1"/>
  <c r="AK102" i="16"/>
  <c r="Z98" i="16"/>
  <c r="AC98" i="16" s="1"/>
  <c r="AD98" i="16" s="1"/>
  <c r="AK98" i="16"/>
  <c r="Z99" i="16"/>
  <c r="AC99" i="16" s="1"/>
  <c r="AD99" i="16" s="1"/>
  <c r="AE113" i="16"/>
  <c r="AK104" i="16"/>
  <c r="AK183" i="16"/>
  <c r="AF187" i="16"/>
  <c r="AK187" i="16" s="1"/>
  <c r="AF188" i="16"/>
  <c r="AK188" i="16" s="1"/>
  <c r="AF193" i="16"/>
  <c r="AK193" i="16" s="1"/>
  <c r="AI184" i="16"/>
  <c r="AF189" i="16"/>
  <c r="AK189" i="16" s="1"/>
  <c r="AF190" i="16"/>
  <c r="AK190" i="16" s="1"/>
  <c r="Z192" i="16"/>
  <c r="AC192" i="16" s="1"/>
  <c r="AD192" i="16" s="1"/>
  <c r="AF191" i="16"/>
  <c r="AK184" i="16"/>
  <c r="AK185" i="16"/>
  <c r="AI193" i="16"/>
  <c r="AK186" i="16"/>
  <c r="Z185" i="16"/>
  <c r="AC185" i="16" s="1"/>
  <c r="AD185" i="16" s="1"/>
  <c r="Z186" i="16"/>
  <c r="AC186" i="16" s="1"/>
  <c r="AD186" i="16" s="1"/>
  <c r="Z187" i="16"/>
  <c r="AC187" i="16" s="1"/>
  <c r="AD187" i="16" s="1"/>
  <c r="Z188" i="16"/>
  <c r="AC188" i="16" s="1"/>
  <c r="AD188" i="16" s="1"/>
  <c r="Z193" i="16"/>
  <c r="AC193" i="16" s="1"/>
  <c r="AD193" i="16" s="1"/>
  <c r="Z189" i="16"/>
  <c r="AC189" i="16" s="1"/>
  <c r="AD189" i="16" s="1"/>
  <c r="Z190" i="16"/>
  <c r="AC190" i="16" s="1"/>
  <c r="AD190" i="16" s="1"/>
  <c r="Z191" i="16"/>
  <c r="AC191" i="16" s="1"/>
  <c r="AD191" i="16" s="1"/>
  <c r="Z152" i="16"/>
  <c r="Z154" i="16"/>
  <c r="AK144" i="16"/>
  <c r="AK145" i="16"/>
  <c r="AI153" i="16"/>
  <c r="AC154" i="16"/>
  <c r="AD154" i="16" s="1"/>
  <c r="Z147" i="16"/>
  <c r="AC147" i="16" s="1"/>
  <c r="AD147" i="16" s="1"/>
  <c r="Z148" i="16"/>
  <c r="AC148" i="16" s="1"/>
  <c r="AD148" i="16" s="1"/>
  <c r="AK150" i="16"/>
  <c r="Z153" i="16"/>
  <c r="AC153" i="16"/>
  <c r="AD153" i="16" s="1"/>
  <c r="AK146" i="16"/>
  <c r="AC152" i="16"/>
  <c r="AD152" i="16" s="1"/>
  <c r="Z145" i="16"/>
  <c r="AC145" i="16" s="1"/>
  <c r="AD145" i="16" s="1"/>
  <c r="Z146" i="16"/>
  <c r="AC146" i="16" s="1"/>
  <c r="AD146" i="16" s="1"/>
  <c r="AK148" i="16"/>
  <c r="AF152" i="16"/>
  <c r="Z151" i="16"/>
  <c r="AC151" i="16" s="1"/>
  <c r="AD151" i="16" s="1"/>
  <c r="AC149" i="16"/>
  <c r="AD149" i="16" s="1"/>
  <c r="Z107" i="16"/>
  <c r="AI101" i="16"/>
  <c r="Z109" i="16"/>
  <c r="AK99" i="16"/>
  <c r="AK100" i="16"/>
  <c r="AI103" i="16"/>
  <c r="AI108" i="16"/>
  <c r="AK101" i="16"/>
  <c r="Z101" i="16"/>
  <c r="AC101" i="16" s="1"/>
  <c r="AD101" i="16" s="1"/>
  <c r="AK103" i="16"/>
  <c r="AC109" i="16"/>
  <c r="Z102" i="16"/>
  <c r="AC102" i="16" s="1"/>
  <c r="AD102" i="16" s="1"/>
  <c r="AK105" i="16"/>
  <c r="Z108" i="16"/>
  <c r="AD109" i="16"/>
  <c r="Z104" i="16"/>
  <c r="AC104" i="16" s="1"/>
  <c r="AD104" i="16" s="1"/>
  <c r="Z105" i="16"/>
  <c r="AF107" i="16"/>
  <c r="Z106" i="16"/>
  <c r="AC108" i="16"/>
  <c r="AC105" i="16"/>
  <c r="AD105" i="16" s="1"/>
  <c r="AC107" i="16"/>
  <c r="Z100" i="16"/>
  <c r="AC100" i="16" s="1"/>
  <c r="AD100" i="16" s="1"/>
  <c r="AD107" i="16"/>
  <c r="Z103" i="16"/>
  <c r="AC103" i="16" s="1"/>
  <c r="AD103" i="16" s="1"/>
  <c r="AK189" i="15"/>
  <c r="Z181" i="15"/>
  <c r="AC181" i="15" s="1"/>
  <c r="AD181" i="15" s="1"/>
  <c r="Z192" i="15"/>
  <c r="AC192" i="15" s="1"/>
  <c r="AD192" i="15" s="1"/>
  <c r="AD193" i="15"/>
  <c r="AC193" i="15"/>
  <c r="AF193" i="15"/>
  <c r="AK192" i="15"/>
  <c r="AE196" i="15"/>
  <c r="AC152" i="15"/>
  <c r="AF146" i="15"/>
  <c r="AD152" i="15"/>
  <c r="AK143" i="15"/>
  <c r="AF151" i="15"/>
  <c r="AK151" i="15" s="1"/>
  <c r="AI151" i="15"/>
  <c r="Z145" i="15"/>
  <c r="AC145" i="15" s="1"/>
  <c r="AD145" i="15" s="1"/>
  <c r="AF145" i="15"/>
  <c r="AK145" i="15"/>
  <c r="AF152" i="15"/>
  <c r="AK152" i="15"/>
  <c r="AE156" i="15"/>
  <c r="Z151" i="15"/>
  <c r="AC151" i="15" s="1"/>
  <c r="AD151" i="15" s="1"/>
  <c r="AC150" i="15"/>
  <c r="AD150" i="15" s="1"/>
  <c r="AF149" i="15"/>
  <c r="AK149" i="15" s="1"/>
  <c r="Z149" i="15"/>
  <c r="AC149" i="15" s="1"/>
  <c r="AD149" i="15" s="1"/>
  <c r="AK98" i="15"/>
  <c r="AI103" i="15"/>
  <c r="AK103" i="15"/>
  <c r="Z103" i="15"/>
  <c r="AC103" i="15" s="1"/>
  <c r="AD103" i="15" s="1"/>
  <c r="AF185" i="15"/>
  <c r="AK185" i="15" s="1"/>
  <c r="AF186" i="15"/>
  <c r="AK186" i="15" s="1"/>
  <c r="AF191" i="15"/>
  <c r="AK191" i="15" s="1"/>
  <c r="AI182" i="15"/>
  <c r="AF187" i="15"/>
  <c r="AK187" i="15" s="1"/>
  <c r="AF188" i="15"/>
  <c r="AK188" i="15" s="1"/>
  <c r="Z190" i="15"/>
  <c r="AC190" i="15" s="1"/>
  <c r="AD190" i="15" s="1"/>
  <c r="AK182" i="15"/>
  <c r="AK183" i="15"/>
  <c r="AI191" i="15"/>
  <c r="AK184" i="15"/>
  <c r="Z183" i="15"/>
  <c r="AC183" i="15" s="1"/>
  <c r="AD183" i="15" s="1"/>
  <c r="Z184" i="15"/>
  <c r="AC184" i="15" s="1"/>
  <c r="AD184" i="15" s="1"/>
  <c r="Z185" i="15"/>
  <c r="Z186" i="15"/>
  <c r="Z191" i="15"/>
  <c r="AC191" i="15" s="1"/>
  <c r="AD191" i="15" s="1"/>
  <c r="Z187" i="15"/>
  <c r="Z188" i="15"/>
  <c r="AC188" i="15" s="1"/>
  <c r="AD188" i="15" s="1"/>
  <c r="AF190" i="15"/>
  <c r="AK190" i="15" s="1"/>
  <c r="Z189" i="15"/>
  <c r="AC189" i="15" s="1"/>
  <c r="AD189" i="15" s="1"/>
  <c r="AC185" i="15"/>
  <c r="AD185" i="15" s="1"/>
  <c r="AC186" i="15"/>
  <c r="AD186" i="15" s="1"/>
  <c r="AC187" i="15"/>
  <c r="AD187" i="15" s="1"/>
  <c r="AI142" i="15"/>
  <c r="AF147" i="15"/>
  <c r="AK147" i="15" s="1"/>
  <c r="AF148" i="15"/>
  <c r="AK148" i="15" s="1"/>
  <c r="Z150" i="15"/>
  <c r="Z141" i="15"/>
  <c r="AC141" i="15" s="1"/>
  <c r="AD141" i="15" s="1"/>
  <c r="Z142" i="15"/>
  <c r="AC142" i="15" s="1"/>
  <c r="AD142" i="15" s="1"/>
  <c r="AK144" i="15"/>
  <c r="Z143" i="15"/>
  <c r="AC143" i="15" s="1"/>
  <c r="AD143" i="15" s="1"/>
  <c r="Z144" i="15"/>
  <c r="AC144" i="15" s="1"/>
  <c r="AD144" i="15" s="1"/>
  <c r="AK146" i="15"/>
  <c r="Z147" i="15"/>
  <c r="AC147" i="15" s="1"/>
  <c r="AD147" i="15" s="1"/>
  <c r="Z148" i="15"/>
  <c r="AC148" i="15" s="1"/>
  <c r="AD148" i="15" s="1"/>
  <c r="AF150" i="15"/>
  <c r="AK150" i="15" s="1"/>
  <c r="AK142" i="15"/>
  <c r="AC146" i="15"/>
  <c r="AD146" i="15" s="1"/>
  <c r="AI99" i="15"/>
  <c r="AI101" i="15"/>
  <c r="AE113" i="15"/>
  <c r="AK99" i="15"/>
  <c r="AN106" i="15"/>
  <c r="AT107" i="15" s="1"/>
  <c r="AT108" i="15" s="1"/>
  <c r="Z98" i="15"/>
  <c r="AC98" i="15" s="1"/>
  <c r="AD98" i="15" s="1"/>
  <c r="Z99" i="15"/>
  <c r="AK101" i="15"/>
  <c r="AI105" i="15"/>
  <c r="AC107" i="15"/>
  <c r="Z100" i="15"/>
  <c r="AC100" i="15" s="1"/>
  <c r="AD100" i="15" s="1"/>
  <c r="Z101" i="15"/>
  <c r="AC101" i="15" s="1"/>
  <c r="AD101" i="15" s="1"/>
  <c r="AK104" i="15"/>
  <c r="AD107" i="15"/>
  <c r="AC109" i="15"/>
  <c r="AK105" i="15"/>
  <c r="AD109" i="15"/>
  <c r="Z109" i="15"/>
  <c r="AC99" i="15"/>
  <c r="AD99" i="15" s="1"/>
  <c r="Z104" i="15"/>
  <c r="AC104" i="15" s="1"/>
  <c r="AD104" i="15" s="1"/>
  <c r="Z105" i="15"/>
  <c r="AC105" i="15" s="1"/>
  <c r="AD105" i="15" s="1"/>
  <c r="AF107" i="15"/>
  <c r="Z107" i="15"/>
  <c r="AC187" i="14"/>
  <c r="AD187" i="14" s="1"/>
  <c r="AK181" i="14"/>
  <c r="Z181" i="14"/>
  <c r="AC181" i="14" s="1"/>
  <c r="AD181" i="14" s="1"/>
  <c r="AC182" i="14"/>
  <c r="AD182" i="14" s="1"/>
  <c r="AF182" i="14"/>
  <c r="AK182" i="14" s="1"/>
  <c r="AK179" i="14"/>
  <c r="AK189" i="14"/>
  <c r="AK183" i="14"/>
  <c r="AI189" i="14"/>
  <c r="AI180" i="14"/>
  <c r="Z183" i="14"/>
  <c r="AC183" i="14" s="1"/>
  <c r="AD183" i="14" s="1"/>
  <c r="AF187" i="14"/>
  <c r="AK187" i="14" s="1"/>
  <c r="Z189" i="14"/>
  <c r="AC189" i="14" s="1"/>
  <c r="AD189" i="14" s="1"/>
  <c r="Z179" i="14"/>
  <c r="Z180" i="14"/>
  <c r="AC180" i="14" s="1"/>
  <c r="AD180" i="14" s="1"/>
  <c r="AK184" i="14"/>
  <c r="AK185" i="14"/>
  <c r="AC190" i="14"/>
  <c r="AD190" i="14" s="1"/>
  <c r="Z188" i="14"/>
  <c r="AC188" i="14" s="1"/>
  <c r="AD188" i="14" s="1"/>
  <c r="AK180" i="14"/>
  <c r="AK186" i="14"/>
  <c r="Z184" i="14"/>
  <c r="AC184" i="14" s="1"/>
  <c r="AD184" i="14" s="1"/>
  <c r="Z185" i="14"/>
  <c r="AC185" i="14" s="1"/>
  <c r="AD185" i="14" s="1"/>
  <c r="Z186" i="14"/>
  <c r="AC186" i="14" s="1"/>
  <c r="AD186" i="14" s="1"/>
  <c r="AF188" i="14"/>
  <c r="AK188" i="14" s="1"/>
  <c r="AC179" i="14"/>
  <c r="AD179" i="14" s="1"/>
  <c r="AF190" i="14"/>
  <c r="AK190" i="14" s="1"/>
  <c r="AI145" i="14"/>
  <c r="AD138" i="14"/>
  <c r="AF141" i="14"/>
  <c r="Z145" i="14"/>
  <c r="AC145" i="14" s="1"/>
  <c r="AD145" i="14" s="1"/>
  <c r="AF143" i="14"/>
  <c r="AK143" i="14"/>
  <c r="AF142" i="14"/>
  <c r="AK142" i="14" s="1"/>
  <c r="AF140" i="14"/>
  <c r="AK140" i="14" s="1"/>
  <c r="Z139" i="14"/>
  <c r="AC139" i="14" s="1"/>
  <c r="AD139" i="14" s="1"/>
  <c r="AF139" i="14"/>
  <c r="AK139" i="14" s="1"/>
  <c r="AI139" i="14"/>
  <c r="Z138" i="14"/>
  <c r="AC138" i="14" s="1"/>
  <c r="AF138" i="14"/>
  <c r="AK138" i="14" s="1"/>
  <c r="Z137" i="14"/>
  <c r="AC137" i="14"/>
  <c r="AD137" i="14" s="1"/>
  <c r="AF137" i="14"/>
  <c r="AK137" i="14" s="1"/>
  <c r="AE150" i="14"/>
  <c r="AK135" i="14"/>
  <c r="AF99" i="14"/>
  <c r="AK99" i="14" s="1"/>
  <c r="AI99" i="14"/>
  <c r="AC102" i="14"/>
  <c r="AD102" i="14" s="1"/>
  <c r="AF102" i="14"/>
  <c r="AI101" i="14"/>
  <c r="AC101" i="14"/>
  <c r="AD101" i="14" s="1"/>
  <c r="AF98" i="14"/>
  <c r="AC100" i="14"/>
  <c r="AD100" i="14" s="1"/>
  <c r="AF100" i="14"/>
  <c r="AF101" i="14"/>
  <c r="AK101" i="14" s="1"/>
  <c r="AC103" i="14"/>
  <c r="AD103" i="14" s="1"/>
  <c r="Z146" i="14"/>
  <c r="AK136" i="14"/>
  <c r="AI142" i="14"/>
  <c r="Z135" i="14"/>
  <c r="AC135" i="14" s="1"/>
  <c r="AD135" i="14" s="1"/>
  <c r="Z136" i="14"/>
  <c r="AC136" i="14" s="1"/>
  <c r="AD136" i="14" s="1"/>
  <c r="AK141" i="14"/>
  <c r="AK145" i="14"/>
  <c r="AC146" i="14"/>
  <c r="AD146" i="14" s="1"/>
  <c r="Z144" i="14"/>
  <c r="AC144" i="14" s="1"/>
  <c r="AD144" i="14" s="1"/>
  <c r="Z140" i="14"/>
  <c r="AC140" i="14" s="1"/>
  <c r="AD140" i="14" s="1"/>
  <c r="Z141" i="14"/>
  <c r="AC141" i="14" s="1"/>
  <c r="AD141" i="14" s="1"/>
  <c r="Z142" i="14"/>
  <c r="AC142" i="14" s="1"/>
  <c r="AD142" i="14" s="1"/>
  <c r="AF144" i="14"/>
  <c r="AK144" i="14" s="1"/>
  <c r="Z143" i="14"/>
  <c r="AC143" i="14" s="1"/>
  <c r="AD143" i="14" s="1"/>
  <c r="AI97" i="14"/>
  <c r="Z107" i="14"/>
  <c r="AK97" i="14"/>
  <c r="AC105" i="14"/>
  <c r="Z96" i="14"/>
  <c r="AC96" i="14" s="1"/>
  <c r="AD96" i="14" s="1"/>
  <c r="Z97" i="14"/>
  <c r="AC97" i="14" s="1"/>
  <c r="AD97" i="14" s="1"/>
  <c r="AD105" i="14"/>
  <c r="AK106" i="14"/>
  <c r="AC107" i="14"/>
  <c r="AK103" i="14"/>
  <c r="AD107" i="14"/>
  <c r="AF105" i="14"/>
  <c r="Z105" i="14"/>
  <c r="AK55" i="13"/>
  <c r="AK16" i="13"/>
  <c r="Z16" i="13"/>
  <c r="AC16" i="13" s="1"/>
  <c r="AI16" i="13"/>
  <c r="Z15" i="13"/>
  <c r="AC15" i="13" s="1"/>
  <c r="AF16" i="13"/>
  <c r="AE30" i="13"/>
  <c r="AK15" i="13"/>
  <c r="AE68" i="13"/>
  <c r="AK59" i="13"/>
  <c r="AC61" i="13"/>
  <c r="AD61" i="13" s="1"/>
  <c r="AD57" i="13"/>
  <c r="AD60" i="13"/>
  <c r="Z64" i="13"/>
  <c r="AC64" i="13" s="1"/>
  <c r="AD64" i="13" s="1"/>
  <c r="Z62" i="13"/>
  <c r="AI54" i="13"/>
  <c r="AK53" i="13"/>
  <c r="AI57" i="13"/>
  <c r="AI63" i="13"/>
  <c r="AE67" i="13"/>
  <c r="AN61" i="13" s="1"/>
  <c r="AT63" i="13" s="1"/>
  <c r="Z63" i="13"/>
  <c r="AK54" i="13"/>
  <c r="AC62" i="13"/>
  <c r="AD62" i="13" s="1"/>
  <c r="Z53" i="13"/>
  <c r="AC53" i="13" s="1"/>
  <c r="AD53" i="13" s="1"/>
  <c r="Z54" i="13"/>
  <c r="AC54" i="13" s="1"/>
  <c r="AD54" i="13" s="1"/>
  <c r="AK57" i="13"/>
  <c r="AK63" i="13"/>
  <c r="Z55" i="13"/>
  <c r="AC55" i="13" s="1"/>
  <c r="AD55" i="13" s="1"/>
  <c r="Z56" i="13"/>
  <c r="AC56" i="13" s="1"/>
  <c r="AD56" i="13" s="1"/>
  <c r="Z57" i="13"/>
  <c r="AK60" i="13"/>
  <c r="Z58" i="13"/>
  <c r="Z59" i="13"/>
  <c r="AC59" i="13" s="1"/>
  <c r="AD59" i="13" s="1"/>
  <c r="Z60" i="13"/>
  <c r="AF62" i="13"/>
  <c r="AK62" i="13" s="1"/>
  <c r="Z61" i="13"/>
  <c r="AC57" i="13"/>
  <c r="AC63" i="13"/>
  <c r="AD63" i="13" s="1"/>
  <c r="AC58" i="13"/>
  <c r="AD58" i="13" s="1"/>
  <c r="AC60" i="13"/>
  <c r="AK24" i="13"/>
  <c r="AD16" i="13"/>
  <c r="AD15" i="13"/>
  <c r="AF17" i="13"/>
  <c r="AF18" i="13"/>
  <c r="AK18" i="13" s="1"/>
  <c r="AF20" i="13"/>
  <c r="AK20" i="13" s="1"/>
  <c r="AF21" i="13"/>
  <c r="AK21" i="13" s="1"/>
  <c r="AF22" i="13"/>
  <c r="Z24" i="13"/>
  <c r="AK25" i="13"/>
  <c r="AF19" i="13"/>
  <c r="AK19" i="13" s="1"/>
  <c r="AF25" i="13"/>
  <c r="AF23" i="13"/>
  <c r="AK23" i="13" s="1"/>
  <c r="Z26" i="13"/>
  <c r="AC26" i="13" s="1"/>
  <c r="AD26" i="13" s="1"/>
  <c r="AI19" i="13"/>
  <c r="AI30" i="13" s="1"/>
  <c r="AI25" i="13"/>
  <c r="AE29" i="13"/>
  <c r="AN23" i="13" s="1"/>
  <c r="AT24" i="13" s="1"/>
  <c r="AT25" i="13" s="1"/>
  <c r="AK17" i="13"/>
  <c r="AI22" i="13"/>
  <c r="AC24" i="13"/>
  <c r="AD24" i="13" s="1"/>
  <c r="Z23" i="13"/>
  <c r="AC23" i="13" s="1"/>
  <c r="AD23" i="13" s="1"/>
  <c r="AC17" i="13"/>
  <c r="AD17" i="13" s="1"/>
  <c r="AC18" i="13"/>
  <c r="AD18" i="13" s="1"/>
  <c r="AC19" i="13"/>
  <c r="AD19" i="13" s="1"/>
  <c r="AC25" i="13"/>
  <c r="AD25" i="13"/>
  <c r="AK22" i="13"/>
  <c r="Z20" i="13"/>
  <c r="AC20" i="13" s="1"/>
  <c r="AD20" i="13" s="1"/>
  <c r="Z21" i="13"/>
  <c r="AC21" i="13" s="1"/>
  <c r="AD21" i="13" s="1"/>
  <c r="Z22" i="13"/>
  <c r="AC22" i="13" s="1"/>
  <c r="AD22" i="13" s="1"/>
  <c r="AF24" i="13"/>
  <c r="AI144" i="10"/>
  <c r="AC186" i="10"/>
  <c r="AD186" i="10" s="1"/>
  <c r="AI141" i="10"/>
  <c r="AI150" i="10"/>
  <c r="AI93" i="13"/>
  <c r="AK98" i="13"/>
  <c r="AI150" i="12"/>
  <c r="AI144" i="12"/>
  <c r="AI141" i="12"/>
  <c r="AI102" i="12"/>
  <c r="Z145" i="12"/>
  <c r="AC145" i="12" s="1"/>
  <c r="AD145" i="12" s="1"/>
  <c r="AF146" i="12"/>
  <c r="AI108" i="12"/>
  <c r="AN109" i="12"/>
  <c r="AT110" i="12" s="1"/>
  <c r="AT111" i="12" s="1"/>
  <c r="Z110" i="12"/>
  <c r="AC110" i="12" s="1"/>
  <c r="AI105" i="12"/>
  <c r="AI111" i="12"/>
  <c r="AF110" i="12"/>
  <c r="Z112" i="12"/>
  <c r="AC112" i="12" s="1"/>
  <c r="AE116" i="12"/>
  <c r="Z151" i="12"/>
  <c r="AC151" i="12" s="1"/>
  <c r="AD151" i="12" s="1"/>
  <c r="AN148" i="12"/>
  <c r="AT149" i="12" s="1"/>
  <c r="AT150" i="12" s="1"/>
  <c r="AK141" i="12"/>
  <c r="Z140" i="12"/>
  <c r="AC140" i="12" s="1"/>
  <c r="AD140" i="12" s="1"/>
  <c r="Z141" i="12"/>
  <c r="AC141" i="12" s="1"/>
  <c r="AD141" i="12" s="1"/>
  <c r="AK144" i="12"/>
  <c r="AK150" i="12"/>
  <c r="Z142" i="12"/>
  <c r="AC142" i="12" s="1"/>
  <c r="AD142" i="12" s="1"/>
  <c r="Z143" i="12"/>
  <c r="AC143" i="12" s="1"/>
  <c r="AD143" i="12" s="1"/>
  <c r="Z144" i="12"/>
  <c r="AC144" i="12" s="1"/>
  <c r="AD144" i="12" s="1"/>
  <c r="AK147" i="12"/>
  <c r="Z150" i="12"/>
  <c r="AC150" i="12" s="1"/>
  <c r="AD150" i="12" s="1"/>
  <c r="Z149" i="12"/>
  <c r="AC149" i="12" s="1"/>
  <c r="AD149" i="12" s="1"/>
  <c r="AF149" i="12"/>
  <c r="Z148" i="12"/>
  <c r="AC148" i="12" s="1"/>
  <c r="AD148" i="12" s="1"/>
  <c r="AC146" i="12"/>
  <c r="AD146" i="12" s="1"/>
  <c r="AC147" i="12"/>
  <c r="AD147" i="12" s="1"/>
  <c r="AF103" i="12"/>
  <c r="AF104" i="12"/>
  <c r="AF105" i="12"/>
  <c r="AK105" i="12" s="1"/>
  <c r="AF111" i="12"/>
  <c r="AK111" i="12" s="1"/>
  <c r="Z111" i="12"/>
  <c r="AC111" i="12" s="1"/>
  <c r="Z107" i="12"/>
  <c r="AC107" i="12" s="1"/>
  <c r="AD107" i="12" s="1"/>
  <c r="Z108" i="12"/>
  <c r="AC108" i="12" s="1"/>
  <c r="AD108" i="12" s="1"/>
  <c r="Z109" i="12"/>
  <c r="AC109" i="12" s="1"/>
  <c r="AD109" i="12" s="1"/>
  <c r="AF112" i="12"/>
  <c r="AK102" i="12"/>
  <c r="Z102" i="12"/>
  <c r="AC102" i="12" s="1"/>
  <c r="AD102" i="12" s="1"/>
  <c r="Z103" i="12"/>
  <c r="AC103" i="12" s="1"/>
  <c r="AD103" i="12" s="1"/>
  <c r="Z104" i="12"/>
  <c r="AC104" i="12" s="1"/>
  <c r="AD104" i="12" s="1"/>
  <c r="AK108" i="12"/>
  <c r="Z106" i="12"/>
  <c r="AC106" i="12" s="1"/>
  <c r="AD106" i="12" s="1"/>
  <c r="Z101" i="12"/>
  <c r="AC101" i="12" s="1"/>
  <c r="AD101" i="12" s="1"/>
  <c r="Z105" i="12"/>
  <c r="AC105" i="12" s="1"/>
  <c r="AD105" i="12" s="1"/>
  <c r="AI141" i="11"/>
  <c r="AI150" i="11"/>
  <c r="AF142" i="11"/>
  <c r="AF141" i="11"/>
  <c r="AK141" i="11" s="1"/>
  <c r="AF150" i="11"/>
  <c r="AK150" i="11" s="1"/>
  <c r="AN109" i="11"/>
  <c r="AT110" i="11" s="1"/>
  <c r="AT111" i="11" s="1"/>
  <c r="AF147" i="11"/>
  <c r="AK147" i="11" s="1"/>
  <c r="AF148" i="11"/>
  <c r="AC143" i="11"/>
  <c r="AD143" i="11" s="1"/>
  <c r="AF146" i="11"/>
  <c r="AC142" i="11"/>
  <c r="AD142" i="11" s="1"/>
  <c r="AF145" i="11"/>
  <c r="Z148" i="11"/>
  <c r="AC148" i="11" s="1"/>
  <c r="AD148" i="11" s="1"/>
  <c r="AC147" i="11"/>
  <c r="AD147" i="11" s="1"/>
  <c r="AC146" i="11"/>
  <c r="AD146" i="11" s="1"/>
  <c r="AC145" i="11"/>
  <c r="AD145" i="11" s="1"/>
  <c r="AC141" i="11"/>
  <c r="AD141" i="11" s="1"/>
  <c r="AF144" i="11"/>
  <c r="AK144" i="11" s="1"/>
  <c r="AI147" i="11"/>
  <c r="AC140" i="11"/>
  <c r="AD140" i="11" s="1"/>
  <c r="AF143" i="11"/>
  <c r="AC150" i="11"/>
  <c r="AD150" i="11" s="1"/>
  <c r="AF151" i="11"/>
  <c r="Z149" i="11"/>
  <c r="AC149" i="11" s="1"/>
  <c r="AD149" i="11" s="1"/>
  <c r="Z144" i="11"/>
  <c r="AC144" i="11" s="1"/>
  <c r="AD144" i="11" s="1"/>
  <c r="Z151" i="11"/>
  <c r="AC151" i="11" s="1"/>
  <c r="AD151" i="11" s="1"/>
  <c r="Z112" i="11"/>
  <c r="AC112" i="11" s="1"/>
  <c r="AI105" i="11"/>
  <c r="AI102" i="11"/>
  <c r="AF103" i="11"/>
  <c r="AF104" i="11"/>
  <c r="AF105" i="11"/>
  <c r="AK105" i="11" s="1"/>
  <c r="AF111" i="11"/>
  <c r="AK111" i="11" s="1"/>
  <c r="AF106" i="11"/>
  <c r="AF107" i="11"/>
  <c r="AF108" i="11"/>
  <c r="AK108" i="11" s="1"/>
  <c r="Z110" i="11"/>
  <c r="AC110" i="11" s="1"/>
  <c r="Z101" i="11"/>
  <c r="AC101" i="11" s="1"/>
  <c r="AD101" i="11" s="1"/>
  <c r="Z111" i="11"/>
  <c r="AC111" i="11" s="1"/>
  <c r="AK102" i="11"/>
  <c r="Z102" i="11"/>
  <c r="AC102" i="11" s="1"/>
  <c r="AD102" i="11" s="1"/>
  <c r="Z103" i="11"/>
  <c r="AC103" i="11" s="1"/>
  <c r="AD103" i="11" s="1"/>
  <c r="Z104" i="11"/>
  <c r="AC104" i="11" s="1"/>
  <c r="AD104" i="11" s="1"/>
  <c r="Z105" i="11"/>
  <c r="AC105" i="11" s="1"/>
  <c r="AD105" i="11" s="1"/>
  <c r="AF110" i="11"/>
  <c r="Z106" i="11"/>
  <c r="AC106" i="11" s="1"/>
  <c r="AD106" i="11" s="1"/>
  <c r="Z107" i="11"/>
  <c r="AC107" i="11" s="1"/>
  <c r="AD107" i="11" s="1"/>
  <c r="Z108" i="11"/>
  <c r="AC108" i="11" s="1"/>
  <c r="AD108" i="11" s="1"/>
  <c r="Z109" i="11"/>
  <c r="AC109" i="11" s="1"/>
  <c r="AD109" i="11" s="1"/>
  <c r="AK155" i="10"/>
  <c r="AF148" i="10"/>
  <c r="AF151" i="10"/>
  <c r="AE155" i="10"/>
  <c r="AK141" i="10"/>
  <c r="Z140" i="10"/>
  <c r="AC140" i="10" s="1"/>
  <c r="AD140" i="10" s="1"/>
  <c r="Z141" i="10"/>
  <c r="AC141" i="10" s="1"/>
  <c r="AD141" i="10" s="1"/>
  <c r="AK144" i="10"/>
  <c r="Z142" i="10"/>
  <c r="Z143" i="10"/>
  <c r="AC143" i="10" s="1"/>
  <c r="AD143" i="10" s="1"/>
  <c r="Z144" i="10"/>
  <c r="AK147" i="10"/>
  <c r="Z145" i="10"/>
  <c r="AC145" i="10" s="1"/>
  <c r="AD145" i="10" s="1"/>
  <c r="Z146" i="10"/>
  <c r="AC146" i="10" s="1"/>
  <c r="AD146" i="10" s="1"/>
  <c r="Z147" i="10"/>
  <c r="AC147" i="10" s="1"/>
  <c r="AD147" i="10" s="1"/>
  <c r="AK150" i="10"/>
  <c r="Z148" i="10"/>
  <c r="AC148" i="10" s="1"/>
  <c r="AD148" i="10" s="1"/>
  <c r="Z149" i="10"/>
  <c r="AC149" i="10" s="1"/>
  <c r="AD149" i="10" s="1"/>
  <c r="Z150" i="10"/>
  <c r="AC150" i="10" s="1"/>
  <c r="AD150" i="10" s="1"/>
  <c r="AC142" i="10"/>
  <c r="AD142" i="10" s="1"/>
  <c r="AC144" i="10"/>
  <c r="AD144" i="10" s="1"/>
  <c r="Z151" i="10"/>
  <c r="AC151" i="10" s="1"/>
  <c r="AD151" i="10" s="1"/>
  <c r="AC183" i="10"/>
  <c r="AD183" i="10" s="1"/>
  <c r="AC190" i="10"/>
  <c r="AD190" i="10" s="1"/>
  <c r="AF105" i="10"/>
  <c r="AK105" i="10" s="1"/>
  <c r="AF104" i="10"/>
  <c r="AF106" i="10"/>
  <c r="AF107" i="10"/>
  <c r="AF108" i="10"/>
  <c r="AK108" i="10" s="1"/>
  <c r="Z110" i="10"/>
  <c r="AC110" i="10" s="1"/>
  <c r="AI102" i="10"/>
  <c r="AF109" i="10"/>
  <c r="Z112" i="10"/>
  <c r="AC112" i="10" s="1"/>
  <c r="AI105" i="10"/>
  <c r="AI111" i="10"/>
  <c r="Z101" i="10"/>
  <c r="AC101" i="10" s="1"/>
  <c r="AD101" i="10" s="1"/>
  <c r="Z102" i="10"/>
  <c r="AC102" i="10" s="1"/>
  <c r="AD102" i="10" s="1"/>
  <c r="AK111" i="10"/>
  <c r="Z103" i="10"/>
  <c r="AC103" i="10" s="1"/>
  <c r="AD103" i="10" s="1"/>
  <c r="Z111" i="10"/>
  <c r="AC111" i="10" s="1"/>
  <c r="Z106" i="10"/>
  <c r="AC106" i="10" s="1"/>
  <c r="AD106" i="10" s="1"/>
  <c r="Z107" i="10"/>
  <c r="AC107" i="10" s="1"/>
  <c r="AD107" i="10" s="1"/>
  <c r="Z108" i="10"/>
  <c r="AC108" i="10" s="1"/>
  <c r="AD108" i="10" s="1"/>
  <c r="AF110" i="10"/>
  <c r="AC104" i="10"/>
  <c r="AD104" i="10" s="1"/>
  <c r="AC105" i="10"/>
  <c r="AD105" i="10" s="1"/>
  <c r="AK102" i="10"/>
  <c r="Z109" i="10"/>
  <c r="AC109" i="10" s="1"/>
  <c r="AD109" i="10" s="1"/>
  <c r="AI184" i="10"/>
  <c r="AF188" i="10"/>
  <c r="AC187" i="10"/>
  <c r="AD187" i="10" s="1"/>
  <c r="AC182" i="10"/>
  <c r="AD182" i="10" s="1"/>
  <c r="AF146" i="9"/>
  <c r="AF142" i="9"/>
  <c r="AF145" i="9"/>
  <c r="AI141" i="9"/>
  <c r="AF144" i="9"/>
  <c r="AK144" i="9" s="1"/>
  <c r="AF148" i="9"/>
  <c r="AF143" i="9"/>
  <c r="AI144" i="9"/>
  <c r="AF147" i="9"/>
  <c r="AK147" i="9" s="1"/>
  <c r="AF107" i="9"/>
  <c r="AI105" i="9"/>
  <c r="AI102" i="9"/>
  <c r="AI111" i="9"/>
  <c r="AF108" i="9"/>
  <c r="AK108" i="9" s="1"/>
  <c r="AI108" i="9"/>
  <c r="Z151" i="9"/>
  <c r="AC151" i="9" s="1"/>
  <c r="AD151" i="9" s="1"/>
  <c r="Z149" i="9"/>
  <c r="AC149" i="9" s="1"/>
  <c r="AD149" i="9" s="1"/>
  <c r="AN148" i="9"/>
  <c r="AT149" i="9" s="1"/>
  <c r="AT150" i="9" s="1"/>
  <c r="AK141" i="9"/>
  <c r="Z140" i="9"/>
  <c r="AC140" i="9" s="1"/>
  <c r="AD140" i="9" s="1"/>
  <c r="Z141" i="9"/>
  <c r="AC141" i="9" s="1"/>
  <c r="AD141" i="9" s="1"/>
  <c r="AK150" i="9"/>
  <c r="Z142" i="9"/>
  <c r="AC142" i="9" s="1"/>
  <c r="AD142" i="9" s="1"/>
  <c r="Z143" i="9"/>
  <c r="AC143" i="9" s="1"/>
  <c r="AD143" i="9" s="1"/>
  <c r="Z144" i="9"/>
  <c r="AC144" i="9" s="1"/>
  <c r="AD144" i="9" s="1"/>
  <c r="Z150" i="9"/>
  <c r="AC150" i="9" s="1"/>
  <c r="AD150" i="9" s="1"/>
  <c r="Z145" i="9"/>
  <c r="AC145" i="9" s="1"/>
  <c r="AD145" i="9" s="1"/>
  <c r="Z146" i="9"/>
  <c r="AC146" i="9" s="1"/>
  <c r="AD146" i="9" s="1"/>
  <c r="Z147" i="9"/>
  <c r="AC147" i="9" s="1"/>
  <c r="AD147" i="9" s="1"/>
  <c r="AF149" i="9"/>
  <c r="Z148" i="9"/>
  <c r="AC148" i="9" s="1"/>
  <c r="AD148" i="9" s="1"/>
  <c r="AE116" i="9"/>
  <c r="Z106" i="9"/>
  <c r="AC106" i="9" s="1"/>
  <c r="AD106" i="9" s="1"/>
  <c r="Z112" i="9"/>
  <c r="AC112" i="9" s="1"/>
  <c r="AF106" i="9"/>
  <c r="Z108" i="9"/>
  <c r="AC108" i="9" s="1"/>
  <c r="AD108" i="9" s="1"/>
  <c r="AN109" i="9"/>
  <c r="AT110" i="9" s="1"/>
  <c r="AT111" i="9" s="1"/>
  <c r="AD107" i="9"/>
  <c r="AK102" i="9"/>
  <c r="AF103" i="9"/>
  <c r="AF104" i="9"/>
  <c r="AF105" i="9"/>
  <c r="AK105" i="9" s="1"/>
  <c r="AF111" i="9"/>
  <c r="AK111" i="9" s="1"/>
  <c r="Z110" i="9"/>
  <c r="AC110" i="9" s="1"/>
  <c r="Z103" i="9"/>
  <c r="AC103" i="9" s="1"/>
  <c r="AD103" i="9" s="1"/>
  <c r="Z104" i="9"/>
  <c r="AC104" i="9" s="1"/>
  <c r="AD104" i="9" s="1"/>
  <c r="Z105" i="9"/>
  <c r="AC105" i="9" s="1"/>
  <c r="AD105" i="9" s="1"/>
  <c r="Z111" i="9"/>
  <c r="AC111" i="9" s="1"/>
  <c r="Z102" i="9"/>
  <c r="AC102" i="9" s="1"/>
  <c r="AD102" i="9" s="1"/>
  <c r="AF110" i="9"/>
  <c r="Z109" i="9"/>
  <c r="AC109" i="9" s="1"/>
  <c r="Z101" i="9"/>
  <c r="AC101" i="9" s="1"/>
  <c r="AD101" i="9" s="1"/>
  <c r="AC182" i="9"/>
  <c r="AD182" i="9" s="1"/>
  <c r="AI188" i="9"/>
  <c r="AF185" i="7"/>
  <c r="AF148" i="6"/>
  <c r="AI105" i="6"/>
  <c r="AI105" i="7"/>
  <c r="AI108" i="7"/>
  <c r="AI190" i="6"/>
  <c r="AI138" i="6"/>
  <c r="AI141" i="6"/>
  <c r="AK141" i="6"/>
  <c r="AI144" i="6"/>
  <c r="AF190" i="6"/>
  <c r="AI108" i="6"/>
  <c r="AI147" i="6"/>
  <c r="AN145" i="6"/>
  <c r="AT147" i="6" s="1"/>
  <c r="AI147" i="7"/>
  <c r="AI102" i="7"/>
  <c r="AI111" i="7"/>
  <c r="AI141" i="7"/>
  <c r="AI144" i="7"/>
  <c r="Z146" i="7"/>
  <c r="AC146" i="7" s="1"/>
  <c r="AD146" i="7" s="1"/>
  <c r="AI150" i="7"/>
  <c r="Z145" i="7"/>
  <c r="AC145" i="7" s="1"/>
  <c r="AD145" i="7" s="1"/>
  <c r="AN148" i="7"/>
  <c r="AT149" i="7" s="1"/>
  <c r="AT150" i="7" s="1"/>
  <c r="AN109" i="7"/>
  <c r="AT110" i="7" s="1"/>
  <c r="AT111" i="7" s="1"/>
  <c r="Z147" i="7"/>
  <c r="AC147" i="7" s="1"/>
  <c r="AD147" i="7" s="1"/>
  <c r="AF148" i="7"/>
  <c r="AE155" i="7"/>
  <c r="AF145" i="7"/>
  <c r="AF109" i="7"/>
  <c r="Z151" i="7"/>
  <c r="AC151" i="7" s="1"/>
  <c r="AD151" i="7" s="1"/>
  <c r="AK141" i="7"/>
  <c r="Z140" i="7"/>
  <c r="AC140" i="7" s="1"/>
  <c r="AD140" i="7" s="1"/>
  <c r="Z141" i="7"/>
  <c r="AC141" i="7" s="1"/>
  <c r="AD141" i="7" s="1"/>
  <c r="AK144" i="7"/>
  <c r="AK150" i="7"/>
  <c r="Z142" i="7"/>
  <c r="AC142" i="7" s="1"/>
  <c r="AD142" i="7" s="1"/>
  <c r="Z143" i="7"/>
  <c r="AC143" i="7" s="1"/>
  <c r="AD143" i="7" s="1"/>
  <c r="Z144" i="7"/>
  <c r="AC144" i="7" s="1"/>
  <c r="AD144" i="7" s="1"/>
  <c r="AK147" i="7"/>
  <c r="Z150" i="7"/>
  <c r="AC150" i="7" s="1"/>
  <c r="AD150" i="7" s="1"/>
  <c r="Z149" i="7"/>
  <c r="AC149" i="7" s="1"/>
  <c r="AD149" i="7" s="1"/>
  <c r="AF149" i="7"/>
  <c r="Z110" i="7"/>
  <c r="AC110" i="7" s="1"/>
  <c r="AD110" i="7" s="1"/>
  <c r="AK102" i="7"/>
  <c r="Z101" i="7"/>
  <c r="AC101" i="7" s="1"/>
  <c r="AD101" i="7" s="1"/>
  <c r="Z102" i="7"/>
  <c r="AC102" i="7" s="1"/>
  <c r="AD102" i="7" s="1"/>
  <c r="AK105" i="7"/>
  <c r="AC112" i="7"/>
  <c r="AD112" i="7" s="1"/>
  <c r="Z103" i="7"/>
  <c r="AC103" i="7" s="1"/>
  <c r="AD103" i="7" s="1"/>
  <c r="Z104" i="7"/>
  <c r="AC104" i="7" s="1"/>
  <c r="AD104" i="7" s="1"/>
  <c r="Z105" i="7"/>
  <c r="AC105" i="7" s="1"/>
  <c r="AD105" i="7" s="1"/>
  <c r="AK108" i="7"/>
  <c r="Z111" i="7"/>
  <c r="AC111" i="7" s="1"/>
  <c r="AD111" i="7" s="1"/>
  <c r="Z106" i="7"/>
  <c r="AC106" i="7" s="1"/>
  <c r="AD106" i="7" s="1"/>
  <c r="Z107" i="7"/>
  <c r="AC107" i="7" s="1"/>
  <c r="AD107" i="7" s="1"/>
  <c r="Z108" i="7"/>
  <c r="AC108" i="7" s="1"/>
  <c r="AD108" i="7" s="1"/>
  <c r="AF110" i="7"/>
  <c r="AF112" i="7"/>
  <c r="AI181" i="7"/>
  <c r="AF187" i="7"/>
  <c r="AK187" i="7" s="1"/>
  <c r="AF186" i="7"/>
  <c r="AF190" i="7"/>
  <c r="AK190" i="7" s="1"/>
  <c r="Z188" i="7"/>
  <c r="AC188" i="7" s="1"/>
  <c r="AD188" i="7" s="1"/>
  <c r="Z187" i="7"/>
  <c r="AC187" i="7" s="1"/>
  <c r="AD187" i="7" s="1"/>
  <c r="AF184" i="7"/>
  <c r="AF193" i="7" s="1"/>
  <c r="AI190" i="7"/>
  <c r="AC146" i="6"/>
  <c r="AD146" i="6" s="1"/>
  <c r="AF146" i="6"/>
  <c r="AK147" i="6"/>
  <c r="AC148" i="6"/>
  <c r="AD148" i="6" s="1"/>
  <c r="Z137" i="6"/>
  <c r="AC137" i="6" s="1"/>
  <c r="AD137" i="6" s="1"/>
  <c r="Z138" i="6"/>
  <c r="AC138" i="6" s="1"/>
  <c r="AD138" i="6" s="1"/>
  <c r="Z139" i="6"/>
  <c r="AC139" i="6" s="1"/>
  <c r="AD139" i="6" s="1"/>
  <c r="Z140" i="6"/>
  <c r="AC140" i="6" s="1"/>
  <c r="AD140" i="6" s="1"/>
  <c r="Z141" i="6"/>
  <c r="AC141" i="6" s="1"/>
  <c r="AD141" i="6" s="1"/>
  <c r="Z142" i="6"/>
  <c r="AC142" i="6" s="1"/>
  <c r="AD142" i="6" s="1"/>
  <c r="Z143" i="6"/>
  <c r="AC143" i="6" s="1"/>
  <c r="AD143" i="6" s="1"/>
  <c r="Z147" i="6"/>
  <c r="AC147" i="6" s="1"/>
  <c r="AD147" i="6" s="1"/>
  <c r="Z144" i="6"/>
  <c r="AC144" i="6" s="1"/>
  <c r="AD144" i="6" s="1"/>
  <c r="Z145" i="6"/>
  <c r="AC145" i="6" s="1"/>
  <c r="AD145" i="6" s="1"/>
  <c r="AF138" i="6"/>
  <c r="Z109" i="6"/>
  <c r="AC109" i="6"/>
  <c r="AD109" i="6"/>
  <c r="AF109" i="6"/>
  <c r="AD107" i="6"/>
  <c r="AC107" i="6"/>
  <c r="AN106" i="6"/>
  <c r="AT107" i="6" s="1"/>
  <c r="AT108" i="6" s="1"/>
  <c r="AF107" i="6"/>
  <c r="AI107" i="6"/>
  <c r="AE112" i="6"/>
  <c r="AI101" i="6"/>
  <c r="AF98" i="6"/>
  <c r="Z98" i="6"/>
  <c r="AC98" i="6" s="1"/>
  <c r="AD98" i="6" s="1"/>
  <c r="AI99" i="6"/>
  <c r="AF99" i="6"/>
  <c r="AK99" i="6" s="1"/>
  <c r="Z99" i="6"/>
  <c r="AC99" i="6" s="1"/>
  <c r="AD99" i="6" s="1"/>
  <c r="AK103" i="6"/>
  <c r="AK110" i="6"/>
  <c r="AK101" i="6"/>
  <c r="Z110" i="6"/>
  <c r="Z100" i="6"/>
  <c r="AC100" i="6" s="1"/>
  <c r="AD100" i="6" s="1"/>
  <c r="Z101" i="6"/>
  <c r="AC101" i="6" s="1"/>
  <c r="AD101" i="6" s="1"/>
  <c r="AK108" i="6"/>
  <c r="Z102" i="6"/>
  <c r="AC102" i="6" s="1"/>
  <c r="AD102" i="6" s="1"/>
  <c r="Z103" i="6"/>
  <c r="AC103" i="6" s="1"/>
  <c r="AD103" i="6" s="1"/>
  <c r="Z104" i="6"/>
  <c r="AC104" i="6" s="1"/>
  <c r="Z108" i="6"/>
  <c r="Z105" i="6"/>
  <c r="AC105" i="6" s="1"/>
  <c r="Z106" i="6"/>
  <c r="AC106" i="6" s="1"/>
  <c r="AC110" i="6"/>
  <c r="AD110" i="6"/>
  <c r="AC108" i="6"/>
  <c r="AD108" i="6"/>
  <c r="AF110" i="6"/>
  <c r="AK107" i="6"/>
  <c r="AN187" i="6"/>
  <c r="AT188" i="6" s="1"/>
  <c r="AT189" i="6" s="1"/>
  <c r="AI189" i="6"/>
  <c r="AK189" i="6"/>
  <c r="AC182" i="6"/>
  <c r="AD182" i="6" s="1"/>
  <c r="AK96" i="13"/>
  <c r="AK93" i="13"/>
  <c r="AE104" i="13"/>
  <c r="AI100" i="13"/>
  <c r="AI97" i="13"/>
  <c r="AK95" i="13"/>
  <c r="AI104" i="13"/>
  <c r="AI103" i="13"/>
  <c r="AP98" i="13" s="1"/>
  <c r="AV99" i="13" s="1"/>
  <c r="AV100" i="13" s="1"/>
  <c r="Z99" i="13"/>
  <c r="AK102" i="13"/>
  <c r="Z101" i="13"/>
  <c r="Z102" i="13"/>
  <c r="AE103" i="13"/>
  <c r="AN98" i="13" s="1"/>
  <c r="AT99" i="13" s="1"/>
  <c r="AT100" i="13" s="1"/>
  <c r="AC99" i="13"/>
  <c r="AK94" i="13"/>
  <c r="AD99" i="13"/>
  <c r="AK100" i="13"/>
  <c r="AC101" i="13"/>
  <c r="AD101" i="13" s="1"/>
  <c r="AC102" i="13"/>
  <c r="Z93" i="13"/>
  <c r="AC93" i="13" s="1"/>
  <c r="AD93" i="13" s="1"/>
  <c r="Z94" i="13"/>
  <c r="AC94" i="13" s="1"/>
  <c r="AD94" i="13" s="1"/>
  <c r="AK97" i="13"/>
  <c r="AK104" i="13" s="1"/>
  <c r="Z100" i="13"/>
  <c r="AC100" i="13" s="1"/>
  <c r="AD100" i="13" s="1"/>
  <c r="AD102" i="13"/>
  <c r="Z95" i="13"/>
  <c r="AC95" i="13" s="1"/>
  <c r="AD95" i="13" s="1"/>
  <c r="Z96" i="13"/>
  <c r="AC96" i="13" s="1"/>
  <c r="AD96" i="13" s="1"/>
  <c r="Z97" i="13"/>
  <c r="AC97" i="13" s="1"/>
  <c r="AD97" i="13" s="1"/>
  <c r="AF99" i="13"/>
  <c r="AK99" i="13" s="1"/>
  <c r="Z98" i="13"/>
  <c r="AC98" i="13" s="1"/>
  <c r="AD98" i="13" s="1"/>
  <c r="AF102" i="13"/>
  <c r="AE188" i="12"/>
  <c r="AI178" i="12"/>
  <c r="AI184" i="12"/>
  <c r="AI181" i="12"/>
  <c r="Z183" i="12"/>
  <c r="AC183" i="12" s="1"/>
  <c r="AD183" i="12" s="1"/>
  <c r="AK186" i="12"/>
  <c r="Z185" i="12"/>
  <c r="AC185" i="12" s="1"/>
  <c r="AD185" i="12" s="1"/>
  <c r="Z186" i="12"/>
  <c r="AN182" i="12"/>
  <c r="AT183" i="12" s="1"/>
  <c r="AT184" i="12" s="1"/>
  <c r="AK178" i="12"/>
  <c r="AC186" i="12"/>
  <c r="Z179" i="12"/>
  <c r="AC179" i="12" s="1"/>
  <c r="AD179" i="12" s="1"/>
  <c r="AK181" i="12"/>
  <c r="AD186" i="12"/>
  <c r="AF186" i="12"/>
  <c r="Z177" i="12"/>
  <c r="AC177" i="12" s="1"/>
  <c r="AD177" i="12" s="1"/>
  <c r="Z178" i="12"/>
  <c r="AC178" i="12" s="1"/>
  <c r="AD178" i="12" s="1"/>
  <c r="AK184" i="12"/>
  <c r="Z184" i="12"/>
  <c r="AC184" i="12" s="1"/>
  <c r="AD184" i="12" s="1"/>
  <c r="Z180" i="12"/>
  <c r="AC180" i="12" s="1"/>
  <c r="AD180" i="12" s="1"/>
  <c r="Z181" i="12"/>
  <c r="AC181" i="12" s="1"/>
  <c r="AD181" i="12" s="1"/>
  <c r="AF183" i="12"/>
  <c r="Z182" i="12"/>
  <c r="AC182" i="12" s="1"/>
  <c r="AI190" i="11"/>
  <c r="AI181" i="11"/>
  <c r="AI184" i="11"/>
  <c r="AI187" i="11"/>
  <c r="Z189" i="11"/>
  <c r="AC189" i="11" s="1"/>
  <c r="AD189" i="11" s="1"/>
  <c r="AK192" i="11"/>
  <c r="Z191" i="11"/>
  <c r="AC191" i="11" s="1"/>
  <c r="AD191" i="11" s="1"/>
  <c r="Z192" i="11"/>
  <c r="AN188" i="11"/>
  <c r="AT189" i="11" s="1"/>
  <c r="AT190" i="11" s="1"/>
  <c r="AK181" i="11"/>
  <c r="Z180" i="11"/>
  <c r="AC180" i="11" s="1"/>
  <c r="AD180" i="11" s="1"/>
  <c r="Z181" i="11"/>
  <c r="AC181" i="11" s="1"/>
  <c r="AD181" i="11" s="1"/>
  <c r="AK184" i="11"/>
  <c r="AK190" i="11"/>
  <c r="AC192" i="11"/>
  <c r="Z182" i="11"/>
  <c r="AC182" i="11" s="1"/>
  <c r="AD182" i="11" s="1"/>
  <c r="Z183" i="11"/>
  <c r="AC183" i="11" s="1"/>
  <c r="AD183" i="11" s="1"/>
  <c r="Z184" i="11"/>
  <c r="AC184" i="11" s="1"/>
  <c r="AD184" i="11" s="1"/>
  <c r="AK187" i="11"/>
  <c r="Z190" i="11"/>
  <c r="AC190" i="11" s="1"/>
  <c r="AD190" i="11" s="1"/>
  <c r="AD192" i="11"/>
  <c r="Z185" i="11"/>
  <c r="AC185" i="11" s="1"/>
  <c r="Z186" i="11"/>
  <c r="AC186" i="11" s="1"/>
  <c r="AD186" i="11" s="1"/>
  <c r="Z187" i="11"/>
  <c r="AC187" i="11" s="1"/>
  <c r="AD187" i="11" s="1"/>
  <c r="AF189" i="11"/>
  <c r="AF194" i="11" s="1"/>
  <c r="Z188" i="11"/>
  <c r="AC188" i="11" s="1"/>
  <c r="AD188" i="11" s="1"/>
  <c r="AF192" i="11"/>
  <c r="AC188" i="10"/>
  <c r="AD188" i="10" s="1"/>
  <c r="AF185" i="10"/>
  <c r="AF182" i="10"/>
  <c r="AC184" i="10"/>
  <c r="AD184" i="10" s="1"/>
  <c r="AF190" i="10"/>
  <c r="AK190" i="10" s="1"/>
  <c r="AF184" i="10"/>
  <c r="AK184" i="10" s="1"/>
  <c r="AF183" i="10"/>
  <c r="AF186" i="10"/>
  <c r="AI181" i="10"/>
  <c r="AF187" i="10"/>
  <c r="AK187" i="10" s="1"/>
  <c r="AI190" i="10"/>
  <c r="AN188" i="10"/>
  <c r="AT189" i="10" s="1"/>
  <c r="AT190" i="10" s="1"/>
  <c r="AK192" i="10"/>
  <c r="Z192" i="10"/>
  <c r="Z189" i="10"/>
  <c r="AC189" i="10" s="1"/>
  <c r="AD189" i="10" s="1"/>
  <c r="AC192" i="10"/>
  <c r="Z191" i="10"/>
  <c r="AC191" i="10" s="1"/>
  <c r="AD191" i="10" s="1"/>
  <c r="AD192" i="10"/>
  <c r="AK181" i="10"/>
  <c r="Z180" i="10"/>
  <c r="AC180" i="10" s="1"/>
  <c r="AD180" i="10" s="1"/>
  <c r="Z181" i="10"/>
  <c r="AC181" i="10" s="1"/>
  <c r="AD181" i="10" s="1"/>
  <c r="AF192" i="10"/>
  <c r="AC185" i="9"/>
  <c r="AD185" i="9" s="1"/>
  <c r="AF179" i="9"/>
  <c r="AF182" i="9"/>
  <c r="AD187" i="9"/>
  <c r="AC181" i="9"/>
  <c r="AD181" i="9" s="1"/>
  <c r="AI178" i="9"/>
  <c r="AF187" i="9"/>
  <c r="AF181" i="9"/>
  <c r="AK181" i="9" s="1"/>
  <c r="AF184" i="9"/>
  <c r="AK184" i="9" s="1"/>
  <c r="AI187" i="9"/>
  <c r="AC180" i="9"/>
  <c r="AD180" i="9" s="1"/>
  <c r="AF180" i="9"/>
  <c r="AF183" i="9"/>
  <c r="AI186" i="9"/>
  <c r="AD183" i="9"/>
  <c r="AK189" i="9"/>
  <c r="Z189" i="9"/>
  <c r="AK186" i="9"/>
  <c r="Z186" i="9"/>
  <c r="AC186" i="9" s="1"/>
  <c r="AD186" i="9" s="1"/>
  <c r="AK188" i="9"/>
  <c r="AC189" i="9"/>
  <c r="Z188" i="9"/>
  <c r="AC188" i="9" s="1"/>
  <c r="AD188" i="9" s="1"/>
  <c r="AD189" i="9"/>
  <c r="AK178" i="9"/>
  <c r="Z177" i="9"/>
  <c r="AC177" i="9" s="1"/>
  <c r="AD177" i="9" s="1"/>
  <c r="Z178" i="9"/>
  <c r="AC178" i="9" s="1"/>
  <c r="AD178" i="9" s="1"/>
  <c r="AF189" i="9"/>
  <c r="AK187" i="9"/>
  <c r="Z189" i="7"/>
  <c r="AC189" i="7" s="1"/>
  <c r="AD189" i="7" s="1"/>
  <c r="AK181" i="7"/>
  <c r="Z180" i="7"/>
  <c r="AC180" i="7" s="1"/>
  <c r="AD180" i="7" s="1"/>
  <c r="Z181" i="7"/>
  <c r="AC181" i="7" s="1"/>
  <c r="AD181" i="7" s="1"/>
  <c r="Z182" i="7"/>
  <c r="AC182" i="7" s="1"/>
  <c r="AD182" i="7" s="1"/>
  <c r="Z183" i="7"/>
  <c r="AC183" i="7" s="1"/>
  <c r="AD183" i="7" s="1"/>
  <c r="AF189" i="7"/>
  <c r="Z191" i="7"/>
  <c r="AC191" i="7" s="1"/>
  <c r="AD191" i="7" s="1"/>
  <c r="AN188" i="7"/>
  <c r="AT189" i="7" s="1"/>
  <c r="AT190" i="7" s="1"/>
  <c r="AK192" i="7"/>
  <c r="AC192" i="7"/>
  <c r="AD192" i="7"/>
  <c r="Z192" i="7"/>
  <c r="AF192" i="7"/>
  <c r="AI185" i="6"/>
  <c r="AF183" i="6"/>
  <c r="AF180" i="6"/>
  <c r="AF192" i="6" s="1"/>
  <c r="AI180" i="6"/>
  <c r="AF188" i="6"/>
  <c r="AK188" i="6" s="1"/>
  <c r="AI188" i="6"/>
  <c r="AF182" i="6"/>
  <c r="AK182" i="6" s="1"/>
  <c r="Z190" i="6"/>
  <c r="AI182" i="6"/>
  <c r="AC190" i="6"/>
  <c r="AF181" i="6"/>
  <c r="AD190" i="6"/>
  <c r="Z183" i="6"/>
  <c r="AC183" i="6" s="1"/>
  <c r="AD183" i="6" s="1"/>
  <c r="AD188" i="6"/>
  <c r="AD181" i="6"/>
  <c r="Z191" i="6"/>
  <c r="Z184" i="6"/>
  <c r="AC184" i="6" s="1"/>
  <c r="AD184" i="6" s="1"/>
  <c r="AK191" i="6"/>
  <c r="Z185" i="6"/>
  <c r="AC185" i="6" s="1"/>
  <c r="AD185" i="6" s="1"/>
  <c r="Z186" i="6"/>
  <c r="AC186" i="6" s="1"/>
  <c r="AD186" i="6" s="1"/>
  <c r="Z187" i="6"/>
  <c r="AC187" i="6" s="1"/>
  <c r="AD187" i="6" s="1"/>
  <c r="Z189" i="6"/>
  <c r="AC191" i="6"/>
  <c r="AD191" i="6"/>
  <c r="AF184" i="6"/>
  <c r="AC189" i="6"/>
  <c r="Z179" i="6"/>
  <c r="AC179" i="6" s="1"/>
  <c r="AD179" i="6" s="1"/>
  <c r="AF185" i="6"/>
  <c r="AK185" i="6" s="1"/>
  <c r="AD189" i="6"/>
  <c r="AF191" i="6"/>
  <c r="L9" i="2"/>
  <c r="AF194" i="10" l="1"/>
  <c r="AI115" i="10"/>
  <c r="AK184" i="7"/>
  <c r="AI193" i="7"/>
  <c r="AK193" i="7"/>
  <c r="AQ188" i="7" s="1"/>
  <c r="AW189" i="7" s="1"/>
  <c r="AW190" i="7" s="1"/>
  <c r="AD193" i="7"/>
  <c r="AM188" i="7" s="1"/>
  <c r="AI154" i="7"/>
  <c r="AF154" i="7"/>
  <c r="AD154" i="7"/>
  <c r="AM148" i="7" s="1"/>
  <c r="AS150" i="7" s="1"/>
  <c r="AD115" i="7"/>
  <c r="AM109" i="7" s="1"/>
  <c r="AS111" i="7" s="1"/>
  <c r="AI192" i="6"/>
  <c r="AD192" i="6"/>
  <c r="AD151" i="6"/>
  <c r="AM145" i="6" s="1"/>
  <c r="AS147" i="6" s="1"/>
  <c r="AI111" i="6"/>
  <c r="AD111" i="6"/>
  <c r="AM106" i="6" s="1"/>
  <c r="AS108" i="6" s="1"/>
  <c r="AF107" i="38"/>
  <c r="AO101" i="38" s="1"/>
  <c r="AU102" i="38" s="1"/>
  <c r="AU103" i="38" s="1"/>
  <c r="AI154" i="9"/>
  <c r="AP148" i="9" s="1"/>
  <c r="AV149" i="9" s="1"/>
  <c r="AV150" i="9" s="1"/>
  <c r="AI200" i="41"/>
  <c r="AQ190" i="41" s="1"/>
  <c r="AW191" i="41" s="1"/>
  <c r="AW192" i="41" s="1"/>
  <c r="AD151" i="41"/>
  <c r="AN141" i="41" s="1"/>
  <c r="AT142" i="41" s="1"/>
  <c r="AT143" i="41" s="1"/>
  <c r="AD152" i="41"/>
  <c r="AF200" i="41"/>
  <c r="AP190" i="41" s="1"/>
  <c r="AV191" i="41" s="1"/>
  <c r="AV192" i="41" s="1"/>
  <c r="AF201" i="41"/>
  <c r="AD267" i="41"/>
  <c r="AN249" i="41" s="1"/>
  <c r="AT250" i="41" s="1"/>
  <c r="AT251" i="41" s="1"/>
  <c r="AD268" i="41"/>
  <c r="AK152" i="41"/>
  <c r="AI151" i="41"/>
  <c r="AQ141" i="41" s="1"/>
  <c r="AW142" i="41" s="1"/>
  <c r="AW143" i="41" s="1"/>
  <c r="AI152" i="41"/>
  <c r="AF152" i="41"/>
  <c r="AF151" i="41"/>
  <c r="AP141" i="41" s="1"/>
  <c r="AV142" i="41" s="1"/>
  <c r="AV143" i="41" s="1"/>
  <c r="AI267" i="41"/>
  <c r="AQ249" i="41" s="1"/>
  <c r="AW250" i="41" s="1"/>
  <c r="AW251" i="41" s="1"/>
  <c r="AI268" i="41"/>
  <c r="AI201" i="41"/>
  <c r="AD200" i="41"/>
  <c r="AN190" i="41" s="1"/>
  <c r="AT191" i="41" s="1"/>
  <c r="AT192" i="41" s="1"/>
  <c r="AD201" i="41"/>
  <c r="AF267" i="41"/>
  <c r="AP249" i="41" s="1"/>
  <c r="AV250" i="41" s="1"/>
  <c r="AV251" i="41" s="1"/>
  <c r="AF268" i="41"/>
  <c r="AD127" i="40"/>
  <c r="AD205" i="40"/>
  <c r="AI163" i="40"/>
  <c r="AI164" i="40"/>
  <c r="AD163" i="40"/>
  <c r="AM157" i="40" s="1"/>
  <c r="AS158" i="40" s="1"/>
  <c r="AS159" i="40" s="1"/>
  <c r="AD164" i="40"/>
  <c r="AK163" i="40"/>
  <c r="AQ157" i="40" s="1"/>
  <c r="AW158" i="40" s="1"/>
  <c r="AW159" i="40" s="1"/>
  <c r="AF164" i="40"/>
  <c r="AF163" i="40"/>
  <c r="AF127" i="40"/>
  <c r="AI127" i="40"/>
  <c r="AQ188" i="39"/>
  <c r="AW189" i="39" s="1"/>
  <c r="AW190" i="39" s="1"/>
  <c r="AF115" i="39"/>
  <c r="AO109" i="39" s="1"/>
  <c r="AU110" i="39" s="1"/>
  <c r="AU111" i="39" s="1"/>
  <c r="AI195" i="39"/>
  <c r="AM148" i="39"/>
  <c r="AS149" i="39" s="1"/>
  <c r="AS150" i="39" s="1"/>
  <c r="AD155" i="39"/>
  <c r="AI116" i="39"/>
  <c r="AM188" i="39"/>
  <c r="AS189" i="39" s="1"/>
  <c r="AS190" i="39" s="1"/>
  <c r="AD195" i="39"/>
  <c r="AM109" i="39"/>
  <c r="AS110" i="39" s="1"/>
  <c r="AS111" i="39" s="1"/>
  <c r="AD116" i="39"/>
  <c r="AF195" i="39"/>
  <c r="AO107" i="37"/>
  <c r="AU108" i="37" s="1"/>
  <c r="AU109" i="37" s="1"/>
  <c r="AD195" i="37"/>
  <c r="AM188" i="37"/>
  <c r="AS189" i="37" s="1"/>
  <c r="AS190" i="37" s="1"/>
  <c r="AP148" i="37"/>
  <c r="AV149" i="37" s="1"/>
  <c r="AV150" i="37" s="1"/>
  <c r="AF114" i="37"/>
  <c r="AI114" i="37"/>
  <c r="AP107" i="37"/>
  <c r="AV108" i="37" s="1"/>
  <c r="AV109" i="37" s="1"/>
  <c r="AD155" i="37"/>
  <c r="AF195" i="37"/>
  <c r="AD114" i="36"/>
  <c r="AD194" i="36"/>
  <c r="AI155" i="36"/>
  <c r="AI194" i="36"/>
  <c r="AP187" i="36"/>
  <c r="AV188" i="36" s="1"/>
  <c r="AV189" i="36" s="1"/>
  <c r="AO187" i="36"/>
  <c r="AU188" i="36" s="1"/>
  <c r="AU189" i="36" s="1"/>
  <c r="AF155" i="36"/>
  <c r="AO148" i="36"/>
  <c r="AU149" i="36" s="1"/>
  <c r="AU150" i="36" s="1"/>
  <c r="AF194" i="36"/>
  <c r="AF114" i="36"/>
  <c r="AD155" i="36"/>
  <c r="AO107" i="36"/>
  <c r="AU108" i="36" s="1"/>
  <c r="AU109" i="36" s="1"/>
  <c r="AD195" i="35"/>
  <c r="AO188" i="35"/>
  <c r="AU189" i="35" s="1"/>
  <c r="AU190" i="35" s="1"/>
  <c r="AF155" i="35"/>
  <c r="AI195" i="35"/>
  <c r="AP188" i="35"/>
  <c r="AV189" i="35" s="1"/>
  <c r="AV190" i="35" s="1"/>
  <c r="AI108" i="33"/>
  <c r="AI155" i="32"/>
  <c r="AF155" i="32"/>
  <c r="AI195" i="32"/>
  <c r="AM188" i="32"/>
  <c r="AS189" i="32" s="1"/>
  <c r="AS190" i="32" s="1"/>
  <c r="AD195" i="32"/>
  <c r="AD155" i="32"/>
  <c r="AF195" i="32"/>
  <c r="AO108" i="32"/>
  <c r="AU109" i="32" s="1"/>
  <c r="AU110" i="32" s="1"/>
  <c r="AF115" i="32"/>
  <c r="AP108" i="32"/>
  <c r="AV109" i="32" s="1"/>
  <c r="AV110" i="32" s="1"/>
  <c r="AI115" i="32"/>
  <c r="AK194" i="31"/>
  <c r="AF195" i="31"/>
  <c r="AF194" i="31"/>
  <c r="AO188" i="31" s="1"/>
  <c r="AU189" i="31" s="1"/>
  <c r="AU190" i="31" s="1"/>
  <c r="AD154" i="31"/>
  <c r="AD155" i="31"/>
  <c r="AF155" i="31"/>
  <c r="AM188" i="31"/>
  <c r="AS189" i="31" s="1"/>
  <c r="AS190" i="31" s="1"/>
  <c r="AD113" i="31"/>
  <c r="AK154" i="31"/>
  <c r="AQ148" i="31" s="1"/>
  <c r="AW149" i="31" s="1"/>
  <c r="AW150" i="31" s="1"/>
  <c r="AI194" i="31"/>
  <c r="AP188" i="31" s="1"/>
  <c r="AV189" i="31" s="1"/>
  <c r="AV190" i="31" s="1"/>
  <c r="AI195" i="31"/>
  <c r="AK113" i="31"/>
  <c r="AI154" i="31"/>
  <c r="AI155" i="31"/>
  <c r="AF114" i="31"/>
  <c r="AI113" i="31"/>
  <c r="AP107" i="31" s="1"/>
  <c r="AV108" i="31" s="1"/>
  <c r="AV109" i="31" s="1"/>
  <c r="AI114" i="31"/>
  <c r="AM107" i="30"/>
  <c r="AS108" i="30" s="1"/>
  <c r="AS109" i="30" s="1"/>
  <c r="AK154" i="30"/>
  <c r="AQ148" i="30" s="1"/>
  <c r="AW149" i="30" s="1"/>
  <c r="AW150" i="30" s="1"/>
  <c r="AK194" i="30"/>
  <c r="AQ188" i="30" s="1"/>
  <c r="AW189" i="30" s="1"/>
  <c r="AW190" i="30" s="1"/>
  <c r="AF154" i="30"/>
  <c r="AI114" i="30"/>
  <c r="AI113" i="30"/>
  <c r="AF194" i="30"/>
  <c r="AO188" i="30" s="1"/>
  <c r="AU189" i="30" s="1"/>
  <c r="AU190" i="30" s="1"/>
  <c r="AF114" i="30"/>
  <c r="AF195" i="30"/>
  <c r="AI155" i="30"/>
  <c r="AI194" i="30"/>
  <c r="AP188" i="30" s="1"/>
  <c r="AV189" i="30" s="1"/>
  <c r="AV190" i="30" s="1"/>
  <c r="AI195" i="30"/>
  <c r="AD154" i="30"/>
  <c r="AD155" i="30"/>
  <c r="AD194" i="30"/>
  <c r="AD195" i="30"/>
  <c r="AD113" i="29"/>
  <c r="AM107" i="29" s="1"/>
  <c r="AS108" i="29" s="1"/>
  <c r="AS109" i="29" s="1"/>
  <c r="AD114" i="29"/>
  <c r="AF114" i="29"/>
  <c r="AI194" i="29"/>
  <c r="AI195" i="29"/>
  <c r="AF113" i="29"/>
  <c r="AF195" i="29"/>
  <c r="AI154" i="29"/>
  <c r="AI155" i="29"/>
  <c r="AF194" i="29"/>
  <c r="AK113" i="29"/>
  <c r="AQ107" i="29" s="1"/>
  <c r="AW108" i="29" s="1"/>
  <c r="AW109" i="29" s="1"/>
  <c r="AD194" i="29"/>
  <c r="AM188" i="29" s="1"/>
  <c r="AS189" i="29" s="1"/>
  <c r="AS190" i="29" s="1"/>
  <c r="AD195" i="29"/>
  <c r="AD154" i="29"/>
  <c r="AD155" i="29"/>
  <c r="AF155" i="29"/>
  <c r="AF154" i="29"/>
  <c r="AI113" i="29"/>
  <c r="AI114" i="29"/>
  <c r="AK154" i="29"/>
  <c r="AQ148" i="29" s="1"/>
  <c r="AW149" i="29" s="1"/>
  <c r="AW150" i="29" s="1"/>
  <c r="AK194" i="29"/>
  <c r="AQ188" i="29" s="1"/>
  <c r="AW189" i="29" s="1"/>
  <c r="AW190" i="29" s="1"/>
  <c r="AI194" i="27"/>
  <c r="AI195" i="27"/>
  <c r="AD194" i="27"/>
  <c r="AM107" i="27"/>
  <c r="AS108" i="27" s="1"/>
  <c r="AS109" i="27" s="1"/>
  <c r="AO148" i="27"/>
  <c r="AU149" i="27" s="1"/>
  <c r="AU150" i="27" s="1"/>
  <c r="AF155" i="27"/>
  <c r="AK194" i="27"/>
  <c r="AQ188" i="27" s="1"/>
  <c r="AW189" i="27" s="1"/>
  <c r="AW190" i="27" s="1"/>
  <c r="AI155" i="27"/>
  <c r="AF195" i="27"/>
  <c r="AP107" i="27"/>
  <c r="AV108" i="27" s="1"/>
  <c r="AV109" i="27" s="1"/>
  <c r="AI114" i="27"/>
  <c r="AF194" i="27"/>
  <c r="AF114" i="27"/>
  <c r="AD155" i="26"/>
  <c r="AD195" i="26"/>
  <c r="AM109" i="26"/>
  <c r="AS110" i="26" s="1"/>
  <c r="AS111" i="26" s="1"/>
  <c r="AD116" i="26"/>
  <c r="AP109" i="26"/>
  <c r="AV110" i="26" s="1"/>
  <c r="AV111" i="26" s="1"/>
  <c r="AI116" i="26"/>
  <c r="AF116" i="26"/>
  <c r="AP188" i="26"/>
  <c r="AV189" i="26" s="1"/>
  <c r="AV190" i="26" s="1"/>
  <c r="AI195" i="26"/>
  <c r="AF155" i="26"/>
  <c r="AI155" i="26"/>
  <c r="AQ148" i="26"/>
  <c r="AW149" i="26" s="1"/>
  <c r="AW150" i="26" s="1"/>
  <c r="AD155" i="25"/>
  <c r="AM109" i="25"/>
  <c r="AQ109" i="25"/>
  <c r="AP109" i="25"/>
  <c r="AV110" i="25" s="1"/>
  <c r="AV111" i="25" s="1"/>
  <c r="AO200" i="25"/>
  <c r="AU201" i="25" s="1"/>
  <c r="AU202" i="25" s="1"/>
  <c r="AO109" i="25"/>
  <c r="AM200" i="25"/>
  <c r="AS201" i="25" s="1"/>
  <c r="AS202" i="25" s="1"/>
  <c r="AD207" i="25"/>
  <c r="AP148" i="25"/>
  <c r="AV149" i="25" s="1"/>
  <c r="AV150" i="25" s="1"/>
  <c r="AI155" i="25"/>
  <c r="AP200" i="25"/>
  <c r="AV201" i="25" s="1"/>
  <c r="AV202" i="25" s="1"/>
  <c r="AI207" i="25"/>
  <c r="AK155" i="25"/>
  <c r="AD155" i="24"/>
  <c r="AP188" i="24"/>
  <c r="AV189" i="24" s="1"/>
  <c r="AV190" i="24" s="1"/>
  <c r="AI195" i="24"/>
  <c r="AF155" i="24"/>
  <c r="AM109" i="24"/>
  <c r="AS110" i="24" s="1"/>
  <c r="AS111" i="24" s="1"/>
  <c r="AX111" i="24" s="1"/>
  <c r="C203" i="24" s="1"/>
  <c r="AD116" i="24"/>
  <c r="AI155" i="24"/>
  <c r="AI116" i="24"/>
  <c r="AD116" i="23"/>
  <c r="AK101" i="23"/>
  <c r="AF116" i="23"/>
  <c r="AI116" i="23"/>
  <c r="AM188" i="23"/>
  <c r="AS189" i="23" s="1"/>
  <c r="AS190" i="23" s="1"/>
  <c r="AD195" i="23"/>
  <c r="AQ188" i="23"/>
  <c r="AW189" i="23" s="1"/>
  <c r="AW190" i="23" s="1"/>
  <c r="AO148" i="23"/>
  <c r="AU149" i="23" s="1"/>
  <c r="AU150" i="23" s="1"/>
  <c r="AI154" i="22"/>
  <c r="AI115" i="22"/>
  <c r="AP109" i="22" s="1"/>
  <c r="AV110" i="22" s="1"/>
  <c r="AV111" i="22" s="1"/>
  <c r="AF154" i="22"/>
  <c r="AO148" i="22" s="1"/>
  <c r="AU149" i="22" s="1"/>
  <c r="AU150" i="22" s="1"/>
  <c r="AD154" i="22"/>
  <c r="AM148" i="22" s="1"/>
  <c r="AS149" i="22" s="1"/>
  <c r="AS150" i="22" s="1"/>
  <c r="AD155" i="22"/>
  <c r="AK154" i="22"/>
  <c r="AQ148" i="22" s="1"/>
  <c r="AW149" i="22" s="1"/>
  <c r="AW150" i="22" s="1"/>
  <c r="AI194" i="22"/>
  <c r="AP188" i="22" s="1"/>
  <c r="AV189" i="22" s="1"/>
  <c r="AV190" i="22" s="1"/>
  <c r="AD155" i="21"/>
  <c r="AD154" i="21"/>
  <c r="AM148" i="21" s="1"/>
  <c r="AS149" i="21" s="1"/>
  <c r="AS150" i="21" s="1"/>
  <c r="AK115" i="21"/>
  <c r="AQ109" i="21" s="1"/>
  <c r="AW110" i="21" s="1"/>
  <c r="AW111" i="21" s="1"/>
  <c r="AD116" i="21"/>
  <c r="AD115" i="21"/>
  <c r="AM109" i="21" s="1"/>
  <c r="AS110" i="21" s="1"/>
  <c r="AS111" i="21" s="1"/>
  <c r="AF116" i="21"/>
  <c r="AF115" i="21"/>
  <c r="AO109" i="21" s="1"/>
  <c r="AU110" i="21" s="1"/>
  <c r="AU111" i="21" s="1"/>
  <c r="AK154" i="21"/>
  <c r="AQ148" i="21" s="1"/>
  <c r="AW149" i="21" s="1"/>
  <c r="AW150" i="21" s="1"/>
  <c r="AI115" i="21"/>
  <c r="AP109" i="21" s="1"/>
  <c r="AV110" i="21" s="1"/>
  <c r="AV111" i="21" s="1"/>
  <c r="AI154" i="21"/>
  <c r="AF154" i="21"/>
  <c r="AO148" i="21" s="1"/>
  <c r="AU149" i="21" s="1"/>
  <c r="AU150" i="21" s="1"/>
  <c r="AF168" i="20"/>
  <c r="AO159" i="20" s="1"/>
  <c r="AU160" i="20" s="1"/>
  <c r="AU161" i="20" s="1"/>
  <c r="AF216" i="20"/>
  <c r="AF215" i="20"/>
  <c r="AO206" i="20" s="1"/>
  <c r="AU207" i="20" s="1"/>
  <c r="AU208" i="20" s="1"/>
  <c r="AD216" i="20"/>
  <c r="AD215" i="20"/>
  <c r="AM206" i="20" s="1"/>
  <c r="AS207" i="20" s="1"/>
  <c r="AS208" i="20" s="1"/>
  <c r="AF281" i="20"/>
  <c r="AI216" i="20"/>
  <c r="AI215" i="20"/>
  <c r="AP206" i="20" s="1"/>
  <c r="AV207" i="20" s="1"/>
  <c r="AV208" i="20" s="1"/>
  <c r="AO108" i="19"/>
  <c r="AU109" i="19" s="1"/>
  <c r="AU110" i="19" s="1"/>
  <c r="AP108" i="19"/>
  <c r="AV109" i="19" s="1"/>
  <c r="AV110" i="19" s="1"/>
  <c r="AD194" i="18"/>
  <c r="AK194" i="18"/>
  <c r="AF154" i="18"/>
  <c r="AI194" i="18"/>
  <c r="AI154" i="18"/>
  <c r="AD115" i="18"/>
  <c r="AM109" i="18" s="1"/>
  <c r="AS110" i="18" s="1"/>
  <c r="AS111" i="18" s="1"/>
  <c r="AD154" i="18"/>
  <c r="AM148" i="18" s="1"/>
  <c r="AS149" i="18" s="1"/>
  <c r="AS150" i="18" s="1"/>
  <c r="AK115" i="18"/>
  <c r="AQ109" i="18" s="1"/>
  <c r="AW110" i="18" s="1"/>
  <c r="AW111" i="18" s="1"/>
  <c r="AI115" i="18"/>
  <c r="AP109" i="18" s="1"/>
  <c r="AV110" i="18" s="1"/>
  <c r="AV111" i="18" s="1"/>
  <c r="AK154" i="18"/>
  <c r="AQ148" i="18" s="1"/>
  <c r="AW149" i="18" s="1"/>
  <c r="AW150" i="18" s="1"/>
  <c r="AF194" i="18"/>
  <c r="AO188" i="18" s="1"/>
  <c r="AU189" i="18" s="1"/>
  <c r="AU190" i="18" s="1"/>
  <c r="AK100" i="17"/>
  <c r="AQ108" i="17" s="1"/>
  <c r="AW109" i="17" s="1"/>
  <c r="AW110" i="17" s="1"/>
  <c r="AP108" i="17"/>
  <c r="AV109" i="17" s="1"/>
  <c r="AV110" i="17" s="1"/>
  <c r="AM148" i="17"/>
  <c r="AS149" i="17" s="1"/>
  <c r="AS150" i="17" s="1"/>
  <c r="AQ148" i="17"/>
  <c r="AW149" i="17" s="1"/>
  <c r="AW150" i="17" s="1"/>
  <c r="AM108" i="17"/>
  <c r="AS109" i="17" s="1"/>
  <c r="AS110" i="17" s="1"/>
  <c r="AO106" i="15"/>
  <c r="AU107" i="15" s="1"/>
  <c r="AU108" i="15" s="1"/>
  <c r="AP106" i="15"/>
  <c r="AV107" i="15" s="1"/>
  <c r="AV108" i="15" s="1"/>
  <c r="AP149" i="15"/>
  <c r="AV150" i="15" s="1"/>
  <c r="AV151" i="15" s="1"/>
  <c r="AM149" i="15"/>
  <c r="AS150" i="15" s="1"/>
  <c r="AS151" i="15" s="1"/>
  <c r="AO189" i="15"/>
  <c r="AU190" i="15" s="1"/>
  <c r="AU191" i="15" s="1"/>
  <c r="AI113" i="15"/>
  <c r="AD113" i="15"/>
  <c r="AM106" i="15"/>
  <c r="AS107" i="15" s="1"/>
  <c r="AS108" i="15" s="1"/>
  <c r="AF113" i="15"/>
  <c r="AQ106" i="15"/>
  <c r="AW107" i="15" s="1"/>
  <c r="AW108" i="15" s="1"/>
  <c r="AI150" i="14"/>
  <c r="AM104" i="14"/>
  <c r="AS105" i="14" s="1"/>
  <c r="AS106" i="14" s="1"/>
  <c r="AD111" i="14"/>
  <c r="AM187" i="14"/>
  <c r="AS188" i="14" s="1"/>
  <c r="AS189" i="14" s="1"/>
  <c r="AO187" i="14"/>
  <c r="AU188" i="14" s="1"/>
  <c r="AU189" i="14" s="1"/>
  <c r="AP104" i="14"/>
  <c r="AV105" i="14" s="1"/>
  <c r="AV106" i="14" s="1"/>
  <c r="AP187" i="14"/>
  <c r="AV188" i="14" s="1"/>
  <c r="AV189" i="14" s="1"/>
  <c r="AF111" i="14"/>
  <c r="AM143" i="14"/>
  <c r="AS144" i="14" s="1"/>
  <c r="AS145" i="14" s="1"/>
  <c r="AK188" i="12"/>
  <c r="AK187" i="12"/>
  <c r="AQ182" i="12" s="1"/>
  <c r="AW183" i="12" s="1"/>
  <c r="AW184" i="12" s="1"/>
  <c r="AD187" i="12"/>
  <c r="AM182" i="12" s="1"/>
  <c r="AS183" i="12" s="1"/>
  <c r="AS184" i="12" s="1"/>
  <c r="AI187" i="12"/>
  <c r="AP182" i="12" s="1"/>
  <c r="AV183" i="12" s="1"/>
  <c r="AV184" i="12" s="1"/>
  <c r="AF155" i="12"/>
  <c r="AF187" i="12"/>
  <c r="AO182" i="12" s="1"/>
  <c r="AU183" i="12" s="1"/>
  <c r="AU184" i="12" s="1"/>
  <c r="AI193" i="10"/>
  <c r="AP188" i="10" s="1"/>
  <c r="AV189" i="10" s="1"/>
  <c r="AV190" i="10" s="1"/>
  <c r="AI194" i="10"/>
  <c r="AF193" i="10"/>
  <c r="AO188" i="10" s="1"/>
  <c r="AU189" i="10" s="1"/>
  <c r="AU190" i="10" s="1"/>
  <c r="AD193" i="10"/>
  <c r="AM188" i="10" s="1"/>
  <c r="AS189" i="10" s="1"/>
  <c r="AS190" i="10" s="1"/>
  <c r="AK115" i="10"/>
  <c r="AQ109" i="10" s="1"/>
  <c r="AW110" i="10" s="1"/>
  <c r="AW111" i="10" s="1"/>
  <c r="AF154" i="12"/>
  <c r="AO148" i="12" s="1"/>
  <c r="AU149" i="12" s="1"/>
  <c r="AU150" i="12" s="1"/>
  <c r="AK154" i="12"/>
  <c r="AQ148" i="12" s="1"/>
  <c r="AW149" i="12" s="1"/>
  <c r="AW150" i="12" s="1"/>
  <c r="AI154" i="12"/>
  <c r="AP148" i="12" s="1"/>
  <c r="AV149" i="12" s="1"/>
  <c r="AV150" i="12" s="1"/>
  <c r="AI155" i="12"/>
  <c r="AD154" i="12"/>
  <c r="AM148" i="12" s="1"/>
  <c r="AS150" i="12" s="1"/>
  <c r="AD155" i="12"/>
  <c r="AK115" i="12"/>
  <c r="AQ109" i="12" s="1"/>
  <c r="AW110" i="12" s="1"/>
  <c r="AW111" i="12" s="1"/>
  <c r="AI116" i="12"/>
  <c r="AI115" i="12"/>
  <c r="AP109" i="12" s="1"/>
  <c r="AV110" i="12" s="1"/>
  <c r="AV111" i="12" s="1"/>
  <c r="AF116" i="12"/>
  <c r="AF115" i="12"/>
  <c r="AO109" i="12" s="1"/>
  <c r="AU110" i="12" s="1"/>
  <c r="AU111" i="12" s="1"/>
  <c r="AD115" i="12"/>
  <c r="AM109" i="12" s="1"/>
  <c r="AS111" i="12" s="1"/>
  <c r="AD116" i="12"/>
  <c r="AI194" i="11"/>
  <c r="AI193" i="11"/>
  <c r="AP188" i="11" s="1"/>
  <c r="AV189" i="11" s="1"/>
  <c r="AV190" i="11" s="1"/>
  <c r="AF193" i="11"/>
  <c r="AO188" i="11" s="1"/>
  <c r="AU189" i="11" s="1"/>
  <c r="AU190" i="11" s="1"/>
  <c r="AK194" i="11"/>
  <c r="AD193" i="11"/>
  <c r="AM188" i="11" s="1"/>
  <c r="AS190" i="11" s="1"/>
  <c r="AD194" i="11"/>
  <c r="AI155" i="11"/>
  <c r="AI154" i="11"/>
  <c r="AP148" i="11" s="1"/>
  <c r="AV149" i="11" s="1"/>
  <c r="AV150" i="11" s="1"/>
  <c r="AF154" i="11"/>
  <c r="AO148" i="11" s="1"/>
  <c r="AU149" i="11" s="1"/>
  <c r="AU150" i="11" s="1"/>
  <c r="AD155" i="11"/>
  <c r="AD154" i="11"/>
  <c r="AM148" i="11" s="1"/>
  <c r="AS150" i="11" s="1"/>
  <c r="AK115" i="11"/>
  <c r="AQ109" i="11" s="1"/>
  <c r="AW110" i="11" s="1"/>
  <c r="AW111" i="11" s="1"/>
  <c r="AI115" i="11"/>
  <c r="AP109" i="11" s="1"/>
  <c r="AV110" i="11" s="1"/>
  <c r="AV111" i="11" s="1"/>
  <c r="AF115" i="11"/>
  <c r="AD116" i="11"/>
  <c r="AD115" i="11"/>
  <c r="AM109" i="11" s="1"/>
  <c r="AS111" i="11" s="1"/>
  <c r="AK154" i="10"/>
  <c r="AQ148" i="10" s="1"/>
  <c r="AW149" i="10" s="1"/>
  <c r="AW150" i="10" s="1"/>
  <c r="AI155" i="10"/>
  <c r="AI154" i="10"/>
  <c r="AP148" i="10" s="1"/>
  <c r="AV149" i="10" s="1"/>
  <c r="AV150" i="10" s="1"/>
  <c r="AF154" i="10"/>
  <c r="AO148" i="10" s="1"/>
  <c r="AU149" i="10" s="1"/>
  <c r="AU150" i="10" s="1"/>
  <c r="AD155" i="10"/>
  <c r="AD154" i="10"/>
  <c r="AM148" i="10" s="1"/>
  <c r="AS150" i="10" s="1"/>
  <c r="AF115" i="10"/>
  <c r="AO109" i="10" s="1"/>
  <c r="AU110" i="10" s="1"/>
  <c r="AU111" i="10" s="1"/>
  <c r="AD116" i="10"/>
  <c r="AD115" i="10"/>
  <c r="AM109" i="10" s="1"/>
  <c r="AS111" i="10" s="1"/>
  <c r="AI191" i="9"/>
  <c r="AI190" i="9"/>
  <c r="AP185" i="9" s="1"/>
  <c r="AV186" i="9" s="1"/>
  <c r="AV187" i="9" s="1"/>
  <c r="AK190" i="9"/>
  <c r="AK191" i="9"/>
  <c r="AF190" i="9"/>
  <c r="AO185" i="9" s="1"/>
  <c r="AU186" i="9" s="1"/>
  <c r="AU187" i="9" s="1"/>
  <c r="AF191" i="9"/>
  <c r="AD190" i="9"/>
  <c r="AM185" i="9" s="1"/>
  <c r="AS187" i="9" s="1"/>
  <c r="AD191" i="9"/>
  <c r="AK154" i="9"/>
  <c r="AQ148" i="9" s="1"/>
  <c r="AW149" i="9" s="1"/>
  <c r="AW150" i="9" s="1"/>
  <c r="AF154" i="9"/>
  <c r="AO148" i="9" s="1"/>
  <c r="AU149" i="9" s="1"/>
  <c r="AU150" i="9" s="1"/>
  <c r="AD154" i="9"/>
  <c r="AD155" i="9"/>
  <c r="AF115" i="9"/>
  <c r="AO109" i="9" s="1"/>
  <c r="AU110" i="9" s="1"/>
  <c r="AU111" i="9" s="1"/>
  <c r="AK115" i="9"/>
  <c r="AQ109" i="9" s="1"/>
  <c r="AW110" i="9" s="1"/>
  <c r="AW111" i="9" s="1"/>
  <c r="AI115" i="9"/>
  <c r="AP109" i="9" s="1"/>
  <c r="AV110" i="9" s="1"/>
  <c r="AV111" i="9" s="1"/>
  <c r="AD115" i="9"/>
  <c r="AM109" i="9" s="1"/>
  <c r="AS111" i="9" s="1"/>
  <c r="AD116" i="9"/>
  <c r="AI194" i="7"/>
  <c r="AF194" i="7"/>
  <c r="AP148" i="7"/>
  <c r="AV149" i="7" s="1"/>
  <c r="AV150" i="7" s="1"/>
  <c r="AO148" i="7"/>
  <c r="AU149" i="7" s="1"/>
  <c r="AU150" i="7" s="1"/>
  <c r="AD155" i="7"/>
  <c r="AK116" i="7"/>
  <c r="AK115" i="7"/>
  <c r="AQ109" i="7" s="1"/>
  <c r="AW110" i="7" s="1"/>
  <c r="AW111" i="7" s="1"/>
  <c r="AI115" i="7"/>
  <c r="AP109" i="7" s="1"/>
  <c r="AV110" i="7" s="1"/>
  <c r="AV111" i="7" s="1"/>
  <c r="AF115" i="7"/>
  <c r="AD116" i="7"/>
  <c r="AM187" i="6"/>
  <c r="AS188" i="6" s="1"/>
  <c r="AS189" i="6" s="1"/>
  <c r="AF111" i="6"/>
  <c r="AP148" i="23"/>
  <c r="AV149" i="23" s="1"/>
  <c r="AV150" i="23" s="1"/>
  <c r="AQ148" i="23"/>
  <c r="AW149" i="23" s="1"/>
  <c r="AW150" i="23" s="1"/>
  <c r="AD155" i="23"/>
  <c r="AM148" i="23"/>
  <c r="AS149" i="23" s="1"/>
  <c r="AS150" i="23" s="1"/>
  <c r="AF194" i="22"/>
  <c r="AO188" i="22" s="1"/>
  <c r="AU189" i="22" s="1"/>
  <c r="AU190" i="22" s="1"/>
  <c r="AD194" i="22"/>
  <c r="AM188" i="22" s="1"/>
  <c r="AS190" i="22" s="1"/>
  <c r="AD195" i="22"/>
  <c r="AK115" i="22"/>
  <c r="AQ109" i="22" s="1"/>
  <c r="AW110" i="22" s="1"/>
  <c r="AW111" i="22" s="1"/>
  <c r="AF115" i="22"/>
  <c r="AO109" i="22" s="1"/>
  <c r="AU110" i="22" s="1"/>
  <c r="AU111" i="22" s="1"/>
  <c r="AD116" i="22"/>
  <c r="AD115" i="22"/>
  <c r="AM109" i="22" s="1"/>
  <c r="AS111" i="22" s="1"/>
  <c r="AK194" i="21"/>
  <c r="AI194" i="21"/>
  <c r="AF194" i="21"/>
  <c r="AO188" i="21" s="1"/>
  <c r="AU189" i="21" s="1"/>
  <c r="AU190" i="21" s="1"/>
  <c r="AD195" i="21"/>
  <c r="AD194" i="21"/>
  <c r="AM188" i="21" s="1"/>
  <c r="AS190" i="21" s="1"/>
  <c r="AF280" i="20"/>
  <c r="AO263" i="20" s="1"/>
  <c r="AU264" i="20" s="1"/>
  <c r="AU265" i="20" s="1"/>
  <c r="AI280" i="20"/>
  <c r="AP263" i="20" s="1"/>
  <c r="AV264" i="20" s="1"/>
  <c r="AV265" i="20" s="1"/>
  <c r="AI281" i="20"/>
  <c r="AD281" i="20"/>
  <c r="AD280" i="20"/>
  <c r="AM263" i="20" s="1"/>
  <c r="AS264" i="20" s="1"/>
  <c r="AF169" i="20"/>
  <c r="AI168" i="20"/>
  <c r="AP159" i="20" s="1"/>
  <c r="AV160" i="20" s="1"/>
  <c r="AV161" i="20" s="1"/>
  <c r="AI169" i="20"/>
  <c r="AD169" i="20"/>
  <c r="AD168" i="20"/>
  <c r="AM159" i="20" s="1"/>
  <c r="AS161" i="20" s="1"/>
  <c r="AK168" i="20"/>
  <c r="AQ159" i="20" s="1"/>
  <c r="AW160" i="20" s="1"/>
  <c r="AW161" i="20" s="1"/>
  <c r="AO187" i="6"/>
  <c r="AU188" i="6" s="1"/>
  <c r="AU189" i="6" s="1"/>
  <c r="AF152" i="6"/>
  <c r="AF151" i="6"/>
  <c r="AO145" i="6" s="1"/>
  <c r="AU146" i="6" s="1"/>
  <c r="AU147" i="6" s="1"/>
  <c r="AI152" i="6"/>
  <c r="AP106" i="6"/>
  <c r="AV107" i="6" s="1"/>
  <c r="AV108" i="6" s="1"/>
  <c r="AF193" i="6"/>
  <c r="AD193" i="6"/>
  <c r="AD152" i="6"/>
  <c r="AP187" i="6"/>
  <c r="AV188" i="6" s="1"/>
  <c r="AV189" i="6" s="1"/>
  <c r="AI193" i="6"/>
  <c r="AK94" i="38"/>
  <c r="AI107" i="38"/>
  <c r="AP101" i="38" s="1"/>
  <c r="AV102" i="38" s="1"/>
  <c r="AV103" i="38" s="1"/>
  <c r="AI155" i="35"/>
  <c r="AP148" i="35"/>
  <c r="AV149" i="35" s="1"/>
  <c r="AV150" i="35" s="1"/>
  <c r="AO106" i="16"/>
  <c r="AU107" i="16" s="1"/>
  <c r="AU108" i="16" s="1"/>
  <c r="AO151" i="16"/>
  <c r="AU152" i="16" s="1"/>
  <c r="AU153" i="16" s="1"/>
  <c r="AM151" i="16"/>
  <c r="AS152" i="16" s="1"/>
  <c r="AS153" i="16" s="1"/>
  <c r="AQ191" i="16"/>
  <c r="AW192" i="16" s="1"/>
  <c r="AW193" i="16" s="1"/>
  <c r="AO191" i="16"/>
  <c r="AU192" i="16" s="1"/>
  <c r="AU193" i="16" s="1"/>
  <c r="AM191" i="16"/>
  <c r="AS192" i="16" s="1"/>
  <c r="AS193" i="16" s="1"/>
  <c r="AD198" i="16"/>
  <c r="AP106" i="16"/>
  <c r="AV107" i="16" s="1"/>
  <c r="AV108" i="16" s="1"/>
  <c r="AQ106" i="16"/>
  <c r="AW107" i="16" s="1"/>
  <c r="AW108" i="16" s="1"/>
  <c r="AP151" i="16"/>
  <c r="AV152" i="16" s="1"/>
  <c r="AV153" i="16" s="1"/>
  <c r="AM106" i="16"/>
  <c r="AS107" i="16" s="1"/>
  <c r="AS108" i="16" s="1"/>
  <c r="AU142" i="41"/>
  <c r="AU143" i="41" s="1"/>
  <c r="AK138" i="41"/>
  <c r="AK147" i="41"/>
  <c r="AO198" i="40"/>
  <c r="AU199" i="40" s="1"/>
  <c r="AU200" i="40" s="1"/>
  <c r="AF205" i="40"/>
  <c r="AK201" i="40"/>
  <c r="AK205" i="40" s="1"/>
  <c r="AM198" i="40"/>
  <c r="AS199" i="40" s="1"/>
  <c r="AS200" i="40" s="1"/>
  <c r="AI205" i="40"/>
  <c r="AP198" i="40"/>
  <c r="AV199" i="40" s="1"/>
  <c r="AV200" i="40" s="1"/>
  <c r="AK164" i="40"/>
  <c r="AO157" i="40"/>
  <c r="AU158" i="40" s="1"/>
  <c r="AU159" i="40" s="1"/>
  <c r="AP157" i="40"/>
  <c r="AV158" i="40" s="1"/>
  <c r="AV159" i="40" s="1"/>
  <c r="AO120" i="40"/>
  <c r="AU121" i="40" s="1"/>
  <c r="AU122" i="40" s="1"/>
  <c r="AP120" i="40"/>
  <c r="AV121" i="40" s="1"/>
  <c r="AV122" i="40" s="1"/>
  <c r="AK120" i="40"/>
  <c r="AK127" i="40" s="1"/>
  <c r="AQ120" i="40"/>
  <c r="AW121" i="40" s="1"/>
  <c r="AW122" i="40" s="1"/>
  <c r="AS121" i="40"/>
  <c r="AS122" i="40" s="1"/>
  <c r="AP188" i="39"/>
  <c r="AV189" i="39" s="1"/>
  <c r="AV190" i="39" s="1"/>
  <c r="AK195" i="39"/>
  <c r="AO188" i="39"/>
  <c r="AU189" i="39" s="1"/>
  <c r="AU190" i="39" s="1"/>
  <c r="AF155" i="39"/>
  <c r="AO148" i="39"/>
  <c r="AU149" i="39" s="1"/>
  <c r="AU150" i="39" s="1"/>
  <c r="AK147" i="39"/>
  <c r="AK145" i="39"/>
  <c r="AI155" i="39"/>
  <c r="AP148" i="39"/>
  <c r="AV149" i="39" s="1"/>
  <c r="AV150" i="39" s="1"/>
  <c r="AP109" i="39"/>
  <c r="AV110" i="39" s="1"/>
  <c r="AV111" i="39" s="1"/>
  <c r="AK110" i="39"/>
  <c r="AF108" i="38"/>
  <c r="AI108" i="38"/>
  <c r="AD108" i="38"/>
  <c r="AD107" i="38"/>
  <c r="AM101" i="38" s="1"/>
  <c r="AS103" i="38" s="1"/>
  <c r="AK101" i="38"/>
  <c r="AK107" i="38" s="1"/>
  <c r="AQ101" i="38" s="1"/>
  <c r="AW102" i="38" s="1"/>
  <c r="AW103" i="38" s="1"/>
  <c r="AK108" i="38"/>
  <c r="AP188" i="37"/>
  <c r="AV189" i="37" s="1"/>
  <c r="AV190" i="37" s="1"/>
  <c r="AO188" i="37"/>
  <c r="AU189" i="37" s="1"/>
  <c r="AU190" i="37" s="1"/>
  <c r="AK195" i="37"/>
  <c r="AQ188" i="37"/>
  <c r="AW189" i="37" s="1"/>
  <c r="AW190" i="37" s="1"/>
  <c r="AM148" i="37"/>
  <c r="AS149" i="37" s="1"/>
  <c r="AS150" i="37" s="1"/>
  <c r="AI155" i="37"/>
  <c r="AO148" i="37"/>
  <c r="AU149" i="37" s="1"/>
  <c r="AU150" i="37" s="1"/>
  <c r="AK155" i="37"/>
  <c r="AQ148" i="37"/>
  <c r="AW149" i="37" s="1"/>
  <c r="AW150" i="37" s="1"/>
  <c r="AK114" i="37"/>
  <c r="AQ107" i="37"/>
  <c r="AW108" i="37" s="1"/>
  <c r="AW109" i="37" s="1"/>
  <c r="AM107" i="37"/>
  <c r="AS108" i="37" s="1"/>
  <c r="AS109" i="37" s="1"/>
  <c r="AM187" i="36"/>
  <c r="AS188" i="36" s="1"/>
  <c r="AS189" i="36" s="1"/>
  <c r="AK184" i="36"/>
  <c r="AM148" i="36"/>
  <c r="AS149" i="36" s="1"/>
  <c r="AS150" i="36" s="1"/>
  <c r="AP148" i="36"/>
  <c r="AV149" i="36" s="1"/>
  <c r="AV150" i="36" s="1"/>
  <c r="AK155" i="36"/>
  <c r="AQ148" i="36"/>
  <c r="AW149" i="36" s="1"/>
  <c r="AW150" i="36" s="1"/>
  <c r="AI114" i="36"/>
  <c r="AM107" i="36"/>
  <c r="AS108" i="36" s="1"/>
  <c r="AS109" i="36" s="1"/>
  <c r="AK101" i="36"/>
  <c r="AP107" i="36"/>
  <c r="AV108" i="36" s="1"/>
  <c r="AV109" i="36" s="1"/>
  <c r="AK114" i="36"/>
  <c r="AQ107" i="36"/>
  <c r="AW108" i="36" s="1"/>
  <c r="AW109" i="36" s="1"/>
  <c r="AK188" i="35"/>
  <c r="AM188" i="35"/>
  <c r="AS189" i="35" s="1"/>
  <c r="AS190" i="35" s="1"/>
  <c r="AK195" i="35"/>
  <c r="AO148" i="35"/>
  <c r="AU149" i="35" s="1"/>
  <c r="AU150" i="35" s="1"/>
  <c r="AD155" i="35"/>
  <c r="AM148" i="35"/>
  <c r="AS149" i="35" s="1"/>
  <c r="AS150" i="35" s="1"/>
  <c r="AK155" i="35"/>
  <c r="AQ148" i="35"/>
  <c r="AW149" i="35" s="1"/>
  <c r="AW150" i="35" s="1"/>
  <c r="AO107" i="35"/>
  <c r="AU108" i="35" s="1"/>
  <c r="AU109" i="35" s="1"/>
  <c r="AP107" i="35"/>
  <c r="AV108" i="35" s="1"/>
  <c r="AV109" i="35" s="1"/>
  <c r="AK100" i="35"/>
  <c r="AQ107" i="35" s="1"/>
  <c r="AW108" i="35" s="1"/>
  <c r="AW109" i="35" s="1"/>
  <c r="AF114" i="35"/>
  <c r="AI114" i="35"/>
  <c r="AK114" i="35"/>
  <c r="AD114" i="35"/>
  <c r="AM107" i="35"/>
  <c r="AS108" i="35" s="1"/>
  <c r="AS109" i="35" s="1"/>
  <c r="AK187" i="33"/>
  <c r="AI186" i="33"/>
  <c r="AP180" i="33" s="1"/>
  <c r="AV181" i="33" s="1"/>
  <c r="AV182" i="33" s="1"/>
  <c r="AF186" i="33"/>
  <c r="AO180" i="33" s="1"/>
  <c r="AU181" i="33" s="1"/>
  <c r="AU182" i="33" s="1"/>
  <c r="AD186" i="33"/>
  <c r="AM180" i="33" s="1"/>
  <c r="AS182" i="33" s="1"/>
  <c r="AD187" i="33"/>
  <c r="AK186" i="33"/>
  <c r="AQ180" i="33" s="1"/>
  <c r="AW181" i="33" s="1"/>
  <c r="AW182" i="33" s="1"/>
  <c r="AF187" i="33"/>
  <c r="AF147" i="33"/>
  <c r="AI146" i="33"/>
  <c r="AP140" i="33" s="1"/>
  <c r="AV141" i="33" s="1"/>
  <c r="AV142" i="33" s="1"/>
  <c r="AK147" i="33"/>
  <c r="AK146" i="33"/>
  <c r="AQ140" i="33" s="1"/>
  <c r="AW141" i="33" s="1"/>
  <c r="AW142" i="33" s="1"/>
  <c r="AF146" i="33"/>
  <c r="AO140" i="33" s="1"/>
  <c r="AU141" i="33" s="1"/>
  <c r="AU142" i="33" s="1"/>
  <c r="AD147" i="33"/>
  <c r="AD146" i="33"/>
  <c r="AM140" i="33" s="1"/>
  <c r="AS142" i="33" s="1"/>
  <c r="AF107" i="33"/>
  <c r="AO101" i="33" s="1"/>
  <c r="AU102" i="33" s="1"/>
  <c r="AU103" i="33" s="1"/>
  <c r="AK102" i="33"/>
  <c r="AK107" i="33" s="1"/>
  <c r="AQ101" i="33" s="1"/>
  <c r="AW102" i="33" s="1"/>
  <c r="AW103" i="33" s="1"/>
  <c r="AD108" i="33"/>
  <c r="AD107" i="33"/>
  <c r="AM101" i="33" s="1"/>
  <c r="AS103" i="33" s="1"/>
  <c r="AF108" i="33"/>
  <c r="AP188" i="32"/>
  <c r="AV189" i="32" s="1"/>
  <c r="AV190" i="32" s="1"/>
  <c r="AO188" i="32"/>
  <c r="AU189" i="32" s="1"/>
  <c r="AU190" i="32" s="1"/>
  <c r="AK195" i="32"/>
  <c r="AQ188" i="32"/>
  <c r="AW189" i="32" s="1"/>
  <c r="AW190" i="32" s="1"/>
  <c r="AO148" i="32"/>
  <c r="AU149" i="32" s="1"/>
  <c r="AU150" i="32" s="1"/>
  <c r="AM148" i="32"/>
  <c r="AS149" i="32" s="1"/>
  <c r="AS150" i="32" s="1"/>
  <c r="AK149" i="32"/>
  <c r="AQ148" i="32" s="1"/>
  <c r="AW149" i="32" s="1"/>
  <c r="AW150" i="32" s="1"/>
  <c r="AK155" i="32"/>
  <c r="AP148" i="32"/>
  <c r="AV149" i="32" s="1"/>
  <c r="AV150" i="32" s="1"/>
  <c r="AM108" i="32"/>
  <c r="AS109" i="32" s="1"/>
  <c r="AS110" i="32" s="1"/>
  <c r="AD115" i="32"/>
  <c r="AK115" i="32"/>
  <c r="AQ108" i="32"/>
  <c r="AW109" i="32" s="1"/>
  <c r="AW110" i="32" s="1"/>
  <c r="AK195" i="31"/>
  <c r="AK155" i="31"/>
  <c r="AP148" i="31"/>
  <c r="AV149" i="31" s="1"/>
  <c r="AV150" i="31" s="1"/>
  <c r="AM148" i="31"/>
  <c r="AS149" i="31" s="1"/>
  <c r="AS150" i="31" s="1"/>
  <c r="AO148" i="31"/>
  <c r="AU149" i="31" s="1"/>
  <c r="AU150" i="31" s="1"/>
  <c r="AD114" i="31"/>
  <c r="AM107" i="31"/>
  <c r="AS108" i="31" s="1"/>
  <c r="AS109" i="31" s="1"/>
  <c r="AO107" i="31"/>
  <c r="AU108" i="31" s="1"/>
  <c r="AU109" i="31" s="1"/>
  <c r="AM188" i="30"/>
  <c r="AS189" i="30" s="1"/>
  <c r="AS190" i="30" s="1"/>
  <c r="AK195" i="30"/>
  <c r="AK155" i="30"/>
  <c r="AM148" i="30"/>
  <c r="AS149" i="30" s="1"/>
  <c r="AS150" i="30" s="1"/>
  <c r="AO148" i="30"/>
  <c r="AU149" i="30" s="1"/>
  <c r="AU150" i="30" s="1"/>
  <c r="AP148" i="30"/>
  <c r="AV149" i="30" s="1"/>
  <c r="AV150" i="30" s="1"/>
  <c r="AP107" i="30"/>
  <c r="AV108" i="30" s="1"/>
  <c r="AV109" i="30" s="1"/>
  <c r="AO107" i="30"/>
  <c r="AU108" i="30" s="1"/>
  <c r="AU109" i="30" s="1"/>
  <c r="AD114" i="30"/>
  <c r="AP148" i="29"/>
  <c r="AV149" i="29" s="1"/>
  <c r="AV150" i="29" s="1"/>
  <c r="AO188" i="29"/>
  <c r="AU189" i="29" s="1"/>
  <c r="AU190" i="29" s="1"/>
  <c r="AP188" i="29"/>
  <c r="AV189" i="29" s="1"/>
  <c r="AV190" i="29" s="1"/>
  <c r="AK195" i="29"/>
  <c r="AM148" i="29"/>
  <c r="AS149" i="29" s="1"/>
  <c r="AS150" i="29" s="1"/>
  <c r="AO148" i="29"/>
  <c r="AU149" i="29" s="1"/>
  <c r="AU150" i="29" s="1"/>
  <c r="AK155" i="29"/>
  <c r="AP107" i="29"/>
  <c r="AV108" i="29" s="1"/>
  <c r="AV109" i="29" s="1"/>
  <c r="AK114" i="29"/>
  <c r="AO107" i="29"/>
  <c r="AU108" i="29" s="1"/>
  <c r="AU109" i="29" s="1"/>
  <c r="AK148" i="28"/>
  <c r="AK147" i="28"/>
  <c r="AQ141" i="28" s="1"/>
  <c r="AW142" i="28" s="1"/>
  <c r="AW143" i="28" s="1"/>
  <c r="AF147" i="28"/>
  <c r="AO141" i="28" s="1"/>
  <c r="AU142" i="28" s="1"/>
  <c r="AU143" i="28" s="1"/>
  <c r="AF148" i="28"/>
  <c r="AD148" i="28"/>
  <c r="AD147" i="28"/>
  <c r="AM141" i="28" s="1"/>
  <c r="AS143" i="28" s="1"/>
  <c r="AI111" i="28"/>
  <c r="AI110" i="28"/>
  <c r="AP104" i="28" s="1"/>
  <c r="AV105" i="28" s="1"/>
  <c r="AV106" i="28" s="1"/>
  <c r="AD111" i="28"/>
  <c r="AD110" i="28"/>
  <c r="AM104" i="28" s="1"/>
  <c r="AS106" i="28" s="1"/>
  <c r="AK105" i="28"/>
  <c r="AK110" i="28" s="1"/>
  <c r="AQ104" i="28" s="1"/>
  <c r="AW105" i="28" s="1"/>
  <c r="AW106" i="28" s="1"/>
  <c r="AF110" i="28"/>
  <c r="AO104" i="28" s="1"/>
  <c r="AU105" i="28" s="1"/>
  <c r="AU106" i="28" s="1"/>
  <c r="AK195" i="27"/>
  <c r="AP188" i="27"/>
  <c r="AV189" i="27" s="1"/>
  <c r="AV190" i="27" s="1"/>
  <c r="AD195" i="27"/>
  <c r="AM188" i="27"/>
  <c r="AS189" i="27" s="1"/>
  <c r="AS190" i="27" s="1"/>
  <c r="AO188" i="27"/>
  <c r="AU189" i="27" s="1"/>
  <c r="AU190" i="27" s="1"/>
  <c r="AP148" i="27"/>
  <c r="AV149" i="27" s="1"/>
  <c r="AV150" i="27" s="1"/>
  <c r="AD155" i="27"/>
  <c r="AM148" i="27"/>
  <c r="AS149" i="27" s="1"/>
  <c r="AS150" i="27" s="1"/>
  <c r="AK140" i="27"/>
  <c r="AD114" i="27"/>
  <c r="AO107" i="27"/>
  <c r="AU108" i="27" s="1"/>
  <c r="AU109" i="27" s="1"/>
  <c r="AK114" i="27"/>
  <c r="AQ107" i="27"/>
  <c r="AW108" i="27" s="1"/>
  <c r="AW109" i="27" s="1"/>
  <c r="AM188" i="26"/>
  <c r="AS189" i="26" s="1"/>
  <c r="AS190" i="26" s="1"/>
  <c r="AO188" i="26"/>
  <c r="AU189" i="26" s="1"/>
  <c r="AU190" i="26" s="1"/>
  <c r="AK189" i="26"/>
  <c r="AP148" i="26"/>
  <c r="AV149" i="26" s="1"/>
  <c r="AV150" i="26" s="1"/>
  <c r="AM148" i="26"/>
  <c r="AS149" i="26" s="1"/>
  <c r="AS150" i="26" s="1"/>
  <c r="AO148" i="26"/>
  <c r="AU149" i="26" s="1"/>
  <c r="AU150" i="26" s="1"/>
  <c r="AK155" i="26"/>
  <c r="AK110" i="26"/>
  <c r="AO109" i="26"/>
  <c r="AU110" i="26" s="1"/>
  <c r="AU111" i="26" s="1"/>
  <c r="AK201" i="25"/>
  <c r="AK207" i="25"/>
  <c r="AF155" i="25"/>
  <c r="AO148" i="25"/>
  <c r="AU149" i="25" s="1"/>
  <c r="AU150" i="25" s="1"/>
  <c r="AM148" i="25"/>
  <c r="AS149" i="25" s="1"/>
  <c r="AS150" i="25" s="1"/>
  <c r="AQ148" i="25"/>
  <c r="AW149" i="25" s="1"/>
  <c r="AW150" i="25" s="1"/>
  <c r="AI116" i="25"/>
  <c r="AF116" i="25"/>
  <c r="AS110" i="25"/>
  <c r="AS111" i="25" s="1"/>
  <c r="AD116" i="25"/>
  <c r="AU110" i="25"/>
  <c r="AU111" i="25" s="1"/>
  <c r="AK103" i="25"/>
  <c r="AO188" i="24"/>
  <c r="AU189" i="24" s="1"/>
  <c r="AU190" i="24" s="1"/>
  <c r="AD195" i="24"/>
  <c r="AM188" i="24"/>
  <c r="AS189" i="24" s="1"/>
  <c r="AS190" i="24" s="1"/>
  <c r="AK189" i="24"/>
  <c r="AK195" i="24" s="1"/>
  <c r="AP148" i="24"/>
  <c r="AV149" i="24" s="1"/>
  <c r="AV150" i="24" s="1"/>
  <c r="AK155" i="24"/>
  <c r="AQ148" i="24"/>
  <c r="AW149" i="24" s="1"/>
  <c r="AW150" i="24" s="1"/>
  <c r="AO148" i="24"/>
  <c r="AU149" i="24" s="1"/>
  <c r="AU150" i="24" s="1"/>
  <c r="AM148" i="24"/>
  <c r="AS149" i="24" s="1"/>
  <c r="AS150" i="24" s="1"/>
  <c r="AX150" i="24" s="1"/>
  <c r="C204" i="24" s="1"/>
  <c r="AP109" i="24"/>
  <c r="AV110" i="24" s="1"/>
  <c r="AV111" i="24" s="1"/>
  <c r="AK116" i="24"/>
  <c r="AQ109" i="24"/>
  <c r="AW110" i="24" s="1"/>
  <c r="AW111" i="24" s="1"/>
  <c r="AO109" i="24"/>
  <c r="AU110" i="24" s="1"/>
  <c r="AU111" i="24" s="1"/>
  <c r="AF116" i="24"/>
  <c r="AP188" i="23"/>
  <c r="AV189" i="23" s="1"/>
  <c r="AV190" i="23" s="1"/>
  <c r="AF195" i="23"/>
  <c r="AI155" i="23"/>
  <c r="AF155" i="23"/>
  <c r="AK155" i="23"/>
  <c r="AO109" i="23"/>
  <c r="AU110" i="23" s="1"/>
  <c r="AU111" i="23" s="1"/>
  <c r="AK195" i="23"/>
  <c r="AO188" i="23"/>
  <c r="AU189" i="23" s="1"/>
  <c r="AU190" i="23" s="1"/>
  <c r="AM109" i="23"/>
  <c r="AS110" i="23" s="1"/>
  <c r="AS111" i="23" s="1"/>
  <c r="AP109" i="23"/>
  <c r="AV110" i="23" s="1"/>
  <c r="AV111" i="23" s="1"/>
  <c r="AK111" i="23"/>
  <c r="AF195" i="22"/>
  <c r="AK195" i="22"/>
  <c r="AP148" i="22"/>
  <c r="AV149" i="22" s="1"/>
  <c r="AV150" i="22" s="1"/>
  <c r="AF155" i="22"/>
  <c r="AF116" i="22"/>
  <c r="AI195" i="22"/>
  <c r="AI155" i="22"/>
  <c r="AK155" i="22"/>
  <c r="AI116" i="22"/>
  <c r="AK116" i="22"/>
  <c r="AP188" i="21"/>
  <c r="AV189" i="21" s="1"/>
  <c r="AV190" i="21" s="1"/>
  <c r="AI195" i="21"/>
  <c r="AF155" i="21"/>
  <c r="AF195" i="21"/>
  <c r="AI116" i="21"/>
  <c r="AI155" i="21"/>
  <c r="AP148" i="21"/>
  <c r="AV149" i="21" s="1"/>
  <c r="AV150" i="21" s="1"/>
  <c r="AK155" i="21"/>
  <c r="AK116" i="21"/>
  <c r="AK269" i="20"/>
  <c r="AK281" i="20"/>
  <c r="AK200" i="20"/>
  <c r="AK169" i="20"/>
  <c r="AF195" i="19"/>
  <c r="AI115" i="19"/>
  <c r="AD115" i="19"/>
  <c r="AK115" i="19"/>
  <c r="AF115" i="19"/>
  <c r="AQ108" i="19"/>
  <c r="AW109" i="19" s="1"/>
  <c r="AW110" i="19" s="1"/>
  <c r="AD195" i="19"/>
  <c r="AM188" i="19"/>
  <c r="AS189" i="19" s="1"/>
  <c r="AS190" i="19" s="1"/>
  <c r="AK183" i="19"/>
  <c r="AO188" i="19"/>
  <c r="AU189" i="19" s="1"/>
  <c r="AU190" i="19" s="1"/>
  <c r="AI195" i="19"/>
  <c r="AP188" i="19"/>
  <c r="AV189" i="19" s="1"/>
  <c r="AV190" i="19" s="1"/>
  <c r="AD155" i="19"/>
  <c r="AM148" i="19"/>
  <c r="AS149" i="19" s="1"/>
  <c r="AS150" i="19" s="1"/>
  <c r="AI155" i="19"/>
  <c r="AP148" i="19"/>
  <c r="AV149" i="19" s="1"/>
  <c r="AV150" i="19" s="1"/>
  <c r="AO148" i="19"/>
  <c r="AU149" i="19" s="1"/>
  <c r="AU150" i="19" s="1"/>
  <c r="AF155" i="19"/>
  <c r="AK155" i="19"/>
  <c r="AQ148" i="19"/>
  <c r="AW149" i="19" s="1"/>
  <c r="AW150" i="19" s="1"/>
  <c r="AM108" i="19"/>
  <c r="AS109" i="19" s="1"/>
  <c r="AS110" i="19" s="1"/>
  <c r="AF195" i="18"/>
  <c r="AI116" i="18"/>
  <c r="AF116" i="18"/>
  <c r="AD116" i="18"/>
  <c r="AK103" i="18"/>
  <c r="AK116" i="18"/>
  <c r="AO109" i="18"/>
  <c r="AU110" i="18" s="1"/>
  <c r="AU111" i="18" s="1"/>
  <c r="AD195" i="18"/>
  <c r="AM188" i="18"/>
  <c r="AS189" i="18" s="1"/>
  <c r="AS190" i="18" s="1"/>
  <c r="AI195" i="18"/>
  <c r="AP188" i="18"/>
  <c r="AV189" i="18" s="1"/>
  <c r="AV190" i="18" s="1"/>
  <c r="AK195" i="18"/>
  <c r="AQ188" i="18"/>
  <c r="AW189" i="18" s="1"/>
  <c r="AW190" i="18" s="1"/>
  <c r="AO148" i="18"/>
  <c r="AU149" i="18" s="1"/>
  <c r="AU150" i="18" s="1"/>
  <c r="AF155" i="18"/>
  <c r="AD155" i="18"/>
  <c r="AI155" i="18"/>
  <c r="AP148" i="18"/>
  <c r="AV149" i="18" s="1"/>
  <c r="AV150" i="18" s="1"/>
  <c r="AK155" i="18"/>
  <c r="AF195" i="17"/>
  <c r="AP148" i="17"/>
  <c r="AV149" i="17" s="1"/>
  <c r="AV150" i="17" s="1"/>
  <c r="AD115" i="17"/>
  <c r="AO108" i="17"/>
  <c r="AU109" i="17" s="1"/>
  <c r="AU110" i="17" s="1"/>
  <c r="AM188" i="17"/>
  <c r="AS189" i="17" s="1"/>
  <c r="AS190" i="17" s="1"/>
  <c r="AD195" i="17"/>
  <c r="AK183" i="17"/>
  <c r="AO188" i="17"/>
  <c r="AU189" i="17" s="1"/>
  <c r="AU190" i="17" s="1"/>
  <c r="AK195" i="17"/>
  <c r="AQ188" i="17"/>
  <c r="AW189" i="17" s="1"/>
  <c r="AW190" i="17" s="1"/>
  <c r="AI195" i="17"/>
  <c r="AP188" i="17"/>
  <c r="AV189" i="17" s="1"/>
  <c r="AV190" i="17" s="1"/>
  <c r="AD155" i="17"/>
  <c r="AO148" i="17"/>
  <c r="AU149" i="17" s="1"/>
  <c r="AU150" i="17" s="1"/>
  <c r="AF155" i="17"/>
  <c r="AI155" i="17"/>
  <c r="AK155" i="17"/>
  <c r="AI115" i="17"/>
  <c r="AF115" i="17"/>
  <c r="AF158" i="16"/>
  <c r="AQ151" i="16"/>
  <c r="AW152" i="16" s="1"/>
  <c r="AW153" i="16" s="1"/>
  <c r="AI158" i="16"/>
  <c r="AK113" i="16"/>
  <c r="AK198" i="16"/>
  <c r="AF198" i="16"/>
  <c r="AI198" i="16"/>
  <c r="AP191" i="16"/>
  <c r="AV192" i="16" s="1"/>
  <c r="AV193" i="16" s="1"/>
  <c r="AD158" i="16"/>
  <c r="AD113" i="16"/>
  <c r="AF113" i="16"/>
  <c r="AI113" i="16"/>
  <c r="AF196" i="15"/>
  <c r="AK196" i="15"/>
  <c r="AK156" i="15"/>
  <c r="AF156" i="15"/>
  <c r="AD196" i="15"/>
  <c r="AM189" i="15"/>
  <c r="AS190" i="15" s="1"/>
  <c r="AS191" i="15" s="1"/>
  <c r="AI196" i="15"/>
  <c r="AP189" i="15"/>
  <c r="AV190" i="15" s="1"/>
  <c r="AV191" i="15" s="1"/>
  <c r="AQ189" i="15"/>
  <c r="AW190" i="15" s="1"/>
  <c r="AW191" i="15" s="1"/>
  <c r="AQ149" i="15"/>
  <c r="AW150" i="15" s="1"/>
  <c r="AW151" i="15" s="1"/>
  <c r="AI156" i="15"/>
  <c r="AO149" i="15"/>
  <c r="AU150" i="15" s="1"/>
  <c r="AU151" i="15" s="1"/>
  <c r="AD156" i="15"/>
  <c r="AK113" i="15"/>
  <c r="AI194" i="14"/>
  <c r="AK194" i="14"/>
  <c r="AQ187" i="14"/>
  <c r="AW188" i="14" s="1"/>
  <c r="AW189" i="14" s="1"/>
  <c r="AD194" i="14"/>
  <c r="AF194" i="14"/>
  <c r="AF150" i="14"/>
  <c r="AI111" i="14"/>
  <c r="AO104" i="14"/>
  <c r="AU105" i="14" s="1"/>
  <c r="AU106" i="14" s="1"/>
  <c r="AQ104" i="14"/>
  <c r="AW105" i="14" s="1"/>
  <c r="AW106" i="14" s="1"/>
  <c r="AQ143" i="14"/>
  <c r="AW144" i="14" s="1"/>
  <c r="AW145" i="14" s="1"/>
  <c r="AO143" i="14"/>
  <c r="AU144" i="14" s="1"/>
  <c r="AU145" i="14" s="1"/>
  <c r="AD150" i="14"/>
  <c r="AK150" i="14"/>
  <c r="AP143" i="14"/>
  <c r="AV144" i="14" s="1"/>
  <c r="AV145" i="14" s="1"/>
  <c r="AK111" i="14"/>
  <c r="AK30" i="13"/>
  <c r="AI29" i="13"/>
  <c r="AP23" i="13" s="1"/>
  <c r="AV24" i="13" s="1"/>
  <c r="AV25" i="13" s="1"/>
  <c r="AK29" i="13"/>
  <c r="AQ23" i="13" s="1"/>
  <c r="AW24" i="13" s="1"/>
  <c r="AW25" i="13" s="1"/>
  <c r="AF29" i="13"/>
  <c r="AO23" i="13" s="1"/>
  <c r="AU24" i="13" s="1"/>
  <c r="AU25" i="13" s="1"/>
  <c r="AD68" i="13"/>
  <c r="AD67" i="13"/>
  <c r="AM61" i="13" s="1"/>
  <c r="AS63" i="13" s="1"/>
  <c r="AF67" i="13"/>
  <c r="AO61" i="13" s="1"/>
  <c r="AU62" i="13" s="1"/>
  <c r="AU63" i="13" s="1"/>
  <c r="AK68" i="13"/>
  <c r="AK67" i="13"/>
  <c r="AQ61" i="13" s="1"/>
  <c r="AW62" i="13" s="1"/>
  <c r="AW63" i="13" s="1"/>
  <c r="AF68" i="13"/>
  <c r="AI68" i="13"/>
  <c r="AI67" i="13"/>
  <c r="AP61" i="13" s="1"/>
  <c r="AV62" i="13" s="1"/>
  <c r="AV63" i="13" s="1"/>
  <c r="AD30" i="13"/>
  <c r="AD29" i="13"/>
  <c r="AM23" i="13" s="1"/>
  <c r="AS25" i="13" s="1"/>
  <c r="AF30" i="13"/>
  <c r="AK155" i="12"/>
  <c r="AK116" i="12"/>
  <c r="AF188" i="12"/>
  <c r="AF155" i="11"/>
  <c r="AK154" i="11"/>
  <c r="AQ148" i="11" s="1"/>
  <c r="AW149" i="11" s="1"/>
  <c r="AW150" i="11" s="1"/>
  <c r="AK116" i="11"/>
  <c r="AI116" i="11"/>
  <c r="AK155" i="11"/>
  <c r="AO109" i="11"/>
  <c r="AU110" i="11" s="1"/>
  <c r="AU111" i="11" s="1"/>
  <c r="AF116" i="11"/>
  <c r="AF155" i="10"/>
  <c r="AF116" i="10"/>
  <c r="AI116" i="10"/>
  <c r="AP109" i="10"/>
  <c r="AV110" i="10" s="1"/>
  <c r="AV111" i="10" s="1"/>
  <c r="AK116" i="10"/>
  <c r="AF155" i="9"/>
  <c r="AK155" i="9"/>
  <c r="AI155" i="9"/>
  <c r="AI116" i="9"/>
  <c r="AF116" i="9"/>
  <c r="AM148" i="9"/>
  <c r="AS150" i="9" s="1"/>
  <c r="AK116" i="9"/>
  <c r="AI155" i="7"/>
  <c r="AI116" i="7"/>
  <c r="AK111" i="6"/>
  <c r="AQ106" i="6" s="1"/>
  <c r="AW107" i="6" s="1"/>
  <c r="AW108" i="6" s="1"/>
  <c r="AF155" i="7"/>
  <c r="AP188" i="7"/>
  <c r="AV189" i="7" s="1"/>
  <c r="AV190" i="7" s="1"/>
  <c r="AO109" i="7"/>
  <c r="AU110" i="7" s="1"/>
  <c r="AU111" i="7" s="1"/>
  <c r="AF116" i="7"/>
  <c r="AI151" i="6"/>
  <c r="AP145" i="6" s="1"/>
  <c r="AV146" i="6" s="1"/>
  <c r="AV147" i="6" s="1"/>
  <c r="AK138" i="6"/>
  <c r="AD112" i="6"/>
  <c r="AI112" i="6"/>
  <c r="AF112" i="6"/>
  <c r="AO106" i="6"/>
  <c r="AU107" i="6" s="1"/>
  <c r="AU108" i="6" s="1"/>
  <c r="AK180" i="6"/>
  <c r="AK103" i="13"/>
  <c r="AQ98" i="13" s="1"/>
  <c r="AW99" i="13" s="1"/>
  <c r="AW100" i="13" s="1"/>
  <c r="AF104" i="13"/>
  <c r="AF103" i="13"/>
  <c r="AO98" i="13" s="1"/>
  <c r="AU99" i="13" s="1"/>
  <c r="AU100" i="13" s="1"/>
  <c r="AD104" i="13"/>
  <c r="AD103" i="13"/>
  <c r="AM98" i="13" s="1"/>
  <c r="AS100" i="13" s="1"/>
  <c r="AX100" i="13" s="1"/>
  <c r="BA100" i="13" s="1"/>
  <c r="AI188" i="12"/>
  <c r="AD188" i="12"/>
  <c r="AK194" i="10"/>
  <c r="AD194" i="10"/>
  <c r="AQ185" i="9"/>
  <c r="AW186" i="9" s="1"/>
  <c r="AW187" i="9" s="1"/>
  <c r="AD194" i="7"/>
  <c r="AS190" i="7"/>
  <c r="AK194" i="7"/>
  <c r="AO188" i="7"/>
  <c r="AU189" i="7" s="1"/>
  <c r="AU190" i="7" s="1"/>
  <c r="AX111" i="22" l="1"/>
  <c r="C203" i="22" s="1"/>
  <c r="AX161" i="20"/>
  <c r="AX150" i="11"/>
  <c r="C204" i="11" s="1"/>
  <c r="AX111" i="11"/>
  <c r="AX150" i="10"/>
  <c r="C204" i="10" s="1"/>
  <c r="AX111" i="10"/>
  <c r="AX190" i="7"/>
  <c r="C205" i="7" s="1"/>
  <c r="AX111" i="9"/>
  <c r="C203" i="9" s="1"/>
  <c r="AX190" i="39"/>
  <c r="C205" i="39" s="1"/>
  <c r="AX190" i="32"/>
  <c r="C205" i="32" s="1"/>
  <c r="AX109" i="27"/>
  <c r="C203" i="27" s="1"/>
  <c r="AX110" i="17"/>
  <c r="C203" i="17" s="1"/>
  <c r="AX106" i="14"/>
  <c r="C203" i="14" s="1"/>
  <c r="AK151" i="41"/>
  <c r="AR141" i="41" s="1"/>
  <c r="AX142" i="41" s="1"/>
  <c r="AX143" i="41" s="1"/>
  <c r="AY143" i="41" s="1"/>
  <c r="AK200" i="41"/>
  <c r="AR190" i="41" s="1"/>
  <c r="AX191" i="41" s="1"/>
  <c r="AX192" i="41" s="1"/>
  <c r="AK201" i="41"/>
  <c r="AK267" i="41"/>
  <c r="AR249" i="41" s="1"/>
  <c r="AX250" i="41" s="1"/>
  <c r="AX251" i="41" s="1"/>
  <c r="AK268" i="41"/>
  <c r="AX159" i="40"/>
  <c r="C214" i="40" s="1"/>
  <c r="AQ109" i="39"/>
  <c r="AW110" i="39" s="1"/>
  <c r="AW111" i="39" s="1"/>
  <c r="AX150" i="37"/>
  <c r="C204" i="37" s="1"/>
  <c r="AX109" i="37"/>
  <c r="AX190" i="37"/>
  <c r="AX150" i="36"/>
  <c r="BA150" i="36" s="1"/>
  <c r="AX109" i="36"/>
  <c r="BA109" i="36" s="1"/>
  <c r="AQ188" i="35"/>
  <c r="AW189" i="35" s="1"/>
  <c r="AW190" i="35" s="1"/>
  <c r="AX150" i="35"/>
  <c r="C204" i="35" s="1"/>
  <c r="AX110" i="32"/>
  <c r="AQ107" i="31"/>
  <c r="AW108" i="31" s="1"/>
  <c r="AW109" i="31" s="1"/>
  <c r="AX109" i="31" s="1"/>
  <c r="AX190" i="30"/>
  <c r="C205" i="30" s="1"/>
  <c r="AK113" i="30"/>
  <c r="AQ107" i="30" s="1"/>
  <c r="AW108" i="30" s="1"/>
  <c r="AW109" i="30" s="1"/>
  <c r="AX150" i="30"/>
  <c r="BA150" i="30" s="1"/>
  <c r="AX150" i="29"/>
  <c r="AX190" i="27"/>
  <c r="C205" i="27" s="1"/>
  <c r="AQ188" i="26"/>
  <c r="AW189" i="26" s="1"/>
  <c r="AW190" i="26" s="1"/>
  <c r="AX190" i="26" s="1"/>
  <c r="AQ109" i="26"/>
  <c r="AW110" i="26" s="1"/>
  <c r="AW111" i="26" s="1"/>
  <c r="AX150" i="25"/>
  <c r="C219" i="25" s="1"/>
  <c r="AQ200" i="25"/>
  <c r="AW201" i="25" s="1"/>
  <c r="AW202" i="25" s="1"/>
  <c r="AW110" i="25"/>
  <c r="AW111" i="25" s="1"/>
  <c r="AX111" i="25" s="1"/>
  <c r="C218" i="25" s="1"/>
  <c r="AK116" i="23"/>
  <c r="AQ109" i="23"/>
  <c r="AW110" i="23" s="1"/>
  <c r="AW111" i="23" s="1"/>
  <c r="AX150" i="22"/>
  <c r="C204" i="22" s="1"/>
  <c r="AX111" i="21"/>
  <c r="C203" i="21" s="1"/>
  <c r="AX150" i="21"/>
  <c r="C204" i="21" s="1"/>
  <c r="AK280" i="20"/>
  <c r="AQ263" i="20" s="1"/>
  <c r="AW264" i="20" s="1"/>
  <c r="AW265" i="20" s="1"/>
  <c r="AX265" i="20" s="1"/>
  <c r="AK215" i="20"/>
  <c r="AQ206" i="20" s="1"/>
  <c r="AW207" i="20" s="1"/>
  <c r="AW208" i="20" s="1"/>
  <c r="AX209" i="20" s="1"/>
  <c r="AX150" i="19"/>
  <c r="C204" i="19" s="1"/>
  <c r="AX110" i="19"/>
  <c r="C203" i="19" s="1"/>
  <c r="AQ188" i="19"/>
  <c r="AW189" i="19" s="1"/>
  <c r="AW190" i="19" s="1"/>
  <c r="AK115" i="17"/>
  <c r="AX111" i="18"/>
  <c r="C203" i="18" s="1"/>
  <c r="AX190" i="18"/>
  <c r="C205" i="18" s="1"/>
  <c r="C204" i="17"/>
  <c r="AX190" i="17"/>
  <c r="C205" i="17" s="1"/>
  <c r="AX191" i="15"/>
  <c r="C205" i="15" s="1"/>
  <c r="AX108" i="15"/>
  <c r="C203" i="15" s="1"/>
  <c r="C204" i="15"/>
  <c r="AX145" i="14"/>
  <c r="C204" i="14" s="1"/>
  <c r="C205" i="14"/>
  <c r="AX184" i="12"/>
  <c r="C205" i="12" s="1"/>
  <c r="AX185" i="12"/>
  <c r="AK193" i="10"/>
  <c r="AQ188" i="10" s="1"/>
  <c r="AW189" i="10" s="1"/>
  <c r="AW190" i="10" s="1"/>
  <c r="AX111" i="12"/>
  <c r="BA111" i="12" s="1"/>
  <c r="AK193" i="11"/>
  <c r="AQ188" i="11" s="1"/>
  <c r="AW189" i="11" s="1"/>
  <c r="AW190" i="11" s="1"/>
  <c r="AX190" i="11" s="1"/>
  <c r="C205" i="11" s="1"/>
  <c r="AX151" i="11"/>
  <c r="AX188" i="9"/>
  <c r="AX187" i="9"/>
  <c r="C205" i="9" s="1"/>
  <c r="AX191" i="7"/>
  <c r="AK154" i="7"/>
  <c r="AQ148" i="7" s="1"/>
  <c r="AW149" i="7" s="1"/>
  <c r="AW150" i="7" s="1"/>
  <c r="AX150" i="7" s="1"/>
  <c r="AX111" i="7"/>
  <c r="C203" i="7" s="1"/>
  <c r="AX108" i="6"/>
  <c r="C203" i="6" s="1"/>
  <c r="AK112" i="6"/>
  <c r="AX122" i="40"/>
  <c r="C213" i="40" s="1"/>
  <c r="C203" i="32"/>
  <c r="AX150" i="32"/>
  <c r="C204" i="32" s="1"/>
  <c r="AX150" i="31"/>
  <c r="C204" i="31" s="1"/>
  <c r="AX190" i="29"/>
  <c r="C205" i="29" s="1"/>
  <c r="C204" i="29"/>
  <c r="AX109" i="29"/>
  <c r="C203" i="29" s="1"/>
  <c r="AX111" i="26"/>
  <c r="C203" i="26" s="1"/>
  <c r="AX150" i="26"/>
  <c r="C204" i="26" s="1"/>
  <c r="AX190" i="23"/>
  <c r="C205" i="23" s="1"/>
  <c r="AX150" i="23"/>
  <c r="C204" i="23" s="1"/>
  <c r="AX150" i="12"/>
  <c r="C204" i="12" s="1"/>
  <c r="C203" i="11"/>
  <c r="C203" i="10"/>
  <c r="AX150" i="9"/>
  <c r="C204" i="9" s="1"/>
  <c r="AK194" i="22"/>
  <c r="AQ188" i="22" s="1"/>
  <c r="AW189" i="22" s="1"/>
  <c r="AW190" i="22" s="1"/>
  <c r="AX191" i="22" s="1"/>
  <c r="AQ188" i="21"/>
  <c r="AW189" i="21" s="1"/>
  <c r="AW190" i="21" s="1"/>
  <c r="AX190" i="21" s="1"/>
  <c r="AK193" i="6"/>
  <c r="AK192" i="6"/>
  <c r="AQ187" i="6" s="1"/>
  <c r="AW188" i="6" s="1"/>
  <c r="AW189" i="6" s="1"/>
  <c r="AK151" i="6"/>
  <c r="AQ145" i="6" s="1"/>
  <c r="AW146" i="6" s="1"/>
  <c r="AW147" i="6" s="1"/>
  <c r="AX147" i="6" s="1"/>
  <c r="AK152" i="6"/>
  <c r="AX153" i="16"/>
  <c r="C204" i="16" s="1"/>
  <c r="C203" i="16"/>
  <c r="AX193" i="16"/>
  <c r="C205" i="16" s="1"/>
  <c r="AX150" i="18"/>
  <c r="AQ198" i="40"/>
  <c r="AW199" i="40" s="1"/>
  <c r="AW200" i="40" s="1"/>
  <c r="AX200" i="40" s="1"/>
  <c r="AX160" i="40"/>
  <c r="AX123" i="40"/>
  <c r="BA190" i="39"/>
  <c r="AX191" i="39"/>
  <c r="AQ148" i="39"/>
  <c r="AW149" i="39" s="1"/>
  <c r="AW150" i="39" s="1"/>
  <c r="AX150" i="39" s="1"/>
  <c r="AK155" i="39"/>
  <c r="AX151" i="39"/>
  <c r="AK116" i="39"/>
  <c r="AX103" i="38"/>
  <c r="BA103" i="38" s="1"/>
  <c r="AX104" i="38"/>
  <c r="AX191" i="37"/>
  <c r="AX151" i="37"/>
  <c r="BA109" i="37"/>
  <c r="AX110" i="37"/>
  <c r="C203" i="37" s="1"/>
  <c r="AQ187" i="36"/>
  <c r="AW188" i="36" s="1"/>
  <c r="AW189" i="36" s="1"/>
  <c r="AX189" i="36" s="1"/>
  <c r="AK194" i="36"/>
  <c r="AX151" i="36"/>
  <c r="AX110" i="36"/>
  <c r="C203" i="36" s="1"/>
  <c r="BA150" i="35"/>
  <c r="AX151" i="35"/>
  <c r="AX109" i="35"/>
  <c r="BA109" i="35" s="1"/>
  <c r="AX110" i="35"/>
  <c r="C203" i="35" s="1"/>
  <c r="AX182" i="33"/>
  <c r="BA182" i="33" s="1"/>
  <c r="AX183" i="33"/>
  <c r="AX142" i="33"/>
  <c r="BA142" i="33" s="1"/>
  <c r="AX143" i="33"/>
  <c r="AK108" i="33"/>
  <c r="AX103" i="33"/>
  <c r="BA103" i="33" s="1"/>
  <c r="AX104" i="33"/>
  <c r="BA190" i="32"/>
  <c r="AX191" i="32"/>
  <c r="AX151" i="32"/>
  <c r="BA110" i="32"/>
  <c r="AX111" i="32"/>
  <c r="AQ188" i="31"/>
  <c r="AW189" i="31" s="1"/>
  <c r="AW190" i="31" s="1"/>
  <c r="AX190" i="31" s="1"/>
  <c r="AX151" i="31"/>
  <c r="AX110" i="31"/>
  <c r="AX191" i="30"/>
  <c r="AX151" i="30"/>
  <c r="AK114" i="30"/>
  <c r="AX191" i="29"/>
  <c r="BA150" i="29"/>
  <c r="AX151" i="29"/>
  <c r="AX110" i="29"/>
  <c r="AX143" i="28"/>
  <c r="BA143" i="28" s="1"/>
  <c r="AX144" i="28"/>
  <c r="AK111" i="28"/>
  <c r="AX106" i="28"/>
  <c r="BA106" i="28" s="1"/>
  <c r="AX107" i="28"/>
  <c r="BA190" i="27"/>
  <c r="AX191" i="27"/>
  <c r="AQ148" i="27"/>
  <c r="AW149" i="27" s="1"/>
  <c r="AW150" i="27" s="1"/>
  <c r="AX151" i="27" s="1"/>
  <c r="AK155" i="27"/>
  <c r="BA109" i="27"/>
  <c r="AX110" i="27"/>
  <c r="AK195" i="26"/>
  <c r="AX191" i="26"/>
  <c r="AX151" i="26"/>
  <c r="AK116" i="26"/>
  <c r="AX112" i="26"/>
  <c r="AX151" i="25"/>
  <c r="AK116" i="25"/>
  <c r="AX112" i="25"/>
  <c r="AQ188" i="24"/>
  <c r="AW189" i="24" s="1"/>
  <c r="AW190" i="24" s="1"/>
  <c r="AX190" i="24" s="1"/>
  <c r="C205" i="24" s="1"/>
  <c r="BA150" i="24"/>
  <c r="AX151" i="24"/>
  <c r="BA111" i="24"/>
  <c r="AX112" i="24"/>
  <c r="AX191" i="23"/>
  <c r="AX151" i="23"/>
  <c r="BA150" i="22"/>
  <c r="AX151" i="22"/>
  <c r="BA111" i="22"/>
  <c r="AX112" i="22"/>
  <c r="AK195" i="21"/>
  <c r="AX151" i="21"/>
  <c r="AX112" i="21"/>
  <c r="AK216" i="20"/>
  <c r="BA161" i="20"/>
  <c r="AX162" i="20"/>
  <c r="AK195" i="19"/>
  <c r="AX151" i="19"/>
  <c r="AX111" i="19"/>
  <c r="AX112" i="18"/>
  <c r="BA190" i="18"/>
  <c r="AX191" i="18"/>
  <c r="AX151" i="18"/>
  <c r="AX191" i="17"/>
  <c r="AX151" i="17"/>
  <c r="AX111" i="17"/>
  <c r="AX194" i="16"/>
  <c r="AX154" i="16"/>
  <c r="AX109" i="16"/>
  <c r="AX192" i="15"/>
  <c r="AX152" i="15"/>
  <c r="AX109" i="15"/>
  <c r="BA189" i="14"/>
  <c r="AX190" i="14"/>
  <c r="AX146" i="14"/>
  <c r="AX107" i="14"/>
  <c r="AX63" i="13"/>
  <c r="BA63" i="13" s="1"/>
  <c r="AX64" i="13"/>
  <c r="AX25" i="13"/>
  <c r="BA25" i="13" s="1"/>
  <c r="AX26" i="13"/>
  <c r="AX151" i="12"/>
  <c r="AX112" i="12"/>
  <c r="BA150" i="11"/>
  <c r="AX112" i="11"/>
  <c r="AX151" i="10"/>
  <c r="BA111" i="10"/>
  <c r="AX112" i="10"/>
  <c r="AX151" i="9"/>
  <c r="AX112" i="9"/>
  <c r="AK155" i="7"/>
  <c r="AX112" i="7"/>
  <c r="AX109" i="6"/>
  <c r="C204" i="30" l="1"/>
  <c r="C207" i="29"/>
  <c r="C206" i="29"/>
  <c r="B29" i="54" s="1"/>
  <c r="AX190" i="22"/>
  <c r="C205" i="22" s="1"/>
  <c r="C206" i="22" s="1"/>
  <c r="C207" i="22"/>
  <c r="AX191" i="21"/>
  <c r="C205" i="21"/>
  <c r="BA190" i="21"/>
  <c r="BA150" i="21"/>
  <c r="AX266" i="20"/>
  <c r="AX191" i="11"/>
  <c r="BA150" i="10"/>
  <c r="BA187" i="9"/>
  <c r="BA150" i="9"/>
  <c r="C206" i="9"/>
  <c r="B9" i="54" s="1"/>
  <c r="BA111" i="9"/>
  <c r="AX151" i="7"/>
  <c r="C204" i="7"/>
  <c r="C206" i="7" s="1"/>
  <c r="BA150" i="7"/>
  <c r="C207" i="11"/>
  <c r="C206" i="11"/>
  <c r="BA122" i="40"/>
  <c r="BA150" i="37"/>
  <c r="C204" i="36"/>
  <c r="C207" i="32"/>
  <c r="BA150" i="26"/>
  <c r="C207" i="24"/>
  <c r="BA190" i="23"/>
  <c r="BA150" i="19"/>
  <c r="BA110" i="19"/>
  <c r="C207" i="17"/>
  <c r="BA110" i="17"/>
  <c r="C207" i="16"/>
  <c r="BA191" i="15"/>
  <c r="C207" i="15"/>
  <c r="C206" i="14"/>
  <c r="BA145" i="14"/>
  <c r="BA111" i="21"/>
  <c r="BA106" i="14"/>
  <c r="C207" i="14"/>
  <c r="AY251" i="41"/>
  <c r="BB251" i="41" s="1"/>
  <c r="AY252" i="41"/>
  <c r="AY193" i="41"/>
  <c r="AY192" i="41"/>
  <c r="BB192" i="41" s="1"/>
  <c r="AX112" i="39"/>
  <c r="AX111" i="39"/>
  <c r="BA189" i="36"/>
  <c r="AX190" i="35"/>
  <c r="AX191" i="35"/>
  <c r="BA150" i="32"/>
  <c r="C203" i="31"/>
  <c r="BA109" i="31"/>
  <c r="BA150" i="31"/>
  <c r="AX191" i="31"/>
  <c r="AX110" i="30"/>
  <c r="AX109" i="30"/>
  <c r="BA190" i="29"/>
  <c r="BA109" i="29"/>
  <c r="AX150" i="27"/>
  <c r="C204" i="27" s="1"/>
  <c r="C207" i="27" s="1"/>
  <c r="C205" i="26"/>
  <c r="C207" i="26" s="1"/>
  <c r="BA190" i="26"/>
  <c r="AX202" i="25"/>
  <c r="AX203" i="25"/>
  <c r="BA150" i="25"/>
  <c r="E206" i="24"/>
  <c r="AX191" i="24"/>
  <c r="BA190" i="24"/>
  <c r="AX112" i="23"/>
  <c r="AX111" i="23"/>
  <c r="BA150" i="23"/>
  <c r="AX190" i="19"/>
  <c r="AX191" i="19"/>
  <c r="BA111" i="18"/>
  <c r="BA150" i="18"/>
  <c r="C204" i="18"/>
  <c r="BA150" i="17"/>
  <c r="BA190" i="17"/>
  <c r="BA108" i="15"/>
  <c r="BA193" i="16"/>
  <c r="BA153" i="16"/>
  <c r="BA151" i="15"/>
  <c r="AX190" i="10"/>
  <c r="AX191" i="10"/>
  <c r="C203" i="12"/>
  <c r="BA190" i="11"/>
  <c r="BA190" i="7"/>
  <c r="BA111" i="7"/>
  <c r="BB143" i="41"/>
  <c r="BA159" i="40"/>
  <c r="C215" i="40"/>
  <c r="BA150" i="39"/>
  <c r="C204" i="39"/>
  <c r="BA190" i="37"/>
  <c r="C205" i="37"/>
  <c r="C205" i="31"/>
  <c r="BA190" i="30"/>
  <c r="BA111" i="26"/>
  <c r="BA111" i="25"/>
  <c r="BA184" i="12"/>
  <c r="BA150" i="12"/>
  <c r="BA111" i="11"/>
  <c r="BA265" i="20"/>
  <c r="BA108" i="6"/>
  <c r="AX148" i="6"/>
  <c r="AX189" i="6"/>
  <c r="AX190" i="6"/>
  <c r="BA108" i="16"/>
  <c r="AY144" i="41"/>
  <c r="AX201" i="40"/>
  <c r="AX190" i="36"/>
  <c r="C205" i="36" s="1"/>
  <c r="C207" i="36" s="1"/>
  <c r="AX208" i="20"/>
  <c r="E206" i="14" l="1"/>
  <c r="B14" i="54"/>
  <c r="C285" i="41"/>
  <c r="B41" i="54" s="1"/>
  <c r="C284" i="41"/>
  <c r="E284" i="41" s="1"/>
  <c r="C41" i="54" s="1"/>
  <c r="B31" i="54"/>
  <c r="E206" i="29"/>
  <c r="C29" i="54" s="1"/>
  <c r="BA190" i="22"/>
  <c r="B22" i="54"/>
  <c r="E206" i="22"/>
  <c r="C22" i="54" s="1"/>
  <c r="E206" i="21"/>
  <c r="C21" i="54" s="1"/>
  <c r="B21" i="54"/>
  <c r="C207" i="12"/>
  <c r="C206" i="12"/>
  <c r="B12" i="54" s="1"/>
  <c r="E206" i="11"/>
  <c r="C11" i="54" s="1"/>
  <c r="B11" i="54"/>
  <c r="E206" i="9"/>
  <c r="C9" i="54" s="1"/>
  <c r="C207" i="7"/>
  <c r="E206" i="7"/>
  <c r="C8" i="54" s="1"/>
  <c r="B8" i="54"/>
  <c r="C217" i="40"/>
  <c r="C207" i="37"/>
  <c r="E206" i="32"/>
  <c r="BA150" i="27"/>
  <c r="E206" i="17"/>
  <c r="E206" i="16"/>
  <c r="E206" i="15"/>
  <c r="C203" i="39"/>
  <c r="BA111" i="39"/>
  <c r="E206" i="36"/>
  <c r="C205" i="35"/>
  <c r="BA190" i="35"/>
  <c r="C203" i="30"/>
  <c r="BA109" i="30"/>
  <c r="C220" i="25"/>
  <c r="BA202" i="25"/>
  <c r="C203" i="23"/>
  <c r="BA111" i="23"/>
  <c r="BA208" i="20"/>
  <c r="C205" i="19"/>
  <c r="BA190" i="19"/>
  <c r="E206" i="18"/>
  <c r="C205" i="10"/>
  <c r="BA190" i="10"/>
  <c r="E216" i="40"/>
  <c r="BA200" i="40"/>
  <c r="E206" i="37"/>
  <c r="BA190" i="31"/>
  <c r="C205" i="6"/>
  <c r="BA189" i="6"/>
  <c r="C204" i="6"/>
  <c r="BA147" i="6"/>
  <c r="C14" i="54" l="1"/>
  <c r="E206" i="31"/>
  <c r="C31" i="54" s="1"/>
  <c r="C207" i="30"/>
  <c r="C206" i="30"/>
  <c r="B30" i="54" s="1"/>
  <c r="E206" i="12"/>
  <c r="C12" i="54" s="1"/>
  <c r="C207" i="10"/>
  <c r="C206" i="10"/>
  <c r="C206" i="6"/>
  <c r="B7" i="54" s="1"/>
  <c r="C208" i="6"/>
  <c r="C207" i="39"/>
  <c r="C207" i="35"/>
  <c r="E206" i="27"/>
  <c r="E206" i="26"/>
  <c r="C222" i="25"/>
  <c r="C207" i="23"/>
  <c r="C207" i="19"/>
  <c r="C207" i="6"/>
  <c r="E206" i="30" l="1"/>
  <c r="C30" i="54" s="1"/>
  <c r="E292" i="20"/>
  <c r="C20" i="54" s="1"/>
  <c r="B20" i="54"/>
  <c r="B10" i="54"/>
  <c r="E206" i="10"/>
  <c r="C10" i="54" s="1"/>
  <c r="E206" i="6"/>
  <c r="C7" i="54" s="1"/>
  <c r="E206" i="39"/>
  <c r="E206" i="35"/>
  <c r="E221" i="25"/>
  <c r="E206" i="23"/>
  <c r="E20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80" authorId="0" shapeId="0" xr:uid="{CD6E1EEE-40E2-41BB-92EA-742650A2CB70}">
      <text>
        <r>
          <rPr>
            <b/>
            <sz val="9"/>
            <color indexed="81"/>
            <rFont val="Tahoma"/>
            <family val="2"/>
          </rPr>
          <t>BLH:</t>
        </r>
        <r>
          <rPr>
            <sz val="9"/>
            <color indexed="81"/>
            <rFont val="Tahoma"/>
            <family val="2"/>
          </rPr>
          <t xml:space="preserve">
maybe high, but is an inflow so cannot discount at this time.</t>
        </r>
      </text>
    </comment>
    <comment ref="AJ234" authorId="0" shapeId="0" xr:uid="{921B6345-EDEC-4481-9E21-9413D2982796}">
      <text>
        <r>
          <rPr>
            <b/>
            <sz val="9"/>
            <color indexed="81"/>
            <rFont val="Tahoma"/>
            <family val="2"/>
          </rPr>
          <t>BLH:</t>
        </r>
        <r>
          <rPr>
            <sz val="9"/>
            <color indexed="81"/>
            <rFont val="Tahoma"/>
            <family val="2"/>
          </rPr>
          <t xml:space="preserve">
Outlier, picked up particulates somehow
</t>
        </r>
      </text>
    </comment>
    <comment ref="AO234" authorId="0" shapeId="0" xr:uid="{D95CAE99-A711-4851-8B63-7CA85343D7E5}">
      <text>
        <r>
          <rPr>
            <b/>
            <sz val="9"/>
            <color indexed="81"/>
            <rFont val="Tahoma"/>
            <family val="2"/>
          </rPr>
          <t>BLH:</t>
        </r>
        <r>
          <rPr>
            <sz val="9"/>
            <color indexed="81"/>
            <rFont val="Tahoma"/>
            <family val="2"/>
          </rPr>
          <t xml:space="preserve">
Outlier high; picked up particulates somehow.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Elizabeth Ells</author>
    <author>BLH</author>
    <author>Brian L. Howes</author>
  </authors>
  <commentList>
    <comment ref="O34" authorId="0" shapeId="0" xr:uid="{7FBA765A-6E92-4134-B30B-884A6DBB1513}">
      <text>
        <r>
          <rPr>
            <b/>
            <sz val="9"/>
            <color indexed="81"/>
            <rFont val="Tahoma"/>
            <family val="2"/>
          </rPr>
          <t>Elizabeth Ells:</t>
        </r>
        <r>
          <rPr>
            <sz val="9"/>
            <color indexed="81"/>
            <rFont val="Tahoma"/>
            <family val="2"/>
          </rPr>
          <t xml:space="preserve">
DEG F???</t>
        </r>
      </text>
    </comment>
    <comment ref="P34" authorId="0" shapeId="0" xr:uid="{24CDE88B-622A-4EA6-9215-E148C9F5EFCE}">
      <text>
        <r>
          <rPr>
            <b/>
            <sz val="9"/>
            <color indexed="81"/>
            <rFont val="Tahoma"/>
            <family val="2"/>
          </rPr>
          <t>Elizabeth Ells:</t>
        </r>
        <r>
          <rPr>
            <sz val="9"/>
            <color indexed="81"/>
            <rFont val="Tahoma"/>
            <family val="2"/>
          </rPr>
          <t xml:space="preserve">
% SAT????</t>
        </r>
      </text>
    </comment>
    <comment ref="AJ65" authorId="1" shapeId="0" xr:uid="{044417A0-CE1E-4A4D-9194-4D5770E32A8E}">
      <text>
        <r>
          <rPr>
            <b/>
            <sz val="9"/>
            <color indexed="81"/>
            <rFont val="Tahoma"/>
            <family val="2"/>
          </rPr>
          <t>BLH:</t>
        </r>
        <r>
          <rPr>
            <sz val="9"/>
            <color indexed="81"/>
            <rFont val="Tahoma"/>
            <family val="2"/>
          </rPr>
          <t xml:space="preserve">
hit btm?</t>
        </r>
      </text>
    </comment>
    <comment ref="AR65" authorId="1" shapeId="0" xr:uid="{DE18529D-D7F5-4264-8934-987EB11A73E5}">
      <text>
        <r>
          <rPr>
            <b/>
            <sz val="9"/>
            <color indexed="81"/>
            <rFont val="Tahoma"/>
            <family val="2"/>
          </rPr>
          <t>BLH:</t>
        </r>
        <r>
          <rPr>
            <sz val="9"/>
            <color indexed="81"/>
            <rFont val="Tahoma"/>
            <family val="2"/>
          </rPr>
          <t xml:space="preserve">
hit btm?</t>
        </r>
      </text>
    </comment>
    <comment ref="AJ68" authorId="1" shapeId="0" xr:uid="{BD99B7A9-F07A-440B-8BB8-DB09A41A597B}">
      <text>
        <r>
          <rPr>
            <b/>
            <sz val="9"/>
            <color indexed="81"/>
            <rFont val="Tahoma"/>
            <family val="2"/>
          </rPr>
          <t>BLH:</t>
        </r>
        <r>
          <rPr>
            <sz val="9"/>
            <color indexed="81"/>
            <rFont val="Tahoma"/>
            <family val="2"/>
          </rPr>
          <t xml:space="preserve">
hit btm
shallow</t>
        </r>
      </text>
    </comment>
    <comment ref="AR68" authorId="1" shapeId="0" xr:uid="{C8C6D651-516F-456D-A3BA-7EF91B13FA97}">
      <text>
        <r>
          <rPr>
            <b/>
            <sz val="9"/>
            <color indexed="81"/>
            <rFont val="Tahoma"/>
            <family val="2"/>
          </rPr>
          <t>BLH:</t>
        </r>
        <r>
          <rPr>
            <sz val="9"/>
            <color indexed="81"/>
            <rFont val="Tahoma"/>
            <family val="2"/>
          </rPr>
          <t xml:space="preserve">
hit btm shallow water?</t>
        </r>
      </text>
    </comment>
    <comment ref="AJ71" authorId="1" shapeId="0" xr:uid="{DBC0B27D-A797-4CAB-9312-990E1B8F1C01}">
      <text>
        <r>
          <rPr>
            <b/>
            <sz val="9"/>
            <color indexed="81"/>
            <rFont val="Tahoma"/>
            <family val="2"/>
          </rPr>
          <t>BLH:</t>
        </r>
        <r>
          <rPr>
            <sz val="9"/>
            <color indexed="81"/>
            <rFont val="Tahoma"/>
            <family val="2"/>
          </rPr>
          <t xml:space="preserve">
hit btm?
Shallow water</t>
        </r>
      </text>
    </comment>
    <comment ref="AR71" authorId="1" shapeId="0" xr:uid="{4B3672D3-6374-49C0-B8E0-BEDEE175666F}">
      <text>
        <r>
          <rPr>
            <b/>
            <sz val="9"/>
            <color indexed="81"/>
            <rFont val="Tahoma"/>
            <family val="2"/>
          </rPr>
          <t>BLH:</t>
        </r>
        <r>
          <rPr>
            <sz val="9"/>
            <color indexed="81"/>
            <rFont val="Tahoma"/>
            <family val="2"/>
          </rPr>
          <t xml:space="preserve">
it btm shallow water?</t>
        </r>
      </text>
    </comment>
    <comment ref="AJ162" authorId="1" shapeId="0" xr:uid="{5BEB9CEB-5790-4A7F-8021-BE65D651F6B2}">
      <text>
        <r>
          <rPr>
            <b/>
            <sz val="9"/>
            <color indexed="81"/>
            <rFont val="Tahoma"/>
            <family val="2"/>
          </rPr>
          <t>BLH:</t>
        </r>
        <r>
          <rPr>
            <sz val="9"/>
            <color indexed="81"/>
            <rFont val="Tahoma"/>
            <family val="2"/>
          </rPr>
          <t xml:space="preserve">
hit btm</t>
        </r>
      </text>
    </comment>
    <comment ref="AI201" authorId="2" shapeId="0" xr:uid="{F164E1CA-C66F-4A4F-B560-8C3A455CC051}">
      <text>
        <r>
          <rPr>
            <b/>
            <sz val="9"/>
            <color indexed="81"/>
            <rFont val="Tahoma"/>
            <family val="2"/>
          </rPr>
          <t>Brian L. Howes:</t>
        </r>
        <r>
          <rPr>
            <sz val="9"/>
            <color indexed="81"/>
            <rFont val="Tahoma"/>
            <family val="2"/>
          </rPr>
          <t xml:space="preserve">
run twice. Possible outlier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Brian L. Howes</author>
  </authors>
  <commentList>
    <comment ref="AI124" authorId="0" shapeId="0" xr:uid="{CD5247B5-827E-4398-BAD3-DAAE7FF47923}">
      <text>
        <r>
          <rPr>
            <b/>
            <sz val="9"/>
            <color indexed="81"/>
            <rFont val="Tahoma"/>
            <family val="2"/>
          </rPr>
          <t>Brian L. Howes:</t>
        </r>
        <r>
          <rPr>
            <sz val="9"/>
            <color indexed="81"/>
            <rFont val="Tahoma"/>
            <family val="2"/>
          </rPr>
          <t xml:space="preserve">
run twice. Possible outlier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11" authorId="0" shapeId="0" xr:uid="{4523C65D-F2A6-455D-8A03-511DA369B1D3}">
      <text>
        <r>
          <rPr>
            <b/>
            <sz val="9"/>
            <color indexed="81"/>
            <rFont val="Tahoma"/>
            <family val="2"/>
          </rPr>
          <t>BLH:</t>
        </r>
        <r>
          <rPr>
            <sz val="9"/>
            <color indexed="81"/>
            <rFont val="Tahoma"/>
            <family val="2"/>
          </rPr>
          <t xml:space="preserve">
Outlier, picked up particulates somehow
</t>
        </r>
      </text>
    </comment>
    <comment ref="AO11" authorId="0" shapeId="0" xr:uid="{D66E1104-7458-42B2-919D-1628D72668F5}">
      <text>
        <r>
          <rPr>
            <b/>
            <sz val="9"/>
            <color indexed="81"/>
            <rFont val="Tahoma"/>
            <family val="2"/>
          </rPr>
          <t>BLH:</t>
        </r>
        <r>
          <rPr>
            <sz val="9"/>
            <color indexed="81"/>
            <rFont val="Tahoma"/>
            <family val="2"/>
          </rPr>
          <t xml:space="preserve">
Outlier high; picked up particulates somehow.
</t>
        </r>
      </text>
    </comment>
    <comment ref="T29" authorId="0" shapeId="0" xr:uid="{8150EC8D-9314-4BEE-86F4-F38D771A3991}">
      <text>
        <r>
          <rPr>
            <b/>
            <sz val="9"/>
            <color indexed="81"/>
            <rFont val="Tahoma"/>
            <family val="2"/>
          </rPr>
          <t>BLH:</t>
        </r>
        <r>
          <rPr>
            <sz val="9"/>
            <color indexed="81"/>
            <rFont val="Tahoma"/>
            <family val="2"/>
          </rPr>
          <t xml:space="preserve">
Outlier high; picked up particulates somehow.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Elizabeth Ells</author>
  </authors>
  <commentList>
    <comment ref="O122" authorId="0" shapeId="0" xr:uid="{B0566E34-ACB6-48BF-9803-C2364F786367}">
      <text>
        <r>
          <rPr>
            <b/>
            <sz val="9"/>
            <color indexed="81"/>
            <rFont val="Tahoma"/>
            <family val="2"/>
          </rPr>
          <t>Elizabeth Ells:</t>
        </r>
        <r>
          <rPr>
            <sz val="9"/>
            <color indexed="81"/>
            <rFont val="Tahoma"/>
            <family val="2"/>
          </rPr>
          <t xml:space="preserve">
DEG F???</t>
        </r>
      </text>
    </comment>
    <comment ref="P122" authorId="0" shapeId="0" xr:uid="{D305DCA4-8F01-4C11-BD34-E1AEA4424700}">
      <text>
        <r>
          <rPr>
            <b/>
            <sz val="9"/>
            <color indexed="81"/>
            <rFont val="Tahoma"/>
            <family val="2"/>
          </rPr>
          <t>Elizabeth Ells:</t>
        </r>
        <r>
          <rPr>
            <sz val="9"/>
            <color indexed="81"/>
            <rFont val="Tahoma"/>
            <family val="2"/>
          </rPr>
          <t xml:space="preserve">
% SAT????</t>
        </r>
      </text>
    </comment>
    <comment ref="G140" authorId="0" shapeId="0" xr:uid="{774F5BE8-0EA9-4FF4-BC4F-2ACEEDAB3DBD}">
      <text>
        <r>
          <rPr>
            <b/>
            <sz val="9"/>
            <color indexed="81"/>
            <rFont val="Tahoma"/>
            <family val="2"/>
          </rPr>
          <t>Elizabeth Ells:</t>
        </r>
        <r>
          <rPr>
            <sz val="9"/>
            <color indexed="81"/>
            <rFont val="Tahoma"/>
            <family val="2"/>
          </rPr>
          <t xml:space="preserve">
% SAT????</t>
        </r>
      </text>
    </comment>
    <comment ref="I140" authorId="0" shapeId="0" xr:uid="{D530A97A-B06B-4716-B6DC-5CE6C81C89F2}">
      <text>
        <r>
          <rPr>
            <b/>
            <sz val="9"/>
            <color indexed="81"/>
            <rFont val="Tahoma"/>
            <family val="2"/>
          </rPr>
          <t>Elizabeth Ells:</t>
        </r>
        <r>
          <rPr>
            <sz val="9"/>
            <color indexed="81"/>
            <rFont val="Tahoma"/>
            <family val="2"/>
          </rPr>
          <t xml:space="preserve">
DEG 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4" authorId="0" shapeId="0" xr:uid="{863A2D08-494A-4693-AAB3-92CA8F1649FB}">
      <text>
        <r>
          <rPr>
            <b/>
            <sz val="9"/>
            <color indexed="81"/>
            <rFont val="Tahoma"/>
            <family val="2"/>
          </rPr>
          <t>BLH:</t>
        </r>
        <r>
          <rPr>
            <sz val="9"/>
            <color indexed="81"/>
            <rFont val="Tahoma"/>
            <family val="2"/>
          </rPr>
          <t xml:space="preserve">
maybe high, but is an inflow so cannot discount at this time.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123" authorId="0" shapeId="0" xr:uid="{DCFB416F-8090-4900-BAC4-BA25A5A7CEEC}">
      <text>
        <r>
          <rPr>
            <b/>
            <sz val="9"/>
            <color indexed="81"/>
            <rFont val="Tahoma"/>
            <family val="2"/>
          </rPr>
          <t>BLH:</t>
        </r>
        <r>
          <rPr>
            <sz val="9"/>
            <color indexed="81"/>
            <rFont val="Tahoma"/>
            <family val="2"/>
          </rPr>
          <t xml:space="preserve">
hit btm?</t>
        </r>
      </text>
    </comment>
    <comment ref="AR123" authorId="0" shapeId="0" xr:uid="{2677ADB2-C4DC-413E-83BF-ADAE66F61098}">
      <text>
        <r>
          <rPr>
            <b/>
            <sz val="9"/>
            <color indexed="81"/>
            <rFont val="Tahoma"/>
            <family val="2"/>
          </rPr>
          <t>BLH:</t>
        </r>
        <r>
          <rPr>
            <sz val="9"/>
            <color indexed="81"/>
            <rFont val="Tahoma"/>
            <family val="2"/>
          </rPr>
          <t xml:space="preserve">
hit btm?</t>
        </r>
      </text>
    </comment>
    <comment ref="AJ126" authorId="0" shapeId="0" xr:uid="{00CDF5B5-3724-4C47-B620-44B2DA740AF5}">
      <text>
        <r>
          <rPr>
            <b/>
            <sz val="9"/>
            <color indexed="81"/>
            <rFont val="Tahoma"/>
            <family val="2"/>
          </rPr>
          <t>BLH:</t>
        </r>
        <r>
          <rPr>
            <sz val="9"/>
            <color indexed="81"/>
            <rFont val="Tahoma"/>
            <family val="2"/>
          </rPr>
          <t xml:space="preserve">
hit btm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123" authorId="0" shapeId="0" xr:uid="{5FFDD658-D409-452E-A728-E6B090F52D8F}">
      <text>
        <r>
          <rPr>
            <b/>
            <sz val="9"/>
            <color indexed="81"/>
            <rFont val="Tahoma"/>
            <family val="2"/>
          </rPr>
          <t>BLH:</t>
        </r>
        <r>
          <rPr>
            <sz val="9"/>
            <color indexed="81"/>
            <rFont val="Tahoma"/>
            <family val="2"/>
          </rPr>
          <t xml:space="preserve">
hit btm
shallow</t>
        </r>
      </text>
    </comment>
    <comment ref="AR123" authorId="0" shapeId="0" xr:uid="{FC8AAF7D-932A-4ADB-B7C2-9BF57E20ADD2}">
      <text>
        <r>
          <rPr>
            <b/>
            <sz val="9"/>
            <color indexed="81"/>
            <rFont val="Tahoma"/>
            <family val="2"/>
          </rPr>
          <t>BLH:</t>
        </r>
        <r>
          <rPr>
            <sz val="9"/>
            <color indexed="81"/>
            <rFont val="Tahoma"/>
            <family val="2"/>
          </rPr>
          <t xml:space="preserve">
hit btm shallow water?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BLH</author>
  </authors>
  <commentList>
    <comment ref="AJ123" authorId="0" shapeId="0" xr:uid="{14F9BF9F-2D9D-420C-B154-7D6B78650F26}">
      <text>
        <r>
          <rPr>
            <b/>
            <sz val="9"/>
            <color indexed="81"/>
            <rFont val="Tahoma"/>
            <family val="2"/>
          </rPr>
          <t>BLH:</t>
        </r>
        <r>
          <rPr>
            <sz val="9"/>
            <color indexed="81"/>
            <rFont val="Tahoma"/>
            <family val="2"/>
          </rPr>
          <t xml:space="preserve">
hit btm?
Shallow water</t>
        </r>
      </text>
    </comment>
    <comment ref="AR123" authorId="0" shapeId="0" xr:uid="{AC717245-C5FA-47FD-BFF1-14AAF17A276E}">
      <text>
        <r>
          <rPr>
            <b/>
            <sz val="9"/>
            <color indexed="81"/>
            <rFont val="Tahoma"/>
            <family val="2"/>
          </rPr>
          <t>BLH:</t>
        </r>
        <r>
          <rPr>
            <sz val="9"/>
            <color indexed="81"/>
            <rFont val="Tahoma"/>
            <family val="2"/>
          </rPr>
          <t xml:space="preserve">
it btm shallow water?</t>
        </r>
      </text>
    </comment>
  </commentList>
</comments>
</file>

<file path=xl/sharedStrings.xml><?xml version="1.0" encoding="utf-8"?>
<sst xmlns="http://schemas.openxmlformats.org/spreadsheetml/2006/main" count="128105" uniqueCount="1274">
  <si>
    <t>2023 State of the Waters: Cape Cod</t>
  </si>
  <si>
    <t>Status</t>
  </si>
  <si>
    <t>Number</t>
  </si>
  <si>
    <t>% of Total</t>
  </si>
  <si>
    <t>Notes</t>
  </si>
  <si>
    <t>Embayments</t>
  </si>
  <si>
    <t>Acceptable:</t>
  </si>
  <si>
    <t>Unacceptable:</t>
  </si>
  <si>
    <t>Total number of embayments with grades:</t>
  </si>
  <si>
    <t>Number of embayments with no data</t>
  </si>
  <si>
    <t>Total number of embayments:</t>
  </si>
  <si>
    <t>208 Plan has 53 embayments</t>
  </si>
  <si>
    <t>Embayment Stations</t>
  </si>
  <si>
    <t>Total number of stations with grades:</t>
  </si>
  <si>
    <t>Status of Coastal Embayments</t>
  </si>
  <si>
    <t>Embayment</t>
  </si>
  <si>
    <t>Source</t>
  </si>
  <si>
    <t>2023 Embayment Status</t>
  </si>
  <si>
    <t>Allen Harbor</t>
  </si>
  <si>
    <t>Town of Harwich</t>
  </si>
  <si>
    <t>Unacceptable; Immediate Restoration is Required</t>
  </si>
  <si>
    <t>Barnstable Harbor</t>
  </si>
  <si>
    <t>Town of Barnstable</t>
  </si>
  <si>
    <t>Bass River</t>
  </si>
  <si>
    <t>Center for Coastal Studies</t>
  </si>
  <si>
    <t>Boat Meadow River</t>
  </si>
  <si>
    <t>Bournes Pond</t>
  </si>
  <si>
    <t>Buttermilk Bay</t>
  </si>
  <si>
    <t>Buzzards Bay Coalition</t>
  </si>
  <si>
    <t>Centerville River</t>
  </si>
  <si>
    <t>Falmouth Inner Harbor</t>
  </si>
  <si>
    <t>Fiddlers Cove</t>
  </si>
  <si>
    <t>Great Pond</t>
  </si>
  <si>
    <t>Green Pond</t>
  </si>
  <si>
    <t>Herring River (EA)</t>
  </si>
  <si>
    <t>Herring River (HA)</t>
  </si>
  <si>
    <t>Lewis Bay</t>
  </si>
  <si>
    <t>Little Namskaket Creek</t>
  </si>
  <si>
    <t>Little Pond</t>
  </si>
  <si>
    <t>Little Sipewissett Marsh</t>
  </si>
  <si>
    <t>Megansett Harbor</t>
  </si>
  <si>
    <t>Namskaket Creek</t>
  </si>
  <si>
    <t>Acceptable; Ongoing Protection is Required</t>
  </si>
  <si>
    <t>Nauset Marsh</t>
  </si>
  <si>
    <t>Town of Orleans</t>
  </si>
  <si>
    <t>Pamet Harbor</t>
  </si>
  <si>
    <t>Parkers River (YA)</t>
  </si>
  <si>
    <t>Phinneys Harbor, Eel Pond &amp; Back River</t>
  </si>
  <si>
    <t>Pleasant Bay</t>
  </si>
  <si>
    <t>Town of Chatham/Pleasant Bay Alliance</t>
  </si>
  <si>
    <t>Pocasset Harbor</t>
  </si>
  <si>
    <t>Pocasset River</t>
  </si>
  <si>
    <t>Popponesset Bay</t>
  </si>
  <si>
    <t>Town of Mashpee</t>
  </si>
  <si>
    <t>Popponesset Harbor</t>
  </si>
  <si>
    <t>Provincetown Harbor</t>
  </si>
  <si>
    <t>Quissett Harbor</t>
  </si>
  <si>
    <t>Quissett Creel</t>
  </si>
  <si>
    <t>Rock Harbor</t>
  </si>
  <si>
    <t>Rushy Marsh Pond</t>
  </si>
  <si>
    <t>Sandwich Harbor</t>
  </si>
  <si>
    <t>Scorton Harbor</t>
  </si>
  <si>
    <t>Sesuit Harbor</t>
  </si>
  <si>
    <t>Stage Harbor</t>
  </si>
  <si>
    <t>Town of Chatham</t>
  </si>
  <si>
    <t>Sulfur Springs/Bucks Creek</t>
  </si>
  <si>
    <t>Swan Pond River</t>
  </si>
  <si>
    <t>Taylor's Pond/Mill Creek</t>
  </si>
  <si>
    <t>Three Bays</t>
  </si>
  <si>
    <t>Barnstable Clean Water Coalition</t>
  </si>
  <si>
    <t>Waquoit Bay</t>
  </si>
  <si>
    <t>Waquoit Bay National Estuarine Research Reserve</t>
  </si>
  <si>
    <t>Wellfleet Harbor</t>
  </si>
  <si>
    <t>West Falmoth Harbor</t>
  </si>
  <si>
    <t>Wild Harbor</t>
  </si>
  <si>
    <t>Wychmere Harbor</t>
  </si>
  <si>
    <t>208 Embayments with no data:</t>
  </si>
  <si>
    <t>Great Sippewissett Creek (FA)</t>
  </si>
  <si>
    <t>Hatches Harbor (PR)</t>
  </si>
  <si>
    <t>Rand Harbor (FA)</t>
  </si>
  <si>
    <t>Red River (CH)</t>
  </si>
  <si>
    <t>Salt Pond (FA)</t>
  </si>
  <si>
    <t>Summary:</t>
  </si>
  <si>
    <t>Status of Coastal Stations and Embayments</t>
  </si>
  <si>
    <t>Station</t>
  </si>
  <si>
    <t>Site_Name</t>
  </si>
  <si>
    <t>Score 2023</t>
  </si>
  <si>
    <t>Score 2022</t>
  </si>
  <si>
    <t>Change in Score</t>
  </si>
  <si>
    <t>APCC Station Status 2023</t>
  </si>
  <si>
    <t>No# Years</t>
  </si>
  <si>
    <t>Years Covered</t>
  </si>
  <si>
    <t>Latitude</t>
  </si>
  <si>
    <t>Longitude</t>
  </si>
  <si>
    <t>Location</t>
  </si>
  <si>
    <t>Town</t>
  </si>
  <si>
    <t>Sampler</t>
  </si>
  <si>
    <t>Notes/Review</t>
  </si>
  <si>
    <t>Data</t>
  </si>
  <si>
    <t>Action_Plan</t>
  </si>
  <si>
    <t>Atlas</t>
  </si>
  <si>
    <t>HAR-4</t>
  </si>
  <si>
    <t>2018-2022</t>
  </si>
  <si>
    <t>Cape Cod</t>
  </si>
  <si>
    <t>CCS</t>
  </si>
  <si>
    <t>https://capecodwaters.org/action-plan/</t>
  </si>
  <si>
    <t>https://capecodwaters.org/atlas/</t>
  </si>
  <si>
    <t>HAR4</t>
  </si>
  <si>
    <t>ALLENS HARBOR MARINA</t>
  </si>
  <si>
    <t>2016-2019, 2021-2022</t>
  </si>
  <si>
    <t>HAR4A</t>
  </si>
  <si>
    <t>ALLEN HULSE PT</t>
  </si>
  <si>
    <t>HAR5</t>
  </si>
  <si>
    <t>ALLENS HARBOR CREEK</t>
  </si>
  <si>
    <t>Millway Beach</t>
  </si>
  <si>
    <t>BM1</t>
  </si>
  <si>
    <t>BARNSTABLE HARBOR</t>
  </si>
  <si>
    <t>BM2</t>
  </si>
  <si>
    <t>BM3</t>
  </si>
  <si>
    <t>BM10</t>
  </si>
  <si>
    <t>CALVES PASTURE</t>
  </si>
  <si>
    <t>BM11</t>
  </si>
  <si>
    <t>SPRING CREEK</t>
  </si>
  <si>
    <t>BM12</t>
  </si>
  <si>
    <t>SCORTON CREEK</t>
  </si>
  <si>
    <t>BM13</t>
  </si>
  <si>
    <t>BR-7</t>
  </si>
  <si>
    <t>Boat Meadow</t>
  </si>
  <si>
    <t>Check that station ID is correct</t>
  </si>
  <si>
    <t>B3</t>
  </si>
  <si>
    <t>BB4</t>
  </si>
  <si>
    <t>Buzzard's Bay</t>
  </si>
  <si>
    <t>BBC</t>
  </si>
  <si>
    <t>LB2N</t>
  </si>
  <si>
    <t>Little Buttermilk Bay</t>
  </si>
  <si>
    <t>Named for station that matches LatLon, but score is based on average from BBC</t>
  </si>
  <si>
    <t>Canal</t>
  </si>
  <si>
    <t>Cape Cod Bay</t>
  </si>
  <si>
    <t>BCT-1</t>
  </si>
  <si>
    <t>BCT-2</t>
  </si>
  <si>
    <t>BC10</t>
  </si>
  <si>
    <t>EAST BAY</t>
  </si>
  <si>
    <t>FHx</t>
  </si>
  <si>
    <t>FC1N</t>
  </si>
  <si>
    <t>GT-5</t>
  </si>
  <si>
    <t>G4</t>
  </si>
  <si>
    <t>First Encounter</t>
  </si>
  <si>
    <t>Cole Road Brook</t>
  </si>
  <si>
    <t>HAR7</t>
  </si>
  <si>
    <t>HERRING RIVER 7 - 28 BRIDGE</t>
  </si>
  <si>
    <t>BC-14 (Halls Creek)</t>
  </si>
  <si>
    <t>BHY-3</t>
  </si>
  <si>
    <t>Stewarts Creek</t>
  </si>
  <si>
    <t>MC1</t>
  </si>
  <si>
    <t>MILL CREEK</t>
  </si>
  <si>
    <t>MC2</t>
  </si>
  <si>
    <t>BH1</t>
  </si>
  <si>
    <t>LEWIS BAY</t>
  </si>
  <si>
    <t>BH2</t>
  </si>
  <si>
    <t>BH3</t>
  </si>
  <si>
    <t>BH4</t>
  </si>
  <si>
    <t>SNOW'S CREEK</t>
  </si>
  <si>
    <t>BH7</t>
  </si>
  <si>
    <t>STEWART'S CREEK</t>
  </si>
  <si>
    <t>BC14</t>
  </si>
  <si>
    <t>HALLS CREEK</t>
  </si>
  <si>
    <t>BC15</t>
  </si>
  <si>
    <t>Little Namskaket</t>
  </si>
  <si>
    <t>Volunteer</t>
  </si>
  <si>
    <t>WMO19</t>
  </si>
  <si>
    <t>Eastham/Orleans</t>
  </si>
  <si>
    <t>LP-2</t>
  </si>
  <si>
    <t>LSM1</t>
  </si>
  <si>
    <t>Little Sippewisset Marsh</t>
  </si>
  <si>
    <t>Little Sippewissett Marsh</t>
  </si>
  <si>
    <t>MG4</t>
  </si>
  <si>
    <t>SQ1N</t>
  </si>
  <si>
    <t>Squeteague Harbor</t>
  </si>
  <si>
    <t>Namskaket (inner)</t>
  </si>
  <si>
    <t>CM-7</t>
  </si>
  <si>
    <t>Nantucket Sound</t>
  </si>
  <si>
    <t>Chatham</t>
  </si>
  <si>
    <t>not an embayment</t>
  </si>
  <si>
    <t>WMO25</t>
  </si>
  <si>
    <t>Nausset Marsh</t>
  </si>
  <si>
    <t>Eastham</t>
  </si>
  <si>
    <t>WMO26</t>
  </si>
  <si>
    <t>WMO27</t>
  </si>
  <si>
    <t>WMO28</t>
  </si>
  <si>
    <t>Towns of Eastham and Orleans</t>
  </si>
  <si>
    <t>WMO29</t>
  </si>
  <si>
    <t>WMO30</t>
  </si>
  <si>
    <t>WMO31</t>
  </si>
  <si>
    <t>WMO32</t>
  </si>
  <si>
    <t>WMO33</t>
  </si>
  <si>
    <t>WMO34</t>
  </si>
  <si>
    <t>WMO35</t>
  </si>
  <si>
    <t>WMO36</t>
  </si>
  <si>
    <t>WMO37</t>
  </si>
  <si>
    <t>WMO38</t>
  </si>
  <si>
    <t>OP-3</t>
  </si>
  <si>
    <t>Oyster Pond (FA)</t>
  </si>
  <si>
    <t>Paines Creek</t>
  </si>
  <si>
    <t>Inner Pamet Harbor</t>
  </si>
  <si>
    <t>Pamet River</t>
  </si>
  <si>
    <t>PR-2</t>
  </si>
  <si>
    <t>EP3</t>
  </si>
  <si>
    <t>Back River</t>
  </si>
  <si>
    <t>EP2</t>
  </si>
  <si>
    <t>Eel Pond, Bourne</t>
  </si>
  <si>
    <t>PH2</t>
  </si>
  <si>
    <t>Phinneys Harbor</t>
  </si>
  <si>
    <t>PBA-1</t>
  </si>
  <si>
    <t>Chatham Harbor</t>
  </si>
  <si>
    <t>Pleasant Bay Alliance</t>
  </si>
  <si>
    <t>PBA-3</t>
  </si>
  <si>
    <t>Inner Ryder's Cove</t>
  </si>
  <si>
    <t>PBA-4</t>
  </si>
  <si>
    <t>Crows Pond</t>
  </si>
  <si>
    <t>PBA-5</t>
  </si>
  <si>
    <t>Muddy Creek</t>
  </si>
  <si>
    <t>PBA-5A</t>
  </si>
  <si>
    <t>Muddy Creek - Upper</t>
  </si>
  <si>
    <t>PBA-6</t>
  </si>
  <si>
    <t>Big Bay - SW</t>
  </si>
  <si>
    <t>PBA-8</t>
  </si>
  <si>
    <t>Big Bay - NE</t>
  </si>
  <si>
    <t>PBA-9</t>
  </si>
  <si>
    <t>Round Cove</t>
  </si>
  <si>
    <t>PBA-10</t>
  </si>
  <si>
    <t>Quanset Pond</t>
  </si>
  <si>
    <t>PBA-11</t>
  </si>
  <si>
    <t>Paw Wah Pond</t>
  </si>
  <si>
    <t>PBA-12</t>
  </si>
  <si>
    <t>Namequoit Point - South</t>
  </si>
  <si>
    <t>PBA-13</t>
  </si>
  <si>
    <t>Namequoit Point - North</t>
  </si>
  <si>
    <t>PBA-14</t>
  </si>
  <si>
    <t>Areys Pond</t>
  </si>
  <si>
    <t>PBA-15</t>
  </si>
  <si>
    <t>Kescayo Gansett Pond</t>
  </si>
  <si>
    <t>PBA-16</t>
  </si>
  <si>
    <t>Pochet-mouth</t>
  </si>
  <si>
    <t>PBA-19</t>
  </si>
  <si>
    <t>Strong Island - NE</t>
  </si>
  <si>
    <t>PBA-20</t>
  </si>
  <si>
    <t>Nickerson's Neck</t>
  </si>
  <si>
    <t>PBA-21</t>
  </si>
  <si>
    <t>Little Pleasant Bay</t>
  </si>
  <si>
    <t>WMO-3</t>
  </si>
  <si>
    <t>Orleans</t>
  </si>
  <si>
    <t>WMO-5</t>
  </si>
  <si>
    <t>Pochet-Upper</t>
  </si>
  <si>
    <t>WMO-6</t>
  </si>
  <si>
    <t>Namequoit River-Upper</t>
  </si>
  <si>
    <t>WMO-8</t>
  </si>
  <si>
    <t>Lower River</t>
  </si>
  <si>
    <t>WMO-10</t>
  </si>
  <si>
    <t>Meetinghouse-Rattles dock</t>
  </si>
  <si>
    <t>WMO-12</t>
  </si>
  <si>
    <t>Little Quanset Pond</t>
  </si>
  <si>
    <t>CM-13</t>
  </si>
  <si>
    <t>Outer Ryder's Cove</t>
  </si>
  <si>
    <t>HC2</t>
  </si>
  <si>
    <t>Hen Cove</t>
  </si>
  <si>
    <t>PC1</t>
  </si>
  <si>
    <t>Pocasset Harbor Inner</t>
  </si>
  <si>
    <t>PC3</t>
  </si>
  <si>
    <t>Pocasset Harbor Outer</t>
  </si>
  <si>
    <t>RB4</t>
  </si>
  <si>
    <t>Red Brook Harbor Inner</t>
  </si>
  <si>
    <t>RB2</t>
  </si>
  <si>
    <t>Red Brook Harbor Outer</t>
  </si>
  <si>
    <t>PR3</t>
  </si>
  <si>
    <t>CR01</t>
  </si>
  <si>
    <t>Childs River 1</t>
  </si>
  <si>
    <t>INSUF</t>
  </si>
  <si>
    <t>SMAST</t>
  </si>
  <si>
    <t>CR02</t>
  </si>
  <si>
    <t>Childs River 2</t>
  </si>
  <si>
    <t>CR03</t>
  </si>
  <si>
    <t>Childs River 3</t>
  </si>
  <si>
    <t>ER01</t>
  </si>
  <si>
    <t>Eel River 1</t>
  </si>
  <si>
    <t>ER02</t>
  </si>
  <si>
    <t>Eel River 2</t>
  </si>
  <si>
    <t>ER03</t>
  </si>
  <si>
    <t>Eel River 3</t>
  </si>
  <si>
    <t>PB02</t>
  </si>
  <si>
    <t>Mashpee River</t>
  </si>
  <si>
    <t>POPP BAY</t>
  </si>
  <si>
    <t>PB03</t>
  </si>
  <si>
    <t>PB04</t>
  </si>
  <si>
    <t>PB05</t>
  </si>
  <si>
    <t>Popponesset Bay 5</t>
  </si>
  <si>
    <t>PB06</t>
  </si>
  <si>
    <t>Popponesset Bay 6</t>
  </si>
  <si>
    <t>PB07</t>
  </si>
  <si>
    <t>Popponesset Bay 7</t>
  </si>
  <si>
    <t>PB08</t>
  </si>
  <si>
    <t>Popponesset Bay 8</t>
  </si>
  <si>
    <t>PB10</t>
  </si>
  <si>
    <t>Popponesset Bay 10</t>
  </si>
  <si>
    <t>PB11</t>
  </si>
  <si>
    <t>Popponesset Bay 11</t>
  </si>
  <si>
    <t>PB12</t>
  </si>
  <si>
    <t>Popponesset Bay 12</t>
  </si>
  <si>
    <t>PB13</t>
  </si>
  <si>
    <t>Popponesset Bay 13</t>
  </si>
  <si>
    <t>PB14</t>
  </si>
  <si>
    <t>Popponesset Bay 14</t>
  </si>
  <si>
    <t>PB15</t>
  </si>
  <si>
    <t>Popponesset Bay 15</t>
  </si>
  <si>
    <t>PBh</t>
  </si>
  <si>
    <t>Holiday Inn</t>
  </si>
  <si>
    <t>MacMillan</t>
  </si>
  <si>
    <t>Pilgrim Lake East</t>
  </si>
  <si>
    <t>QH2</t>
  </si>
  <si>
    <t>Quissett Harbor Inner</t>
  </si>
  <si>
    <t>QH1</t>
  </si>
  <si>
    <t>Quissett Harbor Outer</t>
  </si>
  <si>
    <t>Quivet Marsh</t>
  </si>
  <si>
    <t>Quivett Creek</t>
  </si>
  <si>
    <t>Inner Rock Harbor</t>
  </si>
  <si>
    <t>RH-bend</t>
  </si>
  <si>
    <t>WMO15</t>
  </si>
  <si>
    <t>Rushy Marsh</t>
  </si>
  <si>
    <t>Site RM3</t>
  </si>
  <si>
    <t>BCWC</t>
  </si>
  <si>
    <t>Site RM4</t>
  </si>
  <si>
    <t>RM-2</t>
  </si>
  <si>
    <t>Boardwalk</t>
  </si>
  <si>
    <t>HAR-2</t>
  </si>
  <si>
    <t>HAR2</t>
  </si>
  <si>
    <t>SAQUATUCKET HARBOR</t>
  </si>
  <si>
    <t>Scorton</t>
  </si>
  <si>
    <t>Inner Sesuit Harbor</t>
  </si>
  <si>
    <t>CM-1A</t>
  </si>
  <si>
    <t>CM-5A</t>
  </si>
  <si>
    <t>CM-1</t>
  </si>
  <si>
    <t>Oyster Pond</t>
  </si>
  <si>
    <t>Oyster Pond-Outer</t>
  </si>
  <si>
    <t>CM-3</t>
  </si>
  <si>
    <t>Outer Stage Harbor</t>
  </si>
  <si>
    <t>CM-4</t>
  </si>
  <si>
    <t>Inner Stage Harbor</t>
  </si>
  <si>
    <t>CM-5</t>
  </si>
  <si>
    <t>Mill Pond - Inner</t>
  </si>
  <si>
    <t>Mill Pond - Outer</t>
  </si>
  <si>
    <t>CM-8</t>
  </si>
  <si>
    <t>Upper Bucks Creek</t>
  </si>
  <si>
    <t xml:space="preserve">CM-12 </t>
  </si>
  <si>
    <t>Lower Cockle Cove Creek</t>
  </si>
  <si>
    <t>SWP-2</t>
  </si>
  <si>
    <t>CM-10</t>
  </si>
  <si>
    <t xml:space="preserve">CM-10 </t>
  </si>
  <si>
    <t>Taylors Pond</t>
  </si>
  <si>
    <t>North Prince's Cove</t>
  </si>
  <si>
    <t>Site 3</t>
  </si>
  <si>
    <t>Warren's Cove</t>
  </si>
  <si>
    <t>Site 4</t>
  </si>
  <si>
    <t>North N. Bay</t>
  </si>
  <si>
    <t>Site 5</t>
  </si>
  <si>
    <t>South N. Bay</t>
  </si>
  <si>
    <t>Site 6</t>
  </si>
  <si>
    <t>South West Bay</t>
  </si>
  <si>
    <t>Site 9</t>
  </si>
  <si>
    <t>South West Bay - confirm</t>
  </si>
  <si>
    <t>Site 10</t>
  </si>
  <si>
    <t>South Cotuit Bay</t>
  </si>
  <si>
    <t>Site 13</t>
  </si>
  <si>
    <t>Cotuit Sentinel</t>
  </si>
  <si>
    <t>Site 18</t>
  </si>
  <si>
    <t>Cotuit Bay</t>
  </si>
  <si>
    <t>Narrows</t>
  </si>
  <si>
    <t>North Bay</t>
  </si>
  <si>
    <t>Warrens Cove</t>
  </si>
  <si>
    <t>seapit river/eel pond</t>
  </si>
  <si>
    <t>West Bay</t>
  </si>
  <si>
    <t>waquoit bay</t>
  </si>
  <si>
    <t>Site 1</t>
  </si>
  <si>
    <t>Seapit River </t>
  </si>
  <si>
    <t>Site 2</t>
  </si>
  <si>
    <t>North Basin-WB* </t>
  </si>
  <si>
    <t>Hamblin Pond </t>
  </si>
  <si>
    <t>Jehu Pond </t>
  </si>
  <si>
    <t>Quashnet River </t>
  </si>
  <si>
    <t>Menauhant  </t>
  </si>
  <si>
    <t>Site 7</t>
  </si>
  <si>
    <t>Childs River </t>
  </si>
  <si>
    <t>Site 8</t>
  </si>
  <si>
    <t>Eel River </t>
  </si>
  <si>
    <t>South Basin-WB* </t>
  </si>
  <si>
    <t>Site 10 - WBu/Metoxit</t>
  </si>
  <si>
    <t>WB01</t>
  </si>
  <si>
    <t>WB02</t>
  </si>
  <si>
    <t>Great River/Jehu Pond</t>
  </si>
  <si>
    <t>WB03</t>
  </si>
  <si>
    <t>River/Little Mouth/ Jehu Pond</t>
  </si>
  <si>
    <t>WB04</t>
  </si>
  <si>
    <t>WB07</t>
  </si>
  <si>
    <t>WB08</t>
  </si>
  <si>
    <t>WB09</t>
  </si>
  <si>
    <t>WB11</t>
  </si>
  <si>
    <t>WB12</t>
  </si>
  <si>
    <t>WB13</t>
  </si>
  <si>
    <t>Sage Lot Pond</t>
  </si>
  <si>
    <t>Blackfish Creek</t>
  </si>
  <si>
    <t>Great Island Channel</t>
  </si>
  <si>
    <t>Inner Wellfleet Harbor</t>
  </si>
  <si>
    <t>Sunken Meadow</t>
  </si>
  <si>
    <t>Herring River, Wellfleet</t>
  </si>
  <si>
    <t>WH-5</t>
  </si>
  <si>
    <t>Channel</t>
  </si>
  <si>
    <t>Transect 2</t>
  </si>
  <si>
    <t>WF4N</t>
  </si>
  <si>
    <t>West Falmouth Harbor Head</t>
  </si>
  <si>
    <t>West Falmouth Harbor</t>
  </si>
  <si>
    <t>WF9N</t>
  </si>
  <si>
    <t>West Falmouth Harbor Outer</t>
  </si>
  <si>
    <t>WF1N</t>
  </si>
  <si>
    <t>West Falmouth Harbor Town Dock</t>
  </si>
  <si>
    <t>WF5N</t>
  </si>
  <si>
    <t>West Falmouth Mid-Harbor</t>
  </si>
  <si>
    <t>WF8</t>
  </si>
  <si>
    <t>West Falmouth Oyster Pond</t>
  </si>
  <si>
    <t>WF2</t>
  </si>
  <si>
    <t>West Falmouth Snug Harbor</t>
  </si>
  <si>
    <t>WH1N</t>
  </si>
  <si>
    <t>Wild Harbor Inner</t>
  </si>
  <si>
    <t>WH3</t>
  </si>
  <si>
    <t>Wild Harbor Outer</t>
  </si>
  <si>
    <t>WH2</t>
  </si>
  <si>
    <t>Wild Harbor River</t>
  </si>
  <si>
    <t>HAR-3</t>
  </si>
  <si>
    <t>HAR2A</t>
  </si>
  <si>
    <t>WYCHMERE OUTER HARBOR</t>
  </si>
  <si>
    <t>HAR3</t>
  </si>
  <si>
    <t>WYCHMERE HARBOR</t>
  </si>
  <si>
    <t>SESUIT</t>
  </si>
  <si>
    <t>SES OUT</t>
  </si>
  <si>
    <t>Town of Dennis</t>
  </si>
  <si>
    <t>SES1</t>
  </si>
  <si>
    <t>SES2</t>
  </si>
  <si>
    <t>SES3</t>
  </si>
  <si>
    <t>SES4</t>
  </si>
  <si>
    <t>SES7</t>
  </si>
  <si>
    <t>SWAN POND</t>
  </si>
  <si>
    <t>SWP5</t>
  </si>
  <si>
    <t>2017-2019, 2021-2022</t>
  </si>
  <si>
    <t>SWP6</t>
  </si>
  <si>
    <t>SWP7</t>
  </si>
  <si>
    <t>SWP8</t>
  </si>
  <si>
    <t>BASS HOLE</t>
  </si>
  <si>
    <t>BSH6</t>
  </si>
  <si>
    <t>FOLLINS POND</t>
  </si>
  <si>
    <t>BR3</t>
  </si>
  <si>
    <t>DINAHS POND</t>
  </si>
  <si>
    <t>BR4</t>
  </si>
  <si>
    <t>KELLEYS BAY</t>
  </si>
  <si>
    <t>BR5</t>
  </si>
  <si>
    <t>BASS RIVER</t>
  </si>
  <si>
    <t>BR6</t>
  </si>
  <si>
    <t>BR8</t>
  </si>
  <si>
    <t>BR9</t>
  </si>
  <si>
    <t>BR10</t>
  </si>
  <si>
    <t>BR12</t>
  </si>
  <si>
    <t>Status:</t>
  </si>
  <si>
    <t>Total number:</t>
  </si>
  <si>
    <t>Buzzards Bay Project Eutrophication Index*</t>
  </si>
  <si>
    <t>mean of 33%</t>
  </si>
  <si>
    <t>lowest</t>
  </si>
  <si>
    <t>depth m</t>
  </si>
  <si>
    <t>ug/l</t>
  </si>
  <si>
    <t>ug/L</t>
  </si>
  <si>
    <t>summer</t>
  </si>
  <si>
    <t>0 Pts:</t>
  </si>
  <si>
    <r>
      <t>O</t>
    </r>
    <r>
      <rPr>
        <vertAlign val="subscript"/>
        <sz val="12"/>
        <rFont val="Times New Roman"/>
        <family val="1"/>
      </rPr>
      <t>2</t>
    </r>
    <r>
      <rPr>
        <sz val="12"/>
        <rFont val="Times New Roman"/>
        <family val="1"/>
      </rPr>
      <t xml:space="preserve"> % sat</t>
    </r>
  </si>
  <si>
    <t>mean</t>
  </si>
  <si>
    <t>Mean</t>
  </si>
  <si>
    <t>acid corr.</t>
  </si>
  <si>
    <t>TON**</t>
  </si>
  <si>
    <t>100 Pts:</t>
  </si>
  <si>
    <t>(mean</t>
  </si>
  <si>
    <t>secchi</t>
  </si>
  <si>
    <t>DIN</t>
  </si>
  <si>
    <t>Chl A</t>
  </si>
  <si>
    <t>Oxsat</t>
  </si>
  <si>
    <t>CHL/pHAE</t>
  </si>
  <si>
    <t>TON</t>
  </si>
  <si>
    <t>EUTRO</t>
  </si>
  <si>
    <t>Average:</t>
  </si>
  <si>
    <t>lowest 1/3)</t>
  </si>
  <si>
    <t>(m)</t>
  </si>
  <si>
    <t>(uM)</t>
  </si>
  <si>
    <t>(ug/l)</t>
  </si>
  <si>
    <t>(mg/l)</t>
  </si>
  <si>
    <t>SCORE</t>
  </si>
  <si>
    <t>INDEX</t>
  </si>
  <si>
    <t>=========</t>
  </si>
  <si>
    <t>fill in shaded cells</t>
  </si>
  <si>
    <t>JM note: For %DO sat, use decimal fraction, not %.</t>
  </si>
  <si>
    <t xml:space="preserve">* This index uses "good" (100 point) and "bad" (0 point) water quality values based on </t>
  </si>
  <si>
    <t>local conditions for what is considered unimpacted to near pristine conditions for 100 point</t>
  </si>
  <si>
    <t>and those conditions considered eutrophic for 0 points.  Application of this index for other</t>
  </si>
  <si>
    <t>geographic regions may require adjustment of the 0 and 100 point values.</t>
  </si>
  <si>
    <t xml:space="preserve">** IF TON is not available, PON may be substituted using 0.1 and 0.2 ppm for 100 and </t>
  </si>
  <si>
    <t>0 point criteria respectively.</t>
  </si>
  <si>
    <t>Note: CCS uses turbidity not Secchi:</t>
  </si>
  <si>
    <t>Scoring</t>
  </si>
  <si>
    <t>Center for Coastal Studies endpoints</t>
  </si>
  <si>
    <t xml:space="preserve">% DO sat </t>
  </si>
  <si>
    <t>Turbidity</t>
  </si>
  <si>
    <t>Chl/Phae</t>
  </si>
  <si>
    <t>Score</t>
  </si>
  <si>
    <t>0 points (Poor)</t>
  </si>
  <si>
    <t>100 points (Excellent)</t>
  </si>
  <si>
    <t>Test, below, using actual CCS data:</t>
  </si>
  <si>
    <t>Boardwalk, Row 2, CCS example sent after 1/16/19 meeting</t>
  </si>
  <si>
    <t>NA</t>
  </si>
  <si>
    <t>OK</t>
  </si>
  <si>
    <t>SOTW Equations</t>
  </si>
  <si>
    <t>Endpoints</t>
  </si>
  <si>
    <t>Test, below:</t>
  </si>
  <si>
    <t>Set values &gt;100 to 100:</t>
  </si>
  <si>
    <t>Row 3:</t>
  </si>
  <si>
    <t>Grading System:</t>
  </si>
  <si>
    <t>BBC Scoring</t>
  </si>
  <si>
    <t>Grading</t>
  </si>
  <si>
    <t>Water Quality Status</t>
  </si>
  <si>
    <t>65 to 100</t>
  </si>
  <si>
    <t>Good-Excellent</t>
  </si>
  <si>
    <t>35 to 65</t>
  </si>
  <si>
    <t>Fair</t>
  </si>
  <si>
    <t>&lt; 35</t>
  </si>
  <si>
    <t>Poor (eutrophic)</t>
  </si>
  <si>
    <t>% DO saturation table</t>
  </si>
  <si>
    <t>From BBC's webpage on Eutrophic Indicator</t>
  </si>
  <si>
    <t>Oxygen Saturation Table (in mg/l or ppm)</t>
  </si>
  <si>
    <t>(assume elevation at sea level and 100% water saturation of air above sample)</t>
  </si>
  <si>
    <t>Temp</t>
  </si>
  <si>
    <t>Salinity (ppt)</t>
  </si>
  <si>
    <t>(°C)</t>
  </si>
  <si>
    <t>(°K)</t>
  </si>
  <si>
    <t>Table prepared by Dr. Joe Costa, Buzzards Bay National Estuary Program.  Send comments to: jcosta@buzzardsbay.org</t>
  </si>
  <si>
    <t xml:space="preserve"> This table uses the formula % saturation = </t>
  </si>
  <si>
    <t xml:space="preserve"> = EXP(-173.4292+249.6339*100/T+143.3483*LN(+T/100)-21.8492*T/100+S*(-0.033096+0.014259*T/100-0.0017*(T/100)^2))*1.4276</t>
  </si>
  <si>
    <t>where S is salinity in ppt and T is degrees Kelvin (=C+273.15)</t>
  </si>
  <si>
    <t>Formula from Grasshoff, K., et al. (1999), and is generally accurate to 0.1 ppm to empirical studies.</t>
  </si>
  <si>
    <t>Saturation values are for 760 mm mercury (29.92").  During a high pressure system, saturation values may be  0.4 ppm higher. During a low pressure system, saturation may be 0.5 ppm lower.</t>
  </si>
  <si>
    <t>Note: Salinity is generally reported today at PSU (practical salinity units), rather than ppt (parts per thousand), but for the purposes of this table they can be considered equal.</t>
  </si>
  <si>
    <t>DO saturation equations</t>
  </si>
  <si>
    <t>Equation:</t>
  </si>
  <si>
    <t>Test</t>
  </si>
  <si>
    <t>temp ( C)</t>
  </si>
  <si>
    <t>T (=temp + 273.15)</t>
  </si>
  <si>
    <t>S (ppt)</t>
  </si>
  <si>
    <t>% saturation (calculated)</t>
  </si>
  <si>
    <t>Table value:</t>
  </si>
  <si>
    <t>Procedure for calculating Eutrophic Index</t>
  </si>
  <si>
    <t>Updated 7/5/22</t>
  </si>
  <si>
    <t>The steps involved in calculating these scores largely followed the BBC's procedures:</t>
  </si>
  <si>
    <r>
      <t>Step 1. For each station in an embayment of interest, </t>
    </r>
    <r>
      <rPr>
        <u/>
        <sz val="12"/>
        <color theme="1"/>
        <rFont val="Times New Roman"/>
        <family val="1"/>
      </rPr>
      <t>highlight the seasonal data</t>
    </r>
    <r>
      <rPr>
        <sz val="12"/>
        <color theme="1"/>
        <rFont val="Times New Roman"/>
        <family val="1"/>
      </rPr>
      <t> to be used (June-July-Aug-Sept were selected as these likely represent worst-case water quality). Do this for each year.</t>
    </r>
  </si>
  <si>
    <t>Step 2. Calculate % saturated DO. First calculate theoretical DO at saturation using DO Saturation Equation. Then calculate the fractional % of saturated DO by dividing the actual average DO divided by theoretical DO at saturation.</t>
  </si>
  <si>
    <t>For DO, calculate the actual % saturated DO (fractional value), using the DO Saturation Equation instead of the table.</t>
  </si>
  <si>
    <t>1) You will need salinity, temperature and DO values for the DO Saturation Equation.</t>
  </si>
  <si>
    <t>2) Using the DO Saturation Equation, calculate the theoretical DO Saturation for each DO value (occasionally check result against the table).</t>
  </si>
  <si>
    <t>3) Divide the actual DO by the theoretical DO calculated - this gives you a fractional value of % DO saturation. Do this for each DO value</t>
  </si>
  <si>
    <t>4) Calculate the annual average of the fractional DO saturation.</t>
  </si>
  <si>
    <r>
      <t>Step 3:  For all highlighted data, calculate </t>
    </r>
    <r>
      <rPr>
        <u/>
        <sz val="12"/>
        <color theme="1"/>
        <rFont val="Times New Roman"/>
        <family val="1"/>
      </rPr>
      <t>annual averages</t>
    </r>
    <r>
      <rPr>
        <sz val="12"/>
        <color theme="1"/>
        <rFont val="Times New Roman"/>
        <family val="1"/>
      </rPr>
      <t> of water quality parameters.</t>
    </r>
  </si>
  <si>
    <t xml:space="preserve">Step 4. Enter annual averages of parameters (DO, chlorophyll, DIN) into the Eutrophic Index equation. The EI equation, originally developed by Joe Costa, was scaled so that the best water quality data represents 100% (e.g., Nantucket Sound), and the worst water quality data represents 0% (Mashapaquit Creek in West Falmouth). </t>
  </si>
  <si>
    <t>Step 5. Calculate Eutrophic Index for each parameter.</t>
  </si>
  <si>
    <t>Step 6. Normalization: if the Eutrophic Index for a parameter is greater than 100, set it to 100. If it is less than 0, set it to 0.</t>
  </si>
  <si>
    <t>Step 7. Add all Eutrophic Index values for individual parameters and calculate the average EI value. This is the Eutrophic Index score for that station.</t>
  </si>
  <si>
    <t>Step 8. To calculate the 5-year moving average for a station, collect the average EI values for the most recent 5 years. Calculate the average of these 5 values. This is the 5-year moving average for that station.</t>
  </si>
  <si>
    <t>Step 9. Assign grade to 5-year moving average score for a station. If score is &gt; 65, grade is Acceptable. If score is &lt;= 65, grade is Unacceptable.</t>
  </si>
  <si>
    <t>Step 10. Repeat for other stations in an embayment.  Review results to see if they make sense.</t>
  </si>
  <si>
    <t>Step 11. Decide if any stations should be left out or not due to their locations, or whether the salt marsh scoring corrections should be applied.</t>
  </si>
  <si>
    <t>Step 12. For the Embayment status, if there is even 1 station with an Unacceptable grade, then the entire Embayment is graded as Unacceptable. If all stations in an embayment are graded as Acceptable, then that embayment is graded as Acceptable.</t>
  </si>
  <si>
    <t>Note:  Averaging of station scores within an embayment is not done. That was done in 2019 but the results were not used; instead the Acceptable-Unacceptable method of grading was used.</t>
  </si>
  <si>
    <t>The QC process is as follows:</t>
  </si>
  <si>
    <t>For each data station and each year used:</t>
  </si>
  <si>
    <t>1. Check to make sure each average calculated for every year is calculated using the appropriate cells, that is, data from June through September only.</t>
  </si>
  <si>
    <t>2. Check to make sure the averages associated with calculating the Eutrophic Index scores are linked to the appropriate average cell in the data.</t>
  </si>
  <si>
    <t>3. Check to make sure the formulas for calculating the Eutrophic Index scores are correct and use the appropriate endpoints and averages.</t>
  </si>
  <si>
    <t>4. Check to make sure any zeros associated with NaN are deleted and not included in the averages.</t>
  </si>
  <si>
    <t>Note: Zeros associated with BDL are included in averages since they were tested for.</t>
  </si>
  <si>
    <t xml:space="preserve">5. Check to see if all data from June through September is highlighted and used in calculations. </t>
  </si>
  <si>
    <t>6. Check salinity values to see if they are appropriate for the study of coastal embayments, if they are not, make a note about salinity in QC column of Scores and Grades.</t>
  </si>
  <si>
    <t>7. Omit years where there are less than three available calculated criteria due to lack of data.</t>
  </si>
  <si>
    <t>8. Check that calculated Eutrophic Index scores that are negative or above 100 are set to zero and 100, respectively.</t>
  </si>
  <si>
    <t>9. Check to make sure the Scores and Grades sheet is linked to the correct cells for each data station, that being the total average score table.</t>
  </si>
  <si>
    <t>10. Once all values for each year have been reviewed, make a QC note at the bottom next to the total average score table and link the cell to the Scores and Grades sheet.</t>
  </si>
  <si>
    <t>Every two stations:</t>
  </si>
  <si>
    <t>1. Check the DO equation for each year using numbers from the original DO Equation sheet to make sure the formula was copied correctly.</t>
  </si>
  <si>
    <t>ID</t>
  </si>
  <si>
    <t>Name</t>
  </si>
  <si>
    <t>Childs River</t>
  </si>
  <si>
    <t>41.583123°</t>
  </si>
  <si>
    <t>-70.52833°</t>
  </si>
  <si>
    <t>41.574593°</t>
  </si>
  <si>
    <t>-70.532855°</t>
  </si>
  <si>
    <t>41.5612°</t>
  </si>
  <si>
    <t>-70.538°</t>
  </si>
  <si>
    <t>41.568°</t>
  </si>
  <si>
    <t>-70.543333°</t>
  </si>
  <si>
    <t>41.561583°</t>
  </si>
  <si>
    <t>-70.545867°</t>
  </si>
  <si>
    <t>41.554717°</t>
  </si>
  <si>
    <t>-70.548167°</t>
  </si>
  <si>
    <t>PB01</t>
  </si>
  <si>
    <t>41.620015°</t>
  </si>
  <si>
    <t>-70.479513°</t>
  </si>
  <si>
    <t>41.6139845°</t>
  </si>
  <si>
    <t>-70.4771713°</t>
  </si>
  <si>
    <t>41.6036111°</t>
  </si>
  <si>
    <t>-70.4730555°</t>
  </si>
  <si>
    <t>41.5971195°</t>
  </si>
  <si>
    <t>-70.4697864°</t>
  </si>
  <si>
    <t>41.61197°</t>
  </si>
  <si>
    <t>-70.4559767°</t>
  </si>
  <si>
    <t>41.6078354°</t>
  </si>
  <si>
    <t>-70.4585044°</t>
  </si>
  <si>
    <t>41.5992058°</t>
  </si>
  <si>
    <t>-70.4630269°</t>
  </si>
  <si>
    <t>41.5958333°</t>
  </si>
  <si>
    <t>-70.4636111°</t>
  </si>
  <si>
    <t>PB09</t>
  </si>
  <si>
    <t>41.5905555°</t>
  </si>
  <si>
    <t>-70.4680555°</t>
  </si>
  <si>
    <t>41.5938888°</t>
  </si>
  <si>
    <t>-70.4586111°</t>
  </si>
  <si>
    <t>41.5891666°</t>
  </si>
  <si>
    <t>-70.4591666°</t>
  </si>
  <si>
    <t>41.5817285°</t>
  </si>
  <si>
    <t>-70.4602189°</t>
  </si>
  <si>
    <t>41.5761111°</t>
  </si>
  <si>
    <t>-70.4525°</t>
  </si>
  <si>
    <t>41.6002473°</t>
  </si>
  <si>
    <t>-70.4536499°</t>
  </si>
  <si>
    <t>SR05</t>
  </si>
  <si>
    <t>stream</t>
  </si>
  <si>
    <t>41.6171472°</t>
  </si>
  <si>
    <t>-70.4504029°</t>
  </si>
  <si>
    <t>JEHU POND</t>
  </si>
  <si>
    <t>41.567417°</t>
  </si>
  <si>
    <t>-70.498083°</t>
  </si>
  <si>
    <t>GREAT RIVER</t>
  </si>
  <si>
    <t>41.5693°</t>
  </si>
  <si>
    <t>-70.502983°</t>
  </si>
  <si>
    <t>GREAT RIVER/LITTLE MOUTH</t>
  </si>
  <si>
    <t>41.561033°</t>
  </si>
  <si>
    <t>-70.514733°</t>
  </si>
  <si>
    <t>HAMBLIN POND</t>
  </si>
  <si>
    <t>41.5737°</t>
  </si>
  <si>
    <t>-70.50675°</t>
  </si>
  <si>
    <t>WB05</t>
  </si>
  <si>
    <t>41.58325°</t>
  </si>
  <si>
    <t>-70.50345°</t>
  </si>
  <si>
    <t>WB06</t>
  </si>
  <si>
    <t>41.5923°</t>
  </si>
  <si>
    <t>-70.507717°</t>
  </si>
  <si>
    <t>41.585183°</t>
  </si>
  <si>
    <t>-70.511183°</t>
  </si>
  <si>
    <t>41.581673°</t>
  </si>
  <si>
    <t>-70.51248°</t>
  </si>
  <si>
    <t>41.576183°</t>
  </si>
  <si>
    <t>-70.515733°</t>
  </si>
  <si>
    <t>WB10</t>
  </si>
  <si>
    <t>41.568783°</t>
  </si>
  <si>
    <t>-70.515333°</t>
  </si>
  <si>
    <t>41.571175°</t>
  </si>
  <si>
    <t>-70.514133°</t>
  </si>
  <si>
    <t>41.570583°</t>
  </si>
  <si>
    <t>-70.50605°</t>
  </si>
  <si>
    <t>41.554783°</t>
  </si>
  <si>
    <t>-70.509983°</t>
  </si>
  <si>
    <t>2023 SOTW Scores and Grades</t>
  </si>
  <si>
    <t>&gt; 65</t>
  </si>
  <si>
    <t>&lt;= 65</t>
  </si>
  <si>
    <t>Station ID</t>
  </si>
  <si>
    <t>Years of data</t>
  </si>
  <si>
    <t>Years covered</t>
  </si>
  <si>
    <t>All five years available, though several of the data entries across all years were "ND"; CR01 was labeled as CR1 in the 2020 dataset and changed to CR01.</t>
  </si>
  <si>
    <t>All five years available, several "ND" readings; labeled as CR2 for 2020 and changed to CR02</t>
  </si>
  <si>
    <t>All five available, several "ND" readings (CR01, 02, &amp; 03 missing nearest low tide, initial temp., and wind direction)</t>
  </si>
  <si>
    <t>Present for all five years.</t>
  </si>
  <si>
    <t>Present for all five years. All three ER stations missing low tide, initial temp., and wind direction readings, "ND".</t>
  </si>
  <si>
    <t>OMIT- INSUFFICIENT YEARS OF DATA</t>
  </si>
  <si>
    <t>All five years present; some "entries" marked as NS, but many are still available for analysis</t>
  </si>
  <si>
    <t>See above.</t>
  </si>
  <si>
    <t>OMIT - INSUFFICIENT PARAMETERS</t>
  </si>
  <si>
    <t>All five years present.</t>
  </si>
  <si>
    <t>OMIT  - TOO FAR UPSTREAM, FRESH-BRACKISH STREAM</t>
  </si>
  <si>
    <t>OMIT - TOO FAR UPSTREAM-N OF RTE 28</t>
  </si>
  <si>
    <t>Unacceptable; requires immediate restoration</t>
  </si>
  <si>
    <t>Volunteers</t>
  </si>
  <si>
    <t>Beaufort</t>
  </si>
  <si>
    <t>Nearest</t>
  </si>
  <si>
    <t>Weather</t>
  </si>
  <si>
    <t>24 hour</t>
  </si>
  <si>
    <t xml:space="preserve">Wind </t>
  </si>
  <si>
    <t>Initial</t>
  </si>
  <si>
    <t>Initial DO</t>
  </si>
  <si>
    <t>Disappearance</t>
  </si>
  <si>
    <t>Reappearance</t>
  </si>
  <si>
    <t>Average</t>
  </si>
  <si>
    <t>Depth</t>
  </si>
  <si>
    <t>Sample</t>
  </si>
  <si>
    <t>Collection</t>
  </si>
  <si>
    <t>Water</t>
  </si>
  <si>
    <t>D.O.</t>
  </si>
  <si>
    <t>Sal</t>
  </si>
  <si>
    <t>Conductivity</t>
  </si>
  <si>
    <t>PO4</t>
  </si>
  <si>
    <t>NH4</t>
  </si>
  <si>
    <t>NOX</t>
  </si>
  <si>
    <t>DON</t>
  </si>
  <si>
    <t>TDN</t>
  </si>
  <si>
    <t>POC</t>
  </si>
  <si>
    <t>PON</t>
  </si>
  <si>
    <t>C/N</t>
  </si>
  <si>
    <t>TN</t>
  </si>
  <si>
    <t>CHl-a</t>
  </si>
  <si>
    <t>Phaeo</t>
  </si>
  <si>
    <t>Ratio</t>
  </si>
  <si>
    <t>Pigments</t>
  </si>
  <si>
    <t xml:space="preserve">Field </t>
  </si>
  <si>
    <t>Project</t>
  </si>
  <si>
    <t>Sample ID</t>
  </si>
  <si>
    <t>QC</t>
  </si>
  <si>
    <t>Date</t>
  </si>
  <si>
    <t>Names</t>
  </si>
  <si>
    <t>(0-12)</t>
  </si>
  <si>
    <t>Tide</t>
  </si>
  <si>
    <t>Low Tide</t>
  </si>
  <si>
    <t>Conditions</t>
  </si>
  <si>
    <t>Precipitation</t>
  </si>
  <si>
    <t>Direction</t>
  </si>
  <si>
    <t>Observations</t>
  </si>
  <si>
    <t>Temp ©</t>
  </si>
  <si>
    <t>(mg/L)</t>
  </si>
  <si>
    <t>(meters)</t>
  </si>
  <si>
    <t>% Secchi</t>
  </si>
  <si>
    <t>Depth (m)</t>
  </si>
  <si>
    <t>Time</t>
  </si>
  <si>
    <t>Temperature °C</t>
  </si>
  <si>
    <t xml:space="preserve">mg/L </t>
  </si>
  <si>
    <t xml:space="preserve">MG/L </t>
  </si>
  <si>
    <t>% Sat</t>
  </si>
  <si>
    <t>(ppt)</t>
  </si>
  <si>
    <t>(mS/cm)</t>
  </si>
  <si>
    <t xml:space="preserve">(ug/L) </t>
  </si>
  <si>
    <t>Chla/ Chla + Phaeo</t>
  </si>
  <si>
    <t>NOTES</t>
  </si>
  <si>
    <t>Sal (ppt)</t>
  </si>
  <si>
    <t>MASHPEE WQ</t>
  </si>
  <si>
    <t>S</t>
  </si>
  <si>
    <t>CHILDS RIVER</t>
  </si>
  <si>
    <t>MC, DS</t>
  </si>
  <si>
    <t>E</t>
  </si>
  <si>
    <t>ND</t>
  </si>
  <si>
    <t>3 MOORINGS</t>
  </si>
  <si>
    <t>NS</t>
  </si>
  <si>
    <t>M</t>
  </si>
  <si>
    <t>B</t>
  </si>
  <si>
    <t>8 MOORINGS</t>
  </si>
  <si>
    <t>4 MOORINGS</t>
  </si>
  <si>
    <t>Eel River</t>
  </si>
  <si>
    <t>7 MOORINGS</t>
  </si>
  <si>
    <t>1 GULL, 5 MOORINGS</t>
  </si>
  <si>
    <t>MR Head</t>
  </si>
  <si>
    <t>SARA</t>
  </si>
  <si>
    <t>SW</t>
  </si>
  <si>
    <t>NONE</t>
  </si>
  <si>
    <t>ASHLEY FISHER</t>
  </si>
  <si>
    <t>1 MOORING</t>
  </si>
  <si>
    <t>POPPONESSET</t>
  </si>
  <si>
    <t>RACHEL FORDHAM</t>
  </si>
  <si>
    <t>&gt;10 MOORINGS, 1 CORMMERANT, SWIMMERS</t>
  </si>
  <si>
    <t>&gt;10 MOORINGS</t>
  </si>
  <si>
    <t>SAMPLE</t>
  </si>
  <si>
    <t>HOWES</t>
  </si>
  <si>
    <t>SE</t>
  </si>
  <si>
    <t>2 GULLS, 1 CORMORANT, AQUACULTURE</t>
  </si>
  <si>
    <t>FD</t>
  </si>
  <si>
    <t>Ockway Bay</t>
  </si>
  <si>
    <t>NE</t>
  </si>
  <si>
    <t>20 MOORINGS</t>
  </si>
  <si>
    <t>1 HERON, AQUACULTURE</t>
  </si>
  <si>
    <t>CLAYTON, DAVE</t>
  </si>
  <si>
    <t>5 MOORINGS, SWIMMERS</t>
  </si>
  <si>
    <t>Pinquickset</t>
  </si>
  <si>
    <t>STREAM</t>
  </si>
  <si>
    <t>JENS POND</t>
  </si>
  <si>
    <t>YORK, RAPACZ</t>
  </si>
  <si>
    <t>GREAT/LITTLE RIVER</t>
  </si>
  <si>
    <t>WAQUOIT</t>
  </si>
  <si>
    <t>NOONAN,BRODIE</t>
  </si>
  <si>
    <t>5 DUCKS/SWANS</t>
  </si>
  <si>
    <t>13 DUCKS</t>
  </si>
  <si>
    <t>Quashnet Lo</t>
  </si>
  <si>
    <t>TIM,BOB</t>
  </si>
  <si>
    <t>SHELLFISHING</t>
  </si>
  <si>
    <t>LEANNE, LD</t>
  </si>
  <si>
    <t>22 CROWS AND DUCKS, 3 MOORINGS</t>
  </si>
  <si>
    <t>3MOORINGS</t>
  </si>
  <si>
    <t>6 MOORINGS</t>
  </si>
  <si>
    <t>2 MOORINGS</t>
  </si>
  <si>
    <t>WSW</t>
  </si>
  <si>
    <t>1 CORMORANT, 5 MOORINGS</t>
  </si>
  <si>
    <t>WILL, BILL, HOWES</t>
  </si>
  <si>
    <t>NW</t>
  </si>
  <si>
    <t>5 MOORINGS, AQUACULTURE</t>
  </si>
  <si>
    <t>1 OSPREY, 16 MOORINGS</t>
  </si>
  <si>
    <t>11 MOORINGS, SHELLFISHING</t>
  </si>
  <si>
    <t>5 MOORINGS</t>
  </si>
  <si>
    <t>12 PLOVERS</t>
  </si>
  <si>
    <t>JENU POND</t>
  </si>
  <si>
    <t>RICK YORK</t>
  </si>
  <si>
    <t>W</t>
  </si>
  <si>
    <t>10 DUCKS</t>
  </si>
  <si>
    <t>6 SWANS, SWIMMING</t>
  </si>
  <si>
    <t>1 CORMORANT, 1 GULL</t>
  </si>
  <si>
    <t>BILL, LD, SHALAN</t>
  </si>
  <si>
    <t>2 GULLS, 3 MOORINGS</t>
  </si>
  <si>
    <t>EEL RIVER</t>
  </si>
  <si>
    <t>1 OSPREY, 2 MOORINGS</t>
  </si>
  <si>
    <t>3 OSPREY, 4 MOORINGS</t>
  </si>
  <si>
    <t>8 SWANS, 5 CROWS, 2 MOORINGS</t>
  </si>
  <si>
    <t>4 SNOWY EGRETS</t>
  </si>
  <si>
    <t>1 COOPERS HAWK, 1 MALLARD DUCK, 2 MOORINGS</t>
  </si>
  <si>
    <t>checked.  Looks like it hit bottom?</t>
  </si>
  <si>
    <t>3 OSPREYS, 10+ MOORINGS</t>
  </si>
  <si>
    <t>10+ MOORINGS</t>
  </si>
  <si>
    <t>12 TERNS &amp; GULLS, 11 MOORINGS</t>
  </si>
  <si>
    <t>2 GULLS, 19 MOORINGS</t>
  </si>
  <si>
    <t>1 HERON, 2 GULLS, AQUACULTURE</t>
  </si>
  <si>
    <t>CLAYTON</t>
  </si>
  <si>
    <t>1 HERON, 5 MOORINGS</t>
  </si>
  <si>
    <t>RICK, MIKE</t>
  </si>
  <si>
    <t>3 DUCKS</t>
  </si>
  <si>
    <t>2 SWANS, 2 MOORINGS</t>
  </si>
  <si>
    <t>BOB, NICK</t>
  </si>
  <si>
    <t>2 GULLS, SHELLFISHING</t>
  </si>
  <si>
    <t>NICK, LD</t>
  </si>
  <si>
    <t>AU, SH</t>
  </si>
  <si>
    <t>1 DUCK, 1 MOORING</t>
  </si>
  <si>
    <t>5 SWANS, 2 MOORINGS</t>
  </si>
  <si>
    <t>4 OSPREY, 10 MOORINGS</t>
  </si>
  <si>
    <t>10 OSPREY, 10 MOORINGS</t>
  </si>
  <si>
    <t>2 GULLS</t>
  </si>
  <si>
    <t>SH, AU</t>
  </si>
  <si>
    <t>BOB, TIM</t>
  </si>
  <si>
    <t>SSW</t>
  </si>
  <si>
    <t>Winkler</t>
  </si>
  <si>
    <t>Temp C</t>
  </si>
  <si>
    <t>D.O. (uM)</t>
  </si>
  <si>
    <t>D.O. (mg/L)</t>
  </si>
  <si>
    <t>STREAMS</t>
  </si>
  <si>
    <t>ALAN AMBER</t>
  </si>
  <si>
    <t>CALM</t>
  </si>
  <si>
    <t>POPPONESSET BAY/ MASHPEE RIVER</t>
  </si>
  <si>
    <t>ASHLEY FISHER DOMINICK VITALE MAX MER</t>
  </si>
  <si>
    <t>BIRDS-0 SWIMMING-NO MOORINGS-0 SHELLFISHING-NO</t>
  </si>
  <si>
    <t>BIRDS-0 SWIMMING-NO MOORINGS-2 SHELLFISHING-NO</t>
  </si>
  <si>
    <t>POPPONESSET BAY</t>
  </si>
  <si>
    <t>HALLEY MIKE</t>
  </si>
  <si>
    <t>BIRDS-32 SWANS/SEAGULL SWIMMING-NO MOORINGS-6 SHELLFISHING-NO</t>
  </si>
  <si>
    <t>BIRDS-18 SWANS SWIMMING-NO MOORINGS-34 SHELLFISHING-NO</t>
  </si>
  <si>
    <t>BIRDS-3 SEAGULLS SWIMMING-NO MOORINGS-20 SHELLFISHING-NO</t>
  </si>
  <si>
    <t>WILL BILL BRIAN</t>
  </si>
  <si>
    <t>N</t>
  </si>
  <si>
    <t>BIRDS-1 COMORANT SWIMMING-NO MOORINGS-12 SHELLFISHING-YES/AQUACULTURE</t>
  </si>
  <si>
    <t>BIRDS-0 SWIMMING-NO MOORINGS-20 SHELLFISHING-NO</t>
  </si>
  <si>
    <t>BIRDS-2 OSPREY SWIMMING-NO MOORINGS-1 SHELLFISHING-YES AQUACO HUVE</t>
  </si>
  <si>
    <t>RACHEL FORDHAM KATELYN CADONET</t>
  </si>
  <si>
    <t>BIRDS-2 OSPREY COMORANT SWIMMING-NO MOORINGS-0 SHELLFISHING-NO</t>
  </si>
  <si>
    <t>BIRDS-1 OSPREY SWIMMING-NO MOORINGS-0 SHELLFISHING-NO</t>
  </si>
  <si>
    <t>BIRDS-3 2 OSPREY 1 MALLARD SWIMMING-NO MOORINGS-0 SHELLFISHING-NO</t>
  </si>
  <si>
    <t>BIRDS-1 LEAST TERN SWIMMING-NO MOORINGS-0 SHELLFISHING-NO</t>
  </si>
  <si>
    <t>WAQUOIT BAY</t>
  </si>
  <si>
    <t>RICK YORK DOUG CAMPBELL</t>
  </si>
  <si>
    <t>DO ARE SALINITY CRRECTED</t>
  </si>
  <si>
    <t>D. NOONAN W.BRODIE</t>
  </si>
  <si>
    <t>BIRDS-2 DUCKS MOORINGS-0 SWIMMING-NO SHELLFISHING-NO</t>
  </si>
  <si>
    <t>BIRDS-12 DUCKS MOORINGS-0 SWIMMING-NO SHELLFISHING-NO</t>
  </si>
  <si>
    <t>BIRDS-0 MOORINGS-2 SWIMMING-NO SHELLFISHING-NO</t>
  </si>
  <si>
    <t>MARTIN ARCHILA BARTON</t>
  </si>
  <si>
    <t>BIRDS-0 MOORINGS-0 SWIMMING-NO SHELLFISHING-NO</t>
  </si>
  <si>
    <t>BIRDS-0 MOORINGS-0 SWIMMING-NO SHELLFISHING-YES 100m</t>
  </si>
  <si>
    <t>MARY LD</t>
  </si>
  <si>
    <t>BIRDS-2 COMORANT MOORINGS-3 SWIMMING-NO SHELLFISHING-NO</t>
  </si>
  <si>
    <t>BIRDS-0 MOORINGS-5 SWIMMING-NO SHELLFISHING-NO</t>
  </si>
  <si>
    <t>BIRDS-0 MOORINGS-6 SWIMMING-NO SHELLFISHING-NO</t>
  </si>
  <si>
    <t>BIRDS-1 COMORANT MOORINGS-3 SWIMMING-NO SHELLFISHING-NO</t>
  </si>
  <si>
    <t>BIRDS-0 MOORINGS-3 SWIMMING-NO SHELLFISHING-NO</t>
  </si>
  <si>
    <t>BIRDS-0 MOORINGS-4 SWIMMING-NO SHELLFISHING-NO</t>
  </si>
  <si>
    <t>BIRDS-0 MOORINGS-8 SWIMMING-NO SHELLFISHING-NO</t>
  </si>
  <si>
    <t>NOT ENOUGH WINKLERS</t>
  </si>
  <si>
    <t>ALAN A</t>
  </si>
  <si>
    <t>DO METER NOT WORKING</t>
  </si>
  <si>
    <t>BIRDS-3 SWANS+HERONS MOORINGS-0 SWIMMING-NO SHELLFISHING-NO</t>
  </si>
  <si>
    <t>BIRDS-12 DUCKS MOORINGS-2 SWIMMING-NO SHELLFISHING-NO</t>
  </si>
  <si>
    <t>TIM MARTIN BOB ARCHILA</t>
  </si>
  <si>
    <t xml:space="preserve">BIRDS-0 MOORINGS-0 SWIMMING-NO SHELLFISHING-YES </t>
  </si>
  <si>
    <t>DOMINICK VITALE MAX MAI ASHLEY FISHER</t>
  </si>
  <si>
    <t>BIRDS-19 SWANS+GULLS MOORINGS-5 SWIMMING-NO SHELLFISHING-NO</t>
  </si>
  <si>
    <t>BIRDS-8 CORMORANT+GULL+SWAN+TERN MOORINGS-30 SWIMMING-NO SHELLFISHING-NO</t>
  </si>
  <si>
    <t>BIRDS-3 GREAT BLUE HERON+OSPREY+GULL MOORINGS-50 SWIMMING-NO SHELLFISHING-NO</t>
  </si>
  <si>
    <t>BRIAN HOWES SARAH</t>
  </si>
  <si>
    <t>BIRDS-0 MOORINGS-5 SWIMMING-NO SHELLFISHING-YES AQUACULT.</t>
  </si>
  <si>
    <t>BIRDS-1 OSPREY SWIMMING-NO MOORINGS-20 SHELLFISHING-NO</t>
  </si>
  <si>
    <t>BIRDS-3 OSPREYS MOORINGS-0 SWIMMING-NO SHELLFISHING-NO</t>
  </si>
  <si>
    <t>6</t>
  </si>
  <si>
    <t>LD, MARY</t>
  </si>
  <si>
    <t>NNE</t>
  </si>
  <si>
    <t>MOORINGS -1</t>
  </si>
  <si>
    <t>BIRDS - 3, MOORINGS - 3</t>
  </si>
  <si>
    <t>MOORINGS - 10</t>
  </si>
  <si>
    <t>MOORINGS - 5</t>
  </si>
  <si>
    <t>MOORINGS - 4</t>
  </si>
  <si>
    <t>ALAN AUSTIN</t>
  </si>
  <si>
    <t>MASHPEE RIVER</t>
  </si>
  <si>
    <t>MAX MAI, ASHLEY FISHER</t>
  </si>
  <si>
    <t>FISHER ASHLEY</t>
  </si>
  <si>
    <t>MOORINGS-2, BIRDS- 2 OSPREY</t>
  </si>
  <si>
    <t>MORRINGS-2</t>
  </si>
  <si>
    <t>MOORINGS-2</t>
  </si>
  <si>
    <t>MOORINGS-6, BIRDS-7 OSPREY, SWAN</t>
  </si>
  <si>
    <t>MOORINGS-30, BIRDS- 6 TERNS, CORMORANT, OSPREY</t>
  </si>
  <si>
    <t>MOORINGS-40,BIRDS35-OSPREY,SWANS,SEAGULLS</t>
  </si>
  <si>
    <t>HOWES BRAIN, BILL, WILL</t>
  </si>
  <si>
    <t>MOORINGS-10, BIRDS-3</t>
  </si>
  <si>
    <t>MOORINGS-10, BIRDS-2 OSPREY</t>
  </si>
  <si>
    <t>BIRDS- 3 OSPREY, HGULL</t>
  </si>
  <si>
    <t>CADORET KATELYN, FORDHAM RACHEL</t>
  </si>
  <si>
    <t>missing</t>
  </si>
  <si>
    <t>n/a</t>
  </si>
  <si>
    <t>ND'</t>
  </si>
  <si>
    <t>FICHER ASHLEY</t>
  </si>
  <si>
    <t>AUSTIN ALAN</t>
  </si>
  <si>
    <t>JEHO POND</t>
  </si>
  <si>
    <t>YORK RICK. VITALE DOMINIK</t>
  </si>
  <si>
    <t>GREAT/LITTLE RIVER MOUTH</t>
  </si>
  <si>
    <t xml:space="preserve">YORK RICK </t>
  </si>
  <si>
    <t>NOONAN D, BRODIE W</t>
  </si>
  <si>
    <t xml:space="preserve"> ND</t>
  </si>
  <si>
    <t>BIRDS-1</t>
  </si>
  <si>
    <t>MOORINGS-2, BIRDS-2 TURN</t>
  </si>
  <si>
    <t>N D</t>
  </si>
  <si>
    <t>MARTIN TIM, ARCHILA BOB</t>
  </si>
  <si>
    <t>ENE</t>
  </si>
  <si>
    <t>NAQUOUT</t>
  </si>
  <si>
    <t xml:space="preserve">MOORINGS-4 </t>
  </si>
  <si>
    <t xml:space="preserve">MOORINGS-3 </t>
  </si>
  <si>
    <t>MOORINGS-4</t>
  </si>
  <si>
    <t xml:space="preserve">MOORINGS-6 </t>
  </si>
  <si>
    <t>ALAN</t>
  </si>
  <si>
    <t>MAI MAX, FISHER ASHLEY</t>
  </si>
  <si>
    <t>BIRDS- 7 DUCKS</t>
  </si>
  <si>
    <t>VITALE DOM</t>
  </si>
  <si>
    <t>MOORINGS-4 BIRDS-1 SEAGULL</t>
  </si>
  <si>
    <t>MOORINGS-3</t>
  </si>
  <si>
    <t>AUSTIN ALAN, U AMBER</t>
  </si>
  <si>
    <t>UNRUH AMBER, ASHLEY, EVAN</t>
  </si>
  <si>
    <t>UNRUH AMBER, ASHLEY</t>
  </si>
  <si>
    <t>FORDHAM RACHEL, CADRET KATELYN</t>
  </si>
  <si>
    <t>BIRDS-1 CORMORANT</t>
  </si>
  <si>
    <t>YORK RICK</t>
  </si>
  <si>
    <t>YORK RICK, CAMPBELL DOUG</t>
  </si>
  <si>
    <t>GREAT RIVER/LITTLE RIVER MOUTH</t>
  </si>
  <si>
    <t>AMA</t>
  </si>
  <si>
    <t>BIRDS-4 SWANS, EGRET, OSPREY</t>
  </si>
  <si>
    <t>BIRDS-2 CORMORANTS</t>
  </si>
  <si>
    <t>BIRDS-1 MOORINGS-2</t>
  </si>
  <si>
    <t>Secchi</t>
  </si>
  <si>
    <t>Total</t>
  </si>
  <si>
    <t>Raw</t>
  </si>
  <si>
    <t>Salinity Corrected</t>
  </si>
  <si>
    <t>FIELD</t>
  </si>
  <si>
    <t>CR1</t>
  </si>
  <si>
    <t>EBB</t>
  </si>
  <si>
    <t>78..7</t>
  </si>
  <si>
    <t>CR2</t>
  </si>
  <si>
    <t>CR3</t>
  </si>
  <si>
    <t>ERO1</t>
  </si>
  <si>
    <t>SSE</t>
  </si>
  <si>
    <t>AA</t>
  </si>
  <si>
    <t>HALLEY, KOBE</t>
  </si>
  <si>
    <t>0 BIRDS</t>
  </si>
  <si>
    <t>2 SWAN, 21 MOORINGS</t>
  </si>
  <si>
    <t>AF, BH</t>
  </si>
  <si>
    <t>2 moorings</t>
  </si>
  <si>
    <t>1 swan, 1 mooring</t>
  </si>
  <si>
    <t>3 moorings</t>
  </si>
  <si>
    <t>W, B, BH</t>
  </si>
  <si>
    <t>12 moorings, aquaculture</t>
  </si>
  <si>
    <t>2 osprey, 15 moorings</t>
  </si>
  <si>
    <t>1 herring gull, aquaculture</t>
  </si>
  <si>
    <t>DO, CW</t>
  </si>
  <si>
    <t>1 seagull</t>
  </si>
  <si>
    <t>PBO4</t>
  </si>
  <si>
    <t>RY, ZK</t>
  </si>
  <si>
    <t>RF, DN</t>
  </si>
  <si>
    <t>TM, RA</t>
  </si>
  <si>
    <t>3 FISHING</t>
  </si>
  <si>
    <t>MD, LD</t>
  </si>
  <si>
    <t>10 MOORINGS</t>
  </si>
  <si>
    <t>KOBE</t>
  </si>
  <si>
    <t>8 SWAN/GREAT BLUE HERON, 1 MOORING</t>
  </si>
  <si>
    <t>12 TERNS, 16 MOORINGS</t>
  </si>
  <si>
    <t>AF</t>
  </si>
  <si>
    <t>SH, WH, BH</t>
  </si>
  <si>
    <t>8 TERNS, SWAN, OSPREY, HERRING, CORMORANTS</t>
  </si>
  <si>
    <t>2 OSPREY, 10 MOORINGS</t>
  </si>
  <si>
    <t>1 CORMORANT</t>
  </si>
  <si>
    <t>2 BIRDS</t>
  </si>
  <si>
    <t>2 SEAGULLS</t>
  </si>
  <si>
    <t>10 BIRDS, MALLARD, REDBROOK POND DRAINED INTO HAMBLIN POND OVER PAST 2 DAYS</t>
  </si>
  <si>
    <t>15 EGRETS, 1 SWAN, PLANT GROWTH, 2 DEAD FISH</t>
  </si>
  <si>
    <t>1 GREY HERON</t>
  </si>
  <si>
    <t>1 CORMORANT, 2 MOORINGS</t>
  </si>
  <si>
    <t>1 DUCK</t>
  </si>
  <si>
    <t>TM, BA</t>
  </si>
  <si>
    <t>SHELLFISHING 100YD EAST</t>
  </si>
  <si>
    <t>RY, KC</t>
  </si>
  <si>
    <t>HALLEY, FREDDY</t>
  </si>
  <si>
    <t>2 CORMORANTS, SEAGULL, SONGBIRD</t>
  </si>
  <si>
    <t>GREAT BLUE HERON</t>
  </si>
  <si>
    <t>CORMORANT</t>
  </si>
  <si>
    <t>KOBY</t>
  </si>
  <si>
    <t>SEAGULL, 2 MOORINGS</t>
  </si>
  <si>
    <t>3 OSPREY, 13 MOORINGS</t>
  </si>
  <si>
    <t>1 BLUE HERON, 1 MOORING</t>
  </si>
  <si>
    <t>WH, BH,BH</t>
  </si>
  <si>
    <t>1 OSPREY, 2 SEAGULLS, 10 MOORINGS, AQUACULTURE</t>
  </si>
  <si>
    <t>25.3782</t>
  </si>
  <si>
    <t>19.0331</t>
  </si>
  <si>
    <t>15 MOORINGS</t>
  </si>
  <si>
    <t>2 CORMORANTS, 1 OSPREY, 3 MOORINGS, AQUACULTURE</t>
  </si>
  <si>
    <t>MARY, LD</t>
  </si>
  <si>
    <t>1 CORMORANT, 6 MOORINGS</t>
  </si>
  <si>
    <t>GREAT RIVER/ LITTLE RIVER MOUTH</t>
  </si>
  <si>
    <t>DICK AND HALLEY</t>
  </si>
  <si>
    <t>8 SONGBIRDS</t>
  </si>
  <si>
    <t>3 SWANS, 2 MOORINGS</t>
  </si>
  <si>
    <t>6;25</t>
  </si>
  <si>
    <t>KOBY AND DAN</t>
  </si>
  <si>
    <t>4 SWALLOWS</t>
  </si>
  <si>
    <t>2 SEAGULLS, 15 MOORINGS</t>
  </si>
  <si>
    <t>2</t>
  </si>
  <si>
    <t>7 BIRDS (OSPREY, HERON), 5 MOORINGS, AQUACULTURE</t>
  </si>
  <si>
    <t>1 OSPREY, 20 MOORINGS</t>
  </si>
  <si>
    <t>5 BIRDS (BLUE HERON, SEAGULL, AMERICAN EGRET), 3 MOORINGS, AQUACULTURE</t>
  </si>
  <si>
    <t xml:space="preserve">1 CORMORANT </t>
  </si>
  <si>
    <t>NO DATA SHEETS</t>
  </si>
  <si>
    <t>HALLEY STEINMETZ</t>
  </si>
  <si>
    <t>BIRDS:1, OSPREY; 14 MOORINGS</t>
  </si>
  <si>
    <t>POPPY BAY</t>
  </si>
  <si>
    <t>ASHLEY FISHER, BILL HOLMES</t>
  </si>
  <si>
    <t>SARAH, WILL, BRIAN</t>
  </si>
  <si>
    <t>BIRDS:4, CORMORANTS</t>
  </si>
  <si>
    <t>BIRDS:1; 35 MOORINGS</t>
  </si>
  <si>
    <t>BIRDS:5, AMERICAN EGRETS, HERRIN; 4 MOORINGS, AQUACULTURE</t>
  </si>
  <si>
    <t>DALE O., JASON J.</t>
  </si>
  <si>
    <t xml:space="preserve">BIRDS:1, TERN </t>
  </si>
  <si>
    <t>ASHLEY, JORDYN</t>
  </si>
  <si>
    <t>EVAN, DONOVAN, BRITTA</t>
  </si>
  <si>
    <t>BIRDS:3, EGRET,TURN, SEAGULL</t>
  </si>
  <si>
    <t>NOONAN,AVIS</t>
  </si>
  <si>
    <t>BIRDS:2, OSPREY</t>
  </si>
  <si>
    <t>BIRDS:2, CORMORANTS; 3 MOORINGS</t>
  </si>
  <si>
    <t>ARCHILLA, MARTIN</t>
  </si>
  <si>
    <t>F</t>
  </si>
  <si>
    <t xml:space="preserve">MARY, LD </t>
  </si>
  <si>
    <t>o</t>
  </si>
  <si>
    <t>ASHLEY FISHER, JORDYN CARPENTER</t>
  </si>
  <si>
    <t>ASHLEY FISHER, JORDYN CARPENTER, BILLY HOLMES</t>
  </si>
  <si>
    <t xml:space="preserve">BIRDS:1, CORMORANT </t>
  </si>
  <si>
    <t>SARAH, WILL, BRIAN HOWES</t>
  </si>
  <si>
    <t>BIRDS:3, CORMORANT; 7 MOORINGS; AQUACULTURE</t>
  </si>
  <si>
    <t>BIRDS:3, SEAGULLS; 25 MOORINGS</t>
  </si>
  <si>
    <t>BIRDS:4, SEAGULLS; 3 MOORINGS; AQUACULTURE</t>
  </si>
  <si>
    <t xml:space="preserve">DALE O, ROBERT A </t>
  </si>
  <si>
    <t>BIRDS:1, 1 MOORING</t>
  </si>
  <si>
    <t>BIRDS:1</t>
  </si>
  <si>
    <t>BIRDS:1, HERRIN</t>
  </si>
  <si>
    <t>BIRDS:12, DUCKS; 2 MOORINGS</t>
  </si>
  <si>
    <t>BIRDS:1, SEAGULL</t>
  </si>
  <si>
    <t>NOONAN, S. FERNO</t>
  </si>
  <si>
    <t>WNW</t>
  </si>
  <si>
    <t>T. MARTIN, R. ARCHILA</t>
  </si>
  <si>
    <t>machine error</t>
  </si>
  <si>
    <t>HALLEY, SYDNEY</t>
  </si>
  <si>
    <t>BIRDS:2, SWANS; 17 MOORINGS</t>
  </si>
  <si>
    <t>BILLY HOLMES, ASHLEY FISHER, KATELYN CADORET</t>
  </si>
  <si>
    <t>BIRDS:4 GREAT BLUE HERON, 2 SWANS, HERRING GULL; 10 MOORINGS</t>
  </si>
  <si>
    <t>BIRDS:5, CORMORANTS; 30 MOORINGS</t>
  </si>
  <si>
    <t>BIRDS:6, TURNS; 2 MOORINGS; AQUACULTURE</t>
  </si>
  <si>
    <t>BIRDS:2, HERRON, OSPREY</t>
  </si>
  <si>
    <t>BIRDS:1, GULL</t>
  </si>
  <si>
    <t>DONOVAN, BRITTA</t>
  </si>
  <si>
    <t>D.NOONAN</t>
  </si>
  <si>
    <t>BIRDS:1, CORMORANT, FOGGY WEATHER</t>
  </si>
  <si>
    <t>NOONAN</t>
  </si>
  <si>
    <t>BIRDS:1, SEAGULL; 4 MOORINGS</t>
  </si>
  <si>
    <t>R. ARCHILLA, D. BARTON</t>
  </si>
  <si>
    <t>BIRDS:1, CORMORANT</t>
  </si>
  <si>
    <t>BIRDS:2,COCM; 2 MOORINGS</t>
  </si>
  <si>
    <t>BIRDS:3, GREAT BLUE HERON, SWAN, OSPREY</t>
  </si>
  <si>
    <t>BIRDS:1, CORMORANT; 3 MOORINGS</t>
  </si>
  <si>
    <t>BIRDS:1, CORMORANT; 14 MOORINGS</t>
  </si>
  <si>
    <t>ASHLEY FISHER, BILL HOLMES, KATIE CODORET</t>
  </si>
  <si>
    <t>BIRDS:3, 1 SWAN, 2 OSPREY; 10 MOORINGS; AQUACULTURE</t>
  </si>
  <si>
    <t>BIRDS:2, HERON, CORMORANT; 20 MOORINGS</t>
  </si>
  <si>
    <t>BIRDS:7, 1 HERON, 4 GULLS, 1 OSPREY, 1 CORMORANT; AQUACULTURE</t>
  </si>
  <si>
    <t>BIRDS:1, HERRON</t>
  </si>
  <si>
    <t>ERIC, DONOVAN, BRITTA</t>
  </si>
  <si>
    <t>BIRDS:4, DUCK; 10 MOORINGS</t>
  </si>
  <si>
    <t>1 DOCK</t>
  </si>
  <si>
    <t>5 DOCKS</t>
  </si>
  <si>
    <t>BIRDS:3, 2CORMORANTS, SEAGULL; 4 MOORINGS</t>
  </si>
  <si>
    <t>System</t>
  </si>
  <si>
    <t>Jehu Pond</t>
  </si>
  <si>
    <t>GRETA &amp; DONOVAN</t>
  </si>
  <si>
    <t>Great River</t>
  </si>
  <si>
    <t>DONOVAN &amp; BRITTA</t>
  </si>
  <si>
    <t>Little River</t>
  </si>
  <si>
    <t>Hamblin Pond</t>
  </si>
  <si>
    <t>Red Brook</t>
  </si>
  <si>
    <t>Quashnet River</t>
  </si>
  <si>
    <t>NOONAN/AVIS</t>
  </si>
  <si>
    <t>NNW</t>
  </si>
  <si>
    <t>2 SWANS</t>
  </si>
  <si>
    <t>2 ROBINS, 7 ROCKS</t>
  </si>
  <si>
    <t>3 DOCKS, 11 GULLS OSPREY DUCKS EGRETS</t>
  </si>
  <si>
    <t>Waquoit Bay/Stream</t>
  </si>
  <si>
    <t>Seapit River</t>
  </si>
  <si>
    <t>BOB ARCHILA, EVAN FORBES</t>
  </si>
  <si>
    <t>Childs River/Eel Pond</t>
  </si>
  <si>
    <t>Eel River/Eel Pond</t>
  </si>
  <si>
    <t>Santuit River</t>
  </si>
  <si>
    <t>Popponesset</t>
  </si>
  <si>
    <t>TYLER GRADY, SYDNEY CROOK</t>
  </si>
  <si>
    <t>0-1</t>
  </si>
  <si>
    <t>2 SWAN/HERON</t>
  </si>
  <si>
    <t>2 SWANS, 10 MOORINGS</t>
  </si>
  <si>
    <t>14 MOORINGS</t>
  </si>
  <si>
    <t>Santuit River/PB</t>
  </si>
  <si>
    <t>ASHLEY FISHER, BROCK ZYLINSKI</t>
  </si>
  <si>
    <t>1 CORMORANT, 1 MOORING</t>
  </si>
  <si>
    <t>WILL, BRIAN, SARAH HOWES</t>
  </si>
  <si>
    <t>10 MOORINGS, 2 OSPREY</t>
  </si>
  <si>
    <t>4 CORMORANTS, SHELLFISHING</t>
  </si>
  <si>
    <t>2 OSPREY</t>
  </si>
  <si>
    <t>Popponesset Creek</t>
  </si>
  <si>
    <t>DALE O, SYDNEY C, TYLER G</t>
  </si>
  <si>
    <t>Off Shore</t>
  </si>
  <si>
    <t>Pinquickset Cove</t>
  </si>
  <si>
    <t>DONOVAN, BRITTA, IZZY</t>
  </si>
  <si>
    <t>10 BIRDS</t>
  </si>
  <si>
    <t>3 BIRDS</t>
  </si>
  <si>
    <t>2 CORMORANTS, 3 MOORINGS</t>
  </si>
  <si>
    <t>D</t>
  </si>
  <si>
    <t>BOB, BROCK, TIM</t>
  </si>
  <si>
    <t>LD JUDAH</t>
  </si>
  <si>
    <t>SYDNEY CROOK, TYLER GRODY</t>
  </si>
  <si>
    <t>4 BIRDS 13 MOORINGS</t>
  </si>
  <si>
    <t>7 OSPREY/SWAN/CORMORANTS/HERON, 1 MOORING</t>
  </si>
  <si>
    <t>1 CORMORANT, 16 MOORING</t>
  </si>
  <si>
    <t>3 GULLS, SHELLFISHING</t>
  </si>
  <si>
    <t>1 BLUE HERON</t>
  </si>
  <si>
    <t>DONOVAN</t>
  </si>
  <si>
    <t>2 MOORINGS, 1 GULL</t>
  </si>
  <si>
    <t xml:space="preserve">ND </t>
  </si>
  <si>
    <t>7 DOCKS</t>
  </si>
  <si>
    <t>3 MOORINGS, 4 CORMORANTS/HERONS</t>
  </si>
  <si>
    <t>MARY, BOB, EVAN</t>
  </si>
  <si>
    <t>SHOESTRING BAY</t>
  </si>
  <si>
    <t>BROCK &amp; TYLER</t>
  </si>
  <si>
    <t>29 MOORINGS</t>
  </si>
  <si>
    <t>ROBERT A, DALE O</t>
  </si>
  <si>
    <t>WIH, WAH, BLH</t>
  </si>
  <si>
    <t>3 MOORINGS, SHELLFISHING</t>
  </si>
  <si>
    <t>3 CORMORANTS</t>
  </si>
  <si>
    <t>1 OSPREY</t>
  </si>
  <si>
    <t>1 CORMORANT, 1 DOCK</t>
  </si>
  <si>
    <t>6 DOCKS</t>
  </si>
  <si>
    <t>1 DUCK 3 MOORINGS</t>
  </si>
  <si>
    <t>TYLER, BOBBY</t>
  </si>
  <si>
    <t>1 TO 2</t>
  </si>
  <si>
    <t>BROCK &amp; ASHLEY</t>
  </si>
  <si>
    <t>KAREN &amp; BRIAN HOWES</t>
  </si>
  <si>
    <t>3 HERON/CORMORANT/OSPREY</t>
  </si>
  <si>
    <t>3 CORMORANTS, 10 MOORINGS</t>
  </si>
  <si>
    <t>4 GULLS/HERONS/OSPREY</t>
  </si>
  <si>
    <t>DALE/ROBERT</t>
  </si>
  <si>
    <t>TYLER GRADY</t>
  </si>
  <si>
    <t>Paste 2018 data</t>
  </si>
  <si>
    <t>Calculate 2018 equations</t>
  </si>
  <si>
    <t>Used Salinity-corrected DO as Initial DO not recorded</t>
  </si>
  <si>
    <t>Used Water Temperature instead as Initial Temp not recorded</t>
  </si>
  <si>
    <t>% DO sat. using calculated %DO</t>
  </si>
  <si>
    <t>Calculated % DO from equation:</t>
  </si>
  <si>
    <t>DO</t>
  </si>
  <si>
    <t>(Given)</t>
  </si>
  <si>
    <t>(Calculated)</t>
  </si>
  <si>
    <t>Station #</t>
  </si>
  <si>
    <t>Year</t>
  </si>
  <si>
    <t>Month</t>
  </si>
  <si>
    <t>Day</t>
  </si>
  <si>
    <t>% Saturation</t>
  </si>
  <si>
    <t>Temp (C)</t>
  </si>
  <si>
    <t>uM NH4</t>
  </si>
  <si>
    <t>uM NO3</t>
  </si>
  <si>
    <t>uM NOX</t>
  </si>
  <si>
    <t>uM DIN</t>
  </si>
  <si>
    <t>uM DON</t>
  </si>
  <si>
    <t>uM TDN</t>
  </si>
  <si>
    <t>uM PON</t>
  </si>
  <si>
    <t>uM TON</t>
  </si>
  <si>
    <t>uM TN</t>
  </si>
  <si>
    <t>ug/L Chla</t>
  </si>
  <si>
    <t>ug/L Phaeo</t>
  </si>
  <si>
    <t>Calculate T</t>
  </si>
  <si>
    <t>Sal.</t>
  </si>
  <si>
    <t>Secchi Avg.</t>
  </si>
  <si>
    <t>Chl</t>
  </si>
  <si>
    <t>Chl/Phaeo</t>
  </si>
  <si>
    <t>Eutrophic Index Scores (Corrected):</t>
  </si>
  <si>
    <t>Transparency</t>
  </si>
  <si>
    <t>Averages to use in calculating Eutrophic Index scores:</t>
  </si>
  <si>
    <t>Mean Secchi</t>
  </si>
  <si>
    <t>Chl A/Phaeo</t>
  </si>
  <si>
    <t>APCC</t>
  </si>
  <si>
    <t>decimal fraction</t>
  </si>
  <si>
    <t>Set values &gt;100 to 100, &lt; 0 to 0:</t>
  </si>
  <si>
    <t>Check:</t>
  </si>
  <si>
    <t>JM:</t>
  </si>
  <si>
    <t>Removed #Value and replaced with blank</t>
  </si>
  <si>
    <t>Paste 2019 data</t>
  </si>
  <si>
    <t>Paste in 2018 equations (Paste Special / All), then paste in 2019 data:</t>
  </si>
  <si>
    <t>Recheck:</t>
  </si>
  <si>
    <t>Paste 2020 data</t>
  </si>
  <si>
    <t>Paste in 2019 equations (Paste Special / All), then paste in 2020 data:</t>
  </si>
  <si>
    <t>Paste 2021 data</t>
  </si>
  <si>
    <t>Paste in 2020 equations (Paste Special / All), then paste in 2021 data:</t>
  </si>
  <si>
    <t>Paste 2022 data</t>
  </si>
  <si>
    <t>Paste in 2021 equations (Paste Special / All), then paste in 2022 data:</t>
  </si>
  <si>
    <t>8</t>
  </si>
  <si>
    <t>AVERAGE SCORE FOR YEARS TESTED:</t>
  </si>
  <si>
    <t>NO. YEARS</t>
  </si>
  <si>
    <t>Recalculate using Lab DO</t>
  </si>
  <si>
    <t>Average Score:</t>
  </si>
  <si>
    <t>Salinity-corrected DO used instead</t>
  </si>
  <si>
    <t>Water temperature used instead</t>
  </si>
  <si>
    <t>ONLY 3 YEARS OF DATA - INSUFFICIENT</t>
  </si>
  <si>
    <t>C</t>
  </si>
  <si>
    <t>Color</t>
  </si>
  <si>
    <t>Meaning</t>
  </si>
  <si>
    <t>Insufficient or missing value removed</t>
  </si>
  <si>
    <t>Antonia Massinger</t>
  </si>
  <si>
    <t>PB010</t>
  </si>
  <si>
    <t>*temp on 7/13 not used- not realistic</t>
  </si>
  <si>
    <t>OMIT - no SD or only 5 measurements in 5 years, no temp, no DO, salinities &lt; 10, &lt; 18/1, &lt; 11, &lt; 15, &lt; 16.3</t>
  </si>
  <si>
    <r>
      <t>O</t>
    </r>
    <r>
      <rPr>
        <b/>
        <vertAlign val="subscript"/>
        <sz val="12"/>
        <rFont val="Times New Roman"/>
        <family val="1"/>
      </rPr>
      <t>2</t>
    </r>
    <r>
      <rPr>
        <b/>
        <sz val="12"/>
        <rFont val="Times New Roman"/>
        <family val="1"/>
      </rPr>
      <t xml:space="preserve"> % sat</t>
    </r>
  </si>
  <si>
    <t>*chla on 7/13 not used-- unrealistic value</t>
  </si>
  <si>
    <t>*7/13 NOT USED (chla/phaeo).. INACCURATE</t>
  </si>
  <si>
    <t>*7/13 NOT USED.. INCORRECT VALUES</t>
  </si>
  <si>
    <t>WB010</t>
  </si>
  <si>
    <t>Missing Secchi disk, temp, DO for 2018, 2019.</t>
  </si>
  <si>
    <t>INSUFFICIENT</t>
  </si>
  <si>
    <t>Saquatucket Harbor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</si>
</sst>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409]h:mm\ AM/PM;@"/>
    <numFmt numFmtId="167" formatCode="[$-F400]h:mm:ss\ AM/PM"/>
    <numFmt numFmtId="168" formatCode="0.0%"/>
    <numFmt numFmtId="169" formatCode="0.000"/>
  </numFmts>
  <fonts count="61" x14ac:knownFonts="1">
    <font>
      <sz val="11"/>
      <color theme="1"/>
      <name val="Calibri"/>
      <family val="2"/>
      <scheme val="minor"/>
    </font>
    <font>
      <sz val="12"/>
      <color theme="1"/>
      <name val="Calibri"/>
      <family val="2"/>
      <scheme val="minor"/>
    </font>
    <font>
      <sz val="11"/>
      <color theme="1"/>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b/>
      <sz val="12"/>
      <name val="Times New Roman"/>
      <family val="1"/>
    </font>
    <font>
      <sz val="12"/>
      <name val="Times New Roman"/>
      <family val="1"/>
    </font>
    <font>
      <sz val="12"/>
      <name val="Arial"/>
      <family val="2"/>
    </font>
    <font>
      <vertAlign val="subscript"/>
      <sz val="12"/>
      <name val="Times New Roman"/>
      <family val="1"/>
    </font>
    <font>
      <sz val="11"/>
      <name val="Times New Roman"/>
      <family val="1"/>
    </font>
    <font>
      <sz val="12"/>
      <color indexed="72"/>
      <name val="Arial"/>
      <family val="2"/>
    </font>
    <font>
      <sz val="9"/>
      <name val="Times New Roman"/>
      <family val="1"/>
    </font>
    <font>
      <sz val="11"/>
      <color rgb="FF000000"/>
      <name val="Calibri"/>
      <family val="2"/>
      <scheme val="minor"/>
    </font>
    <font>
      <sz val="12"/>
      <color theme="1"/>
      <name val="Times New Roman"/>
      <family val="1"/>
    </font>
    <font>
      <b/>
      <sz val="12"/>
      <color theme="1"/>
      <name val="Calibri"/>
      <family val="2"/>
      <scheme val="minor"/>
    </font>
    <font>
      <b/>
      <sz val="11"/>
      <name val="Calibri"/>
      <family val="2"/>
      <scheme val="minor"/>
    </font>
    <font>
      <b/>
      <u/>
      <sz val="11"/>
      <name val="Calibri"/>
      <family val="2"/>
      <scheme val="minor"/>
    </font>
    <font>
      <sz val="10"/>
      <name val="Arial"/>
      <family val="2"/>
    </font>
    <font>
      <sz val="11"/>
      <name val="Calibri"/>
      <family val="2"/>
      <scheme val="minor"/>
    </font>
    <font>
      <b/>
      <sz val="10"/>
      <name val="Arial"/>
      <family val="2"/>
    </font>
    <font>
      <b/>
      <sz val="10"/>
      <color theme="1"/>
      <name val="Calibri"/>
      <family val="2"/>
      <scheme val="minor"/>
    </font>
    <font>
      <sz val="12"/>
      <color rgb="FF000000"/>
      <name val="Calibri"/>
      <family val="2"/>
      <scheme val="minor"/>
    </font>
    <font>
      <b/>
      <sz val="12"/>
      <color rgb="FF000000"/>
      <name val="Calibri"/>
      <family val="2"/>
      <scheme val="minor"/>
    </font>
    <font>
      <b/>
      <sz val="11"/>
      <color rgb="FFFF0000"/>
      <name val="Calibri"/>
      <family val="2"/>
      <scheme val="minor"/>
    </font>
    <font>
      <sz val="11"/>
      <color rgb="FF000000"/>
      <name val="Calibri"/>
      <family val="2"/>
      <charset val="1"/>
    </font>
    <font>
      <sz val="12"/>
      <color rgb="FFFF0000"/>
      <name val="Calibri"/>
      <family val="2"/>
      <scheme val="minor"/>
    </font>
    <font>
      <b/>
      <sz val="12"/>
      <color theme="1"/>
      <name val="Times New Roman"/>
      <family val="1"/>
    </font>
    <font>
      <sz val="8"/>
      <name val="Calibri"/>
      <family val="2"/>
      <scheme val="minor"/>
    </font>
    <font>
      <u/>
      <sz val="11"/>
      <name val="Calibri"/>
      <family val="2"/>
      <scheme val="minor"/>
    </font>
    <font>
      <b/>
      <sz val="9"/>
      <color indexed="81"/>
      <name val="Tahoma"/>
      <family val="2"/>
    </font>
    <font>
      <sz val="9"/>
      <color indexed="81"/>
      <name val="Tahoma"/>
      <family val="2"/>
    </font>
    <font>
      <sz val="10"/>
      <color rgb="FFFF0000"/>
      <name val="Arial"/>
      <family val="2"/>
    </font>
    <font>
      <b/>
      <sz val="11"/>
      <color rgb="FF000000"/>
      <name val="Calibri"/>
      <family val="2"/>
      <scheme val="minor"/>
    </font>
    <font>
      <b/>
      <sz val="11"/>
      <color rgb="FF000000"/>
      <name val="Calibri"/>
      <family val="2"/>
      <charset val="1"/>
    </font>
    <font>
      <b/>
      <vertAlign val="subscript"/>
      <sz val="12"/>
      <name val="Times New Roman"/>
      <family val="1"/>
    </font>
    <font>
      <b/>
      <sz val="11"/>
      <name val="Times New Roman"/>
      <family val="1"/>
    </font>
    <font>
      <b/>
      <sz val="11"/>
      <color indexed="8"/>
      <name val="Calibri"/>
      <family val="2"/>
      <scheme val="minor"/>
    </font>
    <font>
      <b/>
      <sz val="14"/>
      <name val="Times New Roman"/>
      <family val="1"/>
    </font>
    <font>
      <sz val="10"/>
      <name val="Times New Roman"/>
      <family val="1"/>
    </font>
    <font>
      <sz val="8"/>
      <name val="Times New Roman"/>
      <family val="1"/>
    </font>
    <font>
      <u/>
      <sz val="12"/>
      <color theme="1"/>
      <name val="Times New Roman"/>
      <family val="1"/>
    </font>
    <font>
      <sz val="11"/>
      <color rgb="FF006100"/>
      <name val="Calibri"/>
      <family val="2"/>
      <scheme val="minor"/>
    </font>
    <font>
      <sz val="11"/>
      <color rgb="FF9C0006"/>
      <name val="Calibri"/>
      <family val="2"/>
      <scheme val="minor"/>
    </font>
    <font>
      <b/>
      <sz val="11"/>
      <color rgb="FFFF0000"/>
      <name val="Calibri"/>
      <family val="2"/>
      <scheme val="minor"/>
    </font>
    <font>
      <i/>
      <sz val="11"/>
      <color theme="1"/>
      <name val="Calibri"/>
      <family val="2"/>
      <scheme val="minor"/>
    </font>
    <font>
      <sz val="11"/>
      <color rgb="FF000000"/>
      <name val="Calibri"/>
      <family val="2"/>
      <scheme val="minor"/>
    </font>
    <font>
      <b/>
      <sz val="12"/>
      <color rgb="FFFF0000"/>
      <name val="Calibri"/>
      <family val="2"/>
      <scheme val="minor"/>
    </font>
    <font>
      <sz val="11"/>
      <color rgb="FFC00000"/>
      <name val="Calibri"/>
      <family val="2"/>
      <scheme val="minor"/>
    </font>
    <font>
      <sz val="12"/>
      <color rgb="FFC00000"/>
      <name val="Calibri"/>
      <family val="2"/>
      <scheme val="minor"/>
    </font>
    <font>
      <sz val="10"/>
      <color rgb="FFC00000"/>
      <name val="Arial"/>
      <family val="2"/>
    </font>
    <font>
      <b/>
      <i/>
      <sz val="11"/>
      <color theme="1"/>
      <name val="Calibri"/>
      <family val="2"/>
      <scheme val="minor"/>
    </font>
    <font>
      <b/>
      <sz val="12"/>
      <name val="Arial"/>
      <family val="2"/>
    </font>
    <font>
      <b/>
      <sz val="11"/>
      <name val="Arial"/>
      <family val="2"/>
    </font>
    <font>
      <b/>
      <sz val="11"/>
      <color theme="1"/>
      <name val="Arial"/>
      <family val="2"/>
    </font>
    <font>
      <sz val="10"/>
      <color theme="1"/>
      <name val="Arial"/>
      <family val="2"/>
    </font>
    <font>
      <sz val="10"/>
      <name val="Calibri"/>
      <family val="2"/>
    </font>
    <font>
      <sz val="10"/>
      <color rgb="FF000000"/>
      <name val="Arial"/>
      <family val="2"/>
    </font>
    <font>
      <b/>
      <sz val="12"/>
      <color theme="1"/>
      <name val="Arial"/>
      <family val="2"/>
    </font>
    <font>
      <sz val="12"/>
      <color theme="1"/>
      <name val="Arial"/>
      <family val="2"/>
    </font>
  </fonts>
  <fills count="16">
    <fill>
      <patternFill patternType="none"/>
    </fill>
    <fill>
      <patternFill patternType="gray125"/>
    </fill>
    <fill>
      <patternFill patternType="solid">
        <fgColor rgb="FFF2F2F2"/>
      </patternFill>
    </fill>
    <fill>
      <patternFill patternType="solid">
        <fgColor rgb="FFFFFFCC"/>
      </patternFill>
    </fill>
    <fill>
      <patternFill patternType="solid">
        <fgColor indexed="26"/>
        <bgColor indexed="8"/>
      </patternFill>
    </fill>
    <fill>
      <patternFill patternType="solid">
        <fgColor rgb="FFDDEBF7"/>
        <bgColor rgb="FF000000"/>
      </patternFill>
    </fill>
    <fill>
      <patternFill patternType="solid">
        <fgColor rgb="FFFFFF0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FFFFCC"/>
        <bgColor rgb="FF000000"/>
      </patternFill>
    </fill>
    <fill>
      <patternFill patternType="solid">
        <fgColor rgb="FFC6EFCE"/>
      </patternFill>
    </fill>
    <fill>
      <patternFill patternType="solid">
        <fgColor rgb="FFFFC7CE"/>
      </patternFill>
    </fill>
    <fill>
      <patternFill patternType="solid">
        <fgColor rgb="FFFF0000"/>
        <bgColor indexed="64"/>
      </patternFill>
    </fill>
    <fill>
      <patternFill patternType="solid">
        <fgColor theme="9" tint="0.59999389629810485"/>
        <bgColor indexed="64"/>
      </patternFill>
    </fill>
    <fill>
      <patternFill patternType="solid">
        <fgColor theme="2"/>
        <bgColor indexed="64"/>
      </patternFill>
    </fill>
    <fill>
      <patternFill patternType="solid">
        <fgColor theme="0" tint="-0.14999847407452621"/>
        <bgColor indexed="64"/>
      </patternFill>
    </fill>
  </fills>
  <borders count="21">
    <border>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indexed="64"/>
      </bottom>
      <diagonal/>
    </border>
    <border>
      <left/>
      <right/>
      <top/>
      <bottom style="medium">
        <color auto="1"/>
      </bottom>
      <diagonal/>
    </border>
    <border>
      <left/>
      <right/>
      <top style="thick">
        <color auto="1"/>
      </top>
      <bottom/>
      <diagonal/>
    </border>
    <border>
      <left style="medium">
        <color indexed="64"/>
      </left>
      <right/>
      <top/>
      <bottom/>
      <diagonal/>
    </border>
    <border>
      <left/>
      <right style="thin">
        <color rgb="FFB2B2B2"/>
      </right>
      <top style="thin">
        <color rgb="FFB2B2B2"/>
      </top>
      <bottom style="thin">
        <color rgb="FFB2B2B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rgb="FFC0C0C0"/>
      </left>
      <right style="thin">
        <color auto="1"/>
      </right>
      <top style="thin">
        <color rgb="FFC0C0C0"/>
      </top>
      <bottom style="thin">
        <color rgb="FFC0C0C0"/>
      </bottom>
      <diagonal/>
    </border>
    <border>
      <left style="thin">
        <color rgb="FFC0C0C0"/>
      </left>
      <right style="thin">
        <color auto="1"/>
      </right>
      <top/>
      <bottom style="thin">
        <color rgb="FFC0C0C0"/>
      </bottom>
      <diagonal/>
    </border>
    <border>
      <left/>
      <right style="thin">
        <color rgb="FF000000"/>
      </right>
      <top/>
      <bottom/>
      <diagonal/>
    </border>
    <border>
      <left style="thin">
        <color auto="1"/>
      </left>
      <right/>
      <top/>
      <bottom style="thin">
        <color auto="1"/>
      </bottom>
      <diagonal/>
    </border>
    <border>
      <left/>
      <right style="thin">
        <color rgb="FF000000"/>
      </right>
      <top/>
      <bottom style="thin">
        <color auto="1"/>
      </bottom>
      <diagonal/>
    </border>
    <border>
      <left style="thin">
        <color rgb="FF3F3F3F"/>
      </left>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s>
  <cellStyleXfs count="10">
    <xf numFmtId="0" fontId="0" fillId="0" borderId="0"/>
    <xf numFmtId="9" fontId="2" fillId="0" borderId="0" applyFont="0" applyFill="0" applyBorder="0" applyAlignment="0" applyProtection="0"/>
    <xf numFmtId="0" fontId="3" fillId="2" borderId="1" applyNumberFormat="0" applyAlignment="0" applyProtection="0"/>
    <xf numFmtId="0" fontId="2" fillId="3" borderId="2" applyNumberFormat="0" applyFont="0" applyAlignment="0" applyProtection="0"/>
    <xf numFmtId="0" fontId="6" fillId="0" borderId="0"/>
    <xf numFmtId="0" fontId="6" fillId="0" borderId="0"/>
    <xf numFmtId="0" fontId="43" fillId="10" borderId="0" applyNumberFormat="0" applyBorder="0" applyAlignment="0" applyProtection="0"/>
    <xf numFmtId="0" fontId="44" fillId="11" borderId="0" applyNumberFormat="0" applyBorder="0" applyAlignment="0" applyProtection="0"/>
    <xf numFmtId="0" fontId="19" fillId="0" borderId="0"/>
    <xf numFmtId="0" fontId="19" fillId="0" borderId="0">
      <alignment vertical="top"/>
    </xf>
  </cellStyleXfs>
  <cellXfs count="451">
    <xf numFmtId="0" fontId="0" fillId="0" borderId="0" xfId="0"/>
    <xf numFmtId="0" fontId="7" fillId="0" borderId="0" xfId="4" applyFont="1"/>
    <xf numFmtId="0" fontId="8" fillId="0" borderId="0" xfId="4" applyFont="1"/>
    <xf numFmtId="164" fontId="8" fillId="0" borderId="0" xfId="4" applyNumberFormat="1" applyFont="1"/>
    <xf numFmtId="0" fontId="9" fillId="0" borderId="0" xfId="4" applyFont="1"/>
    <xf numFmtId="0" fontId="8" fillId="0" borderId="0" xfId="4" applyFont="1" applyAlignment="1">
      <alignment horizontal="left"/>
    </xf>
    <xf numFmtId="2" fontId="8" fillId="0" borderId="0" xfId="4" applyNumberFormat="1" applyFont="1"/>
    <xf numFmtId="0" fontId="11" fillId="0" borderId="0" xfId="4" applyFont="1" applyAlignment="1">
      <alignment horizontal="left"/>
    </xf>
    <xf numFmtId="164" fontId="11" fillId="0" borderId="0" xfId="4" applyNumberFormat="1" applyFont="1"/>
    <xf numFmtId="0" fontId="11" fillId="0" borderId="0" xfId="4" applyFont="1"/>
    <xf numFmtId="164" fontId="8" fillId="0" borderId="0" xfId="4" quotePrefix="1" applyNumberFormat="1" applyFont="1"/>
    <xf numFmtId="9" fontId="8" fillId="4" borderId="3" xfId="4" applyNumberFormat="1" applyFont="1" applyFill="1" applyBorder="1"/>
    <xf numFmtId="0" fontId="8" fillId="4" borderId="3" xfId="4" applyFont="1" applyFill="1" applyBorder="1"/>
    <xf numFmtId="164" fontId="12" fillId="0" borderId="0" xfId="4" applyNumberFormat="1" applyFont="1"/>
    <xf numFmtId="0" fontId="13" fillId="0" borderId="0" xfId="4" applyFont="1"/>
    <xf numFmtId="0" fontId="6" fillId="0" borderId="0" xfId="4"/>
    <xf numFmtId="1" fontId="14" fillId="5" borderId="0" xfId="4" applyNumberFormat="1" applyFont="1" applyFill="1" applyAlignment="1">
      <alignment horizontal="center" vertical="center"/>
    </xf>
    <xf numFmtId="0" fontId="8" fillId="0" borderId="0" xfId="4" applyFont="1" applyAlignment="1">
      <alignment horizontal="right"/>
    </xf>
    <xf numFmtId="164" fontId="8" fillId="0" borderId="0" xfId="4" applyNumberFormat="1" applyFont="1" applyAlignment="1">
      <alignment horizontal="right"/>
    </xf>
    <xf numFmtId="2" fontId="8" fillId="0" borderId="0" xfId="4" applyNumberFormat="1" applyFont="1" applyAlignment="1">
      <alignment horizontal="right"/>
    </xf>
    <xf numFmtId="2" fontId="15" fillId="0" borderId="0" xfId="4" applyNumberFormat="1" applyFont="1" applyAlignment="1">
      <alignment horizontal="right"/>
    </xf>
    <xf numFmtId="0" fontId="9" fillId="0" borderId="0" xfId="4" applyFont="1" applyAlignment="1">
      <alignment horizontal="right"/>
    </xf>
    <xf numFmtId="0" fontId="16" fillId="0" borderId="0" xfId="4" applyFont="1"/>
    <xf numFmtId="0" fontId="7" fillId="0" borderId="0" xfId="4" applyFont="1" applyAlignment="1">
      <alignment horizontal="right"/>
    </xf>
    <xf numFmtId="164" fontId="7" fillId="0" borderId="0" xfId="4" applyNumberFormat="1" applyFont="1"/>
    <xf numFmtId="0" fontId="6" fillId="0" borderId="0" xfId="4" applyAlignment="1">
      <alignment wrapText="1"/>
    </xf>
    <xf numFmtId="165" fontId="8" fillId="0" borderId="0" xfId="4" applyNumberFormat="1" applyFont="1"/>
    <xf numFmtId="1" fontId="7" fillId="0" borderId="0" xfId="4" applyNumberFormat="1" applyFont="1"/>
    <xf numFmtId="0" fontId="16" fillId="6" borderId="0" xfId="4" applyFont="1" applyFill="1"/>
    <xf numFmtId="0" fontId="7" fillId="6" borderId="0" xfId="4" applyFont="1" applyFill="1"/>
    <xf numFmtId="0" fontId="8" fillId="6" borderId="0" xfId="4" applyFont="1" applyFill="1"/>
    <xf numFmtId="164" fontId="8" fillId="6" borderId="0" xfId="4" applyNumberFormat="1" applyFont="1" applyFill="1" applyAlignment="1">
      <alignment horizontal="right"/>
    </xf>
    <xf numFmtId="164" fontId="8" fillId="6" borderId="0" xfId="4" applyNumberFormat="1" applyFont="1" applyFill="1"/>
    <xf numFmtId="0" fontId="8" fillId="6" borderId="0" xfId="4" applyFont="1" applyFill="1" applyAlignment="1">
      <alignment horizontal="right"/>
    </xf>
    <xf numFmtId="0" fontId="6" fillId="6" borderId="0" xfId="4" applyFill="1"/>
    <xf numFmtId="2" fontId="8" fillId="6" borderId="0" xfId="4" applyNumberFormat="1" applyFont="1" applyFill="1" applyAlignment="1">
      <alignment horizontal="right"/>
    </xf>
    <xf numFmtId="2" fontId="15" fillId="6" borderId="0" xfId="4" applyNumberFormat="1" applyFont="1" applyFill="1" applyAlignment="1">
      <alignment horizontal="right"/>
    </xf>
    <xf numFmtId="164" fontId="7" fillId="6" borderId="0" xfId="4" applyNumberFormat="1" applyFont="1" applyFill="1" applyAlignment="1">
      <alignment horizontal="right"/>
    </xf>
    <xf numFmtId="164" fontId="7" fillId="6" borderId="0" xfId="4" applyNumberFormat="1" applyFont="1" applyFill="1"/>
    <xf numFmtId="0" fontId="11" fillId="0" borderId="4" xfId="4" applyFont="1" applyBorder="1" applyProtection="1">
      <protection locked="0"/>
    </xf>
    <xf numFmtId="0" fontId="5" fillId="0" borderId="0" xfId="0" applyFont="1" applyAlignment="1">
      <alignment horizontal="center"/>
    </xf>
    <xf numFmtId="14" fontId="5" fillId="0" borderId="0" xfId="0" applyNumberFormat="1" applyFont="1" applyAlignment="1">
      <alignment horizontal="center" vertical="center"/>
    </xf>
    <xf numFmtId="166" fontId="5" fillId="0" borderId="0" xfId="0" applyNumberFormat="1" applyFont="1" applyAlignment="1">
      <alignment horizontal="center"/>
    </xf>
    <xf numFmtId="0" fontId="17" fillId="0" borderId="0" xfId="0" applyFont="1" applyAlignment="1">
      <alignment horizontal="center"/>
    </xf>
    <xf numFmtId="9" fontId="17" fillId="0" borderId="0" xfId="1" applyFont="1" applyFill="1" applyAlignment="1">
      <alignment horizontal="center"/>
    </xf>
    <xf numFmtId="167" fontId="5" fillId="0" borderId="0" xfId="0" applyNumberFormat="1" applyFont="1" applyAlignment="1">
      <alignment horizontal="center"/>
    </xf>
    <xf numFmtId="2" fontId="17" fillId="0" borderId="0" xfId="0" applyNumberFormat="1" applyFont="1" applyAlignment="1">
      <alignment horizontal="center"/>
    </xf>
    <xf numFmtId="168" fontId="17" fillId="0" borderId="0" xfId="1" applyNumberFormat="1" applyFont="1" applyFill="1" applyAlignment="1">
      <alignment horizontal="center"/>
    </xf>
    <xf numFmtId="2" fontId="5" fillId="0" borderId="0" xfId="0" applyNumberFormat="1" applyFont="1" applyAlignment="1">
      <alignment horizontal="center"/>
    </xf>
    <xf numFmtId="1" fontId="17" fillId="0" borderId="0" xfId="0" applyNumberFormat="1" applyFont="1" applyAlignment="1">
      <alignment horizontal="center" vertical="center"/>
    </xf>
    <xf numFmtId="166" fontId="17" fillId="0" borderId="0" xfId="0" applyNumberFormat="1" applyFont="1" applyAlignment="1">
      <alignment horizontal="center"/>
    </xf>
    <xf numFmtId="0" fontId="17" fillId="0" borderId="0" xfId="0" quotePrefix="1" applyFont="1" applyAlignment="1">
      <alignment horizontal="center"/>
    </xf>
    <xf numFmtId="9" fontId="17" fillId="0" borderId="0" xfId="1" applyFont="1" applyFill="1" applyBorder="1" applyAlignment="1">
      <alignment horizontal="center"/>
    </xf>
    <xf numFmtId="167" fontId="17" fillId="0" borderId="0" xfId="0" applyNumberFormat="1" applyFont="1" applyAlignment="1">
      <alignment horizontal="center"/>
    </xf>
    <xf numFmtId="2" fontId="17" fillId="0" borderId="0" xfId="0" quotePrefix="1" applyNumberFormat="1" applyFont="1" applyAlignment="1">
      <alignment horizontal="center"/>
    </xf>
    <xf numFmtId="0" fontId="17" fillId="0" borderId="5" xfId="0" applyFont="1" applyBorder="1" applyAlignment="1">
      <alignment horizontal="center"/>
    </xf>
    <xf numFmtId="14" fontId="17" fillId="0" borderId="5" xfId="0" applyNumberFormat="1" applyFont="1" applyBorder="1" applyAlignment="1">
      <alignment horizontal="center" vertical="center"/>
    </xf>
    <xf numFmtId="1" fontId="17" fillId="0" borderId="5" xfId="0" applyNumberFormat="1" applyFont="1" applyBorder="1" applyAlignment="1">
      <alignment horizontal="center" vertical="center"/>
    </xf>
    <xf numFmtId="0" fontId="18" fillId="0" borderId="5" xfId="0" applyFont="1" applyBorder="1" applyAlignment="1">
      <alignment horizontal="center"/>
    </xf>
    <xf numFmtId="166" fontId="18" fillId="0" borderId="5" xfId="0" applyNumberFormat="1" applyFont="1" applyBorder="1" applyAlignment="1">
      <alignment horizontal="center"/>
    </xf>
    <xf numFmtId="0" fontId="18" fillId="0" borderId="5" xfId="0" quotePrefix="1" applyFont="1" applyBorder="1" applyAlignment="1">
      <alignment horizontal="center"/>
    </xf>
    <xf numFmtId="0" fontId="17" fillId="0" borderId="5" xfId="0" quotePrefix="1" applyFont="1" applyBorder="1" applyAlignment="1">
      <alignment horizontal="center"/>
    </xf>
    <xf numFmtId="9" fontId="17" fillId="0" borderId="5" xfId="1" applyFont="1" applyFill="1" applyBorder="1" applyAlignment="1">
      <alignment horizontal="center"/>
    </xf>
    <xf numFmtId="167" fontId="17" fillId="0" borderId="5" xfId="0" applyNumberFormat="1" applyFont="1" applyBorder="1" applyAlignment="1">
      <alignment horizontal="center"/>
    </xf>
    <xf numFmtId="2" fontId="17" fillId="0" borderId="5" xfId="4" applyNumberFormat="1" applyFont="1" applyBorder="1" applyAlignment="1">
      <alignment horizontal="center"/>
    </xf>
    <xf numFmtId="2" fontId="17" fillId="0" borderId="5" xfId="0" quotePrefix="1" applyNumberFormat="1" applyFont="1" applyBorder="1" applyAlignment="1">
      <alignment horizontal="center"/>
    </xf>
    <xf numFmtId="168" fontId="17" fillId="0" borderId="5" xfId="1" quotePrefix="1" applyNumberFormat="1" applyFont="1" applyFill="1" applyBorder="1" applyAlignment="1">
      <alignment horizontal="center"/>
    </xf>
    <xf numFmtId="2" fontId="17" fillId="0" borderId="5" xfId="0" applyNumberFormat="1" applyFont="1" applyBorder="1" applyAlignment="1">
      <alignment horizontal="center"/>
    </xf>
    <xf numFmtId="0" fontId="0" fillId="0" borderId="0" xfId="0" applyAlignment="1">
      <alignment horizontal="center"/>
    </xf>
    <xf numFmtId="14" fontId="0" fillId="0" borderId="0" xfId="0" applyNumberFormat="1"/>
    <xf numFmtId="9" fontId="0" fillId="0" borderId="0" xfId="0" applyNumberFormat="1" applyAlignment="1">
      <alignment horizontal="center"/>
    </xf>
    <xf numFmtId="167" fontId="0" fillId="0" borderId="0" xfId="0" applyNumberFormat="1" applyAlignment="1">
      <alignment horizontal="center"/>
    </xf>
    <xf numFmtId="2" fontId="0" fillId="0" borderId="0" xfId="0" applyNumberFormat="1" applyAlignment="1">
      <alignment horizontal="center"/>
    </xf>
    <xf numFmtId="164" fontId="20" fillId="0" borderId="0" xfId="4" applyNumberFormat="1" applyFont="1" applyAlignment="1">
      <alignment horizontal="center"/>
    </xf>
    <xf numFmtId="0" fontId="20" fillId="0" borderId="0" xfId="0" applyFont="1" applyAlignment="1" applyProtection="1">
      <alignment horizontal="center"/>
      <protection locked="0"/>
    </xf>
    <xf numFmtId="2" fontId="20" fillId="0" borderId="0" xfId="0" applyNumberFormat="1" applyFont="1" applyAlignment="1">
      <alignment horizontal="center"/>
    </xf>
    <xf numFmtId="9" fontId="0" fillId="0" borderId="0" xfId="1" applyFont="1" applyAlignment="1">
      <alignment horizontal="center"/>
    </xf>
    <xf numFmtId="20" fontId="0" fillId="0" borderId="0" xfId="0" applyNumberFormat="1" applyAlignment="1">
      <alignment horizontal="center"/>
    </xf>
    <xf numFmtId="0" fontId="0" fillId="0" borderId="0" xfId="3" applyFont="1" applyFill="1" applyBorder="1" applyAlignment="1">
      <alignment horizontal="center"/>
    </xf>
    <xf numFmtId="0" fontId="20" fillId="0" borderId="0" xfId="0" applyFont="1" applyAlignment="1">
      <alignment horizontal="center"/>
    </xf>
    <xf numFmtId="9" fontId="0" fillId="0" borderId="0" xfId="1" applyFont="1" applyFill="1" applyBorder="1" applyAlignment="1">
      <alignment horizontal="center"/>
    </xf>
    <xf numFmtId="0" fontId="0" fillId="0" borderId="0" xfId="0" applyAlignment="1">
      <alignment horizontal="left"/>
    </xf>
    <xf numFmtId="0" fontId="0" fillId="7" borderId="0" xfId="0" applyFill="1"/>
    <xf numFmtId="0" fontId="16" fillId="7" borderId="0" xfId="0" applyFont="1" applyFill="1" applyAlignment="1">
      <alignment horizontal="left" wrapText="1"/>
    </xf>
    <xf numFmtId="0" fontId="16" fillId="7" borderId="0" xfId="0" applyFont="1" applyFill="1"/>
    <xf numFmtId="0" fontId="2" fillId="7" borderId="0" xfId="0" applyFont="1" applyFill="1"/>
    <xf numFmtId="2" fontId="0" fillId="7" borderId="0" xfId="0" applyNumberFormat="1" applyFill="1"/>
    <xf numFmtId="1" fontId="0" fillId="7" borderId="0" xfId="0" applyNumberFormat="1" applyFill="1"/>
    <xf numFmtId="2" fontId="5" fillId="7" borderId="0" xfId="0" applyNumberFormat="1" applyFont="1" applyFill="1" applyAlignment="1">
      <alignment horizontal="center"/>
    </xf>
    <xf numFmtId="2" fontId="21" fillId="7" borderId="0" xfId="0" applyNumberFormat="1" applyFont="1" applyFill="1" applyAlignment="1">
      <alignment horizontal="center"/>
    </xf>
    <xf numFmtId="2" fontId="19" fillId="7" borderId="0" xfId="0" applyNumberFormat="1" applyFont="1" applyFill="1" applyAlignment="1">
      <alignment horizontal="center"/>
    </xf>
    <xf numFmtId="1" fontId="19" fillId="7" borderId="0" xfId="0" applyNumberFormat="1" applyFont="1" applyFill="1" applyAlignment="1">
      <alignment horizontal="center"/>
    </xf>
    <xf numFmtId="0" fontId="14" fillId="7" borderId="0" xfId="0" applyFont="1" applyFill="1"/>
    <xf numFmtId="2" fontId="21" fillId="7" borderId="6" xfId="0" applyNumberFormat="1" applyFont="1" applyFill="1" applyBorder="1" applyAlignment="1">
      <alignment horizontal="center"/>
    </xf>
    <xf numFmtId="1" fontId="21" fillId="7" borderId="6" xfId="0" applyNumberFormat="1" applyFont="1" applyFill="1" applyBorder="1" applyAlignment="1">
      <alignment horizontal="center"/>
    </xf>
    <xf numFmtId="0" fontId="22" fillId="7" borderId="0" xfId="0" applyFont="1" applyFill="1" applyAlignment="1">
      <alignment horizontal="center"/>
    </xf>
    <xf numFmtId="0" fontId="23" fillId="7" borderId="0" xfId="0" applyFont="1" applyFill="1" applyAlignment="1">
      <alignment horizontal="center" wrapText="1"/>
    </xf>
    <xf numFmtId="0" fontId="24" fillId="7" borderId="7" xfId="0" applyFont="1" applyFill="1" applyBorder="1" applyAlignment="1">
      <alignment horizontal="center" wrapText="1"/>
    </xf>
    <xf numFmtId="0" fontId="23" fillId="7" borderId="0" xfId="0" applyFont="1" applyFill="1" applyAlignment="1">
      <alignment wrapText="1"/>
    </xf>
    <xf numFmtId="0" fontId="24" fillId="7" borderId="0" xfId="0" applyFont="1" applyFill="1" applyAlignment="1">
      <alignment horizontal="center" wrapText="1"/>
    </xf>
    <xf numFmtId="0" fontId="24" fillId="7" borderId="0" xfId="0" applyFont="1" applyFill="1" applyAlignment="1">
      <alignment wrapText="1"/>
    </xf>
    <xf numFmtId="0" fontId="0" fillId="7" borderId="0" xfId="0" applyFill="1" applyAlignment="1">
      <alignment horizontal="center"/>
    </xf>
    <xf numFmtId="0" fontId="5" fillId="7" borderId="0" xfId="0" applyFont="1" applyFill="1"/>
    <xf numFmtId="0" fontId="5" fillId="7" borderId="0" xfId="0" applyFont="1" applyFill="1" applyAlignment="1">
      <alignment horizontal="center"/>
    </xf>
    <xf numFmtId="0" fontId="5" fillId="7" borderId="0" xfId="0" applyFont="1" applyFill="1" applyAlignment="1">
      <alignment wrapText="1"/>
    </xf>
    <xf numFmtId="0" fontId="24" fillId="7" borderId="0" xfId="0" applyFont="1" applyFill="1"/>
    <xf numFmtId="169" fontId="24" fillId="7" borderId="0" xfId="0" applyNumberFormat="1" applyFont="1" applyFill="1"/>
    <xf numFmtId="169" fontId="5" fillId="7" borderId="0" xfId="0" applyNumberFormat="1" applyFont="1" applyFill="1"/>
    <xf numFmtId="2" fontId="26" fillId="7" borderId="0" xfId="0" applyNumberFormat="1" applyFont="1" applyFill="1" applyAlignment="1">
      <alignment horizontal="center"/>
    </xf>
    <xf numFmtId="0" fontId="8" fillId="7" borderId="0" xfId="0" applyFont="1" applyFill="1"/>
    <xf numFmtId="0" fontId="0" fillId="7" borderId="0" xfId="0" applyFill="1" applyAlignment="1">
      <alignment wrapText="1"/>
    </xf>
    <xf numFmtId="0" fontId="23" fillId="7" borderId="0" xfId="0" applyFont="1" applyFill="1"/>
    <xf numFmtId="169" fontId="23" fillId="7" borderId="0" xfId="0" applyNumberFormat="1" applyFont="1" applyFill="1"/>
    <xf numFmtId="169" fontId="0" fillId="7" borderId="0" xfId="0" applyNumberFormat="1" applyFill="1"/>
    <xf numFmtId="0" fontId="28" fillId="7" borderId="0" xfId="0" applyFont="1" applyFill="1"/>
    <xf numFmtId="164" fontId="8" fillId="7" borderId="0" xfId="0" applyNumberFormat="1" applyFont="1" applyFill="1" applyAlignment="1">
      <alignment horizontal="right"/>
    </xf>
    <xf numFmtId="164" fontId="7" fillId="7" borderId="0" xfId="0" applyNumberFormat="1" applyFont="1" applyFill="1" applyAlignment="1">
      <alignment horizontal="right"/>
    </xf>
    <xf numFmtId="0" fontId="7" fillId="7" borderId="0" xfId="0" applyFont="1" applyFill="1" applyAlignment="1">
      <alignment horizontal="right"/>
    </xf>
    <xf numFmtId="0" fontId="8" fillId="7" borderId="0" xfId="0" applyFont="1" applyFill="1" applyAlignment="1">
      <alignment horizontal="right"/>
    </xf>
    <xf numFmtId="0" fontId="8" fillId="7" borderId="0" xfId="0" applyFont="1" applyFill="1" applyAlignment="1">
      <alignment horizontal="left"/>
    </xf>
    <xf numFmtId="164" fontId="8" fillId="7" borderId="0" xfId="0" applyNumberFormat="1" applyFont="1" applyFill="1"/>
    <xf numFmtId="2" fontId="8" fillId="7" borderId="0" xfId="0" applyNumberFormat="1" applyFont="1" applyFill="1" applyAlignment="1">
      <alignment horizontal="right"/>
    </xf>
    <xf numFmtId="2" fontId="15" fillId="7" borderId="0" xfId="0" applyNumberFormat="1" applyFont="1" applyFill="1" applyAlignment="1">
      <alignment horizontal="right"/>
    </xf>
    <xf numFmtId="0" fontId="11" fillId="7" borderId="0" xfId="0" applyFont="1" applyFill="1" applyAlignment="1">
      <alignment horizontal="left"/>
    </xf>
    <xf numFmtId="164" fontId="11" fillId="7" borderId="0" xfId="0" applyNumberFormat="1" applyFont="1" applyFill="1"/>
    <xf numFmtId="0" fontId="11" fillId="7" borderId="0" xfId="0" applyFont="1" applyFill="1"/>
    <xf numFmtId="0" fontId="4" fillId="7" borderId="0" xfId="0" applyFont="1" applyFill="1"/>
    <xf numFmtId="169" fontId="4" fillId="7" borderId="0" xfId="0" applyNumberFormat="1" applyFont="1" applyFill="1"/>
    <xf numFmtId="0" fontId="15" fillId="7" borderId="0" xfId="0" applyFont="1" applyFill="1"/>
    <xf numFmtId="164" fontId="16" fillId="7" borderId="0" xfId="0" applyNumberFormat="1" applyFont="1" applyFill="1"/>
    <xf numFmtId="0" fontId="0" fillId="6" borderId="0" xfId="0" applyFill="1" applyAlignment="1">
      <alignment horizontal="center"/>
    </xf>
    <xf numFmtId="0" fontId="4" fillId="6" borderId="0" xfId="0" applyFont="1" applyFill="1" applyAlignment="1">
      <alignment horizontal="center"/>
    </xf>
    <xf numFmtId="0" fontId="17" fillId="7" borderId="0" xfId="0" applyFont="1" applyFill="1" applyAlignment="1">
      <alignment horizontal="center"/>
    </xf>
    <xf numFmtId="49" fontId="17" fillId="7" borderId="0" xfId="0" applyNumberFormat="1" applyFont="1" applyFill="1" applyAlignment="1">
      <alignment horizontal="center" wrapText="1"/>
    </xf>
    <xf numFmtId="0" fontId="4" fillId="6" borderId="0" xfId="0" applyFont="1" applyFill="1" applyAlignment="1" applyProtection="1">
      <alignment horizontal="center"/>
      <protection locked="0"/>
    </xf>
    <xf numFmtId="0" fontId="4" fillId="6" borderId="0" xfId="3" applyFont="1" applyFill="1" applyBorder="1" applyAlignment="1" applyProtection="1">
      <alignment horizontal="center"/>
      <protection locked="0"/>
    </xf>
    <xf numFmtId="2" fontId="0" fillId="6" borderId="0" xfId="0" applyNumberFormat="1" applyFill="1" applyAlignment="1">
      <alignment horizontal="center"/>
    </xf>
    <xf numFmtId="2" fontId="4" fillId="6" borderId="0" xfId="0" applyNumberFormat="1" applyFont="1" applyFill="1" applyAlignment="1">
      <alignment horizontal="center"/>
    </xf>
    <xf numFmtId="0" fontId="25" fillId="7" borderId="0" xfId="0" applyFont="1" applyFill="1" applyAlignment="1">
      <alignment horizontal="center"/>
    </xf>
    <xf numFmtId="164" fontId="25" fillId="7" borderId="0" xfId="0" applyNumberFormat="1" applyFont="1" applyFill="1" applyAlignment="1" applyProtection="1">
      <alignment horizontal="center"/>
      <protection locked="0"/>
    </xf>
    <xf numFmtId="2" fontId="25" fillId="7" borderId="0" xfId="0" applyNumberFormat="1" applyFont="1" applyFill="1" applyAlignment="1">
      <alignment horizontal="center"/>
    </xf>
    <xf numFmtId="9" fontId="0" fillId="0" borderId="0" xfId="1" applyFont="1" applyFill="1" applyAlignment="1">
      <alignment horizontal="center"/>
    </xf>
    <xf numFmtId="1" fontId="0" fillId="0" borderId="0" xfId="0" applyNumberFormat="1" applyAlignment="1">
      <alignment horizontal="center"/>
    </xf>
    <xf numFmtId="9" fontId="0" fillId="0" borderId="0" xfId="1" applyFont="1" applyBorder="1" applyAlignment="1">
      <alignment horizontal="center"/>
    </xf>
    <xf numFmtId="0" fontId="4" fillId="7" borderId="0" xfId="0" applyFont="1" applyFill="1" applyAlignment="1">
      <alignment horizontal="center"/>
    </xf>
    <xf numFmtId="0" fontId="4" fillId="7" borderId="0" xfId="0" applyFont="1" applyFill="1" applyAlignment="1" applyProtection="1">
      <alignment horizontal="center"/>
      <protection locked="0"/>
    </xf>
    <xf numFmtId="2" fontId="4" fillId="7" borderId="0" xfId="0" applyNumberFormat="1" applyFont="1" applyFill="1" applyAlignment="1">
      <alignment horizontal="center"/>
    </xf>
    <xf numFmtId="14" fontId="0" fillId="0" borderId="0" xfId="0" applyNumberFormat="1" applyAlignment="1">
      <alignment horizontal="center"/>
    </xf>
    <xf numFmtId="2" fontId="20" fillId="0" borderId="0" xfId="4" applyNumberFormat="1" applyFont="1" applyAlignment="1">
      <alignment horizontal="center"/>
    </xf>
    <xf numFmtId="0" fontId="4" fillId="0" borderId="0" xfId="0" applyFont="1" applyAlignment="1">
      <alignment horizontal="center"/>
    </xf>
    <xf numFmtId="16" fontId="0" fillId="0" borderId="0" xfId="0" applyNumberFormat="1" applyAlignment="1">
      <alignment horizontal="center"/>
    </xf>
    <xf numFmtId="0" fontId="0" fillId="0" borderId="8" xfId="0" applyBorder="1"/>
    <xf numFmtId="0" fontId="0" fillId="0" borderId="9" xfId="0" applyBorder="1"/>
    <xf numFmtId="0" fontId="20" fillId="0" borderId="2" xfId="0" applyFont="1" applyBorder="1" applyAlignment="1" applyProtection="1">
      <alignment horizontal="center"/>
      <protection locked="0"/>
    </xf>
    <xf numFmtId="0" fontId="0" fillId="0" borderId="2" xfId="0" applyBorder="1" applyAlignment="1">
      <alignment horizontal="center"/>
    </xf>
    <xf numFmtId="0" fontId="0" fillId="3" borderId="0" xfId="3" applyFont="1" applyBorder="1" applyAlignment="1">
      <alignment horizontal="center"/>
    </xf>
    <xf numFmtId="0" fontId="0" fillId="0" borderId="0" xfId="3" applyFont="1" applyFill="1" applyBorder="1"/>
    <xf numFmtId="0" fontId="5" fillId="0" borderId="0" xfId="0" applyFont="1"/>
    <xf numFmtId="2" fontId="17" fillId="0" borderId="0" xfId="1" applyNumberFormat="1" applyFont="1" applyFill="1" applyAlignment="1">
      <alignment horizontal="center"/>
    </xf>
    <xf numFmtId="164" fontId="5" fillId="0" borderId="0" xfId="0" applyNumberFormat="1" applyFont="1" applyAlignment="1">
      <alignment horizontal="center"/>
    </xf>
    <xf numFmtId="14" fontId="5" fillId="0" borderId="0" xfId="0" applyNumberFormat="1" applyFont="1" applyAlignment="1">
      <alignment horizontal="center"/>
    </xf>
    <xf numFmtId="2" fontId="17" fillId="0" borderId="0" xfId="1" applyNumberFormat="1" applyFont="1" applyFill="1" applyBorder="1" applyAlignment="1">
      <alignment horizontal="center"/>
    </xf>
    <xf numFmtId="164" fontId="17" fillId="0" borderId="0" xfId="0" applyNumberFormat="1" applyFont="1" applyAlignment="1">
      <alignment horizontal="center"/>
    </xf>
    <xf numFmtId="0" fontId="17" fillId="0" borderId="5" xfId="0" applyFont="1" applyBorder="1"/>
    <xf numFmtId="2" fontId="17" fillId="0" borderId="5" xfId="1" applyNumberFormat="1" applyFont="1" applyFill="1" applyBorder="1" applyAlignment="1">
      <alignment horizontal="center"/>
    </xf>
    <xf numFmtId="166" fontId="17" fillId="0" borderId="5" xfId="0" applyNumberFormat="1" applyFont="1" applyBorder="1" applyAlignment="1">
      <alignment horizontal="center"/>
    </xf>
    <xf numFmtId="164" fontId="17" fillId="0" borderId="5" xfId="0" applyNumberFormat="1" applyFont="1" applyBorder="1" applyAlignment="1">
      <alignment horizontal="center"/>
    </xf>
    <xf numFmtId="14" fontId="0" fillId="0" borderId="0" xfId="0" applyNumberFormat="1" applyAlignment="1">
      <alignment horizontal="center" vertical="center"/>
    </xf>
    <xf numFmtId="166" fontId="0" fillId="0" borderId="0" xfId="0" applyNumberFormat="1" applyAlignment="1">
      <alignment horizontal="center"/>
    </xf>
    <xf numFmtId="2" fontId="20" fillId="0" borderId="0" xfId="1" applyNumberFormat="1" applyFont="1" applyFill="1" applyAlignment="1">
      <alignment horizontal="center"/>
    </xf>
    <xf numFmtId="168" fontId="20" fillId="0" borderId="0" xfId="1" applyNumberFormat="1" applyFont="1" applyFill="1" applyAlignment="1">
      <alignment horizontal="center"/>
    </xf>
    <xf numFmtId="164" fontId="0" fillId="0" borderId="0" xfId="0" applyNumberFormat="1" applyAlignment="1">
      <alignment horizontal="center"/>
    </xf>
    <xf numFmtId="1" fontId="20" fillId="0" borderId="0" xfId="0" applyNumberFormat="1" applyFont="1" applyAlignment="1">
      <alignment horizontal="center" vertical="center"/>
    </xf>
    <xf numFmtId="166" fontId="20" fillId="0" borderId="0" xfId="0" applyNumberFormat="1" applyFont="1" applyAlignment="1">
      <alignment horizontal="center"/>
    </xf>
    <xf numFmtId="0" fontId="20" fillId="0" borderId="0" xfId="0" quotePrefix="1" applyFont="1" applyAlignment="1">
      <alignment horizontal="center"/>
    </xf>
    <xf numFmtId="2" fontId="20" fillId="0" borderId="0" xfId="1" applyNumberFormat="1" applyFont="1" applyFill="1" applyBorder="1" applyAlignment="1">
      <alignment horizontal="center"/>
    </xf>
    <xf numFmtId="164" fontId="20" fillId="0" borderId="0" xfId="0" applyNumberFormat="1" applyFont="1" applyAlignment="1">
      <alignment horizontal="center"/>
    </xf>
    <xf numFmtId="2" fontId="20" fillId="0" borderId="0" xfId="0" quotePrefix="1" applyNumberFormat="1" applyFont="1" applyAlignment="1">
      <alignment horizontal="center"/>
    </xf>
    <xf numFmtId="0" fontId="20" fillId="0" borderId="5" xfId="0" applyFont="1" applyBorder="1" applyAlignment="1">
      <alignment horizontal="center"/>
    </xf>
    <xf numFmtId="0" fontId="20" fillId="0" borderId="5" xfId="0" applyFont="1" applyBorder="1"/>
    <xf numFmtId="14" fontId="20" fillId="0" borderId="5" xfId="0" applyNumberFormat="1" applyFont="1" applyBorder="1" applyAlignment="1">
      <alignment horizontal="center" vertical="center"/>
    </xf>
    <xf numFmtId="1" fontId="20" fillId="0" borderId="5" xfId="0" applyNumberFormat="1" applyFont="1" applyBorder="1" applyAlignment="1">
      <alignment horizontal="center" vertical="center"/>
    </xf>
    <xf numFmtId="0" fontId="30" fillId="0" borderId="5" xfId="0" applyFont="1" applyBorder="1" applyAlignment="1">
      <alignment horizontal="center"/>
    </xf>
    <xf numFmtId="166" fontId="30" fillId="0" borderId="5" xfId="0" applyNumberFormat="1" applyFont="1" applyBorder="1" applyAlignment="1">
      <alignment horizontal="center"/>
    </xf>
    <xf numFmtId="0" fontId="30" fillId="0" borderId="5" xfId="0" quotePrefix="1" applyFont="1" applyBorder="1" applyAlignment="1">
      <alignment horizontal="center"/>
    </xf>
    <xf numFmtId="0" fontId="20" fillId="0" borderId="5" xfId="0" quotePrefix="1" applyFont="1" applyBorder="1" applyAlignment="1">
      <alignment horizontal="center"/>
    </xf>
    <xf numFmtId="2" fontId="20" fillId="0" borderId="5" xfId="1" applyNumberFormat="1" applyFont="1" applyFill="1" applyBorder="1" applyAlignment="1">
      <alignment horizontal="center"/>
    </xf>
    <xf numFmtId="166" fontId="20" fillId="0" borderId="5" xfId="0" applyNumberFormat="1" applyFont="1" applyBorder="1" applyAlignment="1">
      <alignment horizontal="center"/>
    </xf>
    <xf numFmtId="2" fontId="20" fillId="0" borderId="5" xfId="4" applyNumberFormat="1" applyFont="1" applyBorder="1" applyAlignment="1">
      <alignment horizontal="center"/>
    </xf>
    <xf numFmtId="2" fontId="20" fillId="0" borderId="5" xfId="0" quotePrefix="1" applyNumberFormat="1" applyFont="1" applyBorder="1" applyAlignment="1">
      <alignment horizontal="center"/>
    </xf>
    <xf numFmtId="168" fontId="20" fillId="0" borderId="5" xfId="1" quotePrefix="1" applyNumberFormat="1" applyFont="1" applyFill="1" applyBorder="1" applyAlignment="1">
      <alignment horizontal="center"/>
    </xf>
    <xf numFmtId="164" fontId="20" fillId="0" borderId="5" xfId="0" applyNumberFormat="1" applyFont="1" applyBorder="1" applyAlignment="1">
      <alignment horizontal="center"/>
    </xf>
    <xf numFmtId="2" fontId="20" fillId="0" borderId="5" xfId="0" applyNumberFormat="1" applyFont="1" applyBorder="1" applyAlignment="1">
      <alignment horizontal="center"/>
    </xf>
    <xf numFmtId="0" fontId="20" fillId="0" borderId="0" xfId="0" applyFont="1"/>
    <xf numFmtId="14" fontId="20" fillId="0" borderId="0" xfId="0" applyNumberFormat="1" applyFont="1" applyAlignment="1">
      <alignment horizontal="center" vertical="center"/>
    </xf>
    <xf numFmtId="0" fontId="20" fillId="0" borderId="0" xfId="0" applyFont="1" applyAlignment="1">
      <alignment horizontal="center" vertical="center"/>
    </xf>
    <xf numFmtId="20" fontId="20" fillId="0" borderId="0" xfId="0" applyNumberFormat="1" applyFont="1" applyAlignment="1">
      <alignment horizontal="center"/>
    </xf>
    <xf numFmtId="0" fontId="30" fillId="0" borderId="0" xfId="0" quotePrefix="1" applyFont="1" applyAlignment="1">
      <alignment horizontal="center"/>
    </xf>
    <xf numFmtId="0" fontId="20" fillId="0" borderId="0" xfId="4" applyFont="1" applyAlignment="1">
      <alignment horizontal="center"/>
    </xf>
    <xf numFmtId="0" fontId="20" fillId="0" borderId="0" xfId="1" quotePrefix="1" applyNumberFormat="1" applyFont="1" applyFill="1" applyBorder="1" applyAlignment="1">
      <alignment horizontal="center"/>
    </xf>
    <xf numFmtId="0" fontId="19" fillId="0" borderId="0" xfId="0" applyFont="1" applyAlignment="1">
      <alignment horizontal="center"/>
    </xf>
    <xf numFmtId="9" fontId="20" fillId="0" borderId="0" xfId="0" applyNumberFormat="1" applyFont="1" applyAlignment="1">
      <alignment horizontal="center"/>
    </xf>
    <xf numFmtId="0" fontId="20" fillId="0" borderId="0" xfId="0" applyFont="1" applyAlignment="1">
      <alignment horizontal="left"/>
    </xf>
    <xf numFmtId="2" fontId="0" fillId="0" borderId="0" xfId="0" applyNumberFormat="1" applyAlignment="1">
      <alignment horizontal="left"/>
    </xf>
    <xf numFmtId="0" fontId="0" fillId="0" borderId="0" xfId="0" applyAlignment="1" applyProtection="1">
      <alignment horizontal="center"/>
      <protection locked="0"/>
    </xf>
    <xf numFmtId="164" fontId="4" fillId="6" borderId="0" xfId="0" applyNumberFormat="1" applyFont="1" applyFill="1" applyAlignment="1">
      <alignment horizontal="center"/>
    </xf>
    <xf numFmtId="2" fontId="20" fillId="6" borderId="0" xfId="0" applyNumberFormat="1" applyFont="1" applyFill="1" applyAlignment="1">
      <alignment horizontal="center"/>
    </xf>
    <xf numFmtId="2" fontId="4" fillId="6" borderId="0" xfId="0" quotePrefix="1" applyNumberFormat="1" applyFont="1" applyFill="1" applyAlignment="1">
      <alignment horizontal="center"/>
    </xf>
    <xf numFmtId="0" fontId="4" fillId="6" borderId="0" xfId="0" quotePrefix="1" applyFont="1" applyFill="1" applyAlignment="1">
      <alignment horizontal="center"/>
    </xf>
    <xf numFmtId="2" fontId="0" fillId="0" borderId="0" xfId="0" applyNumberFormat="1" applyAlignment="1" applyProtection="1">
      <alignment horizontal="center"/>
      <protection locked="0"/>
    </xf>
    <xf numFmtId="20" fontId="4" fillId="6" borderId="0" xfId="0" applyNumberFormat="1" applyFont="1" applyFill="1" applyAlignment="1">
      <alignment horizontal="center"/>
    </xf>
    <xf numFmtId="2" fontId="4" fillId="6" borderId="0" xfId="0" applyNumberFormat="1" applyFont="1" applyFill="1" applyAlignment="1" applyProtection="1">
      <alignment horizontal="center"/>
      <protection locked="0"/>
    </xf>
    <xf numFmtId="20" fontId="30" fillId="0" borderId="0" xfId="0" applyNumberFormat="1" applyFont="1" applyAlignment="1">
      <alignment horizontal="center"/>
    </xf>
    <xf numFmtId="0" fontId="4" fillId="6" borderId="0" xfId="0" applyFont="1" applyFill="1"/>
    <xf numFmtId="0" fontId="30" fillId="0" borderId="0" xfId="0" applyFont="1" applyAlignment="1">
      <alignment horizontal="center"/>
    </xf>
    <xf numFmtId="12" fontId="0" fillId="0" borderId="0" xfId="0" applyNumberFormat="1" applyAlignment="1">
      <alignment horizontal="center"/>
    </xf>
    <xf numFmtId="164" fontId="0" fillId="0" borderId="0" xfId="0" applyNumberFormat="1" applyAlignment="1" applyProtection="1">
      <alignment horizontal="center"/>
      <protection locked="0"/>
    </xf>
    <xf numFmtId="49" fontId="0" fillId="0" borderId="0" xfId="0" applyNumberFormat="1" applyAlignment="1">
      <alignment horizontal="center"/>
    </xf>
    <xf numFmtId="10" fontId="0" fillId="0" borderId="0" xfId="0" applyNumberFormat="1" applyAlignment="1">
      <alignment horizontal="center"/>
    </xf>
    <xf numFmtId="12" fontId="0" fillId="0" borderId="0" xfId="0" applyNumberFormat="1" applyAlignment="1">
      <alignment vertical="center"/>
    </xf>
    <xf numFmtId="164" fontId="0" fillId="0" borderId="0" xfId="0" quotePrefix="1" applyNumberFormat="1" applyAlignment="1">
      <alignment horizontal="center"/>
    </xf>
    <xf numFmtId="2" fontId="0" fillId="0" borderId="0" xfId="0" quotePrefix="1" applyNumberFormat="1" applyAlignment="1">
      <alignment horizontal="center"/>
    </xf>
    <xf numFmtId="2" fontId="19" fillId="0" borderId="0" xfId="0" applyNumberFormat="1" applyFont="1" applyAlignment="1">
      <alignment horizontal="center"/>
    </xf>
    <xf numFmtId="9" fontId="19" fillId="0" borderId="0" xfId="0" applyNumberFormat="1" applyFont="1" applyAlignment="1">
      <alignment horizontal="center"/>
    </xf>
    <xf numFmtId="0" fontId="4" fillId="6" borderId="2" xfId="0" applyFont="1" applyFill="1" applyBorder="1" applyAlignment="1" applyProtection="1">
      <alignment horizontal="center"/>
      <protection locked="0"/>
    </xf>
    <xf numFmtId="2" fontId="33" fillId="6" borderId="0" xfId="0" applyNumberFormat="1" applyFont="1" applyFill="1" applyAlignment="1">
      <alignment horizontal="center"/>
    </xf>
    <xf numFmtId="164" fontId="4" fillId="6" borderId="0" xfId="0" applyNumberFormat="1" applyFont="1" applyFill="1" applyAlignment="1" applyProtection="1">
      <alignment horizontal="center"/>
      <protection locked="0"/>
    </xf>
    <xf numFmtId="0" fontId="4" fillId="6" borderId="0" xfId="3" applyFont="1" applyFill="1" applyBorder="1" applyAlignment="1">
      <alignment horizontal="center"/>
    </xf>
    <xf numFmtId="164" fontId="6" fillId="0" borderId="0" xfId="4" applyNumberFormat="1"/>
    <xf numFmtId="0" fontId="27" fillId="0" borderId="0" xfId="0" applyFont="1"/>
    <xf numFmtId="164" fontId="16" fillId="6" borderId="0" xfId="4" applyNumberFormat="1" applyFont="1" applyFill="1"/>
    <xf numFmtId="0" fontId="5" fillId="6" borderId="0" xfId="4" applyFont="1" applyFill="1"/>
    <xf numFmtId="0" fontId="4" fillId="0" borderId="0" xfId="0" applyFont="1"/>
    <xf numFmtId="166" fontId="4" fillId="0" borderId="0" xfId="0" applyNumberFormat="1" applyFont="1" applyAlignment="1">
      <alignment horizontal="center"/>
    </xf>
    <xf numFmtId="164" fontId="0" fillId="0" borderId="0" xfId="0" applyNumberFormat="1"/>
    <xf numFmtId="0" fontId="2" fillId="0" borderId="0" xfId="4" applyFont="1"/>
    <xf numFmtId="0" fontId="0" fillId="0" borderId="0" xfId="4" applyFont="1"/>
    <xf numFmtId="0" fontId="5" fillId="0" borderId="0" xfId="4" applyFont="1"/>
    <xf numFmtId="2" fontId="5" fillId="7" borderId="0" xfId="0" applyNumberFormat="1" applyFont="1" applyFill="1"/>
    <xf numFmtId="1" fontId="5" fillId="7" borderId="0" xfId="0" applyNumberFormat="1" applyFont="1" applyFill="1"/>
    <xf numFmtId="1" fontId="21" fillId="7" borderId="0" xfId="0" applyNumberFormat="1" applyFont="1" applyFill="1" applyAlignment="1">
      <alignment horizontal="center"/>
    </xf>
    <xf numFmtId="0" fontId="34" fillId="7" borderId="0" xfId="0" applyFont="1" applyFill="1"/>
    <xf numFmtId="0" fontId="7" fillId="7" borderId="0" xfId="0" applyFont="1" applyFill="1"/>
    <xf numFmtId="2" fontId="35" fillId="7" borderId="0" xfId="0" applyNumberFormat="1" applyFont="1" applyFill="1" applyAlignment="1">
      <alignment horizontal="center"/>
    </xf>
    <xf numFmtId="0" fontId="7" fillId="7" borderId="0" xfId="0" applyFont="1" applyFill="1" applyAlignment="1">
      <alignment horizontal="left"/>
    </xf>
    <xf numFmtId="164" fontId="7" fillId="7" borderId="0" xfId="0" applyNumberFormat="1" applyFont="1" applyFill="1"/>
    <xf numFmtId="2" fontId="7" fillId="7" borderId="0" xfId="0" applyNumberFormat="1" applyFont="1" applyFill="1" applyAlignment="1">
      <alignment horizontal="right"/>
    </xf>
    <xf numFmtId="2" fontId="28" fillId="7" borderId="0" xfId="0" applyNumberFormat="1" applyFont="1" applyFill="1" applyAlignment="1">
      <alignment horizontal="right"/>
    </xf>
    <xf numFmtId="0" fontId="37" fillId="7" borderId="0" xfId="0" applyFont="1" applyFill="1" applyAlignment="1">
      <alignment horizontal="left"/>
    </xf>
    <xf numFmtId="164" fontId="37" fillId="7" borderId="0" xfId="0" applyNumberFormat="1" applyFont="1" applyFill="1"/>
    <xf numFmtId="0" fontId="37" fillId="7" borderId="0" xfId="0" applyFont="1" applyFill="1"/>
    <xf numFmtId="0" fontId="25" fillId="7" borderId="0" xfId="0" applyFont="1" applyFill="1"/>
    <xf numFmtId="0" fontId="25" fillId="7" borderId="0" xfId="0" applyFont="1" applyFill="1" applyAlignment="1" applyProtection="1">
      <alignment horizontal="center"/>
      <protection locked="0"/>
    </xf>
    <xf numFmtId="169" fontId="25" fillId="7" borderId="0" xfId="0" applyNumberFormat="1" applyFont="1" applyFill="1"/>
    <xf numFmtId="0" fontId="4" fillId="7" borderId="0" xfId="4" applyFont="1" applyFill="1" applyAlignment="1">
      <alignment horizontal="center"/>
    </xf>
    <xf numFmtId="0" fontId="4" fillId="7" borderId="0" xfId="0" quotePrefix="1" applyFont="1" applyFill="1" applyAlignment="1">
      <alignment horizontal="center"/>
    </xf>
    <xf numFmtId="2" fontId="4" fillId="7" borderId="0" xfId="0" quotePrefix="1" applyNumberFormat="1" applyFont="1" applyFill="1" applyAlignment="1">
      <alignment horizontal="center"/>
    </xf>
    <xf numFmtId="164" fontId="4" fillId="7" borderId="0" xfId="0" applyNumberFormat="1" applyFont="1" applyFill="1" applyAlignment="1">
      <alignment horizontal="center"/>
    </xf>
    <xf numFmtId="2" fontId="33" fillId="7" borderId="0" xfId="0" applyNumberFormat="1" applyFont="1" applyFill="1" applyAlignment="1">
      <alignment horizontal="center"/>
    </xf>
    <xf numFmtId="164" fontId="4" fillId="7" borderId="0" xfId="0" applyNumberFormat="1" applyFont="1" applyFill="1" applyAlignment="1" applyProtection="1">
      <alignment horizontal="center"/>
      <protection locked="0"/>
    </xf>
    <xf numFmtId="2" fontId="4" fillId="7" borderId="0" xfId="0" applyNumberFormat="1" applyFont="1" applyFill="1" applyAlignment="1" applyProtection="1">
      <alignment horizontal="center"/>
      <protection locked="0"/>
    </xf>
    <xf numFmtId="2" fontId="25" fillId="7" borderId="0" xfId="0" quotePrefix="1" applyNumberFormat="1" applyFont="1" applyFill="1" applyAlignment="1">
      <alignment horizontal="center"/>
    </xf>
    <xf numFmtId="0" fontId="0" fillId="8" borderId="0" xfId="0" applyFill="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0" fontId="14" fillId="0" borderId="0" xfId="0" applyFont="1"/>
    <xf numFmtId="0" fontId="17" fillId="0" borderId="0" xfId="0" applyFont="1" applyAlignment="1">
      <alignment horizontal="center" vertical="center"/>
    </xf>
    <xf numFmtId="0" fontId="17" fillId="0" borderId="5" xfId="0" applyFont="1" applyBorder="1" applyAlignment="1">
      <alignment horizontal="center" vertical="center"/>
    </xf>
    <xf numFmtId="0" fontId="14" fillId="0" borderId="0" xfId="0" applyFont="1" applyAlignment="1">
      <alignment horizontal="center"/>
    </xf>
    <xf numFmtId="14" fontId="14" fillId="0" borderId="0" xfId="0" applyNumberFormat="1" applyFont="1"/>
    <xf numFmtId="20" fontId="14" fillId="0" borderId="0" xfId="0" applyNumberFormat="1" applyFont="1" applyAlignment="1">
      <alignment horizontal="center"/>
    </xf>
    <xf numFmtId="9" fontId="14" fillId="0" borderId="0" xfId="0" applyNumberFormat="1" applyFont="1" applyAlignment="1">
      <alignment horizontal="center"/>
    </xf>
    <xf numFmtId="19" fontId="14" fillId="0" borderId="0" xfId="0" applyNumberFormat="1" applyFont="1" applyAlignment="1">
      <alignment horizontal="center"/>
    </xf>
    <xf numFmtId="14" fontId="14" fillId="0" borderId="0" xfId="0" applyNumberFormat="1" applyFont="1" applyAlignment="1">
      <alignment horizontal="center"/>
    </xf>
    <xf numFmtId="0" fontId="14" fillId="0" borderId="8" xfId="0" applyFont="1" applyBorder="1"/>
    <xf numFmtId="0" fontId="14" fillId="0" borderId="2" xfId="0" applyFont="1" applyBorder="1" applyAlignment="1">
      <alignment horizontal="center"/>
    </xf>
    <xf numFmtId="0" fontId="14" fillId="9" borderId="0" xfId="0" applyFont="1" applyFill="1" applyAlignment="1">
      <alignment horizontal="center"/>
    </xf>
    <xf numFmtId="0" fontId="20" fillId="0" borderId="2" xfId="0" applyFont="1" applyBorder="1" applyAlignment="1">
      <alignment horizontal="center"/>
    </xf>
    <xf numFmtId="0" fontId="14" fillId="0" borderId="9" xfId="0" applyFont="1" applyBorder="1"/>
    <xf numFmtId="2" fontId="18" fillId="0" borderId="0" xfId="0" applyNumberFormat="1" applyFont="1" applyAlignment="1">
      <alignment horizontal="center"/>
    </xf>
    <xf numFmtId="0" fontId="17" fillId="0" borderId="0" xfId="0" applyFont="1" applyAlignment="1">
      <alignment horizontal="left"/>
    </xf>
    <xf numFmtId="2" fontId="38" fillId="0" borderId="0" xfId="1" applyNumberFormat="1" applyFont="1" applyFill="1" applyAlignment="1">
      <alignment horizontal="center"/>
    </xf>
    <xf numFmtId="168" fontId="5" fillId="0" borderId="0" xfId="1" applyNumberFormat="1" applyFont="1" applyFill="1" applyAlignment="1">
      <alignment horizontal="center"/>
    </xf>
    <xf numFmtId="0" fontId="5" fillId="0" borderId="0" xfId="0" applyFont="1" applyAlignment="1">
      <alignment horizontal="left"/>
    </xf>
    <xf numFmtId="0" fontId="18" fillId="0" borderId="5" xfId="0" quotePrefix="1" applyFont="1" applyBorder="1" applyAlignment="1">
      <alignment horizontal="left"/>
    </xf>
    <xf numFmtId="0" fontId="6" fillId="0" borderId="0" xfId="5"/>
    <xf numFmtId="0" fontId="19" fillId="0" borderId="0" xfId="5" applyFont="1"/>
    <xf numFmtId="0" fontId="19" fillId="0" borderId="10" xfId="5" applyFont="1" applyBorder="1" applyProtection="1">
      <protection locked="0"/>
    </xf>
    <xf numFmtId="0" fontId="19" fillId="0" borderId="11" xfId="5" applyFont="1" applyBorder="1" applyProtection="1">
      <protection locked="0"/>
    </xf>
    <xf numFmtId="0" fontId="39" fillId="0" borderId="11" xfId="5" applyFont="1" applyBorder="1"/>
    <xf numFmtId="0" fontId="19" fillId="0" borderId="11" xfId="5" applyFont="1" applyBorder="1"/>
    <xf numFmtId="0" fontId="19" fillId="0" borderId="12" xfId="5" applyFont="1" applyBorder="1"/>
    <xf numFmtId="0" fontId="19" fillId="0" borderId="4" xfId="5" applyFont="1" applyBorder="1" applyProtection="1">
      <protection locked="0"/>
    </xf>
    <xf numFmtId="0" fontId="19" fillId="0" borderId="0" xfId="5" applyFont="1" applyProtection="1">
      <protection locked="0"/>
    </xf>
    <xf numFmtId="0" fontId="7" fillId="0" borderId="0" xfId="5" applyFont="1"/>
    <xf numFmtId="0" fontId="19" fillId="0" borderId="13" xfId="5" applyFont="1" applyBorder="1"/>
    <xf numFmtId="0" fontId="7" fillId="0" borderId="4" xfId="5" applyFont="1" applyBorder="1" applyProtection="1">
      <protection locked="0"/>
    </xf>
    <xf numFmtId="0" fontId="7" fillId="0" borderId="0" xfId="5" applyFont="1" applyProtection="1">
      <protection locked="0"/>
    </xf>
    <xf numFmtId="0" fontId="7" fillId="0" borderId="13" xfId="5" applyFont="1" applyBorder="1"/>
    <xf numFmtId="164" fontId="19" fillId="0" borderId="14" xfId="5" applyNumberFormat="1" applyFont="1" applyBorder="1"/>
    <xf numFmtId="164" fontId="19" fillId="0" borderId="15" xfId="5" applyNumberFormat="1" applyFont="1" applyBorder="1"/>
    <xf numFmtId="0" fontId="40" fillId="0" borderId="4" xfId="5" applyFont="1" applyBorder="1" applyProtection="1">
      <protection locked="0"/>
    </xf>
    <xf numFmtId="0" fontId="40" fillId="0" borderId="0" xfId="5" applyFont="1" applyProtection="1">
      <protection locked="0"/>
    </xf>
    <xf numFmtId="164" fontId="19" fillId="0" borderId="0" xfId="5" applyNumberFormat="1" applyFont="1"/>
    <xf numFmtId="164" fontId="19" fillId="0" borderId="13" xfId="5" applyNumberFormat="1" applyFont="1" applyBorder="1"/>
    <xf numFmtId="164" fontId="40" fillId="0" borderId="0" xfId="5" applyNumberFormat="1" applyFont="1"/>
    <xf numFmtId="0" fontId="41" fillId="0" borderId="4" xfId="5" applyFont="1" applyBorder="1" applyProtection="1">
      <protection locked="0"/>
    </xf>
    <xf numFmtId="0" fontId="41" fillId="0" borderId="0" xfId="5" applyFont="1" applyProtection="1">
      <protection locked="0"/>
    </xf>
    <xf numFmtId="164" fontId="41" fillId="0" borderId="0" xfId="5" applyNumberFormat="1" applyFont="1"/>
    <xf numFmtId="164" fontId="41" fillId="0" borderId="13" xfId="5" applyNumberFormat="1" applyFont="1" applyBorder="1"/>
    <xf numFmtId="164" fontId="40" fillId="0" borderId="0" xfId="5" applyNumberFormat="1" applyFont="1" applyProtection="1">
      <protection locked="0"/>
    </xf>
    <xf numFmtId="0" fontId="40" fillId="0" borderId="4" xfId="5" applyFont="1" applyBorder="1" applyAlignment="1" applyProtection="1">
      <alignment horizontal="left"/>
      <protection locked="0"/>
    </xf>
    <xf numFmtId="0" fontId="15" fillId="0" borderId="0" xfId="5" applyFont="1" applyAlignment="1">
      <alignment vertical="center"/>
    </xf>
    <xf numFmtId="0" fontId="28" fillId="0" borderId="0" xfId="5" applyFont="1" applyAlignment="1">
      <alignment vertical="center"/>
    </xf>
    <xf numFmtId="0" fontId="3" fillId="0" borderId="1" xfId="2" applyFill="1"/>
    <xf numFmtId="0" fontId="0" fillId="0" borderId="0" xfId="0" quotePrefix="1"/>
    <xf numFmtId="4" fontId="0" fillId="0" borderId="0" xfId="0" applyNumberFormat="1" applyAlignment="1">
      <alignment horizontal="center"/>
    </xf>
    <xf numFmtId="0" fontId="38" fillId="0" borderId="0" xfId="0" applyFont="1" applyAlignment="1">
      <alignment horizontal="center"/>
    </xf>
    <xf numFmtId="1" fontId="18" fillId="0" borderId="5" xfId="0" applyNumberFormat="1" applyFont="1" applyBorder="1" applyAlignment="1">
      <alignment horizontal="center" vertical="center"/>
    </xf>
    <xf numFmtId="164" fontId="17" fillId="0" borderId="5" xfId="0" quotePrefix="1" applyNumberFormat="1" applyFont="1" applyBorder="1" applyAlignment="1">
      <alignment horizontal="center"/>
    </xf>
    <xf numFmtId="2" fontId="20" fillId="0" borderId="0" xfId="8" applyNumberFormat="1" applyFont="1" applyAlignment="1">
      <alignment horizontal="center"/>
    </xf>
    <xf numFmtId="168" fontId="0" fillId="0" borderId="0" xfId="1" applyNumberFormat="1" applyFont="1" applyAlignment="1">
      <alignment horizontal="center"/>
    </xf>
    <xf numFmtId="2" fontId="0" fillId="0" borderId="0" xfId="0" applyNumberFormat="1"/>
    <xf numFmtId="2" fontId="4" fillId="6" borderId="0" xfId="0" applyNumberFormat="1" applyFont="1" applyFill="1"/>
    <xf numFmtId="14" fontId="0" fillId="0" borderId="0" xfId="0" applyNumberFormat="1" applyAlignment="1" applyProtection="1">
      <alignment horizontal="center"/>
      <protection locked="0"/>
    </xf>
    <xf numFmtId="0" fontId="0" fillId="0" borderId="0" xfId="0" applyAlignment="1" applyProtection="1">
      <alignment horizontal="center" vertical="center"/>
      <protection locked="0"/>
    </xf>
    <xf numFmtId="20" fontId="0" fillId="0" borderId="0" xfId="0" applyNumberFormat="1"/>
    <xf numFmtId="164" fontId="27" fillId="0" borderId="0" xfId="0" applyNumberFormat="1" applyFont="1"/>
    <xf numFmtId="14" fontId="0" fillId="0" borderId="0" xfId="0" applyNumberFormat="1" applyAlignment="1" applyProtection="1">
      <alignment horizontal="center" vertical="center"/>
      <protection locked="0"/>
    </xf>
    <xf numFmtId="164" fontId="0" fillId="0" borderId="0" xfId="0" applyNumberFormat="1" applyProtection="1">
      <protection locked="0"/>
    </xf>
    <xf numFmtId="14" fontId="20" fillId="0" borderId="0" xfId="0" applyNumberFormat="1" applyFont="1" applyAlignment="1" applyProtection="1">
      <alignment horizontal="center"/>
      <protection locked="0"/>
    </xf>
    <xf numFmtId="168" fontId="0" fillId="0" borderId="0" xfId="1" applyNumberFormat="1" applyFont="1"/>
    <xf numFmtId="14" fontId="20" fillId="0" borderId="0" xfId="0" applyNumberFormat="1" applyFont="1"/>
    <xf numFmtId="20" fontId="20" fillId="0" borderId="0" xfId="0" applyNumberFormat="1" applyFont="1"/>
    <xf numFmtId="164" fontId="20" fillId="0" borderId="0" xfId="0" applyNumberFormat="1" applyFont="1" applyAlignment="1" applyProtection="1">
      <alignment horizontal="center"/>
      <protection locked="0"/>
    </xf>
    <xf numFmtId="49" fontId="20" fillId="0" borderId="0" xfId="4" applyNumberFormat="1" applyFont="1" applyAlignment="1" applyProtection="1">
      <alignment horizontal="center"/>
      <protection locked="0"/>
    </xf>
    <xf numFmtId="169" fontId="4" fillId="0" borderId="0" xfId="0" applyNumberFormat="1" applyFont="1"/>
    <xf numFmtId="164" fontId="4" fillId="0" borderId="0" xfId="0" applyNumberFormat="1" applyFont="1" applyAlignment="1" applyProtection="1">
      <alignment horizontal="center"/>
      <protection locked="0"/>
    </xf>
    <xf numFmtId="2" fontId="4" fillId="0" borderId="0" xfId="0" applyNumberFormat="1" applyFont="1" applyAlignment="1">
      <alignment horizontal="center"/>
    </xf>
    <xf numFmtId="2" fontId="4" fillId="0" borderId="0" xfId="0" applyNumberFormat="1" applyFont="1"/>
    <xf numFmtId="2" fontId="4" fillId="7" borderId="0" xfId="0" applyNumberFormat="1" applyFont="1" applyFill="1"/>
    <xf numFmtId="168" fontId="0" fillId="0" borderId="0" xfId="1" applyNumberFormat="1" applyFont="1" applyFill="1" applyAlignment="1">
      <alignment horizontal="center"/>
    </xf>
    <xf numFmtId="164" fontId="4" fillId="0" borderId="0" xfId="0" applyNumberFormat="1" applyFont="1" applyAlignment="1">
      <alignment horizontal="center"/>
    </xf>
    <xf numFmtId="168" fontId="0" fillId="0" borderId="0" xfId="1" applyNumberFormat="1" applyFont="1" applyFill="1"/>
    <xf numFmtId="0" fontId="45" fillId="0" borderId="0" xfId="0" applyFont="1"/>
    <xf numFmtId="0" fontId="46" fillId="0" borderId="0" xfId="0" applyFont="1"/>
    <xf numFmtId="0" fontId="0" fillId="12" borderId="0" xfId="0" applyFill="1"/>
    <xf numFmtId="0" fontId="0" fillId="6" borderId="0" xfId="0" applyFill="1"/>
    <xf numFmtId="0" fontId="47" fillId="0" borderId="0" xfId="0" applyFont="1"/>
    <xf numFmtId="164" fontId="8" fillId="12" borderId="0" xfId="0" applyNumberFormat="1" applyFont="1" applyFill="1" applyAlignment="1">
      <alignment horizontal="right"/>
    </xf>
    <xf numFmtId="0" fontId="27" fillId="0" borderId="0" xfId="4" applyFont="1"/>
    <xf numFmtId="0" fontId="48" fillId="0" borderId="0" xfId="4" applyFont="1"/>
    <xf numFmtId="164" fontId="8" fillId="12" borderId="0" xfId="0" applyNumberFormat="1" applyFont="1" applyFill="1"/>
    <xf numFmtId="164" fontId="7" fillId="12" borderId="0" xfId="0" applyNumberFormat="1" applyFont="1" applyFill="1" applyAlignment="1">
      <alignment horizontal="right"/>
    </xf>
    <xf numFmtId="164" fontId="7" fillId="12" borderId="0" xfId="0" applyNumberFormat="1" applyFont="1" applyFill="1"/>
    <xf numFmtId="0" fontId="49" fillId="7" borderId="0" xfId="0" applyFont="1" applyFill="1"/>
    <xf numFmtId="0" fontId="50" fillId="0" borderId="0" xfId="4" applyFont="1"/>
    <xf numFmtId="164" fontId="50" fillId="0" borderId="0" xfId="4" applyNumberFormat="1" applyFont="1"/>
    <xf numFmtId="0" fontId="49" fillId="0" borderId="0" xfId="0" applyFont="1"/>
    <xf numFmtId="0" fontId="0" fillId="13" borderId="0" xfId="0" applyFill="1" applyAlignment="1">
      <alignment horizontal="center"/>
    </xf>
    <xf numFmtId="2" fontId="20" fillId="13" borderId="0" xfId="8" applyNumberFormat="1" applyFont="1" applyFill="1" applyAlignment="1">
      <alignment horizontal="center"/>
    </xf>
    <xf numFmtId="168" fontId="0" fillId="13" borderId="0" xfId="1" applyNumberFormat="1" applyFont="1" applyFill="1" applyAlignment="1">
      <alignment horizontal="center"/>
    </xf>
    <xf numFmtId="0" fontId="4" fillId="13" borderId="0" xfId="0" applyFont="1" applyFill="1" applyAlignment="1">
      <alignment horizontal="center"/>
    </xf>
    <xf numFmtId="164" fontId="8" fillId="13" borderId="0" xfId="0" applyNumberFormat="1" applyFont="1" applyFill="1" applyAlignment="1">
      <alignment horizontal="right"/>
    </xf>
    <xf numFmtId="164" fontId="4" fillId="13" borderId="0" xfId="0" applyNumberFormat="1" applyFont="1" applyFill="1" applyAlignment="1">
      <alignment horizontal="center"/>
    </xf>
    <xf numFmtId="2" fontId="0" fillId="13" borderId="0" xfId="0" applyNumberFormat="1" applyFill="1" applyAlignment="1">
      <alignment horizontal="center"/>
    </xf>
    <xf numFmtId="2" fontId="49" fillId="7" borderId="0" xfId="0" applyNumberFormat="1" applyFont="1" applyFill="1"/>
    <xf numFmtId="0" fontId="24" fillId="13" borderId="0" xfId="0" applyFont="1" applyFill="1"/>
    <xf numFmtId="169" fontId="0" fillId="0" borderId="0" xfId="0" applyNumberFormat="1"/>
    <xf numFmtId="169" fontId="49" fillId="0" borderId="0" xfId="0" applyNumberFormat="1" applyFont="1"/>
    <xf numFmtId="164" fontId="8" fillId="13" borderId="0" xfId="0" applyNumberFormat="1" applyFont="1" applyFill="1"/>
    <xf numFmtId="0" fontId="20" fillId="13" borderId="0" xfId="0" quotePrefix="1" applyFont="1" applyFill="1" applyAlignment="1">
      <alignment horizontal="center"/>
    </xf>
    <xf numFmtId="0" fontId="20" fillId="13" borderId="0" xfId="0" applyFont="1" applyFill="1" applyAlignment="1">
      <alignment horizontal="center"/>
    </xf>
    <xf numFmtId="20" fontId="20" fillId="13" borderId="0" xfId="0" applyNumberFormat="1" applyFont="1" applyFill="1" applyAlignment="1">
      <alignment horizontal="center"/>
    </xf>
    <xf numFmtId="2" fontId="51" fillId="7" borderId="0" xfId="0" applyNumberFormat="1" applyFont="1" applyFill="1" applyAlignment="1">
      <alignment horizontal="center"/>
    </xf>
    <xf numFmtId="0" fontId="4" fillId="13" borderId="0" xfId="4" applyFont="1" applyFill="1" applyAlignment="1">
      <alignment horizontal="center"/>
    </xf>
    <xf numFmtId="20" fontId="0" fillId="13" borderId="0" xfId="0" applyNumberFormat="1" applyFill="1" applyAlignment="1">
      <alignment horizontal="center"/>
    </xf>
    <xf numFmtId="164" fontId="15" fillId="13" borderId="0" xfId="0" applyNumberFormat="1" applyFont="1" applyFill="1" applyAlignment="1">
      <alignment horizontal="right"/>
    </xf>
    <xf numFmtId="0" fontId="0" fillId="13" borderId="0" xfId="0" applyFill="1"/>
    <xf numFmtId="164" fontId="5" fillId="0" borderId="0" xfId="0" applyNumberFormat="1" applyFont="1"/>
    <xf numFmtId="0" fontId="52" fillId="0" borderId="0" xfId="0" applyFont="1" applyAlignment="1">
      <alignment horizontal="left"/>
    </xf>
    <xf numFmtId="0" fontId="5" fillId="0" borderId="0" xfId="0" applyFont="1" applyAlignment="1">
      <alignment horizontal="left" vertical="top" wrapText="1"/>
    </xf>
    <xf numFmtId="0" fontId="5" fillId="0" borderId="5" xfId="0" applyFont="1" applyBorder="1" applyAlignment="1">
      <alignment horizontal="left"/>
    </xf>
    <xf numFmtId="0" fontId="16" fillId="0" borderId="0" xfId="0" applyFont="1" applyAlignment="1">
      <alignment horizontal="left"/>
    </xf>
    <xf numFmtId="14" fontId="0" fillId="0" borderId="0" xfId="0" applyNumberFormat="1" applyAlignment="1">
      <alignment horizontal="left"/>
    </xf>
    <xf numFmtId="164" fontId="16" fillId="0" borderId="0" xfId="0" applyNumberFormat="1" applyFont="1" applyAlignment="1">
      <alignment horizontal="left"/>
    </xf>
    <xf numFmtId="0" fontId="2" fillId="0" borderId="1" xfId="2" applyFont="1" applyFill="1" applyAlignment="1">
      <alignment horizontal="left"/>
    </xf>
    <xf numFmtId="0" fontId="2" fillId="0" borderId="19" xfId="2" applyFont="1" applyFill="1" applyBorder="1" applyAlignment="1">
      <alignment horizontal="left"/>
    </xf>
    <xf numFmtId="0" fontId="5" fillId="0" borderId="1" xfId="2" applyFont="1" applyFill="1" applyAlignment="1">
      <alignment horizontal="left"/>
    </xf>
    <xf numFmtId="0" fontId="5" fillId="0" borderId="19" xfId="2" applyFont="1" applyFill="1" applyBorder="1" applyAlignment="1">
      <alignment horizontal="left"/>
    </xf>
    <xf numFmtId="0" fontId="2" fillId="0" borderId="1" xfId="7" applyFont="1" applyFill="1" applyBorder="1" applyAlignment="1">
      <alignment horizontal="left"/>
    </xf>
    <xf numFmtId="2" fontId="2" fillId="0" borderId="1" xfId="7" applyNumberFormat="1" applyFont="1" applyFill="1" applyBorder="1" applyAlignment="1">
      <alignment horizontal="left"/>
    </xf>
    <xf numFmtId="0" fontId="2" fillId="0" borderId="19" xfId="7" applyFont="1" applyFill="1" applyBorder="1" applyAlignment="1">
      <alignment horizontal="left"/>
    </xf>
    <xf numFmtId="0" fontId="2" fillId="0" borderId="1" xfId="6" applyFont="1" applyFill="1" applyBorder="1" applyAlignment="1">
      <alignment horizontal="left"/>
    </xf>
    <xf numFmtId="2" fontId="2" fillId="0" borderId="1" xfId="6" applyNumberFormat="1" applyFont="1" applyFill="1" applyBorder="1" applyAlignment="1">
      <alignment horizontal="left"/>
    </xf>
    <xf numFmtId="0" fontId="2" fillId="0" borderId="19" xfId="6" applyFont="1" applyFill="1" applyBorder="1" applyAlignment="1">
      <alignment horizontal="left"/>
    </xf>
    <xf numFmtId="0" fontId="1" fillId="0" borderId="0" xfId="0" applyFont="1" applyAlignment="1">
      <alignment horizontal="left"/>
    </xf>
    <xf numFmtId="164" fontId="0" fillId="0" borderId="0" xfId="0" applyNumberFormat="1" applyAlignment="1">
      <alignment horizontal="left"/>
    </xf>
    <xf numFmtId="2" fontId="2" fillId="0" borderId="1" xfId="2" applyNumberFormat="1" applyFont="1" applyFill="1" applyAlignment="1">
      <alignment horizontal="left"/>
    </xf>
    <xf numFmtId="0" fontId="53" fillId="0" borderId="0" xfId="0" applyFont="1"/>
    <xf numFmtId="0" fontId="9" fillId="0" borderId="0" xfId="0" applyFont="1"/>
    <xf numFmtId="0" fontId="54" fillId="14" borderId="20" xfId="0" applyFont="1" applyFill="1" applyBorder="1" applyAlignment="1">
      <alignment horizontal="center" vertical="center"/>
    </xf>
    <xf numFmtId="0" fontId="55" fillId="14" borderId="20" xfId="0" applyFont="1" applyFill="1" applyBorder="1" applyAlignment="1">
      <alignment horizontal="center" vertical="center"/>
    </xf>
    <xf numFmtId="0" fontId="54" fillId="14" borderId="20" xfId="0" applyFont="1" applyFill="1" applyBorder="1" applyAlignment="1">
      <alignment horizontal="center" vertical="center" wrapText="1"/>
    </xf>
    <xf numFmtId="0" fontId="19" fillId="0" borderId="0" xfId="0" applyFont="1" applyAlignment="1">
      <alignment horizontal="left"/>
    </xf>
    <xf numFmtId="0" fontId="19" fillId="0" borderId="0" xfId="0" applyFont="1"/>
    <xf numFmtId="0" fontId="56" fillId="0" borderId="0" xfId="0" applyFont="1"/>
    <xf numFmtId="0" fontId="19" fillId="0" borderId="0" xfId="0" applyFont="1" applyAlignment="1">
      <alignment horizontal="right" vertical="top"/>
    </xf>
    <xf numFmtId="2" fontId="19" fillId="0" borderId="0" xfId="0" applyNumberFormat="1" applyFont="1"/>
    <xf numFmtId="164" fontId="19" fillId="0" borderId="0" xfId="7" applyNumberFormat="1" applyFont="1" applyFill="1"/>
    <xf numFmtId="164" fontId="56" fillId="0" borderId="0" xfId="9" applyNumberFormat="1" applyFont="1" applyAlignment="1"/>
    <xf numFmtId="164" fontId="19" fillId="0" borderId="0" xfId="6" applyNumberFormat="1" applyFont="1" applyFill="1"/>
    <xf numFmtId="0" fontId="57" fillId="0" borderId="0" xfId="0" applyFont="1"/>
    <xf numFmtId="164" fontId="19" fillId="0" borderId="0" xfId="0" applyNumberFormat="1" applyFont="1"/>
    <xf numFmtId="0" fontId="19" fillId="0" borderId="0" xfId="0" quotePrefix="1" applyFont="1"/>
    <xf numFmtId="2" fontId="19" fillId="0" borderId="0" xfId="0" applyNumberFormat="1" applyFont="1" applyAlignment="1">
      <alignment horizontal="right"/>
    </xf>
    <xf numFmtId="0" fontId="19" fillId="0" borderId="0" xfId="7" applyFont="1" applyFill="1" applyBorder="1"/>
    <xf numFmtId="0" fontId="56" fillId="0" borderId="0" xfId="4" applyFont="1"/>
    <xf numFmtId="0" fontId="19" fillId="0" borderId="0" xfId="4" applyFont="1" applyAlignment="1">
      <alignment horizontal="left"/>
    </xf>
    <xf numFmtId="0" fontId="19" fillId="0" borderId="0" xfId="0" applyFont="1" applyAlignment="1">
      <alignment horizontal="right"/>
    </xf>
    <xf numFmtId="0" fontId="19" fillId="0" borderId="0" xfId="7" applyFont="1" applyFill="1" applyBorder="1" applyAlignment="1">
      <alignment horizontal="center"/>
    </xf>
    <xf numFmtId="0" fontId="56" fillId="0" borderId="0" xfId="4" quotePrefix="1" applyFont="1"/>
    <xf numFmtId="0" fontId="19" fillId="0" borderId="0" xfId="6" applyFont="1" applyFill="1" applyBorder="1"/>
    <xf numFmtId="0" fontId="19" fillId="0" borderId="0" xfId="6" applyFont="1" applyFill="1" applyBorder="1" applyAlignment="1">
      <alignment horizontal="center"/>
    </xf>
    <xf numFmtId="165" fontId="19" fillId="0" borderId="0" xfId="0" applyNumberFormat="1" applyFont="1"/>
    <xf numFmtId="0" fontId="58" fillId="0" borderId="0" xfId="0" applyFont="1"/>
    <xf numFmtId="0" fontId="56" fillId="0" borderId="0" xfId="4" applyFont="1" applyAlignment="1">
      <alignment horizontal="left"/>
    </xf>
    <xf numFmtId="165" fontId="56" fillId="0" borderId="0" xfId="0" applyNumberFormat="1" applyFont="1"/>
    <xf numFmtId="0" fontId="19" fillId="0" borderId="0" xfId="6" applyFont="1" applyFill="1"/>
    <xf numFmtId="0" fontId="19" fillId="0" borderId="0" xfId="6" applyFont="1" applyFill="1" applyAlignment="1">
      <alignment horizontal="left"/>
    </xf>
    <xf numFmtId="164" fontId="19" fillId="0" borderId="0" xfId="6" applyNumberFormat="1" applyFont="1" applyFill="1" applyAlignment="1">
      <alignment horizontal="left"/>
    </xf>
    <xf numFmtId="0" fontId="19" fillId="0" borderId="0" xfId="6" applyNumberFormat="1" applyFont="1" applyFill="1" applyAlignment="1">
      <alignment horizontal="center"/>
    </xf>
    <xf numFmtId="0" fontId="19" fillId="0" borderId="0" xfId="7" applyFont="1" applyFill="1"/>
    <xf numFmtId="0" fontId="19" fillId="0" borderId="0" xfId="7" applyFont="1" applyFill="1" applyAlignment="1">
      <alignment horizontal="left"/>
    </xf>
    <xf numFmtId="164" fontId="19" fillId="0" borderId="0" xfId="7" applyNumberFormat="1" applyFont="1" applyFill="1" applyAlignment="1">
      <alignment horizontal="left"/>
    </xf>
    <xf numFmtId="0" fontId="19" fillId="0" borderId="0" xfId="7" applyNumberFormat="1" applyFont="1" applyFill="1" applyAlignment="1">
      <alignment horizontal="center"/>
    </xf>
    <xf numFmtId="0" fontId="19" fillId="0" borderId="0" xfId="7" applyFont="1" applyFill="1" applyAlignment="1">
      <alignment horizontal="center"/>
    </xf>
    <xf numFmtId="0" fontId="59" fillId="0" borderId="0" xfId="0" applyFont="1"/>
    <xf numFmtId="0" fontId="60" fillId="0" borderId="0" xfId="0" applyFont="1"/>
    <xf numFmtId="0" fontId="21" fillId="0" borderId="0" xfId="0" applyFont="1"/>
    <xf numFmtId="9" fontId="9" fillId="0" borderId="0" xfId="0" applyNumberFormat="1" applyFont="1"/>
    <xf numFmtId="9" fontId="0" fillId="0" borderId="0" xfId="0" applyNumberFormat="1"/>
    <xf numFmtId="0" fontId="55" fillId="15" borderId="3" xfId="0" applyFont="1" applyFill="1" applyBorder="1"/>
    <xf numFmtId="0" fontId="0" fillId="0" borderId="0" xfId="0" applyAlignment="1">
      <alignment horizontal="right"/>
    </xf>
    <xf numFmtId="0" fontId="40" fillId="0" borderId="4" xfId="5" applyFont="1" applyBorder="1" applyAlignment="1" applyProtection="1">
      <alignment horizontal="left" wrapText="1"/>
      <protection locked="0"/>
    </xf>
    <xf numFmtId="0" fontId="40" fillId="0" borderId="0" xfId="5" applyFont="1" applyAlignment="1" applyProtection="1">
      <alignment horizontal="left" wrapText="1"/>
      <protection locked="0"/>
    </xf>
    <xf numFmtId="0" fontId="40" fillId="0" borderId="16" xfId="5" applyFont="1" applyBorder="1" applyAlignment="1" applyProtection="1">
      <alignment horizontal="left" wrapText="1"/>
      <protection locked="0"/>
    </xf>
    <xf numFmtId="0" fontId="40" fillId="0" borderId="17" xfId="5" applyFont="1" applyBorder="1" applyAlignment="1" applyProtection="1">
      <alignment wrapText="1"/>
      <protection locked="0"/>
    </xf>
    <xf numFmtId="0" fontId="40" fillId="0" borderId="5" xfId="5" applyFont="1" applyBorder="1" applyAlignment="1" applyProtection="1">
      <alignment wrapText="1"/>
      <protection locked="0"/>
    </xf>
    <xf numFmtId="0" fontId="40" fillId="0" borderId="18" xfId="5" applyFont="1" applyBorder="1" applyAlignment="1" applyProtection="1">
      <alignment wrapText="1"/>
      <protection locked="0"/>
    </xf>
    <xf numFmtId="0" fontId="16" fillId="7" borderId="0" xfId="0" applyFont="1" applyFill="1" applyAlignment="1">
      <alignment horizontal="left" wrapText="1"/>
    </xf>
  </cellXfs>
  <cellStyles count="10">
    <cellStyle name="Bad" xfId="7" builtinId="27"/>
    <cellStyle name="Good" xfId="6" builtinId="26"/>
    <cellStyle name="Normal" xfId="0" builtinId="0"/>
    <cellStyle name="Normal 2" xfId="4" xr:uid="{F9CC4ED5-86EB-400D-9760-3B4B68A6AAB6}"/>
    <cellStyle name="Normal 2 2" xfId="5" xr:uid="{CD878473-C4FB-4259-A3E9-98CC17E69B4A}"/>
    <cellStyle name="Normal 3" xfId="8" xr:uid="{4D527527-8D78-4B4E-871B-6CD6B91ECB51}"/>
    <cellStyle name="Normal 3 2" xfId="9" xr:uid="{A2283178-615C-4134-9063-0E8101A5C972}"/>
    <cellStyle name="Note" xfId="3" builtinId="10"/>
    <cellStyle name="Output" xfId="2" builtinId="21"/>
    <cellStyle name="Percent" xfId="1" builtinId="5"/>
  </cellStyles>
  <dxfs count="25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B78C-4475-47B1-A4E8-3317F415FF87}">
  <dimension ref="A1:E15"/>
  <sheetViews>
    <sheetView tabSelected="1" workbookViewId="0">
      <selection activeCell="J10" sqref="J10"/>
    </sheetView>
  </sheetViews>
  <sheetFormatPr baseColWidth="10" defaultColWidth="8.83203125" defaultRowHeight="15" x14ac:dyDescent="0.2"/>
  <cols>
    <col min="2" max="2" width="46.5" customWidth="1"/>
    <col min="3" max="3" width="9" customWidth="1"/>
    <col min="4" max="4" width="12.1640625" customWidth="1"/>
  </cols>
  <sheetData>
    <row r="1" spans="1:5" ht="16" x14ac:dyDescent="0.2">
      <c r="A1" s="399" t="s">
        <v>0</v>
      </c>
      <c r="B1" s="400"/>
      <c r="C1" s="400"/>
      <c r="D1" s="400"/>
    </row>
    <row r="2" spans="1:5" ht="16" x14ac:dyDescent="0.2">
      <c r="A2" s="399"/>
      <c r="B2" s="400"/>
      <c r="C2" s="400"/>
      <c r="D2" s="400"/>
    </row>
    <row r="3" spans="1:5" ht="16" x14ac:dyDescent="0.2">
      <c r="B3" s="399" t="s">
        <v>1</v>
      </c>
      <c r="C3" s="399" t="s">
        <v>2</v>
      </c>
      <c r="D3" s="399" t="s">
        <v>3</v>
      </c>
      <c r="E3" s="439" t="s">
        <v>4</v>
      </c>
    </row>
    <row r="4" spans="1:5" ht="16" x14ac:dyDescent="0.2">
      <c r="A4" s="399" t="s">
        <v>5</v>
      </c>
      <c r="B4" s="399"/>
      <c r="C4" s="399"/>
      <c r="D4" s="399"/>
      <c r="E4" s="439"/>
    </row>
    <row r="5" spans="1:5" ht="16" x14ac:dyDescent="0.2">
      <c r="A5" s="400"/>
      <c r="B5" s="400" t="s">
        <v>6</v>
      </c>
      <c r="C5" s="400">
        <v>5</v>
      </c>
      <c r="D5" s="440">
        <v>0.10416666666666667</v>
      </c>
    </row>
    <row r="6" spans="1:5" ht="16" x14ac:dyDescent="0.2">
      <c r="A6" s="400"/>
      <c r="B6" s="400" t="s">
        <v>7</v>
      </c>
      <c r="C6" s="400">
        <v>43</v>
      </c>
      <c r="D6" s="440">
        <v>0.89583333333333337</v>
      </c>
    </row>
    <row r="7" spans="1:5" ht="16" x14ac:dyDescent="0.2">
      <c r="A7" s="400"/>
      <c r="B7" s="399" t="s">
        <v>8</v>
      </c>
      <c r="C7" s="399">
        <v>48</v>
      </c>
      <c r="D7" s="440"/>
    </row>
    <row r="8" spans="1:5" ht="16" x14ac:dyDescent="0.2">
      <c r="A8" s="400"/>
      <c r="B8" s="400" t="s">
        <v>9</v>
      </c>
      <c r="C8" s="400">
        <v>5</v>
      </c>
      <c r="D8" s="440"/>
    </row>
    <row r="9" spans="1:5" ht="16" x14ac:dyDescent="0.2">
      <c r="A9" s="400"/>
      <c r="B9" s="400" t="s">
        <v>10</v>
      </c>
      <c r="C9" s="400">
        <v>53</v>
      </c>
      <c r="D9" s="440"/>
      <c r="E9" t="s">
        <v>11</v>
      </c>
    </row>
    <row r="10" spans="1:5" ht="16" x14ac:dyDescent="0.2">
      <c r="A10" s="400"/>
      <c r="B10" s="400"/>
      <c r="C10" s="400"/>
      <c r="D10" s="440"/>
    </row>
    <row r="11" spans="1:5" ht="16" x14ac:dyDescent="0.2">
      <c r="A11" s="399" t="s">
        <v>12</v>
      </c>
      <c r="B11" s="399"/>
      <c r="C11" s="399"/>
      <c r="D11" s="399"/>
    </row>
    <row r="12" spans="1:5" ht="16" x14ac:dyDescent="0.2">
      <c r="A12" s="400"/>
      <c r="B12" s="400" t="s">
        <v>6</v>
      </c>
      <c r="C12" s="400">
        <v>60</v>
      </c>
      <c r="D12" s="440">
        <v>0.26548672566371684</v>
      </c>
    </row>
    <row r="13" spans="1:5" ht="16" x14ac:dyDescent="0.2">
      <c r="A13" s="400"/>
      <c r="B13" s="400" t="s">
        <v>7</v>
      </c>
      <c r="C13" s="400">
        <v>166</v>
      </c>
      <c r="D13" s="440">
        <v>0.73451327433628322</v>
      </c>
    </row>
    <row r="14" spans="1:5" ht="16" x14ac:dyDescent="0.2">
      <c r="A14" s="400"/>
      <c r="B14" s="399" t="s">
        <v>13</v>
      </c>
      <c r="C14" s="399">
        <v>226</v>
      </c>
      <c r="D14" s="440"/>
    </row>
    <row r="15" spans="1:5" x14ac:dyDescent="0.2">
      <c r="D15" s="44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27010-E281-46A9-8B85-B459704E6F6C}">
  <dimension ref="A1:I41"/>
  <sheetViews>
    <sheetView topLeftCell="D1" workbookViewId="0">
      <selection activeCell="F2" sqref="F2"/>
    </sheetView>
  </sheetViews>
  <sheetFormatPr baseColWidth="10" defaultColWidth="8.83203125" defaultRowHeight="15" x14ac:dyDescent="0.2"/>
  <cols>
    <col min="1" max="1" width="13.33203125" style="81" customWidth="1"/>
    <col min="2" max="2" width="16.5" style="81" customWidth="1"/>
    <col min="3" max="3" width="30" style="81" customWidth="1"/>
    <col min="4" max="4" width="14.5" style="81" customWidth="1"/>
    <col min="5" max="5" width="19.5" style="81" customWidth="1"/>
    <col min="6" max="6" width="93" style="81" customWidth="1"/>
    <col min="7" max="7" width="31.33203125" customWidth="1"/>
  </cols>
  <sheetData>
    <row r="1" spans="1:7" ht="16" x14ac:dyDescent="0.2">
      <c r="A1" s="396" t="s">
        <v>677</v>
      </c>
      <c r="B1" s="397"/>
      <c r="D1" s="384"/>
      <c r="F1" s="380"/>
    </row>
    <row r="2" spans="1:7" ht="16" x14ac:dyDescent="0.2">
      <c r="B2" s="396" t="s">
        <v>514</v>
      </c>
      <c r="D2" s="384"/>
      <c r="F2" s="380"/>
    </row>
    <row r="3" spans="1:7" x14ac:dyDescent="0.2">
      <c r="B3" s="81" t="s">
        <v>678</v>
      </c>
      <c r="C3" s="81" t="s">
        <v>42</v>
      </c>
      <c r="D3" s="384"/>
      <c r="F3" s="380"/>
    </row>
    <row r="4" spans="1:7" x14ac:dyDescent="0.2">
      <c r="B4" s="81" t="s">
        <v>679</v>
      </c>
      <c r="C4" s="81" t="s">
        <v>20</v>
      </c>
      <c r="D4" s="384"/>
      <c r="F4" s="380"/>
    </row>
    <row r="5" spans="1:7" x14ac:dyDescent="0.2">
      <c r="D5" s="384"/>
      <c r="F5" s="380"/>
    </row>
    <row r="6" spans="1:7" ht="16" x14ac:dyDescent="0.2">
      <c r="A6" s="383" t="s">
        <v>680</v>
      </c>
      <c r="B6" s="385" t="s">
        <v>514</v>
      </c>
      <c r="C6" s="383" t="s">
        <v>1</v>
      </c>
      <c r="D6" s="383" t="s">
        <v>681</v>
      </c>
      <c r="E6" s="383" t="s">
        <v>682</v>
      </c>
      <c r="F6" s="381" t="s">
        <v>4</v>
      </c>
      <c r="G6" s="344"/>
    </row>
    <row r="7" spans="1:7" x14ac:dyDescent="0.2">
      <c r="A7" s="386" t="s">
        <v>274</v>
      </c>
      <c r="B7" s="398">
        <f>'CR01'!C206</f>
        <v>18.438583801488967</v>
      </c>
      <c r="C7" s="386" t="str">
        <f>'CR01'!E206</f>
        <v>Unacceptable; requires immediate restoration</v>
      </c>
      <c r="D7" s="386">
        <f>'CR01'!F206</f>
        <v>5</v>
      </c>
      <c r="E7" s="386" t="str">
        <f>'CR01'!G206</f>
        <v>2018-2022</v>
      </c>
      <c r="F7" s="81" t="s">
        <v>683</v>
      </c>
      <c r="G7" s="345"/>
    </row>
    <row r="8" spans="1:7" x14ac:dyDescent="0.2">
      <c r="A8" s="386" t="s">
        <v>278</v>
      </c>
      <c r="B8" s="398">
        <f>'CR02'!C206</f>
        <v>32.463451803547251</v>
      </c>
      <c r="C8" s="386" t="str">
        <f>'CR02'!E206</f>
        <v>Unacceptable; requires immediate restoration</v>
      </c>
      <c r="D8" s="386">
        <f>'CR02'!F206</f>
        <v>5</v>
      </c>
      <c r="E8" s="386" t="str">
        <f>'CR02'!G206</f>
        <v>2018-2022</v>
      </c>
      <c r="F8" s="81" t="s">
        <v>684</v>
      </c>
      <c r="G8" s="345"/>
    </row>
    <row r="9" spans="1:7" x14ac:dyDescent="0.2">
      <c r="A9" s="386" t="s">
        <v>280</v>
      </c>
      <c r="B9" s="398">
        <f>'CR03'!C206</f>
        <v>48.500083179183072</v>
      </c>
      <c r="C9" s="386" t="str">
        <f>'CR03'!E206</f>
        <v>Unacceptable; requires immediate restoration</v>
      </c>
      <c r="D9" s="386">
        <f>'CR03'!F206</f>
        <v>5</v>
      </c>
      <c r="E9" s="386" t="str">
        <f>'CR03'!G206</f>
        <v>2018-2022</v>
      </c>
      <c r="F9" s="81" t="s">
        <v>685</v>
      </c>
      <c r="G9" s="345"/>
    </row>
    <row r="10" spans="1:7" x14ac:dyDescent="0.2">
      <c r="A10" s="386" t="s">
        <v>282</v>
      </c>
      <c r="B10" s="398">
        <f>'ER01'!C206</f>
        <v>35.651722899748755</v>
      </c>
      <c r="C10" s="386" t="str">
        <f>'ER01'!E206</f>
        <v>Unacceptable; requires immediate restoration</v>
      </c>
      <c r="D10" s="386">
        <f>'ER01'!F206</f>
        <v>5</v>
      </c>
      <c r="E10" s="386" t="str">
        <f>'ER01'!G206</f>
        <v>2018-2022</v>
      </c>
      <c r="F10" s="81" t="s">
        <v>686</v>
      </c>
      <c r="G10" s="345"/>
    </row>
    <row r="11" spans="1:7" x14ac:dyDescent="0.2">
      <c r="A11" s="386" t="s">
        <v>284</v>
      </c>
      <c r="B11" s="398">
        <f>'ER02'!C206</f>
        <v>41.692277427349836</v>
      </c>
      <c r="C11" s="386" t="str">
        <f>'ER02'!E206</f>
        <v>Unacceptable; requires immediate restoration</v>
      </c>
      <c r="D11" s="386">
        <f>'ER02'!F206</f>
        <v>5</v>
      </c>
      <c r="E11" s="387" t="str">
        <f>'ER02'!G206</f>
        <v>2018-2022</v>
      </c>
      <c r="F11" s="81" t="s">
        <v>686</v>
      </c>
      <c r="G11" s="345"/>
    </row>
    <row r="12" spans="1:7" x14ac:dyDescent="0.2">
      <c r="A12" s="386" t="s">
        <v>286</v>
      </c>
      <c r="B12" s="398">
        <f>'ER03'!C206</f>
        <v>56.722636473733971</v>
      </c>
      <c r="C12" s="386" t="str">
        <f>'ER03'!E206</f>
        <v>Unacceptable; requires immediate restoration</v>
      </c>
      <c r="D12" s="386">
        <f>'ER03'!F206</f>
        <v>5</v>
      </c>
      <c r="E12" s="387" t="str">
        <f>'ER03'!G206</f>
        <v>2018-2022</v>
      </c>
      <c r="F12" s="81" t="s">
        <v>687</v>
      </c>
      <c r="G12" s="345"/>
    </row>
    <row r="13" spans="1:7" x14ac:dyDescent="0.2">
      <c r="A13" s="386" t="s">
        <v>610</v>
      </c>
      <c r="B13" s="398" t="s">
        <v>688</v>
      </c>
      <c r="C13" s="388"/>
      <c r="D13" s="388"/>
      <c r="E13" s="389"/>
      <c r="G13" s="345"/>
    </row>
    <row r="14" spans="1:7" x14ac:dyDescent="0.2">
      <c r="A14" s="390" t="s">
        <v>288</v>
      </c>
      <c r="B14" s="391">
        <f>'PB02'!C206</f>
        <v>24.30677152756121</v>
      </c>
      <c r="C14" s="390" t="str">
        <f>'PB02'!E206</f>
        <v>Unacceptable; requires immediate restoration</v>
      </c>
      <c r="D14" s="390">
        <f>'PB02'!F206</f>
        <v>5</v>
      </c>
      <c r="E14" s="392" t="str">
        <f>'PB02'!G206</f>
        <v>2018-2022</v>
      </c>
    </row>
    <row r="15" spans="1:7" x14ac:dyDescent="0.2">
      <c r="A15" s="390" t="s">
        <v>291</v>
      </c>
      <c r="B15" s="391">
        <f>'PB03'!C206</f>
        <v>31.62985742095713</v>
      </c>
      <c r="C15" s="390" t="str">
        <f>'PB03'!E206</f>
        <v>Unacceptable; requires immediate restoration</v>
      </c>
      <c r="D15" s="390">
        <f>'PB03'!F206</f>
        <v>5</v>
      </c>
      <c r="E15" s="392" t="str">
        <f>'PB03'!G206</f>
        <v>2018-2022</v>
      </c>
    </row>
    <row r="16" spans="1:7" x14ac:dyDescent="0.2">
      <c r="A16" s="390" t="s">
        <v>292</v>
      </c>
      <c r="B16" s="391">
        <f>'PB04'!C206</f>
        <v>37.054772664542504</v>
      </c>
      <c r="C16" s="390" t="str">
        <f>'PB04'!E206</f>
        <v>Unacceptable; requires immediate restoration</v>
      </c>
      <c r="D16" s="390">
        <f>'PB04'!F206</f>
        <v>5</v>
      </c>
      <c r="E16" s="392" t="str">
        <f>'PB04'!G206</f>
        <v>2018-2022</v>
      </c>
    </row>
    <row r="17" spans="1:9" x14ac:dyDescent="0.2">
      <c r="A17" s="390" t="s">
        <v>293</v>
      </c>
      <c r="B17" s="391">
        <f>'PB05'!C206</f>
        <v>41.290374451012248</v>
      </c>
      <c r="C17" s="390" t="str">
        <f>'PB05'!E206</f>
        <v>Unacceptable; requires immediate restoration</v>
      </c>
      <c r="D17" s="390">
        <f>'PB05'!F206</f>
        <v>5</v>
      </c>
      <c r="E17" s="392" t="str">
        <f>'PB05'!G206</f>
        <v>2018-2022</v>
      </c>
    </row>
    <row r="18" spans="1:9" x14ac:dyDescent="0.2">
      <c r="A18" s="390" t="s">
        <v>295</v>
      </c>
      <c r="B18" s="391">
        <f>'PB06'!C206</f>
        <v>43.413722441786277</v>
      </c>
      <c r="C18" s="390" t="str">
        <f>'PB06'!E206</f>
        <v>Unacceptable; requires immediate restoration</v>
      </c>
      <c r="D18" s="390">
        <f>'PB06'!F206</f>
        <v>5</v>
      </c>
      <c r="E18" s="392" t="str">
        <f>'PB06'!G206</f>
        <v>2018-2022</v>
      </c>
    </row>
    <row r="19" spans="1:9" x14ac:dyDescent="0.2">
      <c r="A19" s="390" t="s">
        <v>297</v>
      </c>
      <c r="B19" s="391">
        <f>'PB07'!C206</f>
        <v>38.069121413693381</v>
      </c>
      <c r="C19" s="390" t="str">
        <f>'PB07'!E206</f>
        <v>Unacceptable; requires immediate restoration</v>
      </c>
      <c r="D19" s="390">
        <f>'PB07'!F206</f>
        <v>5</v>
      </c>
      <c r="E19" s="392" t="str">
        <f>'PB07'!G206</f>
        <v>2018-2022</v>
      </c>
    </row>
    <row r="20" spans="1:9" x14ac:dyDescent="0.2">
      <c r="A20" s="386" t="s">
        <v>299</v>
      </c>
      <c r="B20" s="398">
        <f>'PB08'!C292</f>
        <v>42.622251376336706</v>
      </c>
      <c r="C20" s="386" t="str">
        <f>'PB08'!E292</f>
        <v>Unacceptable; requires immediate restoration</v>
      </c>
      <c r="D20" s="386">
        <f>'PB08'!F292</f>
        <v>5</v>
      </c>
      <c r="E20" s="387" t="str">
        <f>'PB08'!G292</f>
        <v>2018-2022</v>
      </c>
      <c r="F20" s="81" t="s">
        <v>689</v>
      </c>
    </row>
    <row r="21" spans="1:9" x14ac:dyDescent="0.2">
      <c r="A21" s="386" t="s">
        <v>627</v>
      </c>
      <c r="B21" s="398">
        <f>'PB09'!C206</f>
        <v>45.07096142937057</v>
      </c>
      <c r="C21" s="386" t="str">
        <f>'PB09'!E206</f>
        <v>Unacceptable; requires immediate restoration</v>
      </c>
      <c r="D21" s="386">
        <f>'PB09'!F206</f>
        <v>5</v>
      </c>
      <c r="E21" s="387" t="s">
        <v>102</v>
      </c>
      <c r="F21" s="81" t="s">
        <v>689</v>
      </c>
    </row>
    <row r="22" spans="1:9" x14ac:dyDescent="0.2">
      <c r="A22" s="386" t="s">
        <v>301</v>
      </c>
      <c r="B22" s="398">
        <f>'PB10'!C206</f>
        <v>47.663314500500135</v>
      </c>
      <c r="C22" s="386" t="str">
        <f>'PB10'!E206</f>
        <v>Unacceptable; requires immediate restoration</v>
      </c>
      <c r="D22" s="386">
        <f>'PB10'!F206</f>
        <v>5</v>
      </c>
      <c r="E22" s="387" t="s">
        <v>102</v>
      </c>
      <c r="F22" s="81" t="s">
        <v>690</v>
      </c>
    </row>
    <row r="23" spans="1:9" x14ac:dyDescent="0.2">
      <c r="A23" s="390" t="s">
        <v>303</v>
      </c>
      <c r="B23" s="391">
        <f>'PB11'!C206</f>
        <v>57.386055269398412</v>
      </c>
      <c r="C23" s="390" t="str">
        <f>'PB11'!E206</f>
        <v>Unacceptable; requires immediate restoration</v>
      </c>
      <c r="D23" s="390">
        <f>'PB11'!F206</f>
        <v>5</v>
      </c>
      <c r="E23" s="392" t="str">
        <f>'PB11'!G206</f>
        <v>2018-2022</v>
      </c>
    </row>
    <row r="24" spans="1:9" x14ac:dyDescent="0.2">
      <c r="A24" s="390" t="s">
        <v>305</v>
      </c>
      <c r="B24" s="391">
        <f>'PB12'!C206</f>
        <v>63.439631308742094</v>
      </c>
      <c r="C24" s="390" t="str">
        <f>'PB12'!E206</f>
        <v>Unacceptable; requires immediate restoration</v>
      </c>
      <c r="D24" s="390">
        <f>'PB12'!F206</f>
        <v>5</v>
      </c>
      <c r="E24" s="392" t="str">
        <f>'PB12'!G206</f>
        <v>2018-2022</v>
      </c>
    </row>
    <row r="25" spans="1:9" x14ac:dyDescent="0.2">
      <c r="A25" s="390" t="s">
        <v>307</v>
      </c>
      <c r="B25" s="391">
        <f>'PB13'!C221</f>
        <v>64.86012749223832</v>
      </c>
      <c r="C25" s="390" t="str">
        <f>'PB13'!E221</f>
        <v>Unacceptable; requires immediate restoration</v>
      </c>
      <c r="D25" s="390">
        <f>'PB13'!F221</f>
        <v>5</v>
      </c>
      <c r="E25" s="392" t="str">
        <f>'PB13'!G221</f>
        <v>2018-2022</v>
      </c>
    </row>
    <row r="26" spans="1:9" x14ac:dyDescent="0.2">
      <c r="A26" s="393" t="s">
        <v>309</v>
      </c>
      <c r="B26" s="394">
        <f>'PB14'!C206</f>
        <v>85.189533667111462</v>
      </c>
      <c r="C26" s="393" t="str">
        <f>'PB14'!E206</f>
        <v>Acceptable;requires ongoing protection</v>
      </c>
      <c r="D26" s="393">
        <f>'PB14'!F206</f>
        <v>5</v>
      </c>
      <c r="E26" s="395" t="str">
        <f>'PB14'!G206</f>
        <v>2018-2022</v>
      </c>
    </row>
    <row r="27" spans="1:9" x14ac:dyDescent="0.2">
      <c r="A27" s="390" t="s">
        <v>311</v>
      </c>
      <c r="B27" s="391">
        <f>'PB15'!C206</f>
        <v>40.471470829400545</v>
      </c>
      <c r="C27" s="390" t="str">
        <f>'PB15'!E206</f>
        <v>Unacceptable; requires immediate restoration</v>
      </c>
      <c r="D27" s="390">
        <f>'PB15'!F206</f>
        <v>5</v>
      </c>
      <c r="E27" s="392" t="str">
        <f>'PB15'!G206</f>
        <v>2018-2022</v>
      </c>
    </row>
    <row r="28" spans="1:9" x14ac:dyDescent="0.2">
      <c r="A28" s="386" t="s">
        <v>640</v>
      </c>
      <c r="B28" s="398" t="s">
        <v>691</v>
      </c>
      <c r="C28" s="386"/>
      <c r="D28" s="386">
        <v>5</v>
      </c>
      <c r="E28" s="387" t="s">
        <v>102</v>
      </c>
      <c r="F28" s="382"/>
      <c r="G28" s="55"/>
      <c r="H28" s="55"/>
      <c r="I28" s="55"/>
    </row>
    <row r="29" spans="1:9" x14ac:dyDescent="0.2">
      <c r="A29" s="386" t="s">
        <v>394</v>
      </c>
      <c r="B29" s="398">
        <f>'WB01'!C206</f>
        <v>47.919776769387042</v>
      </c>
      <c r="C29" s="386" t="str">
        <f>'WB01'!E206</f>
        <v>Unacceptable; requires immediate restoration</v>
      </c>
      <c r="D29" s="386">
        <f>'WB01'!F206</f>
        <v>5</v>
      </c>
      <c r="E29" s="387" t="str">
        <f>'WB01'!G206</f>
        <v>2018-2022</v>
      </c>
      <c r="F29" s="81" t="s">
        <v>692</v>
      </c>
    </row>
    <row r="30" spans="1:9" x14ac:dyDescent="0.2">
      <c r="A30" s="386" t="s">
        <v>395</v>
      </c>
      <c r="B30" s="398">
        <f>'WB02'!C206</f>
        <v>49.505396582891557</v>
      </c>
      <c r="C30" s="386" t="str">
        <f>'WB02'!E206</f>
        <v>Unacceptable; requires immediate restoration</v>
      </c>
      <c r="D30" s="386">
        <f>'WB02'!F206</f>
        <v>5</v>
      </c>
      <c r="E30" s="387" t="s">
        <v>102</v>
      </c>
      <c r="F30" s="81" t="s">
        <v>692</v>
      </c>
    </row>
    <row r="31" spans="1:9" x14ac:dyDescent="0.2">
      <c r="A31" s="386" t="s">
        <v>397</v>
      </c>
      <c r="B31" s="398">
        <f>'WB03'!C206</f>
        <v>52.726810747597291</v>
      </c>
      <c r="C31" s="386" t="str">
        <f>'WB03'!E206</f>
        <v>Unacceptable; requires immediate restoration</v>
      </c>
      <c r="D31" s="386">
        <f>'WB03'!F206</f>
        <v>5</v>
      </c>
      <c r="E31" s="387" t="s">
        <v>102</v>
      </c>
      <c r="F31" s="81" t="s">
        <v>692</v>
      </c>
    </row>
    <row r="32" spans="1:9" x14ac:dyDescent="0.2">
      <c r="A32" s="390" t="s">
        <v>399</v>
      </c>
      <c r="B32" s="391">
        <f>'WB04'!C206</f>
        <v>53.363279979911439</v>
      </c>
      <c r="C32" s="390" t="str">
        <f>'WB04'!E206</f>
        <v>Unacceptable; requires immediate restoration</v>
      </c>
      <c r="D32" s="390">
        <f>'WB04'!F206</f>
        <v>5</v>
      </c>
      <c r="E32" s="392" t="str">
        <f>'WB04'!G206</f>
        <v>2018-2022</v>
      </c>
    </row>
    <row r="33" spans="1:5" x14ac:dyDescent="0.2">
      <c r="A33" s="386" t="s">
        <v>656</v>
      </c>
      <c r="B33" s="398" t="s">
        <v>693</v>
      </c>
      <c r="C33" s="388"/>
      <c r="D33" s="388"/>
      <c r="E33" s="389"/>
    </row>
    <row r="34" spans="1:5" x14ac:dyDescent="0.2">
      <c r="A34" s="386" t="s">
        <v>659</v>
      </c>
      <c r="B34" s="398" t="s">
        <v>694</v>
      </c>
      <c r="C34" s="388"/>
      <c r="D34" s="388"/>
      <c r="E34" s="389"/>
    </row>
    <row r="35" spans="1:5" x14ac:dyDescent="0.2">
      <c r="A35" s="390" t="s">
        <v>400</v>
      </c>
      <c r="B35" s="391">
        <f>'WB07'!C206</f>
        <v>21.77136804298723</v>
      </c>
      <c r="C35" s="390" t="str">
        <f>'WB07'!E206</f>
        <v>Unacceptable; requires immediate restoration</v>
      </c>
      <c r="D35" s="390">
        <f>'WB07'!F206</f>
        <v>5</v>
      </c>
      <c r="E35" s="392" t="str">
        <f>'WB07'!G206</f>
        <v>2018-2022</v>
      </c>
    </row>
    <row r="36" spans="1:5" x14ac:dyDescent="0.2">
      <c r="A36" s="390" t="s">
        <v>401</v>
      </c>
      <c r="B36" s="391">
        <f>'WB08'!C206</f>
        <v>32.720392446311259</v>
      </c>
      <c r="C36" s="390" t="str">
        <f>'WB08'!E206</f>
        <v>Unacceptable; requires immediate restoration</v>
      </c>
      <c r="D36" s="390">
        <f>'WB08'!F206</f>
        <v>5</v>
      </c>
      <c r="E36" s="392" t="str">
        <f>'WB08'!G206</f>
        <v>2018-2022</v>
      </c>
    </row>
    <row r="37" spans="1:5" x14ac:dyDescent="0.2">
      <c r="A37" s="390" t="s">
        <v>402</v>
      </c>
      <c r="B37" s="391">
        <f>'WB09'!C206</f>
        <v>41.975203884342918</v>
      </c>
      <c r="C37" s="390" t="str">
        <f>'WB09'!E206</f>
        <v>Unacceptable; requires immediate restoration</v>
      </c>
      <c r="D37" s="390">
        <f>'WB09'!F206</f>
        <v>5</v>
      </c>
      <c r="E37" s="392" t="str">
        <f>'WB09'!G206</f>
        <v>2018-2022</v>
      </c>
    </row>
    <row r="38" spans="1:5" x14ac:dyDescent="0.2">
      <c r="A38" s="386" t="s">
        <v>668</v>
      </c>
      <c r="B38" s="398" t="s">
        <v>691</v>
      </c>
      <c r="C38" s="386" t="s">
        <v>695</v>
      </c>
      <c r="D38" s="386">
        <v>5</v>
      </c>
      <c r="E38" s="387" t="s">
        <v>102</v>
      </c>
    </row>
    <row r="39" spans="1:5" x14ac:dyDescent="0.2">
      <c r="A39" s="390" t="s">
        <v>403</v>
      </c>
      <c r="B39" s="391">
        <f>'WB11'!C206</f>
        <v>49.615496189244354</v>
      </c>
      <c r="C39" s="390" t="str">
        <f>'WB11'!E206</f>
        <v>Unacceptable; requires immediate restoration</v>
      </c>
      <c r="D39" s="390">
        <f>'WB11'!F206</f>
        <v>5</v>
      </c>
      <c r="E39" s="392" t="str">
        <f>'WB11'!G206</f>
        <v>2018-2022</v>
      </c>
    </row>
    <row r="40" spans="1:5" x14ac:dyDescent="0.2">
      <c r="A40" s="390" t="s">
        <v>404</v>
      </c>
      <c r="B40" s="391">
        <f>'WB12'!C216</f>
        <v>56.991151381161714</v>
      </c>
      <c r="C40" s="390" t="str">
        <f>'WB12'!E216</f>
        <v>Unacceptable; requires immediate restoration</v>
      </c>
      <c r="D40" s="390">
        <f>'WB12'!F216</f>
        <v>5</v>
      </c>
      <c r="E40" s="392" t="str">
        <f>'WB12'!G216</f>
        <v>2018-2022</v>
      </c>
    </row>
    <row r="41" spans="1:5" x14ac:dyDescent="0.2">
      <c r="A41" s="386" t="s">
        <v>405</v>
      </c>
      <c r="B41" s="398">
        <f>'WB13'!C285</f>
        <v>64.863074644242559</v>
      </c>
      <c r="C41" s="386" t="str">
        <f>'WB13'!E284</f>
        <v>Unacceptable; requires immediate restoration</v>
      </c>
      <c r="D41" s="386">
        <f>'WB13'!F284</f>
        <v>5</v>
      </c>
      <c r="E41" s="387" t="str">
        <f>'WB13'!G284</f>
        <v>2018-2022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BE4E-3F8D-4D4B-AA52-27E0E5C9584E}">
  <dimension ref="A1:AY406"/>
  <sheetViews>
    <sheetView workbookViewId="0">
      <selection activeCell="D12" sqref="D12"/>
    </sheetView>
  </sheetViews>
  <sheetFormatPr baseColWidth="10" defaultColWidth="8.83203125" defaultRowHeight="15" x14ac:dyDescent="0.2"/>
  <cols>
    <col min="5" max="5" width="10.83203125" customWidth="1"/>
  </cols>
  <sheetData>
    <row r="1" spans="1:51" x14ac:dyDescent="0.2">
      <c r="A1" s="263"/>
      <c r="B1" s="263"/>
      <c r="C1" s="263"/>
      <c r="D1" s="263"/>
      <c r="E1" s="264"/>
      <c r="F1" s="263"/>
      <c r="G1" s="263"/>
      <c r="H1" s="263"/>
      <c r="I1" s="263"/>
      <c r="J1" s="263"/>
      <c r="K1" s="263"/>
      <c r="L1" s="263"/>
      <c r="M1" s="263"/>
      <c r="N1" s="263"/>
      <c r="O1" s="263"/>
      <c r="P1" s="43" t="s">
        <v>977</v>
      </c>
      <c r="Q1" s="43" t="s">
        <v>976</v>
      </c>
      <c r="R1" s="43" t="s">
        <v>976</v>
      </c>
      <c r="S1" s="43" t="s">
        <v>976</v>
      </c>
      <c r="T1" s="43"/>
      <c r="U1" s="43"/>
      <c r="V1" s="43"/>
      <c r="W1" s="263"/>
      <c r="X1" s="263"/>
      <c r="Y1" s="263"/>
      <c r="Z1" s="43" t="s">
        <v>978</v>
      </c>
      <c r="AA1" s="43" t="s">
        <v>979</v>
      </c>
      <c r="AB1" s="43"/>
      <c r="AC1" s="263"/>
      <c r="AD1" s="263"/>
      <c r="AE1" s="263"/>
      <c r="AF1" s="263"/>
      <c r="AG1" s="263"/>
      <c r="AH1" s="263"/>
      <c r="AI1" s="263"/>
      <c r="AJ1" s="263"/>
      <c r="AK1" s="263"/>
      <c r="AL1" s="263"/>
      <c r="AM1" s="263"/>
      <c r="AN1" s="263"/>
      <c r="AO1" s="263"/>
      <c r="AP1" s="263"/>
      <c r="AQ1" s="43"/>
      <c r="AR1" s="263"/>
      <c r="AS1" s="263" t="s">
        <v>977</v>
      </c>
      <c r="AT1" s="263"/>
      <c r="AU1" s="263"/>
      <c r="AV1" s="263"/>
      <c r="AW1" s="263"/>
      <c r="AX1" s="263"/>
      <c r="AY1" s="265"/>
    </row>
    <row r="2" spans="1:51" x14ac:dyDescent="0.2">
      <c r="A2" s="43"/>
      <c r="B2" s="263"/>
      <c r="C2" s="263"/>
      <c r="D2" s="263"/>
      <c r="E2" s="264"/>
      <c r="F2" s="43"/>
      <c r="G2" s="43"/>
      <c r="H2" s="43" t="s">
        <v>696</v>
      </c>
      <c r="I2" s="266" t="s">
        <v>697</v>
      </c>
      <c r="J2" s="263"/>
      <c r="K2" s="43" t="s">
        <v>698</v>
      </c>
      <c r="L2" s="43" t="s">
        <v>699</v>
      </c>
      <c r="M2" s="43" t="s">
        <v>700</v>
      </c>
      <c r="N2" s="43" t="s">
        <v>701</v>
      </c>
      <c r="O2" s="263"/>
      <c r="P2" s="43" t="s">
        <v>707</v>
      </c>
      <c r="Q2" s="43" t="s">
        <v>704</v>
      </c>
      <c r="R2" s="43" t="s">
        <v>705</v>
      </c>
      <c r="S2" s="43" t="s">
        <v>706</v>
      </c>
      <c r="T2" s="43"/>
      <c r="U2" s="43" t="s">
        <v>703</v>
      </c>
      <c r="V2" s="43" t="s">
        <v>702</v>
      </c>
      <c r="W2" s="43" t="s">
        <v>709</v>
      </c>
      <c r="X2" s="43" t="s">
        <v>708</v>
      </c>
      <c r="Y2" s="43" t="s">
        <v>710</v>
      </c>
      <c r="Z2" s="43" t="s">
        <v>711</v>
      </c>
      <c r="AA2" s="43" t="s">
        <v>711</v>
      </c>
      <c r="AB2" s="43"/>
      <c r="AC2" s="43" t="s">
        <v>712</v>
      </c>
      <c r="AD2" s="43" t="s">
        <v>713</v>
      </c>
      <c r="AE2" s="43" t="s">
        <v>714</v>
      </c>
      <c r="AF2" s="43" t="s">
        <v>715</v>
      </c>
      <c r="AG2" s="43" t="s">
        <v>716</v>
      </c>
      <c r="AH2" s="43" t="s">
        <v>485</v>
      </c>
      <c r="AI2" s="43" t="s">
        <v>717</v>
      </c>
      <c r="AJ2" s="43" t="s">
        <v>718</v>
      </c>
      <c r="AK2" s="43" t="s">
        <v>719</v>
      </c>
      <c r="AL2" s="43" t="s">
        <v>720</v>
      </c>
      <c r="AM2" s="43" t="s">
        <v>721</v>
      </c>
      <c r="AN2" s="43" t="s">
        <v>489</v>
      </c>
      <c r="AO2" s="43" t="s">
        <v>722</v>
      </c>
      <c r="AP2" s="43" t="s">
        <v>723</v>
      </c>
      <c r="AQ2" s="43" t="s">
        <v>724</v>
      </c>
      <c r="AR2" s="43" t="s">
        <v>725</v>
      </c>
      <c r="AS2" s="43" t="s">
        <v>726</v>
      </c>
      <c r="AT2" s="263"/>
      <c r="AU2" s="263"/>
      <c r="AV2" s="263"/>
      <c r="AW2" s="263"/>
      <c r="AX2" s="263"/>
      <c r="AY2" s="265"/>
    </row>
    <row r="3" spans="1:51" x14ac:dyDescent="0.2">
      <c r="A3" s="55" t="s">
        <v>728</v>
      </c>
      <c r="B3" s="55" t="s">
        <v>729</v>
      </c>
      <c r="C3" s="55" t="s">
        <v>707</v>
      </c>
      <c r="D3" s="55" t="s">
        <v>730</v>
      </c>
      <c r="E3" s="267" t="s">
        <v>731</v>
      </c>
      <c r="F3" s="55" t="s">
        <v>15</v>
      </c>
      <c r="G3" s="55" t="s">
        <v>1123</v>
      </c>
      <c r="H3" s="55" t="s">
        <v>732</v>
      </c>
      <c r="I3" s="267" t="s">
        <v>733</v>
      </c>
      <c r="J3" s="58" t="s">
        <v>734</v>
      </c>
      <c r="K3" s="58" t="s">
        <v>735</v>
      </c>
      <c r="L3" s="58" t="s">
        <v>736</v>
      </c>
      <c r="M3" s="55" t="s">
        <v>737</v>
      </c>
      <c r="N3" s="55" t="s">
        <v>738</v>
      </c>
      <c r="O3" s="55" t="s">
        <v>739</v>
      </c>
      <c r="P3" s="55" t="s">
        <v>742</v>
      </c>
      <c r="Q3" s="55" t="s">
        <v>742</v>
      </c>
      <c r="R3" s="55" t="s">
        <v>742</v>
      </c>
      <c r="S3" s="55" t="s">
        <v>742</v>
      </c>
      <c r="T3" s="55" t="s">
        <v>743</v>
      </c>
      <c r="U3" s="55" t="s">
        <v>741</v>
      </c>
      <c r="V3" s="55" t="s">
        <v>740</v>
      </c>
      <c r="W3" s="55" t="s">
        <v>745</v>
      </c>
      <c r="X3" s="55" t="s">
        <v>744</v>
      </c>
      <c r="Y3" s="55" t="s">
        <v>746</v>
      </c>
      <c r="Z3" s="55" t="s">
        <v>747</v>
      </c>
      <c r="AA3" s="55" t="s">
        <v>747</v>
      </c>
      <c r="AB3" s="55" t="s">
        <v>749</v>
      </c>
      <c r="AC3" s="55" t="s">
        <v>750</v>
      </c>
      <c r="AD3" s="55" t="s">
        <v>751</v>
      </c>
      <c r="AE3" s="55" t="s">
        <v>494</v>
      </c>
      <c r="AF3" s="55" t="s">
        <v>494</v>
      </c>
      <c r="AG3" s="55" t="s">
        <v>494</v>
      </c>
      <c r="AH3" s="55" t="s">
        <v>494</v>
      </c>
      <c r="AI3" s="55" t="s">
        <v>494</v>
      </c>
      <c r="AJ3" s="55" t="s">
        <v>494</v>
      </c>
      <c r="AK3" s="55" t="s">
        <v>494</v>
      </c>
      <c r="AL3" s="55" t="s">
        <v>494</v>
      </c>
      <c r="AM3" s="55" t="s">
        <v>725</v>
      </c>
      <c r="AN3" s="55" t="s">
        <v>494</v>
      </c>
      <c r="AO3" s="55" t="s">
        <v>494</v>
      </c>
      <c r="AP3" s="55" t="s">
        <v>752</v>
      </c>
      <c r="AQ3" s="55" t="s">
        <v>752</v>
      </c>
      <c r="AR3" s="55" t="s">
        <v>753</v>
      </c>
      <c r="AS3" s="55" t="s">
        <v>752</v>
      </c>
      <c r="AT3" s="263"/>
      <c r="AU3" s="263"/>
      <c r="AV3" s="263"/>
      <c r="AW3" s="263"/>
      <c r="AX3" s="263"/>
      <c r="AY3" s="265"/>
    </row>
    <row r="4" spans="1:51" x14ac:dyDescent="0.2">
      <c r="A4" s="265" t="s">
        <v>756</v>
      </c>
      <c r="B4" s="268" t="s">
        <v>394</v>
      </c>
      <c r="C4" s="268" t="s">
        <v>757</v>
      </c>
      <c r="D4" s="265"/>
      <c r="E4" s="269">
        <v>44757</v>
      </c>
      <c r="F4" s="268" t="s">
        <v>70</v>
      </c>
      <c r="G4" s="268" t="s">
        <v>1124</v>
      </c>
      <c r="H4" s="265" t="s">
        <v>1125</v>
      </c>
      <c r="I4" s="268">
        <v>0</v>
      </c>
      <c r="J4" s="268" t="s">
        <v>760</v>
      </c>
      <c r="K4" s="270">
        <v>0.35416666666666669</v>
      </c>
      <c r="L4" s="268">
        <v>3</v>
      </c>
      <c r="M4" s="268">
        <v>1</v>
      </c>
      <c r="N4" s="268" t="s">
        <v>757</v>
      </c>
      <c r="O4" s="268" t="s">
        <v>767</v>
      </c>
      <c r="P4" s="268">
        <v>1.76</v>
      </c>
      <c r="Q4" s="268">
        <v>1.6</v>
      </c>
      <c r="R4" s="268">
        <v>1.5</v>
      </c>
      <c r="S4" s="268">
        <v>1.55</v>
      </c>
      <c r="T4" s="271">
        <v>0.88</v>
      </c>
      <c r="U4" s="268">
        <v>9.0299999999999994</v>
      </c>
      <c r="V4" s="268">
        <v>19.8</v>
      </c>
      <c r="W4" s="272">
        <v>0.24652777777777779</v>
      </c>
      <c r="X4" s="268">
        <v>0.15</v>
      </c>
      <c r="Y4" s="268">
        <v>25.8</v>
      </c>
      <c r="Z4" s="268">
        <v>6.3</v>
      </c>
      <c r="AA4" s="268">
        <v>5.31</v>
      </c>
      <c r="AB4" s="79">
        <v>91.7</v>
      </c>
      <c r="AC4" s="79">
        <v>30.3</v>
      </c>
      <c r="AD4" s="79">
        <v>46.7</v>
      </c>
      <c r="AE4" s="268" t="s">
        <v>763</v>
      </c>
      <c r="AF4" s="268" t="s">
        <v>763</v>
      </c>
      <c r="AG4" s="268" t="s">
        <v>763</v>
      </c>
      <c r="AH4" s="268" t="s">
        <v>763</v>
      </c>
      <c r="AI4" s="268" t="s">
        <v>763</v>
      </c>
      <c r="AJ4" s="268" t="s">
        <v>763</v>
      </c>
      <c r="AK4" s="268" t="s">
        <v>763</v>
      </c>
      <c r="AL4" s="268" t="s">
        <v>763</v>
      </c>
      <c r="AM4" s="268" t="s">
        <v>763</v>
      </c>
      <c r="AN4" s="268" t="s">
        <v>763</v>
      </c>
      <c r="AO4" s="268" t="s">
        <v>763</v>
      </c>
      <c r="AP4" s="268" t="s">
        <v>763</v>
      </c>
      <c r="AQ4" s="268" t="s">
        <v>763</v>
      </c>
      <c r="AR4" s="268" t="s">
        <v>763</v>
      </c>
      <c r="AS4" s="268" t="s">
        <v>763</v>
      </c>
      <c r="AT4" s="263"/>
      <c r="AU4" s="263"/>
      <c r="AV4" s="263"/>
      <c r="AW4" s="265"/>
      <c r="AX4" s="265"/>
      <c r="AY4" s="265"/>
    </row>
    <row r="5" spans="1:51" x14ac:dyDescent="0.2">
      <c r="A5" s="265" t="s">
        <v>756</v>
      </c>
      <c r="B5" s="268" t="s">
        <v>394</v>
      </c>
      <c r="C5" s="268" t="s">
        <v>764</v>
      </c>
      <c r="D5" s="265"/>
      <c r="E5" s="269">
        <v>44757</v>
      </c>
      <c r="F5" s="268" t="s">
        <v>70</v>
      </c>
      <c r="G5" s="268" t="s">
        <v>1124</v>
      </c>
      <c r="H5" s="265" t="s">
        <v>1125</v>
      </c>
      <c r="I5" s="268">
        <v>0</v>
      </c>
      <c r="J5" s="268" t="s">
        <v>760</v>
      </c>
      <c r="K5" s="270">
        <v>0.35416666666666669</v>
      </c>
      <c r="L5" s="268">
        <v>3</v>
      </c>
      <c r="M5" s="268">
        <v>1</v>
      </c>
      <c r="N5" s="268" t="s">
        <v>757</v>
      </c>
      <c r="O5" s="268" t="s">
        <v>767</v>
      </c>
      <c r="P5" s="268">
        <v>1.76</v>
      </c>
      <c r="Q5" s="268">
        <v>1.6</v>
      </c>
      <c r="R5" s="268">
        <v>1.5</v>
      </c>
      <c r="S5" s="268">
        <v>1.55</v>
      </c>
      <c r="T5" s="271">
        <v>0.88</v>
      </c>
      <c r="U5" s="268">
        <v>9.0299999999999994</v>
      </c>
      <c r="V5" s="268">
        <v>19.8</v>
      </c>
      <c r="W5" s="272">
        <v>0.24791666666666667</v>
      </c>
      <c r="X5" s="268">
        <v>0.86</v>
      </c>
      <c r="Y5" s="268">
        <v>26.8</v>
      </c>
      <c r="Z5" s="268">
        <v>6.06</v>
      </c>
      <c r="AA5" s="268">
        <v>5.1100000000000003</v>
      </c>
      <c r="AB5" s="79">
        <v>90</v>
      </c>
      <c r="AC5" s="79">
        <v>30.2</v>
      </c>
      <c r="AD5" s="79">
        <v>46.8</v>
      </c>
      <c r="AE5" s="268">
        <v>0.16</v>
      </c>
      <c r="AF5" s="268">
        <v>1.07</v>
      </c>
      <c r="AG5" s="268">
        <v>0.53</v>
      </c>
      <c r="AH5" s="268">
        <v>1.6</v>
      </c>
      <c r="AI5" s="268">
        <v>20.079999999999998</v>
      </c>
      <c r="AJ5" s="79">
        <v>21.68</v>
      </c>
      <c r="AK5" s="268">
        <v>129.55000000000001</v>
      </c>
      <c r="AL5" s="268">
        <v>14.54</v>
      </c>
      <c r="AM5" s="268">
        <v>8.91</v>
      </c>
      <c r="AN5" s="268">
        <v>34.619999999999997</v>
      </c>
      <c r="AO5" s="268">
        <v>36.22</v>
      </c>
      <c r="AP5" s="268">
        <v>2.2999999999999998</v>
      </c>
      <c r="AQ5" s="268">
        <v>0.03</v>
      </c>
      <c r="AR5" s="271">
        <v>1</v>
      </c>
      <c r="AS5" s="268">
        <v>2.33</v>
      </c>
      <c r="AT5" s="263"/>
      <c r="AU5" s="263"/>
      <c r="AV5" s="263"/>
      <c r="AW5" s="265"/>
      <c r="AX5" s="265"/>
      <c r="AY5" s="265"/>
    </row>
    <row r="6" spans="1:51" x14ac:dyDescent="0.2">
      <c r="A6" s="265" t="s">
        <v>756</v>
      </c>
      <c r="B6" s="268" t="s">
        <v>394</v>
      </c>
      <c r="C6" s="268" t="s">
        <v>765</v>
      </c>
      <c r="D6" s="265"/>
      <c r="E6" s="269">
        <v>44757</v>
      </c>
      <c r="F6" s="268" t="s">
        <v>70</v>
      </c>
      <c r="G6" s="268" t="s">
        <v>1124</v>
      </c>
      <c r="H6" s="265" t="s">
        <v>1125</v>
      </c>
      <c r="I6" s="268">
        <v>0</v>
      </c>
      <c r="J6" s="268" t="s">
        <v>760</v>
      </c>
      <c r="K6" s="270">
        <v>0.35416666666666669</v>
      </c>
      <c r="L6" s="268">
        <v>3</v>
      </c>
      <c r="M6" s="268">
        <v>1</v>
      </c>
      <c r="N6" s="268" t="s">
        <v>757</v>
      </c>
      <c r="O6" s="268" t="s">
        <v>767</v>
      </c>
      <c r="P6" s="268">
        <v>1.76</v>
      </c>
      <c r="Q6" s="268">
        <v>1.6</v>
      </c>
      <c r="R6" s="268">
        <v>1.5</v>
      </c>
      <c r="S6" s="268">
        <v>1.55</v>
      </c>
      <c r="T6" s="271">
        <v>0.88</v>
      </c>
      <c r="U6" s="268">
        <v>9.0299999999999994</v>
      </c>
      <c r="V6" s="268">
        <v>19.8</v>
      </c>
      <c r="W6" s="272">
        <v>0.24930555555555556</v>
      </c>
      <c r="X6" s="268">
        <v>1.49</v>
      </c>
      <c r="Y6" s="268">
        <v>27.2</v>
      </c>
      <c r="Z6" s="268">
        <v>5.08</v>
      </c>
      <c r="AA6" s="268">
        <v>4.28</v>
      </c>
      <c r="AB6" s="79">
        <v>68.7</v>
      </c>
      <c r="AC6" s="79">
        <v>30.4</v>
      </c>
      <c r="AD6" s="79">
        <v>46.9</v>
      </c>
      <c r="AE6" s="268" t="s">
        <v>763</v>
      </c>
      <c r="AF6" s="268" t="s">
        <v>763</v>
      </c>
      <c r="AG6" s="268" t="s">
        <v>763</v>
      </c>
      <c r="AH6" s="268" t="s">
        <v>763</v>
      </c>
      <c r="AI6" s="268" t="s">
        <v>763</v>
      </c>
      <c r="AJ6" s="268" t="s">
        <v>763</v>
      </c>
      <c r="AK6" s="268" t="s">
        <v>763</v>
      </c>
      <c r="AL6" s="268" t="s">
        <v>763</v>
      </c>
      <c r="AM6" s="268" t="s">
        <v>763</v>
      </c>
      <c r="AN6" s="268" t="s">
        <v>763</v>
      </c>
      <c r="AO6" s="268" t="s">
        <v>763</v>
      </c>
      <c r="AP6" s="268" t="s">
        <v>763</v>
      </c>
      <c r="AQ6" s="268" t="s">
        <v>763</v>
      </c>
      <c r="AR6" s="268" t="s">
        <v>763</v>
      </c>
      <c r="AS6" s="268" t="s">
        <v>763</v>
      </c>
      <c r="AT6" s="263"/>
      <c r="AU6" s="263"/>
      <c r="AV6" s="263"/>
      <c r="AW6" s="265"/>
      <c r="AX6" s="265"/>
      <c r="AY6" s="265"/>
    </row>
    <row r="7" spans="1:51" x14ac:dyDescent="0.2">
      <c r="A7" s="265" t="s">
        <v>756</v>
      </c>
      <c r="B7" s="268" t="s">
        <v>395</v>
      </c>
      <c r="C7" s="268" t="s">
        <v>757</v>
      </c>
      <c r="D7" s="265"/>
      <c r="E7" s="269">
        <v>44757</v>
      </c>
      <c r="F7" s="268" t="s">
        <v>70</v>
      </c>
      <c r="G7" s="268" t="s">
        <v>1126</v>
      </c>
      <c r="H7" s="265" t="s">
        <v>1127</v>
      </c>
      <c r="I7" s="268" t="s">
        <v>761</v>
      </c>
      <c r="J7" s="268" t="s">
        <v>760</v>
      </c>
      <c r="K7" s="270">
        <v>0.35416666666666669</v>
      </c>
      <c r="L7" s="268">
        <v>3</v>
      </c>
      <c r="M7" s="268">
        <v>1</v>
      </c>
      <c r="N7" s="268" t="s">
        <v>519</v>
      </c>
      <c r="O7" s="268" t="s">
        <v>776</v>
      </c>
      <c r="P7" s="268">
        <v>1.24</v>
      </c>
      <c r="Q7" s="268" t="s">
        <v>761</v>
      </c>
      <c r="R7" s="268" t="s">
        <v>761</v>
      </c>
      <c r="S7" s="268">
        <v>1.24</v>
      </c>
      <c r="T7" s="271">
        <v>1</v>
      </c>
      <c r="U7" s="268">
        <v>9.02</v>
      </c>
      <c r="V7" s="268">
        <v>20.399999999999999</v>
      </c>
      <c r="W7" s="272">
        <v>0.25972222222222224</v>
      </c>
      <c r="X7" s="268">
        <v>0.15</v>
      </c>
      <c r="Y7" s="268">
        <v>26.1</v>
      </c>
      <c r="Z7" s="268">
        <v>4.57</v>
      </c>
      <c r="AA7" s="268">
        <v>3.85</v>
      </c>
      <c r="AB7" s="79">
        <v>67.3</v>
      </c>
      <c r="AC7" s="79">
        <v>30.4</v>
      </c>
      <c r="AD7" s="79">
        <v>46.9</v>
      </c>
      <c r="AE7" s="268" t="s">
        <v>763</v>
      </c>
      <c r="AF7" s="268" t="s">
        <v>763</v>
      </c>
      <c r="AG7" s="268" t="s">
        <v>763</v>
      </c>
      <c r="AH7" s="268" t="s">
        <v>763</v>
      </c>
      <c r="AI7" s="268" t="s">
        <v>763</v>
      </c>
      <c r="AJ7" s="268" t="s">
        <v>763</v>
      </c>
      <c r="AK7" s="268" t="s">
        <v>763</v>
      </c>
      <c r="AL7" s="268" t="s">
        <v>763</v>
      </c>
      <c r="AM7" s="268" t="s">
        <v>763</v>
      </c>
      <c r="AN7" s="268" t="s">
        <v>763</v>
      </c>
      <c r="AO7" s="268" t="s">
        <v>763</v>
      </c>
      <c r="AP7" s="268" t="s">
        <v>763</v>
      </c>
      <c r="AQ7" s="268" t="s">
        <v>763</v>
      </c>
      <c r="AR7" s="268" t="s">
        <v>763</v>
      </c>
      <c r="AS7" s="268" t="s">
        <v>763</v>
      </c>
      <c r="AT7" s="263"/>
      <c r="AU7" s="263"/>
      <c r="AV7" s="263"/>
      <c r="AW7" s="265"/>
      <c r="AX7" s="265"/>
      <c r="AY7" s="265"/>
    </row>
    <row r="8" spans="1:51" x14ac:dyDescent="0.2">
      <c r="A8" s="265" t="s">
        <v>756</v>
      </c>
      <c r="B8" s="268" t="s">
        <v>395</v>
      </c>
      <c r="C8" s="268" t="s">
        <v>764</v>
      </c>
      <c r="D8" s="265"/>
      <c r="E8" s="269">
        <v>44757</v>
      </c>
      <c r="F8" s="268" t="s">
        <v>70</v>
      </c>
      <c r="G8" s="268" t="s">
        <v>1126</v>
      </c>
      <c r="H8" s="265" t="s">
        <v>1127</v>
      </c>
      <c r="I8" s="268" t="s">
        <v>761</v>
      </c>
      <c r="J8" s="268" t="s">
        <v>760</v>
      </c>
      <c r="K8" s="270">
        <v>0.35416666666666669</v>
      </c>
      <c r="L8" s="268">
        <v>3</v>
      </c>
      <c r="M8" s="268">
        <v>1</v>
      </c>
      <c r="N8" s="268" t="s">
        <v>519</v>
      </c>
      <c r="O8" s="268" t="s">
        <v>776</v>
      </c>
      <c r="P8" s="268">
        <v>1.24</v>
      </c>
      <c r="Q8" s="268" t="s">
        <v>761</v>
      </c>
      <c r="R8" s="268" t="s">
        <v>761</v>
      </c>
      <c r="S8" s="268">
        <v>1.24</v>
      </c>
      <c r="T8" s="271">
        <v>1</v>
      </c>
      <c r="U8" s="268">
        <v>9.02</v>
      </c>
      <c r="V8" s="268">
        <v>20.399999999999999</v>
      </c>
      <c r="W8" s="272">
        <v>0.26111111111111113</v>
      </c>
      <c r="X8" s="268">
        <v>0.62</v>
      </c>
      <c r="Y8" s="268">
        <v>26.5</v>
      </c>
      <c r="Z8" s="268">
        <v>4.4800000000000004</v>
      </c>
      <c r="AA8" s="268">
        <v>3.78</v>
      </c>
      <c r="AB8" s="79">
        <v>66.400000000000006</v>
      </c>
      <c r="AC8" s="79">
        <v>30.3</v>
      </c>
      <c r="AD8" s="79">
        <v>46.4</v>
      </c>
      <c r="AE8" s="268">
        <v>0.4</v>
      </c>
      <c r="AF8" s="268">
        <v>1.1100000000000001</v>
      </c>
      <c r="AG8" s="268">
        <v>0.36</v>
      </c>
      <c r="AH8" s="268">
        <v>1.47</v>
      </c>
      <c r="AI8" s="268">
        <v>32.380000000000003</v>
      </c>
      <c r="AJ8" s="79">
        <v>33.840000000000003</v>
      </c>
      <c r="AK8" s="268">
        <v>87.71</v>
      </c>
      <c r="AL8" s="268">
        <v>12.77</v>
      </c>
      <c r="AM8" s="268">
        <v>6.87</v>
      </c>
      <c r="AN8" s="268">
        <v>45.15</v>
      </c>
      <c r="AO8" s="268">
        <v>46.61</v>
      </c>
      <c r="AP8" s="268">
        <v>2.4900000000000002</v>
      </c>
      <c r="AQ8" s="268">
        <v>0.03</v>
      </c>
      <c r="AR8" s="271">
        <v>1</v>
      </c>
      <c r="AS8" s="268">
        <v>2.52</v>
      </c>
      <c r="AT8" s="263"/>
      <c r="AU8" s="263"/>
      <c r="AV8" s="263"/>
      <c r="AW8" s="265"/>
      <c r="AX8" s="265"/>
      <c r="AY8" s="265"/>
    </row>
    <row r="9" spans="1:51" x14ac:dyDescent="0.2">
      <c r="A9" s="265" t="s">
        <v>756</v>
      </c>
      <c r="B9" s="268" t="s">
        <v>395</v>
      </c>
      <c r="C9" s="268" t="s">
        <v>765</v>
      </c>
      <c r="D9" s="265"/>
      <c r="E9" s="269">
        <v>44757</v>
      </c>
      <c r="F9" s="268" t="s">
        <v>70</v>
      </c>
      <c r="G9" s="268" t="s">
        <v>1126</v>
      </c>
      <c r="H9" s="265" t="s">
        <v>1127</v>
      </c>
      <c r="I9" s="268" t="s">
        <v>761</v>
      </c>
      <c r="J9" s="268" t="s">
        <v>760</v>
      </c>
      <c r="K9" s="270">
        <v>0.35416666666666669</v>
      </c>
      <c r="L9" s="268">
        <v>3</v>
      </c>
      <c r="M9" s="268">
        <v>1</v>
      </c>
      <c r="N9" s="268" t="s">
        <v>519</v>
      </c>
      <c r="O9" s="268" t="s">
        <v>776</v>
      </c>
      <c r="P9" s="268">
        <v>1.24</v>
      </c>
      <c r="Q9" s="268" t="s">
        <v>761</v>
      </c>
      <c r="R9" s="268" t="s">
        <v>761</v>
      </c>
      <c r="S9" s="268">
        <v>1.24</v>
      </c>
      <c r="T9" s="271">
        <v>1</v>
      </c>
      <c r="U9" s="268">
        <v>9.02</v>
      </c>
      <c r="V9" s="268">
        <v>20.399999999999999</v>
      </c>
      <c r="W9" s="272">
        <v>0.26250000000000001</v>
      </c>
      <c r="X9" s="268">
        <v>0.95</v>
      </c>
      <c r="Y9" s="268">
        <v>26.6</v>
      </c>
      <c r="Z9" s="268">
        <v>4.49</v>
      </c>
      <c r="AA9" s="268">
        <v>3.79</v>
      </c>
      <c r="AB9" s="79">
        <v>66.3</v>
      </c>
      <c r="AC9" s="79">
        <v>30.3</v>
      </c>
      <c r="AD9" s="79">
        <v>46.7</v>
      </c>
      <c r="AE9" s="268" t="s">
        <v>763</v>
      </c>
      <c r="AF9" s="268" t="s">
        <v>763</v>
      </c>
      <c r="AG9" s="268" t="s">
        <v>763</v>
      </c>
      <c r="AH9" s="268" t="s">
        <v>763</v>
      </c>
      <c r="AI9" s="268" t="s">
        <v>763</v>
      </c>
      <c r="AJ9" s="268" t="s">
        <v>763</v>
      </c>
      <c r="AK9" s="268" t="s">
        <v>763</v>
      </c>
      <c r="AL9" s="268" t="s">
        <v>763</v>
      </c>
      <c r="AM9" s="268" t="s">
        <v>763</v>
      </c>
      <c r="AN9" s="268" t="s">
        <v>763</v>
      </c>
      <c r="AO9" s="268" t="s">
        <v>763</v>
      </c>
      <c r="AP9" s="268" t="s">
        <v>763</v>
      </c>
      <c r="AQ9" s="268" t="s">
        <v>763</v>
      </c>
      <c r="AR9" s="268" t="s">
        <v>763</v>
      </c>
      <c r="AS9" s="268" t="s">
        <v>763</v>
      </c>
      <c r="AT9" s="263"/>
      <c r="AU9" s="263"/>
      <c r="AV9" s="263"/>
      <c r="AW9" s="265"/>
      <c r="AX9" s="265"/>
      <c r="AY9" s="265"/>
    </row>
    <row r="10" spans="1:51" x14ac:dyDescent="0.2">
      <c r="A10" s="265" t="s">
        <v>756</v>
      </c>
      <c r="B10" s="268" t="s">
        <v>397</v>
      </c>
      <c r="C10" s="268" t="s">
        <v>757</v>
      </c>
      <c r="D10" s="265"/>
      <c r="E10" s="269">
        <v>44757</v>
      </c>
      <c r="F10" s="268" t="s">
        <v>70</v>
      </c>
      <c r="G10" s="268" t="s">
        <v>1128</v>
      </c>
      <c r="H10" s="265" t="s">
        <v>1127</v>
      </c>
      <c r="I10" s="268">
        <v>0</v>
      </c>
      <c r="J10" s="268" t="s">
        <v>760</v>
      </c>
      <c r="K10" s="270">
        <v>0.35416666666666669</v>
      </c>
      <c r="L10" s="268">
        <v>3</v>
      </c>
      <c r="M10" s="268">
        <v>1</v>
      </c>
      <c r="N10" s="268" t="s">
        <v>519</v>
      </c>
      <c r="O10" s="268" t="s">
        <v>776</v>
      </c>
      <c r="P10" s="268">
        <v>2</v>
      </c>
      <c r="Q10" s="268">
        <v>1.45</v>
      </c>
      <c r="R10" s="268">
        <v>1.4</v>
      </c>
      <c r="S10" s="268">
        <v>1.425</v>
      </c>
      <c r="T10" s="271">
        <v>0.71</v>
      </c>
      <c r="U10" s="268">
        <v>9.24</v>
      </c>
      <c r="V10" s="268">
        <v>19.600000000000001</v>
      </c>
      <c r="W10" s="272">
        <v>0.27847222222222223</v>
      </c>
      <c r="X10" s="268">
        <v>1.85</v>
      </c>
      <c r="Y10" s="268">
        <v>25.3</v>
      </c>
      <c r="Z10" s="268">
        <v>5.87</v>
      </c>
      <c r="AA10" s="268">
        <v>4.93</v>
      </c>
      <c r="AB10" s="79">
        <v>85.5</v>
      </c>
      <c r="AC10" s="79">
        <v>30.9</v>
      </c>
      <c r="AD10" s="79">
        <v>47.6</v>
      </c>
      <c r="AE10" s="268" t="s">
        <v>763</v>
      </c>
      <c r="AF10" s="268" t="s">
        <v>763</v>
      </c>
      <c r="AG10" s="268" t="s">
        <v>763</v>
      </c>
      <c r="AH10" s="268" t="s">
        <v>763</v>
      </c>
      <c r="AI10" s="268" t="s">
        <v>763</v>
      </c>
      <c r="AJ10" s="268" t="s">
        <v>763</v>
      </c>
      <c r="AK10" s="268" t="s">
        <v>763</v>
      </c>
      <c r="AL10" s="268" t="s">
        <v>763</v>
      </c>
      <c r="AM10" s="268" t="s">
        <v>763</v>
      </c>
      <c r="AN10" s="268" t="s">
        <v>763</v>
      </c>
      <c r="AO10" s="268" t="s">
        <v>763</v>
      </c>
      <c r="AP10" s="268" t="s">
        <v>763</v>
      </c>
      <c r="AQ10" s="268" t="s">
        <v>763</v>
      </c>
      <c r="AR10" s="268" t="s">
        <v>763</v>
      </c>
      <c r="AS10" s="268" t="s">
        <v>763</v>
      </c>
      <c r="AT10" s="263"/>
      <c r="AU10" s="263"/>
      <c r="AV10" s="263"/>
      <c r="AW10" s="265"/>
      <c r="AX10" s="265"/>
      <c r="AY10" s="265"/>
    </row>
    <row r="11" spans="1:51" x14ac:dyDescent="0.2">
      <c r="A11" s="265" t="s">
        <v>756</v>
      </c>
      <c r="B11" s="268" t="s">
        <v>397</v>
      </c>
      <c r="C11" s="268" t="s">
        <v>764</v>
      </c>
      <c r="D11" s="265"/>
      <c r="E11" s="269">
        <v>44757</v>
      </c>
      <c r="F11" s="268" t="s">
        <v>70</v>
      </c>
      <c r="G11" s="268" t="s">
        <v>1128</v>
      </c>
      <c r="H11" s="265" t="s">
        <v>1127</v>
      </c>
      <c r="I11" s="268">
        <v>0</v>
      </c>
      <c r="J11" s="268" t="s">
        <v>760</v>
      </c>
      <c r="K11" s="270">
        <v>0.35416666666666669</v>
      </c>
      <c r="L11" s="268">
        <v>3</v>
      </c>
      <c r="M11" s="268">
        <v>1</v>
      </c>
      <c r="N11" s="268" t="s">
        <v>519</v>
      </c>
      <c r="O11" s="268" t="s">
        <v>776</v>
      </c>
      <c r="P11" s="268">
        <v>2</v>
      </c>
      <c r="Q11" s="268">
        <v>1.45</v>
      </c>
      <c r="R11" s="268">
        <v>1.4</v>
      </c>
      <c r="S11" s="268">
        <v>1.425</v>
      </c>
      <c r="T11" s="271">
        <v>0.71</v>
      </c>
      <c r="U11" s="268">
        <v>9.24</v>
      </c>
      <c r="V11" s="268">
        <v>19.600000000000001</v>
      </c>
      <c r="W11" s="272">
        <v>0.27986111111111112</v>
      </c>
      <c r="X11" s="268">
        <v>1</v>
      </c>
      <c r="Y11" s="268">
        <v>25.9</v>
      </c>
      <c r="Z11" s="268">
        <v>5.77</v>
      </c>
      <c r="AA11" s="268">
        <v>4.84</v>
      </c>
      <c r="AB11" s="79">
        <v>84.8</v>
      </c>
      <c r="AC11" s="79">
        <v>31</v>
      </c>
      <c r="AD11" s="79">
        <v>47.8</v>
      </c>
      <c r="AE11" s="268">
        <v>0.67</v>
      </c>
      <c r="AF11" s="268">
        <v>0.71</v>
      </c>
      <c r="AG11" s="268">
        <v>0.13</v>
      </c>
      <c r="AH11" s="268">
        <v>0.85</v>
      </c>
      <c r="AI11" s="268">
        <v>19.53</v>
      </c>
      <c r="AJ11" s="79">
        <v>20.37</v>
      </c>
      <c r="AK11" s="268">
        <v>98.31</v>
      </c>
      <c r="AL11" s="268">
        <v>13.33</v>
      </c>
      <c r="AM11" s="268">
        <v>7.37</v>
      </c>
      <c r="AN11" s="268">
        <v>32.86</v>
      </c>
      <c r="AO11" s="268">
        <v>33.71</v>
      </c>
      <c r="AP11" s="268">
        <v>1.97</v>
      </c>
      <c r="AQ11" s="268">
        <v>0.03</v>
      </c>
      <c r="AR11" s="271">
        <v>1</v>
      </c>
      <c r="AS11" s="268">
        <v>2</v>
      </c>
      <c r="AT11" s="263"/>
      <c r="AU11" s="263"/>
      <c r="AV11" s="263"/>
      <c r="AW11" s="265"/>
      <c r="AX11" s="265"/>
      <c r="AY11" s="265"/>
    </row>
    <row r="12" spans="1:51" x14ac:dyDescent="0.2">
      <c r="A12" s="265" t="s">
        <v>756</v>
      </c>
      <c r="B12" s="268" t="s">
        <v>397</v>
      </c>
      <c r="C12" s="268" t="s">
        <v>765</v>
      </c>
      <c r="D12" s="265"/>
      <c r="E12" s="269">
        <v>44757</v>
      </c>
      <c r="F12" s="268" t="s">
        <v>70</v>
      </c>
      <c r="G12" s="268" t="s">
        <v>1128</v>
      </c>
      <c r="H12" s="265" t="s">
        <v>1127</v>
      </c>
      <c r="I12" s="268">
        <v>0</v>
      </c>
      <c r="J12" s="268" t="s">
        <v>760</v>
      </c>
      <c r="K12" s="270">
        <v>0.35416666666666669</v>
      </c>
      <c r="L12" s="268">
        <v>3</v>
      </c>
      <c r="M12" s="268">
        <v>1</v>
      </c>
      <c r="N12" s="268" t="s">
        <v>519</v>
      </c>
      <c r="O12" s="268" t="s">
        <v>776</v>
      </c>
      <c r="P12" s="268">
        <v>2</v>
      </c>
      <c r="Q12" s="268">
        <v>1.45</v>
      </c>
      <c r="R12" s="268">
        <v>1.4</v>
      </c>
      <c r="S12" s="268">
        <v>1.425</v>
      </c>
      <c r="T12" s="271">
        <v>0.71</v>
      </c>
      <c r="U12" s="268">
        <v>9.24</v>
      </c>
      <c r="V12" s="268">
        <v>19.600000000000001</v>
      </c>
      <c r="W12" s="272">
        <v>0.27916666666666667</v>
      </c>
      <c r="X12" s="268">
        <v>1.7</v>
      </c>
      <c r="Y12" s="268">
        <v>26</v>
      </c>
      <c r="Z12" s="268">
        <v>5.7</v>
      </c>
      <c r="AA12" s="268">
        <v>4.78</v>
      </c>
      <c r="AB12" s="79">
        <v>83.7</v>
      </c>
      <c r="AC12" s="79">
        <v>31</v>
      </c>
      <c r="AD12" s="79">
        <v>47.8</v>
      </c>
      <c r="AE12" s="268" t="s">
        <v>763</v>
      </c>
      <c r="AF12" s="268" t="s">
        <v>763</v>
      </c>
      <c r="AG12" s="268" t="s">
        <v>763</v>
      </c>
      <c r="AH12" s="268" t="s">
        <v>763</v>
      </c>
      <c r="AI12" s="268" t="s">
        <v>763</v>
      </c>
      <c r="AJ12" s="268" t="s">
        <v>763</v>
      </c>
      <c r="AK12" s="268" t="s">
        <v>763</v>
      </c>
      <c r="AL12" s="268" t="s">
        <v>763</v>
      </c>
      <c r="AM12" s="268" t="s">
        <v>763</v>
      </c>
      <c r="AN12" s="268" t="s">
        <v>763</v>
      </c>
      <c r="AO12" s="268" t="s">
        <v>763</v>
      </c>
      <c r="AP12" s="268" t="s">
        <v>763</v>
      </c>
      <c r="AQ12" s="268" t="s">
        <v>763</v>
      </c>
      <c r="AR12" s="268" t="s">
        <v>763</v>
      </c>
      <c r="AS12" s="268" t="s">
        <v>763</v>
      </c>
      <c r="AT12" s="263"/>
      <c r="AU12" s="263"/>
      <c r="AV12" s="263"/>
      <c r="AW12" s="265"/>
      <c r="AX12" s="265"/>
      <c r="AY12" s="265"/>
    </row>
    <row r="13" spans="1:51" x14ac:dyDescent="0.2">
      <c r="A13" s="265" t="s">
        <v>756</v>
      </c>
      <c r="B13" s="268" t="s">
        <v>399</v>
      </c>
      <c r="C13" s="268" t="s">
        <v>757</v>
      </c>
      <c r="D13" s="265"/>
      <c r="E13" s="269">
        <v>44757</v>
      </c>
      <c r="F13" s="268" t="s">
        <v>70</v>
      </c>
      <c r="G13" s="268" t="s">
        <v>1129</v>
      </c>
      <c r="H13" s="265" t="s">
        <v>1127</v>
      </c>
      <c r="I13" s="268">
        <v>1</v>
      </c>
      <c r="J13" s="268" t="s">
        <v>760</v>
      </c>
      <c r="K13" s="270">
        <v>0.35416666666666669</v>
      </c>
      <c r="L13" s="268">
        <v>3</v>
      </c>
      <c r="M13" s="268">
        <v>1</v>
      </c>
      <c r="N13" s="268" t="s">
        <v>872</v>
      </c>
      <c r="O13" s="268" t="s">
        <v>761</v>
      </c>
      <c r="P13" s="268">
        <v>1.2</v>
      </c>
      <c r="Q13" s="268" t="s">
        <v>761</v>
      </c>
      <c r="R13" s="268" t="s">
        <v>761</v>
      </c>
      <c r="S13" s="268">
        <v>1.2</v>
      </c>
      <c r="T13" s="271">
        <v>1</v>
      </c>
      <c r="U13" s="268">
        <v>8.82</v>
      </c>
      <c r="V13" s="268">
        <v>21.4</v>
      </c>
      <c r="W13" s="272">
        <v>0.2951388888888889</v>
      </c>
      <c r="X13" s="268">
        <v>1.05</v>
      </c>
      <c r="Y13" s="268">
        <v>25.9</v>
      </c>
      <c r="Z13" s="268">
        <v>4.87</v>
      </c>
      <c r="AA13" s="268">
        <v>4.09</v>
      </c>
      <c r="AB13" s="79">
        <v>71.099999999999994</v>
      </c>
      <c r="AC13" s="79">
        <v>30.8</v>
      </c>
      <c r="AD13" s="79">
        <v>47.5</v>
      </c>
      <c r="AE13" s="268" t="s">
        <v>763</v>
      </c>
      <c r="AF13" s="268" t="s">
        <v>763</v>
      </c>
      <c r="AG13" s="268" t="s">
        <v>763</v>
      </c>
      <c r="AH13" s="268" t="s">
        <v>763</v>
      </c>
      <c r="AI13" s="268" t="s">
        <v>763</v>
      </c>
      <c r="AJ13" s="268" t="s">
        <v>763</v>
      </c>
      <c r="AK13" s="268" t="s">
        <v>763</v>
      </c>
      <c r="AL13" s="268" t="s">
        <v>763</v>
      </c>
      <c r="AM13" s="268" t="s">
        <v>763</v>
      </c>
      <c r="AN13" s="268" t="s">
        <v>763</v>
      </c>
      <c r="AO13" s="268" t="s">
        <v>763</v>
      </c>
      <c r="AP13" s="268" t="s">
        <v>763</v>
      </c>
      <c r="AQ13" s="268" t="s">
        <v>763</v>
      </c>
      <c r="AR13" s="268" t="s">
        <v>763</v>
      </c>
      <c r="AS13" s="268" t="s">
        <v>763</v>
      </c>
      <c r="AT13" s="263"/>
      <c r="AU13" s="263"/>
      <c r="AV13" s="263"/>
      <c r="AW13" s="265"/>
      <c r="AX13" s="265"/>
      <c r="AY13" s="265"/>
    </row>
    <row r="14" spans="1:51" x14ac:dyDescent="0.2">
      <c r="A14" s="265" t="s">
        <v>756</v>
      </c>
      <c r="B14" s="268" t="s">
        <v>399</v>
      </c>
      <c r="C14" s="268" t="s">
        <v>764</v>
      </c>
      <c r="D14" s="265"/>
      <c r="E14" s="269">
        <v>44757</v>
      </c>
      <c r="F14" s="268" t="s">
        <v>70</v>
      </c>
      <c r="G14" s="268" t="s">
        <v>1129</v>
      </c>
      <c r="H14" s="265" t="s">
        <v>1127</v>
      </c>
      <c r="I14" s="268">
        <v>1</v>
      </c>
      <c r="J14" s="268" t="s">
        <v>760</v>
      </c>
      <c r="K14" s="270">
        <v>0.35416666666666669</v>
      </c>
      <c r="L14" s="268">
        <v>3</v>
      </c>
      <c r="M14" s="268">
        <v>1</v>
      </c>
      <c r="N14" s="268" t="s">
        <v>872</v>
      </c>
      <c r="O14" s="268" t="s">
        <v>761</v>
      </c>
      <c r="P14" s="268">
        <v>1.2</v>
      </c>
      <c r="Q14" s="268" t="s">
        <v>761</v>
      </c>
      <c r="R14" s="268" t="s">
        <v>761</v>
      </c>
      <c r="S14" s="268">
        <v>1.2</v>
      </c>
      <c r="T14" s="271">
        <v>1</v>
      </c>
      <c r="U14" s="268">
        <v>8.82</v>
      </c>
      <c r="V14" s="268">
        <v>21.4</v>
      </c>
      <c r="W14" s="272">
        <v>0.29652777777777778</v>
      </c>
      <c r="X14" s="268">
        <v>0.6</v>
      </c>
      <c r="Y14" s="268">
        <v>26</v>
      </c>
      <c r="Z14" s="268">
        <v>4.78</v>
      </c>
      <c r="AA14" s="268">
        <v>4.0199999999999996</v>
      </c>
      <c r="AB14" s="79">
        <v>70.099999999999994</v>
      </c>
      <c r="AC14" s="79">
        <v>30.8</v>
      </c>
      <c r="AD14" s="79">
        <v>47.6</v>
      </c>
      <c r="AE14" s="268">
        <v>0.97</v>
      </c>
      <c r="AF14" s="268">
        <v>1.73</v>
      </c>
      <c r="AG14" s="268">
        <v>0.21</v>
      </c>
      <c r="AH14" s="268">
        <v>1.94</v>
      </c>
      <c r="AI14" s="268">
        <v>33.64</v>
      </c>
      <c r="AJ14" s="79">
        <v>35.58</v>
      </c>
      <c r="AK14" s="268">
        <v>89.51</v>
      </c>
      <c r="AL14" s="268">
        <v>14.38</v>
      </c>
      <c r="AM14" s="268">
        <v>6.23</v>
      </c>
      <c r="AN14" s="268">
        <v>48.02</v>
      </c>
      <c r="AO14" s="268">
        <v>49.96</v>
      </c>
      <c r="AP14" s="268">
        <v>1.92</v>
      </c>
      <c r="AQ14" s="268">
        <v>0.06</v>
      </c>
      <c r="AR14" s="271">
        <v>0.97</v>
      </c>
      <c r="AS14" s="268">
        <v>1.98</v>
      </c>
      <c r="AT14" s="263"/>
      <c r="AU14" s="263"/>
      <c r="AV14" s="263"/>
      <c r="AW14" s="265"/>
      <c r="AX14" s="265"/>
      <c r="AY14" s="265"/>
    </row>
    <row r="15" spans="1:51" x14ac:dyDescent="0.2">
      <c r="A15" s="265" t="s">
        <v>756</v>
      </c>
      <c r="B15" s="268" t="s">
        <v>399</v>
      </c>
      <c r="C15" s="268" t="s">
        <v>765</v>
      </c>
      <c r="D15" s="265"/>
      <c r="E15" s="269">
        <v>44757</v>
      </c>
      <c r="F15" s="268" t="s">
        <v>70</v>
      </c>
      <c r="G15" s="268" t="s">
        <v>1129</v>
      </c>
      <c r="H15" s="265" t="s">
        <v>1127</v>
      </c>
      <c r="I15" s="268">
        <v>1</v>
      </c>
      <c r="J15" s="268" t="s">
        <v>760</v>
      </c>
      <c r="K15" s="270">
        <v>0.35416666666666669</v>
      </c>
      <c r="L15" s="268">
        <v>3</v>
      </c>
      <c r="M15" s="268">
        <v>1</v>
      </c>
      <c r="N15" s="268" t="s">
        <v>872</v>
      </c>
      <c r="O15" s="268" t="s">
        <v>761</v>
      </c>
      <c r="P15" s="268">
        <v>1.2</v>
      </c>
      <c r="Q15" s="268" t="s">
        <v>761</v>
      </c>
      <c r="R15" s="268" t="s">
        <v>761</v>
      </c>
      <c r="S15" s="268">
        <v>1.2</v>
      </c>
      <c r="T15" s="271">
        <v>1</v>
      </c>
      <c r="U15" s="268">
        <v>8.82</v>
      </c>
      <c r="V15" s="268">
        <v>21.4</v>
      </c>
      <c r="W15" s="272">
        <v>0.29722222222222222</v>
      </c>
      <c r="X15" s="268">
        <v>0.9</v>
      </c>
      <c r="Y15" s="268">
        <v>25.9</v>
      </c>
      <c r="Z15" s="268">
        <v>3.4</v>
      </c>
      <c r="AA15" s="268">
        <v>2.85</v>
      </c>
      <c r="AB15" s="79">
        <v>55.7</v>
      </c>
      <c r="AC15" s="79">
        <v>31.3</v>
      </c>
      <c r="AD15" s="79">
        <v>48.1</v>
      </c>
      <c r="AE15" s="268" t="s">
        <v>763</v>
      </c>
      <c r="AF15" s="268" t="s">
        <v>763</v>
      </c>
      <c r="AG15" s="268" t="s">
        <v>763</v>
      </c>
      <c r="AH15" s="268" t="s">
        <v>763</v>
      </c>
      <c r="AI15" s="268" t="s">
        <v>763</v>
      </c>
      <c r="AJ15" s="268" t="s">
        <v>763</v>
      </c>
      <c r="AK15" s="268" t="s">
        <v>763</v>
      </c>
      <c r="AL15" s="268" t="s">
        <v>763</v>
      </c>
      <c r="AM15" s="268" t="s">
        <v>763</v>
      </c>
      <c r="AN15" s="268" t="s">
        <v>763</v>
      </c>
      <c r="AO15" s="268" t="s">
        <v>763</v>
      </c>
      <c r="AP15" s="268" t="s">
        <v>763</v>
      </c>
      <c r="AQ15" s="268" t="s">
        <v>763</v>
      </c>
      <c r="AR15" s="268" t="s">
        <v>763</v>
      </c>
      <c r="AS15" s="268" t="s">
        <v>763</v>
      </c>
      <c r="AT15" s="263"/>
      <c r="AU15" s="263"/>
      <c r="AV15" s="263"/>
      <c r="AW15" s="265"/>
      <c r="AX15" s="265"/>
      <c r="AY15" s="265"/>
    </row>
    <row r="16" spans="1:51" x14ac:dyDescent="0.2">
      <c r="A16" s="265" t="s">
        <v>756</v>
      </c>
      <c r="B16" s="268" t="s">
        <v>656</v>
      </c>
      <c r="C16" s="268" t="s">
        <v>764</v>
      </c>
      <c r="D16" s="265"/>
      <c r="E16" s="269">
        <v>44757</v>
      </c>
      <c r="F16" s="268" t="s">
        <v>793</v>
      </c>
      <c r="G16" s="268" t="s">
        <v>1130</v>
      </c>
      <c r="H16" s="265" t="s">
        <v>772</v>
      </c>
      <c r="I16" s="268">
        <v>0</v>
      </c>
      <c r="J16" s="268" t="s">
        <v>519</v>
      </c>
      <c r="K16" s="268" t="s">
        <v>761</v>
      </c>
      <c r="L16" s="268">
        <v>2</v>
      </c>
      <c r="M16" s="268">
        <v>1</v>
      </c>
      <c r="N16" s="268" t="s">
        <v>872</v>
      </c>
      <c r="O16" s="268" t="s">
        <v>761</v>
      </c>
      <c r="P16" s="268">
        <v>0.2</v>
      </c>
      <c r="Q16" s="268" t="s">
        <v>761</v>
      </c>
      <c r="R16" s="268" t="s">
        <v>761</v>
      </c>
      <c r="S16" s="268">
        <v>0.2</v>
      </c>
      <c r="T16" s="271">
        <v>1</v>
      </c>
      <c r="U16" s="268" t="s">
        <v>519</v>
      </c>
      <c r="V16" s="268" t="s">
        <v>519</v>
      </c>
      <c r="W16" s="272">
        <v>0.32500000000000001</v>
      </c>
      <c r="X16" s="268">
        <v>0.15</v>
      </c>
      <c r="Y16" s="268" t="s">
        <v>519</v>
      </c>
      <c r="Z16" s="268" t="s">
        <v>761</v>
      </c>
      <c r="AA16" s="268" t="s">
        <v>761</v>
      </c>
      <c r="AB16" s="79" t="s">
        <v>761</v>
      </c>
      <c r="AC16" s="79">
        <v>3.7</v>
      </c>
      <c r="AD16" s="79">
        <v>6.78</v>
      </c>
      <c r="AE16" s="268">
        <v>1.17</v>
      </c>
      <c r="AF16" s="268">
        <v>34.53</v>
      </c>
      <c r="AG16" s="268">
        <v>39.43</v>
      </c>
      <c r="AH16" s="268">
        <v>73.959999999999994</v>
      </c>
      <c r="AI16" s="268">
        <v>22.01</v>
      </c>
      <c r="AJ16" s="79">
        <v>95.96</v>
      </c>
      <c r="AK16" s="268">
        <v>623.91</v>
      </c>
      <c r="AL16" s="268">
        <v>53.96</v>
      </c>
      <c r="AM16" s="268">
        <v>11.56</v>
      </c>
      <c r="AN16" s="268">
        <v>75.959999999999994</v>
      </c>
      <c r="AO16" s="268">
        <v>149.91999999999999</v>
      </c>
      <c r="AP16" s="268">
        <v>28.72</v>
      </c>
      <c r="AQ16" s="268">
        <v>1.92</v>
      </c>
      <c r="AR16" s="271">
        <v>0.94</v>
      </c>
      <c r="AS16" s="268">
        <v>30.64</v>
      </c>
      <c r="AT16" s="263"/>
      <c r="AU16" s="263"/>
      <c r="AV16" s="263"/>
      <c r="AW16" s="265"/>
      <c r="AX16" s="265"/>
      <c r="AY16" s="265"/>
    </row>
    <row r="17" spans="1:51" x14ac:dyDescent="0.2">
      <c r="A17" s="265" t="s">
        <v>756</v>
      </c>
      <c r="B17" s="268" t="s">
        <v>659</v>
      </c>
      <c r="C17" s="268" t="s">
        <v>764</v>
      </c>
      <c r="D17" s="265"/>
      <c r="E17" s="269">
        <v>44757</v>
      </c>
      <c r="F17" s="268" t="s">
        <v>793</v>
      </c>
      <c r="G17" s="268" t="s">
        <v>1131</v>
      </c>
      <c r="H17" s="265" t="s">
        <v>772</v>
      </c>
      <c r="I17" s="268">
        <v>1</v>
      </c>
      <c r="J17" s="268" t="s">
        <v>519</v>
      </c>
      <c r="K17" s="268" t="s">
        <v>761</v>
      </c>
      <c r="L17" s="268">
        <v>2</v>
      </c>
      <c r="M17" s="268">
        <v>1</v>
      </c>
      <c r="N17" s="268" t="s">
        <v>872</v>
      </c>
      <c r="O17" s="268" t="s">
        <v>761</v>
      </c>
      <c r="P17" s="268">
        <v>0.3</v>
      </c>
      <c r="Q17" s="268" t="s">
        <v>761</v>
      </c>
      <c r="R17" s="268" t="s">
        <v>761</v>
      </c>
      <c r="S17" s="268">
        <v>0.3</v>
      </c>
      <c r="T17" s="271">
        <v>1</v>
      </c>
      <c r="U17" s="268" t="s">
        <v>519</v>
      </c>
      <c r="V17" s="268" t="s">
        <v>519</v>
      </c>
      <c r="W17" s="272">
        <v>0.34583333333333338</v>
      </c>
      <c r="X17" s="268">
        <v>0.2</v>
      </c>
      <c r="Y17" s="268" t="s">
        <v>519</v>
      </c>
      <c r="Z17" s="268" t="s">
        <v>761</v>
      </c>
      <c r="AA17" s="268" t="s">
        <v>761</v>
      </c>
      <c r="AB17" s="79" t="s">
        <v>761</v>
      </c>
      <c r="AC17" s="79">
        <v>0.1</v>
      </c>
      <c r="AD17" s="79">
        <v>0.16789999999999999</v>
      </c>
      <c r="AE17" s="268">
        <v>0.3</v>
      </c>
      <c r="AF17" s="268">
        <v>1.03</v>
      </c>
      <c r="AG17" s="268">
        <v>18.3</v>
      </c>
      <c r="AH17" s="268">
        <v>19.329999999999998</v>
      </c>
      <c r="AI17" s="268">
        <v>13.35</v>
      </c>
      <c r="AJ17" s="79">
        <v>32.68</v>
      </c>
      <c r="AK17" s="268">
        <v>101.78</v>
      </c>
      <c r="AL17" s="268">
        <v>5.55</v>
      </c>
      <c r="AM17" s="268">
        <v>18.350000000000001</v>
      </c>
      <c r="AN17" s="268">
        <v>18.89</v>
      </c>
      <c r="AO17" s="268">
        <v>38.229999999999997</v>
      </c>
      <c r="AP17" s="268">
        <v>1.74</v>
      </c>
      <c r="AQ17" s="268">
        <v>0.03</v>
      </c>
      <c r="AR17" s="271">
        <v>1</v>
      </c>
      <c r="AS17" s="268">
        <v>1.77</v>
      </c>
      <c r="AT17" s="263"/>
      <c r="AU17" s="263"/>
      <c r="AV17" s="263"/>
      <c r="AW17" s="265"/>
      <c r="AX17" s="265"/>
      <c r="AY17" s="265"/>
    </row>
    <row r="18" spans="1:51" x14ac:dyDescent="0.2">
      <c r="A18" s="265" t="s">
        <v>756</v>
      </c>
      <c r="B18" s="268" t="s">
        <v>400</v>
      </c>
      <c r="C18" s="268" t="s">
        <v>757</v>
      </c>
      <c r="D18" s="265"/>
      <c r="E18" s="269">
        <v>44757</v>
      </c>
      <c r="F18" s="268" t="s">
        <v>70</v>
      </c>
      <c r="G18" s="268" t="s">
        <v>1131</v>
      </c>
      <c r="H18" s="265" t="s">
        <v>1132</v>
      </c>
      <c r="I18" s="268">
        <v>0</v>
      </c>
      <c r="J18" s="268" t="s">
        <v>760</v>
      </c>
      <c r="K18" s="270">
        <v>0.33194444444444443</v>
      </c>
      <c r="L18" s="268">
        <v>2</v>
      </c>
      <c r="M18" s="268">
        <v>1</v>
      </c>
      <c r="N18" s="268" t="s">
        <v>1133</v>
      </c>
      <c r="O18" s="268" t="s">
        <v>1134</v>
      </c>
      <c r="P18" s="268">
        <v>0.4</v>
      </c>
      <c r="Q18" s="268" t="s">
        <v>761</v>
      </c>
      <c r="R18" s="268" t="s">
        <v>761</v>
      </c>
      <c r="S18" s="268">
        <v>0.4</v>
      </c>
      <c r="T18" s="271">
        <v>1</v>
      </c>
      <c r="U18" s="268">
        <v>8.52</v>
      </c>
      <c r="V18" s="268">
        <v>19.5</v>
      </c>
      <c r="W18" s="272">
        <v>0.24305555555555555</v>
      </c>
      <c r="X18" s="268">
        <v>0.15</v>
      </c>
      <c r="Y18" s="268">
        <v>19.8</v>
      </c>
      <c r="Z18" s="268">
        <v>8</v>
      </c>
      <c r="AA18" s="268">
        <v>7.93</v>
      </c>
      <c r="AB18" s="79">
        <v>87.65</v>
      </c>
      <c r="AC18" s="79">
        <v>1.5</v>
      </c>
      <c r="AD18" s="79">
        <v>0.28139999999999998</v>
      </c>
      <c r="AE18" s="268" t="s">
        <v>763</v>
      </c>
      <c r="AF18" s="268" t="s">
        <v>763</v>
      </c>
      <c r="AG18" s="268" t="s">
        <v>763</v>
      </c>
      <c r="AH18" s="268" t="s">
        <v>763</v>
      </c>
      <c r="AI18" s="268" t="s">
        <v>763</v>
      </c>
      <c r="AJ18" s="268" t="s">
        <v>763</v>
      </c>
      <c r="AK18" s="268" t="s">
        <v>763</v>
      </c>
      <c r="AL18" s="268" t="s">
        <v>763</v>
      </c>
      <c r="AM18" s="268" t="s">
        <v>763</v>
      </c>
      <c r="AN18" s="268" t="s">
        <v>763</v>
      </c>
      <c r="AO18" s="268" t="s">
        <v>763</v>
      </c>
      <c r="AP18" s="268" t="s">
        <v>763</v>
      </c>
      <c r="AQ18" s="268" t="s">
        <v>763</v>
      </c>
      <c r="AR18" s="268" t="s">
        <v>763</v>
      </c>
      <c r="AS18" s="268" t="s">
        <v>763</v>
      </c>
      <c r="AT18" s="263"/>
      <c r="AU18" s="263"/>
      <c r="AV18" s="263"/>
      <c r="AW18" s="265"/>
      <c r="AX18" s="265"/>
      <c r="AY18" s="265"/>
    </row>
    <row r="19" spans="1:51" x14ac:dyDescent="0.2">
      <c r="A19" s="265" t="s">
        <v>756</v>
      </c>
      <c r="B19" s="268" t="s">
        <v>400</v>
      </c>
      <c r="C19" s="268" t="s">
        <v>764</v>
      </c>
      <c r="D19" s="265"/>
      <c r="E19" s="269">
        <v>44757</v>
      </c>
      <c r="F19" s="268" t="s">
        <v>70</v>
      </c>
      <c r="G19" s="268" t="s">
        <v>1131</v>
      </c>
      <c r="H19" s="265" t="s">
        <v>1132</v>
      </c>
      <c r="I19" s="268">
        <v>0</v>
      </c>
      <c r="J19" s="268" t="s">
        <v>760</v>
      </c>
      <c r="K19" s="270">
        <v>0.33194444444444443</v>
      </c>
      <c r="L19" s="268">
        <v>2</v>
      </c>
      <c r="M19" s="268">
        <v>1</v>
      </c>
      <c r="N19" s="268" t="s">
        <v>1133</v>
      </c>
      <c r="O19" s="268" t="s">
        <v>1134</v>
      </c>
      <c r="P19" s="268">
        <v>0.4</v>
      </c>
      <c r="Q19" s="268" t="s">
        <v>761</v>
      </c>
      <c r="R19" s="268" t="s">
        <v>761</v>
      </c>
      <c r="S19" s="268">
        <v>0.4</v>
      </c>
      <c r="T19" s="271">
        <v>1</v>
      </c>
      <c r="U19" s="268">
        <v>8.52</v>
      </c>
      <c r="V19" s="268">
        <v>19.5</v>
      </c>
      <c r="W19" s="272">
        <v>0.24444444444444446</v>
      </c>
      <c r="X19" s="268" t="s">
        <v>761</v>
      </c>
      <c r="Y19" s="268" t="s">
        <v>761</v>
      </c>
      <c r="Z19" s="268" t="s">
        <v>761</v>
      </c>
      <c r="AA19" s="268" t="s">
        <v>761</v>
      </c>
      <c r="AB19" s="79" t="s">
        <v>761</v>
      </c>
      <c r="AC19" s="79">
        <v>15.2</v>
      </c>
      <c r="AD19" s="79">
        <v>25.03</v>
      </c>
      <c r="AE19" s="268">
        <v>0.16</v>
      </c>
      <c r="AF19" s="268">
        <v>0.04</v>
      </c>
      <c r="AG19" s="268">
        <v>1.51</v>
      </c>
      <c r="AH19" s="268">
        <v>1.55</v>
      </c>
      <c r="AI19" s="268">
        <v>24.45</v>
      </c>
      <c r="AJ19" s="79">
        <v>26</v>
      </c>
      <c r="AK19" s="268">
        <v>1344.28</v>
      </c>
      <c r="AL19" s="268">
        <v>136.84</v>
      </c>
      <c r="AM19" s="268">
        <v>9.82</v>
      </c>
      <c r="AN19" s="268">
        <v>161.29</v>
      </c>
      <c r="AO19" s="268">
        <v>162.84</v>
      </c>
      <c r="AP19" s="268">
        <v>59.51</v>
      </c>
      <c r="AQ19" s="268">
        <v>0.03</v>
      </c>
      <c r="AR19" s="271">
        <v>1</v>
      </c>
      <c r="AS19" s="268">
        <v>59.54</v>
      </c>
      <c r="AT19" s="263"/>
      <c r="AU19" s="263"/>
      <c r="AV19" s="263"/>
      <c r="AW19" s="265"/>
      <c r="AX19" s="265"/>
      <c r="AY19" s="265"/>
    </row>
    <row r="20" spans="1:51" x14ac:dyDescent="0.2">
      <c r="A20" s="265" t="s">
        <v>756</v>
      </c>
      <c r="B20" s="268" t="s">
        <v>400</v>
      </c>
      <c r="C20" s="268" t="s">
        <v>765</v>
      </c>
      <c r="D20" s="265"/>
      <c r="E20" s="269">
        <v>44757</v>
      </c>
      <c r="F20" s="268" t="s">
        <v>70</v>
      </c>
      <c r="G20" s="268" t="s">
        <v>1131</v>
      </c>
      <c r="H20" s="265" t="s">
        <v>1132</v>
      </c>
      <c r="I20" s="268">
        <v>0</v>
      </c>
      <c r="J20" s="268" t="s">
        <v>760</v>
      </c>
      <c r="K20" s="270">
        <v>0.33194444444444443</v>
      </c>
      <c r="L20" s="268">
        <v>2</v>
      </c>
      <c r="M20" s="268">
        <v>1</v>
      </c>
      <c r="N20" s="268" t="s">
        <v>1133</v>
      </c>
      <c r="O20" s="268" t="s">
        <v>1134</v>
      </c>
      <c r="P20" s="268">
        <v>0.4</v>
      </c>
      <c r="Q20" s="268" t="s">
        <v>761</v>
      </c>
      <c r="R20" s="268" t="s">
        <v>761</v>
      </c>
      <c r="S20" s="268">
        <v>0.4</v>
      </c>
      <c r="T20" s="271">
        <v>1</v>
      </c>
      <c r="U20" s="268">
        <v>8.52</v>
      </c>
      <c r="V20" s="268">
        <v>19.5</v>
      </c>
      <c r="W20" s="272">
        <v>0.24652777777777779</v>
      </c>
      <c r="X20" s="268">
        <v>0.2</v>
      </c>
      <c r="Y20" s="268">
        <v>22.3</v>
      </c>
      <c r="Z20" s="268">
        <v>5.4</v>
      </c>
      <c r="AA20" s="268">
        <v>4.9400000000000004</v>
      </c>
      <c r="AB20" s="79">
        <v>62.12</v>
      </c>
      <c r="AC20" s="79">
        <v>15.4</v>
      </c>
      <c r="AD20" s="79">
        <v>25.28</v>
      </c>
      <c r="AE20" s="268" t="s">
        <v>763</v>
      </c>
      <c r="AF20" s="268" t="s">
        <v>763</v>
      </c>
      <c r="AG20" s="268" t="s">
        <v>763</v>
      </c>
      <c r="AH20" s="268" t="s">
        <v>763</v>
      </c>
      <c r="AI20" s="268" t="s">
        <v>763</v>
      </c>
      <c r="AJ20" s="268" t="s">
        <v>763</v>
      </c>
      <c r="AK20" s="268" t="s">
        <v>763</v>
      </c>
      <c r="AL20" s="268" t="s">
        <v>763</v>
      </c>
      <c r="AM20" s="268" t="s">
        <v>763</v>
      </c>
      <c r="AN20" s="268" t="s">
        <v>763</v>
      </c>
      <c r="AO20" s="268" t="s">
        <v>763</v>
      </c>
      <c r="AP20" s="268" t="s">
        <v>763</v>
      </c>
      <c r="AQ20" s="268" t="s">
        <v>763</v>
      </c>
      <c r="AR20" s="268" t="s">
        <v>763</v>
      </c>
      <c r="AS20" s="268" t="s">
        <v>763</v>
      </c>
      <c r="AT20" s="263"/>
      <c r="AU20" s="263"/>
      <c r="AV20" s="263"/>
      <c r="AW20" s="265"/>
      <c r="AX20" s="265"/>
      <c r="AY20" s="265"/>
    </row>
    <row r="21" spans="1:51" x14ac:dyDescent="0.2">
      <c r="A21" s="265" t="s">
        <v>756</v>
      </c>
      <c r="B21" s="268" t="s">
        <v>401</v>
      </c>
      <c r="C21" s="268" t="s">
        <v>757</v>
      </c>
      <c r="D21" s="265"/>
      <c r="E21" s="269">
        <v>44757</v>
      </c>
      <c r="F21" s="268" t="s">
        <v>70</v>
      </c>
      <c r="G21" s="268" t="s">
        <v>1131</v>
      </c>
      <c r="H21" s="265" t="s">
        <v>1132</v>
      </c>
      <c r="I21" s="268">
        <v>0</v>
      </c>
      <c r="J21" s="268" t="s">
        <v>760</v>
      </c>
      <c r="K21" s="270">
        <v>0.33194444444444443</v>
      </c>
      <c r="L21" s="268">
        <v>2</v>
      </c>
      <c r="M21" s="268">
        <v>0</v>
      </c>
      <c r="N21" s="268" t="s">
        <v>1133</v>
      </c>
      <c r="O21" s="268" t="s">
        <v>1135</v>
      </c>
      <c r="P21" s="268">
        <v>0.85</v>
      </c>
      <c r="Q21" s="268" t="s">
        <v>761</v>
      </c>
      <c r="R21" s="268" t="s">
        <v>761</v>
      </c>
      <c r="S21" s="268">
        <v>0.75</v>
      </c>
      <c r="T21" s="271">
        <v>0.88</v>
      </c>
      <c r="U21" s="268">
        <v>8.92</v>
      </c>
      <c r="V21" s="268">
        <v>19.5</v>
      </c>
      <c r="W21" s="272">
        <v>0.2638888888888889</v>
      </c>
      <c r="X21" s="268">
        <v>0.5</v>
      </c>
      <c r="Y21" s="268">
        <v>19.5</v>
      </c>
      <c r="Z21" s="268">
        <v>7.9</v>
      </c>
      <c r="AA21" s="268">
        <v>7.83</v>
      </c>
      <c r="AB21" s="79">
        <v>86.04</v>
      </c>
      <c r="AC21" s="79">
        <v>1.5</v>
      </c>
      <c r="AD21" s="79">
        <v>0.2893</v>
      </c>
      <c r="AE21" s="268" t="s">
        <v>763</v>
      </c>
      <c r="AF21" s="268" t="s">
        <v>763</v>
      </c>
      <c r="AG21" s="268" t="s">
        <v>763</v>
      </c>
      <c r="AH21" s="268" t="s">
        <v>763</v>
      </c>
      <c r="AI21" s="268" t="s">
        <v>763</v>
      </c>
      <c r="AJ21" s="268" t="s">
        <v>763</v>
      </c>
      <c r="AK21" s="268" t="s">
        <v>763</v>
      </c>
      <c r="AL21" s="268" t="s">
        <v>763</v>
      </c>
      <c r="AM21" s="268" t="s">
        <v>763</v>
      </c>
      <c r="AN21" s="268" t="s">
        <v>763</v>
      </c>
      <c r="AO21" s="268" t="s">
        <v>763</v>
      </c>
      <c r="AP21" s="268" t="s">
        <v>763</v>
      </c>
      <c r="AQ21" s="268" t="s">
        <v>763</v>
      </c>
      <c r="AR21" s="268" t="s">
        <v>763</v>
      </c>
      <c r="AS21" s="268" t="s">
        <v>763</v>
      </c>
      <c r="AT21" s="263"/>
      <c r="AU21" s="263"/>
      <c r="AV21" s="263"/>
      <c r="AW21" s="265"/>
      <c r="AX21" s="265"/>
      <c r="AY21" s="265"/>
    </row>
    <row r="22" spans="1:51" x14ac:dyDescent="0.2">
      <c r="A22" s="265" t="s">
        <v>756</v>
      </c>
      <c r="B22" s="268" t="s">
        <v>401</v>
      </c>
      <c r="C22" s="268" t="s">
        <v>764</v>
      </c>
      <c r="D22" s="265"/>
      <c r="E22" s="269">
        <v>44757</v>
      </c>
      <c r="F22" s="268" t="s">
        <v>70</v>
      </c>
      <c r="G22" s="268" t="s">
        <v>1131</v>
      </c>
      <c r="H22" s="265" t="s">
        <v>1132</v>
      </c>
      <c r="I22" s="268">
        <v>0</v>
      </c>
      <c r="J22" s="268" t="s">
        <v>760</v>
      </c>
      <c r="K22" s="270">
        <v>0.33194444444444443</v>
      </c>
      <c r="L22" s="268">
        <v>2</v>
      </c>
      <c r="M22" s="268">
        <v>0</v>
      </c>
      <c r="N22" s="268" t="s">
        <v>1133</v>
      </c>
      <c r="O22" s="268" t="s">
        <v>1135</v>
      </c>
      <c r="P22" s="268">
        <v>0.85</v>
      </c>
      <c r="Q22" s="268" t="s">
        <v>761</v>
      </c>
      <c r="R22" s="268" t="s">
        <v>761</v>
      </c>
      <c r="S22" s="268">
        <v>0.75</v>
      </c>
      <c r="T22" s="271">
        <v>0.88</v>
      </c>
      <c r="U22" s="268">
        <v>8.92</v>
      </c>
      <c r="V22" s="268">
        <v>19.5</v>
      </c>
      <c r="W22" s="272">
        <v>0.2638888888888889</v>
      </c>
      <c r="X22" s="268">
        <v>0.5</v>
      </c>
      <c r="Y22" s="268">
        <v>19.5</v>
      </c>
      <c r="Z22" s="268">
        <v>7.9</v>
      </c>
      <c r="AA22" s="268">
        <v>7.09</v>
      </c>
      <c r="AB22" s="79">
        <v>86.04</v>
      </c>
      <c r="AC22" s="79">
        <v>18.3</v>
      </c>
      <c r="AD22" s="79">
        <v>29.7</v>
      </c>
      <c r="AE22" s="268">
        <v>0.4</v>
      </c>
      <c r="AF22" s="268">
        <v>0.03</v>
      </c>
      <c r="AG22" s="268">
        <v>0.7</v>
      </c>
      <c r="AH22" s="268">
        <v>0.72</v>
      </c>
      <c r="AI22" s="268">
        <v>22.44</v>
      </c>
      <c r="AJ22" s="79">
        <v>23.16</v>
      </c>
      <c r="AK22" s="268">
        <v>689.94</v>
      </c>
      <c r="AL22" s="268">
        <v>77.81</v>
      </c>
      <c r="AM22" s="268">
        <v>8.8699999999999992</v>
      </c>
      <c r="AN22" s="268">
        <v>100.25</v>
      </c>
      <c r="AO22" s="268">
        <v>100.97</v>
      </c>
      <c r="AP22" s="268">
        <v>9.84</v>
      </c>
      <c r="AQ22" s="268">
        <v>4.03</v>
      </c>
      <c r="AR22" s="271">
        <v>0.59</v>
      </c>
      <c r="AS22" s="268">
        <v>13.86</v>
      </c>
      <c r="AT22" s="263"/>
      <c r="AU22" s="263"/>
      <c r="AV22" s="263"/>
      <c r="AW22" s="265"/>
      <c r="AX22" s="265"/>
      <c r="AY22" s="265"/>
    </row>
    <row r="23" spans="1:51" x14ac:dyDescent="0.2">
      <c r="A23" s="265" t="s">
        <v>756</v>
      </c>
      <c r="B23" s="268" t="s">
        <v>402</v>
      </c>
      <c r="C23" s="268" t="s">
        <v>757</v>
      </c>
      <c r="D23" s="265"/>
      <c r="E23" s="269">
        <v>44757</v>
      </c>
      <c r="F23" s="268" t="s">
        <v>70</v>
      </c>
      <c r="G23" s="268" t="s">
        <v>1131</v>
      </c>
      <c r="H23" s="265" t="s">
        <v>1132</v>
      </c>
      <c r="I23" s="268">
        <v>0</v>
      </c>
      <c r="J23" s="268" t="s">
        <v>760</v>
      </c>
      <c r="K23" s="270">
        <v>0.33194444444444443</v>
      </c>
      <c r="L23" s="268">
        <v>2</v>
      </c>
      <c r="M23" s="268">
        <v>0</v>
      </c>
      <c r="N23" s="268" t="s">
        <v>1133</v>
      </c>
      <c r="O23" s="268" t="s">
        <v>1135</v>
      </c>
      <c r="P23" s="268">
        <v>0.85</v>
      </c>
      <c r="Q23" s="268" t="s">
        <v>761</v>
      </c>
      <c r="R23" s="268" t="s">
        <v>761</v>
      </c>
      <c r="S23" s="268">
        <v>0.75</v>
      </c>
      <c r="T23" s="271">
        <v>0.88</v>
      </c>
      <c r="U23" s="268">
        <v>8.92</v>
      </c>
      <c r="V23" s="268">
        <v>19.5</v>
      </c>
      <c r="W23" s="272">
        <v>0.26527777777777778</v>
      </c>
      <c r="X23" s="268">
        <v>0.4</v>
      </c>
      <c r="Y23" s="268">
        <v>25.7</v>
      </c>
      <c r="Z23" s="268">
        <v>6.1</v>
      </c>
      <c r="AA23" s="268">
        <v>5.44</v>
      </c>
      <c r="AB23" s="79">
        <v>74.78</v>
      </c>
      <c r="AC23" s="79">
        <v>20.3</v>
      </c>
      <c r="AD23" s="79">
        <v>32.5</v>
      </c>
      <c r="AE23" s="268" t="s">
        <v>763</v>
      </c>
      <c r="AF23" s="268" t="s">
        <v>763</v>
      </c>
      <c r="AG23" s="268" t="s">
        <v>763</v>
      </c>
      <c r="AH23" s="268" t="s">
        <v>763</v>
      </c>
      <c r="AI23" s="268" t="s">
        <v>763</v>
      </c>
      <c r="AJ23" s="268" t="s">
        <v>763</v>
      </c>
      <c r="AK23" s="268" t="s">
        <v>763</v>
      </c>
      <c r="AL23" s="268" t="s">
        <v>763</v>
      </c>
      <c r="AM23" s="268" t="s">
        <v>763</v>
      </c>
      <c r="AN23" s="268" t="s">
        <v>763</v>
      </c>
      <c r="AO23" s="268" t="s">
        <v>763</v>
      </c>
      <c r="AP23" s="268" t="s">
        <v>763</v>
      </c>
      <c r="AQ23" s="268" t="s">
        <v>763</v>
      </c>
      <c r="AR23" s="268" t="s">
        <v>763</v>
      </c>
      <c r="AS23" s="268" t="s">
        <v>763</v>
      </c>
      <c r="AT23" s="263"/>
      <c r="AU23" s="263"/>
      <c r="AV23" s="263"/>
      <c r="AW23" s="265"/>
      <c r="AX23" s="265"/>
      <c r="AY23" s="265"/>
    </row>
    <row r="24" spans="1:51" x14ac:dyDescent="0.2">
      <c r="A24" s="265" t="s">
        <v>756</v>
      </c>
      <c r="B24" s="268" t="s">
        <v>402</v>
      </c>
      <c r="C24" s="268" t="s">
        <v>764</v>
      </c>
      <c r="D24" s="265"/>
      <c r="E24" s="269">
        <v>44757</v>
      </c>
      <c r="F24" s="268" t="s">
        <v>70</v>
      </c>
      <c r="G24" s="268" t="s">
        <v>1131</v>
      </c>
      <c r="H24" s="265" t="s">
        <v>1132</v>
      </c>
      <c r="I24" s="268">
        <v>0</v>
      </c>
      <c r="J24" s="268" t="s">
        <v>760</v>
      </c>
      <c r="K24" s="270">
        <v>0.33194444444444443</v>
      </c>
      <c r="L24" s="268">
        <v>2</v>
      </c>
      <c r="M24" s="268">
        <v>1</v>
      </c>
      <c r="N24" s="268" t="s">
        <v>1133</v>
      </c>
      <c r="O24" s="268" t="s">
        <v>1136</v>
      </c>
      <c r="P24" s="268">
        <v>1.05</v>
      </c>
      <c r="Q24" s="268" t="s">
        <v>761</v>
      </c>
      <c r="R24" s="268" t="s">
        <v>761</v>
      </c>
      <c r="S24" s="268">
        <v>1.05</v>
      </c>
      <c r="T24" s="271">
        <v>1</v>
      </c>
      <c r="U24" s="268">
        <v>8.92</v>
      </c>
      <c r="V24" s="268">
        <v>19.5</v>
      </c>
      <c r="W24" s="272">
        <v>0.27777777777777779</v>
      </c>
      <c r="X24" s="268">
        <v>0.15</v>
      </c>
      <c r="Y24" s="268">
        <v>26.2</v>
      </c>
      <c r="Z24" s="268">
        <v>6.6</v>
      </c>
      <c r="AA24" s="268">
        <v>5.85</v>
      </c>
      <c r="AB24" s="79">
        <v>81.650000000000006</v>
      </c>
      <c r="AC24" s="79">
        <v>21.5</v>
      </c>
      <c r="AD24" s="79">
        <v>34.4</v>
      </c>
      <c r="AE24" s="268">
        <v>0.72</v>
      </c>
      <c r="AF24" s="268">
        <v>0.03</v>
      </c>
      <c r="AG24" s="268">
        <v>1.03</v>
      </c>
      <c r="AH24" s="268">
        <v>1.06</v>
      </c>
      <c r="AI24" s="268">
        <v>24.95</v>
      </c>
      <c r="AJ24" s="79">
        <v>26</v>
      </c>
      <c r="AK24" s="268">
        <v>269.93</v>
      </c>
      <c r="AL24" s="268">
        <v>35.49</v>
      </c>
      <c r="AM24" s="268">
        <v>7.61</v>
      </c>
      <c r="AN24" s="268">
        <v>60.44</v>
      </c>
      <c r="AO24" s="268">
        <v>61.5</v>
      </c>
      <c r="AP24" s="268">
        <v>5.05</v>
      </c>
      <c r="AQ24" s="268">
        <v>0.23</v>
      </c>
      <c r="AR24" s="271">
        <v>0.96</v>
      </c>
      <c r="AS24" s="268">
        <v>5.28</v>
      </c>
      <c r="AT24" s="263"/>
      <c r="AU24" s="263"/>
      <c r="AV24" s="263"/>
      <c r="AW24" s="265"/>
      <c r="AX24" s="265"/>
      <c r="AY24" s="265"/>
    </row>
    <row r="25" spans="1:51" x14ac:dyDescent="0.2">
      <c r="A25" s="265" t="s">
        <v>756</v>
      </c>
      <c r="B25" s="268" t="s">
        <v>402</v>
      </c>
      <c r="C25" s="268" t="s">
        <v>765</v>
      </c>
      <c r="D25" s="265"/>
      <c r="E25" s="269">
        <v>44757</v>
      </c>
      <c r="F25" s="268" t="s">
        <v>70</v>
      </c>
      <c r="G25" s="268" t="s">
        <v>1131</v>
      </c>
      <c r="H25" s="265" t="s">
        <v>1132</v>
      </c>
      <c r="I25" s="268">
        <v>0</v>
      </c>
      <c r="J25" s="268" t="s">
        <v>760</v>
      </c>
      <c r="K25" s="270">
        <v>0.33194444444444443</v>
      </c>
      <c r="L25" s="268">
        <v>2</v>
      </c>
      <c r="M25" s="268">
        <v>1</v>
      </c>
      <c r="N25" s="268" t="s">
        <v>1133</v>
      </c>
      <c r="O25" s="268" t="s">
        <v>1136</v>
      </c>
      <c r="P25" s="268">
        <v>1.05</v>
      </c>
      <c r="Q25" s="268" t="s">
        <v>761</v>
      </c>
      <c r="R25" s="268" t="s">
        <v>761</v>
      </c>
      <c r="S25" s="268">
        <v>1.05</v>
      </c>
      <c r="T25" s="271">
        <v>1</v>
      </c>
      <c r="U25" s="268">
        <v>8.92</v>
      </c>
      <c r="V25" s="268">
        <v>19.5</v>
      </c>
      <c r="W25" s="272">
        <v>0.27916666666666667</v>
      </c>
      <c r="X25" s="268">
        <v>0.24</v>
      </c>
      <c r="Y25" s="268">
        <v>26.3</v>
      </c>
      <c r="Z25" s="268">
        <v>6.84</v>
      </c>
      <c r="AA25" s="268">
        <v>6.06</v>
      </c>
      <c r="AB25" s="79">
        <v>84.77</v>
      </c>
      <c r="AC25" s="79">
        <v>21.5</v>
      </c>
      <c r="AD25" s="79">
        <v>34.299999999999997</v>
      </c>
      <c r="AE25" s="268" t="s">
        <v>763</v>
      </c>
      <c r="AF25" s="268" t="s">
        <v>763</v>
      </c>
      <c r="AG25" s="268" t="s">
        <v>763</v>
      </c>
      <c r="AH25" s="268" t="s">
        <v>763</v>
      </c>
      <c r="AI25" s="268" t="s">
        <v>763</v>
      </c>
      <c r="AJ25" s="268" t="s">
        <v>763</v>
      </c>
      <c r="AK25" s="268" t="s">
        <v>763</v>
      </c>
      <c r="AL25" s="268" t="s">
        <v>763</v>
      </c>
      <c r="AM25" s="268" t="s">
        <v>763</v>
      </c>
      <c r="AN25" s="268" t="s">
        <v>763</v>
      </c>
      <c r="AO25" s="268" t="s">
        <v>763</v>
      </c>
      <c r="AP25" s="268" t="s">
        <v>763</v>
      </c>
      <c r="AQ25" s="268" t="s">
        <v>763</v>
      </c>
      <c r="AR25" s="268" t="s">
        <v>763</v>
      </c>
      <c r="AS25" s="268" t="s">
        <v>763</v>
      </c>
      <c r="AT25" s="263"/>
      <c r="AU25" s="263"/>
      <c r="AV25" s="263"/>
      <c r="AW25" s="265"/>
      <c r="AX25" s="265"/>
      <c r="AY25" s="265"/>
    </row>
    <row r="26" spans="1:51" x14ac:dyDescent="0.2">
      <c r="A26" s="265" t="s">
        <v>756</v>
      </c>
      <c r="B26" s="268" t="s">
        <v>668</v>
      </c>
      <c r="C26" s="268" t="s">
        <v>764</v>
      </c>
      <c r="D26" s="265"/>
      <c r="E26" s="269">
        <v>44757</v>
      </c>
      <c r="F26" s="268" t="s">
        <v>793</v>
      </c>
      <c r="G26" s="268" t="s">
        <v>1137</v>
      </c>
      <c r="H26" s="265" t="s">
        <v>772</v>
      </c>
      <c r="I26" s="268">
        <v>1</v>
      </c>
      <c r="J26" s="268" t="s">
        <v>760</v>
      </c>
      <c r="K26" s="268" t="s">
        <v>761</v>
      </c>
      <c r="L26" s="268">
        <v>2</v>
      </c>
      <c r="M26" s="268">
        <v>1</v>
      </c>
      <c r="N26" s="268" t="s">
        <v>872</v>
      </c>
      <c r="O26" s="268" t="s">
        <v>761</v>
      </c>
      <c r="P26" s="268">
        <v>0.5</v>
      </c>
      <c r="Q26" s="268" t="s">
        <v>761</v>
      </c>
      <c r="R26" s="268" t="s">
        <v>761</v>
      </c>
      <c r="S26" s="268">
        <v>0.5</v>
      </c>
      <c r="T26" s="271">
        <v>1</v>
      </c>
      <c r="U26" s="268" t="s">
        <v>519</v>
      </c>
      <c r="V26" s="268" t="s">
        <v>519</v>
      </c>
      <c r="W26" s="272">
        <v>0.33194444444444443</v>
      </c>
      <c r="X26" s="268">
        <v>0.3</v>
      </c>
      <c r="Y26" s="268" t="s">
        <v>519</v>
      </c>
      <c r="Z26" s="268" t="s">
        <v>761</v>
      </c>
      <c r="AA26" s="268" t="s">
        <v>761</v>
      </c>
      <c r="AB26" s="79" t="s">
        <v>761</v>
      </c>
      <c r="AC26" s="79">
        <v>30.7</v>
      </c>
      <c r="AD26" s="79">
        <v>47.5</v>
      </c>
      <c r="AE26" s="268">
        <v>1.05</v>
      </c>
      <c r="AF26" s="268">
        <v>3.11</v>
      </c>
      <c r="AG26" s="268">
        <v>0.46</v>
      </c>
      <c r="AH26" s="268">
        <v>3.57</v>
      </c>
      <c r="AI26" s="268">
        <v>26.79</v>
      </c>
      <c r="AJ26" s="79">
        <v>30.36</v>
      </c>
      <c r="AK26" s="268">
        <v>99.71</v>
      </c>
      <c r="AL26" s="268">
        <v>14.3</v>
      </c>
      <c r="AM26" s="268">
        <v>6.97</v>
      </c>
      <c r="AN26" s="268">
        <v>41.09</v>
      </c>
      <c r="AO26" s="268">
        <v>44.65</v>
      </c>
      <c r="AP26" s="268">
        <v>2.93</v>
      </c>
      <c r="AQ26" s="268">
        <v>0.4</v>
      </c>
      <c r="AR26" s="271">
        <v>0.88</v>
      </c>
      <c r="AS26" s="268">
        <v>3.32</v>
      </c>
      <c r="AT26" s="263"/>
      <c r="AU26" s="263"/>
      <c r="AV26" s="263"/>
      <c r="AW26" s="265"/>
      <c r="AX26" s="265"/>
      <c r="AY26" s="265"/>
    </row>
    <row r="27" spans="1:51" x14ac:dyDescent="0.2">
      <c r="A27" s="265" t="s">
        <v>756</v>
      </c>
      <c r="B27" s="268" t="s">
        <v>403</v>
      </c>
      <c r="C27" s="268" t="s">
        <v>757</v>
      </c>
      <c r="D27" s="265"/>
      <c r="E27" s="269">
        <v>44757</v>
      </c>
      <c r="F27" s="268" t="s">
        <v>70</v>
      </c>
      <c r="G27" s="268" t="s">
        <v>1138</v>
      </c>
      <c r="H27" s="265" t="s">
        <v>1139</v>
      </c>
      <c r="I27" s="268">
        <v>1</v>
      </c>
      <c r="J27" s="268" t="s">
        <v>760</v>
      </c>
      <c r="K27" s="270">
        <v>0.32013888888888892</v>
      </c>
      <c r="L27" s="268">
        <v>2</v>
      </c>
      <c r="M27" s="268">
        <v>1</v>
      </c>
      <c r="N27" s="268" t="s">
        <v>787</v>
      </c>
      <c r="O27" s="268" t="s">
        <v>761</v>
      </c>
      <c r="P27" s="268">
        <v>1.6</v>
      </c>
      <c r="Q27" s="268">
        <v>1.6</v>
      </c>
      <c r="R27" s="268">
        <v>1.45</v>
      </c>
      <c r="S27" s="268">
        <v>1.52</v>
      </c>
      <c r="T27" s="271">
        <v>0.95</v>
      </c>
      <c r="U27" s="268">
        <v>6.88</v>
      </c>
      <c r="V27" s="268">
        <v>19</v>
      </c>
      <c r="W27" s="272">
        <v>0.25625000000000003</v>
      </c>
      <c r="X27" s="268">
        <v>0.15</v>
      </c>
      <c r="Y27" s="268">
        <v>26.3</v>
      </c>
      <c r="Z27" s="268">
        <v>5.3</v>
      </c>
      <c r="AA27" s="268">
        <v>4.47</v>
      </c>
      <c r="AB27" s="79">
        <v>71.599999999999994</v>
      </c>
      <c r="AC27" s="79">
        <v>30.1</v>
      </c>
      <c r="AD27" s="79">
        <v>46.5</v>
      </c>
      <c r="AE27" s="268" t="s">
        <v>763</v>
      </c>
      <c r="AF27" s="268" t="s">
        <v>763</v>
      </c>
      <c r="AG27" s="268" t="s">
        <v>763</v>
      </c>
      <c r="AH27" s="268" t="s">
        <v>763</v>
      </c>
      <c r="AI27" s="268" t="s">
        <v>763</v>
      </c>
      <c r="AJ27" s="268" t="s">
        <v>763</v>
      </c>
      <c r="AK27" s="268" t="s">
        <v>763</v>
      </c>
      <c r="AL27" s="268" t="s">
        <v>763</v>
      </c>
      <c r="AM27" s="268" t="s">
        <v>763</v>
      </c>
      <c r="AN27" s="268" t="s">
        <v>763</v>
      </c>
      <c r="AO27" s="268" t="s">
        <v>763</v>
      </c>
      <c r="AP27" s="268" t="s">
        <v>763</v>
      </c>
      <c r="AQ27" s="268" t="s">
        <v>763</v>
      </c>
      <c r="AR27" s="268" t="s">
        <v>763</v>
      </c>
      <c r="AS27" s="268" t="s">
        <v>763</v>
      </c>
      <c r="AT27" s="263"/>
      <c r="AU27" s="263"/>
      <c r="AV27" s="263"/>
      <c r="AW27" s="265"/>
      <c r="AX27" s="265"/>
      <c r="AY27" s="265"/>
    </row>
    <row r="28" spans="1:51" x14ac:dyDescent="0.2">
      <c r="A28" s="265" t="s">
        <v>756</v>
      </c>
      <c r="B28" s="268" t="s">
        <v>403</v>
      </c>
      <c r="C28" s="268" t="s">
        <v>764</v>
      </c>
      <c r="D28" s="265"/>
      <c r="E28" s="269">
        <v>44757</v>
      </c>
      <c r="F28" s="268" t="s">
        <v>70</v>
      </c>
      <c r="G28" s="268" t="s">
        <v>1138</v>
      </c>
      <c r="H28" s="265" t="s">
        <v>1139</v>
      </c>
      <c r="I28" s="268">
        <v>1</v>
      </c>
      <c r="J28" s="268" t="s">
        <v>760</v>
      </c>
      <c r="K28" s="270">
        <v>0.32013888888888892</v>
      </c>
      <c r="L28" s="268">
        <v>2</v>
      </c>
      <c r="M28" s="268">
        <v>1</v>
      </c>
      <c r="N28" s="268" t="s">
        <v>787</v>
      </c>
      <c r="O28" s="268" t="s">
        <v>761</v>
      </c>
      <c r="P28" s="268">
        <v>1.6</v>
      </c>
      <c r="Q28" s="268">
        <v>1.6</v>
      </c>
      <c r="R28" s="268">
        <v>1.45</v>
      </c>
      <c r="S28" s="268">
        <v>1.52</v>
      </c>
      <c r="T28" s="271">
        <v>0.95</v>
      </c>
      <c r="U28" s="268">
        <v>6.88</v>
      </c>
      <c r="V28" s="268">
        <v>19</v>
      </c>
      <c r="W28" s="272">
        <v>0.25694444444444448</v>
      </c>
      <c r="X28" s="268">
        <v>0.8</v>
      </c>
      <c r="Y28" s="268">
        <v>26.3</v>
      </c>
      <c r="Z28" s="268">
        <v>5.73</v>
      </c>
      <c r="AA28" s="268">
        <v>4.83</v>
      </c>
      <c r="AB28" s="79">
        <v>70.3</v>
      </c>
      <c r="AC28" s="79">
        <v>30.2</v>
      </c>
      <c r="AD28" s="79">
        <v>46.7</v>
      </c>
      <c r="AE28" s="268">
        <v>0.3</v>
      </c>
      <c r="AF28" s="268">
        <v>0.32</v>
      </c>
      <c r="AG28" s="268">
        <v>0.25</v>
      </c>
      <c r="AH28" s="268">
        <v>0.56999999999999995</v>
      </c>
      <c r="AI28" s="268">
        <v>18.07</v>
      </c>
      <c r="AJ28" s="79">
        <v>18.63</v>
      </c>
      <c r="AK28" s="268">
        <v>114.81</v>
      </c>
      <c r="AL28" s="268">
        <v>14.06</v>
      </c>
      <c r="AM28" s="268">
        <v>8.17</v>
      </c>
      <c r="AN28" s="268">
        <v>32.119999999999997</v>
      </c>
      <c r="AO28" s="268">
        <v>32.69</v>
      </c>
      <c r="AP28" s="268">
        <v>3.19</v>
      </c>
      <c r="AQ28" s="268">
        <v>0.03</v>
      </c>
      <c r="AR28" s="271">
        <v>1</v>
      </c>
      <c r="AS28" s="268">
        <v>3.22</v>
      </c>
      <c r="AT28" s="263"/>
      <c r="AU28" s="263"/>
      <c r="AV28" s="263"/>
      <c r="AW28" s="265"/>
      <c r="AX28" s="265"/>
      <c r="AY28" s="265"/>
    </row>
    <row r="29" spans="1:51" x14ac:dyDescent="0.2">
      <c r="A29" s="265" t="s">
        <v>756</v>
      </c>
      <c r="B29" s="268" t="s">
        <v>403</v>
      </c>
      <c r="C29" s="268" t="s">
        <v>765</v>
      </c>
      <c r="D29" s="265"/>
      <c r="E29" s="269">
        <v>44757</v>
      </c>
      <c r="F29" s="268" t="s">
        <v>70</v>
      </c>
      <c r="G29" s="268" t="s">
        <v>1138</v>
      </c>
      <c r="H29" s="265" t="s">
        <v>1139</v>
      </c>
      <c r="I29" s="268">
        <v>1</v>
      </c>
      <c r="J29" s="268" t="s">
        <v>760</v>
      </c>
      <c r="K29" s="270">
        <v>0.32013888888888892</v>
      </c>
      <c r="L29" s="268">
        <v>2</v>
      </c>
      <c r="M29" s="268">
        <v>1</v>
      </c>
      <c r="N29" s="268" t="s">
        <v>787</v>
      </c>
      <c r="O29" s="268" t="s">
        <v>761</v>
      </c>
      <c r="P29" s="268">
        <v>1.6</v>
      </c>
      <c r="Q29" s="268">
        <v>1.6</v>
      </c>
      <c r="R29" s="268">
        <v>1.45</v>
      </c>
      <c r="S29" s="268">
        <v>1.52</v>
      </c>
      <c r="T29" s="271">
        <v>0.95</v>
      </c>
      <c r="U29" s="268">
        <v>6.88</v>
      </c>
      <c r="V29" s="268">
        <v>19</v>
      </c>
      <c r="W29" s="272">
        <v>0.2590277777777778</v>
      </c>
      <c r="X29" s="268">
        <v>1.3</v>
      </c>
      <c r="Y29" s="268">
        <v>26.3</v>
      </c>
      <c r="Z29" s="268">
        <v>5.56</v>
      </c>
      <c r="AA29" s="268">
        <v>4.7</v>
      </c>
      <c r="AB29" s="79">
        <v>69.2</v>
      </c>
      <c r="AC29" s="79">
        <v>30</v>
      </c>
      <c r="AD29" s="79">
        <v>46.4</v>
      </c>
      <c r="AE29" s="268" t="s">
        <v>763</v>
      </c>
      <c r="AF29" s="268" t="s">
        <v>763</v>
      </c>
      <c r="AG29" s="268" t="s">
        <v>763</v>
      </c>
      <c r="AH29" s="268" t="s">
        <v>763</v>
      </c>
      <c r="AI29" s="268" t="s">
        <v>763</v>
      </c>
      <c r="AJ29" s="268" t="s">
        <v>763</v>
      </c>
      <c r="AK29" s="268" t="s">
        <v>763</v>
      </c>
      <c r="AL29" s="268" t="s">
        <v>763</v>
      </c>
      <c r="AM29" s="268" t="s">
        <v>763</v>
      </c>
      <c r="AN29" s="268" t="s">
        <v>763</v>
      </c>
      <c r="AO29" s="268" t="s">
        <v>763</v>
      </c>
      <c r="AP29" s="268" t="s">
        <v>763</v>
      </c>
      <c r="AQ29" s="268" t="s">
        <v>763</v>
      </c>
      <c r="AR29" s="268" t="s">
        <v>763</v>
      </c>
      <c r="AS29" s="268" t="s">
        <v>763</v>
      </c>
      <c r="AT29" s="263"/>
      <c r="AU29" s="263"/>
      <c r="AV29" s="263"/>
      <c r="AW29" s="265"/>
      <c r="AX29" s="265"/>
      <c r="AY29" s="265"/>
    </row>
    <row r="30" spans="1:51" x14ac:dyDescent="0.2">
      <c r="A30" s="265" t="s">
        <v>756</v>
      </c>
      <c r="B30" s="268" t="s">
        <v>404</v>
      </c>
      <c r="C30" s="268" t="s">
        <v>757</v>
      </c>
      <c r="D30" s="265"/>
      <c r="E30" s="269">
        <v>44757</v>
      </c>
      <c r="F30" s="268" t="s">
        <v>70</v>
      </c>
      <c r="G30" s="268" t="s">
        <v>70</v>
      </c>
      <c r="H30" s="265" t="s">
        <v>1139</v>
      </c>
      <c r="I30" s="268">
        <v>3</v>
      </c>
      <c r="J30" s="268" t="s">
        <v>760</v>
      </c>
      <c r="K30" s="270">
        <v>0.32013888888888892</v>
      </c>
      <c r="L30" s="268">
        <v>1</v>
      </c>
      <c r="M30" s="268">
        <v>1</v>
      </c>
      <c r="N30" s="268" t="s">
        <v>812</v>
      </c>
      <c r="O30" s="268" t="s">
        <v>761</v>
      </c>
      <c r="P30" s="268">
        <v>2</v>
      </c>
      <c r="Q30" s="268" t="s">
        <v>761</v>
      </c>
      <c r="R30" s="268" t="s">
        <v>761</v>
      </c>
      <c r="S30" s="268">
        <v>2</v>
      </c>
      <c r="T30" s="271">
        <v>1</v>
      </c>
      <c r="U30" s="268">
        <v>6.54</v>
      </c>
      <c r="V30" s="268">
        <v>19.8</v>
      </c>
      <c r="W30" s="272">
        <v>0.29236111111111113</v>
      </c>
      <c r="X30" s="268">
        <v>0.15</v>
      </c>
      <c r="Y30" s="268">
        <v>26</v>
      </c>
      <c r="Z30" s="268">
        <v>5.01</v>
      </c>
      <c r="AA30" s="268">
        <v>4.25</v>
      </c>
      <c r="AB30" s="79">
        <v>59.1</v>
      </c>
      <c r="AC30" s="79">
        <v>29</v>
      </c>
      <c r="AD30" s="79">
        <v>45</v>
      </c>
      <c r="AE30" s="268" t="s">
        <v>763</v>
      </c>
      <c r="AF30" s="268" t="s">
        <v>763</v>
      </c>
      <c r="AG30" s="268" t="s">
        <v>763</v>
      </c>
      <c r="AH30" s="268" t="s">
        <v>763</v>
      </c>
      <c r="AI30" s="268" t="s">
        <v>763</v>
      </c>
      <c r="AJ30" s="268" t="s">
        <v>763</v>
      </c>
      <c r="AK30" s="268" t="s">
        <v>763</v>
      </c>
      <c r="AL30" s="268" t="s">
        <v>763</v>
      </c>
      <c r="AM30" s="268" t="s">
        <v>763</v>
      </c>
      <c r="AN30" s="268" t="s">
        <v>763</v>
      </c>
      <c r="AO30" s="268" t="s">
        <v>763</v>
      </c>
      <c r="AP30" s="268" t="s">
        <v>763</v>
      </c>
      <c r="AQ30" s="268" t="s">
        <v>763</v>
      </c>
      <c r="AR30" s="268" t="s">
        <v>763</v>
      </c>
      <c r="AS30" s="268" t="s">
        <v>763</v>
      </c>
      <c r="AT30" s="263"/>
      <c r="AU30" s="263"/>
      <c r="AV30" s="263"/>
      <c r="AW30" s="265"/>
      <c r="AX30" s="265"/>
      <c r="AY30" s="265"/>
    </row>
    <row r="31" spans="1:51" x14ac:dyDescent="0.2">
      <c r="A31" s="265" t="s">
        <v>756</v>
      </c>
      <c r="B31" s="268" t="s">
        <v>404</v>
      </c>
      <c r="C31" s="268" t="s">
        <v>764</v>
      </c>
      <c r="D31" s="265"/>
      <c r="E31" s="269">
        <v>44757</v>
      </c>
      <c r="F31" s="268" t="s">
        <v>70</v>
      </c>
      <c r="G31" s="268" t="s">
        <v>70</v>
      </c>
      <c r="H31" s="265" t="s">
        <v>1139</v>
      </c>
      <c r="I31" s="268">
        <v>3</v>
      </c>
      <c r="J31" s="268" t="s">
        <v>760</v>
      </c>
      <c r="K31" s="270">
        <v>0.32013888888888892</v>
      </c>
      <c r="L31" s="268">
        <v>1</v>
      </c>
      <c r="M31" s="268">
        <v>1</v>
      </c>
      <c r="N31" s="268" t="s">
        <v>812</v>
      </c>
      <c r="O31" s="268" t="s">
        <v>761</v>
      </c>
      <c r="P31" s="268">
        <v>2</v>
      </c>
      <c r="Q31" s="268" t="s">
        <v>761</v>
      </c>
      <c r="R31" s="268" t="s">
        <v>761</v>
      </c>
      <c r="S31" s="268">
        <v>2</v>
      </c>
      <c r="T31" s="271">
        <v>1</v>
      </c>
      <c r="U31" s="268">
        <v>6.54</v>
      </c>
      <c r="V31" s="268">
        <v>19.8</v>
      </c>
      <c r="W31" s="272">
        <v>0.29652777777777778</v>
      </c>
      <c r="X31" s="268">
        <v>1</v>
      </c>
      <c r="Y31" s="268">
        <v>25.6</v>
      </c>
      <c r="Z31" s="268">
        <v>2.62</v>
      </c>
      <c r="AA31" s="268">
        <v>2.2000000000000002</v>
      </c>
      <c r="AB31" s="79">
        <v>31.7</v>
      </c>
      <c r="AC31" s="79">
        <v>31</v>
      </c>
      <c r="AD31" s="79">
        <v>47.9</v>
      </c>
      <c r="AE31" s="268">
        <v>0.87</v>
      </c>
      <c r="AF31" s="268">
        <v>0.24</v>
      </c>
      <c r="AG31" s="268">
        <v>0.03</v>
      </c>
      <c r="AH31" s="268">
        <v>0.27</v>
      </c>
      <c r="AI31" s="268">
        <v>21.79</v>
      </c>
      <c r="AJ31" s="79">
        <v>22.06</v>
      </c>
      <c r="AK31" s="268">
        <v>104.64</v>
      </c>
      <c r="AL31" s="268">
        <v>15.02</v>
      </c>
      <c r="AM31" s="268">
        <v>6.97</v>
      </c>
      <c r="AN31" s="268">
        <v>36.81</v>
      </c>
      <c r="AO31" s="268">
        <v>37.08</v>
      </c>
      <c r="AP31" s="268">
        <v>4.13</v>
      </c>
      <c r="AQ31" s="268">
        <v>0.85</v>
      </c>
      <c r="AR31" s="271">
        <v>0.83</v>
      </c>
      <c r="AS31" s="268">
        <v>4.99</v>
      </c>
      <c r="AT31" s="263"/>
      <c r="AU31" s="263"/>
      <c r="AV31" s="263"/>
      <c r="AW31" s="265"/>
      <c r="AX31" s="265"/>
      <c r="AY31" s="265"/>
    </row>
    <row r="32" spans="1:51" x14ac:dyDescent="0.2">
      <c r="A32" s="265" t="s">
        <v>756</v>
      </c>
      <c r="B32" s="268" t="s">
        <v>404</v>
      </c>
      <c r="C32" s="268" t="s">
        <v>765</v>
      </c>
      <c r="D32" s="265"/>
      <c r="E32" s="269">
        <v>44757</v>
      </c>
      <c r="F32" s="268" t="s">
        <v>70</v>
      </c>
      <c r="G32" s="268" t="s">
        <v>70</v>
      </c>
      <c r="H32" s="265" t="s">
        <v>1139</v>
      </c>
      <c r="I32" s="268">
        <v>3</v>
      </c>
      <c r="J32" s="268" t="s">
        <v>760</v>
      </c>
      <c r="K32" s="270">
        <v>0.32013888888888892</v>
      </c>
      <c r="L32" s="268">
        <v>1</v>
      </c>
      <c r="M32" s="268">
        <v>1</v>
      </c>
      <c r="N32" s="268" t="s">
        <v>812</v>
      </c>
      <c r="O32" s="268" t="s">
        <v>761</v>
      </c>
      <c r="P32" s="268">
        <v>2</v>
      </c>
      <c r="Q32" s="268" t="s">
        <v>761</v>
      </c>
      <c r="R32" s="268" t="s">
        <v>761</v>
      </c>
      <c r="S32" s="268">
        <v>2</v>
      </c>
      <c r="T32" s="271">
        <v>1</v>
      </c>
      <c r="U32" s="268">
        <v>6.54</v>
      </c>
      <c r="V32" s="268">
        <v>19.8</v>
      </c>
      <c r="W32" s="272">
        <v>0.2986111111111111</v>
      </c>
      <c r="X32" s="268">
        <v>1.7</v>
      </c>
      <c r="Y32" s="268">
        <v>25.6</v>
      </c>
      <c r="Z32" s="268">
        <v>2.64</v>
      </c>
      <c r="AA32" s="268">
        <v>2.21</v>
      </c>
      <c r="AB32" s="79">
        <v>30.1</v>
      </c>
      <c r="AC32" s="79">
        <v>31.5</v>
      </c>
      <c r="AD32" s="79">
        <v>48.4</v>
      </c>
      <c r="AE32" s="268" t="s">
        <v>763</v>
      </c>
      <c r="AF32" s="268" t="s">
        <v>763</v>
      </c>
      <c r="AG32" s="268" t="s">
        <v>763</v>
      </c>
      <c r="AH32" s="268" t="s">
        <v>763</v>
      </c>
      <c r="AI32" s="268" t="s">
        <v>763</v>
      </c>
      <c r="AJ32" s="268" t="s">
        <v>763</v>
      </c>
      <c r="AK32" s="268" t="s">
        <v>763</v>
      </c>
      <c r="AL32" s="268" t="s">
        <v>763</v>
      </c>
      <c r="AM32" s="268" t="s">
        <v>763</v>
      </c>
      <c r="AN32" s="268" t="s">
        <v>763</v>
      </c>
      <c r="AO32" s="268" t="s">
        <v>763</v>
      </c>
      <c r="AP32" s="268" t="s">
        <v>763</v>
      </c>
      <c r="AQ32" s="268" t="s">
        <v>763</v>
      </c>
      <c r="AR32" s="268" t="s">
        <v>763</v>
      </c>
      <c r="AS32" s="268" t="s">
        <v>763</v>
      </c>
      <c r="AT32" s="263"/>
      <c r="AU32" s="263"/>
      <c r="AV32" s="263"/>
      <c r="AW32" s="265"/>
      <c r="AX32" s="265"/>
      <c r="AY32" s="265"/>
    </row>
    <row r="33" spans="1:51" x14ac:dyDescent="0.2">
      <c r="A33" s="265" t="s">
        <v>756</v>
      </c>
      <c r="B33" s="268" t="s">
        <v>405</v>
      </c>
      <c r="C33" s="268" t="s">
        <v>757</v>
      </c>
      <c r="D33" s="265" t="s">
        <v>781</v>
      </c>
      <c r="E33" s="269">
        <v>44757</v>
      </c>
      <c r="F33" s="268" t="s">
        <v>70</v>
      </c>
      <c r="G33" s="268" t="s">
        <v>70</v>
      </c>
      <c r="H33" s="265" t="s">
        <v>1139</v>
      </c>
      <c r="I33" s="268">
        <v>2</v>
      </c>
      <c r="J33" s="268" t="s">
        <v>760</v>
      </c>
      <c r="K33" s="270">
        <v>0.32013888888888892</v>
      </c>
      <c r="L33" s="268">
        <v>3</v>
      </c>
      <c r="M33" s="268">
        <v>1</v>
      </c>
      <c r="N33" s="268" t="s">
        <v>812</v>
      </c>
      <c r="O33" s="268" t="s">
        <v>803</v>
      </c>
      <c r="P33" s="268">
        <v>2.1</v>
      </c>
      <c r="Q33" s="268">
        <v>2</v>
      </c>
      <c r="R33" s="268">
        <v>1.9</v>
      </c>
      <c r="S33" s="268">
        <v>1.95</v>
      </c>
      <c r="T33" s="271">
        <v>0.93</v>
      </c>
      <c r="U33" s="268">
        <v>6.15</v>
      </c>
      <c r="V33" s="268">
        <v>21.7</v>
      </c>
      <c r="W33" s="272">
        <v>0.3347222222222222</v>
      </c>
      <c r="X33" s="268">
        <v>0.15</v>
      </c>
      <c r="Y33" s="268">
        <v>25.2</v>
      </c>
      <c r="Z33" s="268">
        <v>6.11</v>
      </c>
      <c r="AA33" s="268">
        <v>5.14</v>
      </c>
      <c r="AB33" s="79">
        <v>72.099999999999994</v>
      </c>
      <c r="AC33" s="79">
        <v>30.6</v>
      </c>
      <c r="AD33" s="79">
        <v>47.2</v>
      </c>
      <c r="AE33" s="268" t="s">
        <v>763</v>
      </c>
      <c r="AF33" s="268" t="s">
        <v>763</v>
      </c>
      <c r="AG33" s="268" t="s">
        <v>763</v>
      </c>
      <c r="AH33" s="268" t="s">
        <v>763</v>
      </c>
      <c r="AI33" s="268" t="s">
        <v>763</v>
      </c>
      <c r="AJ33" s="268" t="s">
        <v>763</v>
      </c>
      <c r="AK33" s="268" t="s">
        <v>763</v>
      </c>
      <c r="AL33" s="268" t="s">
        <v>763</v>
      </c>
      <c r="AM33" s="268" t="s">
        <v>763</v>
      </c>
      <c r="AN33" s="268" t="s">
        <v>763</v>
      </c>
      <c r="AO33" s="268" t="s">
        <v>763</v>
      </c>
      <c r="AP33" s="268" t="s">
        <v>763</v>
      </c>
      <c r="AQ33" s="268" t="s">
        <v>763</v>
      </c>
      <c r="AR33" s="268" t="s">
        <v>763</v>
      </c>
      <c r="AS33" s="268" t="s">
        <v>763</v>
      </c>
      <c r="AT33" s="263"/>
      <c r="AU33" s="263"/>
      <c r="AV33" s="263"/>
      <c r="AW33" s="265"/>
      <c r="AX33" s="265"/>
      <c r="AY33" s="265"/>
    </row>
    <row r="34" spans="1:51" x14ac:dyDescent="0.2">
      <c r="A34" s="265" t="s">
        <v>756</v>
      </c>
      <c r="B34" s="268" t="s">
        <v>405</v>
      </c>
      <c r="C34" s="268" t="s">
        <v>757</v>
      </c>
      <c r="D34" s="265" t="s">
        <v>785</v>
      </c>
      <c r="E34" s="269">
        <v>44757</v>
      </c>
      <c r="F34" s="268" t="s">
        <v>70</v>
      </c>
      <c r="G34" s="268" t="s">
        <v>70</v>
      </c>
      <c r="H34" s="265" t="s">
        <v>1139</v>
      </c>
      <c r="I34" s="268">
        <v>2</v>
      </c>
      <c r="J34" s="268" t="s">
        <v>760</v>
      </c>
      <c r="K34" s="270">
        <v>0.32013888888888892</v>
      </c>
      <c r="L34" s="268">
        <v>3</v>
      </c>
      <c r="M34" s="268">
        <v>1</v>
      </c>
      <c r="N34" s="268" t="s">
        <v>812</v>
      </c>
      <c r="O34" s="268" t="s">
        <v>803</v>
      </c>
      <c r="P34" s="268">
        <v>2.1</v>
      </c>
      <c r="Q34" s="268">
        <v>2</v>
      </c>
      <c r="R34" s="268">
        <v>1.9</v>
      </c>
      <c r="S34" s="268">
        <v>1.95</v>
      </c>
      <c r="T34" s="271">
        <v>0.93</v>
      </c>
      <c r="U34" s="268">
        <v>6.15</v>
      </c>
      <c r="V34" s="268">
        <v>21.7</v>
      </c>
      <c r="W34" s="272">
        <v>0.3347222222222222</v>
      </c>
      <c r="X34" s="268">
        <v>0.15</v>
      </c>
      <c r="Y34" s="268">
        <v>25.2</v>
      </c>
      <c r="Z34" s="268">
        <v>6.11</v>
      </c>
      <c r="AA34" s="268">
        <v>5.14</v>
      </c>
      <c r="AB34" s="79">
        <v>72.099999999999994</v>
      </c>
      <c r="AC34" s="79">
        <v>30.6</v>
      </c>
      <c r="AD34" s="79">
        <v>47.2</v>
      </c>
      <c r="AE34" s="268" t="s">
        <v>763</v>
      </c>
      <c r="AF34" s="268" t="s">
        <v>763</v>
      </c>
      <c r="AG34" s="268" t="s">
        <v>763</v>
      </c>
      <c r="AH34" s="268" t="s">
        <v>763</v>
      </c>
      <c r="AI34" s="268" t="s">
        <v>763</v>
      </c>
      <c r="AJ34" s="268" t="s">
        <v>763</v>
      </c>
      <c r="AK34" s="268" t="s">
        <v>763</v>
      </c>
      <c r="AL34" s="268" t="s">
        <v>763</v>
      </c>
      <c r="AM34" s="268" t="s">
        <v>763</v>
      </c>
      <c r="AN34" s="268" t="s">
        <v>763</v>
      </c>
      <c r="AO34" s="268" t="s">
        <v>763</v>
      </c>
      <c r="AP34" s="268" t="s">
        <v>763</v>
      </c>
      <c r="AQ34" s="268" t="s">
        <v>763</v>
      </c>
      <c r="AR34" s="268" t="s">
        <v>763</v>
      </c>
      <c r="AS34" s="268" t="s">
        <v>763</v>
      </c>
      <c r="AT34" s="263"/>
      <c r="AU34" s="263"/>
      <c r="AV34" s="263"/>
      <c r="AW34" s="265"/>
      <c r="AX34" s="265"/>
      <c r="AY34" s="265"/>
    </row>
    <row r="35" spans="1:51" x14ac:dyDescent="0.2">
      <c r="A35" s="265" t="s">
        <v>756</v>
      </c>
      <c r="B35" s="268" t="s">
        <v>405</v>
      </c>
      <c r="C35" s="268" t="s">
        <v>764</v>
      </c>
      <c r="D35" s="265" t="s">
        <v>781</v>
      </c>
      <c r="E35" s="269">
        <v>44757</v>
      </c>
      <c r="F35" s="268" t="s">
        <v>70</v>
      </c>
      <c r="G35" s="268" t="s">
        <v>70</v>
      </c>
      <c r="H35" s="265" t="s">
        <v>1139</v>
      </c>
      <c r="I35" s="268">
        <v>2</v>
      </c>
      <c r="J35" s="268" t="s">
        <v>760</v>
      </c>
      <c r="K35" s="270">
        <v>0.32013888888888892</v>
      </c>
      <c r="L35" s="268">
        <v>3</v>
      </c>
      <c r="M35" s="268">
        <v>1</v>
      </c>
      <c r="N35" s="268" t="s">
        <v>812</v>
      </c>
      <c r="O35" s="268" t="s">
        <v>803</v>
      </c>
      <c r="P35" s="268">
        <v>2.1</v>
      </c>
      <c r="Q35" s="268">
        <v>2</v>
      </c>
      <c r="R35" s="268">
        <v>1.9</v>
      </c>
      <c r="S35" s="268">
        <v>1.95</v>
      </c>
      <c r="T35" s="271">
        <v>0.93</v>
      </c>
      <c r="U35" s="268">
        <v>6.15</v>
      </c>
      <c r="V35" s="268">
        <v>21.7</v>
      </c>
      <c r="W35" s="272">
        <v>0.3354166666666667</v>
      </c>
      <c r="X35" s="268">
        <v>1.05</v>
      </c>
      <c r="Y35" s="268">
        <v>25.2</v>
      </c>
      <c r="Z35" s="268">
        <v>5.8</v>
      </c>
      <c r="AA35" s="268">
        <v>4.87</v>
      </c>
      <c r="AB35" s="79">
        <v>71.3</v>
      </c>
      <c r="AC35" s="79">
        <v>30.7</v>
      </c>
      <c r="AD35" s="79">
        <v>47.4</v>
      </c>
      <c r="AE35" s="268">
        <v>0.35</v>
      </c>
      <c r="AF35" s="268">
        <v>2.64</v>
      </c>
      <c r="AG35" s="268">
        <v>0.03</v>
      </c>
      <c r="AH35" s="268">
        <v>2.67</v>
      </c>
      <c r="AI35" s="268">
        <v>16.28</v>
      </c>
      <c r="AJ35" s="79">
        <v>18.95</v>
      </c>
      <c r="AK35" s="268">
        <v>84.84</v>
      </c>
      <c r="AL35" s="268">
        <v>10.6</v>
      </c>
      <c r="AM35" s="268">
        <v>8</v>
      </c>
      <c r="AN35" s="268">
        <v>26.89</v>
      </c>
      <c r="AO35" s="268">
        <v>29.55</v>
      </c>
      <c r="AP35" s="268">
        <v>2.09</v>
      </c>
      <c r="AQ35" s="268">
        <v>0.03</v>
      </c>
      <c r="AR35" s="271">
        <v>1</v>
      </c>
      <c r="AS35" s="268">
        <v>2.12</v>
      </c>
      <c r="AT35" s="263"/>
      <c r="AU35" s="263"/>
      <c r="AV35" s="263"/>
      <c r="AW35" s="265"/>
      <c r="AX35" s="265"/>
      <c r="AY35" s="265"/>
    </row>
    <row r="36" spans="1:51" x14ac:dyDescent="0.2">
      <c r="A36" s="265" t="s">
        <v>756</v>
      </c>
      <c r="B36" s="268" t="s">
        <v>405</v>
      </c>
      <c r="C36" s="268" t="s">
        <v>764</v>
      </c>
      <c r="D36" s="265" t="s">
        <v>785</v>
      </c>
      <c r="E36" s="269">
        <v>44757</v>
      </c>
      <c r="F36" s="268" t="s">
        <v>70</v>
      </c>
      <c r="G36" s="268" t="s">
        <v>70</v>
      </c>
      <c r="H36" s="265" t="s">
        <v>1139</v>
      </c>
      <c r="I36" s="268">
        <v>2</v>
      </c>
      <c r="J36" s="268" t="s">
        <v>760</v>
      </c>
      <c r="K36" s="270">
        <v>0.32013888888888892</v>
      </c>
      <c r="L36" s="268">
        <v>3</v>
      </c>
      <c r="M36" s="268">
        <v>1</v>
      </c>
      <c r="N36" s="268" t="s">
        <v>812</v>
      </c>
      <c r="O36" s="268" t="s">
        <v>803</v>
      </c>
      <c r="P36" s="268">
        <v>2.1</v>
      </c>
      <c r="Q36" s="268">
        <v>2</v>
      </c>
      <c r="R36" s="268">
        <v>1.9</v>
      </c>
      <c r="S36" s="268">
        <v>1.95</v>
      </c>
      <c r="T36" s="271">
        <v>0.93</v>
      </c>
      <c r="U36" s="268">
        <v>6.15</v>
      </c>
      <c r="V36" s="268">
        <v>21.7</v>
      </c>
      <c r="W36" s="272">
        <v>0.3354166666666667</v>
      </c>
      <c r="X36" s="268">
        <v>1.05</v>
      </c>
      <c r="Y36" s="268">
        <v>25.2</v>
      </c>
      <c r="Z36" s="268">
        <v>5.8</v>
      </c>
      <c r="AA36" s="268">
        <v>4.87</v>
      </c>
      <c r="AB36" s="79">
        <v>71.3</v>
      </c>
      <c r="AC36" s="79">
        <v>30.9</v>
      </c>
      <c r="AD36" s="79">
        <v>47.6</v>
      </c>
      <c r="AE36" s="268">
        <v>0.35</v>
      </c>
      <c r="AF36" s="268">
        <v>3.02</v>
      </c>
      <c r="AG36" s="268">
        <v>0.03</v>
      </c>
      <c r="AH36" s="268">
        <v>3.04</v>
      </c>
      <c r="AI36" s="268">
        <v>16.57</v>
      </c>
      <c r="AJ36" s="79">
        <v>19.62</v>
      </c>
      <c r="AK36" s="268">
        <v>81.14</v>
      </c>
      <c r="AL36" s="268">
        <v>9.64</v>
      </c>
      <c r="AM36" s="268">
        <v>8.42</v>
      </c>
      <c r="AN36" s="268">
        <v>26.21</v>
      </c>
      <c r="AO36" s="268">
        <v>29.26</v>
      </c>
      <c r="AP36" s="268">
        <v>1.78</v>
      </c>
      <c r="AQ36" s="268">
        <v>0.03</v>
      </c>
      <c r="AR36" s="271">
        <v>1</v>
      </c>
      <c r="AS36" s="268">
        <v>1.81</v>
      </c>
      <c r="AT36" s="263"/>
      <c r="AU36" s="263"/>
      <c r="AV36" s="263"/>
      <c r="AW36" s="265"/>
      <c r="AX36" s="265"/>
      <c r="AY36" s="265"/>
    </row>
    <row r="37" spans="1:51" x14ac:dyDescent="0.2">
      <c r="A37" s="265" t="s">
        <v>756</v>
      </c>
      <c r="B37" s="268" t="s">
        <v>405</v>
      </c>
      <c r="C37" s="268" t="s">
        <v>765</v>
      </c>
      <c r="D37" s="265" t="s">
        <v>781</v>
      </c>
      <c r="E37" s="269">
        <v>44757</v>
      </c>
      <c r="F37" s="268" t="s">
        <v>70</v>
      </c>
      <c r="G37" s="268" t="s">
        <v>70</v>
      </c>
      <c r="H37" s="265" t="s">
        <v>1139</v>
      </c>
      <c r="I37" s="268">
        <v>2</v>
      </c>
      <c r="J37" s="268" t="s">
        <v>760</v>
      </c>
      <c r="K37" s="270">
        <v>0.32013888888888892</v>
      </c>
      <c r="L37" s="268">
        <v>3</v>
      </c>
      <c r="M37" s="268">
        <v>1</v>
      </c>
      <c r="N37" s="268" t="s">
        <v>812</v>
      </c>
      <c r="O37" s="268" t="s">
        <v>803</v>
      </c>
      <c r="P37" s="268">
        <v>2.1</v>
      </c>
      <c r="Q37" s="268">
        <v>2</v>
      </c>
      <c r="R37" s="268">
        <v>1.9</v>
      </c>
      <c r="S37" s="268">
        <v>1.95</v>
      </c>
      <c r="T37" s="271">
        <v>0.93</v>
      </c>
      <c r="U37" s="268">
        <v>6.15</v>
      </c>
      <c r="V37" s="268">
        <v>21.7</v>
      </c>
      <c r="W37" s="272">
        <v>0.33680555555555558</v>
      </c>
      <c r="X37" s="268">
        <v>1.8</v>
      </c>
      <c r="Y37" s="268">
        <v>25.1</v>
      </c>
      <c r="Z37" s="268">
        <v>5.0999999999999996</v>
      </c>
      <c r="AA37" s="268">
        <v>4.2699999999999996</v>
      </c>
      <c r="AB37" s="79">
        <v>62.2</v>
      </c>
      <c r="AC37" s="79">
        <v>31.2</v>
      </c>
      <c r="AD37" s="79">
        <v>48</v>
      </c>
      <c r="AE37" s="268" t="s">
        <v>763</v>
      </c>
      <c r="AF37" s="268" t="s">
        <v>763</v>
      </c>
      <c r="AG37" s="268" t="s">
        <v>763</v>
      </c>
      <c r="AH37" s="268" t="s">
        <v>763</v>
      </c>
      <c r="AI37" s="268" t="s">
        <v>763</v>
      </c>
      <c r="AJ37" s="268" t="s">
        <v>763</v>
      </c>
      <c r="AK37" s="268" t="s">
        <v>763</v>
      </c>
      <c r="AL37" s="268" t="s">
        <v>763</v>
      </c>
      <c r="AM37" s="268" t="s">
        <v>763</v>
      </c>
      <c r="AN37" s="268" t="s">
        <v>763</v>
      </c>
      <c r="AO37" s="268" t="s">
        <v>763</v>
      </c>
      <c r="AP37" s="268" t="s">
        <v>763</v>
      </c>
      <c r="AQ37" s="268" t="s">
        <v>763</v>
      </c>
      <c r="AR37" s="268" t="s">
        <v>763</v>
      </c>
      <c r="AS37" s="268" t="s">
        <v>763</v>
      </c>
      <c r="AT37" s="263"/>
      <c r="AU37" s="263"/>
      <c r="AV37" s="263"/>
      <c r="AW37" s="265"/>
      <c r="AX37" s="265"/>
      <c r="AY37" s="265"/>
    </row>
    <row r="38" spans="1:51" x14ac:dyDescent="0.2">
      <c r="A38" s="265" t="s">
        <v>756</v>
      </c>
      <c r="B38" s="268" t="s">
        <v>405</v>
      </c>
      <c r="C38" s="268" t="s">
        <v>765</v>
      </c>
      <c r="D38" s="265" t="s">
        <v>785</v>
      </c>
      <c r="E38" s="269">
        <v>44757</v>
      </c>
      <c r="F38" s="268" t="s">
        <v>70</v>
      </c>
      <c r="G38" s="268" t="s">
        <v>70</v>
      </c>
      <c r="H38" s="265" t="s">
        <v>1139</v>
      </c>
      <c r="I38" s="268">
        <v>2</v>
      </c>
      <c r="J38" s="268" t="s">
        <v>760</v>
      </c>
      <c r="K38" s="270">
        <v>0.32013888888888892</v>
      </c>
      <c r="L38" s="268">
        <v>3</v>
      </c>
      <c r="M38" s="268">
        <v>1</v>
      </c>
      <c r="N38" s="268" t="s">
        <v>812</v>
      </c>
      <c r="O38" s="268" t="s">
        <v>803</v>
      </c>
      <c r="P38" s="268">
        <v>2.1</v>
      </c>
      <c r="Q38" s="268">
        <v>2</v>
      </c>
      <c r="R38" s="268">
        <v>1.9</v>
      </c>
      <c r="S38" s="268">
        <v>1.95</v>
      </c>
      <c r="T38" s="271">
        <v>0.93</v>
      </c>
      <c r="U38" s="268">
        <v>6.15</v>
      </c>
      <c r="V38" s="268">
        <v>21.7</v>
      </c>
      <c r="W38" s="272">
        <v>0.33680555555555558</v>
      </c>
      <c r="X38" s="268">
        <v>1.8</v>
      </c>
      <c r="Y38" s="268">
        <v>25.1</v>
      </c>
      <c r="Z38" s="268">
        <v>5.0999999999999996</v>
      </c>
      <c r="AA38" s="268">
        <v>4.2699999999999996</v>
      </c>
      <c r="AB38" s="79">
        <v>62.2</v>
      </c>
      <c r="AC38" s="79">
        <v>31.3</v>
      </c>
      <c r="AD38" s="79">
        <v>48.1</v>
      </c>
      <c r="AE38" s="268" t="s">
        <v>763</v>
      </c>
      <c r="AF38" s="268" t="s">
        <v>763</v>
      </c>
      <c r="AG38" s="268" t="s">
        <v>763</v>
      </c>
      <c r="AH38" s="268" t="s">
        <v>763</v>
      </c>
      <c r="AI38" s="268" t="s">
        <v>763</v>
      </c>
      <c r="AJ38" s="268" t="s">
        <v>763</v>
      </c>
      <c r="AK38" s="268" t="s">
        <v>763</v>
      </c>
      <c r="AL38" s="268" t="s">
        <v>763</v>
      </c>
      <c r="AM38" s="268" t="s">
        <v>763</v>
      </c>
      <c r="AN38" s="268" t="s">
        <v>763</v>
      </c>
      <c r="AO38" s="268" t="s">
        <v>763</v>
      </c>
      <c r="AP38" s="268" t="s">
        <v>763</v>
      </c>
      <c r="AQ38" s="268" t="s">
        <v>763</v>
      </c>
      <c r="AR38" s="268" t="s">
        <v>763</v>
      </c>
      <c r="AS38" s="268" t="s">
        <v>763</v>
      </c>
      <c r="AT38" s="263"/>
      <c r="AU38" s="263"/>
      <c r="AV38" s="263"/>
      <c r="AW38" s="265"/>
      <c r="AX38" s="265"/>
      <c r="AY38" s="265"/>
    </row>
    <row r="39" spans="1:51" x14ac:dyDescent="0.2">
      <c r="A39" s="265" t="s">
        <v>756</v>
      </c>
      <c r="B39" s="268" t="s">
        <v>274</v>
      </c>
      <c r="C39" s="268" t="s">
        <v>757</v>
      </c>
      <c r="D39" s="265"/>
      <c r="E39" s="269">
        <v>44757</v>
      </c>
      <c r="F39" s="268" t="s">
        <v>70</v>
      </c>
      <c r="G39" s="268" t="s">
        <v>597</v>
      </c>
      <c r="H39" s="265" t="s">
        <v>891</v>
      </c>
      <c r="I39" s="268">
        <v>2</v>
      </c>
      <c r="J39" s="268" t="s">
        <v>760</v>
      </c>
      <c r="K39" s="268" t="s">
        <v>761</v>
      </c>
      <c r="L39" s="268">
        <v>2</v>
      </c>
      <c r="M39" s="268">
        <v>1</v>
      </c>
      <c r="N39" s="268">
        <v>0</v>
      </c>
      <c r="O39" s="268" t="s">
        <v>761</v>
      </c>
      <c r="P39" s="268" t="s">
        <v>761</v>
      </c>
      <c r="Q39" s="268" t="s">
        <v>761</v>
      </c>
      <c r="R39" s="268" t="s">
        <v>761</v>
      </c>
      <c r="S39" s="268" t="s">
        <v>761</v>
      </c>
      <c r="T39" s="268" t="s">
        <v>761</v>
      </c>
      <c r="U39" s="268">
        <v>8.9499999999999993</v>
      </c>
      <c r="V39" s="268">
        <v>19.3</v>
      </c>
      <c r="W39" s="272">
        <v>0.2673611111111111</v>
      </c>
      <c r="X39" s="268">
        <v>0.5</v>
      </c>
      <c r="Y39" s="268">
        <v>15.9</v>
      </c>
      <c r="Z39" s="268">
        <v>6.06</v>
      </c>
      <c r="AA39" s="268">
        <v>5.98</v>
      </c>
      <c r="AB39" s="79">
        <v>60.8</v>
      </c>
      <c r="AC39" s="79">
        <v>2.2000000000000002</v>
      </c>
      <c r="AD39" s="79">
        <v>4.1100000000000003</v>
      </c>
      <c r="AE39" s="268" t="s">
        <v>763</v>
      </c>
      <c r="AF39" s="268" t="s">
        <v>763</v>
      </c>
      <c r="AG39" s="268" t="s">
        <v>763</v>
      </c>
      <c r="AH39" s="268" t="s">
        <v>763</v>
      </c>
      <c r="AI39" s="268" t="s">
        <v>763</v>
      </c>
      <c r="AJ39" s="268" t="s">
        <v>763</v>
      </c>
      <c r="AK39" s="268" t="s">
        <v>763</v>
      </c>
      <c r="AL39" s="268" t="s">
        <v>763</v>
      </c>
      <c r="AM39" s="268" t="s">
        <v>763</v>
      </c>
      <c r="AN39" s="268" t="s">
        <v>763</v>
      </c>
      <c r="AO39" s="268" t="s">
        <v>763</v>
      </c>
      <c r="AP39" s="268" t="s">
        <v>763</v>
      </c>
      <c r="AQ39" s="268" t="s">
        <v>763</v>
      </c>
      <c r="AR39" s="268" t="s">
        <v>763</v>
      </c>
      <c r="AS39" s="268" t="s">
        <v>763</v>
      </c>
      <c r="AT39" s="263"/>
      <c r="AU39" s="263"/>
      <c r="AV39" s="263"/>
      <c r="AW39" s="265"/>
      <c r="AX39" s="265"/>
      <c r="AY39" s="265"/>
    </row>
    <row r="40" spans="1:51" x14ac:dyDescent="0.2">
      <c r="A40" s="265" t="s">
        <v>756</v>
      </c>
      <c r="B40" s="268" t="s">
        <v>274</v>
      </c>
      <c r="C40" s="268" t="s">
        <v>764</v>
      </c>
      <c r="D40" s="265"/>
      <c r="E40" s="269">
        <v>44757</v>
      </c>
      <c r="F40" s="268" t="s">
        <v>70</v>
      </c>
      <c r="G40" s="268" t="s">
        <v>597</v>
      </c>
      <c r="H40" s="265" t="s">
        <v>891</v>
      </c>
      <c r="I40" s="268">
        <v>2</v>
      </c>
      <c r="J40" s="268" t="s">
        <v>760</v>
      </c>
      <c r="K40" s="268" t="s">
        <v>761</v>
      </c>
      <c r="L40" s="268">
        <v>2</v>
      </c>
      <c r="M40" s="268">
        <v>1</v>
      </c>
      <c r="N40" s="268">
        <v>0</v>
      </c>
      <c r="O40" s="268" t="s">
        <v>761</v>
      </c>
      <c r="P40" s="268" t="s">
        <v>761</v>
      </c>
      <c r="Q40" s="268" t="s">
        <v>761</v>
      </c>
      <c r="R40" s="268" t="s">
        <v>761</v>
      </c>
      <c r="S40" s="268" t="s">
        <v>761</v>
      </c>
      <c r="T40" s="268" t="s">
        <v>761</v>
      </c>
      <c r="U40" s="268">
        <v>8.9499999999999993</v>
      </c>
      <c r="V40" s="268">
        <v>19.3</v>
      </c>
      <c r="W40" s="272">
        <v>0.27083333333333331</v>
      </c>
      <c r="X40" s="268" t="s">
        <v>761</v>
      </c>
      <c r="Y40" s="268" t="s">
        <v>761</v>
      </c>
      <c r="Z40" s="268" t="s">
        <v>761</v>
      </c>
      <c r="AA40" s="268" t="s">
        <v>761</v>
      </c>
      <c r="AB40" s="79" t="s">
        <v>761</v>
      </c>
      <c r="AC40" s="79">
        <v>10.5</v>
      </c>
      <c r="AD40" s="79">
        <v>17.88</v>
      </c>
      <c r="AE40" s="268">
        <v>0.3</v>
      </c>
      <c r="AF40" s="268">
        <v>2.79</v>
      </c>
      <c r="AG40" s="268">
        <v>28.33</v>
      </c>
      <c r="AH40" s="268">
        <v>31.13</v>
      </c>
      <c r="AI40" s="268">
        <v>13.46</v>
      </c>
      <c r="AJ40" s="79">
        <v>44.58</v>
      </c>
      <c r="AK40" s="268">
        <v>136.05000000000001</v>
      </c>
      <c r="AL40" s="268">
        <v>20.8</v>
      </c>
      <c r="AM40" s="268">
        <v>6.54</v>
      </c>
      <c r="AN40" s="268">
        <v>34.25</v>
      </c>
      <c r="AO40" s="268">
        <v>65.38</v>
      </c>
      <c r="AP40" s="268">
        <v>3.67</v>
      </c>
      <c r="AQ40" s="268">
        <v>0.03</v>
      </c>
      <c r="AR40" s="271">
        <v>1</v>
      </c>
      <c r="AS40" s="268">
        <v>3.7</v>
      </c>
      <c r="AT40" s="263"/>
      <c r="AU40" s="263"/>
      <c r="AV40" s="263"/>
      <c r="AW40" s="265"/>
      <c r="AX40" s="265"/>
      <c r="AY40" s="265"/>
    </row>
    <row r="41" spans="1:51" x14ac:dyDescent="0.2">
      <c r="A41" s="265" t="s">
        <v>756</v>
      </c>
      <c r="B41" s="268" t="s">
        <v>278</v>
      </c>
      <c r="C41" s="268" t="s">
        <v>757</v>
      </c>
      <c r="D41" s="265"/>
      <c r="E41" s="269">
        <v>44757</v>
      </c>
      <c r="F41" s="268" t="s">
        <v>70</v>
      </c>
      <c r="G41" s="268" t="s">
        <v>597</v>
      </c>
      <c r="H41" s="265" t="s">
        <v>891</v>
      </c>
      <c r="I41" s="268">
        <v>1</v>
      </c>
      <c r="J41" s="268" t="s">
        <v>760</v>
      </c>
      <c r="K41" s="268" t="s">
        <v>761</v>
      </c>
      <c r="L41" s="268">
        <v>2</v>
      </c>
      <c r="M41" s="268">
        <v>1</v>
      </c>
      <c r="N41" s="268" t="s">
        <v>761</v>
      </c>
      <c r="O41" s="268" t="s">
        <v>762</v>
      </c>
      <c r="P41" s="268">
        <v>1.7</v>
      </c>
      <c r="Q41" s="268" t="s">
        <v>761</v>
      </c>
      <c r="R41" s="268" t="s">
        <v>761</v>
      </c>
      <c r="S41" s="268">
        <v>1.2</v>
      </c>
      <c r="T41" s="271">
        <v>0.71</v>
      </c>
      <c r="U41" s="268" t="s">
        <v>761</v>
      </c>
      <c r="V41" s="268" t="s">
        <v>761</v>
      </c>
      <c r="W41" s="272">
        <v>0.27777777777777779</v>
      </c>
      <c r="X41" s="268">
        <v>0.15</v>
      </c>
      <c r="Y41" s="268">
        <v>25.5</v>
      </c>
      <c r="Z41" s="268">
        <v>5.32</v>
      </c>
      <c r="AA41" s="268">
        <v>4.7300000000000004</v>
      </c>
      <c r="AB41" s="79">
        <v>63.1</v>
      </c>
      <c r="AC41" s="79">
        <v>20.9</v>
      </c>
      <c r="AD41" s="79">
        <v>33.4</v>
      </c>
      <c r="AE41" s="268" t="s">
        <v>763</v>
      </c>
      <c r="AF41" s="268" t="s">
        <v>763</v>
      </c>
      <c r="AG41" s="268" t="s">
        <v>763</v>
      </c>
      <c r="AH41" s="268" t="s">
        <v>763</v>
      </c>
      <c r="AI41" s="268" t="s">
        <v>763</v>
      </c>
      <c r="AJ41" s="268" t="s">
        <v>763</v>
      </c>
      <c r="AK41" s="268" t="s">
        <v>763</v>
      </c>
      <c r="AL41" s="268" t="s">
        <v>763</v>
      </c>
      <c r="AM41" s="268" t="s">
        <v>763</v>
      </c>
      <c r="AN41" s="268" t="s">
        <v>763</v>
      </c>
      <c r="AO41" s="268" t="s">
        <v>763</v>
      </c>
      <c r="AP41" s="268" t="s">
        <v>763</v>
      </c>
      <c r="AQ41" s="268" t="s">
        <v>763</v>
      </c>
      <c r="AR41" s="268" t="s">
        <v>763</v>
      </c>
      <c r="AS41" s="268" t="s">
        <v>763</v>
      </c>
      <c r="AT41" s="263"/>
      <c r="AU41" s="263"/>
      <c r="AV41" s="263"/>
      <c r="AW41" s="265"/>
      <c r="AX41" s="265"/>
      <c r="AY41" s="265"/>
    </row>
    <row r="42" spans="1:51" x14ac:dyDescent="0.2">
      <c r="A42" s="265" t="s">
        <v>756</v>
      </c>
      <c r="B42" s="268" t="s">
        <v>278</v>
      </c>
      <c r="C42" s="268" t="s">
        <v>764</v>
      </c>
      <c r="D42" s="265"/>
      <c r="E42" s="269">
        <v>44757</v>
      </c>
      <c r="F42" s="268" t="s">
        <v>70</v>
      </c>
      <c r="G42" s="268" t="s">
        <v>597</v>
      </c>
      <c r="H42" s="265" t="s">
        <v>891</v>
      </c>
      <c r="I42" s="268">
        <v>1</v>
      </c>
      <c r="J42" s="268" t="s">
        <v>760</v>
      </c>
      <c r="K42" s="268" t="s">
        <v>761</v>
      </c>
      <c r="L42" s="268">
        <v>2</v>
      </c>
      <c r="M42" s="268">
        <v>1</v>
      </c>
      <c r="N42" s="268" t="s">
        <v>761</v>
      </c>
      <c r="O42" s="268" t="s">
        <v>762</v>
      </c>
      <c r="P42" s="268">
        <v>1.7</v>
      </c>
      <c r="Q42" s="268" t="s">
        <v>761</v>
      </c>
      <c r="R42" s="268" t="s">
        <v>761</v>
      </c>
      <c r="S42" s="268">
        <v>1.2</v>
      </c>
      <c r="T42" s="271">
        <v>0.71</v>
      </c>
      <c r="U42" s="268" t="s">
        <v>761</v>
      </c>
      <c r="V42" s="268" t="s">
        <v>761</v>
      </c>
      <c r="W42" s="272">
        <v>0.27777777777777779</v>
      </c>
      <c r="X42" s="268">
        <v>0.75</v>
      </c>
      <c r="Y42" s="268">
        <v>27</v>
      </c>
      <c r="Z42" s="268">
        <v>4.58</v>
      </c>
      <c r="AA42" s="268">
        <v>3.88</v>
      </c>
      <c r="AB42" s="79">
        <v>57.7</v>
      </c>
      <c r="AC42" s="79">
        <v>29.6</v>
      </c>
      <c r="AD42" s="79">
        <v>46</v>
      </c>
      <c r="AE42" s="268">
        <v>0.4</v>
      </c>
      <c r="AF42" s="268">
        <v>0.44</v>
      </c>
      <c r="AG42" s="268">
        <v>0.79</v>
      </c>
      <c r="AH42" s="268">
        <v>1.23</v>
      </c>
      <c r="AI42" s="268">
        <v>23.41</v>
      </c>
      <c r="AJ42" s="79">
        <v>24.64</v>
      </c>
      <c r="AK42" s="268">
        <v>138.79</v>
      </c>
      <c r="AL42" s="268">
        <v>24.09</v>
      </c>
      <c r="AM42" s="268">
        <v>5.76</v>
      </c>
      <c r="AN42" s="268">
        <v>47.5</v>
      </c>
      <c r="AO42" s="268">
        <v>48.73</v>
      </c>
      <c r="AP42" s="268">
        <v>7.09</v>
      </c>
      <c r="AQ42" s="268">
        <v>0.03</v>
      </c>
      <c r="AR42" s="271">
        <v>1</v>
      </c>
      <c r="AS42" s="268">
        <v>7.12</v>
      </c>
      <c r="AT42" s="263"/>
      <c r="AU42" s="263"/>
      <c r="AV42" s="263"/>
      <c r="AW42" s="265"/>
      <c r="AX42" s="265"/>
      <c r="AY42" s="265"/>
    </row>
    <row r="43" spans="1:51" x14ac:dyDescent="0.2">
      <c r="A43" s="265" t="s">
        <v>756</v>
      </c>
      <c r="B43" s="268" t="s">
        <v>278</v>
      </c>
      <c r="C43" s="268" t="s">
        <v>765</v>
      </c>
      <c r="D43" s="265"/>
      <c r="E43" s="269">
        <v>44757</v>
      </c>
      <c r="F43" s="268" t="s">
        <v>70</v>
      </c>
      <c r="G43" s="268" t="s">
        <v>597</v>
      </c>
      <c r="H43" s="265" t="s">
        <v>891</v>
      </c>
      <c r="I43" s="268">
        <v>1</v>
      </c>
      <c r="J43" s="268" t="s">
        <v>760</v>
      </c>
      <c r="K43" s="268" t="s">
        <v>761</v>
      </c>
      <c r="L43" s="268">
        <v>2</v>
      </c>
      <c r="M43" s="268">
        <v>1</v>
      </c>
      <c r="N43" s="268" t="s">
        <v>761</v>
      </c>
      <c r="O43" s="268" t="s">
        <v>762</v>
      </c>
      <c r="P43" s="268">
        <v>1.7</v>
      </c>
      <c r="Q43" s="268" t="s">
        <v>761</v>
      </c>
      <c r="R43" s="268" t="s">
        <v>761</v>
      </c>
      <c r="S43" s="268">
        <v>1.2</v>
      </c>
      <c r="T43" s="271">
        <v>0.71</v>
      </c>
      <c r="U43" s="268" t="s">
        <v>761</v>
      </c>
      <c r="V43" s="268" t="s">
        <v>761</v>
      </c>
      <c r="W43" s="272">
        <v>0.27777777777777779</v>
      </c>
      <c r="X43" s="268">
        <v>1.5</v>
      </c>
      <c r="Y43" s="268">
        <v>25.5</v>
      </c>
      <c r="Z43" s="268">
        <v>3.87</v>
      </c>
      <c r="AA43" s="268">
        <v>3.28</v>
      </c>
      <c r="AB43" s="79">
        <v>47.1</v>
      </c>
      <c r="AC43" s="79">
        <v>29</v>
      </c>
      <c r="AD43" s="79">
        <v>44.9</v>
      </c>
      <c r="AE43" s="268" t="s">
        <v>763</v>
      </c>
      <c r="AF43" s="268" t="s">
        <v>763</v>
      </c>
      <c r="AG43" s="268" t="s">
        <v>763</v>
      </c>
      <c r="AH43" s="268" t="s">
        <v>763</v>
      </c>
      <c r="AI43" s="268" t="s">
        <v>763</v>
      </c>
      <c r="AJ43" s="268" t="s">
        <v>763</v>
      </c>
      <c r="AK43" s="268" t="s">
        <v>763</v>
      </c>
      <c r="AL43" s="268" t="s">
        <v>763</v>
      </c>
      <c r="AM43" s="268" t="s">
        <v>763</v>
      </c>
      <c r="AN43" s="268" t="s">
        <v>763</v>
      </c>
      <c r="AO43" s="268" t="s">
        <v>763</v>
      </c>
      <c r="AP43" s="268" t="s">
        <v>763</v>
      </c>
      <c r="AQ43" s="268" t="s">
        <v>763</v>
      </c>
      <c r="AR43" s="268" t="s">
        <v>763</v>
      </c>
      <c r="AS43" s="268" t="s">
        <v>763</v>
      </c>
      <c r="AT43" s="263"/>
      <c r="AU43" s="263"/>
      <c r="AV43" s="263"/>
      <c r="AW43" s="265"/>
      <c r="AX43" s="265"/>
      <c r="AY43" s="265"/>
    </row>
    <row r="44" spans="1:51" x14ac:dyDescent="0.2">
      <c r="A44" s="265" t="s">
        <v>756</v>
      </c>
      <c r="B44" s="268" t="s">
        <v>280</v>
      </c>
      <c r="C44" s="268" t="s">
        <v>757</v>
      </c>
      <c r="D44" s="265"/>
      <c r="E44" s="269">
        <v>44757</v>
      </c>
      <c r="F44" s="268" t="s">
        <v>70</v>
      </c>
      <c r="G44" s="268" t="s">
        <v>1140</v>
      </c>
      <c r="H44" s="265" t="s">
        <v>891</v>
      </c>
      <c r="I44" s="268">
        <v>1</v>
      </c>
      <c r="J44" s="268" t="s">
        <v>760</v>
      </c>
      <c r="K44" s="268" t="s">
        <v>761</v>
      </c>
      <c r="L44" s="268">
        <v>2</v>
      </c>
      <c r="M44" s="268">
        <v>1</v>
      </c>
      <c r="N44" s="268" t="s">
        <v>761</v>
      </c>
      <c r="O44" s="268" t="s">
        <v>762</v>
      </c>
      <c r="P44" s="268">
        <v>1.5</v>
      </c>
      <c r="Q44" s="268" t="s">
        <v>761</v>
      </c>
      <c r="R44" s="268" t="s">
        <v>761</v>
      </c>
      <c r="S44" s="268">
        <v>1.2</v>
      </c>
      <c r="T44" s="271">
        <v>0.8</v>
      </c>
      <c r="U44" s="268" t="s">
        <v>761</v>
      </c>
      <c r="V44" s="268" t="s">
        <v>761</v>
      </c>
      <c r="W44" s="272">
        <v>0.2951388888888889</v>
      </c>
      <c r="X44" s="268">
        <v>0.15</v>
      </c>
      <c r="Y44" s="268">
        <v>26.2</v>
      </c>
      <c r="Z44" s="268">
        <v>6.34</v>
      </c>
      <c r="AA44" s="268">
        <v>5.36</v>
      </c>
      <c r="AB44" s="79">
        <v>77.900000000000006</v>
      </c>
      <c r="AC44" s="79">
        <v>29.8</v>
      </c>
      <c r="AD44" s="79">
        <v>46.1</v>
      </c>
      <c r="AE44" s="268" t="s">
        <v>763</v>
      </c>
      <c r="AF44" s="268" t="s">
        <v>763</v>
      </c>
      <c r="AG44" s="268" t="s">
        <v>763</v>
      </c>
      <c r="AH44" s="268" t="s">
        <v>763</v>
      </c>
      <c r="AI44" s="268" t="s">
        <v>763</v>
      </c>
      <c r="AJ44" s="268" t="s">
        <v>763</v>
      </c>
      <c r="AK44" s="268" t="s">
        <v>763</v>
      </c>
      <c r="AL44" s="268" t="s">
        <v>763</v>
      </c>
      <c r="AM44" s="268" t="s">
        <v>763</v>
      </c>
      <c r="AN44" s="268" t="s">
        <v>763</v>
      </c>
      <c r="AO44" s="268" t="s">
        <v>763</v>
      </c>
      <c r="AP44" s="268" t="s">
        <v>763</v>
      </c>
      <c r="AQ44" s="268" t="s">
        <v>763</v>
      </c>
      <c r="AR44" s="268" t="s">
        <v>763</v>
      </c>
      <c r="AS44" s="268" t="s">
        <v>763</v>
      </c>
      <c r="AT44" s="263"/>
      <c r="AU44" s="263"/>
      <c r="AV44" s="263"/>
      <c r="AW44" s="265"/>
      <c r="AX44" s="265"/>
      <c r="AY44" s="265"/>
    </row>
    <row r="45" spans="1:51" x14ac:dyDescent="0.2">
      <c r="A45" s="265" t="s">
        <v>756</v>
      </c>
      <c r="B45" s="268" t="s">
        <v>280</v>
      </c>
      <c r="C45" s="268" t="s">
        <v>764</v>
      </c>
      <c r="D45" s="265"/>
      <c r="E45" s="269">
        <v>44757</v>
      </c>
      <c r="F45" s="268" t="s">
        <v>70</v>
      </c>
      <c r="G45" s="268" t="s">
        <v>1140</v>
      </c>
      <c r="H45" s="265" t="s">
        <v>891</v>
      </c>
      <c r="I45" s="268">
        <v>1</v>
      </c>
      <c r="J45" s="268" t="s">
        <v>760</v>
      </c>
      <c r="K45" s="268" t="s">
        <v>761</v>
      </c>
      <c r="L45" s="268">
        <v>2</v>
      </c>
      <c r="M45" s="268">
        <v>1</v>
      </c>
      <c r="N45" s="268" t="s">
        <v>761</v>
      </c>
      <c r="O45" s="268" t="s">
        <v>762</v>
      </c>
      <c r="P45" s="268">
        <v>1.5</v>
      </c>
      <c r="Q45" s="268" t="s">
        <v>761</v>
      </c>
      <c r="R45" s="268" t="s">
        <v>761</v>
      </c>
      <c r="S45" s="268">
        <v>1.2</v>
      </c>
      <c r="T45" s="271">
        <v>0.8</v>
      </c>
      <c r="U45" s="268" t="s">
        <v>761</v>
      </c>
      <c r="V45" s="268" t="s">
        <v>761</v>
      </c>
      <c r="W45" s="272">
        <v>0.2951388888888889</v>
      </c>
      <c r="X45" s="268">
        <v>0.75</v>
      </c>
      <c r="Y45" s="268">
        <v>26.2</v>
      </c>
      <c r="Z45" s="268">
        <v>6.29</v>
      </c>
      <c r="AA45" s="268">
        <v>5.31</v>
      </c>
      <c r="AB45" s="79">
        <v>77.3</v>
      </c>
      <c r="AC45" s="79">
        <v>29.9</v>
      </c>
      <c r="AD45" s="79">
        <v>46.3</v>
      </c>
      <c r="AE45" s="268">
        <v>0.4</v>
      </c>
      <c r="AF45" s="268">
        <v>0.4</v>
      </c>
      <c r="AG45" s="268">
        <v>0.19</v>
      </c>
      <c r="AH45" s="268">
        <v>0.59</v>
      </c>
      <c r="AI45" s="268">
        <v>20.02</v>
      </c>
      <c r="AJ45" s="79">
        <v>20.61</v>
      </c>
      <c r="AK45" s="268">
        <v>126.65</v>
      </c>
      <c r="AL45" s="268">
        <v>17.190000000000001</v>
      </c>
      <c r="AM45" s="268">
        <v>7.37</v>
      </c>
      <c r="AN45" s="268">
        <v>37.200000000000003</v>
      </c>
      <c r="AO45" s="268">
        <v>37.79</v>
      </c>
      <c r="AP45" s="268">
        <v>3</v>
      </c>
      <c r="AQ45" s="268">
        <v>0.01</v>
      </c>
      <c r="AR45" s="271">
        <v>1</v>
      </c>
      <c r="AS45" s="268">
        <v>3.01</v>
      </c>
      <c r="AT45" s="263"/>
      <c r="AU45" s="263"/>
      <c r="AV45" s="263"/>
      <c r="AW45" s="265"/>
      <c r="AX45" s="265"/>
      <c r="AY45" s="265"/>
    </row>
    <row r="46" spans="1:51" x14ac:dyDescent="0.2">
      <c r="A46" s="265" t="s">
        <v>756</v>
      </c>
      <c r="B46" s="268" t="s">
        <v>280</v>
      </c>
      <c r="C46" s="268" t="s">
        <v>765</v>
      </c>
      <c r="D46" s="265"/>
      <c r="E46" s="269">
        <v>44757</v>
      </c>
      <c r="F46" s="268" t="s">
        <v>70</v>
      </c>
      <c r="G46" s="268" t="s">
        <v>1140</v>
      </c>
      <c r="H46" s="265" t="s">
        <v>891</v>
      </c>
      <c r="I46" s="268">
        <v>1</v>
      </c>
      <c r="J46" s="268" t="s">
        <v>760</v>
      </c>
      <c r="K46" s="268" t="s">
        <v>761</v>
      </c>
      <c r="L46" s="268">
        <v>2</v>
      </c>
      <c r="M46" s="268">
        <v>1</v>
      </c>
      <c r="N46" s="268" t="s">
        <v>761</v>
      </c>
      <c r="O46" s="268" t="s">
        <v>762</v>
      </c>
      <c r="P46" s="268">
        <v>1.5</v>
      </c>
      <c r="Q46" s="268" t="s">
        <v>761</v>
      </c>
      <c r="R46" s="268" t="s">
        <v>761</v>
      </c>
      <c r="S46" s="268">
        <v>1.2</v>
      </c>
      <c r="T46" s="271">
        <v>0.8</v>
      </c>
      <c r="U46" s="268" t="s">
        <v>761</v>
      </c>
      <c r="V46" s="268" t="s">
        <v>761</v>
      </c>
      <c r="W46" s="272">
        <v>0.2951388888888889</v>
      </c>
      <c r="X46" s="268">
        <v>1.2</v>
      </c>
      <c r="Y46" s="268">
        <v>26.1</v>
      </c>
      <c r="Z46" s="268">
        <v>6.3</v>
      </c>
      <c r="AA46" s="268">
        <v>5.33</v>
      </c>
      <c r="AB46" s="79">
        <v>77.2</v>
      </c>
      <c r="AC46" s="79">
        <v>29.8</v>
      </c>
      <c r="AD46" s="79">
        <v>46.1</v>
      </c>
      <c r="AE46" s="268" t="s">
        <v>763</v>
      </c>
      <c r="AF46" s="268" t="s">
        <v>763</v>
      </c>
      <c r="AG46" s="268" t="s">
        <v>763</v>
      </c>
      <c r="AH46" s="268" t="s">
        <v>763</v>
      </c>
      <c r="AI46" s="268" t="s">
        <v>763</v>
      </c>
      <c r="AJ46" s="268" t="s">
        <v>763</v>
      </c>
      <c r="AK46" s="268" t="s">
        <v>763</v>
      </c>
      <c r="AL46" s="268" t="s">
        <v>763</v>
      </c>
      <c r="AM46" s="268" t="s">
        <v>763</v>
      </c>
      <c r="AN46" s="268" t="s">
        <v>763</v>
      </c>
      <c r="AO46" s="268" t="s">
        <v>763</v>
      </c>
      <c r="AP46" s="268" t="s">
        <v>763</v>
      </c>
      <c r="AQ46" s="268" t="s">
        <v>763</v>
      </c>
      <c r="AR46" s="268" t="s">
        <v>763</v>
      </c>
      <c r="AS46" s="268" t="s">
        <v>763</v>
      </c>
      <c r="AT46" s="263"/>
      <c r="AU46" s="263"/>
      <c r="AV46" s="263"/>
      <c r="AW46" s="265"/>
      <c r="AX46" s="265"/>
      <c r="AY46" s="265"/>
    </row>
    <row r="47" spans="1:51" x14ac:dyDescent="0.2">
      <c r="A47" s="265" t="s">
        <v>756</v>
      </c>
      <c r="B47" s="268" t="s">
        <v>282</v>
      </c>
      <c r="C47" s="268" t="s">
        <v>757</v>
      </c>
      <c r="D47" s="265"/>
      <c r="E47" s="269">
        <v>44757</v>
      </c>
      <c r="F47" s="268" t="s">
        <v>70</v>
      </c>
      <c r="G47" s="268" t="s">
        <v>768</v>
      </c>
      <c r="H47" s="265" t="s">
        <v>891</v>
      </c>
      <c r="I47" s="268">
        <v>1</v>
      </c>
      <c r="J47" s="268" t="s">
        <v>760</v>
      </c>
      <c r="K47" s="268" t="s">
        <v>761</v>
      </c>
      <c r="L47" s="268">
        <v>2</v>
      </c>
      <c r="M47" s="268">
        <v>1</v>
      </c>
      <c r="N47" s="268" t="s">
        <v>757</v>
      </c>
      <c r="O47" s="268" t="s">
        <v>762</v>
      </c>
      <c r="P47" s="268">
        <v>1.2</v>
      </c>
      <c r="Q47" s="268" t="s">
        <v>761</v>
      </c>
      <c r="R47" s="268" t="s">
        <v>761</v>
      </c>
      <c r="S47" s="268">
        <v>1</v>
      </c>
      <c r="T47" s="271">
        <v>0.83</v>
      </c>
      <c r="U47" s="268" t="s">
        <v>761</v>
      </c>
      <c r="V47" s="268" t="s">
        <v>761</v>
      </c>
      <c r="W47" s="272">
        <v>0.33194444444444443</v>
      </c>
      <c r="X47" s="268">
        <v>0.15</v>
      </c>
      <c r="Y47" s="268">
        <v>26.6</v>
      </c>
      <c r="Z47" s="268">
        <v>4.34</v>
      </c>
      <c r="AA47" s="268">
        <v>3.68</v>
      </c>
      <c r="AB47" s="79">
        <v>54.7</v>
      </c>
      <c r="AC47" s="79">
        <v>29.2</v>
      </c>
      <c r="AD47" s="79">
        <v>45.2</v>
      </c>
      <c r="AE47" s="268" t="s">
        <v>763</v>
      </c>
      <c r="AF47" s="268" t="s">
        <v>763</v>
      </c>
      <c r="AG47" s="268" t="s">
        <v>763</v>
      </c>
      <c r="AH47" s="268" t="s">
        <v>763</v>
      </c>
      <c r="AI47" s="268" t="s">
        <v>763</v>
      </c>
      <c r="AJ47" s="268" t="s">
        <v>763</v>
      </c>
      <c r="AK47" s="268" t="s">
        <v>763</v>
      </c>
      <c r="AL47" s="268" t="s">
        <v>763</v>
      </c>
      <c r="AM47" s="268" t="s">
        <v>763</v>
      </c>
      <c r="AN47" s="268" t="s">
        <v>763</v>
      </c>
      <c r="AO47" s="268" t="s">
        <v>763</v>
      </c>
      <c r="AP47" s="268" t="s">
        <v>763</v>
      </c>
      <c r="AQ47" s="268" t="s">
        <v>763</v>
      </c>
      <c r="AR47" s="268" t="s">
        <v>763</v>
      </c>
      <c r="AS47" s="268" t="s">
        <v>763</v>
      </c>
      <c r="AT47" s="263"/>
      <c r="AU47" s="263"/>
      <c r="AV47" s="263"/>
      <c r="AW47" s="265"/>
      <c r="AX47" s="265"/>
      <c r="AY47" s="265"/>
    </row>
    <row r="48" spans="1:51" x14ac:dyDescent="0.2">
      <c r="A48" s="265" t="s">
        <v>756</v>
      </c>
      <c r="B48" s="268" t="s">
        <v>282</v>
      </c>
      <c r="C48" s="268" t="s">
        <v>764</v>
      </c>
      <c r="D48" s="265"/>
      <c r="E48" s="269">
        <v>44757</v>
      </c>
      <c r="F48" s="268" t="s">
        <v>70</v>
      </c>
      <c r="G48" s="268" t="s">
        <v>768</v>
      </c>
      <c r="H48" s="265" t="s">
        <v>891</v>
      </c>
      <c r="I48" s="268">
        <v>1</v>
      </c>
      <c r="J48" s="268" t="s">
        <v>760</v>
      </c>
      <c r="K48" s="268" t="s">
        <v>761</v>
      </c>
      <c r="L48" s="268">
        <v>2</v>
      </c>
      <c r="M48" s="268">
        <v>1</v>
      </c>
      <c r="N48" s="268" t="s">
        <v>757</v>
      </c>
      <c r="O48" s="268" t="s">
        <v>762</v>
      </c>
      <c r="P48" s="268">
        <v>1.2</v>
      </c>
      <c r="Q48" s="268" t="s">
        <v>761</v>
      </c>
      <c r="R48" s="268" t="s">
        <v>761</v>
      </c>
      <c r="S48" s="268">
        <v>1</v>
      </c>
      <c r="T48" s="271">
        <v>0.83</v>
      </c>
      <c r="U48" s="268" t="s">
        <v>761</v>
      </c>
      <c r="V48" s="268" t="s">
        <v>761</v>
      </c>
      <c r="W48" s="272">
        <v>0.33194444444444443</v>
      </c>
      <c r="X48" s="268">
        <v>0.5</v>
      </c>
      <c r="Y48" s="268">
        <v>26.7</v>
      </c>
      <c r="Z48" s="268">
        <v>4.3</v>
      </c>
      <c r="AA48" s="268">
        <v>3.64</v>
      </c>
      <c r="AB48" s="79">
        <v>52.6</v>
      </c>
      <c r="AC48" s="79">
        <v>29.6</v>
      </c>
      <c r="AD48" s="79">
        <v>45.9</v>
      </c>
      <c r="AE48" s="268">
        <v>0.4</v>
      </c>
      <c r="AF48" s="268">
        <v>0.16</v>
      </c>
      <c r="AG48" s="268">
        <v>0.19</v>
      </c>
      <c r="AH48" s="268">
        <v>0.35</v>
      </c>
      <c r="AI48" s="268">
        <v>22.55</v>
      </c>
      <c r="AJ48" s="79">
        <v>22.9</v>
      </c>
      <c r="AK48" s="268">
        <v>198.04</v>
      </c>
      <c r="AL48" s="268">
        <v>33.08</v>
      </c>
      <c r="AM48" s="268">
        <v>5.99</v>
      </c>
      <c r="AN48" s="268">
        <v>55.63</v>
      </c>
      <c r="AO48" s="268">
        <v>55.98</v>
      </c>
      <c r="AP48" s="268">
        <v>4.3</v>
      </c>
      <c r="AQ48" s="268">
        <v>0.38</v>
      </c>
      <c r="AR48" s="271">
        <v>0.92</v>
      </c>
      <c r="AS48" s="268">
        <v>4.68</v>
      </c>
      <c r="AT48" s="263"/>
      <c r="AU48" s="263"/>
      <c r="AV48" s="263"/>
      <c r="AW48" s="265"/>
      <c r="AX48" s="265"/>
      <c r="AY48" s="265"/>
    </row>
    <row r="49" spans="1:51" x14ac:dyDescent="0.2">
      <c r="A49" s="265" t="s">
        <v>756</v>
      </c>
      <c r="B49" s="268" t="s">
        <v>282</v>
      </c>
      <c r="C49" s="268" t="s">
        <v>765</v>
      </c>
      <c r="D49" s="265"/>
      <c r="E49" s="269">
        <v>44757</v>
      </c>
      <c r="F49" s="268" t="s">
        <v>70</v>
      </c>
      <c r="G49" s="268" t="s">
        <v>768</v>
      </c>
      <c r="H49" s="265" t="s">
        <v>891</v>
      </c>
      <c r="I49" s="268">
        <v>1</v>
      </c>
      <c r="J49" s="268" t="s">
        <v>760</v>
      </c>
      <c r="K49" s="268" t="s">
        <v>761</v>
      </c>
      <c r="L49" s="268">
        <v>2</v>
      </c>
      <c r="M49" s="268">
        <v>1</v>
      </c>
      <c r="N49" s="268" t="s">
        <v>757</v>
      </c>
      <c r="O49" s="268" t="s">
        <v>762</v>
      </c>
      <c r="P49" s="268">
        <v>1.2</v>
      </c>
      <c r="Q49" s="268" t="s">
        <v>761</v>
      </c>
      <c r="R49" s="268" t="s">
        <v>761</v>
      </c>
      <c r="S49" s="268">
        <v>1</v>
      </c>
      <c r="T49" s="271">
        <v>0.83</v>
      </c>
      <c r="U49" s="268" t="s">
        <v>761</v>
      </c>
      <c r="V49" s="268" t="s">
        <v>761</v>
      </c>
      <c r="W49" s="272">
        <v>0.33194444444444443</v>
      </c>
      <c r="X49" s="268">
        <v>1</v>
      </c>
      <c r="Y49" s="268">
        <v>27</v>
      </c>
      <c r="Z49" s="268">
        <v>4.37</v>
      </c>
      <c r="AA49" s="268">
        <v>3.7</v>
      </c>
      <c r="AB49" s="79">
        <v>27.1</v>
      </c>
      <c r="AC49" s="79">
        <v>29.7</v>
      </c>
      <c r="AD49" s="79">
        <v>46</v>
      </c>
      <c r="AE49" s="268" t="s">
        <v>763</v>
      </c>
      <c r="AF49" s="268" t="s">
        <v>763</v>
      </c>
      <c r="AG49" s="268" t="s">
        <v>763</v>
      </c>
      <c r="AH49" s="268" t="s">
        <v>763</v>
      </c>
      <c r="AI49" s="268" t="s">
        <v>763</v>
      </c>
      <c r="AJ49" s="268" t="s">
        <v>763</v>
      </c>
      <c r="AK49" s="268" t="s">
        <v>763</v>
      </c>
      <c r="AL49" s="268" t="s">
        <v>763</v>
      </c>
      <c r="AM49" s="268" t="s">
        <v>763</v>
      </c>
      <c r="AN49" s="268" t="s">
        <v>763</v>
      </c>
      <c r="AO49" s="268" t="s">
        <v>763</v>
      </c>
      <c r="AP49" s="268" t="s">
        <v>763</v>
      </c>
      <c r="AQ49" s="268" t="s">
        <v>763</v>
      </c>
      <c r="AR49" s="268" t="s">
        <v>763</v>
      </c>
      <c r="AS49" s="268" t="s">
        <v>763</v>
      </c>
      <c r="AT49" s="263"/>
      <c r="AU49" s="263"/>
      <c r="AV49" s="263"/>
      <c r="AW49" s="265"/>
      <c r="AX49" s="265"/>
      <c r="AY49" s="265"/>
    </row>
    <row r="50" spans="1:51" x14ac:dyDescent="0.2">
      <c r="A50" s="265" t="s">
        <v>756</v>
      </c>
      <c r="B50" s="268" t="s">
        <v>284</v>
      </c>
      <c r="C50" s="268" t="s">
        <v>757</v>
      </c>
      <c r="D50" s="265"/>
      <c r="E50" s="269">
        <v>44757</v>
      </c>
      <c r="F50" s="268" t="s">
        <v>70</v>
      </c>
      <c r="G50" s="268" t="s">
        <v>768</v>
      </c>
      <c r="H50" s="265" t="s">
        <v>891</v>
      </c>
      <c r="I50" s="268">
        <v>1</v>
      </c>
      <c r="J50" s="268" t="s">
        <v>760</v>
      </c>
      <c r="K50" s="268" t="s">
        <v>761</v>
      </c>
      <c r="L50" s="268">
        <v>2</v>
      </c>
      <c r="M50" s="268">
        <v>1</v>
      </c>
      <c r="N50" s="268" t="s">
        <v>761</v>
      </c>
      <c r="O50" s="268" t="s">
        <v>767</v>
      </c>
      <c r="P50" s="268">
        <v>1.2</v>
      </c>
      <c r="Q50" s="268" t="s">
        <v>761</v>
      </c>
      <c r="R50" s="268" t="s">
        <v>761</v>
      </c>
      <c r="S50" s="268">
        <v>1.2</v>
      </c>
      <c r="T50" s="271">
        <v>1</v>
      </c>
      <c r="U50" s="268" t="s">
        <v>761</v>
      </c>
      <c r="V50" s="268" t="s">
        <v>761</v>
      </c>
      <c r="W50" s="272">
        <v>0.32291666666666669</v>
      </c>
      <c r="X50" s="268">
        <v>0.15</v>
      </c>
      <c r="Y50" s="268">
        <v>26.2</v>
      </c>
      <c r="Z50" s="268">
        <v>5.13</v>
      </c>
      <c r="AA50" s="268">
        <v>4.33</v>
      </c>
      <c r="AB50" s="79">
        <v>63.47</v>
      </c>
      <c r="AC50" s="79">
        <v>30.2</v>
      </c>
      <c r="AD50" s="79">
        <v>46.6</v>
      </c>
      <c r="AE50" s="268" t="s">
        <v>763</v>
      </c>
      <c r="AF50" s="268" t="s">
        <v>763</v>
      </c>
      <c r="AG50" s="268" t="s">
        <v>763</v>
      </c>
      <c r="AH50" s="268" t="s">
        <v>763</v>
      </c>
      <c r="AI50" s="268" t="s">
        <v>763</v>
      </c>
      <c r="AJ50" s="268" t="s">
        <v>763</v>
      </c>
      <c r="AK50" s="268" t="s">
        <v>763</v>
      </c>
      <c r="AL50" s="268" t="s">
        <v>763</v>
      </c>
      <c r="AM50" s="268" t="s">
        <v>763</v>
      </c>
      <c r="AN50" s="268" t="s">
        <v>763</v>
      </c>
      <c r="AO50" s="268" t="s">
        <v>763</v>
      </c>
      <c r="AP50" s="268" t="s">
        <v>763</v>
      </c>
      <c r="AQ50" s="268" t="s">
        <v>763</v>
      </c>
      <c r="AR50" s="268" t="s">
        <v>763</v>
      </c>
      <c r="AS50" s="268" t="s">
        <v>763</v>
      </c>
      <c r="AT50" s="263"/>
      <c r="AU50" s="263"/>
      <c r="AV50" s="263"/>
      <c r="AW50" s="265"/>
      <c r="AX50" s="265"/>
      <c r="AY50" s="265"/>
    </row>
    <row r="51" spans="1:51" x14ac:dyDescent="0.2">
      <c r="A51" s="265" t="s">
        <v>756</v>
      </c>
      <c r="B51" s="268" t="s">
        <v>284</v>
      </c>
      <c r="C51" s="268" t="s">
        <v>764</v>
      </c>
      <c r="D51" s="265"/>
      <c r="E51" s="269">
        <v>44757</v>
      </c>
      <c r="F51" s="268" t="s">
        <v>70</v>
      </c>
      <c r="G51" s="268" t="s">
        <v>768</v>
      </c>
      <c r="H51" s="265" t="s">
        <v>891</v>
      </c>
      <c r="I51" s="268">
        <v>1</v>
      </c>
      <c r="J51" s="268" t="s">
        <v>760</v>
      </c>
      <c r="K51" s="268" t="s">
        <v>761</v>
      </c>
      <c r="L51" s="268">
        <v>2</v>
      </c>
      <c r="M51" s="268">
        <v>1</v>
      </c>
      <c r="N51" s="268" t="s">
        <v>761</v>
      </c>
      <c r="O51" s="268" t="s">
        <v>767</v>
      </c>
      <c r="P51" s="268">
        <v>1.2</v>
      </c>
      <c r="Q51" s="268" t="s">
        <v>761</v>
      </c>
      <c r="R51" s="268" t="s">
        <v>761</v>
      </c>
      <c r="S51" s="268">
        <v>1.2</v>
      </c>
      <c r="T51" s="271">
        <v>1</v>
      </c>
      <c r="U51" s="268" t="s">
        <v>761</v>
      </c>
      <c r="V51" s="268" t="s">
        <v>761</v>
      </c>
      <c r="W51" s="272">
        <v>0.32291666666666669</v>
      </c>
      <c r="X51" s="268">
        <v>0.5</v>
      </c>
      <c r="Y51" s="268">
        <v>26.2</v>
      </c>
      <c r="Z51" s="268">
        <v>5.0199999999999996</v>
      </c>
      <c r="AA51" s="268">
        <v>4.24</v>
      </c>
      <c r="AB51" s="79">
        <v>60.8</v>
      </c>
      <c r="AC51" s="79">
        <v>30.1</v>
      </c>
      <c r="AD51" s="79">
        <v>46.6</v>
      </c>
      <c r="AE51" s="268">
        <v>0.35</v>
      </c>
      <c r="AF51" s="268">
        <v>0.08</v>
      </c>
      <c r="AG51" s="268">
        <v>0.2</v>
      </c>
      <c r="AH51" s="268">
        <v>0.28000000000000003</v>
      </c>
      <c r="AI51" s="268">
        <v>18.399999999999999</v>
      </c>
      <c r="AJ51" s="79">
        <v>18.690000000000001</v>
      </c>
      <c r="AK51" s="268">
        <v>185.7</v>
      </c>
      <c r="AL51" s="268">
        <v>29.47</v>
      </c>
      <c r="AM51" s="268">
        <v>6.3</v>
      </c>
      <c r="AN51" s="268">
        <v>47.87</v>
      </c>
      <c r="AO51" s="268">
        <v>48.16</v>
      </c>
      <c r="AP51" s="268">
        <v>3.73</v>
      </c>
      <c r="AQ51" s="268">
        <v>0.18</v>
      </c>
      <c r="AR51" s="271">
        <v>1</v>
      </c>
      <c r="AS51" s="268">
        <v>3.91</v>
      </c>
      <c r="AT51" s="263"/>
      <c r="AU51" s="263"/>
      <c r="AV51" s="263"/>
      <c r="AW51" s="265"/>
      <c r="AX51" s="265"/>
      <c r="AY51" s="265"/>
    </row>
    <row r="52" spans="1:51" x14ac:dyDescent="0.2">
      <c r="A52" s="265" t="s">
        <v>756</v>
      </c>
      <c r="B52" s="268" t="s">
        <v>284</v>
      </c>
      <c r="C52" s="268" t="s">
        <v>765</v>
      </c>
      <c r="D52" s="265"/>
      <c r="E52" s="269">
        <v>44757</v>
      </c>
      <c r="F52" s="268" t="s">
        <v>70</v>
      </c>
      <c r="G52" s="268" t="s">
        <v>768</v>
      </c>
      <c r="H52" s="265" t="s">
        <v>891</v>
      </c>
      <c r="I52" s="268">
        <v>1</v>
      </c>
      <c r="J52" s="268" t="s">
        <v>760</v>
      </c>
      <c r="K52" s="268" t="s">
        <v>761</v>
      </c>
      <c r="L52" s="268">
        <v>2</v>
      </c>
      <c r="M52" s="268">
        <v>1</v>
      </c>
      <c r="N52" s="268" t="s">
        <v>761</v>
      </c>
      <c r="O52" s="268" t="s">
        <v>767</v>
      </c>
      <c r="P52" s="268">
        <v>1.2</v>
      </c>
      <c r="Q52" s="268" t="s">
        <v>761</v>
      </c>
      <c r="R52" s="268" t="s">
        <v>761</v>
      </c>
      <c r="S52" s="268">
        <v>1.2</v>
      </c>
      <c r="T52" s="271">
        <v>1</v>
      </c>
      <c r="U52" s="268" t="s">
        <v>761</v>
      </c>
      <c r="V52" s="268" t="s">
        <v>761</v>
      </c>
      <c r="W52" s="272">
        <v>0.32291666666666669</v>
      </c>
      <c r="X52" s="268">
        <v>1</v>
      </c>
      <c r="Y52" s="268">
        <v>26.3</v>
      </c>
      <c r="Z52" s="268">
        <v>4.99</v>
      </c>
      <c r="AA52" s="268">
        <v>4.21</v>
      </c>
      <c r="AB52" s="79">
        <v>61</v>
      </c>
      <c r="AC52" s="79">
        <v>30.2</v>
      </c>
      <c r="AD52" s="79">
        <v>46.6</v>
      </c>
      <c r="AE52" s="268" t="s">
        <v>763</v>
      </c>
      <c r="AF52" s="268" t="s">
        <v>763</v>
      </c>
      <c r="AG52" s="268" t="s">
        <v>763</v>
      </c>
      <c r="AH52" s="268" t="s">
        <v>763</v>
      </c>
      <c r="AI52" s="268" t="s">
        <v>763</v>
      </c>
      <c r="AJ52" s="268" t="s">
        <v>763</v>
      </c>
      <c r="AK52" s="268" t="s">
        <v>763</v>
      </c>
      <c r="AL52" s="268" t="s">
        <v>763</v>
      </c>
      <c r="AM52" s="268" t="s">
        <v>763</v>
      </c>
      <c r="AN52" s="268" t="s">
        <v>763</v>
      </c>
      <c r="AO52" s="268" t="s">
        <v>763</v>
      </c>
      <c r="AP52" s="268" t="s">
        <v>763</v>
      </c>
      <c r="AQ52" s="268" t="s">
        <v>763</v>
      </c>
      <c r="AR52" s="268" t="s">
        <v>763</v>
      </c>
      <c r="AS52" s="268" t="s">
        <v>763</v>
      </c>
      <c r="AT52" s="263"/>
      <c r="AU52" s="263"/>
      <c r="AV52" s="263"/>
      <c r="AW52" s="265"/>
      <c r="AX52" s="265"/>
      <c r="AY52" s="265"/>
    </row>
    <row r="53" spans="1:51" x14ac:dyDescent="0.2">
      <c r="A53" s="265" t="s">
        <v>756</v>
      </c>
      <c r="B53" s="268" t="s">
        <v>286</v>
      </c>
      <c r="C53" s="268" t="s">
        <v>757</v>
      </c>
      <c r="D53" s="265"/>
      <c r="E53" s="269">
        <v>44757</v>
      </c>
      <c r="F53" s="268" t="s">
        <v>70</v>
      </c>
      <c r="G53" s="268" t="s">
        <v>1141</v>
      </c>
      <c r="H53" s="265" t="s">
        <v>891</v>
      </c>
      <c r="I53" s="268">
        <v>1</v>
      </c>
      <c r="J53" s="268" t="s">
        <v>760</v>
      </c>
      <c r="K53" s="268" t="s">
        <v>761</v>
      </c>
      <c r="L53" s="268">
        <v>2</v>
      </c>
      <c r="M53" s="268">
        <v>1</v>
      </c>
      <c r="N53" s="268" t="s">
        <v>761</v>
      </c>
      <c r="O53" s="268" t="s">
        <v>808</v>
      </c>
      <c r="P53" s="268">
        <v>1.2</v>
      </c>
      <c r="Q53" s="268" t="s">
        <v>761</v>
      </c>
      <c r="R53" s="268" t="s">
        <v>761</v>
      </c>
      <c r="S53" s="268">
        <v>1.2</v>
      </c>
      <c r="T53" s="271">
        <v>1</v>
      </c>
      <c r="U53" s="268" t="s">
        <v>761</v>
      </c>
      <c r="V53" s="268" t="s">
        <v>761</v>
      </c>
      <c r="W53" s="272">
        <v>0.31388888888888888</v>
      </c>
      <c r="X53" s="268">
        <v>0.15</v>
      </c>
      <c r="Y53" s="268">
        <v>25.6</v>
      </c>
      <c r="Z53" s="268">
        <v>6.36</v>
      </c>
      <c r="AA53" s="268">
        <v>5.35</v>
      </c>
      <c r="AB53" s="79">
        <v>77.3</v>
      </c>
      <c r="AC53" s="79">
        <v>30.4</v>
      </c>
      <c r="AD53" s="79">
        <v>46.9</v>
      </c>
      <c r="AE53" s="268" t="s">
        <v>763</v>
      </c>
      <c r="AF53" s="268" t="s">
        <v>763</v>
      </c>
      <c r="AG53" s="268" t="s">
        <v>763</v>
      </c>
      <c r="AH53" s="268" t="s">
        <v>763</v>
      </c>
      <c r="AI53" s="268" t="s">
        <v>763</v>
      </c>
      <c r="AJ53" s="268" t="s">
        <v>763</v>
      </c>
      <c r="AK53" s="268" t="s">
        <v>763</v>
      </c>
      <c r="AL53" s="268" t="s">
        <v>763</v>
      </c>
      <c r="AM53" s="268" t="s">
        <v>763</v>
      </c>
      <c r="AN53" s="268" t="s">
        <v>763</v>
      </c>
      <c r="AO53" s="268" t="s">
        <v>763</v>
      </c>
      <c r="AP53" s="268" t="s">
        <v>763</v>
      </c>
      <c r="AQ53" s="268" t="s">
        <v>763</v>
      </c>
      <c r="AR53" s="268" t="s">
        <v>763</v>
      </c>
      <c r="AS53" s="268" t="s">
        <v>763</v>
      </c>
      <c r="AT53" s="263"/>
      <c r="AU53" s="263"/>
      <c r="AV53" s="263"/>
      <c r="AW53" s="265"/>
      <c r="AX53" s="265"/>
      <c r="AY53" s="265"/>
    </row>
    <row r="54" spans="1:51" x14ac:dyDescent="0.2">
      <c r="A54" s="265" t="s">
        <v>756</v>
      </c>
      <c r="B54" s="268" t="s">
        <v>286</v>
      </c>
      <c r="C54" s="268" t="s">
        <v>764</v>
      </c>
      <c r="D54" s="265"/>
      <c r="E54" s="269">
        <v>44757</v>
      </c>
      <c r="F54" s="268" t="s">
        <v>70</v>
      </c>
      <c r="G54" s="268" t="s">
        <v>1141</v>
      </c>
      <c r="H54" s="265" t="s">
        <v>891</v>
      </c>
      <c r="I54" s="268">
        <v>1</v>
      </c>
      <c r="J54" s="268" t="s">
        <v>760</v>
      </c>
      <c r="K54" s="268" t="s">
        <v>761</v>
      </c>
      <c r="L54" s="268">
        <v>2</v>
      </c>
      <c r="M54" s="268">
        <v>1</v>
      </c>
      <c r="N54" s="268" t="s">
        <v>761</v>
      </c>
      <c r="O54" s="268" t="s">
        <v>808</v>
      </c>
      <c r="P54" s="268">
        <v>1.2</v>
      </c>
      <c r="Q54" s="268" t="s">
        <v>761</v>
      </c>
      <c r="R54" s="268" t="s">
        <v>761</v>
      </c>
      <c r="S54" s="268">
        <v>1.2</v>
      </c>
      <c r="T54" s="271">
        <v>1</v>
      </c>
      <c r="U54" s="268" t="s">
        <v>761</v>
      </c>
      <c r="V54" s="268" t="s">
        <v>761</v>
      </c>
      <c r="W54" s="272">
        <v>0.31388888888888888</v>
      </c>
      <c r="X54" s="268">
        <v>0.5</v>
      </c>
      <c r="Y54" s="268">
        <v>25.6</v>
      </c>
      <c r="Z54" s="268">
        <v>6.43</v>
      </c>
      <c r="AA54" s="268">
        <v>5.41</v>
      </c>
      <c r="AB54" s="79">
        <v>78.2</v>
      </c>
      <c r="AC54" s="79">
        <v>30.4</v>
      </c>
      <c r="AD54" s="79">
        <v>47</v>
      </c>
      <c r="AE54" s="268">
        <v>0.35</v>
      </c>
      <c r="AF54" s="268">
        <v>0.03</v>
      </c>
      <c r="AG54" s="268">
        <v>0.03</v>
      </c>
      <c r="AH54" s="268">
        <v>0.06</v>
      </c>
      <c r="AI54" s="268">
        <v>15.23</v>
      </c>
      <c r="AJ54" s="79">
        <v>15.29</v>
      </c>
      <c r="AK54" s="268">
        <v>89.61</v>
      </c>
      <c r="AL54" s="268">
        <v>12.45</v>
      </c>
      <c r="AM54" s="268">
        <v>7.2</v>
      </c>
      <c r="AN54" s="268">
        <v>27.68</v>
      </c>
      <c r="AO54" s="268">
        <v>27.74</v>
      </c>
      <c r="AP54" s="268">
        <v>2.79</v>
      </c>
      <c r="AQ54" s="268">
        <v>0.03</v>
      </c>
      <c r="AR54" s="271">
        <v>1</v>
      </c>
      <c r="AS54" s="268">
        <v>2.82</v>
      </c>
      <c r="AT54" s="263"/>
      <c r="AU54" s="263"/>
      <c r="AV54" s="263"/>
      <c r="AW54" s="265"/>
      <c r="AX54" s="265"/>
      <c r="AY54" s="265"/>
    </row>
    <row r="55" spans="1:51" x14ac:dyDescent="0.2">
      <c r="A55" s="265" t="s">
        <v>756</v>
      </c>
      <c r="B55" s="268" t="s">
        <v>286</v>
      </c>
      <c r="C55" s="268" t="s">
        <v>765</v>
      </c>
      <c r="D55" s="265"/>
      <c r="E55" s="269">
        <v>44757</v>
      </c>
      <c r="F55" s="268" t="s">
        <v>70</v>
      </c>
      <c r="G55" s="268" t="s">
        <v>1141</v>
      </c>
      <c r="H55" s="265" t="s">
        <v>891</v>
      </c>
      <c r="I55" s="268">
        <v>1</v>
      </c>
      <c r="J55" s="268" t="s">
        <v>760</v>
      </c>
      <c r="K55" s="268" t="s">
        <v>761</v>
      </c>
      <c r="L55" s="268">
        <v>2</v>
      </c>
      <c r="M55" s="268">
        <v>1</v>
      </c>
      <c r="N55" s="268" t="s">
        <v>761</v>
      </c>
      <c r="O55" s="268" t="s">
        <v>808</v>
      </c>
      <c r="P55" s="268">
        <v>1.2</v>
      </c>
      <c r="Q55" s="268" t="s">
        <v>761</v>
      </c>
      <c r="R55" s="268" t="s">
        <v>761</v>
      </c>
      <c r="S55" s="268">
        <v>1.2</v>
      </c>
      <c r="T55" s="271">
        <v>1</v>
      </c>
      <c r="U55" s="268" t="s">
        <v>761</v>
      </c>
      <c r="V55" s="268" t="s">
        <v>761</v>
      </c>
      <c r="W55" s="272">
        <v>0.31388888888888888</v>
      </c>
      <c r="X55" s="268">
        <v>1</v>
      </c>
      <c r="Y55" s="268">
        <v>25.6</v>
      </c>
      <c r="Z55" s="268">
        <v>6.41</v>
      </c>
      <c r="AA55" s="268">
        <v>5.4</v>
      </c>
      <c r="AB55" s="79">
        <v>77.8</v>
      </c>
      <c r="AC55" s="79">
        <v>30.4</v>
      </c>
      <c r="AD55" s="79">
        <v>46.8</v>
      </c>
      <c r="AE55" s="268" t="s">
        <v>763</v>
      </c>
      <c r="AF55" s="268" t="s">
        <v>763</v>
      </c>
      <c r="AG55" s="268" t="s">
        <v>763</v>
      </c>
      <c r="AH55" s="268" t="s">
        <v>763</v>
      </c>
      <c r="AI55" s="268" t="s">
        <v>763</v>
      </c>
      <c r="AJ55" s="268" t="s">
        <v>763</v>
      </c>
      <c r="AK55" s="268" t="s">
        <v>763</v>
      </c>
      <c r="AL55" s="268" t="s">
        <v>763</v>
      </c>
      <c r="AM55" s="268" t="s">
        <v>763</v>
      </c>
      <c r="AN55" s="268" t="s">
        <v>763</v>
      </c>
      <c r="AO55" s="268" t="s">
        <v>763</v>
      </c>
      <c r="AP55" s="268" t="s">
        <v>763</v>
      </c>
      <c r="AQ55" s="268" t="s">
        <v>763</v>
      </c>
      <c r="AR55" s="268" t="s">
        <v>763</v>
      </c>
      <c r="AS55" s="268" t="s">
        <v>763</v>
      </c>
      <c r="AT55" s="263"/>
      <c r="AU55" s="263"/>
      <c r="AV55" s="263"/>
      <c r="AW55" s="265"/>
      <c r="AX55" s="265"/>
      <c r="AY55" s="265"/>
    </row>
    <row r="56" spans="1:51" x14ac:dyDescent="0.2">
      <c r="A56" s="265" t="s">
        <v>756</v>
      </c>
      <c r="B56" s="268" t="s">
        <v>640</v>
      </c>
      <c r="C56" s="268" t="s">
        <v>764</v>
      </c>
      <c r="D56" s="265"/>
      <c r="E56" s="269">
        <v>44757</v>
      </c>
      <c r="F56" s="268" t="s">
        <v>793</v>
      </c>
      <c r="G56" s="268" t="s">
        <v>1142</v>
      </c>
      <c r="H56" s="265" t="s">
        <v>772</v>
      </c>
      <c r="I56" s="268">
        <v>1</v>
      </c>
      <c r="J56" s="268" t="s">
        <v>519</v>
      </c>
      <c r="K56" s="268" t="s">
        <v>761</v>
      </c>
      <c r="L56" s="268">
        <v>1</v>
      </c>
      <c r="M56" s="268">
        <v>1</v>
      </c>
      <c r="N56" s="268" t="s">
        <v>872</v>
      </c>
      <c r="O56" s="268" t="s">
        <v>761</v>
      </c>
      <c r="P56" s="268">
        <v>0.6</v>
      </c>
      <c r="Q56" s="268" t="s">
        <v>761</v>
      </c>
      <c r="R56" s="268" t="s">
        <v>761</v>
      </c>
      <c r="S56" s="268">
        <v>0.6</v>
      </c>
      <c r="T56" s="271">
        <v>1</v>
      </c>
      <c r="U56" s="268" t="s">
        <v>519</v>
      </c>
      <c r="V56" s="268" t="s">
        <v>519</v>
      </c>
      <c r="W56" s="272">
        <v>0.30277777777777776</v>
      </c>
      <c r="X56" s="268">
        <v>0.3</v>
      </c>
      <c r="Y56" s="268" t="s">
        <v>519</v>
      </c>
      <c r="Z56" s="268" t="s">
        <v>761</v>
      </c>
      <c r="AA56" s="268" t="s">
        <v>761</v>
      </c>
      <c r="AB56" s="79" t="s">
        <v>761</v>
      </c>
      <c r="AC56" s="79">
        <v>8.9</v>
      </c>
      <c r="AD56" s="79">
        <v>15.38</v>
      </c>
      <c r="AE56" s="268">
        <v>0.88</v>
      </c>
      <c r="AF56" s="268">
        <v>3.49</v>
      </c>
      <c r="AG56" s="268">
        <v>17.43</v>
      </c>
      <c r="AH56" s="268">
        <v>20.92</v>
      </c>
      <c r="AI56" s="268">
        <v>23.66</v>
      </c>
      <c r="AJ56" s="79">
        <v>44.58</v>
      </c>
      <c r="AK56" s="268">
        <v>427.45</v>
      </c>
      <c r="AL56" s="268">
        <v>60.1</v>
      </c>
      <c r="AM56" s="268">
        <v>7.11</v>
      </c>
      <c r="AN56" s="268">
        <v>83.77</v>
      </c>
      <c r="AO56" s="268">
        <v>104.68</v>
      </c>
      <c r="AP56" s="268">
        <v>5.36</v>
      </c>
      <c r="AQ56" s="268">
        <v>0.33</v>
      </c>
      <c r="AR56" s="271">
        <v>0.94</v>
      </c>
      <c r="AS56" s="268">
        <v>5.69</v>
      </c>
      <c r="AT56" s="263"/>
      <c r="AU56" s="263"/>
      <c r="AV56" s="263"/>
      <c r="AW56" s="265"/>
      <c r="AX56" s="265"/>
      <c r="AY56" s="265"/>
    </row>
    <row r="57" spans="1:51" x14ac:dyDescent="0.2">
      <c r="A57" s="265" t="s">
        <v>756</v>
      </c>
      <c r="B57" s="268" t="s">
        <v>610</v>
      </c>
      <c r="C57" s="268" t="s">
        <v>764</v>
      </c>
      <c r="D57" s="265"/>
      <c r="E57" s="269">
        <v>44757</v>
      </c>
      <c r="F57" s="268" t="s">
        <v>793</v>
      </c>
      <c r="G57" s="268" t="s">
        <v>289</v>
      </c>
      <c r="H57" s="265" t="s">
        <v>772</v>
      </c>
      <c r="I57" s="268" t="s">
        <v>519</v>
      </c>
      <c r="J57" s="268" t="s">
        <v>519</v>
      </c>
      <c r="K57" s="268" t="s">
        <v>761</v>
      </c>
      <c r="L57" s="268">
        <v>1</v>
      </c>
      <c r="M57" s="268">
        <v>1</v>
      </c>
      <c r="N57" s="268" t="s">
        <v>861</v>
      </c>
      <c r="O57" s="268" t="s">
        <v>761</v>
      </c>
      <c r="P57" s="268">
        <v>0.3</v>
      </c>
      <c r="Q57" s="268" t="s">
        <v>761</v>
      </c>
      <c r="R57" s="268" t="s">
        <v>761</v>
      </c>
      <c r="S57" s="268">
        <v>0.3</v>
      </c>
      <c r="T57" s="271">
        <v>1</v>
      </c>
      <c r="U57" s="268" t="s">
        <v>519</v>
      </c>
      <c r="V57" s="268" t="s">
        <v>519</v>
      </c>
      <c r="W57" s="272">
        <v>0.28472222222222221</v>
      </c>
      <c r="X57" s="268">
        <v>0.2</v>
      </c>
      <c r="Y57" s="268" t="s">
        <v>761</v>
      </c>
      <c r="Z57" s="268" t="s">
        <v>761</v>
      </c>
      <c r="AA57" s="268" t="s">
        <v>761</v>
      </c>
      <c r="AB57" s="79" t="s">
        <v>761</v>
      </c>
      <c r="AC57" s="79">
        <v>0.1</v>
      </c>
      <c r="AD57" s="79">
        <v>0.311</v>
      </c>
      <c r="AE57" s="268">
        <v>0.3</v>
      </c>
      <c r="AF57" s="268">
        <v>3.66</v>
      </c>
      <c r="AG57" s="268">
        <v>47.47</v>
      </c>
      <c r="AH57" s="268">
        <v>51.13</v>
      </c>
      <c r="AI57" s="268">
        <v>8.8699999999999992</v>
      </c>
      <c r="AJ57" s="79">
        <v>60.01</v>
      </c>
      <c r="AK57" s="268">
        <v>82.87</v>
      </c>
      <c r="AL57" s="268">
        <v>4.26</v>
      </c>
      <c r="AM57" s="268">
        <v>19.45</v>
      </c>
      <c r="AN57" s="268">
        <v>13.13</v>
      </c>
      <c r="AO57" s="268">
        <v>64.27</v>
      </c>
      <c r="AP57" s="268">
        <v>0.75</v>
      </c>
      <c r="AQ57" s="268">
        <v>0.03</v>
      </c>
      <c r="AR57" s="271">
        <v>1</v>
      </c>
      <c r="AS57" s="268">
        <v>0.78</v>
      </c>
      <c r="AT57" s="263"/>
      <c r="AU57" s="263"/>
      <c r="AV57" s="263"/>
      <c r="AW57" s="265"/>
      <c r="AX57" s="265"/>
      <c r="AY57" s="265"/>
    </row>
    <row r="58" spans="1:51" x14ac:dyDescent="0.2">
      <c r="A58" s="265" t="s">
        <v>756</v>
      </c>
      <c r="B58" s="268" t="s">
        <v>288</v>
      </c>
      <c r="C58" s="268" t="s">
        <v>757</v>
      </c>
      <c r="D58" s="265"/>
      <c r="E58" s="269">
        <v>44757</v>
      </c>
      <c r="F58" s="268" t="s">
        <v>1143</v>
      </c>
      <c r="G58" s="268" t="s">
        <v>289</v>
      </c>
      <c r="H58" s="265" t="s">
        <v>1144</v>
      </c>
      <c r="I58" s="268" t="s">
        <v>1145</v>
      </c>
      <c r="J58" s="268" t="s">
        <v>760</v>
      </c>
      <c r="K58" s="270">
        <v>0.37083333333333335</v>
      </c>
      <c r="L58" s="268">
        <v>2</v>
      </c>
      <c r="M58" s="268">
        <v>1</v>
      </c>
      <c r="N58" s="268" t="s">
        <v>872</v>
      </c>
      <c r="O58" s="268" t="s">
        <v>1146</v>
      </c>
      <c r="P58" s="268">
        <v>0.5</v>
      </c>
      <c r="Q58" s="268" t="s">
        <v>761</v>
      </c>
      <c r="R58" s="268" t="s">
        <v>761</v>
      </c>
      <c r="S58" s="268">
        <v>0.5</v>
      </c>
      <c r="T58" s="271">
        <v>1</v>
      </c>
      <c r="U58" s="268">
        <v>9.09</v>
      </c>
      <c r="V58" s="268">
        <v>20.3</v>
      </c>
      <c r="W58" s="272">
        <v>0.24722222222222223</v>
      </c>
      <c r="X58" s="268">
        <v>0.15</v>
      </c>
      <c r="Y58" s="268">
        <v>22.4</v>
      </c>
      <c r="Z58" s="268">
        <v>4.4000000000000004</v>
      </c>
      <c r="AA58" s="268">
        <v>4.1900000000000004</v>
      </c>
      <c r="AB58" s="79">
        <v>55.1</v>
      </c>
      <c r="AC58" s="79">
        <v>8.6</v>
      </c>
      <c r="AD58" s="79">
        <v>14.88</v>
      </c>
      <c r="AE58" s="268" t="s">
        <v>763</v>
      </c>
      <c r="AF58" s="268" t="s">
        <v>763</v>
      </c>
      <c r="AG58" s="268" t="s">
        <v>763</v>
      </c>
      <c r="AH58" s="268" t="s">
        <v>763</v>
      </c>
      <c r="AI58" s="268" t="s">
        <v>763</v>
      </c>
      <c r="AJ58" s="268" t="s">
        <v>763</v>
      </c>
      <c r="AK58" s="268" t="s">
        <v>763</v>
      </c>
      <c r="AL58" s="268" t="s">
        <v>763</v>
      </c>
      <c r="AM58" s="268" t="s">
        <v>763</v>
      </c>
      <c r="AN58" s="268" t="s">
        <v>763</v>
      </c>
      <c r="AO58" s="268" t="s">
        <v>763</v>
      </c>
      <c r="AP58" s="268" t="s">
        <v>763</v>
      </c>
      <c r="AQ58" s="268" t="s">
        <v>763</v>
      </c>
      <c r="AR58" s="268" t="s">
        <v>763</v>
      </c>
      <c r="AS58" s="268" t="s">
        <v>763</v>
      </c>
      <c r="AT58" s="265"/>
      <c r="AU58" s="265"/>
      <c r="AV58" s="265"/>
      <c r="AW58" s="265"/>
      <c r="AX58" s="265"/>
      <c r="AY58" s="265"/>
    </row>
    <row r="59" spans="1:51" x14ac:dyDescent="0.2">
      <c r="A59" s="265" t="s">
        <v>756</v>
      </c>
      <c r="B59" s="268" t="s">
        <v>288</v>
      </c>
      <c r="C59" s="268" t="s">
        <v>764</v>
      </c>
      <c r="D59" s="265"/>
      <c r="E59" s="269">
        <v>44757</v>
      </c>
      <c r="F59" s="268" t="s">
        <v>1143</v>
      </c>
      <c r="G59" s="268" t="s">
        <v>289</v>
      </c>
      <c r="H59" s="265" t="s">
        <v>1144</v>
      </c>
      <c r="I59" s="268" t="s">
        <v>1145</v>
      </c>
      <c r="J59" s="268" t="s">
        <v>760</v>
      </c>
      <c r="K59" s="270">
        <v>0.37083333333333335</v>
      </c>
      <c r="L59" s="268">
        <v>2</v>
      </c>
      <c r="M59" s="268">
        <v>1</v>
      </c>
      <c r="N59" s="268" t="s">
        <v>872</v>
      </c>
      <c r="O59" s="268" t="s">
        <v>1146</v>
      </c>
      <c r="P59" s="268">
        <v>0.5</v>
      </c>
      <c r="Q59" s="268" t="s">
        <v>761</v>
      </c>
      <c r="R59" s="268" t="s">
        <v>761</v>
      </c>
      <c r="S59" s="268">
        <v>0.5</v>
      </c>
      <c r="T59" s="271">
        <v>1</v>
      </c>
      <c r="U59" s="268">
        <v>9.09</v>
      </c>
      <c r="V59" s="268">
        <v>20.3</v>
      </c>
      <c r="W59" s="272">
        <v>0.25069444444444444</v>
      </c>
      <c r="X59" s="268">
        <v>0.25</v>
      </c>
      <c r="Y59" s="268">
        <v>20.2</v>
      </c>
      <c r="Z59" s="268">
        <v>4.8</v>
      </c>
      <c r="AA59" s="268">
        <v>4.5599999999999996</v>
      </c>
      <c r="AB59" s="79">
        <v>55</v>
      </c>
      <c r="AC59" s="79">
        <v>8.6999999999999993</v>
      </c>
      <c r="AD59" s="79">
        <v>14.97</v>
      </c>
      <c r="AE59" s="268">
        <v>0.21</v>
      </c>
      <c r="AF59" s="268">
        <v>1.26</v>
      </c>
      <c r="AG59" s="268">
        <v>9.75</v>
      </c>
      <c r="AH59" s="268">
        <v>11.01</v>
      </c>
      <c r="AI59" s="268">
        <v>14.96</v>
      </c>
      <c r="AJ59" s="79">
        <v>25.97</v>
      </c>
      <c r="AK59" s="268">
        <v>202.17</v>
      </c>
      <c r="AL59" s="268">
        <v>35.01</v>
      </c>
      <c r="AM59" s="268">
        <v>5.77</v>
      </c>
      <c r="AN59" s="268">
        <v>49.97</v>
      </c>
      <c r="AO59" s="268">
        <v>60.98</v>
      </c>
      <c r="AP59" s="268">
        <v>5.0599999999999996</v>
      </c>
      <c r="AQ59" s="268">
        <v>0.03</v>
      </c>
      <c r="AR59" s="271">
        <v>1</v>
      </c>
      <c r="AS59" s="268">
        <v>5.09</v>
      </c>
      <c r="AT59" s="265"/>
      <c r="AU59" s="265"/>
      <c r="AV59" s="265"/>
      <c r="AW59" s="265"/>
      <c r="AX59" s="265"/>
      <c r="AY59" s="265"/>
    </row>
    <row r="60" spans="1:51" x14ac:dyDescent="0.2">
      <c r="A60" s="265" t="s">
        <v>756</v>
      </c>
      <c r="B60" s="268" t="s">
        <v>288</v>
      </c>
      <c r="C60" s="268" t="s">
        <v>765</v>
      </c>
      <c r="D60" s="265"/>
      <c r="E60" s="269">
        <v>44757</v>
      </c>
      <c r="F60" s="268" t="s">
        <v>1143</v>
      </c>
      <c r="G60" s="268" t="s">
        <v>289</v>
      </c>
      <c r="H60" s="265" t="s">
        <v>1144</v>
      </c>
      <c r="I60" s="268" t="s">
        <v>1145</v>
      </c>
      <c r="J60" s="268" t="s">
        <v>760</v>
      </c>
      <c r="K60" s="270">
        <v>0.37083333333333335</v>
      </c>
      <c r="L60" s="268">
        <v>2</v>
      </c>
      <c r="M60" s="268">
        <v>1</v>
      </c>
      <c r="N60" s="268" t="s">
        <v>872</v>
      </c>
      <c r="O60" s="268" t="s">
        <v>1146</v>
      </c>
      <c r="P60" s="268">
        <v>0.5</v>
      </c>
      <c r="Q60" s="268" t="s">
        <v>761</v>
      </c>
      <c r="R60" s="268" t="s">
        <v>761</v>
      </c>
      <c r="S60" s="268">
        <v>0.5</v>
      </c>
      <c r="T60" s="271">
        <v>1</v>
      </c>
      <c r="U60" s="268">
        <v>9.09</v>
      </c>
      <c r="V60" s="268">
        <v>20.3</v>
      </c>
      <c r="W60" s="272">
        <v>0.25416666666666665</v>
      </c>
      <c r="X60" s="268">
        <v>0.4</v>
      </c>
      <c r="Y60" s="268" t="s">
        <v>761</v>
      </c>
      <c r="Z60" s="268" t="s">
        <v>761</v>
      </c>
      <c r="AA60" s="268" t="s">
        <v>761</v>
      </c>
      <c r="AB60" s="79" t="s">
        <v>761</v>
      </c>
      <c r="AC60" s="79">
        <v>3.6</v>
      </c>
      <c r="AD60" s="79">
        <v>6.66</v>
      </c>
      <c r="AE60" s="268" t="s">
        <v>763</v>
      </c>
      <c r="AF60" s="268" t="s">
        <v>763</v>
      </c>
      <c r="AG60" s="268" t="s">
        <v>763</v>
      </c>
      <c r="AH60" s="268" t="s">
        <v>763</v>
      </c>
      <c r="AI60" s="268" t="s">
        <v>763</v>
      </c>
      <c r="AJ60" s="268" t="s">
        <v>763</v>
      </c>
      <c r="AK60" s="268" t="s">
        <v>763</v>
      </c>
      <c r="AL60" s="268" t="s">
        <v>763</v>
      </c>
      <c r="AM60" s="268" t="s">
        <v>763</v>
      </c>
      <c r="AN60" s="268" t="s">
        <v>763</v>
      </c>
      <c r="AO60" s="268" t="s">
        <v>763</v>
      </c>
      <c r="AP60" s="268" t="s">
        <v>763</v>
      </c>
      <c r="AQ60" s="268" t="s">
        <v>763</v>
      </c>
      <c r="AR60" s="268" t="s">
        <v>763</v>
      </c>
      <c r="AS60" s="268" t="s">
        <v>763</v>
      </c>
      <c r="AT60" s="265"/>
      <c r="AU60" s="265"/>
      <c r="AV60" s="265"/>
      <c r="AW60" s="265"/>
      <c r="AX60" s="265"/>
      <c r="AY60" s="265"/>
    </row>
    <row r="61" spans="1:51" x14ac:dyDescent="0.2">
      <c r="A61" s="265" t="s">
        <v>756</v>
      </c>
      <c r="B61" s="268" t="s">
        <v>291</v>
      </c>
      <c r="C61" s="268" t="s">
        <v>757</v>
      </c>
      <c r="D61" s="265"/>
      <c r="E61" s="269">
        <v>44757</v>
      </c>
      <c r="F61" s="268" t="s">
        <v>1143</v>
      </c>
      <c r="G61" s="268" t="s">
        <v>289</v>
      </c>
      <c r="H61" s="265" t="s">
        <v>1144</v>
      </c>
      <c r="I61" s="268" t="s">
        <v>1145</v>
      </c>
      <c r="J61" s="268" t="s">
        <v>760</v>
      </c>
      <c r="K61" s="270">
        <v>0.37083333333333335</v>
      </c>
      <c r="L61" s="268">
        <v>2</v>
      </c>
      <c r="M61" s="268">
        <v>1</v>
      </c>
      <c r="N61" s="268" t="s">
        <v>872</v>
      </c>
      <c r="O61" s="268" t="s">
        <v>1147</v>
      </c>
      <c r="P61" s="268">
        <v>0.65</v>
      </c>
      <c r="Q61" s="268" t="s">
        <v>761</v>
      </c>
      <c r="R61" s="268" t="s">
        <v>761</v>
      </c>
      <c r="S61" s="268">
        <v>0.65</v>
      </c>
      <c r="T61" s="271">
        <v>1</v>
      </c>
      <c r="U61" s="268">
        <v>9.68</v>
      </c>
      <c r="V61" s="268">
        <v>17.3</v>
      </c>
      <c r="W61" s="272">
        <v>0.27499999999999997</v>
      </c>
      <c r="X61" s="268">
        <v>0.15</v>
      </c>
      <c r="Y61" s="268">
        <v>23.5</v>
      </c>
      <c r="Z61" s="268">
        <v>4.3499999999999996</v>
      </c>
      <c r="AA61" s="268">
        <v>4.01</v>
      </c>
      <c r="AB61" s="79">
        <v>50.3</v>
      </c>
      <c r="AC61" s="79">
        <v>14.3</v>
      </c>
      <c r="AD61" s="79">
        <v>23.75</v>
      </c>
      <c r="AE61" s="268" t="s">
        <v>763</v>
      </c>
      <c r="AF61" s="268" t="s">
        <v>763</v>
      </c>
      <c r="AG61" s="268" t="s">
        <v>763</v>
      </c>
      <c r="AH61" s="268" t="s">
        <v>763</v>
      </c>
      <c r="AI61" s="268" t="s">
        <v>763</v>
      </c>
      <c r="AJ61" s="268" t="s">
        <v>763</v>
      </c>
      <c r="AK61" s="268" t="s">
        <v>763</v>
      </c>
      <c r="AL61" s="268" t="s">
        <v>763</v>
      </c>
      <c r="AM61" s="268" t="s">
        <v>763</v>
      </c>
      <c r="AN61" s="268" t="s">
        <v>763</v>
      </c>
      <c r="AO61" s="268" t="s">
        <v>763</v>
      </c>
      <c r="AP61" s="268" t="s">
        <v>763</v>
      </c>
      <c r="AQ61" s="268" t="s">
        <v>763</v>
      </c>
      <c r="AR61" s="268" t="s">
        <v>763</v>
      </c>
      <c r="AS61" s="268" t="s">
        <v>763</v>
      </c>
      <c r="AT61" s="265"/>
      <c r="AU61" s="265"/>
      <c r="AV61" s="265"/>
      <c r="AW61" s="265"/>
      <c r="AX61" s="265"/>
      <c r="AY61" s="265"/>
    </row>
    <row r="62" spans="1:51" x14ac:dyDescent="0.2">
      <c r="A62" s="265" t="s">
        <v>756</v>
      </c>
      <c r="B62" s="268" t="s">
        <v>291</v>
      </c>
      <c r="C62" s="268" t="s">
        <v>764</v>
      </c>
      <c r="D62" s="265"/>
      <c r="E62" s="269">
        <v>44757</v>
      </c>
      <c r="F62" s="268" t="s">
        <v>1143</v>
      </c>
      <c r="G62" s="268" t="s">
        <v>289</v>
      </c>
      <c r="H62" s="265" t="s">
        <v>1144</v>
      </c>
      <c r="I62" s="268" t="s">
        <v>1145</v>
      </c>
      <c r="J62" s="268" t="s">
        <v>760</v>
      </c>
      <c r="K62" s="270">
        <v>0.37083333333333335</v>
      </c>
      <c r="L62" s="268">
        <v>2</v>
      </c>
      <c r="M62" s="268">
        <v>1</v>
      </c>
      <c r="N62" s="268" t="s">
        <v>872</v>
      </c>
      <c r="O62" s="268" t="s">
        <v>1147</v>
      </c>
      <c r="P62" s="268">
        <v>0.65</v>
      </c>
      <c r="Q62" s="268" t="s">
        <v>761</v>
      </c>
      <c r="R62" s="268" t="s">
        <v>761</v>
      </c>
      <c r="S62" s="268">
        <v>0.65</v>
      </c>
      <c r="T62" s="271">
        <v>1</v>
      </c>
      <c r="U62" s="268">
        <v>9.68</v>
      </c>
      <c r="V62" s="268">
        <v>17.3</v>
      </c>
      <c r="W62" s="272">
        <v>0.27638888888888885</v>
      </c>
      <c r="X62" s="268">
        <v>0.3</v>
      </c>
      <c r="Y62" s="268">
        <v>24</v>
      </c>
      <c r="Z62" s="268">
        <v>3.7</v>
      </c>
      <c r="AA62" s="268">
        <v>3.39</v>
      </c>
      <c r="AB62" s="79">
        <v>47.6</v>
      </c>
      <c r="AC62" s="79">
        <v>15.2</v>
      </c>
      <c r="AD62" s="79">
        <v>25.1</v>
      </c>
      <c r="AE62" s="268">
        <v>0.21</v>
      </c>
      <c r="AF62" s="268">
        <v>0.03</v>
      </c>
      <c r="AG62" s="268">
        <v>3.11</v>
      </c>
      <c r="AH62" s="268">
        <v>3.13</v>
      </c>
      <c r="AI62" s="268">
        <v>13.69</v>
      </c>
      <c r="AJ62" s="79">
        <v>16.82</v>
      </c>
      <c r="AK62" s="268">
        <v>288.57</v>
      </c>
      <c r="AL62" s="268">
        <v>49.22</v>
      </c>
      <c r="AM62" s="268">
        <v>5.86</v>
      </c>
      <c r="AN62" s="268">
        <v>62.91</v>
      </c>
      <c r="AO62" s="268">
        <v>66.05</v>
      </c>
      <c r="AP62" s="268">
        <v>6.47</v>
      </c>
      <c r="AQ62" s="268">
        <v>0.03</v>
      </c>
      <c r="AR62" s="271">
        <v>1</v>
      </c>
      <c r="AS62" s="268">
        <v>6.5</v>
      </c>
      <c r="AT62" s="265"/>
      <c r="AU62" s="265"/>
      <c r="AV62" s="265"/>
      <c r="AW62" s="265"/>
      <c r="AX62" s="265"/>
      <c r="AY62" s="265"/>
    </row>
    <row r="63" spans="1:51" x14ac:dyDescent="0.2">
      <c r="A63" s="265" t="s">
        <v>756</v>
      </c>
      <c r="B63" s="268" t="s">
        <v>291</v>
      </c>
      <c r="C63" s="268" t="s">
        <v>765</v>
      </c>
      <c r="D63" s="265"/>
      <c r="E63" s="269">
        <v>44757</v>
      </c>
      <c r="F63" s="268" t="s">
        <v>1143</v>
      </c>
      <c r="G63" s="268" t="s">
        <v>289</v>
      </c>
      <c r="H63" s="265" t="s">
        <v>1144</v>
      </c>
      <c r="I63" s="268" t="s">
        <v>1145</v>
      </c>
      <c r="J63" s="268" t="s">
        <v>760</v>
      </c>
      <c r="K63" s="270">
        <v>0.37083333333333335</v>
      </c>
      <c r="L63" s="268">
        <v>2</v>
      </c>
      <c r="M63" s="268">
        <v>1</v>
      </c>
      <c r="N63" s="268" t="s">
        <v>872</v>
      </c>
      <c r="O63" s="268" t="s">
        <v>1147</v>
      </c>
      <c r="P63" s="268">
        <v>0.65</v>
      </c>
      <c r="Q63" s="268" t="s">
        <v>761</v>
      </c>
      <c r="R63" s="268" t="s">
        <v>761</v>
      </c>
      <c r="S63" s="268">
        <v>0.65</v>
      </c>
      <c r="T63" s="271">
        <v>1</v>
      </c>
      <c r="U63" s="268">
        <v>9.68</v>
      </c>
      <c r="V63" s="268">
        <v>17.3</v>
      </c>
      <c r="W63" s="272">
        <v>0.27638888888888885</v>
      </c>
      <c r="X63" s="268">
        <v>0.5</v>
      </c>
      <c r="Y63" s="268" t="s">
        <v>761</v>
      </c>
      <c r="Z63" s="268" t="s">
        <v>761</v>
      </c>
      <c r="AA63" s="268" t="s">
        <v>761</v>
      </c>
      <c r="AB63" s="79" t="s">
        <v>761</v>
      </c>
      <c r="AC63" s="79">
        <v>16.399999999999999</v>
      </c>
      <c r="AD63" s="79">
        <v>26.96</v>
      </c>
      <c r="AE63" s="268" t="s">
        <v>763</v>
      </c>
      <c r="AF63" s="268" t="s">
        <v>763</v>
      </c>
      <c r="AG63" s="268" t="s">
        <v>763</v>
      </c>
      <c r="AH63" s="268" t="s">
        <v>763</v>
      </c>
      <c r="AI63" s="268" t="s">
        <v>763</v>
      </c>
      <c r="AJ63" s="268" t="s">
        <v>763</v>
      </c>
      <c r="AK63" s="268" t="s">
        <v>763</v>
      </c>
      <c r="AL63" s="268" t="s">
        <v>763</v>
      </c>
      <c r="AM63" s="268" t="s">
        <v>763</v>
      </c>
      <c r="AN63" s="268" t="s">
        <v>763</v>
      </c>
      <c r="AO63" s="268" t="s">
        <v>763</v>
      </c>
      <c r="AP63" s="268" t="s">
        <v>763</v>
      </c>
      <c r="AQ63" s="268" t="s">
        <v>763</v>
      </c>
      <c r="AR63" s="268" t="s">
        <v>763</v>
      </c>
      <c r="AS63" s="268" t="s">
        <v>763</v>
      </c>
      <c r="AT63" s="265"/>
      <c r="AU63" s="265"/>
      <c r="AV63" s="265"/>
      <c r="AW63" s="265"/>
      <c r="AX63" s="265"/>
      <c r="AY63" s="265"/>
    </row>
    <row r="64" spans="1:51" x14ac:dyDescent="0.2">
      <c r="A64" s="265" t="s">
        <v>756</v>
      </c>
      <c r="B64" s="268" t="s">
        <v>292</v>
      </c>
      <c r="C64" s="268" t="s">
        <v>757</v>
      </c>
      <c r="D64" s="265"/>
      <c r="E64" s="269">
        <v>44757</v>
      </c>
      <c r="F64" s="268" t="s">
        <v>1143</v>
      </c>
      <c r="G64" s="268" t="s">
        <v>289</v>
      </c>
      <c r="H64" s="265" t="s">
        <v>1144</v>
      </c>
      <c r="I64" s="268" t="s">
        <v>1145</v>
      </c>
      <c r="J64" s="268" t="s">
        <v>760</v>
      </c>
      <c r="K64" s="270">
        <v>0.37083333333333335</v>
      </c>
      <c r="L64" s="268">
        <v>2</v>
      </c>
      <c r="M64" s="268">
        <v>1</v>
      </c>
      <c r="N64" s="268" t="s">
        <v>872</v>
      </c>
      <c r="O64" s="268" t="s">
        <v>1148</v>
      </c>
      <c r="P64" s="268">
        <v>0.7</v>
      </c>
      <c r="Q64" s="268" t="s">
        <v>761</v>
      </c>
      <c r="R64" s="268" t="s">
        <v>761</v>
      </c>
      <c r="S64" s="268">
        <v>0.7</v>
      </c>
      <c r="T64" s="271">
        <v>1</v>
      </c>
      <c r="U64" s="268">
        <v>9.02</v>
      </c>
      <c r="V64" s="268">
        <v>20.2</v>
      </c>
      <c r="W64" s="272">
        <v>0.29166666666666669</v>
      </c>
      <c r="X64" s="268">
        <v>0.15</v>
      </c>
      <c r="Y64" s="268">
        <v>24.7</v>
      </c>
      <c r="Z64" s="268">
        <v>4.53</v>
      </c>
      <c r="AA64" s="268">
        <v>4.03</v>
      </c>
      <c r="AB64" s="79">
        <v>54.5</v>
      </c>
      <c r="AC64" s="79">
        <v>20.6</v>
      </c>
      <c r="AD64" s="79">
        <v>33.200000000000003</v>
      </c>
      <c r="AE64" s="268" t="s">
        <v>763</v>
      </c>
      <c r="AF64" s="268" t="s">
        <v>763</v>
      </c>
      <c r="AG64" s="268" t="s">
        <v>763</v>
      </c>
      <c r="AH64" s="268" t="s">
        <v>763</v>
      </c>
      <c r="AI64" s="268" t="s">
        <v>763</v>
      </c>
      <c r="AJ64" s="268" t="s">
        <v>763</v>
      </c>
      <c r="AK64" s="268" t="s">
        <v>763</v>
      </c>
      <c r="AL64" s="268" t="s">
        <v>763</v>
      </c>
      <c r="AM64" s="268" t="s">
        <v>763</v>
      </c>
      <c r="AN64" s="268" t="s">
        <v>763</v>
      </c>
      <c r="AO64" s="268" t="s">
        <v>763</v>
      </c>
      <c r="AP64" s="268" t="s">
        <v>763</v>
      </c>
      <c r="AQ64" s="268" t="s">
        <v>763</v>
      </c>
      <c r="AR64" s="268" t="s">
        <v>763</v>
      </c>
      <c r="AS64" s="268" t="s">
        <v>763</v>
      </c>
      <c r="AT64" s="265"/>
      <c r="AU64" s="265"/>
      <c r="AV64" s="265"/>
      <c r="AW64" s="265"/>
      <c r="AX64" s="265"/>
      <c r="AY64" s="265"/>
    </row>
    <row r="65" spans="1:51" x14ac:dyDescent="0.2">
      <c r="A65" s="265" t="s">
        <v>756</v>
      </c>
      <c r="B65" s="268" t="s">
        <v>292</v>
      </c>
      <c r="C65" s="268" t="s">
        <v>764</v>
      </c>
      <c r="D65" s="265"/>
      <c r="E65" s="269">
        <v>44757</v>
      </c>
      <c r="F65" s="268" t="s">
        <v>1143</v>
      </c>
      <c r="G65" s="268" t="s">
        <v>289</v>
      </c>
      <c r="H65" s="265" t="s">
        <v>1144</v>
      </c>
      <c r="I65" s="268" t="s">
        <v>1145</v>
      </c>
      <c r="J65" s="268" t="s">
        <v>760</v>
      </c>
      <c r="K65" s="270">
        <v>0.37083333333333335</v>
      </c>
      <c r="L65" s="268">
        <v>2</v>
      </c>
      <c r="M65" s="268">
        <v>1</v>
      </c>
      <c r="N65" s="268" t="s">
        <v>872</v>
      </c>
      <c r="O65" s="268" t="s">
        <v>1148</v>
      </c>
      <c r="P65" s="268">
        <v>0.7</v>
      </c>
      <c r="Q65" s="268" t="s">
        <v>761</v>
      </c>
      <c r="R65" s="268" t="s">
        <v>761</v>
      </c>
      <c r="S65" s="268">
        <v>0.7</v>
      </c>
      <c r="T65" s="271">
        <v>1</v>
      </c>
      <c r="U65" s="268">
        <v>9.02</v>
      </c>
      <c r="V65" s="268">
        <v>20.2</v>
      </c>
      <c r="W65" s="272">
        <v>0.29305555555555557</v>
      </c>
      <c r="X65" s="268">
        <v>0.35</v>
      </c>
      <c r="Y65" s="268">
        <v>24.8</v>
      </c>
      <c r="Z65" s="268">
        <v>4.01</v>
      </c>
      <c r="AA65" s="268">
        <v>3.57</v>
      </c>
      <c r="AB65" s="79">
        <v>54</v>
      </c>
      <c r="AC65" s="79">
        <v>20.2</v>
      </c>
      <c r="AD65" s="79">
        <v>32.5</v>
      </c>
      <c r="AE65" s="268">
        <v>0.28000000000000003</v>
      </c>
      <c r="AF65" s="268">
        <v>0.52</v>
      </c>
      <c r="AG65" s="268">
        <v>2.38</v>
      </c>
      <c r="AH65" s="268">
        <v>2.89</v>
      </c>
      <c r="AI65" s="268">
        <v>19.14</v>
      </c>
      <c r="AJ65" s="79">
        <v>22.03</v>
      </c>
      <c r="AK65" s="268">
        <v>377.86</v>
      </c>
      <c r="AL65" s="268">
        <v>51.23</v>
      </c>
      <c r="AM65" s="268">
        <v>7.38</v>
      </c>
      <c r="AN65" s="268">
        <v>70.36</v>
      </c>
      <c r="AO65" s="268">
        <v>73.260000000000005</v>
      </c>
      <c r="AP65" s="268">
        <v>9.26</v>
      </c>
      <c r="AQ65" s="268">
        <v>0.56000000000000005</v>
      </c>
      <c r="AR65" s="271">
        <v>0.94</v>
      </c>
      <c r="AS65" s="268">
        <v>9.82</v>
      </c>
      <c r="AT65" s="265"/>
      <c r="AU65" s="265"/>
      <c r="AV65" s="265"/>
      <c r="AW65" s="265"/>
      <c r="AX65" s="265"/>
      <c r="AY65" s="265"/>
    </row>
    <row r="66" spans="1:51" x14ac:dyDescent="0.2">
      <c r="A66" s="265" t="s">
        <v>756</v>
      </c>
      <c r="B66" s="268" t="s">
        <v>292</v>
      </c>
      <c r="C66" s="268" t="s">
        <v>765</v>
      </c>
      <c r="D66" s="265"/>
      <c r="E66" s="269">
        <v>44757</v>
      </c>
      <c r="F66" s="268" t="s">
        <v>1143</v>
      </c>
      <c r="G66" s="268" t="s">
        <v>289</v>
      </c>
      <c r="H66" s="265" t="s">
        <v>1144</v>
      </c>
      <c r="I66" s="268" t="s">
        <v>1145</v>
      </c>
      <c r="J66" s="268" t="s">
        <v>760</v>
      </c>
      <c r="K66" s="270">
        <v>0.37083333333333335</v>
      </c>
      <c r="L66" s="268">
        <v>2</v>
      </c>
      <c r="M66" s="268">
        <v>1</v>
      </c>
      <c r="N66" s="268" t="s">
        <v>872</v>
      </c>
      <c r="O66" s="268" t="s">
        <v>1148</v>
      </c>
      <c r="P66" s="268">
        <v>0.7</v>
      </c>
      <c r="Q66" s="268" t="s">
        <v>761</v>
      </c>
      <c r="R66" s="268" t="s">
        <v>761</v>
      </c>
      <c r="S66" s="268">
        <v>0.7</v>
      </c>
      <c r="T66" s="271">
        <v>1</v>
      </c>
      <c r="U66" s="268">
        <v>9.02</v>
      </c>
      <c r="V66" s="268">
        <v>20.2</v>
      </c>
      <c r="W66" s="272">
        <v>0.29444444444444445</v>
      </c>
      <c r="X66" s="268">
        <v>0.5</v>
      </c>
      <c r="Y66" s="268" t="s">
        <v>761</v>
      </c>
      <c r="Z66" s="268" t="s">
        <v>761</v>
      </c>
      <c r="AA66" s="268" t="s">
        <v>761</v>
      </c>
      <c r="AB66" s="79" t="s">
        <v>761</v>
      </c>
      <c r="AC66" s="79">
        <v>20.6</v>
      </c>
      <c r="AD66" s="79">
        <v>33.200000000000003</v>
      </c>
      <c r="AE66" s="268" t="s">
        <v>763</v>
      </c>
      <c r="AF66" s="268" t="s">
        <v>763</v>
      </c>
      <c r="AG66" s="268" t="s">
        <v>763</v>
      </c>
      <c r="AH66" s="268" t="s">
        <v>763</v>
      </c>
      <c r="AI66" s="268" t="s">
        <v>763</v>
      </c>
      <c r="AJ66" s="268" t="s">
        <v>763</v>
      </c>
      <c r="AK66" s="268" t="s">
        <v>763</v>
      </c>
      <c r="AL66" s="268" t="s">
        <v>763</v>
      </c>
      <c r="AM66" s="268" t="s">
        <v>763</v>
      </c>
      <c r="AN66" s="268" t="s">
        <v>763</v>
      </c>
      <c r="AO66" s="268" t="s">
        <v>763</v>
      </c>
      <c r="AP66" s="268" t="s">
        <v>763</v>
      </c>
      <c r="AQ66" s="268" t="s">
        <v>763</v>
      </c>
      <c r="AR66" s="268" t="s">
        <v>763</v>
      </c>
      <c r="AS66" s="268" t="s">
        <v>763</v>
      </c>
      <c r="AT66" s="265"/>
      <c r="AU66" s="265"/>
      <c r="AV66" s="265"/>
      <c r="AW66" s="265"/>
      <c r="AX66" s="265"/>
      <c r="AY66" s="265"/>
    </row>
    <row r="67" spans="1:51" x14ac:dyDescent="0.2">
      <c r="A67" s="265" t="s">
        <v>756</v>
      </c>
      <c r="B67" s="268" t="s">
        <v>293</v>
      </c>
      <c r="C67" s="268" t="s">
        <v>757</v>
      </c>
      <c r="D67" s="265"/>
      <c r="E67" s="269">
        <v>44757</v>
      </c>
      <c r="F67" s="268" t="s">
        <v>1143</v>
      </c>
      <c r="G67" s="268" t="s">
        <v>1149</v>
      </c>
      <c r="H67" s="265" t="s">
        <v>1150</v>
      </c>
      <c r="I67" s="268">
        <v>0</v>
      </c>
      <c r="J67" s="268" t="s">
        <v>760</v>
      </c>
      <c r="K67" s="270">
        <v>0.37083333333333335</v>
      </c>
      <c r="L67" s="268">
        <v>2</v>
      </c>
      <c r="M67" s="268">
        <v>1</v>
      </c>
      <c r="N67" s="268" t="s">
        <v>757</v>
      </c>
      <c r="O67" s="268" t="s">
        <v>761</v>
      </c>
      <c r="P67" s="268">
        <v>0.81</v>
      </c>
      <c r="Q67" s="268" t="s">
        <v>761</v>
      </c>
      <c r="R67" s="268" t="s">
        <v>761</v>
      </c>
      <c r="S67" s="268">
        <v>0.81</v>
      </c>
      <c r="T67" s="271">
        <v>1</v>
      </c>
      <c r="U67" s="268">
        <v>9.59</v>
      </c>
      <c r="V67" s="268">
        <v>17.899999999999999</v>
      </c>
      <c r="W67" s="272">
        <v>0.25</v>
      </c>
      <c r="X67" s="268">
        <v>0.15</v>
      </c>
      <c r="Y67" s="268">
        <v>26.9</v>
      </c>
      <c r="Z67" s="268">
        <v>6.16</v>
      </c>
      <c r="AA67" s="268">
        <v>5.37</v>
      </c>
      <c r="AB67" s="79">
        <v>77</v>
      </c>
      <c r="AC67" s="79">
        <v>24.6</v>
      </c>
      <c r="AD67" s="79">
        <v>39</v>
      </c>
      <c r="AE67" s="268" t="s">
        <v>763</v>
      </c>
      <c r="AF67" s="268" t="s">
        <v>763</v>
      </c>
      <c r="AG67" s="268" t="s">
        <v>763</v>
      </c>
      <c r="AH67" s="268" t="s">
        <v>763</v>
      </c>
      <c r="AI67" s="268" t="s">
        <v>763</v>
      </c>
      <c r="AJ67" s="268" t="s">
        <v>763</v>
      </c>
      <c r="AK67" s="268" t="s">
        <v>763</v>
      </c>
      <c r="AL67" s="268" t="s">
        <v>763</v>
      </c>
      <c r="AM67" s="268" t="s">
        <v>763</v>
      </c>
      <c r="AN67" s="268" t="s">
        <v>763</v>
      </c>
      <c r="AO67" s="268" t="s">
        <v>763</v>
      </c>
      <c r="AP67" s="268" t="s">
        <v>763</v>
      </c>
      <c r="AQ67" s="268" t="s">
        <v>763</v>
      </c>
      <c r="AR67" s="268" t="s">
        <v>763</v>
      </c>
      <c r="AS67" s="268" t="s">
        <v>763</v>
      </c>
      <c r="AT67" s="265"/>
      <c r="AU67" s="265"/>
      <c r="AV67" s="265"/>
      <c r="AW67" s="265"/>
      <c r="AX67" s="265"/>
      <c r="AY67" s="265"/>
    </row>
    <row r="68" spans="1:51" x14ac:dyDescent="0.2">
      <c r="A68" s="265" t="s">
        <v>756</v>
      </c>
      <c r="B68" s="268" t="s">
        <v>293</v>
      </c>
      <c r="C68" s="268" t="s">
        <v>764</v>
      </c>
      <c r="D68" s="265"/>
      <c r="E68" s="269">
        <v>44757</v>
      </c>
      <c r="F68" s="268" t="s">
        <v>1143</v>
      </c>
      <c r="G68" s="268" t="s">
        <v>1149</v>
      </c>
      <c r="H68" s="265" t="s">
        <v>1150</v>
      </c>
      <c r="I68" s="268">
        <v>0</v>
      </c>
      <c r="J68" s="268" t="s">
        <v>760</v>
      </c>
      <c r="K68" s="270">
        <v>0.37083333333333335</v>
      </c>
      <c r="L68" s="268">
        <v>2</v>
      </c>
      <c r="M68" s="268">
        <v>1</v>
      </c>
      <c r="N68" s="268" t="s">
        <v>757</v>
      </c>
      <c r="O68" s="268" t="s">
        <v>761</v>
      </c>
      <c r="P68" s="268">
        <v>0.81</v>
      </c>
      <c r="Q68" s="268" t="s">
        <v>761</v>
      </c>
      <c r="R68" s="268" t="s">
        <v>761</v>
      </c>
      <c r="S68" s="268">
        <v>0.81</v>
      </c>
      <c r="T68" s="271">
        <v>1</v>
      </c>
      <c r="U68" s="268">
        <v>9.59</v>
      </c>
      <c r="V68" s="268">
        <v>17.899999999999999</v>
      </c>
      <c r="W68" s="272">
        <v>0.25694444444444448</v>
      </c>
      <c r="X68" s="268">
        <v>0.4</v>
      </c>
      <c r="Y68" s="268">
        <v>27.5</v>
      </c>
      <c r="Z68" s="268">
        <v>6.19</v>
      </c>
      <c r="AA68" s="268">
        <v>5.29</v>
      </c>
      <c r="AB68" s="79">
        <v>90.8</v>
      </c>
      <c r="AC68" s="79">
        <v>28</v>
      </c>
      <c r="AD68" s="79">
        <v>43.7</v>
      </c>
      <c r="AE68" s="268">
        <v>0.35</v>
      </c>
      <c r="AF68" s="268">
        <v>0.03</v>
      </c>
      <c r="AG68" s="268">
        <v>0.52</v>
      </c>
      <c r="AH68" s="268">
        <v>0.54</v>
      </c>
      <c r="AI68" s="268">
        <v>37.659999999999997</v>
      </c>
      <c r="AJ68" s="79">
        <v>38.200000000000003</v>
      </c>
      <c r="AK68" s="268">
        <v>175.67</v>
      </c>
      <c r="AL68" s="268">
        <v>26.74</v>
      </c>
      <c r="AM68" s="268">
        <v>6.57</v>
      </c>
      <c r="AN68" s="268">
        <v>64.400000000000006</v>
      </c>
      <c r="AO68" s="268">
        <v>64.94</v>
      </c>
      <c r="AP68" s="268">
        <v>3.65</v>
      </c>
      <c r="AQ68" s="268">
        <v>0.03</v>
      </c>
      <c r="AR68" s="271">
        <v>1</v>
      </c>
      <c r="AS68" s="268">
        <v>3.68</v>
      </c>
      <c r="AT68" s="265"/>
      <c r="AU68" s="265"/>
      <c r="AV68" s="265"/>
      <c r="AW68" s="265"/>
      <c r="AX68" s="265"/>
      <c r="AY68" s="265"/>
    </row>
    <row r="69" spans="1:51" x14ac:dyDescent="0.2">
      <c r="A69" s="265" t="s">
        <v>756</v>
      </c>
      <c r="B69" s="268" t="s">
        <v>293</v>
      </c>
      <c r="C69" s="268" t="s">
        <v>765</v>
      </c>
      <c r="D69" s="265"/>
      <c r="E69" s="269">
        <v>44757</v>
      </c>
      <c r="F69" s="268" t="s">
        <v>1143</v>
      </c>
      <c r="G69" s="268" t="s">
        <v>1149</v>
      </c>
      <c r="H69" s="265" t="s">
        <v>1150</v>
      </c>
      <c r="I69" s="268">
        <v>0</v>
      </c>
      <c r="J69" s="268" t="s">
        <v>760</v>
      </c>
      <c r="K69" s="270">
        <v>0.37083333333333335</v>
      </c>
      <c r="L69" s="268">
        <v>2</v>
      </c>
      <c r="M69" s="268">
        <v>1</v>
      </c>
      <c r="N69" s="268" t="s">
        <v>757</v>
      </c>
      <c r="O69" s="268" t="s">
        <v>761</v>
      </c>
      <c r="P69" s="268">
        <v>0.81</v>
      </c>
      <c r="Q69" s="268" t="s">
        <v>761</v>
      </c>
      <c r="R69" s="268" t="s">
        <v>761</v>
      </c>
      <c r="S69" s="268">
        <v>0.81</v>
      </c>
      <c r="T69" s="271">
        <v>1</v>
      </c>
      <c r="U69" s="268">
        <v>9.59</v>
      </c>
      <c r="V69" s="268">
        <v>17.899999999999999</v>
      </c>
      <c r="W69" s="272">
        <v>0.25833333333333336</v>
      </c>
      <c r="X69" s="268">
        <v>0.5</v>
      </c>
      <c r="Y69" s="268">
        <v>27.5</v>
      </c>
      <c r="Z69" s="268">
        <v>6.31</v>
      </c>
      <c r="AA69" s="268">
        <v>5.4</v>
      </c>
      <c r="AB69" s="79">
        <v>92.4</v>
      </c>
      <c r="AC69" s="79">
        <v>27.9</v>
      </c>
      <c r="AD69" s="79">
        <v>43.6</v>
      </c>
      <c r="AE69" s="268" t="s">
        <v>763</v>
      </c>
      <c r="AF69" s="268" t="s">
        <v>763</v>
      </c>
      <c r="AG69" s="268" t="s">
        <v>763</v>
      </c>
      <c r="AH69" s="268" t="s">
        <v>763</v>
      </c>
      <c r="AI69" s="268" t="s">
        <v>763</v>
      </c>
      <c r="AJ69" s="268" t="s">
        <v>763</v>
      </c>
      <c r="AK69" s="268" t="s">
        <v>763</v>
      </c>
      <c r="AL69" s="268" t="s">
        <v>763</v>
      </c>
      <c r="AM69" s="268" t="s">
        <v>763</v>
      </c>
      <c r="AN69" s="268" t="s">
        <v>763</v>
      </c>
      <c r="AO69" s="268" t="s">
        <v>763</v>
      </c>
      <c r="AP69" s="268" t="s">
        <v>763</v>
      </c>
      <c r="AQ69" s="268" t="s">
        <v>763</v>
      </c>
      <c r="AR69" s="268" t="s">
        <v>763</v>
      </c>
      <c r="AS69" s="268" t="s">
        <v>763</v>
      </c>
      <c r="AT69" s="265"/>
      <c r="AU69" s="265"/>
      <c r="AV69" s="265"/>
      <c r="AW69" s="265"/>
      <c r="AX69" s="265"/>
      <c r="AY69" s="265"/>
    </row>
    <row r="70" spans="1:51" x14ac:dyDescent="0.2">
      <c r="A70" s="265" t="s">
        <v>756</v>
      </c>
      <c r="B70" s="268" t="s">
        <v>295</v>
      </c>
      <c r="C70" s="268" t="s">
        <v>757</v>
      </c>
      <c r="D70" s="265"/>
      <c r="E70" s="269">
        <v>44757</v>
      </c>
      <c r="F70" s="268" t="s">
        <v>1143</v>
      </c>
      <c r="G70" s="268" t="s">
        <v>1149</v>
      </c>
      <c r="H70" s="265" t="s">
        <v>1150</v>
      </c>
      <c r="I70" s="268">
        <v>0</v>
      </c>
      <c r="J70" s="268" t="s">
        <v>760</v>
      </c>
      <c r="K70" s="270">
        <v>0.37083333333333335</v>
      </c>
      <c r="L70" s="268">
        <v>2</v>
      </c>
      <c r="M70" s="268">
        <v>1</v>
      </c>
      <c r="N70" s="268" t="s">
        <v>757</v>
      </c>
      <c r="O70" s="268" t="s">
        <v>808</v>
      </c>
      <c r="P70" s="268">
        <v>1</v>
      </c>
      <c r="Q70" s="268" t="s">
        <v>761</v>
      </c>
      <c r="R70" s="268" t="s">
        <v>761</v>
      </c>
      <c r="S70" s="268">
        <v>1</v>
      </c>
      <c r="T70" s="271">
        <v>1</v>
      </c>
      <c r="U70" s="268">
        <v>9.35</v>
      </c>
      <c r="V70" s="268">
        <v>18.8</v>
      </c>
      <c r="W70" s="272">
        <v>0.26597222222222222</v>
      </c>
      <c r="X70" s="268">
        <v>0.15</v>
      </c>
      <c r="Y70" s="268">
        <v>25.8</v>
      </c>
      <c r="Z70" s="268">
        <v>6.57</v>
      </c>
      <c r="AA70" s="268">
        <v>5.7</v>
      </c>
      <c r="AB70" s="79">
        <v>82.1</v>
      </c>
      <c r="AC70" s="79">
        <v>25.1</v>
      </c>
      <c r="AD70" s="79">
        <v>39.700000000000003</v>
      </c>
      <c r="AE70" s="268" t="s">
        <v>763</v>
      </c>
      <c r="AF70" s="268" t="s">
        <v>763</v>
      </c>
      <c r="AG70" s="268" t="s">
        <v>763</v>
      </c>
      <c r="AH70" s="268" t="s">
        <v>763</v>
      </c>
      <c r="AI70" s="268" t="s">
        <v>763</v>
      </c>
      <c r="AJ70" s="268" t="s">
        <v>763</v>
      </c>
      <c r="AK70" s="268" t="s">
        <v>763</v>
      </c>
      <c r="AL70" s="268" t="s">
        <v>763</v>
      </c>
      <c r="AM70" s="268" t="s">
        <v>763</v>
      </c>
      <c r="AN70" s="268" t="s">
        <v>763</v>
      </c>
      <c r="AO70" s="268" t="s">
        <v>763</v>
      </c>
      <c r="AP70" s="268" t="s">
        <v>763</v>
      </c>
      <c r="AQ70" s="268" t="s">
        <v>763</v>
      </c>
      <c r="AR70" s="268" t="s">
        <v>763</v>
      </c>
      <c r="AS70" s="268" t="s">
        <v>763</v>
      </c>
      <c r="AT70" s="265"/>
      <c r="AU70" s="265"/>
      <c r="AV70" s="265"/>
      <c r="AW70" s="265"/>
      <c r="AX70" s="265"/>
      <c r="AY70" s="265"/>
    </row>
    <row r="71" spans="1:51" x14ac:dyDescent="0.2">
      <c r="A71" s="265" t="s">
        <v>756</v>
      </c>
      <c r="B71" s="268" t="s">
        <v>295</v>
      </c>
      <c r="C71" s="268" t="s">
        <v>764</v>
      </c>
      <c r="D71" s="265"/>
      <c r="E71" s="269">
        <v>44757</v>
      </c>
      <c r="F71" s="268" t="s">
        <v>1143</v>
      </c>
      <c r="G71" s="268" t="s">
        <v>1149</v>
      </c>
      <c r="H71" s="265" t="s">
        <v>1150</v>
      </c>
      <c r="I71" s="268">
        <v>0</v>
      </c>
      <c r="J71" s="268" t="s">
        <v>760</v>
      </c>
      <c r="K71" s="270">
        <v>0.37083333333333335</v>
      </c>
      <c r="L71" s="268">
        <v>2</v>
      </c>
      <c r="M71" s="268">
        <v>1</v>
      </c>
      <c r="N71" s="268" t="s">
        <v>757</v>
      </c>
      <c r="O71" s="268" t="s">
        <v>808</v>
      </c>
      <c r="P71" s="268">
        <v>1</v>
      </c>
      <c r="Q71" s="268" t="s">
        <v>761</v>
      </c>
      <c r="R71" s="268" t="s">
        <v>761</v>
      </c>
      <c r="S71" s="268">
        <v>1</v>
      </c>
      <c r="T71" s="271">
        <v>1</v>
      </c>
      <c r="U71" s="268">
        <v>9.35</v>
      </c>
      <c r="V71" s="268">
        <v>18.8</v>
      </c>
      <c r="W71" s="272">
        <v>0.26666666666666666</v>
      </c>
      <c r="X71" s="268">
        <v>0.5</v>
      </c>
      <c r="Y71" s="268">
        <v>27</v>
      </c>
      <c r="Z71" s="268">
        <v>6.27</v>
      </c>
      <c r="AA71" s="268">
        <v>5.36</v>
      </c>
      <c r="AB71" s="79">
        <v>91.5</v>
      </c>
      <c r="AC71" s="79">
        <v>28</v>
      </c>
      <c r="AD71" s="79">
        <v>43.6</v>
      </c>
      <c r="AE71" s="268">
        <v>0.35</v>
      </c>
      <c r="AF71" s="268">
        <v>0.01</v>
      </c>
      <c r="AG71" s="268">
        <v>0.03</v>
      </c>
      <c r="AH71" s="268">
        <v>0.03</v>
      </c>
      <c r="AI71" s="268">
        <v>17.47</v>
      </c>
      <c r="AJ71" s="79">
        <v>17.5</v>
      </c>
      <c r="AK71" s="268">
        <v>212.34</v>
      </c>
      <c r="AL71" s="268">
        <v>32.44</v>
      </c>
      <c r="AM71" s="268">
        <v>6.55</v>
      </c>
      <c r="AN71" s="268">
        <v>49.91</v>
      </c>
      <c r="AO71" s="268">
        <v>49.94</v>
      </c>
      <c r="AP71" s="268">
        <v>4.75</v>
      </c>
      <c r="AQ71" s="268">
        <v>0.03</v>
      </c>
      <c r="AR71" s="271">
        <v>1</v>
      </c>
      <c r="AS71" s="268">
        <v>4.78</v>
      </c>
      <c r="AT71" s="265"/>
      <c r="AU71" s="265"/>
      <c r="AV71" s="265"/>
      <c r="AW71" s="265"/>
      <c r="AX71" s="265"/>
      <c r="AY71" s="265"/>
    </row>
    <row r="72" spans="1:51" x14ac:dyDescent="0.2">
      <c r="A72" s="265" t="s">
        <v>756</v>
      </c>
      <c r="B72" s="268" t="s">
        <v>295</v>
      </c>
      <c r="C72" s="268" t="s">
        <v>765</v>
      </c>
      <c r="D72" s="265"/>
      <c r="E72" s="269">
        <v>44757</v>
      </c>
      <c r="F72" s="268" t="s">
        <v>1143</v>
      </c>
      <c r="G72" s="268" t="s">
        <v>1149</v>
      </c>
      <c r="H72" s="265" t="s">
        <v>1150</v>
      </c>
      <c r="I72" s="268">
        <v>0</v>
      </c>
      <c r="J72" s="268" t="s">
        <v>760</v>
      </c>
      <c r="K72" s="270">
        <v>0.37083333333333335</v>
      </c>
      <c r="L72" s="268">
        <v>2</v>
      </c>
      <c r="M72" s="268">
        <v>1</v>
      </c>
      <c r="N72" s="268" t="s">
        <v>757</v>
      </c>
      <c r="O72" s="268" t="s">
        <v>808</v>
      </c>
      <c r="P72" s="268">
        <v>1</v>
      </c>
      <c r="Q72" s="268" t="s">
        <v>761</v>
      </c>
      <c r="R72" s="268" t="s">
        <v>761</v>
      </c>
      <c r="S72" s="268">
        <v>1</v>
      </c>
      <c r="T72" s="271">
        <v>1</v>
      </c>
      <c r="U72" s="268">
        <v>9.35</v>
      </c>
      <c r="V72" s="268">
        <v>18.8</v>
      </c>
      <c r="W72" s="272">
        <v>0.2673611111111111</v>
      </c>
      <c r="X72" s="268">
        <v>0.8</v>
      </c>
      <c r="Y72" s="268">
        <v>27.2</v>
      </c>
      <c r="Z72" s="268">
        <v>5.64</v>
      </c>
      <c r="AA72" s="268">
        <v>4.82</v>
      </c>
      <c r="AB72" s="79">
        <v>83</v>
      </c>
      <c r="AC72" s="79">
        <v>28</v>
      </c>
      <c r="AD72" s="79">
        <v>43.7</v>
      </c>
      <c r="AE72" s="268" t="s">
        <v>763</v>
      </c>
      <c r="AF72" s="268" t="s">
        <v>763</v>
      </c>
      <c r="AG72" s="268" t="s">
        <v>763</v>
      </c>
      <c r="AH72" s="268" t="s">
        <v>763</v>
      </c>
      <c r="AI72" s="268" t="s">
        <v>763</v>
      </c>
      <c r="AJ72" s="268" t="s">
        <v>763</v>
      </c>
      <c r="AK72" s="268" t="s">
        <v>763</v>
      </c>
      <c r="AL72" s="268" t="s">
        <v>763</v>
      </c>
      <c r="AM72" s="268" t="s">
        <v>763</v>
      </c>
      <c r="AN72" s="268" t="s">
        <v>763</v>
      </c>
      <c r="AO72" s="268" t="s">
        <v>763</v>
      </c>
      <c r="AP72" s="268" t="s">
        <v>763</v>
      </c>
      <c r="AQ72" s="268" t="s">
        <v>763</v>
      </c>
      <c r="AR72" s="268" t="s">
        <v>763</v>
      </c>
      <c r="AS72" s="268" t="s">
        <v>763</v>
      </c>
      <c r="AT72" s="265"/>
      <c r="AU72" s="265"/>
      <c r="AV72" s="265"/>
      <c r="AW72" s="265"/>
      <c r="AX72" s="265"/>
      <c r="AY72" s="265"/>
    </row>
    <row r="73" spans="1:51" x14ac:dyDescent="0.2">
      <c r="A73" s="265" t="s">
        <v>756</v>
      </c>
      <c r="B73" s="268" t="s">
        <v>297</v>
      </c>
      <c r="C73" s="268" t="s">
        <v>757</v>
      </c>
      <c r="D73" s="265"/>
      <c r="E73" s="269">
        <v>44757</v>
      </c>
      <c r="F73" s="268" t="s">
        <v>1143</v>
      </c>
      <c r="G73" s="268" t="s">
        <v>1149</v>
      </c>
      <c r="H73" s="265" t="s">
        <v>1150</v>
      </c>
      <c r="I73" s="268">
        <v>0</v>
      </c>
      <c r="J73" s="268" t="s">
        <v>760</v>
      </c>
      <c r="K73" s="270">
        <v>0.37083333333333335</v>
      </c>
      <c r="L73" s="268">
        <v>2</v>
      </c>
      <c r="M73" s="268">
        <v>1</v>
      </c>
      <c r="N73" s="268" t="s">
        <v>757</v>
      </c>
      <c r="O73" s="268" t="s">
        <v>1151</v>
      </c>
      <c r="P73" s="268">
        <v>0.8</v>
      </c>
      <c r="Q73" s="268" t="s">
        <v>761</v>
      </c>
      <c r="R73" s="268" t="s">
        <v>761</v>
      </c>
      <c r="S73" s="268">
        <v>0.8</v>
      </c>
      <c r="T73" s="271">
        <v>1</v>
      </c>
      <c r="U73" s="268">
        <v>9.44</v>
      </c>
      <c r="V73" s="268">
        <v>18.8</v>
      </c>
      <c r="W73" s="272">
        <v>0.28055555555555556</v>
      </c>
      <c r="X73" s="268">
        <v>0.15</v>
      </c>
      <c r="Y73" s="268">
        <v>26.4</v>
      </c>
      <c r="Z73" s="268">
        <v>6.56</v>
      </c>
      <c r="AA73" s="268">
        <v>5.64</v>
      </c>
      <c r="AB73" s="79">
        <v>81.5</v>
      </c>
      <c r="AC73" s="79">
        <v>26.8</v>
      </c>
      <c r="AD73" s="79">
        <v>42.1</v>
      </c>
      <c r="AE73" s="268" t="s">
        <v>763</v>
      </c>
      <c r="AF73" s="268" t="s">
        <v>763</v>
      </c>
      <c r="AG73" s="268" t="s">
        <v>763</v>
      </c>
      <c r="AH73" s="268" t="s">
        <v>763</v>
      </c>
      <c r="AI73" s="268" t="s">
        <v>763</v>
      </c>
      <c r="AJ73" s="268" t="s">
        <v>763</v>
      </c>
      <c r="AK73" s="268" t="s">
        <v>763</v>
      </c>
      <c r="AL73" s="268" t="s">
        <v>763</v>
      </c>
      <c r="AM73" s="268" t="s">
        <v>763</v>
      </c>
      <c r="AN73" s="268" t="s">
        <v>763</v>
      </c>
      <c r="AO73" s="268" t="s">
        <v>763</v>
      </c>
      <c r="AP73" s="268" t="s">
        <v>763</v>
      </c>
      <c r="AQ73" s="268" t="s">
        <v>763</v>
      </c>
      <c r="AR73" s="268" t="s">
        <v>763</v>
      </c>
      <c r="AS73" s="268" t="s">
        <v>763</v>
      </c>
      <c r="AT73" s="265"/>
      <c r="AU73" s="265"/>
      <c r="AV73" s="265"/>
      <c r="AW73" s="265"/>
      <c r="AX73" s="265"/>
      <c r="AY73" s="265"/>
    </row>
    <row r="74" spans="1:51" x14ac:dyDescent="0.2">
      <c r="A74" s="265" t="s">
        <v>756</v>
      </c>
      <c r="B74" s="268" t="s">
        <v>297</v>
      </c>
      <c r="C74" s="268" t="s">
        <v>764</v>
      </c>
      <c r="D74" s="265"/>
      <c r="E74" s="269">
        <v>44757</v>
      </c>
      <c r="F74" s="268" t="s">
        <v>1143</v>
      </c>
      <c r="G74" s="268" t="s">
        <v>1149</v>
      </c>
      <c r="H74" s="265" t="s">
        <v>1150</v>
      </c>
      <c r="I74" s="268">
        <v>0</v>
      </c>
      <c r="J74" s="268" t="s">
        <v>760</v>
      </c>
      <c r="K74" s="270">
        <v>0.37083333333333335</v>
      </c>
      <c r="L74" s="268">
        <v>2</v>
      </c>
      <c r="M74" s="268">
        <v>1</v>
      </c>
      <c r="N74" s="268" t="s">
        <v>757</v>
      </c>
      <c r="O74" s="268" t="s">
        <v>1151</v>
      </c>
      <c r="P74" s="268">
        <v>0.8</v>
      </c>
      <c r="Q74" s="268" t="s">
        <v>761</v>
      </c>
      <c r="R74" s="268" t="s">
        <v>761</v>
      </c>
      <c r="S74" s="268">
        <v>0.8</v>
      </c>
      <c r="T74" s="271">
        <v>1</v>
      </c>
      <c r="U74" s="268">
        <v>9.44</v>
      </c>
      <c r="V74" s="268">
        <v>18.8</v>
      </c>
      <c r="W74" s="272">
        <v>0.28194444444444444</v>
      </c>
      <c r="X74" s="268">
        <v>0.4</v>
      </c>
      <c r="Y74" s="268">
        <v>26.7</v>
      </c>
      <c r="Z74" s="268">
        <v>5.56</v>
      </c>
      <c r="AA74" s="268">
        <v>4.78</v>
      </c>
      <c r="AB74" s="79">
        <v>80.5</v>
      </c>
      <c r="AC74" s="79">
        <v>27</v>
      </c>
      <c r="AD74" s="79">
        <v>42.2</v>
      </c>
      <c r="AE74" s="268">
        <v>0.26</v>
      </c>
      <c r="AF74" s="268">
        <v>2.72</v>
      </c>
      <c r="AG74" s="268">
        <v>0.59</v>
      </c>
      <c r="AH74" s="268">
        <v>3.3</v>
      </c>
      <c r="AI74" s="268">
        <v>23.23</v>
      </c>
      <c r="AJ74" s="79">
        <v>26.53</v>
      </c>
      <c r="AK74" s="268">
        <v>380.93</v>
      </c>
      <c r="AL74" s="268">
        <v>50.75</v>
      </c>
      <c r="AM74" s="268">
        <v>7.51</v>
      </c>
      <c r="AN74" s="268">
        <v>73.97</v>
      </c>
      <c r="AO74" s="268">
        <v>77.28</v>
      </c>
      <c r="AP74" s="268">
        <v>7.12</v>
      </c>
      <c r="AQ74" s="268">
        <v>4.93</v>
      </c>
      <c r="AR74" s="271">
        <v>0.59</v>
      </c>
      <c r="AS74" s="268">
        <v>12.05</v>
      </c>
      <c r="AT74" s="265"/>
      <c r="AU74" s="265"/>
      <c r="AV74" s="265"/>
      <c r="AW74" s="265"/>
      <c r="AX74" s="265"/>
      <c r="AY74" s="265"/>
    </row>
    <row r="75" spans="1:51" x14ac:dyDescent="0.2">
      <c r="A75" s="265" t="s">
        <v>756</v>
      </c>
      <c r="B75" s="268" t="s">
        <v>297</v>
      </c>
      <c r="C75" s="268" t="s">
        <v>765</v>
      </c>
      <c r="D75" s="265"/>
      <c r="E75" s="269">
        <v>44757</v>
      </c>
      <c r="F75" s="268" t="s">
        <v>1143</v>
      </c>
      <c r="G75" s="268" t="s">
        <v>1149</v>
      </c>
      <c r="H75" s="265" t="s">
        <v>1150</v>
      </c>
      <c r="I75" s="268">
        <v>0</v>
      </c>
      <c r="J75" s="268" t="s">
        <v>760</v>
      </c>
      <c r="K75" s="270">
        <v>0.37083333333333335</v>
      </c>
      <c r="L75" s="268">
        <v>2</v>
      </c>
      <c r="M75" s="268">
        <v>1</v>
      </c>
      <c r="N75" s="268" t="s">
        <v>757</v>
      </c>
      <c r="O75" s="268" t="s">
        <v>1151</v>
      </c>
      <c r="P75" s="268">
        <v>0.8</v>
      </c>
      <c r="Q75" s="268" t="s">
        <v>761</v>
      </c>
      <c r="R75" s="268" t="s">
        <v>761</v>
      </c>
      <c r="S75" s="268">
        <v>0.8</v>
      </c>
      <c r="T75" s="271">
        <v>1</v>
      </c>
      <c r="U75" s="268">
        <v>9.44</v>
      </c>
      <c r="V75" s="268">
        <v>18.8</v>
      </c>
      <c r="W75" s="272">
        <v>0.28263888888888888</v>
      </c>
      <c r="X75" s="268">
        <v>0.5</v>
      </c>
      <c r="Y75" s="268">
        <v>26.7</v>
      </c>
      <c r="Z75" s="268">
        <v>5.56</v>
      </c>
      <c r="AA75" s="268">
        <v>4.78</v>
      </c>
      <c r="AB75" s="79">
        <v>80.7</v>
      </c>
      <c r="AC75" s="79">
        <v>27</v>
      </c>
      <c r="AD75" s="79">
        <v>42.4</v>
      </c>
      <c r="AE75" s="268" t="s">
        <v>763</v>
      </c>
      <c r="AF75" s="268" t="s">
        <v>763</v>
      </c>
      <c r="AG75" s="268" t="s">
        <v>763</v>
      </c>
      <c r="AH75" s="268" t="s">
        <v>763</v>
      </c>
      <c r="AI75" s="268" t="s">
        <v>763</v>
      </c>
      <c r="AJ75" s="268" t="s">
        <v>763</v>
      </c>
      <c r="AK75" s="268" t="s">
        <v>763</v>
      </c>
      <c r="AL75" s="268" t="s">
        <v>763</v>
      </c>
      <c r="AM75" s="268" t="s">
        <v>763</v>
      </c>
      <c r="AN75" s="268" t="s">
        <v>763</v>
      </c>
      <c r="AO75" s="268" t="s">
        <v>763</v>
      </c>
      <c r="AP75" s="268" t="s">
        <v>763</v>
      </c>
      <c r="AQ75" s="268" t="s">
        <v>763</v>
      </c>
      <c r="AR75" s="268" t="s">
        <v>763</v>
      </c>
      <c r="AS75" s="268" t="s">
        <v>763</v>
      </c>
      <c r="AT75" s="265"/>
      <c r="AU75" s="265"/>
      <c r="AV75" s="265"/>
      <c r="AW75" s="265"/>
      <c r="AX75" s="265"/>
      <c r="AY75" s="265"/>
    </row>
    <row r="76" spans="1:51" x14ac:dyDescent="0.2">
      <c r="A76" s="265" t="s">
        <v>756</v>
      </c>
      <c r="B76" s="268" t="s">
        <v>299</v>
      </c>
      <c r="C76" s="268" t="s">
        <v>757</v>
      </c>
      <c r="D76" s="265" t="s">
        <v>781</v>
      </c>
      <c r="E76" s="269">
        <v>44757</v>
      </c>
      <c r="F76" s="268" t="s">
        <v>1143</v>
      </c>
      <c r="G76" s="268" t="s">
        <v>52</v>
      </c>
      <c r="H76" s="265" t="s">
        <v>1152</v>
      </c>
      <c r="I76" s="268">
        <v>2</v>
      </c>
      <c r="J76" s="268" t="s">
        <v>760</v>
      </c>
      <c r="K76" s="270">
        <v>0.37083333333333335</v>
      </c>
      <c r="L76" s="268">
        <v>2</v>
      </c>
      <c r="M76" s="268">
        <v>1</v>
      </c>
      <c r="N76" s="268" t="s">
        <v>787</v>
      </c>
      <c r="O76" s="268" t="s">
        <v>762</v>
      </c>
      <c r="P76" s="268">
        <v>1.1499999999999999</v>
      </c>
      <c r="Q76" s="268">
        <v>0.96</v>
      </c>
      <c r="R76" s="268">
        <v>0.75</v>
      </c>
      <c r="S76" s="268">
        <v>0.85</v>
      </c>
      <c r="T76" s="271">
        <v>0.74</v>
      </c>
      <c r="U76" s="268" t="s">
        <v>761</v>
      </c>
      <c r="V76" s="268" t="s">
        <v>761</v>
      </c>
      <c r="W76" s="272">
        <v>0.28541666666666665</v>
      </c>
      <c r="X76" s="268">
        <v>0.15</v>
      </c>
      <c r="Y76" s="268">
        <v>25.5</v>
      </c>
      <c r="Z76" s="268">
        <v>4.0599999999999996</v>
      </c>
      <c r="AA76" s="268">
        <v>3.58</v>
      </c>
      <c r="AB76" s="79">
        <v>49.59</v>
      </c>
      <c r="AC76" s="79">
        <v>22.4</v>
      </c>
      <c r="AD76" s="79">
        <v>35.799999999999997</v>
      </c>
      <c r="AE76" s="268" t="s">
        <v>763</v>
      </c>
      <c r="AF76" s="268" t="s">
        <v>763</v>
      </c>
      <c r="AG76" s="268" t="s">
        <v>763</v>
      </c>
      <c r="AH76" s="268" t="s">
        <v>763</v>
      </c>
      <c r="AI76" s="268" t="s">
        <v>763</v>
      </c>
      <c r="AJ76" s="268" t="s">
        <v>763</v>
      </c>
      <c r="AK76" s="268" t="s">
        <v>763</v>
      </c>
      <c r="AL76" s="268" t="s">
        <v>763</v>
      </c>
      <c r="AM76" s="268" t="s">
        <v>763</v>
      </c>
      <c r="AN76" s="268" t="s">
        <v>763</v>
      </c>
      <c r="AO76" s="268" t="s">
        <v>763</v>
      </c>
      <c r="AP76" s="268" t="s">
        <v>763</v>
      </c>
      <c r="AQ76" s="268" t="s">
        <v>763</v>
      </c>
      <c r="AR76" s="268" t="s">
        <v>763</v>
      </c>
      <c r="AS76" s="268" t="s">
        <v>763</v>
      </c>
      <c r="AT76" s="265"/>
      <c r="AU76" s="265"/>
      <c r="AV76" s="265"/>
      <c r="AW76" s="265"/>
      <c r="AX76" s="265"/>
      <c r="AY76" s="265"/>
    </row>
    <row r="77" spans="1:51" x14ac:dyDescent="0.2">
      <c r="A77" s="265" t="s">
        <v>756</v>
      </c>
      <c r="B77" s="268" t="s">
        <v>299</v>
      </c>
      <c r="C77" s="268" t="s">
        <v>757</v>
      </c>
      <c r="D77" s="265" t="s">
        <v>785</v>
      </c>
      <c r="E77" s="269">
        <v>44757</v>
      </c>
      <c r="F77" s="268" t="s">
        <v>1143</v>
      </c>
      <c r="G77" s="268" t="s">
        <v>52</v>
      </c>
      <c r="H77" s="265" t="s">
        <v>1152</v>
      </c>
      <c r="I77" s="268">
        <v>2</v>
      </c>
      <c r="J77" s="268" t="s">
        <v>760</v>
      </c>
      <c r="K77" s="270">
        <v>0.37083333333333335</v>
      </c>
      <c r="L77" s="268">
        <v>2</v>
      </c>
      <c r="M77" s="268">
        <v>1</v>
      </c>
      <c r="N77" s="268" t="s">
        <v>787</v>
      </c>
      <c r="O77" s="268" t="s">
        <v>762</v>
      </c>
      <c r="P77" s="268">
        <v>1.1499999999999999</v>
      </c>
      <c r="Q77" s="268">
        <v>0.96</v>
      </c>
      <c r="R77" s="268">
        <v>0.75</v>
      </c>
      <c r="S77" s="268">
        <v>0.85</v>
      </c>
      <c r="T77" s="271">
        <v>0.74</v>
      </c>
      <c r="U77" s="268" t="s">
        <v>761</v>
      </c>
      <c r="V77" s="268" t="s">
        <v>761</v>
      </c>
      <c r="W77" s="272">
        <v>0.28541666666666665</v>
      </c>
      <c r="X77" s="268">
        <v>0.15</v>
      </c>
      <c r="Y77" s="268">
        <v>25.5</v>
      </c>
      <c r="Z77" s="268">
        <v>4.0599999999999996</v>
      </c>
      <c r="AA77" s="268">
        <v>3.56</v>
      </c>
      <c r="AB77" s="79">
        <v>49.59</v>
      </c>
      <c r="AC77" s="79">
        <v>23</v>
      </c>
      <c r="AD77" s="79">
        <v>36.6</v>
      </c>
      <c r="AE77" s="268" t="s">
        <v>763</v>
      </c>
      <c r="AF77" s="268" t="s">
        <v>763</v>
      </c>
      <c r="AG77" s="268" t="s">
        <v>763</v>
      </c>
      <c r="AH77" s="268" t="s">
        <v>763</v>
      </c>
      <c r="AI77" s="268" t="s">
        <v>763</v>
      </c>
      <c r="AJ77" s="268" t="s">
        <v>763</v>
      </c>
      <c r="AK77" s="268" t="s">
        <v>763</v>
      </c>
      <c r="AL77" s="268" t="s">
        <v>763</v>
      </c>
      <c r="AM77" s="268" t="s">
        <v>763</v>
      </c>
      <c r="AN77" s="268" t="s">
        <v>763</v>
      </c>
      <c r="AO77" s="268" t="s">
        <v>763</v>
      </c>
      <c r="AP77" s="268" t="s">
        <v>763</v>
      </c>
      <c r="AQ77" s="268" t="s">
        <v>763</v>
      </c>
      <c r="AR77" s="268" t="s">
        <v>763</v>
      </c>
      <c r="AS77" s="268" t="s">
        <v>763</v>
      </c>
      <c r="AT77" s="265"/>
      <c r="AU77" s="265"/>
      <c r="AV77" s="265"/>
      <c r="AW77" s="265"/>
      <c r="AX77" s="265"/>
      <c r="AY77" s="265"/>
    </row>
    <row r="78" spans="1:51" x14ac:dyDescent="0.2">
      <c r="A78" s="265" t="s">
        <v>756</v>
      </c>
      <c r="B78" s="268" t="s">
        <v>299</v>
      </c>
      <c r="C78" s="268" t="s">
        <v>764</v>
      </c>
      <c r="D78" s="265" t="s">
        <v>781</v>
      </c>
      <c r="E78" s="269">
        <v>44757</v>
      </c>
      <c r="F78" s="268" t="s">
        <v>1143</v>
      </c>
      <c r="G78" s="268" t="s">
        <v>52</v>
      </c>
      <c r="H78" s="265" t="s">
        <v>1152</v>
      </c>
      <c r="I78" s="268">
        <v>2</v>
      </c>
      <c r="J78" s="268" t="s">
        <v>760</v>
      </c>
      <c r="K78" s="270">
        <v>0.37083333333333335</v>
      </c>
      <c r="L78" s="268">
        <v>2</v>
      </c>
      <c r="M78" s="268">
        <v>1</v>
      </c>
      <c r="N78" s="268" t="s">
        <v>787</v>
      </c>
      <c r="O78" s="268" t="s">
        <v>762</v>
      </c>
      <c r="P78" s="268">
        <v>1.1499999999999999</v>
      </c>
      <c r="Q78" s="268">
        <v>0.96</v>
      </c>
      <c r="R78" s="268">
        <v>0.75</v>
      </c>
      <c r="S78" s="268">
        <v>0.85</v>
      </c>
      <c r="T78" s="271">
        <v>0.74</v>
      </c>
      <c r="U78" s="268" t="s">
        <v>761</v>
      </c>
      <c r="V78" s="268" t="s">
        <v>761</v>
      </c>
      <c r="W78" s="272">
        <v>0.2951388888888889</v>
      </c>
      <c r="X78" s="268">
        <v>0.5</v>
      </c>
      <c r="Y78" s="268">
        <v>26</v>
      </c>
      <c r="Z78" s="268">
        <v>5.2</v>
      </c>
      <c r="AA78" s="268">
        <v>4.45</v>
      </c>
      <c r="AB78" s="79">
        <v>64.099999999999994</v>
      </c>
      <c r="AC78" s="79">
        <v>27.7</v>
      </c>
      <c r="AD78" s="79">
        <v>43.3</v>
      </c>
      <c r="AE78" s="268">
        <v>0.35</v>
      </c>
      <c r="AF78" s="268">
        <v>2.4500000000000002</v>
      </c>
      <c r="AG78" s="268">
        <v>0.24</v>
      </c>
      <c r="AH78" s="268">
        <v>2.69</v>
      </c>
      <c r="AI78" s="268">
        <v>10.15</v>
      </c>
      <c r="AJ78" s="79">
        <v>12.84</v>
      </c>
      <c r="AK78" s="268">
        <v>205.91</v>
      </c>
      <c r="AL78" s="268">
        <v>31.32</v>
      </c>
      <c r="AM78" s="268">
        <v>6.58</v>
      </c>
      <c r="AN78" s="268">
        <v>41.46</v>
      </c>
      <c r="AO78" s="268">
        <v>44.16</v>
      </c>
      <c r="AP78" s="268">
        <v>4.46</v>
      </c>
      <c r="AQ78" s="268">
        <v>1.1299999999999999</v>
      </c>
      <c r="AR78" s="271">
        <v>0.8</v>
      </c>
      <c r="AS78" s="268">
        <v>5.59</v>
      </c>
      <c r="AT78" s="265"/>
      <c r="AU78" s="265"/>
      <c r="AV78" s="265"/>
      <c r="AW78" s="265"/>
      <c r="AX78" s="265"/>
      <c r="AY78" s="265"/>
    </row>
    <row r="79" spans="1:51" x14ac:dyDescent="0.2">
      <c r="A79" s="265" t="s">
        <v>756</v>
      </c>
      <c r="B79" s="268" t="s">
        <v>299</v>
      </c>
      <c r="C79" s="268" t="s">
        <v>764</v>
      </c>
      <c r="D79" s="265" t="s">
        <v>785</v>
      </c>
      <c r="E79" s="269">
        <v>44757</v>
      </c>
      <c r="F79" s="268" t="s">
        <v>1143</v>
      </c>
      <c r="G79" s="268" t="s">
        <v>52</v>
      </c>
      <c r="H79" s="265" t="s">
        <v>1152</v>
      </c>
      <c r="I79" s="268">
        <v>2</v>
      </c>
      <c r="J79" s="268" t="s">
        <v>760</v>
      </c>
      <c r="K79" s="270">
        <v>0.37083333333333335</v>
      </c>
      <c r="L79" s="268">
        <v>2</v>
      </c>
      <c r="M79" s="268">
        <v>1</v>
      </c>
      <c r="N79" s="268" t="s">
        <v>787</v>
      </c>
      <c r="O79" s="268" t="s">
        <v>762</v>
      </c>
      <c r="P79" s="268">
        <v>1.1499999999999999</v>
      </c>
      <c r="Q79" s="268">
        <v>0.96</v>
      </c>
      <c r="R79" s="268">
        <v>0.75</v>
      </c>
      <c r="S79" s="268">
        <v>0.85</v>
      </c>
      <c r="T79" s="271">
        <v>0.74</v>
      </c>
      <c r="U79" s="268" t="s">
        <v>761</v>
      </c>
      <c r="V79" s="268" t="s">
        <v>761</v>
      </c>
      <c r="W79" s="272">
        <v>0.2951388888888889</v>
      </c>
      <c r="X79" s="268">
        <v>0.5</v>
      </c>
      <c r="Y79" s="268">
        <v>26</v>
      </c>
      <c r="Z79" s="268">
        <v>5.2</v>
      </c>
      <c r="AA79" s="268">
        <v>4.45</v>
      </c>
      <c r="AB79" s="79">
        <v>64.099999999999994</v>
      </c>
      <c r="AC79" s="79">
        <v>27.7</v>
      </c>
      <c r="AD79" s="79">
        <v>43.2</v>
      </c>
      <c r="AE79" s="268">
        <v>0.35</v>
      </c>
      <c r="AF79" s="268">
        <v>2.74</v>
      </c>
      <c r="AG79" s="268">
        <v>0.93</v>
      </c>
      <c r="AH79" s="268">
        <v>3.67</v>
      </c>
      <c r="AI79" s="268">
        <v>24.5</v>
      </c>
      <c r="AJ79" s="79">
        <v>28.17</v>
      </c>
      <c r="AK79" s="268">
        <v>209.31</v>
      </c>
      <c r="AL79" s="268">
        <v>32.119999999999997</v>
      </c>
      <c r="AM79" s="268">
        <v>6.52</v>
      </c>
      <c r="AN79" s="268">
        <v>56.62</v>
      </c>
      <c r="AO79" s="268">
        <v>60.29</v>
      </c>
      <c r="AP79" s="268">
        <v>4.92</v>
      </c>
      <c r="AQ79" s="268">
        <v>0.03</v>
      </c>
      <c r="AR79" s="271">
        <v>1</v>
      </c>
      <c r="AS79" s="268">
        <v>4.95</v>
      </c>
      <c r="AT79" s="265"/>
      <c r="AU79" s="265"/>
      <c r="AV79" s="265"/>
      <c r="AW79" s="265"/>
      <c r="AX79" s="265"/>
      <c r="AY79" s="265"/>
    </row>
    <row r="80" spans="1:51" x14ac:dyDescent="0.2">
      <c r="A80" s="265" t="s">
        <v>756</v>
      </c>
      <c r="B80" s="268" t="s">
        <v>299</v>
      </c>
      <c r="C80" s="268" t="s">
        <v>765</v>
      </c>
      <c r="D80" s="265" t="s">
        <v>781</v>
      </c>
      <c r="E80" s="269">
        <v>44757</v>
      </c>
      <c r="F80" s="268" t="s">
        <v>1143</v>
      </c>
      <c r="G80" s="268" t="s">
        <v>52</v>
      </c>
      <c r="H80" s="265" t="s">
        <v>1152</v>
      </c>
      <c r="I80" s="268">
        <v>2</v>
      </c>
      <c r="J80" s="268" t="s">
        <v>760</v>
      </c>
      <c r="K80" s="270">
        <v>0.37083333333333335</v>
      </c>
      <c r="L80" s="268">
        <v>2</v>
      </c>
      <c r="M80" s="268">
        <v>1</v>
      </c>
      <c r="N80" s="268" t="s">
        <v>787</v>
      </c>
      <c r="O80" s="268" t="s">
        <v>762</v>
      </c>
      <c r="P80" s="268">
        <v>1.1499999999999999</v>
      </c>
      <c r="Q80" s="268">
        <v>0.96</v>
      </c>
      <c r="R80" s="268">
        <v>0.75</v>
      </c>
      <c r="S80" s="268">
        <v>0.85</v>
      </c>
      <c r="T80" s="271">
        <v>0.74</v>
      </c>
      <c r="U80" s="268" t="s">
        <v>761</v>
      </c>
      <c r="V80" s="268" t="s">
        <v>761</v>
      </c>
      <c r="W80" s="272">
        <v>0.3034722222222222</v>
      </c>
      <c r="X80" s="268">
        <v>1</v>
      </c>
      <c r="Y80" s="268">
        <v>26.5</v>
      </c>
      <c r="Z80" s="268">
        <v>5.74</v>
      </c>
      <c r="AA80" s="268">
        <v>4.9000000000000004</v>
      </c>
      <c r="AB80" s="79">
        <v>71.400000000000006</v>
      </c>
      <c r="AC80" s="79">
        <v>28.1</v>
      </c>
      <c r="AD80" s="79">
        <v>43.9</v>
      </c>
      <c r="AE80" s="268" t="s">
        <v>763</v>
      </c>
      <c r="AF80" s="268" t="s">
        <v>763</v>
      </c>
      <c r="AG80" s="268" t="s">
        <v>763</v>
      </c>
      <c r="AH80" s="268" t="s">
        <v>763</v>
      </c>
      <c r="AI80" s="268" t="s">
        <v>763</v>
      </c>
      <c r="AJ80" s="268" t="s">
        <v>763</v>
      </c>
      <c r="AK80" s="268" t="s">
        <v>763</v>
      </c>
      <c r="AL80" s="268" t="s">
        <v>763</v>
      </c>
      <c r="AM80" s="268" t="s">
        <v>763</v>
      </c>
      <c r="AN80" s="268" t="s">
        <v>763</v>
      </c>
      <c r="AO80" s="268" t="s">
        <v>763</v>
      </c>
      <c r="AP80" s="268" t="s">
        <v>763</v>
      </c>
      <c r="AQ80" s="268" t="s">
        <v>763</v>
      </c>
      <c r="AR80" s="268" t="s">
        <v>763</v>
      </c>
      <c r="AS80" s="268" t="s">
        <v>763</v>
      </c>
      <c r="AT80" s="265"/>
      <c r="AU80" s="265"/>
      <c r="AV80" s="265"/>
      <c r="AW80" s="265"/>
      <c r="AX80" s="265"/>
      <c r="AY80" s="265"/>
    </row>
    <row r="81" spans="1:51" x14ac:dyDescent="0.2">
      <c r="A81" s="265" t="s">
        <v>756</v>
      </c>
      <c r="B81" s="268" t="s">
        <v>299</v>
      </c>
      <c r="C81" s="268" t="s">
        <v>765</v>
      </c>
      <c r="D81" s="265" t="s">
        <v>785</v>
      </c>
      <c r="E81" s="269">
        <v>44757</v>
      </c>
      <c r="F81" s="268" t="s">
        <v>1143</v>
      </c>
      <c r="G81" s="268" t="s">
        <v>52</v>
      </c>
      <c r="H81" s="265" t="s">
        <v>1152</v>
      </c>
      <c r="I81" s="268">
        <v>2</v>
      </c>
      <c r="J81" s="268" t="s">
        <v>760</v>
      </c>
      <c r="K81" s="270">
        <v>0.37083333333333335</v>
      </c>
      <c r="L81" s="268">
        <v>2</v>
      </c>
      <c r="M81" s="268">
        <v>1</v>
      </c>
      <c r="N81" s="268" t="s">
        <v>787</v>
      </c>
      <c r="O81" s="268" t="s">
        <v>762</v>
      </c>
      <c r="P81" s="268">
        <v>1.1499999999999999</v>
      </c>
      <c r="Q81" s="268">
        <v>0.96</v>
      </c>
      <c r="R81" s="268">
        <v>0.75</v>
      </c>
      <c r="S81" s="268">
        <v>0.85</v>
      </c>
      <c r="T81" s="271">
        <v>0.74</v>
      </c>
      <c r="U81" s="268" t="s">
        <v>761</v>
      </c>
      <c r="V81" s="268" t="s">
        <v>761</v>
      </c>
      <c r="W81" s="272">
        <v>0.3034722222222222</v>
      </c>
      <c r="X81" s="268">
        <v>1</v>
      </c>
      <c r="Y81" s="268">
        <v>26.5</v>
      </c>
      <c r="Z81" s="268">
        <v>5.74</v>
      </c>
      <c r="AA81" s="268">
        <v>4.9000000000000004</v>
      </c>
      <c r="AB81" s="79">
        <v>71.400000000000006</v>
      </c>
      <c r="AC81" s="79">
        <v>28.3</v>
      </c>
      <c r="AD81" s="79">
        <v>44.1</v>
      </c>
      <c r="AE81" s="268" t="s">
        <v>763</v>
      </c>
      <c r="AF81" s="268" t="s">
        <v>763</v>
      </c>
      <c r="AG81" s="268" t="s">
        <v>763</v>
      </c>
      <c r="AH81" s="268" t="s">
        <v>763</v>
      </c>
      <c r="AI81" s="268" t="s">
        <v>763</v>
      </c>
      <c r="AJ81" s="268" t="s">
        <v>763</v>
      </c>
      <c r="AK81" s="268" t="s">
        <v>763</v>
      </c>
      <c r="AL81" s="268" t="s">
        <v>763</v>
      </c>
      <c r="AM81" s="268" t="s">
        <v>763</v>
      </c>
      <c r="AN81" s="268" t="s">
        <v>763</v>
      </c>
      <c r="AO81" s="268" t="s">
        <v>763</v>
      </c>
      <c r="AP81" s="268" t="s">
        <v>763</v>
      </c>
      <c r="AQ81" s="268" t="s">
        <v>763</v>
      </c>
      <c r="AR81" s="268" t="s">
        <v>763</v>
      </c>
      <c r="AS81" s="268" t="s">
        <v>763</v>
      </c>
      <c r="AT81" s="265"/>
      <c r="AU81" s="265"/>
      <c r="AV81" s="265"/>
      <c r="AW81" s="265"/>
      <c r="AX81" s="265"/>
      <c r="AY81" s="265"/>
    </row>
    <row r="82" spans="1:51" x14ac:dyDescent="0.2">
      <c r="A82" s="265" t="s">
        <v>756</v>
      </c>
      <c r="B82" s="268" t="s">
        <v>627</v>
      </c>
      <c r="C82" s="268" t="s">
        <v>757</v>
      </c>
      <c r="D82" s="265"/>
      <c r="E82" s="269">
        <v>44757</v>
      </c>
      <c r="F82" s="268" t="s">
        <v>1143</v>
      </c>
      <c r="G82" s="268" t="s">
        <v>786</v>
      </c>
      <c r="H82" s="265" t="s">
        <v>1152</v>
      </c>
      <c r="I82" s="268">
        <v>1</v>
      </c>
      <c r="J82" s="268" t="s">
        <v>760</v>
      </c>
      <c r="K82" s="270">
        <v>0.37083333333333335</v>
      </c>
      <c r="L82" s="268">
        <v>2</v>
      </c>
      <c r="M82" s="268">
        <v>1</v>
      </c>
      <c r="N82" s="268" t="s">
        <v>872</v>
      </c>
      <c r="O82" s="268" t="s">
        <v>1153</v>
      </c>
      <c r="P82" s="268">
        <v>1.2</v>
      </c>
      <c r="Q82" s="268">
        <v>0.8</v>
      </c>
      <c r="R82" s="268">
        <v>0.75</v>
      </c>
      <c r="S82" s="268">
        <v>0.77249999999999996</v>
      </c>
      <c r="T82" s="271">
        <v>0.64</v>
      </c>
      <c r="U82" s="268" t="s">
        <v>761</v>
      </c>
      <c r="V82" s="268" t="s">
        <v>761</v>
      </c>
      <c r="W82" s="272">
        <v>0.25</v>
      </c>
      <c r="X82" s="268">
        <v>0.15</v>
      </c>
      <c r="Y82" s="268">
        <v>26.8</v>
      </c>
      <c r="Z82" s="268">
        <v>8.56</v>
      </c>
      <c r="AA82" s="268">
        <v>7.25</v>
      </c>
      <c r="AB82" s="79">
        <v>107.05</v>
      </c>
      <c r="AC82" s="79">
        <v>29.5</v>
      </c>
      <c r="AD82" s="79">
        <v>45.9</v>
      </c>
      <c r="AE82" s="268" t="s">
        <v>763</v>
      </c>
      <c r="AF82" s="268" t="s">
        <v>763</v>
      </c>
      <c r="AG82" s="268" t="s">
        <v>763</v>
      </c>
      <c r="AH82" s="268" t="s">
        <v>763</v>
      </c>
      <c r="AI82" s="268" t="s">
        <v>763</v>
      </c>
      <c r="AJ82" s="268" t="s">
        <v>763</v>
      </c>
      <c r="AK82" s="268" t="s">
        <v>763</v>
      </c>
      <c r="AL82" s="268" t="s">
        <v>763</v>
      </c>
      <c r="AM82" s="268" t="s">
        <v>763</v>
      </c>
      <c r="AN82" s="268" t="s">
        <v>763</v>
      </c>
      <c r="AO82" s="268" t="s">
        <v>763</v>
      </c>
      <c r="AP82" s="268" t="s">
        <v>763</v>
      </c>
      <c r="AQ82" s="268" t="s">
        <v>763</v>
      </c>
      <c r="AR82" s="268" t="s">
        <v>763</v>
      </c>
      <c r="AS82" s="268" t="s">
        <v>763</v>
      </c>
      <c r="AT82" s="265"/>
      <c r="AU82" s="265"/>
      <c r="AV82" s="265"/>
      <c r="AW82" s="265"/>
      <c r="AX82" s="265"/>
      <c r="AY82" s="265"/>
    </row>
    <row r="83" spans="1:51" x14ac:dyDescent="0.2">
      <c r="A83" s="265" t="s">
        <v>756</v>
      </c>
      <c r="B83" s="268" t="s">
        <v>627</v>
      </c>
      <c r="C83" s="268" t="s">
        <v>764</v>
      </c>
      <c r="D83" s="265"/>
      <c r="E83" s="269">
        <v>44757</v>
      </c>
      <c r="F83" s="268" t="s">
        <v>1143</v>
      </c>
      <c r="G83" s="268" t="s">
        <v>786</v>
      </c>
      <c r="H83" s="265" t="s">
        <v>1152</v>
      </c>
      <c r="I83" s="268">
        <v>1</v>
      </c>
      <c r="J83" s="268" t="s">
        <v>760</v>
      </c>
      <c r="K83" s="270">
        <v>0.37083333333333335</v>
      </c>
      <c r="L83" s="268">
        <v>2</v>
      </c>
      <c r="M83" s="268">
        <v>1</v>
      </c>
      <c r="N83" s="268" t="s">
        <v>872</v>
      </c>
      <c r="O83" s="268" t="s">
        <v>1153</v>
      </c>
      <c r="P83" s="268">
        <v>1.2</v>
      </c>
      <c r="Q83" s="268">
        <v>0.8</v>
      </c>
      <c r="R83" s="268">
        <v>0.75</v>
      </c>
      <c r="S83" s="268">
        <v>0.77249999999999996</v>
      </c>
      <c r="T83" s="271">
        <v>0.64</v>
      </c>
      <c r="U83" s="268" t="s">
        <v>761</v>
      </c>
      <c r="V83" s="268" t="s">
        <v>761</v>
      </c>
      <c r="W83" s="272">
        <v>0.25347222222222221</v>
      </c>
      <c r="X83" s="268">
        <v>0.5</v>
      </c>
      <c r="Y83" s="268">
        <v>26.7</v>
      </c>
      <c r="Z83" s="268">
        <v>8.67</v>
      </c>
      <c r="AA83" s="268">
        <v>7.34</v>
      </c>
      <c r="AB83" s="79">
        <v>108.23</v>
      </c>
      <c r="AC83" s="79">
        <v>29.7</v>
      </c>
      <c r="AD83" s="79">
        <v>46</v>
      </c>
      <c r="AE83" s="268">
        <v>0.26</v>
      </c>
      <c r="AF83" s="268">
        <v>0.03</v>
      </c>
      <c r="AG83" s="268">
        <v>0.3</v>
      </c>
      <c r="AH83" s="268">
        <v>0.32</v>
      </c>
      <c r="AI83" s="268">
        <v>18.18</v>
      </c>
      <c r="AJ83" s="79">
        <v>18.5</v>
      </c>
      <c r="AK83" s="268">
        <v>312.94</v>
      </c>
      <c r="AL83" s="268">
        <v>42.32</v>
      </c>
      <c r="AM83" s="268">
        <v>7.4</v>
      </c>
      <c r="AN83" s="268">
        <v>60.49</v>
      </c>
      <c r="AO83" s="268">
        <v>60.81</v>
      </c>
      <c r="AP83" s="268">
        <v>6.21</v>
      </c>
      <c r="AQ83" s="268">
        <v>0.03</v>
      </c>
      <c r="AR83" s="271">
        <v>1</v>
      </c>
      <c r="AS83" s="268">
        <v>6.24</v>
      </c>
      <c r="AT83" s="265"/>
      <c r="AU83" s="265"/>
      <c r="AV83" s="265"/>
      <c r="AW83" s="265"/>
      <c r="AX83" s="265"/>
      <c r="AY83" s="265"/>
    </row>
    <row r="84" spans="1:51" x14ac:dyDescent="0.2">
      <c r="A84" s="265" t="s">
        <v>756</v>
      </c>
      <c r="B84" s="268" t="s">
        <v>627</v>
      </c>
      <c r="C84" s="268" t="s">
        <v>765</v>
      </c>
      <c r="D84" s="265"/>
      <c r="E84" s="269">
        <v>44757</v>
      </c>
      <c r="F84" s="268" t="s">
        <v>1143</v>
      </c>
      <c r="G84" s="268" t="s">
        <v>786</v>
      </c>
      <c r="H84" s="265" t="s">
        <v>1152</v>
      </c>
      <c r="I84" s="268">
        <v>1</v>
      </c>
      <c r="J84" s="268" t="s">
        <v>760</v>
      </c>
      <c r="K84" s="270">
        <v>0.37083333333333335</v>
      </c>
      <c r="L84" s="268">
        <v>2</v>
      </c>
      <c r="M84" s="268">
        <v>1</v>
      </c>
      <c r="N84" s="268" t="s">
        <v>872</v>
      </c>
      <c r="O84" s="268" t="s">
        <v>1153</v>
      </c>
      <c r="P84" s="268">
        <v>1.2</v>
      </c>
      <c r="Q84" s="268">
        <v>0.8</v>
      </c>
      <c r="R84" s="268">
        <v>0.75</v>
      </c>
      <c r="S84" s="268">
        <v>0.77249999999999996</v>
      </c>
      <c r="T84" s="271">
        <v>0.64</v>
      </c>
      <c r="U84" s="268" t="s">
        <v>761</v>
      </c>
      <c r="V84" s="268" t="s">
        <v>761</v>
      </c>
      <c r="W84" s="272">
        <v>0.26041666666666669</v>
      </c>
      <c r="X84" s="268">
        <v>1</v>
      </c>
      <c r="Y84" s="268">
        <v>27.3</v>
      </c>
      <c r="Z84" s="268">
        <v>4.2</v>
      </c>
      <c r="AA84" s="268">
        <v>3.55</v>
      </c>
      <c r="AB84" s="79">
        <v>53</v>
      </c>
      <c r="AC84" s="79">
        <v>30.2</v>
      </c>
      <c r="AD84" s="79">
        <v>46.9</v>
      </c>
      <c r="AE84" s="268" t="s">
        <v>763</v>
      </c>
      <c r="AF84" s="268" t="s">
        <v>763</v>
      </c>
      <c r="AG84" s="268" t="s">
        <v>763</v>
      </c>
      <c r="AH84" s="268" t="s">
        <v>763</v>
      </c>
      <c r="AI84" s="268" t="s">
        <v>763</v>
      </c>
      <c r="AJ84" s="268" t="s">
        <v>763</v>
      </c>
      <c r="AK84" s="268" t="s">
        <v>763</v>
      </c>
      <c r="AL84" s="268" t="s">
        <v>763</v>
      </c>
      <c r="AM84" s="268" t="s">
        <v>763</v>
      </c>
      <c r="AN84" s="268" t="s">
        <v>763</v>
      </c>
      <c r="AO84" s="268" t="s">
        <v>763</v>
      </c>
      <c r="AP84" s="268" t="s">
        <v>763</v>
      </c>
      <c r="AQ84" s="268" t="s">
        <v>763</v>
      </c>
      <c r="AR84" s="268" t="s">
        <v>763</v>
      </c>
      <c r="AS84" s="268" t="s">
        <v>763</v>
      </c>
      <c r="AT84" s="265"/>
      <c r="AU84" s="265"/>
      <c r="AV84" s="265"/>
      <c r="AW84" s="265"/>
      <c r="AX84" s="265"/>
      <c r="AY84" s="265"/>
    </row>
    <row r="85" spans="1:51" x14ac:dyDescent="0.2">
      <c r="A85" s="265" t="s">
        <v>756</v>
      </c>
      <c r="B85" s="268" t="s">
        <v>301</v>
      </c>
      <c r="C85" s="268" t="s">
        <v>757</v>
      </c>
      <c r="D85" s="265"/>
      <c r="E85" s="269">
        <v>44757</v>
      </c>
      <c r="F85" s="268" t="s">
        <v>1143</v>
      </c>
      <c r="G85" s="268" t="s">
        <v>786</v>
      </c>
      <c r="H85" s="265" t="s">
        <v>1152</v>
      </c>
      <c r="I85" s="268">
        <v>1</v>
      </c>
      <c r="J85" s="268" t="s">
        <v>760</v>
      </c>
      <c r="K85" s="270">
        <v>0.37083333333333335</v>
      </c>
      <c r="L85" s="268">
        <v>2</v>
      </c>
      <c r="M85" s="268">
        <v>1</v>
      </c>
      <c r="N85" s="268" t="s">
        <v>872</v>
      </c>
      <c r="O85" s="268" t="s">
        <v>1154</v>
      </c>
      <c r="P85" s="268">
        <v>0.92</v>
      </c>
      <c r="Q85" s="268">
        <v>0.88</v>
      </c>
      <c r="R85" s="268">
        <v>0.8</v>
      </c>
      <c r="S85" s="268">
        <v>0.84</v>
      </c>
      <c r="T85" s="271">
        <v>0.91</v>
      </c>
      <c r="U85" s="268" t="s">
        <v>761</v>
      </c>
      <c r="V85" s="268" t="s">
        <v>761</v>
      </c>
      <c r="W85" s="272">
        <v>0.27083333333333331</v>
      </c>
      <c r="X85" s="268">
        <v>0.15</v>
      </c>
      <c r="Y85" s="268">
        <v>26.6</v>
      </c>
      <c r="Z85" s="268">
        <v>7.41</v>
      </c>
      <c r="AA85" s="268">
        <v>6.26</v>
      </c>
      <c r="AB85" s="79">
        <v>92.34</v>
      </c>
      <c r="AC85" s="79">
        <v>29.9</v>
      </c>
      <c r="AD85" s="79">
        <v>46.4</v>
      </c>
      <c r="AE85" s="268" t="s">
        <v>763</v>
      </c>
      <c r="AF85" s="268" t="s">
        <v>763</v>
      </c>
      <c r="AG85" s="268" t="s">
        <v>763</v>
      </c>
      <c r="AH85" s="268" t="s">
        <v>763</v>
      </c>
      <c r="AI85" s="268" t="s">
        <v>763</v>
      </c>
      <c r="AJ85" s="268" t="s">
        <v>763</v>
      </c>
      <c r="AK85" s="268" t="s">
        <v>763</v>
      </c>
      <c r="AL85" s="268" t="s">
        <v>763</v>
      </c>
      <c r="AM85" s="268" t="s">
        <v>763</v>
      </c>
      <c r="AN85" s="268" t="s">
        <v>763</v>
      </c>
      <c r="AO85" s="268" t="s">
        <v>763</v>
      </c>
      <c r="AP85" s="268" t="s">
        <v>763</v>
      </c>
      <c r="AQ85" s="268" t="s">
        <v>763</v>
      </c>
      <c r="AR85" s="268" t="s">
        <v>763</v>
      </c>
      <c r="AS85" s="268" t="s">
        <v>763</v>
      </c>
      <c r="AT85" s="265"/>
      <c r="AU85" s="265"/>
      <c r="AV85" s="265"/>
      <c r="AW85" s="265"/>
      <c r="AX85" s="265"/>
      <c r="AY85" s="265"/>
    </row>
    <row r="86" spans="1:51" x14ac:dyDescent="0.2">
      <c r="A86" s="265" t="s">
        <v>756</v>
      </c>
      <c r="B86" s="268" t="s">
        <v>301</v>
      </c>
      <c r="C86" s="268" t="s">
        <v>764</v>
      </c>
      <c r="D86" s="265"/>
      <c r="E86" s="269">
        <v>44757</v>
      </c>
      <c r="F86" s="268" t="s">
        <v>1143</v>
      </c>
      <c r="G86" s="268" t="s">
        <v>786</v>
      </c>
      <c r="H86" s="265" t="s">
        <v>1152</v>
      </c>
      <c r="I86" s="268">
        <v>1</v>
      </c>
      <c r="J86" s="268" t="s">
        <v>760</v>
      </c>
      <c r="K86" s="270">
        <v>0.37083333333333335</v>
      </c>
      <c r="L86" s="268">
        <v>2</v>
      </c>
      <c r="M86" s="268">
        <v>1</v>
      </c>
      <c r="N86" s="268" t="s">
        <v>872</v>
      </c>
      <c r="O86" s="268" t="s">
        <v>1154</v>
      </c>
      <c r="P86" s="268">
        <v>0.92</v>
      </c>
      <c r="Q86" s="268">
        <v>0.88</v>
      </c>
      <c r="R86" s="268">
        <v>0.8</v>
      </c>
      <c r="S86" s="268">
        <v>0.84</v>
      </c>
      <c r="T86" s="271">
        <v>0.91</v>
      </c>
      <c r="U86" s="268" t="s">
        <v>761</v>
      </c>
      <c r="V86" s="268" t="s">
        <v>761</v>
      </c>
      <c r="W86" s="272">
        <v>0.2722222222222222</v>
      </c>
      <c r="X86" s="268">
        <v>0.5</v>
      </c>
      <c r="Y86" s="268">
        <v>26.7</v>
      </c>
      <c r="Z86" s="268">
        <v>7.39</v>
      </c>
      <c r="AA86" s="268">
        <v>6.24</v>
      </c>
      <c r="AB86" s="79">
        <v>92.25</v>
      </c>
      <c r="AC86" s="79">
        <v>30</v>
      </c>
      <c r="AD86" s="79">
        <v>46.5</v>
      </c>
      <c r="AE86" s="268">
        <v>0.26</v>
      </c>
      <c r="AF86" s="268">
        <v>0.03</v>
      </c>
      <c r="AG86" s="268">
        <v>0.27</v>
      </c>
      <c r="AH86" s="268">
        <v>0.3</v>
      </c>
      <c r="AI86" s="268">
        <v>11.24</v>
      </c>
      <c r="AJ86" s="79">
        <v>11.54</v>
      </c>
      <c r="AK86" s="268">
        <v>232.15</v>
      </c>
      <c r="AL86" s="268">
        <v>31.8</v>
      </c>
      <c r="AM86" s="268">
        <v>7.3</v>
      </c>
      <c r="AN86" s="268">
        <v>43.04</v>
      </c>
      <c r="AO86" s="268">
        <v>43.33</v>
      </c>
      <c r="AP86" s="268">
        <v>4.21</v>
      </c>
      <c r="AQ86" s="268">
        <v>0.03</v>
      </c>
      <c r="AR86" s="271">
        <v>1</v>
      </c>
      <c r="AS86" s="268">
        <v>4.24</v>
      </c>
      <c r="AT86" s="265"/>
      <c r="AU86" s="265"/>
      <c r="AV86" s="265"/>
      <c r="AW86" s="265"/>
      <c r="AX86" s="265"/>
      <c r="AY86" s="265"/>
    </row>
    <row r="87" spans="1:51" x14ac:dyDescent="0.2">
      <c r="A87" s="265" t="s">
        <v>756</v>
      </c>
      <c r="B87" s="268" t="s">
        <v>301</v>
      </c>
      <c r="C87" s="268" t="s">
        <v>765</v>
      </c>
      <c r="D87" s="265"/>
      <c r="E87" s="269">
        <v>44757</v>
      </c>
      <c r="F87" s="268" t="s">
        <v>1143</v>
      </c>
      <c r="G87" s="268" t="s">
        <v>786</v>
      </c>
      <c r="H87" s="265" t="s">
        <v>1152</v>
      </c>
      <c r="I87" s="268">
        <v>1</v>
      </c>
      <c r="J87" s="268" t="s">
        <v>760</v>
      </c>
      <c r="K87" s="270">
        <v>0.37083333333333335</v>
      </c>
      <c r="L87" s="268">
        <v>2</v>
      </c>
      <c r="M87" s="268">
        <v>1</v>
      </c>
      <c r="N87" s="268" t="s">
        <v>872</v>
      </c>
      <c r="O87" s="268" t="s">
        <v>1154</v>
      </c>
      <c r="P87" s="268">
        <v>0.92</v>
      </c>
      <c r="Q87" s="268">
        <v>0.88</v>
      </c>
      <c r="R87" s="268">
        <v>0.8</v>
      </c>
      <c r="S87" s="268">
        <v>0.84</v>
      </c>
      <c r="T87" s="271">
        <v>0.91</v>
      </c>
      <c r="U87" s="268" t="s">
        <v>761</v>
      </c>
      <c r="V87" s="268" t="s">
        <v>761</v>
      </c>
      <c r="W87" s="272">
        <v>0.27916666666666667</v>
      </c>
      <c r="X87" s="268">
        <v>0.75</v>
      </c>
      <c r="Y87" s="268">
        <v>26.7</v>
      </c>
      <c r="Z87" s="268">
        <v>7.37</v>
      </c>
      <c r="AA87" s="268">
        <v>6.23</v>
      </c>
      <c r="AB87" s="79">
        <v>92.01</v>
      </c>
      <c r="AC87" s="79">
        <v>30</v>
      </c>
      <c r="AD87" s="79">
        <v>46.3</v>
      </c>
      <c r="AE87" s="268" t="s">
        <v>763</v>
      </c>
      <c r="AF87" s="268" t="s">
        <v>763</v>
      </c>
      <c r="AG87" s="268" t="s">
        <v>763</v>
      </c>
      <c r="AH87" s="268" t="s">
        <v>763</v>
      </c>
      <c r="AI87" s="268" t="s">
        <v>763</v>
      </c>
      <c r="AJ87" s="268" t="s">
        <v>763</v>
      </c>
      <c r="AK87" s="268" t="s">
        <v>763</v>
      </c>
      <c r="AL87" s="268" t="s">
        <v>763</v>
      </c>
      <c r="AM87" s="268" t="s">
        <v>763</v>
      </c>
      <c r="AN87" s="268" t="s">
        <v>763</v>
      </c>
      <c r="AO87" s="268" t="s">
        <v>763</v>
      </c>
      <c r="AP87" s="268" t="s">
        <v>763</v>
      </c>
      <c r="AQ87" s="268" t="s">
        <v>763</v>
      </c>
      <c r="AR87" s="268" t="s">
        <v>763</v>
      </c>
      <c r="AS87" s="268" t="s">
        <v>763</v>
      </c>
      <c r="AT87" s="265"/>
      <c r="AU87" s="265"/>
      <c r="AV87" s="265"/>
      <c r="AW87" s="265"/>
      <c r="AX87" s="265"/>
      <c r="AY87" s="265"/>
    </row>
    <row r="88" spans="1:51" x14ac:dyDescent="0.2">
      <c r="A88" s="265" t="s">
        <v>756</v>
      </c>
      <c r="B88" s="268" t="s">
        <v>303</v>
      </c>
      <c r="C88" s="268" t="s">
        <v>757</v>
      </c>
      <c r="D88" s="265"/>
      <c r="E88" s="269">
        <v>44757</v>
      </c>
      <c r="F88" s="268" t="s">
        <v>1143</v>
      </c>
      <c r="G88" s="268" t="s">
        <v>52</v>
      </c>
      <c r="H88" s="265" t="s">
        <v>1150</v>
      </c>
      <c r="I88" s="268">
        <v>0</v>
      </c>
      <c r="J88" s="268" t="s">
        <v>760</v>
      </c>
      <c r="K88" s="270">
        <v>0.37083333333333335</v>
      </c>
      <c r="L88" s="268">
        <v>2</v>
      </c>
      <c r="M88" s="268">
        <v>1</v>
      </c>
      <c r="N88" s="268" t="s">
        <v>757</v>
      </c>
      <c r="O88" s="268" t="s">
        <v>761</v>
      </c>
      <c r="P88" s="268">
        <v>0.8</v>
      </c>
      <c r="Q88" s="268" t="s">
        <v>761</v>
      </c>
      <c r="R88" s="268" t="s">
        <v>761</v>
      </c>
      <c r="S88" s="268">
        <v>0.8</v>
      </c>
      <c r="T88" s="271">
        <v>1</v>
      </c>
      <c r="U88" s="268">
        <v>9.6199999999999992</v>
      </c>
      <c r="V88" s="268">
        <v>19.899999999999999</v>
      </c>
      <c r="W88" s="272">
        <v>0.31805555555555554</v>
      </c>
      <c r="X88" s="268">
        <v>0.15</v>
      </c>
      <c r="Y88" s="268">
        <v>25.2</v>
      </c>
      <c r="Z88" s="268">
        <v>6.5</v>
      </c>
      <c r="AA88" s="268">
        <v>5.58</v>
      </c>
      <c r="AB88" s="79">
        <v>84.1</v>
      </c>
      <c r="AC88" s="79">
        <v>26.9</v>
      </c>
      <c r="AD88" s="79">
        <v>42</v>
      </c>
      <c r="AE88" s="268" t="s">
        <v>763</v>
      </c>
      <c r="AF88" s="268" t="s">
        <v>763</v>
      </c>
      <c r="AG88" s="268" t="s">
        <v>763</v>
      </c>
      <c r="AH88" s="268" t="s">
        <v>763</v>
      </c>
      <c r="AI88" s="268" t="s">
        <v>763</v>
      </c>
      <c r="AJ88" s="268" t="s">
        <v>763</v>
      </c>
      <c r="AK88" s="268" t="s">
        <v>763</v>
      </c>
      <c r="AL88" s="268" t="s">
        <v>763</v>
      </c>
      <c r="AM88" s="268" t="s">
        <v>763</v>
      </c>
      <c r="AN88" s="268" t="s">
        <v>763</v>
      </c>
      <c r="AO88" s="268" t="s">
        <v>763</v>
      </c>
      <c r="AP88" s="268" t="s">
        <v>763</v>
      </c>
      <c r="AQ88" s="268" t="s">
        <v>763</v>
      </c>
      <c r="AR88" s="268" t="s">
        <v>763</v>
      </c>
      <c r="AS88" s="268" t="s">
        <v>763</v>
      </c>
      <c r="AT88" s="265"/>
      <c r="AU88" s="265"/>
      <c r="AV88" s="265"/>
      <c r="AW88" s="265"/>
      <c r="AX88" s="265"/>
      <c r="AY88" s="265"/>
    </row>
    <row r="89" spans="1:51" x14ac:dyDescent="0.2">
      <c r="A89" s="265" t="s">
        <v>756</v>
      </c>
      <c r="B89" s="268" t="s">
        <v>303</v>
      </c>
      <c r="C89" s="268" t="s">
        <v>764</v>
      </c>
      <c r="D89" s="265"/>
      <c r="E89" s="269">
        <v>44757</v>
      </c>
      <c r="F89" s="268" t="s">
        <v>1143</v>
      </c>
      <c r="G89" s="268" t="s">
        <v>52</v>
      </c>
      <c r="H89" s="265" t="s">
        <v>1150</v>
      </c>
      <c r="I89" s="268">
        <v>0</v>
      </c>
      <c r="J89" s="268" t="s">
        <v>760</v>
      </c>
      <c r="K89" s="270">
        <v>0.37083333333333335</v>
      </c>
      <c r="L89" s="268">
        <v>2</v>
      </c>
      <c r="M89" s="268">
        <v>1</v>
      </c>
      <c r="N89" s="268" t="s">
        <v>757</v>
      </c>
      <c r="O89" s="268" t="s">
        <v>761</v>
      </c>
      <c r="P89" s="268">
        <v>0.8</v>
      </c>
      <c r="Q89" s="268" t="s">
        <v>761</v>
      </c>
      <c r="R89" s="268" t="s">
        <v>761</v>
      </c>
      <c r="S89" s="268">
        <v>0.8</v>
      </c>
      <c r="T89" s="271">
        <v>1</v>
      </c>
      <c r="U89" s="268">
        <v>9.6199999999999992</v>
      </c>
      <c r="V89" s="268">
        <v>19.899999999999999</v>
      </c>
      <c r="W89" s="272">
        <v>0.31597222222222221</v>
      </c>
      <c r="X89" s="268">
        <v>0.4</v>
      </c>
      <c r="Y89" s="268">
        <v>25.4</v>
      </c>
      <c r="Z89" s="268">
        <v>5.9</v>
      </c>
      <c r="AA89" s="268">
        <v>4.99</v>
      </c>
      <c r="AB89" s="79">
        <v>85.3</v>
      </c>
      <c r="AC89" s="79">
        <v>29.4</v>
      </c>
      <c r="AD89" s="79">
        <v>46.3</v>
      </c>
      <c r="AE89" s="268">
        <v>0.4</v>
      </c>
      <c r="AF89" s="268">
        <v>0.03</v>
      </c>
      <c r="AG89" s="268">
        <v>0.3</v>
      </c>
      <c r="AH89" s="268">
        <v>0.33</v>
      </c>
      <c r="AI89" s="268">
        <v>23.95</v>
      </c>
      <c r="AJ89" s="79">
        <v>24.28</v>
      </c>
      <c r="AK89" s="268">
        <v>117.58</v>
      </c>
      <c r="AL89" s="268">
        <v>16.78</v>
      </c>
      <c r="AM89" s="268">
        <v>7.01</v>
      </c>
      <c r="AN89" s="268">
        <v>40.74</v>
      </c>
      <c r="AO89" s="268">
        <v>41.06</v>
      </c>
      <c r="AP89" s="268">
        <v>2.46</v>
      </c>
      <c r="AQ89" s="268">
        <v>0.03</v>
      </c>
      <c r="AR89" s="271">
        <v>1</v>
      </c>
      <c r="AS89" s="268">
        <v>2.4900000000000002</v>
      </c>
      <c r="AT89" s="265"/>
      <c r="AU89" s="265"/>
      <c r="AV89" s="265"/>
      <c r="AW89" s="265"/>
      <c r="AX89" s="265"/>
      <c r="AY89" s="265"/>
    </row>
    <row r="90" spans="1:51" x14ac:dyDescent="0.2">
      <c r="A90" s="265" t="s">
        <v>756</v>
      </c>
      <c r="B90" s="268" t="s">
        <v>303</v>
      </c>
      <c r="C90" s="268" t="s">
        <v>765</v>
      </c>
      <c r="D90" s="265"/>
      <c r="E90" s="269">
        <v>44757</v>
      </c>
      <c r="F90" s="268" t="s">
        <v>1143</v>
      </c>
      <c r="G90" s="268" t="s">
        <v>52</v>
      </c>
      <c r="H90" s="265" t="s">
        <v>1150</v>
      </c>
      <c r="I90" s="268">
        <v>0</v>
      </c>
      <c r="J90" s="268" t="s">
        <v>760</v>
      </c>
      <c r="K90" s="270">
        <v>0.37083333333333335</v>
      </c>
      <c r="L90" s="268">
        <v>2</v>
      </c>
      <c r="M90" s="268">
        <v>1</v>
      </c>
      <c r="N90" s="268" t="s">
        <v>757</v>
      </c>
      <c r="O90" s="268" t="s">
        <v>761</v>
      </c>
      <c r="P90" s="268">
        <v>0.8</v>
      </c>
      <c r="Q90" s="268" t="s">
        <v>761</v>
      </c>
      <c r="R90" s="268" t="s">
        <v>761</v>
      </c>
      <c r="S90" s="268">
        <v>0.8</v>
      </c>
      <c r="T90" s="271">
        <v>1</v>
      </c>
      <c r="U90" s="268">
        <v>9.6199999999999992</v>
      </c>
      <c r="V90" s="268">
        <v>19.899999999999999</v>
      </c>
      <c r="W90" s="272">
        <v>0.31666666666666665</v>
      </c>
      <c r="X90" s="268">
        <v>0.5</v>
      </c>
      <c r="Y90" s="268">
        <v>25.3</v>
      </c>
      <c r="Z90" s="268">
        <v>5.94</v>
      </c>
      <c r="AA90" s="268">
        <v>5.01</v>
      </c>
      <c r="AB90" s="79">
        <v>85.6</v>
      </c>
      <c r="AC90" s="79">
        <v>30</v>
      </c>
      <c r="AD90" s="79">
        <v>46.4</v>
      </c>
      <c r="AE90" s="268" t="s">
        <v>763</v>
      </c>
      <c r="AF90" s="268" t="s">
        <v>763</v>
      </c>
      <c r="AG90" s="268" t="s">
        <v>763</v>
      </c>
      <c r="AH90" s="268" t="s">
        <v>763</v>
      </c>
      <c r="AI90" s="268" t="s">
        <v>763</v>
      </c>
      <c r="AJ90" s="268" t="s">
        <v>763</v>
      </c>
      <c r="AK90" s="268" t="s">
        <v>763</v>
      </c>
      <c r="AL90" s="268" t="s">
        <v>763</v>
      </c>
      <c r="AM90" s="268" t="s">
        <v>763</v>
      </c>
      <c r="AN90" s="268" t="s">
        <v>763</v>
      </c>
      <c r="AO90" s="268" t="s">
        <v>763</v>
      </c>
      <c r="AP90" s="268" t="s">
        <v>763</v>
      </c>
      <c r="AQ90" s="268" t="s">
        <v>763</v>
      </c>
      <c r="AR90" s="268" t="s">
        <v>763</v>
      </c>
      <c r="AS90" s="268" t="s">
        <v>763</v>
      </c>
      <c r="AT90" s="265"/>
      <c r="AU90" s="265"/>
      <c r="AV90" s="265"/>
      <c r="AW90" s="265"/>
      <c r="AX90" s="265"/>
      <c r="AY90" s="265"/>
    </row>
    <row r="91" spans="1:51" x14ac:dyDescent="0.2">
      <c r="A91" s="265" t="s">
        <v>756</v>
      </c>
      <c r="B91" s="268" t="s">
        <v>305</v>
      </c>
      <c r="C91" s="268" t="s">
        <v>757</v>
      </c>
      <c r="D91" s="265"/>
      <c r="E91" s="269">
        <v>44757</v>
      </c>
      <c r="F91" s="268" t="s">
        <v>1143</v>
      </c>
      <c r="G91" s="268" t="s">
        <v>52</v>
      </c>
      <c r="H91" s="265" t="s">
        <v>1152</v>
      </c>
      <c r="I91" s="268">
        <v>2</v>
      </c>
      <c r="J91" s="268" t="s">
        <v>760</v>
      </c>
      <c r="K91" s="270">
        <v>0.37083333333333335</v>
      </c>
      <c r="L91" s="268">
        <v>3</v>
      </c>
      <c r="M91" s="268">
        <v>1</v>
      </c>
      <c r="N91" s="268" t="s">
        <v>787</v>
      </c>
      <c r="O91" s="268" t="s">
        <v>1155</v>
      </c>
      <c r="P91" s="268">
        <v>1.05</v>
      </c>
      <c r="Q91" s="268">
        <v>1</v>
      </c>
      <c r="R91" s="268">
        <v>0.8</v>
      </c>
      <c r="S91" s="268">
        <v>0.9</v>
      </c>
      <c r="T91" s="271">
        <v>0.86</v>
      </c>
      <c r="U91" s="268" t="s">
        <v>761</v>
      </c>
      <c r="V91" s="268" t="s">
        <v>761</v>
      </c>
      <c r="W91" s="272">
        <v>0.30555555555555552</v>
      </c>
      <c r="X91" s="268">
        <v>0.15</v>
      </c>
      <c r="Y91" s="268">
        <v>26.4</v>
      </c>
      <c r="Z91" s="268">
        <v>5.6</v>
      </c>
      <c r="AA91" s="268">
        <v>4.7699999999999996</v>
      </c>
      <c r="AB91" s="79">
        <v>69.53</v>
      </c>
      <c r="AC91" s="79">
        <v>28.4</v>
      </c>
      <c r="AD91" s="79">
        <v>44.1</v>
      </c>
      <c r="AE91" s="268" t="s">
        <v>763</v>
      </c>
      <c r="AF91" s="268" t="s">
        <v>763</v>
      </c>
      <c r="AG91" s="268" t="s">
        <v>763</v>
      </c>
      <c r="AH91" s="268" t="s">
        <v>763</v>
      </c>
      <c r="AI91" s="268" t="s">
        <v>763</v>
      </c>
      <c r="AJ91" s="268" t="s">
        <v>763</v>
      </c>
      <c r="AK91" s="268" t="s">
        <v>763</v>
      </c>
      <c r="AL91" s="268" t="s">
        <v>763</v>
      </c>
      <c r="AM91" s="268" t="s">
        <v>763</v>
      </c>
      <c r="AN91" s="268" t="s">
        <v>763</v>
      </c>
      <c r="AO91" s="268" t="s">
        <v>763</v>
      </c>
      <c r="AP91" s="268" t="s">
        <v>763</v>
      </c>
      <c r="AQ91" s="268" t="s">
        <v>763</v>
      </c>
      <c r="AR91" s="268" t="s">
        <v>763</v>
      </c>
      <c r="AS91" s="268" t="s">
        <v>763</v>
      </c>
      <c r="AT91" s="265"/>
      <c r="AU91" s="265"/>
      <c r="AV91" s="265"/>
      <c r="AW91" s="265"/>
      <c r="AX91" s="265"/>
      <c r="AY91" s="265"/>
    </row>
    <row r="92" spans="1:51" x14ac:dyDescent="0.2">
      <c r="A92" s="265" t="s">
        <v>756</v>
      </c>
      <c r="B92" s="268" t="s">
        <v>305</v>
      </c>
      <c r="C92" s="268" t="s">
        <v>764</v>
      </c>
      <c r="D92" s="265"/>
      <c r="E92" s="269">
        <v>44757</v>
      </c>
      <c r="F92" s="268" t="s">
        <v>1143</v>
      </c>
      <c r="G92" s="268" t="s">
        <v>52</v>
      </c>
      <c r="H92" s="265" t="s">
        <v>1152</v>
      </c>
      <c r="I92" s="268">
        <v>2</v>
      </c>
      <c r="J92" s="268" t="s">
        <v>760</v>
      </c>
      <c r="K92" s="270">
        <v>0.37083333333333335</v>
      </c>
      <c r="L92" s="268">
        <v>3</v>
      </c>
      <c r="M92" s="268">
        <v>1</v>
      </c>
      <c r="N92" s="268" t="s">
        <v>787</v>
      </c>
      <c r="O92" s="268" t="s">
        <v>1155</v>
      </c>
      <c r="P92" s="268">
        <v>1.05</v>
      </c>
      <c r="Q92" s="268">
        <v>1</v>
      </c>
      <c r="R92" s="268">
        <v>0.8</v>
      </c>
      <c r="S92" s="268">
        <v>0.9</v>
      </c>
      <c r="T92" s="271">
        <v>0.86</v>
      </c>
      <c r="U92" s="268" t="s">
        <v>761</v>
      </c>
      <c r="V92" s="268" t="s">
        <v>761</v>
      </c>
      <c r="W92" s="272">
        <v>0.30694444444444441</v>
      </c>
      <c r="X92" s="268">
        <v>0.5</v>
      </c>
      <c r="Y92" s="268">
        <v>26.5</v>
      </c>
      <c r="Z92" s="268">
        <v>5.6</v>
      </c>
      <c r="AA92" s="268">
        <v>4.7699999999999996</v>
      </c>
      <c r="AB92" s="79">
        <v>69.66</v>
      </c>
      <c r="AC92" s="79">
        <v>28.6</v>
      </c>
      <c r="AD92" s="79">
        <v>44.5</v>
      </c>
      <c r="AE92" s="268">
        <v>0.37</v>
      </c>
      <c r="AF92" s="268">
        <v>0.03</v>
      </c>
      <c r="AG92" s="268">
        <v>0.32</v>
      </c>
      <c r="AH92" s="268">
        <v>0.35</v>
      </c>
      <c r="AI92" s="268">
        <v>13.98</v>
      </c>
      <c r="AJ92" s="79">
        <v>14.33</v>
      </c>
      <c r="AK92" s="268">
        <v>209.54</v>
      </c>
      <c r="AL92" s="268">
        <v>30.19</v>
      </c>
      <c r="AM92" s="268">
        <v>6.94</v>
      </c>
      <c r="AN92" s="268">
        <v>44.17</v>
      </c>
      <c r="AO92" s="268">
        <v>44.52</v>
      </c>
      <c r="AP92" s="268">
        <v>4.8600000000000003</v>
      </c>
      <c r="AQ92" s="268">
        <v>0.03</v>
      </c>
      <c r="AR92" s="271">
        <v>1</v>
      </c>
      <c r="AS92" s="268">
        <v>4.8899999999999997</v>
      </c>
      <c r="AT92" s="265"/>
      <c r="AU92" s="265"/>
      <c r="AV92" s="265"/>
      <c r="AW92" s="265"/>
      <c r="AX92" s="265"/>
      <c r="AY92" s="265"/>
    </row>
    <row r="93" spans="1:51" x14ac:dyDescent="0.2">
      <c r="A93" s="265" t="s">
        <v>756</v>
      </c>
      <c r="B93" s="268" t="s">
        <v>305</v>
      </c>
      <c r="C93" s="268" t="s">
        <v>765</v>
      </c>
      <c r="D93" s="265"/>
      <c r="E93" s="269">
        <v>44757</v>
      </c>
      <c r="F93" s="268" t="s">
        <v>1143</v>
      </c>
      <c r="G93" s="268" t="s">
        <v>52</v>
      </c>
      <c r="H93" s="265" t="s">
        <v>1152</v>
      </c>
      <c r="I93" s="268">
        <v>2</v>
      </c>
      <c r="J93" s="268" t="s">
        <v>760</v>
      </c>
      <c r="K93" s="270">
        <v>0.37083333333333335</v>
      </c>
      <c r="L93" s="268">
        <v>3</v>
      </c>
      <c r="M93" s="268">
        <v>1</v>
      </c>
      <c r="N93" s="268" t="s">
        <v>787</v>
      </c>
      <c r="O93" s="268" t="s">
        <v>1155</v>
      </c>
      <c r="P93" s="268">
        <v>1.05</v>
      </c>
      <c r="Q93" s="268">
        <v>1</v>
      </c>
      <c r="R93" s="268">
        <v>0.8</v>
      </c>
      <c r="S93" s="268">
        <v>0.9</v>
      </c>
      <c r="T93" s="271">
        <v>0.86</v>
      </c>
      <c r="U93" s="268" t="s">
        <v>761</v>
      </c>
      <c r="V93" s="268" t="s">
        <v>761</v>
      </c>
      <c r="W93" s="272">
        <v>0.3125</v>
      </c>
      <c r="X93" s="268">
        <v>1</v>
      </c>
      <c r="Y93" s="268">
        <v>26.3</v>
      </c>
      <c r="Z93" s="268">
        <v>5.55</v>
      </c>
      <c r="AA93" s="268">
        <v>4.7</v>
      </c>
      <c r="AB93" s="79">
        <v>68.790000000000006</v>
      </c>
      <c r="AC93" s="79">
        <v>29.4</v>
      </c>
      <c r="AD93" s="79">
        <v>45.5</v>
      </c>
      <c r="AE93" s="268" t="s">
        <v>763</v>
      </c>
      <c r="AF93" s="268" t="s">
        <v>763</v>
      </c>
      <c r="AG93" s="268" t="s">
        <v>763</v>
      </c>
      <c r="AH93" s="268" t="s">
        <v>763</v>
      </c>
      <c r="AI93" s="268" t="s">
        <v>763</v>
      </c>
      <c r="AJ93" s="268" t="s">
        <v>763</v>
      </c>
      <c r="AK93" s="268" t="s">
        <v>763</v>
      </c>
      <c r="AL93" s="268" t="s">
        <v>763</v>
      </c>
      <c r="AM93" s="268" t="s">
        <v>763</v>
      </c>
      <c r="AN93" s="268" t="s">
        <v>763</v>
      </c>
      <c r="AO93" s="268" t="s">
        <v>763</v>
      </c>
      <c r="AP93" s="268" t="s">
        <v>763</v>
      </c>
      <c r="AQ93" s="268" t="s">
        <v>763</v>
      </c>
      <c r="AR93" s="268" t="s">
        <v>763</v>
      </c>
      <c r="AS93" s="268" t="s">
        <v>763</v>
      </c>
      <c r="AT93" s="265"/>
      <c r="AU93" s="265"/>
      <c r="AV93" s="265"/>
      <c r="AW93" s="265"/>
      <c r="AX93" s="265"/>
      <c r="AY93" s="265"/>
    </row>
    <row r="94" spans="1:51" x14ac:dyDescent="0.2">
      <c r="A94" s="265" t="s">
        <v>756</v>
      </c>
      <c r="B94" s="268" t="s">
        <v>307</v>
      </c>
      <c r="C94" s="268" t="s">
        <v>757</v>
      </c>
      <c r="D94" s="265"/>
      <c r="E94" s="269">
        <v>44757</v>
      </c>
      <c r="F94" s="268" t="s">
        <v>1143</v>
      </c>
      <c r="G94" s="268" t="s">
        <v>1156</v>
      </c>
      <c r="H94" s="265" t="s">
        <v>1157</v>
      </c>
      <c r="I94" s="268">
        <v>1</v>
      </c>
      <c r="J94" s="268" t="s">
        <v>760</v>
      </c>
      <c r="K94" s="270">
        <v>0.37083333333333335</v>
      </c>
      <c r="L94" s="268">
        <v>2</v>
      </c>
      <c r="M94" s="268">
        <v>1</v>
      </c>
      <c r="N94" s="268" t="s">
        <v>783</v>
      </c>
      <c r="O94" s="268" t="s">
        <v>761</v>
      </c>
      <c r="P94" s="268">
        <v>1.94</v>
      </c>
      <c r="Q94" s="268" t="s">
        <v>761</v>
      </c>
      <c r="R94" s="268" t="s">
        <v>761</v>
      </c>
      <c r="S94" s="268">
        <v>1.94</v>
      </c>
      <c r="T94" s="271">
        <v>1</v>
      </c>
      <c r="U94" s="268">
        <v>9.26</v>
      </c>
      <c r="V94" s="268">
        <v>20.100000000000001</v>
      </c>
      <c r="W94" s="272">
        <v>0.3444444444444445</v>
      </c>
      <c r="X94" s="268">
        <v>0.15</v>
      </c>
      <c r="Y94" s="268">
        <v>25.7</v>
      </c>
      <c r="Z94" s="268">
        <v>7.33</v>
      </c>
      <c r="AA94" s="268">
        <v>6.13</v>
      </c>
      <c r="AB94" s="79">
        <v>90</v>
      </c>
      <c r="AC94" s="79">
        <v>31.5</v>
      </c>
      <c r="AD94" s="79">
        <v>48.4</v>
      </c>
      <c r="AE94" s="268" t="s">
        <v>763</v>
      </c>
      <c r="AF94" s="268" t="s">
        <v>763</v>
      </c>
      <c r="AG94" s="268" t="s">
        <v>763</v>
      </c>
      <c r="AH94" s="268" t="s">
        <v>763</v>
      </c>
      <c r="AI94" s="268" t="s">
        <v>763</v>
      </c>
      <c r="AJ94" s="268" t="s">
        <v>763</v>
      </c>
      <c r="AK94" s="268" t="s">
        <v>763</v>
      </c>
      <c r="AL94" s="268" t="s">
        <v>763</v>
      </c>
      <c r="AM94" s="268" t="s">
        <v>763</v>
      </c>
      <c r="AN94" s="268" t="s">
        <v>763</v>
      </c>
      <c r="AO94" s="268" t="s">
        <v>763</v>
      </c>
      <c r="AP94" s="268" t="s">
        <v>763</v>
      </c>
      <c r="AQ94" s="268" t="s">
        <v>763</v>
      </c>
      <c r="AR94" s="268" t="s">
        <v>763</v>
      </c>
      <c r="AS94" s="268" t="s">
        <v>763</v>
      </c>
      <c r="AT94" s="265"/>
      <c r="AU94" s="265"/>
      <c r="AV94" s="265"/>
      <c r="AW94" s="265"/>
      <c r="AX94" s="265"/>
      <c r="AY94" s="265"/>
    </row>
    <row r="95" spans="1:51" x14ac:dyDescent="0.2">
      <c r="A95" s="265" t="s">
        <v>756</v>
      </c>
      <c r="B95" s="268" t="s">
        <v>307</v>
      </c>
      <c r="C95" s="268" t="s">
        <v>764</v>
      </c>
      <c r="D95" s="265"/>
      <c r="E95" s="269">
        <v>44757</v>
      </c>
      <c r="F95" s="268" t="s">
        <v>1143</v>
      </c>
      <c r="G95" s="268" t="s">
        <v>1156</v>
      </c>
      <c r="H95" s="265" t="s">
        <v>1157</v>
      </c>
      <c r="I95" s="268">
        <v>1</v>
      </c>
      <c r="J95" s="268" t="s">
        <v>760</v>
      </c>
      <c r="K95" s="270">
        <v>0.37083333333333335</v>
      </c>
      <c r="L95" s="268">
        <v>2</v>
      </c>
      <c r="M95" s="268">
        <v>1</v>
      </c>
      <c r="N95" s="268" t="s">
        <v>783</v>
      </c>
      <c r="O95" s="268" t="s">
        <v>761</v>
      </c>
      <c r="P95" s="268">
        <v>1.94</v>
      </c>
      <c r="Q95" s="268" t="s">
        <v>761</v>
      </c>
      <c r="R95" s="268" t="s">
        <v>761</v>
      </c>
      <c r="S95" s="268">
        <v>1.94</v>
      </c>
      <c r="T95" s="271">
        <v>1</v>
      </c>
      <c r="U95" s="268">
        <v>9.26</v>
      </c>
      <c r="V95" s="268">
        <v>20.100000000000001</v>
      </c>
      <c r="W95" s="272">
        <v>0.34583333333333338</v>
      </c>
      <c r="X95" s="268">
        <v>0.95</v>
      </c>
      <c r="Y95" s="268">
        <v>25</v>
      </c>
      <c r="Z95" s="268">
        <v>6.1</v>
      </c>
      <c r="AA95" s="268">
        <v>5.0999999999999996</v>
      </c>
      <c r="AB95" s="79">
        <v>89.4</v>
      </c>
      <c r="AC95" s="79">
        <v>31.4</v>
      </c>
      <c r="AD95" s="79">
        <v>48.4</v>
      </c>
      <c r="AE95" s="268">
        <v>0.56999999999999995</v>
      </c>
      <c r="AF95" s="268">
        <v>0.28000000000000003</v>
      </c>
      <c r="AG95" s="268">
        <v>0.26</v>
      </c>
      <c r="AH95" s="268">
        <v>0.55000000000000004</v>
      </c>
      <c r="AI95" s="268">
        <v>17.8</v>
      </c>
      <c r="AJ95" s="79">
        <v>18.34</v>
      </c>
      <c r="AK95" s="268">
        <v>92.67</v>
      </c>
      <c r="AL95" s="268">
        <v>13.25</v>
      </c>
      <c r="AM95" s="268">
        <v>6.99</v>
      </c>
      <c r="AN95" s="268">
        <v>31.05</v>
      </c>
      <c r="AO95" s="268">
        <v>31.6</v>
      </c>
      <c r="AP95" s="268">
        <v>2.64</v>
      </c>
      <c r="AQ95" s="268">
        <v>0.03</v>
      </c>
      <c r="AR95" s="271">
        <v>1</v>
      </c>
      <c r="AS95" s="268">
        <v>2.67</v>
      </c>
      <c r="AT95" s="265"/>
      <c r="AU95" s="265"/>
      <c r="AV95" s="265"/>
      <c r="AW95" s="265"/>
      <c r="AX95" s="265"/>
      <c r="AY95" s="265"/>
    </row>
    <row r="96" spans="1:51" x14ac:dyDescent="0.2">
      <c r="A96" s="265" t="s">
        <v>756</v>
      </c>
      <c r="B96" s="268" t="s">
        <v>307</v>
      </c>
      <c r="C96" s="268" t="s">
        <v>765</v>
      </c>
      <c r="D96" s="265"/>
      <c r="E96" s="269">
        <v>44757</v>
      </c>
      <c r="F96" s="268" t="s">
        <v>1143</v>
      </c>
      <c r="G96" s="268" t="s">
        <v>1156</v>
      </c>
      <c r="H96" s="265" t="s">
        <v>1157</v>
      </c>
      <c r="I96" s="268">
        <v>1</v>
      </c>
      <c r="J96" s="268" t="s">
        <v>760</v>
      </c>
      <c r="K96" s="270">
        <v>0.37083333333333335</v>
      </c>
      <c r="L96" s="268">
        <v>2</v>
      </c>
      <c r="M96" s="268">
        <v>1</v>
      </c>
      <c r="N96" s="268" t="s">
        <v>783</v>
      </c>
      <c r="O96" s="268" t="s">
        <v>761</v>
      </c>
      <c r="P96" s="268">
        <v>1.94</v>
      </c>
      <c r="Q96" s="268" t="s">
        <v>761</v>
      </c>
      <c r="R96" s="268" t="s">
        <v>761</v>
      </c>
      <c r="S96" s="268">
        <v>1.94</v>
      </c>
      <c r="T96" s="271">
        <v>1</v>
      </c>
      <c r="U96" s="268">
        <v>9.26</v>
      </c>
      <c r="V96" s="268">
        <v>20.100000000000001</v>
      </c>
      <c r="W96" s="272">
        <v>0.34583333333333338</v>
      </c>
      <c r="X96" s="268" t="s">
        <v>761</v>
      </c>
      <c r="Y96" s="268">
        <v>25.7</v>
      </c>
      <c r="Z96" s="268">
        <v>6.14</v>
      </c>
      <c r="AA96" s="268">
        <v>5.14</v>
      </c>
      <c r="AB96" s="79">
        <v>89.9</v>
      </c>
      <c r="AC96" s="79">
        <v>31.5</v>
      </c>
      <c r="AD96" s="79">
        <v>48.4</v>
      </c>
      <c r="AE96" s="268" t="s">
        <v>763</v>
      </c>
      <c r="AF96" s="268" t="s">
        <v>763</v>
      </c>
      <c r="AG96" s="268" t="s">
        <v>763</v>
      </c>
      <c r="AH96" s="268" t="s">
        <v>763</v>
      </c>
      <c r="AI96" s="268" t="s">
        <v>763</v>
      </c>
      <c r="AJ96" s="268" t="s">
        <v>763</v>
      </c>
      <c r="AK96" s="268" t="s">
        <v>763</v>
      </c>
      <c r="AL96" s="268" t="s">
        <v>763</v>
      </c>
      <c r="AM96" s="268" t="s">
        <v>763</v>
      </c>
      <c r="AN96" s="268" t="s">
        <v>763</v>
      </c>
      <c r="AO96" s="268" t="s">
        <v>763</v>
      </c>
      <c r="AP96" s="268" t="s">
        <v>763</v>
      </c>
      <c r="AQ96" s="268" t="s">
        <v>763</v>
      </c>
      <c r="AR96" s="268" t="s">
        <v>763</v>
      </c>
      <c r="AS96" s="268" t="s">
        <v>763</v>
      </c>
      <c r="AT96" s="265"/>
      <c r="AU96" s="265"/>
      <c r="AV96" s="265"/>
      <c r="AW96" s="265"/>
      <c r="AX96" s="265"/>
      <c r="AY96" s="265"/>
    </row>
    <row r="97" spans="1:51" x14ac:dyDescent="0.2">
      <c r="A97" s="265" t="s">
        <v>756</v>
      </c>
      <c r="B97" s="268" t="s">
        <v>309</v>
      </c>
      <c r="C97" s="268" t="s">
        <v>757</v>
      </c>
      <c r="D97" s="265"/>
      <c r="E97" s="269">
        <v>44757</v>
      </c>
      <c r="F97" s="268" t="s">
        <v>1143</v>
      </c>
      <c r="G97" s="268" t="s">
        <v>1158</v>
      </c>
      <c r="H97" s="265" t="s">
        <v>1157</v>
      </c>
      <c r="I97" s="268">
        <v>2</v>
      </c>
      <c r="J97" s="268" t="s">
        <v>760</v>
      </c>
      <c r="K97" s="270">
        <v>0.37083333333333335</v>
      </c>
      <c r="L97" s="268">
        <v>2</v>
      </c>
      <c r="M97" s="268">
        <v>1</v>
      </c>
      <c r="N97" s="268" t="s">
        <v>783</v>
      </c>
      <c r="O97" s="268" t="s">
        <v>761</v>
      </c>
      <c r="P97" s="268">
        <v>1.2</v>
      </c>
      <c r="Q97" s="268" t="s">
        <v>761</v>
      </c>
      <c r="R97" s="268" t="s">
        <v>761</v>
      </c>
      <c r="S97" s="268">
        <v>1.2</v>
      </c>
      <c r="T97" s="271">
        <v>1</v>
      </c>
      <c r="U97" s="268">
        <v>9.18</v>
      </c>
      <c r="V97" s="268">
        <v>19.2</v>
      </c>
      <c r="W97" s="272">
        <v>0.32083333333333336</v>
      </c>
      <c r="X97" s="268">
        <v>0.15</v>
      </c>
      <c r="Y97" s="268">
        <v>25</v>
      </c>
      <c r="Z97" s="268">
        <v>8.27</v>
      </c>
      <c r="AA97" s="268">
        <v>6.9</v>
      </c>
      <c r="AB97" s="79">
        <v>100.3</v>
      </c>
      <c r="AC97" s="79">
        <v>31.9</v>
      </c>
      <c r="AD97" s="79">
        <v>49</v>
      </c>
      <c r="AE97" s="268" t="s">
        <v>763</v>
      </c>
      <c r="AF97" s="268" t="s">
        <v>763</v>
      </c>
      <c r="AG97" s="268" t="s">
        <v>763</v>
      </c>
      <c r="AH97" s="268" t="s">
        <v>763</v>
      </c>
      <c r="AI97" s="268" t="s">
        <v>763</v>
      </c>
      <c r="AJ97" s="268" t="s">
        <v>763</v>
      </c>
      <c r="AK97" s="268" t="s">
        <v>763</v>
      </c>
      <c r="AL97" s="268" t="s">
        <v>763</v>
      </c>
      <c r="AM97" s="268" t="s">
        <v>763</v>
      </c>
      <c r="AN97" s="268" t="s">
        <v>763</v>
      </c>
      <c r="AO97" s="268" t="s">
        <v>763</v>
      </c>
      <c r="AP97" s="268" t="s">
        <v>763</v>
      </c>
      <c r="AQ97" s="268" t="s">
        <v>763</v>
      </c>
      <c r="AR97" s="268" t="s">
        <v>763</v>
      </c>
      <c r="AS97" s="268" t="s">
        <v>763</v>
      </c>
      <c r="AT97" s="265"/>
      <c r="AU97" s="265"/>
      <c r="AV97" s="265"/>
      <c r="AW97" s="265"/>
      <c r="AX97" s="265"/>
      <c r="AY97" s="265"/>
    </row>
    <row r="98" spans="1:51" x14ac:dyDescent="0.2">
      <c r="A98" s="265" t="s">
        <v>756</v>
      </c>
      <c r="B98" s="268" t="s">
        <v>309</v>
      </c>
      <c r="C98" s="268" t="s">
        <v>764</v>
      </c>
      <c r="D98" s="265"/>
      <c r="E98" s="269">
        <v>44757</v>
      </c>
      <c r="F98" s="268" t="s">
        <v>1143</v>
      </c>
      <c r="G98" s="268" t="s">
        <v>1158</v>
      </c>
      <c r="H98" s="265" t="s">
        <v>1157</v>
      </c>
      <c r="I98" s="268">
        <v>2</v>
      </c>
      <c r="J98" s="268" t="s">
        <v>760</v>
      </c>
      <c r="K98" s="270">
        <v>0.37083333333333335</v>
      </c>
      <c r="L98" s="268">
        <v>2</v>
      </c>
      <c r="M98" s="268">
        <v>1</v>
      </c>
      <c r="N98" s="268" t="s">
        <v>783</v>
      </c>
      <c r="O98" s="268" t="s">
        <v>761</v>
      </c>
      <c r="P98" s="268">
        <v>1.2</v>
      </c>
      <c r="Q98" s="268" t="s">
        <v>761</v>
      </c>
      <c r="R98" s="268" t="s">
        <v>761</v>
      </c>
      <c r="S98" s="268">
        <v>1.2</v>
      </c>
      <c r="T98" s="271">
        <v>1</v>
      </c>
      <c r="U98" s="268">
        <v>9.18</v>
      </c>
      <c r="V98" s="268">
        <v>19.2</v>
      </c>
      <c r="W98" s="272">
        <v>0.32222222222222224</v>
      </c>
      <c r="X98" s="268">
        <v>0.6</v>
      </c>
      <c r="Y98" s="268">
        <v>25.1</v>
      </c>
      <c r="Z98" s="268">
        <v>6.89</v>
      </c>
      <c r="AA98" s="268">
        <v>5.75</v>
      </c>
      <c r="AB98" s="79">
        <v>100.2</v>
      </c>
      <c r="AC98" s="79">
        <v>31.9</v>
      </c>
      <c r="AD98" s="79">
        <v>49.1</v>
      </c>
      <c r="AE98" s="268">
        <v>0.35</v>
      </c>
      <c r="AF98" s="268">
        <v>0.01</v>
      </c>
      <c r="AG98" s="268">
        <v>0.18</v>
      </c>
      <c r="AH98" s="268">
        <v>0.19</v>
      </c>
      <c r="AI98" s="268">
        <v>12</v>
      </c>
      <c r="AJ98" s="79">
        <v>12.18</v>
      </c>
      <c r="AK98" s="268">
        <v>81.040000000000006</v>
      </c>
      <c r="AL98" s="268">
        <v>9.16</v>
      </c>
      <c r="AM98" s="268">
        <v>8.85</v>
      </c>
      <c r="AN98" s="268">
        <v>21.16</v>
      </c>
      <c r="AO98" s="268">
        <v>21.34</v>
      </c>
      <c r="AP98" s="268">
        <v>0.98</v>
      </c>
      <c r="AQ98" s="268">
        <v>0.03</v>
      </c>
      <c r="AR98" s="271">
        <v>1</v>
      </c>
      <c r="AS98" s="268">
        <v>1.01</v>
      </c>
      <c r="AT98" s="265"/>
      <c r="AU98" s="265"/>
      <c r="AV98" s="265"/>
      <c r="AW98" s="265"/>
      <c r="AX98" s="265"/>
      <c r="AY98" s="265"/>
    </row>
    <row r="99" spans="1:51" x14ac:dyDescent="0.2">
      <c r="A99" s="265" t="s">
        <v>756</v>
      </c>
      <c r="B99" s="268" t="s">
        <v>309</v>
      </c>
      <c r="C99" s="268" t="s">
        <v>765</v>
      </c>
      <c r="D99" s="265"/>
      <c r="E99" s="269">
        <v>44757</v>
      </c>
      <c r="F99" s="268" t="s">
        <v>1143</v>
      </c>
      <c r="G99" s="268" t="s">
        <v>1158</v>
      </c>
      <c r="H99" s="265" t="s">
        <v>1157</v>
      </c>
      <c r="I99" s="268">
        <v>2</v>
      </c>
      <c r="J99" s="268" t="s">
        <v>760</v>
      </c>
      <c r="K99" s="270">
        <v>0.37083333333333335</v>
      </c>
      <c r="L99" s="268">
        <v>2</v>
      </c>
      <c r="M99" s="268">
        <v>1</v>
      </c>
      <c r="N99" s="268" t="s">
        <v>783</v>
      </c>
      <c r="O99" s="268" t="s">
        <v>761</v>
      </c>
      <c r="P99" s="268">
        <v>1.2</v>
      </c>
      <c r="Q99" s="268" t="s">
        <v>761</v>
      </c>
      <c r="R99" s="268" t="s">
        <v>761</v>
      </c>
      <c r="S99" s="268">
        <v>1.2</v>
      </c>
      <c r="T99" s="271">
        <v>1</v>
      </c>
      <c r="U99" s="268">
        <v>9.18</v>
      </c>
      <c r="V99" s="268">
        <v>19.2</v>
      </c>
      <c r="W99" s="272">
        <v>0.32361111111111113</v>
      </c>
      <c r="X99" s="268">
        <v>0.9</v>
      </c>
      <c r="Y99" s="268">
        <v>25</v>
      </c>
      <c r="Z99" s="268">
        <v>6.87</v>
      </c>
      <c r="AA99" s="268">
        <v>5.73</v>
      </c>
      <c r="AB99" s="79">
        <v>100</v>
      </c>
      <c r="AC99" s="79">
        <v>32</v>
      </c>
      <c r="AD99" s="79">
        <v>49</v>
      </c>
      <c r="AE99" s="268" t="s">
        <v>763</v>
      </c>
      <c r="AF99" s="268" t="s">
        <v>763</v>
      </c>
      <c r="AG99" s="268" t="s">
        <v>763</v>
      </c>
      <c r="AH99" s="268" t="s">
        <v>763</v>
      </c>
      <c r="AI99" s="268" t="s">
        <v>763</v>
      </c>
      <c r="AJ99" s="268" t="s">
        <v>763</v>
      </c>
      <c r="AK99" s="268" t="s">
        <v>763</v>
      </c>
      <c r="AL99" s="268" t="s">
        <v>763</v>
      </c>
      <c r="AM99" s="268" t="s">
        <v>763</v>
      </c>
      <c r="AN99" s="268" t="s">
        <v>763</v>
      </c>
      <c r="AO99" s="268" t="s">
        <v>763</v>
      </c>
      <c r="AP99" s="268" t="s">
        <v>763</v>
      </c>
      <c r="AQ99" s="268" t="s">
        <v>763</v>
      </c>
      <c r="AR99" s="268" t="s">
        <v>763</v>
      </c>
      <c r="AS99" s="268" t="s">
        <v>763</v>
      </c>
      <c r="AT99" s="265"/>
      <c r="AU99" s="265"/>
      <c r="AV99" s="265"/>
      <c r="AW99" s="265"/>
      <c r="AX99" s="265"/>
      <c r="AY99" s="265"/>
    </row>
    <row r="100" spans="1:51" x14ac:dyDescent="0.2">
      <c r="A100" s="265" t="s">
        <v>756</v>
      </c>
      <c r="B100" s="268" t="s">
        <v>311</v>
      </c>
      <c r="C100" s="268" t="s">
        <v>757</v>
      </c>
      <c r="D100" s="265"/>
      <c r="E100" s="269">
        <v>44757</v>
      </c>
      <c r="F100" s="268" t="s">
        <v>1143</v>
      </c>
      <c r="G100" s="268" t="s">
        <v>1159</v>
      </c>
      <c r="H100" s="265" t="s">
        <v>1150</v>
      </c>
      <c r="I100" s="268">
        <v>0</v>
      </c>
      <c r="J100" s="268" t="s">
        <v>760</v>
      </c>
      <c r="K100" s="270">
        <v>0.37083333333333335</v>
      </c>
      <c r="L100" s="268">
        <v>2</v>
      </c>
      <c r="M100" s="268">
        <v>1</v>
      </c>
      <c r="N100" s="268" t="s">
        <v>757</v>
      </c>
      <c r="O100" s="268" t="s">
        <v>761</v>
      </c>
      <c r="P100" s="268">
        <v>0.4</v>
      </c>
      <c r="Q100" s="268" t="s">
        <v>761</v>
      </c>
      <c r="R100" s="268" t="s">
        <v>761</v>
      </c>
      <c r="S100" s="268">
        <v>0.4</v>
      </c>
      <c r="T100" s="271">
        <v>1</v>
      </c>
      <c r="U100" s="268">
        <v>8.86</v>
      </c>
      <c r="V100" s="268">
        <v>20.7</v>
      </c>
      <c r="W100" s="272">
        <v>0.30208333333333331</v>
      </c>
      <c r="X100" s="268">
        <v>0.15</v>
      </c>
      <c r="Y100" s="268">
        <v>25.3</v>
      </c>
      <c r="Z100" s="268">
        <v>4.12</v>
      </c>
      <c r="AA100" s="268">
        <v>3.48</v>
      </c>
      <c r="AB100" s="79">
        <v>70</v>
      </c>
      <c r="AC100" s="79">
        <v>29.6</v>
      </c>
      <c r="AD100" s="79">
        <v>45.8</v>
      </c>
      <c r="AE100" s="268" t="s">
        <v>763</v>
      </c>
      <c r="AF100" s="268" t="s">
        <v>763</v>
      </c>
      <c r="AG100" s="268" t="s">
        <v>763</v>
      </c>
      <c r="AH100" s="268" t="s">
        <v>763</v>
      </c>
      <c r="AI100" s="268" t="s">
        <v>763</v>
      </c>
      <c r="AJ100" s="268" t="s">
        <v>763</v>
      </c>
      <c r="AK100" s="268" t="s">
        <v>763</v>
      </c>
      <c r="AL100" s="268" t="s">
        <v>763</v>
      </c>
      <c r="AM100" s="268" t="s">
        <v>763</v>
      </c>
      <c r="AN100" s="268" t="s">
        <v>763</v>
      </c>
      <c r="AO100" s="268" t="s">
        <v>763</v>
      </c>
      <c r="AP100" s="268" t="s">
        <v>763</v>
      </c>
      <c r="AQ100" s="268" t="s">
        <v>763</v>
      </c>
      <c r="AR100" s="268" t="s">
        <v>763</v>
      </c>
      <c r="AS100" s="268" t="s">
        <v>763</v>
      </c>
      <c r="AT100" s="265"/>
      <c r="AU100" s="265"/>
      <c r="AV100" s="265"/>
      <c r="AW100" s="265"/>
      <c r="AX100" s="265"/>
      <c r="AY100" s="265"/>
    </row>
    <row r="101" spans="1:51" x14ac:dyDescent="0.2">
      <c r="A101" s="265" t="s">
        <v>756</v>
      </c>
      <c r="B101" s="268" t="s">
        <v>311</v>
      </c>
      <c r="C101" s="268" t="s">
        <v>764</v>
      </c>
      <c r="D101" s="265"/>
      <c r="E101" s="269">
        <v>44757</v>
      </c>
      <c r="F101" s="268" t="s">
        <v>1143</v>
      </c>
      <c r="G101" s="268" t="s">
        <v>1159</v>
      </c>
      <c r="H101" s="265" t="s">
        <v>1150</v>
      </c>
      <c r="I101" s="268">
        <v>0</v>
      </c>
      <c r="J101" s="268" t="s">
        <v>760</v>
      </c>
      <c r="K101" s="270">
        <v>0.37083333333333335</v>
      </c>
      <c r="L101" s="268">
        <v>2</v>
      </c>
      <c r="M101" s="268">
        <v>1</v>
      </c>
      <c r="N101" s="268" t="s">
        <v>757</v>
      </c>
      <c r="O101" s="268" t="s">
        <v>761</v>
      </c>
      <c r="P101" s="268">
        <v>0.4</v>
      </c>
      <c r="Q101" s="268" t="s">
        <v>761</v>
      </c>
      <c r="R101" s="268" t="s">
        <v>761</v>
      </c>
      <c r="S101" s="268">
        <v>0.4</v>
      </c>
      <c r="T101" s="271">
        <v>1</v>
      </c>
      <c r="U101" s="268">
        <v>8.86</v>
      </c>
      <c r="V101" s="268">
        <v>20.7</v>
      </c>
      <c r="W101" s="272">
        <v>0.30486111111111108</v>
      </c>
      <c r="X101" s="268" t="s">
        <v>761</v>
      </c>
      <c r="Y101" s="268" t="s">
        <v>761</v>
      </c>
      <c r="Z101" s="268" t="s">
        <v>761</v>
      </c>
      <c r="AA101" s="268" t="s">
        <v>761</v>
      </c>
      <c r="AB101" s="79" t="s">
        <v>761</v>
      </c>
      <c r="AC101" s="79">
        <v>30.1</v>
      </c>
      <c r="AD101" s="79">
        <v>16.600000000000001</v>
      </c>
      <c r="AE101" s="268">
        <v>0.62</v>
      </c>
      <c r="AF101" s="268">
        <v>2.08</v>
      </c>
      <c r="AG101" s="268">
        <v>0.03</v>
      </c>
      <c r="AH101" s="268">
        <v>2.1</v>
      </c>
      <c r="AI101" s="268">
        <v>17.420000000000002</v>
      </c>
      <c r="AJ101" s="79">
        <v>19.53</v>
      </c>
      <c r="AK101" s="268">
        <v>192.34</v>
      </c>
      <c r="AL101" s="268">
        <v>29.23</v>
      </c>
      <c r="AM101" s="268">
        <v>6.58</v>
      </c>
      <c r="AN101" s="268">
        <v>46.65</v>
      </c>
      <c r="AO101" s="268">
        <v>48.75</v>
      </c>
      <c r="AP101" s="268">
        <v>4.74</v>
      </c>
      <c r="AQ101" s="268">
        <v>0.02</v>
      </c>
      <c r="AR101" s="271">
        <v>1</v>
      </c>
      <c r="AS101" s="268">
        <v>4.76</v>
      </c>
      <c r="AT101" s="265"/>
      <c r="AU101" s="265"/>
      <c r="AV101" s="265"/>
      <c r="AW101" s="265"/>
      <c r="AX101" s="265"/>
      <c r="AY101" s="265"/>
    </row>
    <row r="102" spans="1:51" x14ac:dyDescent="0.2">
      <c r="A102" s="265" t="s">
        <v>756</v>
      </c>
      <c r="B102" s="268" t="s">
        <v>311</v>
      </c>
      <c r="C102" s="268" t="s">
        <v>765</v>
      </c>
      <c r="D102" s="265"/>
      <c r="E102" s="269">
        <v>44757</v>
      </c>
      <c r="F102" s="268" t="s">
        <v>1143</v>
      </c>
      <c r="G102" s="268" t="s">
        <v>1159</v>
      </c>
      <c r="H102" s="265" t="s">
        <v>1150</v>
      </c>
      <c r="I102" s="268">
        <v>0</v>
      </c>
      <c r="J102" s="268" t="s">
        <v>760</v>
      </c>
      <c r="K102" s="270">
        <v>0.37083333333333335</v>
      </c>
      <c r="L102" s="268">
        <v>2</v>
      </c>
      <c r="M102" s="268">
        <v>1</v>
      </c>
      <c r="N102" s="268" t="s">
        <v>757</v>
      </c>
      <c r="O102" s="268" t="s">
        <v>761</v>
      </c>
      <c r="P102" s="268">
        <v>0.4</v>
      </c>
      <c r="Q102" s="268" t="s">
        <v>761</v>
      </c>
      <c r="R102" s="268" t="s">
        <v>761</v>
      </c>
      <c r="S102" s="268">
        <v>0.4</v>
      </c>
      <c r="T102" s="271">
        <v>1</v>
      </c>
      <c r="U102" s="268">
        <v>8.86</v>
      </c>
      <c r="V102" s="268">
        <v>20.7</v>
      </c>
      <c r="W102" s="272">
        <v>0.30763888888888891</v>
      </c>
      <c r="X102" s="268" t="s">
        <v>761</v>
      </c>
      <c r="Y102" s="268" t="s">
        <v>761</v>
      </c>
      <c r="Z102" s="268" t="s">
        <v>761</v>
      </c>
      <c r="AA102" s="268" t="s">
        <v>761</v>
      </c>
      <c r="AB102" s="79" t="s">
        <v>761</v>
      </c>
      <c r="AC102" s="79">
        <v>29.7</v>
      </c>
      <c r="AD102" s="79">
        <v>45.9</v>
      </c>
      <c r="AE102" s="268" t="s">
        <v>763</v>
      </c>
      <c r="AF102" s="268" t="s">
        <v>763</v>
      </c>
      <c r="AG102" s="268" t="s">
        <v>763</v>
      </c>
      <c r="AH102" s="268" t="s">
        <v>763</v>
      </c>
      <c r="AI102" s="268" t="s">
        <v>763</v>
      </c>
      <c r="AJ102" s="268" t="s">
        <v>763</v>
      </c>
      <c r="AK102" s="268" t="s">
        <v>763</v>
      </c>
      <c r="AL102" s="268" t="s">
        <v>763</v>
      </c>
      <c r="AM102" s="268" t="s">
        <v>763</v>
      </c>
      <c r="AN102" s="268" t="s">
        <v>763</v>
      </c>
      <c r="AO102" s="268" t="s">
        <v>763</v>
      </c>
      <c r="AP102" s="268" t="s">
        <v>763</v>
      </c>
      <c r="AQ102" s="268" t="s">
        <v>763</v>
      </c>
      <c r="AR102" s="268" t="s">
        <v>763</v>
      </c>
      <c r="AS102" s="268" t="s">
        <v>763</v>
      </c>
      <c r="AT102" s="265"/>
      <c r="AU102" s="265"/>
      <c r="AV102" s="265"/>
      <c r="AW102" s="265"/>
      <c r="AX102" s="265"/>
      <c r="AY102" s="265"/>
    </row>
    <row r="103" spans="1:51" x14ac:dyDescent="0.2">
      <c r="A103" s="265" t="s">
        <v>756</v>
      </c>
      <c r="B103" s="268" t="s">
        <v>394</v>
      </c>
      <c r="C103" s="268" t="s">
        <v>757</v>
      </c>
      <c r="D103" s="265"/>
      <c r="E103" s="269">
        <v>44771</v>
      </c>
      <c r="F103" s="268" t="s">
        <v>70</v>
      </c>
      <c r="G103" s="268" t="s">
        <v>1124</v>
      </c>
      <c r="H103" s="265" t="s">
        <v>1160</v>
      </c>
      <c r="I103" s="268">
        <v>0</v>
      </c>
      <c r="J103" s="268" t="s">
        <v>760</v>
      </c>
      <c r="K103" s="270">
        <v>0.35347222222222219</v>
      </c>
      <c r="L103" s="268">
        <v>3</v>
      </c>
      <c r="M103" s="268">
        <v>1</v>
      </c>
      <c r="N103" s="268" t="s">
        <v>519</v>
      </c>
      <c r="O103" s="268" t="s">
        <v>761</v>
      </c>
      <c r="P103" s="268">
        <v>1.55</v>
      </c>
      <c r="Q103" s="268">
        <v>1.27</v>
      </c>
      <c r="R103" s="268">
        <v>1.3</v>
      </c>
      <c r="S103" s="268">
        <v>1.28</v>
      </c>
      <c r="T103" s="271">
        <v>0.83</v>
      </c>
      <c r="U103" s="268">
        <v>8.48</v>
      </c>
      <c r="V103" s="268">
        <v>24.3</v>
      </c>
      <c r="W103" s="272">
        <v>0.24861111111111112</v>
      </c>
      <c r="X103" s="268">
        <v>0.15</v>
      </c>
      <c r="Y103" s="268">
        <v>27.6</v>
      </c>
      <c r="Z103" s="268">
        <v>4.79</v>
      </c>
      <c r="AA103" s="268">
        <v>4.03</v>
      </c>
      <c r="AB103" s="79">
        <v>72.400000000000006</v>
      </c>
      <c r="AC103" s="79">
        <v>31</v>
      </c>
      <c r="AD103" s="79">
        <v>47.9</v>
      </c>
      <c r="AE103" s="268" t="s">
        <v>763</v>
      </c>
      <c r="AF103" s="268" t="s">
        <v>763</v>
      </c>
      <c r="AG103" s="268" t="s">
        <v>763</v>
      </c>
      <c r="AH103" s="268" t="s">
        <v>763</v>
      </c>
      <c r="AI103" s="268" t="s">
        <v>763</v>
      </c>
      <c r="AJ103" s="268" t="s">
        <v>763</v>
      </c>
      <c r="AK103" s="268" t="s">
        <v>763</v>
      </c>
      <c r="AL103" s="268" t="s">
        <v>763</v>
      </c>
      <c r="AM103" s="268" t="s">
        <v>763</v>
      </c>
      <c r="AN103" s="268" t="s">
        <v>763</v>
      </c>
      <c r="AO103" s="268" t="s">
        <v>763</v>
      </c>
      <c r="AP103" s="268" t="s">
        <v>763</v>
      </c>
      <c r="AQ103" s="268" t="s">
        <v>763</v>
      </c>
      <c r="AR103" s="268" t="s">
        <v>763</v>
      </c>
      <c r="AS103" s="268" t="s">
        <v>763</v>
      </c>
      <c r="AT103" s="265"/>
      <c r="AU103" s="265"/>
      <c r="AV103" s="265"/>
      <c r="AW103" s="265"/>
      <c r="AX103" s="265"/>
      <c r="AY103" s="265"/>
    </row>
    <row r="104" spans="1:51" x14ac:dyDescent="0.2">
      <c r="A104" s="265" t="s">
        <v>756</v>
      </c>
      <c r="B104" s="268" t="s">
        <v>394</v>
      </c>
      <c r="C104" s="268" t="s">
        <v>764</v>
      </c>
      <c r="D104" s="265"/>
      <c r="E104" s="269">
        <v>44771</v>
      </c>
      <c r="F104" s="268" t="s">
        <v>70</v>
      </c>
      <c r="G104" s="268" t="s">
        <v>1124</v>
      </c>
      <c r="H104" s="265" t="s">
        <v>1160</v>
      </c>
      <c r="I104" s="268">
        <v>0</v>
      </c>
      <c r="J104" s="268" t="s">
        <v>760</v>
      </c>
      <c r="K104" s="270">
        <v>0.35347222222222219</v>
      </c>
      <c r="L104" s="268">
        <v>3</v>
      </c>
      <c r="M104" s="268">
        <v>1</v>
      </c>
      <c r="N104" s="268" t="s">
        <v>519</v>
      </c>
      <c r="O104" s="268" t="s">
        <v>761</v>
      </c>
      <c r="P104" s="268">
        <v>1.55</v>
      </c>
      <c r="Q104" s="268">
        <v>1.27</v>
      </c>
      <c r="R104" s="268">
        <v>1.3</v>
      </c>
      <c r="S104" s="268">
        <v>1.28</v>
      </c>
      <c r="T104" s="271">
        <v>0.83</v>
      </c>
      <c r="U104" s="268">
        <v>8.48</v>
      </c>
      <c r="V104" s="268">
        <v>24.3</v>
      </c>
      <c r="W104" s="272">
        <v>0.25</v>
      </c>
      <c r="X104" s="268">
        <v>0.75</v>
      </c>
      <c r="Y104" s="268">
        <v>27.6</v>
      </c>
      <c r="Z104" s="268">
        <v>4.75</v>
      </c>
      <c r="AA104" s="268">
        <v>4</v>
      </c>
      <c r="AB104" s="79">
        <v>71.8</v>
      </c>
      <c r="AC104" s="79">
        <v>31</v>
      </c>
      <c r="AD104" s="79">
        <v>47.8</v>
      </c>
      <c r="AE104" s="268">
        <v>0.55000000000000004</v>
      </c>
      <c r="AF104" s="268">
        <v>3</v>
      </c>
      <c r="AG104" s="268">
        <v>0.17</v>
      </c>
      <c r="AH104" s="268">
        <v>3.17</v>
      </c>
      <c r="AI104" s="268">
        <v>31.55</v>
      </c>
      <c r="AJ104" s="79">
        <v>34.71</v>
      </c>
      <c r="AK104" s="268">
        <v>132.33000000000001</v>
      </c>
      <c r="AL104" s="268">
        <v>18.22</v>
      </c>
      <c r="AM104" s="268">
        <v>7.26</v>
      </c>
      <c r="AN104" s="268">
        <v>49.77</v>
      </c>
      <c r="AO104" s="268">
        <v>52.93</v>
      </c>
      <c r="AP104" s="268">
        <v>6.62</v>
      </c>
      <c r="AQ104" s="268">
        <v>0.03</v>
      </c>
      <c r="AR104" s="271">
        <v>1</v>
      </c>
      <c r="AS104" s="268">
        <v>6.65</v>
      </c>
      <c r="AT104" s="265"/>
      <c r="AU104" s="265"/>
      <c r="AV104" s="265"/>
      <c r="AW104" s="265"/>
      <c r="AX104" s="265"/>
      <c r="AY104" s="265"/>
    </row>
    <row r="105" spans="1:51" x14ac:dyDescent="0.2">
      <c r="A105" s="265" t="s">
        <v>756</v>
      </c>
      <c r="B105" s="268" t="s">
        <v>394</v>
      </c>
      <c r="C105" s="268" t="s">
        <v>765</v>
      </c>
      <c r="D105" s="265"/>
      <c r="E105" s="269">
        <v>44771</v>
      </c>
      <c r="F105" s="268" t="s">
        <v>70</v>
      </c>
      <c r="G105" s="268" t="s">
        <v>1124</v>
      </c>
      <c r="H105" s="265" t="s">
        <v>1160</v>
      </c>
      <c r="I105" s="268">
        <v>0</v>
      </c>
      <c r="J105" s="268" t="s">
        <v>760</v>
      </c>
      <c r="K105" s="270">
        <v>0.35347222222222219</v>
      </c>
      <c r="L105" s="268">
        <v>3</v>
      </c>
      <c r="M105" s="268">
        <v>1</v>
      </c>
      <c r="N105" s="268" t="s">
        <v>519</v>
      </c>
      <c r="O105" s="268" t="s">
        <v>761</v>
      </c>
      <c r="P105" s="268">
        <v>1.55</v>
      </c>
      <c r="Q105" s="268">
        <v>1.27</v>
      </c>
      <c r="R105" s="268">
        <v>1.3</v>
      </c>
      <c r="S105" s="268">
        <v>1.28</v>
      </c>
      <c r="T105" s="271">
        <v>0.83</v>
      </c>
      <c r="U105" s="268">
        <v>8.48</v>
      </c>
      <c r="V105" s="268">
        <v>24.3</v>
      </c>
      <c r="W105" s="272">
        <v>0.25347222222222221</v>
      </c>
      <c r="X105" s="268">
        <v>1.2</v>
      </c>
      <c r="Y105" s="268">
        <v>27.6</v>
      </c>
      <c r="Z105" s="268">
        <v>4.67</v>
      </c>
      <c r="AA105" s="268">
        <v>3.93</v>
      </c>
      <c r="AB105" s="79">
        <v>70.7</v>
      </c>
      <c r="AC105" s="79">
        <v>31</v>
      </c>
      <c r="AD105" s="79">
        <v>48</v>
      </c>
      <c r="AE105" s="268" t="s">
        <v>763</v>
      </c>
      <c r="AF105" s="268" t="s">
        <v>763</v>
      </c>
      <c r="AG105" s="268" t="s">
        <v>763</v>
      </c>
      <c r="AH105" s="268" t="s">
        <v>763</v>
      </c>
      <c r="AI105" s="268" t="s">
        <v>763</v>
      </c>
      <c r="AJ105" s="268" t="s">
        <v>763</v>
      </c>
      <c r="AK105" s="268" t="s">
        <v>763</v>
      </c>
      <c r="AL105" s="268" t="s">
        <v>763</v>
      </c>
      <c r="AM105" s="268" t="s">
        <v>763</v>
      </c>
      <c r="AN105" s="268" t="s">
        <v>763</v>
      </c>
      <c r="AO105" s="268" t="s">
        <v>763</v>
      </c>
      <c r="AP105" s="268" t="s">
        <v>763</v>
      </c>
      <c r="AQ105" s="268" t="s">
        <v>763</v>
      </c>
      <c r="AR105" s="268" t="s">
        <v>763</v>
      </c>
      <c r="AS105" s="268" t="s">
        <v>763</v>
      </c>
      <c r="AT105" s="265"/>
      <c r="AU105" s="265"/>
      <c r="AV105" s="265"/>
      <c r="AW105" s="265"/>
      <c r="AX105" s="265"/>
      <c r="AY105" s="265"/>
    </row>
    <row r="106" spans="1:51" x14ac:dyDescent="0.2">
      <c r="A106" s="265" t="s">
        <v>756</v>
      </c>
      <c r="B106" s="268" t="s">
        <v>395</v>
      </c>
      <c r="C106" s="268" t="s">
        <v>757</v>
      </c>
      <c r="D106" s="265"/>
      <c r="E106" s="269">
        <v>44771</v>
      </c>
      <c r="F106" s="268" t="s">
        <v>70</v>
      </c>
      <c r="G106" s="268" t="s">
        <v>1126</v>
      </c>
      <c r="H106" s="265" t="s">
        <v>1160</v>
      </c>
      <c r="I106" s="268">
        <v>0</v>
      </c>
      <c r="J106" s="268" t="s">
        <v>760</v>
      </c>
      <c r="K106" s="270">
        <v>0.35347222222222219</v>
      </c>
      <c r="L106" s="268">
        <v>3</v>
      </c>
      <c r="M106" s="268">
        <v>1</v>
      </c>
      <c r="N106" s="268" t="s">
        <v>519</v>
      </c>
      <c r="O106" s="268" t="s">
        <v>762</v>
      </c>
      <c r="P106" s="268">
        <v>1.3</v>
      </c>
      <c r="Q106" s="268">
        <v>1.3</v>
      </c>
      <c r="R106" s="268">
        <v>1.25</v>
      </c>
      <c r="S106" s="268">
        <v>1.2749999999999999</v>
      </c>
      <c r="T106" s="271">
        <v>0.98</v>
      </c>
      <c r="U106" s="268">
        <v>8.3699999999999992</v>
      </c>
      <c r="V106" s="268">
        <v>24.6</v>
      </c>
      <c r="W106" s="272">
        <v>0.25972222222222224</v>
      </c>
      <c r="X106" s="268" t="s">
        <v>761</v>
      </c>
      <c r="Y106" s="268">
        <v>26.9</v>
      </c>
      <c r="Z106" s="268">
        <v>2.9</v>
      </c>
      <c r="AA106" s="268">
        <v>2.44</v>
      </c>
      <c r="AB106" s="79">
        <v>58.8</v>
      </c>
      <c r="AC106" s="79">
        <v>31</v>
      </c>
      <c r="AD106" s="79">
        <v>47.9</v>
      </c>
      <c r="AE106" s="268" t="s">
        <v>763</v>
      </c>
      <c r="AF106" s="268" t="s">
        <v>763</v>
      </c>
      <c r="AG106" s="268" t="s">
        <v>763</v>
      </c>
      <c r="AH106" s="268" t="s">
        <v>763</v>
      </c>
      <c r="AI106" s="268" t="s">
        <v>763</v>
      </c>
      <c r="AJ106" s="268" t="s">
        <v>763</v>
      </c>
      <c r="AK106" s="268" t="s">
        <v>763</v>
      </c>
      <c r="AL106" s="268" t="s">
        <v>763</v>
      </c>
      <c r="AM106" s="268" t="s">
        <v>763</v>
      </c>
      <c r="AN106" s="268" t="s">
        <v>763</v>
      </c>
      <c r="AO106" s="268" t="s">
        <v>763</v>
      </c>
      <c r="AP106" s="268" t="s">
        <v>763</v>
      </c>
      <c r="AQ106" s="268" t="s">
        <v>763</v>
      </c>
      <c r="AR106" s="268" t="s">
        <v>763</v>
      </c>
      <c r="AS106" s="268" t="s">
        <v>763</v>
      </c>
      <c r="AT106" s="265"/>
      <c r="AU106" s="265"/>
      <c r="AV106" s="265"/>
      <c r="AW106" s="265"/>
      <c r="AX106" s="265"/>
      <c r="AY106" s="265"/>
    </row>
    <row r="107" spans="1:51" x14ac:dyDescent="0.2">
      <c r="A107" s="265" t="s">
        <v>756</v>
      </c>
      <c r="B107" s="268" t="s">
        <v>395</v>
      </c>
      <c r="C107" s="268" t="s">
        <v>764</v>
      </c>
      <c r="D107" s="265"/>
      <c r="E107" s="269">
        <v>44771</v>
      </c>
      <c r="F107" s="268" t="s">
        <v>70</v>
      </c>
      <c r="G107" s="268" t="s">
        <v>1126</v>
      </c>
      <c r="H107" s="265" t="s">
        <v>1160</v>
      </c>
      <c r="I107" s="268">
        <v>0</v>
      </c>
      <c r="J107" s="268" t="s">
        <v>760</v>
      </c>
      <c r="K107" s="270">
        <v>0.35347222222222219</v>
      </c>
      <c r="L107" s="268">
        <v>3</v>
      </c>
      <c r="M107" s="268">
        <v>1</v>
      </c>
      <c r="N107" s="268" t="s">
        <v>519</v>
      </c>
      <c r="O107" s="268" t="s">
        <v>762</v>
      </c>
      <c r="P107" s="268">
        <v>1.3</v>
      </c>
      <c r="Q107" s="268">
        <v>1.3</v>
      </c>
      <c r="R107" s="268">
        <v>1.25</v>
      </c>
      <c r="S107" s="268">
        <v>1.2749999999999999</v>
      </c>
      <c r="T107" s="271">
        <v>0.98</v>
      </c>
      <c r="U107" s="268">
        <v>8.3699999999999992</v>
      </c>
      <c r="V107" s="268">
        <v>24.6</v>
      </c>
      <c r="W107" s="272">
        <v>0.25972222222222224</v>
      </c>
      <c r="X107" s="268">
        <v>0.65</v>
      </c>
      <c r="Y107" s="268">
        <v>27.1</v>
      </c>
      <c r="Z107" s="268">
        <v>3.8</v>
      </c>
      <c r="AA107" s="268">
        <v>3.2</v>
      </c>
      <c r="AB107" s="79">
        <v>57.2</v>
      </c>
      <c r="AC107" s="79">
        <v>30.9</v>
      </c>
      <c r="AD107" s="79">
        <v>47.8</v>
      </c>
      <c r="AE107" s="268">
        <v>0.6</v>
      </c>
      <c r="AF107" s="268">
        <v>4.18</v>
      </c>
      <c r="AG107" s="268">
        <v>0.32</v>
      </c>
      <c r="AH107" s="268">
        <v>4.5</v>
      </c>
      <c r="AI107" s="268">
        <v>26.73</v>
      </c>
      <c r="AJ107" s="79">
        <v>31.23</v>
      </c>
      <c r="AK107" s="268">
        <v>108.48</v>
      </c>
      <c r="AL107" s="268">
        <v>14.11</v>
      </c>
      <c r="AM107" s="268">
        <v>7.69</v>
      </c>
      <c r="AN107" s="268">
        <v>40.840000000000003</v>
      </c>
      <c r="AO107" s="268">
        <v>45.34</v>
      </c>
      <c r="AP107" s="268">
        <v>4.5999999999999996</v>
      </c>
      <c r="AQ107" s="268">
        <v>0.03</v>
      </c>
      <c r="AR107" s="271">
        <v>1</v>
      </c>
      <c r="AS107" s="268">
        <v>4.63</v>
      </c>
      <c r="AT107" s="265"/>
      <c r="AU107" s="265"/>
      <c r="AV107" s="265"/>
      <c r="AW107" s="265"/>
      <c r="AX107" s="265"/>
      <c r="AY107" s="265"/>
    </row>
    <row r="108" spans="1:51" x14ac:dyDescent="0.2">
      <c r="A108" s="265" t="s">
        <v>756</v>
      </c>
      <c r="B108" s="268" t="s">
        <v>395</v>
      </c>
      <c r="C108" s="268" t="s">
        <v>765</v>
      </c>
      <c r="D108" s="265"/>
      <c r="E108" s="269">
        <v>44771</v>
      </c>
      <c r="F108" s="268" t="s">
        <v>70</v>
      </c>
      <c r="G108" s="268" t="s">
        <v>1126</v>
      </c>
      <c r="H108" s="265" t="s">
        <v>1160</v>
      </c>
      <c r="I108" s="268">
        <v>0</v>
      </c>
      <c r="J108" s="268" t="s">
        <v>760</v>
      </c>
      <c r="K108" s="270">
        <v>0.35347222222222219</v>
      </c>
      <c r="L108" s="268">
        <v>3</v>
      </c>
      <c r="M108" s="268">
        <v>1</v>
      </c>
      <c r="N108" s="268" t="s">
        <v>519</v>
      </c>
      <c r="O108" s="268" t="s">
        <v>762</v>
      </c>
      <c r="P108" s="268">
        <v>1.3</v>
      </c>
      <c r="Q108" s="268">
        <v>1.3</v>
      </c>
      <c r="R108" s="268">
        <v>1.25</v>
      </c>
      <c r="S108" s="268">
        <v>1.2749999999999999</v>
      </c>
      <c r="T108" s="271">
        <v>0.98</v>
      </c>
      <c r="U108" s="268">
        <v>8.3699999999999992</v>
      </c>
      <c r="V108" s="268">
        <v>24.6</v>
      </c>
      <c r="W108" s="272">
        <v>0.26041666666666669</v>
      </c>
      <c r="X108" s="268">
        <v>1</v>
      </c>
      <c r="Y108" s="268">
        <v>27.1</v>
      </c>
      <c r="Z108" s="268">
        <v>3.75</v>
      </c>
      <c r="AA108" s="268">
        <v>3.15</v>
      </c>
      <c r="AB108" s="79">
        <v>56.3</v>
      </c>
      <c r="AC108" s="79">
        <v>31</v>
      </c>
      <c r="AD108" s="79">
        <v>47.9</v>
      </c>
      <c r="AE108" s="268" t="s">
        <v>763</v>
      </c>
      <c r="AF108" s="268" t="s">
        <v>763</v>
      </c>
      <c r="AG108" s="268" t="s">
        <v>763</v>
      </c>
      <c r="AH108" s="268" t="s">
        <v>763</v>
      </c>
      <c r="AI108" s="268" t="s">
        <v>763</v>
      </c>
      <c r="AJ108" s="268" t="s">
        <v>763</v>
      </c>
      <c r="AK108" s="268" t="s">
        <v>763</v>
      </c>
      <c r="AL108" s="268" t="s">
        <v>763</v>
      </c>
      <c r="AM108" s="268" t="s">
        <v>763</v>
      </c>
      <c r="AN108" s="268" t="s">
        <v>763</v>
      </c>
      <c r="AO108" s="268" t="s">
        <v>763</v>
      </c>
      <c r="AP108" s="268" t="s">
        <v>763</v>
      </c>
      <c r="AQ108" s="268" t="s">
        <v>763</v>
      </c>
      <c r="AR108" s="268" t="s">
        <v>763</v>
      </c>
      <c r="AS108" s="268" t="s">
        <v>763</v>
      </c>
      <c r="AT108" s="265"/>
      <c r="AU108" s="265"/>
      <c r="AV108" s="265"/>
      <c r="AW108" s="265"/>
      <c r="AX108" s="265"/>
      <c r="AY108" s="265"/>
    </row>
    <row r="109" spans="1:51" x14ac:dyDescent="0.2">
      <c r="A109" s="265" t="s">
        <v>756</v>
      </c>
      <c r="B109" s="268" t="s">
        <v>397</v>
      </c>
      <c r="C109" s="268" t="s">
        <v>757</v>
      </c>
      <c r="D109" s="265"/>
      <c r="E109" s="269">
        <v>44771</v>
      </c>
      <c r="F109" s="268" t="s">
        <v>70</v>
      </c>
      <c r="G109" s="268" t="s">
        <v>1128</v>
      </c>
      <c r="H109" s="265" t="s">
        <v>1160</v>
      </c>
      <c r="I109" s="268">
        <v>0</v>
      </c>
      <c r="J109" s="268" t="s">
        <v>760</v>
      </c>
      <c r="K109" s="270">
        <v>0.35347222222222219</v>
      </c>
      <c r="L109" s="268">
        <v>3</v>
      </c>
      <c r="M109" s="268">
        <v>1</v>
      </c>
      <c r="N109" s="268" t="s">
        <v>519</v>
      </c>
      <c r="O109" s="268" t="s">
        <v>776</v>
      </c>
      <c r="P109" s="268">
        <v>1.67</v>
      </c>
      <c r="Q109" s="268">
        <v>1.2</v>
      </c>
      <c r="R109" s="268">
        <v>1.1499999999999999</v>
      </c>
      <c r="S109" s="268">
        <v>1.175</v>
      </c>
      <c r="T109" s="271">
        <v>0.7</v>
      </c>
      <c r="U109" s="268">
        <v>8</v>
      </c>
      <c r="V109" s="268">
        <v>26.3</v>
      </c>
      <c r="W109" s="272">
        <v>0.27499999999999997</v>
      </c>
      <c r="X109" s="268" t="s">
        <v>761</v>
      </c>
      <c r="Y109" s="268">
        <v>26.7</v>
      </c>
      <c r="Z109" s="268">
        <v>4.4400000000000004</v>
      </c>
      <c r="AA109" s="268">
        <v>3.73</v>
      </c>
      <c r="AB109" s="79">
        <v>66.3</v>
      </c>
      <c r="AC109" s="79">
        <v>30.9</v>
      </c>
      <c r="AD109" s="79">
        <v>47.8</v>
      </c>
      <c r="AE109" s="268" t="s">
        <v>763</v>
      </c>
      <c r="AF109" s="268" t="s">
        <v>763</v>
      </c>
      <c r="AG109" s="268" t="s">
        <v>763</v>
      </c>
      <c r="AH109" s="268" t="s">
        <v>763</v>
      </c>
      <c r="AI109" s="268" t="s">
        <v>763</v>
      </c>
      <c r="AJ109" s="268" t="s">
        <v>763</v>
      </c>
      <c r="AK109" s="268" t="s">
        <v>763</v>
      </c>
      <c r="AL109" s="268" t="s">
        <v>763</v>
      </c>
      <c r="AM109" s="268" t="s">
        <v>763</v>
      </c>
      <c r="AN109" s="268" t="s">
        <v>763</v>
      </c>
      <c r="AO109" s="268" t="s">
        <v>763</v>
      </c>
      <c r="AP109" s="268" t="s">
        <v>763</v>
      </c>
      <c r="AQ109" s="268" t="s">
        <v>763</v>
      </c>
      <c r="AR109" s="268" t="s">
        <v>763</v>
      </c>
      <c r="AS109" s="268" t="s">
        <v>763</v>
      </c>
      <c r="AT109" s="265"/>
      <c r="AU109" s="265"/>
      <c r="AV109" s="265"/>
      <c r="AW109" s="265"/>
      <c r="AX109" s="265"/>
      <c r="AY109" s="265"/>
    </row>
    <row r="110" spans="1:51" x14ac:dyDescent="0.2">
      <c r="A110" s="265" t="s">
        <v>756</v>
      </c>
      <c r="B110" s="268" t="s">
        <v>397</v>
      </c>
      <c r="C110" s="268" t="s">
        <v>764</v>
      </c>
      <c r="D110" s="265"/>
      <c r="E110" s="269">
        <v>44771</v>
      </c>
      <c r="F110" s="268" t="s">
        <v>70</v>
      </c>
      <c r="G110" s="268" t="s">
        <v>1128</v>
      </c>
      <c r="H110" s="265" t="s">
        <v>1160</v>
      </c>
      <c r="I110" s="268">
        <v>0</v>
      </c>
      <c r="J110" s="268" t="s">
        <v>760</v>
      </c>
      <c r="K110" s="270">
        <v>0.35347222222222219</v>
      </c>
      <c r="L110" s="268">
        <v>3</v>
      </c>
      <c r="M110" s="268">
        <v>1</v>
      </c>
      <c r="N110" s="268" t="s">
        <v>519</v>
      </c>
      <c r="O110" s="268" t="s">
        <v>776</v>
      </c>
      <c r="P110" s="268">
        <v>1.67</v>
      </c>
      <c r="Q110" s="268">
        <v>1.2</v>
      </c>
      <c r="R110" s="268">
        <v>1.1499999999999999</v>
      </c>
      <c r="S110" s="268">
        <v>1.175</v>
      </c>
      <c r="T110" s="271">
        <v>0.7</v>
      </c>
      <c r="U110" s="268">
        <v>8</v>
      </c>
      <c r="V110" s="268">
        <v>26.3</v>
      </c>
      <c r="W110" s="272">
        <v>0.27569444444444446</v>
      </c>
      <c r="X110" s="268">
        <v>0.8</v>
      </c>
      <c r="Y110" s="268">
        <v>26.7</v>
      </c>
      <c r="Z110" s="268">
        <v>4.3899999999999997</v>
      </c>
      <c r="AA110" s="268">
        <v>3.69</v>
      </c>
      <c r="AB110" s="79">
        <v>65.599999999999994</v>
      </c>
      <c r="AC110" s="79">
        <v>30.9</v>
      </c>
      <c r="AD110" s="79">
        <v>47.8</v>
      </c>
      <c r="AE110" s="268">
        <v>0.85</v>
      </c>
      <c r="AF110" s="268">
        <v>3.49</v>
      </c>
      <c r="AG110" s="268">
        <v>0.24</v>
      </c>
      <c r="AH110" s="268">
        <v>3.73</v>
      </c>
      <c r="AI110" s="268">
        <v>29.53</v>
      </c>
      <c r="AJ110" s="79">
        <v>33.26</v>
      </c>
      <c r="AK110" s="268">
        <v>116.66</v>
      </c>
      <c r="AL110" s="268">
        <v>15.2</v>
      </c>
      <c r="AM110" s="268">
        <v>7.68</v>
      </c>
      <c r="AN110" s="268">
        <v>44.73</v>
      </c>
      <c r="AO110" s="268">
        <v>48.46</v>
      </c>
      <c r="AP110" s="268">
        <v>5.25</v>
      </c>
      <c r="AQ110" s="268">
        <v>0.03</v>
      </c>
      <c r="AR110" s="271">
        <v>1</v>
      </c>
      <c r="AS110" s="268">
        <v>5.28</v>
      </c>
      <c r="AT110" s="265"/>
      <c r="AU110" s="265"/>
      <c r="AV110" s="265"/>
      <c r="AW110" s="265"/>
      <c r="AX110" s="265"/>
      <c r="AY110" s="265"/>
    </row>
    <row r="111" spans="1:51" x14ac:dyDescent="0.2">
      <c r="A111" s="265" t="s">
        <v>756</v>
      </c>
      <c r="B111" s="268" t="s">
        <v>397</v>
      </c>
      <c r="C111" s="268" t="s">
        <v>765</v>
      </c>
      <c r="D111" s="265"/>
      <c r="E111" s="269">
        <v>44771</v>
      </c>
      <c r="F111" s="268" t="s">
        <v>70</v>
      </c>
      <c r="G111" s="268" t="s">
        <v>1128</v>
      </c>
      <c r="H111" s="265" t="s">
        <v>1160</v>
      </c>
      <c r="I111" s="268">
        <v>0</v>
      </c>
      <c r="J111" s="268" t="s">
        <v>760</v>
      </c>
      <c r="K111" s="270">
        <v>0.35347222222222219</v>
      </c>
      <c r="L111" s="268">
        <v>3</v>
      </c>
      <c r="M111" s="268">
        <v>1</v>
      </c>
      <c r="N111" s="268" t="s">
        <v>519</v>
      </c>
      <c r="O111" s="268" t="s">
        <v>776</v>
      </c>
      <c r="P111" s="268">
        <v>1.67</v>
      </c>
      <c r="Q111" s="268">
        <v>1.2</v>
      </c>
      <c r="R111" s="268">
        <v>1.1499999999999999</v>
      </c>
      <c r="S111" s="268">
        <v>1.175</v>
      </c>
      <c r="T111" s="271">
        <v>0.7</v>
      </c>
      <c r="U111" s="268">
        <v>8</v>
      </c>
      <c r="V111" s="268">
        <v>26.3</v>
      </c>
      <c r="W111" s="272">
        <v>0.27638888888888885</v>
      </c>
      <c r="X111" s="268">
        <v>1.3</v>
      </c>
      <c r="Y111" s="268">
        <v>26.7</v>
      </c>
      <c r="Z111" s="268">
        <v>4.38</v>
      </c>
      <c r="AA111" s="268">
        <v>3.68</v>
      </c>
      <c r="AB111" s="79">
        <v>65.3</v>
      </c>
      <c r="AC111" s="79">
        <v>30.9</v>
      </c>
      <c r="AD111" s="79">
        <v>47.8</v>
      </c>
      <c r="AE111" s="268" t="s">
        <v>763</v>
      </c>
      <c r="AF111" s="268" t="s">
        <v>763</v>
      </c>
      <c r="AG111" s="268" t="s">
        <v>763</v>
      </c>
      <c r="AH111" s="268" t="s">
        <v>763</v>
      </c>
      <c r="AI111" s="268" t="s">
        <v>763</v>
      </c>
      <c r="AJ111" s="268" t="s">
        <v>763</v>
      </c>
      <c r="AK111" s="268" t="s">
        <v>763</v>
      </c>
      <c r="AL111" s="268" t="s">
        <v>763</v>
      </c>
      <c r="AM111" s="268" t="s">
        <v>763</v>
      </c>
      <c r="AN111" s="268" t="s">
        <v>763</v>
      </c>
      <c r="AO111" s="268" t="s">
        <v>763</v>
      </c>
      <c r="AP111" s="268" t="s">
        <v>763</v>
      </c>
      <c r="AQ111" s="268" t="s">
        <v>763</v>
      </c>
      <c r="AR111" s="268" t="s">
        <v>763</v>
      </c>
      <c r="AS111" s="268" t="s">
        <v>763</v>
      </c>
      <c r="AT111" s="265"/>
      <c r="AU111" s="265"/>
      <c r="AV111" s="265"/>
      <c r="AW111" s="265"/>
      <c r="AX111" s="265"/>
      <c r="AY111" s="265"/>
    </row>
    <row r="112" spans="1:51" x14ac:dyDescent="0.2">
      <c r="A112" s="265" t="s">
        <v>756</v>
      </c>
      <c r="B112" s="268" t="s">
        <v>399</v>
      </c>
      <c r="C112" s="268" t="s">
        <v>757</v>
      </c>
      <c r="D112" s="265"/>
      <c r="E112" s="269">
        <v>44771</v>
      </c>
      <c r="F112" s="268" t="s">
        <v>70</v>
      </c>
      <c r="G112" s="268" t="s">
        <v>1129</v>
      </c>
      <c r="H112" s="265" t="s">
        <v>1160</v>
      </c>
      <c r="I112" s="268">
        <v>0</v>
      </c>
      <c r="J112" s="268" t="s">
        <v>760</v>
      </c>
      <c r="K112" s="270">
        <v>0.35347222222222219</v>
      </c>
      <c r="L112" s="268">
        <v>3</v>
      </c>
      <c r="M112" s="268">
        <v>1</v>
      </c>
      <c r="N112" s="268" t="s">
        <v>519</v>
      </c>
      <c r="O112" s="268" t="s">
        <v>761</v>
      </c>
      <c r="P112" s="268">
        <v>1.25</v>
      </c>
      <c r="Q112" s="268" t="s">
        <v>761</v>
      </c>
      <c r="R112" s="268" t="s">
        <v>761</v>
      </c>
      <c r="S112" s="268">
        <v>1.25</v>
      </c>
      <c r="T112" s="271">
        <v>1</v>
      </c>
      <c r="U112" s="268">
        <v>8.4600000000000009</v>
      </c>
      <c r="V112" s="268">
        <v>24.2</v>
      </c>
      <c r="W112" s="272">
        <v>0.28888888888888892</v>
      </c>
      <c r="X112" s="268">
        <v>0.15</v>
      </c>
      <c r="Y112" s="268">
        <v>26.6</v>
      </c>
      <c r="Z112" s="268">
        <v>4.8899999999999997</v>
      </c>
      <c r="AA112" s="268">
        <v>4.1100000000000003</v>
      </c>
      <c r="AB112" s="79">
        <v>73</v>
      </c>
      <c r="AC112" s="79">
        <v>30.9</v>
      </c>
      <c r="AD112" s="79">
        <v>47.7</v>
      </c>
      <c r="AE112" s="268" t="s">
        <v>763</v>
      </c>
      <c r="AF112" s="268" t="s">
        <v>763</v>
      </c>
      <c r="AG112" s="268" t="s">
        <v>763</v>
      </c>
      <c r="AH112" s="268" t="s">
        <v>763</v>
      </c>
      <c r="AI112" s="268" t="s">
        <v>763</v>
      </c>
      <c r="AJ112" s="268" t="s">
        <v>763</v>
      </c>
      <c r="AK112" s="268" t="s">
        <v>763</v>
      </c>
      <c r="AL112" s="268" t="s">
        <v>763</v>
      </c>
      <c r="AM112" s="268" t="s">
        <v>763</v>
      </c>
      <c r="AN112" s="268" t="s">
        <v>763</v>
      </c>
      <c r="AO112" s="268" t="s">
        <v>763</v>
      </c>
      <c r="AP112" s="268" t="s">
        <v>763</v>
      </c>
      <c r="AQ112" s="268" t="s">
        <v>763</v>
      </c>
      <c r="AR112" s="268" t="s">
        <v>763</v>
      </c>
      <c r="AS112" s="268" t="s">
        <v>763</v>
      </c>
      <c r="AT112" s="265"/>
      <c r="AU112" s="265"/>
      <c r="AV112" s="265"/>
      <c r="AW112" s="265"/>
      <c r="AX112" s="265"/>
      <c r="AY112" s="265"/>
    </row>
    <row r="113" spans="1:51" x14ac:dyDescent="0.2">
      <c r="A113" s="265" t="s">
        <v>756</v>
      </c>
      <c r="B113" s="268" t="s">
        <v>399</v>
      </c>
      <c r="C113" s="268" t="s">
        <v>764</v>
      </c>
      <c r="D113" s="265"/>
      <c r="E113" s="269">
        <v>44771</v>
      </c>
      <c r="F113" s="268" t="s">
        <v>70</v>
      </c>
      <c r="G113" s="268" t="s">
        <v>1129</v>
      </c>
      <c r="H113" s="265" t="s">
        <v>1160</v>
      </c>
      <c r="I113" s="268">
        <v>0</v>
      </c>
      <c r="J113" s="268" t="s">
        <v>760</v>
      </c>
      <c r="K113" s="270">
        <v>0.35347222222222219</v>
      </c>
      <c r="L113" s="268">
        <v>3</v>
      </c>
      <c r="M113" s="268">
        <v>1</v>
      </c>
      <c r="N113" s="268" t="s">
        <v>519</v>
      </c>
      <c r="O113" s="268" t="s">
        <v>761</v>
      </c>
      <c r="P113" s="268">
        <v>1.25</v>
      </c>
      <c r="Q113" s="268" t="s">
        <v>761</v>
      </c>
      <c r="R113" s="268" t="s">
        <v>761</v>
      </c>
      <c r="S113" s="268">
        <v>1.25</v>
      </c>
      <c r="T113" s="271">
        <v>1</v>
      </c>
      <c r="U113" s="268">
        <v>8.4600000000000009</v>
      </c>
      <c r="V113" s="268">
        <v>24.2</v>
      </c>
      <c r="W113" s="272">
        <v>0.28958333333333336</v>
      </c>
      <c r="X113" s="268">
        <v>0.6</v>
      </c>
      <c r="Y113" s="268">
        <v>26.7</v>
      </c>
      <c r="Z113" s="268">
        <v>4.8</v>
      </c>
      <c r="AA113" s="268">
        <v>4.04</v>
      </c>
      <c r="AB113" s="79">
        <v>71.400000000000006</v>
      </c>
      <c r="AC113" s="79">
        <v>30.9</v>
      </c>
      <c r="AD113" s="79">
        <v>47.8</v>
      </c>
      <c r="AE113" s="268">
        <v>0.9</v>
      </c>
      <c r="AF113" s="268">
        <v>1.33</v>
      </c>
      <c r="AG113" s="268">
        <v>0.03</v>
      </c>
      <c r="AH113" s="268">
        <v>1.35</v>
      </c>
      <c r="AI113" s="268">
        <v>27.7</v>
      </c>
      <c r="AJ113" s="79">
        <v>29.05</v>
      </c>
      <c r="AK113" s="268">
        <v>140.31</v>
      </c>
      <c r="AL113" s="268">
        <v>15.44</v>
      </c>
      <c r="AM113" s="268">
        <v>9.09</v>
      </c>
      <c r="AN113" s="268">
        <v>43.14</v>
      </c>
      <c r="AO113" s="268">
        <v>44.49</v>
      </c>
      <c r="AP113" s="268">
        <v>4.93</v>
      </c>
      <c r="AQ113" s="268">
        <v>0.03</v>
      </c>
      <c r="AR113" s="271">
        <v>1</v>
      </c>
      <c r="AS113" s="268">
        <v>4.96</v>
      </c>
      <c r="AT113" s="265"/>
      <c r="AU113" s="265"/>
      <c r="AV113" s="265"/>
      <c r="AW113" s="265"/>
      <c r="AX113" s="265"/>
      <c r="AY113" s="265"/>
    </row>
    <row r="114" spans="1:51" x14ac:dyDescent="0.2">
      <c r="A114" s="265" t="s">
        <v>756</v>
      </c>
      <c r="B114" s="268" t="s">
        <v>399</v>
      </c>
      <c r="C114" s="268" t="s">
        <v>765</v>
      </c>
      <c r="D114" s="265"/>
      <c r="E114" s="269">
        <v>44771</v>
      </c>
      <c r="F114" s="268" t="s">
        <v>70</v>
      </c>
      <c r="G114" s="268" t="s">
        <v>1129</v>
      </c>
      <c r="H114" s="265" t="s">
        <v>1160</v>
      </c>
      <c r="I114" s="268">
        <v>0</v>
      </c>
      <c r="J114" s="268" t="s">
        <v>760</v>
      </c>
      <c r="K114" s="270">
        <v>0.35347222222222219</v>
      </c>
      <c r="L114" s="268">
        <v>3</v>
      </c>
      <c r="M114" s="268">
        <v>1</v>
      </c>
      <c r="N114" s="268" t="s">
        <v>519</v>
      </c>
      <c r="O114" s="268" t="s">
        <v>761</v>
      </c>
      <c r="P114" s="268">
        <v>1.25</v>
      </c>
      <c r="Q114" s="268" t="s">
        <v>761</v>
      </c>
      <c r="R114" s="268" t="s">
        <v>761</v>
      </c>
      <c r="S114" s="268">
        <v>1.25</v>
      </c>
      <c r="T114" s="271">
        <v>1</v>
      </c>
      <c r="U114" s="268">
        <v>8.4600000000000009</v>
      </c>
      <c r="V114" s="268">
        <v>24.2</v>
      </c>
      <c r="W114" s="272">
        <v>0.28958333333333336</v>
      </c>
      <c r="X114" s="268">
        <v>0.95</v>
      </c>
      <c r="Y114" s="268">
        <v>26.7</v>
      </c>
      <c r="Z114" s="268">
        <v>4.74</v>
      </c>
      <c r="AA114" s="268">
        <v>3.98</v>
      </c>
      <c r="AB114" s="79">
        <v>71</v>
      </c>
      <c r="AC114" s="79">
        <v>30.9</v>
      </c>
      <c r="AD114" s="79">
        <v>47.8</v>
      </c>
      <c r="AE114" s="268" t="s">
        <v>763</v>
      </c>
      <c r="AF114" s="268" t="s">
        <v>763</v>
      </c>
      <c r="AG114" s="268" t="s">
        <v>763</v>
      </c>
      <c r="AH114" s="268" t="s">
        <v>763</v>
      </c>
      <c r="AI114" s="268" t="s">
        <v>763</v>
      </c>
      <c r="AJ114" s="268" t="s">
        <v>763</v>
      </c>
      <c r="AK114" s="268" t="s">
        <v>763</v>
      </c>
      <c r="AL114" s="268" t="s">
        <v>763</v>
      </c>
      <c r="AM114" s="268" t="s">
        <v>763</v>
      </c>
      <c r="AN114" s="268" t="s">
        <v>763</v>
      </c>
      <c r="AO114" s="268" t="s">
        <v>763</v>
      </c>
      <c r="AP114" s="268" t="s">
        <v>763</v>
      </c>
      <c r="AQ114" s="268" t="s">
        <v>763</v>
      </c>
      <c r="AR114" s="268" t="s">
        <v>763</v>
      </c>
      <c r="AS114" s="268" t="s">
        <v>763</v>
      </c>
      <c r="AT114" s="265"/>
      <c r="AU114" s="265"/>
      <c r="AV114" s="265"/>
      <c r="AW114" s="265"/>
      <c r="AX114" s="265"/>
      <c r="AY114" s="265"/>
    </row>
    <row r="115" spans="1:51" x14ac:dyDescent="0.2">
      <c r="A115" s="268" t="s">
        <v>756</v>
      </c>
      <c r="B115" s="268" t="s">
        <v>656</v>
      </c>
      <c r="C115" s="268" t="s">
        <v>764</v>
      </c>
      <c r="D115" s="268"/>
      <c r="E115" s="273">
        <v>44771</v>
      </c>
      <c r="F115" s="268" t="s">
        <v>793</v>
      </c>
      <c r="G115" s="268" t="s">
        <v>1130</v>
      </c>
      <c r="H115" s="268" t="s">
        <v>772</v>
      </c>
      <c r="I115" s="268">
        <v>1</v>
      </c>
      <c r="J115" s="268" t="s">
        <v>519</v>
      </c>
      <c r="K115" s="268" t="s">
        <v>761</v>
      </c>
      <c r="L115" s="268">
        <v>2</v>
      </c>
      <c r="M115" s="268">
        <v>2</v>
      </c>
      <c r="N115" s="268" t="s">
        <v>761</v>
      </c>
      <c r="O115" s="268" t="s">
        <v>761</v>
      </c>
      <c r="P115" s="268">
        <v>0.2</v>
      </c>
      <c r="Q115" s="268" t="s">
        <v>761</v>
      </c>
      <c r="R115" s="268" t="s">
        <v>761</v>
      </c>
      <c r="S115" s="268" t="s">
        <v>761</v>
      </c>
      <c r="T115" s="268" t="s">
        <v>761</v>
      </c>
      <c r="U115" s="268" t="s">
        <v>519</v>
      </c>
      <c r="V115" s="268" t="s">
        <v>519</v>
      </c>
      <c r="W115" s="272">
        <v>0.3444444444444445</v>
      </c>
      <c r="X115" s="268">
        <v>0.1</v>
      </c>
      <c r="Y115" s="268" t="s">
        <v>761</v>
      </c>
      <c r="Z115" s="268" t="s">
        <v>761</v>
      </c>
      <c r="AA115" s="268" t="s">
        <v>761</v>
      </c>
      <c r="AB115" s="79" t="s">
        <v>761</v>
      </c>
      <c r="AC115" s="79">
        <v>0.4</v>
      </c>
      <c r="AD115" s="79">
        <v>0.86699999999999999</v>
      </c>
      <c r="AE115" s="268">
        <v>0.95</v>
      </c>
      <c r="AF115" s="268">
        <v>31.97</v>
      </c>
      <c r="AG115" s="268">
        <v>48.88</v>
      </c>
      <c r="AH115" s="268">
        <v>80.849999999999994</v>
      </c>
      <c r="AI115" s="268">
        <v>20.34</v>
      </c>
      <c r="AJ115" s="79">
        <v>101.19</v>
      </c>
      <c r="AK115" s="268">
        <v>530.84</v>
      </c>
      <c r="AL115" s="268">
        <v>45.9</v>
      </c>
      <c r="AM115" s="268">
        <v>11.56</v>
      </c>
      <c r="AN115" s="268">
        <v>66.239999999999995</v>
      </c>
      <c r="AO115" s="268">
        <v>147.09</v>
      </c>
      <c r="AP115" s="268">
        <v>12.27</v>
      </c>
      <c r="AQ115" s="268">
        <v>0.03</v>
      </c>
      <c r="AR115" s="271">
        <v>1</v>
      </c>
      <c r="AS115" s="268">
        <v>12.3</v>
      </c>
      <c r="AT115" s="268"/>
      <c r="AU115" s="268"/>
      <c r="AV115" s="268"/>
      <c r="AW115" s="268"/>
      <c r="AX115" s="268"/>
      <c r="AY115" s="265"/>
    </row>
    <row r="116" spans="1:51" x14ac:dyDescent="0.2">
      <c r="A116" s="268" t="s">
        <v>756</v>
      </c>
      <c r="B116" s="268" t="s">
        <v>659</v>
      </c>
      <c r="C116" s="268" t="s">
        <v>764</v>
      </c>
      <c r="D116" s="268"/>
      <c r="E116" s="273">
        <v>44771</v>
      </c>
      <c r="F116" s="268" t="s">
        <v>793</v>
      </c>
      <c r="G116" s="268" t="s">
        <v>1131</v>
      </c>
      <c r="H116" s="268" t="s">
        <v>772</v>
      </c>
      <c r="I116" s="268">
        <v>1</v>
      </c>
      <c r="J116" s="268" t="s">
        <v>519</v>
      </c>
      <c r="K116" s="268" t="s">
        <v>761</v>
      </c>
      <c r="L116" s="268">
        <v>2</v>
      </c>
      <c r="M116" s="268">
        <v>2</v>
      </c>
      <c r="N116" s="268" t="s">
        <v>761</v>
      </c>
      <c r="O116" s="268" t="s">
        <v>761</v>
      </c>
      <c r="P116" s="268">
        <v>0.3</v>
      </c>
      <c r="Q116" s="268" t="s">
        <v>761</v>
      </c>
      <c r="R116" s="268" t="s">
        <v>761</v>
      </c>
      <c r="S116" s="268" t="s">
        <v>761</v>
      </c>
      <c r="T116" s="268" t="s">
        <v>761</v>
      </c>
      <c r="U116" s="268" t="s">
        <v>519</v>
      </c>
      <c r="V116" s="268" t="s">
        <v>519</v>
      </c>
      <c r="W116" s="272">
        <v>0.36805555555555558</v>
      </c>
      <c r="X116" s="268">
        <v>0.2</v>
      </c>
      <c r="Y116" s="268" t="s">
        <v>761</v>
      </c>
      <c r="Z116" s="268" t="s">
        <v>761</v>
      </c>
      <c r="AA116" s="268" t="s">
        <v>761</v>
      </c>
      <c r="AB116" s="79" t="s">
        <v>761</v>
      </c>
      <c r="AC116" s="79">
        <v>0.1</v>
      </c>
      <c r="AD116" s="79">
        <v>0.1099</v>
      </c>
      <c r="AE116" s="268">
        <v>0.3</v>
      </c>
      <c r="AF116" s="268">
        <v>2.61</v>
      </c>
      <c r="AG116" s="268">
        <v>17.53</v>
      </c>
      <c r="AH116" s="268">
        <v>20.13</v>
      </c>
      <c r="AI116" s="268">
        <v>14.58</v>
      </c>
      <c r="AJ116" s="79">
        <v>34.71</v>
      </c>
      <c r="AK116" s="268">
        <v>86.27</v>
      </c>
      <c r="AL116" s="268">
        <v>4.68</v>
      </c>
      <c r="AM116" s="268">
        <v>18.43</v>
      </c>
      <c r="AN116" s="268">
        <v>19.260000000000002</v>
      </c>
      <c r="AO116" s="268">
        <v>39.4</v>
      </c>
      <c r="AP116" s="268">
        <v>2.97</v>
      </c>
      <c r="AQ116" s="268">
        <v>0.09</v>
      </c>
      <c r="AR116" s="271">
        <v>0.97</v>
      </c>
      <c r="AS116" s="268">
        <v>3.06</v>
      </c>
      <c r="AT116" s="268"/>
      <c r="AU116" s="268"/>
      <c r="AV116" s="268"/>
      <c r="AW116" s="268"/>
      <c r="AX116" s="268"/>
      <c r="AY116" s="265"/>
    </row>
    <row r="117" spans="1:51" x14ac:dyDescent="0.2">
      <c r="A117" s="265" t="s">
        <v>756</v>
      </c>
      <c r="B117" s="268" t="s">
        <v>400</v>
      </c>
      <c r="C117" s="268" t="s">
        <v>757</v>
      </c>
      <c r="D117" s="265"/>
      <c r="E117" s="269">
        <v>44771</v>
      </c>
      <c r="F117" s="268" t="s">
        <v>70</v>
      </c>
      <c r="G117" s="268" t="s">
        <v>1131</v>
      </c>
      <c r="H117" s="265" t="s">
        <v>1132</v>
      </c>
      <c r="I117" s="268">
        <v>0</v>
      </c>
      <c r="J117" s="268" t="s">
        <v>760</v>
      </c>
      <c r="K117" s="270">
        <v>0.32361111111111113</v>
      </c>
      <c r="L117" s="268">
        <v>2</v>
      </c>
      <c r="M117" s="268">
        <v>1</v>
      </c>
      <c r="N117" s="268" t="s">
        <v>773</v>
      </c>
      <c r="O117" s="268" t="s">
        <v>1161</v>
      </c>
      <c r="P117" s="268">
        <v>0.4</v>
      </c>
      <c r="Q117" s="268" t="s">
        <v>761</v>
      </c>
      <c r="R117" s="268" t="s">
        <v>761</v>
      </c>
      <c r="S117" s="268">
        <v>0.4</v>
      </c>
      <c r="T117" s="271">
        <v>1</v>
      </c>
      <c r="U117" s="268">
        <v>8.23</v>
      </c>
      <c r="V117" s="268">
        <v>25.2</v>
      </c>
      <c r="W117" s="272">
        <v>0.23958333333333334</v>
      </c>
      <c r="X117" s="268">
        <v>0</v>
      </c>
      <c r="Y117" s="268">
        <v>18.3</v>
      </c>
      <c r="Z117" s="268">
        <v>7.74</v>
      </c>
      <c r="AA117" s="268">
        <v>7.72</v>
      </c>
      <c r="AB117" s="79">
        <v>82.27</v>
      </c>
      <c r="AC117" s="79">
        <v>0.4</v>
      </c>
      <c r="AD117" s="79">
        <v>0.77900000000000003</v>
      </c>
      <c r="AE117" s="268" t="s">
        <v>763</v>
      </c>
      <c r="AF117" s="268" t="s">
        <v>763</v>
      </c>
      <c r="AG117" s="268" t="s">
        <v>763</v>
      </c>
      <c r="AH117" s="268" t="s">
        <v>763</v>
      </c>
      <c r="AI117" s="268" t="s">
        <v>763</v>
      </c>
      <c r="AJ117" s="268" t="s">
        <v>763</v>
      </c>
      <c r="AK117" s="268" t="s">
        <v>763</v>
      </c>
      <c r="AL117" s="268" t="s">
        <v>763</v>
      </c>
      <c r="AM117" s="268" t="s">
        <v>763</v>
      </c>
      <c r="AN117" s="268" t="s">
        <v>763</v>
      </c>
      <c r="AO117" s="268" t="s">
        <v>763</v>
      </c>
      <c r="AP117" s="268" t="s">
        <v>763</v>
      </c>
      <c r="AQ117" s="268" t="s">
        <v>763</v>
      </c>
      <c r="AR117" s="268" t="s">
        <v>763</v>
      </c>
      <c r="AS117" s="268" t="s">
        <v>763</v>
      </c>
      <c r="AT117" s="265"/>
      <c r="AU117" s="265"/>
      <c r="AV117" s="265"/>
      <c r="AW117" s="265"/>
      <c r="AX117" s="265"/>
      <c r="AY117" s="265"/>
    </row>
    <row r="118" spans="1:51" x14ac:dyDescent="0.2">
      <c r="A118" s="265" t="s">
        <v>756</v>
      </c>
      <c r="B118" s="268" t="s">
        <v>400</v>
      </c>
      <c r="C118" s="268" t="s">
        <v>764</v>
      </c>
      <c r="D118" s="265"/>
      <c r="E118" s="269">
        <v>44771</v>
      </c>
      <c r="F118" s="268" t="s">
        <v>70</v>
      </c>
      <c r="G118" s="268" t="s">
        <v>1131</v>
      </c>
      <c r="H118" s="265" t="s">
        <v>1132</v>
      </c>
      <c r="I118" s="268">
        <v>0</v>
      </c>
      <c r="J118" s="268" t="s">
        <v>760</v>
      </c>
      <c r="K118" s="270">
        <v>0.32361111111111113</v>
      </c>
      <c r="L118" s="268">
        <v>2</v>
      </c>
      <c r="M118" s="268">
        <v>1</v>
      </c>
      <c r="N118" s="268" t="s">
        <v>773</v>
      </c>
      <c r="O118" s="268" t="s">
        <v>1161</v>
      </c>
      <c r="P118" s="268">
        <v>0.4</v>
      </c>
      <c r="Q118" s="268" t="s">
        <v>761</v>
      </c>
      <c r="R118" s="268" t="s">
        <v>761</v>
      </c>
      <c r="S118" s="268">
        <v>0.4</v>
      </c>
      <c r="T118" s="271">
        <v>1</v>
      </c>
      <c r="U118" s="268">
        <v>8.23</v>
      </c>
      <c r="V118" s="268">
        <v>25.2</v>
      </c>
      <c r="W118" s="272">
        <v>0.24097222222222223</v>
      </c>
      <c r="X118" s="268">
        <v>0.4</v>
      </c>
      <c r="Y118" s="268">
        <v>18</v>
      </c>
      <c r="Z118" s="268">
        <v>7.65</v>
      </c>
      <c r="AA118" s="268">
        <v>7.63</v>
      </c>
      <c r="AB118" s="79">
        <v>80.819999999999993</v>
      </c>
      <c r="AC118" s="79">
        <v>0.4</v>
      </c>
      <c r="AD118" s="79">
        <v>0.83899999999999997</v>
      </c>
      <c r="AE118" s="268">
        <v>0.24</v>
      </c>
      <c r="AF118" s="268">
        <v>2.16</v>
      </c>
      <c r="AG118" s="268">
        <v>19.86</v>
      </c>
      <c r="AH118" s="268">
        <v>22.03</v>
      </c>
      <c r="AI118" s="268">
        <v>13.56</v>
      </c>
      <c r="AJ118" s="79">
        <v>35.58</v>
      </c>
      <c r="AK118" s="268">
        <v>84.13</v>
      </c>
      <c r="AL118" s="268">
        <v>9.16</v>
      </c>
      <c r="AM118" s="268">
        <v>9.19</v>
      </c>
      <c r="AN118" s="268">
        <v>22.71</v>
      </c>
      <c r="AO118" s="268">
        <v>44.74</v>
      </c>
      <c r="AP118" s="268">
        <v>2.57</v>
      </c>
      <c r="AQ118" s="268">
        <v>0.01</v>
      </c>
      <c r="AR118" s="271">
        <v>0.99</v>
      </c>
      <c r="AS118" s="268">
        <v>2.58</v>
      </c>
      <c r="AT118" s="265"/>
      <c r="AU118" s="265"/>
      <c r="AV118" s="265"/>
      <c r="AW118" s="265"/>
      <c r="AX118" s="265"/>
      <c r="AY118" s="265"/>
    </row>
    <row r="119" spans="1:51" x14ac:dyDescent="0.2">
      <c r="A119" s="265" t="s">
        <v>756</v>
      </c>
      <c r="B119" s="268" t="s">
        <v>400</v>
      </c>
      <c r="C119" s="268" t="s">
        <v>765</v>
      </c>
      <c r="D119" s="265"/>
      <c r="E119" s="269">
        <v>44771</v>
      </c>
      <c r="F119" s="268" t="s">
        <v>70</v>
      </c>
      <c r="G119" s="268" t="s">
        <v>1131</v>
      </c>
      <c r="H119" s="265" t="s">
        <v>1132</v>
      </c>
      <c r="I119" s="268">
        <v>0</v>
      </c>
      <c r="J119" s="268" t="s">
        <v>760</v>
      </c>
      <c r="K119" s="270">
        <v>0.32361111111111113</v>
      </c>
      <c r="L119" s="268">
        <v>2</v>
      </c>
      <c r="M119" s="268">
        <v>1</v>
      </c>
      <c r="N119" s="268" t="s">
        <v>773</v>
      </c>
      <c r="O119" s="268" t="s">
        <v>1161</v>
      </c>
      <c r="P119" s="268">
        <v>0.4</v>
      </c>
      <c r="Q119" s="268" t="s">
        <v>761</v>
      </c>
      <c r="R119" s="268" t="s">
        <v>761</v>
      </c>
      <c r="S119" s="268">
        <v>0.4</v>
      </c>
      <c r="T119" s="271">
        <v>1</v>
      </c>
      <c r="U119" s="268">
        <v>8.23</v>
      </c>
      <c r="V119" s="268">
        <v>25.2</v>
      </c>
      <c r="W119" s="272">
        <v>0.24097222222222223</v>
      </c>
      <c r="X119" s="268">
        <v>0.4</v>
      </c>
      <c r="Y119" s="268">
        <v>18</v>
      </c>
      <c r="Z119" s="268">
        <v>7.68</v>
      </c>
      <c r="AA119" s="268">
        <v>7.66</v>
      </c>
      <c r="AB119" s="79">
        <v>81.14</v>
      </c>
      <c r="AC119" s="79">
        <v>0.4</v>
      </c>
      <c r="AD119" s="79">
        <v>0.84799999999999998</v>
      </c>
      <c r="AE119" s="268" t="s">
        <v>763</v>
      </c>
      <c r="AF119" s="268" t="s">
        <v>763</v>
      </c>
      <c r="AG119" s="268" t="s">
        <v>763</v>
      </c>
      <c r="AH119" s="268" t="s">
        <v>763</v>
      </c>
      <c r="AI119" s="268" t="s">
        <v>763</v>
      </c>
      <c r="AJ119" s="268" t="s">
        <v>763</v>
      </c>
      <c r="AK119" s="268" t="s">
        <v>763</v>
      </c>
      <c r="AL119" s="268" t="s">
        <v>763</v>
      </c>
      <c r="AM119" s="268" t="s">
        <v>763</v>
      </c>
      <c r="AN119" s="268" t="s">
        <v>763</v>
      </c>
      <c r="AO119" s="268" t="s">
        <v>763</v>
      </c>
      <c r="AP119" s="268" t="s">
        <v>763</v>
      </c>
      <c r="AQ119" s="268" t="s">
        <v>763</v>
      </c>
      <c r="AR119" s="268" t="s">
        <v>763</v>
      </c>
      <c r="AS119" s="268" t="s">
        <v>763</v>
      </c>
      <c r="AT119" s="265"/>
      <c r="AU119" s="265"/>
      <c r="AV119" s="265"/>
      <c r="AW119" s="265"/>
      <c r="AX119" s="265"/>
      <c r="AY119" s="265"/>
    </row>
    <row r="120" spans="1:51" x14ac:dyDescent="0.2">
      <c r="A120" s="265" t="s">
        <v>756</v>
      </c>
      <c r="B120" s="268" t="s">
        <v>401</v>
      </c>
      <c r="C120" s="268" t="s">
        <v>757</v>
      </c>
      <c r="D120" s="265"/>
      <c r="E120" s="269">
        <v>44771</v>
      </c>
      <c r="F120" s="268" t="s">
        <v>70</v>
      </c>
      <c r="G120" s="268" t="s">
        <v>1131</v>
      </c>
      <c r="H120" s="265" t="s">
        <v>1132</v>
      </c>
      <c r="I120" s="268">
        <v>0</v>
      </c>
      <c r="J120" s="268" t="s">
        <v>760</v>
      </c>
      <c r="K120" s="270">
        <v>0.32361111111111113</v>
      </c>
      <c r="L120" s="268">
        <v>2</v>
      </c>
      <c r="M120" s="268">
        <v>1</v>
      </c>
      <c r="N120" s="268" t="s">
        <v>773</v>
      </c>
      <c r="O120" s="268" t="s">
        <v>1162</v>
      </c>
      <c r="P120" s="268">
        <v>0.85</v>
      </c>
      <c r="Q120" s="268">
        <v>0.83</v>
      </c>
      <c r="R120" s="268">
        <v>0.8</v>
      </c>
      <c r="S120" s="268">
        <v>0.81499999999999995</v>
      </c>
      <c r="T120" s="271">
        <v>0.96</v>
      </c>
      <c r="U120" s="268">
        <v>9.34</v>
      </c>
      <c r="V120" s="268">
        <v>22.5</v>
      </c>
      <c r="W120" s="272">
        <v>0.25486111111111109</v>
      </c>
      <c r="X120" s="268">
        <v>0.15</v>
      </c>
      <c r="Y120" s="268">
        <v>20.8</v>
      </c>
      <c r="Z120" s="268">
        <v>6.9</v>
      </c>
      <c r="AA120" s="268">
        <v>6.88</v>
      </c>
      <c r="AB120" s="79">
        <v>77.11</v>
      </c>
      <c r="AC120" s="79">
        <v>0.5</v>
      </c>
      <c r="AD120" s="79">
        <v>1.101</v>
      </c>
      <c r="AE120" s="268" t="s">
        <v>763</v>
      </c>
      <c r="AF120" s="268" t="s">
        <v>763</v>
      </c>
      <c r="AG120" s="268" t="s">
        <v>763</v>
      </c>
      <c r="AH120" s="268" t="s">
        <v>763</v>
      </c>
      <c r="AI120" s="268" t="s">
        <v>763</v>
      </c>
      <c r="AJ120" s="268" t="s">
        <v>763</v>
      </c>
      <c r="AK120" s="268" t="s">
        <v>763</v>
      </c>
      <c r="AL120" s="268" t="s">
        <v>763</v>
      </c>
      <c r="AM120" s="268" t="s">
        <v>763</v>
      </c>
      <c r="AN120" s="268" t="s">
        <v>763</v>
      </c>
      <c r="AO120" s="268" t="s">
        <v>763</v>
      </c>
      <c r="AP120" s="268" t="s">
        <v>763</v>
      </c>
      <c r="AQ120" s="268" t="s">
        <v>763</v>
      </c>
      <c r="AR120" s="268" t="s">
        <v>763</v>
      </c>
      <c r="AS120" s="268" t="s">
        <v>763</v>
      </c>
      <c r="AT120" s="265"/>
      <c r="AU120" s="265"/>
      <c r="AV120" s="265"/>
      <c r="AW120" s="265"/>
      <c r="AX120" s="265"/>
      <c r="AY120" s="265"/>
    </row>
    <row r="121" spans="1:51" x14ac:dyDescent="0.2">
      <c r="A121" s="265" t="s">
        <v>756</v>
      </c>
      <c r="B121" s="268" t="s">
        <v>401</v>
      </c>
      <c r="C121" s="268" t="s">
        <v>764</v>
      </c>
      <c r="D121" s="265"/>
      <c r="E121" s="269">
        <v>44771</v>
      </c>
      <c r="F121" s="268" t="s">
        <v>70</v>
      </c>
      <c r="G121" s="268" t="s">
        <v>1131</v>
      </c>
      <c r="H121" s="265" t="s">
        <v>1132</v>
      </c>
      <c r="I121" s="268">
        <v>0</v>
      </c>
      <c r="J121" s="268" t="s">
        <v>760</v>
      </c>
      <c r="K121" s="270">
        <v>0.32361111111111113</v>
      </c>
      <c r="L121" s="268">
        <v>2</v>
      </c>
      <c r="M121" s="268">
        <v>1</v>
      </c>
      <c r="N121" s="268" t="s">
        <v>773</v>
      </c>
      <c r="O121" s="268" t="s">
        <v>1162</v>
      </c>
      <c r="P121" s="268">
        <v>0.85</v>
      </c>
      <c r="Q121" s="268">
        <v>0.83</v>
      </c>
      <c r="R121" s="268">
        <v>0.8</v>
      </c>
      <c r="S121" s="268">
        <v>0.81499999999999995</v>
      </c>
      <c r="T121" s="271">
        <v>0.96</v>
      </c>
      <c r="U121" s="268">
        <v>9.34</v>
      </c>
      <c r="V121" s="268">
        <v>22.5</v>
      </c>
      <c r="W121" s="272">
        <v>0.25763888888888892</v>
      </c>
      <c r="X121" s="268">
        <v>0.84</v>
      </c>
      <c r="Y121" s="268">
        <v>24.5</v>
      </c>
      <c r="Z121" s="268">
        <v>6.52</v>
      </c>
      <c r="AA121" s="268">
        <v>6.23</v>
      </c>
      <c r="AB121" s="79">
        <v>78.19</v>
      </c>
      <c r="AC121" s="79">
        <v>8</v>
      </c>
      <c r="AD121" s="79">
        <v>13.88</v>
      </c>
      <c r="AE121" s="268">
        <v>0.55000000000000004</v>
      </c>
      <c r="AF121" s="268">
        <v>0.19</v>
      </c>
      <c r="AG121" s="268">
        <v>2.15</v>
      </c>
      <c r="AH121" s="268">
        <v>2.35</v>
      </c>
      <c r="AI121" s="268">
        <v>21.71</v>
      </c>
      <c r="AJ121" s="79">
        <v>24.06</v>
      </c>
      <c r="AK121" s="268">
        <v>249.2</v>
      </c>
      <c r="AL121" s="268">
        <v>42.04</v>
      </c>
      <c r="AM121" s="268">
        <v>5.93</v>
      </c>
      <c r="AN121" s="268">
        <v>63.75</v>
      </c>
      <c r="AO121" s="268">
        <v>66.099999999999994</v>
      </c>
      <c r="AP121" s="268">
        <v>7.03</v>
      </c>
      <c r="AQ121" s="268">
        <v>0.03</v>
      </c>
      <c r="AR121" s="271">
        <v>1</v>
      </c>
      <c r="AS121" s="268">
        <v>7.06</v>
      </c>
      <c r="AT121" s="265"/>
      <c r="AU121" s="265"/>
      <c r="AV121" s="265"/>
      <c r="AW121" s="265"/>
      <c r="AX121" s="265"/>
      <c r="AY121" s="265"/>
    </row>
    <row r="122" spans="1:51" x14ac:dyDescent="0.2">
      <c r="A122" s="265" t="s">
        <v>756</v>
      </c>
      <c r="B122" s="268" t="s">
        <v>401</v>
      </c>
      <c r="C122" s="268" t="s">
        <v>765</v>
      </c>
      <c r="D122" s="265"/>
      <c r="E122" s="269">
        <v>44771</v>
      </c>
      <c r="F122" s="268" t="s">
        <v>70</v>
      </c>
      <c r="G122" s="268" t="s">
        <v>1131</v>
      </c>
      <c r="H122" s="265" t="s">
        <v>1132</v>
      </c>
      <c r="I122" s="268">
        <v>0</v>
      </c>
      <c r="J122" s="268" t="s">
        <v>760</v>
      </c>
      <c r="K122" s="270">
        <v>0.32361111111111113</v>
      </c>
      <c r="L122" s="268">
        <v>2</v>
      </c>
      <c r="M122" s="268">
        <v>1</v>
      </c>
      <c r="N122" s="268" t="s">
        <v>773</v>
      </c>
      <c r="O122" s="268" t="s">
        <v>1162</v>
      </c>
      <c r="P122" s="268">
        <v>0.85</v>
      </c>
      <c r="Q122" s="268">
        <v>0.83</v>
      </c>
      <c r="R122" s="268">
        <v>0.8</v>
      </c>
      <c r="S122" s="268">
        <v>0.81499999999999995</v>
      </c>
      <c r="T122" s="271">
        <v>0.96</v>
      </c>
      <c r="U122" s="268">
        <v>9.34</v>
      </c>
      <c r="V122" s="268">
        <v>22.5</v>
      </c>
      <c r="W122" s="272">
        <v>0.25763888888888892</v>
      </c>
      <c r="X122" s="268">
        <v>0.89</v>
      </c>
      <c r="Y122" s="268">
        <v>24.5</v>
      </c>
      <c r="Z122" s="268">
        <v>6.52</v>
      </c>
      <c r="AA122" s="268">
        <v>6.25</v>
      </c>
      <c r="AB122" s="79">
        <v>78.19</v>
      </c>
      <c r="AC122" s="79">
        <v>7.5</v>
      </c>
      <c r="AD122" s="79">
        <v>13.19</v>
      </c>
      <c r="AE122" s="268" t="s">
        <v>763</v>
      </c>
      <c r="AF122" s="268" t="s">
        <v>763</v>
      </c>
      <c r="AG122" s="268" t="s">
        <v>763</v>
      </c>
      <c r="AH122" s="268" t="s">
        <v>763</v>
      </c>
      <c r="AI122" s="268" t="s">
        <v>763</v>
      </c>
      <c r="AJ122" s="268" t="s">
        <v>763</v>
      </c>
      <c r="AK122" s="268" t="s">
        <v>763</v>
      </c>
      <c r="AL122" s="268" t="s">
        <v>763</v>
      </c>
      <c r="AM122" s="268" t="s">
        <v>763</v>
      </c>
      <c r="AN122" s="268" t="s">
        <v>763</v>
      </c>
      <c r="AO122" s="268" t="s">
        <v>763</v>
      </c>
      <c r="AP122" s="268" t="s">
        <v>763</v>
      </c>
      <c r="AQ122" s="268" t="s">
        <v>763</v>
      </c>
      <c r="AR122" s="268" t="s">
        <v>763</v>
      </c>
      <c r="AS122" s="268" t="s">
        <v>763</v>
      </c>
      <c r="AT122" s="265"/>
      <c r="AU122" s="265"/>
      <c r="AV122" s="265"/>
      <c r="AW122" s="265"/>
      <c r="AX122" s="265"/>
      <c r="AY122" s="265"/>
    </row>
    <row r="123" spans="1:51" x14ac:dyDescent="0.2">
      <c r="A123" s="265" t="s">
        <v>756</v>
      </c>
      <c r="B123" s="268" t="s">
        <v>402</v>
      </c>
      <c r="C123" s="268" t="s">
        <v>757</v>
      </c>
      <c r="D123" s="265"/>
      <c r="E123" s="269">
        <v>44771</v>
      </c>
      <c r="F123" s="268" t="s">
        <v>70</v>
      </c>
      <c r="G123" s="268" t="s">
        <v>1131</v>
      </c>
      <c r="H123" s="265" t="s">
        <v>1132</v>
      </c>
      <c r="I123" s="268">
        <v>0</v>
      </c>
      <c r="J123" s="268" t="s">
        <v>760</v>
      </c>
      <c r="K123" s="270">
        <v>0.32361111111111113</v>
      </c>
      <c r="L123" s="268">
        <v>2</v>
      </c>
      <c r="M123" s="268">
        <v>1</v>
      </c>
      <c r="N123" s="268" t="s">
        <v>773</v>
      </c>
      <c r="O123" s="268" t="s">
        <v>1163</v>
      </c>
      <c r="P123" s="268">
        <v>1.1000000000000001</v>
      </c>
      <c r="Q123" s="268">
        <v>0.9</v>
      </c>
      <c r="R123" s="268">
        <v>0.88</v>
      </c>
      <c r="S123" s="268">
        <v>0.89</v>
      </c>
      <c r="T123" s="271">
        <v>0.81</v>
      </c>
      <c r="U123" s="268">
        <v>8.25</v>
      </c>
      <c r="V123" s="268">
        <v>23.4</v>
      </c>
      <c r="W123" s="272">
        <v>0.27083333333333331</v>
      </c>
      <c r="X123" s="268">
        <v>0.15</v>
      </c>
      <c r="Y123" s="268">
        <v>26</v>
      </c>
      <c r="Z123" s="268">
        <v>5.8</v>
      </c>
      <c r="AA123" s="268">
        <v>5.32</v>
      </c>
      <c r="AB123" s="79">
        <v>71.489999999999995</v>
      </c>
      <c r="AC123" s="79">
        <v>15.3</v>
      </c>
      <c r="AD123" s="79">
        <v>25.23</v>
      </c>
      <c r="AE123" s="268" t="s">
        <v>763</v>
      </c>
      <c r="AF123" s="268" t="s">
        <v>763</v>
      </c>
      <c r="AG123" s="268" t="s">
        <v>763</v>
      </c>
      <c r="AH123" s="268" t="s">
        <v>763</v>
      </c>
      <c r="AI123" s="268" t="s">
        <v>763</v>
      </c>
      <c r="AJ123" s="268" t="s">
        <v>763</v>
      </c>
      <c r="AK123" s="268" t="s">
        <v>763</v>
      </c>
      <c r="AL123" s="268" t="s">
        <v>763</v>
      </c>
      <c r="AM123" s="268" t="s">
        <v>763</v>
      </c>
      <c r="AN123" s="268" t="s">
        <v>763</v>
      </c>
      <c r="AO123" s="268" t="s">
        <v>763</v>
      </c>
      <c r="AP123" s="268" t="s">
        <v>763</v>
      </c>
      <c r="AQ123" s="268" t="s">
        <v>763</v>
      </c>
      <c r="AR123" s="268" t="s">
        <v>763</v>
      </c>
      <c r="AS123" s="268" t="s">
        <v>763</v>
      </c>
      <c r="AT123" s="265"/>
      <c r="AU123" s="265"/>
      <c r="AV123" s="265"/>
      <c r="AW123" s="265"/>
      <c r="AX123" s="265"/>
      <c r="AY123" s="265"/>
    </row>
    <row r="124" spans="1:51" x14ac:dyDescent="0.2">
      <c r="A124" s="265" t="s">
        <v>756</v>
      </c>
      <c r="B124" s="268" t="s">
        <v>402</v>
      </c>
      <c r="C124" s="268" t="s">
        <v>764</v>
      </c>
      <c r="D124" s="265"/>
      <c r="E124" s="269">
        <v>44771</v>
      </c>
      <c r="F124" s="268" t="s">
        <v>70</v>
      </c>
      <c r="G124" s="268" t="s">
        <v>1131</v>
      </c>
      <c r="H124" s="265" t="s">
        <v>1132</v>
      </c>
      <c r="I124" s="268">
        <v>0</v>
      </c>
      <c r="J124" s="268" t="s">
        <v>760</v>
      </c>
      <c r="K124" s="270">
        <v>0.32361111111111113</v>
      </c>
      <c r="L124" s="268">
        <v>2</v>
      </c>
      <c r="M124" s="268">
        <v>1</v>
      </c>
      <c r="N124" s="268" t="s">
        <v>773</v>
      </c>
      <c r="O124" s="268" t="s">
        <v>1163</v>
      </c>
      <c r="P124" s="268">
        <v>1.1000000000000001</v>
      </c>
      <c r="Q124" s="268">
        <v>0.9</v>
      </c>
      <c r="R124" s="268">
        <v>0.88</v>
      </c>
      <c r="S124" s="268">
        <v>0.89</v>
      </c>
      <c r="T124" s="271">
        <v>0.81</v>
      </c>
      <c r="U124" s="268">
        <v>8.25</v>
      </c>
      <c r="V124" s="268">
        <v>23.4</v>
      </c>
      <c r="W124" s="272">
        <v>0.27361111111111108</v>
      </c>
      <c r="X124" s="268">
        <v>0.5</v>
      </c>
      <c r="Y124" s="268">
        <v>26.3</v>
      </c>
      <c r="Z124" s="268">
        <v>5.92</v>
      </c>
      <c r="AA124" s="268">
        <v>5.17</v>
      </c>
      <c r="AB124" s="79">
        <v>73.37</v>
      </c>
      <c r="AC124" s="79">
        <v>24</v>
      </c>
      <c r="AD124" s="79">
        <v>38</v>
      </c>
      <c r="AE124" s="268">
        <v>1.58</v>
      </c>
      <c r="AF124" s="268">
        <v>1.33</v>
      </c>
      <c r="AG124" s="268">
        <v>0.5</v>
      </c>
      <c r="AH124" s="268">
        <v>1.83</v>
      </c>
      <c r="AI124" s="268">
        <v>46.24</v>
      </c>
      <c r="AJ124" s="79">
        <v>48.07</v>
      </c>
      <c r="AK124" s="268">
        <v>305.39</v>
      </c>
      <c r="AL124" s="268">
        <v>55.09</v>
      </c>
      <c r="AM124" s="268">
        <v>5.54</v>
      </c>
      <c r="AN124" s="268">
        <v>101.33</v>
      </c>
      <c r="AO124" s="268">
        <v>103.16</v>
      </c>
      <c r="AP124" s="268">
        <v>7.34</v>
      </c>
      <c r="AQ124" s="268">
        <v>0.03</v>
      </c>
      <c r="AR124" s="271">
        <v>1</v>
      </c>
      <c r="AS124" s="268">
        <v>7.37</v>
      </c>
      <c r="AT124" s="265"/>
      <c r="AU124" s="265"/>
      <c r="AV124" s="265"/>
      <c r="AW124" s="265"/>
      <c r="AX124" s="265"/>
      <c r="AY124" s="265"/>
    </row>
    <row r="125" spans="1:51" x14ac:dyDescent="0.2">
      <c r="A125" s="265" t="s">
        <v>756</v>
      </c>
      <c r="B125" s="268" t="s">
        <v>402</v>
      </c>
      <c r="C125" s="268" t="s">
        <v>765</v>
      </c>
      <c r="D125" s="265"/>
      <c r="E125" s="269">
        <v>44771</v>
      </c>
      <c r="F125" s="268" t="s">
        <v>70</v>
      </c>
      <c r="G125" s="268" t="s">
        <v>1131</v>
      </c>
      <c r="H125" s="265" t="s">
        <v>1132</v>
      </c>
      <c r="I125" s="268">
        <v>0</v>
      </c>
      <c r="J125" s="268" t="s">
        <v>760</v>
      </c>
      <c r="K125" s="270">
        <v>0.32361111111111113</v>
      </c>
      <c r="L125" s="268">
        <v>2</v>
      </c>
      <c r="M125" s="268">
        <v>1</v>
      </c>
      <c r="N125" s="268" t="s">
        <v>773</v>
      </c>
      <c r="O125" s="268" t="s">
        <v>1163</v>
      </c>
      <c r="P125" s="268">
        <v>1.1000000000000001</v>
      </c>
      <c r="Q125" s="268">
        <v>0.9</v>
      </c>
      <c r="R125" s="268">
        <v>0.88</v>
      </c>
      <c r="S125" s="268">
        <v>0.89</v>
      </c>
      <c r="T125" s="271">
        <v>0.81</v>
      </c>
      <c r="U125" s="268">
        <v>8.25</v>
      </c>
      <c r="V125" s="268">
        <v>23.4</v>
      </c>
      <c r="W125" s="272">
        <v>0.27430555555555552</v>
      </c>
      <c r="X125" s="268">
        <v>0.9</v>
      </c>
      <c r="Y125" s="268">
        <v>26.6</v>
      </c>
      <c r="Z125" s="268">
        <v>4.5</v>
      </c>
      <c r="AA125" s="268">
        <v>3.9</v>
      </c>
      <c r="AB125" s="79">
        <v>56.08</v>
      </c>
      <c r="AC125" s="79">
        <v>25.3</v>
      </c>
      <c r="AD125" s="79">
        <v>39.9</v>
      </c>
      <c r="AE125" s="268" t="s">
        <v>763</v>
      </c>
      <c r="AF125" s="268" t="s">
        <v>763</v>
      </c>
      <c r="AG125" s="268" t="s">
        <v>763</v>
      </c>
      <c r="AH125" s="268" t="s">
        <v>763</v>
      </c>
      <c r="AI125" s="268" t="s">
        <v>763</v>
      </c>
      <c r="AJ125" s="268" t="s">
        <v>763</v>
      </c>
      <c r="AK125" s="268" t="s">
        <v>763</v>
      </c>
      <c r="AL125" s="268" t="s">
        <v>763</v>
      </c>
      <c r="AM125" s="268" t="s">
        <v>763</v>
      </c>
      <c r="AN125" s="268" t="s">
        <v>763</v>
      </c>
      <c r="AO125" s="268" t="s">
        <v>763</v>
      </c>
      <c r="AP125" s="268" t="s">
        <v>763</v>
      </c>
      <c r="AQ125" s="268" t="s">
        <v>763</v>
      </c>
      <c r="AR125" s="268" t="s">
        <v>763</v>
      </c>
      <c r="AS125" s="268" t="s">
        <v>763</v>
      </c>
      <c r="AT125" s="265"/>
      <c r="AU125" s="265"/>
      <c r="AV125" s="265"/>
      <c r="AW125" s="265"/>
      <c r="AX125" s="265"/>
      <c r="AY125" s="265"/>
    </row>
    <row r="126" spans="1:51" x14ac:dyDescent="0.2">
      <c r="A126" s="268" t="s">
        <v>756</v>
      </c>
      <c r="B126" s="268" t="s">
        <v>668</v>
      </c>
      <c r="C126" s="268" t="s">
        <v>764</v>
      </c>
      <c r="D126" s="268"/>
      <c r="E126" s="273">
        <v>44771</v>
      </c>
      <c r="F126" s="268" t="s">
        <v>793</v>
      </c>
      <c r="G126" s="268" t="s">
        <v>1137</v>
      </c>
      <c r="H126" s="268" t="s">
        <v>772</v>
      </c>
      <c r="I126" s="268">
        <v>1</v>
      </c>
      <c r="J126" s="268" t="s">
        <v>1074</v>
      </c>
      <c r="K126" s="268" t="s">
        <v>761</v>
      </c>
      <c r="L126" s="268">
        <v>2</v>
      </c>
      <c r="M126" s="268">
        <v>2</v>
      </c>
      <c r="N126" s="268" t="s">
        <v>761</v>
      </c>
      <c r="O126" s="268" t="s">
        <v>761</v>
      </c>
      <c r="P126" s="268">
        <v>0.2</v>
      </c>
      <c r="Q126" s="268" t="s">
        <v>761</v>
      </c>
      <c r="R126" s="268" t="s">
        <v>1164</v>
      </c>
      <c r="S126" s="268" t="s">
        <v>761</v>
      </c>
      <c r="T126" s="268" t="s">
        <v>761</v>
      </c>
      <c r="U126" s="268" t="s">
        <v>519</v>
      </c>
      <c r="V126" s="268" t="s">
        <v>519</v>
      </c>
      <c r="W126" s="272">
        <v>0.35347222222222219</v>
      </c>
      <c r="X126" s="268">
        <v>0.3</v>
      </c>
      <c r="Y126" s="268" t="s">
        <v>761</v>
      </c>
      <c r="Z126" s="268" t="s">
        <v>761</v>
      </c>
      <c r="AA126" s="268" t="s">
        <v>761</v>
      </c>
      <c r="AB126" s="79" t="s">
        <v>761</v>
      </c>
      <c r="AC126" s="79">
        <v>25.5</v>
      </c>
      <c r="AD126" s="79">
        <v>40.200000000000003</v>
      </c>
      <c r="AE126" s="268">
        <v>0.55000000000000004</v>
      </c>
      <c r="AF126" s="268">
        <v>1.08</v>
      </c>
      <c r="AG126" s="268">
        <v>0.3</v>
      </c>
      <c r="AH126" s="268">
        <v>1.38</v>
      </c>
      <c r="AI126" s="268">
        <v>26.8</v>
      </c>
      <c r="AJ126" s="79">
        <v>28.18</v>
      </c>
      <c r="AK126" s="268">
        <v>243.11</v>
      </c>
      <c r="AL126" s="268">
        <v>46.27</v>
      </c>
      <c r="AM126" s="268">
        <v>5.25</v>
      </c>
      <c r="AN126" s="268">
        <v>73.069999999999993</v>
      </c>
      <c r="AO126" s="268">
        <v>74.45</v>
      </c>
      <c r="AP126" s="268">
        <v>4.13</v>
      </c>
      <c r="AQ126" s="268">
        <v>0.03</v>
      </c>
      <c r="AR126" s="271">
        <v>1</v>
      </c>
      <c r="AS126" s="268">
        <v>4.16</v>
      </c>
      <c r="AT126" s="268"/>
      <c r="AU126" s="268"/>
      <c r="AV126" s="268"/>
      <c r="AW126" s="268"/>
      <c r="AX126" s="268"/>
      <c r="AY126" s="265"/>
    </row>
    <row r="127" spans="1:51" x14ac:dyDescent="0.2">
      <c r="A127" s="265" t="s">
        <v>756</v>
      </c>
      <c r="B127" s="268" t="s">
        <v>403</v>
      </c>
      <c r="C127" s="268" t="s">
        <v>757</v>
      </c>
      <c r="D127" s="265"/>
      <c r="E127" s="269">
        <v>44771</v>
      </c>
      <c r="F127" s="268" t="s">
        <v>70</v>
      </c>
      <c r="G127" s="268" t="s">
        <v>1138</v>
      </c>
      <c r="H127" s="265" t="s">
        <v>1165</v>
      </c>
      <c r="I127" s="268">
        <v>1</v>
      </c>
      <c r="J127" s="268" t="s">
        <v>760</v>
      </c>
      <c r="K127" s="270">
        <v>0.30277777777777776</v>
      </c>
      <c r="L127" s="268">
        <v>2</v>
      </c>
      <c r="M127" s="268">
        <v>1</v>
      </c>
      <c r="N127" s="268" t="s">
        <v>757</v>
      </c>
      <c r="O127" s="268" t="s">
        <v>761</v>
      </c>
      <c r="P127" s="268">
        <v>1.75</v>
      </c>
      <c r="Q127" s="268">
        <v>1.3</v>
      </c>
      <c r="R127" s="268">
        <v>1.08</v>
      </c>
      <c r="S127" s="268">
        <v>1.1499999999999999</v>
      </c>
      <c r="T127" s="271">
        <v>0.66</v>
      </c>
      <c r="U127" s="268">
        <v>8.4</v>
      </c>
      <c r="V127" s="268">
        <v>24.1</v>
      </c>
      <c r="W127" s="272">
        <v>0.25625000000000003</v>
      </c>
      <c r="X127" s="268">
        <v>0.15</v>
      </c>
      <c r="Y127" s="268">
        <v>26.7</v>
      </c>
      <c r="Z127" s="268">
        <v>6.08</v>
      </c>
      <c r="AA127" s="268">
        <v>5.15</v>
      </c>
      <c r="AB127" s="79">
        <v>75.599999999999994</v>
      </c>
      <c r="AC127" s="79">
        <v>29.5</v>
      </c>
      <c r="AD127" s="79">
        <v>45.8</v>
      </c>
      <c r="AE127" s="268" t="s">
        <v>763</v>
      </c>
      <c r="AF127" s="268" t="s">
        <v>763</v>
      </c>
      <c r="AG127" s="268" t="s">
        <v>763</v>
      </c>
      <c r="AH127" s="268" t="s">
        <v>763</v>
      </c>
      <c r="AI127" s="268" t="s">
        <v>763</v>
      </c>
      <c r="AJ127" s="268" t="s">
        <v>763</v>
      </c>
      <c r="AK127" s="268" t="s">
        <v>763</v>
      </c>
      <c r="AL127" s="268" t="s">
        <v>763</v>
      </c>
      <c r="AM127" s="268" t="s">
        <v>763</v>
      </c>
      <c r="AN127" s="268" t="s">
        <v>763</v>
      </c>
      <c r="AO127" s="268" t="s">
        <v>763</v>
      </c>
      <c r="AP127" s="268" t="s">
        <v>763</v>
      </c>
      <c r="AQ127" s="268" t="s">
        <v>763</v>
      </c>
      <c r="AR127" s="268" t="s">
        <v>763</v>
      </c>
      <c r="AS127" s="268" t="s">
        <v>763</v>
      </c>
      <c r="AT127" s="265"/>
      <c r="AU127" s="265"/>
      <c r="AV127" s="265"/>
      <c r="AW127" s="265"/>
      <c r="AX127" s="265"/>
      <c r="AY127" s="265"/>
    </row>
    <row r="128" spans="1:51" x14ac:dyDescent="0.2">
      <c r="A128" s="265" t="s">
        <v>756</v>
      </c>
      <c r="B128" s="268" t="s">
        <v>403</v>
      </c>
      <c r="C128" s="268" t="s">
        <v>764</v>
      </c>
      <c r="D128" s="265"/>
      <c r="E128" s="269">
        <v>44771</v>
      </c>
      <c r="F128" s="268" t="s">
        <v>70</v>
      </c>
      <c r="G128" s="268" t="s">
        <v>1138</v>
      </c>
      <c r="H128" s="265" t="s">
        <v>1165</v>
      </c>
      <c r="I128" s="268">
        <v>1</v>
      </c>
      <c r="J128" s="268" t="s">
        <v>760</v>
      </c>
      <c r="K128" s="270">
        <v>0.30277777777777776</v>
      </c>
      <c r="L128" s="268">
        <v>2</v>
      </c>
      <c r="M128" s="268">
        <v>1</v>
      </c>
      <c r="N128" s="268" t="s">
        <v>757</v>
      </c>
      <c r="O128" s="268" t="s">
        <v>761</v>
      </c>
      <c r="P128" s="268">
        <v>1.75</v>
      </c>
      <c r="Q128" s="268">
        <v>1.3</v>
      </c>
      <c r="R128" s="268">
        <v>1.08</v>
      </c>
      <c r="S128" s="268">
        <v>1.1499999999999999</v>
      </c>
      <c r="T128" s="271">
        <v>0.66</v>
      </c>
      <c r="U128" s="268">
        <v>8.4</v>
      </c>
      <c r="V128" s="268">
        <v>24.1</v>
      </c>
      <c r="W128" s="272">
        <v>0.25833333333333336</v>
      </c>
      <c r="X128" s="268">
        <v>0.88</v>
      </c>
      <c r="Y128" s="268">
        <v>26.8</v>
      </c>
      <c r="Z128" s="268">
        <v>5.93</v>
      </c>
      <c r="AA128" s="268">
        <v>5.0199999999999996</v>
      </c>
      <c r="AB128" s="79">
        <v>73.900000000000006</v>
      </c>
      <c r="AC128" s="79">
        <v>29.7</v>
      </c>
      <c r="AD128" s="79">
        <v>46.1</v>
      </c>
      <c r="AE128" s="268">
        <v>0.49</v>
      </c>
      <c r="AF128" s="268">
        <v>0.83</v>
      </c>
      <c r="AG128" s="268">
        <v>0.2</v>
      </c>
      <c r="AH128" s="268">
        <v>1.04</v>
      </c>
      <c r="AI128" s="268">
        <v>17.329999999999998</v>
      </c>
      <c r="AJ128" s="79">
        <v>18.37</v>
      </c>
      <c r="AK128" s="268">
        <v>106.48</v>
      </c>
      <c r="AL128" s="268">
        <v>14.23</v>
      </c>
      <c r="AM128" s="268">
        <v>7.48</v>
      </c>
      <c r="AN128" s="268">
        <v>31.56</v>
      </c>
      <c r="AO128" s="268">
        <v>32.6</v>
      </c>
      <c r="AP128" s="268">
        <v>4.2699999999999996</v>
      </c>
      <c r="AQ128" s="268">
        <v>0.03</v>
      </c>
      <c r="AR128" s="271">
        <v>1</v>
      </c>
      <c r="AS128" s="268">
        <v>4.3</v>
      </c>
      <c r="AT128" s="265"/>
      <c r="AU128" s="265"/>
      <c r="AV128" s="265"/>
      <c r="AW128" s="265"/>
      <c r="AX128" s="265"/>
      <c r="AY128" s="265"/>
    </row>
    <row r="129" spans="1:51" x14ac:dyDescent="0.2">
      <c r="A129" s="265" t="s">
        <v>756</v>
      </c>
      <c r="B129" s="268" t="s">
        <v>403</v>
      </c>
      <c r="C129" s="268" t="s">
        <v>765</v>
      </c>
      <c r="D129" s="265"/>
      <c r="E129" s="269">
        <v>44771</v>
      </c>
      <c r="F129" s="268" t="s">
        <v>70</v>
      </c>
      <c r="G129" s="268" t="s">
        <v>1138</v>
      </c>
      <c r="H129" s="265" t="s">
        <v>1165</v>
      </c>
      <c r="I129" s="268">
        <v>1</v>
      </c>
      <c r="J129" s="268" t="s">
        <v>760</v>
      </c>
      <c r="K129" s="270">
        <v>0.30277777777777776</v>
      </c>
      <c r="L129" s="268">
        <v>2</v>
      </c>
      <c r="M129" s="268">
        <v>1</v>
      </c>
      <c r="N129" s="268" t="s">
        <v>757</v>
      </c>
      <c r="O129" s="268" t="s">
        <v>761</v>
      </c>
      <c r="P129" s="268">
        <v>1.75</v>
      </c>
      <c r="Q129" s="268">
        <v>1.3</v>
      </c>
      <c r="R129" s="268">
        <v>1.08</v>
      </c>
      <c r="S129" s="268">
        <v>1.1499999999999999</v>
      </c>
      <c r="T129" s="271">
        <v>0.66</v>
      </c>
      <c r="U129" s="268">
        <v>8.4</v>
      </c>
      <c r="V129" s="268">
        <v>24.1</v>
      </c>
      <c r="W129" s="272">
        <v>0.2638888888888889</v>
      </c>
      <c r="X129" s="268">
        <v>1.45</v>
      </c>
      <c r="Y129" s="268">
        <v>26.8</v>
      </c>
      <c r="Z129" s="268">
        <v>5.69</v>
      </c>
      <c r="AA129" s="268">
        <v>4.82</v>
      </c>
      <c r="AB129" s="79">
        <v>71.5</v>
      </c>
      <c r="AC129" s="79">
        <v>29.7</v>
      </c>
      <c r="AD129" s="79">
        <v>46</v>
      </c>
      <c r="AE129" s="268" t="s">
        <v>763</v>
      </c>
      <c r="AF129" s="268" t="s">
        <v>763</v>
      </c>
      <c r="AG129" s="268" t="s">
        <v>763</v>
      </c>
      <c r="AH129" s="268" t="s">
        <v>763</v>
      </c>
      <c r="AI129" s="268" t="s">
        <v>763</v>
      </c>
      <c r="AJ129" s="268" t="s">
        <v>763</v>
      </c>
      <c r="AK129" s="268" t="s">
        <v>763</v>
      </c>
      <c r="AL129" s="268" t="s">
        <v>763</v>
      </c>
      <c r="AM129" s="268" t="s">
        <v>763</v>
      </c>
      <c r="AN129" s="268" t="s">
        <v>763</v>
      </c>
      <c r="AO129" s="268" t="s">
        <v>763</v>
      </c>
      <c r="AP129" s="268" t="s">
        <v>763</v>
      </c>
      <c r="AQ129" s="268" t="s">
        <v>763</v>
      </c>
      <c r="AR129" s="268" t="s">
        <v>763</v>
      </c>
      <c r="AS129" s="268" t="s">
        <v>763</v>
      </c>
      <c r="AT129" s="265"/>
      <c r="AU129" s="265"/>
      <c r="AV129" s="265"/>
      <c r="AW129" s="265"/>
      <c r="AX129" s="265"/>
      <c r="AY129" s="265"/>
    </row>
    <row r="130" spans="1:51" x14ac:dyDescent="0.2">
      <c r="A130" s="265" t="s">
        <v>756</v>
      </c>
      <c r="B130" s="268" t="s">
        <v>404</v>
      </c>
      <c r="C130" s="268" t="s">
        <v>757</v>
      </c>
      <c r="D130" s="265"/>
      <c r="E130" s="269">
        <v>44771</v>
      </c>
      <c r="F130" s="268" t="s">
        <v>70</v>
      </c>
      <c r="G130" s="268" t="s">
        <v>70</v>
      </c>
      <c r="H130" s="265" t="s">
        <v>1165</v>
      </c>
      <c r="I130" s="268">
        <v>2</v>
      </c>
      <c r="J130" s="268" t="s">
        <v>760</v>
      </c>
      <c r="K130" s="270">
        <v>0.30277777777777776</v>
      </c>
      <c r="L130" s="268">
        <v>2</v>
      </c>
      <c r="M130" s="268">
        <v>1</v>
      </c>
      <c r="N130" s="268" t="s">
        <v>809</v>
      </c>
      <c r="O130" s="268" t="s">
        <v>761</v>
      </c>
      <c r="P130" s="268">
        <v>1.9</v>
      </c>
      <c r="Q130" s="268">
        <v>1.75</v>
      </c>
      <c r="R130" s="268">
        <v>1.3</v>
      </c>
      <c r="S130" s="268">
        <v>1.52</v>
      </c>
      <c r="T130" s="271">
        <v>0.8</v>
      </c>
      <c r="U130" s="268">
        <v>7.75</v>
      </c>
      <c r="V130" s="268">
        <v>24.5</v>
      </c>
      <c r="W130" s="272">
        <v>0.28472222222222221</v>
      </c>
      <c r="X130" s="268">
        <v>0.15</v>
      </c>
      <c r="Y130" s="268">
        <v>26.2</v>
      </c>
      <c r="Z130" s="268">
        <v>5.04</v>
      </c>
      <c r="AA130" s="268">
        <v>4.41</v>
      </c>
      <c r="AB130" s="79">
        <v>62.3</v>
      </c>
      <c r="AC130" s="79">
        <v>23.6</v>
      </c>
      <c r="AD130" s="79">
        <v>37.5</v>
      </c>
      <c r="AE130" s="268" t="s">
        <v>763</v>
      </c>
      <c r="AF130" s="268" t="s">
        <v>763</v>
      </c>
      <c r="AG130" s="268" t="s">
        <v>763</v>
      </c>
      <c r="AH130" s="268" t="s">
        <v>763</v>
      </c>
      <c r="AI130" s="268" t="s">
        <v>763</v>
      </c>
      <c r="AJ130" s="268" t="s">
        <v>763</v>
      </c>
      <c r="AK130" s="268" t="s">
        <v>763</v>
      </c>
      <c r="AL130" s="268" t="s">
        <v>763</v>
      </c>
      <c r="AM130" s="268" t="s">
        <v>763</v>
      </c>
      <c r="AN130" s="268" t="s">
        <v>763</v>
      </c>
      <c r="AO130" s="268" t="s">
        <v>763</v>
      </c>
      <c r="AP130" s="268" t="s">
        <v>763</v>
      </c>
      <c r="AQ130" s="268" t="s">
        <v>763</v>
      </c>
      <c r="AR130" s="268" t="s">
        <v>763</v>
      </c>
      <c r="AS130" s="268" t="s">
        <v>763</v>
      </c>
      <c r="AT130" s="265"/>
      <c r="AU130" s="265"/>
      <c r="AV130" s="265"/>
      <c r="AW130" s="265"/>
      <c r="AX130" s="265"/>
      <c r="AY130" s="265"/>
    </row>
    <row r="131" spans="1:51" x14ac:dyDescent="0.2">
      <c r="A131" s="265" t="s">
        <v>756</v>
      </c>
      <c r="B131" s="268" t="s">
        <v>404</v>
      </c>
      <c r="C131" s="268" t="s">
        <v>764</v>
      </c>
      <c r="D131" s="265"/>
      <c r="E131" s="269">
        <v>44771</v>
      </c>
      <c r="F131" s="268" t="s">
        <v>70</v>
      </c>
      <c r="G131" s="268" t="s">
        <v>70</v>
      </c>
      <c r="H131" s="265" t="s">
        <v>1165</v>
      </c>
      <c r="I131" s="268">
        <v>2</v>
      </c>
      <c r="J131" s="268" t="s">
        <v>760</v>
      </c>
      <c r="K131" s="270">
        <v>0.30277777777777776</v>
      </c>
      <c r="L131" s="268">
        <v>2</v>
      </c>
      <c r="M131" s="268">
        <v>1</v>
      </c>
      <c r="N131" s="268" t="s">
        <v>809</v>
      </c>
      <c r="O131" s="268" t="s">
        <v>761</v>
      </c>
      <c r="P131" s="268">
        <v>1.9</v>
      </c>
      <c r="Q131" s="268">
        <v>1.75</v>
      </c>
      <c r="R131" s="268">
        <v>1.3</v>
      </c>
      <c r="S131" s="268">
        <v>1.52</v>
      </c>
      <c r="T131" s="271">
        <v>0.8</v>
      </c>
      <c r="U131" s="268">
        <v>7.75</v>
      </c>
      <c r="V131" s="268">
        <v>24.5</v>
      </c>
      <c r="W131" s="272">
        <v>0.28819444444444448</v>
      </c>
      <c r="X131" s="268">
        <v>0.95</v>
      </c>
      <c r="Y131" s="268">
        <v>26.7</v>
      </c>
      <c r="Z131" s="268">
        <v>6.7</v>
      </c>
      <c r="AA131" s="268">
        <v>5.64</v>
      </c>
      <c r="AB131" s="79">
        <v>83.8</v>
      </c>
      <c r="AC131" s="79">
        <v>30.5</v>
      </c>
      <c r="AD131" s="79">
        <v>47.1</v>
      </c>
      <c r="AE131" s="268">
        <v>0.46</v>
      </c>
      <c r="AF131" s="268">
        <v>0.28999999999999998</v>
      </c>
      <c r="AG131" s="268">
        <v>0.03</v>
      </c>
      <c r="AH131" s="268">
        <v>0.32</v>
      </c>
      <c r="AI131" s="268">
        <v>29.75</v>
      </c>
      <c r="AJ131" s="79">
        <v>30.07</v>
      </c>
      <c r="AK131" s="268">
        <v>98.65</v>
      </c>
      <c r="AL131" s="268">
        <v>12.54</v>
      </c>
      <c r="AM131" s="268">
        <v>7.87</v>
      </c>
      <c r="AN131" s="268">
        <v>42.29</v>
      </c>
      <c r="AO131" s="268">
        <v>42.61</v>
      </c>
      <c r="AP131" s="268">
        <v>2.85</v>
      </c>
      <c r="AQ131" s="268">
        <v>0.03</v>
      </c>
      <c r="AR131" s="271">
        <v>1</v>
      </c>
      <c r="AS131" s="268">
        <v>2.88</v>
      </c>
      <c r="AT131" s="265"/>
      <c r="AU131" s="265"/>
      <c r="AV131" s="265"/>
      <c r="AW131" s="265"/>
      <c r="AX131" s="265"/>
      <c r="AY131" s="265"/>
    </row>
    <row r="132" spans="1:51" x14ac:dyDescent="0.2">
      <c r="A132" s="265" t="s">
        <v>756</v>
      </c>
      <c r="B132" s="268" t="s">
        <v>404</v>
      </c>
      <c r="C132" s="268" t="s">
        <v>765</v>
      </c>
      <c r="D132" s="265"/>
      <c r="E132" s="269">
        <v>44771</v>
      </c>
      <c r="F132" s="268" t="s">
        <v>70</v>
      </c>
      <c r="G132" s="268" t="s">
        <v>70</v>
      </c>
      <c r="H132" s="265" t="s">
        <v>1165</v>
      </c>
      <c r="I132" s="268">
        <v>2</v>
      </c>
      <c r="J132" s="268" t="s">
        <v>760</v>
      </c>
      <c r="K132" s="270">
        <v>0.30277777777777776</v>
      </c>
      <c r="L132" s="268">
        <v>2</v>
      </c>
      <c r="M132" s="268">
        <v>1</v>
      </c>
      <c r="N132" s="268" t="s">
        <v>809</v>
      </c>
      <c r="O132" s="268" t="s">
        <v>761</v>
      </c>
      <c r="P132" s="268">
        <v>1.9</v>
      </c>
      <c r="Q132" s="268">
        <v>1.75</v>
      </c>
      <c r="R132" s="268">
        <v>1.3</v>
      </c>
      <c r="S132" s="268">
        <v>1.52</v>
      </c>
      <c r="T132" s="271">
        <v>0.8</v>
      </c>
      <c r="U132" s="268">
        <v>7.75</v>
      </c>
      <c r="V132" s="268">
        <v>24.5</v>
      </c>
      <c r="W132" s="272">
        <v>0.29166666666666669</v>
      </c>
      <c r="X132" s="268">
        <v>1.6</v>
      </c>
      <c r="Y132" s="268">
        <v>26.7</v>
      </c>
      <c r="Z132" s="268">
        <v>4.5</v>
      </c>
      <c r="AA132" s="268">
        <v>3.79</v>
      </c>
      <c r="AB132" s="79">
        <v>53.6</v>
      </c>
      <c r="AC132" s="79">
        <v>30.4</v>
      </c>
      <c r="AD132" s="79">
        <v>47.1</v>
      </c>
      <c r="AE132" s="268" t="s">
        <v>763</v>
      </c>
      <c r="AF132" s="268" t="s">
        <v>763</v>
      </c>
      <c r="AG132" s="268" t="s">
        <v>763</v>
      </c>
      <c r="AH132" s="268" t="s">
        <v>763</v>
      </c>
      <c r="AI132" s="268" t="s">
        <v>763</v>
      </c>
      <c r="AJ132" s="268" t="s">
        <v>763</v>
      </c>
      <c r="AK132" s="268" t="s">
        <v>763</v>
      </c>
      <c r="AL132" s="268" t="s">
        <v>763</v>
      </c>
      <c r="AM132" s="268" t="s">
        <v>763</v>
      </c>
      <c r="AN132" s="268" t="s">
        <v>763</v>
      </c>
      <c r="AO132" s="268" t="s">
        <v>763</v>
      </c>
      <c r="AP132" s="268" t="s">
        <v>763</v>
      </c>
      <c r="AQ132" s="268" t="s">
        <v>763</v>
      </c>
      <c r="AR132" s="268" t="s">
        <v>763</v>
      </c>
      <c r="AS132" s="268" t="s">
        <v>763</v>
      </c>
      <c r="AT132" s="265"/>
      <c r="AU132" s="265"/>
      <c r="AV132" s="265"/>
      <c r="AW132" s="265"/>
      <c r="AX132" s="265"/>
      <c r="AY132" s="265"/>
    </row>
    <row r="133" spans="1:51" x14ac:dyDescent="0.2">
      <c r="A133" s="265" t="s">
        <v>756</v>
      </c>
      <c r="B133" s="268" t="s">
        <v>405</v>
      </c>
      <c r="C133" s="268" t="s">
        <v>757</v>
      </c>
      <c r="D133" s="265" t="s">
        <v>781</v>
      </c>
      <c r="E133" s="269">
        <v>44771</v>
      </c>
      <c r="F133" s="268" t="s">
        <v>70</v>
      </c>
      <c r="G133" s="268" t="s">
        <v>70</v>
      </c>
      <c r="H133" s="265" t="s">
        <v>1165</v>
      </c>
      <c r="I133" s="268">
        <v>2</v>
      </c>
      <c r="J133" s="268" t="s">
        <v>760</v>
      </c>
      <c r="K133" s="270">
        <v>0.30277777777777776</v>
      </c>
      <c r="L133" s="268">
        <v>2</v>
      </c>
      <c r="M133" s="268">
        <v>1</v>
      </c>
      <c r="N133" s="268" t="s">
        <v>812</v>
      </c>
      <c r="O133" s="268" t="s">
        <v>803</v>
      </c>
      <c r="P133" s="268">
        <v>1.3</v>
      </c>
      <c r="Q133" s="268" t="s">
        <v>761</v>
      </c>
      <c r="R133" s="268" t="s">
        <v>761</v>
      </c>
      <c r="S133" s="268">
        <v>1.3</v>
      </c>
      <c r="T133" s="271">
        <v>1</v>
      </c>
      <c r="U133" s="268">
        <v>7.7</v>
      </c>
      <c r="V133" s="268">
        <v>25.6</v>
      </c>
      <c r="W133" s="272">
        <v>0.31041666666666667</v>
      </c>
      <c r="X133" s="268">
        <v>0.15</v>
      </c>
      <c r="Y133" s="268">
        <v>26.2</v>
      </c>
      <c r="Z133" s="268">
        <v>6.74</v>
      </c>
      <c r="AA133" s="268">
        <v>5.67</v>
      </c>
      <c r="AB133" s="79">
        <v>82</v>
      </c>
      <c r="AC133" s="79">
        <v>30.8</v>
      </c>
      <c r="AD133" s="79">
        <v>47.6</v>
      </c>
      <c r="AE133" s="268" t="s">
        <v>763</v>
      </c>
      <c r="AF133" s="268" t="s">
        <v>763</v>
      </c>
      <c r="AG133" s="268" t="s">
        <v>763</v>
      </c>
      <c r="AH133" s="268" t="s">
        <v>763</v>
      </c>
      <c r="AI133" s="268" t="s">
        <v>763</v>
      </c>
      <c r="AJ133" s="268" t="s">
        <v>763</v>
      </c>
      <c r="AK133" s="268" t="s">
        <v>763</v>
      </c>
      <c r="AL133" s="268" t="s">
        <v>763</v>
      </c>
      <c r="AM133" s="268" t="s">
        <v>763</v>
      </c>
      <c r="AN133" s="268" t="s">
        <v>763</v>
      </c>
      <c r="AO133" s="268" t="s">
        <v>763</v>
      </c>
      <c r="AP133" s="268" t="s">
        <v>763</v>
      </c>
      <c r="AQ133" s="268" t="s">
        <v>763</v>
      </c>
      <c r="AR133" s="268" t="s">
        <v>763</v>
      </c>
      <c r="AS133" s="268" t="s">
        <v>763</v>
      </c>
      <c r="AT133" s="265"/>
      <c r="AU133" s="265"/>
      <c r="AV133" s="265"/>
      <c r="AW133" s="265"/>
      <c r="AX133" s="265"/>
      <c r="AY133" s="265"/>
    </row>
    <row r="134" spans="1:51" x14ac:dyDescent="0.2">
      <c r="A134" s="265" t="s">
        <v>756</v>
      </c>
      <c r="B134" s="268" t="s">
        <v>405</v>
      </c>
      <c r="C134" s="268" t="s">
        <v>757</v>
      </c>
      <c r="D134" s="265" t="s">
        <v>785</v>
      </c>
      <c r="E134" s="269">
        <v>44771</v>
      </c>
      <c r="F134" s="268" t="s">
        <v>70</v>
      </c>
      <c r="G134" s="268" t="s">
        <v>70</v>
      </c>
      <c r="H134" s="265" t="s">
        <v>1165</v>
      </c>
      <c r="I134" s="268">
        <v>2</v>
      </c>
      <c r="J134" s="268" t="s">
        <v>760</v>
      </c>
      <c r="K134" s="270">
        <v>0.30277777777777776</v>
      </c>
      <c r="L134" s="268">
        <v>2</v>
      </c>
      <c r="M134" s="268">
        <v>1</v>
      </c>
      <c r="N134" s="268" t="s">
        <v>812</v>
      </c>
      <c r="O134" s="268" t="s">
        <v>803</v>
      </c>
      <c r="P134" s="268">
        <v>1.3</v>
      </c>
      <c r="Q134" s="268" t="s">
        <v>761</v>
      </c>
      <c r="R134" s="268" t="s">
        <v>761</v>
      </c>
      <c r="S134" s="268">
        <v>1.3</v>
      </c>
      <c r="T134" s="271">
        <v>1</v>
      </c>
      <c r="U134" s="268">
        <v>7.7</v>
      </c>
      <c r="V134" s="268">
        <v>25.6</v>
      </c>
      <c r="W134" s="272">
        <v>0.31041666666666667</v>
      </c>
      <c r="X134" s="268">
        <v>0.15</v>
      </c>
      <c r="Y134" s="268">
        <v>26.2</v>
      </c>
      <c r="Z134" s="268">
        <v>6.74</v>
      </c>
      <c r="AA134" s="268">
        <v>5.67</v>
      </c>
      <c r="AB134" s="79">
        <v>82</v>
      </c>
      <c r="AC134" s="79">
        <v>30.8</v>
      </c>
      <c r="AD134" s="79">
        <v>47.7</v>
      </c>
      <c r="AE134" s="268" t="s">
        <v>763</v>
      </c>
      <c r="AF134" s="268" t="s">
        <v>763</v>
      </c>
      <c r="AG134" s="268" t="s">
        <v>763</v>
      </c>
      <c r="AH134" s="268" t="s">
        <v>763</v>
      </c>
      <c r="AI134" s="268" t="s">
        <v>763</v>
      </c>
      <c r="AJ134" s="268" t="s">
        <v>763</v>
      </c>
      <c r="AK134" s="268" t="s">
        <v>763</v>
      </c>
      <c r="AL134" s="268" t="s">
        <v>763</v>
      </c>
      <c r="AM134" s="268" t="s">
        <v>763</v>
      </c>
      <c r="AN134" s="268" t="s">
        <v>763</v>
      </c>
      <c r="AO134" s="268" t="s">
        <v>763</v>
      </c>
      <c r="AP134" s="268" t="s">
        <v>763</v>
      </c>
      <c r="AQ134" s="268" t="s">
        <v>763</v>
      </c>
      <c r="AR134" s="268" t="s">
        <v>763</v>
      </c>
      <c r="AS134" s="268" t="s">
        <v>763</v>
      </c>
      <c r="AT134" s="265"/>
      <c r="AU134" s="265"/>
      <c r="AV134" s="265"/>
      <c r="AW134" s="265"/>
      <c r="AX134" s="265"/>
      <c r="AY134" s="265"/>
    </row>
    <row r="135" spans="1:51" x14ac:dyDescent="0.2">
      <c r="A135" s="265" t="s">
        <v>756</v>
      </c>
      <c r="B135" s="268" t="s">
        <v>405</v>
      </c>
      <c r="C135" s="268" t="s">
        <v>764</v>
      </c>
      <c r="D135" s="265" t="s">
        <v>781</v>
      </c>
      <c r="E135" s="269">
        <v>44771</v>
      </c>
      <c r="F135" s="268" t="s">
        <v>70</v>
      </c>
      <c r="G135" s="268" t="s">
        <v>70</v>
      </c>
      <c r="H135" s="265" t="s">
        <v>1165</v>
      </c>
      <c r="I135" s="268">
        <v>2</v>
      </c>
      <c r="J135" s="268" t="s">
        <v>760</v>
      </c>
      <c r="K135" s="270">
        <v>0.30277777777777776</v>
      </c>
      <c r="L135" s="268">
        <v>2</v>
      </c>
      <c r="M135" s="268">
        <v>1</v>
      </c>
      <c r="N135" s="268" t="s">
        <v>812</v>
      </c>
      <c r="O135" s="268" t="s">
        <v>803</v>
      </c>
      <c r="P135" s="268">
        <v>1.3</v>
      </c>
      <c r="Q135" s="268" t="s">
        <v>761</v>
      </c>
      <c r="R135" s="268" t="s">
        <v>761</v>
      </c>
      <c r="S135" s="268">
        <v>1.3</v>
      </c>
      <c r="T135" s="271">
        <v>1</v>
      </c>
      <c r="U135" s="268">
        <v>7.7</v>
      </c>
      <c r="V135" s="268">
        <v>25.6</v>
      </c>
      <c r="W135" s="272">
        <v>0.3125</v>
      </c>
      <c r="X135" s="268">
        <v>0.65</v>
      </c>
      <c r="Y135" s="268">
        <v>26</v>
      </c>
      <c r="Z135" s="268">
        <v>6.16</v>
      </c>
      <c r="AA135" s="268">
        <v>5.17</v>
      </c>
      <c r="AB135" s="79">
        <v>75.900000000000006</v>
      </c>
      <c r="AC135" s="79">
        <v>31.2</v>
      </c>
      <c r="AD135" s="79">
        <v>48.2</v>
      </c>
      <c r="AE135" s="268">
        <v>0.6</v>
      </c>
      <c r="AF135" s="268">
        <v>1.18</v>
      </c>
      <c r="AG135" s="268">
        <v>0.53</v>
      </c>
      <c r="AH135" s="268">
        <v>1.71</v>
      </c>
      <c r="AI135" s="268">
        <v>27.31</v>
      </c>
      <c r="AJ135" s="79">
        <v>29.02</v>
      </c>
      <c r="AK135" s="268">
        <v>71.849999999999994</v>
      </c>
      <c r="AL135" s="268">
        <v>10.36</v>
      </c>
      <c r="AM135" s="268">
        <v>6.93</v>
      </c>
      <c r="AN135" s="268">
        <v>37.67</v>
      </c>
      <c r="AO135" s="268">
        <v>39.380000000000003</v>
      </c>
      <c r="AP135" s="268">
        <v>2.4</v>
      </c>
      <c r="AQ135" s="268">
        <v>0.03</v>
      </c>
      <c r="AR135" s="271">
        <v>1</v>
      </c>
      <c r="AS135" s="268">
        <v>2.4300000000000002</v>
      </c>
      <c r="AT135" s="265"/>
      <c r="AU135" s="265"/>
      <c r="AV135" s="265"/>
      <c r="AW135" s="265"/>
      <c r="AX135" s="265"/>
      <c r="AY135" s="265"/>
    </row>
    <row r="136" spans="1:51" x14ac:dyDescent="0.2">
      <c r="A136" s="265" t="s">
        <v>756</v>
      </c>
      <c r="B136" s="268" t="s">
        <v>405</v>
      </c>
      <c r="C136" s="268" t="s">
        <v>764</v>
      </c>
      <c r="D136" s="265" t="s">
        <v>785</v>
      </c>
      <c r="E136" s="269">
        <v>44771</v>
      </c>
      <c r="F136" s="268" t="s">
        <v>70</v>
      </c>
      <c r="G136" s="268" t="s">
        <v>70</v>
      </c>
      <c r="H136" s="265" t="s">
        <v>1165</v>
      </c>
      <c r="I136" s="268">
        <v>2</v>
      </c>
      <c r="J136" s="268" t="s">
        <v>760</v>
      </c>
      <c r="K136" s="270">
        <v>0.30277777777777776</v>
      </c>
      <c r="L136" s="268">
        <v>2</v>
      </c>
      <c r="M136" s="268">
        <v>1</v>
      </c>
      <c r="N136" s="268" t="s">
        <v>812</v>
      </c>
      <c r="O136" s="268" t="s">
        <v>803</v>
      </c>
      <c r="P136" s="268">
        <v>1.3</v>
      </c>
      <c r="Q136" s="268" t="s">
        <v>761</v>
      </c>
      <c r="R136" s="268" t="s">
        <v>761</v>
      </c>
      <c r="S136" s="268">
        <v>1.3</v>
      </c>
      <c r="T136" s="271">
        <v>1</v>
      </c>
      <c r="U136" s="268">
        <v>7.7</v>
      </c>
      <c r="V136" s="268">
        <v>25.6</v>
      </c>
      <c r="W136" s="272">
        <v>0.3125</v>
      </c>
      <c r="X136" s="268">
        <v>0.65</v>
      </c>
      <c r="Y136" s="268">
        <v>26</v>
      </c>
      <c r="Z136" s="268">
        <v>6.16</v>
      </c>
      <c r="AA136" s="268">
        <v>5.17</v>
      </c>
      <c r="AB136" s="79">
        <v>75.900000000000006</v>
      </c>
      <c r="AC136" s="79">
        <v>31.2</v>
      </c>
      <c r="AD136" s="79">
        <v>48.1</v>
      </c>
      <c r="AE136" s="268">
        <v>0.6</v>
      </c>
      <c r="AF136" s="268">
        <v>3.11</v>
      </c>
      <c r="AG136" s="268">
        <v>0.01</v>
      </c>
      <c r="AH136" s="268">
        <v>3.13</v>
      </c>
      <c r="AI136" s="268">
        <v>16.66</v>
      </c>
      <c r="AJ136" s="79">
        <v>19.79</v>
      </c>
      <c r="AK136" s="268">
        <v>67.91</v>
      </c>
      <c r="AL136" s="268">
        <v>9.76</v>
      </c>
      <c r="AM136" s="268">
        <v>6.96</v>
      </c>
      <c r="AN136" s="268">
        <v>26.42</v>
      </c>
      <c r="AO136" s="268">
        <v>29.55</v>
      </c>
      <c r="AP136" s="268">
        <v>2.67</v>
      </c>
      <c r="AQ136" s="268">
        <v>0.03</v>
      </c>
      <c r="AR136" s="271">
        <v>1</v>
      </c>
      <c r="AS136" s="268">
        <v>2.7</v>
      </c>
      <c r="AT136" s="265"/>
      <c r="AU136" s="265"/>
      <c r="AV136" s="265"/>
      <c r="AW136" s="265"/>
      <c r="AX136" s="265"/>
      <c r="AY136" s="265"/>
    </row>
    <row r="137" spans="1:51" x14ac:dyDescent="0.2">
      <c r="A137" s="265" t="s">
        <v>756</v>
      </c>
      <c r="B137" s="268" t="s">
        <v>405</v>
      </c>
      <c r="C137" s="268" t="s">
        <v>765</v>
      </c>
      <c r="D137" s="265" t="s">
        <v>781</v>
      </c>
      <c r="E137" s="269">
        <v>44771</v>
      </c>
      <c r="F137" s="268" t="s">
        <v>70</v>
      </c>
      <c r="G137" s="268" t="s">
        <v>70</v>
      </c>
      <c r="H137" s="265" t="s">
        <v>1165</v>
      </c>
      <c r="I137" s="268">
        <v>2</v>
      </c>
      <c r="J137" s="268" t="s">
        <v>760</v>
      </c>
      <c r="K137" s="270">
        <v>0.30277777777777776</v>
      </c>
      <c r="L137" s="268">
        <v>2</v>
      </c>
      <c r="M137" s="268">
        <v>1</v>
      </c>
      <c r="N137" s="268" t="s">
        <v>812</v>
      </c>
      <c r="O137" s="268" t="s">
        <v>803</v>
      </c>
      <c r="P137" s="268">
        <v>1.3</v>
      </c>
      <c r="Q137" s="268" t="s">
        <v>761</v>
      </c>
      <c r="R137" s="268" t="s">
        <v>761</v>
      </c>
      <c r="S137" s="268">
        <v>1.3</v>
      </c>
      <c r="T137" s="271">
        <v>1</v>
      </c>
      <c r="U137" s="268">
        <v>7.7</v>
      </c>
      <c r="V137" s="268">
        <v>25.6</v>
      </c>
      <c r="W137" s="272">
        <v>0.31597222222222221</v>
      </c>
      <c r="X137" s="268">
        <v>1</v>
      </c>
      <c r="Y137" s="268">
        <v>26</v>
      </c>
      <c r="Z137" s="268">
        <v>6</v>
      </c>
      <c r="AA137" s="268">
        <v>5.03</v>
      </c>
      <c r="AB137" s="79">
        <v>74.2</v>
      </c>
      <c r="AC137" s="79">
        <v>31.3</v>
      </c>
      <c r="AD137" s="79">
        <v>48.2</v>
      </c>
      <c r="AE137" s="268" t="s">
        <v>763</v>
      </c>
      <c r="AF137" s="268" t="s">
        <v>763</v>
      </c>
      <c r="AG137" s="268" t="s">
        <v>763</v>
      </c>
      <c r="AH137" s="268" t="s">
        <v>763</v>
      </c>
      <c r="AI137" s="268" t="s">
        <v>763</v>
      </c>
      <c r="AJ137" s="268" t="s">
        <v>763</v>
      </c>
      <c r="AK137" s="268" t="s">
        <v>763</v>
      </c>
      <c r="AL137" s="268" t="s">
        <v>763</v>
      </c>
      <c r="AM137" s="268" t="s">
        <v>763</v>
      </c>
      <c r="AN137" s="268" t="s">
        <v>763</v>
      </c>
      <c r="AO137" s="268" t="s">
        <v>763</v>
      </c>
      <c r="AP137" s="268" t="s">
        <v>763</v>
      </c>
      <c r="AQ137" s="268" t="s">
        <v>763</v>
      </c>
      <c r="AR137" s="268" t="s">
        <v>763</v>
      </c>
      <c r="AS137" s="268" t="s">
        <v>763</v>
      </c>
      <c r="AT137" s="265"/>
      <c r="AU137" s="265"/>
      <c r="AV137" s="265"/>
      <c r="AW137" s="265"/>
      <c r="AX137" s="265"/>
      <c r="AY137" s="265"/>
    </row>
    <row r="138" spans="1:51" x14ac:dyDescent="0.2">
      <c r="A138" s="265" t="s">
        <v>756</v>
      </c>
      <c r="B138" s="268" t="s">
        <v>405</v>
      </c>
      <c r="C138" s="268" t="s">
        <v>765</v>
      </c>
      <c r="D138" s="265" t="s">
        <v>785</v>
      </c>
      <c r="E138" s="269">
        <v>44771</v>
      </c>
      <c r="F138" s="268" t="s">
        <v>70</v>
      </c>
      <c r="G138" s="268" t="s">
        <v>70</v>
      </c>
      <c r="H138" s="265" t="s">
        <v>1165</v>
      </c>
      <c r="I138" s="268">
        <v>2</v>
      </c>
      <c r="J138" s="268" t="s">
        <v>760</v>
      </c>
      <c r="K138" s="270">
        <v>0.30277777777777776</v>
      </c>
      <c r="L138" s="268">
        <v>2</v>
      </c>
      <c r="M138" s="268">
        <v>1</v>
      </c>
      <c r="N138" s="268" t="s">
        <v>812</v>
      </c>
      <c r="O138" s="268" t="s">
        <v>803</v>
      </c>
      <c r="P138" s="268">
        <v>1.3</v>
      </c>
      <c r="Q138" s="268" t="s">
        <v>761</v>
      </c>
      <c r="R138" s="268" t="s">
        <v>761</v>
      </c>
      <c r="S138" s="268">
        <v>1.3</v>
      </c>
      <c r="T138" s="271">
        <v>1</v>
      </c>
      <c r="U138" s="268">
        <v>7.7</v>
      </c>
      <c r="V138" s="268">
        <v>25.6</v>
      </c>
      <c r="W138" s="272">
        <v>0.31597222222222221</v>
      </c>
      <c r="X138" s="268">
        <v>1</v>
      </c>
      <c r="Y138" s="268">
        <v>26</v>
      </c>
      <c r="Z138" s="268">
        <v>6</v>
      </c>
      <c r="AA138" s="268">
        <v>5.03</v>
      </c>
      <c r="AB138" s="79">
        <v>74.2</v>
      </c>
      <c r="AC138" s="79">
        <v>31.2</v>
      </c>
      <c r="AD138" s="79">
        <v>48.2</v>
      </c>
      <c r="AE138" s="268" t="s">
        <v>763</v>
      </c>
      <c r="AF138" s="268" t="s">
        <v>763</v>
      </c>
      <c r="AG138" s="268" t="s">
        <v>763</v>
      </c>
      <c r="AH138" s="268" t="s">
        <v>763</v>
      </c>
      <c r="AI138" s="268" t="s">
        <v>763</v>
      </c>
      <c r="AJ138" s="268" t="s">
        <v>763</v>
      </c>
      <c r="AK138" s="268" t="s">
        <v>763</v>
      </c>
      <c r="AL138" s="268" t="s">
        <v>763</v>
      </c>
      <c r="AM138" s="268" t="s">
        <v>763</v>
      </c>
      <c r="AN138" s="268" t="s">
        <v>763</v>
      </c>
      <c r="AO138" s="268" t="s">
        <v>763</v>
      </c>
      <c r="AP138" s="268" t="s">
        <v>763</v>
      </c>
      <c r="AQ138" s="268" t="s">
        <v>763</v>
      </c>
      <c r="AR138" s="268" t="s">
        <v>763</v>
      </c>
      <c r="AS138" s="268" t="s">
        <v>763</v>
      </c>
      <c r="AT138" s="265"/>
      <c r="AU138" s="265"/>
      <c r="AV138" s="265"/>
      <c r="AW138" s="265"/>
      <c r="AX138" s="265"/>
      <c r="AY138" s="265"/>
    </row>
    <row r="139" spans="1:51" x14ac:dyDescent="0.2">
      <c r="A139" s="265" t="s">
        <v>756</v>
      </c>
      <c r="B139" s="268" t="s">
        <v>274</v>
      </c>
      <c r="C139" s="268" t="s">
        <v>757</v>
      </c>
      <c r="D139" s="265"/>
      <c r="E139" s="269">
        <v>44771</v>
      </c>
      <c r="F139" s="268" t="s">
        <v>70</v>
      </c>
      <c r="G139" s="268" t="s">
        <v>597</v>
      </c>
      <c r="H139" s="265" t="s">
        <v>1166</v>
      </c>
      <c r="I139" s="268">
        <v>0</v>
      </c>
      <c r="J139" s="268" t="s">
        <v>760</v>
      </c>
      <c r="K139" s="268" t="s">
        <v>761</v>
      </c>
      <c r="L139" s="268">
        <v>2</v>
      </c>
      <c r="M139" s="268">
        <v>1</v>
      </c>
      <c r="N139" s="268" t="s">
        <v>1133</v>
      </c>
      <c r="O139" s="268" t="s">
        <v>762</v>
      </c>
      <c r="P139" s="268">
        <v>0.8</v>
      </c>
      <c r="Q139" s="268" t="s">
        <v>761</v>
      </c>
      <c r="R139" s="268" t="s">
        <v>761</v>
      </c>
      <c r="S139" s="268">
        <v>0.5</v>
      </c>
      <c r="T139" s="271">
        <v>0.63</v>
      </c>
      <c r="U139" s="268" t="s">
        <v>761</v>
      </c>
      <c r="V139" s="268" t="s">
        <v>761</v>
      </c>
      <c r="W139" s="272">
        <v>0.38541666666666669</v>
      </c>
      <c r="X139" s="268" t="s">
        <v>761</v>
      </c>
      <c r="Y139" s="268">
        <v>20.5</v>
      </c>
      <c r="Z139" s="268">
        <v>7.94</v>
      </c>
      <c r="AA139" s="268">
        <v>7.54</v>
      </c>
      <c r="AB139" s="79">
        <v>86.8</v>
      </c>
      <c r="AC139" s="79">
        <v>8.9</v>
      </c>
      <c r="AD139" s="79">
        <v>15.28</v>
      </c>
      <c r="AE139" s="268" t="s">
        <v>763</v>
      </c>
      <c r="AF139" s="268" t="s">
        <v>763</v>
      </c>
      <c r="AG139" s="268" t="s">
        <v>763</v>
      </c>
      <c r="AH139" s="268" t="s">
        <v>763</v>
      </c>
      <c r="AI139" s="268" t="s">
        <v>763</v>
      </c>
      <c r="AJ139" s="268" t="s">
        <v>763</v>
      </c>
      <c r="AK139" s="268" t="s">
        <v>763</v>
      </c>
      <c r="AL139" s="268" t="s">
        <v>763</v>
      </c>
      <c r="AM139" s="268" t="s">
        <v>763</v>
      </c>
      <c r="AN139" s="268" t="s">
        <v>763</v>
      </c>
      <c r="AO139" s="268" t="s">
        <v>763</v>
      </c>
      <c r="AP139" s="268" t="s">
        <v>763</v>
      </c>
      <c r="AQ139" s="268" t="s">
        <v>763</v>
      </c>
      <c r="AR139" s="268" t="s">
        <v>763</v>
      </c>
      <c r="AS139" s="268" t="s">
        <v>763</v>
      </c>
      <c r="AT139" s="265"/>
      <c r="AU139" s="265"/>
      <c r="AV139" s="265"/>
      <c r="AW139" s="265"/>
      <c r="AX139" s="265"/>
      <c r="AY139" s="265"/>
    </row>
    <row r="140" spans="1:51" x14ac:dyDescent="0.2">
      <c r="A140" s="265" t="s">
        <v>756</v>
      </c>
      <c r="B140" s="268" t="s">
        <v>274</v>
      </c>
      <c r="C140" s="268" t="s">
        <v>764</v>
      </c>
      <c r="D140" s="265"/>
      <c r="E140" s="269">
        <v>44771</v>
      </c>
      <c r="F140" s="268" t="s">
        <v>70</v>
      </c>
      <c r="G140" s="268" t="s">
        <v>597</v>
      </c>
      <c r="H140" s="265" t="s">
        <v>1166</v>
      </c>
      <c r="I140" s="268">
        <v>0</v>
      </c>
      <c r="J140" s="268" t="s">
        <v>760</v>
      </c>
      <c r="K140" s="268" t="s">
        <v>761</v>
      </c>
      <c r="L140" s="268">
        <v>2</v>
      </c>
      <c r="M140" s="268">
        <v>1</v>
      </c>
      <c r="N140" s="268" t="s">
        <v>1133</v>
      </c>
      <c r="O140" s="268" t="s">
        <v>762</v>
      </c>
      <c r="P140" s="268">
        <v>0.8</v>
      </c>
      <c r="Q140" s="268" t="s">
        <v>761</v>
      </c>
      <c r="R140" s="268" t="s">
        <v>761</v>
      </c>
      <c r="S140" s="268">
        <v>0.5</v>
      </c>
      <c r="T140" s="271">
        <v>0.63</v>
      </c>
      <c r="U140" s="268" t="s">
        <v>761</v>
      </c>
      <c r="V140" s="268" t="s">
        <v>761</v>
      </c>
      <c r="W140" s="272">
        <v>0.38541666666666669</v>
      </c>
      <c r="X140" s="268">
        <v>0.5</v>
      </c>
      <c r="Y140" s="268">
        <v>26.4</v>
      </c>
      <c r="Z140" s="268">
        <v>5.52</v>
      </c>
      <c r="AA140" s="268">
        <v>4.8600000000000003</v>
      </c>
      <c r="AB140" s="79">
        <v>74.5</v>
      </c>
      <c r="AC140" s="79">
        <v>22.8</v>
      </c>
      <c r="AD140" s="79">
        <v>36.299999999999997</v>
      </c>
      <c r="AE140" s="268">
        <v>0.7</v>
      </c>
      <c r="AF140" s="268">
        <v>0.19</v>
      </c>
      <c r="AG140" s="268">
        <v>1.77</v>
      </c>
      <c r="AH140" s="268">
        <v>1.97</v>
      </c>
      <c r="AI140" s="268">
        <v>43.78</v>
      </c>
      <c r="AJ140" s="79">
        <v>45.74</v>
      </c>
      <c r="AK140" s="268">
        <v>1321.54</v>
      </c>
      <c r="AL140" s="268">
        <v>198.96</v>
      </c>
      <c r="AM140" s="268">
        <v>6.64</v>
      </c>
      <c r="AN140" s="268">
        <v>242.74</v>
      </c>
      <c r="AO140" s="268">
        <v>244.71</v>
      </c>
      <c r="AP140" s="268">
        <v>82.62</v>
      </c>
      <c r="AQ140" s="268">
        <v>0.03</v>
      </c>
      <c r="AR140" s="271">
        <v>1</v>
      </c>
      <c r="AS140" s="268">
        <v>82.65</v>
      </c>
      <c r="AT140" s="265"/>
      <c r="AU140" s="265"/>
      <c r="AV140" s="265"/>
      <c r="AW140" s="265"/>
      <c r="AX140" s="265"/>
      <c r="AY140" s="265"/>
    </row>
    <row r="141" spans="1:51" x14ac:dyDescent="0.2">
      <c r="A141" s="265" t="s">
        <v>756</v>
      </c>
      <c r="B141" s="268" t="s">
        <v>274</v>
      </c>
      <c r="C141" s="268" t="s">
        <v>765</v>
      </c>
      <c r="D141" s="265"/>
      <c r="E141" s="269">
        <v>44771</v>
      </c>
      <c r="F141" s="268" t="s">
        <v>70</v>
      </c>
      <c r="G141" s="268" t="s">
        <v>597</v>
      </c>
      <c r="H141" s="265" t="s">
        <v>1166</v>
      </c>
      <c r="I141" s="268">
        <v>0</v>
      </c>
      <c r="J141" s="268" t="s">
        <v>760</v>
      </c>
      <c r="K141" s="268" t="s">
        <v>761</v>
      </c>
      <c r="L141" s="268">
        <v>2</v>
      </c>
      <c r="M141" s="268">
        <v>1</v>
      </c>
      <c r="N141" s="268" t="s">
        <v>1133</v>
      </c>
      <c r="O141" s="268" t="s">
        <v>762</v>
      </c>
      <c r="P141" s="268">
        <v>0.8</v>
      </c>
      <c r="Q141" s="268" t="s">
        <v>761</v>
      </c>
      <c r="R141" s="268" t="s">
        <v>761</v>
      </c>
      <c r="S141" s="268">
        <v>0.5</v>
      </c>
      <c r="T141" s="271">
        <v>0.63</v>
      </c>
      <c r="U141" s="268" t="s">
        <v>761</v>
      </c>
      <c r="V141" s="268" t="s">
        <v>761</v>
      </c>
      <c r="W141" s="272">
        <v>0.3888888888888889</v>
      </c>
      <c r="X141" s="268" t="s">
        <v>761</v>
      </c>
      <c r="Y141" s="268" t="s">
        <v>761</v>
      </c>
      <c r="Z141" s="268" t="s">
        <v>761</v>
      </c>
      <c r="AA141" s="268" t="s">
        <v>761</v>
      </c>
      <c r="AB141" s="79" t="s">
        <v>761</v>
      </c>
      <c r="AC141" s="79">
        <v>21.8</v>
      </c>
      <c r="AD141" s="79">
        <v>34.9</v>
      </c>
      <c r="AE141" s="268" t="s">
        <v>763</v>
      </c>
      <c r="AF141" s="268" t="s">
        <v>763</v>
      </c>
      <c r="AG141" s="268" t="s">
        <v>763</v>
      </c>
      <c r="AH141" s="268" t="s">
        <v>763</v>
      </c>
      <c r="AI141" s="268" t="s">
        <v>763</v>
      </c>
      <c r="AJ141" s="268" t="s">
        <v>763</v>
      </c>
      <c r="AK141" s="268" t="s">
        <v>763</v>
      </c>
      <c r="AL141" s="268" t="s">
        <v>763</v>
      </c>
      <c r="AM141" s="268" t="s">
        <v>763</v>
      </c>
      <c r="AN141" s="268" t="s">
        <v>763</v>
      </c>
      <c r="AO141" s="268" t="s">
        <v>763</v>
      </c>
      <c r="AP141" s="268" t="s">
        <v>763</v>
      </c>
      <c r="AQ141" s="268" t="s">
        <v>763</v>
      </c>
      <c r="AR141" s="268" t="s">
        <v>763</v>
      </c>
      <c r="AS141" s="268" t="s">
        <v>763</v>
      </c>
      <c r="AT141" s="265"/>
      <c r="AU141" s="265"/>
      <c r="AV141" s="265"/>
      <c r="AW141" s="265"/>
      <c r="AX141" s="265"/>
      <c r="AY141" s="265"/>
    </row>
    <row r="142" spans="1:51" x14ac:dyDescent="0.2">
      <c r="A142" s="265" t="s">
        <v>756</v>
      </c>
      <c r="B142" s="268" t="s">
        <v>278</v>
      </c>
      <c r="C142" s="268" t="s">
        <v>757</v>
      </c>
      <c r="D142" s="265"/>
      <c r="E142" s="269">
        <v>44771</v>
      </c>
      <c r="F142" s="268" t="s">
        <v>70</v>
      </c>
      <c r="G142" s="268" t="s">
        <v>597</v>
      </c>
      <c r="H142" s="265" t="s">
        <v>1166</v>
      </c>
      <c r="I142" s="268">
        <v>0</v>
      </c>
      <c r="J142" s="268" t="s">
        <v>760</v>
      </c>
      <c r="K142" s="268" t="s">
        <v>761</v>
      </c>
      <c r="L142" s="268">
        <v>2</v>
      </c>
      <c r="M142" s="268">
        <v>1</v>
      </c>
      <c r="N142" s="268" t="s">
        <v>761</v>
      </c>
      <c r="O142" s="268" t="s">
        <v>808</v>
      </c>
      <c r="P142" s="268">
        <v>0.83</v>
      </c>
      <c r="Q142" s="268" t="s">
        <v>761</v>
      </c>
      <c r="R142" s="268" t="s">
        <v>761</v>
      </c>
      <c r="S142" s="268">
        <v>0.64</v>
      </c>
      <c r="T142" s="271">
        <v>0.77</v>
      </c>
      <c r="U142" s="268" t="s">
        <v>761</v>
      </c>
      <c r="V142" s="268" t="s">
        <v>761</v>
      </c>
      <c r="W142" s="272">
        <v>0.3923611111111111</v>
      </c>
      <c r="X142" s="268">
        <v>0.15</v>
      </c>
      <c r="Y142" s="268">
        <v>27.1</v>
      </c>
      <c r="Z142" s="268">
        <v>6.29</v>
      </c>
      <c r="AA142" s="268">
        <v>5.52</v>
      </c>
      <c r="AB142" s="79">
        <v>79.599999999999994</v>
      </c>
      <c r="AC142" s="79">
        <v>23.2</v>
      </c>
      <c r="AD142" s="79">
        <v>36.799999999999997</v>
      </c>
      <c r="AE142" s="268" t="s">
        <v>763</v>
      </c>
      <c r="AF142" s="268" t="s">
        <v>763</v>
      </c>
      <c r="AG142" s="268" t="s">
        <v>763</v>
      </c>
      <c r="AH142" s="268" t="s">
        <v>763</v>
      </c>
      <c r="AI142" s="268" t="s">
        <v>763</v>
      </c>
      <c r="AJ142" s="268" t="s">
        <v>763</v>
      </c>
      <c r="AK142" s="268" t="s">
        <v>763</v>
      </c>
      <c r="AL142" s="268" t="s">
        <v>763</v>
      </c>
      <c r="AM142" s="268" t="s">
        <v>763</v>
      </c>
      <c r="AN142" s="268" t="s">
        <v>763</v>
      </c>
      <c r="AO142" s="268" t="s">
        <v>763</v>
      </c>
      <c r="AP142" s="268" t="s">
        <v>763</v>
      </c>
      <c r="AQ142" s="268" t="s">
        <v>763</v>
      </c>
      <c r="AR142" s="268" t="s">
        <v>763</v>
      </c>
      <c r="AS142" s="268" t="s">
        <v>763</v>
      </c>
      <c r="AT142" s="265"/>
      <c r="AU142" s="265"/>
      <c r="AV142" s="265"/>
      <c r="AW142" s="265"/>
      <c r="AX142" s="265"/>
      <c r="AY142" s="265"/>
    </row>
    <row r="143" spans="1:51" x14ac:dyDescent="0.2">
      <c r="A143" s="265" t="s">
        <v>756</v>
      </c>
      <c r="B143" s="268" t="s">
        <v>278</v>
      </c>
      <c r="C143" s="268" t="s">
        <v>764</v>
      </c>
      <c r="D143" s="265"/>
      <c r="E143" s="269">
        <v>44771</v>
      </c>
      <c r="F143" s="268" t="s">
        <v>70</v>
      </c>
      <c r="G143" s="268" t="s">
        <v>597</v>
      </c>
      <c r="H143" s="265" t="s">
        <v>1166</v>
      </c>
      <c r="I143" s="268">
        <v>0</v>
      </c>
      <c r="J143" s="268" t="s">
        <v>760</v>
      </c>
      <c r="K143" s="268" t="s">
        <v>761</v>
      </c>
      <c r="L143" s="268">
        <v>2</v>
      </c>
      <c r="M143" s="268">
        <v>1</v>
      </c>
      <c r="N143" s="268" t="s">
        <v>761</v>
      </c>
      <c r="O143" s="268" t="s">
        <v>808</v>
      </c>
      <c r="P143" s="268">
        <v>0.83</v>
      </c>
      <c r="Q143" s="268" t="s">
        <v>761</v>
      </c>
      <c r="R143" s="268" t="s">
        <v>761</v>
      </c>
      <c r="S143" s="268">
        <v>0.64</v>
      </c>
      <c r="T143" s="271">
        <v>0.77</v>
      </c>
      <c r="U143" s="268" t="s">
        <v>761</v>
      </c>
      <c r="V143" s="268" t="s">
        <v>761</v>
      </c>
      <c r="W143" s="272">
        <v>0.3923611111111111</v>
      </c>
      <c r="X143" s="268">
        <v>0.5</v>
      </c>
      <c r="Y143" s="268">
        <v>27.4</v>
      </c>
      <c r="Z143" s="268">
        <v>6.03</v>
      </c>
      <c r="AA143" s="268">
        <v>5.17</v>
      </c>
      <c r="AB143" s="79">
        <v>76.2</v>
      </c>
      <c r="AC143" s="79">
        <v>27.4</v>
      </c>
      <c r="AD143" s="79">
        <v>42.8</v>
      </c>
      <c r="AE143" s="268">
        <v>0.27</v>
      </c>
      <c r="AF143" s="268">
        <v>1.38</v>
      </c>
      <c r="AG143" s="268">
        <v>0.36</v>
      </c>
      <c r="AH143" s="268">
        <v>1.74</v>
      </c>
      <c r="AI143" s="268">
        <v>39.36</v>
      </c>
      <c r="AJ143" s="79">
        <v>41.1</v>
      </c>
      <c r="AK143" s="268">
        <v>273.72000000000003</v>
      </c>
      <c r="AL143" s="268">
        <v>45.54</v>
      </c>
      <c r="AM143" s="268">
        <v>6.01</v>
      </c>
      <c r="AN143" s="268">
        <v>84.9</v>
      </c>
      <c r="AO143" s="268">
        <v>86.64</v>
      </c>
      <c r="AP143" s="268">
        <v>7.53</v>
      </c>
      <c r="AQ143" s="268">
        <v>1.34</v>
      </c>
      <c r="AR143" s="271">
        <v>0.85</v>
      </c>
      <c r="AS143" s="268">
        <v>8.8800000000000008</v>
      </c>
      <c r="AT143" s="265"/>
      <c r="AU143" s="265"/>
      <c r="AV143" s="265"/>
      <c r="AW143" s="265"/>
      <c r="AX143" s="265"/>
      <c r="AY143" s="265"/>
    </row>
    <row r="144" spans="1:51" x14ac:dyDescent="0.2">
      <c r="A144" s="265" t="s">
        <v>756</v>
      </c>
      <c r="B144" s="268" t="s">
        <v>278</v>
      </c>
      <c r="C144" s="268" t="s">
        <v>765</v>
      </c>
      <c r="D144" s="265"/>
      <c r="E144" s="269">
        <v>44771</v>
      </c>
      <c r="F144" s="268" t="s">
        <v>70</v>
      </c>
      <c r="G144" s="268" t="s">
        <v>597</v>
      </c>
      <c r="H144" s="265" t="s">
        <v>1166</v>
      </c>
      <c r="I144" s="268">
        <v>0</v>
      </c>
      <c r="J144" s="268" t="s">
        <v>760</v>
      </c>
      <c r="K144" s="268" t="s">
        <v>761</v>
      </c>
      <c r="L144" s="268">
        <v>2</v>
      </c>
      <c r="M144" s="268">
        <v>1</v>
      </c>
      <c r="N144" s="268" t="s">
        <v>761</v>
      </c>
      <c r="O144" s="268" t="s">
        <v>808</v>
      </c>
      <c r="P144" s="268">
        <v>0.83</v>
      </c>
      <c r="Q144" s="268" t="s">
        <v>761</v>
      </c>
      <c r="R144" s="268" t="s">
        <v>761</v>
      </c>
      <c r="S144" s="268">
        <v>0.64</v>
      </c>
      <c r="T144" s="271">
        <v>0.77</v>
      </c>
      <c r="U144" s="268" t="s">
        <v>761</v>
      </c>
      <c r="V144" s="268" t="s">
        <v>761</v>
      </c>
      <c r="W144" s="268" t="s">
        <v>761</v>
      </c>
      <c r="X144" s="268" t="s">
        <v>761</v>
      </c>
      <c r="Y144" s="268" t="s">
        <v>761</v>
      </c>
      <c r="Z144" s="268" t="s">
        <v>761</v>
      </c>
      <c r="AA144" s="268" t="s">
        <v>761</v>
      </c>
      <c r="AB144" s="79" t="s">
        <v>761</v>
      </c>
      <c r="AC144" s="79">
        <v>27.7</v>
      </c>
      <c r="AD144" s="79">
        <v>43.3</v>
      </c>
      <c r="AE144" s="268" t="s">
        <v>763</v>
      </c>
      <c r="AF144" s="268" t="s">
        <v>763</v>
      </c>
      <c r="AG144" s="268" t="s">
        <v>763</v>
      </c>
      <c r="AH144" s="268" t="s">
        <v>763</v>
      </c>
      <c r="AI144" s="268" t="s">
        <v>763</v>
      </c>
      <c r="AJ144" s="268" t="s">
        <v>763</v>
      </c>
      <c r="AK144" s="268" t="s">
        <v>763</v>
      </c>
      <c r="AL144" s="268" t="s">
        <v>763</v>
      </c>
      <c r="AM144" s="268" t="s">
        <v>763</v>
      </c>
      <c r="AN144" s="268" t="s">
        <v>763</v>
      </c>
      <c r="AO144" s="268" t="s">
        <v>763</v>
      </c>
      <c r="AP144" s="268" t="s">
        <v>763</v>
      </c>
      <c r="AQ144" s="268" t="s">
        <v>763</v>
      </c>
      <c r="AR144" s="268" t="s">
        <v>763</v>
      </c>
      <c r="AS144" s="268" t="s">
        <v>763</v>
      </c>
      <c r="AT144" s="265"/>
      <c r="AU144" s="265"/>
      <c r="AV144" s="265"/>
      <c r="AW144" s="265"/>
      <c r="AX144" s="265"/>
      <c r="AY144" s="265"/>
    </row>
    <row r="145" spans="1:51" x14ac:dyDescent="0.2">
      <c r="A145" s="268" t="s">
        <v>756</v>
      </c>
      <c r="B145" s="268" t="s">
        <v>282</v>
      </c>
      <c r="C145" s="268" t="s">
        <v>757</v>
      </c>
      <c r="D145" s="268"/>
      <c r="E145" s="273">
        <v>44771</v>
      </c>
      <c r="F145" s="268" t="s">
        <v>70</v>
      </c>
      <c r="G145" s="268" t="s">
        <v>768</v>
      </c>
      <c r="H145" s="268" t="s">
        <v>1166</v>
      </c>
      <c r="I145" s="268">
        <v>0</v>
      </c>
      <c r="J145" s="268" t="s">
        <v>760</v>
      </c>
      <c r="K145" s="268" t="s">
        <v>761</v>
      </c>
      <c r="L145" s="268">
        <v>2</v>
      </c>
      <c r="M145" s="268">
        <v>1</v>
      </c>
      <c r="N145" s="268" t="s">
        <v>820</v>
      </c>
      <c r="O145" s="268" t="s">
        <v>808</v>
      </c>
      <c r="P145" s="268">
        <v>0.65</v>
      </c>
      <c r="Q145" s="268" t="s">
        <v>761</v>
      </c>
      <c r="R145" s="268" t="s">
        <v>761</v>
      </c>
      <c r="S145" s="268" t="s">
        <v>761</v>
      </c>
      <c r="T145" s="268" t="s">
        <v>761</v>
      </c>
      <c r="U145" s="268" t="s">
        <v>761</v>
      </c>
      <c r="V145" s="268" t="s">
        <v>761</v>
      </c>
      <c r="W145" s="272">
        <v>0.42430555555555555</v>
      </c>
      <c r="X145" s="268">
        <v>0.15</v>
      </c>
      <c r="Y145" s="268">
        <v>27.9</v>
      </c>
      <c r="Z145" s="268">
        <v>6.89</v>
      </c>
      <c r="AA145" s="268">
        <v>5.87</v>
      </c>
      <c r="AB145" s="79">
        <v>86.2</v>
      </c>
      <c r="AC145" s="79">
        <v>28.7</v>
      </c>
      <c r="AD145" s="79">
        <v>44.6</v>
      </c>
      <c r="AE145" s="268" t="s">
        <v>763</v>
      </c>
      <c r="AF145" s="268" t="s">
        <v>763</v>
      </c>
      <c r="AG145" s="268" t="s">
        <v>763</v>
      </c>
      <c r="AH145" s="268" t="s">
        <v>763</v>
      </c>
      <c r="AI145" s="268" t="s">
        <v>763</v>
      </c>
      <c r="AJ145" s="268" t="s">
        <v>763</v>
      </c>
      <c r="AK145" s="268" t="s">
        <v>763</v>
      </c>
      <c r="AL145" s="268" t="s">
        <v>763</v>
      </c>
      <c r="AM145" s="268" t="s">
        <v>763</v>
      </c>
      <c r="AN145" s="268" t="s">
        <v>763</v>
      </c>
      <c r="AO145" s="268" t="s">
        <v>763</v>
      </c>
      <c r="AP145" s="268" t="s">
        <v>763</v>
      </c>
      <c r="AQ145" s="268" t="s">
        <v>763</v>
      </c>
      <c r="AR145" s="268" t="s">
        <v>763</v>
      </c>
      <c r="AS145" s="268" t="s">
        <v>763</v>
      </c>
      <c r="AT145" s="268"/>
      <c r="AU145" s="268"/>
      <c r="AV145" s="268"/>
      <c r="AW145" s="268"/>
      <c r="AX145" s="268"/>
      <c r="AY145" s="265"/>
    </row>
    <row r="146" spans="1:51" x14ac:dyDescent="0.2">
      <c r="A146" s="268" t="s">
        <v>756</v>
      </c>
      <c r="B146" s="268" t="s">
        <v>282</v>
      </c>
      <c r="C146" s="268" t="s">
        <v>764</v>
      </c>
      <c r="D146" s="268"/>
      <c r="E146" s="273">
        <v>44771</v>
      </c>
      <c r="F146" s="268" t="s">
        <v>70</v>
      </c>
      <c r="G146" s="268" t="s">
        <v>768</v>
      </c>
      <c r="H146" s="268" t="s">
        <v>1166</v>
      </c>
      <c r="I146" s="268">
        <v>0</v>
      </c>
      <c r="J146" s="268" t="s">
        <v>760</v>
      </c>
      <c r="K146" s="268" t="s">
        <v>761</v>
      </c>
      <c r="L146" s="268">
        <v>2</v>
      </c>
      <c r="M146" s="268">
        <v>1</v>
      </c>
      <c r="N146" s="268" t="s">
        <v>820</v>
      </c>
      <c r="O146" s="268" t="s">
        <v>808</v>
      </c>
      <c r="P146" s="268">
        <v>0.65</v>
      </c>
      <c r="Q146" s="268" t="s">
        <v>761</v>
      </c>
      <c r="R146" s="268" t="s">
        <v>761</v>
      </c>
      <c r="S146" s="268" t="s">
        <v>761</v>
      </c>
      <c r="T146" s="268" t="s">
        <v>761</v>
      </c>
      <c r="U146" s="268" t="s">
        <v>761</v>
      </c>
      <c r="V146" s="268" t="s">
        <v>761</v>
      </c>
      <c r="W146" s="272">
        <v>0.42430555555555555</v>
      </c>
      <c r="X146" s="268">
        <v>0.5</v>
      </c>
      <c r="Y146" s="268">
        <v>27.9</v>
      </c>
      <c r="Z146" s="268">
        <v>6.42</v>
      </c>
      <c r="AA146" s="268">
        <v>5.46</v>
      </c>
      <c r="AB146" s="79">
        <v>85.4</v>
      </c>
      <c r="AC146" s="79">
        <v>29.1</v>
      </c>
      <c r="AD146" s="79">
        <v>45.3</v>
      </c>
      <c r="AE146" s="268">
        <v>0.24</v>
      </c>
      <c r="AF146" s="268">
        <v>0.39</v>
      </c>
      <c r="AG146" s="268">
        <v>0.13</v>
      </c>
      <c r="AH146" s="268">
        <v>0.52</v>
      </c>
      <c r="AI146" s="268">
        <v>38.25</v>
      </c>
      <c r="AJ146" s="79">
        <v>38.78</v>
      </c>
      <c r="AK146" s="268">
        <v>230.54</v>
      </c>
      <c r="AL146" s="268">
        <v>32.28</v>
      </c>
      <c r="AM146" s="268">
        <v>7.14</v>
      </c>
      <c r="AN146" s="268">
        <v>70.540000000000006</v>
      </c>
      <c r="AO146" s="268">
        <v>71.06</v>
      </c>
      <c r="AP146" s="268">
        <v>6.45</v>
      </c>
      <c r="AQ146" s="268">
        <v>0.03</v>
      </c>
      <c r="AR146" s="271">
        <v>1</v>
      </c>
      <c r="AS146" s="268">
        <v>6.48</v>
      </c>
      <c r="AT146" s="268"/>
      <c r="AU146" s="268"/>
      <c r="AV146" s="268"/>
      <c r="AW146" s="268"/>
      <c r="AX146" s="268"/>
      <c r="AY146" s="265"/>
    </row>
    <row r="147" spans="1:51" x14ac:dyDescent="0.2">
      <c r="A147" s="268" t="s">
        <v>756</v>
      </c>
      <c r="B147" s="268" t="s">
        <v>282</v>
      </c>
      <c r="C147" s="268" t="s">
        <v>765</v>
      </c>
      <c r="D147" s="268"/>
      <c r="E147" s="273">
        <v>44771</v>
      </c>
      <c r="F147" s="268" t="s">
        <v>70</v>
      </c>
      <c r="G147" s="268" t="s">
        <v>768</v>
      </c>
      <c r="H147" s="268" t="s">
        <v>1166</v>
      </c>
      <c r="I147" s="268">
        <v>0</v>
      </c>
      <c r="J147" s="268" t="s">
        <v>760</v>
      </c>
      <c r="K147" s="268" t="s">
        <v>761</v>
      </c>
      <c r="L147" s="268">
        <v>2</v>
      </c>
      <c r="M147" s="268">
        <v>1</v>
      </c>
      <c r="N147" s="268" t="s">
        <v>820</v>
      </c>
      <c r="O147" s="268" t="s">
        <v>808</v>
      </c>
      <c r="P147" s="268">
        <v>0.65</v>
      </c>
      <c r="Q147" s="268" t="s">
        <v>761</v>
      </c>
      <c r="R147" s="268" t="s">
        <v>761</v>
      </c>
      <c r="S147" s="268" t="s">
        <v>761</v>
      </c>
      <c r="T147" s="268" t="s">
        <v>761</v>
      </c>
      <c r="U147" s="268" t="s">
        <v>761</v>
      </c>
      <c r="V147" s="268" t="s">
        <v>761</v>
      </c>
      <c r="W147" s="268" t="s">
        <v>761</v>
      </c>
      <c r="X147" s="268" t="s">
        <v>761</v>
      </c>
      <c r="Y147" s="268" t="s">
        <v>761</v>
      </c>
      <c r="Z147" s="268" t="s">
        <v>761</v>
      </c>
      <c r="AA147" s="268" t="s">
        <v>761</v>
      </c>
      <c r="AB147" s="79" t="s">
        <v>761</v>
      </c>
      <c r="AC147" s="79">
        <v>29.2</v>
      </c>
      <c r="AD147" s="79">
        <v>45.4</v>
      </c>
      <c r="AE147" s="268" t="s">
        <v>763</v>
      </c>
      <c r="AF147" s="268" t="s">
        <v>763</v>
      </c>
      <c r="AG147" s="268" t="s">
        <v>763</v>
      </c>
      <c r="AH147" s="268" t="s">
        <v>763</v>
      </c>
      <c r="AI147" s="268" t="s">
        <v>763</v>
      </c>
      <c r="AJ147" s="268" t="s">
        <v>763</v>
      </c>
      <c r="AK147" s="268" t="s">
        <v>763</v>
      </c>
      <c r="AL147" s="268" t="s">
        <v>763</v>
      </c>
      <c r="AM147" s="268" t="s">
        <v>763</v>
      </c>
      <c r="AN147" s="268" t="s">
        <v>763</v>
      </c>
      <c r="AO147" s="268" t="s">
        <v>763</v>
      </c>
      <c r="AP147" s="268" t="s">
        <v>763</v>
      </c>
      <c r="AQ147" s="268" t="s">
        <v>763</v>
      </c>
      <c r="AR147" s="268" t="s">
        <v>763</v>
      </c>
      <c r="AS147" s="268" t="s">
        <v>763</v>
      </c>
      <c r="AT147" s="268"/>
      <c r="AU147" s="268"/>
      <c r="AV147" s="268"/>
      <c r="AW147" s="268"/>
      <c r="AX147" s="268"/>
      <c r="AY147" s="265"/>
    </row>
    <row r="148" spans="1:51" x14ac:dyDescent="0.2">
      <c r="A148" s="265" t="s">
        <v>756</v>
      </c>
      <c r="B148" s="268" t="s">
        <v>284</v>
      </c>
      <c r="C148" s="268" t="s">
        <v>757</v>
      </c>
      <c r="D148" s="265"/>
      <c r="E148" s="269">
        <v>44771</v>
      </c>
      <c r="F148" s="268" t="s">
        <v>70</v>
      </c>
      <c r="G148" s="268" t="s">
        <v>768</v>
      </c>
      <c r="H148" s="265" t="s">
        <v>1166</v>
      </c>
      <c r="I148" s="268">
        <v>0</v>
      </c>
      <c r="J148" s="268" t="s">
        <v>760</v>
      </c>
      <c r="K148" s="268" t="s">
        <v>761</v>
      </c>
      <c r="L148" s="268">
        <v>2</v>
      </c>
      <c r="M148" s="268">
        <v>1</v>
      </c>
      <c r="N148" s="268" t="s">
        <v>1133</v>
      </c>
      <c r="O148" s="268" t="s">
        <v>762</v>
      </c>
      <c r="P148" s="268">
        <v>0.5</v>
      </c>
      <c r="Q148" s="268" t="s">
        <v>761</v>
      </c>
      <c r="R148" s="268" t="s">
        <v>761</v>
      </c>
      <c r="S148" s="268">
        <v>0.2</v>
      </c>
      <c r="T148" s="271">
        <v>0.4</v>
      </c>
      <c r="U148" s="268" t="s">
        <v>761</v>
      </c>
      <c r="V148" s="268" t="s">
        <v>761</v>
      </c>
      <c r="W148" s="272">
        <v>0.41666666666666669</v>
      </c>
      <c r="X148" s="268">
        <v>0.15</v>
      </c>
      <c r="Y148" s="268">
        <v>27.3</v>
      </c>
      <c r="Z148" s="268">
        <v>5.96</v>
      </c>
      <c r="AA148" s="268">
        <v>5.04</v>
      </c>
      <c r="AB148" s="79">
        <v>75.900000000000006</v>
      </c>
      <c r="AC148" s="79">
        <v>30.1</v>
      </c>
      <c r="AD148" s="79">
        <v>46.6</v>
      </c>
      <c r="AE148" s="268" t="s">
        <v>763</v>
      </c>
      <c r="AF148" s="268" t="s">
        <v>763</v>
      </c>
      <c r="AG148" s="268" t="s">
        <v>763</v>
      </c>
      <c r="AH148" s="268" t="s">
        <v>763</v>
      </c>
      <c r="AI148" s="268" t="s">
        <v>763</v>
      </c>
      <c r="AJ148" s="268" t="s">
        <v>763</v>
      </c>
      <c r="AK148" s="268" t="s">
        <v>763</v>
      </c>
      <c r="AL148" s="268" t="s">
        <v>763</v>
      </c>
      <c r="AM148" s="268" t="s">
        <v>763</v>
      </c>
      <c r="AN148" s="268" t="s">
        <v>763</v>
      </c>
      <c r="AO148" s="268" t="s">
        <v>763</v>
      </c>
      <c r="AP148" s="268" t="s">
        <v>763</v>
      </c>
      <c r="AQ148" s="268" t="s">
        <v>763</v>
      </c>
      <c r="AR148" s="268" t="s">
        <v>763</v>
      </c>
      <c r="AS148" s="268" t="s">
        <v>763</v>
      </c>
      <c r="AT148" s="265"/>
      <c r="AU148" s="265"/>
      <c r="AV148" s="265"/>
      <c r="AW148" s="265"/>
      <c r="AX148" s="265"/>
      <c r="AY148" s="265"/>
    </row>
    <row r="149" spans="1:51" x14ac:dyDescent="0.2">
      <c r="A149" s="265" t="s">
        <v>756</v>
      </c>
      <c r="B149" s="268" t="s">
        <v>284</v>
      </c>
      <c r="C149" s="268" t="s">
        <v>764</v>
      </c>
      <c r="D149" s="265"/>
      <c r="E149" s="269">
        <v>44771</v>
      </c>
      <c r="F149" s="268" t="s">
        <v>70</v>
      </c>
      <c r="G149" s="268" t="s">
        <v>768</v>
      </c>
      <c r="H149" s="265" t="s">
        <v>1166</v>
      </c>
      <c r="I149" s="268">
        <v>0</v>
      </c>
      <c r="J149" s="268" t="s">
        <v>760</v>
      </c>
      <c r="K149" s="268" t="s">
        <v>761</v>
      </c>
      <c r="L149" s="268">
        <v>2</v>
      </c>
      <c r="M149" s="268">
        <v>1</v>
      </c>
      <c r="N149" s="268" t="s">
        <v>1133</v>
      </c>
      <c r="O149" s="268" t="s">
        <v>762</v>
      </c>
      <c r="P149" s="268">
        <v>0.5</v>
      </c>
      <c r="Q149" s="268" t="s">
        <v>761</v>
      </c>
      <c r="R149" s="268" t="s">
        <v>761</v>
      </c>
      <c r="S149" s="268">
        <v>0.2</v>
      </c>
      <c r="T149" s="271">
        <v>0.4</v>
      </c>
      <c r="U149" s="268" t="s">
        <v>761</v>
      </c>
      <c r="V149" s="268" t="s">
        <v>761</v>
      </c>
      <c r="W149" s="272">
        <v>0.41666666666666669</v>
      </c>
      <c r="X149" s="268">
        <v>0.5</v>
      </c>
      <c r="Y149" s="268">
        <v>27.3</v>
      </c>
      <c r="Z149" s="268">
        <v>6.07</v>
      </c>
      <c r="AA149" s="268">
        <v>5.12</v>
      </c>
      <c r="AB149" s="79">
        <v>76.3</v>
      </c>
      <c r="AC149" s="79">
        <v>30.3</v>
      </c>
      <c r="AD149" s="79">
        <v>46.9</v>
      </c>
      <c r="AE149" s="268">
        <v>0.3</v>
      </c>
      <c r="AF149" s="268">
        <v>1.77</v>
      </c>
      <c r="AG149" s="268">
        <v>0.03</v>
      </c>
      <c r="AH149" s="268">
        <v>1.79</v>
      </c>
      <c r="AI149" s="268">
        <v>41.92</v>
      </c>
      <c r="AJ149" s="79">
        <v>43.71</v>
      </c>
      <c r="AK149" s="268">
        <v>170.57</v>
      </c>
      <c r="AL149" s="268">
        <v>25.42</v>
      </c>
      <c r="AM149" s="268">
        <v>6.71</v>
      </c>
      <c r="AN149" s="268">
        <v>67.34</v>
      </c>
      <c r="AO149" s="268">
        <v>69.13</v>
      </c>
      <c r="AP149" s="268">
        <v>3.1</v>
      </c>
      <c r="AQ149" s="268">
        <v>2.54</v>
      </c>
      <c r="AR149" s="271">
        <v>0.55000000000000004</v>
      </c>
      <c r="AS149" s="268">
        <v>5.63</v>
      </c>
      <c r="AT149" s="265"/>
      <c r="AU149" s="265"/>
      <c r="AV149" s="265"/>
      <c r="AW149" s="265"/>
      <c r="AX149" s="265"/>
      <c r="AY149" s="265"/>
    </row>
    <row r="150" spans="1:51" x14ac:dyDescent="0.2">
      <c r="A150" s="265" t="s">
        <v>756</v>
      </c>
      <c r="B150" s="268" t="s">
        <v>284</v>
      </c>
      <c r="C150" s="268" t="s">
        <v>765</v>
      </c>
      <c r="D150" s="265"/>
      <c r="E150" s="269">
        <v>44771</v>
      </c>
      <c r="F150" s="268" t="s">
        <v>70</v>
      </c>
      <c r="G150" s="268" t="s">
        <v>768</v>
      </c>
      <c r="H150" s="265" t="s">
        <v>1166</v>
      </c>
      <c r="I150" s="268">
        <v>0</v>
      </c>
      <c r="J150" s="268" t="s">
        <v>760</v>
      </c>
      <c r="K150" s="268" t="s">
        <v>761</v>
      </c>
      <c r="L150" s="268">
        <v>2</v>
      </c>
      <c r="M150" s="268">
        <v>1</v>
      </c>
      <c r="N150" s="268" t="s">
        <v>1133</v>
      </c>
      <c r="O150" s="268" t="s">
        <v>762</v>
      </c>
      <c r="P150" s="268">
        <v>0.5</v>
      </c>
      <c r="Q150" s="268" t="s">
        <v>761</v>
      </c>
      <c r="R150" s="268" t="s">
        <v>761</v>
      </c>
      <c r="S150" s="268">
        <v>0.2</v>
      </c>
      <c r="T150" s="271">
        <v>0.4</v>
      </c>
      <c r="U150" s="268" t="s">
        <v>761</v>
      </c>
      <c r="V150" s="268" t="s">
        <v>761</v>
      </c>
      <c r="W150" s="268" t="s">
        <v>761</v>
      </c>
      <c r="X150" s="268" t="s">
        <v>761</v>
      </c>
      <c r="Y150" s="268" t="s">
        <v>761</v>
      </c>
      <c r="Z150" s="268" t="s">
        <v>761</v>
      </c>
      <c r="AA150" s="268" t="s">
        <v>761</v>
      </c>
      <c r="AB150" s="79" t="s">
        <v>761</v>
      </c>
      <c r="AC150" s="79">
        <v>30.4</v>
      </c>
      <c r="AD150" s="79">
        <v>47</v>
      </c>
      <c r="AE150" s="268" t="s">
        <v>763</v>
      </c>
      <c r="AF150" s="268" t="s">
        <v>763</v>
      </c>
      <c r="AG150" s="268" t="s">
        <v>763</v>
      </c>
      <c r="AH150" s="268" t="s">
        <v>763</v>
      </c>
      <c r="AI150" s="268" t="s">
        <v>763</v>
      </c>
      <c r="AJ150" s="268" t="s">
        <v>763</v>
      </c>
      <c r="AK150" s="268" t="s">
        <v>763</v>
      </c>
      <c r="AL150" s="268" t="s">
        <v>763</v>
      </c>
      <c r="AM150" s="268" t="s">
        <v>763</v>
      </c>
      <c r="AN150" s="268" t="s">
        <v>763</v>
      </c>
      <c r="AO150" s="268" t="s">
        <v>763</v>
      </c>
      <c r="AP150" s="268" t="s">
        <v>763</v>
      </c>
      <c r="AQ150" s="268" t="s">
        <v>763</v>
      </c>
      <c r="AR150" s="268" t="s">
        <v>763</v>
      </c>
      <c r="AS150" s="268" t="s">
        <v>763</v>
      </c>
      <c r="AT150" s="265"/>
      <c r="AU150" s="265"/>
      <c r="AV150" s="265"/>
      <c r="AW150" s="265"/>
      <c r="AX150" s="265"/>
      <c r="AY150" s="265"/>
    </row>
    <row r="151" spans="1:51" x14ac:dyDescent="0.2">
      <c r="A151" s="268" t="s">
        <v>756</v>
      </c>
      <c r="B151" s="268" t="s">
        <v>640</v>
      </c>
      <c r="C151" s="268" t="s">
        <v>764</v>
      </c>
      <c r="D151" s="268"/>
      <c r="E151" s="273">
        <v>44771</v>
      </c>
      <c r="F151" s="268" t="s">
        <v>793</v>
      </c>
      <c r="G151" s="268" t="s">
        <v>1142</v>
      </c>
      <c r="H151" s="268" t="s">
        <v>772</v>
      </c>
      <c r="I151" s="268">
        <v>0</v>
      </c>
      <c r="J151" s="268" t="s">
        <v>760</v>
      </c>
      <c r="K151" s="268" t="s">
        <v>761</v>
      </c>
      <c r="L151" s="268">
        <v>2</v>
      </c>
      <c r="M151" s="268">
        <v>2</v>
      </c>
      <c r="N151" s="268" t="s">
        <v>861</v>
      </c>
      <c r="O151" s="268" t="s">
        <v>1016</v>
      </c>
      <c r="P151" s="268">
        <v>0.3</v>
      </c>
      <c r="Q151" s="268" t="s">
        <v>761</v>
      </c>
      <c r="R151" s="268" t="s">
        <v>761</v>
      </c>
      <c r="S151" s="268" t="s">
        <v>761</v>
      </c>
      <c r="T151" s="268" t="s">
        <v>761</v>
      </c>
      <c r="U151" s="268" t="s">
        <v>519</v>
      </c>
      <c r="V151" s="268" t="s">
        <v>519</v>
      </c>
      <c r="W151" s="272">
        <v>0.3125</v>
      </c>
      <c r="X151" s="268">
        <v>0.3</v>
      </c>
      <c r="Y151" s="268" t="s">
        <v>519</v>
      </c>
      <c r="Z151" s="268" t="s">
        <v>761</v>
      </c>
      <c r="AA151" s="268" t="s">
        <v>761</v>
      </c>
      <c r="AB151" s="79" t="s">
        <v>761</v>
      </c>
      <c r="AC151" s="79">
        <v>5.3</v>
      </c>
      <c r="AD151" s="79">
        <v>9.48</v>
      </c>
      <c r="AE151" s="268">
        <v>0.7</v>
      </c>
      <c r="AF151" s="268">
        <v>7.14</v>
      </c>
      <c r="AG151" s="268">
        <v>37.29</v>
      </c>
      <c r="AH151" s="268">
        <v>44.43</v>
      </c>
      <c r="AI151" s="268">
        <v>27.44</v>
      </c>
      <c r="AJ151" s="79">
        <v>71.87</v>
      </c>
      <c r="AK151" s="268">
        <v>243.01</v>
      </c>
      <c r="AL151" s="268">
        <v>39.520000000000003</v>
      </c>
      <c r="AM151" s="268">
        <v>6.15</v>
      </c>
      <c r="AN151" s="268">
        <v>66.959999999999994</v>
      </c>
      <c r="AO151" s="268">
        <v>111.39</v>
      </c>
      <c r="AP151" s="268">
        <v>6.71</v>
      </c>
      <c r="AQ151" s="268">
        <v>0.03</v>
      </c>
      <c r="AR151" s="271">
        <v>1</v>
      </c>
      <c r="AS151" s="268">
        <v>6.74</v>
      </c>
      <c r="AT151" s="268"/>
      <c r="AU151" s="268"/>
      <c r="AV151" s="268"/>
      <c r="AW151" s="268"/>
      <c r="AX151" s="268"/>
      <c r="AY151" s="265"/>
    </row>
    <row r="152" spans="1:51" x14ac:dyDescent="0.2">
      <c r="A152" s="268" t="s">
        <v>756</v>
      </c>
      <c r="B152" s="268" t="s">
        <v>610</v>
      </c>
      <c r="C152" s="268" t="s">
        <v>764</v>
      </c>
      <c r="D152" s="268"/>
      <c r="E152" s="273">
        <v>44771</v>
      </c>
      <c r="F152" s="268" t="s">
        <v>793</v>
      </c>
      <c r="G152" s="268" t="s">
        <v>289</v>
      </c>
      <c r="H152" s="268" t="s">
        <v>772</v>
      </c>
      <c r="I152" s="268">
        <v>0</v>
      </c>
      <c r="J152" s="268" t="s">
        <v>519</v>
      </c>
      <c r="K152" s="268" t="s">
        <v>761</v>
      </c>
      <c r="L152" s="268">
        <v>2</v>
      </c>
      <c r="M152" s="268">
        <v>2</v>
      </c>
      <c r="N152" s="268" t="s">
        <v>861</v>
      </c>
      <c r="O152" s="268" t="s">
        <v>761</v>
      </c>
      <c r="P152" s="268" t="s">
        <v>761</v>
      </c>
      <c r="Q152" s="268" t="s">
        <v>761</v>
      </c>
      <c r="R152" s="268" t="s">
        <v>761</v>
      </c>
      <c r="S152" s="268" t="s">
        <v>761</v>
      </c>
      <c r="T152" s="268" t="s">
        <v>761</v>
      </c>
      <c r="U152" s="268" t="s">
        <v>519</v>
      </c>
      <c r="V152" s="268" t="s">
        <v>519</v>
      </c>
      <c r="W152" s="272">
        <v>0.29722222222222222</v>
      </c>
      <c r="X152" s="268">
        <v>0.2</v>
      </c>
      <c r="Y152" s="268" t="s">
        <v>519</v>
      </c>
      <c r="Z152" s="268" t="s">
        <v>761</v>
      </c>
      <c r="AA152" s="268" t="s">
        <v>761</v>
      </c>
      <c r="AB152" s="79" t="s">
        <v>761</v>
      </c>
      <c r="AC152" s="79">
        <v>0.1</v>
      </c>
      <c r="AD152" s="79">
        <v>0.20280000000000001</v>
      </c>
      <c r="AE152" s="268">
        <v>0.3</v>
      </c>
      <c r="AF152" s="268">
        <v>2.95</v>
      </c>
      <c r="AG152" s="268">
        <v>50.91</v>
      </c>
      <c r="AH152" s="268">
        <v>53.86</v>
      </c>
      <c r="AI152" s="268">
        <v>8.11</v>
      </c>
      <c r="AJ152" s="79">
        <v>61.97</v>
      </c>
      <c r="AK152" s="268">
        <v>43.38</v>
      </c>
      <c r="AL152" s="268">
        <v>2.66</v>
      </c>
      <c r="AM152" s="268">
        <v>16.32</v>
      </c>
      <c r="AN152" s="268">
        <v>10.77</v>
      </c>
      <c r="AO152" s="268">
        <v>64.63</v>
      </c>
      <c r="AP152" s="268" t="s">
        <v>763</v>
      </c>
      <c r="AQ152" s="268" t="s">
        <v>763</v>
      </c>
      <c r="AR152" s="268" t="s">
        <v>763</v>
      </c>
      <c r="AS152" s="268" t="s">
        <v>763</v>
      </c>
      <c r="AT152" s="268"/>
      <c r="AU152" s="268"/>
      <c r="AV152" s="268"/>
      <c r="AW152" s="268"/>
      <c r="AX152" s="268"/>
      <c r="AY152" s="265"/>
    </row>
    <row r="153" spans="1:51" x14ac:dyDescent="0.2">
      <c r="A153" s="265" t="s">
        <v>756</v>
      </c>
      <c r="B153" s="268" t="s">
        <v>288</v>
      </c>
      <c r="C153" s="268" t="s">
        <v>757</v>
      </c>
      <c r="D153" s="265"/>
      <c r="E153" s="269">
        <v>44771</v>
      </c>
      <c r="F153" s="268" t="s">
        <v>1143</v>
      </c>
      <c r="G153" s="268" t="s">
        <v>289</v>
      </c>
      <c r="H153" s="265" t="s">
        <v>1167</v>
      </c>
      <c r="I153" s="268" t="s">
        <v>1145</v>
      </c>
      <c r="J153" s="268" t="s">
        <v>760</v>
      </c>
      <c r="K153" s="270">
        <v>0.35347222222222219</v>
      </c>
      <c r="L153" s="268">
        <v>2</v>
      </c>
      <c r="M153" s="268">
        <v>1</v>
      </c>
      <c r="N153" s="268" t="s">
        <v>820</v>
      </c>
      <c r="O153" s="268" t="s">
        <v>761</v>
      </c>
      <c r="P153" s="268">
        <v>0.55000000000000004</v>
      </c>
      <c r="Q153" s="268" t="s">
        <v>761</v>
      </c>
      <c r="R153" s="268" t="s">
        <v>761</v>
      </c>
      <c r="S153" s="268">
        <v>0.55000000000000004</v>
      </c>
      <c r="T153" s="271">
        <v>1</v>
      </c>
      <c r="U153" s="268">
        <v>8.17</v>
      </c>
      <c r="V153" s="268" t="s">
        <v>761</v>
      </c>
      <c r="W153" s="272">
        <v>0.23958333333333334</v>
      </c>
      <c r="X153" s="268">
        <v>0.15</v>
      </c>
      <c r="Y153" s="268">
        <v>18.5</v>
      </c>
      <c r="Z153" s="268">
        <v>5.87</v>
      </c>
      <c r="AA153" s="268">
        <v>5.8</v>
      </c>
      <c r="AB153" s="79">
        <v>62.7</v>
      </c>
      <c r="AC153" s="79">
        <v>1.9</v>
      </c>
      <c r="AD153" s="79">
        <v>3.67</v>
      </c>
      <c r="AE153" s="268" t="s">
        <v>763</v>
      </c>
      <c r="AF153" s="268" t="s">
        <v>763</v>
      </c>
      <c r="AG153" s="268" t="s">
        <v>763</v>
      </c>
      <c r="AH153" s="268" t="s">
        <v>763</v>
      </c>
      <c r="AI153" s="268" t="s">
        <v>763</v>
      </c>
      <c r="AJ153" s="268" t="s">
        <v>763</v>
      </c>
      <c r="AK153" s="268" t="s">
        <v>763</v>
      </c>
      <c r="AL153" s="268" t="s">
        <v>763</v>
      </c>
      <c r="AM153" s="268" t="s">
        <v>763</v>
      </c>
      <c r="AN153" s="268" t="s">
        <v>763</v>
      </c>
      <c r="AO153" s="268" t="s">
        <v>763</v>
      </c>
      <c r="AP153" s="268" t="s">
        <v>763</v>
      </c>
      <c r="AQ153" s="268" t="s">
        <v>763</v>
      </c>
      <c r="AR153" s="268" t="s">
        <v>763</v>
      </c>
      <c r="AS153" s="268" t="s">
        <v>763</v>
      </c>
      <c r="AT153" s="265"/>
      <c r="AU153" s="265"/>
      <c r="AV153" s="265"/>
      <c r="AW153" s="265"/>
      <c r="AX153" s="265"/>
      <c r="AY153" s="265"/>
    </row>
    <row r="154" spans="1:51" x14ac:dyDescent="0.2">
      <c r="A154" s="265" t="s">
        <v>756</v>
      </c>
      <c r="B154" s="268" t="s">
        <v>288</v>
      </c>
      <c r="C154" s="268" t="s">
        <v>764</v>
      </c>
      <c r="D154" s="265"/>
      <c r="E154" s="269">
        <v>44771</v>
      </c>
      <c r="F154" s="268" t="s">
        <v>1143</v>
      </c>
      <c r="G154" s="268" t="s">
        <v>289</v>
      </c>
      <c r="H154" s="265" t="s">
        <v>1167</v>
      </c>
      <c r="I154" s="268" t="s">
        <v>1145</v>
      </c>
      <c r="J154" s="268" t="s">
        <v>760</v>
      </c>
      <c r="K154" s="270">
        <v>0.35347222222222219</v>
      </c>
      <c r="L154" s="268">
        <v>2</v>
      </c>
      <c r="M154" s="268">
        <v>1</v>
      </c>
      <c r="N154" s="268" t="s">
        <v>820</v>
      </c>
      <c r="O154" s="268" t="s">
        <v>761</v>
      </c>
      <c r="P154" s="268">
        <v>0.55000000000000004</v>
      </c>
      <c r="Q154" s="268" t="s">
        <v>761</v>
      </c>
      <c r="R154" s="268" t="s">
        <v>761</v>
      </c>
      <c r="S154" s="268">
        <v>0.55000000000000004</v>
      </c>
      <c r="T154" s="271">
        <v>1</v>
      </c>
      <c r="U154" s="268">
        <v>8.17</v>
      </c>
      <c r="V154" s="268" t="s">
        <v>761</v>
      </c>
      <c r="W154" s="272">
        <v>0.23958333333333334</v>
      </c>
      <c r="X154" s="268">
        <v>0.3</v>
      </c>
      <c r="Y154" s="268">
        <v>21.4</v>
      </c>
      <c r="Z154" s="268">
        <v>5.65</v>
      </c>
      <c r="AA154" s="268">
        <v>5.53</v>
      </c>
      <c r="AB154" s="79">
        <v>63.5</v>
      </c>
      <c r="AC154" s="79">
        <v>3.7</v>
      </c>
      <c r="AD154" s="79">
        <v>6.75</v>
      </c>
      <c r="AE154" s="268">
        <v>0.46</v>
      </c>
      <c r="AF154" s="268">
        <v>1.57</v>
      </c>
      <c r="AG154" s="268">
        <v>25.52</v>
      </c>
      <c r="AH154" s="268">
        <v>27.1</v>
      </c>
      <c r="AI154" s="268">
        <v>21.94</v>
      </c>
      <c r="AJ154" s="79">
        <v>49.03</v>
      </c>
      <c r="AK154" s="268">
        <v>689.48</v>
      </c>
      <c r="AL154" s="268">
        <v>100.69</v>
      </c>
      <c r="AM154" s="268">
        <v>6.85</v>
      </c>
      <c r="AN154" s="268">
        <v>122.62</v>
      </c>
      <c r="AO154" s="268">
        <v>149.72</v>
      </c>
      <c r="AP154" s="268" t="s">
        <v>763</v>
      </c>
      <c r="AQ154" s="268" t="s">
        <v>763</v>
      </c>
      <c r="AR154" s="268" t="s">
        <v>763</v>
      </c>
      <c r="AS154" s="268" t="s">
        <v>763</v>
      </c>
      <c r="AT154" s="265"/>
      <c r="AU154" s="265"/>
      <c r="AV154" s="265"/>
      <c r="AW154" s="265"/>
      <c r="AX154" s="265"/>
      <c r="AY154" s="265"/>
    </row>
    <row r="155" spans="1:51" x14ac:dyDescent="0.2">
      <c r="A155" s="265" t="s">
        <v>756</v>
      </c>
      <c r="B155" s="268" t="s">
        <v>288</v>
      </c>
      <c r="C155" s="268" t="s">
        <v>765</v>
      </c>
      <c r="D155" s="265"/>
      <c r="E155" s="269">
        <v>44771</v>
      </c>
      <c r="F155" s="268" t="s">
        <v>1143</v>
      </c>
      <c r="G155" s="268" t="s">
        <v>289</v>
      </c>
      <c r="H155" s="265" t="s">
        <v>1167</v>
      </c>
      <c r="I155" s="268" t="s">
        <v>1145</v>
      </c>
      <c r="J155" s="268" t="s">
        <v>760</v>
      </c>
      <c r="K155" s="270">
        <v>0.35347222222222219</v>
      </c>
      <c r="L155" s="268">
        <v>2</v>
      </c>
      <c r="M155" s="268">
        <v>1</v>
      </c>
      <c r="N155" s="268" t="s">
        <v>820</v>
      </c>
      <c r="O155" s="268" t="s">
        <v>761</v>
      </c>
      <c r="P155" s="268">
        <v>0.55000000000000004</v>
      </c>
      <c r="Q155" s="268" t="s">
        <v>761</v>
      </c>
      <c r="R155" s="268" t="s">
        <v>761</v>
      </c>
      <c r="S155" s="268">
        <v>0.55000000000000004</v>
      </c>
      <c r="T155" s="271">
        <v>1</v>
      </c>
      <c r="U155" s="268">
        <v>8.17</v>
      </c>
      <c r="V155" s="268" t="s">
        <v>761</v>
      </c>
      <c r="W155" s="272">
        <v>0.23958333333333334</v>
      </c>
      <c r="X155" s="268">
        <v>0.45</v>
      </c>
      <c r="Y155" s="268" t="s">
        <v>761</v>
      </c>
      <c r="Z155" s="268" t="s">
        <v>761</v>
      </c>
      <c r="AA155" s="268" t="s">
        <v>761</v>
      </c>
      <c r="AB155" s="79" t="s">
        <v>761</v>
      </c>
      <c r="AC155" s="79">
        <v>5</v>
      </c>
      <c r="AD155" s="79">
        <v>8.9700000000000006</v>
      </c>
      <c r="AE155" s="268" t="s">
        <v>763</v>
      </c>
      <c r="AF155" s="268" t="s">
        <v>763</v>
      </c>
      <c r="AG155" s="268" t="s">
        <v>763</v>
      </c>
      <c r="AH155" s="268" t="s">
        <v>763</v>
      </c>
      <c r="AI155" s="268" t="s">
        <v>763</v>
      </c>
      <c r="AJ155" s="268" t="s">
        <v>763</v>
      </c>
      <c r="AK155" s="268" t="s">
        <v>763</v>
      </c>
      <c r="AL155" s="268" t="s">
        <v>763</v>
      </c>
      <c r="AM155" s="268" t="s">
        <v>763</v>
      </c>
      <c r="AN155" s="268" t="s">
        <v>763</v>
      </c>
      <c r="AO155" s="268" t="s">
        <v>763</v>
      </c>
      <c r="AP155" s="268" t="s">
        <v>763</v>
      </c>
      <c r="AQ155" s="268" t="s">
        <v>763</v>
      </c>
      <c r="AR155" s="268" t="s">
        <v>763</v>
      </c>
      <c r="AS155" s="268" t="s">
        <v>763</v>
      </c>
      <c r="AT155" s="265"/>
      <c r="AU155" s="265"/>
      <c r="AV155" s="265"/>
      <c r="AW155" s="265"/>
      <c r="AX155" s="265"/>
      <c r="AY155" s="265"/>
    </row>
    <row r="156" spans="1:51" x14ac:dyDescent="0.2">
      <c r="A156" s="265" t="s">
        <v>756</v>
      </c>
      <c r="B156" s="268" t="s">
        <v>291</v>
      </c>
      <c r="C156" s="268" t="s">
        <v>757</v>
      </c>
      <c r="D156" s="265"/>
      <c r="E156" s="269">
        <v>44771</v>
      </c>
      <c r="F156" s="268" t="s">
        <v>1143</v>
      </c>
      <c r="G156" s="268" t="s">
        <v>289</v>
      </c>
      <c r="H156" s="265" t="s">
        <v>1167</v>
      </c>
      <c r="I156" s="268" t="s">
        <v>1145</v>
      </c>
      <c r="J156" s="268" t="s">
        <v>760</v>
      </c>
      <c r="K156" s="270">
        <v>0.35347222222222219</v>
      </c>
      <c r="L156" s="268">
        <v>2</v>
      </c>
      <c r="M156" s="268">
        <v>1</v>
      </c>
      <c r="N156" s="268" t="s">
        <v>820</v>
      </c>
      <c r="O156" s="268" t="s">
        <v>761</v>
      </c>
      <c r="P156" s="268">
        <v>0.65</v>
      </c>
      <c r="Q156" s="268" t="s">
        <v>761</v>
      </c>
      <c r="R156" s="268" t="s">
        <v>761</v>
      </c>
      <c r="S156" s="268">
        <v>0.65</v>
      </c>
      <c r="T156" s="271">
        <v>1</v>
      </c>
      <c r="U156" s="268">
        <v>8.3699999999999992</v>
      </c>
      <c r="V156" s="268" t="s">
        <v>761</v>
      </c>
      <c r="W156" s="272">
        <v>0.26041666666666669</v>
      </c>
      <c r="X156" s="268">
        <v>0.15</v>
      </c>
      <c r="Y156" s="268">
        <v>23.3</v>
      </c>
      <c r="Z156" s="268">
        <v>4.54</v>
      </c>
      <c r="AA156" s="268">
        <v>4.12</v>
      </c>
      <c r="AB156" s="79">
        <v>53</v>
      </c>
      <c r="AC156" s="79">
        <v>16.899999999999999</v>
      </c>
      <c r="AD156" s="79">
        <v>27.64</v>
      </c>
      <c r="AE156" s="268" t="s">
        <v>763</v>
      </c>
      <c r="AF156" s="268" t="s">
        <v>763</v>
      </c>
      <c r="AG156" s="268" t="s">
        <v>763</v>
      </c>
      <c r="AH156" s="268" t="s">
        <v>763</v>
      </c>
      <c r="AI156" s="268" t="s">
        <v>763</v>
      </c>
      <c r="AJ156" s="268" t="s">
        <v>763</v>
      </c>
      <c r="AK156" s="268" t="s">
        <v>763</v>
      </c>
      <c r="AL156" s="268" t="s">
        <v>763</v>
      </c>
      <c r="AM156" s="268" t="s">
        <v>763</v>
      </c>
      <c r="AN156" s="268" t="s">
        <v>763</v>
      </c>
      <c r="AO156" s="268" t="s">
        <v>763</v>
      </c>
      <c r="AP156" s="268" t="s">
        <v>763</v>
      </c>
      <c r="AQ156" s="268" t="s">
        <v>763</v>
      </c>
      <c r="AR156" s="268" t="s">
        <v>763</v>
      </c>
      <c r="AS156" s="268" t="s">
        <v>763</v>
      </c>
      <c r="AT156" s="265"/>
      <c r="AU156" s="265"/>
      <c r="AV156" s="265"/>
      <c r="AW156" s="265"/>
      <c r="AX156" s="265"/>
      <c r="AY156" s="265"/>
    </row>
    <row r="157" spans="1:51" x14ac:dyDescent="0.2">
      <c r="A157" s="265" t="s">
        <v>756</v>
      </c>
      <c r="B157" s="268" t="s">
        <v>291</v>
      </c>
      <c r="C157" s="268" t="s">
        <v>764</v>
      </c>
      <c r="D157" s="265"/>
      <c r="E157" s="269">
        <v>44771</v>
      </c>
      <c r="F157" s="268" t="s">
        <v>1143</v>
      </c>
      <c r="G157" s="268" t="s">
        <v>289</v>
      </c>
      <c r="H157" s="265" t="s">
        <v>1167</v>
      </c>
      <c r="I157" s="268" t="s">
        <v>1145</v>
      </c>
      <c r="J157" s="268" t="s">
        <v>760</v>
      </c>
      <c r="K157" s="270">
        <v>0.35347222222222219</v>
      </c>
      <c r="L157" s="268">
        <v>2</v>
      </c>
      <c r="M157" s="268">
        <v>1</v>
      </c>
      <c r="N157" s="268" t="s">
        <v>820</v>
      </c>
      <c r="O157" s="268" t="s">
        <v>761</v>
      </c>
      <c r="P157" s="268">
        <v>0.65</v>
      </c>
      <c r="Q157" s="268" t="s">
        <v>761</v>
      </c>
      <c r="R157" s="268" t="s">
        <v>761</v>
      </c>
      <c r="S157" s="268">
        <v>0.65</v>
      </c>
      <c r="T157" s="271">
        <v>1</v>
      </c>
      <c r="U157" s="268">
        <v>8.3699999999999992</v>
      </c>
      <c r="V157" s="268" t="s">
        <v>761</v>
      </c>
      <c r="W157" s="272">
        <v>0.26041666666666669</v>
      </c>
      <c r="X157" s="268">
        <v>0.32500000000000001</v>
      </c>
      <c r="Y157" s="268" t="s">
        <v>761</v>
      </c>
      <c r="Z157" s="268" t="s">
        <v>761</v>
      </c>
      <c r="AA157" s="268" t="s">
        <v>761</v>
      </c>
      <c r="AB157" s="79" t="s">
        <v>761</v>
      </c>
      <c r="AC157" s="79">
        <v>13.2</v>
      </c>
      <c r="AD157" s="79">
        <v>22.14</v>
      </c>
      <c r="AE157" s="268">
        <v>0.7</v>
      </c>
      <c r="AF157" s="268">
        <v>0.39</v>
      </c>
      <c r="AG157" s="268">
        <v>4.83</v>
      </c>
      <c r="AH157" s="268">
        <v>5.23</v>
      </c>
      <c r="AI157" s="268">
        <v>29.18</v>
      </c>
      <c r="AJ157" s="79">
        <v>34.409999999999997</v>
      </c>
      <c r="AK157" s="268">
        <v>1171.0899999999999</v>
      </c>
      <c r="AL157" s="268">
        <v>167.17</v>
      </c>
      <c r="AM157" s="268">
        <v>7.01</v>
      </c>
      <c r="AN157" s="268">
        <v>196.35</v>
      </c>
      <c r="AO157" s="268">
        <v>201.58</v>
      </c>
      <c r="AP157" s="268">
        <v>13.61</v>
      </c>
      <c r="AQ157" s="268">
        <v>4.07</v>
      </c>
      <c r="AR157" s="271">
        <v>0.77</v>
      </c>
      <c r="AS157" s="268">
        <v>17.68</v>
      </c>
      <c r="AT157" s="265"/>
      <c r="AU157" s="265"/>
      <c r="AV157" s="265"/>
      <c r="AW157" s="265"/>
      <c r="AX157" s="265"/>
      <c r="AY157" s="265"/>
    </row>
    <row r="158" spans="1:51" x14ac:dyDescent="0.2">
      <c r="A158" s="265" t="s">
        <v>756</v>
      </c>
      <c r="B158" s="268" t="s">
        <v>291</v>
      </c>
      <c r="C158" s="268" t="s">
        <v>765</v>
      </c>
      <c r="D158" s="265"/>
      <c r="E158" s="269">
        <v>44771</v>
      </c>
      <c r="F158" s="268" t="s">
        <v>1143</v>
      </c>
      <c r="G158" s="268" t="s">
        <v>289</v>
      </c>
      <c r="H158" s="265" t="s">
        <v>1167</v>
      </c>
      <c r="I158" s="268" t="s">
        <v>1145</v>
      </c>
      <c r="J158" s="268" t="s">
        <v>760</v>
      </c>
      <c r="K158" s="270">
        <v>0.35347222222222219</v>
      </c>
      <c r="L158" s="268">
        <v>2</v>
      </c>
      <c r="M158" s="268">
        <v>1</v>
      </c>
      <c r="N158" s="268" t="s">
        <v>820</v>
      </c>
      <c r="O158" s="268" t="s">
        <v>761</v>
      </c>
      <c r="P158" s="268">
        <v>0.65</v>
      </c>
      <c r="Q158" s="268" t="s">
        <v>761</v>
      </c>
      <c r="R158" s="268" t="s">
        <v>761</v>
      </c>
      <c r="S158" s="268">
        <v>0.65</v>
      </c>
      <c r="T158" s="271">
        <v>1</v>
      </c>
      <c r="U158" s="268">
        <v>8.3699999999999992</v>
      </c>
      <c r="V158" s="268" t="s">
        <v>761</v>
      </c>
      <c r="W158" s="272">
        <v>0.26041666666666669</v>
      </c>
      <c r="X158" s="268">
        <v>0.32500000000000001</v>
      </c>
      <c r="Y158" s="268">
        <v>25</v>
      </c>
      <c r="Z158" s="268">
        <v>3.3</v>
      </c>
      <c r="AA158" s="268">
        <v>3.06</v>
      </c>
      <c r="AB158" s="79">
        <v>41.7</v>
      </c>
      <c r="AC158" s="79">
        <v>13.4</v>
      </c>
      <c r="AD158" s="79">
        <v>22.47</v>
      </c>
      <c r="AE158" s="268" t="s">
        <v>763</v>
      </c>
      <c r="AF158" s="268" t="s">
        <v>763</v>
      </c>
      <c r="AG158" s="268" t="s">
        <v>763</v>
      </c>
      <c r="AH158" s="268" t="s">
        <v>763</v>
      </c>
      <c r="AI158" s="268" t="s">
        <v>763</v>
      </c>
      <c r="AJ158" s="268" t="s">
        <v>763</v>
      </c>
      <c r="AK158" s="268" t="s">
        <v>763</v>
      </c>
      <c r="AL158" s="268" t="s">
        <v>763</v>
      </c>
      <c r="AM158" s="268" t="s">
        <v>763</v>
      </c>
      <c r="AN158" s="268" t="s">
        <v>763</v>
      </c>
      <c r="AO158" s="268" t="s">
        <v>763</v>
      </c>
      <c r="AP158" s="268" t="s">
        <v>763</v>
      </c>
      <c r="AQ158" s="268" t="s">
        <v>763</v>
      </c>
      <c r="AR158" s="268" t="s">
        <v>763</v>
      </c>
      <c r="AS158" s="268" t="s">
        <v>763</v>
      </c>
      <c r="AT158" s="265"/>
      <c r="AU158" s="265"/>
      <c r="AV158" s="265"/>
      <c r="AW158" s="265"/>
      <c r="AX158" s="265"/>
      <c r="AY158" s="265"/>
    </row>
    <row r="159" spans="1:51" x14ac:dyDescent="0.2">
      <c r="A159" s="265" t="s">
        <v>756</v>
      </c>
      <c r="B159" s="268" t="s">
        <v>292</v>
      </c>
      <c r="C159" s="268" t="s">
        <v>757</v>
      </c>
      <c r="D159" s="265"/>
      <c r="E159" s="269">
        <v>44771</v>
      </c>
      <c r="F159" s="268" t="s">
        <v>1143</v>
      </c>
      <c r="G159" s="268" t="s">
        <v>289</v>
      </c>
      <c r="H159" s="265" t="s">
        <v>1167</v>
      </c>
      <c r="I159" s="268" t="s">
        <v>1145</v>
      </c>
      <c r="J159" s="268" t="s">
        <v>760</v>
      </c>
      <c r="K159" s="270">
        <v>0.35347222222222219</v>
      </c>
      <c r="L159" s="268">
        <v>2</v>
      </c>
      <c r="M159" s="268">
        <v>1</v>
      </c>
      <c r="N159" s="268" t="s">
        <v>820</v>
      </c>
      <c r="O159" s="268" t="s">
        <v>1168</v>
      </c>
      <c r="P159" s="268">
        <v>0.88</v>
      </c>
      <c r="Q159" s="268" t="s">
        <v>761</v>
      </c>
      <c r="R159" s="268" t="s">
        <v>761</v>
      </c>
      <c r="S159" s="268">
        <v>0.8</v>
      </c>
      <c r="T159" s="271">
        <v>0.91</v>
      </c>
      <c r="U159" s="268">
        <v>8.27</v>
      </c>
      <c r="V159" s="268">
        <v>24.6</v>
      </c>
      <c r="W159" s="272">
        <v>0.27430555555555552</v>
      </c>
      <c r="X159" s="268">
        <v>0.15</v>
      </c>
      <c r="Y159" s="268">
        <v>25.9</v>
      </c>
      <c r="Z159" s="268">
        <v>4.62</v>
      </c>
      <c r="AA159" s="268">
        <v>4.1900000000000004</v>
      </c>
      <c r="AB159" s="79">
        <v>54.6</v>
      </c>
      <c r="AC159" s="79">
        <v>17.3</v>
      </c>
      <c r="AD159" s="79">
        <v>28.22</v>
      </c>
      <c r="AE159" s="268" t="s">
        <v>763</v>
      </c>
      <c r="AF159" s="268" t="s">
        <v>763</v>
      </c>
      <c r="AG159" s="268" t="s">
        <v>763</v>
      </c>
      <c r="AH159" s="268" t="s">
        <v>763</v>
      </c>
      <c r="AI159" s="268" t="s">
        <v>763</v>
      </c>
      <c r="AJ159" s="268" t="s">
        <v>763</v>
      </c>
      <c r="AK159" s="268" t="s">
        <v>763</v>
      </c>
      <c r="AL159" s="268" t="s">
        <v>763</v>
      </c>
      <c r="AM159" s="268" t="s">
        <v>763</v>
      </c>
      <c r="AN159" s="268" t="s">
        <v>763</v>
      </c>
      <c r="AO159" s="268" t="s">
        <v>763</v>
      </c>
      <c r="AP159" s="268" t="s">
        <v>763</v>
      </c>
      <c r="AQ159" s="268" t="s">
        <v>763</v>
      </c>
      <c r="AR159" s="268" t="s">
        <v>763</v>
      </c>
      <c r="AS159" s="268" t="s">
        <v>763</v>
      </c>
      <c r="AT159" s="265"/>
      <c r="AU159" s="265"/>
      <c r="AV159" s="265"/>
      <c r="AW159" s="265"/>
      <c r="AX159" s="265"/>
      <c r="AY159" s="265"/>
    </row>
    <row r="160" spans="1:51" x14ac:dyDescent="0.2">
      <c r="A160" s="265" t="s">
        <v>756</v>
      </c>
      <c r="B160" s="268" t="s">
        <v>292</v>
      </c>
      <c r="C160" s="268" t="s">
        <v>764</v>
      </c>
      <c r="D160" s="265"/>
      <c r="E160" s="269">
        <v>44771</v>
      </c>
      <c r="F160" s="268" t="s">
        <v>1143</v>
      </c>
      <c r="G160" s="268" t="s">
        <v>289</v>
      </c>
      <c r="H160" s="265" t="s">
        <v>1167</v>
      </c>
      <c r="I160" s="268" t="s">
        <v>1145</v>
      </c>
      <c r="J160" s="268" t="s">
        <v>760</v>
      </c>
      <c r="K160" s="270">
        <v>0.35347222222222219</v>
      </c>
      <c r="L160" s="268">
        <v>2</v>
      </c>
      <c r="M160" s="268">
        <v>1</v>
      </c>
      <c r="N160" s="268" t="s">
        <v>820</v>
      </c>
      <c r="O160" s="268" t="s">
        <v>1168</v>
      </c>
      <c r="P160" s="268">
        <v>0.88</v>
      </c>
      <c r="Q160" s="268" t="s">
        <v>761</v>
      </c>
      <c r="R160" s="268" t="s">
        <v>761</v>
      </c>
      <c r="S160" s="268">
        <v>0.8</v>
      </c>
      <c r="T160" s="271">
        <v>0.91</v>
      </c>
      <c r="U160" s="268">
        <v>8.27</v>
      </c>
      <c r="V160" s="268">
        <v>24.6</v>
      </c>
      <c r="W160" s="272">
        <v>0.27430555555555552</v>
      </c>
      <c r="X160" s="268">
        <v>0.44</v>
      </c>
      <c r="Y160" s="268">
        <v>26.7</v>
      </c>
      <c r="Z160" s="268">
        <v>3.67</v>
      </c>
      <c r="AA160" s="268">
        <v>3.23</v>
      </c>
      <c r="AB160" s="79">
        <v>50.6</v>
      </c>
      <c r="AC160" s="79">
        <v>22.9</v>
      </c>
      <c r="AD160" s="79">
        <v>36.4</v>
      </c>
      <c r="AE160" s="268">
        <v>0.7</v>
      </c>
      <c r="AF160" s="268">
        <v>0.59</v>
      </c>
      <c r="AG160" s="268">
        <v>0.83</v>
      </c>
      <c r="AH160" s="268">
        <v>1.42</v>
      </c>
      <c r="AI160" s="268">
        <v>25.39</v>
      </c>
      <c r="AJ160" s="79">
        <v>26.81</v>
      </c>
      <c r="AK160" s="268">
        <v>349.8</v>
      </c>
      <c r="AL160" s="268">
        <v>53.4</v>
      </c>
      <c r="AM160" s="268">
        <v>6.55</v>
      </c>
      <c r="AN160" s="268">
        <v>78.790000000000006</v>
      </c>
      <c r="AO160" s="268">
        <v>80.209999999999994</v>
      </c>
      <c r="AP160" s="268">
        <v>10.87</v>
      </c>
      <c r="AQ160" s="268">
        <v>0.03</v>
      </c>
      <c r="AR160" s="271">
        <v>1</v>
      </c>
      <c r="AS160" s="268">
        <v>10.9</v>
      </c>
      <c r="AT160" s="265"/>
      <c r="AU160" s="265"/>
      <c r="AV160" s="265"/>
      <c r="AW160" s="265"/>
      <c r="AX160" s="265"/>
      <c r="AY160" s="265"/>
    </row>
    <row r="161" spans="1:51" x14ac:dyDescent="0.2">
      <c r="A161" s="265" t="s">
        <v>756</v>
      </c>
      <c r="B161" s="268" t="s">
        <v>292</v>
      </c>
      <c r="C161" s="268" t="s">
        <v>765</v>
      </c>
      <c r="D161" s="265"/>
      <c r="E161" s="269">
        <v>44771</v>
      </c>
      <c r="F161" s="268" t="s">
        <v>1143</v>
      </c>
      <c r="G161" s="268" t="s">
        <v>289</v>
      </c>
      <c r="H161" s="265" t="s">
        <v>1167</v>
      </c>
      <c r="I161" s="268" t="s">
        <v>1145</v>
      </c>
      <c r="J161" s="268" t="s">
        <v>760</v>
      </c>
      <c r="K161" s="270">
        <v>0.35347222222222219</v>
      </c>
      <c r="L161" s="268">
        <v>2</v>
      </c>
      <c r="M161" s="268">
        <v>1</v>
      </c>
      <c r="N161" s="268" t="s">
        <v>820</v>
      </c>
      <c r="O161" s="268" t="s">
        <v>1168</v>
      </c>
      <c r="P161" s="268">
        <v>0.88</v>
      </c>
      <c r="Q161" s="268" t="s">
        <v>761</v>
      </c>
      <c r="R161" s="268" t="s">
        <v>761</v>
      </c>
      <c r="S161" s="268">
        <v>0.8</v>
      </c>
      <c r="T161" s="271">
        <v>0.91</v>
      </c>
      <c r="U161" s="268">
        <v>8.27</v>
      </c>
      <c r="V161" s="268">
        <v>24.6</v>
      </c>
      <c r="W161" s="272">
        <v>0.27430555555555552</v>
      </c>
      <c r="X161" s="268">
        <v>0.57999999999999996</v>
      </c>
      <c r="Y161" s="268">
        <v>26.8</v>
      </c>
      <c r="Z161" s="268">
        <v>3.45</v>
      </c>
      <c r="AA161" s="268">
        <v>3.04</v>
      </c>
      <c r="AB161" s="79">
        <v>49.1</v>
      </c>
      <c r="AC161" s="79">
        <v>22.5</v>
      </c>
      <c r="AD161" s="79">
        <v>35.9</v>
      </c>
      <c r="AE161" s="268" t="s">
        <v>763</v>
      </c>
      <c r="AF161" s="268" t="s">
        <v>763</v>
      </c>
      <c r="AG161" s="268" t="s">
        <v>763</v>
      </c>
      <c r="AH161" s="268" t="s">
        <v>763</v>
      </c>
      <c r="AI161" s="268" t="s">
        <v>763</v>
      </c>
      <c r="AJ161" s="268" t="s">
        <v>763</v>
      </c>
      <c r="AK161" s="268" t="s">
        <v>763</v>
      </c>
      <c r="AL161" s="268" t="s">
        <v>763</v>
      </c>
      <c r="AM161" s="268" t="s">
        <v>763</v>
      </c>
      <c r="AN161" s="268" t="s">
        <v>763</v>
      </c>
      <c r="AO161" s="268" t="s">
        <v>763</v>
      </c>
      <c r="AP161" s="268" t="s">
        <v>763</v>
      </c>
      <c r="AQ161" s="268" t="s">
        <v>763</v>
      </c>
      <c r="AR161" s="268" t="s">
        <v>763</v>
      </c>
      <c r="AS161" s="268" t="s">
        <v>763</v>
      </c>
      <c r="AT161" s="265"/>
      <c r="AU161" s="265"/>
      <c r="AV161" s="265"/>
      <c r="AW161" s="265"/>
      <c r="AX161" s="265"/>
      <c r="AY161" s="265"/>
    </row>
    <row r="162" spans="1:51" x14ac:dyDescent="0.2">
      <c r="A162" s="265" t="s">
        <v>756</v>
      </c>
      <c r="B162" s="268" t="s">
        <v>293</v>
      </c>
      <c r="C162" s="268" t="s">
        <v>757</v>
      </c>
      <c r="D162" s="265"/>
      <c r="E162" s="269">
        <v>44771</v>
      </c>
      <c r="F162" s="268" t="s">
        <v>761</v>
      </c>
      <c r="G162" s="268" t="s">
        <v>1149</v>
      </c>
      <c r="H162" s="265" t="s">
        <v>761</v>
      </c>
      <c r="I162" s="268" t="s">
        <v>761</v>
      </c>
      <c r="J162" s="268" t="s">
        <v>761</v>
      </c>
      <c r="K162" s="268" t="s">
        <v>761</v>
      </c>
      <c r="L162" s="268" t="s">
        <v>761</v>
      </c>
      <c r="M162" s="268" t="s">
        <v>761</v>
      </c>
      <c r="N162" s="268" t="s">
        <v>761</v>
      </c>
      <c r="O162" s="268" t="s">
        <v>761</v>
      </c>
      <c r="P162" s="268" t="s">
        <v>761</v>
      </c>
      <c r="Q162" s="268" t="s">
        <v>761</v>
      </c>
      <c r="R162" s="268" t="s">
        <v>761</v>
      </c>
      <c r="S162" s="268" t="s">
        <v>761</v>
      </c>
      <c r="T162" s="268" t="s">
        <v>761</v>
      </c>
      <c r="U162" s="268" t="s">
        <v>761</v>
      </c>
      <c r="V162" s="268" t="s">
        <v>761</v>
      </c>
      <c r="W162" s="268" t="s">
        <v>761</v>
      </c>
      <c r="X162" s="268" t="s">
        <v>761</v>
      </c>
      <c r="Y162" s="268" t="s">
        <v>761</v>
      </c>
      <c r="Z162" s="268" t="s">
        <v>761</v>
      </c>
      <c r="AA162" s="268" t="s">
        <v>761</v>
      </c>
      <c r="AB162" s="79" t="s">
        <v>761</v>
      </c>
      <c r="AC162" s="79">
        <v>25.4</v>
      </c>
      <c r="AD162" s="79">
        <v>40.1</v>
      </c>
      <c r="AE162" s="268" t="s">
        <v>763</v>
      </c>
      <c r="AF162" s="268" t="s">
        <v>763</v>
      </c>
      <c r="AG162" s="268" t="s">
        <v>763</v>
      </c>
      <c r="AH162" s="268" t="s">
        <v>763</v>
      </c>
      <c r="AI162" s="268" t="s">
        <v>763</v>
      </c>
      <c r="AJ162" s="268" t="s">
        <v>763</v>
      </c>
      <c r="AK162" s="268" t="s">
        <v>763</v>
      </c>
      <c r="AL162" s="268" t="s">
        <v>763</v>
      </c>
      <c r="AM162" s="268" t="s">
        <v>763</v>
      </c>
      <c r="AN162" s="268" t="s">
        <v>763</v>
      </c>
      <c r="AO162" s="268" t="s">
        <v>763</v>
      </c>
      <c r="AP162" s="268" t="s">
        <v>763</v>
      </c>
      <c r="AQ162" s="268" t="s">
        <v>763</v>
      </c>
      <c r="AR162" s="268" t="s">
        <v>763</v>
      </c>
      <c r="AS162" s="268" t="s">
        <v>763</v>
      </c>
      <c r="AT162" s="265"/>
      <c r="AU162" s="265"/>
      <c r="AV162" s="265"/>
      <c r="AW162" s="265"/>
      <c r="AX162" s="265"/>
      <c r="AY162" s="265"/>
    </row>
    <row r="163" spans="1:51" x14ac:dyDescent="0.2">
      <c r="A163" s="274" t="s">
        <v>756</v>
      </c>
      <c r="B163" s="268" t="s">
        <v>293</v>
      </c>
      <c r="C163" s="268" t="s">
        <v>764</v>
      </c>
      <c r="D163" s="265"/>
      <c r="E163" s="269">
        <v>44771</v>
      </c>
      <c r="F163" s="268" t="s">
        <v>761</v>
      </c>
      <c r="G163" s="268" t="s">
        <v>1149</v>
      </c>
      <c r="H163" s="265" t="s">
        <v>761</v>
      </c>
      <c r="I163" s="268" t="s">
        <v>761</v>
      </c>
      <c r="J163" s="268" t="s">
        <v>761</v>
      </c>
      <c r="K163" s="268" t="s">
        <v>761</v>
      </c>
      <c r="L163" s="268" t="s">
        <v>761</v>
      </c>
      <c r="M163" s="268" t="s">
        <v>761</v>
      </c>
      <c r="N163" s="268" t="s">
        <v>761</v>
      </c>
      <c r="O163" s="268" t="s">
        <v>761</v>
      </c>
      <c r="P163" s="268" t="s">
        <v>761</v>
      </c>
      <c r="Q163" s="268" t="s">
        <v>761</v>
      </c>
      <c r="R163" s="268" t="s">
        <v>761</v>
      </c>
      <c r="S163" s="268" t="s">
        <v>761</v>
      </c>
      <c r="T163" s="268" t="s">
        <v>761</v>
      </c>
      <c r="U163" s="268" t="s">
        <v>761</v>
      </c>
      <c r="V163" s="268" t="s">
        <v>761</v>
      </c>
      <c r="W163" s="268" t="s">
        <v>761</v>
      </c>
      <c r="X163" s="268" t="s">
        <v>761</v>
      </c>
      <c r="Y163" s="268" t="s">
        <v>761</v>
      </c>
      <c r="Z163" s="268" t="s">
        <v>761</v>
      </c>
      <c r="AA163" s="268" t="s">
        <v>761</v>
      </c>
      <c r="AB163" s="79" t="s">
        <v>761</v>
      </c>
      <c r="AC163" s="79">
        <v>25.4</v>
      </c>
      <c r="AD163" s="79">
        <v>40</v>
      </c>
      <c r="AE163" s="268">
        <v>0.3</v>
      </c>
      <c r="AF163" s="268">
        <v>5.73</v>
      </c>
      <c r="AG163" s="268">
        <v>0.24</v>
      </c>
      <c r="AH163" s="268">
        <v>5.98</v>
      </c>
      <c r="AI163" s="268">
        <v>29.7</v>
      </c>
      <c r="AJ163" s="79">
        <v>35.67</v>
      </c>
      <c r="AK163" s="268">
        <v>262.77</v>
      </c>
      <c r="AL163" s="268">
        <v>41.19</v>
      </c>
      <c r="AM163" s="268">
        <v>6.38</v>
      </c>
      <c r="AN163" s="268">
        <v>70.89</v>
      </c>
      <c r="AO163" s="268">
        <v>76.86</v>
      </c>
      <c r="AP163" s="268">
        <v>9.52</v>
      </c>
      <c r="AQ163" s="268">
        <v>0.03</v>
      </c>
      <c r="AR163" s="271">
        <v>1</v>
      </c>
      <c r="AS163" s="268">
        <v>9.5500000000000007</v>
      </c>
      <c r="AT163" s="265"/>
      <c r="AU163" s="265"/>
      <c r="AV163" s="265"/>
      <c r="AW163" s="265"/>
      <c r="AX163" s="265"/>
      <c r="AY163" s="265"/>
    </row>
    <row r="164" spans="1:51" x14ac:dyDescent="0.2">
      <c r="A164" s="274" t="s">
        <v>756</v>
      </c>
      <c r="B164" s="268" t="s">
        <v>293</v>
      </c>
      <c r="C164" s="268" t="s">
        <v>765</v>
      </c>
      <c r="D164" s="265"/>
      <c r="E164" s="269">
        <v>44771</v>
      </c>
      <c r="F164" s="268" t="s">
        <v>761</v>
      </c>
      <c r="G164" s="268" t="s">
        <v>1149</v>
      </c>
      <c r="H164" s="265" t="s">
        <v>761</v>
      </c>
      <c r="I164" s="268" t="s">
        <v>761</v>
      </c>
      <c r="J164" s="268" t="s">
        <v>761</v>
      </c>
      <c r="K164" s="268" t="s">
        <v>761</v>
      </c>
      <c r="L164" s="268" t="s">
        <v>761</v>
      </c>
      <c r="M164" s="268" t="s">
        <v>761</v>
      </c>
      <c r="N164" s="268" t="s">
        <v>761</v>
      </c>
      <c r="O164" s="268" t="s">
        <v>761</v>
      </c>
      <c r="P164" s="268" t="s">
        <v>761</v>
      </c>
      <c r="Q164" s="268" t="s">
        <v>761</v>
      </c>
      <c r="R164" s="268" t="s">
        <v>761</v>
      </c>
      <c r="S164" s="268" t="s">
        <v>761</v>
      </c>
      <c r="T164" s="268" t="s">
        <v>761</v>
      </c>
      <c r="U164" s="268" t="s">
        <v>761</v>
      </c>
      <c r="V164" s="268" t="s">
        <v>761</v>
      </c>
      <c r="W164" s="268" t="s">
        <v>761</v>
      </c>
      <c r="X164" s="268" t="s">
        <v>761</v>
      </c>
      <c r="Y164" s="268" t="s">
        <v>761</v>
      </c>
      <c r="Z164" s="268" t="s">
        <v>761</v>
      </c>
      <c r="AA164" s="268" t="s">
        <v>761</v>
      </c>
      <c r="AB164" s="79" t="s">
        <v>761</v>
      </c>
      <c r="AC164" s="79">
        <v>15.6</v>
      </c>
      <c r="AD164" s="79">
        <v>25.75</v>
      </c>
      <c r="AE164" s="268" t="s">
        <v>763</v>
      </c>
      <c r="AF164" s="268" t="s">
        <v>763</v>
      </c>
      <c r="AG164" s="268" t="s">
        <v>763</v>
      </c>
      <c r="AH164" s="268" t="s">
        <v>763</v>
      </c>
      <c r="AI164" s="268" t="s">
        <v>763</v>
      </c>
      <c r="AJ164" s="268" t="s">
        <v>763</v>
      </c>
      <c r="AK164" s="268" t="s">
        <v>763</v>
      </c>
      <c r="AL164" s="268" t="s">
        <v>763</v>
      </c>
      <c r="AM164" s="268" t="s">
        <v>763</v>
      </c>
      <c r="AN164" s="268" t="s">
        <v>763</v>
      </c>
      <c r="AO164" s="268" t="s">
        <v>763</v>
      </c>
      <c r="AP164" s="268" t="s">
        <v>763</v>
      </c>
      <c r="AQ164" s="268" t="s">
        <v>763</v>
      </c>
      <c r="AR164" s="268" t="s">
        <v>763</v>
      </c>
      <c r="AS164" s="268" t="s">
        <v>763</v>
      </c>
      <c r="AT164" s="265"/>
      <c r="AU164" s="265"/>
      <c r="AV164" s="265"/>
      <c r="AW164" s="265"/>
      <c r="AX164" s="265"/>
      <c r="AY164" s="265"/>
    </row>
    <row r="165" spans="1:51" x14ac:dyDescent="0.2">
      <c r="A165" s="265" t="s">
        <v>756</v>
      </c>
      <c r="B165" s="268" t="s">
        <v>295</v>
      </c>
      <c r="C165" s="268" t="s">
        <v>757</v>
      </c>
      <c r="D165" s="265"/>
      <c r="E165" s="269">
        <v>44771</v>
      </c>
      <c r="F165" s="268" t="s">
        <v>761</v>
      </c>
      <c r="G165" s="268" t="s">
        <v>1149</v>
      </c>
      <c r="H165" s="265" t="s">
        <v>761</v>
      </c>
      <c r="I165" s="268" t="s">
        <v>761</v>
      </c>
      <c r="J165" s="268" t="s">
        <v>761</v>
      </c>
      <c r="K165" s="268" t="s">
        <v>761</v>
      </c>
      <c r="L165" s="268" t="s">
        <v>761</v>
      </c>
      <c r="M165" s="268" t="s">
        <v>761</v>
      </c>
      <c r="N165" s="268" t="s">
        <v>761</v>
      </c>
      <c r="O165" s="268" t="s">
        <v>761</v>
      </c>
      <c r="P165" s="268" t="s">
        <v>761</v>
      </c>
      <c r="Q165" s="268" t="s">
        <v>761</v>
      </c>
      <c r="R165" s="268" t="s">
        <v>761</v>
      </c>
      <c r="S165" s="268" t="s">
        <v>761</v>
      </c>
      <c r="T165" s="268" t="s">
        <v>761</v>
      </c>
      <c r="U165" s="268" t="s">
        <v>761</v>
      </c>
      <c r="V165" s="268" t="s">
        <v>761</v>
      </c>
      <c r="W165" s="268" t="s">
        <v>761</v>
      </c>
      <c r="X165" s="268" t="s">
        <v>761</v>
      </c>
      <c r="Y165" s="268" t="s">
        <v>761</v>
      </c>
      <c r="Z165" s="268" t="s">
        <v>761</v>
      </c>
      <c r="AA165" s="268" t="s">
        <v>761</v>
      </c>
      <c r="AB165" s="79" t="s">
        <v>761</v>
      </c>
      <c r="AC165" s="79">
        <v>21.4</v>
      </c>
      <c r="AD165" s="79">
        <v>34.299999999999997</v>
      </c>
      <c r="AE165" s="268" t="s">
        <v>763</v>
      </c>
      <c r="AF165" s="268" t="s">
        <v>763</v>
      </c>
      <c r="AG165" s="268" t="s">
        <v>763</v>
      </c>
      <c r="AH165" s="268" t="s">
        <v>763</v>
      </c>
      <c r="AI165" s="268" t="s">
        <v>763</v>
      </c>
      <c r="AJ165" s="268" t="s">
        <v>763</v>
      </c>
      <c r="AK165" s="268" t="s">
        <v>763</v>
      </c>
      <c r="AL165" s="268" t="s">
        <v>763</v>
      </c>
      <c r="AM165" s="268" t="s">
        <v>763</v>
      </c>
      <c r="AN165" s="268" t="s">
        <v>763</v>
      </c>
      <c r="AO165" s="268" t="s">
        <v>763</v>
      </c>
      <c r="AP165" s="268" t="s">
        <v>763</v>
      </c>
      <c r="AQ165" s="268" t="s">
        <v>763</v>
      </c>
      <c r="AR165" s="268" t="s">
        <v>763</v>
      </c>
      <c r="AS165" s="268" t="s">
        <v>763</v>
      </c>
      <c r="AT165" s="265"/>
      <c r="AU165" s="265"/>
      <c r="AV165" s="265"/>
      <c r="AW165" s="265"/>
      <c r="AX165" s="265"/>
      <c r="AY165" s="265"/>
    </row>
    <row r="166" spans="1:51" x14ac:dyDescent="0.2">
      <c r="A166" s="265" t="s">
        <v>756</v>
      </c>
      <c r="B166" s="268" t="s">
        <v>295</v>
      </c>
      <c r="C166" s="268" t="s">
        <v>764</v>
      </c>
      <c r="D166" s="265"/>
      <c r="E166" s="269">
        <v>44771</v>
      </c>
      <c r="F166" s="268" t="s">
        <v>761</v>
      </c>
      <c r="G166" s="268" t="s">
        <v>1149</v>
      </c>
      <c r="H166" s="265" t="s">
        <v>761</v>
      </c>
      <c r="I166" s="268" t="s">
        <v>761</v>
      </c>
      <c r="J166" s="268" t="s">
        <v>761</v>
      </c>
      <c r="K166" s="268" t="s">
        <v>761</v>
      </c>
      <c r="L166" s="268" t="s">
        <v>761</v>
      </c>
      <c r="M166" s="268" t="s">
        <v>761</v>
      </c>
      <c r="N166" s="268" t="s">
        <v>761</v>
      </c>
      <c r="O166" s="268" t="s">
        <v>761</v>
      </c>
      <c r="P166" s="268" t="s">
        <v>761</v>
      </c>
      <c r="Q166" s="268" t="s">
        <v>761</v>
      </c>
      <c r="R166" s="268" t="s">
        <v>761</v>
      </c>
      <c r="S166" s="268" t="s">
        <v>761</v>
      </c>
      <c r="T166" s="268" t="s">
        <v>761</v>
      </c>
      <c r="U166" s="268" t="s">
        <v>761</v>
      </c>
      <c r="V166" s="268" t="s">
        <v>761</v>
      </c>
      <c r="W166" s="268" t="s">
        <v>761</v>
      </c>
      <c r="X166" s="268" t="s">
        <v>761</v>
      </c>
      <c r="Y166" s="268" t="s">
        <v>761</v>
      </c>
      <c r="Z166" s="268" t="s">
        <v>761</v>
      </c>
      <c r="AA166" s="268" t="s">
        <v>761</v>
      </c>
      <c r="AB166" s="79" t="s">
        <v>761</v>
      </c>
      <c r="AC166" s="79">
        <v>25.7</v>
      </c>
      <c r="AD166" s="79">
        <v>40.5</v>
      </c>
      <c r="AE166" s="268">
        <v>0.57999999999999996</v>
      </c>
      <c r="AF166" s="268">
        <v>0.79</v>
      </c>
      <c r="AG166" s="268">
        <v>0.03</v>
      </c>
      <c r="AH166" s="268">
        <v>0.81</v>
      </c>
      <c r="AI166" s="268">
        <v>29.66</v>
      </c>
      <c r="AJ166" s="79">
        <v>30.47</v>
      </c>
      <c r="AK166" s="268">
        <v>279.83999999999997</v>
      </c>
      <c r="AL166" s="268">
        <v>43.73</v>
      </c>
      <c r="AM166" s="268">
        <v>6.4</v>
      </c>
      <c r="AN166" s="268">
        <v>73.39</v>
      </c>
      <c r="AO166" s="268">
        <v>74.2</v>
      </c>
      <c r="AP166" s="268">
        <v>11.77</v>
      </c>
      <c r="AQ166" s="268">
        <v>0.03</v>
      </c>
      <c r="AR166" s="271">
        <v>1</v>
      </c>
      <c r="AS166" s="268">
        <v>11.8</v>
      </c>
      <c r="AT166" s="265"/>
      <c r="AU166" s="265"/>
      <c r="AV166" s="265"/>
      <c r="AW166" s="265"/>
      <c r="AX166" s="265"/>
      <c r="AY166" s="265"/>
    </row>
    <row r="167" spans="1:51" x14ac:dyDescent="0.2">
      <c r="A167" s="265" t="s">
        <v>756</v>
      </c>
      <c r="B167" s="268" t="s">
        <v>295</v>
      </c>
      <c r="C167" s="268" t="s">
        <v>765</v>
      </c>
      <c r="D167" s="265"/>
      <c r="E167" s="269">
        <v>44771</v>
      </c>
      <c r="F167" s="268" t="s">
        <v>761</v>
      </c>
      <c r="G167" s="268" t="s">
        <v>1149</v>
      </c>
      <c r="H167" s="265" t="s">
        <v>761</v>
      </c>
      <c r="I167" s="268" t="s">
        <v>761</v>
      </c>
      <c r="J167" s="268" t="s">
        <v>761</v>
      </c>
      <c r="K167" s="268" t="s">
        <v>761</v>
      </c>
      <c r="L167" s="268" t="s">
        <v>761</v>
      </c>
      <c r="M167" s="268" t="s">
        <v>761</v>
      </c>
      <c r="N167" s="268" t="s">
        <v>761</v>
      </c>
      <c r="O167" s="268" t="s">
        <v>761</v>
      </c>
      <c r="P167" s="268" t="s">
        <v>761</v>
      </c>
      <c r="Q167" s="268" t="s">
        <v>761</v>
      </c>
      <c r="R167" s="268" t="s">
        <v>761</v>
      </c>
      <c r="S167" s="268" t="s">
        <v>761</v>
      </c>
      <c r="T167" s="268" t="s">
        <v>761</v>
      </c>
      <c r="U167" s="268" t="s">
        <v>761</v>
      </c>
      <c r="V167" s="268" t="s">
        <v>761</v>
      </c>
      <c r="W167" s="268" t="s">
        <v>761</v>
      </c>
      <c r="X167" s="268" t="s">
        <v>761</v>
      </c>
      <c r="Y167" s="268" t="s">
        <v>761</v>
      </c>
      <c r="Z167" s="268" t="s">
        <v>761</v>
      </c>
      <c r="AA167" s="268" t="s">
        <v>761</v>
      </c>
      <c r="AB167" s="79" t="s">
        <v>761</v>
      </c>
      <c r="AC167" s="79">
        <v>25.9</v>
      </c>
      <c r="AD167" s="79">
        <v>40.799999999999997</v>
      </c>
      <c r="AE167" s="268" t="s">
        <v>763</v>
      </c>
      <c r="AF167" s="268" t="s">
        <v>763</v>
      </c>
      <c r="AG167" s="268" t="s">
        <v>763</v>
      </c>
      <c r="AH167" s="268" t="s">
        <v>763</v>
      </c>
      <c r="AI167" s="268" t="s">
        <v>763</v>
      </c>
      <c r="AJ167" s="268" t="s">
        <v>763</v>
      </c>
      <c r="AK167" s="268" t="s">
        <v>763</v>
      </c>
      <c r="AL167" s="268" t="s">
        <v>763</v>
      </c>
      <c r="AM167" s="268" t="s">
        <v>763</v>
      </c>
      <c r="AN167" s="268" t="s">
        <v>763</v>
      </c>
      <c r="AO167" s="268" t="s">
        <v>763</v>
      </c>
      <c r="AP167" s="268" t="s">
        <v>763</v>
      </c>
      <c r="AQ167" s="268" t="s">
        <v>763</v>
      </c>
      <c r="AR167" s="268" t="s">
        <v>763</v>
      </c>
      <c r="AS167" s="268" t="s">
        <v>763</v>
      </c>
      <c r="AT167" s="265"/>
      <c r="AU167" s="265"/>
      <c r="AV167" s="265"/>
      <c r="AW167" s="265"/>
      <c r="AX167" s="265"/>
      <c r="AY167" s="265"/>
    </row>
    <row r="168" spans="1:51" x14ac:dyDescent="0.2">
      <c r="A168" s="265" t="s">
        <v>756</v>
      </c>
      <c r="B168" s="268" t="s">
        <v>297</v>
      </c>
      <c r="C168" s="268" t="s">
        <v>757</v>
      </c>
      <c r="D168" s="265"/>
      <c r="E168" s="269">
        <v>44771</v>
      </c>
      <c r="F168" s="268" t="s">
        <v>761</v>
      </c>
      <c r="G168" s="268" t="s">
        <v>1149</v>
      </c>
      <c r="H168" s="265" t="s">
        <v>761</v>
      </c>
      <c r="I168" s="268" t="s">
        <v>761</v>
      </c>
      <c r="J168" s="268" t="s">
        <v>761</v>
      </c>
      <c r="K168" s="268" t="s">
        <v>761</v>
      </c>
      <c r="L168" s="268" t="s">
        <v>761</v>
      </c>
      <c r="M168" s="268" t="s">
        <v>761</v>
      </c>
      <c r="N168" s="268" t="s">
        <v>761</v>
      </c>
      <c r="O168" s="268" t="s">
        <v>761</v>
      </c>
      <c r="P168" s="268" t="s">
        <v>761</v>
      </c>
      <c r="Q168" s="268" t="s">
        <v>761</v>
      </c>
      <c r="R168" s="268" t="s">
        <v>761</v>
      </c>
      <c r="S168" s="268" t="s">
        <v>761</v>
      </c>
      <c r="T168" s="268" t="s">
        <v>761</v>
      </c>
      <c r="U168" s="268" t="s">
        <v>761</v>
      </c>
      <c r="V168" s="268" t="s">
        <v>761</v>
      </c>
      <c r="W168" s="268" t="s">
        <v>761</v>
      </c>
      <c r="X168" s="268" t="s">
        <v>761</v>
      </c>
      <c r="Y168" s="268" t="s">
        <v>761</v>
      </c>
      <c r="Z168" s="268" t="s">
        <v>761</v>
      </c>
      <c r="AA168" s="268" t="s">
        <v>761</v>
      </c>
      <c r="AB168" s="79" t="s">
        <v>761</v>
      </c>
      <c r="AC168" s="79">
        <v>25.7</v>
      </c>
      <c r="AD168" s="79">
        <v>40.5</v>
      </c>
      <c r="AE168" s="268" t="s">
        <v>763</v>
      </c>
      <c r="AF168" s="268" t="s">
        <v>763</v>
      </c>
      <c r="AG168" s="268" t="s">
        <v>763</v>
      </c>
      <c r="AH168" s="268" t="s">
        <v>763</v>
      </c>
      <c r="AI168" s="268" t="s">
        <v>763</v>
      </c>
      <c r="AJ168" s="268" t="s">
        <v>763</v>
      </c>
      <c r="AK168" s="268" t="s">
        <v>763</v>
      </c>
      <c r="AL168" s="268" t="s">
        <v>763</v>
      </c>
      <c r="AM168" s="268" t="s">
        <v>763</v>
      </c>
      <c r="AN168" s="268" t="s">
        <v>763</v>
      </c>
      <c r="AO168" s="268" t="s">
        <v>763</v>
      </c>
      <c r="AP168" s="268" t="s">
        <v>763</v>
      </c>
      <c r="AQ168" s="268" t="s">
        <v>763</v>
      </c>
      <c r="AR168" s="268" t="s">
        <v>763</v>
      </c>
      <c r="AS168" s="268" t="s">
        <v>763</v>
      </c>
      <c r="AT168" s="265"/>
      <c r="AU168" s="265"/>
      <c r="AV168" s="265"/>
      <c r="AW168" s="265"/>
      <c r="AX168" s="265"/>
      <c r="AY168" s="265"/>
    </row>
    <row r="169" spans="1:51" x14ac:dyDescent="0.2">
      <c r="A169" s="265" t="s">
        <v>756</v>
      </c>
      <c r="B169" s="268" t="s">
        <v>297</v>
      </c>
      <c r="C169" s="268" t="s">
        <v>764</v>
      </c>
      <c r="D169" s="265"/>
      <c r="E169" s="269">
        <v>44771</v>
      </c>
      <c r="F169" s="268" t="s">
        <v>761</v>
      </c>
      <c r="G169" s="268" t="s">
        <v>1149</v>
      </c>
      <c r="H169" s="265" t="s">
        <v>761</v>
      </c>
      <c r="I169" s="268" t="s">
        <v>761</v>
      </c>
      <c r="J169" s="268" t="s">
        <v>761</v>
      </c>
      <c r="K169" s="268" t="s">
        <v>761</v>
      </c>
      <c r="L169" s="268" t="s">
        <v>761</v>
      </c>
      <c r="M169" s="268" t="s">
        <v>761</v>
      </c>
      <c r="N169" s="268" t="s">
        <v>761</v>
      </c>
      <c r="O169" s="268" t="s">
        <v>761</v>
      </c>
      <c r="P169" s="268" t="s">
        <v>761</v>
      </c>
      <c r="Q169" s="268" t="s">
        <v>761</v>
      </c>
      <c r="R169" s="268" t="s">
        <v>761</v>
      </c>
      <c r="S169" s="268" t="s">
        <v>761</v>
      </c>
      <c r="T169" s="268" t="s">
        <v>761</v>
      </c>
      <c r="U169" s="268" t="s">
        <v>761</v>
      </c>
      <c r="V169" s="268" t="s">
        <v>761</v>
      </c>
      <c r="W169" s="268" t="s">
        <v>761</v>
      </c>
      <c r="X169" s="268" t="s">
        <v>761</v>
      </c>
      <c r="Y169" s="268" t="s">
        <v>761</v>
      </c>
      <c r="Z169" s="268" t="s">
        <v>761</v>
      </c>
      <c r="AA169" s="268" t="s">
        <v>761</v>
      </c>
      <c r="AB169" s="79" t="s">
        <v>761</v>
      </c>
      <c r="AC169" s="79">
        <v>25.7</v>
      </c>
      <c r="AD169" s="79">
        <v>40.5</v>
      </c>
      <c r="AE169" s="268">
        <v>0.7</v>
      </c>
      <c r="AF169" s="268">
        <v>1.47</v>
      </c>
      <c r="AG169" s="268">
        <v>0.18</v>
      </c>
      <c r="AH169" s="268">
        <v>1.65</v>
      </c>
      <c r="AI169" s="268">
        <v>23.75</v>
      </c>
      <c r="AJ169" s="79">
        <v>25.4</v>
      </c>
      <c r="AK169" s="268">
        <v>261.87</v>
      </c>
      <c r="AL169" s="268">
        <v>41.43</v>
      </c>
      <c r="AM169" s="268">
        <v>6.32</v>
      </c>
      <c r="AN169" s="268">
        <v>65.180000000000007</v>
      </c>
      <c r="AO169" s="268">
        <v>66.84</v>
      </c>
      <c r="AP169" s="268">
        <v>12.06</v>
      </c>
      <c r="AQ169" s="268">
        <v>0.03</v>
      </c>
      <c r="AR169" s="271">
        <v>1</v>
      </c>
      <c r="AS169" s="268">
        <v>12.09</v>
      </c>
      <c r="AT169" s="265"/>
      <c r="AU169" s="265"/>
      <c r="AV169" s="265"/>
      <c r="AW169" s="265"/>
      <c r="AX169" s="265"/>
      <c r="AY169" s="265"/>
    </row>
    <row r="170" spans="1:51" x14ac:dyDescent="0.2">
      <c r="A170" s="265" t="s">
        <v>756</v>
      </c>
      <c r="B170" s="268" t="s">
        <v>297</v>
      </c>
      <c r="C170" s="268" t="s">
        <v>765</v>
      </c>
      <c r="D170" s="265"/>
      <c r="E170" s="269">
        <v>44771</v>
      </c>
      <c r="F170" s="268" t="s">
        <v>761</v>
      </c>
      <c r="G170" s="268" t="s">
        <v>1149</v>
      </c>
      <c r="H170" s="265" t="s">
        <v>761</v>
      </c>
      <c r="I170" s="268" t="s">
        <v>761</v>
      </c>
      <c r="J170" s="268" t="s">
        <v>761</v>
      </c>
      <c r="K170" s="268" t="s">
        <v>761</v>
      </c>
      <c r="L170" s="268" t="s">
        <v>761</v>
      </c>
      <c r="M170" s="268" t="s">
        <v>761</v>
      </c>
      <c r="N170" s="268" t="s">
        <v>761</v>
      </c>
      <c r="O170" s="268" t="s">
        <v>761</v>
      </c>
      <c r="P170" s="268" t="s">
        <v>761</v>
      </c>
      <c r="Q170" s="268" t="s">
        <v>761</v>
      </c>
      <c r="R170" s="268" t="s">
        <v>761</v>
      </c>
      <c r="S170" s="268" t="s">
        <v>761</v>
      </c>
      <c r="T170" s="268" t="s">
        <v>761</v>
      </c>
      <c r="U170" s="268" t="s">
        <v>761</v>
      </c>
      <c r="V170" s="268" t="s">
        <v>761</v>
      </c>
      <c r="W170" s="268" t="s">
        <v>761</v>
      </c>
      <c r="X170" s="268" t="s">
        <v>761</v>
      </c>
      <c r="Y170" s="268" t="s">
        <v>761</v>
      </c>
      <c r="Z170" s="268" t="s">
        <v>761</v>
      </c>
      <c r="AA170" s="268" t="s">
        <v>761</v>
      </c>
      <c r="AB170" s="79" t="s">
        <v>761</v>
      </c>
      <c r="AC170" s="79">
        <v>25.2</v>
      </c>
      <c r="AD170" s="79">
        <v>39.799999999999997</v>
      </c>
      <c r="AE170" s="268" t="s">
        <v>763</v>
      </c>
      <c r="AF170" s="268" t="s">
        <v>763</v>
      </c>
      <c r="AG170" s="268" t="s">
        <v>763</v>
      </c>
      <c r="AH170" s="268" t="s">
        <v>763</v>
      </c>
      <c r="AI170" s="268" t="s">
        <v>763</v>
      </c>
      <c r="AJ170" s="268" t="s">
        <v>763</v>
      </c>
      <c r="AK170" s="268" t="s">
        <v>763</v>
      </c>
      <c r="AL170" s="268" t="s">
        <v>763</v>
      </c>
      <c r="AM170" s="268" t="s">
        <v>763</v>
      </c>
      <c r="AN170" s="268" t="s">
        <v>763</v>
      </c>
      <c r="AO170" s="268" t="s">
        <v>763</v>
      </c>
      <c r="AP170" s="268" t="s">
        <v>763</v>
      </c>
      <c r="AQ170" s="268" t="s">
        <v>763</v>
      </c>
      <c r="AR170" s="268" t="s">
        <v>763</v>
      </c>
      <c r="AS170" s="268" t="s">
        <v>763</v>
      </c>
      <c r="AT170" s="265"/>
      <c r="AU170" s="265"/>
      <c r="AV170" s="265"/>
      <c r="AW170" s="265"/>
      <c r="AX170" s="265"/>
      <c r="AY170" s="265"/>
    </row>
    <row r="171" spans="1:51" x14ac:dyDescent="0.2">
      <c r="A171" s="265" t="s">
        <v>756</v>
      </c>
      <c r="B171" s="268" t="s">
        <v>299</v>
      </c>
      <c r="C171" s="268" t="s">
        <v>757</v>
      </c>
      <c r="D171" s="265" t="s">
        <v>781</v>
      </c>
      <c r="E171" s="269">
        <v>44771</v>
      </c>
      <c r="F171" s="268" t="s">
        <v>1143</v>
      </c>
      <c r="G171" s="268" t="s">
        <v>52</v>
      </c>
      <c r="H171" s="265" t="s">
        <v>1152</v>
      </c>
      <c r="I171" s="268">
        <v>1</v>
      </c>
      <c r="J171" s="268" t="s">
        <v>760</v>
      </c>
      <c r="K171" s="270">
        <v>0.35347222222222219</v>
      </c>
      <c r="L171" s="268">
        <v>3</v>
      </c>
      <c r="M171" s="268">
        <v>1</v>
      </c>
      <c r="N171" s="268" t="s">
        <v>787</v>
      </c>
      <c r="O171" s="268" t="s">
        <v>1169</v>
      </c>
      <c r="P171" s="268">
        <v>1</v>
      </c>
      <c r="Q171" s="268">
        <v>1</v>
      </c>
      <c r="R171" s="268">
        <v>0.8</v>
      </c>
      <c r="S171" s="268">
        <v>0.9</v>
      </c>
      <c r="T171" s="271">
        <v>0.9</v>
      </c>
      <c r="U171" s="268" t="s">
        <v>761</v>
      </c>
      <c r="V171" s="268" t="s">
        <v>761</v>
      </c>
      <c r="W171" s="272">
        <v>0.27777777777777779</v>
      </c>
      <c r="X171" s="268">
        <v>0.15</v>
      </c>
      <c r="Y171" s="268">
        <v>26</v>
      </c>
      <c r="Z171" s="268">
        <v>5.05</v>
      </c>
      <c r="AA171" s="268">
        <v>4.38</v>
      </c>
      <c r="AB171" s="79">
        <v>62.25</v>
      </c>
      <c r="AC171" s="79">
        <v>25.1</v>
      </c>
      <c r="AD171" s="79">
        <v>39.700000000000003</v>
      </c>
      <c r="AE171" s="268" t="s">
        <v>763</v>
      </c>
      <c r="AF171" s="268" t="s">
        <v>763</v>
      </c>
      <c r="AG171" s="268" t="s">
        <v>763</v>
      </c>
      <c r="AH171" s="268" t="s">
        <v>763</v>
      </c>
      <c r="AI171" s="268" t="s">
        <v>763</v>
      </c>
      <c r="AJ171" s="268" t="s">
        <v>763</v>
      </c>
      <c r="AK171" s="268" t="s">
        <v>763</v>
      </c>
      <c r="AL171" s="268" t="s">
        <v>763</v>
      </c>
      <c r="AM171" s="268" t="s">
        <v>763</v>
      </c>
      <c r="AN171" s="268" t="s">
        <v>763</v>
      </c>
      <c r="AO171" s="268" t="s">
        <v>763</v>
      </c>
      <c r="AP171" s="268" t="s">
        <v>763</v>
      </c>
      <c r="AQ171" s="268" t="s">
        <v>763</v>
      </c>
      <c r="AR171" s="268" t="s">
        <v>763</v>
      </c>
      <c r="AS171" s="268" t="s">
        <v>763</v>
      </c>
      <c r="AT171" s="265"/>
      <c r="AU171" s="265"/>
      <c r="AV171" s="265"/>
      <c r="AW171" s="265"/>
      <c r="AX171" s="265"/>
      <c r="AY171" s="265"/>
    </row>
    <row r="172" spans="1:51" x14ac:dyDescent="0.2">
      <c r="A172" s="265" t="s">
        <v>756</v>
      </c>
      <c r="B172" s="268" t="s">
        <v>299</v>
      </c>
      <c r="C172" s="268" t="s">
        <v>757</v>
      </c>
      <c r="D172" s="265" t="s">
        <v>785</v>
      </c>
      <c r="E172" s="269">
        <v>44771</v>
      </c>
      <c r="F172" s="268" t="s">
        <v>1143</v>
      </c>
      <c r="G172" s="268" t="s">
        <v>52</v>
      </c>
      <c r="H172" s="265" t="s">
        <v>1152</v>
      </c>
      <c r="I172" s="268">
        <v>1</v>
      </c>
      <c r="J172" s="268" t="s">
        <v>760</v>
      </c>
      <c r="K172" s="270">
        <v>0.35347222222222219</v>
      </c>
      <c r="L172" s="268">
        <v>3</v>
      </c>
      <c r="M172" s="268">
        <v>1</v>
      </c>
      <c r="N172" s="268" t="s">
        <v>787</v>
      </c>
      <c r="O172" s="268" t="s">
        <v>1169</v>
      </c>
      <c r="P172" s="268">
        <v>1</v>
      </c>
      <c r="Q172" s="268">
        <v>1</v>
      </c>
      <c r="R172" s="268">
        <v>0.8</v>
      </c>
      <c r="S172" s="268">
        <v>0.9</v>
      </c>
      <c r="T172" s="271">
        <v>0.9</v>
      </c>
      <c r="U172" s="268" t="s">
        <v>761</v>
      </c>
      <c r="V172" s="268" t="s">
        <v>761</v>
      </c>
      <c r="W172" s="272">
        <v>0.27777777777777779</v>
      </c>
      <c r="X172" s="268">
        <v>0.15</v>
      </c>
      <c r="Y172" s="268">
        <v>26</v>
      </c>
      <c r="Z172" s="268">
        <v>5.05</v>
      </c>
      <c r="AA172" s="268">
        <v>4.4000000000000004</v>
      </c>
      <c r="AB172" s="79">
        <v>62.25</v>
      </c>
      <c r="AC172" s="79">
        <v>24.3</v>
      </c>
      <c r="AD172" s="79">
        <v>38.5</v>
      </c>
      <c r="AE172" s="268" t="s">
        <v>763</v>
      </c>
      <c r="AF172" s="268" t="s">
        <v>763</v>
      </c>
      <c r="AG172" s="268" t="s">
        <v>763</v>
      </c>
      <c r="AH172" s="268" t="s">
        <v>763</v>
      </c>
      <c r="AI172" s="268" t="s">
        <v>763</v>
      </c>
      <c r="AJ172" s="268" t="s">
        <v>763</v>
      </c>
      <c r="AK172" s="268" t="s">
        <v>763</v>
      </c>
      <c r="AL172" s="268" t="s">
        <v>763</v>
      </c>
      <c r="AM172" s="268" t="s">
        <v>763</v>
      </c>
      <c r="AN172" s="268" t="s">
        <v>763</v>
      </c>
      <c r="AO172" s="268" t="s">
        <v>763</v>
      </c>
      <c r="AP172" s="268" t="s">
        <v>763</v>
      </c>
      <c r="AQ172" s="268" t="s">
        <v>763</v>
      </c>
      <c r="AR172" s="268" t="s">
        <v>763</v>
      </c>
      <c r="AS172" s="268" t="s">
        <v>763</v>
      </c>
      <c r="AT172" s="265"/>
      <c r="AU172" s="265"/>
      <c r="AV172" s="265"/>
      <c r="AW172" s="265"/>
      <c r="AX172" s="265"/>
      <c r="AY172" s="265"/>
    </row>
    <row r="173" spans="1:51" x14ac:dyDescent="0.2">
      <c r="A173" s="265" t="s">
        <v>756</v>
      </c>
      <c r="B173" s="268" t="s">
        <v>299</v>
      </c>
      <c r="C173" s="268" t="s">
        <v>764</v>
      </c>
      <c r="D173" s="265" t="s">
        <v>781</v>
      </c>
      <c r="E173" s="269">
        <v>44771</v>
      </c>
      <c r="F173" s="268" t="s">
        <v>1143</v>
      </c>
      <c r="G173" s="268" t="s">
        <v>52</v>
      </c>
      <c r="H173" s="265" t="s">
        <v>1152</v>
      </c>
      <c r="I173" s="268">
        <v>1</v>
      </c>
      <c r="J173" s="268" t="s">
        <v>760</v>
      </c>
      <c r="K173" s="270">
        <v>0.35347222222222219</v>
      </c>
      <c r="L173" s="268">
        <v>3</v>
      </c>
      <c r="M173" s="268">
        <v>1</v>
      </c>
      <c r="N173" s="268" t="s">
        <v>787</v>
      </c>
      <c r="O173" s="268" t="s">
        <v>1169</v>
      </c>
      <c r="P173" s="268">
        <v>1</v>
      </c>
      <c r="Q173" s="268">
        <v>1</v>
      </c>
      <c r="R173" s="268">
        <v>0.8</v>
      </c>
      <c r="S173" s="268">
        <v>0.9</v>
      </c>
      <c r="T173" s="271">
        <v>0.9</v>
      </c>
      <c r="U173" s="268" t="s">
        <v>761</v>
      </c>
      <c r="V173" s="268" t="s">
        <v>761</v>
      </c>
      <c r="W173" s="272">
        <v>0.28125</v>
      </c>
      <c r="X173" s="268">
        <v>0.5</v>
      </c>
      <c r="Y173" s="268">
        <v>27</v>
      </c>
      <c r="Z173" s="268">
        <v>4.95</v>
      </c>
      <c r="AA173" s="268">
        <v>4.25</v>
      </c>
      <c r="AB173" s="79">
        <v>62.13</v>
      </c>
      <c r="AC173" s="79">
        <v>27.4</v>
      </c>
      <c r="AD173" s="79">
        <v>42.8</v>
      </c>
      <c r="AE173" s="268">
        <v>0.55000000000000004</v>
      </c>
      <c r="AF173" s="268">
        <v>0.69</v>
      </c>
      <c r="AG173" s="268">
        <v>0.17</v>
      </c>
      <c r="AH173" s="268">
        <v>0.86</v>
      </c>
      <c r="AI173" s="268">
        <v>12.11</v>
      </c>
      <c r="AJ173" s="79">
        <v>12.97</v>
      </c>
      <c r="AK173" s="268">
        <v>208.57</v>
      </c>
      <c r="AL173" s="268">
        <v>31.61</v>
      </c>
      <c r="AM173" s="268">
        <v>6.6</v>
      </c>
      <c r="AN173" s="268">
        <v>43.72</v>
      </c>
      <c r="AO173" s="268">
        <v>44.58</v>
      </c>
      <c r="AP173" s="268">
        <v>7.71</v>
      </c>
      <c r="AQ173" s="268">
        <v>0.03</v>
      </c>
      <c r="AR173" s="271">
        <v>1</v>
      </c>
      <c r="AS173" s="268">
        <v>7.74</v>
      </c>
      <c r="AT173" s="265"/>
      <c r="AU173" s="265"/>
      <c r="AV173" s="265"/>
      <c r="AW173" s="265"/>
      <c r="AX173" s="265"/>
      <c r="AY173" s="265"/>
    </row>
    <row r="174" spans="1:51" x14ac:dyDescent="0.2">
      <c r="A174" s="265" t="s">
        <v>756</v>
      </c>
      <c r="B174" s="268" t="s">
        <v>299</v>
      </c>
      <c r="C174" s="268" t="s">
        <v>764</v>
      </c>
      <c r="D174" s="265" t="s">
        <v>785</v>
      </c>
      <c r="E174" s="269">
        <v>44771</v>
      </c>
      <c r="F174" s="268" t="s">
        <v>1143</v>
      </c>
      <c r="G174" s="268" t="s">
        <v>52</v>
      </c>
      <c r="H174" s="265" t="s">
        <v>1152</v>
      </c>
      <c r="I174" s="268">
        <v>1</v>
      </c>
      <c r="J174" s="268" t="s">
        <v>760</v>
      </c>
      <c r="K174" s="270">
        <v>0.35347222222222219</v>
      </c>
      <c r="L174" s="268">
        <v>3</v>
      </c>
      <c r="M174" s="268">
        <v>1</v>
      </c>
      <c r="N174" s="268" t="s">
        <v>787</v>
      </c>
      <c r="O174" s="268" t="s">
        <v>1169</v>
      </c>
      <c r="P174" s="268">
        <v>1</v>
      </c>
      <c r="Q174" s="268">
        <v>1</v>
      </c>
      <c r="R174" s="268">
        <v>0.8</v>
      </c>
      <c r="S174" s="268">
        <v>0.9</v>
      </c>
      <c r="T174" s="271">
        <v>0.9</v>
      </c>
      <c r="U174" s="268" t="s">
        <v>761</v>
      </c>
      <c r="V174" s="268" t="s">
        <v>761</v>
      </c>
      <c r="W174" s="272">
        <v>0.28125</v>
      </c>
      <c r="X174" s="268">
        <v>0.5</v>
      </c>
      <c r="Y174" s="268">
        <v>27</v>
      </c>
      <c r="Z174" s="268">
        <v>4.95</v>
      </c>
      <c r="AA174" s="268">
        <v>4.26</v>
      </c>
      <c r="AB174" s="79">
        <v>62.13</v>
      </c>
      <c r="AC174" s="79">
        <v>26.7</v>
      </c>
      <c r="AD174" s="79">
        <v>41.9</v>
      </c>
      <c r="AE174" s="268">
        <v>0.52</v>
      </c>
      <c r="AF174" s="268">
        <v>0.59</v>
      </c>
      <c r="AG174" s="268">
        <v>0.28999999999999998</v>
      </c>
      <c r="AH174" s="268">
        <v>0.87</v>
      </c>
      <c r="AI174" s="268">
        <v>15.92</v>
      </c>
      <c r="AJ174" s="79">
        <v>16.8</v>
      </c>
      <c r="AK174" s="268">
        <v>187.91</v>
      </c>
      <c r="AL174" s="268">
        <v>28.22</v>
      </c>
      <c r="AM174" s="268">
        <v>6.66</v>
      </c>
      <c r="AN174" s="268">
        <v>44.15</v>
      </c>
      <c r="AO174" s="268">
        <v>45.02</v>
      </c>
      <c r="AP174" s="268">
        <v>9.1999999999999993</v>
      </c>
      <c r="AQ174" s="268">
        <v>0.03</v>
      </c>
      <c r="AR174" s="271">
        <v>1</v>
      </c>
      <c r="AS174" s="268">
        <v>9.23</v>
      </c>
      <c r="AT174" s="265"/>
      <c r="AU174" s="265"/>
      <c r="AV174" s="265"/>
      <c r="AW174" s="265"/>
      <c r="AX174" s="265"/>
      <c r="AY174" s="265"/>
    </row>
    <row r="175" spans="1:51" x14ac:dyDescent="0.2">
      <c r="A175" s="265" t="s">
        <v>756</v>
      </c>
      <c r="B175" s="268" t="s">
        <v>299</v>
      </c>
      <c r="C175" s="268" t="s">
        <v>765</v>
      </c>
      <c r="D175" s="265" t="s">
        <v>781</v>
      </c>
      <c r="E175" s="269">
        <v>44771</v>
      </c>
      <c r="F175" s="268" t="s">
        <v>1143</v>
      </c>
      <c r="G175" s="268" t="s">
        <v>52</v>
      </c>
      <c r="H175" s="265" t="s">
        <v>1152</v>
      </c>
      <c r="I175" s="268">
        <v>1</v>
      </c>
      <c r="J175" s="268" t="s">
        <v>760</v>
      </c>
      <c r="K175" s="270">
        <v>0.35347222222222219</v>
      </c>
      <c r="L175" s="268">
        <v>3</v>
      </c>
      <c r="M175" s="268">
        <v>1</v>
      </c>
      <c r="N175" s="268" t="s">
        <v>787</v>
      </c>
      <c r="O175" s="268" t="s">
        <v>1169</v>
      </c>
      <c r="P175" s="268">
        <v>1</v>
      </c>
      <c r="Q175" s="268">
        <v>1</v>
      </c>
      <c r="R175" s="268">
        <v>0.8</v>
      </c>
      <c r="S175" s="268">
        <v>0.9</v>
      </c>
      <c r="T175" s="271">
        <v>0.9</v>
      </c>
      <c r="U175" s="268" t="s">
        <v>761</v>
      </c>
      <c r="V175" s="268" t="s">
        <v>761</v>
      </c>
      <c r="W175" s="272">
        <v>0.28958333333333336</v>
      </c>
      <c r="X175" s="268">
        <v>0.9</v>
      </c>
      <c r="Y175" s="268">
        <v>27.1</v>
      </c>
      <c r="Z175" s="268">
        <v>4.5999999999999996</v>
      </c>
      <c r="AA175" s="268">
        <v>3.93</v>
      </c>
      <c r="AB175" s="79">
        <v>57.84</v>
      </c>
      <c r="AC175" s="79">
        <v>27.9</v>
      </c>
      <c r="AD175" s="79">
        <v>43.6</v>
      </c>
      <c r="AE175" s="268" t="s">
        <v>763</v>
      </c>
      <c r="AF175" s="268" t="s">
        <v>763</v>
      </c>
      <c r="AG175" s="268" t="s">
        <v>763</v>
      </c>
      <c r="AH175" s="268" t="s">
        <v>763</v>
      </c>
      <c r="AI175" s="268" t="s">
        <v>763</v>
      </c>
      <c r="AJ175" s="268" t="s">
        <v>763</v>
      </c>
      <c r="AK175" s="268" t="s">
        <v>763</v>
      </c>
      <c r="AL175" s="268" t="s">
        <v>763</v>
      </c>
      <c r="AM175" s="268" t="s">
        <v>763</v>
      </c>
      <c r="AN175" s="268" t="s">
        <v>763</v>
      </c>
      <c r="AO175" s="268" t="s">
        <v>763</v>
      </c>
      <c r="AP175" s="268" t="s">
        <v>763</v>
      </c>
      <c r="AQ175" s="268" t="s">
        <v>763</v>
      </c>
      <c r="AR175" s="268" t="s">
        <v>763</v>
      </c>
      <c r="AS175" s="268" t="s">
        <v>763</v>
      </c>
      <c r="AT175" s="265"/>
      <c r="AU175" s="265"/>
      <c r="AV175" s="265"/>
      <c r="AW175" s="265"/>
      <c r="AX175" s="265"/>
      <c r="AY175" s="265"/>
    </row>
    <row r="176" spans="1:51" x14ac:dyDescent="0.2">
      <c r="A176" s="265" t="s">
        <v>756</v>
      </c>
      <c r="B176" s="268" t="s">
        <v>299</v>
      </c>
      <c r="C176" s="268" t="s">
        <v>765</v>
      </c>
      <c r="D176" s="265" t="s">
        <v>785</v>
      </c>
      <c r="E176" s="269">
        <v>44771</v>
      </c>
      <c r="F176" s="268" t="s">
        <v>1143</v>
      </c>
      <c r="G176" s="268" t="s">
        <v>52</v>
      </c>
      <c r="H176" s="265" t="s">
        <v>1152</v>
      </c>
      <c r="I176" s="268">
        <v>1</v>
      </c>
      <c r="J176" s="268" t="s">
        <v>760</v>
      </c>
      <c r="K176" s="270">
        <v>0.35347222222222219</v>
      </c>
      <c r="L176" s="268">
        <v>3</v>
      </c>
      <c r="M176" s="268">
        <v>1</v>
      </c>
      <c r="N176" s="268" t="s">
        <v>787</v>
      </c>
      <c r="O176" s="268" t="s">
        <v>1169</v>
      </c>
      <c r="P176" s="268">
        <v>1</v>
      </c>
      <c r="Q176" s="268">
        <v>1</v>
      </c>
      <c r="R176" s="268">
        <v>0.8</v>
      </c>
      <c r="S176" s="268">
        <v>0.9</v>
      </c>
      <c r="T176" s="271">
        <v>0.9</v>
      </c>
      <c r="U176" s="268" t="s">
        <v>761</v>
      </c>
      <c r="V176" s="268" t="s">
        <v>761</v>
      </c>
      <c r="W176" s="272">
        <v>0.28958333333333336</v>
      </c>
      <c r="X176" s="268">
        <v>0.9</v>
      </c>
      <c r="Y176" s="268">
        <v>27.1</v>
      </c>
      <c r="Z176" s="268">
        <v>4.5999999999999996</v>
      </c>
      <c r="AA176" s="268">
        <v>3.93</v>
      </c>
      <c r="AB176" s="79">
        <v>57.84</v>
      </c>
      <c r="AC176" s="79">
        <v>27.9</v>
      </c>
      <c r="AD176" s="79">
        <v>43.6</v>
      </c>
      <c r="AE176" s="268" t="s">
        <v>763</v>
      </c>
      <c r="AF176" s="268" t="s">
        <v>763</v>
      </c>
      <c r="AG176" s="268" t="s">
        <v>763</v>
      </c>
      <c r="AH176" s="268" t="s">
        <v>763</v>
      </c>
      <c r="AI176" s="268" t="s">
        <v>763</v>
      </c>
      <c r="AJ176" s="268" t="s">
        <v>763</v>
      </c>
      <c r="AK176" s="268" t="s">
        <v>763</v>
      </c>
      <c r="AL176" s="268" t="s">
        <v>763</v>
      </c>
      <c r="AM176" s="268" t="s">
        <v>763</v>
      </c>
      <c r="AN176" s="268" t="s">
        <v>763</v>
      </c>
      <c r="AO176" s="268" t="s">
        <v>763</v>
      </c>
      <c r="AP176" s="268" t="s">
        <v>763</v>
      </c>
      <c r="AQ176" s="268" t="s">
        <v>763</v>
      </c>
      <c r="AR176" s="268" t="s">
        <v>763</v>
      </c>
      <c r="AS176" s="268" t="s">
        <v>763</v>
      </c>
      <c r="AT176" s="265"/>
      <c r="AU176" s="265"/>
      <c r="AV176" s="265"/>
      <c r="AW176" s="265"/>
      <c r="AX176" s="265"/>
      <c r="AY176" s="265"/>
    </row>
    <row r="177" spans="1:51" x14ac:dyDescent="0.2">
      <c r="A177" s="265" t="s">
        <v>756</v>
      </c>
      <c r="B177" s="268" t="s">
        <v>627</v>
      </c>
      <c r="C177" s="268" t="s">
        <v>757</v>
      </c>
      <c r="D177" s="265"/>
      <c r="E177" s="269">
        <v>44771</v>
      </c>
      <c r="F177" s="268" t="s">
        <v>1143</v>
      </c>
      <c r="G177" s="268" t="s">
        <v>786</v>
      </c>
      <c r="H177" s="265" t="s">
        <v>1152</v>
      </c>
      <c r="I177" s="268">
        <v>1</v>
      </c>
      <c r="J177" s="268" t="s">
        <v>760</v>
      </c>
      <c r="K177" s="270">
        <v>0.35347222222222219</v>
      </c>
      <c r="L177" s="268">
        <v>3</v>
      </c>
      <c r="M177" s="268">
        <v>1</v>
      </c>
      <c r="N177" s="268" t="s">
        <v>787</v>
      </c>
      <c r="O177" s="268" t="s">
        <v>1170</v>
      </c>
      <c r="P177" s="268">
        <v>1.1499999999999999</v>
      </c>
      <c r="Q177" s="268">
        <v>0.95</v>
      </c>
      <c r="R177" s="268">
        <v>0.8</v>
      </c>
      <c r="S177" s="268">
        <v>0.875</v>
      </c>
      <c r="T177" s="271">
        <v>0.76</v>
      </c>
      <c r="U177" s="268" t="s">
        <v>761</v>
      </c>
      <c r="V177" s="268" t="s">
        <v>761</v>
      </c>
      <c r="W177" s="272">
        <v>0.24652777777777779</v>
      </c>
      <c r="X177" s="268">
        <v>0.15</v>
      </c>
      <c r="Y177" s="268">
        <v>27.5</v>
      </c>
      <c r="Z177" s="268">
        <v>6.35</v>
      </c>
      <c r="AA177" s="268">
        <v>5.37</v>
      </c>
      <c r="AB177" s="79">
        <v>80.42</v>
      </c>
      <c r="AC177" s="79">
        <v>29.9</v>
      </c>
      <c r="AD177" s="79">
        <v>46.3</v>
      </c>
      <c r="AE177" s="268" t="s">
        <v>763</v>
      </c>
      <c r="AF177" s="268" t="s">
        <v>763</v>
      </c>
      <c r="AG177" s="268" t="s">
        <v>763</v>
      </c>
      <c r="AH177" s="268" t="s">
        <v>763</v>
      </c>
      <c r="AI177" s="268" t="s">
        <v>763</v>
      </c>
      <c r="AJ177" s="268" t="s">
        <v>763</v>
      </c>
      <c r="AK177" s="268" t="s">
        <v>763</v>
      </c>
      <c r="AL177" s="268" t="s">
        <v>763</v>
      </c>
      <c r="AM177" s="268" t="s">
        <v>763</v>
      </c>
      <c r="AN177" s="268" t="s">
        <v>763</v>
      </c>
      <c r="AO177" s="268" t="s">
        <v>763</v>
      </c>
      <c r="AP177" s="268" t="s">
        <v>763</v>
      </c>
      <c r="AQ177" s="268" t="s">
        <v>763</v>
      </c>
      <c r="AR177" s="268" t="s">
        <v>763</v>
      </c>
      <c r="AS177" s="268" t="s">
        <v>763</v>
      </c>
      <c r="AT177" s="265"/>
      <c r="AU177" s="265"/>
      <c r="AV177" s="265"/>
      <c r="AW177" s="265"/>
      <c r="AX177" s="265"/>
      <c r="AY177" s="265"/>
    </row>
    <row r="178" spans="1:51" x14ac:dyDescent="0.2">
      <c r="A178" s="265" t="s">
        <v>756</v>
      </c>
      <c r="B178" s="268" t="s">
        <v>627</v>
      </c>
      <c r="C178" s="268" t="s">
        <v>764</v>
      </c>
      <c r="D178" s="265"/>
      <c r="E178" s="269">
        <v>44771</v>
      </c>
      <c r="F178" s="268" t="s">
        <v>1143</v>
      </c>
      <c r="G178" s="268" t="s">
        <v>786</v>
      </c>
      <c r="H178" s="265" t="s">
        <v>1152</v>
      </c>
      <c r="I178" s="268">
        <v>1</v>
      </c>
      <c r="J178" s="268" t="s">
        <v>760</v>
      </c>
      <c r="K178" s="270">
        <v>0.35347222222222219</v>
      </c>
      <c r="L178" s="268">
        <v>3</v>
      </c>
      <c r="M178" s="268">
        <v>1</v>
      </c>
      <c r="N178" s="268" t="s">
        <v>787</v>
      </c>
      <c r="O178" s="268" t="s">
        <v>1170</v>
      </c>
      <c r="P178" s="268">
        <v>1.1499999999999999</v>
      </c>
      <c r="Q178" s="268">
        <v>0.95</v>
      </c>
      <c r="R178" s="268">
        <v>0.8</v>
      </c>
      <c r="S178" s="268">
        <v>0.875</v>
      </c>
      <c r="T178" s="271">
        <v>0.76</v>
      </c>
      <c r="U178" s="268" t="s">
        <v>761</v>
      </c>
      <c r="V178" s="268" t="s">
        <v>761</v>
      </c>
      <c r="W178" s="272">
        <v>0.25</v>
      </c>
      <c r="X178" s="268">
        <v>0.6</v>
      </c>
      <c r="Y178" s="268">
        <v>27.6</v>
      </c>
      <c r="Z178" s="268">
        <v>6.13</v>
      </c>
      <c r="AA178" s="268">
        <v>5.19</v>
      </c>
      <c r="AB178" s="79">
        <v>77.77</v>
      </c>
      <c r="AC178" s="79">
        <v>29.8</v>
      </c>
      <c r="AD178" s="79">
        <v>46.2</v>
      </c>
      <c r="AE178" s="268">
        <v>0.15</v>
      </c>
      <c r="AF178" s="268">
        <v>0.15</v>
      </c>
      <c r="AG178" s="268">
        <v>0.06</v>
      </c>
      <c r="AH178" s="268">
        <v>0.21</v>
      </c>
      <c r="AI178" s="268">
        <v>14.59</v>
      </c>
      <c r="AJ178" s="79">
        <v>14.8</v>
      </c>
      <c r="AK178" s="268">
        <v>206.38</v>
      </c>
      <c r="AL178" s="268">
        <v>30.88</v>
      </c>
      <c r="AM178" s="268">
        <v>6.68</v>
      </c>
      <c r="AN178" s="268">
        <v>45.47</v>
      </c>
      <c r="AO178" s="268">
        <v>45.68</v>
      </c>
      <c r="AP178" s="268">
        <v>8.9</v>
      </c>
      <c r="AQ178" s="268">
        <v>0.03</v>
      </c>
      <c r="AR178" s="271">
        <v>1</v>
      </c>
      <c r="AS178" s="268">
        <v>8.93</v>
      </c>
      <c r="AT178" s="265"/>
      <c r="AU178" s="265"/>
      <c r="AV178" s="265"/>
      <c r="AW178" s="265"/>
      <c r="AX178" s="265"/>
      <c r="AY178" s="265"/>
    </row>
    <row r="179" spans="1:51" x14ac:dyDescent="0.2">
      <c r="A179" s="265" t="s">
        <v>756</v>
      </c>
      <c r="B179" s="268" t="s">
        <v>627</v>
      </c>
      <c r="C179" s="268" t="s">
        <v>765</v>
      </c>
      <c r="D179" s="265"/>
      <c r="E179" s="269">
        <v>44771</v>
      </c>
      <c r="F179" s="268" t="s">
        <v>1143</v>
      </c>
      <c r="G179" s="268" t="s">
        <v>786</v>
      </c>
      <c r="H179" s="265" t="s">
        <v>1152</v>
      </c>
      <c r="I179" s="268">
        <v>1</v>
      </c>
      <c r="J179" s="268" t="s">
        <v>760</v>
      </c>
      <c r="K179" s="270">
        <v>0.35347222222222219</v>
      </c>
      <c r="L179" s="268">
        <v>3</v>
      </c>
      <c r="M179" s="268">
        <v>1</v>
      </c>
      <c r="N179" s="268" t="s">
        <v>787</v>
      </c>
      <c r="O179" s="268" t="s">
        <v>1170</v>
      </c>
      <c r="P179" s="268">
        <v>1.1499999999999999</v>
      </c>
      <c r="Q179" s="268">
        <v>0.95</v>
      </c>
      <c r="R179" s="268">
        <v>0.8</v>
      </c>
      <c r="S179" s="268">
        <v>0.875</v>
      </c>
      <c r="T179" s="271">
        <v>0.76</v>
      </c>
      <c r="U179" s="268" t="s">
        <v>761</v>
      </c>
      <c r="V179" s="268" t="s">
        <v>761</v>
      </c>
      <c r="W179" s="272">
        <v>0.25486111111111109</v>
      </c>
      <c r="X179" s="268">
        <v>1</v>
      </c>
      <c r="Y179" s="268">
        <v>27.5</v>
      </c>
      <c r="Z179" s="268">
        <v>5.5</v>
      </c>
      <c r="AA179" s="268">
        <v>4.6500000000000004</v>
      </c>
      <c r="AB179" s="79">
        <v>69.650000000000006</v>
      </c>
      <c r="AC179" s="79">
        <v>30.1</v>
      </c>
      <c r="AD179" s="79">
        <v>46.6</v>
      </c>
      <c r="AE179" s="268" t="s">
        <v>763</v>
      </c>
      <c r="AF179" s="268" t="s">
        <v>763</v>
      </c>
      <c r="AG179" s="268" t="s">
        <v>763</v>
      </c>
      <c r="AH179" s="268" t="s">
        <v>763</v>
      </c>
      <c r="AI179" s="268" t="s">
        <v>763</v>
      </c>
      <c r="AJ179" s="268" t="s">
        <v>763</v>
      </c>
      <c r="AK179" s="268" t="s">
        <v>763</v>
      </c>
      <c r="AL179" s="268" t="s">
        <v>763</v>
      </c>
      <c r="AM179" s="268" t="s">
        <v>763</v>
      </c>
      <c r="AN179" s="268" t="s">
        <v>763</v>
      </c>
      <c r="AO179" s="268" t="s">
        <v>763</v>
      </c>
      <c r="AP179" s="268" t="s">
        <v>763</v>
      </c>
      <c r="AQ179" s="268" t="s">
        <v>763</v>
      </c>
      <c r="AR179" s="268" t="s">
        <v>763</v>
      </c>
      <c r="AS179" s="268" t="s">
        <v>763</v>
      </c>
      <c r="AT179" s="265"/>
      <c r="AU179" s="265"/>
      <c r="AV179" s="265"/>
      <c r="AW179" s="265"/>
      <c r="AX179" s="265"/>
      <c r="AY179" s="265"/>
    </row>
    <row r="180" spans="1:51" x14ac:dyDescent="0.2">
      <c r="A180" s="265" t="s">
        <v>756</v>
      </c>
      <c r="B180" s="268" t="s">
        <v>301</v>
      </c>
      <c r="C180" s="268" t="s">
        <v>757</v>
      </c>
      <c r="D180" s="265"/>
      <c r="E180" s="269">
        <v>44771</v>
      </c>
      <c r="F180" s="268" t="s">
        <v>1143</v>
      </c>
      <c r="G180" s="268" t="s">
        <v>786</v>
      </c>
      <c r="H180" s="265" t="s">
        <v>1152</v>
      </c>
      <c r="I180" s="268">
        <v>1</v>
      </c>
      <c r="J180" s="268" t="s">
        <v>760</v>
      </c>
      <c r="K180" s="270">
        <v>0.35347222222222219</v>
      </c>
      <c r="L180" s="268">
        <v>3</v>
      </c>
      <c r="M180" s="268">
        <v>1</v>
      </c>
      <c r="N180" s="268" t="s">
        <v>812</v>
      </c>
      <c r="O180" s="268" t="s">
        <v>1171</v>
      </c>
      <c r="P180" s="268">
        <v>0.97</v>
      </c>
      <c r="Q180" s="268">
        <v>0.87</v>
      </c>
      <c r="R180" s="268">
        <v>0.83</v>
      </c>
      <c r="S180" s="268">
        <v>0.85</v>
      </c>
      <c r="T180" s="271">
        <v>0.88</v>
      </c>
      <c r="U180" s="268" t="s">
        <v>761</v>
      </c>
      <c r="V180" s="268" t="s">
        <v>761</v>
      </c>
      <c r="W180" s="272">
        <v>0.26041666666666669</v>
      </c>
      <c r="X180" s="268">
        <v>0.15</v>
      </c>
      <c r="Y180" s="268">
        <v>27.2</v>
      </c>
      <c r="Z180" s="268">
        <v>5.51</v>
      </c>
      <c r="AA180" s="268">
        <v>4.6500000000000004</v>
      </c>
      <c r="AB180" s="79">
        <v>69.41</v>
      </c>
      <c r="AC180" s="79">
        <v>30.4</v>
      </c>
      <c r="AD180" s="79">
        <v>47</v>
      </c>
      <c r="AE180" s="268" t="s">
        <v>763</v>
      </c>
      <c r="AF180" s="268" t="s">
        <v>763</v>
      </c>
      <c r="AG180" s="268" t="s">
        <v>763</v>
      </c>
      <c r="AH180" s="268" t="s">
        <v>763</v>
      </c>
      <c r="AI180" s="268" t="s">
        <v>763</v>
      </c>
      <c r="AJ180" s="268" t="s">
        <v>763</v>
      </c>
      <c r="AK180" s="268" t="s">
        <v>763</v>
      </c>
      <c r="AL180" s="268" t="s">
        <v>763</v>
      </c>
      <c r="AM180" s="268" t="s">
        <v>763</v>
      </c>
      <c r="AN180" s="268" t="s">
        <v>763</v>
      </c>
      <c r="AO180" s="268" t="s">
        <v>763</v>
      </c>
      <c r="AP180" s="268" t="s">
        <v>763</v>
      </c>
      <c r="AQ180" s="268" t="s">
        <v>763</v>
      </c>
      <c r="AR180" s="268" t="s">
        <v>763</v>
      </c>
      <c r="AS180" s="268" t="s">
        <v>763</v>
      </c>
      <c r="AT180" s="265"/>
      <c r="AU180" s="265"/>
      <c r="AV180" s="265"/>
      <c r="AW180" s="265"/>
      <c r="AX180" s="265"/>
      <c r="AY180" s="265"/>
    </row>
    <row r="181" spans="1:51" x14ac:dyDescent="0.2">
      <c r="A181" s="265" t="s">
        <v>756</v>
      </c>
      <c r="B181" s="268" t="s">
        <v>301</v>
      </c>
      <c r="C181" s="268" t="s">
        <v>764</v>
      </c>
      <c r="D181" s="265"/>
      <c r="E181" s="269">
        <v>44771</v>
      </c>
      <c r="F181" s="268" t="s">
        <v>1143</v>
      </c>
      <c r="G181" s="268" t="s">
        <v>786</v>
      </c>
      <c r="H181" s="265" t="s">
        <v>1152</v>
      </c>
      <c r="I181" s="268">
        <v>1</v>
      </c>
      <c r="J181" s="268" t="s">
        <v>760</v>
      </c>
      <c r="K181" s="270">
        <v>0.35347222222222219</v>
      </c>
      <c r="L181" s="268">
        <v>3</v>
      </c>
      <c r="M181" s="268">
        <v>1</v>
      </c>
      <c r="N181" s="268" t="s">
        <v>812</v>
      </c>
      <c r="O181" s="268" t="s">
        <v>1171</v>
      </c>
      <c r="P181" s="268">
        <v>0.97</v>
      </c>
      <c r="Q181" s="268">
        <v>0.87</v>
      </c>
      <c r="R181" s="268">
        <v>0.83</v>
      </c>
      <c r="S181" s="268">
        <v>0.85</v>
      </c>
      <c r="T181" s="271">
        <v>0.88</v>
      </c>
      <c r="U181" s="268" t="s">
        <v>761</v>
      </c>
      <c r="V181" s="268" t="s">
        <v>761</v>
      </c>
      <c r="W181" s="272">
        <v>0.2638888888888889</v>
      </c>
      <c r="X181" s="268">
        <v>0.5</v>
      </c>
      <c r="Y181" s="268">
        <v>27.2</v>
      </c>
      <c r="Z181" s="268">
        <v>5.31</v>
      </c>
      <c r="AA181" s="268">
        <v>4.47</v>
      </c>
      <c r="AB181" s="79">
        <v>66.89</v>
      </c>
      <c r="AC181" s="79">
        <v>30.7</v>
      </c>
      <c r="AD181" s="79">
        <v>47.4</v>
      </c>
      <c r="AE181" s="268">
        <v>0.27</v>
      </c>
      <c r="AF181" s="268">
        <v>0.19</v>
      </c>
      <c r="AG181" s="268">
        <v>0.14000000000000001</v>
      </c>
      <c r="AH181" s="268">
        <v>0.33</v>
      </c>
      <c r="AI181" s="268">
        <v>11.6</v>
      </c>
      <c r="AJ181" s="79">
        <v>11.93</v>
      </c>
      <c r="AK181" s="268">
        <v>190.41</v>
      </c>
      <c r="AL181" s="268">
        <v>27.98</v>
      </c>
      <c r="AM181" s="268">
        <v>6.8</v>
      </c>
      <c r="AN181" s="268">
        <v>39.58</v>
      </c>
      <c r="AO181" s="268">
        <v>39.909999999999997</v>
      </c>
      <c r="AP181" s="268">
        <v>6.98</v>
      </c>
      <c r="AQ181" s="268">
        <v>0.03</v>
      </c>
      <c r="AR181" s="271">
        <v>1</v>
      </c>
      <c r="AS181" s="268">
        <v>7.01</v>
      </c>
      <c r="AT181" s="265"/>
      <c r="AU181" s="265"/>
      <c r="AV181" s="265"/>
      <c r="AW181" s="265"/>
      <c r="AX181" s="265"/>
      <c r="AY181" s="265"/>
    </row>
    <row r="182" spans="1:51" x14ac:dyDescent="0.2">
      <c r="A182" s="265" t="s">
        <v>756</v>
      </c>
      <c r="B182" s="268" t="s">
        <v>301</v>
      </c>
      <c r="C182" s="268" t="s">
        <v>765</v>
      </c>
      <c r="D182" s="265"/>
      <c r="E182" s="269">
        <v>44771</v>
      </c>
      <c r="F182" s="268" t="s">
        <v>1143</v>
      </c>
      <c r="G182" s="268" t="s">
        <v>786</v>
      </c>
      <c r="H182" s="265" t="s">
        <v>1152</v>
      </c>
      <c r="I182" s="268">
        <v>1</v>
      </c>
      <c r="J182" s="268" t="s">
        <v>760</v>
      </c>
      <c r="K182" s="270">
        <v>0.35347222222222219</v>
      </c>
      <c r="L182" s="268">
        <v>3</v>
      </c>
      <c r="M182" s="268">
        <v>1</v>
      </c>
      <c r="N182" s="268" t="s">
        <v>812</v>
      </c>
      <c r="O182" s="268" t="s">
        <v>1171</v>
      </c>
      <c r="P182" s="268">
        <v>0.97</v>
      </c>
      <c r="Q182" s="268">
        <v>0.87</v>
      </c>
      <c r="R182" s="268">
        <v>0.83</v>
      </c>
      <c r="S182" s="268">
        <v>0.85</v>
      </c>
      <c r="T182" s="271">
        <v>0.88</v>
      </c>
      <c r="U182" s="268" t="s">
        <v>761</v>
      </c>
      <c r="V182" s="268" t="s">
        <v>761</v>
      </c>
      <c r="W182" s="272">
        <v>0.27083333333333331</v>
      </c>
      <c r="X182" s="268">
        <v>0.75</v>
      </c>
      <c r="Y182" s="268">
        <v>27.1</v>
      </c>
      <c r="Z182" s="268">
        <v>4.21</v>
      </c>
      <c r="AA182" s="268">
        <v>3.53</v>
      </c>
      <c r="AB182" s="79">
        <v>52.94</v>
      </c>
      <c r="AC182" s="79">
        <v>31.6</v>
      </c>
      <c r="AD182" s="79">
        <v>48.8</v>
      </c>
      <c r="AE182" s="268" t="s">
        <v>763</v>
      </c>
      <c r="AF182" s="268" t="s">
        <v>763</v>
      </c>
      <c r="AG182" s="268" t="s">
        <v>763</v>
      </c>
      <c r="AH182" s="268" t="s">
        <v>763</v>
      </c>
      <c r="AI182" s="268" t="s">
        <v>763</v>
      </c>
      <c r="AJ182" s="268" t="s">
        <v>763</v>
      </c>
      <c r="AK182" s="268" t="s">
        <v>763</v>
      </c>
      <c r="AL182" s="268" t="s">
        <v>763</v>
      </c>
      <c r="AM182" s="268" t="s">
        <v>763</v>
      </c>
      <c r="AN182" s="268" t="s">
        <v>763</v>
      </c>
      <c r="AO182" s="268" t="s">
        <v>763</v>
      </c>
      <c r="AP182" s="268" t="s">
        <v>763</v>
      </c>
      <c r="AQ182" s="268" t="s">
        <v>763</v>
      </c>
      <c r="AR182" s="268" t="s">
        <v>763</v>
      </c>
      <c r="AS182" s="268" t="s">
        <v>763</v>
      </c>
      <c r="AT182" s="265"/>
      <c r="AU182" s="265"/>
      <c r="AV182" s="265"/>
      <c r="AW182" s="265"/>
      <c r="AX182" s="265"/>
      <c r="AY182" s="265"/>
    </row>
    <row r="183" spans="1:51" x14ac:dyDescent="0.2">
      <c r="A183" s="265" t="s">
        <v>756</v>
      </c>
      <c r="B183" s="268" t="s">
        <v>303</v>
      </c>
      <c r="C183" s="268" t="s">
        <v>757</v>
      </c>
      <c r="D183" s="265"/>
      <c r="E183" s="269">
        <v>44771</v>
      </c>
      <c r="F183" s="268" t="s">
        <v>1143</v>
      </c>
      <c r="G183" s="268" t="s">
        <v>52</v>
      </c>
      <c r="H183" s="265" t="s">
        <v>1157</v>
      </c>
      <c r="I183" s="268" t="s">
        <v>761</v>
      </c>
      <c r="J183" s="268" t="s">
        <v>760</v>
      </c>
      <c r="K183" s="270">
        <v>0.35347222222222219</v>
      </c>
      <c r="L183" s="268">
        <v>2</v>
      </c>
      <c r="M183" s="268">
        <v>1</v>
      </c>
      <c r="N183" s="268" t="s">
        <v>787</v>
      </c>
      <c r="O183" s="268" t="s">
        <v>816</v>
      </c>
      <c r="P183" s="268">
        <v>0.97</v>
      </c>
      <c r="Q183" s="268" t="s">
        <v>761</v>
      </c>
      <c r="R183" s="268" t="s">
        <v>761</v>
      </c>
      <c r="S183" s="268">
        <v>0.97</v>
      </c>
      <c r="T183" s="271">
        <v>1</v>
      </c>
      <c r="U183" s="268">
        <v>8.36</v>
      </c>
      <c r="V183" s="268">
        <v>24.1</v>
      </c>
      <c r="W183" s="272">
        <v>0.29166666666666669</v>
      </c>
      <c r="X183" s="268">
        <v>0.15</v>
      </c>
      <c r="Y183" s="268">
        <v>26.3</v>
      </c>
      <c r="Z183" s="268">
        <v>6</v>
      </c>
      <c r="AA183" s="268">
        <v>5.12</v>
      </c>
      <c r="AB183" s="79">
        <v>74.2</v>
      </c>
      <c r="AC183" s="79">
        <v>28.2</v>
      </c>
      <c r="AD183" s="79">
        <v>44</v>
      </c>
      <c r="AE183" s="268" t="s">
        <v>763</v>
      </c>
      <c r="AF183" s="268" t="s">
        <v>763</v>
      </c>
      <c r="AG183" s="268" t="s">
        <v>763</v>
      </c>
      <c r="AH183" s="268" t="s">
        <v>763</v>
      </c>
      <c r="AI183" s="268" t="s">
        <v>763</v>
      </c>
      <c r="AJ183" s="268" t="s">
        <v>763</v>
      </c>
      <c r="AK183" s="268" t="s">
        <v>763</v>
      </c>
      <c r="AL183" s="268" t="s">
        <v>763</v>
      </c>
      <c r="AM183" s="268" t="s">
        <v>763</v>
      </c>
      <c r="AN183" s="268" t="s">
        <v>763</v>
      </c>
      <c r="AO183" s="268" t="s">
        <v>763</v>
      </c>
      <c r="AP183" s="268" t="s">
        <v>763</v>
      </c>
      <c r="AQ183" s="268" t="s">
        <v>763</v>
      </c>
      <c r="AR183" s="268" t="s">
        <v>763</v>
      </c>
      <c r="AS183" s="268" t="s">
        <v>763</v>
      </c>
      <c r="AT183" s="265"/>
      <c r="AU183" s="265"/>
      <c r="AV183" s="265"/>
      <c r="AW183" s="265"/>
      <c r="AX183" s="265"/>
      <c r="AY183" s="265"/>
    </row>
    <row r="184" spans="1:51" x14ac:dyDescent="0.2">
      <c r="A184" s="265" t="s">
        <v>756</v>
      </c>
      <c r="B184" s="268" t="s">
        <v>303</v>
      </c>
      <c r="C184" s="268" t="s">
        <v>764</v>
      </c>
      <c r="D184" s="265"/>
      <c r="E184" s="269">
        <v>44771</v>
      </c>
      <c r="F184" s="268" t="s">
        <v>1143</v>
      </c>
      <c r="G184" s="268" t="s">
        <v>52</v>
      </c>
      <c r="H184" s="265" t="s">
        <v>1157</v>
      </c>
      <c r="I184" s="268" t="s">
        <v>761</v>
      </c>
      <c r="J184" s="268" t="s">
        <v>760</v>
      </c>
      <c r="K184" s="270">
        <v>0.35347222222222219</v>
      </c>
      <c r="L184" s="268">
        <v>2</v>
      </c>
      <c r="M184" s="268">
        <v>1</v>
      </c>
      <c r="N184" s="268" t="s">
        <v>787</v>
      </c>
      <c r="O184" s="268" t="s">
        <v>816</v>
      </c>
      <c r="P184" s="268">
        <v>0.97</v>
      </c>
      <c r="Q184" s="268" t="s">
        <v>761</v>
      </c>
      <c r="R184" s="268" t="s">
        <v>761</v>
      </c>
      <c r="S184" s="268">
        <v>0.97</v>
      </c>
      <c r="T184" s="271">
        <v>1</v>
      </c>
      <c r="U184" s="268">
        <v>8.36</v>
      </c>
      <c r="V184" s="268">
        <v>24.1</v>
      </c>
      <c r="W184" s="272">
        <v>0.29166666666666669</v>
      </c>
      <c r="X184" s="268">
        <v>0.48499999999999999</v>
      </c>
      <c r="Y184" s="268">
        <v>26.3</v>
      </c>
      <c r="Z184" s="268">
        <v>5.6</v>
      </c>
      <c r="AA184" s="268">
        <v>4.7300000000000004</v>
      </c>
      <c r="AB184" s="79">
        <v>73.400000000000006</v>
      </c>
      <c r="AC184" s="79">
        <v>29.8</v>
      </c>
      <c r="AD184" s="79">
        <v>46.2</v>
      </c>
      <c r="AE184" s="268">
        <v>0.6</v>
      </c>
      <c r="AF184" s="268">
        <v>0.69</v>
      </c>
      <c r="AG184" s="268">
        <v>0.08</v>
      </c>
      <c r="AH184" s="268">
        <v>0.77</v>
      </c>
      <c r="AI184" s="268">
        <v>21.4</v>
      </c>
      <c r="AJ184" s="79">
        <v>22.17</v>
      </c>
      <c r="AK184" s="268">
        <v>146.69999999999999</v>
      </c>
      <c r="AL184" s="268">
        <v>21.45</v>
      </c>
      <c r="AM184" s="268">
        <v>6.84</v>
      </c>
      <c r="AN184" s="268">
        <v>42.86</v>
      </c>
      <c r="AO184" s="268">
        <v>43.62</v>
      </c>
      <c r="AP184" s="268">
        <v>4.22</v>
      </c>
      <c r="AQ184" s="268">
        <v>0.03</v>
      </c>
      <c r="AR184" s="271">
        <v>1</v>
      </c>
      <c r="AS184" s="268">
        <v>4.25</v>
      </c>
      <c r="AT184" s="265"/>
      <c r="AU184" s="265"/>
      <c r="AV184" s="265"/>
      <c r="AW184" s="265"/>
      <c r="AX184" s="265"/>
      <c r="AY184" s="265"/>
    </row>
    <row r="185" spans="1:51" x14ac:dyDescent="0.2">
      <c r="A185" s="265" t="s">
        <v>756</v>
      </c>
      <c r="B185" s="268" t="s">
        <v>303</v>
      </c>
      <c r="C185" s="268" t="s">
        <v>765</v>
      </c>
      <c r="D185" s="265"/>
      <c r="E185" s="269">
        <v>44771</v>
      </c>
      <c r="F185" s="268" t="s">
        <v>1143</v>
      </c>
      <c r="G185" s="268" t="s">
        <v>52</v>
      </c>
      <c r="H185" s="265" t="s">
        <v>1157</v>
      </c>
      <c r="I185" s="268" t="s">
        <v>761</v>
      </c>
      <c r="J185" s="268" t="s">
        <v>760</v>
      </c>
      <c r="K185" s="270">
        <v>0.35347222222222219</v>
      </c>
      <c r="L185" s="268">
        <v>2</v>
      </c>
      <c r="M185" s="268">
        <v>1</v>
      </c>
      <c r="N185" s="268" t="s">
        <v>787</v>
      </c>
      <c r="O185" s="268" t="s">
        <v>816</v>
      </c>
      <c r="P185" s="268">
        <v>0.97</v>
      </c>
      <c r="Q185" s="268" t="s">
        <v>761</v>
      </c>
      <c r="R185" s="268" t="s">
        <v>761</v>
      </c>
      <c r="S185" s="268">
        <v>0.97</v>
      </c>
      <c r="T185" s="271">
        <v>1</v>
      </c>
      <c r="U185" s="268">
        <v>8.36</v>
      </c>
      <c r="V185" s="268">
        <v>24.1</v>
      </c>
      <c r="W185" s="272">
        <v>0.29166666666666669</v>
      </c>
      <c r="X185" s="268">
        <v>0.67</v>
      </c>
      <c r="Y185" s="268">
        <v>26.3</v>
      </c>
      <c r="Z185" s="268">
        <v>4.21</v>
      </c>
      <c r="AA185" s="268">
        <v>3.54</v>
      </c>
      <c r="AB185" s="79">
        <v>73.2</v>
      </c>
      <c r="AC185" s="79">
        <v>30.9</v>
      </c>
      <c r="AD185" s="79">
        <v>47.7</v>
      </c>
      <c r="AE185" s="268" t="s">
        <v>763</v>
      </c>
      <c r="AF185" s="268" t="s">
        <v>763</v>
      </c>
      <c r="AG185" s="268" t="s">
        <v>763</v>
      </c>
      <c r="AH185" s="268" t="s">
        <v>763</v>
      </c>
      <c r="AI185" s="268" t="s">
        <v>763</v>
      </c>
      <c r="AJ185" s="268" t="s">
        <v>763</v>
      </c>
      <c r="AK185" s="268" t="s">
        <v>763</v>
      </c>
      <c r="AL185" s="268" t="s">
        <v>763</v>
      </c>
      <c r="AM185" s="268" t="s">
        <v>763</v>
      </c>
      <c r="AN185" s="268" t="s">
        <v>763</v>
      </c>
      <c r="AO185" s="268" t="s">
        <v>763</v>
      </c>
      <c r="AP185" s="268" t="s">
        <v>763</v>
      </c>
      <c r="AQ185" s="268" t="s">
        <v>763</v>
      </c>
      <c r="AR185" s="268" t="s">
        <v>763</v>
      </c>
      <c r="AS185" s="268" t="s">
        <v>763</v>
      </c>
      <c r="AT185" s="265"/>
      <c r="AU185" s="265"/>
      <c r="AV185" s="265"/>
      <c r="AW185" s="265"/>
      <c r="AX185" s="265"/>
      <c r="AY185" s="265"/>
    </row>
    <row r="186" spans="1:51" x14ac:dyDescent="0.2">
      <c r="A186" s="265" t="s">
        <v>756</v>
      </c>
      <c r="B186" s="268" t="s">
        <v>305</v>
      </c>
      <c r="C186" s="268" t="s">
        <v>757</v>
      </c>
      <c r="D186" s="265"/>
      <c r="E186" s="269">
        <v>44771</v>
      </c>
      <c r="F186" s="268" t="s">
        <v>1143</v>
      </c>
      <c r="G186" s="268" t="s">
        <v>52</v>
      </c>
      <c r="H186" s="265" t="s">
        <v>1157</v>
      </c>
      <c r="I186" s="268">
        <v>2</v>
      </c>
      <c r="J186" s="268" t="s">
        <v>760</v>
      </c>
      <c r="K186" s="270">
        <v>0.35347222222222219</v>
      </c>
      <c r="L186" s="268">
        <v>2</v>
      </c>
      <c r="M186" s="268">
        <v>1</v>
      </c>
      <c r="N186" s="268" t="s">
        <v>783</v>
      </c>
      <c r="O186" s="268" t="s">
        <v>1172</v>
      </c>
      <c r="P186" s="268">
        <v>1.55</v>
      </c>
      <c r="Q186" s="268">
        <v>1.4</v>
      </c>
      <c r="R186" s="268">
        <v>1.35</v>
      </c>
      <c r="S186" s="268">
        <v>1.375</v>
      </c>
      <c r="T186" s="271">
        <v>0.89</v>
      </c>
      <c r="U186" s="268">
        <v>8.35</v>
      </c>
      <c r="V186" s="268">
        <v>24.2</v>
      </c>
      <c r="W186" s="272">
        <v>0.31597222222222221</v>
      </c>
      <c r="X186" s="268">
        <v>0.15</v>
      </c>
      <c r="Y186" s="268">
        <v>26.6</v>
      </c>
      <c r="Z186" s="268">
        <v>5.91</v>
      </c>
      <c r="AA186" s="268">
        <v>5.01</v>
      </c>
      <c r="AB186" s="79">
        <v>73.5</v>
      </c>
      <c r="AC186" s="79">
        <v>29.3</v>
      </c>
      <c r="AD186" s="79">
        <v>45.5</v>
      </c>
      <c r="AE186" s="268" t="s">
        <v>763</v>
      </c>
      <c r="AF186" s="268" t="s">
        <v>763</v>
      </c>
      <c r="AG186" s="268" t="s">
        <v>763</v>
      </c>
      <c r="AH186" s="268" t="s">
        <v>763</v>
      </c>
      <c r="AI186" s="268" t="s">
        <v>763</v>
      </c>
      <c r="AJ186" s="268" t="s">
        <v>763</v>
      </c>
      <c r="AK186" s="268" t="s">
        <v>763</v>
      </c>
      <c r="AL186" s="268" t="s">
        <v>763</v>
      </c>
      <c r="AM186" s="268" t="s">
        <v>763</v>
      </c>
      <c r="AN186" s="268" t="s">
        <v>763</v>
      </c>
      <c r="AO186" s="268" t="s">
        <v>763</v>
      </c>
      <c r="AP186" s="268" t="s">
        <v>763</v>
      </c>
      <c r="AQ186" s="268" t="s">
        <v>763</v>
      </c>
      <c r="AR186" s="268" t="s">
        <v>763</v>
      </c>
      <c r="AS186" s="268" t="s">
        <v>763</v>
      </c>
      <c r="AT186" s="265"/>
      <c r="AU186" s="265"/>
      <c r="AV186" s="265"/>
      <c r="AW186" s="265"/>
      <c r="AX186" s="265"/>
      <c r="AY186" s="265"/>
    </row>
    <row r="187" spans="1:51" x14ac:dyDescent="0.2">
      <c r="A187" s="265" t="s">
        <v>756</v>
      </c>
      <c r="B187" s="268" t="s">
        <v>305</v>
      </c>
      <c r="C187" s="268" t="s">
        <v>764</v>
      </c>
      <c r="D187" s="265"/>
      <c r="E187" s="269">
        <v>44771</v>
      </c>
      <c r="F187" s="268" t="s">
        <v>1143</v>
      </c>
      <c r="G187" s="268" t="s">
        <v>52</v>
      </c>
      <c r="H187" s="265" t="s">
        <v>1157</v>
      </c>
      <c r="I187" s="268">
        <v>2</v>
      </c>
      <c r="J187" s="268" t="s">
        <v>760</v>
      </c>
      <c r="K187" s="270">
        <v>0.35347222222222219</v>
      </c>
      <c r="L187" s="268">
        <v>2</v>
      </c>
      <c r="M187" s="268">
        <v>1</v>
      </c>
      <c r="N187" s="268" t="s">
        <v>783</v>
      </c>
      <c r="O187" s="268" t="s">
        <v>1172</v>
      </c>
      <c r="P187" s="268">
        <v>1.55</v>
      </c>
      <c r="Q187" s="268">
        <v>1.4</v>
      </c>
      <c r="R187" s="268">
        <v>1.35</v>
      </c>
      <c r="S187" s="268">
        <v>1.375</v>
      </c>
      <c r="T187" s="271">
        <v>0.89</v>
      </c>
      <c r="U187" s="268">
        <v>8.35</v>
      </c>
      <c r="V187" s="268">
        <v>24.2</v>
      </c>
      <c r="W187" s="272">
        <v>0.31597222222222221</v>
      </c>
      <c r="X187" s="268">
        <v>0.77</v>
      </c>
      <c r="Y187" s="268">
        <v>26.7</v>
      </c>
      <c r="Z187" s="268">
        <v>5.15</v>
      </c>
      <c r="AA187" s="268">
        <v>4.34</v>
      </c>
      <c r="AB187" s="79">
        <v>75.8</v>
      </c>
      <c r="AC187" s="79">
        <v>30.5</v>
      </c>
      <c r="AD187" s="79">
        <v>47.2</v>
      </c>
      <c r="AE187" s="268">
        <v>0.65</v>
      </c>
      <c r="AF187" s="268">
        <v>3.05</v>
      </c>
      <c r="AG187" s="268">
        <v>0.48</v>
      </c>
      <c r="AH187" s="268">
        <v>3.53</v>
      </c>
      <c r="AI187" s="268">
        <v>27.22</v>
      </c>
      <c r="AJ187" s="79">
        <v>30.75</v>
      </c>
      <c r="AK187" s="268">
        <v>124.64</v>
      </c>
      <c r="AL187" s="268">
        <v>17.829999999999998</v>
      </c>
      <c r="AM187" s="268">
        <v>6.99</v>
      </c>
      <c r="AN187" s="268">
        <v>45.04</v>
      </c>
      <c r="AO187" s="268">
        <v>48.58</v>
      </c>
      <c r="AP187" s="268">
        <v>4.2699999999999996</v>
      </c>
      <c r="AQ187" s="268">
        <v>0.03</v>
      </c>
      <c r="AR187" s="271">
        <v>1</v>
      </c>
      <c r="AS187" s="268">
        <v>4.3</v>
      </c>
      <c r="AT187" s="265"/>
      <c r="AU187" s="265"/>
      <c r="AV187" s="265"/>
      <c r="AW187" s="265"/>
      <c r="AX187" s="265"/>
      <c r="AY187" s="265"/>
    </row>
    <row r="188" spans="1:51" x14ac:dyDescent="0.2">
      <c r="A188" s="265" t="s">
        <v>756</v>
      </c>
      <c r="B188" s="268" t="s">
        <v>305</v>
      </c>
      <c r="C188" s="268" t="s">
        <v>765</v>
      </c>
      <c r="D188" s="265"/>
      <c r="E188" s="269">
        <v>44771</v>
      </c>
      <c r="F188" s="268" t="s">
        <v>1143</v>
      </c>
      <c r="G188" s="268" t="s">
        <v>52</v>
      </c>
      <c r="H188" s="265" t="s">
        <v>1157</v>
      </c>
      <c r="I188" s="268">
        <v>2</v>
      </c>
      <c r="J188" s="268" t="s">
        <v>760</v>
      </c>
      <c r="K188" s="270">
        <v>0.35347222222222219</v>
      </c>
      <c r="L188" s="268">
        <v>2</v>
      </c>
      <c r="M188" s="268">
        <v>1</v>
      </c>
      <c r="N188" s="268" t="s">
        <v>783</v>
      </c>
      <c r="O188" s="268" t="s">
        <v>1172</v>
      </c>
      <c r="P188" s="268">
        <v>1.55</v>
      </c>
      <c r="Q188" s="268">
        <v>1.4</v>
      </c>
      <c r="R188" s="268">
        <v>1.35</v>
      </c>
      <c r="S188" s="268">
        <v>1.375</v>
      </c>
      <c r="T188" s="271">
        <v>0.89</v>
      </c>
      <c r="U188" s="268">
        <v>8.35</v>
      </c>
      <c r="V188" s="268">
        <v>24.2</v>
      </c>
      <c r="W188" s="272">
        <v>0.31597222222222221</v>
      </c>
      <c r="X188" s="268">
        <v>1.25</v>
      </c>
      <c r="Y188" s="268">
        <v>26.3</v>
      </c>
      <c r="Z188" s="268">
        <v>5.22</v>
      </c>
      <c r="AA188" s="268">
        <v>4.37</v>
      </c>
      <c r="AB188" s="79">
        <v>77.5</v>
      </c>
      <c r="AC188" s="79">
        <v>31.6</v>
      </c>
      <c r="AD188" s="79">
        <v>48.8</v>
      </c>
      <c r="AE188" s="268" t="s">
        <v>763</v>
      </c>
      <c r="AF188" s="268" t="s">
        <v>763</v>
      </c>
      <c r="AG188" s="268" t="s">
        <v>763</v>
      </c>
      <c r="AH188" s="268" t="s">
        <v>763</v>
      </c>
      <c r="AI188" s="268" t="s">
        <v>763</v>
      </c>
      <c r="AJ188" s="268" t="s">
        <v>763</v>
      </c>
      <c r="AK188" s="268" t="s">
        <v>763</v>
      </c>
      <c r="AL188" s="268" t="s">
        <v>763</v>
      </c>
      <c r="AM188" s="268" t="s">
        <v>763</v>
      </c>
      <c r="AN188" s="268" t="s">
        <v>763</v>
      </c>
      <c r="AO188" s="268" t="s">
        <v>763</v>
      </c>
      <c r="AP188" s="268" t="s">
        <v>763</v>
      </c>
      <c r="AQ188" s="268" t="s">
        <v>763</v>
      </c>
      <c r="AR188" s="268" t="s">
        <v>763</v>
      </c>
      <c r="AS188" s="268" t="s">
        <v>763</v>
      </c>
      <c r="AT188" s="265"/>
      <c r="AU188" s="265"/>
      <c r="AV188" s="265"/>
      <c r="AW188" s="265"/>
      <c r="AX188" s="265"/>
      <c r="AY188" s="265"/>
    </row>
    <row r="189" spans="1:51" x14ac:dyDescent="0.2">
      <c r="A189" s="265" t="s">
        <v>756</v>
      </c>
      <c r="B189" s="268" t="s">
        <v>307</v>
      </c>
      <c r="C189" s="268" t="s">
        <v>757</v>
      </c>
      <c r="D189" s="265"/>
      <c r="E189" s="269">
        <v>44771</v>
      </c>
      <c r="F189" s="268" t="s">
        <v>1143</v>
      </c>
      <c r="G189" s="268" t="s">
        <v>1156</v>
      </c>
      <c r="H189" s="265" t="s">
        <v>1157</v>
      </c>
      <c r="I189" s="268">
        <v>1</v>
      </c>
      <c r="J189" s="268" t="s">
        <v>760</v>
      </c>
      <c r="K189" s="270">
        <v>0.35347222222222219</v>
      </c>
      <c r="L189" s="268">
        <v>2</v>
      </c>
      <c r="M189" s="268">
        <v>1</v>
      </c>
      <c r="N189" s="268" t="s">
        <v>773</v>
      </c>
      <c r="O189" s="268" t="s">
        <v>841</v>
      </c>
      <c r="P189" s="268">
        <v>2.15</v>
      </c>
      <c r="Q189" s="268">
        <v>1.95</v>
      </c>
      <c r="R189" s="268">
        <v>1.9</v>
      </c>
      <c r="S189" s="268">
        <v>1.925</v>
      </c>
      <c r="T189" s="271">
        <v>0.9</v>
      </c>
      <c r="U189" s="268">
        <v>8.16</v>
      </c>
      <c r="V189" s="268">
        <v>25</v>
      </c>
      <c r="W189" s="272">
        <v>0.35138888888888892</v>
      </c>
      <c r="X189" s="268">
        <v>0.15</v>
      </c>
      <c r="Y189" s="268">
        <v>26.6</v>
      </c>
      <c r="Z189" s="268">
        <v>7.82</v>
      </c>
      <c r="AA189" s="268">
        <v>6.56</v>
      </c>
      <c r="AB189" s="79">
        <v>97.5</v>
      </c>
      <c r="AC189" s="79">
        <v>31.2</v>
      </c>
      <c r="AD189" s="79">
        <v>48.3</v>
      </c>
      <c r="AE189" s="268" t="s">
        <v>763</v>
      </c>
      <c r="AF189" s="268" t="s">
        <v>763</v>
      </c>
      <c r="AG189" s="268" t="s">
        <v>763</v>
      </c>
      <c r="AH189" s="268" t="s">
        <v>763</v>
      </c>
      <c r="AI189" s="268" t="s">
        <v>763</v>
      </c>
      <c r="AJ189" s="268" t="s">
        <v>763</v>
      </c>
      <c r="AK189" s="268" t="s">
        <v>763</v>
      </c>
      <c r="AL189" s="268" t="s">
        <v>763</v>
      </c>
      <c r="AM189" s="268" t="s">
        <v>763</v>
      </c>
      <c r="AN189" s="268" t="s">
        <v>763</v>
      </c>
      <c r="AO189" s="268" t="s">
        <v>763</v>
      </c>
      <c r="AP189" s="268" t="s">
        <v>763</v>
      </c>
      <c r="AQ189" s="268" t="s">
        <v>763</v>
      </c>
      <c r="AR189" s="268" t="s">
        <v>763</v>
      </c>
      <c r="AS189" s="268" t="s">
        <v>763</v>
      </c>
      <c r="AT189" s="265"/>
      <c r="AU189" s="265"/>
      <c r="AV189" s="265"/>
      <c r="AW189" s="265"/>
      <c r="AX189" s="265"/>
      <c r="AY189" s="265"/>
    </row>
    <row r="190" spans="1:51" x14ac:dyDescent="0.2">
      <c r="A190" s="265" t="s">
        <v>756</v>
      </c>
      <c r="B190" s="268" t="s">
        <v>307</v>
      </c>
      <c r="C190" s="268" t="s">
        <v>764</v>
      </c>
      <c r="D190" s="265"/>
      <c r="E190" s="269">
        <v>44771</v>
      </c>
      <c r="F190" s="268" t="s">
        <v>1143</v>
      </c>
      <c r="G190" s="268" t="s">
        <v>1156</v>
      </c>
      <c r="H190" s="265" t="s">
        <v>1157</v>
      </c>
      <c r="I190" s="268">
        <v>1</v>
      </c>
      <c r="J190" s="268" t="s">
        <v>760</v>
      </c>
      <c r="K190" s="270">
        <v>0.35347222222222219</v>
      </c>
      <c r="L190" s="268">
        <v>2</v>
      </c>
      <c r="M190" s="268">
        <v>1</v>
      </c>
      <c r="N190" s="268" t="s">
        <v>773</v>
      </c>
      <c r="O190" s="268" t="s">
        <v>841</v>
      </c>
      <c r="P190" s="268">
        <v>2.15</v>
      </c>
      <c r="Q190" s="268">
        <v>1.95</v>
      </c>
      <c r="R190" s="268">
        <v>1.9</v>
      </c>
      <c r="S190" s="268">
        <v>1.925</v>
      </c>
      <c r="T190" s="271">
        <v>0.9</v>
      </c>
      <c r="U190" s="268">
        <v>8.16</v>
      </c>
      <c r="V190" s="268">
        <v>25</v>
      </c>
      <c r="W190" s="272">
        <v>0.35138888888888892</v>
      </c>
      <c r="X190" s="268">
        <v>1.08</v>
      </c>
      <c r="Y190" s="268">
        <v>27.6</v>
      </c>
      <c r="Z190" s="268">
        <v>5.8</v>
      </c>
      <c r="AA190" s="268">
        <v>4.87</v>
      </c>
      <c r="AB190" s="79">
        <v>86</v>
      </c>
      <c r="AC190" s="79">
        <v>31.3</v>
      </c>
      <c r="AD190" s="79">
        <v>48.3</v>
      </c>
      <c r="AE190" s="268">
        <v>0.55000000000000004</v>
      </c>
      <c r="AF190" s="268">
        <v>0.83</v>
      </c>
      <c r="AG190" s="268">
        <v>0.08</v>
      </c>
      <c r="AH190" s="268">
        <v>0.92</v>
      </c>
      <c r="AI190" s="268">
        <v>21.67</v>
      </c>
      <c r="AJ190" s="79">
        <v>22.59</v>
      </c>
      <c r="AK190" s="268">
        <v>116.55</v>
      </c>
      <c r="AL190" s="268">
        <v>16.13</v>
      </c>
      <c r="AM190" s="268">
        <v>7.22</v>
      </c>
      <c r="AN190" s="268">
        <v>37.81</v>
      </c>
      <c r="AO190" s="268">
        <v>38.729999999999997</v>
      </c>
      <c r="AP190" s="268">
        <v>4.4000000000000004</v>
      </c>
      <c r="AQ190" s="268">
        <v>0.03</v>
      </c>
      <c r="AR190" s="271">
        <v>1</v>
      </c>
      <c r="AS190" s="268">
        <v>4.43</v>
      </c>
      <c r="AT190" s="265"/>
      <c r="AU190" s="265"/>
      <c r="AV190" s="265"/>
      <c r="AW190" s="265"/>
      <c r="AX190" s="265"/>
      <c r="AY190" s="265"/>
    </row>
    <row r="191" spans="1:51" x14ac:dyDescent="0.2">
      <c r="A191" s="265" t="s">
        <v>756</v>
      </c>
      <c r="B191" s="268" t="s">
        <v>307</v>
      </c>
      <c r="C191" s="268" t="s">
        <v>765</v>
      </c>
      <c r="D191" s="265"/>
      <c r="E191" s="269">
        <v>44771</v>
      </c>
      <c r="F191" s="268" t="s">
        <v>1143</v>
      </c>
      <c r="G191" s="268" t="s">
        <v>1156</v>
      </c>
      <c r="H191" s="265" t="s">
        <v>1157</v>
      </c>
      <c r="I191" s="268">
        <v>1</v>
      </c>
      <c r="J191" s="268" t="s">
        <v>760</v>
      </c>
      <c r="K191" s="270">
        <v>0.35347222222222219</v>
      </c>
      <c r="L191" s="268">
        <v>2</v>
      </c>
      <c r="M191" s="268">
        <v>1</v>
      </c>
      <c r="N191" s="268" t="s">
        <v>773</v>
      </c>
      <c r="O191" s="268" t="s">
        <v>841</v>
      </c>
      <c r="P191" s="268">
        <v>2.15</v>
      </c>
      <c r="Q191" s="268">
        <v>1.95</v>
      </c>
      <c r="R191" s="268">
        <v>1.9</v>
      </c>
      <c r="S191" s="268">
        <v>1.925</v>
      </c>
      <c r="T191" s="271">
        <v>0.9</v>
      </c>
      <c r="U191" s="268">
        <v>8.16</v>
      </c>
      <c r="V191" s="268">
        <v>25</v>
      </c>
      <c r="W191" s="272">
        <v>0.35416666666666669</v>
      </c>
      <c r="X191" s="268">
        <v>1.85</v>
      </c>
      <c r="Y191" s="268">
        <v>26.6</v>
      </c>
      <c r="Z191" s="268">
        <v>5.4</v>
      </c>
      <c r="AA191" s="268">
        <v>4.5199999999999996</v>
      </c>
      <c r="AB191" s="79">
        <v>81.900000000000006</v>
      </c>
      <c r="AC191" s="79">
        <v>31.8</v>
      </c>
      <c r="AD191" s="79">
        <v>48.9</v>
      </c>
      <c r="AE191" s="268" t="s">
        <v>763</v>
      </c>
      <c r="AF191" s="268" t="s">
        <v>763</v>
      </c>
      <c r="AG191" s="268" t="s">
        <v>763</v>
      </c>
      <c r="AH191" s="268" t="s">
        <v>763</v>
      </c>
      <c r="AI191" s="268" t="s">
        <v>763</v>
      </c>
      <c r="AJ191" s="268" t="s">
        <v>763</v>
      </c>
      <c r="AK191" s="268" t="s">
        <v>763</v>
      </c>
      <c r="AL191" s="268" t="s">
        <v>763</v>
      </c>
      <c r="AM191" s="268" t="s">
        <v>763</v>
      </c>
      <c r="AN191" s="268" t="s">
        <v>763</v>
      </c>
      <c r="AO191" s="268" t="s">
        <v>763</v>
      </c>
      <c r="AP191" s="268" t="s">
        <v>763</v>
      </c>
      <c r="AQ191" s="268" t="s">
        <v>763</v>
      </c>
      <c r="AR191" s="268" t="s">
        <v>763</v>
      </c>
      <c r="AS191" s="268" t="s">
        <v>763</v>
      </c>
      <c r="AT191" s="265"/>
      <c r="AU191" s="265"/>
      <c r="AV191" s="265"/>
      <c r="AW191" s="265"/>
      <c r="AX191" s="265"/>
      <c r="AY191" s="265"/>
    </row>
    <row r="192" spans="1:51" x14ac:dyDescent="0.2">
      <c r="A192" s="265" t="s">
        <v>756</v>
      </c>
      <c r="B192" s="268" t="s">
        <v>309</v>
      </c>
      <c r="C192" s="268" t="s">
        <v>757</v>
      </c>
      <c r="D192" s="265"/>
      <c r="E192" s="269">
        <v>44771</v>
      </c>
      <c r="F192" s="268" t="s">
        <v>1143</v>
      </c>
      <c r="G192" s="268" t="s">
        <v>1158</v>
      </c>
      <c r="H192" s="265" t="s">
        <v>1157</v>
      </c>
      <c r="I192" s="268">
        <v>3</v>
      </c>
      <c r="J192" s="268" t="s">
        <v>760</v>
      </c>
      <c r="K192" s="270">
        <v>0.35347222222222219</v>
      </c>
      <c r="L192" s="268">
        <v>2</v>
      </c>
      <c r="M192" s="268">
        <v>1</v>
      </c>
      <c r="N192" s="268" t="s">
        <v>783</v>
      </c>
      <c r="O192" s="268" t="s">
        <v>761</v>
      </c>
      <c r="P192" s="268">
        <v>1.1000000000000001</v>
      </c>
      <c r="Q192" s="268" t="s">
        <v>761</v>
      </c>
      <c r="R192" s="268" t="s">
        <v>761</v>
      </c>
      <c r="S192" s="268">
        <v>1.1000000000000001</v>
      </c>
      <c r="T192" s="271">
        <v>1</v>
      </c>
      <c r="U192" s="268">
        <v>8.3000000000000007</v>
      </c>
      <c r="V192" s="268">
        <v>24.5</v>
      </c>
      <c r="W192" s="272">
        <v>0.3298611111111111</v>
      </c>
      <c r="X192" s="268">
        <v>0.15</v>
      </c>
      <c r="Y192" s="268">
        <v>25.7</v>
      </c>
      <c r="Z192" s="268">
        <v>7.65</v>
      </c>
      <c r="AA192" s="268">
        <v>6.37</v>
      </c>
      <c r="AB192" s="79">
        <v>96.1</v>
      </c>
      <c r="AC192" s="79">
        <v>32.4</v>
      </c>
      <c r="AD192" s="79">
        <v>49.8</v>
      </c>
      <c r="AE192" s="268" t="s">
        <v>763</v>
      </c>
      <c r="AF192" s="268" t="s">
        <v>763</v>
      </c>
      <c r="AG192" s="268" t="s">
        <v>763</v>
      </c>
      <c r="AH192" s="268" t="s">
        <v>763</v>
      </c>
      <c r="AI192" s="268" t="s">
        <v>763</v>
      </c>
      <c r="AJ192" s="268" t="s">
        <v>763</v>
      </c>
      <c r="AK192" s="268" t="s">
        <v>763</v>
      </c>
      <c r="AL192" s="268" t="s">
        <v>763</v>
      </c>
      <c r="AM192" s="268" t="s">
        <v>763</v>
      </c>
      <c r="AN192" s="268" t="s">
        <v>763</v>
      </c>
      <c r="AO192" s="268" t="s">
        <v>763</v>
      </c>
      <c r="AP192" s="268" t="s">
        <v>763</v>
      </c>
      <c r="AQ192" s="268" t="s">
        <v>763</v>
      </c>
      <c r="AR192" s="268" t="s">
        <v>763</v>
      </c>
      <c r="AS192" s="268" t="s">
        <v>763</v>
      </c>
      <c r="AT192" s="265"/>
      <c r="AU192" s="265"/>
      <c r="AV192" s="265"/>
      <c r="AW192" s="265"/>
      <c r="AX192" s="265"/>
      <c r="AY192" s="265"/>
    </row>
    <row r="193" spans="1:51" x14ac:dyDescent="0.2">
      <c r="A193" s="265" t="s">
        <v>756</v>
      </c>
      <c r="B193" s="268" t="s">
        <v>309</v>
      </c>
      <c r="C193" s="268" t="s">
        <v>764</v>
      </c>
      <c r="D193" s="265"/>
      <c r="E193" s="269">
        <v>44771</v>
      </c>
      <c r="F193" s="268" t="s">
        <v>1143</v>
      </c>
      <c r="G193" s="268" t="s">
        <v>1158</v>
      </c>
      <c r="H193" s="265" t="s">
        <v>1157</v>
      </c>
      <c r="I193" s="268">
        <v>3</v>
      </c>
      <c r="J193" s="268" t="s">
        <v>760</v>
      </c>
      <c r="K193" s="270">
        <v>0.35347222222222219</v>
      </c>
      <c r="L193" s="268">
        <v>2</v>
      </c>
      <c r="M193" s="268">
        <v>1</v>
      </c>
      <c r="N193" s="268" t="s">
        <v>783</v>
      </c>
      <c r="O193" s="268" t="s">
        <v>761</v>
      </c>
      <c r="P193" s="268">
        <v>1.1000000000000001</v>
      </c>
      <c r="Q193" s="268" t="s">
        <v>761</v>
      </c>
      <c r="R193" s="268" t="s">
        <v>761</v>
      </c>
      <c r="S193" s="268">
        <v>1.1000000000000001</v>
      </c>
      <c r="T193" s="271">
        <v>1</v>
      </c>
      <c r="U193" s="268">
        <v>8.3000000000000007</v>
      </c>
      <c r="V193" s="268">
        <v>24.5</v>
      </c>
      <c r="W193" s="272">
        <v>0.3298611111111111</v>
      </c>
      <c r="X193" s="268">
        <v>0.505</v>
      </c>
      <c r="Y193" s="268">
        <v>25.7</v>
      </c>
      <c r="Z193" s="268">
        <v>6.53</v>
      </c>
      <c r="AA193" s="268">
        <v>5.45</v>
      </c>
      <c r="AB193" s="79">
        <v>96</v>
      </c>
      <c r="AC193" s="79">
        <v>32.1</v>
      </c>
      <c r="AD193" s="79">
        <v>49.4</v>
      </c>
      <c r="AE193" s="268">
        <v>0.6</v>
      </c>
      <c r="AF193" s="268">
        <v>0.24</v>
      </c>
      <c r="AG193" s="268">
        <v>0.12</v>
      </c>
      <c r="AH193" s="268">
        <v>0.36</v>
      </c>
      <c r="AI193" s="268">
        <v>10.4</v>
      </c>
      <c r="AJ193" s="79">
        <v>10.76</v>
      </c>
      <c r="AK193" s="268">
        <v>130.33000000000001</v>
      </c>
      <c r="AL193" s="268">
        <v>15.17</v>
      </c>
      <c r="AM193" s="268">
        <v>8.59</v>
      </c>
      <c r="AN193" s="268">
        <v>25.57</v>
      </c>
      <c r="AO193" s="268">
        <v>25.93</v>
      </c>
      <c r="AP193" s="268">
        <v>2.08</v>
      </c>
      <c r="AQ193" s="268">
        <v>0.03</v>
      </c>
      <c r="AR193" s="271">
        <v>1</v>
      </c>
      <c r="AS193" s="268">
        <v>2.11</v>
      </c>
      <c r="AT193" s="265"/>
      <c r="AU193" s="265"/>
      <c r="AV193" s="265"/>
      <c r="AW193" s="265"/>
      <c r="AX193" s="265"/>
      <c r="AY193" s="265"/>
    </row>
    <row r="194" spans="1:51" x14ac:dyDescent="0.2">
      <c r="A194" s="265" t="s">
        <v>756</v>
      </c>
      <c r="B194" s="268" t="s">
        <v>309</v>
      </c>
      <c r="C194" s="268" t="s">
        <v>765</v>
      </c>
      <c r="D194" s="265"/>
      <c r="E194" s="269">
        <v>44771</v>
      </c>
      <c r="F194" s="268" t="s">
        <v>1143</v>
      </c>
      <c r="G194" s="268" t="s">
        <v>1158</v>
      </c>
      <c r="H194" s="265" t="s">
        <v>1157</v>
      </c>
      <c r="I194" s="268">
        <v>3</v>
      </c>
      <c r="J194" s="268" t="s">
        <v>760</v>
      </c>
      <c r="K194" s="270">
        <v>0.35347222222222219</v>
      </c>
      <c r="L194" s="268">
        <v>2</v>
      </c>
      <c r="M194" s="268">
        <v>1</v>
      </c>
      <c r="N194" s="268" t="s">
        <v>783</v>
      </c>
      <c r="O194" s="268" t="s">
        <v>761</v>
      </c>
      <c r="P194" s="268">
        <v>1.1000000000000001</v>
      </c>
      <c r="Q194" s="268" t="s">
        <v>761</v>
      </c>
      <c r="R194" s="268" t="s">
        <v>761</v>
      </c>
      <c r="S194" s="268">
        <v>1.1000000000000001</v>
      </c>
      <c r="T194" s="271">
        <v>1</v>
      </c>
      <c r="U194" s="268">
        <v>8.3000000000000007</v>
      </c>
      <c r="V194" s="268">
        <v>24.5</v>
      </c>
      <c r="W194" s="272">
        <v>0.3298611111111111</v>
      </c>
      <c r="X194" s="268">
        <v>0.8</v>
      </c>
      <c r="Y194" s="268">
        <v>25.7</v>
      </c>
      <c r="Z194" s="268">
        <v>6.52</v>
      </c>
      <c r="AA194" s="268">
        <v>5.43</v>
      </c>
      <c r="AB194" s="79">
        <v>95.9</v>
      </c>
      <c r="AC194" s="79">
        <v>32.299999999999997</v>
      </c>
      <c r="AD194" s="79">
        <v>49.7</v>
      </c>
      <c r="AE194" s="268" t="s">
        <v>763</v>
      </c>
      <c r="AF194" s="268" t="s">
        <v>763</v>
      </c>
      <c r="AG194" s="268" t="s">
        <v>763</v>
      </c>
      <c r="AH194" s="268" t="s">
        <v>763</v>
      </c>
      <c r="AI194" s="268" t="s">
        <v>763</v>
      </c>
      <c r="AJ194" s="268" t="s">
        <v>763</v>
      </c>
      <c r="AK194" s="268" t="s">
        <v>763</v>
      </c>
      <c r="AL194" s="268" t="s">
        <v>763</v>
      </c>
      <c r="AM194" s="268" t="s">
        <v>763</v>
      </c>
      <c r="AN194" s="268" t="s">
        <v>763</v>
      </c>
      <c r="AO194" s="268" t="s">
        <v>763</v>
      </c>
      <c r="AP194" s="268" t="s">
        <v>763</v>
      </c>
      <c r="AQ194" s="268" t="s">
        <v>763</v>
      </c>
      <c r="AR194" s="268" t="s">
        <v>763</v>
      </c>
      <c r="AS194" s="268" t="s">
        <v>763</v>
      </c>
      <c r="AT194" s="265"/>
      <c r="AU194" s="265"/>
      <c r="AV194" s="265"/>
      <c r="AW194" s="265"/>
      <c r="AX194" s="265"/>
      <c r="AY194" s="265"/>
    </row>
    <row r="195" spans="1:51" x14ac:dyDescent="0.2">
      <c r="A195" s="265" t="s">
        <v>756</v>
      </c>
      <c r="B195" s="268" t="s">
        <v>311</v>
      </c>
      <c r="C195" s="268" t="s">
        <v>757</v>
      </c>
      <c r="D195" s="265"/>
      <c r="E195" s="269">
        <v>44771</v>
      </c>
      <c r="F195" s="268" t="s">
        <v>761</v>
      </c>
      <c r="G195" s="268" t="s">
        <v>1159</v>
      </c>
      <c r="H195" s="265" t="s">
        <v>761</v>
      </c>
      <c r="I195" s="268" t="s">
        <v>761</v>
      </c>
      <c r="J195" s="268" t="s">
        <v>761</v>
      </c>
      <c r="K195" s="268" t="s">
        <v>761</v>
      </c>
      <c r="L195" s="268" t="s">
        <v>761</v>
      </c>
      <c r="M195" s="268" t="s">
        <v>761</v>
      </c>
      <c r="N195" s="268" t="s">
        <v>761</v>
      </c>
      <c r="O195" s="268" t="s">
        <v>761</v>
      </c>
      <c r="P195" s="268" t="s">
        <v>761</v>
      </c>
      <c r="Q195" s="268" t="s">
        <v>761</v>
      </c>
      <c r="R195" s="268" t="s">
        <v>761</v>
      </c>
      <c r="S195" s="268" t="s">
        <v>761</v>
      </c>
      <c r="T195" s="268" t="s">
        <v>761</v>
      </c>
      <c r="U195" s="268" t="s">
        <v>761</v>
      </c>
      <c r="V195" s="268" t="s">
        <v>761</v>
      </c>
      <c r="W195" s="268" t="s">
        <v>761</v>
      </c>
      <c r="X195" s="268" t="s">
        <v>761</v>
      </c>
      <c r="Y195" s="268" t="s">
        <v>761</v>
      </c>
      <c r="Z195" s="268" t="s">
        <v>761</v>
      </c>
      <c r="AA195" s="268" t="s">
        <v>761</v>
      </c>
      <c r="AB195" s="79" t="s">
        <v>761</v>
      </c>
      <c r="AC195" s="79">
        <v>27.1</v>
      </c>
      <c r="AD195" s="79">
        <v>42.5</v>
      </c>
      <c r="AE195" s="268" t="s">
        <v>763</v>
      </c>
      <c r="AF195" s="268" t="s">
        <v>763</v>
      </c>
      <c r="AG195" s="268" t="s">
        <v>763</v>
      </c>
      <c r="AH195" s="268" t="s">
        <v>763</v>
      </c>
      <c r="AI195" s="268" t="s">
        <v>763</v>
      </c>
      <c r="AJ195" s="268" t="s">
        <v>763</v>
      </c>
      <c r="AK195" s="268" t="s">
        <v>763</v>
      </c>
      <c r="AL195" s="268" t="s">
        <v>763</v>
      </c>
      <c r="AM195" s="268" t="s">
        <v>763</v>
      </c>
      <c r="AN195" s="268" t="s">
        <v>763</v>
      </c>
      <c r="AO195" s="268" t="s">
        <v>763</v>
      </c>
      <c r="AP195" s="268" t="s">
        <v>763</v>
      </c>
      <c r="AQ195" s="268" t="s">
        <v>763</v>
      </c>
      <c r="AR195" s="268" t="s">
        <v>763</v>
      </c>
      <c r="AS195" s="268" t="s">
        <v>763</v>
      </c>
      <c r="AT195" s="265"/>
      <c r="AU195" s="265"/>
      <c r="AV195" s="265"/>
      <c r="AW195" s="265"/>
      <c r="AX195" s="265"/>
      <c r="AY195" s="265"/>
    </row>
    <row r="196" spans="1:51" x14ac:dyDescent="0.2">
      <c r="A196" s="265" t="s">
        <v>756</v>
      </c>
      <c r="B196" s="268" t="s">
        <v>311</v>
      </c>
      <c r="C196" s="268" t="s">
        <v>764</v>
      </c>
      <c r="D196" s="265"/>
      <c r="E196" s="269">
        <v>44771</v>
      </c>
      <c r="F196" s="268" t="s">
        <v>761</v>
      </c>
      <c r="G196" s="268" t="s">
        <v>1159</v>
      </c>
      <c r="H196" s="265" t="s">
        <v>761</v>
      </c>
      <c r="I196" s="268" t="s">
        <v>761</v>
      </c>
      <c r="J196" s="268" t="s">
        <v>761</v>
      </c>
      <c r="K196" s="268" t="s">
        <v>761</v>
      </c>
      <c r="L196" s="268" t="s">
        <v>761</v>
      </c>
      <c r="M196" s="268" t="s">
        <v>761</v>
      </c>
      <c r="N196" s="268" t="s">
        <v>761</v>
      </c>
      <c r="O196" s="268" t="s">
        <v>761</v>
      </c>
      <c r="P196" s="268" t="s">
        <v>761</v>
      </c>
      <c r="Q196" s="268" t="s">
        <v>761</v>
      </c>
      <c r="R196" s="268" t="s">
        <v>761</v>
      </c>
      <c r="S196" s="268" t="s">
        <v>761</v>
      </c>
      <c r="T196" s="268" t="s">
        <v>761</v>
      </c>
      <c r="U196" s="268" t="s">
        <v>761</v>
      </c>
      <c r="V196" s="268" t="s">
        <v>761</v>
      </c>
      <c r="W196" s="268" t="s">
        <v>761</v>
      </c>
      <c r="X196" s="275" t="s">
        <v>761</v>
      </c>
      <c r="Y196" s="268" t="s">
        <v>761</v>
      </c>
      <c r="Z196" s="268" t="s">
        <v>761</v>
      </c>
      <c r="AA196" s="268" t="s">
        <v>761</v>
      </c>
      <c r="AB196" s="79" t="s">
        <v>761</v>
      </c>
      <c r="AC196" s="79">
        <v>27.4</v>
      </c>
      <c r="AD196" s="79">
        <v>42.9</v>
      </c>
      <c r="AE196" s="268">
        <v>0.6</v>
      </c>
      <c r="AF196" s="268">
        <v>0.98</v>
      </c>
      <c r="AG196" s="268">
        <v>0.85</v>
      </c>
      <c r="AH196" s="268">
        <v>1.83</v>
      </c>
      <c r="AI196" s="268">
        <v>30.6</v>
      </c>
      <c r="AJ196" s="79">
        <v>32.44</v>
      </c>
      <c r="AK196" s="268">
        <v>147.49</v>
      </c>
      <c r="AL196" s="268">
        <v>20.239999999999998</v>
      </c>
      <c r="AM196" s="268">
        <v>7.29</v>
      </c>
      <c r="AN196" s="268">
        <v>50.85</v>
      </c>
      <c r="AO196" s="268">
        <v>52.68</v>
      </c>
      <c r="AP196" s="268">
        <v>6.45</v>
      </c>
      <c r="AQ196" s="268">
        <v>0.03</v>
      </c>
      <c r="AR196" s="271">
        <v>1</v>
      </c>
      <c r="AS196" s="268">
        <v>6.48</v>
      </c>
      <c r="AT196" s="265"/>
      <c r="AU196" s="265"/>
      <c r="AV196" s="265"/>
      <c r="AW196" s="265"/>
      <c r="AX196" s="265"/>
      <c r="AY196" s="265"/>
    </row>
    <row r="197" spans="1:51" x14ac:dyDescent="0.2">
      <c r="A197" s="265" t="s">
        <v>756</v>
      </c>
      <c r="B197" s="268" t="s">
        <v>311</v>
      </c>
      <c r="C197" s="268" t="s">
        <v>765</v>
      </c>
      <c r="D197" s="265"/>
      <c r="E197" s="269">
        <v>44771</v>
      </c>
      <c r="F197" s="268" t="s">
        <v>761</v>
      </c>
      <c r="G197" s="268" t="s">
        <v>1159</v>
      </c>
      <c r="H197" s="265" t="s">
        <v>761</v>
      </c>
      <c r="I197" s="268" t="s">
        <v>761</v>
      </c>
      <c r="J197" s="268" t="s">
        <v>761</v>
      </c>
      <c r="K197" s="268" t="s">
        <v>761</v>
      </c>
      <c r="L197" s="268" t="s">
        <v>761</v>
      </c>
      <c r="M197" s="268" t="s">
        <v>761</v>
      </c>
      <c r="N197" s="268" t="s">
        <v>761</v>
      </c>
      <c r="O197" s="268" t="s">
        <v>761</v>
      </c>
      <c r="P197" s="268" t="s">
        <v>761</v>
      </c>
      <c r="Q197" s="268" t="s">
        <v>761</v>
      </c>
      <c r="R197" s="268" t="s">
        <v>761</v>
      </c>
      <c r="S197" s="268" t="s">
        <v>761</v>
      </c>
      <c r="T197" s="268" t="s">
        <v>761</v>
      </c>
      <c r="U197" s="268" t="s">
        <v>761</v>
      </c>
      <c r="V197" s="268" t="s">
        <v>761</v>
      </c>
      <c r="W197" s="268" t="s">
        <v>761</v>
      </c>
      <c r="X197" s="268" t="s">
        <v>761</v>
      </c>
      <c r="Y197" s="268" t="s">
        <v>761</v>
      </c>
      <c r="Z197" s="268" t="s">
        <v>761</v>
      </c>
      <c r="AA197" s="268" t="s">
        <v>761</v>
      </c>
      <c r="AB197" s="79" t="s">
        <v>761</v>
      </c>
      <c r="AC197" s="79">
        <v>28.9</v>
      </c>
      <c r="AD197" s="79">
        <v>44.9</v>
      </c>
      <c r="AE197" s="268" t="s">
        <v>763</v>
      </c>
      <c r="AF197" s="268" t="s">
        <v>763</v>
      </c>
      <c r="AG197" s="268" t="s">
        <v>763</v>
      </c>
      <c r="AH197" s="268" t="s">
        <v>763</v>
      </c>
      <c r="AI197" s="268" t="s">
        <v>763</v>
      </c>
      <c r="AJ197" s="268" t="s">
        <v>763</v>
      </c>
      <c r="AK197" s="268" t="s">
        <v>763</v>
      </c>
      <c r="AL197" s="268" t="s">
        <v>763</v>
      </c>
      <c r="AM197" s="268" t="s">
        <v>763</v>
      </c>
      <c r="AN197" s="268" t="s">
        <v>763</v>
      </c>
      <c r="AO197" s="268" t="s">
        <v>763</v>
      </c>
      <c r="AP197" s="268" t="s">
        <v>763</v>
      </c>
      <c r="AQ197" s="268" t="s">
        <v>763</v>
      </c>
      <c r="AR197" s="268" t="s">
        <v>763</v>
      </c>
      <c r="AS197" s="268" t="s">
        <v>763</v>
      </c>
      <c r="AT197" s="265"/>
      <c r="AU197" s="265"/>
      <c r="AV197" s="265"/>
      <c r="AW197" s="265"/>
      <c r="AX197" s="265"/>
      <c r="AY197" s="265"/>
    </row>
    <row r="198" spans="1:51" x14ac:dyDescent="0.2">
      <c r="A198" s="268" t="s">
        <v>756</v>
      </c>
      <c r="B198" s="268" t="s">
        <v>394</v>
      </c>
      <c r="C198" s="268" t="s">
        <v>757</v>
      </c>
      <c r="D198" s="268"/>
      <c r="E198" s="273">
        <v>44788</v>
      </c>
      <c r="F198" s="268" t="s">
        <v>70</v>
      </c>
      <c r="G198" s="268" t="s">
        <v>1124</v>
      </c>
      <c r="H198" s="268" t="s">
        <v>1173</v>
      </c>
      <c r="I198" s="268">
        <v>0</v>
      </c>
      <c r="J198" s="268" t="s">
        <v>760</v>
      </c>
      <c r="K198" s="270">
        <v>0.42569444444444443</v>
      </c>
      <c r="L198" s="268">
        <v>2</v>
      </c>
      <c r="M198" s="268">
        <v>1</v>
      </c>
      <c r="N198" s="268" t="s">
        <v>519</v>
      </c>
      <c r="O198" s="268" t="s">
        <v>808</v>
      </c>
      <c r="P198" s="268" t="s">
        <v>761</v>
      </c>
      <c r="Q198" s="268">
        <v>1.1000000000000001</v>
      </c>
      <c r="R198" s="268">
        <v>1.2</v>
      </c>
      <c r="S198" s="268">
        <v>1.1499999999999999</v>
      </c>
      <c r="T198" s="268" t="s">
        <v>761</v>
      </c>
      <c r="U198" s="268">
        <v>7.96</v>
      </c>
      <c r="V198" s="268">
        <v>26.2</v>
      </c>
      <c r="W198" s="272">
        <v>0.30208333333333331</v>
      </c>
      <c r="X198" s="268">
        <v>0.15</v>
      </c>
      <c r="Y198" s="268">
        <v>25.2</v>
      </c>
      <c r="Z198" s="268">
        <v>8.11</v>
      </c>
      <c r="AA198" s="268">
        <v>6.79</v>
      </c>
      <c r="AB198" s="79">
        <v>114.7</v>
      </c>
      <c r="AC198" s="79">
        <v>31.3</v>
      </c>
      <c r="AD198" s="79">
        <v>48.3</v>
      </c>
      <c r="AE198" s="268" t="s">
        <v>763</v>
      </c>
      <c r="AF198" s="268" t="s">
        <v>763</v>
      </c>
      <c r="AG198" s="268" t="s">
        <v>763</v>
      </c>
      <c r="AH198" s="268" t="s">
        <v>763</v>
      </c>
      <c r="AI198" s="268" t="s">
        <v>763</v>
      </c>
      <c r="AJ198" s="268" t="s">
        <v>763</v>
      </c>
      <c r="AK198" s="268" t="s">
        <v>763</v>
      </c>
      <c r="AL198" s="268" t="s">
        <v>763</v>
      </c>
      <c r="AM198" s="268" t="s">
        <v>763</v>
      </c>
      <c r="AN198" s="268" t="s">
        <v>763</v>
      </c>
      <c r="AO198" s="268" t="s">
        <v>763</v>
      </c>
      <c r="AP198" s="268" t="s">
        <v>763</v>
      </c>
      <c r="AQ198" s="268" t="s">
        <v>763</v>
      </c>
      <c r="AR198" s="268" t="s">
        <v>763</v>
      </c>
      <c r="AS198" s="268" t="s">
        <v>763</v>
      </c>
      <c r="AT198" s="268"/>
      <c r="AU198" s="268"/>
      <c r="AV198" s="268"/>
      <c r="AW198" s="268"/>
      <c r="AX198" s="268"/>
      <c r="AY198" s="265"/>
    </row>
    <row r="199" spans="1:51" x14ac:dyDescent="0.2">
      <c r="A199" s="268" t="s">
        <v>756</v>
      </c>
      <c r="B199" s="268" t="s">
        <v>394</v>
      </c>
      <c r="C199" s="268" t="s">
        <v>764</v>
      </c>
      <c r="D199" s="268"/>
      <c r="E199" s="273">
        <v>44788</v>
      </c>
      <c r="F199" s="268" t="s">
        <v>70</v>
      </c>
      <c r="G199" s="268" t="s">
        <v>1124</v>
      </c>
      <c r="H199" s="268" t="s">
        <v>1173</v>
      </c>
      <c r="I199" s="268">
        <v>0</v>
      </c>
      <c r="J199" s="268" t="s">
        <v>760</v>
      </c>
      <c r="K199" s="270">
        <v>0.42569444444444443</v>
      </c>
      <c r="L199" s="268">
        <v>2</v>
      </c>
      <c r="M199" s="268">
        <v>1</v>
      </c>
      <c r="N199" s="268" t="s">
        <v>519</v>
      </c>
      <c r="O199" s="268" t="s">
        <v>808</v>
      </c>
      <c r="P199" s="268" t="s">
        <v>761</v>
      </c>
      <c r="Q199" s="268">
        <v>1.1000000000000001</v>
      </c>
      <c r="R199" s="268">
        <v>1.2</v>
      </c>
      <c r="S199" s="268">
        <v>1.1499999999999999</v>
      </c>
      <c r="T199" s="268" t="s">
        <v>761</v>
      </c>
      <c r="U199" s="268">
        <v>7.96</v>
      </c>
      <c r="V199" s="268">
        <v>26.2</v>
      </c>
      <c r="W199" s="272">
        <v>0.30208333333333331</v>
      </c>
      <c r="X199" s="268">
        <v>0.6</v>
      </c>
      <c r="Y199" s="268">
        <v>24.6</v>
      </c>
      <c r="Z199" s="268">
        <v>7.23</v>
      </c>
      <c r="AA199" s="268">
        <v>6.05</v>
      </c>
      <c r="AB199" s="79">
        <v>121.2</v>
      </c>
      <c r="AC199" s="79">
        <v>31.3</v>
      </c>
      <c r="AD199" s="79">
        <v>48.3</v>
      </c>
      <c r="AE199" s="268">
        <v>0.47</v>
      </c>
      <c r="AF199" s="268">
        <v>3.68</v>
      </c>
      <c r="AG199" s="268">
        <v>0.52</v>
      </c>
      <c r="AH199" s="268">
        <v>4.2</v>
      </c>
      <c r="AI199" s="268">
        <v>34.28</v>
      </c>
      <c r="AJ199" s="79">
        <v>38.49</v>
      </c>
      <c r="AK199" s="268">
        <v>187.67</v>
      </c>
      <c r="AL199" s="268">
        <v>24.02</v>
      </c>
      <c r="AM199" s="268">
        <v>7.81</v>
      </c>
      <c r="AN199" s="268">
        <v>58.31</v>
      </c>
      <c r="AO199" s="268">
        <v>62.51</v>
      </c>
      <c r="AP199" s="268">
        <v>3.57</v>
      </c>
      <c r="AQ199" s="268">
        <v>0.03</v>
      </c>
      <c r="AR199" s="271">
        <v>1</v>
      </c>
      <c r="AS199" s="268">
        <v>3.6</v>
      </c>
      <c r="AT199" s="268"/>
      <c r="AU199" s="268"/>
      <c r="AV199" s="268"/>
      <c r="AW199" s="268"/>
      <c r="AX199" s="268"/>
      <c r="AY199" s="265"/>
    </row>
    <row r="200" spans="1:51" x14ac:dyDescent="0.2">
      <c r="A200" s="268" t="s">
        <v>756</v>
      </c>
      <c r="B200" s="268" t="s">
        <v>394</v>
      </c>
      <c r="C200" s="268" t="s">
        <v>765</v>
      </c>
      <c r="D200" s="268"/>
      <c r="E200" s="273">
        <v>44788</v>
      </c>
      <c r="F200" s="268" t="s">
        <v>70</v>
      </c>
      <c r="G200" s="268" t="s">
        <v>1124</v>
      </c>
      <c r="H200" s="268" t="s">
        <v>1173</v>
      </c>
      <c r="I200" s="268">
        <v>0</v>
      </c>
      <c r="J200" s="268" t="s">
        <v>760</v>
      </c>
      <c r="K200" s="270">
        <v>0.42569444444444443</v>
      </c>
      <c r="L200" s="268">
        <v>2</v>
      </c>
      <c r="M200" s="268">
        <v>1</v>
      </c>
      <c r="N200" s="268" t="s">
        <v>519</v>
      </c>
      <c r="O200" s="268" t="s">
        <v>808</v>
      </c>
      <c r="P200" s="268" t="s">
        <v>761</v>
      </c>
      <c r="Q200" s="268">
        <v>1.1000000000000001</v>
      </c>
      <c r="R200" s="268">
        <v>1.2</v>
      </c>
      <c r="S200" s="268">
        <v>1.1499999999999999</v>
      </c>
      <c r="T200" s="268" t="s">
        <v>761</v>
      </c>
      <c r="U200" s="268">
        <v>7.96</v>
      </c>
      <c r="V200" s="268">
        <v>26.2</v>
      </c>
      <c r="W200" s="272">
        <v>0.30208333333333331</v>
      </c>
      <c r="X200" s="268">
        <v>0.9</v>
      </c>
      <c r="Y200" s="268" t="s">
        <v>761</v>
      </c>
      <c r="Z200" s="268">
        <v>6.12</v>
      </c>
      <c r="AA200" s="268">
        <v>5.12</v>
      </c>
      <c r="AB200" s="79">
        <v>113.3</v>
      </c>
      <c r="AC200" s="79">
        <v>31.4</v>
      </c>
      <c r="AD200" s="79">
        <v>48.7</v>
      </c>
      <c r="AE200" s="268" t="s">
        <v>763</v>
      </c>
      <c r="AF200" s="268" t="s">
        <v>763</v>
      </c>
      <c r="AG200" s="268" t="s">
        <v>763</v>
      </c>
      <c r="AH200" s="268" t="s">
        <v>763</v>
      </c>
      <c r="AI200" s="268" t="s">
        <v>763</v>
      </c>
      <c r="AJ200" s="268" t="s">
        <v>763</v>
      </c>
      <c r="AK200" s="268" t="s">
        <v>763</v>
      </c>
      <c r="AL200" s="268" t="s">
        <v>763</v>
      </c>
      <c r="AM200" s="268" t="s">
        <v>763</v>
      </c>
      <c r="AN200" s="268" t="s">
        <v>763</v>
      </c>
      <c r="AO200" s="268" t="s">
        <v>763</v>
      </c>
      <c r="AP200" s="268" t="s">
        <v>763</v>
      </c>
      <c r="AQ200" s="268" t="s">
        <v>763</v>
      </c>
      <c r="AR200" s="268" t="s">
        <v>763</v>
      </c>
      <c r="AS200" s="268" t="s">
        <v>763</v>
      </c>
      <c r="AT200" s="268"/>
      <c r="AU200" s="268"/>
      <c r="AV200" s="268"/>
      <c r="AW200" s="268"/>
      <c r="AX200" s="268"/>
      <c r="AY200" s="265"/>
    </row>
    <row r="201" spans="1:51" x14ac:dyDescent="0.2">
      <c r="A201" s="268" t="s">
        <v>756</v>
      </c>
      <c r="B201" s="268" t="s">
        <v>395</v>
      </c>
      <c r="C201" s="268" t="s">
        <v>757</v>
      </c>
      <c r="D201" s="268"/>
      <c r="E201" s="273">
        <v>44788</v>
      </c>
      <c r="F201" s="268" t="s">
        <v>70</v>
      </c>
      <c r="G201" s="268" t="s">
        <v>1126</v>
      </c>
      <c r="H201" s="268" t="s">
        <v>1173</v>
      </c>
      <c r="I201" s="268">
        <v>0</v>
      </c>
      <c r="J201" s="268" t="s">
        <v>760</v>
      </c>
      <c r="K201" s="270">
        <v>0.42569444444444443</v>
      </c>
      <c r="L201" s="268">
        <v>2</v>
      </c>
      <c r="M201" s="268">
        <v>1</v>
      </c>
      <c r="N201" s="268" t="s">
        <v>519</v>
      </c>
      <c r="O201" s="268" t="s">
        <v>1174</v>
      </c>
      <c r="P201" s="268" t="s">
        <v>761</v>
      </c>
      <c r="Q201" s="268" t="s">
        <v>761</v>
      </c>
      <c r="R201" s="268" t="s">
        <v>761</v>
      </c>
      <c r="S201" s="268">
        <v>1.1000000000000001</v>
      </c>
      <c r="T201" s="268" t="s">
        <v>761</v>
      </c>
      <c r="U201" s="268">
        <v>8.8699999999999992</v>
      </c>
      <c r="V201" s="268">
        <v>21.2</v>
      </c>
      <c r="W201" s="272">
        <v>0.30694444444444441</v>
      </c>
      <c r="X201" s="268">
        <v>0.15</v>
      </c>
      <c r="Y201" s="268">
        <v>23.7</v>
      </c>
      <c r="Z201" s="268">
        <v>7.1</v>
      </c>
      <c r="AA201" s="268">
        <v>5.94</v>
      </c>
      <c r="AB201" s="79">
        <v>98.3</v>
      </c>
      <c r="AC201" s="79">
        <v>31.2</v>
      </c>
      <c r="AD201" s="79">
        <v>48.4</v>
      </c>
      <c r="AE201" s="268" t="s">
        <v>763</v>
      </c>
      <c r="AF201" s="268" t="s">
        <v>763</v>
      </c>
      <c r="AG201" s="268" t="s">
        <v>763</v>
      </c>
      <c r="AH201" s="268" t="s">
        <v>763</v>
      </c>
      <c r="AI201" s="268" t="s">
        <v>763</v>
      </c>
      <c r="AJ201" s="268" t="s">
        <v>763</v>
      </c>
      <c r="AK201" s="268" t="s">
        <v>763</v>
      </c>
      <c r="AL201" s="268" t="s">
        <v>763</v>
      </c>
      <c r="AM201" s="268" t="s">
        <v>763</v>
      </c>
      <c r="AN201" s="268" t="s">
        <v>763</v>
      </c>
      <c r="AO201" s="268" t="s">
        <v>763</v>
      </c>
      <c r="AP201" s="268" t="s">
        <v>763</v>
      </c>
      <c r="AQ201" s="268" t="s">
        <v>763</v>
      </c>
      <c r="AR201" s="268" t="s">
        <v>763</v>
      </c>
      <c r="AS201" s="268" t="s">
        <v>763</v>
      </c>
      <c r="AT201" s="268"/>
      <c r="AU201" s="268"/>
      <c r="AV201" s="268"/>
      <c r="AW201" s="268"/>
      <c r="AX201" s="268"/>
      <c r="AY201" s="265"/>
    </row>
    <row r="202" spans="1:51" x14ac:dyDescent="0.2">
      <c r="A202" s="268" t="s">
        <v>756</v>
      </c>
      <c r="B202" s="268" t="s">
        <v>395</v>
      </c>
      <c r="C202" s="268" t="s">
        <v>764</v>
      </c>
      <c r="D202" s="268"/>
      <c r="E202" s="273">
        <v>44788</v>
      </c>
      <c r="F202" s="268" t="s">
        <v>70</v>
      </c>
      <c r="G202" s="268" t="s">
        <v>1126</v>
      </c>
      <c r="H202" s="268" t="s">
        <v>1173</v>
      </c>
      <c r="I202" s="268">
        <v>0</v>
      </c>
      <c r="J202" s="268" t="s">
        <v>760</v>
      </c>
      <c r="K202" s="270">
        <v>0.42569444444444443</v>
      </c>
      <c r="L202" s="268">
        <v>2</v>
      </c>
      <c r="M202" s="268">
        <v>1</v>
      </c>
      <c r="N202" s="268" t="s">
        <v>519</v>
      </c>
      <c r="O202" s="268" t="s">
        <v>1174</v>
      </c>
      <c r="P202" s="268" t="s">
        <v>761</v>
      </c>
      <c r="Q202" s="268" t="s">
        <v>761</v>
      </c>
      <c r="R202" s="268" t="s">
        <v>761</v>
      </c>
      <c r="S202" s="268">
        <v>1.1000000000000001</v>
      </c>
      <c r="T202" s="268" t="s">
        <v>761</v>
      </c>
      <c r="U202" s="268">
        <v>8.8699999999999992</v>
      </c>
      <c r="V202" s="268">
        <v>21.2</v>
      </c>
      <c r="W202" s="272">
        <v>0.30694444444444441</v>
      </c>
      <c r="X202" s="268">
        <v>0.5</v>
      </c>
      <c r="Y202" s="268">
        <v>24.1</v>
      </c>
      <c r="Z202" s="268">
        <v>7.11</v>
      </c>
      <c r="AA202" s="268">
        <v>5.95</v>
      </c>
      <c r="AB202" s="79">
        <v>101.3</v>
      </c>
      <c r="AC202" s="79">
        <v>31.2</v>
      </c>
      <c r="AD202" s="79">
        <v>48</v>
      </c>
      <c r="AE202" s="268">
        <v>0.4</v>
      </c>
      <c r="AF202" s="268">
        <v>0.19</v>
      </c>
      <c r="AG202" s="268">
        <v>0.38</v>
      </c>
      <c r="AH202" s="268">
        <v>0.56999999999999995</v>
      </c>
      <c r="AI202" s="268">
        <v>49.82</v>
      </c>
      <c r="AJ202" s="79">
        <v>50.39</v>
      </c>
      <c r="AK202" s="268">
        <v>244.51</v>
      </c>
      <c r="AL202" s="268">
        <v>31.52</v>
      </c>
      <c r="AM202" s="268">
        <v>7.76</v>
      </c>
      <c r="AN202" s="268">
        <v>81.33</v>
      </c>
      <c r="AO202" s="268">
        <v>81.91</v>
      </c>
      <c r="AP202" s="268">
        <v>5.48</v>
      </c>
      <c r="AQ202" s="268">
        <v>0.03</v>
      </c>
      <c r="AR202" s="271">
        <v>1</v>
      </c>
      <c r="AS202" s="268">
        <v>5.51</v>
      </c>
      <c r="AT202" s="268"/>
      <c r="AU202" s="268"/>
      <c r="AV202" s="268"/>
      <c r="AW202" s="268"/>
      <c r="AX202" s="268"/>
      <c r="AY202" s="265"/>
    </row>
    <row r="203" spans="1:51" x14ac:dyDescent="0.2">
      <c r="A203" s="268" t="s">
        <v>756</v>
      </c>
      <c r="B203" s="268" t="s">
        <v>395</v>
      </c>
      <c r="C203" s="268" t="s">
        <v>765</v>
      </c>
      <c r="D203" s="268"/>
      <c r="E203" s="273">
        <v>44788</v>
      </c>
      <c r="F203" s="268" t="s">
        <v>70</v>
      </c>
      <c r="G203" s="268" t="s">
        <v>1126</v>
      </c>
      <c r="H203" s="268" t="s">
        <v>1173</v>
      </c>
      <c r="I203" s="268">
        <v>0</v>
      </c>
      <c r="J203" s="268" t="s">
        <v>760</v>
      </c>
      <c r="K203" s="268">
        <v>0.42569444400000001</v>
      </c>
      <c r="L203" s="268">
        <v>2</v>
      </c>
      <c r="M203" s="268">
        <v>1</v>
      </c>
      <c r="N203" s="268" t="s">
        <v>519</v>
      </c>
      <c r="O203" s="268" t="s">
        <v>1174</v>
      </c>
      <c r="P203" s="268" t="s">
        <v>761</v>
      </c>
      <c r="Q203" s="268" t="s">
        <v>761</v>
      </c>
      <c r="R203" s="268" t="s">
        <v>761</v>
      </c>
      <c r="S203" s="268">
        <v>1.1000000000000001</v>
      </c>
      <c r="T203" s="268" t="s">
        <v>761</v>
      </c>
      <c r="U203" s="268">
        <v>8.8699999999999992</v>
      </c>
      <c r="V203" s="268">
        <v>21.2</v>
      </c>
      <c r="W203" s="272">
        <v>0.30694444444444441</v>
      </c>
      <c r="X203" s="268">
        <v>0.9</v>
      </c>
      <c r="Y203" s="268">
        <v>24</v>
      </c>
      <c r="Z203" s="268">
        <v>6.8</v>
      </c>
      <c r="AA203" s="268">
        <v>5.68</v>
      </c>
      <c r="AB203" s="268">
        <v>101.1</v>
      </c>
      <c r="AC203" s="268">
        <v>31.4</v>
      </c>
      <c r="AD203" s="268">
        <v>48.4</v>
      </c>
      <c r="AE203" s="268" t="s">
        <v>763</v>
      </c>
      <c r="AF203" s="268" t="s">
        <v>763</v>
      </c>
      <c r="AG203" s="268" t="s">
        <v>763</v>
      </c>
      <c r="AH203" s="268" t="s">
        <v>763</v>
      </c>
      <c r="AI203" s="268" t="s">
        <v>763</v>
      </c>
      <c r="AJ203" s="268" t="s">
        <v>763</v>
      </c>
      <c r="AK203" s="268" t="s">
        <v>763</v>
      </c>
      <c r="AL203" s="268" t="s">
        <v>763</v>
      </c>
      <c r="AM203" s="268" t="s">
        <v>763</v>
      </c>
      <c r="AN203" s="268" t="s">
        <v>763</v>
      </c>
      <c r="AO203" s="268" t="s">
        <v>763</v>
      </c>
      <c r="AP203" s="268" t="s">
        <v>763</v>
      </c>
      <c r="AQ203" s="268" t="s">
        <v>763</v>
      </c>
      <c r="AR203" s="268" t="s">
        <v>763</v>
      </c>
      <c r="AS203" s="268" t="s">
        <v>763</v>
      </c>
      <c r="AT203" s="268"/>
      <c r="AU203" s="268"/>
      <c r="AV203" s="268"/>
      <c r="AW203" s="268"/>
      <c r="AX203" s="268"/>
      <c r="AY203" s="265"/>
    </row>
    <row r="204" spans="1:51" x14ac:dyDescent="0.2">
      <c r="A204" s="268" t="s">
        <v>756</v>
      </c>
      <c r="B204" s="268" t="s">
        <v>397</v>
      </c>
      <c r="C204" s="268" t="s">
        <v>757</v>
      </c>
      <c r="D204" s="268"/>
      <c r="E204" s="273">
        <v>44788</v>
      </c>
      <c r="F204" s="268" t="s">
        <v>70</v>
      </c>
      <c r="G204" s="268" t="s">
        <v>1128</v>
      </c>
      <c r="H204" s="268" t="s">
        <v>1173</v>
      </c>
      <c r="I204" s="268">
        <v>0</v>
      </c>
      <c r="J204" s="268" t="s">
        <v>760</v>
      </c>
      <c r="K204" s="268">
        <v>0.42569444400000001</v>
      </c>
      <c r="L204" s="268">
        <v>2</v>
      </c>
      <c r="M204" s="268">
        <v>1</v>
      </c>
      <c r="N204" s="268" t="s">
        <v>519</v>
      </c>
      <c r="O204" s="268" t="s">
        <v>808</v>
      </c>
      <c r="P204" s="268">
        <v>2.2999999999999998</v>
      </c>
      <c r="Q204" s="268" t="s">
        <v>761</v>
      </c>
      <c r="R204" s="268" t="s">
        <v>761</v>
      </c>
      <c r="S204" s="268" t="s">
        <v>1175</v>
      </c>
      <c r="T204" s="268" t="s">
        <v>761</v>
      </c>
      <c r="U204" s="268" t="s">
        <v>761</v>
      </c>
      <c r="V204" s="268">
        <v>23.7</v>
      </c>
      <c r="W204" s="272">
        <v>0.34236111111111112</v>
      </c>
      <c r="X204" s="268">
        <v>2.15</v>
      </c>
      <c r="Y204" s="268">
        <v>22.8</v>
      </c>
      <c r="Z204" s="268">
        <v>6.43</v>
      </c>
      <c r="AA204" s="268">
        <v>5.35</v>
      </c>
      <c r="AB204" s="268">
        <v>91.3</v>
      </c>
      <c r="AC204" s="268">
        <v>31.7</v>
      </c>
      <c r="AD204" s="268">
        <v>48.7</v>
      </c>
      <c r="AE204" s="268" t="s">
        <v>763</v>
      </c>
      <c r="AF204" s="268" t="s">
        <v>763</v>
      </c>
      <c r="AG204" s="268" t="s">
        <v>763</v>
      </c>
      <c r="AH204" s="268" t="s">
        <v>763</v>
      </c>
      <c r="AI204" s="268" t="s">
        <v>763</v>
      </c>
      <c r="AJ204" s="268" t="s">
        <v>763</v>
      </c>
      <c r="AK204" s="268" t="s">
        <v>763</v>
      </c>
      <c r="AL204" s="268" t="s">
        <v>763</v>
      </c>
      <c r="AM204" s="268" t="s">
        <v>763</v>
      </c>
      <c r="AN204" s="268" t="s">
        <v>763</v>
      </c>
      <c r="AO204" s="268" t="s">
        <v>763</v>
      </c>
      <c r="AP204" s="268" t="s">
        <v>763</v>
      </c>
      <c r="AQ204" s="268" t="s">
        <v>763</v>
      </c>
      <c r="AR204" s="268" t="s">
        <v>763</v>
      </c>
      <c r="AS204" s="268" t="s">
        <v>763</v>
      </c>
      <c r="AT204" s="268"/>
      <c r="AU204" s="268"/>
      <c r="AV204" s="268"/>
      <c r="AW204" s="276"/>
      <c r="AX204" s="276"/>
      <c r="AY204" s="265"/>
    </row>
    <row r="205" spans="1:51" x14ac:dyDescent="0.2">
      <c r="A205" s="268" t="s">
        <v>756</v>
      </c>
      <c r="B205" s="268" t="s">
        <v>397</v>
      </c>
      <c r="C205" s="268" t="s">
        <v>764</v>
      </c>
      <c r="D205" s="268"/>
      <c r="E205" s="273">
        <v>44788</v>
      </c>
      <c r="F205" s="268" t="s">
        <v>70</v>
      </c>
      <c r="G205" s="268" t="s">
        <v>1128</v>
      </c>
      <c r="H205" s="268" t="s">
        <v>1173</v>
      </c>
      <c r="I205" s="268">
        <v>0</v>
      </c>
      <c r="J205" s="268" t="s">
        <v>760</v>
      </c>
      <c r="K205" s="268">
        <v>0.42569444400000001</v>
      </c>
      <c r="L205" s="268">
        <v>2</v>
      </c>
      <c r="M205" s="268">
        <v>1</v>
      </c>
      <c r="N205" s="268" t="s">
        <v>519</v>
      </c>
      <c r="O205" s="268" t="s">
        <v>808</v>
      </c>
      <c r="P205" s="268">
        <v>2.2999999999999998</v>
      </c>
      <c r="Q205" s="268" t="s">
        <v>761</v>
      </c>
      <c r="R205" s="268" t="s">
        <v>761</v>
      </c>
      <c r="S205" s="268" t="s">
        <v>1175</v>
      </c>
      <c r="T205" s="268" t="s">
        <v>761</v>
      </c>
      <c r="U205" s="268" t="s">
        <v>761</v>
      </c>
      <c r="V205" s="268">
        <v>23.7</v>
      </c>
      <c r="W205" s="272">
        <v>0.34236111111111112</v>
      </c>
      <c r="X205" s="268">
        <v>1.1000000000000001</v>
      </c>
      <c r="Y205" s="268">
        <v>23.9</v>
      </c>
      <c r="Z205" s="268">
        <v>6.36</v>
      </c>
      <c r="AA205" s="268">
        <v>5.31</v>
      </c>
      <c r="AB205" s="268">
        <v>90.3</v>
      </c>
      <c r="AC205" s="268">
        <v>31.4</v>
      </c>
      <c r="AD205" s="268">
        <v>48.3</v>
      </c>
      <c r="AE205" s="268">
        <v>0.59</v>
      </c>
      <c r="AF205" s="268">
        <v>3.57</v>
      </c>
      <c r="AG205" s="268">
        <v>0.7</v>
      </c>
      <c r="AH205" s="268">
        <v>4.2699999999999996</v>
      </c>
      <c r="AI205" s="268">
        <v>49.6</v>
      </c>
      <c r="AJ205" s="268">
        <v>53.87</v>
      </c>
      <c r="AK205" s="268">
        <v>178.49</v>
      </c>
      <c r="AL205" s="268">
        <v>24.63</v>
      </c>
      <c r="AM205" s="268">
        <v>7.25</v>
      </c>
      <c r="AN205" s="268">
        <v>74.23</v>
      </c>
      <c r="AO205" s="268">
        <v>78.5</v>
      </c>
      <c r="AP205" s="268">
        <v>3.71</v>
      </c>
      <c r="AQ205" s="268">
        <v>0.03</v>
      </c>
      <c r="AR205" s="271">
        <v>1</v>
      </c>
      <c r="AS205" s="268">
        <v>3.74</v>
      </c>
      <c r="AT205" s="268"/>
      <c r="AU205" s="268"/>
      <c r="AV205" s="268"/>
      <c r="AW205" s="276"/>
      <c r="AX205" s="276"/>
      <c r="AY205" s="265"/>
    </row>
    <row r="206" spans="1:51" x14ac:dyDescent="0.2">
      <c r="A206" s="268" t="s">
        <v>756</v>
      </c>
      <c r="B206" s="268" t="s">
        <v>397</v>
      </c>
      <c r="C206" s="268" t="s">
        <v>765</v>
      </c>
      <c r="D206" s="268"/>
      <c r="E206" s="273">
        <v>44788</v>
      </c>
      <c r="F206" s="268" t="s">
        <v>70</v>
      </c>
      <c r="G206" s="268" t="s">
        <v>1128</v>
      </c>
      <c r="H206" s="268" t="s">
        <v>1173</v>
      </c>
      <c r="I206" s="268">
        <v>0</v>
      </c>
      <c r="J206" s="268" t="s">
        <v>760</v>
      </c>
      <c r="K206" s="268">
        <v>0.42569444400000001</v>
      </c>
      <c r="L206" s="268">
        <v>2</v>
      </c>
      <c r="M206" s="268">
        <v>1</v>
      </c>
      <c r="N206" s="268" t="s">
        <v>519</v>
      </c>
      <c r="O206" s="268" t="s">
        <v>808</v>
      </c>
      <c r="P206" s="268">
        <v>2.2999999999999998</v>
      </c>
      <c r="Q206" s="268" t="s">
        <v>761</v>
      </c>
      <c r="R206" s="268" t="s">
        <v>761</v>
      </c>
      <c r="S206" s="268" t="s">
        <v>1175</v>
      </c>
      <c r="T206" s="268" t="s">
        <v>761</v>
      </c>
      <c r="U206" s="268" t="s">
        <v>761</v>
      </c>
      <c r="V206" s="268">
        <v>23.7</v>
      </c>
      <c r="W206" s="272">
        <v>0.34236111111111112</v>
      </c>
      <c r="X206" s="268">
        <v>1.85</v>
      </c>
      <c r="Y206" s="268">
        <v>24</v>
      </c>
      <c r="Z206" s="268">
        <v>6.27</v>
      </c>
      <c r="AA206" s="268">
        <v>5.23</v>
      </c>
      <c r="AB206" s="268">
        <v>89.2</v>
      </c>
      <c r="AC206" s="268">
        <v>31.6</v>
      </c>
      <c r="AD206" s="268">
        <v>48.7</v>
      </c>
      <c r="AE206" s="268" t="s">
        <v>763</v>
      </c>
      <c r="AF206" s="268" t="s">
        <v>763</v>
      </c>
      <c r="AG206" s="268" t="s">
        <v>763</v>
      </c>
      <c r="AH206" s="268" t="s">
        <v>763</v>
      </c>
      <c r="AI206" s="268" t="s">
        <v>763</v>
      </c>
      <c r="AJ206" s="268" t="s">
        <v>763</v>
      </c>
      <c r="AK206" s="268" t="s">
        <v>763</v>
      </c>
      <c r="AL206" s="268" t="s">
        <v>763</v>
      </c>
      <c r="AM206" s="268" t="s">
        <v>763</v>
      </c>
      <c r="AN206" s="268" t="s">
        <v>763</v>
      </c>
      <c r="AO206" s="268" t="s">
        <v>763</v>
      </c>
      <c r="AP206" s="268" t="s">
        <v>763</v>
      </c>
      <c r="AQ206" s="268" t="s">
        <v>763</v>
      </c>
      <c r="AR206" s="268" t="s">
        <v>763</v>
      </c>
      <c r="AS206" s="268" t="s">
        <v>763</v>
      </c>
      <c r="AT206" s="268"/>
      <c r="AU206" s="268"/>
      <c r="AV206" s="268"/>
      <c r="AW206" s="276"/>
      <c r="AX206" s="276"/>
      <c r="AY206" s="265"/>
    </row>
    <row r="207" spans="1:51" x14ac:dyDescent="0.2">
      <c r="A207" s="268" t="s">
        <v>756</v>
      </c>
      <c r="B207" s="268" t="s">
        <v>399</v>
      </c>
      <c r="C207" s="268" t="s">
        <v>757</v>
      </c>
      <c r="D207" s="268"/>
      <c r="E207" s="273">
        <v>44788</v>
      </c>
      <c r="F207" s="268" t="s">
        <v>70</v>
      </c>
      <c r="G207" s="268" t="s">
        <v>1129</v>
      </c>
      <c r="H207" s="268" t="s">
        <v>1173</v>
      </c>
      <c r="I207" s="268">
        <v>0</v>
      </c>
      <c r="J207" s="268" t="s">
        <v>760</v>
      </c>
      <c r="K207" s="268">
        <v>0.42569444400000001</v>
      </c>
      <c r="L207" s="268">
        <v>2</v>
      </c>
      <c r="M207" s="268">
        <v>1</v>
      </c>
      <c r="N207" s="268" t="s">
        <v>519</v>
      </c>
      <c r="O207" s="268" t="s">
        <v>761</v>
      </c>
      <c r="P207" s="268">
        <v>1.2</v>
      </c>
      <c r="Q207" s="268" t="s">
        <v>761</v>
      </c>
      <c r="R207" s="268" t="s">
        <v>761</v>
      </c>
      <c r="S207" s="268" t="s">
        <v>761</v>
      </c>
      <c r="T207" s="268" t="s">
        <v>761</v>
      </c>
      <c r="U207" s="268">
        <v>8.4700000000000006</v>
      </c>
      <c r="V207" s="268">
        <v>23.8</v>
      </c>
      <c r="W207" s="272">
        <v>0.35416666666666669</v>
      </c>
      <c r="X207" s="268">
        <v>1.05</v>
      </c>
      <c r="Y207" s="268">
        <v>24.3</v>
      </c>
      <c r="Z207" s="268">
        <v>7.38</v>
      </c>
      <c r="AA207" s="268">
        <v>6.17</v>
      </c>
      <c r="AB207" s="268">
        <v>105.2</v>
      </c>
      <c r="AC207" s="268">
        <v>31.3</v>
      </c>
      <c r="AD207" s="268">
        <v>48.3</v>
      </c>
      <c r="AE207" s="268" t="s">
        <v>763</v>
      </c>
      <c r="AF207" s="268" t="s">
        <v>763</v>
      </c>
      <c r="AG207" s="268" t="s">
        <v>763</v>
      </c>
      <c r="AH207" s="268" t="s">
        <v>763</v>
      </c>
      <c r="AI207" s="268" t="s">
        <v>763</v>
      </c>
      <c r="AJ207" s="268" t="s">
        <v>763</v>
      </c>
      <c r="AK207" s="268" t="s">
        <v>763</v>
      </c>
      <c r="AL207" s="268" t="s">
        <v>763</v>
      </c>
      <c r="AM207" s="268" t="s">
        <v>763</v>
      </c>
      <c r="AN207" s="268" t="s">
        <v>763</v>
      </c>
      <c r="AO207" s="268" t="s">
        <v>763</v>
      </c>
      <c r="AP207" s="268" t="s">
        <v>763</v>
      </c>
      <c r="AQ207" s="268" t="s">
        <v>763</v>
      </c>
      <c r="AR207" s="268" t="s">
        <v>763</v>
      </c>
      <c r="AS207" s="268" t="s">
        <v>763</v>
      </c>
      <c r="AT207" s="268"/>
      <c r="AU207" s="268"/>
      <c r="AV207" s="268"/>
      <c r="AW207" s="268"/>
      <c r="AX207" s="268"/>
      <c r="AY207" s="265"/>
    </row>
    <row r="208" spans="1:51" x14ac:dyDescent="0.2">
      <c r="A208" s="268" t="s">
        <v>756</v>
      </c>
      <c r="B208" s="268" t="s">
        <v>399</v>
      </c>
      <c r="C208" s="268" t="s">
        <v>764</v>
      </c>
      <c r="D208" s="268"/>
      <c r="E208" s="273">
        <v>44788</v>
      </c>
      <c r="F208" s="268" t="s">
        <v>70</v>
      </c>
      <c r="G208" s="268" t="s">
        <v>1129</v>
      </c>
      <c r="H208" s="268" t="s">
        <v>1173</v>
      </c>
      <c r="I208" s="268">
        <v>0</v>
      </c>
      <c r="J208" s="268" t="s">
        <v>760</v>
      </c>
      <c r="K208" s="270">
        <v>0.42569444444444443</v>
      </c>
      <c r="L208" s="268">
        <v>2</v>
      </c>
      <c r="M208" s="268">
        <v>1</v>
      </c>
      <c r="N208" s="268" t="s">
        <v>519</v>
      </c>
      <c r="O208" s="268" t="s">
        <v>761</v>
      </c>
      <c r="P208" s="268">
        <v>1.2</v>
      </c>
      <c r="Q208" s="268" t="s">
        <v>761</v>
      </c>
      <c r="R208" s="268" t="s">
        <v>761</v>
      </c>
      <c r="S208" s="268" t="s">
        <v>761</v>
      </c>
      <c r="T208" s="268" t="s">
        <v>761</v>
      </c>
      <c r="U208" s="268">
        <v>8.4700000000000006</v>
      </c>
      <c r="V208" s="268">
        <v>23.8</v>
      </c>
      <c r="W208" s="272">
        <v>0.35486111111111113</v>
      </c>
      <c r="X208" s="268">
        <v>0.6</v>
      </c>
      <c r="Y208" s="268">
        <v>24.2</v>
      </c>
      <c r="Z208" s="268">
        <v>7.45</v>
      </c>
      <c r="AA208" s="268">
        <v>6.24</v>
      </c>
      <c r="AB208" s="79">
        <v>106.2</v>
      </c>
      <c r="AC208" s="79">
        <v>31.1</v>
      </c>
      <c r="AD208" s="79">
        <v>47.5</v>
      </c>
      <c r="AE208" s="268">
        <v>0.64</v>
      </c>
      <c r="AF208" s="268">
        <v>1.05</v>
      </c>
      <c r="AG208" s="268">
        <v>0.41</v>
      </c>
      <c r="AH208" s="268">
        <v>1.46</v>
      </c>
      <c r="AI208" s="268">
        <v>39.35</v>
      </c>
      <c r="AJ208" s="79">
        <v>40.81</v>
      </c>
      <c r="AK208" s="268">
        <v>183.93</v>
      </c>
      <c r="AL208" s="268">
        <v>26.68</v>
      </c>
      <c r="AM208" s="268">
        <v>6.89</v>
      </c>
      <c r="AN208" s="268">
        <v>66.03</v>
      </c>
      <c r="AO208" s="268">
        <v>67.489999999999995</v>
      </c>
      <c r="AP208" s="268">
        <v>3.56</v>
      </c>
      <c r="AQ208" s="268">
        <v>0.03</v>
      </c>
      <c r="AR208" s="271">
        <v>1</v>
      </c>
      <c r="AS208" s="268">
        <v>3.59</v>
      </c>
      <c r="AT208" s="268"/>
      <c r="AU208" s="268"/>
      <c r="AV208" s="268"/>
      <c r="AW208" s="268"/>
      <c r="AX208" s="268"/>
      <c r="AY208" s="265"/>
    </row>
    <row r="209" spans="1:51" x14ac:dyDescent="0.2">
      <c r="A209" s="268" t="s">
        <v>756</v>
      </c>
      <c r="B209" s="268" t="s">
        <v>399</v>
      </c>
      <c r="C209" s="268" t="s">
        <v>765</v>
      </c>
      <c r="D209" s="268"/>
      <c r="E209" s="273">
        <v>44788</v>
      </c>
      <c r="F209" s="268" t="s">
        <v>70</v>
      </c>
      <c r="G209" s="268" t="s">
        <v>1129</v>
      </c>
      <c r="H209" s="268" t="s">
        <v>1173</v>
      </c>
      <c r="I209" s="268">
        <v>0</v>
      </c>
      <c r="J209" s="268" t="s">
        <v>760</v>
      </c>
      <c r="K209" s="270">
        <v>0.42569444444444443</v>
      </c>
      <c r="L209" s="268">
        <v>2</v>
      </c>
      <c r="M209" s="268">
        <v>1</v>
      </c>
      <c r="N209" s="268" t="s">
        <v>519</v>
      </c>
      <c r="O209" s="268" t="s">
        <v>761</v>
      </c>
      <c r="P209" s="268">
        <v>1.2</v>
      </c>
      <c r="Q209" s="268" t="s">
        <v>761</v>
      </c>
      <c r="R209" s="268" t="s">
        <v>761</v>
      </c>
      <c r="S209" s="268" t="s">
        <v>761</v>
      </c>
      <c r="T209" s="268" t="s">
        <v>761</v>
      </c>
      <c r="U209" s="268">
        <v>8.4700000000000006</v>
      </c>
      <c r="V209" s="268">
        <v>23.8</v>
      </c>
      <c r="W209" s="272">
        <v>0.35694444444444445</v>
      </c>
      <c r="X209" s="268">
        <v>0.9</v>
      </c>
      <c r="Y209" s="268">
        <v>24.1</v>
      </c>
      <c r="Z209" s="268">
        <v>7.33</v>
      </c>
      <c r="AA209" s="268">
        <v>6.13</v>
      </c>
      <c r="AB209" s="79">
        <v>101.4</v>
      </c>
      <c r="AC209" s="79">
        <v>31.2</v>
      </c>
      <c r="AD209" s="79">
        <v>48.4</v>
      </c>
      <c r="AE209" s="268" t="s">
        <v>763</v>
      </c>
      <c r="AF209" s="268" t="s">
        <v>763</v>
      </c>
      <c r="AG209" s="268" t="s">
        <v>763</v>
      </c>
      <c r="AH209" s="268" t="s">
        <v>763</v>
      </c>
      <c r="AI209" s="268" t="s">
        <v>763</v>
      </c>
      <c r="AJ209" s="268" t="s">
        <v>763</v>
      </c>
      <c r="AK209" s="268" t="s">
        <v>763</v>
      </c>
      <c r="AL209" s="268" t="s">
        <v>763</v>
      </c>
      <c r="AM209" s="268" t="s">
        <v>763</v>
      </c>
      <c r="AN209" s="268" t="s">
        <v>763</v>
      </c>
      <c r="AO209" s="268" t="s">
        <v>763</v>
      </c>
      <c r="AP209" s="268" t="s">
        <v>763</v>
      </c>
      <c r="AQ209" s="268" t="s">
        <v>763</v>
      </c>
      <c r="AR209" s="268" t="s">
        <v>763</v>
      </c>
      <c r="AS209" s="268" t="s">
        <v>763</v>
      </c>
      <c r="AT209" s="268"/>
      <c r="AU209" s="268"/>
      <c r="AV209" s="268"/>
      <c r="AW209" s="268"/>
      <c r="AX209" s="268"/>
      <c r="AY209" s="265"/>
    </row>
    <row r="210" spans="1:51" x14ac:dyDescent="0.2">
      <c r="A210" s="265" t="s">
        <v>756</v>
      </c>
      <c r="B210" s="268" t="s">
        <v>656</v>
      </c>
      <c r="C210" s="268" t="s">
        <v>764</v>
      </c>
      <c r="D210" s="265"/>
      <c r="E210" s="269">
        <v>44788</v>
      </c>
      <c r="F210" s="268" t="s">
        <v>793</v>
      </c>
      <c r="G210" s="268" t="s">
        <v>1130</v>
      </c>
      <c r="H210" s="265" t="s">
        <v>772</v>
      </c>
      <c r="I210" s="268">
        <v>0</v>
      </c>
      <c r="J210" s="268" t="s">
        <v>519</v>
      </c>
      <c r="K210" s="268" t="s">
        <v>761</v>
      </c>
      <c r="L210" s="268">
        <v>2</v>
      </c>
      <c r="M210" s="268">
        <v>1</v>
      </c>
      <c r="N210" s="268" t="s">
        <v>761</v>
      </c>
      <c r="O210" s="268" t="s">
        <v>761</v>
      </c>
      <c r="P210" s="268">
        <v>0.2</v>
      </c>
      <c r="Q210" s="268" t="s">
        <v>761</v>
      </c>
      <c r="R210" s="79" t="s">
        <v>761</v>
      </c>
      <c r="S210" s="268">
        <v>0.2</v>
      </c>
      <c r="T210" s="271">
        <v>1</v>
      </c>
      <c r="U210" s="268" t="s">
        <v>761</v>
      </c>
      <c r="V210" s="268" t="s">
        <v>761</v>
      </c>
      <c r="W210" s="272">
        <v>0.33680555555555558</v>
      </c>
      <c r="X210" s="268">
        <v>0.1</v>
      </c>
      <c r="Y210" s="268" t="s">
        <v>761</v>
      </c>
      <c r="Z210" s="268" t="s">
        <v>761</v>
      </c>
      <c r="AA210" s="268" t="s">
        <v>761</v>
      </c>
      <c r="AB210" s="79" t="s">
        <v>761</v>
      </c>
      <c r="AC210" s="79">
        <v>1.3</v>
      </c>
      <c r="AD210" s="79">
        <v>0.4</v>
      </c>
      <c r="AE210" s="268">
        <v>1.34</v>
      </c>
      <c r="AF210" s="268">
        <v>33.18</v>
      </c>
      <c r="AG210" s="268">
        <v>50.34</v>
      </c>
      <c r="AH210" s="268">
        <v>83.52</v>
      </c>
      <c r="AI210" s="268">
        <v>21.15</v>
      </c>
      <c r="AJ210" s="79">
        <v>104.67</v>
      </c>
      <c r="AK210" s="268">
        <v>278.83999999999997</v>
      </c>
      <c r="AL210" s="268">
        <v>22.82</v>
      </c>
      <c r="AM210" s="268">
        <v>12.22</v>
      </c>
      <c r="AN210" s="268">
        <v>43.97</v>
      </c>
      <c r="AO210" s="268">
        <v>127.49</v>
      </c>
      <c r="AP210" s="268">
        <v>13.38</v>
      </c>
      <c r="AQ210" s="268">
        <v>0.03</v>
      </c>
      <c r="AR210" s="271">
        <v>1</v>
      </c>
      <c r="AS210" s="268">
        <v>13.41</v>
      </c>
      <c r="AT210" s="268"/>
      <c r="AU210" s="268"/>
      <c r="AV210" s="268"/>
      <c r="AW210" s="265"/>
      <c r="AX210" s="265"/>
      <c r="AY210" s="265"/>
    </row>
    <row r="211" spans="1:51" x14ac:dyDescent="0.2">
      <c r="A211" s="265" t="s">
        <v>756</v>
      </c>
      <c r="B211" s="268" t="s">
        <v>659</v>
      </c>
      <c r="C211" s="268" t="s">
        <v>764</v>
      </c>
      <c r="D211" s="265"/>
      <c r="E211" s="269">
        <v>44788</v>
      </c>
      <c r="F211" s="268" t="s">
        <v>793</v>
      </c>
      <c r="G211" s="268" t="s">
        <v>1131</v>
      </c>
      <c r="H211" s="265" t="s">
        <v>772</v>
      </c>
      <c r="I211" s="268" t="s">
        <v>761</v>
      </c>
      <c r="J211" s="268" t="s">
        <v>761</v>
      </c>
      <c r="K211" s="268" t="s">
        <v>761</v>
      </c>
      <c r="L211" s="268">
        <v>2</v>
      </c>
      <c r="M211" s="268">
        <v>1</v>
      </c>
      <c r="N211" s="268" t="s">
        <v>761</v>
      </c>
      <c r="O211" s="268" t="s">
        <v>761</v>
      </c>
      <c r="P211" s="268">
        <v>0.3</v>
      </c>
      <c r="Q211" s="268" t="s">
        <v>761</v>
      </c>
      <c r="R211" s="79" t="s">
        <v>761</v>
      </c>
      <c r="S211" s="268">
        <v>0.3</v>
      </c>
      <c r="T211" s="271">
        <v>1</v>
      </c>
      <c r="U211" s="268" t="s">
        <v>761</v>
      </c>
      <c r="V211" s="268" t="s">
        <v>761</v>
      </c>
      <c r="W211" s="272">
        <v>0.3666666666666667</v>
      </c>
      <c r="X211" s="268">
        <v>0.2</v>
      </c>
      <c r="Y211" s="268" t="s">
        <v>761</v>
      </c>
      <c r="Z211" s="268" t="s">
        <v>761</v>
      </c>
      <c r="AA211" s="268" t="s">
        <v>761</v>
      </c>
      <c r="AB211" s="79" t="s">
        <v>761</v>
      </c>
      <c r="AC211" s="79">
        <v>0.1</v>
      </c>
      <c r="AD211" s="79">
        <v>6.7000000000000004E-2</v>
      </c>
      <c r="AE211" s="268">
        <v>0.25</v>
      </c>
      <c r="AF211" s="268">
        <v>0.78</v>
      </c>
      <c r="AG211" s="268">
        <v>17.43</v>
      </c>
      <c r="AH211" s="268">
        <v>18.21</v>
      </c>
      <c r="AI211" s="268">
        <v>10.7</v>
      </c>
      <c r="AJ211" s="79">
        <v>28.91</v>
      </c>
      <c r="AK211" s="268">
        <v>71.349999999999994</v>
      </c>
      <c r="AL211" s="268">
        <v>3.23</v>
      </c>
      <c r="AM211" s="268">
        <v>22.08</v>
      </c>
      <c r="AN211" s="268">
        <v>13.93</v>
      </c>
      <c r="AO211" s="268">
        <v>32.14</v>
      </c>
      <c r="AP211" s="268">
        <v>1.41</v>
      </c>
      <c r="AQ211" s="268">
        <v>0.03</v>
      </c>
      <c r="AR211" s="271">
        <v>1</v>
      </c>
      <c r="AS211" s="268">
        <v>1.44</v>
      </c>
      <c r="AT211" s="268"/>
      <c r="AU211" s="268"/>
      <c r="AV211" s="268"/>
      <c r="AW211" s="265"/>
      <c r="AX211" s="265"/>
      <c r="AY211" s="265"/>
    </row>
    <row r="212" spans="1:51" x14ac:dyDescent="0.2">
      <c r="A212" s="265" t="s">
        <v>756</v>
      </c>
      <c r="B212" s="268" t="s">
        <v>400</v>
      </c>
      <c r="C212" s="268" t="s">
        <v>757</v>
      </c>
      <c r="D212" s="265"/>
      <c r="E212" s="269">
        <v>44788</v>
      </c>
      <c r="F212" s="268" t="s">
        <v>70</v>
      </c>
      <c r="G212" s="268" t="s">
        <v>1131</v>
      </c>
      <c r="H212" s="265" t="s">
        <v>1132</v>
      </c>
      <c r="I212" s="268">
        <v>1</v>
      </c>
      <c r="J212" s="268" t="s">
        <v>760</v>
      </c>
      <c r="K212" s="270">
        <v>0.32569444444444445</v>
      </c>
      <c r="L212" s="268">
        <v>2</v>
      </c>
      <c r="M212" s="268">
        <v>1</v>
      </c>
      <c r="N212" s="268" t="s">
        <v>787</v>
      </c>
      <c r="O212" s="268" t="s">
        <v>808</v>
      </c>
      <c r="P212" s="268">
        <v>0.4</v>
      </c>
      <c r="Q212" s="268" t="s">
        <v>761</v>
      </c>
      <c r="R212" s="268" t="s">
        <v>761</v>
      </c>
      <c r="S212" s="268">
        <v>0.4</v>
      </c>
      <c r="T212" s="271">
        <v>1</v>
      </c>
      <c r="U212" s="268">
        <v>8.7200000000000006</v>
      </c>
      <c r="V212" s="268">
        <v>22.1</v>
      </c>
      <c r="W212" s="272">
        <v>0.27430555555555552</v>
      </c>
      <c r="X212" s="268">
        <v>0.15</v>
      </c>
      <c r="Y212" s="268">
        <v>19</v>
      </c>
      <c r="Z212" s="268">
        <v>7.3</v>
      </c>
      <c r="AA212" s="268">
        <v>7.16</v>
      </c>
      <c r="AB212" s="79">
        <v>78.709999999999994</v>
      </c>
      <c r="AC212" s="79">
        <v>3.15</v>
      </c>
      <c r="AD212" s="79">
        <v>0.3</v>
      </c>
      <c r="AE212" s="268" t="s">
        <v>763</v>
      </c>
      <c r="AF212" s="268" t="s">
        <v>763</v>
      </c>
      <c r="AG212" s="268" t="s">
        <v>763</v>
      </c>
      <c r="AH212" s="268" t="s">
        <v>763</v>
      </c>
      <c r="AI212" s="268" t="s">
        <v>763</v>
      </c>
      <c r="AJ212" s="268" t="s">
        <v>763</v>
      </c>
      <c r="AK212" s="268" t="s">
        <v>763</v>
      </c>
      <c r="AL212" s="268" t="s">
        <v>763</v>
      </c>
      <c r="AM212" s="268" t="s">
        <v>763</v>
      </c>
      <c r="AN212" s="268" t="s">
        <v>763</v>
      </c>
      <c r="AO212" s="268" t="s">
        <v>763</v>
      </c>
      <c r="AP212" s="268" t="s">
        <v>763</v>
      </c>
      <c r="AQ212" s="268" t="s">
        <v>763</v>
      </c>
      <c r="AR212" s="268" t="s">
        <v>763</v>
      </c>
      <c r="AS212" s="268" t="s">
        <v>763</v>
      </c>
      <c r="AT212" s="265"/>
      <c r="AU212" s="265"/>
      <c r="AV212" s="265"/>
      <c r="AW212" s="265"/>
      <c r="AX212" s="265"/>
      <c r="AY212" s="265"/>
    </row>
    <row r="213" spans="1:51" x14ac:dyDescent="0.2">
      <c r="A213" s="265" t="s">
        <v>756</v>
      </c>
      <c r="B213" s="268" t="s">
        <v>400</v>
      </c>
      <c r="C213" s="268" t="s">
        <v>764</v>
      </c>
      <c r="D213" s="265"/>
      <c r="E213" s="269">
        <v>44788</v>
      </c>
      <c r="F213" s="268" t="s">
        <v>70</v>
      </c>
      <c r="G213" s="268" t="s">
        <v>1131</v>
      </c>
      <c r="H213" s="265" t="s">
        <v>1132</v>
      </c>
      <c r="I213" s="268">
        <v>1</v>
      </c>
      <c r="J213" s="268" t="s">
        <v>760</v>
      </c>
      <c r="K213" s="270">
        <v>0.32569444444444445</v>
      </c>
      <c r="L213" s="268">
        <v>2</v>
      </c>
      <c r="M213" s="268">
        <v>1</v>
      </c>
      <c r="N213" s="268" t="s">
        <v>787</v>
      </c>
      <c r="O213" s="268" t="s">
        <v>808</v>
      </c>
      <c r="P213" s="268">
        <v>0.4</v>
      </c>
      <c r="Q213" s="268" t="s">
        <v>761</v>
      </c>
      <c r="R213" s="268" t="s">
        <v>761</v>
      </c>
      <c r="S213" s="268">
        <v>0.4</v>
      </c>
      <c r="T213" s="271">
        <v>1</v>
      </c>
      <c r="U213" s="268">
        <v>8.7200000000000006</v>
      </c>
      <c r="V213" s="268">
        <v>22.1</v>
      </c>
      <c r="W213" s="272">
        <v>0.27430555555555552</v>
      </c>
      <c r="X213" s="268">
        <v>0.4</v>
      </c>
      <c r="Y213" s="268">
        <v>22.2</v>
      </c>
      <c r="Z213" s="268">
        <v>5.73</v>
      </c>
      <c r="AA213" s="268">
        <v>5.15</v>
      </c>
      <c r="AB213" s="79">
        <v>65.8</v>
      </c>
      <c r="AC213" s="79">
        <v>18.5</v>
      </c>
      <c r="AD213" s="79">
        <v>30.1</v>
      </c>
      <c r="AE213" s="268">
        <v>0.15</v>
      </c>
      <c r="AF213" s="268">
        <v>1.53</v>
      </c>
      <c r="AG213" s="268">
        <v>2.2999999999999998</v>
      </c>
      <c r="AH213" s="268">
        <v>3.83</v>
      </c>
      <c r="AI213" s="268">
        <v>22.03</v>
      </c>
      <c r="AJ213" s="79">
        <v>25.86</v>
      </c>
      <c r="AK213" s="268">
        <v>470.71</v>
      </c>
      <c r="AL213" s="268">
        <v>73.95</v>
      </c>
      <c r="AM213" s="268">
        <v>6.37</v>
      </c>
      <c r="AN213" s="268">
        <v>95.98</v>
      </c>
      <c r="AO213" s="268">
        <v>99.81</v>
      </c>
      <c r="AP213" s="268">
        <v>7.43</v>
      </c>
      <c r="AQ213" s="268">
        <v>0.03</v>
      </c>
      <c r="AR213" s="271">
        <v>1</v>
      </c>
      <c r="AS213" s="268">
        <v>7.46</v>
      </c>
      <c r="AT213" s="265"/>
      <c r="AU213" s="265"/>
      <c r="AV213" s="265"/>
      <c r="AW213" s="265"/>
      <c r="AX213" s="265"/>
      <c r="AY213" s="265"/>
    </row>
    <row r="214" spans="1:51" x14ac:dyDescent="0.2">
      <c r="A214" s="265" t="s">
        <v>756</v>
      </c>
      <c r="B214" s="268" t="s">
        <v>400</v>
      </c>
      <c r="C214" s="268" t="s">
        <v>765</v>
      </c>
      <c r="D214" s="265"/>
      <c r="E214" s="269">
        <v>44788</v>
      </c>
      <c r="F214" s="268" t="s">
        <v>70</v>
      </c>
      <c r="G214" s="268" t="s">
        <v>1131</v>
      </c>
      <c r="H214" s="265" t="s">
        <v>1132</v>
      </c>
      <c r="I214" s="268">
        <v>1</v>
      </c>
      <c r="J214" s="268" t="s">
        <v>760</v>
      </c>
      <c r="K214" s="270">
        <v>0.32569444444444445</v>
      </c>
      <c r="L214" s="268">
        <v>2</v>
      </c>
      <c r="M214" s="268">
        <v>1</v>
      </c>
      <c r="N214" s="268" t="s">
        <v>787</v>
      </c>
      <c r="O214" s="268" t="s">
        <v>808</v>
      </c>
      <c r="P214" s="268">
        <v>0.4</v>
      </c>
      <c r="Q214" s="268" t="s">
        <v>761</v>
      </c>
      <c r="R214" s="268" t="s">
        <v>761</v>
      </c>
      <c r="S214" s="268">
        <v>0.4</v>
      </c>
      <c r="T214" s="271">
        <v>1</v>
      </c>
      <c r="U214" s="268">
        <v>8.7200000000000006</v>
      </c>
      <c r="V214" s="268">
        <v>22.1</v>
      </c>
      <c r="W214" s="272">
        <v>0.27430555555555552</v>
      </c>
      <c r="X214" s="268">
        <v>0.4</v>
      </c>
      <c r="Y214" s="268">
        <v>22.2</v>
      </c>
      <c r="Z214" s="268">
        <v>5.73</v>
      </c>
      <c r="AA214" s="268">
        <v>5.13</v>
      </c>
      <c r="AB214" s="79">
        <v>65.8</v>
      </c>
      <c r="AC214" s="79">
        <v>19</v>
      </c>
      <c r="AD214" s="79">
        <v>30.8</v>
      </c>
      <c r="AE214" s="268" t="s">
        <v>763</v>
      </c>
      <c r="AF214" s="268" t="s">
        <v>763</v>
      </c>
      <c r="AG214" s="268" t="s">
        <v>763</v>
      </c>
      <c r="AH214" s="268" t="s">
        <v>763</v>
      </c>
      <c r="AI214" s="268" t="s">
        <v>763</v>
      </c>
      <c r="AJ214" s="268" t="s">
        <v>763</v>
      </c>
      <c r="AK214" s="268" t="s">
        <v>763</v>
      </c>
      <c r="AL214" s="268" t="s">
        <v>763</v>
      </c>
      <c r="AM214" s="268" t="s">
        <v>763</v>
      </c>
      <c r="AN214" s="268" t="s">
        <v>763</v>
      </c>
      <c r="AO214" s="268" t="s">
        <v>763</v>
      </c>
      <c r="AP214" s="268" t="s">
        <v>763</v>
      </c>
      <c r="AQ214" s="268" t="s">
        <v>763</v>
      </c>
      <c r="AR214" s="268" t="s">
        <v>763</v>
      </c>
      <c r="AS214" s="268" t="s">
        <v>763</v>
      </c>
      <c r="AT214" s="265"/>
      <c r="AU214" s="265"/>
      <c r="AV214" s="265"/>
      <c r="AW214" s="265"/>
      <c r="AX214" s="265"/>
      <c r="AY214" s="265"/>
    </row>
    <row r="215" spans="1:51" x14ac:dyDescent="0.2">
      <c r="A215" s="265" t="s">
        <v>756</v>
      </c>
      <c r="B215" s="268" t="s">
        <v>401</v>
      </c>
      <c r="C215" s="268" t="s">
        <v>757</v>
      </c>
      <c r="D215" s="265"/>
      <c r="E215" s="269">
        <v>44788</v>
      </c>
      <c r="F215" s="268" t="s">
        <v>70</v>
      </c>
      <c r="G215" s="268" t="s">
        <v>1131</v>
      </c>
      <c r="H215" s="265" t="s">
        <v>1132</v>
      </c>
      <c r="I215" s="268">
        <v>1</v>
      </c>
      <c r="J215" s="268" t="s">
        <v>760</v>
      </c>
      <c r="K215" s="270">
        <v>0.32569444444444445</v>
      </c>
      <c r="L215" s="268">
        <v>2</v>
      </c>
      <c r="M215" s="268">
        <v>1</v>
      </c>
      <c r="N215" s="268" t="s">
        <v>872</v>
      </c>
      <c r="O215" s="268" t="s">
        <v>1176</v>
      </c>
      <c r="P215" s="268">
        <v>0.88</v>
      </c>
      <c r="Q215" s="268">
        <v>0.85</v>
      </c>
      <c r="R215" s="268">
        <v>0.81</v>
      </c>
      <c r="S215" s="268">
        <v>0.83</v>
      </c>
      <c r="T215" s="271">
        <v>0.94</v>
      </c>
      <c r="U215" s="268">
        <v>9.89</v>
      </c>
      <c r="V215" s="268">
        <v>18.7</v>
      </c>
      <c r="W215" s="272">
        <v>0.28472222222222221</v>
      </c>
      <c r="X215" s="268">
        <v>0.5</v>
      </c>
      <c r="Y215" s="268">
        <v>16.899999999999999</v>
      </c>
      <c r="Z215" s="268">
        <v>9.5500000000000007</v>
      </c>
      <c r="AA215" s="268">
        <v>9.43</v>
      </c>
      <c r="AB215" s="79">
        <v>98.62</v>
      </c>
      <c r="AC215" s="79">
        <v>2.1</v>
      </c>
      <c r="AD215" s="79">
        <v>4.03</v>
      </c>
      <c r="AE215" s="268" t="s">
        <v>763</v>
      </c>
      <c r="AF215" s="268" t="s">
        <v>763</v>
      </c>
      <c r="AG215" s="268" t="s">
        <v>763</v>
      </c>
      <c r="AH215" s="268" t="s">
        <v>763</v>
      </c>
      <c r="AI215" s="268" t="s">
        <v>763</v>
      </c>
      <c r="AJ215" s="268" t="s">
        <v>763</v>
      </c>
      <c r="AK215" s="268" t="s">
        <v>763</v>
      </c>
      <c r="AL215" s="268" t="s">
        <v>763</v>
      </c>
      <c r="AM215" s="268" t="s">
        <v>763</v>
      </c>
      <c r="AN215" s="268" t="s">
        <v>763</v>
      </c>
      <c r="AO215" s="268" t="s">
        <v>763</v>
      </c>
      <c r="AP215" s="268" t="s">
        <v>763</v>
      </c>
      <c r="AQ215" s="268" t="s">
        <v>763</v>
      </c>
      <c r="AR215" s="268" t="s">
        <v>763</v>
      </c>
      <c r="AS215" s="268" t="s">
        <v>763</v>
      </c>
      <c r="AT215" s="265"/>
      <c r="AU215" s="265"/>
      <c r="AV215" s="265"/>
      <c r="AW215" s="265"/>
      <c r="AX215" s="265"/>
      <c r="AY215" s="265"/>
    </row>
    <row r="216" spans="1:51" x14ac:dyDescent="0.2">
      <c r="A216" s="265" t="s">
        <v>756</v>
      </c>
      <c r="B216" s="268" t="s">
        <v>401</v>
      </c>
      <c r="C216" s="268" t="s">
        <v>764</v>
      </c>
      <c r="D216" s="265"/>
      <c r="E216" s="269">
        <v>44788</v>
      </c>
      <c r="F216" s="268" t="s">
        <v>70</v>
      </c>
      <c r="G216" s="268" t="s">
        <v>1131</v>
      </c>
      <c r="H216" s="265" t="s">
        <v>1132</v>
      </c>
      <c r="I216" s="268">
        <v>1</v>
      </c>
      <c r="J216" s="268" t="s">
        <v>760</v>
      </c>
      <c r="K216" s="270">
        <v>0.32569444444444445</v>
      </c>
      <c r="L216" s="268">
        <v>2</v>
      </c>
      <c r="M216" s="268">
        <v>1</v>
      </c>
      <c r="N216" s="268" t="s">
        <v>872</v>
      </c>
      <c r="O216" s="268" t="s">
        <v>1176</v>
      </c>
      <c r="P216" s="268">
        <v>0.88</v>
      </c>
      <c r="Q216" s="268">
        <v>0.85</v>
      </c>
      <c r="R216" s="268">
        <v>0.81</v>
      </c>
      <c r="S216" s="268">
        <v>0.83</v>
      </c>
      <c r="T216" s="271">
        <v>0.94</v>
      </c>
      <c r="U216" s="268">
        <v>9.89</v>
      </c>
      <c r="V216" s="268">
        <v>18.7</v>
      </c>
      <c r="W216" s="272">
        <v>0.28472222222222221</v>
      </c>
      <c r="X216" s="268">
        <v>0.4</v>
      </c>
      <c r="Y216" s="268">
        <v>24.1</v>
      </c>
      <c r="Z216" s="268">
        <v>7.08</v>
      </c>
      <c r="AA216" s="268">
        <v>6.26</v>
      </c>
      <c r="AB216" s="79">
        <v>84.27</v>
      </c>
      <c r="AC216" s="79">
        <v>21.5</v>
      </c>
      <c r="AD216" s="79">
        <v>34.5</v>
      </c>
      <c r="AE216" s="268">
        <v>0.89</v>
      </c>
      <c r="AF216" s="268">
        <v>1</v>
      </c>
      <c r="AG216" s="268">
        <v>0.85</v>
      </c>
      <c r="AH216" s="268">
        <v>1.84</v>
      </c>
      <c r="AI216" s="268">
        <v>39.840000000000003</v>
      </c>
      <c r="AJ216" s="79">
        <v>41.68</v>
      </c>
      <c r="AK216" s="268">
        <v>370.46</v>
      </c>
      <c r="AL216" s="268">
        <v>59.93</v>
      </c>
      <c r="AM216" s="268">
        <v>6.18</v>
      </c>
      <c r="AN216" s="268">
        <v>99.76</v>
      </c>
      <c r="AO216" s="268">
        <v>101.61</v>
      </c>
      <c r="AP216" s="268">
        <v>7.23</v>
      </c>
      <c r="AQ216" s="268">
        <v>0.03</v>
      </c>
      <c r="AR216" s="271">
        <v>1</v>
      </c>
      <c r="AS216" s="268">
        <v>7.26</v>
      </c>
      <c r="AT216" s="265"/>
      <c r="AU216" s="265"/>
      <c r="AV216" s="265"/>
      <c r="AW216" s="265"/>
      <c r="AX216" s="265"/>
      <c r="AY216" s="265"/>
    </row>
    <row r="217" spans="1:51" x14ac:dyDescent="0.2">
      <c r="A217" s="265" t="s">
        <v>756</v>
      </c>
      <c r="B217" s="268" t="s">
        <v>401</v>
      </c>
      <c r="C217" s="268" t="s">
        <v>765</v>
      </c>
      <c r="D217" s="265"/>
      <c r="E217" s="269">
        <v>44788</v>
      </c>
      <c r="F217" s="268" t="s">
        <v>70</v>
      </c>
      <c r="G217" s="268" t="s">
        <v>1131</v>
      </c>
      <c r="H217" s="265" t="s">
        <v>1132</v>
      </c>
      <c r="I217" s="268">
        <v>1</v>
      </c>
      <c r="J217" s="268" t="s">
        <v>760</v>
      </c>
      <c r="K217" s="270">
        <v>0.32569444444444445</v>
      </c>
      <c r="L217" s="268">
        <v>2</v>
      </c>
      <c r="M217" s="268">
        <v>1</v>
      </c>
      <c r="N217" s="268" t="s">
        <v>872</v>
      </c>
      <c r="O217" s="268" t="s">
        <v>1176</v>
      </c>
      <c r="P217" s="268">
        <v>0.88</v>
      </c>
      <c r="Q217" s="268">
        <v>0.85</v>
      </c>
      <c r="R217" s="268">
        <v>0.81</v>
      </c>
      <c r="S217" s="268">
        <v>0.83</v>
      </c>
      <c r="T217" s="271">
        <v>0.94</v>
      </c>
      <c r="U217" s="268">
        <v>9.89</v>
      </c>
      <c r="V217" s="268">
        <v>18.7</v>
      </c>
      <c r="W217" s="272">
        <v>0.28472222222222221</v>
      </c>
      <c r="X217" s="268">
        <v>0.88</v>
      </c>
      <c r="Y217" s="268">
        <v>24.1</v>
      </c>
      <c r="Z217" s="268">
        <v>7.08</v>
      </c>
      <c r="AA217" s="268">
        <v>6.34</v>
      </c>
      <c r="AB217" s="79">
        <v>114.12</v>
      </c>
      <c r="AC217" s="79">
        <v>21.7</v>
      </c>
      <c r="AD217" s="79">
        <v>34.799999999999997</v>
      </c>
      <c r="AE217" s="268" t="s">
        <v>763</v>
      </c>
      <c r="AF217" s="268" t="s">
        <v>763</v>
      </c>
      <c r="AG217" s="268" t="s">
        <v>763</v>
      </c>
      <c r="AH217" s="268" t="s">
        <v>763</v>
      </c>
      <c r="AI217" s="268" t="s">
        <v>763</v>
      </c>
      <c r="AJ217" s="268" t="s">
        <v>763</v>
      </c>
      <c r="AK217" s="268" t="s">
        <v>763</v>
      </c>
      <c r="AL217" s="268" t="s">
        <v>763</v>
      </c>
      <c r="AM217" s="268" t="s">
        <v>763</v>
      </c>
      <c r="AN217" s="268" t="s">
        <v>763</v>
      </c>
      <c r="AO217" s="268" t="s">
        <v>763</v>
      </c>
      <c r="AP217" s="268" t="s">
        <v>763</v>
      </c>
      <c r="AQ217" s="268" t="s">
        <v>763</v>
      </c>
      <c r="AR217" s="268" t="s">
        <v>763</v>
      </c>
      <c r="AS217" s="268" t="s">
        <v>763</v>
      </c>
      <c r="AT217" s="265"/>
      <c r="AU217" s="265"/>
      <c r="AV217" s="265"/>
      <c r="AW217" s="265"/>
      <c r="AX217" s="265"/>
      <c r="AY217" s="265"/>
    </row>
    <row r="218" spans="1:51" x14ac:dyDescent="0.2">
      <c r="A218" s="265" t="s">
        <v>756</v>
      </c>
      <c r="B218" s="268" t="s">
        <v>402</v>
      </c>
      <c r="C218" s="268" t="s">
        <v>757</v>
      </c>
      <c r="D218" s="265"/>
      <c r="E218" s="269">
        <v>44788</v>
      </c>
      <c r="F218" s="268" t="s">
        <v>70</v>
      </c>
      <c r="G218" s="268" t="s">
        <v>1131</v>
      </c>
      <c r="H218" s="265" t="s">
        <v>1132</v>
      </c>
      <c r="I218" s="268">
        <v>1</v>
      </c>
      <c r="J218" s="268" t="s">
        <v>760</v>
      </c>
      <c r="K218" s="270">
        <v>0.32569444444444445</v>
      </c>
      <c r="L218" s="268">
        <v>2</v>
      </c>
      <c r="M218" s="268">
        <v>1</v>
      </c>
      <c r="N218" s="268" t="s">
        <v>787</v>
      </c>
      <c r="O218" s="268" t="s">
        <v>1177</v>
      </c>
      <c r="P218" s="268">
        <v>1.1200000000000001</v>
      </c>
      <c r="Q218" s="268">
        <v>1.1000000000000001</v>
      </c>
      <c r="R218" s="268">
        <v>0.98</v>
      </c>
      <c r="S218" s="268">
        <v>1</v>
      </c>
      <c r="T218" s="271">
        <v>0.89</v>
      </c>
      <c r="U218" s="268">
        <v>10.050000000000001</v>
      </c>
      <c r="V218" s="268">
        <v>17.2</v>
      </c>
      <c r="W218" s="272">
        <v>0.30208333333333331</v>
      </c>
      <c r="X218" s="268">
        <v>0.15</v>
      </c>
      <c r="Y218" s="268">
        <v>22.7</v>
      </c>
      <c r="Z218" s="268">
        <v>7.47</v>
      </c>
      <c r="AA218" s="268">
        <v>6.52</v>
      </c>
      <c r="AB218" s="79">
        <v>86.6</v>
      </c>
      <c r="AC218" s="79">
        <v>23.6</v>
      </c>
      <c r="AD218" s="79">
        <v>37.200000000000003</v>
      </c>
      <c r="AE218" s="268" t="s">
        <v>763</v>
      </c>
      <c r="AF218" s="268" t="s">
        <v>763</v>
      </c>
      <c r="AG218" s="268" t="s">
        <v>763</v>
      </c>
      <c r="AH218" s="268" t="s">
        <v>763</v>
      </c>
      <c r="AI218" s="268" t="s">
        <v>763</v>
      </c>
      <c r="AJ218" s="268" t="s">
        <v>763</v>
      </c>
      <c r="AK218" s="268" t="s">
        <v>763</v>
      </c>
      <c r="AL218" s="268" t="s">
        <v>763</v>
      </c>
      <c r="AM218" s="268" t="s">
        <v>763</v>
      </c>
      <c r="AN218" s="268" t="s">
        <v>763</v>
      </c>
      <c r="AO218" s="268" t="s">
        <v>763</v>
      </c>
      <c r="AP218" s="268" t="s">
        <v>763</v>
      </c>
      <c r="AQ218" s="268" t="s">
        <v>763</v>
      </c>
      <c r="AR218" s="268" t="s">
        <v>763</v>
      </c>
      <c r="AS218" s="268" t="s">
        <v>763</v>
      </c>
      <c r="AT218" s="265"/>
      <c r="AU218" s="265"/>
      <c r="AV218" s="265"/>
      <c r="AW218" s="265"/>
      <c r="AX218" s="265"/>
      <c r="AY218" s="265"/>
    </row>
    <row r="219" spans="1:51" x14ac:dyDescent="0.2">
      <c r="A219" s="265" t="s">
        <v>756</v>
      </c>
      <c r="B219" s="268" t="s">
        <v>402</v>
      </c>
      <c r="C219" s="268" t="s">
        <v>764</v>
      </c>
      <c r="D219" s="265"/>
      <c r="E219" s="269">
        <v>44788</v>
      </c>
      <c r="F219" s="268" t="s">
        <v>70</v>
      </c>
      <c r="G219" s="268" t="s">
        <v>1131</v>
      </c>
      <c r="H219" s="265" t="s">
        <v>1132</v>
      </c>
      <c r="I219" s="268">
        <v>1</v>
      </c>
      <c r="J219" s="268" t="s">
        <v>760</v>
      </c>
      <c r="K219" s="270">
        <v>0.32569444444444445</v>
      </c>
      <c r="L219" s="268">
        <v>2</v>
      </c>
      <c r="M219" s="268">
        <v>1</v>
      </c>
      <c r="N219" s="268" t="s">
        <v>787</v>
      </c>
      <c r="O219" s="268" t="s">
        <v>1177</v>
      </c>
      <c r="P219" s="268">
        <v>1.1200000000000001</v>
      </c>
      <c r="Q219" s="268">
        <v>1.1000000000000001</v>
      </c>
      <c r="R219" s="268">
        <v>0.98</v>
      </c>
      <c r="S219" s="268">
        <v>1</v>
      </c>
      <c r="T219" s="271">
        <v>0.89</v>
      </c>
      <c r="U219" s="268">
        <v>10.050000000000001</v>
      </c>
      <c r="V219" s="268">
        <v>17.2</v>
      </c>
      <c r="W219" s="272">
        <v>0.30208333333333331</v>
      </c>
      <c r="X219" s="268">
        <v>0.6</v>
      </c>
      <c r="Y219" s="268">
        <v>23.6</v>
      </c>
      <c r="Z219" s="268">
        <v>7.35</v>
      </c>
      <c r="AA219" s="268">
        <v>6.34</v>
      </c>
      <c r="AB219" s="79">
        <v>86.67</v>
      </c>
      <c r="AC219" s="79">
        <v>25.7</v>
      </c>
      <c r="AD219" s="79">
        <v>40.5</v>
      </c>
      <c r="AE219" s="268">
        <v>0.77</v>
      </c>
      <c r="AF219" s="268">
        <v>1.8</v>
      </c>
      <c r="AG219" s="268">
        <v>0.79</v>
      </c>
      <c r="AH219" s="268">
        <v>2.6</v>
      </c>
      <c r="AI219" s="268">
        <v>39.369999999999997</v>
      </c>
      <c r="AJ219" s="79">
        <v>41.97</v>
      </c>
      <c r="AK219" s="268">
        <v>180.59</v>
      </c>
      <c r="AL219" s="268">
        <v>28.25</v>
      </c>
      <c r="AM219" s="268">
        <v>6.39</v>
      </c>
      <c r="AN219" s="268">
        <v>67.63</v>
      </c>
      <c r="AO219" s="268">
        <v>70.23</v>
      </c>
      <c r="AP219" s="268">
        <v>4.43</v>
      </c>
      <c r="AQ219" s="268">
        <v>0.03</v>
      </c>
      <c r="AR219" s="271">
        <v>1</v>
      </c>
      <c r="AS219" s="268">
        <v>4.46</v>
      </c>
      <c r="AT219" s="265"/>
      <c r="AU219" s="265"/>
      <c r="AV219" s="265"/>
      <c r="AW219" s="265"/>
      <c r="AX219" s="265"/>
      <c r="AY219" s="265"/>
    </row>
    <row r="220" spans="1:51" x14ac:dyDescent="0.2">
      <c r="A220" s="265" t="s">
        <v>756</v>
      </c>
      <c r="B220" s="268" t="s">
        <v>402</v>
      </c>
      <c r="C220" s="268" t="s">
        <v>765</v>
      </c>
      <c r="D220" s="265"/>
      <c r="E220" s="269">
        <v>44788</v>
      </c>
      <c r="F220" s="268" t="s">
        <v>70</v>
      </c>
      <c r="G220" s="268" t="s">
        <v>1131</v>
      </c>
      <c r="H220" s="265" t="s">
        <v>1132</v>
      </c>
      <c r="I220" s="268">
        <v>1</v>
      </c>
      <c r="J220" s="268" t="s">
        <v>760</v>
      </c>
      <c r="K220" s="270">
        <v>0.32569444444444445</v>
      </c>
      <c r="L220" s="268">
        <v>2</v>
      </c>
      <c r="M220" s="268">
        <v>1</v>
      </c>
      <c r="N220" s="268" t="s">
        <v>787</v>
      </c>
      <c r="O220" s="268" t="s">
        <v>1177</v>
      </c>
      <c r="P220" s="268">
        <v>1.1200000000000001</v>
      </c>
      <c r="Q220" s="268">
        <v>1.1000000000000001</v>
      </c>
      <c r="R220" s="268">
        <v>0.98</v>
      </c>
      <c r="S220" s="268">
        <v>1</v>
      </c>
      <c r="T220" s="271">
        <v>0.89</v>
      </c>
      <c r="U220" s="268">
        <v>10.050000000000001</v>
      </c>
      <c r="V220" s="268">
        <v>17.2</v>
      </c>
      <c r="W220" s="272">
        <v>0.30208333333333331</v>
      </c>
      <c r="X220" s="268">
        <v>0.7</v>
      </c>
      <c r="Y220" s="268">
        <v>24</v>
      </c>
      <c r="Z220" s="268">
        <v>6.88</v>
      </c>
      <c r="AA220" s="268">
        <v>5.92</v>
      </c>
      <c r="AB220" s="79">
        <v>81.739999999999995</v>
      </c>
      <c r="AC220" s="79">
        <v>26.2</v>
      </c>
      <c r="AD220" s="79">
        <v>41.3</v>
      </c>
      <c r="AE220" s="268" t="s">
        <v>763</v>
      </c>
      <c r="AF220" s="268" t="s">
        <v>763</v>
      </c>
      <c r="AG220" s="268" t="s">
        <v>763</v>
      </c>
      <c r="AH220" s="268" t="s">
        <v>763</v>
      </c>
      <c r="AI220" s="268" t="s">
        <v>763</v>
      </c>
      <c r="AJ220" s="268" t="s">
        <v>763</v>
      </c>
      <c r="AK220" s="268" t="s">
        <v>763</v>
      </c>
      <c r="AL220" s="268" t="s">
        <v>763</v>
      </c>
      <c r="AM220" s="268" t="s">
        <v>763</v>
      </c>
      <c r="AN220" s="268" t="s">
        <v>763</v>
      </c>
      <c r="AO220" s="268" t="s">
        <v>763</v>
      </c>
      <c r="AP220" s="268" t="s">
        <v>763</v>
      </c>
      <c r="AQ220" s="268" t="s">
        <v>763</v>
      </c>
      <c r="AR220" s="268" t="s">
        <v>763</v>
      </c>
      <c r="AS220" s="268" t="s">
        <v>763</v>
      </c>
      <c r="AT220" s="265"/>
      <c r="AU220" s="265"/>
      <c r="AV220" s="265"/>
      <c r="AW220" s="265"/>
      <c r="AX220" s="265"/>
      <c r="AY220" s="265"/>
    </row>
    <row r="221" spans="1:51" x14ac:dyDescent="0.2">
      <c r="A221" s="265" t="s">
        <v>756</v>
      </c>
      <c r="B221" s="268" t="s">
        <v>668</v>
      </c>
      <c r="C221" s="268" t="s">
        <v>764</v>
      </c>
      <c r="D221" s="265"/>
      <c r="E221" s="269">
        <v>44788</v>
      </c>
      <c r="F221" s="268" t="s">
        <v>793</v>
      </c>
      <c r="G221" s="268" t="s">
        <v>1137</v>
      </c>
      <c r="H221" s="265" t="s">
        <v>772</v>
      </c>
      <c r="I221" s="268">
        <v>0</v>
      </c>
      <c r="J221" s="268" t="s">
        <v>760</v>
      </c>
      <c r="K221" s="268" t="s">
        <v>761</v>
      </c>
      <c r="L221" s="268">
        <v>2</v>
      </c>
      <c r="M221" s="268">
        <v>1</v>
      </c>
      <c r="N221" s="268" t="s">
        <v>761</v>
      </c>
      <c r="O221" s="268" t="s">
        <v>761</v>
      </c>
      <c r="P221" s="268">
        <v>0.2</v>
      </c>
      <c r="Q221" s="268" t="s">
        <v>761</v>
      </c>
      <c r="R221" s="79" t="s">
        <v>761</v>
      </c>
      <c r="S221" s="268">
        <v>0.2</v>
      </c>
      <c r="T221" s="271">
        <v>1</v>
      </c>
      <c r="U221" s="268" t="s">
        <v>761</v>
      </c>
      <c r="V221" s="268" t="s">
        <v>761</v>
      </c>
      <c r="W221" s="272">
        <v>0.3527777777777778</v>
      </c>
      <c r="X221" s="268">
        <v>0.3</v>
      </c>
      <c r="Y221" s="268" t="s">
        <v>761</v>
      </c>
      <c r="Z221" s="268" t="s">
        <v>761</v>
      </c>
      <c r="AA221" s="268" t="s">
        <v>761</v>
      </c>
      <c r="AB221" s="79" t="s">
        <v>761</v>
      </c>
      <c r="AC221" s="79">
        <v>30.7</v>
      </c>
      <c r="AD221" s="79">
        <v>47.5</v>
      </c>
      <c r="AE221" s="268">
        <v>0.69</v>
      </c>
      <c r="AF221" s="268">
        <v>1.53</v>
      </c>
      <c r="AG221" s="268">
        <v>0.2</v>
      </c>
      <c r="AH221" s="268">
        <v>1.74</v>
      </c>
      <c r="AI221" s="268">
        <v>28.04</v>
      </c>
      <c r="AJ221" s="79">
        <v>29.78</v>
      </c>
      <c r="AK221" s="268">
        <v>258.13</v>
      </c>
      <c r="AL221" s="268">
        <v>37.44</v>
      </c>
      <c r="AM221" s="268">
        <v>6.89</v>
      </c>
      <c r="AN221" s="268">
        <v>65.48</v>
      </c>
      <c r="AO221" s="268">
        <v>67.22</v>
      </c>
      <c r="AP221" s="268">
        <v>5.92</v>
      </c>
      <c r="AQ221" s="268">
        <v>0.03</v>
      </c>
      <c r="AR221" s="271">
        <v>1</v>
      </c>
      <c r="AS221" s="268">
        <v>5.95</v>
      </c>
      <c r="AT221" s="268"/>
      <c r="AU221" s="268"/>
      <c r="AV221" s="268"/>
      <c r="AW221" s="265"/>
      <c r="AX221" s="265"/>
      <c r="AY221" s="265"/>
    </row>
    <row r="222" spans="1:51" x14ac:dyDescent="0.2">
      <c r="A222" s="265" t="s">
        <v>756</v>
      </c>
      <c r="B222" s="268" t="s">
        <v>403</v>
      </c>
      <c r="C222" s="268" t="s">
        <v>757</v>
      </c>
      <c r="D222" s="265"/>
      <c r="E222" s="269">
        <v>44788</v>
      </c>
      <c r="F222" s="268" t="s">
        <v>70</v>
      </c>
      <c r="G222" s="268" t="s">
        <v>1138</v>
      </c>
      <c r="H222" s="265" t="s">
        <v>1139</v>
      </c>
      <c r="I222" s="268" t="s">
        <v>761</v>
      </c>
      <c r="J222" s="268" t="s">
        <v>760</v>
      </c>
      <c r="K222" s="270">
        <v>0.42569444444444443</v>
      </c>
      <c r="L222" s="268">
        <v>2</v>
      </c>
      <c r="M222" s="268">
        <v>1</v>
      </c>
      <c r="N222" s="268" t="s">
        <v>519</v>
      </c>
      <c r="O222" s="268" t="s">
        <v>761</v>
      </c>
      <c r="P222" s="268">
        <v>1.55</v>
      </c>
      <c r="Q222" s="268" t="s">
        <v>761</v>
      </c>
      <c r="R222" s="79" t="s">
        <v>761</v>
      </c>
      <c r="S222" s="268">
        <v>1.55</v>
      </c>
      <c r="T222" s="271">
        <v>1</v>
      </c>
      <c r="U222" s="268">
        <v>10</v>
      </c>
      <c r="V222" s="268">
        <v>16.7</v>
      </c>
      <c r="W222" s="272">
        <v>0.28541666666666665</v>
      </c>
      <c r="X222" s="268">
        <v>0.15</v>
      </c>
      <c r="Y222" s="268">
        <v>24.1</v>
      </c>
      <c r="Z222" s="268">
        <v>6.73</v>
      </c>
      <c r="AA222" s="268">
        <v>5.65</v>
      </c>
      <c r="AB222" s="79">
        <v>84.4</v>
      </c>
      <c r="AC222" s="79">
        <v>30.7</v>
      </c>
      <c r="AD222" s="79">
        <v>47.9</v>
      </c>
      <c r="AE222" s="268" t="s">
        <v>763</v>
      </c>
      <c r="AF222" s="268" t="s">
        <v>763</v>
      </c>
      <c r="AG222" s="268" t="s">
        <v>763</v>
      </c>
      <c r="AH222" s="268" t="s">
        <v>763</v>
      </c>
      <c r="AI222" s="268" t="s">
        <v>763</v>
      </c>
      <c r="AJ222" s="268" t="s">
        <v>763</v>
      </c>
      <c r="AK222" s="268" t="s">
        <v>763</v>
      </c>
      <c r="AL222" s="268" t="s">
        <v>763</v>
      </c>
      <c r="AM222" s="268" t="s">
        <v>763</v>
      </c>
      <c r="AN222" s="268" t="s">
        <v>763</v>
      </c>
      <c r="AO222" s="268" t="s">
        <v>763</v>
      </c>
      <c r="AP222" s="268" t="s">
        <v>763</v>
      </c>
      <c r="AQ222" s="268" t="s">
        <v>763</v>
      </c>
      <c r="AR222" s="268" t="s">
        <v>763</v>
      </c>
      <c r="AS222" s="268" t="s">
        <v>763</v>
      </c>
      <c r="AT222" s="265"/>
      <c r="AU222" s="265"/>
      <c r="AV222" s="265"/>
      <c r="AW222" s="265"/>
      <c r="AX222" s="265"/>
      <c r="AY222" s="265"/>
    </row>
    <row r="223" spans="1:51" x14ac:dyDescent="0.2">
      <c r="A223" s="265" t="s">
        <v>756</v>
      </c>
      <c r="B223" s="268" t="s">
        <v>403</v>
      </c>
      <c r="C223" s="268" t="s">
        <v>764</v>
      </c>
      <c r="D223" s="265"/>
      <c r="E223" s="269">
        <v>44788</v>
      </c>
      <c r="F223" s="268" t="s">
        <v>70</v>
      </c>
      <c r="G223" s="268" t="s">
        <v>1138</v>
      </c>
      <c r="H223" s="265" t="s">
        <v>1139</v>
      </c>
      <c r="I223" s="268" t="s">
        <v>761</v>
      </c>
      <c r="J223" s="268" t="s">
        <v>760</v>
      </c>
      <c r="K223" s="270">
        <v>0.42569444444444443</v>
      </c>
      <c r="L223" s="268">
        <v>2</v>
      </c>
      <c r="M223" s="268">
        <v>1</v>
      </c>
      <c r="N223" s="268" t="s">
        <v>519</v>
      </c>
      <c r="O223" s="268" t="s">
        <v>761</v>
      </c>
      <c r="P223" s="268">
        <v>1.55</v>
      </c>
      <c r="Q223" s="268" t="s">
        <v>761</v>
      </c>
      <c r="R223" s="79" t="s">
        <v>761</v>
      </c>
      <c r="S223" s="268">
        <v>1.55</v>
      </c>
      <c r="T223" s="271">
        <v>1</v>
      </c>
      <c r="U223" s="268">
        <v>10</v>
      </c>
      <c r="V223" s="268">
        <v>16.7</v>
      </c>
      <c r="W223" s="272">
        <v>0.28819444444444448</v>
      </c>
      <c r="X223" s="268">
        <v>0.75</v>
      </c>
      <c r="Y223" s="268">
        <v>24.2</v>
      </c>
      <c r="Z223" s="268">
        <v>6.7</v>
      </c>
      <c r="AA223" s="268">
        <v>5.62</v>
      </c>
      <c r="AB223" s="79">
        <v>85.2</v>
      </c>
      <c r="AC223" s="79">
        <v>30.6</v>
      </c>
      <c r="AD223" s="79">
        <v>47.4</v>
      </c>
      <c r="AE223" s="268">
        <v>0.54</v>
      </c>
      <c r="AF223" s="268">
        <v>0.62</v>
      </c>
      <c r="AG223" s="268">
        <v>0.03</v>
      </c>
      <c r="AH223" s="268">
        <v>0.65</v>
      </c>
      <c r="AI223" s="268">
        <v>30.87</v>
      </c>
      <c r="AJ223" s="79">
        <v>31.52</v>
      </c>
      <c r="AK223" s="268">
        <v>118.51</v>
      </c>
      <c r="AL223" s="268">
        <v>16.05</v>
      </c>
      <c r="AM223" s="268">
        <v>7.39</v>
      </c>
      <c r="AN223" s="268">
        <v>46.92</v>
      </c>
      <c r="AO223" s="268">
        <v>47.57</v>
      </c>
      <c r="AP223" s="268">
        <v>3.36</v>
      </c>
      <c r="AQ223" s="268">
        <v>0.03</v>
      </c>
      <c r="AR223" s="271">
        <v>1</v>
      </c>
      <c r="AS223" s="268">
        <v>3.39</v>
      </c>
      <c r="AT223" s="265"/>
      <c r="AU223" s="265"/>
      <c r="AV223" s="265"/>
      <c r="AW223" s="265"/>
      <c r="AX223" s="265"/>
      <c r="AY223" s="265"/>
    </row>
    <row r="224" spans="1:51" x14ac:dyDescent="0.2">
      <c r="A224" s="265" t="s">
        <v>756</v>
      </c>
      <c r="B224" s="268" t="s">
        <v>403</v>
      </c>
      <c r="C224" s="268" t="s">
        <v>765</v>
      </c>
      <c r="D224" s="265"/>
      <c r="E224" s="269">
        <v>44788</v>
      </c>
      <c r="F224" s="268" t="s">
        <v>70</v>
      </c>
      <c r="G224" s="268" t="s">
        <v>1138</v>
      </c>
      <c r="H224" s="265" t="s">
        <v>1139</v>
      </c>
      <c r="I224" s="268" t="s">
        <v>761</v>
      </c>
      <c r="J224" s="268" t="s">
        <v>760</v>
      </c>
      <c r="K224" s="270">
        <v>0.42569444444444443</v>
      </c>
      <c r="L224" s="268">
        <v>2</v>
      </c>
      <c r="M224" s="268">
        <v>1</v>
      </c>
      <c r="N224" s="268" t="s">
        <v>519</v>
      </c>
      <c r="O224" s="268" t="s">
        <v>761</v>
      </c>
      <c r="P224" s="268">
        <v>1.55</v>
      </c>
      <c r="Q224" s="268" t="s">
        <v>761</v>
      </c>
      <c r="R224" s="79" t="s">
        <v>761</v>
      </c>
      <c r="S224" s="268">
        <v>1.55</v>
      </c>
      <c r="T224" s="271">
        <v>1</v>
      </c>
      <c r="U224" s="268">
        <v>10</v>
      </c>
      <c r="V224" s="268">
        <v>16.7</v>
      </c>
      <c r="W224" s="272">
        <v>0.29097222222222224</v>
      </c>
      <c r="X224" s="268">
        <v>1.25</v>
      </c>
      <c r="Y224" s="268">
        <v>24.2</v>
      </c>
      <c r="Z224" s="268">
        <v>6.54</v>
      </c>
      <c r="AA224" s="268">
        <v>5.42</v>
      </c>
      <c r="AB224" s="79">
        <v>83.2</v>
      </c>
      <c r="AC224" s="79">
        <v>32.799999999999997</v>
      </c>
      <c r="AD224" s="79">
        <v>50.6</v>
      </c>
      <c r="AE224" s="268" t="s">
        <v>763</v>
      </c>
      <c r="AF224" s="268" t="s">
        <v>763</v>
      </c>
      <c r="AG224" s="268" t="s">
        <v>763</v>
      </c>
      <c r="AH224" s="268" t="s">
        <v>763</v>
      </c>
      <c r="AI224" s="268" t="s">
        <v>763</v>
      </c>
      <c r="AJ224" s="268" t="s">
        <v>763</v>
      </c>
      <c r="AK224" s="268" t="s">
        <v>763</v>
      </c>
      <c r="AL224" s="268" t="s">
        <v>763</v>
      </c>
      <c r="AM224" s="268" t="s">
        <v>763</v>
      </c>
      <c r="AN224" s="268" t="s">
        <v>763</v>
      </c>
      <c r="AO224" s="268" t="s">
        <v>763</v>
      </c>
      <c r="AP224" s="268" t="s">
        <v>763</v>
      </c>
      <c r="AQ224" s="268" t="s">
        <v>763</v>
      </c>
      <c r="AR224" s="268" t="s">
        <v>763</v>
      </c>
      <c r="AS224" s="268" t="s">
        <v>763</v>
      </c>
      <c r="AT224" s="265"/>
      <c r="AU224" s="265"/>
      <c r="AV224" s="265"/>
      <c r="AW224" s="265"/>
      <c r="AX224" s="265"/>
      <c r="AY224" s="265"/>
    </row>
    <row r="225" spans="1:51" x14ac:dyDescent="0.2">
      <c r="A225" s="265" t="s">
        <v>756</v>
      </c>
      <c r="B225" s="268" t="s">
        <v>404</v>
      </c>
      <c r="C225" s="268" t="s">
        <v>757</v>
      </c>
      <c r="D225" s="265"/>
      <c r="E225" s="269">
        <v>44788</v>
      </c>
      <c r="F225" s="268" t="s">
        <v>70</v>
      </c>
      <c r="G225" s="268" t="s">
        <v>70</v>
      </c>
      <c r="H225" s="265" t="s">
        <v>1139</v>
      </c>
      <c r="I225" s="268">
        <v>0</v>
      </c>
      <c r="J225" s="268" t="s">
        <v>760</v>
      </c>
      <c r="K225" s="270">
        <v>0.42569444444444443</v>
      </c>
      <c r="L225" s="268">
        <v>2</v>
      </c>
      <c r="M225" s="268">
        <v>1</v>
      </c>
      <c r="N225" s="268" t="s">
        <v>519</v>
      </c>
      <c r="O225" s="268" t="s">
        <v>761</v>
      </c>
      <c r="P225" s="268">
        <v>2</v>
      </c>
      <c r="Q225" s="268">
        <v>1.65</v>
      </c>
      <c r="R225" s="268">
        <v>1.55</v>
      </c>
      <c r="S225" s="268">
        <v>1.6</v>
      </c>
      <c r="T225" s="271">
        <v>0.8</v>
      </c>
      <c r="U225" s="268">
        <v>8.51</v>
      </c>
      <c r="V225" s="268">
        <v>19.2</v>
      </c>
      <c r="W225" s="272">
        <v>0.30902777777777779</v>
      </c>
      <c r="X225" s="268">
        <v>1.5</v>
      </c>
      <c r="Y225" s="268">
        <v>23.9</v>
      </c>
      <c r="Z225" s="268">
        <v>5.96</v>
      </c>
      <c r="AA225" s="268">
        <v>5.0599999999999996</v>
      </c>
      <c r="AB225" s="79">
        <v>75</v>
      </c>
      <c r="AC225" s="79">
        <v>28.6</v>
      </c>
      <c r="AD225" s="79">
        <v>44.7</v>
      </c>
      <c r="AE225" s="268" t="s">
        <v>763</v>
      </c>
      <c r="AF225" s="268" t="s">
        <v>763</v>
      </c>
      <c r="AG225" s="268" t="s">
        <v>763</v>
      </c>
      <c r="AH225" s="268" t="s">
        <v>763</v>
      </c>
      <c r="AI225" s="268" t="s">
        <v>763</v>
      </c>
      <c r="AJ225" s="268" t="s">
        <v>763</v>
      </c>
      <c r="AK225" s="268" t="s">
        <v>763</v>
      </c>
      <c r="AL225" s="268" t="s">
        <v>763</v>
      </c>
      <c r="AM225" s="268" t="s">
        <v>763</v>
      </c>
      <c r="AN225" s="268" t="s">
        <v>763</v>
      </c>
      <c r="AO225" s="268" t="s">
        <v>763</v>
      </c>
      <c r="AP225" s="268" t="s">
        <v>763</v>
      </c>
      <c r="AQ225" s="268" t="s">
        <v>763</v>
      </c>
      <c r="AR225" s="268" t="s">
        <v>763</v>
      </c>
      <c r="AS225" s="268" t="s">
        <v>763</v>
      </c>
      <c r="AT225" s="265"/>
      <c r="AU225" s="265"/>
      <c r="AV225" s="265"/>
      <c r="AW225" s="265"/>
      <c r="AX225" s="265"/>
      <c r="AY225" s="265"/>
    </row>
    <row r="226" spans="1:51" x14ac:dyDescent="0.2">
      <c r="A226" s="265" t="s">
        <v>756</v>
      </c>
      <c r="B226" s="268" t="s">
        <v>404</v>
      </c>
      <c r="C226" s="268" t="s">
        <v>764</v>
      </c>
      <c r="D226" s="265"/>
      <c r="E226" s="269">
        <v>44788</v>
      </c>
      <c r="F226" s="268" t="s">
        <v>70</v>
      </c>
      <c r="G226" s="268" t="s">
        <v>70</v>
      </c>
      <c r="H226" s="265" t="s">
        <v>1139</v>
      </c>
      <c r="I226" s="268">
        <v>0</v>
      </c>
      <c r="J226" s="268" t="s">
        <v>760</v>
      </c>
      <c r="K226" s="270">
        <v>0.42569444444444443</v>
      </c>
      <c r="L226" s="268">
        <v>2</v>
      </c>
      <c r="M226" s="268">
        <v>1</v>
      </c>
      <c r="N226" s="268" t="s">
        <v>519</v>
      </c>
      <c r="O226" s="268" t="s">
        <v>761</v>
      </c>
      <c r="P226" s="268">
        <v>2</v>
      </c>
      <c r="Q226" s="268">
        <v>1.65</v>
      </c>
      <c r="R226" s="268">
        <v>1.55</v>
      </c>
      <c r="S226" s="268">
        <v>1.6</v>
      </c>
      <c r="T226" s="271">
        <v>0.8</v>
      </c>
      <c r="U226" s="268">
        <v>8.51</v>
      </c>
      <c r="V226" s="268">
        <v>19.2</v>
      </c>
      <c r="W226" s="272">
        <v>0.31319444444444444</v>
      </c>
      <c r="X226" s="268">
        <v>0.8</v>
      </c>
      <c r="Y226" s="268">
        <v>24.7</v>
      </c>
      <c r="Z226" s="268">
        <v>6.34</v>
      </c>
      <c r="AA226" s="268">
        <v>5.31</v>
      </c>
      <c r="AB226" s="79">
        <v>77</v>
      </c>
      <c r="AC226" s="79">
        <v>31</v>
      </c>
      <c r="AD226" s="79">
        <v>47.9</v>
      </c>
      <c r="AE226" s="268">
        <v>0.54</v>
      </c>
      <c r="AF226" s="268">
        <v>0.73</v>
      </c>
      <c r="AG226" s="268">
        <v>0.13</v>
      </c>
      <c r="AH226" s="268">
        <v>0.86</v>
      </c>
      <c r="AI226" s="268">
        <v>44.74</v>
      </c>
      <c r="AJ226" s="79">
        <v>45.6</v>
      </c>
      <c r="AK226" s="268">
        <v>119.06</v>
      </c>
      <c r="AL226" s="268">
        <v>16.29</v>
      </c>
      <c r="AM226" s="268">
        <v>7.31</v>
      </c>
      <c r="AN226" s="268">
        <v>61.02</v>
      </c>
      <c r="AO226" s="268">
        <v>61.89</v>
      </c>
      <c r="AP226" s="268">
        <v>2.95</v>
      </c>
      <c r="AQ226" s="268">
        <v>0.03</v>
      </c>
      <c r="AR226" s="271">
        <v>1</v>
      </c>
      <c r="AS226" s="268">
        <v>2.98</v>
      </c>
      <c r="AT226" s="265"/>
      <c r="AU226" s="265"/>
      <c r="AV226" s="265"/>
      <c r="AW226" s="265"/>
      <c r="AX226" s="265"/>
      <c r="AY226" s="265"/>
    </row>
    <row r="227" spans="1:51" x14ac:dyDescent="0.2">
      <c r="A227" s="265" t="s">
        <v>756</v>
      </c>
      <c r="B227" s="268" t="s">
        <v>404</v>
      </c>
      <c r="C227" s="268" t="s">
        <v>765</v>
      </c>
      <c r="D227" s="265"/>
      <c r="E227" s="269">
        <v>44788</v>
      </c>
      <c r="F227" s="268" t="s">
        <v>70</v>
      </c>
      <c r="G227" s="268" t="s">
        <v>70</v>
      </c>
      <c r="H227" s="265" t="s">
        <v>1139</v>
      </c>
      <c r="I227" s="268">
        <v>0</v>
      </c>
      <c r="J227" s="268" t="s">
        <v>760</v>
      </c>
      <c r="K227" s="270">
        <v>0.42569444444444443</v>
      </c>
      <c r="L227" s="268">
        <v>2</v>
      </c>
      <c r="M227" s="268">
        <v>1</v>
      </c>
      <c r="N227" s="268" t="s">
        <v>519</v>
      </c>
      <c r="O227" s="268" t="s">
        <v>761</v>
      </c>
      <c r="P227" s="268">
        <v>2</v>
      </c>
      <c r="Q227" s="268">
        <v>1.65</v>
      </c>
      <c r="R227" s="268">
        <v>1.55</v>
      </c>
      <c r="S227" s="268">
        <v>1.6</v>
      </c>
      <c r="T227" s="271">
        <v>0.8</v>
      </c>
      <c r="U227" s="268">
        <v>8.51</v>
      </c>
      <c r="V227" s="268">
        <v>19.2</v>
      </c>
      <c r="W227" s="272">
        <v>0.31458333333333333</v>
      </c>
      <c r="X227" s="268">
        <v>1.3</v>
      </c>
      <c r="Y227" s="268">
        <v>24.6</v>
      </c>
      <c r="Z227" s="268">
        <v>5.8</v>
      </c>
      <c r="AA227" s="268">
        <v>4.8600000000000003</v>
      </c>
      <c r="AB227" s="79">
        <v>73.7</v>
      </c>
      <c r="AC227" s="79">
        <v>31</v>
      </c>
      <c r="AD227" s="79">
        <v>48.1</v>
      </c>
      <c r="AE227" s="268" t="s">
        <v>763</v>
      </c>
      <c r="AF227" s="268" t="s">
        <v>763</v>
      </c>
      <c r="AG227" s="268" t="s">
        <v>763</v>
      </c>
      <c r="AH227" s="268" t="s">
        <v>763</v>
      </c>
      <c r="AI227" s="268" t="s">
        <v>763</v>
      </c>
      <c r="AJ227" s="268" t="s">
        <v>763</v>
      </c>
      <c r="AK227" s="268" t="s">
        <v>763</v>
      </c>
      <c r="AL227" s="268" t="s">
        <v>763</v>
      </c>
      <c r="AM227" s="268" t="s">
        <v>763</v>
      </c>
      <c r="AN227" s="268" t="s">
        <v>763</v>
      </c>
      <c r="AO227" s="268" t="s">
        <v>763</v>
      </c>
      <c r="AP227" s="268" t="s">
        <v>763</v>
      </c>
      <c r="AQ227" s="268" t="s">
        <v>763</v>
      </c>
      <c r="AR227" s="268" t="s">
        <v>763</v>
      </c>
      <c r="AS227" s="268" t="s">
        <v>763</v>
      </c>
      <c r="AT227" s="265"/>
      <c r="AU227" s="265"/>
      <c r="AV227" s="265"/>
      <c r="AW227" s="265"/>
      <c r="AX227" s="265"/>
      <c r="AY227" s="265"/>
    </row>
    <row r="228" spans="1:51" x14ac:dyDescent="0.2">
      <c r="A228" s="265" t="s">
        <v>756</v>
      </c>
      <c r="B228" s="268" t="s">
        <v>405</v>
      </c>
      <c r="C228" s="268" t="s">
        <v>757</v>
      </c>
      <c r="D228" s="265" t="s">
        <v>781</v>
      </c>
      <c r="E228" s="269">
        <v>44788</v>
      </c>
      <c r="F228" s="268" t="s">
        <v>70</v>
      </c>
      <c r="G228" s="268" t="s">
        <v>70</v>
      </c>
      <c r="H228" s="265" t="s">
        <v>1139</v>
      </c>
      <c r="I228" s="268">
        <v>0</v>
      </c>
      <c r="J228" s="268" t="s">
        <v>760</v>
      </c>
      <c r="K228" s="270">
        <v>0.42569444444444443</v>
      </c>
      <c r="L228" s="268">
        <v>2</v>
      </c>
      <c r="M228" s="268">
        <v>1</v>
      </c>
      <c r="N228" s="268" t="s">
        <v>519</v>
      </c>
      <c r="O228" s="268" t="s">
        <v>803</v>
      </c>
      <c r="P228" s="268">
        <v>2.4</v>
      </c>
      <c r="Q228" s="268">
        <v>2.2000000000000002</v>
      </c>
      <c r="R228" s="268">
        <v>2.15</v>
      </c>
      <c r="S228" s="268">
        <v>2.1749999999999998</v>
      </c>
      <c r="T228" s="271">
        <v>0.91</v>
      </c>
      <c r="U228" s="268">
        <v>7.77</v>
      </c>
      <c r="V228" s="268">
        <v>22.5</v>
      </c>
      <c r="W228" s="272">
        <v>0.32847222222222222</v>
      </c>
      <c r="X228" s="268">
        <v>0.15</v>
      </c>
      <c r="Y228" s="268">
        <v>24</v>
      </c>
      <c r="Z228" s="268">
        <v>7.14</v>
      </c>
      <c r="AA228" s="268">
        <v>5.97</v>
      </c>
      <c r="AB228" s="79">
        <v>89.7</v>
      </c>
      <c r="AC228" s="79">
        <v>31.3</v>
      </c>
      <c r="AD228" s="79">
        <v>48.3</v>
      </c>
      <c r="AE228" s="268" t="s">
        <v>763</v>
      </c>
      <c r="AF228" s="268" t="s">
        <v>763</v>
      </c>
      <c r="AG228" s="268" t="s">
        <v>763</v>
      </c>
      <c r="AH228" s="268" t="s">
        <v>763</v>
      </c>
      <c r="AI228" s="268" t="s">
        <v>763</v>
      </c>
      <c r="AJ228" s="268" t="s">
        <v>763</v>
      </c>
      <c r="AK228" s="268" t="s">
        <v>763</v>
      </c>
      <c r="AL228" s="268" t="s">
        <v>763</v>
      </c>
      <c r="AM228" s="268" t="s">
        <v>763</v>
      </c>
      <c r="AN228" s="268" t="s">
        <v>763</v>
      </c>
      <c r="AO228" s="268" t="s">
        <v>763</v>
      </c>
      <c r="AP228" s="268" t="s">
        <v>763</v>
      </c>
      <c r="AQ228" s="268" t="s">
        <v>763</v>
      </c>
      <c r="AR228" s="268" t="s">
        <v>763</v>
      </c>
      <c r="AS228" s="268" t="s">
        <v>763</v>
      </c>
      <c r="AT228" s="265"/>
      <c r="AU228" s="265"/>
      <c r="AV228" s="265"/>
      <c r="AW228" s="265"/>
      <c r="AX228" s="265"/>
      <c r="AY228" s="265"/>
    </row>
    <row r="229" spans="1:51" x14ac:dyDescent="0.2">
      <c r="A229" s="265" t="s">
        <v>756</v>
      </c>
      <c r="B229" s="268" t="s">
        <v>405</v>
      </c>
      <c r="C229" s="268" t="s">
        <v>757</v>
      </c>
      <c r="D229" s="265" t="s">
        <v>785</v>
      </c>
      <c r="E229" s="269">
        <v>44788</v>
      </c>
      <c r="F229" s="268" t="s">
        <v>70</v>
      </c>
      <c r="G229" s="268" t="s">
        <v>70</v>
      </c>
      <c r="H229" s="265" t="s">
        <v>1139</v>
      </c>
      <c r="I229" s="268">
        <v>0</v>
      </c>
      <c r="J229" s="268" t="s">
        <v>760</v>
      </c>
      <c r="K229" s="270">
        <v>0.42569444444444443</v>
      </c>
      <c r="L229" s="268">
        <v>2</v>
      </c>
      <c r="M229" s="268">
        <v>1</v>
      </c>
      <c r="N229" s="268" t="s">
        <v>519</v>
      </c>
      <c r="O229" s="268" t="s">
        <v>803</v>
      </c>
      <c r="P229" s="268">
        <v>2.4</v>
      </c>
      <c r="Q229" s="268">
        <v>2.2000000000000002</v>
      </c>
      <c r="R229" s="268">
        <v>2.15</v>
      </c>
      <c r="S229" s="268">
        <v>2.1749999999999998</v>
      </c>
      <c r="T229" s="271">
        <v>0.91</v>
      </c>
      <c r="U229" s="268">
        <v>7.77</v>
      </c>
      <c r="V229" s="268">
        <v>22.5</v>
      </c>
      <c r="W229" s="272">
        <v>0.32847222222222222</v>
      </c>
      <c r="X229" s="268">
        <v>0.15</v>
      </c>
      <c r="Y229" s="268">
        <v>24</v>
      </c>
      <c r="Z229" s="268">
        <v>7.14</v>
      </c>
      <c r="AA229" s="268">
        <v>5.95</v>
      </c>
      <c r="AB229" s="79">
        <v>89.7</v>
      </c>
      <c r="AC229" s="79">
        <v>31.8</v>
      </c>
      <c r="AD229" s="79">
        <v>49</v>
      </c>
      <c r="AE229" s="268" t="s">
        <v>763</v>
      </c>
      <c r="AF229" s="268" t="s">
        <v>763</v>
      </c>
      <c r="AG229" s="268" t="s">
        <v>763</v>
      </c>
      <c r="AH229" s="268" t="s">
        <v>763</v>
      </c>
      <c r="AI229" s="268" t="s">
        <v>763</v>
      </c>
      <c r="AJ229" s="268" t="s">
        <v>763</v>
      </c>
      <c r="AK229" s="268" t="s">
        <v>763</v>
      </c>
      <c r="AL229" s="268" t="s">
        <v>763</v>
      </c>
      <c r="AM229" s="268" t="s">
        <v>763</v>
      </c>
      <c r="AN229" s="268" t="s">
        <v>763</v>
      </c>
      <c r="AO229" s="268" t="s">
        <v>763</v>
      </c>
      <c r="AP229" s="268" t="s">
        <v>763</v>
      </c>
      <c r="AQ229" s="268" t="s">
        <v>763</v>
      </c>
      <c r="AR229" s="268" t="s">
        <v>763</v>
      </c>
      <c r="AS229" s="268" t="s">
        <v>763</v>
      </c>
      <c r="AT229" s="265"/>
      <c r="AU229" s="265"/>
      <c r="AV229" s="265"/>
      <c r="AW229" s="265"/>
      <c r="AX229" s="265"/>
      <c r="AY229" s="265"/>
    </row>
    <row r="230" spans="1:51" x14ac:dyDescent="0.2">
      <c r="A230" s="265" t="s">
        <v>756</v>
      </c>
      <c r="B230" s="268" t="s">
        <v>405</v>
      </c>
      <c r="C230" s="268" t="s">
        <v>764</v>
      </c>
      <c r="D230" s="265" t="s">
        <v>781</v>
      </c>
      <c r="E230" s="269">
        <v>44788</v>
      </c>
      <c r="F230" s="268" t="s">
        <v>70</v>
      </c>
      <c r="G230" s="268" t="s">
        <v>70</v>
      </c>
      <c r="H230" s="265" t="s">
        <v>1139</v>
      </c>
      <c r="I230" s="268">
        <v>0</v>
      </c>
      <c r="J230" s="268" t="s">
        <v>760</v>
      </c>
      <c r="K230" s="270">
        <v>0.42569444444444443</v>
      </c>
      <c r="L230" s="268">
        <v>2</v>
      </c>
      <c r="M230" s="268">
        <v>1</v>
      </c>
      <c r="N230" s="268" t="s">
        <v>519</v>
      </c>
      <c r="O230" s="268" t="s">
        <v>803</v>
      </c>
      <c r="P230" s="268">
        <v>2.4</v>
      </c>
      <c r="Q230" s="268">
        <v>2.2000000000000002</v>
      </c>
      <c r="R230" s="268">
        <v>2.15</v>
      </c>
      <c r="S230" s="268">
        <v>2.1749999999999998</v>
      </c>
      <c r="T230" s="271">
        <v>0.91</v>
      </c>
      <c r="U230" s="268">
        <v>7.77</v>
      </c>
      <c r="V230" s="268">
        <v>22.5</v>
      </c>
      <c r="W230" s="272">
        <v>0.33124999999999999</v>
      </c>
      <c r="X230" s="268">
        <v>1.2</v>
      </c>
      <c r="Y230" s="268">
        <v>24</v>
      </c>
      <c r="Z230" s="268">
        <v>6.62</v>
      </c>
      <c r="AA230" s="268">
        <v>5.52</v>
      </c>
      <c r="AB230" s="79">
        <v>83</v>
      </c>
      <c r="AC230" s="79">
        <v>31.7</v>
      </c>
      <c r="AD230" s="79">
        <v>48.8</v>
      </c>
      <c r="AE230" s="268">
        <v>0.64</v>
      </c>
      <c r="AF230" s="268">
        <v>0.73</v>
      </c>
      <c r="AG230" s="268">
        <v>7.0000000000000007E-2</v>
      </c>
      <c r="AH230" s="268">
        <v>0.8</v>
      </c>
      <c r="AI230" s="268">
        <v>18.5</v>
      </c>
      <c r="AJ230" s="79">
        <v>19.3</v>
      </c>
      <c r="AK230" s="268">
        <v>66.63</v>
      </c>
      <c r="AL230" s="268">
        <v>8.76</v>
      </c>
      <c r="AM230" s="268">
        <v>7.6</v>
      </c>
      <c r="AN230" s="268">
        <v>27.26</v>
      </c>
      <c r="AO230" s="268">
        <v>28.06</v>
      </c>
      <c r="AP230" s="268">
        <v>1.89</v>
      </c>
      <c r="AQ230" s="268">
        <v>0.03</v>
      </c>
      <c r="AR230" s="271">
        <v>1</v>
      </c>
      <c r="AS230" s="268">
        <v>1.92</v>
      </c>
      <c r="AT230" s="265"/>
      <c r="AU230" s="265"/>
      <c r="AV230" s="265"/>
      <c r="AW230" s="265"/>
      <c r="AX230" s="265"/>
      <c r="AY230" s="265"/>
    </row>
    <row r="231" spans="1:51" x14ac:dyDescent="0.2">
      <c r="A231" s="265" t="s">
        <v>756</v>
      </c>
      <c r="B231" s="268" t="s">
        <v>405</v>
      </c>
      <c r="C231" s="268" t="s">
        <v>764</v>
      </c>
      <c r="D231" s="265" t="s">
        <v>785</v>
      </c>
      <c r="E231" s="269">
        <v>44788</v>
      </c>
      <c r="F231" s="268" t="s">
        <v>70</v>
      </c>
      <c r="G231" s="268" t="s">
        <v>70</v>
      </c>
      <c r="H231" s="265" t="s">
        <v>1139</v>
      </c>
      <c r="I231" s="268">
        <v>0</v>
      </c>
      <c r="J231" s="268" t="s">
        <v>760</v>
      </c>
      <c r="K231" s="270">
        <v>0.42569444444444443</v>
      </c>
      <c r="L231" s="268">
        <v>2</v>
      </c>
      <c r="M231" s="268">
        <v>1</v>
      </c>
      <c r="N231" s="268" t="s">
        <v>519</v>
      </c>
      <c r="O231" s="268" t="s">
        <v>803</v>
      </c>
      <c r="P231" s="268">
        <v>2.4</v>
      </c>
      <c r="Q231" s="268">
        <v>2.2000000000000002</v>
      </c>
      <c r="R231" s="268">
        <v>2.15</v>
      </c>
      <c r="S231" s="268">
        <v>2.1749999999999998</v>
      </c>
      <c r="T231" s="271">
        <v>0.91</v>
      </c>
      <c r="U231" s="268">
        <v>7.77</v>
      </c>
      <c r="V231" s="268">
        <v>22.5</v>
      </c>
      <c r="W231" s="272">
        <v>0.33124999999999999</v>
      </c>
      <c r="X231" s="268">
        <v>1.2</v>
      </c>
      <c r="Y231" s="268">
        <v>24</v>
      </c>
      <c r="Z231" s="268">
        <v>6.62</v>
      </c>
      <c r="AA231" s="268">
        <v>5.52</v>
      </c>
      <c r="AB231" s="79">
        <v>83</v>
      </c>
      <c r="AC231" s="79">
        <v>31.7</v>
      </c>
      <c r="AD231" s="79">
        <v>48.8</v>
      </c>
      <c r="AE231" s="268">
        <v>0.64</v>
      </c>
      <c r="AF231" s="268">
        <v>0.62</v>
      </c>
      <c r="AG231" s="268">
        <v>0.05</v>
      </c>
      <c r="AH231" s="268">
        <v>0.68</v>
      </c>
      <c r="AI231" s="268">
        <v>22.37</v>
      </c>
      <c r="AJ231" s="79">
        <v>23.04</v>
      </c>
      <c r="AK231" s="268">
        <v>80.040000000000006</v>
      </c>
      <c r="AL231" s="268">
        <v>9.33</v>
      </c>
      <c r="AM231" s="268">
        <v>8.58</v>
      </c>
      <c r="AN231" s="268">
        <v>31.7</v>
      </c>
      <c r="AO231" s="268">
        <v>32.369999999999997</v>
      </c>
      <c r="AP231" s="268">
        <v>1.98</v>
      </c>
      <c r="AQ231" s="268">
        <v>0.03</v>
      </c>
      <c r="AR231" s="271">
        <v>1</v>
      </c>
      <c r="AS231" s="268">
        <v>2.0099999999999998</v>
      </c>
      <c r="AT231" s="265"/>
      <c r="AU231" s="265"/>
      <c r="AV231" s="265"/>
      <c r="AW231" s="265"/>
      <c r="AX231" s="265"/>
      <c r="AY231" s="265"/>
    </row>
    <row r="232" spans="1:51" x14ac:dyDescent="0.2">
      <c r="A232" s="265" t="s">
        <v>756</v>
      </c>
      <c r="B232" s="268" t="s">
        <v>405</v>
      </c>
      <c r="C232" s="268" t="s">
        <v>765</v>
      </c>
      <c r="D232" s="265" t="s">
        <v>781</v>
      </c>
      <c r="E232" s="269">
        <v>44788</v>
      </c>
      <c r="F232" s="268" t="s">
        <v>70</v>
      </c>
      <c r="G232" s="268" t="s">
        <v>70</v>
      </c>
      <c r="H232" s="265" t="s">
        <v>1139</v>
      </c>
      <c r="I232" s="268">
        <v>0</v>
      </c>
      <c r="J232" s="268" t="s">
        <v>760</v>
      </c>
      <c r="K232" s="270">
        <v>0.42569444444444443</v>
      </c>
      <c r="L232" s="268">
        <v>2</v>
      </c>
      <c r="M232" s="268">
        <v>1</v>
      </c>
      <c r="N232" s="268" t="s">
        <v>519</v>
      </c>
      <c r="O232" s="268" t="s">
        <v>803</v>
      </c>
      <c r="P232" s="268">
        <v>2.4</v>
      </c>
      <c r="Q232" s="268">
        <v>2.2000000000000002</v>
      </c>
      <c r="R232" s="268">
        <v>2.15</v>
      </c>
      <c r="S232" s="268">
        <v>2.1749999999999998</v>
      </c>
      <c r="T232" s="271">
        <v>0.91</v>
      </c>
      <c r="U232" s="268">
        <v>7.77</v>
      </c>
      <c r="V232" s="268">
        <v>22.5</v>
      </c>
      <c r="W232" s="272">
        <v>0.33333333333333331</v>
      </c>
      <c r="X232" s="268">
        <v>2.1</v>
      </c>
      <c r="Y232" s="268">
        <v>24</v>
      </c>
      <c r="Z232" s="268">
        <v>6.41</v>
      </c>
      <c r="AA232" s="268">
        <v>5.69</v>
      </c>
      <c r="AB232" s="79">
        <v>80.8</v>
      </c>
      <c r="AC232" s="79">
        <v>20.9</v>
      </c>
      <c r="AD232" s="79">
        <v>49.2</v>
      </c>
      <c r="AE232" s="268" t="s">
        <v>763</v>
      </c>
      <c r="AF232" s="268" t="s">
        <v>763</v>
      </c>
      <c r="AG232" s="268" t="s">
        <v>763</v>
      </c>
      <c r="AH232" s="268" t="s">
        <v>763</v>
      </c>
      <c r="AI232" s="268" t="s">
        <v>763</v>
      </c>
      <c r="AJ232" s="268" t="s">
        <v>763</v>
      </c>
      <c r="AK232" s="268" t="s">
        <v>763</v>
      </c>
      <c r="AL232" s="268" t="s">
        <v>763</v>
      </c>
      <c r="AM232" s="268" t="s">
        <v>763</v>
      </c>
      <c r="AN232" s="268" t="s">
        <v>763</v>
      </c>
      <c r="AO232" s="268" t="s">
        <v>763</v>
      </c>
      <c r="AP232" s="268" t="s">
        <v>763</v>
      </c>
      <c r="AQ232" s="268" t="s">
        <v>763</v>
      </c>
      <c r="AR232" s="268" t="s">
        <v>763</v>
      </c>
      <c r="AS232" s="268" t="s">
        <v>763</v>
      </c>
      <c r="AT232" s="265"/>
      <c r="AU232" s="265"/>
      <c r="AV232" s="265"/>
      <c r="AW232" s="265"/>
      <c r="AX232" s="265"/>
      <c r="AY232" s="265"/>
    </row>
    <row r="233" spans="1:51" x14ac:dyDescent="0.2">
      <c r="A233" s="265" t="s">
        <v>756</v>
      </c>
      <c r="B233" s="268" t="s">
        <v>405</v>
      </c>
      <c r="C233" s="268" t="s">
        <v>765</v>
      </c>
      <c r="D233" s="265" t="s">
        <v>785</v>
      </c>
      <c r="E233" s="269">
        <v>44788</v>
      </c>
      <c r="F233" s="268" t="s">
        <v>70</v>
      </c>
      <c r="G233" s="268" t="s">
        <v>70</v>
      </c>
      <c r="H233" s="265" t="s">
        <v>1139</v>
      </c>
      <c r="I233" s="268">
        <v>0</v>
      </c>
      <c r="J233" s="268" t="s">
        <v>760</v>
      </c>
      <c r="K233" s="270">
        <v>0.42569444444444443</v>
      </c>
      <c r="L233" s="268">
        <v>2</v>
      </c>
      <c r="M233" s="268">
        <v>1</v>
      </c>
      <c r="N233" s="268" t="s">
        <v>519</v>
      </c>
      <c r="O233" s="268" t="s">
        <v>803</v>
      </c>
      <c r="P233" s="268">
        <v>2.4</v>
      </c>
      <c r="Q233" s="268">
        <v>2.2000000000000002</v>
      </c>
      <c r="R233" s="268">
        <v>2.15</v>
      </c>
      <c r="S233" s="268">
        <v>2.1749999999999998</v>
      </c>
      <c r="T233" s="271">
        <v>0.91</v>
      </c>
      <c r="U233" s="268">
        <v>7.77</v>
      </c>
      <c r="V233" s="268">
        <v>22.5</v>
      </c>
      <c r="W233" s="272">
        <v>0.33333333333333331</v>
      </c>
      <c r="X233" s="268">
        <v>2.1</v>
      </c>
      <c r="Y233" s="268">
        <v>24</v>
      </c>
      <c r="Z233" s="268">
        <v>6.41</v>
      </c>
      <c r="AA233" s="268">
        <v>5.69</v>
      </c>
      <c r="AB233" s="79">
        <v>80.8</v>
      </c>
      <c r="AC233" s="79">
        <v>20.8</v>
      </c>
      <c r="AD233" s="79">
        <v>49.2</v>
      </c>
      <c r="AE233" s="268" t="s">
        <v>763</v>
      </c>
      <c r="AF233" s="268" t="s">
        <v>763</v>
      </c>
      <c r="AG233" s="268" t="s">
        <v>763</v>
      </c>
      <c r="AH233" s="268" t="s">
        <v>763</v>
      </c>
      <c r="AI233" s="268" t="s">
        <v>763</v>
      </c>
      <c r="AJ233" s="268" t="s">
        <v>763</v>
      </c>
      <c r="AK233" s="268" t="s">
        <v>763</v>
      </c>
      <c r="AL233" s="268" t="s">
        <v>763</v>
      </c>
      <c r="AM233" s="268" t="s">
        <v>763</v>
      </c>
      <c r="AN233" s="268" t="s">
        <v>763</v>
      </c>
      <c r="AO233" s="268" t="s">
        <v>763</v>
      </c>
      <c r="AP233" s="268" t="s">
        <v>763</v>
      </c>
      <c r="AQ233" s="268" t="s">
        <v>763</v>
      </c>
      <c r="AR233" s="268" t="s">
        <v>763</v>
      </c>
      <c r="AS233" s="268" t="s">
        <v>763</v>
      </c>
      <c r="AT233" s="265"/>
      <c r="AU233" s="265"/>
      <c r="AV233" s="265"/>
      <c r="AW233" s="265"/>
      <c r="AX233" s="265"/>
      <c r="AY233" s="265"/>
    </row>
    <row r="234" spans="1:51" x14ac:dyDescent="0.2">
      <c r="A234" s="265" t="s">
        <v>756</v>
      </c>
      <c r="B234" s="268" t="s">
        <v>274</v>
      </c>
      <c r="C234" s="268" t="s">
        <v>757</v>
      </c>
      <c r="D234" s="265"/>
      <c r="E234" s="269">
        <v>44788</v>
      </c>
      <c r="F234" s="268" t="s">
        <v>70</v>
      </c>
      <c r="G234" s="268" t="s">
        <v>597</v>
      </c>
      <c r="H234" s="265" t="s">
        <v>1166</v>
      </c>
      <c r="I234" s="268">
        <v>0</v>
      </c>
      <c r="J234" s="268" t="s">
        <v>760</v>
      </c>
      <c r="K234" s="270">
        <v>0.42569444444444443</v>
      </c>
      <c r="L234" s="268" t="s">
        <v>761</v>
      </c>
      <c r="M234" s="268" t="s">
        <v>761</v>
      </c>
      <c r="N234" s="268" t="s">
        <v>761</v>
      </c>
      <c r="O234" s="268" t="s">
        <v>761</v>
      </c>
      <c r="P234" s="268">
        <v>0.6</v>
      </c>
      <c r="Q234" s="268" t="s">
        <v>761</v>
      </c>
      <c r="R234" s="268" t="s">
        <v>761</v>
      </c>
      <c r="S234" s="268">
        <v>0.6</v>
      </c>
      <c r="T234" s="271">
        <v>1</v>
      </c>
      <c r="U234" s="268" t="s">
        <v>761</v>
      </c>
      <c r="V234" s="268" t="s">
        <v>761</v>
      </c>
      <c r="W234" s="272">
        <v>0.37222222222222223</v>
      </c>
      <c r="X234" s="268">
        <v>0.15</v>
      </c>
      <c r="Y234" s="268">
        <v>20.2</v>
      </c>
      <c r="Z234" s="268">
        <v>6.28</v>
      </c>
      <c r="AA234" s="268">
        <v>5.88</v>
      </c>
      <c r="AB234" s="79">
        <v>68.2</v>
      </c>
      <c r="AC234" s="79">
        <v>11.3</v>
      </c>
      <c r="AD234" s="79">
        <v>19.28</v>
      </c>
      <c r="AE234" s="268" t="s">
        <v>763</v>
      </c>
      <c r="AF234" s="268" t="s">
        <v>763</v>
      </c>
      <c r="AG234" s="268" t="s">
        <v>763</v>
      </c>
      <c r="AH234" s="268" t="s">
        <v>763</v>
      </c>
      <c r="AI234" s="268" t="s">
        <v>763</v>
      </c>
      <c r="AJ234" s="268" t="s">
        <v>763</v>
      </c>
      <c r="AK234" s="268" t="s">
        <v>763</v>
      </c>
      <c r="AL234" s="268" t="s">
        <v>763</v>
      </c>
      <c r="AM234" s="268" t="s">
        <v>763</v>
      </c>
      <c r="AN234" s="268" t="s">
        <v>763</v>
      </c>
      <c r="AO234" s="268" t="s">
        <v>763</v>
      </c>
      <c r="AP234" s="268" t="s">
        <v>763</v>
      </c>
      <c r="AQ234" s="268" t="s">
        <v>763</v>
      </c>
      <c r="AR234" s="268" t="s">
        <v>763</v>
      </c>
      <c r="AS234" s="268" t="s">
        <v>763</v>
      </c>
      <c r="AT234" s="265"/>
      <c r="AU234" s="265"/>
      <c r="AV234" s="265"/>
      <c r="AW234" s="265"/>
      <c r="AX234" s="265"/>
      <c r="AY234" s="265"/>
    </row>
    <row r="235" spans="1:51" x14ac:dyDescent="0.2">
      <c r="A235" s="265" t="s">
        <v>756</v>
      </c>
      <c r="B235" s="268" t="s">
        <v>274</v>
      </c>
      <c r="C235" s="268" t="s">
        <v>764</v>
      </c>
      <c r="D235" s="265"/>
      <c r="E235" s="269">
        <v>44788</v>
      </c>
      <c r="F235" s="268" t="s">
        <v>70</v>
      </c>
      <c r="G235" s="268" t="s">
        <v>597</v>
      </c>
      <c r="H235" s="265" t="s">
        <v>1166</v>
      </c>
      <c r="I235" s="268">
        <v>0</v>
      </c>
      <c r="J235" s="268" t="s">
        <v>760</v>
      </c>
      <c r="K235" s="270">
        <v>0.42569444444444443</v>
      </c>
      <c r="L235" s="268" t="s">
        <v>761</v>
      </c>
      <c r="M235" s="268" t="s">
        <v>761</v>
      </c>
      <c r="N235" s="268" t="s">
        <v>761</v>
      </c>
      <c r="O235" s="268" t="s">
        <v>761</v>
      </c>
      <c r="P235" s="268">
        <v>0.6</v>
      </c>
      <c r="Q235" s="268" t="s">
        <v>761</v>
      </c>
      <c r="R235" s="268" t="s">
        <v>761</v>
      </c>
      <c r="S235" s="268">
        <v>0.6</v>
      </c>
      <c r="T235" s="271">
        <v>1</v>
      </c>
      <c r="U235" s="268" t="s">
        <v>761</v>
      </c>
      <c r="V235" s="268" t="s">
        <v>761</v>
      </c>
      <c r="W235" s="272">
        <v>0.37222222222222223</v>
      </c>
      <c r="X235" s="268">
        <v>0.5</v>
      </c>
      <c r="Y235" s="268">
        <v>24.2</v>
      </c>
      <c r="Z235" s="268">
        <v>5.17</v>
      </c>
      <c r="AA235" s="268">
        <v>4.67</v>
      </c>
      <c r="AB235" s="79">
        <v>61.5</v>
      </c>
      <c r="AC235" s="79">
        <v>17.8</v>
      </c>
      <c r="AD235" s="79">
        <v>28.92</v>
      </c>
      <c r="AE235" s="268">
        <v>0.42</v>
      </c>
      <c r="AF235" s="268">
        <v>0.41</v>
      </c>
      <c r="AG235" s="268">
        <v>18.690000000000001</v>
      </c>
      <c r="AH235" s="268">
        <v>19.100000000000001</v>
      </c>
      <c r="AI235" s="268">
        <v>22.29</v>
      </c>
      <c r="AJ235" s="79">
        <v>41.39</v>
      </c>
      <c r="AK235" s="268">
        <v>960.18</v>
      </c>
      <c r="AL235" s="268">
        <v>108.01</v>
      </c>
      <c r="AM235" s="268">
        <v>8.89</v>
      </c>
      <c r="AN235" s="268">
        <v>130.29</v>
      </c>
      <c r="AO235" s="268">
        <v>149.4</v>
      </c>
      <c r="AP235" s="268">
        <v>38.64</v>
      </c>
      <c r="AQ235" s="268">
        <v>0.03</v>
      </c>
      <c r="AR235" s="271">
        <v>1</v>
      </c>
      <c r="AS235" s="268">
        <v>38.67</v>
      </c>
      <c r="AT235" s="265"/>
      <c r="AU235" s="265"/>
      <c r="AV235" s="265"/>
      <c r="AW235" s="265"/>
      <c r="AX235" s="265"/>
      <c r="AY235" s="265"/>
    </row>
    <row r="236" spans="1:51" x14ac:dyDescent="0.2">
      <c r="A236" s="265" t="s">
        <v>756</v>
      </c>
      <c r="B236" s="268" t="s">
        <v>274</v>
      </c>
      <c r="C236" s="268" t="s">
        <v>765</v>
      </c>
      <c r="D236" s="265"/>
      <c r="E236" s="269">
        <v>44788</v>
      </c>
      <c r="F236" s="268" t="s">
        <v>70</v>
      </c>
      <c r="G236" s="268" t="s">
        <v>597</v>
      </c>
      <c r="H236" s="265" t="s">
        <v>1166</v>
      </c>
      <c r="I236" s="268">
        <v>0</v>
      </c>
      <c r="J236" s="268" t="s">
        <v>760</v>
      </c>
      <c r="K236" s="270">
        <v>0.42569444444444443</v>
      </c>
      <c r="L236" s="268" t="s">
        <v>761</v>
      </c>
      <c r="M236" s="268" t="s">
        <v>761</v>
      </c>
      <c r="N236" s="268" t="s">
        <v>761</v>
      </c>
      <c r="O236" s="268" t="s">
        <v>761</v>
      </c>
      <c r="P236" s="268">
        <v>0.6</v>
      </c>
      <c r="Q236" s="268" t="s">
        <v>761</v>
      </c>
      <c r="R236" s="268" t="s">
        <v>761</v>
      </c>
      <c r="S236" s="268">
        <v>0.6</v>
      </c>
      <c r="T236" s="271">
        <v>1</v>
      </c>
      <c r="U236" s="268" t="s">
        <v>761</v>
      </c>
      <c r="V236" s="268" t="s">
        <v>761</v>
      </c>
      <c r="W236" s="268" t="s">
        <v>761</v>
      </c>
      <c r="X236" s="268" t="s">
        <v>761</v>
      </c>
      <c r="Y236" s="268" t="s">
        <v>761</v>
      </c>
      <c r="Z236" s="268" t="s">
        <v>761</v>
      </c>
      <c r="AA236" s="268" t="s">
        <v>761</v>
      </c>
      <c r="AB236" s="79" t="s">
        <v>761</v>
      </c>
      <c r="AC236" s="79">
        <v>17.600000000000001</v>
      </c>
      <c r="AD236" s="79">
        <v>28.73</v>
      </c>
      <c r="AE236" s="268" t="s">
        <v>763</v>
      </c>
      <c r="AF236" s="268" t="s">
        <v>763</v>
      </c>
      <c r="AG236" s="268" t="s">
        <v>763</v>
      </c>
      <c r="AH236" s="268" t="s">
        <v>763</v>
      </c>
      <c r="AI236" s="268" t="s">
        <v>763</v>
      </c>
      <c r="AJ236" s="268" t="s">
        <v>763</v>
      </c>
      <c r="AK236" s="268" t="s">
        <v>763</v>
      </c>
      <c r="AL236" s="268" t="s">
        <v>763</v>
      </c>
      <c r="AM236" s="268" t="s">
        <v>763</v>
      </c>
      <c r="AN236" s="268" t="s">
        <v>763</v>
      </c>
      <c r="AO236" s="268" t="s">
        <v>763</v>
      </c>
      <c r="AP236" s="268" t="s">
        <v>763</v>
      </c>
      <c r="AQ236" s="268" t="s">
        <v>763</v>
      </c>
      <c r="AR236" s="268" t="s">
        <v>763</v>
      </c>
      <c r="AS236" s="268" t="s">
        <v>763</v>
      </c>
      <c r="AT236" s="265"/>
      <c r="AU236" s="265"/>
      <c r="AV236" s="265"/>
      <c r="AW236" s="265"/>
      <c r="AX236" s="265"/>
      <c r="AY236" s="265"/>
    </row>
    <row r="237" spans="1:51" x14ac:dyDescent="0.2">
      <c r="A237" s="265" t="s">
        <v>756</v>
      </c>
      <c r="B237" s="268" t="s">
        <v>278</v>
      </c>
      <c r="C237" s="268" t="s">
        <v>757</v>
      </c>
      <c r="D237" s="265"/>
      <c r="E237" s="269">
        <v>44788</v>
      </c>
      <c r="F237" s="268" t="s">
        <v>70</v>
      </c>
      <c r="G237" s="268" t="s">
        <v>597</v>
      </c>
      <c r="H237" s="265" t="s">
        <v>1166</v>
      </c>
      <c r="I237" s="268">
        <v>0</v>
      </c>
      <c r="J237" s="268" t="s">
        <v>760</v>
      </c>
      <c r="K237" s="270">
        <v>0.42569444444444443</v>
      </c>
      <c r="L237" s="268">
        <v>2</v>
      </c>
      <c r="M237" s="268">
        <v>1</v>
      </c>
      <c r="N237" s="268" t="s">
        <v>761</v>
      </c>
      <c r="O237" s="268" t="s">
        <v>762</v>
      </c>
      <c r="P237" s="268">
        <v>1.4</v>
      </c>
      <c r="Q237" s="268" t="s">
        <v>761</v>
      </c>
      <c r="R237" s="268" t="s">
        <v>761</v>
      </c>
      <c r="S237" s="268">
        <v>0.8</v>
      </c>
      <c r="T237" s="271">
        <v>0.56999999999999995</v>
      </c>
      <c r="U237" s="268" t="s">
        <v>761</v>
      </c>
      <c r="V237" s="268" t="s">
        <v>761</v>
      </c>
      <c r="W237" s="272">
        <v>0.37222222222222223</v>
      </c>
      <c r="X237" s="268">
        <v>0.15</v>
      </c>
      <c r="Y237" s="268">
        <v>25.2</v>
      </c>
      <c r="Z237" s="268">
        <v>5.63</v>
      </c>
      <c r="AA237" s="268">
        <v>4.84</v>
      </c>
      <c r="AB237" s="79">
        <v>63.2</v>
      </c>
      <c r="AC237" s="79">
        <v>26.8</v>
      </c>
      <c r="AD237" s="79">
        <v>42</v>
      </c>
      <c r="AE237" s="268" t="s">
        <v>763</v>
      </c>
      <c r="AF237" s="268" t="s">
        <v>763</v>
      </c>
      <c r="AG237" s="268" t="s">
        <v>763</v>
      </c>
      <c r="AH237" s="268" t="s">
        <v>763</v>
      </c>
      <c r="AI237" s="268" t="s">
        <v>763</v>
      </c>
      <c r="AJ237" s="268" t="s">
        <v>763</v>
      </c>
      <c r="AK237" s="268" t="s">
        <v>763</v>
      </c>
      <c r="AL237" s="268" t="s">
        <v>763</v>
      </c>
      <c r="AM237" s="268" t="s">
        <v>763</v>
      </c>
      <c r="AN237" s="268" t="s">
        <v>763</v>
      </c>
      <c r="AO237" s="268" t="s">
        <v>763</v>
      </c>
      <c r="AP237" s="268" t="s">
        <v>763</v>
      </c>
      <c r="AQ237" s="268" t="s">
        <v>763</v>
      </c>
      <c r="AR237" s="268" t="s">
        <v>763</v>
      </c>
      <c r="AS237" s="268" t="s">
        <v>763</v>
      </c>
      <c r="AT237" s="265"/>
      <c r="AU237" s="265"/>
      <c r="AV237" s="265"/>
      <c r="AW237" s="265"/>
      <c r="AX237" s="265"/>
      <c r="AY237" s="265"/>
    </row>
    <row r="238" spans="1:51" x14ac:dyDescent="0.2">
      <c r="A238" s="265" t="s">
        <v>756</v>
      </c>
      <c r="B238" s="268" t="s">
        <v>278</v>
      </c>
      <c r="C238" s="268" t="s">
        <v>764</v>
      </c>
      <c r="D238" s="265"/>
      <c r="E238" s="269">
        <v>44788</v>
      </c>
      <c r="F238" s="268" t="s">
        <v>70</v>
      </c>
      <c r="G238" s="268" t="s">
        <v>597</v>
      </c>
      <c r="H238" s="265" t="s">
        <v>1166</v>
      </c>
      <c r="I238" s="268">
        <v>0</v>
      </c>
      <c r="J238" s="268" t="s">
        <v>760</v>
      </c>
      <c r="K238" s="270">
        <v>0.42569444444444443</v>
      </c>
      <c r="L238" s="268">
        <v>2</v>
      </c>
      <c r="M238" s="268">
        <v>1</v>
      </c>
      <c r="N238" s="268" t="s">
        <v>761</v>
      </c>
      <c r="O238" s="268" t="s">
        <v>762</v>
      </c>
      <c r="P238" s="268">
        <v>1.4</v>
      </c>
      <c r="Q238" s="268" t="s">
        <v>761</v>
      </c>
      <c r="R238" s="268" t="s">
        <v>761</v>
      </c>
      <c r="S238" s="268">
        <v>0.8</v>
      </c>
      <c r="T238" s="271">
        <v>0.56999999999999995</v>
      </c>
      <c r="U238" s="268" t="s">
        <v>761</v>
      </c>
      <c r="V238" s="268" t="s">
        <v>761</v>
      </c>
      <c r="W238" s="272">
        <v>0.37222222222222223</v>
      </c>
      <c r="X238" s="268">
        <v>0.5</v>
      </c>
      <c r="Y238" s="268">
        <v>25.4</v>
      </c>
      <c r="Z238" s="268">
        <v>5.4</v>
      </c>
      <c r="AA238" s="268">
        <v>4.58</v>
      </c>
      <c r="AB238" s="79">
        <v>65.5</v>
      </c>
      <c r="AC238" s="79">
        <v>29.1</v>
      </c>
      <c r="AD238" s="79">
        <v>45.3</v>
      </c>
      <c r="AE238" s="268">
        <v>0.25</v>
      </c>
      <c r="AF238" s="268">
        <v>0.19</v>
      </c>
      <c r="AG238" s="268">
        <v>0.6</v>
      </c>
      <c r="AH238" s="268">
        <v>0.79</v>
      </c>
      <c r="AI238" s="268">
        <v>39.729999999999997</v>
      </c>
      <c r="AJ238" s="79">
        <v>40.520000000000003</v>
      </c>
      <c r="AK238" s="268">
        <v>523.85</v>
      </c>
      <c r="AL238" s="268">
        <v>70.77</v>
      </c>
      <c r="AM238" s="268">
        <v>7.4</v>
      </c>
      <c r="AN238" s="268">
        <v>110.5</v>
      </c>
      <c r="AO238" s="268">
        <v>111.29</v>
      </c>
      <c r="AP238" s="268">
        <v>17.71</v>
      </c>
      <c r="AQ238" s="268">
        <v>0.03</v>
      </c>
      <c r="AR238" s="271">
        <v>1</v>
      </c>
      <c r="AS238" s="268">
        <v>17.739999999999998</v>
      </c>
      <c r="AT238" s="265"/>
      <c r="AU238" s="265"/>
      <c r="AV238" s="265"/>
      <c r="AW238" s="265"/>
      <c r="AX238" s="265"/>
      <c r="AY238" s="265"/>
    </row>
    <row r="239" spans="1:51" x14ac:dyDescent="0.2">
      <c r="A239" s="265" t="s">
        <v>756</v>
      </c>
      <c r="B239" s="268" t="s">
        <v>278</v>
      </c>
      <c r="C239" s="268" t="s">
        <v>765</v>
      </c>
      <c r="D239" s="265"/>
      <c r="E239" s="269">
        <v>44788</v>
      </c>
      <c r="F239" s="268" t="s">
        <v>70</v>
      </c>
      <c r="G239" s="268" t="s">
        <v>597</v>
      </c>
      <c r="H239" s="265" t="s">
        <v>1166</v>
      </c>
      <c r="I239" s="268">
        <v>0</v>
      </c>
      <c r="J239" s="268" t="s">
        <v>760</v>
      </c>
      <c r="K239" s="270">
        <v>0.42569444444444443</v>
      </c>
      <c r="L239" s="268">
        <v>2</v>
      </c>
      <c r="M239" s="268">
        <v>1</v>
      </c>
      <c r="N239" s="268" t="s">
        <v>761</v>
      </c>
      <c r="O239" s="268" t="s">
        <v>762</v>
      </c>
      <c r="P239" s="268">
        <v>1.4</v>
      </c>
      <c r="Q239" s="268" t="s">
        <v>761</v>
      </c>
      <c r="R239" s="268" t="s">
        <v>761</v>
      </c>
      <c r="S239" s="268">
        <v>0.8</v>
      </c>
      <c r="T239" s="271">
        <v>0.56999999999999995</v>
      </c>
      <c r="U239" s="268" t="s">
        <v>761</v>
      </c>
      <c r="V239" s="268" t="s">
        <v>761</v>
      </c>
      <c r="W239" s="272">
        <v>0.37222222222222223</v>
      </c>
      <c r="X239" s="268">
        <v>1</v>
      </c>
      <c r="Y239" s="268">
        <v>25.2</v>
      </c>
      <c r="Z239" s="268">
        <v>5.38</v>
      </c>
      <c r="AA239" s="268">
        <v>4.53</v>
      </c>
      <c r="AB239" s="79">
        <v>65.099999999999994</v>
      </c>
      <c r="AC239" s="79">
        <v>30.1</v>
      </c>
      <c r="AD239" s="79">
        <v>46.6</v>
      </c>
      <c r="AE239" s="268" t="s">
        <v>763</v>
      </c>
      <c r="AF239" s="268" t="s">
        <v>763</v>
      </c>
      <c r="AG239" s="268" t="s">
        <v>763</v>
      </c>
      <c r="AH239" s="268" t="s">
        <v>763</v>
      </c>
      <c r="AI239" s="268" t="s">
        <v>763</v>
      </c>
      <c r="AJ239" s="268" t="s">
        <v>763</v>
      </c>
      <c r="AK239" s="268" t="s">
        <v>763</v>
      </c>
      <c r="AL239" s="268" t="s">
        <v>763</v>
      </c>
      <c r="AM239" s="268" t="s">
        <v>763</v>
      </c>
      <c r="AN239" s="268" t="s">
        <v>763</v>
      </c>
      <c r="AO239" s="268" t="s">
        <v>763</v>
      </c>
      <c r="AP239" s="268" t="s">
        <v>763</v>
      </c>
      <c r="AQ239" s="268" t="s">
        <v>763</v>
      </c>
      <c r="AR239" s="268" t="s">
        <v>763</v>
      </c>
      <c r="AS239" s="268" t="s">
        <v>763</v>
      </c>
      <c r="AT239" s="265"/>
      <c r="AU239" s="265"/>
      <c r="AV239" s="265"/>
      <c r="AW239" s="265"/>
      <c r="AX239" s="265"/>
      <c r="AY239" s="265"/>
    </row>
    <row r="240" spans="1:51" x14ac:dyDescent="0.2">
      <c r="A240" s="265" t="s">
        <v>756</v>
      </c>
      <c r="B240" s="268" t="s">
        <v>280</v>
      </c>
      <c r="C240" s="268" t="s">
        <v>757</v>
      </c>
      <c r="D240" s="265"/>
      <c r="E240" s="269">
        <v>44788</v>
      </c>
      <c r="F240" s="268" t="s">
        <v>70</v>
      </c>
      <c r="G240" s="268" t="s">
        <v>1140</v>
      </c>
      <c r="H240" s="265" t="s">
        <v>1166</v>
      </c>
      <c r="I240" s="268">
        <v>0</v>
      </c>
      <c r="J240" s="268" t="s">
        <v>760</v>
      </c>
      <c r="K240" s="270">
        <v>0.42569444444444443</v>
      </c>
      <c r="L240" s="268">
        <v>2</v>
      </c>
      <c r="M240" s="268">
        <v>1</v>
      </c>
      <c r="N240" s="268" t="s">
        <v>761</v>
      </c>
      <c r="O240" s="268" t="s">
        <v>762</v>
      </c>
      <c r="P240" s="268">
        <v>1.7</v>
      </c>
      <c r="Q240" s="268" t="s">
        <v>761</v>
      </c>
      <c r="R240" s="268" t="s">
        <v>761</v>
      </c>
      <c r="S240" s="268">
        <v>1.4</v>
      </c>
      <c r="T240" s="271">
        <v>0.82</v>
      </c>
      <c r="U240" s="268" t="s">
        <v>761</v>
      </c>
      <c r="V240" s="268" t="s">
        <v>761</v>
      </c>
      <c r="W240" s="272">
        <v>0.35902777777777778</v>
      </c>
      <c r="X240" s="268">
        <v>0.15</v>
      </c>
      <c r="Y240" s="268">
        <v>24.6</v>
      </c>
      <c r="Z240" s="268">
        <v>5.23</v>
      </c>
      <c r="AA240" s="268">
        <v>4.4000000000000004</v>
      </c>
      <c r="AB240" s="79">
        <v>62.5</v>
      </c>
      <c r="AC240" s="79">
        <v>30.3</v>
      </c>
      <c r="AD240" s="79">
        <v>47</v>
      </c>
      <c r="AE240" s="268" t="s">
        <v>763</v>
      </c>
      <c r="AF240" s="268" t="s">
        <v>763</v>
      </c>
      <c r="AG240" s="268" t="s">
        <v>763</v>
      </c>
      <c r="AH240" s="268" t="s">
        <v>763</v>
      </c>
      <c r="AI240" s="268" t="s">
        <v>763</v>
      </c>
      <c r="AJ240" s="268" t="s">
        <v>763</v>
      </c>
      <c r="AK240" s="268" t="s">
        <v>763</v>
      </c>
      <c r="AL240" s="268" t="s">
        <v>763</v>
      </c>
      <c r="AM240" s="268" t="s">
        <v>763</v>
      </c>
      <c r="AN240" s="268" t="s">
        <v>763</v>
      </c>
      <c r="AO240" s="268" t="s">
        <v>763</v>
      </c>
      <c r="AP240" s="268" t="s">
        <v>763</v>
      </c>
      <c r="AQ240" s="268" t="s">
        <v>763</v>
      </c>
      <c r="AR240" s="268" t="s">
        <v>763</v>
      </c>
      <c r="AS240" s="268" t="s">
        <v>763</v>
      </c>
      <c r="AT240" s="265"/>
      <c r="AU240" s="265"/>
      <c r="AV240" s="265"/>
      <c r="AW240" s="265"/>
      <c r="AX240" s="265"/>
      <c r="AY240" s="265"/>
    </row>
    <row r="241" spans="1:51" x14ac:dyDescent="0.2">
      <c r="A241" s="265" t="s">
        <v>756</v>
      </c>
      <c r="B241" s="268" t="s">
        <v>280</v>
      </c>
      <c r="C241" s="268" t="s">
        <v>764</v>
      </c>
      <c r="D241" s="265"/>
      <c r="E241" s="269">
        <v>44788</v>
      </c>
      <c r="F241" s="268" t="s">
        <v>70</v>
      </c>
      <c r="G241" s="268" t="s">
        <v>1140</v>
      </c>
      <c r="H241" s="265" t="s">
        <v>1166</v>
      </c>
      <c r="I241" s="268">
        <v>0</v>
      </c>
      <c r="J241" s="268" t="s">
        <v>760</v>
      </c>
      <c r="K241" s="270">
        <v>0.42569444444444443</v>
      </c>
      <c r="L241" s="268">
        <v>2</v>
      </c>
      <c r="M241" s="268">
        <v>1</v>
      </c>
      <c r="N241" s="268" t="s">
        <v>761</v>
      </c>
      <c r="O241" s="268" t="s">
        <v>762</v>
      </c>
      <c r="P241" s="268">
        <v>1.7</v>
      </c>
      <c r="Q241" s="268" t="s">
        <v>761</v>
      </c>
      <c r="R241" s="268" t="s">
        <v>761</v>
      </c>
      <c r="S241" s="268">
        <v>1.4</v>
      </c>
      <c r="T241" s="271">
        <v>0.82</v>
      </c>
      <c r="U241" s="268" t="s">
        <v>761</v>
      </c>
      <c r="V241" s="268" t="s">
        <v>761</v>
      </c>
      <c r="W241" s="272">
        <v>0.35902777777777778</v>
      </c>
      <c r="X241" s="268">
        <v>0.75</v>
      </c>
      <c r="Y241" s="268">
        <v>24.6</v>
      </c>
      <c r="Z241" s="268">
        <v>5.29</v>
      </c>
      <c r="AA241" s="268">
        <v>4.45</v>
      </c>
      <c r="AB241" s="79">
        <v>63.3</v>
      </c>
      <c r="AC241" s="79">
        <v>30.2</v>
      </c>
      <c r="AD241" s="79">
        <v>47</v>
      </c>
      <c r="AE241" s="268">
        <v>0.44</v>
      </c>
      <c r="AF241" s="268">
        <v>0.46</v>
      </c>
      <c r="AG241" s="268">
        <v>0.31</v>
      </c>
      <c r="AH241" s="268">
        <v>0.77</v>
      </c>
      <c r="AI241" s="268">
        <v>26.68</v>
      </c>
      <c r="AJ241" s="79">
        <v>27.46</v>
      </c>
      <c r="AK241" s="268">
        <v>143.19999999999999</v>
      </c>
      <c r="AL241" s="268">
        <v>16.86</v>
      </c>
      <c r="AM241" s="268">
        <v>8.49</v>
      </c>
      <c r="AN241" s="268">
        <v>43.54</v>
      </c>
      <c r="AO241" s="268">
        <v>44.32</v>
      </c>
      <c r="AP241" s="268">
        <v>3.84</v>
      </c>
      <c r="AQ241" s="268">
        <v>0.03</v>
      </c>
      <c r="AR241" s="271">
        <v>1</v>
      </c>
      <c r="AS241" s="268">
        <v>3.87</v>
      </c>
      <c r="AT241" s="265"/>
      <c r="AU241" s="265"/>
      <c r="AV241" s="265"/>
      <c r="AW241" s="265"/>
      <c r="AX241" s="265"/>
      <c r="AY241" s="265"/>
    </row>
    <row r="242" spans="1:51" x14ac:dyDescent="0.2">
      <c r="A242" s="265" t="s">
        <v>756</v>
      </c>
      <c r="B242" s="268" t="s">
        <v>280</v>
      </c>
      <c r="C242" s="268" t="s">
        <v>765</v>
      </c>
      <c r="D242" s="265"/>
      <c r="E242" s="269">
        <v>44788</v>
      </c>
      <c r="F242" s="268" t="s">
        <v>70</v>
      </c>
      <c r="G242" s="268" t="s">
        <v>1140</v>
      </c>
      <c r="H242" s="265" t="s">
        <v>1166</v>
      </c>
      <c r="I242" s="268">
        <v>0</v>
      </c>
      <c r="J242" s="268" t="s">
        <v>760</v>
      </c>
      <c r="K242" s="270">
        <v>0.42569444444444443</v>
      </c>
      <c r="L242" s="268">
        <v>2</v>
      </c>
      <c r="M242" s="268">
        <v>1</v>
      </c>
      <c r="N242" s="268" t="s">
        <v>761</v>
      </c>
      <c r="O242" s="268" t="s">
        <v>762</v>
      </c>
      <c r="P242" s="268">
        <v>1.7</v>
      </c>
      <c r="Q242" s="268" t="s">
        <v>761</v>
      </c>
      <c r="R242" s="268" t="s">
        <v>761</v>
      </c>
      <c r="S242" s="268">
        <v>1.4</v>
      </c>
      <c r="T242" s="271">
        <v>0.82</v>
      </c>
      <c r="U242" s="268" t="s">
        <v>761</v>
      </c>
      <c r="V242" s="268" t="s">
        <v>761</v>
      </c>
      <c r="W242" s="272">
        <v>0.35902777777777778</v>
      </c>
      <c r="X242" s="268">
        <v>1.5</v>
      </c>
      <c r="Y242" s="268">
        <v>24.6</v>
      </c>
      <c r="Z242" s="268">
        <v>5.35</v>
      </c>
      <c r="AA242" s="268">
        <v>4.5</v>
      </c>
      <c r="AB242" s="79">
        <v>64</v>
      </c>
      <c r="AC242" s="79">
        <v>30.4</v>
      </c>
      <c r="AD242" s="79">
        <v>46.9</v>
      </c>
      <c r="AE242" s="268" t="s">
        <v>763</v>
      </c>
      <c r="AF242" s="268" t="s">
        <v>763</v>
      </c>
      <c r="AG242" s="268" t="s">
        <v>763</v>
      </c>
      <c r="AH242" s="268" t="s">
        <v>763</v>
      </c>
      <c r="AI242" s="268" t="s">
        <v>763</v>
      </c>
      <c r="AJ242" s="268" t="s">
        <v>763</v>
      </c>
      <c r="AK242" s="268" t="s">
        <v>763</v>
      </c>
      <c r="AL242" s="268" t="s">
        <v>763</v>
      </c>
      <c r="AM242" s="268" t="s">
        <v>763</v>
      </c>
      <c r="AN242" s="268" t="s">
        <v>763</v>
      </c>
      <c r="AO242" s="268" t="s">
        <v>763</v>
      </c>
      <c r="AP242" s="268" t="s">
        <v>763</v>
      </c>
      <c r="AQ242" s="268" t="s">
        <v>763</v>
      </c>
      <c r="AR242" s="268" t="s">
        <v>763</v>
      </c>
      <c r="AS242" s="268" t="s">
        <v>763</v>
      </c>
      <c r="AT242" s="265"/>
      <c r="AU242" s="265"/>
      <c r="AV242" s="265"/>
      <c r="AW242" s="265"/>
      <c r="AX242" s="265"/>
      <c r="AY242" s="265"/>
    </row>
    <row r="243" spans="1:51" x14ac:dyDescent="0.2">
      <c r="A243" s="265" t="s">
        <v>756</v>
      </c>
      <c r="B243" s="268" t="s">
        <v>282</v>
      </c>
      <c r="C243" s="268" t="s">
        <v>757</v>
      </c>
      <c r="D243" s="265"/>
      <c r="E243" s="269">
        <v>44788</v>
      </c>
      <c r="F243" s="268" t="s">
        <v>826</v>
      </c>
      <c r="G243" s="268" t="s">
        <v>768</v>
      </c>
      <c r="H243" s="265" t="s">
        <v>1178</v>
      </c>
      <c r="I243" s="268">
        <v>2</v>
      </c>
      <c r="J243" s="268" t="s">
        <v>760</v>
      </c>
      <c r="K243" s="270">
        <v>0.42569444444444443</v>
      </c>
      <c r="L243" s="268">
        <v>2</v>
      </c>
      <c r="M243" s="268">
        <v>1</v>
      </c>
      <c r="N243" s="268" t="s">
        <v>783</v>
      </c>
      <c r="O243" s="268" t="s">
        <v>762</v>
      </c>
      <c r="P243" s="268">
        <v>1.3</v>
      </c>
      <c r="Q243" s="268">
        <v>0.95</v>
      </c>
      <c r="R243" s="268">
        <v>0.8</v>
      </c>
      <c r="S243" s="268">
        <v>0.875</v>
      </c>
      <c r="T243" s="271">
        <v>0.67</v>
      </c>
      <c r="U243" s="268">
        <v>8.2100000000000009</v>
      </c>
      <c r="V243" s="268">
        <v>17.100000000000001</v>
      </c>
      <c r="W243" s="272">
        <v>0.41250000000000003</v>
      </c>
      <c r="X243" s="268">
        <v>0.15</v>
      </c>
      <c r="Y243" s="268">
        <v>24.9</v>
      </c>
      <c r="Z243" s="268">
        <v>6.6</v>
      </c>
      <c r="AA243" s="268">
        <v>5.57</v>
      </c>
      <c r="AB243" s="79">
        <v>81</v>
      </c>
      <c r="AC243" s="79">
        <v>29.7</v>
      </c>
      <c r="AD243" s="79">
        <v>46</v>
      </c>
      <c r="AE243" s="268" t="s">
        <v>763</v>
      </c>
      <c r="AF243" s="268" t="s">
        <v>763</v>
      </c>
      <c r="AG243" s="268" t="s">
        <v>763</v>
      </c>
      <c r="AH243" s="268" t="s">
        <v>763</v>
      </c>
      <c r="AI243" s="268" t="s">
        <v>763</v>
      </c>
      <c r="AJ243" s="268" t="s">
        <v>763</v>
      </c>
      <c r="AK243" s="268" t="s">
        <v>763</v>
      </c>
      <c r="AL243" s="268" t="s">
        <v>763</v>
      </c>
      <c r="AM243" s="268" t="s">
        <v>763</v>
      </c>
      <c r="AN243" s="268" t="s">
        <v>763</v>
      </c>
      <c r="AO243" s="268" t="s">
        <v>763</v>
      </c>
      <c r="AP243" s="268" t="s">
        <v>763</v>
      </c>
      <c r="AQ243" s="268" t="s">
        <v>763</v>
      </c>
      <c r="AR243" s="268" t="s">
        <v>763</v>
      </c>
      <c r="AS243" s="268" t="s">
        <v>763</v>
      </c>
      <c r="AT243" s="265"/>
      <c r="AU243" s="265"/>
      <c r="AV243" s="265"/>
      <c r="AW243" s="265"/>
      <c r="AX243" s="265"/>
      <c r="AY243" s="265"/>
    </row>
    <row r="244" spans="1:51" x14ac:dyDescent="0.2">
      <c r="A244" s="265" t="s">
        <v>756</v>
      </c>
      <c r="B244" s="268" t="s">
        <v>282</v>
      </c>
      <c r="C244" s="268" t="s">
        <v>764</v>
      </c>
      <c r="D244" s="265"/>
      <c r="E244" s="269">
        <v>44788</v>
      </c>
      <c r="F244" s="268" t="s">
        <v>826</v>
      </c>
      <c r="G244" s="268" t="s">
        <v>768</v>
      </c>
      <c r="H244" s="265" t="s">
        <v>1178</v>
      </c>
      <c r="I244" s="268">
        <v>2</v>
      </c>
      <c r="J244" s="268" t="s">
        <v>760</v>
      </c>
      <c r="K244" s="270">
        <v>0.42569444444444443</v>
      </c>
      <c r="L244" s="268">
        <v>2</v>
      </c>
      <c r="M244" s="268">
        <v>1</v>
      </c>
      <c r="N244" s="268" t="s">
        <v>783</v>
      </c>
      <c r="O244" s="268" t="s">
        <v>762</v>
      </c>
      <c r="P244" s="268">
        <v>1.3</v>
      </c>
      <c r="Q244" s="268">
        <v>0.95</v>
      </c>
      <c r="R244" s="268">
        <v>0.8</v>
      </c>
      <c r="S244" s="268">
        <v>0.875</v>
      </c>
      <c r="T244" s="271">
        <v>0.67</v>
      </c>
      <c r="U244" s="268">
        <v>8.2100000000000009</v>
      </c>
      <c r="V244" s="268">
        <v>17.100000000000001</v>
      </c>
      <c r="W244" s="272">
        <v>0.41388888888888892</v>
      </c>
      <c r="X244" s="268">
        <v>0.65</v>
      </c>
      <c r="Y244" s="268">
        <v>24.9</v>
      </c>
      <c r="Z244" s="268">
        <v>6.17</v>
      </c>
      <c r="AA244" s="268">
        <v>5.19</v>
      </c>
      <c r="AB244" s="79">
        <v>80.400000000000006</v>
      </c>
      <c r="AC244" s="79">
        <v>30.3</v>
      </c>
      <c r="AD244" s="79">
        <v>46.9</v>
      </c>
      <c r="AE244" s="268">
        <v>0.15</v>
      </c>
      <c r="AF244" s="268">
        <v>0.03</v>
      </c>
      <c r="AG244" s="268">
        <v>0.14000000000000001</v>
      </c>
      <c r="AH244" s="268">
        <v>0.17</v>
      </c>
      <c r="AI244" s="268">
        <v>33.380000000000003</v>
      </c>
      <c r="AJ244" s="79">
        <v>33.549999999999997</v>
      </c>
      <c r="AK244" s="268">
        <v>286.67</v>
      </c>
      <c r="AL244" s="268">
        <v>39.979999999999997</v>
      </c>
      <c r="AM244" s="268">
        <v>7.17</v>
      </c>
      <c r="AN244" s="268">
        <v>73.36</v>
      </c>
      <c r="AO244" s="268">
        <v>73.53</v>
      </c>
      <c r="AP244" s="268">
        <v>6.64</v>
      </c>
      <c r="AQ244" s="268">
        <v>0.03</v>
      </c>
      <c r="AR244" s="271">
        <v>1</v>
      </c>
      <c r="AS244" s="268">
        <v>6.67</v>
      </c>
      <c r="AT244" s="265"/>
      <c r="AU244" s="265"/>
      <c r="AV244" s="265"/>
      <c r="AW244" s="265"/>
      <c r="AX244" s="265"/>
      <c r="AY244" s="265"/>
    </row>
    <row r="245" spans="1:51" x14ac:dyDescent="0.2">
      <c r="A245" s="265" t="s">
        <v>756</v>
      </c>
      <c r="B245" s="268" t="s">
        <v>282</v>
      </c>
      <c r="C245" s="268" t="s">
        <v>765</v>
      </c>
      <c r="D245" s="265"/>
      <c r="E245" s="269">
        <v>44788</v>
      </c>
      <c r="F245" s="268" t="s">
        <v>826</v>
      </c>
      <c r="G245" s="268" t="s">
        <v>768</v>
      </c>
      <c r="H245" s="265" t="s">
        <v>1178</v>
      </c>
      <c r="I245" s="268">
        <v>2</v>
      </c>
      <c r="J245" s="268" t="s">
        <v>760</v>
      </c>
      <c r="K245" s="270">
        <v>0.42569444444444443</v>
      </c>
      <c r="L245" s="268">
        <v>2</v>
      </c>
      <c r="M245" s="268">
        <v>1</v>
      </c>
      <c r="N245" s="268" t="s">
        <v>783</v>
      </c>
      <c r="O245" s="268" t="s">
        <v>762</v>
      </c>
      <c r="P245" s="268">
        <v>1.3</v>
      </c>
      <c r="Q245" s="268">
        <v>0.95</v>
      </c>
      <c r="R245" s="268">
        <v>0.8</v>
      </c>
      <c r="S245" s="268">
        <v>0.875</v>
      </c>
      <c r="T245" s="271">
        <v>0.67</v>
      </c>
      <c r="U245" s="268">
        <v>8.2100000000000009</v>
      </c>
      <c r="V245" s="268">
        <v>17.100000000000001</v>
      </c>
      <c r="W245" s="272">
        <v>0.4145833333333333</v>
      </c>
      <c r="X245" s="268">
        <v>1</v>
      </c>
      <c r="Y245" s="268">
        <v>25.2</v>
      </c>
      <c r="Z245" s="268">
        <v>5.67</v>
      </c>
      <c r="AA245" s="268">
        <v>4.76</v>
      </c>
      <c r="AB245" s="79">
        <v>73.2</v>
      </c>
      <c r="AC245" s="79">
        <v>30.7</v>
      </c>
      <c r="AD245" s="79">
        <v>47.5</v>
      </c>
      <c r="AE245" s="268" t="s">
        <v>763</v>
      </c>
      <c r="AF245" s="268" t="s">
        <v>763</v>
      </c>
      <c r="AG245" s="268" t="s">
        <v>763</v>
      </c>
      <c r="AH245" s="268" t="s">
        <v>763</v>
      </c>
      <c r="AI245" s="268" t="s">
        <v>763</v>
      </c>
      <c r="AJ245" s="268" t="s">
        <v>763</v>
      </c>
      <c r="AK245" s="268" t="s">
        <v>763</v>
      </c>
      <c r="AL245" s="268" t="s">
        <v>763</v>
      </c>
      <c r="AM245" s="268" t="s">
        <v>763</v>
      </c>
      <c r="AN245" s="268" t="s">
        <v>763</v>
      </c>
      <c r="AO245" s="268" t="s">
        <v>763</v>
      </c>
      <c r="AP245" s="268" t="s">
        <v>763</v>
      </c>
      <c r="AQ245" s="268" t="s">
        <v>763</v>
      </c>
      <c r="AR245" s="268" t="s">
        <v>763</v>
      </c>
      <c r="AS245" s="268" t="s">
        <v>763</v>
      </c>
      <c r="AT245" s="265"/>
      <c r="AU245" s="265"/>
      <c r="AV245" s="265"/>
      <c r="AW245" s="265"/>
      <c r="AX245" s="265"/>
      <c r="AY245" s="265"/>
    </row>
    <row r="246" spans="1:51" x14ac:dyDescent="0.2">
      <c r="A246" s="265" t="s">
        <v>756</v>
      </c>
      <c r="B246" s="268" t="s">
        <v>284</v>
      </c>
      <c r="C246" s="268" t="s">
        <v>757</v>
      </c>
      <c r="D246" s="265"/>
      <c r="E246" s="269">
        <v>44788</v>
      </c>
      <c r="F246" s="268" t="s">
        <v>826</v>
      </c>
      <c r="G246" s="268" t="s">
        <v>768</v>
      </c>
      <c r="H246" s="265" t="s">
        <v>1178</v>
      </c>
      <c r="I246" s="268">
        <v>2</v>
      </c>
      <c r="J246" s="268" t="s">
        <v>760</v>
      </c>
      <c r="K246" s="270">
        <v>0.42569444444444443</v>
      </c>
      <c r="L246" s="268">
        <v>2</v>
      </c>
      <c r="M246" s="268">
        <v>1</v>
      </c>
      <c r="N246" s="268" t="s">
        <v>783</v>
      </c>
      <c r="O246" s="268" t="s">
        <v>767</v>
      </c>
      <c r="P246" s="268">
        <v>1.25</v>
      </c>
      <c r="Q246" s="268">
        <v>0.85</v>
      </c>
      <c r="R246" s="268">
        <v>0.8</v>
      </c>
      <c r="S246" s="268">
        <v>0.82499999999999996</v>
      </c>
      <c r="T246" s="271">
        <v>0.66</v>
      </c>
      <c r="U246" s="268" t="s">
        <v>761</v>
      </c>
      <c r="V246" s="268" t="s">
        <v>761</v>
      </c>
      <c r="W246" s="272">
        <v>0.40069444444444446</v>
      </c>
      <c r="X246" s="268">
        <v>0.15</v>
      </c>
      <c r="Y246" s="268">
        <v>24.8</v>
      </c>
      <c r="Z246" s="268">
        <v>5.95</v>
      </c>
      <c r="AA246" s="268">
        <v>5</v>
      </c>
      <c r="AB246" s="79">
        <v>77.099999999999994</v>
      </c>
      <c r="AC246" s="79">
        <v>30.6</v>
      </c>
      <c r="AD246" s="79">
        <v>47.4</v>
      </c>
      <c r="AE246" s="268" t="s">
        <v>763</v>
      </c>
      <c r="AF246" s="268" t="s">
        <v>763</v>
      </c>
      <c r="AG246" s="268" t="s">
        <v>763</v>
      </c>
      <c r="AH246" s="268" t="s">
        <v>763</v>
      </c>
      <c r="AI246" s="268" t="s">
        <v>763</v>
      </c>
      <c r="AJ246" s="268" t="s">
        <v>763</v>
      </c>
      <c r="AK246" s="268" t="s">
        <v>763</v>
      </c>
      <c r="AL246" s="268" t="s">
        <v>763</v>
      </c>
      <c r="AM246" s="268" t="s">
        <v>763</v>
      </c>
      <c r="AN246" s="268" t="s">
        <v>763</v>
      </c>
      <c r="AO246" s="268" t="s">
        <v>763</v>
      </c>
      <c r="AP246" s="268" t="s">
        <v>763</v>
      </c>
      <c r="AQ246" s="268" t="s">
        <v>763</v>
      </c>
      <c r="AR246" s="268" t="s">
        <v>763</v>
      </c>
      <c r="AS246" s="268" t="s">
        <v>763</v>
      </c>
      <c r="AT246" s="265"/>
      <c r="AU246" s="265"/>
      <c r="AV246" s="265"/>
      <c r="AW246" s="265"/>
      <c r="AX246" s="265"/>
      <c r="AY246" s="265"/>
    </row>
    <row r="247" spans="1:51" x14ac:dyDescent="0.2">
      <c r="A247" s="265" t="s">
        <v>756</v>
      </c>
      <c r="B247" s="268" t="s">
        <v>284</v>
      </c>
      <c r="C247" s="268" t="s">
        <v>764</v>
      </c>
      <c r="D247" s="265"/>
      <c r="E247" s="269">
        <v>44788</v>
      </c>
      <c r="F247" s="268" t="s">
        <v>826</v>
      </c>
      <c r="G247" s="268" t="s">
        <v>768</v>
      </c>
      <c r="H247" s="265" t="s">
        <v>1178</v>
      </c>
      <c r="I247" s="268">
        <v>2</v>
      </c>
      <c r="J247" s="268" t="s">
        <v>760</v>
      </c>
      <c r="K247" s="270">
        <v>0.42569444444444443</v>
      </c>
      <c r="L247" s="268">
        <v>2</v>
      </c>
      <c r="M247" s="268">
        <v>1</v>
      </c>
      <c r="N247" s="268" t="s">
        <v>783</v>
      </c>
      <c r="O247" s="268" t="s">
        <v>767</v>
      </c>
      <c r="P247" s="268">
        <v>1.25</v>
      </c>
      <c r="Q247" s="268">
        <v>0.85</v>
      </c>
      <c r="R247" s="268">
        <v>0.8</v>
      </c>
      <c r="S247" s="268">
        <v>0.82499999999999996</v>
      </c>
      <c r="T247" s="271">
        <v>0.66</v>
      </c>
      <c r="U247" s="268" t="s">
        <v>761</v>
      </c>
      <c r="V247" s="268" t="s">
        <v>761</v>
      </c>
      <c r="W247" s="272">
        <v>0.40138888888888885</v>
      </c>
      <c r="X247" s="268">
        <v>0.62</v>
      </c>
      <c r="Y247" s="268">
        <v>24.8</v>
      </c>
      <c r="Z247" s="268">
        <v>5.35</v>
      </c>
      <c r="AA247" s="268">
        <v>4.53</v>
      </c>
      <c r="AB247" s="79">
        <v>68.3</v>
      </c>
      <c r="AC247" s="79">
        <v>29.2</v>
      </c>
      <c r="AD247" s="79">
        <v>45.4</v>
      </c>
      <c r="AE247" s="268">
        <v>0.2</v>
      </c>
      <c r="AF247" s="268">
        <v>0.03</v>
      </c>
      <c r="AG247" s="268">
        <v>0.03</v>
      </c>
      <c r="AH247" s="268">
        <v>0.05</v>
      </c>
      <c r="AI247" s="268">
        <v>23.6</v>
      </c>
      <c r="AJ247" s="79">
        <v>23.65</v>
      </c>
      <c r="AK247" s="268">
        <v>264.57</v>
      </c>
      <c r="AL247" s="268">
        <v>35.869999999999997</v>
      </c>
      <c r="AM247" s="268">
        <v>7.38</v>
      </c>
      <c r="AN247" s="268">
        <v>59.47</v>
      </c>
      <c r="AO247" s="268">
        <v>59.52</v>
      </c>
      <c r="AP247" s="268">
        <v>6.59</v>
      </c>
      <c r="AQ247" s="268">
        <v>0.03</v>
      </c>
      <c r="AR247" s="271">
        <v>1</v>
      </c>
      <c r="AS247" s="268">
        <v>6.62</v>
      </c>
      <c r="AT247" s="265"/>
      <c r="AU247" s="265"/>
      <c r="AV247" s="265"/>
      <c r="AW247" s="265"/>
      <c r="AX247" s="265"/>
      <c r="AY247" s="265"/>
    </row>
    <row r="248" spans="1:51" x14ac:dyDescent="0.2">
      <c r="A248" s="265" t="s">
        <v>756</v>
      </c>
      <c r="B248" s="268" t="s">
        <v>284</v>
      </c>
      <c r="C248" s="268" t="s">
        <v>765</v>
      </c>
      <c r="D248" s="265"/>
      <c r="E248" s="269">
        <v>44788</v>
      </c>
      <c r="F248" s="268" t="s">
        <v>826</v>
      </c>
      <c r="G248" s="268" t="s">
        <v>768</v>
      </c>
      <c r="H248" s="265" t="s">
        <v>1178</v>
      </c>
      <c r="I248" s="268">
        <v>2</v>
      </c>
      <c r="J248" s="268" t="s">
        <v>760</v>
      </c>
      <c r="K248" s="270">
        <v>0.42569444444444443</v>
      </c>
      <c r="L248" s="268">
        <v>2</v>
      </c>
      <c r="M248" s="268">
        <v>1</v>
      </c>
      <c r="N248" s="268" t="s">
        <v>783</v>
      </c>
      <c r="O248" s="268" t="s">
        <v>767</v>
      </c>
      <c r="P248" s="268">
        <v>1.25</v>
      </c>
      <c r="Q248" s="268">
        <v>0.85</v>
      </c>
      <c r="R248" s="268">
        <v>0.8</v>
      </c>
      <c r="S248" s="268">
        <v>0.82499999999999996</v>
      </c>
      <c r="T248" s="271">
        <v>0.66</v>
      </c>
      <c r="U248" s="268" t="s">
        <v>761</v>
      </c>
      <c r="V248" s="268" t="s">
        <v>761</v>
      </c>
      <c r="W248" s="272">
        <v>0.40208333333333335</v>
      </c>
      <c r="X248" s="268">
        <v>0.9</v>
      </c>
      <c r="Y248" s="268">
        <v>24.8</v>
      </c>
      <c r="Z248" s="268">
        <v>5.22</v>
      </c>
      <c r="AA248" s="268">
        <v>4.38</v>
      </c>
      <c r="AB248" s="79">
        <v>67.099999999999994</v>
      </c>
      <c r="AC248" s="79">
        <v>30.9</v>
      </c>
      <c r="AD248" s="79">
        <v>47.8</v>
      </c>
      <c r="AE248" s="268" t="s">
        <v>763</v>
      </c>
      <c r="AF248" s="268" t="s">
        <v>763</v>
      </c>
      <c r="AG248" s="268" t="s">
        <v>763</v>
      </c>
      <c r="AH248" s="268" t="s">
        <v>763</v>
      </c>
      <c r="AI248" s="268" t="s">
        <v>763</v>
      </c>
      <c r="AJ248" s="268" t="s">
        <v>763</v>
      </c>
      <c r="AK248" s="268" t="s">
        <v>763</v>
      </c>
      <c r="AL248" s="268" t="s">
        <v>763</v>
      </c>
      <c r="AM248" s="268" t="s">
        <v>763</v>
      </c>
      <c r="AN248" s="268" t="s">
        <v>763</v>
      </c>
      <c r="AO248" s="268" t="s">
        <v>763</v>
      </c>
      <c r="AP248" s="268" t="s">
        <v>763</v>
      </c>
      <c r="AQ248" s="268" t="s">
        <v>763</v>
      </c>
      <c r="AR248" s="268" t="s">
        <v>763</v>
      </c>
      <c r="AS248" s="268" t="s">
        <v>763</v>
      </c>
      <c r="AT248" s="265"/>
      <c r="AU248" s="265"/>
      <c r="AV248" s="265"/>
      <c r="AW248" s="265"/>
      <c r="AX248" s="265"/>
      <c r="AY248" s="265"/>
    </row>
    <row r="249" spans="1:51" x14ac:dyDescent="0.2">
      <c r="A249" s="265" t="s">
        <v>756</v>
      </c>
      <c r="B249" s="268" t="s">
        <v>286</v>
      </c>
      <c r="C249" s="268" t="s">
        <v>757</v>
      </c>
      <c r="D249" s="265"/>
      <c r="E249" s="269">
        <v>44788</v>
      </c>
      <c r="F249" s="268" t="s">
        <v>826</v>
      </c>
      <c r="G249" s="268" t="s">
        <v>1141</v>
      </c>
      <c r="H249" s="265" t="s">
        <v>1178</v>
      </c>
      <c r="I249" s="268">
        <v>2</v>
      </c>
      <c r="J249" s="268" t="s">
        <v>760</v>
      </c>
      <c r="K249" s="270">
        <v>0.42569444444444443</v>
      </c>
      <c r="L249" s="268">
        <v>2</v>
      </c>
      <c r="M249" s="268">
        <v>1</v>
      </c>
      <c r="N249" s="268" t="s">
        <v>783</v>
      </c>
      <c r="O249" s="268" t="s">
        <v>762</v>
      </c>
      <c r="P249" s="268">
        <v>1.1000000000000001</v>
      </c>
      <c r="Q249" s="268" t="s">
        <v>761</v>
      </c>
      <c r="R249" s="268" t="s">
        <v>761</v>
      </c>
      <c r="S249" s="268">
        <v>1.1000000000000001</v>
      </c>
      <c r="T249" s="271">
        <v>1</v>
      </c>
      <c r="U249" s="268">
        <v>7.29</v>
      </c>
      <c r="V249" s="268">
        <v>25.4</v>
      </c>
      <c r="W249" s="272">
        <v>0.3840277777777778</v>
      </c>
      <c r="X249" s="268">
        <v>0.15</v>
      </c>
      <c r="Y249" s="268">
        <v>24.2</v>
      </c>
      <c r="Z249" s="268">
        <v>6.59</v>
      </c>
      <c r="AA249" s="268">
        <v>5.52</v>
      </c>
      <c r="AB249" s="79">
        <v>86.3</v>
      </c>
      <c r="AC249" s="79">
        <v>31.1</v>
      </c>
      <c r="AD249" s="79">
        <v>48.3</v>
      </c>
      <c r="AE249" s="268" t="s">
        <v>763</v>
      </c>
      <c r="AF249" s="268" t="s">
        <v>763</v>
      </c>
      <c r="AG249" s="268" t="s">
        <v>763</v>
      </c>
      <c r="AH249" s="268" t="s">
        <v>763</v>
      </c>
      <c r="AI249" s="268" t="s">
        <v>763</v>
      </c>
      <c r="AJ249" s="268" t="s">
        <v>763</v>
      </c>
      <c r="AK249" s="268" t="s">
        <v>763</v>
      </c>
      <c r="AL249" s="268" t="s">
        <v>763</v>
      </c>
      <c r="AM249" s="268" t="s">
        <v>763</v>
      </c>
      <c r="AN249" s="268" t="s">
        <v>763</v>
      </c>
      <c r="AO249" s="268" t="s">
        <v>763</v>
      </c>
      <c r="AP249" s="268" t="s">
        <v>763</v>
      </c>
      <c r="AQ249" s="268" t="s">
        <v>763</v>
      </c>
      <c r="AR249" s="268" t="s">
        <v>763</v>
      </c>
      <c r="AS249" s="268" t="s">
        <v>763</v>
      </c>
      <c r="AT249" s="265"/>
      <c r="AU249" s="265"/>
      <c r="AV249" s="265"/>
      <c r="AW249" s="265"/>
      <c r="AX249" s="265"/>
      <c r="AY249" s="265"/>
    </row>
    <row r="250" spans="1:51" x14ac:dyDescent="0.2">
      <c r="A250" s="265" t="s">
        <v>756</v>
      </c>
      <c r="B250" s="268" t="s">
        <v>286</v>
      </c>
      <c r="C250" s="268" t="s">
        <v>764</v>
      </c>
      <c r="D250" s="265"/>
      <c r="E250" s="269">
        <v>44788</v>
      </c>
      <c r="F250" s="268" t="s">
        <v>826</v>
      </c>
      <c r="G250" s="268" t="s">
        <v>1141</v>
      </c>
      <c r="H250" s="265" t="s">
        <v>1178</v>
      </c>
      <c r="I250" s="268">
        <v>2</v>
      </c>
      <c r="J250" s="268" t="s">
        <v>760</v>
      </c>
      <c r="K250" s="270">
        <v>0.42569444444444443</v>
      </c>
      <c r="L250" s="268">
        <v>2</v>
      </c>
      <c r="M250" s="268">
        <v>1</v>
      </c>
      <c r="N250" s="268" t="s">
        <v>783</v>
      </c>
      <c r="O250" s="268" t="s">
        <v>762</v>
      </c>
      <c r="P250" s="268">
        <v>1.1000000000000001</v>
      </c>
      <c r="Q250" s="268" t="s">
        <v>761</v>
      </c>
      <c r="R250" s="268" t="s">
        <v>761</v>
      </c>
      <c r="S250" s="268">
        <v>1.1000000000000001</v>
      </c>
      <c r="T250" s="271">
        <v>1</v>
      </c>
      <c r="U250" s="268">
        <v>7.29</v>
      </c>
      <c r="V250" s="268">
        <v>25.4</v>
      </c>
      <c r="W250" s="272">
        <v>0.38611111111111113</v>
      </c>
      <c r="X250" s="268">
        <v>0.55000000000000004</v>
      </c>
      <c r="Y250" s="268">
        <v>24.2</v>
      </c>
      <c r="Z250" s="268">
        <v>6.5</v>
      </c>
      <c r="AA250" s="268">
        <v>5.44</v>
      </c>
      <c r="AB250" s="79">
        <v>84.6</v>
      </c>
      <c r="AC250" s="79">
        <v>31.2</v>
      </c>
      <c r="AD250" s="79">
        <v>48.1</v>
      </c>
      <c r="AE250" s="268">
        <v>0.44</v>
      </c>
      <c r="AF250" s="268">
        <v>0.03</v>
      </c>
      <c r="AG250" s="268">
        <v>0.13</v>
      </c>
      <c r="AH250" s="268">
        <v>0.17</v>
      </c>
      <c r="AI250" s="268">
        <v>20.61</v>
      </c>
      <c r="AJ250" s="79">
        <v>20.78</v>
      </c>
      <c r="AK250" s="268">
        <v>87.67</v>
      </c>
      <c r="AL250" s="268">
        <v>10.36</v>
      </c>
      <c r="AM250" s="268">
        <v>8.4600000000000009</v>
      </c>
      <c r="AN250" s="268">
        <v>30.98</v>
      </c>
      <c r="AO250" s="268">
        <v>31.14</v>
      </c>
      <c r="AP250" s="268">
        <v>2.71</v>
      </c>
      <c r="AQ250" s="268">
        <v>0.03</v>
      </c>
      <c r="AR250" s="271">
        <v>1</v>
      </c>
      <c r="AS250" s="268">
        <v>2.74</v>
      </c>
      <c r="AT250" s="265"/>
      <c r="AU250" s="265"/>
      <c r="AV250" s="265"/>
      <c r="AW250" s="265"/>
      <c r="AX250" s="265"/>
      <c r="AY250" s="265"/>
    </row>
    <row r="251" spans="1:51" x14ac:dyDescent="0.2">
      <c r="A251" s="265" t="s">
        <v>756</v>
      </c>
      <c r="B251" s="268" t="s">
        <v>286</v>
      </c>
      <c r="C251" s="268" t="s">
        <v>765</v>
      </c>
      <c r="D251" s="265"/>
      <c r="E251" s="269">
        <v>44788</v>
      </c>
      <c r="F251" s="268" t="s">
        <v>826</v>
      </c>
      <c r="G251" s="268" t="s">
        <v>1141</v>
      </c>
      <c r="H251" s="265" t="s">
        <v>1178</v>
      </c>
      <c r="I251" s="268">
        <v>2</v>
      </c>
      <c r="J251" s="268" t="s">
        <v>760</v>
      </c>
      <c r="K251" s="270">
        <v>0.42569444444444443</v>
      </c>
      <c r="L251" s="268">
        <v>2</v>
      </c>
      <c r="M251" s="268">
        <v>1</v>
      </c>
      <c r="N251" s="268" t="s">
        <v>783</v>
      </c>
      <c r="O251" s="268" t="s">
        <v>762</v>
      </c>
      <c r="P251" s="268">
        <v>1.1000000000000001</v>
      </c>
      <c r="Q251" s="268" t="s">
        <v>761</v>
      </c>
      <c r="R251" s="268" t="s">
        <v>761</v>
      </c>
      <c r="S251" s="268">
        <v>1.1000000000000001</v>
      </c>
      <c r="T251" s="271">
        <v>1</v>
      </c>
      <c r="U251" s="268">
        <v>7.29</v>
      </c>
      <c r="V251" s="268">
        <v>25.4</v>
      </c>
      <c r="W251" s="272">
        <v>0.38819444444444445</v>
      </c>
      <c r="X251" s="268">
        <v>0.8</v>
      </c>
      <c r="Y251" s="268" t="s">
        <v>761</v>
      </c>
      <c r="Z251" s="268" t="s">
        <v>761</v>
      </c>
      <c r="AA251" s="268" t="s">
        <v>761</v>
      </c>
      <c r="AB251" s="79" t="s">
        <v>761</v>
      </c>
      <c r="AC251" s="79">
        <v>31.3</v>
      </c>
      <c r="AD251" s="79">
        <v>48.2</v>
      </c>
      <c r="AE251" s="268" t="s">
        <v>763</v>
      </c>
      <c r="AF251" s="268" t="s">
        <v>763</v>
      </c>
      <c r="AG251" s="268" t="s">
        <v>763</v>
      </c>
      <c r="AH251" s="268" t="s">
        <v>763</v>
      </c>
      <c r="AI251" s="268" t="s">
        <v>763</v>
      </c>
      <c r="AJ251" s="268" t="s">
        <v>763</v>
      </c>
      <c r="AK251" s="268" t="s">
        <v>763</v>
      </c>
      <c r="AL251" s="268" t="s">
        <v>763</v>
      </c>
      <c r="AM251" s="268" t="s">
        <v>763</v>
      </c>
      <c r="AN251" s="268" t="s">
        <v>763</v>
      </c>
      <c r="AO251" s="268" t="s">
        <v>763</v>
      </c>
      <c r="AP251" s="268" t="s">
        <v>763</v>
      </c>
      <c r="AQ251" s="268" t="s">
        <v>763</v>
      </c>
      <c r="AR251" s="268" t="s">
        <v>763</v>
      </c>
      <c r="AS251" s="268" t="s">
        <v>763</v>
      </c>
      <c r="AT251" s="265"/>
      <c r="AU251" s="265"/>
      <c r="AV251" s="265"/>
      <c r="AW251" s="265"/>
      <c r="AX251" s="265"/>
      <c r="AY251" s="265"/>
    </row>
    <row r="252" spans="1:51" x14ac:dyDescent="0.2">
      <c r="A252" s="265" t="s">
        <v>756</v>
      </c>
      <c r="B252" s="268" t="s">
        <v>610</v>
      </c>
      <c r="C252" s="268" t="s">
        <v>764</v>
      </c>
      <c r="D252" s="265"/>
      <c r="E252" s="269">
        <v>44788</v>
      </c>
      <c r="F252" s="268" t="s">
        <v>793</v>
      </c>
      <c r="G252" s="268" t="s">
        <v>289</v>
      </c>
      <c r="H252" s="265" t="s">
        <v>772</v>
      </c>
      <c r="I252" s="268" t="s">
        <v>519</v>
      </c>
      <c r="J252" s="268" t="s">
        <v>519</v>
      </c>
      <c r="K252" s="268" t="s">
        <v>519</v>
      </c>
      <c r="L252" s="268">
        <v>1</v>
      </c>
      <c r="M252" s="268">
        <v>1</v>
      </c>
      <c r="N252" s="268" t="s">
        <v>519</v>
      </c>
      <c r="O252" s="268" t="s">
        <v>761</v>
      </c>
      <c r="P252" s="268">
        <v>0.3</v>
      </c>
      <c r="Q252" s="268" t="s">
        <v>761</v>
      </c>
      <c r="R252" s="268" t="s">
        <v>761</v>
      </c>
      <c r="S252" s="268">
        <v>0.1</v>
      </c>
      <c r="T252" s="271">
        <v>0.33</v>
      </c>
      <c r="U252" s="268" t="s">
        <v>761</v>
      </c>
      <c r="V252" s="268" t="s">
        <v>761</v>
      </c>
      <c r="W252" s="272">
        <v>0.30208333333333331</v>
      </c>
      <c r="X252" s="268">
        <v>0.15</v>
      </c>
      <c r="Y252" s="268" t="s">
        <v>761</v>
      </c>
      <c r="Z252" s="268" t="s">
        <v>761</v>
      </c>
      <c r="AA252" s="268" t="s">
        <v>761</v>
      </c>
      <c r="AB252" s="79" t="s">
        <v>761</v>
      </c>
      <c r="AC252" s="79">
        <v>0.2</v>
      </c>
      <c r="AD252" s="79">
        <v>0.24</v>
      </c>
      <c r="AE252" s="268">
        <v>0.13</v>
      </c>
      <c r="AF252" s="268">
        <v>2.39</v>
      </c>
      <c r="AG252" s="268">
        <v>53.22</v>
      </c>
      <c r="AH252" s="268">
        <v>55.61</v>
      </c>
      <c r="AI252" s="268">
        <v>18.46</v>
      </c>
      <c r="AJ252" s="79">
        <v>74.069999999999993</v>
      </c>
      <c r="AK252" s="268">
        <v>53.39</v>
      </c>
      <c r="AL252" s="268">
        <v>2.72</v>
      </c>
      <c r="AM252" s="268">
        <v>19.64</v>
      </c>
      <c r="AN252" s="268">
        <v>21.17</v>
      </c>
      <c r="AO252" s="268">
        <v>76.790000000000006</v>
      </c>
      <c r="AP252" s="268">
        <v>0.6</v>
      </c>
      <c r="AQ252" s="268">
        <v>0.16</v>
      </c>
      <c r="AR252" s="271">
        <v>0.79</v>
      </c>
      <c r="AS252" s="268">
        <v>0.76</v>
      </c>
      <c r="AT252" s="265"/>
      <c r="AU252" s="265"/>
      <c r="AV252" s="265"/>
      <c r="AW252" s="265"/>
      <c r="AX252" s="265"/>
      <c r="AY252" s="265"/>
    </row>
    <row r="253" spans="1:51" x14ac:dyDescent="0.2">
      <c r="A253" s="265" t="s">
        <v>756</v>
      </c>
      <c r="B253" s="268" t="s">
        <v>288</v>
      </c>
      <c r="C253" s="268" t="s">
        <v>757</v>
      </c>
      <c r="D253" s="265"/>
      <c r="E253" s="269">
        <v>44788</v>
      </c>
      <c r="F253" s="268" t="s">
        <v>1143</v>
      </c>
      <c r="G253" s="268" t="s">
        <v>289</v>
      </c>
      <c r="H253" s="265" t="s">
        <v>1167</v>
      </c>
      <c r="I253" s="268" t="s">
        <v>1145</v>
      </c>
      <c r="J253" s="268" t="s">
        <v>760</v>
      </c>
      <c r="K253" s="270">
        <v>0.42569444444444443</v>
      </c>
      <c r="L253" s="268">
        <v>1</v>
      </c>
      <c r="M253" s="268">
        <v>1</v>
      </c>
      <c r="N253" s="268" t="s">
        <v>519</v>
      </c>
      <c r="O253" s="268" t="s">
        <v>761</v>
      </c>
      <c r="P253" s="268">
        <v>0.8</v>
      </c>
      <c r="Q253" s="268">
        <v>0.6</v>
      </c>
      <c r="R253" s="268">
        <v>0.55000000000000004</v>
      </c>
      <c r="S253" s="268">
        <v>0.57499999999999996</v>
      </c>
      <c r="T253" s="271">
        <v>0.72</v>
      </c>
      <c r="U253" s="268">
        <v>9.6999999999999993</v>
      </c>
      <c r="V253" s="268">
        <v>16.7</v>
      </c>
      <c r="W253" s="272">
        <v>0.25625000000000003</v>
      </c>
      <c r="X253" s="268">
        <v>0.15</v>
      </c>
      <c r="Y253" s="268">
        <v>19.600000000000001</v>
      </c>
      <c r="Z253" s="268">
        <v>9.81</v>
      </c>
      <c r="AA253" s="268">
        <v>9.56</v>
      </c>
      <c r="AB253" s="79">
        <v>53.6</v>
      </c>
      <c r="AC253" s="79">
        <v>4.3</v>
      </c>
      <c r="AD253" s="79">
        <v>7.82</v>
      </c>
      <c r="AE253" s="268" t="s">
        <v>763</v>
      </c>
      <c r="AF253" s="268" t="s">
        <v>763</v>
      </c>
      <c r="AG253" s="268" t="s">
        <v>763</v>
      </c>
      <c r="AH253" s="268" t="s">
        <v>763</v>
      </c>
      <c r="AI253" s="268" t="s">
        <v>763</v>
      </c>
      <c r="AJ253" s="268" t="s">
        <v>763</v>
      </c>
      <c r="AK253" s="268" t="s">
        <v>763</v>
      </c>
      <c r="AL253" s="268" t="s">
        <v>763</v>
      </c>
      <c r="AM253" s="268" t="s">
        <v>763</v>
      </c>
      <c r="AN253" s="268" t="s">
        <v>763</v>
      </c>
      <c r="AO253" s="268" t="s">
        <v>763</v>
      </c>
      <c r="AP253" s="268" t="s">
        <v>763</v>
      </c>
      <c r="AQ253" s="268" t="s">
        <v>763</v>
      </c>
      <c r="AR253" s="268" t="s">
        <v>763</v>
      </c>
      <c r="AS253" s="268" t="s">
        <v>763</v>
      </c>
      <c r="AT253" s="265"/>
      <c r="AU253" s="265"/>
      <c r="AV253" s="265"/>
      <c r="AW253" s="265"/>
      <c r="AX253" s="265"/>
      <c r="AY253" s="265"/>
    </row>
    <row r="254" spans="1:51" x14ac:dyDescent="0.2">
      <c r="A254" s="265" t="s">
        <v>756</v>
      </c>
      <c r="B254" s="268" t="s">
        <v>288</v>
      </c>
      <c r="C254" s="268" t="s">
        <v>764</v>
      </c>
      <c r="D254" s="265"/>
      <c r="E254" s="269">
        <v>44788</v>
      </c>
      <c r="F254" s="268" t="s">
        <v>1143</v>
      </c>
      <c r="G254" s="268" t="s">
        <v>289</v>
      </c>
      <c r="H254" s="265" t="s">
        <v>1167</v>
      </c>
      <c r="I254" s="268" t="s">
        <v>1145</v>
      </c>
      <c r="J254" s="268" t="s">
        <v>760</v>
      </c>
      <c r="K254" s="270">
        <v>0.42569444444444443</v>
      </c>
      <c r="L254" s="268">
        <v>1</v>
      </c>
      <c r="M254" s="268">
        <v>1</v>
      </c>
      <c r="N254" s="268" t="s">
        <v>519</v>
      </c>
      <c r="O254" s="268" t="s">
        <v>761</v>
      </c>
      <c r="P254" s="268">
        <v>0.8</v>
      </c>
      <c r="Q254" s="268">
        <v>0.6</v>
      </c>
      <c r="R254" s="268">
        <v>0.55000000000000004</v>
      </c>
      <c r="S254" s="268">
        <v>0.57499999999999996</v>
      </c>
      <c r="T254" s="271">
        <v>0.72</v>
      </c>
      <c r="U254" s="268">
        <v>9.6999999999999993</v>
      </c>
      <c r="V254" s="268">
        <v>16.7</v>
      </c>
      <c r="W254" s="272">
        <v>0.25694444444444448</v>
      </c>
      <c r="X254" s="268">
        <v>0.4</v>
      </c>
      <c r="Y254" s="268">
        <v>20.7</v>
      </c>
      <c r="Z254" s="268">
        <v>4.2</v>
      </c>
      <c r="AA254" s="268">
        <v>3.78</v>
      </c>
      <c r="AB254" s="79">
        <v>50.1</v>
      </c>
      <c r="AC254" s="79">
        <v>15.6</v>
      </c>
      <c r="AD254" s="79">
        <v>25.76</v>
      </c>
      <c r="AE254" s="268">
        <v>0.2</v>
      </c>
      <c r="AF254" s="268">
        <v>2.0699999999999998</v>
      </c>
      <c r="AG254" s="268">
        <v>0.93</v>
      </c>
      <c r="AH254" s="268">
        <v>3</v>
      </c>
      <c r="AI254" s="268">
        <v>38.159999999999997</v>
      </c>
      <c r="AJ254" s="79">
        <v>41.16</v>
      </c>
      <c r="AK254" s="268">
        <v>1241.23</v>
      </c>
      <c r="AL254" s="268">
        <v>175.94</v>
      </c>
      <c r="AM254" s="268">
        <v>7.05</v>
      </c>
      <c r="AN254" s="268">
        <v>214.1</v>
      </c>
      <c r="AO254" s="268">
        <v>217.1</v>
      </c>
      <c r="AP254" s="268">
        <v>64.64</v>
      </c>
      <c r="AQ254" s="268">
        <v>0.03</v>
      </c>
      <c r="AR254" s="271">
        <v>1</v>
      </c>
      <c r="AS254" s="268">
        <v>64.67</v>
      </c>
      <c r="AT254" s="265"/>
      <c r="AU254" s="265"/>
      <c r="AV254" s="265"/>
      <c r="AW254" s="265"/>
      <c r="AX254" s="265"/>
      <c r="AY254" s="265"/>
    </row>
    <row r="255" spans="1:51" x14ac:dyDescent="0.2">
      <c r="A255" s="265" t="s">
        <v>756</v>
      </c>
      <c r="B255" s="268" t="s">
        <v>288</v>
      </c>
      <c r="C255" s="268" t="s">
        <v>765</v>
      </c>
      <c r="D255" s="265"/>
      <c r="E255" s="269">
        <v>44788</v>
      </c>
      <c r="F255" s="268" t="s">
        <v>1143</v>
      </c>
      <c r="G255" s="268" t="s">
        <v>289</v>
      </c>
      <c r="H255" s="265" t="s">
        <v>1167</v>
      </c>
      <c r="I255" s="268" t="s">
        <v>1145</v>
      </c>
      <c r="J255" s="268" t="s">
        <v>760</v>
      </c>
      <c r="K255" s="270">
        <v>0.42569444444444443</v>
      </c>
      <c r="L255" s="268">
        <v>1</v>
      </c>
      <c r="M255" s="268">
        <v>1</v>
      </c>
      <c r="N255" s="268" t="s">
        <v>519</v>
      </c>
      <c r="O255" s="268" t="s">
        <v>761</v>
      </c>
      <c r="P255" s="268">
        <v>0.8</v>
      </c>
      <c r="Q255" s="268">
        <v>0.6</v>
      </c>
      <c r="R255" s="268">
        <v>0.55000000000000004</v>
      </c>
      <c r="S255" s="268">
        <v>0.57499999999999996</v>
      </c>
      <c r="T255" s="271">
        <v>0.72</v>
      </c>
      <c r="U255" s="268">
        <v>9.6999999999999993</v>
      </c>
      <c r="V255" s="268">
        <v>16.7</v>
      </c>
      <c r="W255" s="272">
        <v>0.25763888888888892</v>
      </c>
      <c r="X255" s="268">
        <v>0.5</v>
      </c>
      <c r="Y255" s="268">
        <v>21.2</v>
      </c>
      <c r="Z255" s="268">
        <v>5.71</v>
      </c>
      <c r="AA255" s="268">
        <v>5.2</v>
      </c>
      <c r="AB255" s="79">
        <v>70.400000000000006</v>
      </c>
      <c r="AC255" s="79">
        <v>16.100000000000001</v>
      </c>
      <c r="AD255" s="79">
        <v>26.53</v>
      </c>
      <c r="AE255" s="268" t="s">
        <v>763</v>
      </c>
      <c r="AF255" s="268" t="s">
        <v>763</v>
      </c>
      <c r="AG255" s="268" t="s">
        <v>763</v>
      </c>
      <c r="AH255" s="268" t="s">
        <v>763</v>
      </c>
      <c r="AI255" s="268" t="s">
        <v>763</v>
      </c>
      <c r="AJ255" s="268" t="s">
        <v>763</v>
      </c>
      <c r="AK255" s="268" t="s">
        <v>763</v>
      </c>
      <c r="AL255" s="268" t="s">
        <v>763</v>
      </c>
      <c r="AM255" s="268" t="s">
        <v>763</v>
      </c>
      <c r="AN255" s="268" t="s">
        <v>763</v>
      </c>
      <c r="AO255" s="268" t="s">
        <v>763</v>
      </c>
      <c r="AP255" s="268" t="s">
        <v>763</v>
      </c>
      <c r="AQ255" s="268" t="s">
        <v>763</v>
      </c>
      <c r="AR255" s="268" t="s">
        <v>763</v>
      </c>
      <c r="AS255" s="268" t="s">
        <v>763</v>
      </c>
      <c r="AT255" s="265"/>
      <c r="AU255" s="265"/>
      <c r="AV255" s="265"/>
      <c r="AW255" s="265"/>
      <c r="AX255" s="265"/>
      <c r="AY255" s="265"/>
    </row>
    <row r="256" spans="1:51" x14ac:dyDescent="0.2">
      <c r="A256" s="265" t="s">
        <v>756</v>
      </c>
      <c r="B256" s="268" t="s">
        <v>291</v>
      </c>
      <c r="C256" s="268" t="s">
        <v>757</v>
      </c>
      <c r="D256" s="265"/>
      <c r="E256" s="269">
        <v>44788</v>
      </c>
      <c r="F256" s="268" t="s">
        <v>1143</v>
      </c>
      <c r="G256" s="268" t="s">
        <v>289</v>
      </c>
      <c r="H256" s="265" t="s">
        <v>1167</v>
      </c>
      <c r="I256" s="268" t="s">
        <v>1145</v>
      </c>
      <c r="J256" s="268" t="s">
        <v>760</v>
      </c>
      <c r="K256" s="270">
        <v>0.42569444444444443</v>
      </c>
      <c r="L256" s="268">
        <v>1</v>
      </c>
      <c r="M256" s="268">
        <v>1</v>
      </c>
      <c r="N256" s="268" t="s">
        <v>519</v>
      </c>
      <c r="O256" s="268" t="s">
        <v>808</v>
      </c>
      <c r="P256" s="268">
        <v>0.9</v>
      </c>
      <c r="Q256" s="268" t="s">
        <v>761</v>
      </c>
      <c r="R256" s="268" t="s">
        <v>761</v>
      </c>
      <c r="S256" s="268">
        <v>0.9</v>
      </c>
      <c r="T256" s="271">
        <v>1</v>
      </c>
      <c r="U256" s="268">
        <v>10.050000000000001</v>
      </c>
      <c r="V256" s="268">
        <v>13.3</v>
      </c>
      <c r="W256" s="272">
        <v>0.27083333333333331</v>
      </c>
      <c r="X256" s="268">
        <v>0.15</v>
      </c>
      <c r="Y256" s="268">
        <v>21.3</v>
      </c>
      <c r="Z256" s="268">
        <v>6.9</v>
      </c>
      <c r="AA256" s="268">
        <v>6.31</v>
      </c>
      <c r="AB256" s="79">
        <v>77.8</v>
      </c>
      <c r="AC256" s="79">
        <v>15.3</v>
      </c>
      <c r="AD256" s="79">
        <v>25.23</v>
      </c>
      <c r="AE256" s="268" t="s">
        <v>763</v>
      </c>
      <c r="AF256" s="268" t="s">
        <v>763</v>
      </c>
      <c r="AG256" s="268" t="s">
        <v>763</v>
      </c>
      <c r="AH256" s="268" t="s">
        <v>763</v>
      </c>
      <c r="AI256" s="268" t="s">
        <v>763</v>
      </c>
      <c r="AJ256" s="268" t="s">
        <v>763</v>
      </c>
      <c r="AK256" s="268" t="s">
        <v>763</v>
      </c>
      <c r="AL256" s="268" t="s">
        <v>763</v>
      </c>
      <c r="AM256" s="268" t="s">
        <v>763</v>
      </c>
      <c r="AN256" s="268" t="s">
        <v>763</v>
      </c>
      <c r="AO256" s="268" t="s">
        <v>763</v>
      </c>
      <c r="AP256" s="268" t="s">
        <v>763</v>
      </c>
      <c r="AQ256" s="268" t="s">
        <v>763</v>
      </c>
      <c r="AR256" s="268" t="s">
        <v>763</v>
      </c>
      <c r="AS256" s="268" t="s">
        <v>763</v>
      </c>
      <c r="AT256" s="265"/>
      <c r="AU256" s="265"/>
      <c r="AV256" s="265"/>
      <c r="AW256" s="265"/>
      <c r="AX256" s="265"/>
      <c r="AY256" s="265"/>
    </row>
    <row r="257" spans="1:51" x14ac:dyDescent="0.2">
      <c r="A257" s="265" t="s">
        <v>756</v>
      </c>
      <c r="B257" s="268" t="s">
        <v>291</v>
      </c>
      <c r="C257" s="268" t="s">
        <v>764</v>
      </c>
      <c r="D257" s="265"/>
      <c r="E257" s="269">
        <v>44788</v>
      </c>
      <c r="F257" s="268" t="s">
        <v>1143</v>
      </c>
      <c r="G257" s="268" t="s">
        <v>289</v>
      </c>
      <c r="H257" s="265" t="s">
        <v>1167</v>
      </c>
      <c r="I257" s="268" t="s">
        <v>1145</v>
      </c>
      <c r="J257" s="268" t="s">
        <v>760</v>
      </c>
      <c r="K257" s="270">
        <v>0.42569444444444443</v>
      </c>
      <c r="L257" s="268">
        <v>1</v>
      </c>
      <c r="M257" s="268">
        <v>1</v>
      </c>
      <c r="N257" s="268" t="s">
        <v>519</v>
      </c>
      <c r="O257" s="268" t="s">
        <v>808</v>
      </c>
      <c r="P257" s="268">
        <v>0.9</v>
      </c>
      <c r="Q257" s="268" t="s">
        <v>761</v>
      </c>
      <c r="R257" s="268" t="s">
        <v>761</v>
      </c>
      <c r="S257" s="268">
        <v>0.9</v>
      </c>
      <c r="T257" s="271">
        <v>1</v>
      </c>
      <c r="U257" s="268">
        <v>10.050000000000001</v>
      </c>
      <c r="V257" s="268">
        <v>13.3</v>
      </c>
      <c r="W257" s="272">
        <v>0.2722222222222222</v>
      </c>
      <c r="X257" s="268">
        <v>0.45</v>
      </c>
      <c r="Y257" s="268">
        <v>22.1</v>
      </c>
      <c r="Z257" s="268">
        <v>6.53</v>
      </c>
      <c r="AA257" s="268">
        <v>5.72</v>
      </c>
      <c r="AB257" s="79">
        <v>85.4</v>
      </c>
      <c r="AC257" s="79">
        <v>22.8</v>
      </c>
      <c r="AD257" s="79">
        <v>36.5</v>
      </c>
      <c r="AE257" s="268">
        <v>0.64</v>
      </c>
      <c r="AF257" s="268">
        <v>1.27</v>
      </c>
      <c r="AG257" s="268">
        <v>0.86</v>
      </c>
      <c r="AH257" s="268">
        <v>2.12</v>
      </c>
      <c r="AI257" s="268">
        <v>25.53</v>
      </c>
      <c r="AJ257" s="79">
        <v>27.66</v>
      </c>
      <c r="AK257" s="268">
        <v>142.41</v>
      </c>
      <c r="AL257" s="268">
        <v>21.33</v>
      </c>
      <c r="AM257" s="268">
        <v>6.68</v>
      </c>
      <c r="AN257" s="268">
        <v>46.87</v>
      </c>
      <c r="AO257" s="268">
        <v>48.99</v>
      </c>
      <c r="AP257" s="268">
        <v>3.11</v>
      </c>
      <c r="AQ257" s="268">
        <v>0.03</v>
      </c>
      <c r="AR257" s="271">
        <v>1</v>
      </c>
      <c r="AS257" s="268">
        <v>3.14</v>
      </c>
      <c r="AT257" s="265"/>
      <c r="AU257" s="265"/>
      <c r="AV257" s="265"/>
      <c r="AW257" s="265"/>
      <c r="AX257" s="265"/>
      <c r="AY257" s="265"/>
    </row>
    <row r="258" spans="1:51" x14ac:dyDescent="0.2">
      <c r="A258" s="265" t="s">
        <v>756</v>
      </c>
      <c r="B258" s="268" t="s">
        <v>291</v>
      </c>
      <c r="C258" s="268" t="s">
        <v>765</v>
      </c>
      <c r="D258" s="265"/>
      <c r="E258" s="269">
        <v>44788</v>
      </c>
      <c r="F258" s="268" t="s">
        <v>1143</v>
      </c>
      <c r="G258" s="268" t="s">
        <v>289</v>
      </c>
      <c r="H258" s="265" t="s">
        <v>1167</v>
      </c>
      <c r="I258" s="268" t="s">
        <v>1145</v>
      </c>
      <c r="J258" s="268" t="s">
        <v>760</v>
      </c>
      <c r="K258" s="270">
        <v>0.42569444444444443</v>
      </c>
      <c r="L258" s="268">
        <v>1</v>
      </c>
      <c r="M258" s="268">
        <v>1</v>
      </c>
      <c r="N258" s="268" t="s">
        <v>519</v>
      </c>
      <c r="O258" s="268" t="s">
        <v>808</v>
      </c>
      <c r="P258" s="268">
        <v>0.9</v>
      </c>
      <c r="Q258" s="268" t="s">
        <v>761</v>
      </c>
      <c r="R258" s="268" t="s">
        <v>761</v>
      </c>
      <c r="S258" s="268">
        <v>0.9</v>
      </c>
      <c r="T258" s="271">
        <v>1</v>
      </c>
      <c r="U258" s="268">
        <v>10.050000000000001</v>
      </c>
      <c r="V258" s="268">
        <v>13.3</v>
      </c>
      <c r="W258" s="272">
        <v>0.27361111111111108</v>
      </c>
      <c r="X258" s="268">
        <v>0.6</v>
      </c>
      <c r="Y258" s="268" t="s">
        <v>761</v>
      </c>
      <c r="Z258" s="268" t="s">
        <v>761</v>
      </c>
      <c r="AA258" s="268" t="s">
        <v>761</v>
      </c>
      <c r="AB258" s="79" t="s">
        <v>761</v>
      </c>
      <c r="AC258" s="79">
        <v>22.9</v>
      </c>
      <c r="AD258" s="79">
        <v>36.5</v>
      </c>
      <c r="AE258" s="268" t="s">
        <v>763</v>
      </c>
      <c r="AF258" s="268" t="s">
        <v>763</v>
      </c>
      <c r="AG258" s="268" t="s">
        <v>763</v>
      </c>
      <c r="AH258" s="268" t="s">
        <v>763</v>
      </c>
      <c r="AI258" s="268" t="s">
        <v>763</v>
      </c>
      <c r="AJ258" s="268" t="s">
        <v>763</v>
      </c>
      <c r="AK258" s="268" t="s">
        <v>763</v>
      </c>
      <c r="AL258" s="268" t="s">
        <v>763</v>
      </c>
      <c r="AM258" s="268" t="s">
        <v>763</v>
      </c>
      <c r="AN258" s="268" t="s">
        <v>763</v>
      </c>
      <c r="AO258" s="268" t="s">
        <v>763</v>
      </c>
      <c r="AP258" s="268" t="s">
        <v>763</v>
      </c>
      <c r="AQ258" s="268" t="s">
        <v>763</v>
      </c>
      <c r="AR258" s="268" t="s">
        <v>763</v>
      </c>
      <c r="AS258" s="268" t="s">
        <v>763</v>
      </c>
      <c r="AT258" s="265"/>
      <c r="AU258" s="265"/>
      <c r="AV258" s="265"/>
      <c r="AW258" s="265"/>
      <c r="AX258" s="265"/>
      <c r="AY258" s="265"/>
    </row>
    <row r="259" spans="1:51" x14ac:dyDescent="0.2">
      <c r="A259" s="265" t="s">
        <v>756</v>
      </c>
      <c r="B259" s="268" t="s">
        <v>292</v>
      </c>
      <c r="C259" s="268" t="s">
        <v>757</v>
      </c>
      <c r="D259" s="265"/>
      <c r="E259" s="269">
        <v>44788</v>
      </c>
      <c r="F259" s="268" t="s">
        <v>1143</v>
      </c>
      <c r="G259" s="268" t="s">
        <v>289</v>
      </c>
      <c r="H259" s="265" t="s">
        <v>1167</v>
      </c>
      <c r="I259" s="268" t="s">
        <v>1145</v>
      </c>
      <c r="J259" s="268" t="s">
        <v>760</v>
      </c>
      <c r="K259" s="270">
        <v>0.42569444444444443</v>
      </c>
      <c r="L259" s="268">
        <v>1</v>
      </c>
      <c r="M259" s="268">
        <v>1</v>
      </c>
      <c r="N259" s="268" t="s">
        <v>519</v>
      </c>
      <c r="O259" s="268" t="s">
        <v>1039</v>
      </c>
      <c r="P259" s="268">
        <v>0.72</v>
      </c>
      <c r="Q259" s="268" t="s">
        <v>761</v>
      </c>
      <c r="R259" s="268" t="s">
        <v>761</v>
      </c>
      <c r="S259" s="268">
        <v>0.72</v>
      </c>
      <c r="T259" s="271">
        <v>1</v>
      </c>
      <c r="U259" s="268">
        <v>9.4</v>
      </c>
      <c r="V259" s="268">
        <v>19.3</v>
      </c>
      <c r="W259" s="272">
        <v>0.28472222222222221</v>
      </c>
      <c r="X259" s="268">
        <v>0.15</v>
      </c>
      <c r="Y259" s="268">
        <v>22.9</v>
      </c>
      <c r="Z259" s="268">
        <v>7.54</v>
      </c>
      <c r="AA259" s="268">
        <v>6.44</v>
      </c>
      <c r="AB259" s="79">
        <v>88</v>
      </c>
      <c r="AC259" s="79">
        <v>27.4</v>
      </c>
      <c r="AD259" s="79">
        <v>42.8</v>
      </c>
      <c r="AE259" s="268" t="s">
        <v>763</v>
      </c>
      <c r="AF259" s="268" t="s">
        <v>763</v>
      </c>
      <c r="AG259" s="268" t="s">
        <v>763</v>
      </c>
      <c r="AH259" s="268" t="s">
        <v>763</v>
      </c>
      <c r="AI259" s="268" t="s">
        <v>763</v>
      </c>
      <c r="AJ259" s="268" t="s">
        <v>763</v>
      </c>
      <c r="AK259" s="268" t="s">
        <v>763</v>
      </c>
      <c r="AL259" s="268" t="s">
        <v>763</v>
      </c>
      <c r="AM259" s="268" t="s">
        <v>763</v>
      </c>
      <c r="AN259" s="268" t="s">
        <v>763</v>
      </c>
      <c r="AO259" s="268" t="s">
        <v>763</v>
      </c>
      <c r="AP259" s="268" t="s">
        <v>763</v>
      </c>
      <c r="AQ259" s="268" t="s">
        <v>763</v>
      </c>
      <c r="AR259" s="268" t="s">
        <v>763</v>
      </c>
      <c r="AS259" s="268" t="s">
        <v>763</v>
      </c>
      <c r="AT259" s="265"/>
      <c r="AU259" s="265"/>
      <c r="AV259" s="265"/>
      <c r="AW259" s="265"/>
      <c r="AX259" s="265"/>
      <c r="AY259" s="265"/>
    </row>
    <row r="260" spans="1:51" x14ac:dyDescent="0.2">
      <c r="A260" s="265" t="s">
        <v>756</v>
      </c>
      <c r="B260" s="268" t="s">
        <v>292</v>
      </c>
      <c r="C260" s="268" t="s">
        <v>764</v>
      </c>
      <c r="D260" s="265"/>
      <c r="E260" s="269">
        <v>44788</v>
      </c>
      <c r="F260" s="268" t="s">
        <v>1143</v>
      </c>
      <c r="G260" s="268" t="s">
        <v>289</v>
      </c>
      <c r="H260" s="265" t="s">
        <v>1167</v>
      </c>
      <c r="I260" s="268" t="s">
        <v>1145</v>
      </c>
      <c r="J260" s="268" t="s">
        <v>760</v>
      </c>
      <c r="K260" s="270">
        <v>0.42569444444444443</v>
      </c>
      <c r="L260" s="268">
        <v>1</v>
      </c>
      <c r="M260" s="268">
        <v>1</v>
      </c>
      <c r="N260" s="268" t="s">
        <v>519</v>
      </c>
      <c r="O260" s="268" t="s">
        <v>1039</v>
      </c>
      <c r="P260" s="268">
        <v>0.72</v>
      </c>
      <c r="Q260" s="268" t="s">
        <v>761</v>
      </c>
      <c r="R260" s="268" t="s">
        <v>761</v>
      </c>
      <c r="S260" s="268">
        <v>0.72</v>
      </c>
      <c r="T260" s="271">
        <v>1</v>
      </c>
      <c r="U260" s="268">
        <v>9.4</v>
      </c>
      <c r="V260" s="268">
        <v>19.3</v>
      </c>
      <c r="W260" s="272">
        <v>0.28472222222222221</v>
      </c>
      <c r="X260" s="268">
        <v>0.36</v>
      </c>
      <c r="Y260" s="268">
        <v>23.1</v>
      </c>
      <c r="Z260" s="268">
        <v>6.3</v>
      </c>
      <c r="AA260" s="268">
        <v>5.38</v>
      </c>
      <c r="AB260" s="79">
        <v>86</v>
      </c>
      <c r="AC260" s="79">
        <v>27.5</v>
      </c>
      <c r="AD260" s="79">
        <v>43.1</v>
      </c>
      <c r="AE260" s="268">
        <v>0.15</v>
      </c>
      <c r="AF260" s="268">
        <v>1.37</v>
      </c>
      <c r="AG260" s="268">
        <v>1.1200000000000001</v>
      </c>
      <c r="AH260" s="268">
        <v>2.5</v>
      </c>
      <c r="AI260" s="268">
        <v>31.91</v>
      </c>
      <c r="AJ260" s="79">
        <v>34.409999999999997</v>
      </c>
      <c r="AK260" s="268">
        <v>129.87</v>
      </c>
      <c r="AL260" s="268">
        <v>18.760000000000002</v>
      </c>
      <c r="AM260" s="268">
        <v>6.92</v>
      </c>
      <c r="AN260" s="268">
        <v>50.66</v>
      </c>
      <c r="AO260" s="268">
        <v>53.16</v>
      </c>
      <c r="AP260" s="268">
        <v>3.57</v>
      </c>
      <c r="AQ260" s="268">
        <v>0.03</v>
      </c>
      <c r="AR260" s="271">
        <v>1</v>
      </c>
      <c r="AS260" s="268">
        <v>3.6</v>
      </c>
      <c r="AT260" s="265"/>
      <c r="AU260" s="265"/>
      <c r="AV260" s="265"/>
      <c r="AW260" s="265"/>
      <c r="AX260" s="265"/>
      <c r="AY260" s="265"/>
    </row>
    <row r="261" spans="1:51" x14ac:dyDescent="0.2">
      <c r="A261" s="265" t="s">
        <v>756</v>
      </c>
      <c r="B261" s="268" t="s">
        <v>292</v>
      </c>
      <c r="C261" s="268" t="s">
        <v>765</v>
      </c>
      <c r="D261" s="265"/>
      <c r="E261" s="269">
        <v>44788</v>
      </c>
      <c r="F261" s="268" t="s">
        <v>1143</v>
      </c>
      <c r="G261" s="268" t="s">
        <v>289</v>
      </c>
      <c r="H261" s="265" t="s">
        <v>1167</v>
      </c>
      <c r="I261" s="268" t="s">
        <v>1145</v>
      </c>
      <c r="J261" s="268" t="s">
        <v>760</v>
      </c>
      <c r="K261" s="270">
        <v>0.42569444444444443</v>
      </c>
      <c r="L261" s="268">
        <v>1</v>
      </c>
      <c r="M261" s="268">
        <v>1</v>
      </c>
      <c r="N261" s="268" t="s">
        <v>519</v>
      </c>
      <c r="O261" s="268" t="s">
        <v>1039</v>
      </c>
      <c r="P261" s="268">
        <v>0.72</v>
      </c>
      <c r="Q261" s="268" t="s">
        <v>761</v>
      </c>
      <c r="R261" s="268" t="s">
        <v>761</v>
      </c>
      <c r="S261" s="268">
        <v>0.72</v>
      </c>
      <c r="T261" s="271">
        <v>1</v>
      </c>
      <c r="U261" s="268">
        <v>9.4</v>
      </c>
      <c r="V261" s="268">
        <v>19.3</v>
      </c>
      <c r="W261" s="272">
        <v>0.28472222222222221</v>
      </c>
      <c r="X261" s="268">
        <v>0.5</v>
      </c>
      <c r="Y261" s="268" t="s">
        <v>761</v>
      </c>
      <c r="Z261" s="268" t="s">
        <v>761</v>
      </c>
      <c r="AA261" s="268" t="s">
        <v>761</v>
      </c>
      <c r="AB261" s="79" t="s">
        <v>761</v>
      </c>
      <c r="AC261" s="79">
        <v>27.8</v>
      </c>
      <c r="AD261" s="79">
        <v>43.5</v>
      </c>
      <c r="AE261" s="268" t="s">
        <v>763</v>
      </c>
      <c r="AF261" s="268" t="s">
        <v>763</v>
      </c>
      <c r="AG261" s="268" t="s">
        <v>763</v>
      </c>
      <c r="AH261" s="268" t="s">
        <v>763</v>
      </c>
      <c r="AI261" s="268" t="s">
        <v>763</v>
      </c>
      <c r="AJ261" s="268" t="s">
        <v>763</v>
      </c>
      <c r="AK261" s="268" t="s">
        <v>763</v>
      </c>
      <c r="AL261" s="268" t="s">
        <v>763</v>
      </c>
      <c r="AM261" s="268" t="s">
        <v>763</v>
      </c>
      <c r="AN261" s="268" t="s">
        <v>763</v>
      </c>
      <c r="AO261" s="268" t="s">
        <v>763</v>
      </c>
      <c r="AP261" s="268" t="s">
        <v>763</v>
      </c>
      <c r="AQ261" s="268" t="s">
        <v>763</v>
      </c>
      <c r="AR261" s="268" t="s">
        <v>763</v>
      </c>
      <c r="AS261" s="268" t="s">
        <v>763</v>
      </c>
      <c r="AT261" s="265"/>
      <c r="AU261" s="265"/>
      <c r="AV261" s="265"/>
      <c r="AW261" s="265"/>
      <c r="AX261" s="265"/>
      <c r="AY261" s="265"/>
    </row>
    <row r="262" spans="1:51" x14ac:dyDescent="0.2">
      <c r="A262" s="265" t="s">
        <v>756</v>
      </c>
      <c r="B262" s="268" t="s">
        <v>293</v>
      </c>
      <c r="C262" s="268" t="s">
        <v>757</v>
      </c>
      <c r="D262" s="265"/>
      <c r="E262" s="269">
        <v>44788</v>
      </c>
      <c r="F262" s="268" t="s">
        <v>1179</v>
      </c>
      <c r="G262" s="268" t="s">
        <v>1149</v>
      </c>
      <c r="H262" s="265" t="s">
        <v>1180</v>
      </c>
      <c r="I262" s="268">
        <v>0</v>
      </c>
      <c r="J262" s="268" t="s">
        <v>760</v>
      </c>
      <c r="K262" s="270">
        <v>0.42569444444444443</v>
      </c>
      <c r="L262" s="268">
        <v>1</v>
      </c>
      <c r="M262" s="268">
        <v>1</v>
      </c>
      <c r="N262" s="268" t="s">
        <v>519</v>
      </c>
      <c r="O262" s="268" t="s">
        <v>816</v>
      </c>
      <c r="P262" s="268">
        <v>0.94</v>
      </c>
      <c r="Q262" s="268" t="s">
        <v>761</v>
      </c>
      <c r="R262" s="268" t="s">
        <v>761</v>
      </c>
      <c r="S262" s="268">
        <v>0.94</v>
      </c>
      <c r="T262" s="271">
        <v>1</v>
      </c>
      <c r="U262" s="268">
        <v>9.27</v>
      </c>
      <c r="V262" s="268">
        <v>18.600000000000001</v>
      </c>
      <c r="W262" s="272">
        <v>0.30486111111111108</v>
      </c>
      <c r="X262" s="268">
        <v>0.15</v>
      </c>
      <c r="Y262" s="268">
        <v>24</v>
      </c>
      <c r="Z262" s="268">
        <v>7.45</v>
      </c>
      <c r="AA262" s="268">
        <v>6.39</v>
      </c>
      <c r="AB262" s="79">
        <v>102.5</v>
      </c>
      <c r="AC262" s="79">
        <v>26.8</v>
      </c>
      <c r="AD262" s="79">
        <v>42</v>
      </c>
      <c r="AE262" s="268" t="s">
        <v>763</v>
      </c>
      <c r="AF262" s="268" t="s">
        <v>763</v>
      </c>
      <c r="AG262" s="268" t="s">
        <v>763</v>
      </c>
      <c r="AH262" s="268" t="s">
        <v>763</v>
      </c>
      <c r="AI262" s="268" t="s">
        <v>763</v>
      </c>
      <c r="AJ262" s="268" t="s">
        <v>763</v>
      </c>
      <c r="AK262" s="268" t="s">
        <v>763</v>
      </c>
      <c r="AL262" s="268" t="s">
        <v>763</v>
      </c>
      <c r="AM262" s="268" t="s">
        <v>763</v>
      </c>
      <c r="AN262" s="268" t="s">
        <v>763</v>
      </c>
      <c r="AO262" s="268" t="s">
        <v>763</v>
      </c>
      <c r="AP262" s="268" t="s">
        <v>763</v>
      </c>
      <c r="AQ262" s="268" t="s">
        <v>763</v>
      </c>
      <c r="AR262" s="268" t="s">
        <v>763</v>
      </c>
      <c r="AS262" s="268" t="s">
        <v>763</v>
      </c>
      <c r="AT262" s="265"/>
      <c r="AU262" s="265"/>
      <c r="AV262" s="265"/>
      <c r="AW262" s="265"/>
      <c r="AX262" s="265"/>
      <c r="AY262" s="265"/>
    </row>
    <row r="263" spans="1:51" x14ac:dyDescent="0.2">
      <c r="A263" s="265" t="s">
        <v>756</v>
      </c>
      <c r="B263" s="268" t="s">
        <v>293</v>
      </c>
      <c r="C263" s="268" t="s">
        <v>764</v>
      </c>
      <c r="D263" s="265"/>
      <c r="E263" s="269">
        <v>44788</v>
      </c>
      <c r="F263" s="268" t="s">
        <v>1179</v>
      </c>
      <c r="G263" s="268" t="s">
        <v>1149</v>
      </c>
      <c r="H263" s="265" t="s">
        <v>1180</v>
      </c>
      <c r="I263" s="268">
        <v>0</v>
      </c>
      <c r="J263" s="268" t="s">
        <v>760</v>
      </c>
      <c r="K263" s="270">
        <v>0.42569444444444443</v>
      </c>
      <c r="L263" s="268">
        <v>1</v>
      </c>
      <c r="M263" s="268">
        <v>1</v>
      </c>
      <c r="N263" s="268" t="s">
        <v>519</v>
      </c>
      <c r="O263" s="268" t="s">
        <v>816</v>
      </c>
      <c r="P263" s="268">
        <v>0.94</v>
      </c>
      <c r="Q263" s="268" t="s">
        <v>761</v>
      </c>
      <c r="R263" s="268" t="s">
        <v>761</v>
      </c>
      <c r="S263" s="268">
        <v>0.94</v>
      </c>
      <c r="T263" s="271">
        <v>1</v>
      </c>
      <c r="U263" s="268">
        <v>9.27</v>
      </c>
      <c r="V263" s="268">
        <v>18.600000000000001</v>
      </c>
      <c r="W263" s="272">
        <v>0.30624999999999997</v>
      </c>
      <c r="X263" s="268">
        <v>0.47</v>
      </c>
      <c r="Y263" s="268">
        <v>24.6</v>
      </c>
      <c r="Z263" s="268">
        <v>7.25</v>
      </c>
      <c r="AA263" s="268">
        <v>6.2</v>
      </c>
      <c r="AB263" s="79">
        <v>101.6</v>
      </c>
      <c r="AC263" s="79">
        <v>27.3</v>
      </c>
      <c r="AD263" s="79">
        <v>42.8</v>
      </c>
      <c r="AE263" s="268">
        <v>0.06</v>
      </c>
      <c r="AF263" s="268">
        <v>0.09</v>
      </c>
      <c r="AG263" s="268">
        <v>0.03</v>
      </c>
      <c r="AH263" s="268">
        <v>0.11</v>
      </c>
      <c r="AI263" s="268">
        <v>18.579999999999998</v>
      </c>
      <c r="AJ263" s="79">
        <v>18.7</v>
      </c>
      <c r="AK263" s="268">
        <v>242.05</v>
      </c>
      <c r="AL263" s="268">
        <v>35.520000000000003</v>
      </c>
      <c r="AM263" s="268">
        <v>6.81</v>
      </c>
      <c r="AN263" s="268">
        <v>54.1</v>
      </c>
      <c r="AO263" s="268">
        <v>54.21</v>
      </c>
      <c r="AP263" s="268">
        <v>5.65</v>
      </c>
      <c r="AQ263" s="268">
        <v>0.03</v>
      </c>
      <c r="AR263" s="271">
        <v>1</v>
      </c>
      <c r="AS263" s="268">
        <v>5.68</v>
      </c>
      <c r="AT263" s="265"/>
      <c r="AU263" s="265"/>
      <c r="AV263" s="265"/>
      <c r="AW263" s="265"/>
      <c r="AX263" s="265"/>
      <c r="AY263" s="265"/>
    </row>
    <row r="264" spans="1:51" x14ac:dyDescent="0.2">
      <c r="A264" s="265" t="s">
        <v>756</v>
      </c>
      <c r="B264" s="268" t="s">
        <v>293</v>
      </c>
      <c r="C264" s="268" t="s">
        <v>765</v>
      </c>
      <c r="D264" s="265"/>
      <c r="E264" s="269">
        <v>44788</v>
      </c>
      <c r="F264" s="268" t="s">
        <v>1179</v>
      </c>
      <c r="G264" s="268" t="s">
        <v>1149</v>
      </c>
      <c r="H264" s="265" t="s">
        <v>1180</v>
      </c>
      <c r="I264" s="268">
        <v>0</v>
      </c>
      <c r="J264" s="268" t="s">
        <v>760</v>
      </c>
      <c r="K264" s="270">
        <v>0.42569444444444443</v>
      </c>
      <c r="L264" s="268">
        <v>1</v>
      </c>
      <c r="M264" s="268">
        <v>1</v>
      </c>
      <c r="N264" s="268" t="s">
        <v>519</v>
      </c>
      <c r="O264" s="268" t="s">
        <v>816</v>
      </c>
      <c r="P264" s="268">
        <v>0.94</v>
      </c>
      <c r="Q264" s="268" t="s">
        <v>761</v>
      </c>
      <c r="R264" s="268" t="s">
        <v>761</v>
      </c>
      <c r="S264" s="268">
        <v>0.94</v>
      </c>
      <c r="T264" s="271">
        <v>1</v>
      </c>
      <c r="U264" s="268">
        <v>9.27</v>
      </c>
      <c r="V264" s="268">
        <v>18.600000000000001</v>
      </c>
      <c r="W264" s="272">
        <v>0.30833333333333335</v>
      </c>
      <c r="X264" s="268">
        <v>0.64</v>
      </c>
      <c r="Y264" s="268">
        <v>24.4</v>
      </c>
      <c r="Z264" s="268">
        <v>7.4</v>
      </c>
      <c r="AA264" s="268">
        <v>6.3</v>
      </c>
      <c r="AB264" s="79">
        <v>103.8</v>
      </c>
      <c r="AC264" s="79">
        <v>28.1</v>
      </c>
      <c r="AD264" s="79">
        <v>43.9</v>
      </c>
      <c r="AE264" s="268" t="s">
        <v>763</v>
      </c>
      <c r="AF264" s="268" t="s">
        <v>763</v>
      </c>
      <c r="AG264" s="268" t="s">
        <v>763</v>
      </c>
      <c r="AH264" s="268" t="s">
        <v>763</v>
      </c>
      <c r="AI264" s="268" t="s">
        <v>763</v>
      </c>
      <c r="AJ264" s="268" t="s">
        <v>763</v>
      </c>
      <c r="AK264" s="268" t="s">
        <v>763</v>
      </c>
      <c r="AL264" s="268" t="s">
        <v>763</v>
      </c>
      <c r="AM264" s="268" t="s">
        <v>763</v>
      </c>
      <c r="AN264" s="268" t="s">
        <v>763</v>
      </c>
      <c r="AO264" s="268" t="s">
        <v>763</v>
      </c>
      <c r="AP264" s="268" t="s">
        <v>763</v>
      </c>
      <c r="AQ264" s="268" t="s">
        <v>763</v>
      </c>
      <c r="AR264" s="268" t="s">
        <v>763</v>
      </c>
      <c r="AS264" s="268" t="s">
        <v>763</v>
      </c>
      <c r="AT264" s="265"/>
      <c r="AU264" s="265"/>
      <c r="AV264" s="265"/>
      <c r="AW264" s="265"/>
      <c r="AX264" s="265"/>
      <c r="AY264" s="265"/>
    </row>
    <row r="265" spans="1:51" x14ac:dyDescent="0.2">
      <c r="A265" s="265" t="s">
        <v>756</v>
      </c>
      <c r="B265" s="268" t="s">
        <v>295</v>
      </c>
      <c r="C265" s="268" t="s">
        <v>757</v>
      </c>
      <c r="D265" s="265"/>
      <c r="E265" s="269">
        <v>44788</v>
      </c>
      <c r="F265" s="268" t="s">
        <v>1179</v>
      </c>
      <c r="G265" s="268" t="s">
        <v>1149</v>
      </c>
      <c r="H265" s="265" t="s">
        <v>1180</v>
      </c>
      <c r="I265" s="268" t="s">
        <v>1145</v>
      </c>
      <c r="J265" s="268" t="s">
        <v>820</v>
      </c>
      <c r="K265" s="270">
        <v>0.42569444444444443</v>
      </c>
      <c r="L265" s="268">
        <v>1</v>
      </c>
      <c r="M265" s="268">
        <v>1</v>
      </c>
      <c r="N265" s="268" t="s">
        <v>519</v>
      </c>
      <c r="O265" s="268" t="s">
        <v>1181</v>
      </c>
      <c r="P265" s="268">
        <v>0.86</v>
      </c>
      <c r="Q265" s="268" t="s">
        <v>761</v>
      </c>
      <c r="R265" s="268" t="s">
        <v>761</v>
      </c>
      <c r="S265" s="268">
        <v>0.86</v>
      </c>
      <c r="T265" s="271">
        <v>1</v>
      </c>
      <c r="U265" s="268">
        <v>8.6</v>
      </c>
      <c r="V265" s="268">
        <v>21.6</v>
      </c>
      <c r="W265" s="272">
        <v>0.31527777777777777</v>
      </c>
      <c r="X265" s="268">
        <v>0.15</v>
      </c>
      <c r="Y265" s="268">
        <v>22.9</v>
      </c>
      <c r="Z265" s="268">
        <v>9.2799999999999994</v>
      </c>
      <c r="AA265" s="268">
        <v>8.0399999999999991</v>
      </c>
      <c r="AB265" s="79">
        <v>108.6</v>
      </c>
      <c r="AC265" s="79">
        <v>24.9</v>
      </c>
      <c r="AD265" s="79">
        <v>39.299999999999997</v>
      </c>
      <c r="AE265" s="268" t="s">
        <v>763</v>
      </c>
      <c r="AF265" s="268" t="s">
        <v>763</v>
      </c>
      <c r="AG265" s="268" t="s">
        <v>763</v>
      </c>
      <c r="AH265" s="268" t="s">
        <v>763</v>
      </c>
      <c r="AI265" s="268" t="s">
        <v>763</v>
      </c>
      <c r="AJ265" s="268" t="s">
        <v>763</v>
      </c>
      <c r="AK265" s="268" t="s">
        <v>763</v>
      </c>
      <c r="AL265" s="268" t="s">
        <v>763</v>
      </c>
      <c r="AM265" s="268" t="s">
        <v>763</v>
      </c>
      <c r="AN265" s="268" t="s">
        <v>763</v>
      </c>
      <c r="AO265" s="268" t="s">
        <v>763</v>
      </c>
      <c r="AP265" s="268" t="s">
        <v>763</v>
      </c>
      <c r="AQ265" s="268" t="s">
        <v>763</v>
      </c>
      <c r="AR265" s="268" t="s">
        <v>763</v>
      </c>
      <c r="AS265" s="268" t="s">
        <v>763</v>
      </c>
      <c r="AT265" s="265"/>
      <c r="AU265" s="265"/>
      <c r="AV265" s="265"/>
      <c r="AW265" s="265"/>
      <c r="AX265" s="265"/>
      <c r="AY265" s="265"/>
    </row>
    <row r="266" spans="1:51" x14ac:dyDescent="0.2">
      <c r="A266" s="265" t="s">
        <v>756</v>
      </c>
      <c r="B266" s="268" t="s">
        <v>295</v>
      </c>
      <c r="C266" s="268" t="s">
        <v>764</v>
      </c>
      <c r="D266" s="265"/>
      <c r="E266" s="269">
        <v>44788</v>
      </c>
      <c r="F266" s="268" t="s">
        <v>1179</v>
      </c>
      <c r="G266" s="268" t="s">
        <v>1149</v>
      </c>
      <c r="H266" s="265" t="s">
        <v>1180</v>
      </c>
      <c r="I266" s="268" t="s">
        <v>1145</v>
      </c>
      <c r="J266" s="268" t="s">
        <v>820</v>
      </c>
      <c r="K266" s="270">
        <v>0.42569444444444443</v>
      </c>
      <c r="L266" s="268">
        <v>1</v>
      </c>
      <c r="M266" s="268">
        <v>1</v>
      </c>
      <c r="N266" s="268" t="s">
        <v>519</v>
      </c>
      <c r="O266" s="268" t="s">
        <v>1181</v>
      </c>
      <c r="P266" s="268">
        <v>0.86</v>
      </c>
      <c r="Q266" s="268" t="s">
        <v>761</v>
      </c>
      <c r="R266" s="268" t="s">
        <v>761</v>
      </c>
      <c r="S266" s="268">
        <v>0.86</v>
      </c>
      <c r="T266" s="271">
        <v>1</v>
      </c>
      <c r="U266" s="268">
        <v>8.6</v>
      </c>
      <c r="V266" s="268">
        <v>21.6</v>
      </c>
      <c r="W266" s="272">
        <v>0.31527777777777777</v>
      </c>
      <c r="X266" s="268">
        <v>0.43</v>
      </c>
      <c r="Y266" s="268">
        <v>24.2</v>
      </c>
      <c r="Z266" s="268">
        <v>7.6</v>
      </c>
      <c r="AA266" s="268">
        <v>6.49</v>
      </c>
      <c r="AB266" s="79">
        <v>105.8</v>
      </c>
      <c r="AC266" s="79">
        <v>27.5</v>
      </c>
      <c r="AD266" s="79">
        <v>43.2</v>
      </c>
      <c r="AE266" s="268">
        <v>0.1</v>
      </c>
      <c r="AF266" s="268">
        <v>0.03</v>
      </c>
      <c r="AG266" s="268">
        <v>0.37</v>
      </c>
      <c r="AH266" s="268">
        <v>0.4</v>
      </c>
      <c r="AI266" s="268">
        <v>16.649999999999999</v>
      </c>
      <c r="AJ266" s="79">
        <v>17.05</v>
      </c>
      <c r="AK266" s="268">
        <v>187.67</v>
      </c>
      <c r="AL266" s="268">
        <v>26.32</v>
      </c>
      <c r="AM266" s="268">
        <v>7.13</v>
      </c>
      <c r="AN266" s="268">
        <v>42.97</v>
      </c>
      <c r="AO266" s="268">
        <v>43.37</v>
      </c>
      <c r="AP266" s="268">
        <v>3.65</v>
      </c>
      <c r="AQ266" s="268">
        <v>0.03</v>
      </c>
      <c r="AR266" s="271">
        <v>1</v>
      </c>
      <c r="AS266" s="268">
        <v>3.68</v>
      </c>
      <c r="AT266" s="265"/>
      <c r="AU266" s="265"/>
      <c r="AV266" s="265"/>
      <c r="AW266" s="265"/>
      <c r="AX266" s="265"/>
      <c r="AY266" s="265"/>
    </row>
    <row r="267" spans="1:51" x14ac:dyDescent="0.2">
      <c r="A267" s="265" t="s">
        <v>756</v>
      </c>
      <c r="B267" s="268" t="s">
        <v>295</v>
      </c>
      <c r="C267" s="268" t="s">
        <v>765</v>
      </c>
      <c r="D267" s="265"/>
      <c r="E267" s="269">
        <v>44788</v>
      </c>
      <c r="F267" s="268" t="s">
        <v>1179</v>
      </c>
      <c r="G267" s="268" t="s">
        <v>1149</v>
      </c>
      <c r="H267" s="265" t="s">
        <v>1180</v>
      </c>
      <c r="I267" s="268" t="s">
        <v>1145</v>
      </c>
      <c r="J267" s="268" t="s">
        <v>820</v>
      </c>
      <c r="K267" s="270">
        <v>0.42569444444444443</v>
      </c>
      <c r="L267" s="268">
        <v>1</v>
      </c>
      <c r="M267" s="268">
        <v>1</v>
      </c>
      <c r="N267" s="268" t="s">
        <v>519</v>
      </c>
      <c r="O267" s="268" t="s">
        <v>1181</v>
      </c>
      <c r="P267" s="268">
        <v>0.86</v>
      </c>
      <c r="Q267" s="268" t="s">
        <v>761</v>
      </c>
      <c r="R267" s="268" t="s">
        <v>761</v>
      </c>
      <c r="S267" s="268">
        <v>0.86</v>
      </c>
      <c r="T267" s="271">
        <v>1</v>
      </c>
      <c r="U267" s="268">
        <v>8.6</v>
      </c>
      <c r="V267" s="268">
        <v>21.6</v>
      </c>
      <c r="W267" s="272">
        <v>0.31527777777777777</v>
      </c>
      <c r="X267" s="268">
        <v>0.6</v>
      </c>
      <c r="Y267" s="268" t="s">
        <v>761</v>
      </c>
      <c r="Z267" s="268" t="s">
        <v>761</v>
      </c>
      <c r="AA267" s="268" t="s">
        <v>761</v>
      </c>
      <c r="AB267" s="79" t="s">
        <v>761</v>
      </c>
      <c r="AC267" s="79">
        <v>27.3</v>
      </c>
      <c r="AD267" s="79">
        <v>42.8</v>
      </c>
      <c r="AE267" s="268" t="s">
        <v>763</v>
      </c>
      <c r="AF267" s="268" t="s">
        <v>763</v>
      </c>
      <c r="AG267" s="268" t="s">
        <v>763</v>
      </c>
      <c r="AH267" s="268" t="s">
        <v>763</v>
      </c>
      <c r="AI267" s="268" t="s">
        <v>763</v>
      </c>
      <c r="AJ267" s="268" t="s">
        <v>763</v>
      </c>
      <c r="AK267" s="268" t="s">
        <v>763</v>
      </c>
      <c r="AL267" s="268" t="s">
        <v>763</v>
      </c>
      <c r="AM267" s="268" t="s">
        <v>763</v>
      </c>
      <c r="AN267" s="268" t="s">
        <v>763</v>
      </c>
      <c r="AO267" s="268" t="s">
        <v>763</v>
      </c>
      <c r="AP267" s="268" t="s">
        <v>763</v>
      </c>
      <c r="AQ267" s="268" t="s">
        <v>763</v>
      </c>
      <c r="AR267" s="268" t="s">
        <v>763</v>
      </c>
      <c r="AS267" s="268" t="s">
        <v>763</v>
      </c>
      <c r="AT267" s="265"/>
      <c r="AU267" s="265"/>
      <c r="AV267" s="265"/>
      <c r="AW267" s="265"/>
      <c r="AX267" s="265"/>
      <c r="AY267" s="265"/>
    </row>
    <row r="268" spans="1:51" x14ac:dyDescent="0.2">
      <c r="A268" s="265" t="s">
        <v>756</v>
      </c>
      <c r="B268" s="268" t="s">
        <v>297</v>
      </c>
      <c r="C268" s="268" t="s">
        <v>757</v>
      </c>
      <c r="D268" s="265"/>
      <c r="E268" s="269">
        <v>44788</v>
      </c>
      <c r="F268" s="268" t="s">
        <v>1143</v>
      </c>
      <c r="G268" s="268" t="s">
        <v>1149</v>
      </c>
      <c r="H268" s="265" t="s">
        <v>1182</v>
      </c>
      <c r="I268" s="268">
        <v>0</v>
      </c>
      <c r="J268" s="268" t="s">
        <v>760</v>
      </c>
      <c r="K268" s="270">
        <v>0.42569444444444443</v>
      </c>
      <c r="L268" s="268">
        <v>1</v>
      </c>
      <c r="M268" s="268">
        <v>1</v>
      </c>
      <c r="N268" s="268" t="s">
        <v>783</v>
      </c>
      <c r="O268" s="268" t="s">
        <v>761</v>
      </c>
      <c r="P268" s="268">
        <v>0.65</v>
      </c>
      <c r="Q268" s="268" t="s">
        <v>761</v>
      </c>
      <c r="R268" s="268" t="s">
        <v>761</v>
      </c>
      <c r="S268" s="268">
        <v>0.65</v>
      </c>
      <c r="T268" s="271">
        <v>1</v>
      </c>
      <c r="U268" s="268">
        <v>8.44</v>
      </c>
      <c r="V268" s="268">
        <v>28.2</v>
      </c>
      <c r="W268" s="272">
        <v>0.32708333333333334</v>
      </c>
      <c r="X268" s="268">
        <v>0.5</v>
      </c>
      <c r="Y268" s="268">
        <v>23.7</v>
      </c>
      <c r="Z268" s="268">
        <v>8.83</v>
      </c>
      <c r="AA268" s="268">
        <v>7.55</v>
      </c>
      <c r="AB268" s="79">
        <v>93.3</v>
      </c>
      <c r="AC268" s="79">
        <v>27.2</v>
      </c>
      <c r="AD268" s="79">
        <v>42.6</v>
      </c>
      <c r="AE268" s="268" t="s">
        <v>763</v>
      </c>
      <c r="AF268" s="268" t="s">
        <v>763</v>
      </c>
      <c r="AG268" s="268" t="s">
        <v>763</v>
      </c>
      <c r="AH268" s="268" t="s">
        <v>763</v>
      </c>
      <c r="AI268" s="268" t="s">
        <v>763</v>
      </c>
      <c r="AJ268" s="268" t="s">
        <v>763</v>
      </c>
      <c r="AK268" s="268" t="s">
        <v>763</v>
      </c>
      <c r="AL268" s="268" t="s">
        <v>763</v>
      </c>
      <c r="AM268" s="268" t="s">
        <v>763</v>
      </c>
      <c r="AN268" s="268" t="s">
        <v>763</v>
      </c>
      <c r="AO268" s="268" t="s">
        <v>763</v>
      </c>
      <c r="AP268" s="268" t="s">
        <v>763</v>
      </c>
      <c r="AQ268" s="268" t="s">
        <v>763</v>
      </c>
      <c r="AR268" s="268" t="s">
        <v>763</v>
      </c>
      <c r="AS268" s="268" t="s">
        <v>763</v>
      </c>
      <c r="AT268" s="265"/>
      <c r="AU268" s="265"/>
      <c r="AV268" s="265"/>
      <c r="AW268" s="265"/>
      <c r="AX268" s="265"/>
      <c r="AY268" s="265"/>
    </row>
    <row r="269" spans="1:51" x14ac:dyDescent="0.2">
      <c r="A269" s="265" t="s">
        <v>756</v>
      </c>
      <c r="B269" s="268" t="s">
        <v>297</v>
      </c>
      <c r="C269" s="268" t="s">
        <v>764</v>
      </c>
      <c r="D269" s="265"/>
      <c r="E269" s="269">
        <v>44788</v>
      </c>
      <c r="F269" s="268" t="s">
        <v>1143</v>
      </c>
      <c r="G269" s="268" t="s">
        <v>1149</v>
      </c>
      <c r="H269" s="265" t="s">
        <v>1182</v>
      </c>
      <c r="I269" s="268">
        <v>0</v>
      </c>
      <c r="J269" s="268" t="s">
        <v>760</v>
      </c>
      <c r="K269" s="270">
        <v>0.42569444444444443</v>
      </c>
      <c r="L269" s="268">
        <v>1</v>
      </c>
      <c r="M269" s="268">
        <v>1</v>
      </c>
      <c r="N269" s="268" t="s">
        <v>783</v>
      </c>
      <c r="O269" s="268" t="s">
        <v>761</v>
      </c>
      <c r="P269" s="268">
        <v>0.65</v>
      </c>
      <c r="Q269" s="268" t="s">
        <v>761</v>
      </c>
      <c r="R269" s="268" t="s">
        <v>761</v>
      </c>
      <c r="S269" s="268">
        <v>0.65</v>
      </c>
      <c r="T269" s="271">
        <v>1</v>
      </c>
      <c r="U269" s="268">
        <v>8.44</v>
      </c>
      <c r="V269" s="268">
        <v>28.2</v>
      </c>
      <c r="W269" s="272">
        <v>0.32708333333333334</v>
      </c>
      <c r="X269" s="268">
        <v>0.3</v>
      </c>
      <c r="Y269" s="268">
        <v>23.7</v>
      </c>
      <c r="Z269" s="268">
        <v>8.89</v>
      </c>
      <c r="AA269" s="268">
        <v>7.6</v>
      </c>
      <c r="AB269" s="79">
        <v>93.2</v>
      </c>
      <c r="AC269" s="79">
        <v>27.4</v>
      </c>
      <c r="AD269" s="79">
        <v>42.8</v>
      </c>
      <c r="AE269" s="268">
        <v>0.1</v>
      </c>
      <c r="AF269" s="268">
        <v>1.8</v>
      </c>
      <c r="AG269" s="268">
        <v>0.39</v>
      </c>
      <c r="AH269" s="268">
        <v>2.2000000000000002</v>
      </c>
      <c r="AI269" s="268">
        <v>22.65</v>
      </c>
      <c r="AJ269" s="79">
        <v>24.84</v>
      </c>
      <c r="AK269" s="268">
        <v>195.85</v>
      </c>
      <c r="AL269" s="268">
        <v>29.22</v>
      </c>
      <c r="AM269" s="268">
        <v>6.7</v>
      </c>
      <c r="AN269" s="268">
        <v>51.87</v>
      </c>
      <c r="AO269" s="268">
        <v>54.06</v>
      </c>
      <c r="AP269" s="268">
        <v>4.91</v>
      </c>
      <c r="AQ269" s="268">
        <v>0.03</v>
      </c>
      <c r="AR269" s="271">
        <v>1</v>
      </c>
      <c r="AS269" s="268">
        <v>4.9400000000000004</v>
      </c>
      <c r="AT269" s="265"/>
      <c r="AU269" s="265"/>
      <c r="AV269" s="265"/>
      <c r="AW269" s="265"/>
      <c r="AX269" s="265"/>
      <c r="AY269" s="265"/>
    </row>
    <row r="270" spans="1:51" x14ac:dyDescent="0.2">
      <c r="A270" s="265" t="s">
        <v>756</v>
      </c>
      <c r="B270" s="268" t="s">
        <v>297</v>
      </c>
      <c r="C270" s="268" t="s">
        <v>765</v>
      </c>
      <c r="D270" s="265"/>
      <c r="E270" s="269">
        <v>44788</v>
      </c>
      <c r="F270" s="268" t="s">
        <v>1143</v>
      </c>
      <c r="G270" s="268" t="s">
        <v>1149</v>
      </c>
      <c r="H270" s="265" t="s">
        <v>1182</v>
      </c>
      <c r="I270" s="268">
        <v>0</v>
      </c>
      <c r="J270" s="268" t="s">
        <v>760</v>
      </c>
      <c r="K270" s="270">
        <v>0.42569444444444443</v>
      </c>
      <c r="L270" s="268">
        <v>1</v>
      </c>
      <c r="M270" s="268">
        <v>1</v>
      </c>
      <c r="N270" s="268" t="s">
        <v>783</v>
      </c>
      <c r="O270" s="268" t="s">
        <v>761</v>
      </c>
      <c r="P270" s="268">
        <v>0.65</v>
      </c>
      <c r="Q270" s="268" t="s">
        <v>761</v>
      </c>
      <c r="R270" s="268" t="s">
        <v>761</v>
      </c>
      <c r="S270" s="268">
        <v>0.65</v>
      </c>
      <c r="T270" s="271">
        <v>1</v>
      </c>
      <c r="U270" s="268">
        <v>8.44</v>
      </c>
      <c r="V270" s="268">
        <v>28.2</v>
      </c>
      <c r="W270" s="272">
        <v>0.32708333333333334</v>
      </c>
      <c r="X270" s="268">
        <v>0.3</v>
      </c>
      <c r="Y270" s="268">
        <v>23.8</v>
      </c>
      <c r="Z270" s="268">
        <v>7.93</v>
      </c>
      <c r="AA270" s="268">
        <v>7.93</v>
      </c>
      <c r="AB270" s="79">
        <v>92.3</v>
      </c>
      <c r="AC270" s="268" t="s">
        <v>763</v>
      </c>
      <c r="AD270" s="268" t="s">
        <v>763</v>
      </c>
      <c r="AE270" s="268" t="s">
        <v>763</v>
      </c>
      <c r="AF270" s="268" t="s">
        <v>763</v>
      </c>
      <c r="AG270" s="268" t="s">
        <v>763</v>
      </c>
      <c r="AH270" s="268" t="s">
        <v>763</v>
      </c>
      <c r="AI270" s="268" t="s">
        <v>763</v>
      </c>
      <c r="AJ270" s="268" t="s">
        <v>763</v>
      </c>
      <c r="AK270" s="268" t="s">
        <v>763</v>
      </c>
      <c r="AL270" s="268" t="s">
        <v>763</v>
      </c>
      <c r="AM270" s="268" t="s">
        <v>763</v>
      </c>
      <c r="AN270" s="268" t="s">
        <v>763</v>
      </c>
      <c r="AO270" s="268" t="s">
        <v>763</v>
      </c>
      <c r="AP270" s="268" t="s">
        <v>763</v>
      </c>
      <c r="AQ270" s="268" t="s">
        <v>763</v>
      </c>
      <c r="AR270" s="268" t="s">
        <v>763</v>
      </c>
      <c r="AS270" s="268" t="s">
        <v>763</v>
      </c>
      <c r="AT270" s="265"/>
      <c r="AU270" s="265"/>
      <c r="AV270" s="265"/>
      <c r="AW270" s="265"/>
      <c r="AX270" s="265"/>
      <c r="AY270" s="265"/>
    </row>
    <row r="271" spans="1:51" x14ac:dyDescent="0.2">
      <c r="A271" s="265" t="s">
        <v>756</v>
      </c>
      <c r="B271" s="268" t="s">
        <v>299</v>
      </c>
      <c r="C271" s="268" t="s">
        <v>757</v>
      </c>
      <c r="D271" s="265" t="s">
        <v>781</v>
      </c>
      <c r="E271" s="269">
        <v>44788</v>
      </c>
      <c r="F271" s="268" t="s">
        <v>1143</v>
      </c>
      <c r="G271" s="268" t="s">
        <v>52</v>
      </c>
      <c r="H271" s="265" t="s">
        <v>1183</v>
      </c>
      <c r="I271" s="268">
        <v>0</v>
      </c>
      <c r="J271" s="268" t="s">
        <v>760</v>
      </c>
      <c r="K271" s="270">
        <v>0.42569444444444443</v>
      </c>
      <c r="L271" s="268">
        <v>2</v>
      </c>
      <c r="M271" s="268">
        <v>1</v>
      </c>
      <c r="N271" s="268" t="s">
        <v>787</v>
      </c>
      <c r="O271" s="268" t="s">
        <v>1184</v>
      </c>
      <c r="P271" s="268">
        <v>1.38</v>
      </c>
      <c r="Q271" s="268" t="s">
        <v>761</v>
      </c>
      <c r="R271" s="268" t="s">
        <v>761</v>
      </c>
      <c r="S271" s="268">
        <v>1.38</v>
      </c>
      <c r="T271" s="271">
        <v>1</v>
      </c>
      <c r="U271" s="268" t="s">
        <v>761</v>
      </c>
      <c r="V271" s="268" t="s">
        <v>761</v>
      </c>
      <c r="W271" s="272">
        <v>0.3125</v>
      </c>
      <c r="X271" s="268">
        <v>0.15</v>
      </c>
      <c r="Y271" s="268">
        <v>22.9</v>
      </c>
      <c r="Z271" s="268">
        <v>7.04</v>
      </c>
      <c r="AA271" s="268">
        <v>5.99</v>
      </c>
      <c r="AB271" s="79">
        <v>81.92</v>
      </c>
      <c r="AC271" s="79">
        <v>28</v>
      </c>
      <c r="AD271" s="79">
        <v>43.7</v>
      </c>
      <c r="AE271" s="268" t="s">
        <v>763</v>
      </c>
      <c r="AF271" s="268" t="s">
        <v>763</v>
      </c>
      <c r="AG271" s="268" t="s">
        <v>763</v>
      </c>
      <c r="AH271" s="268" t="s">
        <v>763</v>
      </c>
      <c r="AI271" s="268" t="s">
        <v>763</v>
      </c>
      <c r="AJ271" s="268" t="s">
        <v>763</v>
      </c>
      <c r="AK271" s="268" t="s">
        <v>763</v>
      </c>
      <c r="AL271" s="268" t="s">
        <v>763</v>
      </c>
      <c r="AM271" s="268" t="s">
        <v>763</v>
      </c>
      <c r="AN271" s="268" t="s">
        <v>763</v>
      </c>
      <c r="AO271" s="268" t="s">
        <v>763</v>
      </c>
      <c r="AP271" s="268" t="s">
        <v>763</v>
      </c>
      <c r="AQ271" s="268" t="s">
        <v>763</v>
      </c>
      <c r="AR271" s="268" t="s">
        <v>763</v>
      </c>
      <c r="AS271" s="268" t="s">
        <v>763</v>
      </c>
      <c r="AT271" s="268"/>
      <c r="AU271" s="265"/>
      <c r="AV271" s="268"/>
      <c r="AW271" s="265"/>
      <c r="AX271" s="265"/>
      <c r="AY271" s="265"/>
    </row>
    <row r="272" spans="1:51" x14ac:dyDescent="0.2">
      <c r="A272" s="265" t="s">
        <v>756</v>
      </c>
      <c r="B272" s="268" t="s">
        <v>299</v>
      </c>
      <c r="C272" s="268" t="s">
        <v>757</v>
      </c>
      <c r="D272" s="265" t="s">
        <v>785</v>
      </c>
      <c r="E272" s="269">
        <v>44788</v>
      </c>
      <c r="F272" s="268" t="s">
        <v>1143</v>
      </c>
      <c r="G272" s="268" t="s">
        <v>52</v>
      </c>
      <c r="H272" s="265" t="s">
        <v>1183</v>
      </c>
      <c r="I272" s="268">
        <v>0</v>
      </c>
      <c r="J272" s="268" t="s">
        <v>760</v>
      </c>
      <c r="K272" s="270">
        <v>0.42569444444444443</v>
      </c>
      <c r="L272" s="268">
        <v>2</v>
      </c>
      <c r="M272" s="268">
        <v>1</v>
      </c>
      <c r="N272" s="268" t="s">
        <v>787</v>
      </c>
      <c r="O272" s="268" t="s">
        <v>1184</v>
      </c>
      <c r="P272" s="268">
        <v>1.38</v>
      </c>
      <c r="Q272" s="268" t="s">
        <v>761</v>
      </c>
      <c r="R272" s="268" t="s">
        <v>761</v>
      </c>
      <c r="S272" s="268">
        <v>1.38</v>
      </c>
      <c r="T272" s="271">
        <v>1</v>
      </c>
      <c r="U272" s="268" t="s">
        <v>761</v>
      </c>
      <c r="V272" s="268" t="s">
        <v>761</v>
      </c>
      <c r="W272" s="272">
        <v>0.3125</v>
      </c>
      <c r="X272" s="268">
        <v>0.15</v>
      </c>
      <c r="Y272" s="268">
        <v>22.9</v>
      </c>
      <c r="Z272" s="268">
        <v>7.04</v>
      </c>
      <c r="AA272" s="268">
        <v>5.99</v>
      </c>
      <c r="AB272" s="79">
        <v>81.92</v>
      </c>
      <c r="AC272" s="79">
        <v>28</v>
      </c>
      <c r="AD272" s="79">
        <v>43.8</v>
      </c>
      <c r="AE272" s="268" t="s">
        <v>763</v>
      </c>
      <c r="AF272" s="268" t="s">
        <v>763</v>
      </c>
      <c r="AG272" s="268" t="s">
        <v>763</v>
      </c>
      <c r="AH272" s="268" t="s">
        <v>763</v>
      </c>
      <c r="AI272" s="268" t="s">
        <v>763</v>
      </c>
      <c r="AJ272" s="268" t="s">
        <v>763</v>
      </c>
      <c r="AK272" s="268" t="s">
        <v>763</v>
      </c>
      <c r="AL272" s="268" t="s">
        <v>763</v>
      </c>
      <c r="AM272" s="268" t="s">
        <v>763</v>
      </c>
      <c r="AN272" s="268" t="s">
        <v>763</v>
      </c>
      <c r="AO272" s="268" t="s">
        <v>763</v>
      </c>
      <c r="AP272" s="268" t="s">
        <v>763</v>
      </c>
      <c r="AQ272" s="268" t="s">
        <v>763</v>
      </c>
      <c r="AR272" s="268" t="s">
        <v>763</v>
      </c>
      <c r="AS272" s="268" t="s">
        <v>763</v>
      </c>
      <c r="AT272" s="265"/>
      <c r="AU272" s="265"/>
      <c r="AV272" s="265"/>
      <c r="AW272" s="265"/>
      <c r="AX272" s="265"/>
      <c r="AY272" s="265"/>
    </row>
    <row r="273" spans="1:51" x14ac:dyDescent="0.2">
      <c r="A273" s="265" t="s">
        <v>756</v>
      </c>
      <c r="B273" s="268" t="s">
        <v>299</v>
      </c>
      <c r="C273" s="268" t="s">
        <v>764</v>
      </c>
      <c r="D273" s="265" t="s">
        <v>781</v>
      </c>
      <c r="E273" s="269">
        <v>44788</v>
      </c>
      <c r="F273" s="268" t="s">
        <v>1143</v>
      </c>
      <c r="G273" s="268" t="s">
        <v>52</v>
      </c>
      <c r="H273" s="265" t="s">
        <v>1183</v>
      </c>
      <c r="I273" s="268">
        <v>0</v>
      </c>
      <c r="J273" s="268" t="s">
        <v>760</v>
      </c>
      <c r="K273" s="270">
        <v>0.42569444444444443</v>
      </c>
      <c r="L273" s="268">
        <v>2</v>
      </c>
      <c r="M273" s="268">
        <v>1</v>
      </c>
      <c r="N273" s="268" t="s">
        <v>787</v>
      </c>
      <c r="O273" s="268" t="s">
        <v>1184</v>
      </c>
      <c r="P273" s="268">
        <v>1.38</v>
      </c>
      <c r="Q273" s="268" t="s">
        <v>761</v>
      </c>
      <c r="R273" s="268" t="s">
        <v>761</v>
      </c>
      <c r="S273" s="268">
        <v>1.38</v>
      </c>
      <c r="T273" s="271">
        <v>1</v>
      </c>
      <c r="U273" s="268" t="s">
        <v>761</v>
      </c>
      <c r="V273" s="268" t="s">
        <v>761</v>
      </c>
      <c r="W273" s="272">
        <v>0.3125</v>
      </c>
      <c r="X273" s="268">
        <v>0.7</v>
      </c>
      <c r="Y273" s="268">
        <v>23.7</v>
      </c>
      <c r="Z273" s="268">
        <v>7.79</v>
      </c>
      <c r="AA273" s="268">
        <v>6.6</v>
      </c>
      <c r="AB273" s="79">
        <v>92.03</v>
      </c>
      <c r="AC273" s="79">
        <v>29</v>
      </c>
      <c r="AD273" s="79">
        <v>45</v>
      </c>
      <c r="AE273" s="268">
        <v>0.15</v>
      </c>
      <c r="AF273" s="268">
        <v>2.64</v>
      </c>
      <c r="AG273" s="268">
        <v>0.51</v>
      </c>
      <c r="AH273" s="268">
        <v>3.15</v>
      </c>
      <c r="AI273" s="268">
        <v>5.54</v>
      </c>
      <c r="AJ273" s="79">
        <v>8.6999999999999993</v>
      </c>
      <c r="AK273" s="268">
        <v>109.38</v>
      </c>
      <c r="AL273" s="268">
        <v>14.72</v>
      </c>
      <c r="AM273" s="268">
        <v>7.43</v>
      </c>
      <c r="AN273" s="268">
        <v>20.260000000000002</v>
      </c>
      <c r="AO273" s="268">
        <v>23.41</v>
      </c>
      <c r="AP273" s="268">
        <v>3.01</v>
      </c>
      <c r="AQ273" s="268">
        <v>0.03</v>
      </c>
      <c r="AR273" s="271">
        <v>1</v>
      </c>
      <c r="AS273" s="268">
        <v>3.04</v>
      </c>
      <c r="AT273" s="265"/>
      <c r="AU273" s="265"/>
      <c r="AV273" s="265"/>
      <c r="AW273" s="265"/>
      <c r="AX273" s="265"/>
      <c r="AY273" s="265"/>
    </row>
    <row r="274" spans="1:51" x14ac:dyDescent="0.2">
      <c r="A274" s="265" t="s">
        <v>756</v>
      </c>
      <c r="B274" s="268" t="s">
        <v>299</v>
      </c>
      <c r="C274" s="268" t="s">
        <v>764</v>
      </c>
      <c r="D274" s="265" t="s">
        <v>785</v>
      </c>
      <c r="E274" s="269">
        <v>44788</v>
      </c>
      <c r="F274" s="268" t="s">
        <v>1143</v>
      </c>
      <c r="G274" s="268" t="s">
        <v>52</v>
      </c>
      <c r="H274" s="265" t="s">
        <v>1183</v>
      </c>
      <c r="I274" s="268">
        <v>0</v>
      </c>
      <c r="J274" s="268" t="s">
        <v>760</v>
      </c>
      <c r="K274" s="270">
        <v>0.42569444444444443</v>
      </c>
      <c r="L274" s="268">
        <v>2</v>
      </c>
      <c r="M274" s="268">
        <v>1</v>
      </c>
      <c r="N274" s="268" t="s">
        <v>787</v>
      </c>
      <c r="O274" s="268" t="s">
        <v>1184</v>
      </c>
      <c r="P274" s="268">
        <v>1.38</v>
      </c>
      <c r="Q274" s="268" t="s">
        <v>761</v>
      </c>
      <c r="R274" s="268" t="s">
        <v>761</v>
      </c>
      <c r="S274" s="268">
        <v>1.38</v>
      </c>
      <c r="T274" s="271">
        <v>1</v>
      </c>
      <c r="U274" s="268" t="s">
        <v>761</v>
      </c>
      <c r="V274" s="268" t="s">
        <v>761</v>
      </c>
      <c r="W274" s="272">
        <v>0.3125</v>
      </c>
      <c r="X274" s="268">
        <v>0.7</v>
      </c>
      <c r="Y274" s="268">
        <v>23.7</v>
      </c>
      <c r="Z274" s="268">
        <v>7.79</v>
      </c>
      <c r="AA274" s="268">
        <v>6.6</v>
      </c>
      <c r="AB274" s="79">
        <v>92.03</v>
      </c>
      <c r="AC274" s="79">
        <v>28.8</v>
      </c>
      <c r="AD274" s="79">
        <v>44.8</v>
      </c>
      <c r="AE274" s="268">
        <v>0.18</v>
      </c>
      <c r="AF274" s="268">
        <v>2.02</v>
      </c>
      <c r="AG274" s="268">
        <v>0.12</v>
      </c>
      <c r="AH274" s="268">
        <v>2.13</v>
      </c>
      <c r="AI274" s="268">
        <v>9.6</v>
      </c>
      <c r="AJ274" s="79">
        <v>11.73</v>
      </c>
      <c r="AK274" s="268">
        <v>127.39</v>
      </c>
      <c r="AL274" s="268">
        <v>17.62</v>
      </c>
      <c r="AM274" s="268">
        <v>7.23</v>
      </c>
      <c r="AN274" s="268">
        <v>27.22</v>
      </c>
      <c r="AO274" s="268">
        <v>29.35</v>
      </c>
      <c r="AP274" s="268">
        <v>2.87</v>
      </c>
      <c r="AQ274" s="268">
        <v>0.03</v>
      </c>
      <c r="AR274" s="271">
        <v>1</v>
      </c>
      <c r="AS274" s="268">
        <v>2.9</v>
      </c>
      <c r="AT274" s="268"/>
      <c r="AU274" s="268"/>
      <c r="AV274" s="268"/>
      <c r="AW274" s="265"/>
      <c r="AX274" s="265"/>
      <c r="AY274" s="265"/>
    </row>
    <row r="275" spans="1:51" x14ac:dyDescent="0.2">
      <c r="A275" s="265" t="s">
        <v>756</v>
      </c>
      <c r="B275" s="268" t="s">
        <v>299</v>
      </c>
      <c r="C275" s="268" t="s">
        <v>765</v>
      </c>
      <c r="D275" s="265" t="s">
        <v>781</v>
      </c>
      <c r="E275" s="269">
        <v>44788</v>
      </c>
      <c r="F275" s="268" t="s">
        <v>1143</v>
      </c>
      <c r="G275" s="268" t="s">
        <v>52</v>
      </c>
      <c r="H275" s="265" t="s">
        <v>1183</v>
      </c>
      <c r="I275" s="268">
        <v>0</v>
      </c>
      <c r="J275" s="268" t="s">
        <v>760</v>
      </c>
      <c r="K275" s="270">
        <v>0.42569444444444443</v>
      </c>
      <c r="L275" s="268">
        <v>2</v>
      </c>
      <c r="M275" s="268">
        <v>1</v>
      </c>
      <c r="N275" s="268" t="s">
        <v>787</v>
      </c>
      <c r="O275" s="268" t="s">
        <v>1184</v>
      </c>
      <c r="P275" s="268">
        <v>1.38</v>
      </c>
      <c r="Q275" s="268" t="s">
        <v>761</v>
      </c>
      <c r="R275" s="268" t="s">
        <v>761</v>
      </c>
      <c r="S275" s="268">
        <v>1.38</v>
      </c>
      <c r="T275" s="271">
        <v>1</v>
      </c>
      <c r="U275" s="268" t="s">
        <v>761</v>
      </c>
      <c r="V275" s="268" t="s">
        <v>761</v>
      </c>
      <c r="W275" s="272">
        <v>0.3125</v>
      </c>
      <c r="X275" s="268">
        <v>1.2</v>
      </c>
      <c r="Y275" s="268">
        <v>23.7</v>
      </c>
      <c r="Z275" s="268">
        <v>7.81</v>
      </c>
      <c r="AA275" s="268">
        <v>6.62</v>
      </c>
      <c r="AB275" s="79">
        <v>92.27</v>
      </c>
      <c r="AC275" s="79">
        <v>28.7</v>
      </c>
      <c r="AD275" s="79">
        <v>44.8</v>
      </c>
      <c r="AE275" s="268" t="s">
        <v>763</v>
      </c>
      <c r="AF275" s="268" t="s">
        <v>763</v>
      </c>
      <c r="AG275" s="268" t="s">
        <v>763</v>
      </c>
      <c r="AH275" s="268" t="s">
        <v>763</v>
      </c>
      <c r="AI275" s="268" t="s">
        <v>763</v>
      </c>
      <c r="AJ275" s="268" t="s">
        <v>763</v>
      </c>
      <c r="AK275" s="268" t="s">
        <v>763</v>
      </c>
      <c r="AL275" s="268" t="s">
        <v>763</v>
      </c>
      <c r="AM275" s="268" t="s">
        <v>763</v>
      </c>
      <c r="AN275" s="268" t="s">
        <v>763</v>
      </c>
      <c r="AO275" s="268" t="s">
        <v>763</v>
      </c>
      <c r="AP275" s="268" t="s">
        <v>763</v>
      </c>
      <c r="AQ275" s="268" t="s">
        <v>763</v>
      </c>
      <c r="AR275" s="268" t="s">
        <v>763</v>
      </c>
      <c r="AS275" s="268" t="s">
        <v>763</v>
      </c>
      <c r="AT275" s="268"/>
      <c r="AU275" s="268"/>
      <c r="AV275" s="268"/>
      <c r="AW275" s="265"/>
      <c r="AX275" s="265"/>
      <c r="AY275" s="265"/>
    </row>
    <row r="276" spans="1:51" x14ac:dyDescent="0.2">
      <c r="A276" s="265" t="s">
        <v>756</v>
      </c>
      <c r="B276" s="268" t="s">
        <v>299</v>
      </c>
      <c r="C276" s="268" t="s">
        <v>765</v>
      </c>
      <c r="D276" s="265" t="s">
        <v>785</v>
      </c>
      <c r="E276" s="269">
        <v>44788</v>
      </c>
      <c r="F276" s="268" t="s">
        <v>1143</v>
      </c>
      <c r="G276" s="268" t="s">
        <v>52</v>
      </c>
      <c r="H276" s="265" t="s">
        <v>1183</v>
      </c>
      <c r="I276" s="268">
        <v>0</v>
      </c>
      <c r="J276" s="268" t="s">
        <v>760</v>
      </c>
      <c r="K276" s="270">
        <v>0.42569444444444443</v>
      </c>
      <c r="L276" s="268">
        <v>2</v>
      </c>
      <c r="M276" s="268">
        <v>1</v>
      </c>
      <c r="N276" s="268" t="s">
        <v>787</v>
      </c>
      <c r="O276" s="268" t="s">
        <v>1184</v>
      </c>
      <c r="P276" s="268">
        <v>1.38</v>
      </c>
      <c r="Q276" s="268" t="s">
        <v>761</v>
      </c>
      <c r="R276" s="268" t="s">
        <v>761</v>
      </c>
      <c r="S276" s="268">
        <v>1.38</v>
      </c>
      <c r="T276" s="271">
        <v>1</v>
      </c>
      <c r="U276" s="268" t="s">
        <v>761</v>
      </c>
      <c r="V276" s="268" t="s">
        <v>761</v>
      </c>
      <c r="W276" s="272">
        <v>0.3125</v>
      </c>
      <c r="X276" s="268">
        <v>1.2</v>
      </c>
      <c r="Y276" s="268">
        <v>23.7</v>
      </c>
      <c r="Z276" s="268">
        <v>7.81</v>
      </c>
      <c r="AA276" s="268">
        <v>6.62</v>
      </c>
      <c r="AB276" s="79">
        <v>92.27</v>
      </c>
      <c r="AC276" s="79">
        <v>28.8</v>
      </c>
      <c r="AD276" s="79">
        <v>45</v>
      </c>
      <c r="AE276" s="268" t="s">
        <v>763</v>
      </c>
      <c r="AF276" s="268" t="s">
        <v>763</v>
      </c>
      <c r="AG276" s="268" t="s">
        <v>763</v>
      </c>
      <c r="AH276" s="268" t="s">
        <v>763</v>
      </c>
      <c r="AI276" s="268" t="s">
        <v>763</v>
      </c>
      <c r="AJ276" s="268" t="s">
        <v>763</v>
      </c>
      <c r="AK276" s="268" t="s">
        <v>763</v>
      </c>
      <c r="AL276" s="268" t="s">
        <v>763</v>
      </c>
      <c r="AM276" s="268" t="s">
        <v>763</v>
      </c>
      <c r="AN276" s="268" t="s">
        <v>763</v>
      </c>
      <c r="AO276" s="268" t="s">
        <v>763</v>
      </c>
      <c r="AP276" s="268" t="s">
        <v>763</v>
      </c>
      <c r="AQ276" s="268" t="s">
        <v>763</v>
      </c>
      <c r="AR276" s="268" t="s">
        <v>763</v>
      </c>
      <c r="AS276" s="268" t="s">
        <v>763</v>
      </c>
      <c r="AT276" s="265"/>
      <c r="AU276" s="265"/>
      <c r="AV276" s="265"/>
      <c r="AW276" s="265"/>
      <c r="AX276" s="265"/>
      <c r="AY276" s="265"/>
    </row>
    <row r="277" spans="1:51" x14ac:dyDescent="0.2">
      <c r="A277" s="265" t="s">
        <v>756</v>
      </c>
      <c r="B277" s="268" t="s">
        <v>627</v>
      </c>
      <c r="C277" s="268" t="s">
        <v>757</v>
      </c>
      <c r="D277" s="265"/>
      <c r="E277" s="269">
        <v>44788</v>
      </c>
      <c r="F277" s="268" t="s">
        <v>1143</v>
      </c>
      <c r="G277" s="268" t="s">
        <v>786</v>
      </c>
      <c r="H277" s="265" t="s">
        <v>1183</v>
      </c>
      <c r="I277" s="268">
        <v>0</v>
      </c>
      <c r="J277" s="268" t="s">
        <v>760</v>
      </c>
      <c r="K277" s="270">
        <v>0.42569444444444443</v>
      </c>
      <c r="L277" s="268">
        <v>2</v>
      </c>
      <c r="M277" s="268">
        <v>1</v>
      </c>
      <c r="N277" s="268" t="s">
        <v>787</v>
      </c>
      <c r="O277" s="268" t="s">
        <v>1039</v>
      </c>
      <c r="P277" s="268">
        <v>1.3</v>
      </c>
      <c r="Q277" s="268">
        <v>1.05</v>
      </c>
      <c r="R277" s="268">
        <v>0.95</v>
      </c>
      <c r="S277" s="268">
        <v>1</v>
      </c>
      <c r="T277" s="271">
        <v>0.77</v>
      </c>
      <c r="U277" s="268" t="s">
        <v>761</v>
      </c>
      <c r="V277" s="268" t="s">
        <v>761</v>
      </c>
      <c r="W277" s="272">
        <v>0.28055555555555556</v>
      </c>
      <c r="X277" s="268">
        <v>0.15</v>
      </c>
      <c r="Y277" s="268">
        <v>24</v>
      </c>
      <c r="Z277" s="268">
        <v>8.4600000000000009</v>
      </c>
      <c r="AA277" s="268">
        <v>7.15</v>
      </c>
      <c r="AB277" s="79">
        <v>100.51</v>
      </c>
      <c r="AC277" s="79">
        <v>29.3</v>
      </c>
      <c r="AD277" s="79">
        <v>45.6</v>
      </c>
      <c r="AE277" s="268" t="s">
        <v>763</v>
      </c>
      <c r="AF277" s="268" t="s">
        <v>763</v>
      </c>
      <c r="AG277" s="268" t="s">
        <v>763</v>
      </c>
      <c r="AH277" s="268" t="s">
        <v>763</v>
      </c>
      <c r="AI277" s="268" t="s">
        <v>763</v>
      </c>
      <c r="AJ277" s="268" t="s">
        <v>763</v>
      </c>
      <c r="AK277" s="268" t="s">
        <v>763</v>
      </c>
      <c r="AL277" s="268" t="s">
        <v>763</v>
      </c>
      <c r="AM277" s="268" t="s">
        <v>763</v>
      </c>
      <c r="AN277" s="268" t="s">
        <v>763</v>
      </c>
      <c r="AO277" s="268" t="s">
        <v>763</v>
      </c>
      <c r="AP277" s="268" t="s">
        <v>763</v>
      </c>
      <c r="AQ277" s="268" t="s">
        <v>763</v>
      </c>
      <c r="AR277" s="268" t="s">
        <v>763</v>
      </c>
      <c r="AS277" s="268" t="s">
        <v>763</v>
      </c>
      <c r="AT277" s="265"/>
      <c r="AU277" s="265"/>
      <c r="AV277" s="265"/>
      <c r="AW277" s="265"/>
      <c r="AX277" s="265"/>
      <c r="AY277" s="265"/>
    </row>
    <row r="278" spans="1:51" x14ac:dyDescent="0.2">
      <c r="A278" s="265" t="s">
        <v>756</v>
      </c>
      <c r="B278" s="268" t="s">
        <v>627</v>
      </c>
      <c r="C278" s="268" t="s">
        <v>764</v>
      </c>
      <c r="D278" s="265"/>
      <c r="E278" s="269">
        <v>44788</v>
      </c>
      <c r="F278" s="268" t="s">
        <v>1143</v>
      </c>
      <c r="G278" s="268" t="s">
        <v>786</v>
      </c>
      <c r="H278" s="265" t="s">
        <v>1183</v>
      </c>
      <c r="I278" s="268">
        <v>0</v>
      </c>
      <c r="J278" s="268" t="s">
        <v>760</v>
      </c>
      <c r="K278" s="270">
        <v>0.42569444444444443</v>
      </c>
      <c r="L278" s="268">
        <v>2</v>
      </c>
      <c r="M278" s="268">
        <v>1</v>
      </c>
      <c r="N278" s="268" t="s">
        <v>787</v>
      </c>
      <c r="O278" s="268" t="s">
        <v>1039</v>
      </c>
      <c r="P278" s="268">
        <v>1.3</v>
      </c>
      <c r="Q278" s="268">
        <v>1.05</v>
      </c>
      <c r="R278" s="268">
        <v>0.95</v>
      </c>
      <c r="S278" s="268">
        <v>1</v>
      </c>
      <c r="T278" s="271">
        <v>0.77</v>
      </c>
      <c r="U278" s="268" t="s">
        <v>761</v>
      </c>
      <c r="V278" s="268" t="s">
        <v>761</v>
      </c>
      <c r="W278" s="272">
        <v>0.28055555555555556</v>
      </c>
      <c r="X278" s="268">
        <v>0.6</v>
      </c>
      <c r="Y278" s="268">
        <v>24.3</v>
      </c>
      <c r="Z278" s="268">
        <v>7.9</v>
      </c>
      <c r="AA278" s="268">
        <v>6.67</v>
      </c>
      <c r="AB278" s="79">
        <v>94.38</v>
      </c>
      <c r="AC278" s="79">
        <v>29.6</v>
      </c>
      <c r="AD278" s="79">
        <v>46.9</v>
      </c>
      <c r="AE278" s="268">
        <v>0.13</v>
      </c>
      <c r="AF278" s="268">
        <v>0.03</v>
      </c>
      <c r="AG278" s="268">
        <v>0.09</v>
      </c>
      <c r="AH278" s="268">
        <v>0.12</v>
      </c>
      <c r="AI278" s="268">
        <v>14.74</v>
      </c>
      <c r="AJ278" s="79">
        <v>14.86</v>
      </c>
      <c r="AK278" s="268">
        <v>132.33000000000001</v>
      </c>
      <c r="AL278" s="268">
        <v>19.07</v>
      </c>
      <c r="AM278" s="268">
        <v>6.94</v>
      </c>
      <c r="AN278" s="268">
        <v>33.799999999999997</v>
      </c>
      <c r="AO278" s="268">
        <v>33.92</v>
      </c>
      <c r="AP278" s="268">
        <v>3.75</v>
      </c>
      <c r="AQ278" s="268">
        <v>0.03</v>
      </c>
      <c r="AR278" s="271">
        <v>1</v>
      </c>
      <c r="AS278" s="268">
        <v>3.78</v>
      </c>
      <c r="AT278" s="265"/>
      <c r="AU278" s="265"/>
      <c r="AV278" s="265"/>
      <c r="AW278" s="265"/>
      <c r="AX278" s="265"/>
      <c r="AY278" s="265"/>
    </row>
    <row r="279" spans="1:51" x14ac:dyDescent="0.2">
      <c r="A279" s="265" t="s">
        <v>756</v>
      </c>
      <c r="B279" s="268" t="s">
        <v>627</v>
      </c>
      <c r="C279" s="268" t="s">
        <v>765</v>
      </c>
      <c r="D279" s="265"/>
      <c r="E279" s="269">
        <v>44788</v>
      </c>
      <c r="F279" s="268" t="s">
        <v>1143</v>
      </c>
      <c r="G279" s="268" t="s">
        <v>786</v>
      </c>
      <c r="H279" s="265" t="s">
        <v>1183</v>
      </c>
      <c r="I279" s="268">
        <v>0</v>
      </c>
      <c r="J279" s="268" t="s">
        <v>760</v>
      </c>
      <c r="K279" s="270">
        <v>0.42569444444444443</v>
      </c>
      <c r="L279" s="268">
        <v>2</v>
      </c>
      <c r="M279" s="268">
        <v>1</v>
      </c>
      <c r="N279" s="268" t="s">
        <v>787</v>
      </c>
      <c r="O279" s="268" t="s">
        <v>1039</v>
      </c>
      <c r="P279" s="268">
        <v>1.3</v>
      </c>
      <c r="Q279" s="268">
        <v>1.05</v>
      </c>
      <c r="R279" s="268">
        <v>0.95</v>
      </c>
      <c r="S279" s="268">
        <v>1</v>
      </c>
      <c r="T279" s="271">
        <v>0.77</v>
      </c>
      <c r="U279" s="268" t="s">
        <v>761</v>
      </c>
      <c r="V279" s="268" t="s">
        <v>761</v>
      </c>
      <c r="W279" s="272">
        <v>0.28472222222222221</v>
      </c>
      <c r="X279" s="268">
        <v>1</v>
      </c>
      <c r="Y279" s="268">
        <v>24.4</v>
      </c>
      <c r="Z279" s="268">
        <v>6.2</v>
      </c>
      <c r="AA279" s="268">
        <v>5.23</v>
      </c>
      <c r="AB279" s="79">
        <v>74.209999999999994</v>
      </c>
      <c r="AC279" s="79">
        <v>29.7</v>
      </c>
      <c r="AD279" s="79">
        <v>46.1</v>
      </c>
      <c r="AE279" s="268" t="s">
        <v>763</v>
      </c>
      <c r="AF279" s="268" t="s">
        <v>763</v>
      </c>
      <c r="AG279" s="268" t="s">
        <v>763</v>
      </c>
      <c r="AH279" s="268" t="s">
        <v>763</v>
      </c>
      <c r="AI279" s="268" t="s">
        <v>763</v>
      </c>
      <c r="AJ279" s="268" t="s">
        <v>763</v>
      </c>
      <c r="AK279" s="268" t="s">
        <v>763</v>
      </c>
      <c r="AL279" s="268" t="s">
        <v>763</v>
      </c>
      <c r="AM279" s="268" t="s">
        <v>763</v>
      </c>
      <c r="AN279" s="268" t="s">
        <v>763</v>
      </c>
      <c r="AO279" s="268" t="s">
        <v>763</v>
      </c>
      <c r="AP279" s="268" t="s">
        <v>763</v>
      </c>
      <c r="AQ279" s="268" t="s">
        <v>763</v>
      </c>
      <c r="AR279" s="268" t="s">
        <v>763</v>
      </c>
      <c r="AS279" s="268" t="s">
        <v>763</v>
      </c>
      <c r="AT279" s="265"/>
      <c r="AU279" s="265"/>
      <c r="AV279" s="265"/>
      <c r="AW279" s="265"/>
      <c r="AX279" s="265"/>
      <c r="AY279" s="265"/>
    </row>
    <row r="280" spans="1:51" x14ac:dyDescent="0.2">
      <c r="A280" s="265" t="s">
        <v>756</v>
      </c>
      <c r="B280" s="268" t="s">
        <v>301</v>
      </c>
      <c r="C280" s="268" t="s">
        <v>757</v>
      </c>
      <c r="D280" s="265"/>
      <c r="E280" s="269">
        <v>44788</v>
      </c>
      <c r="F280" s="268" t="s">
        <v>1143</v>
      </c>
      <c r="G280" s="268" t="s">
        <v>786</v>
      </c>
      <c r="H280" s="265" t="s">
        <v>1183</v>
      </c>
      <c r="I280" s="268">
        <v>1</v>
      </c>
      <c r="J280" s="268" t="s">
        <v>760</v>
      </c>
      <c r="K280" s="270">
        <v>0.42569444444444443</v>
      </c>
      <c r="L280" s="268">
        <v>2</v>
      </c>
      <c r="M280" s="268">
        <v>1</v>
      </c>
      <c r="N280" s="268" t="s">
        <v>787</v>
      </c>
      <c r="O280" s="268" t="s">
        <v>1185</v>
      </c>
      <c r="P280" s="268">
        <v>1.05</v>
      </c>
      <c r="Q280" s="268" t="s">
        <v>761</v>
      </c>
      <c r="R280" s="79" t="s">
        <v>761</v>
      </c>
      <c r="S280" s="268">
        <v>1.05</v>
      </c>
      <c r="T280" s="271">
        <v>1</v>
      </c>
      <c r="U280" s="268" t="s">
        <v>761</v>
      </c>
      <c r="V280" s="268" t="s">
        <v>761</v>
      </c>
      <c r="W280" s="272">
        <v>0.2951388888888889</v>
      </c>
      <c r="X280" s="268">
        <v>0.15</v>
      </c>
      <c r="Y280" s="268">
        <v>23.8</v>
      </c>
      <c r="Z280" s="268">
        <v>8.6300000000000008</v>
      </c>
      <c r="AA280" s="268">
        <v>7.27</v>
      </c>
      <c r="AB280" s="79">
        <v>102.15</v>
      </c>
      <c r="AC280" s="79">
        <v>29.8</v>
      </c>
      <c r="AD280" s="79">
        <v>46.2</v>
      </c>
      <c r="AE280" s="268" t="s">
        <v>763</v>
      </c>
      <c r="AF280" s="268" t="s">
        <v>763</v>
      </c>
      <c r="AG280" s="268" t="s">
        <v>763</v>
      </c>
      <c r="AH280" s="268" t="s">
        <v>763</v>
      </c>
      <c r="AI280" s="268" t="s">
        <v>763</v>
      </c>
      <c r="AJ280" s="268" t="s">
        <v>763</v>
      </c>
      <c r="AK280" s="268" t="s">
        <v>763</v>
      </c>
      <c r="AL280" s="268" t="s">
        <v>763</v>
      </c>
      <c r="AM280" s="268" t="s">
        <v>763</v>
      </c>
      <c r="AN280" s="268" t="s">
        <v>763</v>
      </c>
      <c r="AO280" s="268" t="s">
        <v>763</v>
      </c>
      <c r="AP280" s="268" t="s">
        <v>763</v>
      </c>
      <c r="AQ280" s="268" t="s">
        <v>763</v>
      </c>
      <c r="AR280" s="268" t="s">
        <v>763</v>
      </c>
      <c r="AS280" s="268" t="s">
        <v>763</v>
      </c>
      <c r="AT280" s="265"/>
      <c r="AU280" s="265"/>
      <c r="AV280" s="265"/>
      <c r="AW280" s="265"/>
      <c r="AX280" s="265"/>
      <c r="AY280" s="265"/>
    </row>
    <row r="281" spans="1:51" x14ac:dyDescent="0.2">
      <c r="A281" s="265" t="s">
        <v>756</v>
      </c>
      <c r="B281" s="268" t="s">
        <v>301</v>
      </c>
      <c r="C281" s="268" t="s">
        <v>764</v>
      </c>
      <c r="D281" s="265"/>
      <c r="E281" s="269">
        <v>44788</v>
      </c>
      <c r="F281" s="268" t="s">
        <v>1143</v>
      </c>
      <c r="G281" s="268" t="s">
        <v>786</v>
      </c>
      <c r="H281" s="265" t="s">
        <v>1183</v>
      </c>
      <c r="I281" s="268">
        <v>1</v>
      </c>
      <c r="J281" s="268" t="s">
        <v>760</v>
      </c>
      <c r="K281" s="270">
        <v>0.42569444444444443</v>
      </c>
      <c r="L281" s="268">
        <v>2</v>
      </c>
      <c r="M281" s="268">
        <v>1</v>
      </c>
      <c r="N281" s="268" t="s">
        <v>787</v>
      </c>
      <c r="O281" s="268" t="s">
        <v>1185</v>
      </c>
      <c r="P281" s="268">
        <v>1.05</v>
      </c>
      <c r="Q281" s="268" t="s">
        <v>761</v>
      </c>
      <c r="R281" s="79" t="s">
        <v>761</v>
      </c>
      <c r="S281" s="268">
        <v>1.05</v>
      </c>
      <c r="T281" s="271">
        <v>1</v>
      </c>
      <c r="U281" s="268" t="s">
        <v>761</v>
      </c>
      <c r="V281" s="268" t="s">
        <v>761</v>
      </c>
      <c r="W281" s="272">
        <v>0.29652777777777778</v>
      </c>
      <c r="X281" s="268">
        <v>0.5</v>
      </c>
      <c r="Y281" s="268">
        <v>24</v>
      </c>
      <c r="Z281" s="268">
        <v>6.81</v>
      </c>
      <c r="AA281" s="268">
        <v>5.7</v>
      </c>
      <c r="AB281" s="79">
        <v>80.91</v>
      </c>
      <c r="AC281" s="79">
        <v>31.1</v>
      </c>
      <c r="AD281" s="79">
        <v>48</v>
      </c>
      <c r="AE281" s="268">
        <v>0.3</v>
      </c>
      <c r="AF281" s="268">
        <v>0.03</v>
      </c>
      <c r="AG281" s="268">
        <v>0.03</v>
      </c>
      <c r="AH281" s="268">
        <v>0.05</v>
      </c>
      <c r="AI281" s="268">
        <v>12.33</v>
      </c>
      <c r="AJ281" s="79">
        <v>12.38</v>
      </c>
      <c r="AK281" s="268">
        <v>129.29</v>
      </c>
      <c r="AL281" s="268">
        <v>18.46</v>
      </c>
      <c r="AM281" s="268">
        <v>7</v>
      </c>
      <c r="AN281" s="268">
        <v>30.79</v>
      </c>
      <c r="AO281" s="268">
        <v>30.84</v>
      </c>
      <c r="AP281" s="268">
        <v>3.79</v>
      </c>
      <c r="AQ281" s="268">
        <v>0.03</v>
      </c>
      <c r="AR281" s="271">
        <v>1</v>
      </c>
      <c r="AS281" s="268">
        <v>3.82</v>
      </c>
      <c r="AT281" s="265"/>
      <c r="AU281" s="265"/>
      <c r="AV281" s="265"/>
      <c r="AW281" s="265"/>
      <c r="AX281" s="265"/>
      <c r="AY281" s="265"/>
    </row>
    <row r="282" spans="1:51" x14ac:dyDescent="0.2">
      <c r="A282" s="265" t="s">
        <v>756</v>
      </c>
      <c r="B282" s="268" t="s">
        <v>301</v>
      </c>
      <c r="C282" s="268" t="s">
        <v>765</v>
      </c>
      <c r="D282" s="265"/>
      <c r="E282" s="269">
        <v>44788</v>
      </c>
      <c r="F282" s="268" t="s">
        <v>1143</v>
      </c>
      <c r="G282" s="268" t="s">
        <v>786</v>
      </c>
      <c r="H282" s="265" t="s">
        <v>1183</v>
      </c>
      <c r="I282" s="268">
        <v>1</v>
      </c>
      <c r="J282" s="268" t="s">
        <v>760</v>
      </c>
      <c r="K282" s="270">
        <v>0.42569444444444443</v>
      </c>
      <c r="L282" s="268">
        <v>2</v>
      </c>
      <c r="M282" s="268">
        <v>1</v>
      </c>
      <c r="N282" s="268" t="s">
        <v>787</v>
      </c>
      <c r="O282" s="268" t="s">
        <v>1185</v>
      </c>
      <c r="P282" s="268">
        <v>1.05</v>
      </c>
      <c r="Q282" s="268" t="s">
        <v>761</v>
      </c>
      <c r="R282" s="79" t="s">
        <v>761</v>
      </c>
      <c r="S282" s="268">
        <v>1.05</v>
      </c>
      <c r="T282" s="271">
        <v>1</v>
      </c>
      <c r="U282" s="268" t="s">
        <v>761</v>
      </c>
      <c r="V282" s="268" t="s">
        <v>761</v>
      </c>
      <c r="W282" s="272">
        <v>0.2986111111111111</v>
      </c>
      <c r="X282" s="268">
        <v>0.9</v>
      </c>
      <c r="Y282" s="268">
        <v>24.1</v>
      </c>
      <c r="Z282" s="268">
        <v>6.7</v>
      </c>
      <c r="AA282" s="268">
        <v>5.6</v>
      </c>
      <c r="AB282" s="79">
        <v>79.75</v>
      </c>
      <c r="AC282" s="79">
        <v>31.2</v>
      </c>
      <c r="AD282" s="79">
        <v>48.6</v>
      </c>
      <c r="AE282" s="268" t="s">
        <v>763</v>
      </c>
      <c r="AF282" s="268" t="s">
        <v>763</v>
      </c>
      <c r="AG282" s="268" t="s">
        <v>763</v>
      </c>
      <c r="AH282" s="268" t="s">
        <v>763</v>
      </c>
      <c r="AI282" s="268" t="s">
        <v>763</v>
      </c>
      <c r="AJ282" s="268" t="s">
        <v>763</v>
      </c>
      <c r="AK282" s="268" t="s">
        <v>763</v>
      </c>
      <c r="AL282" s="268" t="s">
        <v>763</v>
      </c>
      <c r="AM282" s="268" t="s">
        <v>763</v>
      </c>
      <c r="AN282" s="268" t="s">
        <v>763</v>
      </c>
      <c r="AO282" s="268" t="s">
        <v>763</v>
      </c>
      <c r="AP282" s="268" t="s">
        <v>763</v>
      </c>
      <c r="AQ282" s="268" t="s">
        <v>763</v>
      </c>
      <c r="AR282" s="268" t="s">
        <v>763</v>
      </c>
      <c r="AS282" s="268" t="s">
        <v>763</v>
      </c>
      <c r="AT282" s="265"/>
      <c r="AU282" s="265"/>
      <c r="AV282" s="265"/>
      <c r="AW282" s="265"/>
      <c r="AX282" s="265"/>
      <c r="AY282" s="265"/>
    </row>
    <row r="283" spans="1:51" x14ac:dyDescent="0.2">
      <c r="A283" s="265" t="s">
        <v>756</v>
      </c>
      <c r="B283" s="268" t="s">
        <v>303</v>
      </c>
      <c r="C283" s="268" t="s">
        <v>757</v>
      </c>
      <c r="D283" s="265"/>
      <c r="E283" s="269">
        <v>44788</v>
      </c>
      <c r="F283" s="268" t="s">
        <v>1143</v>
      </c>
      <c r="G283" s="268" t="s">
        <v>52</v>
      </c>
      <c r="H283" s="265" t="s">
        <v>1182</v>
      </c>
      <c r="I283" s="268">
        <v>0</v>
      </c>
      <c r="J283" s="268" t="s">
        <v>760</v>
      </c>
      <c r="K283" s="270">
        <v>0.42569444444444443</v>
      </c>
      <c r="L283" s="268">
        <v>1</v>
      </c>
      <c r="M283" s="268">
        <v>1</v>
      </c>
      <c r="N283" s="268" t="s">
        <v>761</v>
      </c>
      <c r="O283" s="268" t="s">
        <v>761</v>
      </c>
      <c r="P283" s="268">
        <v>1</v>
      </c>
      <c r="Q283" s="268" t="s">
        <v>761</v>
      </c>
      <c r="R283" s="79" t="s">
        <v>761</v>
      </c>
      <c r="S283" s="268">
        <v>1</v>
      </c>
      <c r="T283" s="271">
        <v>1</v>
      </c>
      <c r="U283" s="268">
        <v>9.9600000000000009</v>
      </c>
      <c r="V283" s="268">
        <v>15.6</v>
      </c>
      <c r="W283" s="272">
        <v>0.2638888888888889</v>
      </c>
      <c r="X283" s="268">
        <v>1</v>
      </c>
      <c r="Y283" s="268">
        <v>23.7</v>
      </c>
      <c r="Z283" s="268">
        <v>5.75</v>
      </c>
      <c r="AA283" s="268">
        <v>4.8600000000000003</v>
      </c>
      <c r="AB283" s="79">
        <v>75.900000000000006</v>
      </c>
      <c r="AC283" s="79">
        <v>29.3</v>
      </c>
      <c r="AD283" s="79">
        <v>44.8</v>
      </c>
      <c r="AE283" s="268" t="s">
        <v>763</v>
      </c>
      <c r="AF283" s="268" t="s">
        <v>763</v>
      </c>
      <c r="AG283" s="268" t="s">
        <v>763</v>
      </c>
      <c r="AH283" s="268" t="s">
        <v>763</v>
      </c>
      <c r="AI283" s="268" t="s">
        <v>763</v>
      </c>
      <c r="AJ283" s="268" t="s">
        <v>763</v>
      </c>
      <c r="AK283" s="268" t="s">
        <v>763</v>
      </c>
      <c r="AL283" s="268" t="s">
        <v>763</v>
      </c>
      <c r="AM283" s="268" t="s">
        <v>763</v>
      </c>
      <c r="AN283" s="268" t="s">
        <v>763</v>
      </c>
      <c r="AO283" s="268" t="s">
        <v>763</v>
      </c>
      <c r="AP283" s="268" t="s">
        <v>763</v>
      </c>
      <c r="AQ283" s="268" t="s">
        <v>763</v>
      </c>
      <c r="AR283" s="268" t="s">
        <v>763</v>
      </c>
      <c r="AS283" s="268" t="s">
        <v>763</v>
      </c>
      <c r="AT283" s="265"/>
      <c r="AU283" s="265"/>
      <c r="AV283" s="265"/>
      <c r="AW283" s="265"/>
      <c r="AX283" s="265"/>
      <c r="AY283" s="265"/>
    </row>
    <row r="284" spans="1:51" x14ac:dyDescent="0.2">
      <c r="A284" s="265" t="s">
        <v>756</v>
      </c>
      <c r="B284" s="268" t="s">
        <v>303</v>
      </c>
      <c r="C284" s="268" t="s">
        <v>764</v>
      </c>
      <c r="D284" s="265"/>
      <c r="E284" s="269">
        <v>44788</v>
      </c>
      <c r="F284" s="268" t="s">
        <v>1143</v>
      </c>
      <c r="G284" s="268" t="s">
        <v>52</v>
      </c>
      <c r="H284" s="265" t="s">
        <v>1182</v>
      </c>
      <c r="I284" s="268">
        <v>0</v>
      </c>
      <c r="J284" s="268" t="s">
        <v>760</v>
      </c>
      <c r="K284" s="270">
        <v>0.42569444444444443</v>
      </c>
      <c r="L284" s="268">
        <v>1</v>
      </c>
      <c r="M284" s="268">
        <v>1</v>
      </c>
      <c r="N284" s="268" t="s">
        <v>761</v>
      </c>
      <c r="O284" s="268" t="s">
        <v>761</v>
      </c>
      <c r="P284" s="268">
        <v>1</v>
      </c>
      <c r="Q284" s="268" t="s">
        <v>761</v>
      </c>
      <c r="R284" s="79" t="s">
        <v>761</v>
      </c>
      <c r="S284" s="268">
        <v>1</v>
      </c>
      <c r="T284" s="271">
        <v>1</v>
      </c>
      <c r="U284" s="268">
        <v>9.9600000000000009</v>
      </c>
      <c r="V284" s="268">
        <v>15.6</v>
      </c>
      <c r="W284" s="272">
        <v>0.2638888888888889</v>
      </c>
      <c r="X284" s="268">
        <v>0.5</v>
      </c>
      <c r="Y284" s="268">
        <v>24</v>
      </c>
      <c r="Z284" s="268">
        <v>5.0999999999999996</v>
      </c>
      <c r="AA284" s="268">
        <v>4.2699999999999996</v>
      </c>
      <c r="AB284" s="79">
        <v>61.5</v>
      </c>
      <c r="AC284" s="79">
        <v>31.2</v>
      </c>
      <c r="AD284" s="79">
        <v>48.2</v>
      </c>
      <c r="AE284" s="268">
        <v>0.54</v>
      </c>
      <c r="AF284" s="268">
        <v>3.04</v>
      </c>
      <c r="AG284" s="268">
        <v>0.17</v>
      </c>
      <c r="AH284" s="268">
        <v>3.21</v>
      </c>
      <c r="AI284" s="268">
        <v>24.45</v>
      </c>
      <c r="AJ284" s="79">
        <v>27.66</v>
      </c>
      <c r="AK284" s="268">
        <v>76.19</v>
      </c>
      <c r="AL284" s="268">
        <v>9.64</v>
      </c>
      <c r="AM284" s="268">
        <v>7.9</v>
      </c>
      <c r="AN284" s="268">
        <v>34.090000000000003</v>
      </c>
      <c r="AO284" s="268">
        <v>37.29</v>
      </c>
      <c r="AP284" s="268">
        <v>1.75</v>
      </c>
      <c r="AQ284" s="268">
        <v>0.03</v>
      </c>
      <c r="AR284" s="271">
        <v>1</v>
      </c>
      <c r="AS284" s="268">
        <v>1.78</v>
      </c>
      <c r="AT284" s="265"/>
      <c r="AU284" s="265"/>
      <c r="AV284" s="265"/>
      <c r="AW284" s="265"/>
      <c r="AX284" s="265"/>
      <c r="AY284" s="265"/>
    </row>
    <row r="285" spans="1:51" x14ac:dyDescent="0.2">
      <c r="A285" s="265" t="s">
        <v>756</v>
      </c>
      <c r="B285" s="268" t="s">
        <v>303</v>
      </c>
      <c r="C285" s="268" t="s">
        <v>765</v>
      </c>
      <c r="D285" s="265"/>
      <c r="E285" s="269">
        <v>44788</v>
      </c>
      <c r="F285" s="268" t="s">
        <v>1143</v>
      </c>
      <c r="G285" s="268" t="s">
        <v>52</v>
      </c>
      <c r="H285" s="265" t="s">
        <v>1182</v>
      </c>
      <c r="I285" s="268">
        <v>0</v>
      </c>
      <c r="J285" s="268" t="s">
        <v>760</v>
      </c>
      <c r="K285" s="270">
        <v>0.42569444444444443</v>
      </c>
      <c r="L285" s="268">
        <v>1</v>
      </c>
      <c r="M285" s="268">
        <v>1</v>
      </c>
      <c r="N285" s="268" t="s">
        <v>761</v>
      </c>
      <c r="O285" s="268" t="s">
        <v>761</v>
      </c>
      <c r="P285" s="268">
        <v>1</v>
      </c>
      <c r="Q285" s="268" t="s">
        <v>761</v>
      </c>
      <c r="R285" s="79" t="s">
        <v>761</v>
      </c>
      <c r="S285" s="268">
        <v>1</v>
      </c>
      <c r="T285" s="271">
        <v>1</v>
      </c>
      <c r="U285" s="268">
        <v>9.9600000000000009</v>
      </c>
      <c r="V285" s="268">
        <v>15.6</v>
      </c>
      <c r="W285" s="272">
        <v>0.2638888888888889</v>
      </c>
      <c r="X285" s="268">
        <v>0.7</v>
      </c>
      <c r="Y285" s="268">
        <v>24.1</v>
      </c>
      <c r="Z285" s="268">
        <v>6.17</v>
      </c>
      <c r="AA285" s="268">
        <v>5.14</v>
      </c>
      <c r="AB285" s="79">
        <v>73.900000000000006</v>
      </c>
      <c r="AC285" s="79">
        <v>31.8</v>
      </c>
      <c r="AD285" s="79">
        <v>49.1</v>
      </c>
      <c r="AE285" s="268" t="s">
        <v>763</v>
      </c>
      <c r="AF285" s="268" t="s">
        <v>763</v>
      </c>
      <c r="AG285" s="268" t="s">
        <v>763</v>
      </c>
      <c r="AH285" s="268" t="s">
        <v>763</v>
      </c>
      <c r="AI285" s="268" t="s">
        <v>763</v>
      </c>
      <c r="AJ285" s="268" t="s">
        <v>763</v>
      </c>
      <c r="AK285" s="268" t="s">
        <v>763</v>
      </c>
      <c r="AL285" s="268" t="s">
        <v>763</v>
      </c>
      <c r="AM285" s="268" t="s">
        <v>763</v>
      </c>
      <c r="AN285" s="268" t="s">
        <v>763</v>
      </c>
      <c r="AO285" s="268" t="s">
        <v>763</v>
      </c>
      <c r="AP285" s="268" t="s">
        <v>763</v>
      </c>
      <c r="AQ285" s="268" t="s">
        <v>763</v>
      </c>
      <c r="AR285" s="268" t="s">
        <v>763</v>
      </c>
      <c r="AS285" s="268" t="s">
        <v>763</v>
      </c>
      <c r="AT285" s="268"/>
      <c r="AU285" s="268"/>
      <c r="AV285" s="268"/>
      <c r="AW285" s="265"/>
      <c r="AX285" s="265"/>
      <c r="AY285" s="265"/>
    </row>
    <row r="286" spans="1:51" x14ac:dyDescent="0.2">
      <c r="A286" s="265" t="s">
        <v>756</v>
      </c>
      <c r="B286" s="268" t="s">
        <v>305</v>
      </c>
      <c r="C286" s="268" t="s">
        <v>757</v>
      </c>
      <c r="D286" s="265"/>
      <c r="E286" s="269">
        <v>44788</v>
      </c>
      <c r="F286" s="268" t="s">
        <v>1143</v>
      </c>
      <c r="G286" s="268" t="s">
        <v>52</v>
      </c>
      <c r="H286" s="265" t="s">
        <v>1182</v>
      </c>
      <c r="I286" s="268">
        <v>0</v>
      </c>
      <c r="J286" s="268" t="s">
        <v>760</v>
      </c>
      <c r="K286" s="270">
        <v>0.42569444444444443</v>
      </c>
      <c r="L286" s="268">
        <v>1</v>
      </c>
      <c r="M286" s="268">
        <v>1</v>
      </c>
      <c r="N286" s="268" t="s">
        <v>783</v>
      </c>
      <c r="O286" s="268" t="s">
        <v>761</v>
      </c>
      <c r="P286" s="268">
        <v>1.9</v>
      </c>
      <c r="Q286" s="268" t="s">
        <v>761</v>
      </c>
      <c r="R286" s="79" t="s">
        <v>761</v>
      </c>
      <c r="S286" s="268">
        <v>1.9</v>
      </c>
      <c r="T286" s="271">
        <v>1</v>
      </c>
      <c r="U286" s="268">
        <v>9.98</v>
      </c>
      <c r="V286" s="268">
        <v>18.7</v>
      </c>
      <c r="W286" s="272">
        <v>0.28472222222222221</v>
      </c>
      <c r="X286" s="268">
        <v>1.75</v>
      </c>
      <c r="Y286" s="268">
        <v>23.3</v>
      </c>
      <c r="Z286" s="268">
        <v>6.2</v>
      </c>
      <c r="AA286" s="268">
        <v>5.26</v>
      </c>
      <c r="AB286" s="79">
        <v>85</v>
      </c>
      <c r="AC286" s="79">
        <v>28.7</v>
      </c>
      <c r="AD286" s="79">
        <v>44.8</v>
      </c>
      <c r="AE286" s="268" t="s">
        <v>763</v>
      </c>
      <c r="AF286" s="268" t="s">
        <v>763</v>
      </c>
      <c r="AG286" s="268" t="s">
        <v>763</v>
      </c>
      <c r="AH286" s="268" t="s">
        <v>763</v>
      </c>
      <c r="AI286" s="268" t="s">
        <v>763</v>
      </c>
      <c r="AJ286" s="268" t="s">
        <v>763</v>
      </c>
      <c r="AK286" s="268" t="s">
        <v>763</v>
      </c>
      <c r="AL286" s="268" t="s">
        <v>763</v>
      </c>
      <c r="AM286" s="268" t="s">
        <v>763</v>
      </c>
      <c r="AN286" s="268" t="s">
        <v>763</v>
      </c>
      <c r="AO286" s="268" t="s">
        <v>763</v>
      </c>
      <c r="AP286" s="268" t="s">
        <v>763</v>
      </c>
      <c r="AQ286" s="268" t="s">
        <v>763</v>
      </c>
      <c r="AR286" s="268" t="s">
        <v>763</v>
      </c>
      <c r="AS286" s="268" t="s">
        <v>763</v>
      </c>
      <c r="AT286" s="265"/>
      <c r="AU286" s="265"/>
      <c r="AV286" s="265"/>
      <c r="AW286" s="265"/>
      <c r="AX286" s="265"/>
      <c r="AY286" s="265"/>
    </row>
    <row r="287" spans="1:51" x14ac:dyDescent="0.2">
      <c r="A287" s="265" t="s">
        <v>756</v>
      </c>
      <c r="B287" s="268" t="s">
        <v>305</v>
      </c>
      <c r="C287" s="268" t="s">
        <v>764</v>
      </c>
      <c r="D287" s="265"/>
      <c r="E287" s="269">
        <v>44788</v>
      </c>
      <c r="F287" s="268" t="s">
        <v>1143</v>
      </c>
      <c r="G287" s="268" t="s">
        <v>52</v>
      </c>
      <c r="H287" s="265" t="s">
        <v>1182</v>
      </c>
      <c r="I287" s="268">
        <v>0</v>
      </c>
      <c r="J287" s="268" t="s">
        <v>760</v>
      </c>
      <c r="K287" s="270">
        <v>0.42569444444444443</v>
      </c>
      <c r="L287" s="268">
        <v>1</v>
      </c>
      <c r="M287" s="268">
        <v>1</v>
      </c>
      <c r="N287" s="268" t="s">
        <v>783</v>
      </c>
      <c r="O287" s="268" t="s">
        <v>761</v>
      </c>
      <c r="P287" s="268">
        <v>1.9</v>
      </c>
      <c r="Q287" s="268" t="s">
        <v>761</v>
      </c>
      <c r="R287" s="79" t="s">
        <v>761</v>
      </c>
      <c r="S287" s="268">
        <v>1.9</v>
      </c>
      <c r="T287" s="271">
        <v>1</v>
      </c>
      <c r="U287" s="268">
        <v>9.98</v>
      </c>
      <c r="V287" s="268">
        <v>18.7</v>
      </c>
      <c r="W287" s="272">
        <v>0.28472222222222221</v>
      </c>
      <c r="X287" s="268">
        <v>0.95</v>
      </c>
      <c r="Y287" s="268">
        <v>23.9</v>
      </c>
      <c r="Z287" s="268">
        <v>6.81</v>
      </c>
      <c r="AA287" s="268">
        <v>5.68</v>
      </c>
      <c r="AB287" s="79">
        <v>82</v>
      </c>
      <c r="AC287" s="79">
        <v>31.7</v>
      </c>
      <c r="AD287" s="79">
        <v>48.9</v>
      </c>
      <c r="AE287" s="268">
        <v>0.64</v>
      </c>
      <c r="AF287" s="268">
        <v>4.38</v>
      </c>
      <c r="AG287" s="268">
        <v>0.26</v>
      </c>
      <c r="AH287" s="268">
        <v>4.63</v>
      </c>
      <c r="AI287" s="268">
        <v>36.53</v>
      </c>
      <c r="AJ287" s="79">
        <v>41.16</v>
      </c>
      <c r="AK287" s="268">
        <v>64.86</v>
      </c>
      <c r="AL287" s="268">
        <v>7.34</v>
      </c>
      <c r="AM287" s="268">
        <v>8.83</v>
      </c>
      <c r="AN287" s="268">
        <v>43.87</v>
      </c>
      <c r="AO287" s="268">
        <v>48.5</v>
      </c>
      <c r="AP287" s="268">
        <v>1.46</v>
      </c>
      <c r="AQ287" s="268">
        <v>0.03</v>
      </c>
      <c r="AR287" s="271">
        <v>1</v>
      </c>
      <c r="AS287" s="268">
        <v>1.49</v>
      </c>
      <c r="AT287" s="265"/>
      <c r="AU287" s="265"/>
      <c r="AV287" s="265"/>
      <c r="AW287" s="265"/>
      <c r="AX287" s="265"/>
      <c r="AY287" s="265"/>
    </row>
    <row r="288" spans="1:51" x14ac:dyDescent="0.2">
      <c r="A288" s="265" t="s">
        <v>756</v>
      </c>
      <c r="B288" s="268" t="s">
        <v>305</v>
      </c>
      <c r="C288" s="268" t="s">
        <v>765</v>
      </c>
      <c r="D288" s="265"/>
      <c r="E288" s="269">
        <v>44788</v>
      </c>
      <c r="F288" s="268" t="s">
        <v>1143</v>
      </c>
      <c r="G288" s="268" t="s">
        <v>52</v>
      </c>
      <c r="H288" s="265" t="s">
        <v>1182</v>
      </c>
      <c r="I288" s="268">
        <v>0</v>
      </c>
      <c r="J288" s="268" t="s">
        <v>760</v>
      </c>
      <c r="K288" s="270">
        <v>0.42569444444444443</v>
      </c>
      <c r="L288" s="268">
        <v>1</v>
      </c>
      <c r="M288" s="268">
        <v>1</v>
      </c>
      <c r="N288" s="268" t="s">
        <v>783</v>
      </c>
      <c r="O288" s="268" t="s">
        <v>761</v>
      </c>
      <c r="P288" s="268">
        <v>1.9</v>
      </c>
      <c r="Q288" s="268" t="s">
        <v>761</v>
      </c>
      <c r="R288" s="79" t="s">
        <v>761</v>
      </c>
      <c r="S288" s="268">
        <v>1.9</v>
      </c>
      <c r="T288" s="271">
        <v>1</v>
      </c>
      <c r="U288" s="268">
        <v>9.98</v>
      </c>
      <c r="V288" s="268">
        <v>18.7</v>
      </c>
      <c r="W288" s="272">
        <v>0.28472222222222221</v>
      </c>
      <c r="X288" s="268">
        <v>1.6</v>
      </c>
      <c r="Y288" s="268">
        <v>24</v>
      </c>
      <c r="Z288" s="268">
        <v>5.64</v>
      </c>
      <c r="AA288" s="268">
        <v>4.71</v>
      </c>
      <c r="AB288" s="79">
        <v>68.3</v>
      </c>
      <c r="AC288" s="277">
        <v>31.6</v>
      </c>
      <c r="AD288" s="277">
        <v>49.1</v>
      </c>
      <c r="AE288" s="268" t="s">
        <v>763</v>
      </c>
      <c r="AF288" s="268" t="s">
        <v>763</v>
      </c>
      <c r="AG288" s="268" t="s">
        <v>763</v>
      </c>
      <c r="AH288" s="268" t="s">
        <v>763</v>
      </c>
      <c r="AI288" s="268" t="s">
        <v>763</v>
      </c>
      <c r="AJ288" s="268" t="s">
        <v>763</v>
      </c>
      <c r="AK288" s="268" t="s">
        <v>763</v>
      </c>
      <c r="AL288" s="268" t="s">
        <v>763</v>
      </c>
      <c r="AM288" s="268" t="s">
        <v>763</v>
      </c>
      <c r="AN288" s="268" t="s">
        <v>763</v>
      </c>
      <c r="AO288" s="268" t="s">
        <v>763</v>
      </c>
      <c r="AP288" s="268" t="s">
        <v>763</v>
      </c>
      <c r="AQ288" s="268" t="s">
        <v>763</v>
      </c>
      <c r="AR288" s="268" t="s">
        <v>763</v>
      </c>
      <c r="AS288" s="268" t="s">
        <v>763</v>
      </c>
      <c r="AT288" s="265"/>
      <c r="AU288" s="265"/>
      <c r="AV288" s="265"/>
      <c r="AW288" s="265"/>
      <c r="AX288" s="265"/>
      <c r="AY288" s="265"/>
    </row>
    <row r="289" spans="1:51" x14ac:dyDescent="0.2">
      <c r="A289" s="265" t="s">
        <v>756</v>
      </c>
      <c r="B289" s="268" t="s">
        <v>307</v>
      </c>
      <c r="C289" s="268" t="s">
        <v>757</v>
      </c>
      <c r="D289" s="265"/>
      <c r="E289" s="269">
        <v>44788</v>
      </c>
      <c r="F289" s="268" t="s">
        <v>1143</v>
      </c>
      <c r="G289" s="268" t="s">
        <v>1156</v>
      </c>
      <c r="H289" s="265" t="s">
        <v>1182</v>
      </c>
      <c r="I289" s="268">
        <v>0</v>
      </c>
      <c r="J289" s="268" t="s">
        <v>760</v>
      </c>
      <c r="K289" s="270">
        <v>0.42569444444444443</v>
      </c>
      <c r="L289" s="268">
        <v>1</v>
      </c>
      <c r="M289" s="268">
        <v>1</v>
      </c>
      <c r="N289" s="268" t="s">
        <v>783</v>
      </c>
      <c r="O289" s="268" t="s">
        <v>1016</v>
      </c>
      <c r="P289" s="268">
        <v>1.8</v>
      </c>
      <c r="Q289" s="268" t="s">
        <v>761</v>
      </c>
      <c r="R289" s="79" t="s">
        <v>761</v>
      </c>
      <c r="S289" s="268">
        <v>1.8</v>
      </c>
      <c r="T289" s="271">
        <v>1</v>
      </c>
      <c r="U289" s="268">
        <v>8.8699999999999992</v>
      </c>
      <c r="V289" s="268">
        <v>18.899999999999999</v>
      </c>
      <c r="W289" s="272">
        <v>0.2986111111111111</v>
      </c>
      <c r="X289" s="268">
        <v>1.65</v>
      </c>
      <c r="Y289" s="268">
        <v>23.2</v>
      </c>
      <c r="Z289" s="268">
        <v>5.0999999999999996</v>
      </c>
      <c r="AA289" s="268">
        <v>4.26</v>
      </c>
      <c r="AB289" s="79">
        <v>69.099999999999994</v>
      </c>
      <c r="AC289" s="79">
        <v>31.4</v>
      </c>
      <c r="AD289" s="79">
        <v>48.4</v>
      </c>
      <c r="AE289" s="268" t="s">
        <v>763</v>
      </c>
      <c r="AF289" s="268" t="s">
        <v>763</v>
      </c>
      <c r="AG289" s="268" t="s">
        <v>763</v>
      </c>
      <c r="AH289" s="268" t="s">
        <v>763</v>
      </c>
      <c r="AI289" s="268" t="s">
        <v>763</v>
      </c>
      <c r="AJ289" s="268" t="s">
        <v>763</v>
      </c>
      <c r="AK289" s="268" t="s">
        <v>763</v>
      </c>
      <c r="AL289" s="268" t="s">
        <v>763</v>
      </c>
      <c r="AM289" s="268" t="s">
        <v>763</v>
      </c>
      <c r="AN289" s="268" t="s">
        <v>763</v>
      </c>
      <c r="AO289" s="268" t="s">
        <v>763</v>
      </c>
      <c r="AP289" s="268" t="s">
        <v>763</v>
      </c>
      <c r="AQ289" s="268" t="s">
        <v>763</v>
      </c>
      <c r="AR289" s="268" t="s">
        <v>763</v>
      </c>
      <c r="AS289" s="268" t="s">
        <v>763</v>
      </c>
      <c r="AT289" s="265"/>
      <c r="AU289" s="265"/>
      <c r="AV289" s="265"/>
      <c r="AW289" s="265"/>
      <c r="AX289" s="265"/>
      <c r="AY289" s="265"/>
    </row>
    <row r="290" spans="1:51" x14ac:dyDescent="0.2">
      <c r="A290" s="265" t="s">
        <v>756</v>
      </c>
      <c r="B290" s="268" t="s">
        <v>307</v>
      </c>
      <c r="C290" s="268" t="s">
        <v>764</v>
      </c>
      <c r="D290" s="265"/>
      <c r="E290" s="269">
        <v>44788</v>
      </c>
      <c r="F290" s="268" t="s">
        <v>1143</v>
      </c>
      <c r="G290" s="268" t="s">
        <v>1156</v>
      </c>
      <c r="H290" s="265" t="s">
        <v>1182</v>
      </c>
      <c r="I290" s="268">
        <v>0</v>
      </c>
      <c r="J290" s="268" t="s">
        <v>760</v>
      </c>
      <c r="K290" s="270">
        <v>0.42569444444444443</v>
      </c>
      <c r="L290" s="268">
        <v>1</v>
      </c>
      <c r="M290" s="268">
        <v>1</v>
      </c>
      <c r="N290" s="268" t="s">
        <v>783</v>
      </c>
      <c r="O290" s="268" t="s">
        <v>1016</v>
      </c>
      <c r="P290" s="268">
        <v>1.8</v>
      </c>
      <c r="Q290" s="268" t="s">
        <v>761</v>
      </c>
      <c r="R290" s="79" t="s">
        <v>761</v>
      </c>
      <c r="S290" s="268">
        <v>1.8</v>
      </c>
      <c r="T290" s="271">
        <v>1</v>
      </c>
      <c r="U290" s="268">
        <v>8.8699999999999992</v>
      </c>
      <c r="V290" s="268">
        <v>18.899999999999999</v>
      </c>
      <c r="W290" s="272">
        <v>0.2986111111111111</v>
      </c>
      <c r="X290" s="268">
        <v>0.9</v>
      </c>
      <c r="Y290" s="268">
        <v>23.8</v>
      </c>
      <c r="Z290" s="268">
        <v>5.61</v>
      </c>
      <c r="AA290" s="268">
        <v>4.6900000000000004</v>
      </c>
      <c r="AB290" s="79">
        <v>66.8</v>
      </c>
      <c r="AC290" s="79">
        <v>31.2</v>
      </c>
      <c r="AD290" s="79">
        <v>48.6</v>
      </c>
      <c r="AE290" s="268">
        <v>0.54</v>
      </c>
      <c r="AF290" s="268">
        <v>3.84</v>
      </c>
      <c r="AG290" s="268">
        <v>0.31</v>
      </c>
      <c r="AH290" s="268">
        <v>4.1500000000000004</v>
      </c>
      <c r="AI290" s="268">
        <v>18.86</v>
      </c>
      <c r="AJ290" s="79">
        <v>23.01</v>
      </c>
      <c r="AK290" s="268">
        <v>69.41</v>
      </c>
      <c r="AL290" s="268">
        <v>8.19</v>
      </c>
      <c r="AM290" s="268">
        <v>8.48</v>
      </c>
      <c r="AN290" s="268">
        <v>27.05</v>
      </c>
      <c r="AO290" s="268">
        <v>31.2</v>
      </c>
      <c r="AP290" s="268">
        <v>1.67</v>
      </c>
      <c r="AQ290" s="268">
        <v>0.03</v>
      </c>
      <c r="AR290" s="271">
        <v>1</v>
      </c>
      <c r="AS290" s="268">
        <v>1.7</v>
      </c>
      <c r="AT290" s="265"/>
      <c r="AU290" s="265"/>
      <c r="AV290" s="265"/>
      <c r="AW290" s="265"/>
      <c r="AX290" s="265"/>
      <c r="AY290" s="265"/>
    </row>
    <row r="291" spans="1:51" x14ac:dyDescent="0.2">
      <c r="A291" s="265" t="s">
        <v>756</v>
      </c>
      <c r="B291" s="268" t="s">
        <v>307</v>
      </c>
      <c r="C291" s="268" t="s">
        <v>765</v>
      </c>
      <c r="D291" s="265"/>
      <c r="E291" s="269">
        <v>44788</v>
      </c>
      <c r="F291" s="268" t="s">
        <v>1143</v>
      </c>
      <c r="G291" s="268" t="s">
        <v>1156</v>
      </c>
      <c r="H291" s="265" t="s">
        <v>1182</v>
      </c>
      <c r="I291" s="268">
        <v>0</v>
      </c>
      <c r="J291" s="268" t="s">
        <v>760</v>
      </c>
      <c r="K291" s="270">
        <v>0.42569444444444443</v>
      </c>
      <c r="L291" s="268">
        <v>1</v>
      </c>
      <c r="M291" s="268">
        <v>1</v>
      </c>
      <c r="N291" s="268" t="s">
        <v>783</v>
      </c>
      <c r="O291" s="268" t="s">
        <v>1016</v>
      </c>
      <c r="P291" s="268">
        <v>1.8</v>
      </c>
      <c r="Q291" s="268" t="s">
        <v>761</v>
      </c>
      <c r="R291" s="79" t="s">
        <v>761</v>
      </c>
      <c r="S291" s="268">
        <v>1.8</v>
      </c>
      <c r="T291" s="271">
        <v>1</v>
      </c>
      <c r="U291" s="268">
        <v>8.8699999999999992</v>
      </c>
      <c r="V291" s="268">
        <v>18.899999999999999</v>
      </c>
      <c r="W291" s="272">
        <v>0.2986111111111111</v>
      </c>
      <c r="X291" s="268">
        <v>1.5</v>
      </c>
      <c r="Y291" s="268">
        <v>23.8</v>
      </c>
      <c r="Z291" s="268">
        <v>5.12</v>
      </c>
      <c r="AA291" s="268">
        <v>4.28</v>
      </c>
      <c r="AB291" s="79">
        <v>56.2</v>
      </c>
      <c r="AC291" s="79">
        <v>31.4</v>
      </c>
      <c r="AD291" s="79">
        <v>48.6</v>
      </c>
      <c r="AE291" s="268" t="s">
        <v>763</v>
      </c>
      <c r="AF291" s="268" t="s">
        <v>763</v>
      </c>
      <c r="AG291" s="268" t="s">
        <v>763</v>
      </c>
      <c r="AH291" s="268" t="s">
        <v>763</v>
      </c>
      <c r="AI291" s="268" t="s">
        <v>763</v>
      </c>
      <c r="AJ291" s="268" t="s">
        <v>763</v>
      </c>
      <c r="AK291" s="268" t="s">
        <v>763</v>
      </c>
      <c r="AL291" s="268" t="s">
        <v>763</v>
      </c>
      <c r="AM291" s="268" t="s">
        <v>763</v>
      </c>
      <c r="AN291" s="268" t="s">
        <v>763</v>
      </c>
      <c r="AO291" s="268" t="s">
        <v>763</v>
      </c>
      <c r="AP291" s="268" t="s">
        <v>763</v>
      </c>
      <c r="AQ291" s="268" t="s">
        <v>763</v>
      </c>
      <c r="AR291" s="268" t="s">
        <v>763</v>
      </c>
      <c r="AS291" s="268" t="s">
        <v>763</v>
      </c>
      <c r="AT291" s="265"/>
      <c r="AU291" s="265"/>
      <c r="AV291" s="265"/>
      <c r="AW291" s="265"/>
      <c r="AX291" s="265"/>
      <c r="AY291" s="265"/>
    </row>
    <row r="292" spans="1:51" x14ac:dyDescent="0.2">
      <c r="A292" s="268" t="s">
        <v>756</v>
      </c>
      <c r="B292" s="268" t="s">
        <v>309</v>
      </c>
      <c r="C292" s="268" t="s">
        <v>757</v>
      </c>
      <c r="D292" s="268"/>
      <c r="E292" s="273">
        <v>44788</v>
      </c>
      <c r="F292" s="268" t="s">
        <v>1143</v>
      </c>
      <c r="G292" s="268" t="s">
        <v>1158</v>
      </c>
      <c r="H292" s="268" t="s">
        <v>1180</v>
      </c>
      <c r="I292" s="268" t="s">
        <v>1145</v>
      </c>
      <c r="J292" s="268" t="s">
        <v>760</v>
      </c>
      <c r="K292" s="270">
        <v>0.42569444444444443</v>
      </c>
      <c r="L292" s="268">
        <v>1</v>
      </c>
      <c r="M292" s="268">
        <v>1</v>
      </c>
      <c r="N292" s="268" t="s">
        <v>820</v>
      </c>
      <c r="O292" s="268" t="s">
        <v>761</v>
      </c>
      <c r="P292" s="268">
        <v>1.6</v>
      </c>
      <c r="Q292" s="268" t="s">
        <v>761</v>
      </c>
      <c r="R292" s="79" t="s">
        <v>761</v>
      </c>
      <c r="S292" s="268" t="s">
        <v>519</v>
      </c>
      <c r="T292" s="268" t="s">
        <v>761</v>
      </c>
      <c r="U292" s="268">
        <v>9.1</v>
      </c>
      <c r="V292" s="268">
        <v>20.6</v>
      </c>
      <c r="W292" s="272">
        <v>0.3430555555555555</v>
      </c>
      <c r="X292" s="268">
        <v>0.15</v>
      </c>
      <c r="Y292" s="268">
        <v>23.9</v>
      </c>
      <c r="Z292" s="268">
        <v>8.16</v>
      </c>
      <c r="AA292" s="268">
        <v>6.79</v>
      </c>
      <c r="AB292" s="79">
        <v>96.8</v>
      </c>
      <c r="AC292" s="79">
        <v>32</v>
      </c>
      <c r="AD292" s="79">
        <v>49.2</v>
      </c>
      <c r="AE292" s="268" t="s">
        <v>763</v>
      </c>
      <c r="AF292" s="268" t="s">
        <v>763</v>
      </c>
      <c r="AG292" s="268" t="s">
        <v>763</v>
      </c>
      <c r="AH292" s="268" t="s">
        <v>763</v>
      </c>
      <c r="AI292" s="268" t="s">
        <v>763</v>
      </c>
      <c r="AJ292" s="268" t="s">
        <v>763</v>
      </c>
      <c r="AK292" s="268" t="s">
        <v>763</v>
      </c>
      <c r="AL292" s="268" t="s">
        <v>763</v>
      </c>
      <c r="AM292" s="268" t="s">
        <v>763</v>
      </c>
      <c r="AN292" s="268" t="s">
        <v>763</v>
      </c>
      <c r="AO292" s="268" t="s">
        <v>763</v>
      </c>
      <c r="AP292" s="268" t="s">
        <v>763</v>
      </c>
      <c r="AQ292" s="268" t="s">
        <v>763</v>
      </c>
      <c r="AR292" s="268" t="s">
        <v>763</v>
      </c>
      <c r="AS292" s="268" t="s">
        <v>763</v>
      </c>
      <c r="AT292" s="268"/>
      <c r="AU292" s="268"/>
      <c r="AV292" s="268"/>
      <c r="AW292" s="268"/>
      <c r="AX292" s="268"/>
      <c r="AY292" s="265"/>
    </row>
    <row r="293" spans="1:51" x14ac:dyDescent="0.2">
      <c r="A293" s="268" t="s">
        <v>756</v>
      </c>
      <c r="B293" s="268" t="s">
        <v>309</v>
      </c>
      <c r="C293" s="268" t="s">
        <v>764</v>
      </c>
      <c r="D293" s="268"/>
      <c r="E293" s="273">
        <v>44788</v>
      </c>
      <c r="F293" s="268" t="s">
        <v>1143</v>
      </c>
      <c r="G293" s="268" t="s">
        <v>1158</v>
      </c>
      <c r="H293" s="268" t="s">
        <v>1180</v>
      </c>
      <c r="I293" s="268" t="s">
        <v>1145</v>
      </c>
      <c r="J293" s="268" t="s">
        <v>760</v>
      </c>
      <c r="K293" s="270">
        <v>0.42569444444444443</v>
      </c>
      <c r="L293" s="268">
        <v>1</v>
      </c>
      <c r="M293" s="268">
        <v>1</v>
      </c>
      <c r="N293" s="268" t="s">
        <v>820</v>
      </c>
      <c r="O293" s="268" t="s">
        <v>761</v>
      </c>
      <c r="P293" s="268">
        <v>1.6</v>
      </c>
      <c r="Q293" s="268" t="s">
        <v>761</v>
      </c>
      <c r="R293" s="79" t="s">
        <v>761</v>
      </c>
      <c r="S293" s="268" t="s">
        <v>519</v>
      </c>
      <c r="T293" s="268" t="s">
        <v>761</v>
      </c>
      <c r="U293" s="268">
        <v>9.1</v>
      </c>
      <c r="V293" s="268">
        <v>20.6</v>
      </c>
      <c r="W293" s="272">
        <v>0.3430555555555555</v>
      </c>
      <c r="X293" s="268">
        <v>0.8</v>
      </c>
      <c r="Y293" s="268">
        <v>24</v>
      </c>
      <c r="Z293" s="268">
        <v>6.8</v>
      </c>
      <c r="AA293" s="268">
        <v>5.65</v>
      </c>
      <c r="AB293" s="79">
        <v>97.3</v>
      </c>
      <c r="AC293" s="79">
        <v>32.200000000000003</v>
      </c>
      <c r="AD293" s="79">
        <v>49.7</v>
      </c>
      <c r="AE293" s="268">
        <v>0.59</v>
      </c>
      <c r="AF293" s="268">
        <v>0.73</v>
      </c>
      <c r="AG293" s="268">
        <v>0.06</v>
      </c>
      <c r="AH293" s="268">
        <v>0.79</v>
      </c>
      <c r="AI293" s="268">
        <v>12.32</v>
      </c>
      <c r="AJ293" s="79">
        <v>13.11</v>
      </c>
      <c r="AK293" s="268">
        <v>63.72</v>
      </c>
      <c r="AL293" s="268">
        <v>6.74</v>
      </c>
      <c r="AM293" s="268">
        <v>9.4600000000000009</v>
      </c>
      <c r="AN293" s="268">
        <v>19.059999999999999</v>
      </c>
      <c r="AO293" s="268">
        <v>19.850000000000001</v>
      </c>
      <c r="AP293" s="268">
        <v>1.32</v>
      </c>
      <c r="AQ293" s="268">
        <v>0.03</v>
      </c>
      <c r="AR293" s="271">
        <v>1</v>
      </c>
      <c r="AS293" s="268">
        <v>1.35</v>
      </c>
      <c r="AT293" s="268"/>
      <c r="AU293" s="268"/>
      <c r="AV293" s="268"/>
      <c r="AW293" s="268"/>
      <c r="AX293" s="268"/>
      <c r="AY293" s="265"/>
    </row>
    <row r="294" spans="1:51" x14ac:dyDescent="0.2">
      <c r="A294" s="268" t="s">
        <v>756</v>
      </c>
      <c r="B294" s="268" t="s">
        <v>309</v>
      </c>
      <c r="C294" s="268" t="s">
        <v>765</v>
      </c>
      <c r="D294" s="268"/>
      <c r="E294" s="273">
        <v>44788</v>
      </c>
      <c r="F294" s="268" t="s">
        <v>1143</v>
      </c>
      <c r="G294" s="268" t="s">
        <v>1158</v>
      </c>
      <c r="H294" s="268" t="s">
        <v>1180</v>
      </c>
      <c r="I294" s="268" t="s">
        <v>1145</v>
      </c>
      <c r="J294" s="268" t="s">
        <v>760</v>
      </c>
      <c r="K294" s="270">
        <v>0.42569444444444443</v>
      </c>
      <c r="L294" s="268">
        <v>1</v>
      </c>
      <c r="M294" s="268">
        <v>1</v>
      </c>
      <c r="N294" s="268" t="s">
        <v>820</v>
      </c>
      <c r="O294" s="268" t="s">
        <v>761</v>
      </c>
      <c r="P294" s="268">
        <v>1.6</v>
      </c>
      <c r="Q294" s="268" t="s">
        <v>761</v>
      </c>
      <c r="R294" s="79" t="s">
        <v>761</v>
      </c>
      <c r="S294" s="268" t="s">
        <v>519</v>
      </c>
      <c r="T294" s="268" t="s">
        <v>761</v>
      </c>
      <c r="U294" s="268">
        <v>9.1</v>
      </c>
      <c r="V294" s="268">
        <v>20.6</v>
      </c>
      <c r="W294" s="272">
        <v>0.3444444444444445</v>
      </c>
      <c r="X294" s="268">
        <v>1.3</v>
      </c>
      <c r="Y294" s="268">
        <v>24.1</v>
      </c>
      <c r="Z294" s="268">
        <v>6.92</v>
      </c>
      <c r="AA294" s="268">
        <v>5.77</v>
      </c>
      <c r="AB294" s="79">
        <v>98.9</v>
      </c>
      <c r="AC294" s="79">
        <v>31.8</v>
      </c>
      <c r="AD294" s="79">
        <v>49.4</v>
      </c>
      <c r="AE294" s="268" t="s">
        <v>763</v>
      </c>
      <c r="AF294" s="268" t="s">
        <v>763</v>
      </c>
      <c r="AG294" s="268" t="s">
        <v>763</v>
      </c>
      <c r="AH294" s="268" t="s">
        <v>763</v>
      </c>
      <c r="AI294" s="268" t="s">
        <v>763</v>
      </c>
      <c r="AJ294" s="268" t="s">
        <v>763</v>
      </c>
      <c r="AK294" s="268" t="s">
        <v>763</v>
      </c>
      <c r="AL294" s="268" t="s">
        <v>763</v>
      </c>
      <c r="AM294" s="268" t="s">
        <v>763</v>
      </c>
      <c r="AN294" s="268" t="s">
        <v>763</v>
      </c>
      <c r="AO294" s="268" t="s">
        <v>763</v>
      </c>
      <c r="AP294" s="268" t="s">
        <v>763</v>
      </c>
      <c r="AQ294" s="268" t="s">
        <v>763</v>
      </c>
      <c r="AR294" s="268" t="s">
        <v>763</v>
      </c>
      <c r="AS294" s="268" t="s">
        <v>763</v>
      </c>
      <c r="AT294" s="268"/>
      <c r="AU294" s="268"/>
      <c r="AV294" s="268"/>
      <c r="AW294" s="268"/>
      <c r="AX294" s="268"/>
      <c r="AY294" s="265"/>
    </row>
    <row r="295" spans="1:51" x14ac:dyDescent="0.2">
      <c r="A295" s="265" t="s">
        <v>756</v>
      </c>
      <c r="B295" s="268" t="s">
        <v>311</v>
      </c>
      <c r="C295" s="268" t="s">
        <v>757</v>
      </c>
      <c r="D295" s="265"/>
      <c r="E295" s="269">
        <v>44788</v>
      </c>
      <c r="F295" s="268" t="s">
        <v>1143</v>
      </c>
      <c r="G295" s="268" t="s">
        <v>1159</v>
      </c>
      <c r="H295" s="265" t="s">
        <v>1183</v>
      </c>
      <c r="I295" s="268" t="s">
        <v>761</v>
      </c>
      <c r="J295" s="268" t="s">
        <v>760</v>
      </c>
      <c r="K295" s="270">
        <v>0.42569444444444443</v>
      </c>
      <c r="L295" s="268">
        <v>2</v>
      </c>
      <c r="M295" s="268">
        <v>1</v>
      </c>
      <c r="N295" s="268" t="s">
        <v>787</v>
      </c>
      <c r="O295" s="268" t="s">
        <v>1186</v>
      </c>
      <c r="P295" s="268">
        <v>0.65</v>
      </c>
      <c r="Q295" s="268" t="s">
        <v>761</v>
      </c>
      <c r="R295" s="79" t="s">
        <v>761</v>
      </c>
      <c r="S295" s="268">
        <v>0.65</v>
      </c>
      <c r="T295" s="271">
        <v>1</v>
      </c>
      <c r="U295" s="268" t="s">
        <v>761</v>
      </c>
      <c r="V295" s="268" t="s">
        <v>761</v>
      </c>
      <c r="W295" s="272">
        <v>0.33333333333333331</v>
      </c>
      <c r="X295" s="268">
        <v>0.15</v>
      </c>
      <c r="Y295" s="268">
        <v>21.9</v>
      </c>
      <c r="Z295" s="268">
        <v>3.01</v>
      </c>
      <c r="AA295" s="268">
        <v>2.5499999999999998</v>
      </c>
      <c r="AB295" s="79">
        <v>34.36</v>
      </c>
      <c r="AC295" s="79">
        <v>28.4</v>
      </c>
      <c r="AD295" s="79">
        <v>44.3</v>
      </c>
      <c r="AE295" s="268" t="s">
        <v>763</v>
      </c>
      <c r="AF295" s="268" t="s">
        <v>763</v>
      </c>
      <c r="AG295" s="268" t="s">
        <v>763</v>
      </c>
      <c r="AH295" s="268" t="s">
        <v>763</v>
      </c>
      <c r="AI295" s="268" t="s">
        <v>763</v>
      </c>
      <c r="AJ295" s="268" t="s">
        <v>763</v>
      </c>
      <c r="AK295" s="268" t="s">
        <v>763</v>
      </c>
      <c r="AL295" s="268" t="s">
        <v>763</v>
      </c>
      <c r="AM295" s="268" t="s">
        <v>763</v>
      </c>
      <c r="AN295" s="268" t="s">
        <v>763</v>
      </c>
      <c r="AO295" s="268" t="s">
        <v>763</v>
      </c>
      <c r="AP295" s="268" t="s">
        <v>763</v>
      </c>
      <c r="AQ295" s="268" t="s">
        <v>763</v>
      </c>
      <c r="AR295" s="268" t="s">
        <v>763</v>
      </c>
      <c r="AS295" s="268" t="s">
        <v>763</v>
      </c>
      <c r="AT295" s="265"/>
      <c r="AU295" s="265"/>
      <c r="AV295" s="265"/>
      <c r="AW295" s="265"/>
      <c r="AX295" s="265"/>
      <c r="AY295" s="265"/>
    </row>
    <row r="296" spans="1:51" x14ac:dyDescent="0.2">
      <c r="A296" s="265" t="s">
        <v>756</v>
      </c>
      <c r="B296" s="268" t="s">
        <v>311</v>
      </c>
      <c r="C296" s="268" t="s">
        <v>764</v>
      </c>
      <c r="D296" s="265"/>
      <c r="E296" s="269">
        <v>44788</v>
      </c>
      <c r="F296" s="268" t="s">
        <v>1143</v>
      </c>
      <c r="G296" s="268" t="s">
        <v>1159</v>
      </c>
      <c r="H296" s="265" t="s">
        <v>1183</v>
      </c>
      <c r="I296" s="268" t="s">
        <v>761</v>
      </c>
      <c r="J296" s="268" t="s">
        <v>760</v>
      </c>
      <c r="K296" s="270">
        <v>0.42569444444444443</v>
      </c>
      <c r="L296" s="268">
        <v>2</v>
      </c>
      <c r="M296" s="268">
        <v>1</v>
      </c>
      <c r="N296" s="268" t="s">
        <v>787</v>
      </c>
      <c r="O296" s="268" t="s">
        <v>1186</v>
      </c>
      <c r="P296" s="268">
        <v>0.65</v>
      </c>
      <c r="Q296" s="268" t="s">
        <v>761</v>
      </c>
      <c r="R296" s="79" t="s">
        <v>761</v>
      </c>
      <c r="S296" s="268">
        <v>0.65</v>
      </c>
      <c r="T296" s="271">
        <v>1</v>
      </c>
      <c r="U296" s="268" t="s">
        <v>761</v>
      </c>
      <c r="V296" s="268" t="s">
        <v>761</v>
      </c>
      <c r="W296" s="272">
        <v>0.34722222222222227</v>
      </c>
      <c r="X296" s="268">
        <v>0.5</v>
      </c>
      <c r="Y296" s="268">
        <v>23.1</v>
      </c>
      <c r="Z296" s="268">
        <v>5.54</v>
      </c>
      <c r="AA296" s="268">
        <v>4.6900000000000004</v>
      </c>
      <c r="AB296" s="79">
        <v>64.709999999999994</v>
      </c>
      <c r="AC296" s="79">
        <v>28.8</v>
      </c>
      <c r="AD296" s="79">
        <v>44.8</v>
      </c>
      <c r="AE296" s="268">
        <v>0.3</v>
      </c>
      <c r="AF296" s="268">
        <v>0.94</v>
      </c>
      <c r="AG296" s="268">
        <v>0.04</v>
      </c>
      <c r="AH296" s="268">
        <v>0.98</v>
      </c>
      <c r="AI296" s="268">
        <v>15.81</v>
      </c>
      <c r="AJ296" s="79">
        <v>16.8</v>
      </c>
      <c r="AK296" s="268">
        <v>130.74</v>
      </c>
      <c r="AL296" s="268">
        <v>22.7</v>
      </c>
      <c r="AM296" s="268">
        <v>5.76</v>
      </c>
      <c r="AN296" s="268">
        <v>38.520000000000003</v>
      </c>
      <c r="AO296" s="268">
        <v>39.5</v>
      </c>
      <c r="AP296" s="268">
        <v>3.74</v>
      </c>
      <c r="AQ296" s="268">
        <v>0.03</v>
      </c>
      <c r="AR296" s="271">
        <v>1</v>
      </c>
      <c r="AS296" s="268">
        <v>3.77</v>
      </c>
      <c r="AT296" s="265"/>
      <c r="AU296" s="265"/>
      <c r="AV296" s="265"/>
      <c r="AW296" s="265"/>
      <c r="AX296" s="265"/>
      <c r="AY296" s="265"/>
    </row>
    <row r="297" spans="1:51" x14ac:dyDescent="0.2">
      <c r="A297" s="265" t="s">
        <v>756</v>
      </c>
      <c r="B297" s="268" t="s">
        <v>311</v>
      </c>
      <c r="C297" s="268" t="s">
        <v>765</v>
      </c>
      <c r="D297" s="265"/>
      <c r="E297" s="269">
        <v>44788</v>
      </c>
      <c r="F297" s="268" t="s">
        <v>1143</v>
      </c>
      <c r="G297" s="268" t="s">
        <v>1159</v>
      </c>
      <c r="H297" s="265" t="s">
        <v>1183</v>
      </c>
      <c r="I297" s="268" t="s">
        <v>761</v>
      </c>
      <c r="J297" s="268" t="s">
        <v>760</v>
      </c>
      <c r="K297" s="270">
        <v>0.42569444444444443</v>
      </c>
      <c r="L297" s="268">
        <v>2</v>
      </c>
      <c r="M297" s="268">
        <v>1</v>
      </c>
      <c r="N297" s="268" t="s">
        <v>787</v>
      </c>
      <c r="O297" s="268" t="s">
        <v>1186</v>
      </c>
      <c r="P297" s="268">
        <v>0.65</v>
      </c>
      <c r="Q297" s="268" t="s">
        <v>761</v>
      </c>
      <c r="R297" s="79" t="s">
        <v>761</v>
      </c>
      <c r="S297" s="268">
        <v>0.65</v>
      </c>
      <c r="T297" s="271">
        <v>1</v>
      </c>
      <c r="U297" s="268" t="s">
        <v>761</v>
      </c>
      <c r="V297" s="268" t="s">
        <v>761</v>
      </c>
      <c r="W297" s="268" t="s">
        <v>761</v>
      </c>
      <c r="X297" s="268" t="s">
        <v>761</v>
      </c>
      <c r="Y297" s="268" t="s">
        <v>761</v>
      </c>
      <c r="Z297" s="268" t="s">
        <v>761</v>
      </c>
      <c r="AA297" s="268" t="s">
        <v>761</v>
      </c>
      <c r="AB297" s="79" t="s">
        <v>761</v>
      </c>
      <c r="AC297" s="79">
        <v>29.6</v>
      </c>
      <c r="AD297" s="79">
        <v>45.9</v>
      </c>
      <c r="AE297" s="268" t="s">
        <v>763</v>
      </c>
      <c r="AF297" s="268" t="s">
        <v>763</v>
      </c>
      <c r="AG297" s="268" t="s">
        <v>763</v>
      </c>
      <c r="AH297" s="268" t="s">
        <v>763</v>
      </c>
      <c r="AI297" s="268" t="s">
        <v>763</v>
      </c>
      <c r="AJ297" s="268" t="s">
        <v>763</v>
      </c>
      <c r="AK297" s="268" t="s">
        <v>763</v>
      </c>
      <c r="AL297" s="268" t="s">
        <v>763</v>
      </c>
      <c r="AM297" s="268" t="s">
        <v>763</v>
      </c>
      <c r="AN297" s="268" t="s">
        <v>763</v>
      </c>
      <c r="AO297" s="268" t="s">
        <v>763</v>
      </c>
      <c r="AP297" s="268" t="s">
        <v>763</v>
      </c>
      <c r="AQ297" s="268" t="s">
        <v>763</v>
      </c>
      <c r="AR297" s="268" t="s">
        <v>763</v>
      </c>
      <c r="AS297" s="268" t="s">
        <v>763</v>
      </c>
      <c r="AT297" s="265"/>
      <c r="AU297" s="265"/>
      <c r="AV297" s="265"/>
      <c r="AW297" s="265"/>
      <c r="AX297" s="265"/>
      <c r="AY297" s="265"/>
    </row>
    <row r="298" spans="1:51" x14ac:dyDescent="0.2">
      <c r="A298" s="265" t="s">
        <v>756</v>
      </c>
      <c r="B298" s="268" t="s">
        <v>640</v>
      </c>
      <c r="C298" s="268" t="s">
        <v>764</v>
      </c>
      <c r="D298" s="265"/>
      <c r="E298" s="269">
        <v>44788</v>
      </c>
      <c r="F298" s="268" t="s">
        <v>793</v>
      </c>
      <c r="G298" s="268" t="s">
        <v>1142</v>
      </c>
      <c r="H298" s="265" t="s">
        <v>772</v>
      </c>
      <c r="I298" s="268">
        <v>0</v>
      </c>
      <c r="J298" s="268" t="s">
        <v>760</v>
      </c>
      <c r="K298" s="268" t="s">
        <v>761</v>
      </c>
      <c r="L298" s="268">
        <v>1</v>
      </c>
      <c r="M298" s="268">
        <v>1</v>
      </c>
      <c r="N298" s="268" t="s">
        <v>861</v>
      </c>
      <c r="O298" s="268" t="s">
        <v>761</v>
      </c>
      <c r="P298" s="268">
        <v>0.5</v>
      </c>
      <c r="Q298" s="268" t="s">
        <v>761</v>
      </c>
      <c r="R298" s="79" t="s">
        <v>761</v>
      </c>
      <c r="S298" s="268">
        <v>0.4</v>
      </c>
      <c r="T298" s="271">
        <v>0.8</v>
      </c>
      <c r="U298" s="268" t="s">
        <v>761</v>
      </c>
      <c r="V298" s="268" t="s">
        <v>761</v>
      </c>
      <c r="W298" s="272">
        <v>0.31666666666666665</v>
      </c>
      <c r="X298" s="268">
        <v>0.25</v>
      </c>
      <c r="Y298" s="268" t="s">
        <v>761</v>
      </c>
      <c r="Z298" s="268" t="s">
        <v>761</v>
      </c>
      <c r="AA298" s="268" t="s">
        <v>761</v>
      </c>
      <c r="AB298" s="79" t="s">
        <v>761</v>
      </c>
      <c r="AC298" s="79">
        <v>16.2</v>
      </c>
      <c r="AD298" s="79">
        <v>26.55</v>
      </c>
      <c r="AE298" s="268">
        <v>0.39</v>
      </c>
      <c r="AF298" s="268">
        <v>3.02</v>
      </c>
      <c r="AG298" s="268">
        <v>29.31</v>
      </c>
      <c r="AH298" s="268">
        <v>32.33</v>
      </c>
      <c r="AI298" s="268">
        <v>25.03</v>
      </c>
      <c r="AJ298" s="79">
        <v>57.36</v>
      </c>
      <c r="AK298" s="268">
        <v>212.02</v>
      </c>
      <c r="AL298" s="268">
        <v>33.33</v>
      </c>
      <c r="AM298" s="268">
        <v>6.36</v>
      </c>
      <c r="AN298" s="268">
        <v>58.36</v>
      </c>
      <c r="AO298" s="268">
        <v>90.69</v>
      </c>
      <c r="AP298" s="268">
        <v>5.97</v>
      </c>
      <c r="AQ298" s="268">
        <v>0.03</v>
      </c>
      <c r="AR298" s="271">
        <v>1</v>
      </c>
      <c r="AS298" s="268">
        <v>6</v>
      </c>
      <c r="AT298" s="265"/>
      <c r="AU298" s="265"/>
      <c r="AV298" s="265"/>
      <c r="AW298" s="265"/>
      <c r="AX298" s="265"/>
      <c r="AY298" s="265"/>
    </row>
    <row r="299" spans="1:51" x14ac:dyDescent="0.2">
      <c r="A299" s="265" t="s">
        <v>756</v>
      </c>
      <c r="B299" s="268" t="s">
        <v>394</v>
      </c>
      <c r="C299" s="268" t="s">
        <v>757</v>
      </c>
      <c r="D299" s="265"/>
      <c r="E299" s="269">
        <v>44803</v>
      </c>
      <c r="F299" s="268" t="s">
        <v>70</v>
      </c>
      <c r="G299" s="268" t="s">
        <v>1124</v>
      </c>
      <c r="H299" s="265" t="s">
        <v>1102</v>
      </c>
      <c r="I299" s="268">
        <v>2</v>
      </c>
      <c r="J299" s="268" t="s">
        <v>760</v>
      </c>
      <c r="K299" s="270">
        <v>0.40833333333333338</v>
      </c>
      <c r="L299" s="268">
        <v>2</v>
      </c>
      <c r="M299" s="268">
        <v>1</v>
      </c>
      <c r="N299" s="268" t="s">
        <v>757</v>
      </c>
      <c r="O299" s="268" t="s">
        <v>761</v>
      </c>
      <c r="P299" s="268">
        <v>1.2</v>
      </c>
      <c r="Q299" s="268">
        <v>0.45</v>
      </c>
      <c r="R299" s="268">
        <v>0.6</v>
      </c>
      <c r="S299" s="268">
        <v>0.55000000000000004</v>
      </c>
      <c r="T299" s="271">
        <v>0.46</v>
      </c>
      <c r="U299" s="268">
        <v>8.3800000000000008</v>
      </c>
      <c r="V299" s="268">
        <v>22.4</v>
      </c>
      <c r="W299" s="272">
        <v>0.27916666666666667</v>
      </c>
      <c r="X299" s="268">
        <v>0.15</v>
      </c>
      <c r="Y299" s="268">
        <v>25.8</v>
      </c>
      <c r="Z299" s="268">
        <v>5.14</v>
      </c>
      <c r="AA299" s="268">
        <v>4.33</v>
      </c>
      <c r="AB299" s="79">
        <v>76</v>
      </c>
      <c r="AC299" s="79">
        <v>30.5</v>
      </c>
      <c r="AD299" s="79">
        <v>47.2</v>
      </c>
      <c r="AE299" s="268" t="s">
        <v>763</v>
      </c>
      <c r="AF299" s="268" t="s">
        <v>763</v>
      </c>
      <c r="AG299" s="268" t="s">
        <v>763</v>
      </c>
      <c r="AH299" s="268" t="s">
        <v>763</v>
      </c>
      <c r="AI299" s="268" t="s">
        <v>763</v>
      </c>
      <c r="AJ299" s="268" t="s">
        <v>763</v>
      </c>
      <c r="AK299" s="268" t="s">
        <v>763</v>
      </c>
      <c r="AL299" s="268" t="s">
        <v>763</v>
      </c>
      <c r="AM299" s="268" t="s">
        <v>763</v>
      </c>
      <c r="AN299" s="268" t="s">
        <v>763</v>
      </c>
      <c r="AO299" s="268" t="s">
        <v>763</v>
      </c>
      <c r="AP299" s="268" t="s">
        <v>763</v>
      </c>
      <c r="AQ299" s="268" t="s">
        <v>763</v>
      </c>
      <c r="AR299" s="268" t="s">
        <v>763</v>
      </c>
      <c r="AS299" s="268" t="s">
        <v>763</v>
      </c>
      <c r="AT299" s="265"/>
      <c r="AU299" s="265"/>
      <c r="AV299" s="265"/>
      <c r="AW299" s="265"/>
      <c r="AX299" s="265"/>
      <c r="AY299" s="265"/>
    </row>
    <row r="300" spans="1:51" x14ac:dyDescent="0.2">
      <c r="A300" s="265" t="s">
        <v>756</v>
      </c>
      <c r="B300" s="268" t="s">
        <v>394</v>
      </c>
      <c r="C300" s="268" t="s">
        <v>764</v>
      </c>
      <c r="D300" s="265"/>
      <c r="E300" s="269">
        <v>44803</v>
      </c>
      <c r="F300" s="268" t="s">
        <v>70</v>
      </c>
      <c r="G300" s="268" t="s">
        <v>1124</v>
      </c>
      <c r="H300" s="265" t="s">
        <v>1102</v>
      </c>
      <c r="I300" s="268">
        <v>2</v>
      </c>
      <c r="J300" s="268" t="s">
        <v>760</v>
      </c>
      <c r="K300" s="270">
        <v>0.40833333333333338</v>
      </c>
      <c r="L300" s="268">
        <v>2</v>
      </c>
      <c r="M300" s="268">
        <v>1</v>
      </c>
      <c r="N300" s="268" t="s">
        <v>757</v>
      </c>
      <c r="O300" s="268" t="s">
        <v>761</v>
      </c>
      <c r="P300" s="268">
        <v>1.2</v>
      </c>
      <c r="Q300" s="268">
        <v>0.45</v>
      </c>
      <c r="R300" s="268">
        <v>0.6</v>
      </c>
      <c r="S300" s="268">
        <v>0.55000000000000004</v>
      </c>
      <c r="T300" s="271">
        <v>0.46</v>
      </c>
      <c r="U300" s="268">
        <v>8.3800000000000008</v>
      </c>
      <c r="V300" s="268">
        <v>22.4</v>
      </c>
      <c r="W300" s="272">
        <v>0.28055555555555556</v>
      </c>
      <c r="X300" s="268">
        <v>0.6</v>
      </c>
      <c r="Y300" s="268">
        <v>26</v>
      </c>
      <c r="Z300" s="268">
        <v>5.07</v>
      </c>
      <c r="AA300" s="268">
        <v>4.28</v>
      </c>
      <c r="AB300" s="79">
        <v>73.599999999999994</v>
      </c>
      <c r="AC300" s="79">
        <v>30.2</v>
      </c>
      <c r="AD300" s="79">
        <v>46.8</v>
      </c>
      <c r="AE300" s="268">
        <v>0.43</v>
      </c>
      <c r="AF300" s="268">
        <v>0.43</v>
      </c>
      <c r="AG300" s="268">
        <v>0.1</v>
      </c>
      <c r="AH300" s="268">
        <v>0.52</v>
      </c>
      <c r="AI300" s="268">
        <v>58.86</v>
      </c>
      <c r="AJ300" s="79">
        <v>59.39</v>
      </c>
      <c r="AK300" s="268">
        <v>208.62</v>
      </c>
      <c r="AL300" s="268">
        <v>28.83</v>
      </c>
      <c r="AM300" s="268">
        <v>7.24</v>
      </c>
      <c r="AN300" s="268">
        <v>87.69</v>
      </c>
      <c r="AO300" s="268">
        <v>88.22</v>
      </c>
      <c r="AP300" s="268">
        <v>5.43</v>
      </c>
      <c r="AQ300" s="268">
        <v>0.03</v>
      </c>
      <c r="AR300" s="271">
        <v>1</v>
      </c>
      <c r="AS300" s="268">
        <v>5.46</v>
      </c>
      <c r="AT300" s="265"/>
      <c r="AU300" s="265"/>
      <c r="AV300" s="265"/>
      <c r="AW300" s="265"/>
      <c r="AX300" s="265"/>
      <c r="AY300" s="265"/>
    </row>
    <row r="301" spans="1:51" x14ac:dyDescent="0.2">
      <c r="A301" s="265" t="s">
        <v>756</v>
      </c>
      <c r="B301" s="268" t="s">
        <v>394</v>
      </c>
      <c r="C301" s="268" t="s">
        <v>765</v>
      </c>
      <c r="D301" s="265"/>
      <c r="E301" s="269">
        <v>44803</v>
      </c>
      <c r="F301" s="268" t="s">
        <v>70</v>
      </c>
      <c r="G301" s="268" t="s">
        <v>1124</v>
      </c>
      <c r="H301" s="265" t="s">
        <v>1102</v>
      </c>
      <c r="I301" s="268">
        <v>2</v>
      </c>
      <c r="J301" s="268" t="s">
        <v>760</v>
      </c>
      <c r="K301" s="270">
        <v>0.40833333333333338</v>
      </c>
      <c r="L301" s="268">
        <v>2</v>
      </c>
      <c r="M301" s="268">
        <v>1</v>
      </c>
      <c r="N301" s="268" t="s">
        <v>757</v>
      </c>
      <c r="O301" s="268" t="s">
        <v>761</v>
      </c>
      <c r="P301" s="268">
        <v>1.2</v>
      </c>
      <c r="Q301" s="268">
        <v>0.45</v>
      </c>
      <c r="R301" s="268">
        <v>0.6</v>
      </c>
      <c r="S301" s="268">
        <v>0.55000000000000004</v>
      </c>
      <c r="T301" s="271">
        <v>0.46</v>
      </c>
      <c r="U301" s="268">
        <v>8.3800000000000008</v>
      </c>
      <c r="V301" s="268">
        <v>22.4</v>
      </c>
      <c r="W301" s="272">
        <v>0.28263888888888888</v>
      </c>
      <c r="X301" s="268">
        <v>1.1000000000000001</v>
      </c>
      <c r="Y301" s="268">
        <v>26.1</v>
      </c>
      <c r="Z301" s="268">
        <v>5.07</v>
      </c>
      <c r="AA301" s="268">
        <v>4.2699999999999996</v>
      </c>
      <c r="AB301" s="79">
        <v>70.900000000000006</v>
      </c>
      <c r="AC301" s="79">
        <v>30.5</v>
      </c>
      <c r="AD301" s="79">
        <v>47.3</v>
      </c>
      <c r="AE301" s="268" t="s">
        <v>763</v>
      </c>
      <c r="AF301" s="268" t="s">
        <v>763</v>
      </c>
      <c r="AG301" s="268" t="s">
        <v>763</v>
      </c>
      <c r="AH301" s="268" t="s">
        <v>763</v>
      </c>
      <c r="AI301" s="268" t="s">
        <v>763</v>
      </c>
      <c r="AJ301" s="268" t="s">
        <v>763</v>
      </c>
      <c r="AK301" s="268" t="s">
        <v>763</v>
      </c>
      <c r="AL301" s="268" t="s">
        <v>763</v>
      </c>
      <c r="AM301" s="268" t="s">
        <v>763</v>
      </c>
      <c r="AN301" s="268" t="s">
        <v>763</v>
      </c>
      <c r="AO301" s="268" t="s">
        <v>763</v>
      </c>
      <c r="AP301" s="268" t="s">
        <v>763</v>
      </c>
      <c r="AQ301" s="268" t="s">
        <v>763</v>
      </c>
      <c r="AR301" s="268" t="s">
        <v>763</v>
      </c>
      <c r="AS301" s="268" t="s">
        <v>763</v>
      </c>
      <c r="AT301" s="265"/>
      <c r="AU301" s="265"/>
      <c r="AV301" s="265"/>
      <c r="AW301" s="265"/>
      <c r="AX301" s="265"/>
      <c r="AY301" s="265"/>
    </row>
    <row r="302" spans="1:51" x14ac:dyDescent="0.2">
      <c r="A302" s="265" t="s">
        <v>756</v>
      </c>
      <c r="B302" s="268" t="s">
        <v>395</v>
      </c>
      <c r="C302" s="268" t="s">
        <v>757</v>
      </c>
      <c r="D302" s="265"/>
      <c r="E302" s="269">
        <v>44803</v>
      </c>
      <c r="F302" s="268" t="s">
        <v>70</v>
      </c>
      <c r="G302" s="268" t="s">
        <v>1126</v>
      </c>
      <c r="H302" s="265" t="s">
        <v>1102</v>
      </c>
      <c r="I302" s="268">
        <v>1</v>
      </c>
      <c r="J302" s="268" t="s">
        <v>760</v>
      </c>
      <c r="K302" s="270">
        <v>0.40833333333333338</v>
      </c>
      <c r="L302" s="268">
        <v>2</v>
      </c>
      <c r="M302" s="268">
        <v>1</v>
      </c>
      <c r="N302" s="268" t="s">
        <v>757</v>
      </c>
      <c r="O302" s="268" t="s">
        <v>762</v>
      </c>
      <c r="P302" s="268">
        <v>1.1000000000000001</v>
      </c>
      <c r="Q302" s="268">
        <v>0.6</v>
      </c>
      <c r="R302" s="268">
        <v>0.5</v>
      </c>
      <c r="S302" s="268">
        <v>0.55000000000000004</v>
      </c>
      <c r="T302" s="271">
        <v>0.5</v>
      </c>
      <c r="U302" s="268">
        <v>7.96</v>
      </c>
      <c r="V302" s="268">
        <v>24.5</v>
      </c>
      <c r="W302" s="272">
        <v>0.29166666666666669</v>
      </c>
      <c r="X302" s="268">
        <v>0.15</v>
      </c>
      <c r="Y302" s="268">
        <v>25.5</v>
      </c>
      <c r="Z302" s="268">
        <v>4.88</v>
      </c>
      <c r="AA302" s="268">
        <v>4.0999999999999996</v>
      </c>
      <c r="AB302" s="79">
        <v>70</v>
      </c>
      <c r="AC302" s="79">
        <v>30.6</v>
      </c>
      <c r="AD302" s="79">
        <v>47.4</v>
      </c>
      <c r="AE302" s="268" t="s">
        <v>763</v>
      </c>
      <c r="AF302" s="268" t="s">
        <v>763</v>
      </c>
      <c r="AG302" s="268" t="s">
        <v>763</v>
      </c>
      <c r="AH302" s="268" t="s">
        <v>763</v>
      </c>
      <c r="AI302" s="268" t="s">
        <v>763</v>
      </c>
      <c r="AJ302" s="268" t="s">
        <v>763</v>
      </c>
      <c r="AK302" s="268" t="s">
        <v>763</v>
      </c>
      <c r="AL302" s="268" t="s">
        <v>763</v>
      </c>
      <c r="AM302" s="268" t="s">
        <v>763</v>
      </c>
      <c r="AN302" s="268" t="s">
        <v>763</v>
      </c>
      <c r="AO302" s="268" t="s">
        <v>763</v>
      </c>
      <c r="AP302" s="268" t="s">
        <v>763</v>
      </c>
      <c r="AQ302" s="268" t="s">
        <v>763</v>
      </c>
      <c r="AR302" s="268" t="s">
        <v>763</v>
      </c>
      <c r="AS302" s="268" t="s">
        <v>763</v>
      </c>
      <c r="AT302" s="265"/>
      <c r="AU302" s="265"/>
      <c r="AV302" s="265"/>
      <c r="AW302" s="265"/>
      <c r="AX302" s="265"/>
      <c r="AY302" s="265"/>
    </row>
    <row r="303" spans="1:51" x14ac:dyDescent="0.2">
      <c r="A303" s="265" t="s">
        <v>756</v>
      </c>
      <c r="B303" s="268" t="s">
        <v>395</v>
      </c>
      <c r="C303" s="268" t="s">
        <v>764</v>
      </c>
      <c r="D303" s="265"/>
      <c r="E303" s="269">
        <v>44803</v>
      </c>
      <c r="F303" s="268" t="s">
        <v>70</v>
      </c>
      <c r="G303" s="268" t="s">
        <v>1126</v>
      </c>
      <c r="H303" s="265" t="s">
        <v>1102</v>
      </c>
      <c r="I303" s="268">
        <v>1</v>
      </c>
      <c r="J303" s="268" t="s">
        <v>760</v>
      </c>
      <c r="K303" s="270">
        <v>0.40833333333333338</v>
      </c>
      <c r="L303" s="268">
        <v>2</v>
      </c>
      <c r="M303" s="268">
        <v>1</v>
      </c>
      <c r="N303" s="268" t="s">
        <v>757</v>
      </c>
      <c r="O303" s="268" t="s">
        <v>762</v>
      </c>
      <c r="P303" s="268">
        <v>1.1000000000000001</v>
      </c>
      <c r="Q303" s="268">
        <v>0.6</v>
      </c>
      <c r="R303" s="268">
        <v>0.5</v>
      </c>
      <c r="S303" s="268">
        <v>0.55000000000000004</v>
      </c>
      <c r="T303" s="271">
        <v>0.5</v>
      </c>
      <c r="U303" s="268">
        <v>7.96</v>
      </c>
      <c r="V303" s="268">
        <v>24.5</v>
      </c>
      <c r="W303" s="272">
        <v>0.29166666666666669</v>
      </c>
      <c r="X303" s="268">
        <v>0.55000000000000004</v>
      </c>
      <c r="Y303" s="268">
        <v>25.7</v>
      </c>
      <c r="Z303" s="268">
        <v>4.63</v>
      </c>
      <c r="AA303" s="268">
        <v>3.9</v>
      </c>
      <c r="AB303" s="79">
        <v>56.76</v>
      </c>
      <c r="AC303" s="79">
        <v>30.5</v>
      </c>
      <c r="AD303" s="79">
        <v>47.2</v>
      </c>
      <c r="AE303" s="268">
        <v>0.48</v>
      </c>
      <c r="AF303" s="268">
        <v>0.43</v>
      </c>
      <c r="AG303" s="268">
        <v>0.01</v>
      </c>
      <c r="AH303" s="268">
        <v>0.44</v>
      </c>
      <c r="AI303" s="268">
        <v>56.34</v>
      </c>
      <c r="AJ303" s="79">
        <v>56.78</v>
      </c>
      <c r="AK303" s="268">
        <v>202.99</v>
      </c>
      <c r="AL303" s="268">
        <v>28.75</v>
      </c>
      <c r="AM303" s="268">
        <v>7.06</v>
      </c>
      <c r="AN303" s="268">
        <v>85.08</v>
      </c>
      <c r="AO303" s="268">
        <v>85.52</v>
      </c>
      <c r="AP303" s="268">
        <v>5.82</v>
      </c>
      <c r="AQ303" s="268">
        <v>0.03</v>
      </c>
      <c r="AR303" s="271">
        <v>1</v>
      </c>
      <c r="AS303" s="268">
        <v>5.85</v>
      </c>
      <c r="AT303" s="265"/>
      <c r="AU303" s="265"/>
      <c r="AV303" s="265"/>
      <c r="AW303" s="265"/>
      <c r="AX303" s="265"/>
      <c r="AY303" s="265"/>
    </row>
    <row r="304" spans="1:51" x14ac:dyDescent="0.2">
      <c r="A304" s="265" t="s">
        <v>756</v>
      </c>
      <c r="B304" s="268" t="s">
        <v>395</v>
      </c>
      <c r="C304" s="268" t="s">
        <v>765</v>
      </c>
      <c r="D304" s="265"/>
      <c r="E304" s="269">
        <v>44803</v>
      </c>
      <c r="F304" s="268" t="s">
        <v>70</v>
      </c>
      <c r="G304" s="268" t="s">
        <v>1126</v>
      </c>
      <c r="H304" s="265" t="s">
        <v>1102</v>
      </c>
      <c r="I304" s="268">
        <v>1</v>
      </c>
      <c r="J304" s="268" t="s">
        <v>760</v>
      </c>
      <c r="K304" s="270">
        <v>0.40833333333333338</v>
      </c>
      <c r="L304" s="268">
        <v>2</v>
      </c>
      <c r="M304" s="268">
        <v>1</v>
      </c>
      <c r="N304" s="268" t="s">
        <v>757</v>
      </c>
      <c r="O304" s="268" t="s">
        <v>762</v>
      </c>
      <c r="P304" s="268">
        <v>1.1000000000000001</v>
      </c>
      <c r="Q304" s="268">
        <v>0.6</v>
      </c>
      <c r="R304" s="268">
        <v>0.5</v>
      </c>
      <c r="S304" s="268">
        <v>0.55000000000000004</v>
      </c>
      <c r="T304" s="271">
        <v>0.5</v>
      </c>
      <c r="U304" s="268">
        <v>7.96</v>
      </c>
      <c r="V304" s="268">
        <v>24.5</v>
      </c>
      <c r="W304" s="272">
        <v>0.29166666666666669</v>
      </c>
      <c r="X304" s="268">
        <v>0.8</v>
      </c>
      <c r="Y304" s="268">
        <v>25.7</v>
      </c>
      <c r="Z304" s="268">
        <v>4.46</v>
      </c>
      <c r="AA304" s="268">
        <v>3.75</v>
      </c>
      <c r="AB304" s="79">
        <v>66.2</v>
      </c>
      <c r="AC304" s="79">
        <v>30.7</v>
      </c>
      <c r="AD304" s="79">
        <v>47.5</v>
      </c>
      <c r="AE304" s="268" t="s">
        <v>763</v>
      </c>
      <c r="AF304" s="268" t="s">
        <v>763</v>
      </c>
      <c r="AG304" s="268" t="s">
        <v>763</v>
      </c>
      <c r="AH304" s="268" t="s">
        <v>763</v>
      </c>
      <c r="AI304" s="268" t="s">
        <v>763</v>
      </c>
      <c r="AJ304" s="268" t="s">
        <v>763</v>
      </c>
      <c r="AK304" s="268" t="s">
        <v>763</v>
      </c>
      <c r="AL304" s="268" t="s">
        <v>763</v>
      </c>
      <c r="AM304" s="268" t="s">
        <v>763</v>
      </c>
      <c r="AN304" s="268" t="s">
        <v>763</v>
      </c>
      <c r="AO304" s="268" t="s">
        <v>763</v>
      </c>
      <c r="AP304" s="268" t="s">
        <v>763</v>
      </c>
      <c r="AQ304" s="268" t="s">
        <v>763</v>
      </c>
      <c r="AR304" s="268" t="s">
        <v>763</v>
      </c>
      <c r="AS304" s="268" t="s">
        <v>763</v>
      </c>
      <c r="AT304" s="265"/>
      <c r="AU304" s="265"/>
      <c r="AV304" s="265"/>
      <c r="AW304" s="265"/>
      <c r="AX304" s="265"/>
      <c r="AY304" s="265"/>
    </row>
    <row r="305" spans="1:51" x14ac:dyDescent="0.2">
      <c r="A305" s="265" t="s">
        <v>756</v>
      </c>
      <c r="B305" s="268" t="s">
        <v>397</v>
      </c>
      <c r="C305" s="268" t="s">
        <v>757</v>
      </c>
      <c r="D305" s="265"/>
      <c r="E305" s="269">
        <v>44803</v>
      </c>
      <c r="F305" s="268" t="s">
        <v>70</v>
      </c>
      <c r="G305" s="268" t="s">
        <v>1128</v>
      </c>
      <c r="H305" s="265" t="s">
        <v>1102</v>
      </c>
      <c r="I305" s="268">
        <v>0</v>
      </c>
      <c r="J305" s="268" t="s">
        <v>760</v>
      </c>
      <c r="K305" s="270">
        <v>0.40833333333333338</v>
      </c>
      <c r="L305" s="268">
        <v>3</v>
      </c>
      <c r="M305" s="268">
        <v>1</v>
      </c>
      <c r="N305" s="268" t="s">
        <v>757</v>
      </c>
      <c r="O305" s="268" t="s">
        <v>767</v>
      </c>
      <c r="P305" s="268">
        <v>1.65</v>
      </c>
      <c r="Q305" s="268">
        <v>0.7</v>
      </c>
      <c r="R305" s="268">
        <v>0.6</v>
      </c>
      <c r="S305" s="268">
        <v>0.65</v>
      </c>
      <c r="T305" s="271">
        <v>0.39</v>
      </c>
      <c r="U305" s="268">
        <v>7.16</v>
      </c>
      <c r="V305" s="268">
        <v>25.1</v>
      </c>
      <c r="W305" s="272">
        <v>0.30694444444444441</v>
      </c>
      <c r="X305" s="268">
        <v>0.15</v>
      </c>
      <c r="Y305" s="268">
        <v>25.5</v>
      </c>
      <c r="Z305" s="268">
        <v>4.63</v>
      </c>
      <c r="AA305" s="268">
        <v>3.89</v>
      </c>
      <c r="AB305" s="79">
        <v>67.3</v>
      </c>
      <c r="AC305" s="79">
        <v>30.9</v>
      </c>
      <c r="AD305" s="79">
        <v>47.8</v>
      </c>
      <c r="AE305" s="268" t="s">
        <v>763</v>
      </c>
      <c r="AF305" s="268" t="s">
        <v>763</v>
      </c>
      <c r="AG305" s="268" t="s">
        <v>763</v>
      </c>
      <c r="AH305" s="268" t="s">
        <v>763</v>
      </c>
      <c r="AI305" s="268" t="s">
        <v>763</v>
      </c>
      <c r="AJ305" s="268" t="s">
        <v>763</v>
      </c>
      <c r="AK305" s="268" t="s">
        <v>763</v>
      </c>
      <c r="AL305" s="268" t="s">
        <v>763</v>
      </c>
      <c r="AM305" s="268" t="s">
        <v>763</v>
      </c>
      <c r="AN305" s="268" t="s">
        <v>763</v>
      </c>
      <c r="AO305" s="268" t="s">
        <v>763</v>
      </c>
      <c r="AP305" s="268" t="s">
        <v>763</v>
      </c>
      <c r="AQ305" s="268" t="s">
        <v>763</v>
      </c>
      <c r="AR305" s="268" t="s">
        <v>763</v>
      </c>
      <c r="AS305" s="268" t="s">
        <v>763</v>
      </c>
      <c r="AT305" s="265"/>
      <c r="AU305" s="265"/>
      <c r="AV305" s="265"/>
      <c r="AW305" s="265"/>
      <c r="AX305" s="265"/>
      <c r="AY305" s="265"/>
    </row>
    <row r="306" spans="1:51" x14ac:dyDescent="0.2">
      <c r="A306" s="265" t="s">
        <v>756</v>
      </c>
      <c r="B306" s="268" t="s">
        <v>397</v>
      </c>
      <c r="C306" s="268" t="s">
        <v>764</v>
      </c>
      <c r="D306" s="265"/>
      <c r="E306" s="269">
        <v>44803</v>
      </c>
      <c r="F306" s="268" t="s">
        <v>70</v>
      </c>
      <c r="G306" s="268" t="s">
        <v>1128</v>
      </c>
      <c r="H306" s="265" t="s">
        <v>1102</v>
      </c>
      <c r="I306" s="268">
        <v>0</v>
      </c>
      <c r="J306" s="268" t="s">
        <v>760</v>
      </c>
      <c r="K306" s="270">
        <v>0.40833333333333338</v>
      </c>
      <c r="L306" s="268">
        <v>3</v>
      </c>
      <c r="M306" s="268">
        <v>1</v>
      </c>
      <c r="N306" s="268" t="s">
        <v>757</v>
      </c>
      <c r="O306" s="268" t="s">
        <v>767</v>
      </c>
      <c r="P306" s="268">
        <v>1.65</v>
      </c>
      <c r="Q306" s="268">
        <v>0.7</v>
      </c>
      <c r="R306" s="268">
        <v>0.6</v>
      </c>
      <c r="S306" s="268">
        <v>0.65</v>
      </c>
      <c r="T306" s="271">
        <v>0.39</v>
      </c>
      <c r="U306" s="268">
        <v>7.16</v>
      </c>
      <c r="V306" s="268">
        <v>25.1</v>
      </c>
      <c r="W306" s="272">
        <v>0.30902777777777779</v>
      </c>
      <c r="X306" s="268">
        <v>0.8</v>
      </c>
      <c r="Y306" s="268">
        <v>24.8</v>
      </c>
      <c r="Z306" s="268">
        <v>4.88</v>
      </c>
      <c r="AA306" s="268">
        <v>4.0999999999999996</v>
      </c>
      <c r="AB306" s="79">
        <v>71.400000000000006</v>
      </c>
      <c r="AC306" s="79">
        <v>30.5</v>
      </c>
      <c r="AD306" s="79">
        <v>47.4</v>
      </c>
      <c r="AE306" s="268">
        <v>0.46</v>
      </c>
      <c r="AF306" s="268">
        <v>0.88</v>
      </c>
      <c r="AG306" s="268">
        <v>0.23</v>
      </c>
      <c r="AH306" s="268">
        <v>1.1100000000000001</v>
      </c>
      <c r="AI306" s="268">
        <v>48.41</v>
      </c>
      <c r="AJ306" s="79">
        <v>49.52</v>
      </c>
      <c r="AK306" s="268">
        <v>151.53</v>
      </c>
      <c r="AL306" s="268">
        <v>22.38</v>
      </c>
      <c r="AM306" s="268">
        <v>6.77</v>
      </c>
      <c r="AN306" s="268">
        <v>70.790000000000006</v>
      </c>
      <c r="AO306" s="268">
        <v>71.900000000000006</v>
      </c>
      <c r="AP306" s="268">
        <v>4.7699999999999996</v>
      </c>
      <c r="AQ306" s="268">
        <v>0.03</v>
      </c>
      <c r="AR306" s="271">
        <v>1</v>
      </c>
      <c r="AS306" s="268">
        <v>4.8</v>
      </c>
      <c r="AT306" s="265"/>
      <c r="AU306" s="265"/>
      <c r="AV306" s="265"/>
      <c r="AW306" s="265"/>
      <c r="AX306" s="265"/>
      <c r="AY306" s="265"/>
    </row>
    <row r="307" spans="1:51" x14ac:dyDescent="0.2">
      <c r="A307" s="265" t="s">
        <v>756</v>
      </c>
      <c r="B307" s="268" t="s">
        <v>397</v>
      </c>
      <c r="C307" s="268" t="s">
        <v>765</v>
      </c>
      <c r="D307" s="265"/>
      <c r="E307" s="269">
        <v>44803</v>
      </c>
      <c r="F307" s="268" t="s">
        <v>70</v>
      </c>
      <c r="G307" s="268" t="s">
        <v>1128</v>
      </c>
      <c r="H307" s="265" t="s">
        <v>1102</v>
      </c>
      <c r="I307" s="268">
        <v>0</v>
      </c>
      <c r="J307" s="268" t="s">
        <v>760</v>
      </c>
      <c r="K307" s="270">
        <v>0.40833333333333338</v>
      </c>
      <c r="L307" s="268">
        <v>3</v>
      </c>
      <c r="M307" s="268">
        <v>1</v>
      </c>
      <c r="N307" s="268" t="s">
        <v>757</v>
      </c>
      <c r="O307" s="268" t="s">
        <v>767</v>
      </c>
      <c r="P307" s="268">
        <v>1.65</v>
      </c>
      <c r="Q307" s="268">
        <v>0.7</v>
      </c>
      <c r="R307" s="268">
        <v>0.6</v>
      </c>
      <c r="S307" s="268">
        <v>0.65</v>
      </c>
      <c r="T307" s="271">
        <v>0.39</v>
      </c>
      <c r="U307" s="268">
        <v>7.16</v>
      </c>
      <c r="V307" s="268">
        <v>25.1</v>
      </c>
      <c r="W307" s="272">
        <v>0.31180555555555556</v>
      </c>
      <c r="X307" s="268">
        <v>1.35</v>
      </c>
      <c r="Y307" s="268">
        <v>25.5</v>
      </c>
      <c r="Z307" s="268">
        <v>4.67</v>
      </c>
      <c r="AA307" s="268">
        <v>3.92</v>
      </c>
      <c r="AB307" s="79">
        <v>67.7</v>
      </c>
      <c r="AC307" s="79">
        <v>30.9</v>
      </c>
      <c r="AD307" s="79">
        <v>47.9</v>
      </c>
      <c r="AE307" s="268" t="s">
        <v>763</v>
      </c>
      <c r="AF307" s="268" t="s">
        <v>763</v>
      </c>
      <c r="AG307" s="268" t="s">
        <v>763</v>
      </c>
      <c r="AH307" s="268" t="s">
        <v>763</v>
      </c>
      <c r="AI307" s="268" t="s">
        <v>763</v>
      </c>
      <c r="AJ307" s="268" t="s">
        <v>763</v>
      </c>
      <c r="AK307" s="268" t="s">
        <v>763</v>
      </c>
      <c r="AL307" s="268" t="s">
        <v>763</v>
      </c>
      <c r="AM307" s="268" t="s">
        <v>763</v>
      </c>
      <c r="AN307" s="268" t="s">
        <v>763</v>
      </c>
      <c r="AO307" s="268" t="s">
        <v>763</v>
      </c>
      <c r="AP307" s="268" t="s">
        <v>763</v>
      </c>
      <c r="AQ307" s="268" t="s">
        <v>763</v>
      </c>
      <c r="AR307" s="268" t="s">
        <v>763</v>
      </c>
      <c r="AS307" s="268" t="s">
        <v>763</v>
      </c>
      <c r="AT307" s="265"/>
      <c r="AU307" s="265"/>
      <c r="AV307" s="265"/>
      <c r="AW307" s="265"/>
      <c r="AX307" s="265"/>
      <c r="AY307" s="265"/>
    </row>
    <row r="308" spans="1:51" x14ac:dyDescent="0.2">
      <c r="A308" s="265" t="s">
        <v>756</v>
      </c>
      <c r="B308" s="268" t="s">
        <v>399</v>
      </c>
      <c r="C308" s="268" t="s">
        <v>757</v>
      </c>
      <c r="D308" s="265"/>
      <c r="E308" s="269">
        <v>44803</v>
      </c>
      <c r="F308" s="268" t="s">
        <v>70</v>
      </c>
      <c r="G308" s="268" t="s">
        <v>1129</v>
      </c>
      <c r="H308" s="265" t="s">
        <v>1102</v>
      </c>
      <c r="I308" s="268">
        <v>2</v>
      </c>
      <c r="J308" s="268" t="s">
        <v>760</v>
      </c>
      <c r="K308" s="270">
        <v>0.40833333333333338</v>
      </c>
      <c r="L308" s="268">
        <v>2</v>
      </c>
      <c r="M308" s="268">
        <v>1</v>
      </c>
      <c r="N308" s="268" t="s">
        <v>757</v>
      </c>
      <c r="O308" s="268" t="s">
        <v>761</v>
      </c>
      <c r="P308" s="268">
        <v>1.05</v>
      </c>
      <c r="Q308" s="268">
        <v>0.75</v>
      </c>
      <c r="R308" s="268">
        <v>0.7</v>
      </c>
      <c r="S308" s="268">
        <v>0.72499999999999998</v>
      </c>
      <c r="T308" s="271">
        <v>0.69</v>
      </c>
      <c r="U308" s="268">
        <v>8.15</v>
      </c>
      <c r="V308" s="268">
        <v>24.2</v>
      </c>
      <c r="W308" s="272">
        <v>0.31944444444444448</v>
      </c>
      <c r="X308" s="268">
        <v>0.15</v>
      </c>
      <c r="Y308" s="268">
        <v>25.4</v>
      </c>
      <c r="Z308" s="268">
        <v>5.08</v>
      </c>
      <c r="AA308" s="268">
        <v>4.2699999999999996</v>
      </c>
      <c r="AB308" s="79">
        <v>74.8</v>
      </c>
      <c r="AC308" s="79">
        <v>30.8</v>
      </c>
      <c r="AD308" s="79">
        <v>47.6</v>
      </c>
      <c r="AE308" s="268" t="s">
        <v>763</v>
      </c>
      <c r="AF308" s="268" t="s">
        <v>763</v>
      </c>
      <c r="AG308" s="268" t="s">
        <v>763</v>
      </c>
      <c r="AH308" s="268" t="s">
        <v>763</v>
      </c>
      <c r="AI308" s="268" t="s">
        <v>763</v>
      </c>
      <c r="AJ308" s="268" t="s">
        <v>763</v>
      </c>
      <c r="AK308" s="268" t="s">
        <v>763</v>
      </c>
      <c r="AL308" s="268" t="s">
        <v>763</v>
      </c>
      <c r="AM308" s="268" t="s">
        <v>763</v>
      </c>
      <c r="AN308" s="268" t="s">
        <v>763</v>
      </c>
      <c r="AO308" s="268" t="s">
        <v>763</v>
      </c>
      <c r="AP308" s="268" t="s">
        <v>763</v>
      </c>
      <c r="AQ308" s="268" t="s">
        <v>763</v>
      </c>
      <c r="AR308" s="268" t="s">
        <v>763</v>
      </c>
      <c r="AS308" s="268" t="s">
        <v>763</v>
      </c>
      <c r="AT308" s="265"/>
      <c r="AU308" s="265"/>
      <c r="AV308" s="265"/>
      <c r="AW308" s="265"/>
      <c r="AX308" s="265"/>
      <c r="AY308" s="265"/>
    </row>
    <row r="309" spans="1:51" x14ac:dyDescent="0.2">
      <c r="A309" s="265" t="s">
        <v>756</v>
      </c>
      <c r="B309" s="268" t="s">
        <v>399</v>
      </c>
      <c r="C309" s="268" t="s">
        <v>764</v>
      </c>
      <c r="D309" s="265"/>
      <c r="E309" s="269">
        <v>44803</v>
      </c>
      <c r="F309" s="268" t="s">
        <v>70</v>
      </c>
      <c r="G309" s="268" t="s">
        <v>1129</v>
      </c>
      <c r="H309" s="265" t="s">
        <v>1102</v>
      </c>
      <c r="I309" s="268">
        <v>2</v>
      </c>
      <c r="J309" s="268" t="s">
        <v>760</v>
      </c>
      <c r="K309" s="270">
        <v>0.40833333333333338</v>
      </c>
      <c r="L309" s="268">
        <v>2</v>
      </c>
      <c r="M309" s="268">
        <v>1</v>
      </c>
      <c r="N309" s="268" t="s">
        <v>757</v>
      </c>
      <c r="O309" s="268" t="s">
        <v>761</v>
      </c>
      <c r="P309" s="268">
        <v>1.05</v>
      </c>
      <c r="Q309" s="268">
        <v>0.75</v>
      </c>
      <c r="R309" s="268">
        <v>0.7</v>
      </c>
      <c r="S309" s="268">
        <v>0.72499999999999998</v>
      </c>
      <c r="T309" s="271">
        <v>0.69</v>
      </c>
      <c r="U309" s="268">
        <v>8.15</v>
      </c>
      <c r="V309" s="268">
        <v>24.2</v>
      </c>
      <c r="W309" s="272">
        <v>0.32222222222222224</v>
      </c>
      <c r="X309" s="268">
        <v>0.5</v>
      </c>
      <c r="Y309" s="268">
        <v>25.4</v>
      </c>
      <c r="Z309" s="268">
        <v>4.79</v>
      </c>
      <c r="AA309" s="268">
        <v>4.03</v>
      </c>
      <c r="AB309" s="79">
        <v>69.599999999999994</v>
      </c>
      <c r="AC309" s="79">
        <v>30.4</v>
      </c>
      <c r="AD309" s="79">
        <v>47.1</v>
      </c>
      <c r="AE309" s="268">
        <v>0.41</v>
      </c>
      <c r="AF309" s="268">
        <v>0.88</v>
      </c>
      <c r="AG309" s="268">
        <v>0.03</v>
      </c>
      <c r="AH309" s="268">
        <v>0.9</v>
      </c>
      <c r="AI309" s="268">
        <v>50.36</v>
      </c>
      <c r="AJ309" s="79">
        <v>51.26</v>
      </c>
      <c r="AK309" s="268">
        <v>176.38</v>
      </c>
      <c r="AL309" s="268">
        <v>26.09</v>
      </c>
      <c r="AM309" s="268">
        <v>6.76</v>
      </c>
      <c r="AN309" s="268">
        <v>76.44</v>
      </c>
      <c r="AO309" s="268">
        <v>77.349999999999994</v>
      </c>
      <c r="AP309" s="268">
        <v>4.92</v>
      </c>
      <c r="AQ309" s="268">
        <v>0.03</v>
      </c>
      <c r="AR309" s="271">
        <v>1</v>
      </c>
      <c r="AS309" s="268">
        <v>4.95</v>
      </c>
      <c r="AT309" s="265"/>
      <c r="AU309" s="265"/>
      <c r="AV309" s="265"/>
      <c r="AW309" s="265"/>
      <c r="AX309" s="265"/>
      <c r="AY309" s="265"/>
    </row>
    <row r="310" spans="1:51" x14ac:dyDescent="0.2">
      <c r="A310" s="265" t="s">
        <v>756</v>
      </c>
      <c r="B310" s="268" t="s">
        <v>399</v>
      </c>
      <c r="C310" s="268" t="s">
        <v>765</v>
      </c>
      <c r="D310" s="265"/>
      <c r="E310" s="269">
        <v>44803</v>
      </c>
      <c r="F310" s="268" t="s">
        <v>70</v>
      </c>
      <c r="G310" s="268" t="s">
        <v>1129</v>
      </c>
      <c r="H310" s="265" t="s">
        <v>1102</v>
      </c>
      <c r="I310" s="268">
        <v>2</v>
      </c>
      <c r="J310" s="268" t="s">
        <v>760</v>
      </c>
      <c r="K310" s="270">
        <v>0.40833333333333338</v>
      </c>
      <c r="L310" s="268">
        <v>2</v>
      </c>
      <c r="M310" s="268">
        <v>1</v>
      </c>
      <c r="N310" s="268" t="s">
        <v>757</v>
      </c>
      <c r="O310" s="268" t="s">
        <v>761</v>
      </c>
      <c r="P310" s="268">
        <v>1.05</v>
      </c>
      <c r="Q310" s="268">
        <v>0.75</v>
      </c>
      <c r="R310" s="268">
        <v>0.7</v>
      </c>
      <c r="S310" s="268">
        <v>0.72499999999999998</v>
      </c>
      <c r="T310" s="271">
        <v>0.69</v>
      </c>
      <c r="U310" s="268">
        <v>8.15</v>
      </c>
      <c r="V310" s="268">
        <v>24.2</v>
      </c>
      <c r="W310" s="272">
        <v>0.32361111111111113</v>
      </c>
      <c r="X310" s="268">
        <v>0.75</v>
      </c>
      <c r="Y310" s="268">
        <v>25.6</v>
      </c>
      <c r="Z310" s="268">
        <v>4.7300000000000004</v>
      </c>
      <c r="AA310" s="268">
        <v>3.97</v>
      </c>
      <c r="AB310" s="79">
        <v>68.5</v>
      </c>
      <c r="AC310" s="79">
        <v>30.8</v>
      </c>
      <c r="AD310" s="79">
        <v>47.7</v>
      </c>
      <c r="AE310" s="268" t="s">
        <v>763</v>
      </c>
      <c r="AF310" s="268" t="s">
        <v>763</v>
      </c>
      <c r="AG310" s="268" t="s">
        <v>763</v>
      </c>
      <c r="AH310" s="268" t="s">
        <v>763</v>
      </c>
      <c r="AI310" s="268" t="s">
        <v>763</v>
      </c>
      <c r="AJ310" s="268" t="s">
        <v>763</v>
      </c>
      <c r="AK310" s="268" t="s">
        <v>763</v>
      </c>
      <c r="AL310" s="268" t="s">
        <v>763</v>
      </c>
      <c r="AM310" s="268" t="s">
        <v>763</v>
      </c>
      <c r="AN310" s="268" t="s">
        <v>763</v>
      </c>
      <c r="AO310" s="268" t="s">
        <v>763</v>
      </c>
      <c r="AP310" s="268" t="s">
        <v>763</v>
      </c>
      <c r="AQ310" s="268" t="s">
        <v>763</v>
      </c>
      <c r="AR310" s="268" t="s">
        <v>763</v>
      </c>
      <c r="AS310" s="268" t="s">
        <v>763</v>
      </c>
      <c r="AT310" s="265"/>
      <c r="AU310" s="265"/>
      <c r="AV310" s="265"/>
      <c r="AW310" s="265"/>
      <c r="AX310" s="265"/>
      <c r="AY310" s="265"/>
    </row>
    <row r="311" spans="1:51" x14ac:dyDescent="0.2">
      <c r="A311" s="265" t="s">
        <v>756</v>
      </c>
      <c r="B311" s="268" t="s">
        <v>656</v>
      </c>
      <c r="C311" s="268" t="s">
        <v>764</v>
      </c>
      <c r="D311" s="265"/>
      <c r="E311" s="269">
        <v>44803</v>
      </c>
      <c r="F311" s="268" t="s">
        <v>793</v>
      </c>
      <c r="G311" s="268" t="s">
        <v>1130</v>
      </c>
      <c r="H311" s="265" t="s">
        <v>772</v>
      </c>
      <c r="I311" s="268">
        <v>0</v>
      </c>
      <c r="J311" s="268" t="s">
        <v>519</v>
      </c>
      <c r="K311" s="268" t="s">
        <v>761</v>
      </c>
      <c r="L311" s="268">
        <v>2</v>
      </c>
      <c r="M311" s="268">
        <v>1</v>
      </c>
      <c r="N311" s="268" t="s">
        <v>761</v>
      </c>
      <c r="O311" s="268" t="s">
        <v>761</v>
      </c>
      <c r="P311" s="268">
        <v>0.2</v>
      </c>
      <c r="Q311" s="268" t="s">
        <v>761</v>
      </c>
      <c r="R311" s="79" t="s">
        <v>761</v>
      </c>
      <c r="S311" s="268">
        <v>0.2</v>
      </c>
      <c r="T311" s="271">
        <v>1</v>
      </c>
      <c r="U311" s="268" t="s">
        <v>761</v>
      </c>
      <c r="V311" s="268" t="s">
        <v>761</v>
      </c>
      <c r="W311" s="272">
        <v>0.30624999999999997</v>
      </c>
      <c r="X311" s="268">
        <v>0.1</v>
      </c>
      <c r="Y311" s="268" t="s">
        <v>761</v>
      </c>
      <c r="Z311" s="268" t="s">
        <v>761</v>
      </c>
      <c r="AA311" s="268" t="s">
        <v>761</v>
      </c>
      <c r="AB311" s="79" t="s">
        <v>761</v>
      </c>
      <c r="AC311" s="79">
        <v>0.2</v>
      </c>
      <c r="AD311" s="79">
        <v>0.498</v>
      </c>
      <c r="AE311" s="268">
        <v>0.69</v>
      </c>
      <c r="AF311" s="268">
        <v>22.02</v>
      </c>
      <c r="AG311" s="268">
        <v>57.15</v>
      </c>
      <c r="AH311" s="268">
        <v>79.180000000000007</v>
      </c>
      <c r="AI311" s="268">
        <v>17.66</v>
      </c>
      <c r="AJ311" s="79">
        <v>96.83</v>
      </c>
      <c r="AK311" s="268">
        <v>1126.9100000000001</v>
      </c>
      <c r="AL311" s="268">
        <v>105.14</v>
      </c>
      <c r="AM311" s="268">
        <v>10.72</v>
      </c>
      <c r="AN311" s="268">
        <v>122.8</v>
      </c>
      <c r="AO311" s="268">
        <v>201.97</v>
      </c>
      <c r="AP311" s="268">
        <v>20.91</v>
      </c>
      <c r="AQ311" s="268">
        <v>0.03</v>
      </c>
      <c r="AR311" s="271">
        <v>1</v>
      </c>
      <c r="AS311" s="268">
        <v>20.94</v>
      </c>
      <c r="AT311" s="265"/>
      <c r="AU311" s="265"/>
      <c r="AV311" s="265"/>
      <c r="AW311" s="265"/>
      <c r="AX311" s="265"/>
      <c r="AY311" s="265"/>
    </row>
    <row r="312" spans="1:51" x14ac:dyDescent="0.2">
      <c r="A312" s="265" t="s">
        <v>756</v>
      </c>
      <c r="B312" s="268" t="s">
        <v>659</v>
      </c>
      <c r="C312" s="268" t="s">
        <v>764</v>
      </c>
      <c r="D312" s="265"/>
      <c r="E312" s="269">
        <v>44803</v>
      </c>
      <c r="F312" s="268" t="s">
        <v>761</v>
      </c>
      <c r="G312" s="268" t="s">
        <v>1131</v>
      </c>
      <c r="H312" s="265" t="s">
        <v>761</v>
      </c>
      <c r="I312" s="268" t="s">
        <v>761</v>
      </c>
      <c r="J312" s="268" t="s">
        <v>761</v>
      </c>
      <c r="K312" s="268" t="s">
        <v>761</v>
      </c>
      <c r="L312" s="268" t="s">
        <v>761</v>
      </c>
      <c r="M312" s="268" t="s">
        <v>761</v>
      </c>
      <c r="N312" s="268" t="s">
        <v>761</v>
      </c>
      <c r="O312" s="268" t="s">
        <v>761</v>
      </c>
      <c r="P312" s="268" t="s">
        <v>761</v>
      </c>
      <c r="Q312" s="268" t="s">
        <v>761</v>
      </c>
      <c r="R312" s="268" t="s">
        <v>761</v>
      </c>
      <c r="S312" s="268" t="s">
        <v>761</v>
      </c>
      <c r="T312" s="268" t="s">
        <v>761</v>
      </c>
      <c r="U312" s="268" t="s">
        <v>761</v>
      </c>
      <c r="V312" s="268" t="s">
        <v>761</v>
      </c>
      <c r="W312" s="268" t="s">
        <v>761</v>
      </c>
      <c r="X312" s="268" t="s">
        <v>761</v>
      </c>
      <c r="Y312" s="268" t="s">
        <v>761</v>
      </c>
      <c r="Z312" s="268" t="s">
        <v>761</v>
      </c>
      <c r="AA312" s="268" t="s">
        <v>761</v>
      </c>
      <c r="AB312" s="79" t="s">
        <v>761</v>
      </c>
      <c r="AC312" s="79">
        <v>0.1</v>
      </c>
      <c r="AD312" s="79">
        <v>0.112</v>
      </c>
      <c r="AE312" s="268">
        <v>0.21</v>
      </c>
      <c r="AF312" s="268">
        <v>0.97</v>
      </c>
      <c r="AG312" s="268">
        <v>17.82</v>
      </c>
      <c r="AH312" s="268">
        <v>18.79</v>
      </c>
      <c r="AI312" s="268">
        <v>11.28</v>
      </c>
      <c r="AJ312" s="79">
        <v>30.07</v>
      </c>
      <c r="AK312" s="268">
        <v>59.68</v>
      </c>
      <c r="AL312" s="268">
        <v>2.8</v>
      </c>
      <c r="AM312" s="268">
        <v>21.32</v>
      </c>
      <c r="AN312" s="268">
        <v>14.08</v>
      </c>
      <c r="AO312" s="268">
        <v>32.869999999999997</v>
      </c>
      <c r="AP312" s="268">
        <v>1.78</v>
      </c>
      <c r="AQ312" s="268">
        <v>0.03</v>
      </c>
      <c r="AR312" s="271">
        <v>1</v>
      </c>
      <c r="AS312" s="268">
        <v>1.81</v>
      </c>
      <c r="AT312" s="265"/>
      <c r="AU312" s="265"/>
      <c r="AV312" s="265"/>
      <c r="AW312" s="265"/>
      <c r="AX312" s="265"/>
      <c r="AY312" s="265"/>
    </row>
    <row r="313" spans="1:51" x14ac:dyDescent="0.2">
      <c r="A313" s="265" t="s">
        <v>756</v>
      </c>
      <c r="B313" s="268" t="s">
        <v>400</v>
      </c>
      <c r="C313" s="268" t="s">
        <v>757</v>
      </c>
      <c r="D313" s="265"/>
      <c r="E313" s="269">
        <v>44803</v>
      </c>
      <c r="F313" s="268" t="s">
        <v>70</v>
      </c>
      <c r="G313" s="268" t="s">
        <v>1131</v>
      </c>
      <c r="H313" s="265" t="s">
        <v>1132</v>
      </c>
      <c r="I313" s="268">
        <v>2</v>
      </c>
      <c r="J313" s="268" t="s">
        <v>760</v>
      </c>
      <c r="K313" s="270">
        <v>0.37777777777777777</v>
      </c>
      <c r="L313" s="268">
        <v>2</v>
      </c>
      <c r="M313" s="268">
        <v>1</v>
      </c>
      <c r="N313" s="268" t="s">
        <v>773</v>
      </c>
      <c r="O313" s="268" t="s">
        <v>1187</v>
      </c>
      <c r="P313" s="268">
        <v>0.45</v>
      </c>
      <c r="Q313" s="268" t="s">
        <v>761</v>
      </c>
      <c r="R313" s="79" t="s">
        <v>761</v>
      </c>
      <c r="S313" s="268">
        <v>0.45</v>
      </c>
      <c r="T313" s="271">
        <v>1</v>
      </c>
      <c r="U313" s="268" t="s">
        <v>761</v>
      </c>
      <c r="V313" s="268">
        <v>25.6</v>
      </c>
      <c r="W313" s="272">
        <v>0.2673611111111111</v>
      </c>
      <c r="X313" s="268">
        <v>0.15</v>
      </c>
      <c r="Y313" s="268">
        <v>16.7</v>
      </c>
      <c r="Z313" s="268">
        <v>8.35</v>
      </c>
      <c r="AA313" s="268">
        <v>8.33</v>
      </c>
      <c r="AB313" s="79">
        <v>85.87</v>
      </c>
      <c r="AC313" s="79">
        <v>0.3</v>
      </c>
      <c r="AD313" s="79">
        <v>6.03</v>
      </c>
      <c r="AE313" s="268" t="s">
        <v>763</v>
      </c>
      <c r="AF313" s="268" t="s">
        <v>763</v>
      </c>
      <c r="AG313" s="268" t="s">
        <v>763</v>
      </c>
      <c r="AH313" s="268" t="s">
        <v>763</v>
      </c>
      <c r="AI313" s="268" t="s">
        <v>763</v>
      </c>
      <c r="AJ313" s="268" t="s">
        <v>763</v>
      </c>
      <c r="AK313" s="268" t="s">
        <v>763</v>
      </c>
      <c r="AL313" s="268" t="s">
        <v>763</v>
      </c>
      <c r="AM313" s="268" t="s">
        <v>763</v>
      </c>
      <c r="AN313" s="268" t="s">
        <v>763</v>
      </c>
      <c r="AO313" s="268" t="s">
        <v>763</v>
      </c>
      <c r="AP313" s="268" t="s">
        <v>763</v>
      </c>
      <c r="AQ313" s="268" t="s">
        <v>763</v>
      </c>
      <c r="AR313" s="268" t="s">
        <v>763</v>
      </c>
      <c r="AS313" s="268" t="s">
        <v>763</v>
      </c>
      <c r="AT313" s="265"/>
      <c r="AU313" s="265"/>
      <c r="AV313" s="265"/>
      <c r="AW313" s="265"/>
      <c r="AX313" s="265"/>
      <c r="AY313" s="265"/>
    </row>
    <row r="314" spans="1:51" x14ac:dyDescent="0.2">
      <c r="A314" s="265" t="s">
        <v>756</v>
      </c>
      <c r="B314" s="268" t="s">
        <v>400</v>
      </c>
      <c r="C314" s="268" t="s">
        <v>764</v>
      </c>
      <c r="D314" s="265"/>
      <c r="E314" s="269">
        <v>44803</v>
      </c>
      <c r="F314" s="268" t="s">
        <v>70</v>
      </c>
      <c r="G314" s="268" t="s">
        <v>1131</v>
      </c>
      <c r="H314" s="265" t="s">
        <v>1132</v>
      </c>
      <c r="I314" s="268">
        <v>2</v>
      </c>
      <c r="J314" s="268" t="s">
        <v>760</v>
      </c>
      <c r="K314" s="270">
        <v>0.37777777777777777</v>
      </c>
      <c r="L314" s="268">
        <v>2</v>
      </c>
      <c r="M314" s="268">
        <v>1</v>
      </c>
      <c r="N314" s="268" t="s">
        <v>773</v>
      </c>
      <c r="O314" s="268" t="s">
        <v>1187</v>
      </c>
      <c r="P314" s="268">
        <v>0.45</v>
      </c>
      <c r="Q314" s="268" t="s">
        <v>761</v>
      </c>
      <c r="R314" s="79" t="s">
        <v>761</v>
      </c>
      <c r="S314" s="268">
        <v>0.45</v>
      </c>
      <c r="T314" s="271">
        <v>1</v>
      </c>
      <c r="U314" s="268" t="s">
        <v>761</v>
      </c>
      <c r="V314" s="268">
        <v>25.6</v>
      </c>
      <c r="W314" s="268" t="s">
        <v>761</v>
      </c>
      <c r="X314" s="268" t="s">
        <v>761</v>
      </c>
      <c r="Y314" s="268" t="s">
        <v>761</v>
      </c>
      <c r="Z314" s="268" t="s">
        <v>761</v>
      </c>
      <c r="AA314" s="268" t="s">
        <v>761</v>
      </c>
      <c r="AB314" s="79" t="s">
        <v>761</v>
      </c>
      <c r="AC314" s="79">
        <v>1.4</v>
      </c>
      <c r="AD314" s="79">
        <v>2.8140000000000001</v>
      </c>
      <c r="AE314" s="268">
        <v>0.31</v>
      </c>
      <c r="AF314" s="268">
        <v>2.96</v>
      </c>
      <c r="AG314" s="268">
        <v>19.38</v>
      </c>
      <c r="AH314" s="268">
        <v>22.34</v>
      </c>
      <c r="AI314" s="268">
        <v>17.600000000000001</v>
      </c>
      <c r="AJ314" s="79">
        <v>39.94</v>
      </c>
      <c r="AK314" s="268">
        <v>87.12</v>
      </c>
      <c r="AL314" s="268">
        <v>10.33</v>
      </c>
      <c r="AM314" s="268">
        <v>8.44</v>
      </c>
      <c r="AN314" s="268">
        <v>27.93</v>
      </c>
      <c r="AO314" s="268">
        <v>50.27</v>
      </c>
      <c r="AP314" s="268">
        <v>3.14</v>
      </c>
      <c r="AQ314" s="268">
        <v>0.03</v>
      </c>
      <c r="AR314" s="271">
        <v>1</v>
      </c>
      <c r="AS314" s="268">
        <v>3.17</v>
      </c>
      <c r="AT314" s="265"/>
      <c r="AU314" s="265"/>
      <c r="AV314" s="265"/>
      <c r="AW314" s="265"/>
      <c r="AX314" s="265"/>
      <c r="AY314" s="265"/>
    </row>
    <row r="315" spans="1:51" x14ac:dyDescent="0.2">
      <c r="A315" s="265" t="s">
        <v>756</v>
      </c>
      <c r="B315" s="268" t="s">
        <v>400</v>
      </c>
      <c r="C315" s="268" t="s">
        <v>765</v>
      </c>
      <c r="D315" s="265"/>
      <c r="E315" s="269">
        <v>44803</v>
      </c>
      <c r="F315" s="268" t="s">
        <v>70</v>
      </c>
      <c r="G315" s="268" t="s">
        <v>1131</v>
      </c>
      <c r="H315" s="265" t="s">
        <v>1132</v>
      </c>
      <c r="I315" s="268">
        <v>2</v>
      </c>
      <c r="J315" s="268" t="s">
        <v>760</v>
      </c>
      <c r="K315" s="270">
        <v>0.37777777777777777</v>
      </c>
      <c r="L315" s="268">
        <v>2</v>
      </c>
      <c r="M315" s="268">
        <v>1</v>
      </c>
      <c r="N315" s="268" t="s">
        <v>773</v>
      </c>
      <c r="O315" s="268" t="s">
        <v>1187</v>
      </c>
      <c r="P315" s="268">
        <v>0.45</v>
      </c>
      <c r="Q315" s="268" t="s">
        <v>761</v>
      </c>
      <c r="R315" s="79" t="s">
        <v>761</v>
      </c>
      <c r="S315" s="268">
        <v>0.45</v>
      </c>
      <c r="T315" s="271">
        <v>1</v>
      </c>
      <c r="U315" s="268" t="s">
        <v>761</v>
      </c>
      <c r="V315" s="268">
        <v>25.6</v>
      </c>
      <c r="W315" s="272">
        <v>0.27083333333333331</v>
      </c>
      <c r="X315" s="268">
        <v>0.2</v>
      </c>
      <c r="Y315" s="268">
        <v>17</v>
      </c>
      <c r="Z315" s="268">
        <v>8.0500000000000007</v>
      </c>
      <c r="AA315" s="268">
        <v>8</v>
      </c>
      <c r="AB315" s="79">
        <v>83.31</v>
      </c>
      <c r="AC315" s="79">
        <v>1</v>
      </c>
      <c r="AD315" s="79">
        <v>1.883</v>
      </c>
      <c r="AE315" s="268" t="s">
        <v>763</v>
      </c>
      <c r="AF315" s="268" t="s">
        <v>763</v>
      </c>
      <c r="AG315" s="268" t="s">
        <v>763</v>
      </c>
      <c r="AH315" s="268" t="s">
        <v>763</v>
      </c>
      <c r="AI315" s="268" t="s">
        <v>763</v>
      </c>
      <c r="AJ315" s="268" t="s">
        <v>763</v>
      </c>
      <c r="AK315" s="268" t="s">
        <v>763</v>
      </c>
      <c r="AL315" s="268" t="s">
        <v>763</v>
      </c>
      <c r="AM315" s="268" t="s">
        <v>763</v>
      </c>
      <c r="AN315" s="268" t="s">
        <v>763</v>
      </c>
      <c r="AO315" s="268" t="s">
        <v>763</v>
      </c>
      <c r="AP315" s="268" t="s">
        <v>763</v>
      </c>
      <c r="AQ315" s="268" t="s">
        <v>763</v>
      </c>
      <c r="AR315" s="268" t="s">
        <v>763</v>
      </c>
      <c r="AS315" s="268" t="s">
        <v>763</v>
      </c>
      <c r="AT315" s="265"/>
      <c r="AU315" s="265"/>
      <c r="AV315" s="265"/>
      <c r="AW315" s="265"/>
      <c r="AX315" s="265"/>
      <c r="AY315" s="265"/>
    </row>
    <row r="316" spans="1:51" x14ac:dyDescent="0.2">
      <c r="A316" s="265" t="s">
        <v>756</v>
      </c>
      <c r="B316" s="268" t="s">
        <v>401</v>
      </c>
      <c r="C316" s="268" t="s">
        <v>757</v>
      </c>
      <c r="D316" s="265"/>
      <c r="E316" s="269">
        <v>44803</v>
      </c>
      <c r="F316" s="268" t="s">
        <v>70</v>
      </c>
      <c r="G316" s="268" t="s">
        <v>1131</v>
      </c>
      <c r="H316" s="265" t="s">
        <v>1132</v>
      </c>
      <c r="I316" s="268">
        <v>2</v>
      </c>
      <c r="J316" s="268" t="s">
        <v>760</v>
      </c>
      <c r="K316" s="270">
        <v>0.37777777777777777</v>
      </c>
      <c r="L316" s="268">
        <v>2</v>
      </c>
      <c r="M316" s="268">
        <v>1</v>
      </c>
      <c r="N316" s="268" t="s">
        <v>773</v>
      </c>
      <c r="O316" s="268" t="s">
        <v>1188</v>
      </c>
      <c r="P316" s="268">
        <v>0.74</v>
      </c>
      <c r="Q316" s="268" t="s">
        <v>761</v>
      </c>
      <c r="R316" s="79" t="s">
        <v>761</v>
      </c>
      <c r="S316" s="268">
        <v>0.74</v>
      </c>
      <c r="T316" s="271">
        <v>1</v>
      </c>
      <c r="U316" s="268">
        <v>8.57</v>
      </c>
      <c r="V316" s="268">
        <v>21.7</v>
      </c>
      <c r="W316" s="272">
        <v>0.28125</v>
      </c>
      <c r="X316" s="268">
        <v>0.15</v>
      </c>
      <c r="Y316" s="268">
        <v>21.6</v>
      </c>
      <c r="Z316" s="268">
        <v>8.31</v>
      </c>
      <c r="AA316" s="268">
        <v>8.1300000000000008</v>
      </c>
      <c r="AB316" s="79">
        <v>94.32</v>
      </c>
      <c r="AC316" s="79">
        <v>3.7</v>
      </c>
      <c r="AD316" s="79">
        <v>6.84</v>
      </c>
      <c r="AE316" s="268" t="s">
        <v>763</v>
      </c>
      <c r="AF316" s="268" t="s">
        <v>763</v>
      </c>
      <c r="AG316" s="268" t="s">
        <v>763</v>
      </c>
      <c r="AH316" s="268" t="s">
        <v>763</v>
      </c>
      <c r="AI316" s="268" t="s">
        <v>763</v>
      </c>
      <c r="AJ316" s="268" t="s">
        <v>763</v>
      </c>
      <c r="AK316" s="268" t="s">
        <v>763</v>
      </c>
      <c r="AL316" s="268" t="s">
        <v>763</v>
      </c>
      <c r="AM316" s="268" t="s">
        <v>763</v>
      </c>
      <c r="AN316" s="268" t="s">
        <v>763</v>
      </c>
      <c r="AO316" s="268" t="s">
        <v>763</v>
      </c>
      <c r="AP316" s="268" t="s">
        <v>763</v>
      </c>
      <c r="AQ316" s="268" t="s">
        <v>763</v>
      </c>
      <c r="AR316" s="268" t="s">
        <v>763</v>
      </c>
      <c r="AS316" s="268" t="s">
        <v>763</v>
      </c>
      <c r="AT316" s="265"/>
      <c r="AU316" s="265"/>
      <c r="AV316" s="265"/>
      <c r="AW316" s="265"/>
      <c r="AX316" s="265"/>
      <c r="AY316" s="265"/>
    </row>
    <row r="317" spans="1:51" x14ac:dyDescent="0.2">
      <c r="A317" s="265" t="s">
        <v>756</v>
      </c>
      <c r="B317" s="268" t="s">
        <v>401</v>
      </c>
      <c r="C317" s="268" t="s">
        <v>764</v>
      </c>
      <c r="D317" s="265"/>
      <c r="E317" s="269">
        <v>44803</v>
      </c>
      <c r="F317" s="268" t="s">
        <v>70</v>
      </c>
      <c r="G317" s="268" t="s">
        <v>1131</v>
      </c>
      <c r="H317" s="265" t="s">
        <v>1132</v>
      </c>
      <c r="I317" s="268">
        <v>2</v>
      </c>
      <c r="J317" s="268" t="s">
        <v>760</v>
      </c>
      <c r="K317" s="270">
        <v>0.37777777777777777</v>
      </c>
      <c r="L317" s="268">
        <v>2</v>
      </c>
      <c r="M317" s="268">
        <v>1</v>
      </c>
      <c r="N317" s="268" t="s">
        <v>773</v>
      </c>
      <c r="O317" s="268" t="s">
        <v>1188</v>
      </c>
      <c r="P317" s="268">
        <v>0.74</v>
      </c>
      <c r="Q317" s="268" t="s">
        <v>761</v>
      </c>
      <c r="R317" s="79" t="s">
        <v>761</v>
      </c>
      <c r="S317" s="268">
        <v>0.74</v>
      </c>
      <c r="T317" s="271">
        <v>1</v>
      </c>
      <c r="U317" s="268">
        <v>8.57</v>
      </c>
      <c r="V317" s="268">
        <v>21.7</v>
      </c>
      <c r="W317" s="268" t="s">
        <v>761</v>
      </c>
      <c r="X317" s="268" t="s">
        <v>761</v>
      </c>
      <c r="Y317" s="268" t="s">
        <v>761</v>
      </c>
      <c r="Z317" s="268" t="s">
        <v>761</v>
      </c>
      <c r="AA317" s="268" t="s">
        <v>761</v>
      </c>
      <c r="AB317" s="79" t="s">
        <v>761</v>
      </c>
      <c r="AC317" s="79">
        <v>9</v>
      </c>
      <c r="AD317" s="79">
        <v>7.5970000000000004</v>
      </c>
      <c r="AE317" s="268">
        <v>0.46</v>
      </c>
      <c r="AF317" s="268">
        <v>0.34</v>
      </c>
      <c r="AG317" s="268">
        <v>9.14</v>
      </c>
      <c r="AH317" s="268">
        <v>9.48</v>
      </c>
      <c r="AI317" s="268">
        <v>18.27</v>
      </c>
      <c r="AJ317" s="79">
        <v>27.75</v>
      </c>
      <c r="AK317" s="268">
        <v>191.56</v>
      </c>
      <c r="AL317" s="268">
        <v>28.18</v>
      </c>
      <c r="AM317" s="268">
        <v>6.8</v>
      </c>
      <c r="AN317" s="268">
        <v>46.44</v>
      </c>
      <c r="AO317" s="268">
        <v>55.92</v>
      </c>
      <c r="AP317" s="268">
        <v>5.85</v>
      </c>
      <c r="AQ317" s="268">
        <v>0.03</v>
      </c>
      <c r="AR317" s="271">
        <v>1</v>
      </c>
      <c r="AS317" s="268">
        <v>5.88</v>
      </c>
      <c r="AT317" s="265"/>
      <c r="AU317" s="265"/>
      <c r="AV317" s="265"/>
      <c r="AW317" s="265"/>
      <c r="AX317" s="265"/>
      <c r="AY317" s="265"/>
    </row>
    <row r="318" spans="1:51" x14ac:dyDescent="0.2">
      <c r="A318" s="265" t="s">
        <v>756</v>
      </c>
      <c r="B318" s="268" t="s">
        <v>401</v>
      </c>
      <c r="C318" s="268" t="s">
        <v>765</v>
      </c>
      <c r="D318" s="265"/>
      <c r="E318" s="269">
        <v>44803</v>
      </c>
      <c r="F318" s="268" t="s">
        <v>70</v>
      </c>
      <c r="G318" s="268" t="s">
        <v>1131</v>
      </c>
      <c r="H318" s="265" t="s">
        <v>1132</v>
      </c>
      <c r="I318" s="268">
        <v>2</v>
      </c>
      <c r="J318" s="268" t="s">
        <v>760</v>
      </c>
      <c r="K318" s="270">
        <v>0.37777777777777777</v>
      </c>
      <c r="L318" s="268">
        <v>2</v>
      </c>
      <c r="M318" s="268">
        <v>1</v>
      </c>
      <c r="N318" s="268" t="s">
        <v>773</v>
      </c>
      <c r="O318" s="268" t="s">
        <v>1188</v>
      </c>
      <c r="P318" s="268">
        <v>0.74</v>
      </c>
      <c r="Q318" s="268" t="s">
        <v>761</v>
      </c>
      <c r="R318" s="79" t="s">
        <v>761</v>
      </c>
      <c r="S318" s="268">
        <v>0.74</v>
      </c>
      <c r="T318" s="271">
        <v>1</v>
      </c>
      <c r="U318" s="268">
        <v>8.57</v>
      </c>
      <c r="V318" s="268">
        <v>21.7</v>
      </c>
      <c r="W318" s="272">
        <v>0.28472222222222221</v>
      </c>
      <c r="X318" s="268">
        <v>0.32</v>
      </c>
      <c r="Y318" s="268">
        <v>22</v>
      </c>
      <c r="Z318" s="268">
        <v>7.88</v>
      </c>
      <c r="AA318" s="268">
        <v>7.47</v>
      </c>
      <c r="AB318" s="79">
        <v>90.14</v>
      </c>
      <c r="AC318" s="79">
        <v>9.1999999999999993</v>
      </c>
      <c r="AD318" s="79">
        <v>15.81</v>
      </c>
      <c r="AE318" s="268" t="s">
        <v>763</v>
      </c>
      <c r="AF318" s="268" t="s">
        <v>763</v>
      </c>
      <c r="AG318" s="268" t="s">
        <v>763</v>
      </c>
      <c r="AH318" s="268" t="s">
        <v>763</v>
      </c>
      <c r="AI318" s="268" t="s">
        <v>763</v>
      </c>
      <c r="AJ318" s="268" t="s">
        <v>763</v>
      </c>
      <c r="AK318" s="268" t="s">
        <v>763</v>
      </c>
      <c r="AL318" s="268" t="s">
        <v>763</v>
      </c>
      <c r="AM318" s="268" t="s">
        <v>763</v>
      </c>
      <c r="AN318" s="268" t="s">
        <v>763</v>
      </c>
      <c r="AO318" s="268" t="s">
        <v>763</v>
      </c>
      <c r="AP318" s="268" t="s">
        <v>763</v>
      </c>
      <c r="AQ318" s="268" t="s">
        <v>763</v>
      </c>
      <c r="AR318" s="268" t="s">
        <v>763</v>
      </c>
      <c r="AS318" s="268" t="s">
        <v>763</v>
      </c>
      <c r="AT318" s="265"/>
      <c r="AU318" s="265"/>
      <c r="AV318" s="265"/>
      <c r="AW318" s="265"/>
      <c r="AX318" s="265"/>
      <c r="AY318" s="265"/>
    </row>
    <row r="319" spans="1:51" x14ac:dyDescent="0.2">
      <c r="A319" s="265" t="s">
        <v>756</v>
      </c>
      <c r="B319" s="268" t="s">
        <v>402</v>
      </c>
      <c r="C319" s="268" t="s">
        <v>757</v>
      </c>
      <c r="D319" s="265"/>
      <c r="E319" s="269">
        <v>44803</v>
      </c>
      <c r="F319" s="268" t="s">
        <v>70</v>
      </c>
      <c r="G319" s="268" t="s">
        <v>1131</v>
      </c>
      <c r="H319" s="265" t="s">
        <v>1132</v>
      </c>
      <c r="I319" s="268">
        <v>3</v>
      </c>
      <c r="J319" s="268" t="s">
        <v>760</v>
      </c>
      <c r="K319" s="270">
        <v>0.37777777777777777</v>
      </c>
      <c r="L319" s="268">
        <v>2</v>
      </c>
      <c r="M319" s="268">
        <v>1</v>
      </c>
      <c r="N319" s="268" t="s">
        <v>773</v>
      </c>
      <c r="O319" s="268" t="s">
        <v>1189</v>
      </c>
      <c r="P319" s="268">
        <v>0.9</v>
      </c>
      <c r="Q319" s="268" t="s">
        <v>761</v>
      </c>
      <c r="R319" s="79" t="s">
        <v>761</v>
      </c>
      <c r="S319" s="268">
        <v>0.9</v>
      </c>
      <c r="T319" s="271">
        <v>1</v>
      </c>
      <c r="U319" s="268">
        <v>8.6199999999999992</v>
      </c>
      <c r="V319" s="268">
        <v>22.8</v>
      </c>
      <c r="W319" s="272">
        <v>0.29791666666666666</v>
      </c>
      <c r="X319" s="268">
        <v>0.15</v>
      </c>
      <c r="Y319" s="268">
        <v>24.8</v>
      </c>
      <c r="Z319" s="268">
        <v>7.35</v>
      </c>
      <c r="AA319" s="268">
        <v>6.57</v>
      </c>
      <c r="AB319" s="79">
        <v>88.63</v>
      </c>
      <c r="AC319" s="79">
        <v>19.600000000000001</v>
      </c>
      <c r="AD319" s="79">
        <v>31.7</v>
      </c>
      <c r="AE319" s="268" t="s">
        <v>763</v>
      </c>
      <c r="AF319" s="268" t="s">
        <v>763</v>
      </c>
      <c r="AG319" s="268" t="s">
        <v>763</v>
      </c>
      <c r="AH319" s="268" t="s">
        <v>763</v>
      </c>
      <c r="AI319" s="268" t="s">
        <v>763</v>
      </c>
      <c r="AJ319" s="268" t="s">
        <v>763</v>
      </c>
      <c r="AK319" s="268" t="s">
        <v>763</v>
      </c>
      <c r="AL319" s="268" t="s">
        <v>763</v>
      </c>
      <c r="AM319" s="268" t="s">
        <v>763</v>
      </c>
      <c r="AN319" s="268" t="s">
        <v>763</v>
      </c>
      <c r="AO319" s="268" t="s">
        <v>763</v>
      </c>
      <c r="AP319" s="268" t="s">
        <v>763</v>
      </c>
      <c r="AQ319" s="268" t="s">
        <v>763</v>
      </c>
      <c r="AR319" s="268" t="s">
        <v>763</v>
      </c>
      <c r="AS319" s="268" t="s">
        <v>763</v>
      </c>
      <c r="AT319" s="265"/>
      <c r="AU319" s="265"/>
      <c r="AV319" s="265"/>
      <c r="AW319" s="265"/>
      <c r="AX319" s="265"/>
      <c r="AY319" s="265"/>
    </row>
    <row r="320" spans="1:51" x14ac:dyDescent="0.2">
      <c r="A320" s="265" t="s">
        <v>756</v>
      </c>
      <c r="B320" s="268" t="s">
        <v>402</v>
      </c>
      <c r="C320" s="268" t="s">
        <v>764</v>
      </c>
      <c r="D320" s="265"/>
      <c r="E320" s="269">
        <v>44803</v>
      </c>
      <c r="F320" s="268" t="s">
        <v>70</v>
      </c>
      <c r="G320" s="268" t="s">
        <v>1131</v>
      </c>
      <c r="H320" s="265" t="s">
        <v>1132</v>
      </c>
      <c r="I320" s="268">
        <v>3</v>
      </c>
      <c r="J320" s="268" t="s">
        <v>760</v>
      </c>
      <c r="K320" s="270">
        <v>0.37777777777777777</v>
      </c>
      <c r="L320" s="268">
        <v>2</v>
      </c>
      <c r="M320" s="268">
        <v>1</v>
      </c>
      <c r="N320" s="268" t="s">
        <v>773</v>
      </c>
      <c r="O320" s="268" t="s">
        <v>1189</v>
      </c>
      <c r="P320" s="268">
        <v>0.9</v>
      </c>
      <c r="Q320" s="268" t="s">
        <v>761</v>
      </c>
      <c r="R320" s="79" t="s">
        <v>761</v>
      </c>
      <c r="S320" s="268">
        <v>0.9</v>
      </c>
      <c r="T320" s="271">
        <v>1</v>
      </c>
      <c r="U320" s="268">
        <v>8.6199999999999992</v>
      </c>
      <c r="V320" s="268">
        <v>22.8</v>
      </c>
      <c r="W320" s="272">
        <v>0.2986111111111111</v>
      </c>
      <c r="X320" s="268">
        <v>0.45</v>
      </c>
      <c r="Y320" s="268">
        <v>25.4</v>
      </c>
      <c r="Z320" s="268">
        <v>6.83</v>
      </c>
      <c r="AA320" s="268">
        <v>6.01</v>
      </c>
      <c r="AB320" s="79">
        <v>83.27</v>
      </c>
      <c r="AC320" s="79">
        <v>22.7</v>
      </c>
      <c r="AD320" s="79">
        <v>36.1</v>
      </c>
      <c r="AE320" s="268">
        <v>0.46</v>
      </c>
      <c r="AF320" s="268">
        <v>0.34</v>
      </c>
      <c r="AG320" s="268">
        <v>0.51</v>
      </c>
      <c r="AH320" s="268">
        <v>0.85</v>
      </c>
      <c r="AI320" s="268">
        <v>37.35</v>
      </c>
      <c r="AJ320" s="79">
        <v>38.200000000000003</v>
      </c>
      <c r="AK320" s="268">
        <v>156.31</v>
      </c>
      <c r="AL320" s="268">
        <v>24.62</v>
      </c>
      <c r="AM320" s="268">
        <v>6.35</v>
      </c>
      <c r="AN320" s="268">
        <v>61.97</v>
      </c>
      <c r="AO320" s="268">
        <v>62.82</v>
      </c>
      <c r="AP320" s="268">
        <v>5.13</v>
      </c>
      <c r="AQ320" s="268">
        <v>0.03</v>
      </c>
      <c r="AR320" s="271">
        <v>1</v>
      </c>
      <c r="AS320" s="268">
        <v>5.16</v>
      </c>
      <c r="AT320" s="265"/>
      <c r="AU320" s="265"/>
      <c r="AV320" s="265"/>
      <c r="AW320" s="265"/>
      <c r="AX320" s="265"/>
      <c r="AY320" s="265"/>
    </row>
    <row r="321" spans="1:51" x14ac:dyDescent="0.2">
      <c r="A321" s="265" t="s">
        <v>756</v>
      </c>
      <c r="B321" s="268" t="s">
        <v>402</v>
      </c>
      <c r="C321" s="268" t="s">
        <v>765</v>
      </c>
      <c r="D321" s="265"/>
      <c r="E321" s="269">
        <v>44803</v>
      </c>
      <c r="F321" s="268" t="s">
        <v>70</v>
      </c>
      <c r="G321" s="268" t="s">
        <v>1131</v>
      </c>
      <c r="H321" s="265" t="s">
        <v>1132</v>
      </c>
      <c r="I321" s="268">
        <v>3</v>
      </c>
      <c r="J321" s="268" t="s">
        <v>760</v>
      </c>
      <c r="K321" s="270">
        <v>0.37777777777777777</v>
      </c>
      <c r="L321" s="268">
        <v>2</v>
      </c>
      <c r="M321" s="268">
        <v>1</v>
      </c>
      <c r="N321" s="268" t="s">
        <v>773</v>
      </c>
      <c r="O321" s="268" t="s">
        <v>1189</v>
      </c>
      <c r="P321" s="268">
        <v>0.9</v>
      </c>
      <c r="Q321" s="268" t="s">
        <v>761</v>
      </c>
      <c r="R321" s="79" t="s">
        <v>761</v>
      </c>
      <c r="S321" s="268">
        <v>0.9</v>
      </c>
      <c r="T321" s="271">
        <v>1</v>
      </c>
      <c r="U321" s="268">
        <v>8.6199999999999992</v>
      </c>
      <c r="V321" s="268">
        <v>22.8</v>
      </c>
      <c r="W321" s="272">
        <v>0.29930555555555555</v>
      </c>
      <c r="X321" s="268">
        <v>0.6</v>
      </c>
      <c r="Y321" s="268">
        <v>25.5</v>
      </c>
      <c r="Z321" s="268">
        <v>6.26</v>
      </c>
      <c r="AA321" s="268">
        <v>5.48</v>
      </c>
      <c r="AB321" s="79">
        <v>76.459999999999994</v>
      </c>
      <c r="AC321" s="79">
        <v>23.6</v>
      </c>
      <c r="AD321" s="79">
        <v>37.5</v>
      </c>
      <c r="AE321" s="268" t="s">
        <v>763</v>
      </c>
      <c r="AF321" s="268" t="s">
        <v>763</v>
      </c>
      <c r="AG321" s="268" t="s">
        <v>763</v>
      </c>
      <c r="AH321" s="268" t="s">
        <v>763</v>
      </c>
      <c r="AI321" s="268" t="s">
        <v>763</v>
      </c>
      <c r="AJ321" s="268" t="s">
        <v>763</v>
      </c>
      <c r="AK321" s="268" t="s">
        <v>763</v>
      </c>
      <c r="AL321" s="268" t="s">
        <v>763</v>
      </c>
      <c r="AM321" s="268" t="s">
        <v>763</v>
      </c>
      <c r="AN321" s="268" t="s">
        <v>763</v>
      </c>
      <c r="AO321" s="268" t="s">
        <v>763</v>
      </c>
      <c r="AP321" s="268" t="s">
        <v>763</v>
      </c>
      <c r="AQ321" s="268" t="s">
        <v>763</v>
      </c>
      <c r="AR321" s="268" t="s">
        <v>763</v>
      </c>
      <c r="AS321" s="268" t="s">
        <v>763</v>
      </c>
      <c r="AT321" s="265"/>
      <c r="AU321" s="265"/>
      <c r="AV321" s="265"/>
      <c r="AW321" s="265"/>
      <c r="AX321" s="265"/>
      <c r="AY321" s="265"/>
    </row>
    <row r="322" spans="1:51" x14ac:dyDescent="0.2">
      <c r="A322" s="265" t="s">
        <v>756</v>
      </c>
      <c r="B322" s="268" t="s">
        <v>668</v>
      </c>
      <c r="C322" s="268" t="s">
        <v>764</v>
      </c>
      <c r="D322" s="265"/>
      <c r="E322" s="269">
        <v>44803</v>
      </c>
      <c r="F322" s="268" t="s">
        <v>793</v>
      </c>
      <c r="G322" s="268" t="s">
        <v>1137</v>
      </c>
      <c r="H322" s="265" t="s">
        <v>772</v>
      </c>
      <c r="I322" s="268">
        <v>1</v>
      </c>
      <c r="J322" s="268" t="s">
        <v>760</v>
      </c>
      <c r="K322" s="268" t="s">
        <v>761</v>
      </c>
      <c r="L322" s="268">
        <v>2</v>
      </c>
      <c r="M322" s="268">
        <v>1</v>
      </c>
      <c r="N322" s="268" t="s">
        <v>761</v>
      </c>
      <c r="O322" s="268" t="s">
        <v>761</v>
      </c>
      <c r="P322" s="268">
        <v>0.4</v>
      </c>
      <c r="Q322" s="268" t="s">
        <v>761</v>
      </c>
      <c r="R322" s="79" t="s">
        <v>761</v>
      </c>
      <c r="S322" s="268">
        <v>0.4</v>
      </c>
      <c r="T322" s="271">
        <v>1</v>
      </c>
      <c r="U322" s="268" t="s">
        <v>761</v>
      </c>
      <c r="V322" s="268" t="s">
        <v>761</v>
      </c>
      <c r="W322" s="272">
        <v>0.29305555555555557</v>
      </c>
      <c r="X322" s="268">
        <v>0.2</v>
      </c>
      <c r="Y322" s="268" t="s">
        <v>761</v>
      </c>
      <c r="Z322" s="268" t="s">
        <v>761</v>
      </c>
      <c r="AA322" s="268" t="s">
        <v>761</v>
      </c>
      <c r="AB322" s="79" t="s">
        <v>761</v>
      </c>
      <c r="AC322" s="79">
        <v>30.3</v>
      </c>
      <c r="AD322" s="79">
        <v>47</v>
      </c>
      <c r="AE322" s="268">
        <v>0.31</v>
      </c>
      <c r="AF322" s="268">
        <v>1.78</v>
      </c>
      <c r="AG322" s="268">
        <v>0.03</v>
      </c>
      <c r="AH322" s="268">
        <v>1.81</v>
      </c>
      <c r="AI322" s="268">
        <v>25.94</v>
      </c>
      <c r="AJ322" s="79">
        <v>27.75</v>
      </c>
      <c r="AK322" s="268">
        <v>150.13</v>
      </c>
      <c r="AL322" s="268">
        <v>23.33</v>
      </c>
      <c r="AM322" s="268">
        <v>6.44</v>
      </c>
      <c r="AN322" s="268">
        <v>49.27</v>
      </c>
      <c r="AO322" s="268">
        <v>51.08</v>
      </c>
      <c r="AP322" s="268">
        <v>5.08</v>
      </c>
      <c r="AQ322" s="268">
        <v>0.03</v>
      </c>
      <c r="AR322" s="271">
        <v>1</v>
      </c>
      <c r="AS322" s="268">
        <v>5.1100000000000003</v>
      </c>
      <c r="AT322" s="265"/>
      <c r="AU322" s="265"/>
      <c r="AV322" s="265"/>
      <c r="AW322" s="265"/>
      <c r="AX322" s="265"/>
      <c r="AY322" s="265"/>
    </row>
    <row r="323" spans="1:51" x14ac:dyDescent="0.2">
      <c r="A323" s="265" t="s">
        <v>756</v>
      </c>
      <c r="B323" s="268" t="s">
        <v>403</v>
      </c>
      <c r="C323" s="268" t="s">
        <v>757</v>
      </c>
      <c r="D323" s="265"/>
      <c r="E323" s="269">
        <v>44803</v>
      </c>
      <c r="F323" s="268" t="s">
        <v>70</v>
      </c>
      <c r="G323" s="268" t="s">
        <v>1138</v>
      </c>
      <c r="H323" s="265" t="s">
        <v>772</v>
      </c>
      <c r="I323" s="268">
        <v>2</v>
      </c>
      <c r="J323" s="268" t="s">
        <v>760</v>
      </c>
      <c r="K323" s="268" t="s">
        <v>761</v>
      </c>
      <c r="L323" s="268">
        <v>5</v>
      </c>
      <c r="M323" s="268">
        <v>1</v>
      </c>
      <c r="N323" s="268" t="s">
        <v>761</v>
      </c>
      <c r="O323" s="268" t="s">
        <v>761</v>
      </c>
      <c r="P323" s="268">
        <v>2.1</v>
      </c>
      <c r="Q323" s="268" t="s">
        <v>761</v>
      </c>
      <c r="R323" s="79" t="s">
        <v>761</v>
      </c>
      <c r="S323" s="268">
        <v>1.5</v>
      </c>
      <c r="T323" s="271">
        <v>0.71</v>
      </c>
      <c r="U323" s="268">
        <v>8.26</v>
      </c>
      <c r="V323" s="268">
        <v>23.8</v>
      </c>
      <c r="W323" s="272">
        <v>0.26458333333333334</v>
      </c>
      <c r="X323" s="268">
        <v>0.15</v>
      </c>
      <c r="Y323" s="268">
        <v>25.7</v>
      </c>
      <c r="Z323" s="268">
        <v>6.27</v>
      </c>
      <c r="AA323" s="268">
        <v>5.3</v>
      </c>
      <c r="AB323" s="79">
        <v>74.099999999999994</v>
      </c>
      <c r="AC323" s="79">
        <v>29.7</v>
      </c>
      <c r="AD323" s="79">
        <v>46.1</v>
      </c>
      <c r="AE323" s="268" t="s">
        <v>763</v>
      </c>
      <c r="AF323" s="268" t="s">
        <v>763</v>
      </c>
      <c r="AG323" s="268" t="s">
        <v>763</v>
      </c>
      <c r="AH323" s="268" t="s">
        <v>763</v>
      </c>
      <c r="AI323" s="268" t="s">
        <v>763</v>
      </c>
      <c r="AJ323" s="268" t="s">
        <v>763</v>
      </c>
      <c r="AK323" s="268" t="s">
        <v>763</v>
      </c>
      <c r="AL323" s="268" t="s">
        <v>763</v>
      </c>
      <c r="AM323" s="268" t="s">
        <v>763</v>
      </c>
      <c r="AN323" s="268" t="s">
        <v>763</v>
      </c>
      <c r="AO323" s="268" t="s">
        <v>763</v>
      </c>
      <c r="AP323" s="268" t="s">
        <v>763</v>
      </c>
      <c r="AQ323" s="268" t="s">
        <v>763</v>
      </c>
      <c r="AR323" s="268" t="s">
        <v>763</v>
      </c>
      <c r="AS323" s="268" t="s">
        <v>763</v>
      </c>
      <c r="AT323" s="265"/>
      <c r="AU323" s="265"/>
      <c r="AV323" s="265"/>
      <c r="AW323" s="265"/>
      <c r="AX323" s="265"/>
      <c r="AY323" s="265"/>
    </row>
    <row r="324" spans="1:51" x14ac:dyDescent="0.2">
      <c r="A324" s="265" t="s">
        <v>756</v>
      </c>
      <c r="B324" s="268" t="s">
        <v>403</v>
      </c>
      <c r="C324" s="268" t="s">
        <v>764</v>
      </c>
      <c r="D324" s="265"/>
      <c r="E324" s="269">
        <v>44803</v>
      </c>
      <c r="F324" s="268" t="s">
        <v>70</v>
      </c>
      <c r="G324" s="268" t="s">
        <v>1138</v>
      </c>
      <c r="H324" s="265" t="s">
        <v>772</v>
      </c>
      <c r="I324" s="268">
        <v>2</v>
      </c>
      <c r="J324" s="268" t="s">
        <v>760</v>
      </c>
      <c r="K324" s="268" t="s">
        <v>761</v>
      </c>
      <c r="L324" s="268">
        <v>5</v>
      </c>
      <c r="M324" s="268">
        <v>1</v>
      </c>
      <c r="N324" s="268" t="s">
        <v>761</v>
      </c>
      <c r="O324" s="268" t="s">
        <v>761</v>
      </c>
      <c r="P324" s="268">
        <v>2.1</v>
      </c>
      <c r="Q324" s="268" t="s">
        <v>761</v>
      </c>
      <c r="R324" s="79" t="s">
        <v>761</v>
      </c>
      <c r="S324" s="268">
        <v>1.5</v>
      </c>
      <c r="T324" s="271">
        <v>0.71</v>
      </c>
      <c r="U324" s="268">
        <v>8.26</v>
      </c>
      <c r="V324" s="268">
        <v>23.8</v>
      </c>
      <c r="W324" s="272">
        <v>0.26458333333333334</v>
      </c>
      <c r="X324" s="268">
        <v>1.1000000000000001</v>
      </c>
      <c r="Y324" s="268">
        <v>26</v>
      </c>
      <c r="Z324" s="268">
        <v>5.96</v>
      </c>
      <c r="AA324" s="268">
        <v>5.03</v>
      </c>
      <c r="AB324" s="79">
        <v>73.7</v>
      </c>
      <c r="AC324" s="79">
        <v>30</v>
      </c>
      <c r="AD324" s="79">
        <v>46.5</v>
      </c>
      <c r="AE324" s="268">
        <v>0.36</v>
      </c>
      <c r="AF324" s="268">
        <v>1.69</v>
      </c>
      <c r="AG324" s="268">
        <v>0.02</v>
      </c>
      <c r="AH324" s="268">
        <v>1.71</v>
      </c>
      <c r="AI324" s="268">
        <v>21.51</v>
      </c>
      <c r="AJ324" s="79">
        <v>23.22</v>
      </c>
      <c r="AK324" s="268">
        <v>93.4</v>
      </c>
      <c r="AL324" s="268">
        <v>14.04</v>
      </c>
      <c r="AM324" s="268">
        <v>6.65</v>
      </c>
      <c r="AN324" s="268">
        <v>35.549999999999997</v>
      </c>
      <c r="AO324" s="268">
        <v>37.26</v>
      </c>
      <c r="AP324" s="268">
        <v>3.19</v>
      </c>
      <c r="AQ324" s="268">
        <v>0.03</v>
      </c>
      <c r="AR324" s="271">
        <v>1</v>
      </c>
      <c r="AS324" s="268">
        <v>3.22</v>
      </c>
      <c r="AT324" s="265"/>
      <c r="AU324" s="265"/>
      <c r="AV324" s="265"/>
      <c r="AW324" s="265"/>
      <c r="AX324" s="265"/>
      <c r="AY324" s="265"/>
    </row>
    <row r="325" spans="1:51" x14ac:dyDescent="0.2">
      <c r="A325" s="265" t="s">
        <v>756</v>
      </c>
      <c r="B325" s="268" t="s">
        <v>403</v>
      </c>
      <c r="C325" s="268" t="s">
        <v>765</v>
      </c>
      <c r="D325" s="265"/>
      <c r="E325" s="269">
        <v>44803</v>
      </c>
      <c r="F325" s="268" t="s">
        <v>70</v>
      </c>
      <c r="G325" s="268" t="s">
        <v>1138</v>
      </c>
      <c r="H325" s="265" t="s">
        <v>772</v>
      </c>
      <c r="I325" s="268">
        <v>2</v>
      </c>
      <c r="J325" s="268" t="s">
        <v>760</v>
      </c>
      <c r="K325" s="268" t="s">
        <v>761</v>
      </c>
      <c r="L325" s="268">
        <v>5</v>
      </c>
      <c r="M325" s="268">
        <v>1</v>
      </c>
      <c r="N325" s="268" t="s">
        <v>761</v>
      </c>
      <c r="O325" s="268" t="s">
        <v>761</v>
      </c>
      <c r="P325" s="268">
        <v>2.1</v>
      </c>
      <c r="Q325" s="268" t="s">
        <v>761</v>
      </c>
      <c r="R325" s="79" t="s">
        <v>761</v>
      </c>
      <c r="S325" s="268">
        <v>1.5</v>
      </c>
      <c r="T325" s="271">
        <v>0.71</v>
      </c>
      <c r="U325" s="268">
        <v>8.26</v>
      </c>
      <c r="V325" s="268">
        <v>23.8</v>
      </c>
      <c r="W325" s="272">
        <v>0.26458333333333334</v>
      </c>
      <c r="X325" s="268">
        <v>1.8</v>
      </c>
      <c r="Y325" s="268">
        <v>26</v>
      </c>
      <c r="Z325" s="268">
        <v>5.51</v>
      </c>
      <c r="AA325" s="268">
        <v>4.6500000000000004</v>
      </c>
      <c r="AB325" s="79">
        <v>68.400000000000006</v>
      </c>
      <c r="AC325" s="79">
        <v>29.9</v>
      </c>
      <c r="AD325" s="79">
        <v>46.4</v>
      </c>
      <c r="AE325" s="268" t="s">
        <v>763</v>
      </c>
      <c r="AF325" s="268" t="s">
        <v>763</v>
      </c>
      <c r="AG325" s="268" t="s">
        <v>763</v>
      </c>
      <c r="AH325" s="268" t="s">
        <v>763</v>
      </c>
      <c r="AI325" s="268" t="s">
        <v>763</v>
      </c>
      <c r="AJ325" s="268" t="s">
        <v>763</v>
      </c>
      <c r="AK325" s="268" t="s">
        <v>763</v>
      </c>
      <c r="AL325" s="268" t="s">
        <v>763</v>
      </c>
      <c r="AM325" s="268" t="s">
        <v>763</v>
      </c>
      <c r="AN325" s="268" t="s">
        <v>763</v>
      </c>
      <c r="AO325" s="268" t="s">
        <v>763</v>
      </c>
      <c r="AP325" s="268" t="s">
        <v>763</v>
      </c>
      <c r="AQ325" s="268" t="s">
        <v>763</v>
      </c>
      <c r="AR325" s="268" t="s">
        <v>763</v>
      </c>
      <c r="AS325" s="268" t="s">
        <v>763</v>
      </c>
      <c r="AT325" s="265"/>
      <c r="AU325" s="265"/>
      <c r="AV325" s="265"/>
      <c r="AW325" s="265"/>
      <c r="AX325" s="265"/>
      <c r="AY325" s="265"/>
    </row>
    <row r="326" spans="1:51" x14ac:dyDescent="0.2">
      <c r="A326" s="265" t="s">
        <v>756</v>
      </c>
      <c r="B326" s="268" t="s">
        <v>404</v>
      </c>
      <c r="C326" s="268" t="s">
        <v>757</v>
      </c>
      <c r="D326" s="265"/>
      <c r="E326" s="269">
        <v>44803</v>
      </c>
      <c r="F326" s="268" t="s">
        <v>70</v>
      </c>
      <c r="G326" s="268" t="s">
        <v>70</v>
      </c>
      <c r="H326" s="265" t="s">
        <v>772</v>
      </c>
      <c r="I326" s="268">
        <v>2</v>
      </c>
      <c r="J326" s="268" t="s">
        <v>760</v>
      </c>
      <c r="K326" s="268" t="s">
        <v>761</v>
      </c>
      <c r="L326" s="268">
        <v>2</v>
      </c>
      <c r="M326" s="268">
        <v>1</v>
      </c>
      <c r="N326" s="268" t="s">
        <v>761</v>
      </c>
      <c r="O326" s="268" t="s">
        <v>761</v>
      </c>
      <c r="P326" s="268">
        <v>1.8</v>
      </c>
      <c r="Q326" s="268" t="s">
        <v>761</v>
      </c>
      <c r="R326" s="79" t="s">
        <v>761</v>
      </c>
      <c r="S326" s="268">
        <v>1.7</v>
      </c>
      <c r="T326" s="271">
        <v>0.94</v>
      </c>
      <c r="U326" s="268">
        <v>8.1300000000000008</v>
      </c>
      <c r="V326" s="268">
        <v>25.1</v>
      </c>
      <c r="W326" s="272">
        <v>0.27777777777777779</v>
      </c>
      <c r="X326" s="268">
        <v>0.15</v>
      </c>
      <c r="Y326" s="268">
        <v>25.5</v>
      </c>
      <c r="Z326" s="268">
        <v>6.02</v>
      </c>
      <c r="AA326" s="268">
        <v>5.07</v>
      </c>
      <c r="AB326" s="79">
        <v>72.7</v>
      </c>
      <c r="AC326" s="79">
        <v>30.4</v>
      </c>
      <c r="AD326" s="79">
        <v>47.1</v>
      </c>
      <c r="AE326" s="268" t="s">
        <v>763</v>
      </c>
      <c r="AF326" s="268" t="s">
        <v>763</v>
      </c>
      <c r="AG326" s="268" t="s">
        <v>763</v>
      </c>
      <c r="AH326" s="268" t="s">
        <v>763</v>
      </c>
      <c r="AI326" s="268" t="s">
        <v>763</v>
      </c>
      <c r="AJ326" s="268" t="s">
        <v>763</v>
      </c>
      <c r="AK326" s="268" t="s">
        <v>763</v>
      </c>
      <c r="AL326" s="268" t="s">
        <v>763</v>
      </c>
      <c r="AM326" s="268" t="s">
        <v>763</v>
      </c>
      <c r="AN326" s="268" t="s">
        <v>763</v>
      </c>
      <c r="AO326" s="268" t="s">
        <v>763</v>
      </c>
      <c r="AP326" s="268" t="s">
        <v>763</v>
      </c>
      <c r="AQ326" s="268" t="s">
        <v>763</v>
      </c>
      <c r="AR326" s="268" t="s">
        <v>763</v>
      </c>
      <c r="AS326" s="268" t="s">
        <v>763</v>
      </c>
      <c r="AT326" s="265"/>
      <c r="AU326" s="265"/>
      <c r="AV326" s="265"/>
      <c r="AW326" s="265"/>
      <c r="AX326" s="265"/>
      <c r="AY326" s="265"/>
    </row>
    <row r="327" spans="1:51" x14ac:dyDescent="0.2">
      <c r="A327" s="265" t="s">
        <v>756</v>
      </c>
      <c r="B327" s="268" t="s">
        <v>404</v>
      </c>
      <c r="C327" s="268" t="s">
        <v>764</v>
      </c>
      <c r="D327" s="265"/>
      <c r="E327" s="269">
        <v>44803</v>
      </c>
      <c r="F327" s="268" t="s">
        <v>70</v>
      </c>
      <c r="G327" s="268" t="s">
        <v>70</v>
      </c>
      <c r="H327" s="265" t="s">
        <v>772</v>
      </c>
      <c r="I327" s="268">
        <v>2</v>
      </c>
      <c r="J327" s="268" t="s">
        <v>760</v>
      </c>
      <c r="K327" s="268" t="s">
        <v>761</v>
      </c>
      <c r="L327" s="268">
        <v>2</v>
      </c>
      <c r="M327" s="268">
        <v>1</v>
      </c>
      <c r="N327" s="268" t="s">
        <v>761</v>
      </c>
      <c r="O327" s="268" t="s">
        <v>761</v>
      </c>
      <c r="P327" s="268">
        <v>1.8</v>
      </c>
      <c r="Q327" s="268" t="s">
        <v>761</v>
      </c>
      <c r="R327" s="79" t="s">
        <v>761</v>
      </c>
      <c r="S327" s="268">
        <v>1.7</v>
      </c>
      <c r="T327" s="271">
        <v>0.94</v>
      </c>
      <c r="U327" s="268">
        <v>8.1300000000000008</v>
      </c>
      <c r="V327" s="268">
        <v>25.1</v>
      </c>
      <c r="W327" s="272">
        <v>0.27777777777777779</v>
      </c>
      <c r="X327" s="268">
        <v>0.9</v>
      </c>
      <c r="Y327" s="268">
        <v>25.5</v>
      </c>
      <c r="Z327" s="268">
        <v>5.95</v>
      </c>
      <c r="AA327" s="268">
        <v>5.03</v>
      </c>
      <c r="AB327" s="79">
        <v>72.5</v>
      </c>
      <c r="AC327" s="79">
        <v>29.6</v>
      </c>
      <c r="AD327" s="79">
        <v>45.9</v>
      </c>
      <c r="AE327" s="268">
        <v>0.09</v>
      </c>
      <c r="AF327" s="268">
        <v>0.16</v>
      </c>
      <c r="AG327" s="268">
        <v>0.03</v>
      </c>
      <c r="AH327" s="268">
        <v>0.18</v>
      </c>
      <c r="AI327" s="268">
        <v>18.71</v>
      </c>
      <c r="AJ327" s="79">
        <v>18.89</v>
      </c>
      <c r="AK327" s="268">
        <v>106.26</v>
      </c>
      <c r="AL327" s="268">
        <v>14.61</v>
      </c>
      <c r="AM327" s="268">
        <v>7.27</v>
      </c>
      <c r="AN327" s="268">
        <v>33.32</v>
      </c>
      <c r="AO327" s="268">
        <v>33.5</v>
      </c>
      <c r="AP327" s="268">
        <v>3.23</v>
      </c>
      <c r="AQ327" s="268">
        <v>0.03</v>
      </c>
      <c r="AR327" s="271">
        <v>1</v>
      </c>
      <c r="AS327" s="268">
        <v>3.26</v>
      </c>
      <c r="AT327" s="265"/>
      <c r="AU327" s="265"/>
      <c r="AV327" s="265"/>
      <c r="AW327" s="265"/>
      <c r="AX327" s="265"/>
      <c r="AY327" s="265"/>
    </row>
    <row r="328" spans="1:51" x14ac:dyDescent="0.2">
      <c r="A328" s="265" t="s">
        <v>756</v>
      </c>
      <c r="B328" s="268" t="s">
        <v>404</v>
      </c>
      <c r="C328" s="268" t="s">
        <v>765</v>
      </c>
      <c r="D328" s="265"/>
      <c r="E328" s="269">
        <v>44803</v>
      </c>
      <c r="F328" s="268" t="s">
        <v>70</v>
      </c>
      <c r="G328" s="268" t="s">
        <v>70</v>
      </c>
      <c r="H328" s="265" t="s">
        <v>772</v>
      </c>
      <c r="I328" s="268">
        <v>2</v>
      </c>
      <c r="J328" s="268" t="s">
        <v>760</v>
      </c>
      <c r="K328" s="268" t="s">
        <v>761</v>
      </c>
      <c r="L328" s="268">
        <v>2</v>
      </c>
      <c r="M328" s="268">
        <v>1</v>
      </c>
      <c r="N328" s="268" t="s">
        <v>761</v>
      </c>
      <c r="O328" s="268" t="s">
        <v>761</v>
      </c>
      <c r="P328" s="268">
        <v>1.8</v>
      </c>
      <c r="Q328" s="268" t="s">
        <v>761</v>
      </c>
      <c r="R328" s="79" t="s">
        <v>761</v>
      </c>
      <c r="S328" s="268">
        <v>1.7</v>
      </c>
      <c r="T328" s="271">
        <v>0.94</v>
      </c>
      <c r="U328" s="268">
        <v>8.1300000000000008</v>
      </c>
      <c r="V328" s="268">
        <v>25.1</v>
      </c>
      <c r="W328" s="272">
        <v>0.27777777777777779</v>
      </c>
      <c r="X328" s="268">
        <v>1.4</v>
      </c>
      <c r="Y328" s="268">
        <v>25.5</v>
      </c>
      <c r="Z328" s="268">
        <v>5.91</v>
      </c>
      <c r="AA328" s="268">
        <v>4.97</v>
      </c>
      <c r="AB328" s="79">
        <v>72.900000000000006</v>
      </c>
      <c r="AC328" s="79">
        <v>30.5</v>
      </c>
      <c r="AD328" s="79">
        <v>47.2</v>
      </c>
      <c r="AE328" s="268" t="s">
        <v>763</v>
      </c>
      <c r="AF328" s="268" t="s">
        <v>763</v>
      </c>
      <c r="AG328" s="268" t="s">
        <v>763</v>
      </c>
      <c r="AH328" s="268" t="s">
        <v>763</v>
      </c>
      <c r="AI328" s="268" t="s">
        <v>763</v>
      </c>
      <c r="AJ328" s="268" t="s">
        <v>763</v>
      </c>
      <c r="AK328" s="268" t="s">
        <v>763</v>
      </c>
      <c r="AL328" s="268" t="s">
        <v>763</v>
      </c>
      <c r="AM328" s="268" t="s">
        <v>763</v>
      </c>
      <c r="AN328" s="268" t="s">
        <v>763</v>
      </c>
      <c r="AO328" s="268" t="s">
        <v>763</v>
      </c>
      <c r="AP328" s="268" t="s">
        <v>763</v>
      </c>
      <c r="AQ328" s="268" t="s">
        <v>763</v>
      </c>
      <c r="AR328" s="268" t="s">
        <v>763</v>
      </c>
      <c r="AS328" s="268" t="s">
        <v>763</v>
      </c>
      <c r="AT328" s="265"/>
      <c r="AU328" s="265"/>
      <c r="AV328" s="265"/>
      <c r="AW328" s="265"/>
      <c r="AX328" s="265"/>
      <c r="AY328" s="265"/>
    </row>
    <row r="329" spans="1:51" x14ac:dyDescent="0.2">
      <c r="A329" s="265" t="s">
        <v>756</v>
      </c>
      <c r="B329" s="268" t="s">
        <v>405</v>
      </c>
      <c r="C329" s="268" t="s">
        <v>757</v>
      </c>
      <c r="D329" s="265" t="s">
        <v>781</v>
      </c>
      <c r="E329" s="269">
        <v>44803</v>
      </c>
      <c r="F329" s="268" t="s">
        <v>70</v>
      </c>
      <c r="G329" s="268" t="s">
        <v>70</v>
      </c>
      <c r="H329" s="265" t="s">
        <v>772</v>
      </c>
      <c r="I329" s="268">
        <v>2</v>
      </c>
      <c r="J329" s="268" t="s">
        <v>760</v>
      </c>
      <c r="K329" s="268" t="s">
        <v>761</v>
      </c>
      <c r="L329" s="268">
        <v>5</v>
      </c>
      <c r="M329" s="268">
        <v>1</v>
      </c>
      <c r="N329" s="268" t="s">
        <v>761</v>
      </c>
      <c r="O329" s="268" t="s">
        <v>761</v>
      </c>
      <c r="P329" s="268">
        <v>1.8</v>
      </c>
      <c r="Q329" s="268" t="s">
        <v>761</v>
      </c>
      <c r="R329" s="79" t="s">
        <v>761</v>
      </c>
      <c r="S329" s="268">
        <v>1.4</v>
      </c>
      <c r="T329" s="271">
        <v>0.78</v>
      </c>
      <c r="U329" s="268">
        <v>8.57</v>
      </c>
      <c r="V329" s="268">
        <v>23</v>
      </c>
      <c r="W329" s="272">
        <v>0.24861111111111112</v>
      </c>
      <c r="X329" s="268">
        <v>0.15</v>
      </c>
      <c r="Y329" s="268">
        <v>25.1</v>
      </c>
      <c r="Z329" s="268">
        <v>7.16</v>
      </c>
      <c r="AA329" s="268">
        <v>5.98</v>
      </c>
      <c r="AB329" s="79">
        <v>84</v>
      </c>
      <c r="AC329" s="79">
        <v>31.7</v>
      </c>
      <c r="AD329" s="79">
        <v>48.9</v>
      </c>
      <c r="AE329" s="268" t="s">
        <v>763</v>
      </c>
      <c r="AF329" s="268" t="s">
        <v>763</v>
      </c>
      <c r="AG329" s="268" t="s">
        <v>763</v>
      </c>
      <c r="AH329" s="268" t="s">
        <v>763</v>
      </c>
      <c r="AI329" s="268" t="s">
        <v>763</v>
      </c>
      <c r="AJ329" s="268" t="s">
        <v>763</v>
      </c>
      <c r="AK329" s="268" t="s">
        <v>763</v>
      </c>
      <c r="AL329" s="268" t="s">
        <v>763</v>
      </c>
      <c r="AM329" s="268" t="s">
        <v>763</v>
      </c>
      <c r="AN329" s="268" t="s">
        <v>763</v>
      </c>
      <c r="AO329" s="268" t="s">
        <v>763</v>
      </c>
      <c r="AP329" s="268" t="s">
        <v>763</v>
      </c>
      <c r="AQ329" s="268" t="s">
        <v>763</v>
      </c>
      <c r="AR329" s="268" t="s">
        <v>763</v>
      </c>
      <c r="AS329" s="268" t="s">
        <v>763</v>
      </c>
      <c r="AT329" s="265"/>
      <c r="AU329" s="265"/>
      <c r="AV329" s="265"/>
      <c r="AW329" s="265"/>
      <c r="AX329" s="265"/>
      <c r="AY329" s="265"/>
    </row>
    <row r="330" spans="1:51" x14ac:dyDescent="0.2">
      <c r="A330" s="265" t="s">
        <v>756</v>
      </c>
      <c r="B330" s="268" t="s">
        <v>405</v>
      </c>
      <c r="C330" s="268" t="s">
        <v>757</v>
      </c>
      <c r="D330" s="265" t="s">
        <v>785</v>
      </c>
      <c r="E330" s="269">
        <v>44803</v>
      </c>
      <c r="F330" s="268" t="s">
        <v>70</v>
      </c>
      <c r="G330" s="268" t="s">
        <v>70</v>
      </c>
      <c r="H330" s="265" t="s">
        <v>772</v>
      </c>
      <c r="I330" s="268">
        <v>2</v>
      </c>
      <c r="J330" s="268" t="s">
        <v>760</v>
      </c>
      <c r="K330" s="268" t="s">
        <v>761</v>
      </c>
      <c r="L330" s="268">
        <v>5</v>
      </c>
      <c r="M330" s="268">
        <v>1</v>
      </c>
      <c r="N330" s="268" t="s">
        <v>761</v>
      </c>
      <c r="O330" s="268" t="s">
        <v>761</v>
      </c>
      <c r="P330" s="268">
        <v>1.8</v>
      </c>
      <c r="Q330" s="268" t="s">
        <v>761</v>
      </c>
      <c r="R330" s="79" t="s">
        <v>761</v>
      </c>
      <c r="S330" s="268">
        <v>1.4</v>
      </c>
      <c r="T330" s="271">
        <v>0.78</v>
      </c>
      <c r="U330" s="268">
        <v>8.57</v>
      </c>
      <c r="V330" s="268">
        <v>23</v>
      </c>
      <c r="W330" s="272">
        <v>0.24861111111111112</v>
      </c>
      <c r="X330" s="268">
        <v>0.15</v>
      </c>
      <c r="Y330" s="268">
        <v>25.1</v>
      </c>
      <c r="Z330" s="268">
        <v>7.16</v>
      </c>
      <c r="AA330" s="268">
        <v>5.98</v>
      </c>
      <c r="AB330" s="79">
        <v>84</v>
      </c>
      <c r="AC330" s="79">
        <v>31.7</v>
      </c>
      <c r="AD330" s="79">
        <v>48.9</v>
      </c>
      <c r="AE330" s="268" t="s">
        <v>763</v>
      </c>
      <c r="AF330" s="268" t="s">
        <v>763</v>
      </c>
      <c r="AG330" s="268" t="s">
        <v>763</v>
      </c>
      <c r="AH330" s="268" t="s">
        <v>763</v>
      </c>
      <c r="AI330" s="268" t="s">
        <v>763</v>
      </c>
      <c r="AJ330" s="268" t="s">
        <v>763</v>
      </c>
      <c r="AK330" s="268" t="s">
        <v>763</v>
      </c>
      <c r="AL330" s="268" t="s">
        <v>763</v>
      </c>
      <c r="AM330" s="268" t="s">
        <v>763</v>
      </c>
      <c r="AN330" s="268" t="s">
        <v>763</v>
      </c>
      <c r="AO330" s="268" t="s">
        <v>763</v>
      </c>
      <c r="AP330" s="268" t="s">
        <v>763</v>
      </c>
      <c r="AQ330" s="268" t="s">
        <v>763</v>
      </c>
      <c r="AR330" s="268" t="s">
        <v>763</v>
      </c>
      <c r="AS330" s="268" t="s">
        <v>763</v>
      </c>
      <c r="AT330" s="265"/>
      <c r="AU330" s="265"/>
      <c r="AV330" s="265"/>
      <c r="AW330" s="265"/>
      <c r="AX330" s="265"/>
      <c r="AY330" s="265"/>
    </row>
    <row r="331" spans="1:51" x14ac:dyDescent="0.2">
      <c r="A331" s="265" t="s">
        <v>756</v>
      </c>
      <c r="B331" s="268" t="s">
        <v>405</v>
      </c>
      <c r="C331" s="268" t="s">
        <v>764</v>
      </c>
      <c r="D331" s="265" t="s">
        <v>781</v>
      </c>
      <c r="E331" s="269">
        <v>44803</v>
      </c>
      <c r="F331" s="268" t="s">
        <v>70</v>
      </c>
      <c r="G331" s="268" t="s">
        <v>70</v>
      </c>
      <c r="H331" s="265" t="s">
        <v>772</v>
      </c>
      <c r="I331" s="268">
        <v>2</v>
      </c>
      <c r="J331" s="268" t="s">
        <v>760</v>
      </c>
      <c r="K331" s="268" t="s">
        <v>761</v>
      </c>
      <c r="L331" s="268">
        <v>5</v>
      </c>
      <c r="M331" s="268">
        <v>1</v>
      </c>
      <c r="N331" s="268" t="s">
        <v>761</v>
      </c>
      <c r="O331" s="268" t="s">
        <v>761</v>
      </c>
      <c r="P331" s="268">
        <v>1.8</v>
      </c>
      <c r="Q331" s="268" t="s">
        <v>761</v>
      </c>
      <c r="R331" s="79" t="s">
        <v>761</v>
      </c>
      <c r="S331" s="268">
        <v>1.4</v>
      </c>
      <c r="T331" s="271">
        <v>0.78</v>
      </c>
      <c r="U331" s="268">
        <v>8.57</v>
      </c>
      <c r="V331" s="268">
        <v>23</v>
      </c>
      <c r="W331" s="272">
        <v>0.24861111111111112</v>
      </c>
      <c r="X331" s="268">
        <v>0.7</v>
      </c>
      <c r="Y331" s="268">
        <v>28.1</v>
      </c>
      <c r="Z331" s="268">
        <v>7.06</v>
      </c>
      <c r="AA331" s="268">
        <v>5.93</v>
      </c>
      <c r="AB331" s="79">
        <v>86.2</v>
      </c>
      <c r="AC331" s="79">
        <v>31.3</v>
      </c>
      <c r="AD331" s="79">
        <v>48.3</v>
      </c>
      <c r="AE331" s="268">
        <v>0.43</v>
      </c>
      <c r="AF331" s="268">
        <v>0.34</v>
      </c>
      <c r="AG331" s="268">
        <v>0.03</v>
      </c>
      <c r="AH331" s="268">
        <v>0.36</v>
      </c>
      <c r="AI331" s="268">
        <v>16.41</v>
      </c>
      <c r="AJ331" s="79">
        <v>16.77</v>
      </c>
      <c r="AK331" s="268">
        <v>69.41</v>
      </c>
      <c r="AL331" s="268">
        <v>8.9499999999999993</v>
      </c>
      <c r="AM331" s="268">
        <v>7.75</v>
      </c>
      <c r="AN331" s="268">
        <v>25.37</v>
      </c>
      <c r="AO331" s="268">
        <v>25.73</v>
      </c>
      <c r="AP331" s="268">
        <v>2.2000000000000002</v>
      </c>
      <c r="AQ331" s="268">
        <v>0.03</v>
      </c>
      <c r="AR331" s="271">
        <v>1</v>
      </c>
      <c r="AS331" s="268">
        <v>2.23</v>
      </c>
      <c r="AT331" s="265"/>
      <c r="AU331" s="265"/>
      <c r="AV331" s="265"/>
      <c r="AW331" s="265"/>
      <c r="AX331" s="265"/>
      <c r="AY331" s="265"/>
    </row>
    <row r="332" spans="1:51" x14ac:dyDescent="0.2">
      <c r="A332" s="265" t="s">
        <v>756</v>
      </c>
      <c r="B332" s="268" t="s">
        <v>405</v>
      </c>
      <c r="C332" s="268" t="s">
        <v>764</v>
      </c>
      <c r="D332" s="265" t="s">
        <v>785</v>
      </c>
      <c r="E332" s="269">
        <v>44803</v>
      </c>
      <c r="F332" s="268" t="s">
        <v>70</v>
      </c>
      <c r="G332" s="268" t="s">
        <v>70</v>
      </c>
      <c r="H332" s="265" t="s">
        <v>772</v>
      </c>
      <c r="I332" s="268">
        <v>2</v>
      </c>
      <c r="J332" s="268" t="s">
        <v>760</v>
      </c>
      <c r="K332" s="268" t="s">
        <v>761</v>
      </c>
      <c r="L332" s="268">
        <v>5</v>
      </c>
      <c r="M332" s="268">
        <v>1</v>
      </c>
      <c r="N332" s="268" t="s">
        <v>761</v>
      </c>
      <c r="O332" s="268" t="s">
        <v>761</v>
      </c>
      <c r="P332" s="268">
        <v>1.8</v>
      </c>
      <c r="Q332" s="268" t="s">
        <v>761</v>
      </c>
      <c r="R332" s="79" t="s">
        <v>761</v>
      </c>
      <c r="S332" s="268">
        <v>1.4</v>
      </c>
      <c r="T332" s="271">
        <v>0.78</v>
      </c>
      <c r="U332" s="268">
        <v>8.57</v>
      </c>
      <c r="V332" s="268">
        <v>23</v>
      </c>
      <c r="W332" s="272">
        <v>0.24861111111111112</v>
      </c>
      <c r="X332" s="268">
        <v>0.7</v>
      </c>
      <c r="Y332" s="268">
        <v>28.1</v>
      </c>
      <c r="Z332" s="268">
        <v>7.06</v>
      </c>
      <c r="AA332" s="268">
        <v>5.93</v>
      </c>
      <c r="AB332" s="79">
        <v>86.2</v>
      </c>
      <c r="AC332" s="79">
        <v>31.3</v>
      </c>
      <c r="AD332" s="79">
        <v>48.3</v>
      </c>
      <c r="AE332" s="268">
        <v>0.46</v>
      </c>
      <c r="AF332" s="268">
        <v>0.34</v>
      </c>
      <c r="AG332" s="268">
        <v>0.02</v>
      </c>
      <c r="AH332" s="268">
        <v>0.36</v>
      </c>
      <c r="AI332" s="268">
        <v>16.920000000000002</v>
      </c>
      <c r="AJ332" s="79">
        <v>17.28</v>
      </c>
      <c r="AK332" s="268">
        <v>61.06</v>
      </c>
      <c r="AL332" s="268">
        <v>8.31</v>
      </c>
      <c r="AM332" s="268">
        <v>7.35</v>
      </c>
      <c r="AN332" s="268">
        <v>25.23</v>
      </c>
      <c r="AO332" s="268">
        <v>25.59</v>
      </c>
      <c r="AP332" s="268">
        <v>2.25</v>
      </c>
      <c r="AQ332" s="268">
        <v>0.03</v>
      </c>
      <c r="AR332" s="271">
        <v>1</v>
      </c>
      <c r="AS332" s="268">
        <v>2.2799999999999998</v>
      </c>
      <c r="AT332" s="265"/>
      <c r="AU332" s="265"/>
      <c r="AV332" s="265"/>
      <c r="AW332" s="265"/>
      <c r="AX332" s="265"/>
      <c r="AY332" s="265"/>
    </row>
    <row r="333" spans="1:51" x14ac:dyDescent="0.2">
      <c r="A333" s="265" t="s">
        <v>756</v>
      </c>
      <c r="B333" s="268" t="s">
        <v>405</v>
      </c>
      <c r="C333" s="268" t="s">
        <v>765</v>
      </c>
      <c r="D333" s="265" t="s">
        <v>781</v>
      </c>
      <c r="E333" s="269">
        <v>44803</v>
      </c>
      <c r="F333" s="268" t="s">
        <v>70</v>
      </c>
      <c r="G333" s="268" t="s">
        <v>70</v>
      </c>
      <c r="H333" s="265" t="s">
        <v>772</v>
      </c>
      <c r="I333" s="268">
        <v>2</v>
      </c>
      <c r="J333" s="268" t="s">
        <v>760</v>
      </c>
      <c r="K333" s="268" t="s">
        <v>761</v>
      </c>
      <c r="L333" s="268">
        <v>5</v>
      </c>
      <c r="M333" s="268">
        <v>1</v>
      </c>
      <c r="N333" s="268" t="s">
        <v>761</v>
      </c>
      <c r="O333" s="268" t="s">
        <v>761</v>
      </c>
      <c r="P333" s="268">
        <v>1.8</v>
      </c>
      <c r="Q333" s="268" t="s">
        <v>761</v>
      </c>
      <c r="R333" s="79" t="s">
        <v>761</v>
      </c>
      <c r="S333" s="268">
        <v>1.4</v>
      </c>
      <c r="T333" s="271">
        <v>0.78</v>
      </c>
      <c r="U333" s="268">
        <v>8.57</v>
      </c>
      <c r="V333" s="268">
        <v>23</v>
      </c>
      <c r="W333" s="272">
        <v>0.24861111111111112</v>
      </c>
      <c r="X333" s="268">
        <v>1.4</v>
      </c>
      <c r="Y333" s="268">
        <v>25.1</v>
      </c>
      <c r="Z333" s="268">
        <v>7.04</v>
      </c>
      <c r="AA333" s="268">
        <v>5.87</v>
      </c>
      <c r="AB333" s="79">
        <v>85.4</v>
      </c>
      <c r="AC333" s="79">
        <v>31.9</v>
      </c>
      <c r="AD333" s="79">
        <v>49.1</v>
      </c>
      <c r="AE333" s="268" t="s">
        <v>763</v>
      </c>
      <c r="AF333" s="268" t="s">
        <v>763</v>
      </c>
      <c r="AG333" s="268" t="s">
        <v>763</v>
      </c>
      <c r="AH333" s="268" t="s">
        <v>763</v>
      </c>
      <c r="AI333" s="268" t="s">
        <v>763</v>
      </c>
      <c r="AJ333" s="268" t="s">
        <v>763</v>
      </c>
      <c r="AK333" s="268" t="s">
        <v>763</v>
      </c>
      <c r="AL333" s="268" t="s">
        <v>763</v>
      </c>
      <c r="AM333" s="268" t="s">
        <v>763</v>
      </c>
      <c r="AN333" s="268" t="s">
        <v>763</v>
      </c>
      <c r="AO333" s="268" t="s">
        <v>763</v>
      </c>
      <c r="AP333" s="268" t="s">
        <v>763</v>
      </c>
      <c r="AQ333" s="268" t="s">
        <v>763</v>
      </c>
      <c r="AR333" s="268" t="s">
        <v>763</v>
      </c>
      <c r="AS333" s="268" t="s">
        <v>763</v>
      </c>
      <c r="AT333" s="265"/>
      <c r="AU333" s="265"/>
      <c r="AV333" s="265"/>
      <c r="AW333" s="265"/>
      <c r="AX333" s="265"/>
      <c r="AY333" s="265"/>
    </row>
    <row r="334" spans="1:51" x14ac:dyDescent="0.2">
      <c r="A334" s="265" t="s">
        <v>756</v>
      </c>
      <c r="B334" s="268" t="s">
        <v>405</v>
      </c>
      <c r="C334" s="268" t="s">
        <v>765</v>
      </c>
      <c r="D334" s="265" t="s">
        <v>785</v>
      </c>
      <c r="E334" s="269">
        <v>44803</v>
      </c>
      <c r="F334" s="268" t="s">
        <v>70</v>
      </c>
      <c r="G334" s="268" t="s">
        <v>70</v>
      </c>
      <c r="H334" s="265" t="s">
        <v>772</v>
      </c>
      <c r="I334" s="268">
        <v>2</v>
      </c>
      <c r="J334" s="268" t="s">
        <v>760</v>
      </c>
      <c r="K334" s="268" t="s">
        <v>761</v>
      </c>
      <c r="L334" s="268">
        <v>5</v>
      </c>
      <c r="M334" s="268">
        <v>1</v>
      </c>
      <c r="N334" s="268" t="s">
        <v>761</v>
      </c>
      <c r="O334" s="268" t="s">
        <v>761</v>
      </c>
      <c r="P334" s="268">
        <v>1.8</v>
      </c>
      <c r="Q334" s="268" t="s">
        <v>761</v>
      </c>
      <c r="R334" s="79" t="s">
        <v>761</v>
      </c>
      <c r="S334" s="268">
        <v>1.4</v>
      </c>
      <c r="T334" s="271">
        <v>0.78</v>
      </c>
      <c r="U334" s="268">
        <v>8.57</v>
      </c>
      <c r="V334" s="268">
        <v>23</v>
      </c>
      <c r="W334" s="272">
        <v>0.24861111111111112</v>
      </c>
      <c r="X334" s="268">
        <v>1.4</v>
      </c>
      <c r="Y334" s="268">
        <v>25.1</v>
      </c>
      <c r="Z334" s="268">
        <v>7.04</v>
      </c>
      <c r="AA334" s="268">
        <v>5.88</v>
      </c>
      <c r="AB334" s="79">
        <v>85.4</v>
      </c>
      <c r="AC334" s="79">
        <v>31.7</v>
      </c>
      <c r="AD334" s="79">
        <v>48.9</v>
      </c>
      <c r="AE334" s="268" t="s">
        <v>763</v>
      </c>
      <c r="AF334" s="268" t="s">
        <v>763</v>
      </c>
      <c r="AG334" s="268" t="s">
        <v>763</v>
      </c>
      <c r="AH334" s="268" t="s">
        <v>763</v>
      </c>
      <c r="AI334" s="268" t="s">
        <v>763</v>
      </c>
      <c r="AJ334" s="268" t="s">
        <v>763</v>
      </c>
      <c r="AK334" s="268" t="s">
        <v>763</v>
      </c>
      <c r="AL334" s="268" t="s">
        <v>763</v>
      </c>
      <c r="AM334" s="268" t="s">
        <v>763</v>
      </c>
      <c r="AN334" s="268" t="s">
        <v>763</v>
      </c>
      <c r="AO334" s="268" t="s">
        <v>763</v>
      </c>
      <c r="AP334" s="268" t="s">
        <v>763</v>
      </c>
      <c r="AQ334" s="268" t="s">
        <v>763</v>
      </c>
      <c r="AR334" s="268" t="s">
        <v>763</v>
      </c>
      <c r="AS334" s="268" t="s">
        <v>763</v>
      </c>
      <c r="AT334" s="265"/>
      <c r="AU334" s="265"/>
      <c r="AV334" s="265"/>
      <c r="AW334" s="265"/>
      <c r="AX334" s="265"/>
      <c r="AY334" s="265"/>
    </row>
    <row r="335" spans="1:51" x14ac:dyDescent="0.2">
      <c r="A335" s="265" t="s">
        <v>756</v>
      </c>
      <c r="B335" s="268" t="s">
        <v>274</v>
      </c>
      <c r="C335" s="268" t="s">
        <v>757</v>
      </c>
      <c r="D335" s="265"/>
      <c r="E335" s="269">
        <v>44803</v>
      </c>
      <c r="F335" s="268" t="s">
        <v>70</v>
      </c>
      <c r="G335" s="268" t="s">
        <v>597</v>
      </c>
      <c r="H335" s="265" t="s">
        <v>891</v>
      </c>
      <c r="I335" s="268">
        <v>0</v>
      </c>
      <c r="J335" s="268" t="s">
        <v>760</v>
      </c>
      <c r="K335" s="268" t="s">
        <v>761</v>
      </c>
      <c r="L335" s="268">
        <v>1</v>
      </c>
      <c r="M335" s="268">
        <v>1</v>
      </c>
      <c r="N335" s="268" t="s">
        <v>519</v>
      </c>
      <c r="O335" s="268" t="s">
        <v>776</v>
      </c>
      <c r="P335" s="268">
        <v>0.75</v>
      </c>
      <c r="Q335" s="268" t="s">
        <v>761</v>
      </c>
      <c r="R335" s="79" t="s">
        <v>761</v>
      </c>
      <c r="S335" s="268">
        <v>0.6</v>
      </c>
      <c r="T335" s="271">
        <v>0.8</v>
      </c>
      <c r="U335" s="268" t="s">
        <v>761</v>
      </c>
      <c r="V335" s="268" t="s">
        <v>761</v>
      </c>
      <c r="W335" s="272">
        <v>0.2902777777777778</v>
      </c>
      <c r="X335" s="268">
        <v>0.15</v>
      </c>
      <c r="Y335" s="268">
        <v>18.399999999999999</v>
      </c>
      <c r="Z335" s="268">
        <v>6.82</v>
      </c>
      <c r="AA335" s="268">
        <v>5.7</v>
      </c>
      <c r="AB335" s="79">
        <v>71</v>
      </c>
      <c r="AC335" s="79">
        <v>29.9</v>
      </c>
      <c r="AD335" s="79">
        <v>46.4</v>
      </c>
      <c r="AE335" s="268" t="s">
        <v>763</v>
      </c>
      <c r="AF335" s="268" t="s">
        <v>763</v>
      </c>
      <c r="AG335" s="268" t="s">
        <v>763</v>
      </c>
      <c r="AH335" s="268" t="s">
        <v>763</v>
      </c>
      <c r="AI335" s="268" t="s">
        <v>763</v>
      </c>
      <c r="AJ335" s="268" t="s">
        <v>763</v>
      </c>
      <c r="AK335" s="268" t="s">
        <v>763</v>
      </c>
      <c r="AL335" s="268" t="s">
        <v>763</v>
      </c>
      <c r="AM335" s="268" t="s">
        <v>763</v>
      </c>
      <c r="AN335" s="268" t="s">
        <v>763</v>
      </c>
      <c r="AO335" s="268" t="s">
        <v>763</v>
      </c>
      <c r="AP335" s="268" t="s">
        <v>763</v>
      </c>
      <c r="AQ335" s="268" t="s">
        <v>763</v>
      </c>
      <c r="AR335" s="268" t="s">
        <v>763</v>
      </c>
      <c r="AS335" s="268" t="s">
        <v>763</v>
      </c>
      <c r="AT335" s="265"/>
      <c r="AU335" s="265"/>
      <c r="AV335" s="265"/>
      <c r="AW335" s="265"/>
      <c r="AX335" s="265"/>
      <c r="AY335" s="265"/>
    </row>
    <row r="336" spans="1:51" x14ac:dyDescent="0.2">
      <c r="A336" s="265" t="s">
        <v>756</v>
      </c>
      <c r="B336" s="268" t="s">
        <v>274</v>
      </c>
      <c r="C336" s="268" t="s">
        <v>764</v>
      </c>
      <c r="D336" s="265"/>
      <c r="E336" s="269">
        <v>44803</v>
      </c>
      <c r="F336" s="268" t="s">
        <v>70</v>
      </c>
      <c r="G336" s="268" t="s">
        <v>597</v>
      </c>
      <c r="H336" s="265" t="s">
        <v>891</v>
      </c>
      <c r="I336" s="268">
        <v>0</v>
      </c>
      <c r="J336" s="268" t="s">
        <v>760</v>
      </c>
      <c r="K336" s="268" t="s">
        <v>761</v>
      </c>
      <c r="L336" s="268">
        <v>1</v>
      </c>
      <c r="M336" s="268">
        <v>1</v>
      </c>
      <c r="N336" s="268" t="s">
        <v>519</v>
      </c>
      <c r="O336" s="268" t="s">
        <v>776</v>
      </c>
      <c r="P336" s="268">
        <v>0.75</v>
      </c>
      <c r="Q336" s="268" t="s">
        <v>761</v>
      </c>
      <c r="R336" s="79" t="s">
        <v>761</v>
      </c>
      <c r="S336" s="268">
        <v>0.6</v>
      </c>
      <c r="T336" s="271">
        <v>0.8</v>
      </c>
      <c r="U336" s="268" t="s">
        <v>761</v>
      </c>
      <c r="V336" s="268" t="s">
        <v>761</v>
      </c>
      <c r="W336" s="272">
        <v>0.2902777777777778</v>
      </c>
      <c r="X336" s="268">
        <v>0.5</v>
      </c>
      <c r="Y336" s="268">
        <v>18.2</v>
      </c>
      <c r="Z336" s="268">
        <v>7.02</v>
      </c>
      <c r="AA336" s="268">
        <v>6.46</v>
      </c>
      <c r="AB336" s="79">
        <v>73.400000000000006</v>
      </c>
      <c r="AC336" s="79">
        <v>13.9</v>
      </c>
      <c r="AD336" s="79">
        <v>23.17</v>
      </c>
      <c r="AE336" s="268">
        <v>0.09</v>
      </c>
      <c r="AF336" s="268">
        <v>4.32</v>
      </c>
      <c r="AG336" s="268">
        <v>9.83</v>
      </c>
      <c r="AH336" s="268">
        <v>14.15</v>
      </c>
      <c r="AI336" s="268">
        <v>22.59</v>
      </c>
      <c r="AJ336" s="79">
        <v>36.75</v>
      </c>
      <c r="AK336" s="268">
        <v>1144.82</v>
      </c>
      <c r="AL336" s="268">
        <v>208.34</v>
      </c>
      <c r="AM336" s="268">
        <v>5.49</v>
      </c>
      <c r="AN336" s="268">
        <v>230.94</v>
      </c>
      <c r="AO336" s="268">
        <v>245.09</v>
      </c>
      <c r="AP336" s="268">
        <v>21.39</v>
      </c>
      <c r="AQ336" s="268">
        <v>0.03</v>
      </c>
      <c r="AR336" s="271">
        <v>1</v>
      </c>
      <c r="AS336" s="268">
        <v>21.42</v>
      </c>
      <c r="AT336" s="265"/>
      <c r="AU336" s="265"/>
      <c r="AV336" s="265"/>
      <c r="AW336" s="265"/>
      <c r="AX336" s="265"/>
      <c r="AY336" s="265"/>
    </row>
    <row r="337" spans="1:51" x14ac:dyDescent="0.2">
      <c r="A337" s="265" t="s">
        <v>756</v>
      </c>
      <c r="B337" s="268" t="s">
        <v>274</v>
      </c>
      <c r="C337" s="268" t="s">
        <v>765</v>
      </c>
      <c r="D337" s="265"/>
      <c r="E337" s="269">
        <v>44803</v>
      </c>
      <c r="F337" s="268" t="s">
        <v>70</v>
      </c>
      <c r="G337" s="268" t="s">
        <v>597</v>
      </c>
      <c r="H337" s="265" t="s">
        <v>891</v>
      </c>
      <c r="I337" s="268">
        <v>0</v>
      </c>
      <c r="J337" s="268" t="s">
        <v>760</v>
      </c>
      <c r="K337" s="268" t="s">
        <v>761</v>
      </c>
      <c r="L337" s="268">
        <v>1</v>
      </c>
      <c r="M337" s="268">
        <v>1</v>
      </c>
      <c r="N337" s="268" t="s">
        <v>519</v>
      </c>
      <c r="O337" s="268" t="s">
        <v>776</v>
      </c>
      <c r="P337" s="268">
        <v>0.75</v>
      </c>
      <c r="Q337" s="268" t="s">
        <v>761</v>
      </c>
      <c r="R337" s="79" t="s">
        <v>761</v>
      </c>
      <c r="S337" s="268">
        <v>0.6</v>
      </c>
      <c r="T337" s="271">
        <v>0.8</v>
      </c>
      <c r="U337" s="268" t="s">
        <v>761</v>
      </c>
      <c r="V337" s="268" t="s">
        <v>761</v>
      </c>
      <c r="W337" s="268" t="s">
        <v>761</v>
      </c>
      <c r="X337" s="268" t="s">
        <v>761</v>
      </c>
      <c r="Y337" s="268" t="s">
        <v>761</v>
      </c>
      <c r="Z337" s="268" t="s">
        <v>761</v>
      </c>
      <c r="AA337" s="268" t="s">
        <v>761</v>
      </c>
      <c r="AB337" s="79" t="s">
        <v>761</v>
      </c>
      <c r="AC337" s="79">
        <v>24.3</v>
      </c>
      <c r="AD337" s="79">
        <v>38.5</v>
      </c>
      <c r="AE337" s="268" t="s">
        <v>763</v>
      </c>
      <c r="AF337" s="268" t="s">
        <v>763</v>
      </c>
      <c r="AG337" s="268" t="s">
        <v>763</v>
      </c>
      <c r="AH337" s="268" t="s">
        <v>763</v>
      </c>
      <c r="AI337" s="268" t="s">
        <v>763</v>
      </c>
      <c r="AJ337" s="268" t="s">
        <v>763</v>
      </c>
      <c r="AK337" s="268" t="s">
        <v>763</v>
      </c>
      <c r="AL337" s="268" t="s">
        <v>763</v>
      </c>
      <c r="AM337" s="268" t="s">
        <v>763</v>
      </c>
      <c r="AN337" s="268" t="s">
        <v>763</v>
      </c>
      <c r="AO337" s="268" t="s">
        <v>763</v>
      </c>
      <c r="AP337" s="268" t="s">
        <v>763</v>
      </c>
      <c r="AQ337" s="268" t="s">
        <v>763</v>
      </c>
      <c r="AR337" s="268" t="s">
        <v>763</v>
      </c>
      <c r="AS337" s="268" t="s">
        <v>763</v>
      </c>
      <c r="AT337" s="265"/>
      <c r="AU337" s="265"/>
      <c r="AV337" s="265"/>
      <c r="AW337" s="265"/>
      <c r="AX337" s="265"/>
      <c r="AY337" s="265"/>
    </row>
    <row r="338" spans="1:51" x14ac:dyDescent="0.2">
      <c r="A338" s="265" t="s">
        <v>756</v>
      </c>
      <c r="B338" s="268" t="s">
        <v>278</v>
      </c>
      <c r="C338" s="268" t="s">
        <v>757</v>
      </c>
      <c r="D338" s="265"/>
      <c r="E338" s="269">
        <v>44803</v>
      </c>
      <c r="F338" s="268" t="s">
        <v>70</v>
      </c>
      <c r="G338" s="268" t="s">
        <v>597</v>
      </c>
      <c r="H338" s="265" t="s">
        <v>891</v>
      </c>
      <c r="I338" s="268">
        <v>1</v>
      </c>
      <c r="J338" s="268" t="s">
        <v>760</v>
      </c>
      <c r="K338" s="268" t="s">
        <v>761</v>
      </c>
      <c r="L338" s="268">
        <v>2</v>
      </c>
      <c r="M338" s="268">
        <v>1</v>
      </c>
      <c r="N338" s="268" t="s">
        <v>519</v>
      </c>
      <c r="O338" s="268" t="s">
        <v>776</v>
      </c>
      <c r="P338" s="268">
        <v>1.35</v>
      </c>
      <c r="Q338" s="268" t="s">
        <v>761</v>
      </c>
      <c r="R338" s="79" t="s">
        <v>761</v>
      </c>
      <c r="S338" s="268">
        <v>0.9</v>
      </c>
      <c r="T338" s="271">
        <v>0.67</v>
      </c>
      <c r="U338" s="268" t="s">
        <v>761</v>
      </c>
      <c r="V338" s="268" t="s">
        <v>761</v>
      </c>
      <c r="W338" s="272">
        <v>0.30486111111111108</v>
      </c>
      <c r="X338" s="268">
        <v>0.15</v>
      </c>
      <c r="Y338" s="268">
        <v>25.4</v>
      </c>
      <c r="Z338" s="268">
        <v>8.27</v>
      </c>
      <c r="AA338" s="268">
        <v>7.18</v>
      </c>
      <c r="AB338" s="79">
        <v>100.4</v>
      </c>
      <c r="AC338" s="79">
        <v>24.9</v>
      </c>
      <c r="AD338" s="79">
        <v>39.299999999999997</v>
      </c>
      <c r="AE338" s="268" t="s">
        <v>763</v>
      </c>
      <c r="AF338" s="268" t="s">
        <v>763</v>
      </c>
      <c r="AG338" s="268" t="s">
        <v>763</v>
      </c>
      <c r="AH338" s="268" t="s">
        <v>763</v>
      </c>
      <c r="AI338" s="268" t="s">
        <v>763</v>
      </c>
      <c r="AJ338" s="268" t="s">
        <v>763</v>
      </c>
      <c r="AK338" s="268" t="s">
        <v>763</v>
      </c>
      <c r="AL338" s="268" t="s">
        <v>763</v>
      </c>
      <c r="AM338" s="268" t="s">
        <v>763</v>
      </c>
      <c r="AN338" s="268" t="s">
        <v>763</v>
      </c>
      <c r="AO338" s="268" t="s">
        <v>763</v>
      </c>
      <c r="AP338" s="268" t="s">
        <v>763</v>
      </c>
      <c r="AQ338" s="268" t="s">
        <v>763</v>
      </c>
      <c r="AR338" s="268" t="s">
        <v>763</v>
      </c>
      <c r="AS338" s="268" t="s">
        <v>763</v>
      </c>
      <c r="AT338" s="265"/>
      <c r="AU338" s="265"/>
      <c r="AV338" s="265"/>
      <c r="AW338" s="265"/>
      <c r="AX338" s="265"/>
      <c r="AY338" s="265"/>
    </row>
    <row r="339" spans="1:51" x14ac:dyDescent="0.2">
      <c r="A339" s="265" t="s">
        <v>756</v>
      </c>
      <c r="B339" s="268" t="s">
        <v>278</v>
      </c>
      <c r="C339" s="268" t="s">
        <v>764</v>
      </c>
      <c r="D339" s="265"/>
      <c r="E339" s="269">
        <v>44803</v>
      </c>
      <c r="F339" s="268" t="s">
        <v>70</v>
      </c>
      <c r="G339" s="268" t="s">
        <v>597</v>
      </c>
      <c r="H339" s="265" t="s">
        <v>891</v>
      </c>
      <c r="I339" s="268">
        <v>1</v>
      </c>
      <c r="J339" s="268" t="s">
        <v>760</v>
      </c>
      <c r="K339" s="268" t="s">
        <v>761</v>
      </c>
      <c r="L339" s="268">
        <v>2</v>
      </c>
      <c r="M339" s="268">
        <v>1</v>
      </c>
      <c r="N339" s="268" t="s">
        <v>519</v>
      </c>
      <c r="O339" s="268" t="s">
        <v>776</v>
      </c>
      <c r="P339" s="268">
        <v>1.35</v>
      </c>
      <c r="Q339" s="268" t="s">
        <v>761</v>
      </c>
      <c r="R339" s="79" t="s">
        <v>761</v>
      </c>
      <c r="S339" s="268">
        <v>0.9</v>
      </c>
      <c r="T339" s="271">
        <v>0.67</v>
      </c>
      <c r="U339" s="268" t="s">
        <v>761</v>
      </c>
      <c r="V339" s="268" t="s">
        <v>761</v>
      </c>
      <c r="W339" s="272">
        <v>0.30486111111111108</v>
      </c>
      <c r="X339" s="268">
        <v>0.5</v>
      </c>
      <c r="Y339" s="268">
        <v>25.5</v>
      </c>
      <c r="Z339" s="268">
        <v>7.88</v>
      </c>
      <c r="AA339" s="268">
        <v>6.79</v>
      </c>
      <c r="AB339" s="79">
        <v>96</v>
      </c>
      <c r="AC339" s="79">
        <v>26.4</v>
      </c>
      <c r="AD339" s="79">
        <v>41.5</v>
      </c>
      <c r="AE339" s="268">
        <v>0.16</v>
      </c>
      <c r="AF339" s="268">
        <v>0.28999999999999998</v>
      </c>
      <c r="AG339" s="268">
        <v>0.06</v>
      </c>
      <c r="AH339" s="268">
        <v>0.35</v>
      </c>
      <c r="AI339" s="268">
        <v>29.72</v>
      </c>
      <c r="AJ339" s="79">
        <v>30.07</v>
      </c>
      <c r="AK339" s="268">
        <v>202.46</v>
      </c>
      <c r="AL339" s="268">
        <v>33.67</v>
      </c>
      <c r="AM339" s="268">
        <v>6.01</v>
      </c>
      <c r="AN339" s="268">
        <v>63.38</v>
      </c>
      <c r="AO339" s="268">
        <v>63.73</v>
      </c>
      <c r="AP339" s="268">
        <v>9.75</v>
      </c>
      <c r="AQ339" s="268">
        <v>0.03</v>
      </c>
      <c r="AR339" s="271">
        <v>1</v>
      </c>
      <c r="AS339" s="268">
        <v>9.7799999999999994</v>
      </c>
      <c r="AT339" s="265"/>
      <c r="AU339" s="265"/>
      <c r="AV339" s="265"/>
      <c r="AW339" s="265"/>
      <c r="AX339" s="265"/>
      <c r="AY339" s="265"/>
    </row>
    <row r="340" spans="1:51" x14ac:dyDescent="0.2">
      <c r="A340" s="265" t="s">
        <v>756</v>
      </c>
      <c r="B340" s="268" t="s">
        <v>278</v>
      </c>
      <c r="C340" s="268" t="s">
        <v>765</v>
      </c>
      <c r="D340" s="265"/>
      <c r="E340" s="269">
        <v>44803</v>
      </c>
      <c r="F340" s="268" t="s">
        <v>70</v>
      </c>
      <c r="G340" s="268" t="s">
        <v>597</v>
      </c>
      <c r="H340" s="265" t="s">
        <v>891</v>
      </c>
      <c r="I340" s="268">
        <v>1</v>
      </c>
      <c r="J340" s="268" t="s">
        <v>760</v>
      </c>
      <c r="K340" s="268" t="s">
        <v>761</v>
      </c>
      <c r="L340" s="268">
        <v>2</v>
      </c>
      <c r="M340" s="268">
        <v>1</v>
      </c>
      <c r="N340" s="268" t="s">
        <v>519</v>
      </c>
      <c r="O340" s="268" t="s">
        <v>776</v>
      </c>
      <c r="P340" s="268">
        <v>1.35</v>
      </c>
      <c r="Q340" s="268" t="s">
        <v>761</v>
      </c>
      <c r="R340" s="79" t="s">
        <v>761</v>
      </c>
      <c r="S340" s="268">
        <v>0.9</v>
      </c>
      <c r="T340" s="271">
        <v>0.67</v>
      </c>
      <c r="U340" s="268" t="s">
        <v>761</v>
      </c>
      <c r="V340" s="268" t="s">
        <v>761</v>
      </c>
      <c r="W340" s="272">
        <v>0.30486111111111108</v>
      </c>
      <c r="X340" s="268">
        <v>1</v>
      </c>
      <c r="Y340" s="268">
        <v>26.3</v>
      </c>
      <c r="Z340" s="268">
        <v>4.3499999999999996</v>
      </c>
      <c r="AA340" s="268">
        <v>3.68</v>
      </c>
      <c r="AB340" s="79">
        <v>53.8</v>
      </c>
      <c r="AC340" s="79">
        <v>29.7</v>
      </c>
      <c r="AD340" s="79">
        <v>46.1</v>
      </c>
      <c r="AE340" s="268" t="s">
        <v>763</v>
      </c>
      <c r="AF340" s="268" t="s">
        <v>763</v>
      </c>
      <c r="AG340" s="268" t="s">
        <v>763</v>
      </c>
      <c r="AH340" s="268" t="s">
        <v>763</v>
      </c>
      <c r="AI340" s="268" t="s">
        <v>763</v>
      </c>
      <c r="AJ340" s="268" t="s">
        <v>763</v>
      </c>
      <c r="AK340" s="268" t="s">
        <v>763</v>
      </c>
      <c r="AL340" s="268" t="s">
        <v>763</v>
      </c>
      <c r="AM340" s="268" t="s">
        <v>763</v>
      </c>
      <c r="AN340" s="268" t="s">
        <v>763</v>
      </c>
      <c r="AO340" s="268" t="s">
        <v>763</v>
      </c>
      <c r="AP340" s="268" t="s">
        <v>763</v>
      </c>
      <c r="AQ340" s="268" t="s">
        <v>763</v>
      </c>
      <c r="AR340" s="268" t="s">
        <v>763</v>
      </c>
      <c r="AS340" s="268" t="s">
        <v>763</v>
      </c>
      <c r="AT340" s="265"/>
      <c r="AU340" s="265"/>
      <c r="AV340" s="265"/>
      <c r="AW340" s="265"/>
      <c r="AX340" s="265"/>
      <c r="AY340" s="265"/>
    </row>
    <row r="341" spans="1:51" x14ac:dyDescent="0.2">
      <c r="A341" s="265" t="s">
        <v>756</v>
      </c>
      <c r="B341" s="268" t="s">
        <v>280</v>
      </c>
      <c r="C341" s="268" t="s">
        <v>757</v>
      </c>
      <c r="D341" s="265"/>
      <c r="E341" s="269">
        <v>44803</v>
      </c>
      <c r="F341" s="268" t="s">
        <v>70</v>
      </c>
      <c r="G341" s="268" t="s">
        <v>1140</v>
      </c>
      <c r="H341" s="265" t="s">
        <v>891</v>
      </c>
      <c r="I341" s="268">
        <v>0</v>
      </c>
      <c r="J341" s="268" t="s">
        <v>760</v>
      </c>
      <c r="K341" s="268" t="s">
        <v>761</v>
      </c>
      <c r="L341" s="268">
        <v>3</v>
      </c>
      <c r="M341" s="268">
        <v>1</v>
      </c>
      <c r="N341" s="268" t="s">
        <v>519</v>
      </c>
      <c r="O341" s="268" t="s">
        <v>762</v>
      </c>
      <c r="P341" s="268">
        <v>2.1</v>
      </c>
      <c r="Q341" s="268" t="s">
        <v>761</v>
      </c>
      <c r="R341" s="79" t="s">
        <v>761</v>
      </c>
      <c r="S341" s="268">
        <v>1.2</v>
      </c>
      <c r="T341" s="271">
        <v>0.56999999999999995</v>
      </c>
      <c r="U341" s="268" t="s">
        <v>761</v>
      </c>
      <c r="V341" s="268" t="s">
        <v>761</v>
      </c>
      <c r="W341" s="272">
        <v>0.32222222222222224</v>
      </c>
      <c r="X341" s="268">
        <v>0.15</v>
      </c>
      <c r="Y341" s="268">
        <v>25.8</v>
      </c>
      <c r="Z341" s="268">
        <v>5.64</v>
      </c>
      <c r="AA341" s="268">
        <v>4.7699999999999996</v>
      </c>
      <c r="AB341" s="79">
        <v>68.099999999999994</v>
      </c>
      <c r="AC341" s="79">
        <v>29.8</v>
      </c>
      <c r="AD341" s="79">
        <v>46.2</v>
      </c>
      <c r="AE341" s="268" t="s">
        <v>763</v>
      </c>
      <c r="AF341" s="268" t="s">
        <v>763</v>
      </c>
      <c r="AG341" s="268" t="s">
        <v>763</v>
      </c>
      <c r="AH341" s="268" t="s">
        <v>763</v>
      </c>
      <c r="AI341" s="268" t="s">
        <v>763</v>
      </c>
      <c r="AJ341" s="268" t="s">
        <v>763</v>
      </c>
      <c r="AK341" s="268" t="s">
        <v>763</v>
      </c>
      <c r="AL341" s="268" t="s">
        <v>763</v>
      </c>
      <c r="AM341" s="268" t="s">
        <v>763</v>
      </c>
      <c r="AN341" s="268" t="s">
        <v>763</v>
      </c>
      <c r="AO341" s="268" t="s">
        <v>763</v>
      </c>
      <c r="AP341" s="268" t="s">
        <v>763</v>
      </c>
      <c r="AQ341" s="268" t="s">
        <v>763</v>
      </c>
      <c r="AR341" s="268" t="s">
        <v>763</v>
      </c>
      <c r="AS341" s="268" t="s">
        <v>763</v>
      </c>
      <c r="AT341" s="265"/>
      <c r="AU341" s="265"/>
      <c r="AV341" s="265"/>
      <c r="AW341" s="265"/>
      <c r="AX341" s="265"/>
      <c r="AY341" s="265"/>
    </row>
    <row r="342" spans="1:51" x14ac:dyDescent="0.2">
      <c r="A342" s="265" t="s">
        <v>756</v>
      </c>
      <c r="B342" s="268" t="s">
        <v>280</v>
      </c>
      <c r="C342" s="268" t="s">
        <v>764</v>
      </c>
      <c r="D342" s="265"/>
      <c r="E342" s="269">
        <v>44803</v>
      </c>
      <c r="F342" s="268" t="s">
        <v>70</v>
      </c>
      <c r="G342" s="268" t="s">
        <v>1140</v>
      </c>
      <c r="H342" s="265" t="s">
        <v>891</v>
      </c>
      <c r="I342" s="268">
        <v>0</v>
      </c>
      <c r="J342" s="268" t="s">
        <v>760</v>
      </c>
      <c r="K342" s="268" t="s">
        <v>761</v>
      </c>
      <c r="L342" s="268">
        <v>3</v>
      </c>
      <c r="M342" s="268">
        <v>1</v>
      </c>
      <c r="N342" s="268" t="s">
        <v>519</v>
      </c>
      <c r="O342" s="268" t="s">
        <v>762</v>
      </c>
      <c r="P342" s="268">
        <v>2.1</v>
      </c>
      <c r="Q342" s="268" t="s">
        <v>761</v>
      </c>
      <c r="R342" s="79" t="s">
        <v>761</v>
      </c>
      <c r="S342" s="268">
        <v>1.2</v>
      </c>
      <c r="T342" s="271">
        <v>0.56999999999999995</v>
      </c>
      <c r="U342" s="268" t="s">
        <v>761</v>
      </c>
      <c r="V342" s="268" t="s">
        <v>761</v>
      </c>
      <c r="W342" s="272">
        <v>0.32222222222222224</v>
      </c>
      <c r="X342" s="268">
        <v>1</v>
      </c>
      <c r="Y342" s="268">
        <v>25.8</v>
      </c>
      <c r="Z342" s="268">
        <v>5.67</v>
      </c>
      <c r="AA342" s="268">
        <v>4.79</v>
      </c>
      <c r="AB342" s="79">
        <v>69.3</v>
      </c>
      <c r="AC342" s="79">
        <v>29.7</v>
      </c>
      <c r="AD342" s="79">
        <v>46.1</v>
      </c>
      <c r="AE342" s="268">
        <v>0.26</v>
      </c>
      <c r="AF342" s="268">
        <v>0.97</v>
      </c>
      <c r="AG342" s="268">
        <v>0.03</v>
      </c>
      <c r="AH342" s="268">
        <v>0.99</v>
      </c>
      <c r="AI342" s="268">
        <v>19.899999999999999</v>
      </c>
      <c r="AJ342" s="79">
        <v>20.9</v>
      </c>
      <c r="AK342" s="268">
        <v>90.72</v>
      </c>
      <c r="AL342" s="268">
        <v>14</v>
      </c>
      <c r="AM342" s="268">
        <v>6.48</v>
      </c>
      <c r="AN342" s="268">
        <v>33.9</v>
      </c>
      <c r="AO342" s="268">
        <v>34.9</v>
      </c>
      <c r="AP342" s="268">
        <v>3.26</v>
      </c>
      <c r="AQ342" s="268">
        <v>0.03</v>
      </c>
      <c r="AR342" s="271">
        <v>1</v>
      </c>
      <c r="AS342" s="268">
        <v>3.29</v>
      </c>
      <c r="AT342" s="265"/>
      <c r="AU342" s="265"/>
      <c r="AV342" s="265"/>
      <c r="AW342" s="265"/>
      <c r="AX342" s="265"/>
      <c r="AY342" s="265"/>
    </row>
    <row r="343" spans="1:51" x14ac:dyDescent="0.2">
      <c r="A343" s="265" t="s">
        <v>756</v>
      </c>
      <c r="B343" s="268" t="s">
        <v>280</v>
      </c>
      <c r="C343" s="268" t="s">
        <v>765</v>
      </c>
      <c r="D343" s="265"/>
      <c r="E343" s="269">
        <v>44803</v>
      </c>
      <c r="F343" s="268" t="s">
        <v>70</v>
      </c>
      <c r="G343" s="268" t="s">
        <v>1140</v>
      </c>
      <c r="H343" s="265" t="s">
        <v>891</v>
      </c>
      <c r="I343" s="268">
        <v>0</v>
      </c>
      <c r="J343" s="268" t="s">
        <v>760</v>
      </c>
      <c r="K343" s="268" t="s">
        <v>761</v>
      </c>
      <c r="L343" s="268">
        <v>3</v>
      </c>
      <c r="M343" s="268">
        <v>1</v>
      </c>
      <c r="N343" s="268" t="s">
        <v>519</v>
      </c>
      <c r="O343" s="268" t="s">
        <v>762</v>
      </c>
      <c r="P343" s="268">
        <v>2.1</v>
      </c>
      <c r="Q343" s="268" t="s">
        <v>761</v>
      </c>
      <c r="R343" s="79" t="s">
        <v>761</v>
      </c>
      <c r="S343" s="268">
        <v>1.2</v>
      </c>
      <c r="T343" s="271">
        <v>0.56999999999999995</v>
      </c>
      <c r="U343" s="268" t="s">
        <v>761</v>
      </c>
      <c r="V343" s="268" t="s">
        <v>761</v>
      </c>
      <c r="W343" s="272">
        <v>0.32222222222222224</v>
      </c>
      <c r="X343" s="268">
        <v>2</v>
      </c>
      <c r="Y343" s="268">
        <v>25.7</v>
      </c>
      <c r="Z343" s="268">
        <v>5.77</v>
      </c>
      <c r="AA343" s="268">
        <v>4.8600000000000003</v>
      </c>
      <c r="AB343" s="79">
        <v>69.900000000000006</v>
      </c>
      <c r="AC343" s="79">
        <v>30.2</v>
      </c>
      <c r="AD343" s="79">
        <v>46.7</v>
      </c>
      <c r="AE343" s="268" t="s">
        <v>763</v>
      </c>
      <c r="AF343" s="268" t="s">
        <v>763</v>
      </c>
      <c r="AG343" s="268" t="s">
        <v>763</v>
      </c>
      <c r="AH343" s="268" t="s">
        <v>763</v>
      </c>
      <c r="AI343" s="268" t="s">
        <v>763</v>
      </c>
      <c r="AJ343" s="268" t="s">
        <v>763</v>
      </c>
      <c r="AK343" s="268" t="s">
        <v>763</v>
      </c>
      <c r="AL343" s="268" t="s">
        <v>763</v>
      </c>
      <c r="AM343" s="268" t="s">
        <v>763</v>
      </c>
      <c r="AN343" s="268" t="s">
        <v>763</v>
      </c>
      <c r="AO343" s="268" t="s">
        <v>763</v>
      </c>
      <c r="AP343" s="268" t="s">
        <v>763</v>
      </c>
      <c r="AQ343" s="268" t="s">
        <v>763</v>
      </c>
      <c r="AR343" s="268" t="s">
        <v>763</v>
      </c>
      <c r="AS343" s="268" t="s">
        <v>763</v>
      </c>
      <c r="AT343" s="265"/>
      <c r="AU343" s="265"/>
      <c r="AV343" s="265"/>
      <c r="AW343" s="265"/>
      <c r="AX343" s="265"/>
      <c r="AY343" s="265"/>
    </row>
    <row r="344" spans="1:51" x14ac:dyDescent="0.2">
      <c r="A344" s="265" t="s">
        <v>756</v>
      </c>
      <c r="B344" s="268" t="s">
        <v>282</v>
      </c>
      <c r="C344" s="268" t="s">
        <v>757</v>
      </c>
      <c r="D344" s="265"/>
      <c r="E344" s="269">
        <v>44803</v>
      </c>
      <c r="F344" s="268" t="s">
        <v>70</v>
      </c>
      <c r="G344" s="268" t="s">
        <v>768</v>
      </c>
      <c r="H344" s="265" t="s">
        <v>891</v>
      </c>
      <c r="I344" s="268">
        <v>1</v>
      </c>
      <c r="J344" s="268" t="s">
        <v>760</v>
      </c>
      <c r="K344" s="268" t="s">
        <v>761</v>
      </c>
      <c r="L344" s="268">
        <v>2</v>
      </c>
      <c r="M344" s="268">
        <v>1</v>
      </c>
      <c r="N344" s="268" t="s">
        <v>519</v>
      </c>
      <c r="O344" s="268" t="s">
        <v>762</v>
      </c>
      <c r="P344" s="268">
        <v>1.4</v>
      </c>
      <c r="Q344" s="268" t="s">
        <v>761</v>
      </c>
      <c r="R344" s="79" t="s">
        <v>761</v>
      </c>
      <c r="S344" s="268">
        <v>0.5</v>
      </c>
      <c r="T344" s="271">
        <v>0.36</v>
      </c>
      <c r="U344" s="268" t="s">
        <v>761</v>
      </c>
      <c r="V344" s="268" t="s">
        <v>761</v>
      </c>
      <c r="W344" s="272">
        <v>0.3576388888888889</v>
      </c>
      <c r="X344" s="268">
        <v>0.15</v>
      </c>
      <c r="Y344" s="268">
        <v>26.2</v>
      </c>
      <c r="Z344" s="268">
        <v>7.7</v>
      </c>
      <c r="AA344" s="268">
        <v>6.53</v>
      </c>
      <c r="AB344" s="79">
        <v>94.9</v>
      </c>
      <c r="AC344" s="79">
        <v>29.1</v>
      </c>
      <c r="AD344" s="79">
        <v>45.3</v>
      </c>
      <c r="AE344" s="268" t="s">
        <v>763</v>
      </c>
      <c r="AF344" s="268" t="s">
        <v>763</v>
      </c>
      <c r="AG344" s="268" t="s">
        <v>763</v>
      </c>
      <c r="AH344" s="268" t="s">
        <v>763</v>
      </c>
      <c r="AI344" s="268" t="s">
        <v>763</v>
      </c>
      <c r="AJ344" s="268" t="s">
        <v>763</v>
      </c>
      <c r="AK344" s="268" t="s">
        <v>763</v>
      </c>
      <c r="AL344" s="268" t="s">
        <v>763</v>
      </c>
      <c r="AM344" s="268" t="s">
        <v>763</v>
      </c>
      <c r="AN344" s="268" t="s">
        <v>763</v>
      </c>
      <c r="AO344" s="268" t="s">
        <v>763</v>
      </c>
      <c r="AP344" s="268" t="s">
        <v>763</v>
      </c>
      <c r="AQ344" s="268" t="s">
        <v>763</v>
      </c>
      <c r="AR344" s="268" t="s">
        <v>763</v>
      </c>
      <c r="AS344" s="268" t="s">
        <v>763</v>
      </c>
      <c r="AT344" s="265"/>
      <c r="AU344" s="265"/>
      <c r="AV344" s="265"/>
      <c r="AW344" s="265"/>
      <c r="AX344" s="265"/>
      <c r="AY344" s="265"/>
    </row>
    <row r="345" spans="1:51" x14ac:dyDescent="0.2">
      <c r="A345" s="265" t="s">
        <v>756</v>
      </c>
      <c r="B345" s="268" t="s">
        <v>282</v>
      </c>
      <c r="C345" s="268" t="s">
        <v>764</v>
      </c>
      <c r="D345" s="265"/>
      <c r="E345" s="269">
        <v>44803</v>
      </c>
      <c r="F345" s="268" t="s">
        <v>70</v>
      </c>
      <c r="G345" s="268" t="s">
        <v>768</v>
      </c>
      <c r="H345" s="265" t="s">
        <v>891</v>
      </c>
      <c r="I345" s="268">
        <v>1</v>
      </c>
      <c r="J345" s="268" t="s">
        <v>760</v>
      </c>
      <c r="K345" s="268" t="s">
        <v>761</v>
      </c>
      <c r="L345" s="268">
        <v>2</v>
      </c>
      <c r="M345" s="268">
        <v>1</v>
      </c>
      <c r="N345" s="268" t="s">
        <v>519</v>
      </c>
      <c r="O345" s="268" t="s">
        <v>762</v>
      </c>
      <c r="P345" s="268">
        <v>1.4</v>
      </c>
      <c r="Q345" s="268" t="s">
        <v>761</v>
      </c>
      <c r="R345" s="79" t="s">
        <v>761</v>
      </c>
      <c r="S345" s="268">
        <v>0.5</v>
      </c>
      <c r="T345" s="271">
        <v>0.36</v>
      </c>
      <c r="U345" s="268" t="s">
        <v>761</v>
      </c>
      <c r="V345" s="268" t="s">
        <v>761</v>
      </c>
      <c r="W345" s="272">
        <v>0.3576388888888889</v>
      </c>
      <c r="X345" s="268">
        <v>0.5</v>
      </c>
      <c r="Y345" s="268">
        <v>26.2</v>
      </c>
      <c r="Z345" s="268">
        <v>7.64</v>
      </c>
      <c r="AA345" s="268">
        <v>6.48</v>
      </c>
      <c r="AB345" s="79">
        <v>94.1</v>
      </c>
      <c r="AC345" s="79">
        <v>29.1</v>
      </c>
      <c r="AD345" s="79">
        <v>45.2</v>
      </c>
      <c r="AE345" s="268">
        <v>0.11</v>
      </c>
      <c r="AF345" s="268">
        <v>0.47</v>
      </c>
      <c r="AG345" s="268">
        <v>0.03</v>
      </c>
      <c r="AH345" s="268">
        <v>0.5</v>
      </c>
      <c r="AI345" s="268">
        <v>40.6</v>
      </c>
      <c r="AJ345" s="79">
        <v>41.1</v>
      </c>
      <c r="AK345" s="268">
        <v>192.15</v>
      </c>
      <c r="AL345" s="268">
        <v>23.27</v>
      </c>
      <c r="AM345" s="268">
        <v>8.26</v>
      </c>
      <c r="AN345" s="268">
        <v>63.87</v>
      </c>
      <c r="AO345" s="268">
        <v>64.37</v>
      </c>
      <c r="AP345" s="268">
        <v>12.43</v>
      </c>
      <c r="AQ345" s="268">
        <v>0.03</v>
      </c>
      <c r="AR345" s="271">
        <v>1</v>
      </c>
      <c r="AS345" s="268">
        <v>12.46</v>
      </c>
      <c r="AT345" s="265"/>
      <c r="AU345" s="265"/>
      <c r="AV345" s="265"/>
      <c r="AW345" s="265"/>
      <c r="AX345" s="265"/>
      <c r="AY345" s="265"/>
    </row>
    <row r="346" spans="1:51" x14ac:dyDescent="0.2">
      <c r="A346" s="265" t="s">
        <v>756</v>
      </c>
      <c r="B346" s="268" t="s">
        <v>282</v>
      </c>
      <c r="C346" s="268" t="s">
        <v>765</v>
      </c>
      <c r="D346" s="265"/>
      <c r="E346" s="269">
        <v>44803</v>
      </c>
      <c r="F346" s="268" t="s">
        <v>70</v>
      </c>
      <c r="G346" s="268" t="s">
        <v>768</v>
      </c>
      <c r="H346" s="265" t="s">
        <v>891</v>
      </c>
      <c r="I346" s="268">
        <v>1</v>
      </c>
      <c r="J346" s="268" t="s">
        <v>760</v>
      </c>
      <c r="K346" s="268" t="s">
        <v>761</v>
      </c>
      <c r="L346" s="268">
        <v>2</v>
      </c>
      <c r="M346" s="268">
        <v>1</v>
      </c>
      <c r="N346" s="268" t="s">
        <v>519</v>
      </c>
      <c r="O346" s="268" t="s">
        <v>762</v>
      </c>
      <c r="P346" s="268">
        <v>1.4</v>
      </c>
      <c r="Q346" s="268" t="s">
        <v>761</v>
      </c>
      <c r="R346" s="79" t="s">
        <v>761</v>
      </c>
      <c r="S346" s="268">
        <v>0.5</v>
      </c>
      <c r="T346" s="271">
        <v>0.36</v>
      </c>
      <c r="U346" s="268" t="s">
        <v>761</v>
      </c>
      <c r="V346" s="268" t="s">
        <v>761</v>
      </c>
      <c r="W346" s="272">
        <v>0.3576388888888889</v>
      </c>
      <c r="X346" s="268">
        <v>1</v>
      </c>
      <c r="Y346" s="268">
        <v>26.2</v>
      </c>
      <c r="Z346" s="268">
        <v>6.62</v>
      </c>
      <c r="AA346" s="268">
        <v>5.58</v>
      </c>
      <c r="AB346" s="79">
        <v>87.3</v>
      </c>
      <c r="AC346" s="79">
        <v>30.2</v>
      </c>
      <c r="AD346" s="79">
        <v>46.7</v>
      </c>
      <c r="AE346" s="268" t="s">
        <v>763</v>
      </c>
      <c r="AF346" s="268" t="s">
        <v>763</v>
      </c>
      <c r="AG346" s="268" t="s">
        <v>763</v>
      </c>
      <c r="AH346" s="268" t="s">
        <v>763</v>
      </c>
      <c r="AI346" s="268" t="s">
        <v>763</v>
      </c>
      <c r="AJ346" s="268" t="s">
        <v>763</v>
      </c>
      <c r="AK346" s="268" t="s">
        <v>763</v>
      </c>
      <c r="AL346" s="268" t="s">
        <v>763</v>
      </c>
      <c r="AM346" s="268" t="s">
        <v>763</v>
      </c>
      <c r="AN346" s="268" t="s">
        <v>763</v>
      </c>
      <c r="AO346" s="268" t="s">
        <v>763</v>
      </c>
      <c r="AP346" s="268" t="s">
        <v>763</v>
      </c>
      <c r="AQ346" s="268" t="s">
        <v>763</v>
      </c>
      <c r="AR346" s="268" t="s">
        <v>763</v>
      </c>
      <c r="AS346" s="268" t="s">
        <v>763</v>
      </c>
      <c r="AT346" s="265"/>
      <c r="AU346" s="265"/>
      <c r="AV346" s="265"/>
      <c r="AW346" s="265"/>
      <c r="AX346" s="265"/>
      <c r="AY346" s="265"/>
    </row>
    <row r="347" spans="1:51" x14ac:dyDescent="0.2">
      <c r="A347" s="265" t="s">
        <v>756</v>
      </c>
      <c r="B347" s="268" t="s">
        <v>284</v>
      </c>
      <c r="C347" s="268" t="s">
        <v>757</v>
      </c>
      <c r="D347" s="265"/>
      <c r="E347" s="269">
        <v>44803</v>
      </c>
      <c r="F347" s="268" t="s">
        <v>70</v>
      </c>
      <c r="G347" s="268" t="s">
        <v>768</v>
      </c>
      <c r="H347" s="265" t="s">
        <v>891</v>
      </c>
      <c r="I347" s="268">
        <v>1</v>
      </c>
      <c r="J347" s="268" t="s">
        <v>760</v>
      </c>
      <c r="K347" s="268" t="s">
        <v>761</v>
      </c>
      <c r="L347" s="268">
        <v>2</v>
      </c>
      <c r="M347" s="268">
        <v>1</v>
      </c>
      <c r="N347" s="268" t="s">
        <v>519</v>
      </c>
      <c r="O347" s="268" t="s">
        <v>762</v>
      </c>
      <c r="P347" s="268">
        <v>1.5</v>
      </c>
      <c r="Q347" s="268" t="s">
        <v>761</v>
      </c>
      <c r="R347" s="79" t="s">
        <v>761</v>
      </c>
      <c r="S347" s="268">
        <v>0.8</v>
      </c>
      <c r="T347" s="271">
        <v>0.53</v>
      </c>
      <c r="U347" s="268" t="s">
        <v>761</v>
      </c>
      <c r="V347" s="268" t="s">
        <v>761</v>
      </c>
      <c r="W347" s="272">
        <v>0.35069444444444442</v>
      </c>
      <c r="X347" s="268">
        <v>0.15</v>
      </c>
      <c r="Y347" s="268">
        <v>25.7</v>
      </c>
      <c r="Z347" s="268">
        <v>6.95</v>
      </c>
      <c r="AA347" s="268">
        <v>5.85</v>
      </c>
      <c r="AB347" s="79">
        <v>84.6</v>
      </c>
      <c r="AC347" s="79">
        <v>30.5</v>
      </c>
      <c r="AD347" s="79">
        <v>47.2</v>
      </c>
      <c r="AE347" s="268" t="s">
        <v>763</v>
      </c>
      <c r="AF347" s="268" t="s">
        <v>763</v>
      </c>
      <c r="AG347" s="268" t="s">
        <v>763</v>
      </c>
      <c r="AH347" s="268" t="s">
        <v>763</v>
      </c>
      <c r="AI347" s="268" t="s">
        <v>763</v>
      </c>
      <c r="AJ347" s="268" t="s">
        <v>763</v>
      </c>
      <c r="AK347" s="268" t="s">
        <v>763</v>
      </c>
      <c r="AL347" s="268" t="s">
        <v>763</v>
      </c>
      <c r="AM347" s="268" t="s">
        <v>763</v>
      </c>
      <c r="AN347" s="268" t="s">
        <v>763</v>
      </c>
      <c r="AO347" s="268" t="s">
        <v>763</v>
      </c>
      <c r="AP347" s="268" t="s">
        <v>763</v>
      </c>
      <c r="AQ347" s="268" t="s">
        <v>763</v>
      </c>
      <c r="AR347" s="268" t="s">
        <v>763</v>
      </c>
      <c r="AS347" s="268" t="s">
        <v>763</v>
      </c>
      <c r="AT347" s="265"/>
      <c r="AU347" s="265"/>
      <c r="AV347" s="265"/>
      <c r="AW347" s="265"/>
      <c r="AX347" s="265"/>
      <c r="AY347" s="265"/>
    </row>
    <row r="348" spans="1:51" x14ac:dyDescent="0.2">
      <c r="A348" s="265" t="s">
        <v>756</v>
      </c>
      <c r="B348" s="268" t="s">
        <v>284</v>
      </c>
      <c r="C348" s="268" t="s">
        <v>764</v>
      </c>
      <c r="D348" s="265"/>
      <c r="E348" s="269">
        <v>44803</v>
      </c>
      <c r="F348" s="268" t="s">
        <v>70</v>
      </c>
      <c r="G348" s="268" t="s">
        <v>768</v>
      </c>
      <c r="H348" s="265" t="s">
        <v>891</v>
      </c>
      <c r="I348" s="268">
        <v>1</v>
      </c>
      <c r="J348" s="268" t="s">
        <v>760</v>
      </c>
      <c r="K348" s="268" t="s">
        <v>761</v>
      </c>
      <c r="L348" s="268">
        <v>2</v>
      </c>
      <c r="M348" s="268">
        <v>1</v>
      </c>
      <c r="N348" s="268" t="s">
        <v>519</v>
      </c>
      <c r="O348" s="268" t="s">
        <v>762</v>
      </c>
      <c r="P348" s="268">
        <v>1.5</v>
      </c>
      <c r="Q348" s="268" t="s">
        <v>761</v>
      </c>
      <c r="R348" s="79" t="s">
        <v>761</v>
      </c>
      <c r="S348" s="268">
        <v>0.8</v>
      </c>
      <c r="T348" s="271">
        <v>0.53</v>
      </c>
      <c r="U348" s="268" t="s">
        <v>761</v>
      </c>
      <c r="V348" s="268" t="s">
        <v>761</v>
      </c>
      <c r="W348" s="272">
        <v>0.35069444444444442</v>
      </c>
      <c r="X348" s="268">
        <v>0.5</v>
      </c>
      <c r="Y348" s="268">
        <v>25.7</v>
      </c>
      <c r="Z348" s="268">
        <v>6.68</v>
      </c>
      <c r="AA348" s="268">
        <v>5.63</v>
      </c>
      <c r="AB348" s="79">
        <v>81.2</v>
      </c>
      <c r="AC348" s="79">
        <v>30.3</v>
      </c>
      <c r="AD348" s="79">
        <v>47</v>
      </c>
      <c r="AE348" s="268">
        <v>0.01</v>
      </c>
      <c r="AF348" s="268">
        <v>0.34</v>
      </c>
      <c r="AG348" s="268">
        <v>0.03</v>
      </c>
      <c r="AH348" s="268">
        <v>0.36</v>
      </c>
      <c r="AI348" s="268">
        <v>24.83</v>
      </c>
      <c r="AJ348" s="79">
        <v>25.19</v>
      </c>
      <c r="AK348" s="268">
        <v>188.22</v>
      </c>
      <c r="AL348" s="268">
        <v>26.57</v>
      </c>
      <c r="AM348" s="268">
        <v>7.08</v>
      </c>
      <c r="AN348" s="268">
        <v>51.4</v>
      </c>
      <c r="AO348" s="268">
        <v>51.76</v>
      </c>
      <c r="AP348" s="268">
        <v>5.03</v>
      </c>
      <c r="AQ348" s="268">
        <v>0.03</v>
      </c>
      <c r="AR348" s="271">
        <v>1</v>
      </c>
      <c r="AS348" s="268">
        <v>5.0599999999999996</v>
      </c>
      <c r="AT348" s="265"/>
      <c r="AU348" s="265"/>
      <c r="AV348" s="265"/>
      <c r="AW348" s="265"/>
      <c r="AX348" s="265"/>
      <c r="AY348" s="265"/>
    </row>
    <row r="349" spans="1:51" x14ac:dyDescent="0.2">
      <c r="A349" s="265" t="s">
        <v>756</v>
      </c>
      <c r="B349" s="268" t="s">
        <v>284</v>
      </c>
      <c r="C349" s="268" t="s">
        <v>765</v>
      </c>
      <c r="D349" s="265"/>
      <c r="E349" s="269">
        <v>44803</v>
      </c>
      <c r="F349" s="268" t="s">
        <v>70</v>
      </c>
      <c r="G349" s="268" t="s">
        <v>768</v>
      </c>
      <c r="H349" s="265" t="s">
        <v>891</v>
      </c>
      <c r="I349" s="268">
        <v>1</v>
      </c>
      <c r="J349" s="268" t="s">
        <v>760</v>
      </c>
      <c r="K349" s="268" t="s">
        <v>761</v>
      </c>
      <c r="L349" s="268">
        <v>2</v>
      </c>
      <c r="M349" s="268">
        <v>1</v>
      </c>
      <c r="N349" s="268" t="s">
        <v>519</v>
      </c>
      <c r="O349" s="268" t="s">
        <v>762</v>
      </c>
      <c r="P349" s="268">
        <v>1.5</v>
      </c>
      <c r="Q349" s="268" t="s">
        <v>761</v>
      </c>
      <c r="R349" s="79" t="s">
        <v>761</v>
      </c>
      <c r="S349" s="268">
        <v>0.8</v>
      </c>
      <c r="T349" s="271">
        <v>0.53</v>
      </c>
      <c r="U349" s="268" t="s">
        <v>761</v>
      </c>
      <c r="V349" s="268" t="s">
        <v>761</v>
      </c>
      <c r="W349" s="272">
        <v>0.35069444444444442</v>
      </c>
      <c r="X349" s="268">
        <v>1</v>
      </c>
      <c r="Y349" s="268">
        <v>25.6</v>
      </c>
      <c r="Z349" s="268">
        <v>6.4</v>
      </c>
      <c r="AA349" s="268">
        <v>5.38</v>
      </c>
      <c r="AB349" s="79">
        <v>72.099999999999994</v>
      </c>
      <c r="AC349" s="79">
        <v>30.8</v>
      </c>
      <c r="AD349" s="79">
        <v>47.6</v>
      </c>
      <c r="AE349" s="268" t="s">
        <v>763</v>
      </c>
      <c r="AF349" s="268" t="s">
        <v>763</v>
      </c>
      <c r="AG349" s="268" t="s">
        <v>763</v>
      </c>
      <c r="AH349" s="268" t="s">
        <v>763</v>
      </c>
      <c r="AI349" s="268" t="s">
        <v>763</v>
      </c>
      <c r="AJ349" s="268" t="s">
        <v>763</v>
      </c>
      <c r="AK349" s="268" t="s">
        <v>763</v>
      </c>
      <c r="AL349" s="268" t="s">
        <v>763</v>
      </c>
      <c r="AM349" s="268" t="s">
        <v>763</v>
      </c>
      <c r="AN349" s="268" t="s">
        <v>763</v>
      </c>
      <c r="AO349" s="268" t="s">
        <v>763</v>
      </c>
      <c r="AP349" s="268" t="s">
        <v>763</v>
      </c>
      <c r="AQ349" s="268" t="s">
        <v>763</v>
      </c>
      <c r="AR349" s="268" t="s">
        <v>763</v>
      </c>
      <c r="AS349" s="268" t="s">
        <v>763</v>
      </c>
      <c r="AT349" s="265"/>
      <c r="AU349" s="265"/>
      <c r="AV349" s="265"/>
      <c r="AW349" s="265"/>
      <c r="AX349" s="265"/>
      <c r="AY349" s="265"/>
    </row>
    <row r="350" spans="1:51" x14ac:dyDescent="0.2">
      <c r="A350" s="265" t="s">
        <v>756</v>
      </c>
      <c r="B350" s="268" t="s">
        <v>286</v>
      </c>
      <c r="C350" s="268" t="s">
        <v>757</v>
      </c>
      <c r="D350" s="265"/>
      <c r="E350" s="269">
        <v>44803</v>
      </c>
      <c r="F350" s="268" t="s">
        <v>70</v>
      </c>
      <c r="G350" s="268" t="s">
        <v>1141</v>
      </c>
      <c r="H350" s="265" t="s">
        <v>891</v>
      </c>
      <c r="I350" s="268">
        <v>0</v>
      </c>
      <c r="J350" s="268" t="s">
        <v>760</v>
      </c>
      <c r="K350" s="268" t="s">
        <v>761</v>
      </c>
      <c r="L350" s="268">
        <v>2</v>
      </c>
      <c r="M350" s="268">
        <v>1</v>
      </c>
      <c r="N350" s="268" t="s">
        <v>761</v>
      </c>
      <c r="O350" s="268" t="s">
        <v>776</v>
      </c>
      <c r="P350" s="268">
        <v>1.4</v>
      </c>
      <c r="Q350" s="268" t="s">
        <v>761</v>
      </c>
      <c r="R350" s="79" t="s">
        <v>761</v>
      </c>
      <c r="S350" s="268">
        <v>1.3</v>
      </c>
      <c r="T350" s="271">
        <v>0.93</v>
      </c>
      <c r="U350" s="268" t="s">
        <v>761</v>
      </c>
      <c r="V350" s="268" t="s">
        <v>761</v>
      </c>
      <c r="W350" s="272">
        <v>0.33958333333333335</v>
      </c>
      <c r="X350" s="268">
        <v>0.15</v>
      </c>
      <c r="Y350" s="268">
        <v>25.2</v>
      </c>
      <c r="Z350" s="268">
        <v>6.01</v>
      </c>
      <c r="AA350" s="268">
        <v>5.0199999999999996</v>
      </c>
      <c r="AB350" s="79">
        <v>72.599999999999994</v>
      </c>
      <c r="AC350" s="79">
        <v>31.7</v>
      </c>
      <c r="AD350" s="79">
        <v>48.9</v>
      </c>
      <c r="AE350" s="268" t="s">
        <v>763</v>
      </c>
      <c r="AF350" s="268" t="s">
        <v>763</v>
      </c>
      <c r="AG350" s="268" t="s">
        <v>763</v>
      </c>
      <c r="AH350" s="268" t="s">
        <v>763</v>
      </c>
      <c r="AI350" s="268" t="s">
        <v>763</v>
      </c>
      <c r="AJ350" s="268" t="s">
        <v>763</v>
      </c>
      <c r="AK350" s="268" t="s">
        <v>763</v>
      </c>
      <c r="AL350" s="268" t="s">
        <v>763</v>
      </c>
      <c r="AM350" s="268" t="s">
        <v>763</v>
      </c>
      <c r="AN350" s="268" t="s">
        <v>763</v>
      </c>
      <c r="AO350" s="268" t="s">
        <v>763</v>
      </c>
      <c r="AP350" s="268" t="s">
        <v>763</v>
      </c>
      <c r="AQ350" s="268" t="s">
        <v>763</v>
      </c>
      <c r="AR350" s="268" t="s">
        <v>763</v>
      </c>
      <c r="AS350" s="268" t="s">
        <v>763</v>
      </c>
      <c r="AT350" s="265"/>
      <c r="AU350" s="265"/>
      <c r="AV350" s="265"/>
      <c r="AW350" s="265"/>
      <c r="AX350" s="265"/>
      <c r="AY350" s="265"/>
    </row>
    <row r="351" spans="1:51" x14ac:dyDescent="0.2">
      <c r="A351" s="265" t="s">
        <v>756</v>
      </c>
      <c r="B351" s="268" t="s">
        <v>286</v>
      </c>
      <c r="C351" s="268" t="s">
        <v>764</v>
      </c>
      <c r="D351" s="265"/>
      <c r="E351" s="269">
        <v>44803</v>
      </c>
      <c r="F351" s="268" t="s">
        <v>70</v>
      </c>
      <c r="G351" s="268" t="s">
        <v>1141</v>
      </c>
      <c r="H351" s="265" t="s">
        <v>891</v>
      </c>
      <c r="I351" s="268">
        <v>0</v>
      </c>
      <c r="J351" s="268" t="s">
        <v>760</v>
      </c>
      <c r="K351" s="268" t="s">
        <v>761</v>
      </c>
      <c r="L351" s="268">
        <v>2</v>
      </c>
      <c r="M351" s="268">
        <v>1</v>
      </c>
      <c r="N351" s="268" t="s">
        <v>761</v>
      </c>
      <c r="O351" s="268" t="s">
        <v>776</v>
      </c>
      <c r="P351" s="268">
        <v>1.4</v>
      </c>
      <c r="Q351" s="268" t="s">
        <v>761</v>
      </c>
      <c r="R351" s="79" t="s">
        <v>761</v>
      </c>
      <c r="S351" s="268">
        <v>1.3</v>
      </c>
      <c r="T351" s="271">
        <v>0.93</v>
      </c>
      <c r="U351" s="268" t="s">
        <v>761</v>
      </c>
      <c r="V351" s="268" t="s">
        <v>761</v>
      </c>
      <c r="W351" s="272">
        <v>0.33958333333333335</v>
      </c>
      <c r="X351" s="268">
        <v>0.5</v>
      </c>
      <c r="Y351" s="268">
        <v>25.2</v>
      </c>
      <c r="Z351" s="268">
        <v>5.95</v>
      </c>
      <c r="AA351" s="268">
        <v>4.9800000000000004</v>
      </c>
      <c r="AB351" s="79">
        <v>72.099999999999994</v>
      </c>
      <c r="AC351" s="79">
        <v>31.4</v>
      </c>
      <c r="AD351" s="79">
        <v>48.4</v>
      </c>
      <c r="AE351" s="268">
        <v>0.36</v>
      </c>
      <c r="AF351" s="268">
        <v>0.47</v>
      </c>
      <c r="AG351" s="268">
        <v>0.13</v>
      </c>
      <c r="AH351" s="268">
        <v>0.6</v>
      </c>
      <c r="AI351" s="268">
        <v>37.020000000000003</v>
      </c>
      <c r="AJ351" s="79">
        <v>37.630000000000003</v>
      </c>
      <c r="AK351" s="268">
        <v>93.41</v>
      </c>
      <c r="AL351" s="268">
        <v>13.68</v>
      </c>
      <c r="AM351" s="268">
        <v>6.83</v>
      </c>
      <c r="AN351" s="268">
        <v>50.7</v>
      </c>
      <c r="AO351" s="268">
        <v>51.31</v>
      </c>
      <c r="AP351" s="268">
        <v>2.82</v>
      </c>
      <c r="AQ351" s="268">
        <v>0.03</v>
      </c>
      <c r="AR351" s="271">
        <v>1</v>
      </c>
      <c r="AS351" s="268">
        <v>2.85</v>
      </c>
      <c r="AT351" s="265"/>
      <c r="AU351" s="265"/>
      <c r="AV351" s="265"/>
      <c r="AW351" s="265"/>
      <c r="AX351" s="265"/>
      <c r="AY351" s="265"/>
    </row>
    <row r="352" spans="1:51" x14ac:dyDescent="0.2">
      <c r="A352" s="265" t="s">
        <v>756</v>
      </c>
      <c r="B352" s="268" t="s">
        <v>286</v>
      </c>
      <c r="C352" s="268" t="s">
        <v>765</v>
      </c>
      <c r="D352" s="265"/>
      <c r="E352" s="269">
        <v>44803</v>
      </c>
      <c r="F352" s="268" t="s">
        <v>70</v>
      </c>
      <c r="G352" s="268" t="s">
        <v>1141</v>
      </c>
      <c r="H352" s="265" t="s">
        <v>891</v>
      </c>
      <c r="I352" s="268">
        <v>0</v>
      </c>
      <c r="J352" s="268" t="s">
        <v>760</v>
      </c>
      <c r="K352" s="268" t="s">
        <v>761</v>
      </c>
      <c r="L352" s="268">
        <v>2</v>
      </c>
      <c r="M352" s="268">
        <v>1</v>
      </c>
      <c r="N352" s="268" t="s">
        <v>761</v>
      </c>
      <c r="O352" s="268" t="s">
        <v>776</v>
      </c>
      <c r="P352" s="268">
        <v>1.4</v>
      </c>
      <c r="Q352" s="268" t="s">
        <v>761</v>
      </c>
      <c r="R352" s="79" t="s">
        <v>761</v>
      </c>
      <c r="S352" s="268">
        <v>1.3</v>
      </c>
      <c r="T352" s="271">
        <v>0.93</v>
      </c>
      <c r="U352" s="268" t="s">
        <v>761</v>
      </c>
      <c r="V352" s="268" t="s">
        <v>761</v>
      </c>
      <c r="W352" s="272">
        <v>0.33958333333333335</v>
      </c>
      <c r="X352" s="268">
        <v>1</v>
      </c>
      <c r="Y352" s="268">
        <v>25.1</v>
      </c>
      <c r="Z352" s="268">
        <v>6.18</v>
      </c>
      <c r="AA352" s="268">
        <v>5.16</v>
      </c>
      <c r="AB352" s="79">
        <v>74.900000000000006</v>
      </c>
      <c r="AC352" s="79">
        <v>31.8</v>
      </c>
      <c r="AD352" s="79">
        <v>49</v>
      </c>
      <c r="AE352" s="268" t="s">
        <v>763</v>
      </c>
      <c r="AF352" s="268" t="s">
        <v>763</v>
      </c>
      <c r="AG352" s="268" t="s">
        <v>763</v>
      </c>
      <c r="AH352" s="268" t="s">
        <v>763</v>
      </c>
      <c r="AI352" s="268" t="s">
        <v>763</v>
      </c>
      <c r="AJ352" s="268" t="s">
        <v>763</v>
      </c>
      <c r="AK352" s="268" t="s">
        <v>763</v>
      </c>
      <c r="AL352" s="268" t="s">
        <v>763</v>
      </c>
      <c r="AM352" s="268" t="s">
        <v>763</v>
      </c>
      <c r="AN352" s="268" t="s">
        <v>763</v>
      </c>
      <c r="AO352" s="268" t="s">
        <v>763</v>
      </c>
      <c r="AP352" s="268" t="s">
        <v>763</v>
      </c>
      <c r="AQ352" s="268" t="s">
        <v>763</v>
      </c>
      <c r="AR352" s="268" t="s">
        <v>763</v>
      </c>
      <c r="AS352" s="268" t="s">
        <v>763</v>
      </c>
      <c r="AT352" s="265"/>
      <c r="AU352" s="265"/>
      <c r="AV352" s="265"/>
      <c r="AW352" s="265"/>
      <c r="AX352" s="265"/>
      <c r="AY352" s="265"/>
    </row>
    <row r="353" spans="1:51" x14ac:dyDescent="0.2">
      <c r="A353" s="265" t="s">
        <v>756</v>
      </c>
      <c r="B353" s="268" t="s">
        <v>610</v>
      </c>
      <c r="C353" s="268" t="s">
        <v>764</v>
      </c>
      <c r="D353" s="265"/>
      <c r="E353" s="269">
        <v>44803</v>
      </c>
      <c r="F353" s="268" t="s">
        <v>793</v>
      </c>
      <c r="G353" s="268" t="s">
        <v>289</v>
      </c>
      <c r="H353" s="265" t="s">
        <v>772</v>
      </c>
      <c r="I353" s="268">
        <v>1</v>
      </c>
      <c r="J353" s="268" t="s">
        <v>519</v>
      </c>
      <c r="K353" s="268" t="s">
        <v>761</v>
      </c>
      <c r="L353" s="268">
        <v>2</v>
      </c>
      <c r="M353" s="268">
        <v>1</v>
      </c>
      <c r="N353" s="268" t="s">
        <v>761</v>
      </c>
      <c r="O353" s="268" t="s">
        <v>761</v>
      </c>
      <c r="P353" s="268">
        <v>0.4</v>
      </c>
      <c r="Q353" s="268" t="s">
        <v>761</v>
      </c>
      <c r="R353" s="79" t="s">
        <v>761</v>
      </c>
      <c r="S353" s="268">
        <v>0.4</v>
      </c>
      <c r="T353" s="271">
        <v>1</v>
      </c>
      <c r="U353" s="268" t="s">
        <v>761</v>
      </c>
      <c r="V353" s="268" t="s">
        <v>761</v>
      </c>
      <c r="W353" s="272">
        <v>0.33333333333333331</v>
      </c>
      <c r="X353" s="268">
        <v>0.2</v>
      </c>
      <c r="Y353" s="268" t="s">
        <v>761</v>
      </c>
      <c r="Z353" s="268" t="s">
        <v>761</v>
      </c>
      <c r="AA353" s="268" t="s">
        <v>761</v>
      </c>
      <c r="AB353" s="79" t="s">
        <v>761</v>
      </c>
      <c r="AC353" s="79">
        <v>0.2</v>
      </c>
      <c r="AD353" s="79">
        <v>0.50600000000000001</v>
      </c>
      <c r="AE353" s="268">
        <v>0.16</v>
      </c>
      <c r="AF353" s="268">
        <v>2.06</v>
      </c>
      <c r="AG353" s="268">
        <v>54.04</v>
      </c>
      <c r="AH353" s="268">
        <v>56.09</v>
      </c>
      <c r="AI353" s="268">
        <v>12.35</v>
      </c>
      <c r="AJ353" s="79">
        <v>68.44</v>
      </c>
      <c r="AK353" s="268">
        <v>62.54</v>
      </c>
      <c r="AL353" s="268">
        <v>3.2</v>
      </c>
      <c r="AM353" s="268">
        <v>19.53</v>
      </c>
      <c r="AN353" s="268">
        <v>15.55</v>
      </c>
      <c r="AO353" s="268">
        <v>71.650000000000006</v>
      </c>
      <c r="AP353" s="268">
        <v>0.76</v>
      </c>
      <c r="AQ353" s="268">
        <v>0.1</v>
      </c>
      <c r="AR353" s="271">
        <v>0.89</v>
      </c>
      <c r="AS353" s="268">
        <v>0.86</v>
      </c>
      <c r="AT353" s="265"/>
      <c r="AU353" s="265"/>
      <c r="AV353" s="265"/>
      <c r="AW353" s="265"/>
      <c r="AX353" s="265"/>
      <c r="AY353" s="265"/>
    </row>
    <row r="354" spans="1:51" x14ac:dyDescent="0.2">
      <c r="A354" s="265" t="s">
        <v>756</v>
      </c>
      <c r="B354" s="268" t="s">
        <v>288</v>
      </c>
      <c r="C354" s="268" t="s">
        <v>757</v>
      </c>
      <c r="D354" s="265"/>
      <c r="E354" s="269">
        <v>44803</v>
      </c>
      <c r="F354" s="268" t="s">
        <v>1143</v>
      </c>
      <c r="G354" s="268" t="s">
        <v>289</v>
      </c>
      <c r="H354" s="265" t="s">
        <v>1190</v>
      </c>
      <c r="I354" s="268" t="s">
        <v>1191</v>
      </c>
      <c r="J354" s="268" t="s">
        <v>760</v>
      </c>
      <c r="K354" s="270">
        <v>0.40833333333333338</v>
      </c>
      <c r="L354" s="268">
        <v>2</v>
      </c>
      <c r="M354" s="268">
        <v>1</v>
      </c>
      <c r="N354" s="268" t="s">
        <v>787</v>
      </c>
      <c r="O354" s="268" t="s">
        <v>761</v>
      </c>
      <c r="P354" s="268">
        <v>0.7</v>
      </c>
      <c r="Q354" s="268">
        <v>0.65</v>
      </c>
      <c r="R354" s="268">
        <v>0.5</v>
      </c>
      <c r="S354" s="268">
        <v>0.57499999999999996</v>
      </c>
      <c r="T354" s="271">
        <v>0.82</v>
      </c>
      <c r="U354" s="268">
        <v>8.5</v>
      </c>
      <c r="V354" s="268">
        <v>23</v>
      </c>
      <c r="W354" s="272">
        <v>0.2638888888888889</v>
      </c>
      <c r="X354" s="268">
        <v>0.15</v>
      </c>
      <c r="Y354" s="268">
        <v>18.399999999999999</v>
      </c>
      <c r="Z354" s="268">
        <v>5.05</v>
      </c>
      <c r="AA354" s="268">
        <v>4.8899999999999997</v>
      </c>
      <c r="AB354" s="79">
        <v>54.3</v>
      </c>
      <c r="AC354" s="79">
        <v>5.3</v>
      </c>
      <c r="AD354" s="79">
        <v>9.58</v>
      </c>
      <c r="AE354" s="268" t="s">
        <v>763</v>
      </c>
      <c r="AF354" s="268" t="s">
        <v>763</v>
      </c>
      <c r="AG354" s="268" t="s">
        <v>763</v>
      </c>
      <c r="AH354" s="268" t="s">
        <v>763</v>
      </c>
      <c r="AI354" s="268" t="s">
        <v>763</v>
      </c>
      <c r="AJ354" s="268" t="s">
        <v>763</v>
      </c>
      <c r="AK354" s="268" t="s">
        <v>763</v>
      </c>
      <c r="AL354" s="268" t="s">
        <v>763</v>
      </c>
      <c r="AM354" s="268" t="s">
        <v>763</v>
      </c>
      <c r="AN354" s="268" t="s">
        <v>763</v>
      </c>
      <c r="AO354" s="268" t="s">
        <v>763</v>
      </c>
      <c r="AP354" s="268" t="s">
        <v>763</v>
      </c>
      <c r="AQ354" s="268" t="s">
        <v>763</v>
      </c>
      <c r="AR354" s="268" t="s">
        <v>763</v>
      </c>
      <c r="AS354" s="268" t="s">
        <v>763</v>
      </c>
      <c r="AT354" s="265"/>
      <c r="AU354" s="265"/>
      <c r="AV354" s="265"/>
      <c r="AW354" s="265"/>
      <c r="AX354" s="265"/>
      <c r="AY354" s="265"/>
    </row>
    <row r="355" spans="1:51" x14ac:dyDescent="0.2">
      <c r="A355" s="265" t="s">
        <v>756</v>
      </c>
      <c r="B355" s="268" t="s">
        <v>288</v>
      </c>
      <c r="C355" s="268" t="s">
        <v>764</v>
      </c>
      <c r="D355" s="265"/>
      <c r="E355" s="269">
        <v>44803</v>
      </c>
      <c r="F355" s="268" t="s">
        <v>1143</v>
      </c>
      <c r="G355" s="268" t="s">
        <v>289</v>
      </c>
      <c r="H355" s="265" t="s">
        <v>1190</v>
      </c>
      <c r="I355" s="268" t="s">
        <v>1191</v>
      </c>
      <c r="J355" s="268" t="s">
        <v>760</v>
      </c>
      <c r="K355" s="270">
        <v>0.40833333333333338</v>
      </c>
      <c r="L355" s="268">
        <v>2</v>
      </c>
      <c r="M355" s="268">
        <v>1</v>
      </c>
      <c r="N355" s="268" t="s">
        <v>787</v>
      </c>
      <c r="O355" s="268" t="s">
        <v>761</v>
      </c>
      <c r="P355" s="268">
        <v>0.7</v>
      </c>
      <c r="Q355" s="268">
        <v>0.65</v>
      </c>
      <c r="R355" s="268">
        <v>0.5</v>
      </c>
      <c r="S355" s="268">
        <v>0.57499999999999996</v>
      </c>
      <c r="T355" s="271">
        <v>0.82</v>
      </c>
      <c r="U355" s="268">
        <v>8.5</v>
      </c>
      <c r="V355" s="268">
        <v>23</v>
      </c>
      <c r="W355" s="272">
        <v>0.2638888888888889</v>
      </c>
      <c r="X355" s="268">
        <v>0.4</v>
      </c>
      <c r="Y355" s="268">
        <v>20.2</v>
      </c>
      <c r="Z355" s="268">
        <v>3.62</v>
      </c>
      <c r="AA355" s="268">
        <v>3.46</v>
      </c>
      <c r="AB355" s="79">
        <v>44</v>
      </c>
      <c r="AC355" s="79">
        <v>7.8</v>
      </c>
      <c r="AD355" s="79">
        <v>13.61</v>
      </c>
      <c r="AE355" s="268">
        <v>0.11</v>
      </c>
      <c r="AF355" s="268">
        <v>0.79</v>
      </c>
      <c r="AG355" s="268">
        <v>2.12</v>
      </c>
      <c r="AH355" s="268">
        <v>2.91</v>
      </c>
      <c r="AI355" s="268">
        <v>24.19</v>
      </c>
      <c r="AJ355" s="79">
        <v>27.09</v>
      </c>
      <c r="AK355" s="268">
        <v>269.33</v>
      </c>
      <c r="AL355" s="268">
        <v>42.61</v>
      </c>
      <c r="AM355" s="268">
        <v>6.32</v>
      </c>
      <c r="AN355" s="268">
        <v>66.8</v>
      </c>
      <c r="AO355" s="268">
        <v>69.7</v>
      </c>
      <c r="AP355" s="268">
        <v>11.56</v>
      </c>
      <c r="AQ355" s="268">
        <v>0.03</v>
      </c>
      <c r="AR355" s="271">
        <v>1</v>
      </c>
      <c r="AS355" s="268">
        <v>11.59</v>
      </c>
      <c r="AT355" s="265"/>
      <c r="AU355" s="265"/>
      <c r="AV355" s="265"/>
      <c r="AW355" s="265"/>
      <c r="AX355" s="265"/>
      <c r="AY355" s="265"/>
    </row>
    <row r="356" spans="1:51" x14ac:dyDescent="0.2">
      <c r="A356" s="265" t="s">
        <v>756</v>
      </c>
      <c r="B356" s="268" t="s">
        <v>288</v>
      </c>
      <c r="C356" s="268" t="s">
        <v>765</v>
      </c>
      <c r="D356" s="265"/>
      <c r="E356" s="269">
        <v>44803</v>
      </c>
      <c r="F356" s="268" t="s">
        <v>1143</v>
      </c>
      <c r="G356" s="268" t="s">
        <v>289</v>
      </c>
      <c r="H356" s="265" t="s">
        <v>1190</v>
      </c>
      <c r="I356" s="268" t="s">
        <v>1191</v>
      </c>
      <c r="J356" s="268" t="s">
        <v>760</v>
      </c>
      <c r="K356" s="270">
        <v>0.40833333333333338</v>
      </c>
      <c r="L356" s="268">
        <v>2</v>
      </c>
      <c r="M356" s="268">
        <v>1</v>
      </c>
      <c r="N356" s="268" t="s">
        <v>787</v>
      </c>
      <c r="O356" s="268" t="s">
        <v>761</v>
      </c>
      <c r="P356" s="268">
        <v>0.7</v>
      </c>
      <c r="Q356" s="268">
        <v>0.65</v>
      </c>
      <c r="R356" s="268">
        <v>0.5</v>
      </c>
      <c r="S356" s="268">
        <v>0.57499999999999996</v>
      </c>
      <c r="T356" s="271">
        <v>0.82</v>
      </c>
      <c r="U356" s="268">
        <v>8.5</v>
      </c>
      <c r="V356" s="268">
        <v>23</v>
      </c>
      <c r="W356" s="268" t="s">
        <v>761</v>
      </c>
      <c r="X356" s="268" t="s">
        <v>761</v>
      </c>
      <c r="Y356" s="268" t="s">
        <v>761</v>
      </c>
      <c r="Z356" s="268" t="s">
        <v>761</v>
      </c>
      <c r="AA356" s="268" t="s">
        <v>761</v>
      </c>
      <c r="AB356" s="79" t="s">
        <v>761</v>
      </c>
      <c r="AC356" s="79">
        <v>8</v>
      </c>
      <c r="AD356" s="79">
        <v>13.84</v>
      </c>
      <c r="AE356" s="268" t="s">
        <v>763</v>
      </c>
      <c r="AF356" s="268" t="s">
        <v>763</v>
      </c>
      <c r="AG356" s="268" t="s">
        <v>763</v>
      </c>
      <c r="AH356" s="268" t="s">
        <v>763</v>
      </c>
      <c r="AI356" s="268" t="s">
        <v>763</v>
      </c>
      <c r="AJ356" s="268" t="s">
        <v>763</v>
      </c>
      <c r="AK356" s="268" t="s">
        <v>763</v>
      </c>
      <c r="AL356" s="268" t="s">
        <v>763</v>
      </c>
      <c r="AM356" s="268" t="s">
        <v>763</v>
      </c>
      <c r="AN356" s="268" t="s">
        <v>763</v>
      </c>
      <c r="AO356" s="268" t="s">
        <v>763</v>
      </c>
      <c r="AP356" s="268" t="s">
        <v>763</v>
      </c>
      <c r="AQ356" s="268" t="s">
        <v>763</v>
      </c>
      <c r="AR356" s="268" t="s">
        <v>763</v>
      </c>
      <c r="AS356" s="268" t="s">
        <v>763</v>
      </c>
      <c r="AT356" s="265"/>
      <c r="AU356" s="265"/>
      <c r="AV356" s="265"/>
      <c r="AW356" s="265"/>
      <c r="AX356" s="265"/>
      <c r="AY356" s="265"/>
    </row>
    <row r="357" spans="1:51" x14ac:dyDescent="0.2">
      <c r="A357" s="265" t="s">
        <v>756</v>
      </c>
      <c r="B357" s="268" t="s">
        <v>291</v>
      </c>
      <c r="C357" s="268" t="s">
        <v>757</v>
      </c>
      <c r="D357" s="265"/>
      <c r="E357" s="269">
        <v>44803</v>
      </c>
      <c r="F357" s="268" t="s">
        <v>1143</v>
      </c>
      <c r="G357" s="268" t="s">
        <v>289</v>
      </c>
      <c r="H357" s="265" t="s">
        <v>1190</v>
      </c>
      <c r="I357" s="268" t="s">
        <v>1191</v>
      </c>
      <c r="J357" s="268" t="s">
        <v>760</v>
      </c>
      <c r="K357" s="270">
        <v>0.40833333333333338</v>
      </c>
      <c r="L357" s="268">
        <v>2</v>
      </c>
      <c r="M357" s="268">
        <v>1</v>
      </c>
      <c r="N357" s="268" t="s">
        <v>787</v>
      </c>
      <c r="O357" s="268" t="s">
        <v>767</v>
      </c>
      <c r="P357" s="268">
        <v>0.8</v>
      </c>
      <c r="Q357" s="268">
        <v>0.75</v>
      </c>
      <c r="R357" s="268">
        <v>0.6</v>
      </c>
      <c r="S357" s="268">
        <v>0.67500000000000004</v>
      </c>
      <c r="T357" s="271">
        <v>0.84</v>
      </c>
      <c r="U357" s="268">
        <v>8.56</v>
      </c>
      <c r="V357" s="268">
        <v>23</v>
      </c>
      <c r="W357" s="272">
        <v>0.28263888888888888</v>
      </c>
      <c r="X357" s="268">
        <v>0.15</v>
      </c>
      <c r="Y357" s="268">
        <v>22.5</v>
      </c>
      <c r="Z357" s="268">
        <v>5.27</v>
      </c>
      <c r="AA357" s="268">
        <v>4.99</v>
      </c>
      <c r="AB357" s="79">
        <v>60.5</v>
      </c>
      <c r="AC357" s="79">
        <v>9.3000000000000007</v>
      </c>
      <c r="AD357" s="79">
        <v>16.05</v>
      </c>
      <c r="AE357" s="268" t="s">
        <v>763</v>
      </c>
      <c r="AF357" s="268" t="s">
        <v>763</v>
      </c>
      <c r="AG357" s="268" t="s">
        <v>763</v>
      </c>
      <c r="AH357" s="268" t="s">
        <v>763</v>
      </c>
      <c r="AI357" s="268" t="s">
        <v>763</v>
      </c>
      <c r="AJ357" s="268" t="s">
        <v>763</v>
      </c>
      <c r="AK357" s="268" t="s">
        <v>763</v>
      </c>
      <c r="AL357" s="268" t="s">
        <v>763</v>
      </c>
      <c r="AM357" s="268" t="s">
        <v>763</v>
      </c>
      <c r="AN357" s="268" t="s">
        <v>763</v>
      </c>
      <c r="AO357" s="268" t="s">
        <v>763</v>
      </c>
      <c r="AP357" s="268" t="s">
        <v>763</v>
      </c>
      <c r="AQ357" s="268" t="s">
        <v>763</v>
      </c>
      <c r="AR357" s="268" t="s">
        <v>763</v>
      </c>
      <c r="AS357" s="268" t="s">
        <v>763</v>
      </c>
      <c r="AT357" s="265"/>
      <c r="AU357" s="265"/>
      <c r="AV357" s="265"/>
      <c r="AW357" s="265"/>
      <c r="AX357" s="265"/>
      <c r="AY357" s="265"/>
    </row>
    <row r="358" spans="1:51" x14ac:dyDescent="0.2">
      <c r="A358" s="265" t="s">
        <v>756</v>
      </c>
      <c r="B358" s="268" t="s">
        <v>291</v>
      </c>
      <c r="C358" s="268" t="s">
        <v>764</v>
      </c>
      <c r="D358" s="265"/>
      <c r="E358" s="269">
        <v>44803</v>
      </c>
      <c r="F358" s="268" t="s">
        <v>1143</v>
      </c>
      <c r="G358" s="268" t="s">
        <v>289</v>
      </c>
      <c r="H358" s="265" t="s">
        <v>1190</v>
      </c>
      <c r="I358" s="268" t="s">
        <v>1191</v>
      </c>
      <c r="J358" s="268" t="s">
        <v>760</v>
      </c>
      <c r="K358" s="270">
        <v>0.40833333333333338</v>
      </c>
      <c r="L358" s="268">
        <v>2</v>
      </c>
      <c r="M358" s="268">
        <v>1</v>
      </c>
      <c r="N358" s="268" t="s">
        <v>787</v>
      </c>
      <c r="O358" s="268" t="s">
        <v>767</v>
      </c>
      <c r="P358" s="268">
        <v>0.8</v>
      </c>
      <c r="Q358" s="268">
        <v>0.75</v>
      </c>
      <c r="R358" s="268">
        <v>0.6</v>
      </c>
      <c r="S358" s="268">
        <v>0.67500000000000004</v>
      </c>
      <c r="T358" s="271">
        <v>0.84</v>
      </c>
      <c r="U358" s="268">
        <v>8.56</v>
      </c>
      <c r="V358" s="268">
        <v>23</v>
      </c>
      <c r="W358" s="272">
        <v>0.28263888888888888</v>
      </c>
      <c r="X358" s="268">
        <v>0.5</v>
      </c>
      <c r="Y358" s="268">
        <v>24.6</v>
      </c>
      <c r="Z358" s="268">
        <v>5.0999999999999996</v>
      </c>
      <c r="AA358" s="268">
        <v>4.54</v>
      </c>
      <c r="AB358" s="79">
        <v>51.2</v>
      </c>
      <c r="AC358" s="79">
        <v>20.399999999999999</v>
      </c>
      <c r="AD358" s="79">
        <v>32.799999999999997</v>
      </c>
      <c r="AE358" s="268">
        <v>0.36</v>
      </c>
      <c r="AF358" s="268">
        <v>0.52</v>
      </c>
      <c r="AG358" s="268">
        <v>1.04</v>
      </c>
      <c r="AH358" s="268">
        <v>1.55</v>
      </c>
      <c r="AI358" s="268">
        <v>39.32</v>
      </c>
      <c r="AJ358" s="79">
        <v>40.880000000000003</v>
      </c>
      <c r="AK358" s="268">
        <v>188.92</v>
      </c>
      <c r="AL358" s="268">
        <v>29.64</v>
      </c>
      <c r="AM358" s="268">
        <v>6.37</v>
      </c>
      <c r="AN358" s="268">
        <v>68.959999999999994</v>
      </c>
      <c r="AO358" s="268">
        <v>70.510000000000005</v>
      </c>
      <c r="AP358" s="268">
        <v>7.87</v>
      </c>
      <c r="AQ358" s="268">
        <v>0.03</v>
      </c>
      <c r="AR358" s="271">
        <v>1</v>
      </c>
      <c r="AS358" s="268">
        <v>7.9</v>
      </c>
      <c r="AT358" s="265"/>
      <c r="AU358" s="265"/>
      <c r="AV358" s="265"/>
      <c r="AW358" s="265"/>
      <c r="AX358" s="265"/>
      <c r="AY358" s="265"/>
    </row>
    <row r="359" spans="1:51" x14ac:dyDescent="0.2">
      <c r="A359" s="265" t="s">
        <v>756</v>
      </c>
      <c r="B359" s="268" t="s">
        <v>291</v>
      </c>
      <c r="C359" s="268" t="s">
        <v>765</v>
      </c>
      <c r="D359" s="265"/>
      <c r="E359" s="269">
        <v>44803</v>
      </c>
      <c r="F359" s="268" t="s">
        <v>1143</v>
      </c>
      <c r="G359" s="268" t="s">
        <v>289</v>
      </c>
      <c r="H359" s="265" t="s">
        <v>1190</v>
      </c>
      <c r="I359" s="268" t="s">
        <v>1191</v>
      </c>
      <c r="J359" s="268" t="s">
        <v>760</v>
      </c>
      <c r="K359" s="270">
        <v>0.40833333333333338</v>
      </c>
      <c r="L359" s="268">
        <v>2</v>
      </c>
      <c r="M359" s="268">
        <v>1</v>
      </c>
      <c r="N359" s="268" t="s">
        <v>787</v>
      </c>
      <c r="O359" s="268" t="s">
        <v>767</v>
      </c>
      <c r="P359" s="268">
        <v>0.8</v>
      </c>
      <c r="Q359" s="268">
        <v>0.75</v>
      </c>
      <c r="R359" s="268">
        <v>0.6</v>
      </c>
      <c r="S359" s="268">
        <v>0.67500000000000004</v>
      </c>
      <c r="T359" s="271">
        <v>0.84</v>
      </c>
      <c r="U359" s="268">
        <v>8.56</v>
      </c>
      <c r="V359" s="268">
        <v>23</v>
      </c>
      <c r="W359" s="272">
        <v>0.28263888888888888</v>
      </c>
      <c r="X359" s="268" t="s">
        <v>761</v>
      </c>
      <c r="Y359" s="268" t="s">
        <v>761</v>
      </c>
      <c r="Z359" s="268" t="s">
        <v>761</v>
      </c>
      <c r="AA359" s="268" t="s">
        <v>761</v>
      </c>
      <c r="AB359" s="79" t="s">
        <v>761</v>
      </c>
      <c r="AC359" s="79">
        <v>20.7</v>
      </c>
      <c r="AD359" s="79">
        <v>33.299999999999997</v>
      </c>
      <c r="AE359" s="268" t="s">
        <v>763</v>
      </c>
      <c r="AF359" s="268" t="s">
        <v>763</v>
      </c>
      <c r="AG359" s="268" t="s">
        <v>763</v>
      </c>
      <c r="AH359" s="268" t="s">
        <v>763</v>
      </c>
      <c r="AI359" s="268" t="s">
        <v>763</v>
      </c>
      <c r="AJ359" s="268" t="s">
        <v>763</v>
      </c>
      <c r="AK359" s="268" t="s">
        <v>763</v>
      </c>
      <c r="AL359" s="268" t="s">
        <v>763</v>
      </c>
      <c r="AM359" s="268" t="s">
        <v>763</v>
      </c>
      <c r="AN359" s="268" t="s">
        <v>763</v>
      </c>
      <c r="AO359" s="268" t="s">
        <v>763</v>
      </c>
      <c r="AP359" s="268" t="s">
        <v>763</v>
      </c>
      <c r="AQ359" s="268" t="s">
        <v>763</v>
      </c>
      <c r="AR359" s="268" t="s">
        <v>763</v>
      </c>
      <c r="AS359" s="268" t="s">
        <v>763</v>
      </c>
      <c r="AT359" s="265"/>
      <c r="AU359" s="265"/>
      <c r="AV359" s="265"/>
      <c r="AW359" s="265"/>
      <c r="AX359" s="265"/>
      <c r="AY359" s="265"/>
    </row>
    <row r="360" spans="1:51" x14ac:dyDescent="0.2">
      <c r="A360" s="265" t="s">
        <v>756</v>
      </c>
      <c r="B360" s="268" t="s">
        <v>292</v>
      </c>
      <c r="C360" s="268" t="s">
        <v>757</v>
      </c>
      <c r="D360" s="265"/>
      <c r="E360" s="269">
        <v>44803</v>
      </c>
      <c r="F360" s="268" t="s">
        <v>1143</v>
      </c>
      <c r="G360" s="268" t="s">
        <v>289</v>
      </c>
      <c r="H360" s="265" t="s">
        <v>1190</v>
      </c>
      <c r="I360" s="268" t="s">
        <v>1191</v>
      </c>
      <c r="J360" s="268" t="s">
        <v>760</v>
      </c>
      <c r="K360" s="270">
        <v>0.40833333333333338</v>
      </c>
      <c r="L360" s="268">
        <v>2</v>
      </c>
      <c r="M360" s="268">
        <v>1</v>
      </c>
      <c r="N360" s="268" t="s">
        <v>787</v>
      </c>
      <c r="O360" s="268" t="s">
        <v>767</v>
      </c>
      <c r="P360" s="268">
        <v>1.1000000000000001</v>
      </c>
      <c r="Q360" s="268">
        <v>0.8</v>
      </c>
      <c r="R360" s="268">
        <v>0.6</v>
      </c>
      <c r="S360" s="268">
        <v>0.7</v>
      </c>
      <c r="T360" s="271">
        <v>0.64</v>
      </c>
      <c r="U360" s="268">
        <v>8.4600000000000009</v>
      </c>
      <c r="V360" s="268">
        <v>23.4</v>
      </c>
      <c r="W360" s="272">
        <v>0.2951388888888889</v>
      </c>
      <c r="X360" s="268">
        <v>0.15</v>
      </c>
      <c r="Y360" s="268">
        <v>24.5</v>
      </c>
      <c r="Z360" s="268">
        <v>5.45</v>
      </c>
      <c r="AA360" s="268">
        <v>4.87</v>
      </c>
      <c r="AB360" s="79">
        <v>64</v>
      </c>
      <c r="AC360" s="79">
        <v>19.7</v>
      </c>
      <c r="AD360" s="79">
        <v>31.8</v>
      </c>
      <c r="AE360" s="268" t="s">
        <v>763</v>
      </c>
      <c r="AF360" s="268" t="s">
        <v>763</v>
      </c>
      <c r="AG360" s="268" t="s">
        <v>763</v>
      </c>
      <c r="AH360" s="268" t="s">
        <v>763</v>
      </c>
      <c r="AI360" s="268" t="s">
        <v>763</v>
      </c>
      <c r="AJ360" s="268" t="s">
        <v>763</v>
      </c>
      <c r="AK360" s="268" t="s">
        <v>763</v>
      </c>
      <c r="AL360" s="268" t="s">
        <v>763</v>
      </c>
      <c r="AM360" s="268" t="s">
        <v>763</v>
      </c>
      <c r="AN360" s="268" t="s">
        <v>763</v>
      </c>
      <c r="AO360" s="268" t="s">
        <v>763</v>
      </c>
      <c r="AP360" s="268" t="s">
        <v>763</v>
      </c>
      <c r="AQ360" s="268" t="s">
        <v>763</v>
      </c>
      <c r="AR360" s="268" t="s">
        <v>763</v>
      </c>
      <c r="AS360" s="268" t="s">
        <v>763</v>
      </c>
      <c r="AT360" s="265"/>
      <c r="AU360" s="265"/>
      <c r="AV360" s="265"/>
      <c r="AW360" s="265"/>
      <c r="AX360" s="265"/>
      <c r="AY360" s="265"/>
    </row>
    <row r="361" spans="1:51" x14ac:dyDescent="0.2">
      <c r="A361" s="265" t="s">
        <v>756</v>
      </c>
      <c r="B361" s="268" t="s">
        <v>292</v>
      </c>
      <c r="C361" s="268" t="s">
        <v>764</v>
      </c>
      <c r="D361" s="265"/>
      <c r="E361" s="269">
        <v>44803</v>
      </c>
      <c r="F361" s="268" t="s">
        <v>1143</v>
      </c>
      <c r="G361" s="268" t="s">
        <v>289</v>
      </c>
      <c r="H361" s="265" t="s">
        <v>1190</v>
      </c>
      <c r="I361" s="268" t="s">
        <v>1191</v>
      </c>
      <c r="J361" s="268" t="s">
        <v>760</v>
      </c>
      <c r="K361" s="270">
        <v>0.40833333333333338</v>
      </c>
      <c r="L361" s="268">
        <v>2</v>
      </c>
      <c r="M361" s="268">
        <v>1</v>
      </c>
      <c r="N361" s="268" t="s">
        <v>787</v>
      </c>
      <c r="O361" s="268" t="s">
        <v>767</v>
      </c>
      <c r="P361" s="268">
        <v>1.1000000000000001</v>
      </c>
      <c r="Q361" s="268">
        <v>0.8</v>
      </c>
      <c r="R361" s="268">
        <v>0.6</v>
      </c>
      <c r="S361" s="268">
        <v>0.7</v>
      </c>
      <c r="T361" s="271">
        <v>0.64</v>
      </c>
      <c r="U361" s="268">
        <v>8.4600000000000009</v>
      </c>
      <c r="V361" s="268">
        <v>23.4</v>
      </c>
      <c r="W361" s="272">
        <v>0.29583333333333334</v>
      </c>
      <c r="X361" s="268">
        <v>0.5</v>
      </c>
      <c r="Y361" s="268">
        <v>25.1</v>
      </c>
      <c r="Z361" s="268">
        <v>5.21</v>
      </c>
      <c r="AA361" s="268">
        <v>4.47</v>
      </c>
      <c r="AB361" s="79">
        <v>53.9</v>
      </c>
      <c r="AC361" s="79">
        <v>26.8</v>
      </c>
      <c r="AD361" s="79">
        <v>42</v>
      </c>
      <c r="AE361" s="268">
        <v>0.13</v>
      </c>
      <c r="AF361" s="268">
        <v>1.06</v>
      </c>
      <c r="AG361" s="268">
        <v>0.06</v>
      </c>
      <c r="AH361" s="268">
        <v>1.1200000000000001</v>
      </c>
      <c r="AI361" s="268">
        <v>19.079999999999998</v>
      </c>
      <c r="AJ361" s="79">
        <v>20.2</v>
      </c>
      <c r="AK361" s="268">
        <v>163.69999999999999</v>
      </c>
      <c r="AL361" s="268">
        <v>25.28</v>
      </c>
      <c r="AM361" s="268">
        <v>6.47</v>
      </c>
      <c r="AN361" s="268">
        <v>44.36</v>
      </c>
      <c r="AO361" s="268">
        <v>45.48</v>
      </c>
      <c r="AP361" s="268">
        <v>8.11</v>
      </c>
      <c r="AQ361" s="268">
        <v>0.03</v>
      </c>
      <c r="AR361" s="271">
        <v>1</v>
      </c>
      <c r="AS361" s="268">
        <v>8.14</v>
      </c>
      <c r="AT361" s="265"/>
      <c r="AU361" s="265"/>
      <c r="AV361" s="265"/>
      <c r="AW361" s="265"/>
      <c r="AX361" s="265"/>
      <c r="AY361" s="265"/>
    </row>
    <row r="362" spans="1:51" x14ac:dyDescent="0.2">
      <c r="A362" s="265" t="s">
        <v>756</v>
      </c>
      <c r="B362" s="268" t="s">
        <v>292</v>
      </c>
      <c r="C362" s="268" t="s">
        <v>765</v>
      </c>
      <c r="D362" s="265"/>
      <c r="E362" s="269">
        <v>44803</v>
      </c>
      <c r="F362" s="268" t="s">
        <v>1143</v>
      </c>
      <c r="G362" s="268" t="s">
        <v>289</v>
      </c>
      <c r="H362" s="265" t="s">
        <v>1190</v>
      </c>
      <c r="I362" s="268" t="s">
        <v>1191</v>
      </c>
      <c r="J362" s="268" t="s">
        <v>760</v>
      </c>
      <c r="K362" s="270">
        <v>0.40833333333333338</v>
      </c>
      <c r="L362" s="268">
        <v>2</v>
      </c>
      <c r="M362" s="268">
        <v>1</v>
      </c>
      <c r="N362" s="268" t="s">
        <v>787</v>
      </c>
      <c r="O362" s="268" t="s">
        <v>767</v>
      </c>
      <c r="P362" s="268">
        <v>1.1000000000000001</v>
      </c>
      <c r="Q362" s="268">
        <v>0.8</v>
      </c>
      <c r="R362" s="268">
        <v>0.6</v>
      </c>
      <c r="S362" s="268">
        <v>0.7</v>
      </c>
      <c r="T362" s="271">
        <v>0.64</v>
      </c>
      <c r="U362" s="268">
        <v>8.4600000000000009</v>
      </c>
      <c r="V362" s="268">
        <v>23.4</v>
      </c>
      <c r="W362" s="272">
        <v>0.29583333333333334</v>
      </c>
      <c r="X362" s="268">
        <v>0.8</v>
      </c>
      <c r="Y362" s="268">
        <v>25.3</v>
      </c>
      <c r="Z362" s="268">
        <v>5.12</v>
      </c>
      <c r="AA362" s="268">
        <v>4.3899999999999997</v>
      </c>
      <c r="AB362" s="79">
        <v>56.2</v>
      </c>
      <c r="AC362" s="79">
        <v>27</v>
      </c>
      <c r="AD362" s="79">
        <v>42.3</v>
      </c>
      <c r="AE362" s="268" t="s">
        <v>763</v>
      </c>
      <c r="AF362" s="268" t="s">
        <v>763</v>
      </c>
      <c r="AG362" s="268" t="s">
        <v>763</v>
      </c>
      <c r="AH362" s="268" t="s">
        <v>763</v>
      </c>
      <c r="AI362" s="268" t="s">
        <v>763</v>
      </c>
      <c r="AJ362" s="268" t="s">
        <v>763</v>
      </c>
      <c r="AK362" s="268" t="s">
        <v>763</v>
      </c>
      <c r="AL362" s="268" t="s">
        <v>763</v>
      </c>
      <c r="AM362" s="268" t="s">
        <v>763</v>
      </c>
      <c r="AN362" s="268" t="s">
        <v>763</v>
      </c>
      <c r="AO362" s="268" t="s">
        <v>763</v>
      </c>
      <c r="AP362" s="268" t="s">
        <v>763</v>
      </c>
      <c r="AQ362" s="268" t="s">
        <v>763</v>
      </c>
      <c r="AR362" s="268" t="s">
        <v>763</v>
      </c>
      <c r="AS362" s="268" t="s">
        <v>763</v>
      </c>
      <c r="AT362" s="265"/>
      <c r="AU362" s="265"/>
      <c r="AV362" s="265"/>
      <c r="AW362" s="265"/>
      <c r="AX362" s="265"/>
      <c r="AY362" s="265"/>
    </row>
    <row r="363" spans="1:51" x14ac:dyDescent="0.2">
      <c r="A363" s="265" t="s">
        <v>756</v>
      </c>
      <c r="B363" s="268" t="s">
        <v>293</v>
      </c>
      <c r="C363" s="268" t="s">
        <v>757</v>
      </c>
      <c r="D363" s="265"/>
      <c r="E363" s="269">
        <v>44803</v>
      </c>
      <c r="F363" s="268" t="s">
        <v>1143</v>
      </c>
      <c r="G363" s="268" t="s">
        <v>1149</v>
      </c>
      <c r="H363" s="265" t="s">
        <v>1192</v>
      </c>
      <c r="I363" s="268">
        <v>2</v>
      </c>
      <c r="J363" s="268" t="s">
        <v>760</v>
      </c>
      <c r="K363" s="270">
        <v>0.40833333333333338</v>
      </c>
      <c r="L363" s="268">
        <v>3</v>
      </c>
      <c r="M363" s="268">
        <v>1</v>
      </c>
      <c r="N363" s="268" t="s">
        <v>773</v>
      </c>
      <c r="O363" s="268" t="s">
        <v>761</v>
      </c>
      <c r="P363" s="268">
        <v>0.6</v>
      </c>
      <c r="Q363" s="268" t="s">
        <v>761</v>
      </c>
      <c r="R363" s="79" t="s">
        <v>761</v>
      </c>
      <c r="S363" s="268">
        <v>0.33</v>
      </c>
      <c r="T363" s="271">
        <v>0.55000000000000004</v>
      </c>
      <c r="U363" s="268">
        <v>8.58</v>
      </c>
      <c r="V363" s="268">
        <v>23.5</v>
      </c>
      <c r="W363" s="272">
        <v>0.25625000000000003</v>
      </c>
      <c r="X363" s="268">
        <v>0.15</v>
      </c>
      <c r="Y363" s="268">
        <v>25.3</v>
      </c>
      <c r="Z363" s="268">
        <v>6.28</v>
      </c>
      <c r="AA363" s="268">
        <v>5.42</v>
      </c>
      <c r="AB363" s="79">
        <v>75.5</v>
      </c>
      <c r="AC363" s="79">
        <v>25.8</v>
      </c>
      <c r="AD363" s="79">
        <v>40.700000000000003</v>
      </c>
      <c r="AE363" s="268" t="s">
        <v>763</v>
      </c>
      <c r="AF363" s="268" t="s">
        <v>763</v>
      </c>
      <c r="AG363" s="268" t="s">
        <v>763</v>
      </c>
      <c r="AH363" s="268" t="s">
        <v>763</v>
      </c>
      <c r="AI363" s="268" t="s">
        <v>763</v>
      </c>
      <c r="AJ363" s="268" t="s">
        <v>763</v>
      </c>
      <c r="AK363" s="268" t="s">
        <v>763</v>
      </c>
      <c r="AL363" s="268" t="s">
        <v>763</v>
      </c>
      <c r="AM363" s="268" t="s">
        <v>763</v>
      </c>
      <c r="AN363" s="268" t="s">
        <v>763</v>
      </c>
      <c r="AO363" s="268" t="s">
        <v>763</v>
      </c>
      <c r="AP363" s="268" t="s">
        <v>763</v>
      </c>
      <c r="AQ363" s="268" t="s">
        <v>763</v>
      </c>
      <c r="AR363" s="268" t="s">
        <v>763</v>
      </c>
      <c r="AS363" s="268" t="s">
        <v>763</v>
      </c>
      <c r="AT363" s="265"/>
      <c r="AU363" s="265"/>
      <c r="AV363" s="265"/>
      <c r="AW363" s="265"/>
      <c r="AX363" s="265"/>
      <c r="AY363" s="265"/>
    </row>
    <row r="364" spans="1:51" x14ac:dyDescent="0.2">
      <c r="A364" s="265" t="s">
        <v>756</v>
      </c>
      <c r="B364" s="268" t="s">
        <v>293</v>
      </c>
      <c r="C364" s="268" t="s">
        <v>764</v>
      </c>
      <c r="D364" s="265"/>
      <c r="E364" s="269">
        <v>44803</v>
      </c>
      <c r="F364" s="268" t="s">
        <v>1143</v>
      </c>
      <c r="G364" s="268" t="s">
        <v>1149</v>
      </c>
      <c r="H364" s="265" t="s">
        <v>1192</v>
      </c>
      <c r="I364" s="268">
        <v>2</v>
      </c>
      <c r="J364" s="268" t="s">
        <v>760</v>
      </c>
      <c r="K364" s="270">
        <v>0.40833333333333338</v>
      </c>
      <c r="L364" s="268">
        <v>3</v>
      </c>
      <c r="M364" s="268">
        <v>1</v>
      </c>
      <c r="N364" s="268" t="s">
        <v>773</v>
      </c>
      <c r="O364" s="268" t="s">
        <v>761</v>
      </c>
      <c r="P364" s="268">
        <v>0.6</v>
      </c>
      <c r="Q364" s="268" t="s">
        <v>761</v>
      </c>
      <c r="R364" s="79" t="s">
        <v>761</v>
      </c>
      <c r="S364" s="268">
        <v>0.33</v>
      </c>
      <c r="T364" s="271">
        <v>0.55000000000000004</v>
      </c>
      <c r="U364" s="268">
        <v>8.58</v>
      </c>
      <c r="V364" s="268">
        <v>23.5</v>
      </c>
      <c r="W364" s="272">
        <v>0.2590277777777778</v>
      </c>
      <c r="X364" s="268">
        <v>0.3</v>
      </c>
      <c r="Y364" s="268">
        <v>25.6</v>
      </c>
      <c r="Z364" s="268">
        <v>4.8</v>
      </c>
      <c r="AA364" s="268">
        <v>4.1500000000000004</v>
      </c>
      <c r="AB364" s="79">
        <v>71</v>
      </c>
      <c r="AC364" s="79">
        <v>25.5</v>
      </c>
      <c r="AD364" s="79">
        <v>40.200000000000003</v>
      </c>
      <c r="AE364" s="268">
        <v>0.28000000000000003</v>
      </c>
      <c r="AF364" s="268">
        <v>0.25</v>
      </c>
      <c r="AG364" s="268">
        <v>0.08</v>
      </c>
      <c r="AH364" s="268">
        <v>0.33</v>
      </c>
      <c r="AI364" s="268">
        <v>30.42</v>
      </c>
      <c r="AJ364" s="79">
        <v>30.75</v>
      </c>
      <c r="AK364" s="268">
        <v>228.68</v>
      </c>
      <c r="AL364" s="268">
        <v>36.89</v>
      </c>
      <c r="AM364" s="268">
        <v>6.2</v>
      </c>
      <c r="AN364" s="268">
        <v>67.31</v>
      </c>
      <c r="AO364" s="268">
        <v>67.64</v>
      </c>
      <c r="AP364" s="268">
        <v>7.07</v>
      </c>
      <c r="AQ364" s="268">
        <v>0.03</v>
      </c>
      <c r="AR364" s="271">
        <v>1</v>
      </c>
      <c r="AS364" s="268">
        <v>7.1</v>
      </c>
      <c r="AT364" s="265"/>
      <c r="AU364" s="265"/>
      <c r="AV364" s="265"/>
      <c r="AW364" s="265"/>
      <c r="AX364" s="265"/>
      <c r="AY364" s="265"/>
    </row>
    <row r="365" spans="1:51" x14ac:dyDescent="0.2">
      <c r="A365" s="265" t="s">
        <v>756</v>
      </c>
      <c r="B365" s="268" t="s">
        <v>293</v>
      </c>
      <c r="C365" s="268" t="s">
        <v>765</v>
      </c>
      <c r="D365" s="265"/>
      <c r="E365" s="269">
        <v>44803</v>
      </c>
      <c r="F365" s="268" t="s">
        <v>1143</v>
      </c>
      <c r="G365" s="268" t="s">
        <v>1149</v>
      </c>
      <c r="H365" s="265" t="s">
        <v>1192</v>
      </c>
      <c r="I365" s="268">
        <v>2</v>
      </c>
      <c r="J365" s="268" t="s">
        <v>760</v>
      </c>
      <c r="K365" s="270">
        <v>0.40833333333333338</v>
      </c>
      <c r="L365" s="268">
        <v>3</v>
      </c>
      <c r="M365" s="268">
        <v>1</v>
      </c>
      <c r="N365" s="268" t="s">
        <v>773</v>
      </c>
      <c r="O365" s="268" t="s">
        <v>761</v>
      </c>
      <c r="P365" s="268">
        <v>0.6</v>
      </c>
      <c r="Q365" s="268" t="s">
        <v>761</v>
      </c>
      <c r="R365" s="79" t="s">
        <v>761</v>
      </c>
      <c r="S365" s="268">
        <v>0.33</v>
      </c>
      <c r="T365" s="271">
        <v>0.55000000000000004</v>
      </c>
      <c r="U365" s="268">
        <v>8.58</v>
      </c>
      <c r="V365" s="268">
        <v>23.5</v>
      </c>
      <c r="W365" s="272">
        <v>0.26180555555555557</v>
      </c>
      <c r="X365" s="268" t="s">
        <v>761</v>
      </c>
      <c r="Y365" s="268" t="s">
        <v>761</v>
      </c>
      <c r="Z365" s="268" t="s">
        <v>761</v>
      </c>
      <c r="AA365" s="268" t="s">
        <v>761</v>
      </c>
      <c r="AB365" s="79" t="s">
        <v>761</v>
      </c>
      <c r="AC365" s="79">
        <v>25.9</v>
      </c>
      <c r="AD365" s="79">
        <v>40.700000000000003</v>
      </c>
      <c r="AE365" s="268" t="s">
        <v>763</v>
      </c>
      <c r="AF365" s="268" t="s">
        <v>763</v>
      </c>
      <c r="AG365" s="268" t="s">
        <v>763</v>
      </c>
      <c r="AH365" s="268" t="s">
        <v>763</v>
      </c>
      <c r="AI365" s="268" t="s">
        <v>763</v>
      </c>
      <c r="AJ365" s="268" t="s">
        <v>763</v>
      </c>
      <c r="AK365" s="268" t="s">
        <v>763</v>
      </c>
      <c r="AL365" s="268" t="s">
        <v>763</v>
      </c>
      <c r="AM365" s="268" t="s">
        <v>763</v>
      </c>
      <c r="AN365" s="268" t="s">
        <v>763</v>
      </c>
      <c r="AO365" s="268" t="s">
        <v>763</v>
      </c>
      <c r="AP365" s="268" t="s">
        <v>763</v>
      </c>
      <c r="AQ365" s="268" t="s">
        <v>763</v>
      </c>
      <c r="AR365" s="268" t="s">
        <v>763</v>
      </c>
      <c r="AS365" s="268" t="s">
        <v>763</v>
      </c>
      <c r="AT365" s="265"/>
      <c r="AU365" s="265"/>
      <c r="AV365" s="265"/>
      <c r="AW365" s="265"/>
      <c r="AX365" s="265"/>
      <c r="AY365" s="265"/>
    </row>
    <row r="366" spans="1:51" x14ac:dyDescent="0.2">
      <c r="A366" s="265" t="s">
        <v>756</v>
      </c>
      <c r="B366" s="268" t="s">
        <v>295</v>
      </c>
      <c r="C366" s="268" t="s">
        <v>757</v>
      </c>
      <c r="D366" s="265"/>
      <c r="E366" s="269">
        <v>44803</v>
      </c>
      <c r="F366" s="268" t="s">
        <v>1143</v>
      </c>
      <c r="G366" s="268" t="s">
        <v>1149</v>
      </c>
      <c r="H366" s="265" t="s">
        <v>1192</v>
      </c>
      <c r="I366" s="268">
        <v>2</v>
      </c>
      <c r="J366" s="268" t="s">
        <v>760</v>
      </c>
      <c r="K366" s="270">
        <v>0.40833333333333338</v>
      </c>
      <c r="L366" s="268">
        <v>3</v>
      </c>
      <c r="M366" s="268">
        <v>1</v>
      </c>
      <c r="N366" s="268" t="s">
        <v>773</v>
      </c>
      <c r="O366" s="268" t="s">
        <v>808</v>
      </c>
      <c r="P366" s="268">
        <v>1.43</v>
      </c>
      <c r="Q366" s="268">
        <v>0.73</v>
      </c>
      <c r="R366" s="268">
        <v>0.75</v>
      </c>
      <c r="S366" s="268">
        <v>0.74</v>
      </c>
      <c r="T366" s="271">
        <v>0.52</v>
      </c>
      <c r="U366" s="268">
        <v>8.65</v>
      </c>
      <c r="V366" s="268">
        <v>23.2</v>
      </c>
      <c r="W366" s="272">
        <v>0.28194444444444444</v>
      </c>
      <c r="X366" s="268">
        <v>0.15</v>
      </c>
      <c r="Y366" s="268">
        <v>25.3</v>
      </c>
      <c r="Z366" s="268">
        <v>5.72</v>
      </c>
      <c r="AA366" s="268">
        <v>4.93</v>
      </c>
      <c r="AB366" s="79">
        <v>69.2</v>
      </c>
      <c r="AC366" s="79">
        <v>26.3</v>
      </c>
      <c r="AD366" s="79">
        <v>41.4</v>
      </c>
      <c r="AE366" s="268" t="s">
        <v>763</v>
      </c>
      <c r="AF366" s="268" t="s">
        <v>763</v>
      </c>
      <c r="AG366" s="268" t="s">
        <v>763</v>
      </c>
      <c r="AH366" s="268" t="s">
        <v>763</v>
      </c>
      <c r="AI366" s="268" t="s">
        <v>763</v>
      </c>
      <c r="AJ366" s="268" t="s">
        <v>763</v>
      </c>
      <c r="AK366" s="268" t="s">
        <v>763</v>
      </c>
      <c r="AL366" s="268" t="s">
        <v>763</v>
      </c>
      <c r="AM366" s="268" t="s">
        <v>763</v>
      </c>
      <c r="AN366" s="268" t="s">
        <v>763</v>
      </c>
      <c r="AO366" s="268" t="s">
        <v>763</v>
      </c>
      <c r="AP366" s="268" t="s">
        <v>763</v>
      </c>
      <c r="AQ366" s="268" t="s">
        <v>763</v>
      </c>
      <c r="AR366" s="268" t="s">
        <v>763</v>
      </c>
      <c r="AS366" s="268" t="s">
        <v>763</v>
      </c>
      <c r="AT366" s="265"/>
      <c r="AU366" s="265"/>
      <c r="AV366" s="265"/>
      <c r="AW366" s="265"/>
      <c r="AX366" s="265"/>
      <c r="AY366" s="265"/>
    </row>
    <row r="367" spans="1:51" x14ac:dyDescent="0.2">
      <c r="A367" s="265" t="s">
        <v>756</v>
      </c>
      <c r="B367" s="268" t="s">
        <v>295</v>
      </c>
      <c r="C367" s="268" t="s">
        <v>764</v>
      </c>
      <c r="D367" s="265"/>
      <c r="E367" s="269">
        <v>44803</v>
      </c>
      <c r="F367" s="268" t="s">
        <v>1143</v>
      </c>
      <c r="G367" s="268" t="s">
        <v>1149</v>
      </c>
      <c r="H367" s="265" t="s">
        <v>1192</v>
      </c>
      <c r="I367" s="268">
        <v>2</v>
      </c>
      <c r="J367" s="268" t="s">
        <v>760</v>
      </c>
      <c r="K367" s="270">
        <v>0.40833333333333338</v>
      </c>
      <c r="L367" s="268">
        <v>3</v>
      </c>
      <c r="M367" s="268">
        <v>1</v>
      </c>
      <c r="N367" s="268" t="s">
        <v>773</v>
      </c>
      <c r="O367" s="268" t="s">
        <v>808</v>
      </c>
      <c r="P367" s="268">
        <v>1.43</v>
      </c>
      <c r="Q367" s="268">
        <v>0.73</v>
      </c>
      <c r="R367" s="268">
        <v>0.75</v>
      </c>
      <c r="S367" s="268">
        <v>0.74</v>
      </c>
      <c r="T367" s="271">
        <v>0.52</v>
      </c>
      <c r="U367" s="268">
        <v>8.65</v>
      </c>
      <c r="V367" s="268">
        <v>23.2</v>
      </c>
      <c r="W367" s="272">
        <v>0.28263888888888888</v>
      </c>
      <c r="X367" s="268">
        <v>0.7</v>
      </c>
      <c r="Y367" s="268">
        <v>25.5</v>
      </c>
      <c r="Z367" s="268">
        <v>4.67</v>
      </c>
      <c r="AA367" s="268">
        <v>4.0199999999999996</v>
      </c>
      <c r="AB367" s="79">
        <v>66.2</v>
      </c>
      <c r="AC367" s="79">
        <v>26.3</v>
      </c>
      <c r="AD367" s="79">
        <v>41.3</v>
      </c>
      <c r="AE367" s="268">
        <v>0.06</v>
      </c>
      <c r="AF367" s="268">
        <v>0.25</v>
      </c>
      <c r="AG367" s="268">
        <v>0.03</v>
      </c>
      <c r="AH367" s="268">
        <v>0.27</v>
      </c>
      <c r="AI367" s="268">
        <v>32.729999999999997</v>
      </c>
      <c r="AJ367" s="79">
        <v>33</v>
      </c>
      <c r="AK367" s="268">
        <v>224.82</v>
      </c>
      <c r="AL367" s="268">
        <v>36.729999999999997</v>
      </c>
      <c r="AM367" s="268">
        <v>6.12</v>
      </c>
      <c r="AN367" s="268">
        <v>69.459999999999994</v>
      </c>
      <c r="AO367" s="268">
        <v>69.73</v>
      </c>
      <c r="AP367" s="268">
        <v>8.5299999999999994</v>
      </c>
      <c r="AQ367" s="268">
        <v>0.03</v>
      </c>
      <c r="AR367" s="271">
        <v>1</v>
      </c>
      <c r="AS367" s="268">
        <v>8.56</v>
      </c>
      <c r="AT367" s="265"/>
      <c r="AU367" s="265"/>
      <c r="AV367" s="265"/>
      <c r="AW367" s="265"/>
      <c r="AX367" s="265"/>
      <c r="AY367" s="265"/>
    </row>
    <row r="368" spans="1:51" x14ac:dyDescent="0.2">
      <c r="A368" s="265" t="s">
        <v>756</v>
      </c>
      <c r="B368" s="268" t="s">
        <v>295</v>
      </c>
      <c r="C368" s="268" t="s">
        <v>765</v>
      </c>
      <c r="D368" s="265"/>
      <c r="E368" s="269">
        <v>44803</v>
      </c>
      <c r="F368" s="268" t="s">
        <v>1143</v>
      </c>
      <c r="G368" s="268" t="s">
        <v>1149</v>
      </c>
      <c r="H368" s="265" t="s">
        <v>1192</v>
      </c>
      <c r="I368" s="268">
        <v>2</v>
      </c>
      <c r="J368" s="268" t="s">
        <v>760</v>
      </c>
      <c r="K368" s="270">
        <v>0.40833333333333338</v>
      </c>
      <c r="L368" s="268">
        <v>3</v>
      </c>
      <c r="M368" s="268">
        <v>1</v>
      </c>
      <c r="N368" s="268" t="s">
        <v>773</v>
      </c>
      <c r="O368" s="268" t="s">
        <v>808</v>
      </c>
      <c r="P368" s="268">
        <v>1.43</v>
      </c>
      <c r="Q368" s="268">
        <v>0.73</v>
      </c>
      <c r="R368" s="268">
        <v>0.75</v>
      </c>
      <c r="S368" s="268">
        <v>0.74</v>
      </c>
      <c r="T368" s="271">
        <v>0.52</v>
      </c>
      <c r="U368" s="268">
        <v>8.65</v>
      </c>
      <c r="V368" s="268">
        <v>23.2</v>
      </c>
      <c r="W368" s="272">
        <v>0.28263888888888888</v>
      </c>
      <c r="X368" s="268">
        <v>1.1000000000000001</v>
      </c>
      <c r="Y368" s="268">
        <v>25.6</v>
      </c>
      <c r="Z368" s="268">
        <v>4.49</v>
      </c>
      <c r="AA368" s="268">
        <v>3.85</v>
      </c>
      <c r="AB368" s="79">
        <v>64.099999999999994</v>
      </c>
      <c r="AC368" s="79">
        <v>27.1</v>
      </c>
      <c r="AD368" s="79">
        <v>42.4</v>
      </c>
      <c r="AE368" s="268" t="s">
        <v>763</v>
      </c>
      <c r="AF368" s="268" t="s">
        <v>763</v>
      </c>
      <c r="AG368" s="268" t="s">
        <v>763</v>
      </c>
      <c r="AH368" s="268" t="s">
        <v>763</v>
      </c>
      <c r="AI368" s="268" t="s">
        <v>763</v>
      </c>
      <c r="AJ368" s="268" t="s">
        <v>763</v>
      </c>
      <c r="AK368" s="268" t="s">
        <v>763</v>
      </c>
      <c r="AL368" s="268" t="s">
        <v>763</v>
      </c>
      <c r="AM368" s="268" t="s">
        <v>763</v>
      </c>
      <c r="AN368" s="268" t="s">
        <v>763</v>
      </c>
      <c r="AO368" s="268" t="s">
        <v>763</v>
      </c>
      <c r="AP368" s="268" t="s">
        <v>763</v>
      </c>
      <c r="AQ368" s="268" t="s">
        <v>763</v>
      </c>
      <c r="AR368" s="268" t="s">
        <v>763</v>
      </c>
      <c r="AS368" s="268" t="s">
        <v>763</v>
      </c>
      <c r="AT368" s="265"/>
      <c r="AU368" s="265"/>
      <c r="AV368" s="265"/>
      <c r="AW368" s="265"/>
      <c r="AX368" s="265"/>
      <c r="AY368" s="265"/>
    </row>
    <row r="369" spans="1:51" x14ac:dyDescent="0.2">
      <c r="A369" s="265" t="s">
        <v>756</v>
      </c>
      <c r="B369" s="268" t="s">
        <v>297</v>
      </c>
      <c r="C369" s="268" t="s">
        <v>757</v>
      </c>
      <c r="D369" s="265"/>
      <c r="E369" s="269">
        <v>44803</v>
      </c>
      <c r="F369" s="268" t="s">
        <v>1143</v>
      </c>
      <c r="G369" s="268" t="s">
        <v>1149</v>
      </c>
      <c r="H369" s="265" t="s">
        <v>1192</v>
      </c>
      <c r="I369" s="268">
        <v>2</v>
      </c>
      <c r="J369" s="268" t="s">
        <v>760</v>
      </c>
      <c r="K369" s="270">
        <v>0.40833333333333338</v>
      </c>
      <c r="L369" s="268">
        <v>3</v>
      </c>
      <c r="M369" s="268">
        <v>1</v>
      </c>
      <c r="N369" s="268" t="s">
        <v>773</v>
      </c>
      <c r="O369" s="268" t="s">
        <v>808</v>
      </c>
      <c r="P369" s="268">
        <v>0.85</v>
      </c>
      <c r="Q369" s="268">
        <v>0.73</v>
      </c>
      <c r="R369" s="268">
        <v>0.76</v>
      </c>
      <c r="S369" s="268">
        <v>0.745</v>
      </c>
      <c r="T369" s="271">
        <v>0.88</v>
      </c>
      <c r="U369" s="268">
        <v>8.6</v>
      </c>
      <c r="V369" s="268">
        <v>23.5</v>
      </c>
      <c r="W369" s="272">
        <v>0.30208333333333331</v>
      </c>
      <c r="X369" s="268">
        <v>0.15</v>
      </c>
      <c r="Y369" s="268">
        <v>25.4</v>
      </c>
      <c r="Z369" s="268">
        <v>4.63</v>
      </c>
      <c r="AA369" s="268">
        <v>3.97</v>
      </c>
      <c r="AB369" s="79">
        <v>65</v>
      </c>
      <c r="AC369" s="79">
        <v>27.3</v>
      </c>
      <c r="AD369" s="79">
        <v>42.8</v>
      </c>
      <c r="AE369" s="268" t="s">
        <v>763</v>
      </c>
      <c r="AF369" s="268" t="s">
        <v>763</v>
      </c>
      <c r="AG369" s="268" t="s">
        <v>763</v>
      </c>
      <c r="AH369" s="268" t="s">
        <v>763</v>
      </c>
      <c r="AI369" s="268" t="s">
        <v>763</v>
      </c>
      <c r="AJ369" s="268" t="s">
        <v>763</v>
      </c>
      <c r="AK369" s="268" t="s">
        <v>763</v>
      </c>
      <c r="AL369" s="268" t="s">
        <v>763</v>
      </c>
      <c r="AM369" s="268" t="s">
        <v>763</v>
      </c>
      <c r="AN369" s="268" t="s">
        <v>763</v>
      </c>
      <c r="AO369" s="268" t="s">
        <v>763</v>
      </c>
      <c r="AP369" s="268" t="s">
        <v>763</v>
      </c>
      <c r="AQ369" s="268" t="s">
        <v>763</v>
      </c>
      <c r="AR369" s="268" t="s">
        <v>763</v>
      </c>
      <c r="AS369" s="268" t="s">
        <v>763</v>
      </c>
      <c r="AT369" s="265"/>
      <c r="AU369" s="265"/>
      <c r="AV369" s="265"/>
      <c r="AW369" s="265"/>
      <c r="AX369" s="265"/>
      <c r="AY369" s="265"/>
    </row>
    <row r="370" spans="1:51" x14ac:dyDescent="0.2">
      <c r="A370" s="265" t="s">
        <v>756</v>
      </c>
      <c r="B370" s="268" t="s">
        <v>297</v>
      </c>
      <c r="C370" s="268" t="s">
        <v>764</v>
      </c>
      <c r="D370" s="265"/>
      <c r="E370" s="269">
        <v>44803</v>
      </c>
      <c r="F370" s="268" t="s">
        <v>1143</v>
      </c>
      <c r="G370" s="268" t="s">
        <v>1149</v>
      </c>
      <c r="H370" s="265" t="s">
        <v>1192</v>
      </c>
      <c r="I370" s="268">
        <v>2</v>
      </c>
      <c r="J370" s="268" t="s">
        <v>760</v>
      </c>
      <c r="K370" s="270">
        <v>0.40833333333333338</v>
      </c>
      <c r="L370" s="268">
        <v>3</v>
      </c>
      <c r="M370" s="268">
        <v>1</v>
      </c>
      <c r="N370" s="268" t="s">
        <v>773</v>
      </c>
      <c r="O370" s="268" t="s">
        <v>808</v>
      </c>
      <c r="P370" s="268">
        <v>0.85</v>
      </c>
      <c r="Q370" s="268">
        <v>0.73</v>
      </c>
      <c r="R370" s="268">
        <v>0.76</v>
      </c>
      <c r="S370" s="268">
        <v>0.745</v>
      </c>
      <c r="T370" s="271">
        <v>0.88</v>
      </c>
      <c r="U370" s="268">
        <v>8.6</v>
      </c>
      <c r="V370" s="268">
        <v>23.5</v>
      </c>
      <c r="W370" s="272">
        <v>0.30208333333333331</v>
      </c>
      <c r="X370" s="268">
        <v>0.4</v>
      </c>
      <c r="Y370" s="268">
        <v>25.5</v>
      </c>
      <c r="Z370" s="268">
        <v>4.54</v>
      </c>
      <c r="AA370" s="268">
        <v>3.89</v>
      </c>
      <c r="AB370" s="79">
        <v>64.7</v>
      </c>
      <c r="AC370" s="79">
        <v>27.3</v>
      </c>
      <c r="AD370" s="79">
        <v>42.7</v>
      </c>
      <c r="AE370" s="268">
        <v>0.09</v>
      </c>
      <c r="AF370" s="268">
        <v>0.43</v>
      </c>
      <c r="AG370" s="268">
        <v>0.03</v>
      </c>
      <c r="AH370" s="268">
        <v>0.45</v>
      </c>
      <c r="AI370" s="268">
        <v>21.86</v>
      </c>
      <c r="AJ370" s="79">
        <v>22.31</v>
      </c>
      <c r="AK370" s="268">
        <v>182.3</v>
      </c>
      <c r="AL370" s="268">
        <v>28.43</v>
      </c>
      <c r="AM370" s="268">
        <v>6.41</v>
      </c>
      <c r="AN370" s="268">
        <v>50.28</v>
      </c>
      <c r="AO370" s="268">
        <v>50.74</v>
      </c>
      <c r="AP370" s="268">
        <v>6.21</v>
      </c>
      <c r="AQ370" s="268">
        <v>0.03</v>
      </c>
      <c r="AR370" s="271">
        <v>1</v>
      </c>
      <c r="AS370" s="268">
        <v>6.24</v>
      </c>
      <c r="AT370" s="265"/>
      <c r="AU370" s="265"/>
      <c r="AV370" s="265"/>
      <c r="AW370" s="265"/>
      <c r="AX370" s="265"/>
      <c r="AY370" s="265"/>
    </row>
    <row r="371" spans="1:51" x14ac:dyDescent="0.2">
      <c r="A371" s="265" t="s">
        <v>756</v>
      </c>
      <c r="B371" s="268" t="s">
        <v>297</v>
      </c>
      <c r="C371" s="268" t="s">
        <v>765</v>
      </c>
      <c r="D371" s="265"/>
      <c r="E371" s="269">
        <v>44803</v>
      </c>
      <c r="F371" s="268" t="s">
        <v>1143</v>
      </c>
      <c r="G371" s="268" t="s">
        <v>1149</v>
      </c>
      <c r="H371" s="265" t="s">
        <v>1192</v>
      </c>
      <c r="I371" s="268">
        <v>2</v>
      </c>
      <c r="J371" s="268" t="s">
        <v>760</v>
      </c>
      <c r="K371" s="270">
        <v>0.40833333333333338</v>
      </c>
      <c r="L371" s="268">
        <v>3</v>
      </c>
      <c r="M371" s="268">
        <v>1</v>
      </c>
      <c r="N371" s="268" t="s">
        <v>773</v>
      </c>
      <c r="O371" s="268" t="s">
        <v>808</v>
      </c>
      <c r="P371" s="268">
        <v>0.85</v>
      </c>
      <c r="Q371" s="268">
        <v>0.73</v>
      </c>
      <c r="R371" s="268">
        <v>0.76</v>
      </c>
      <c r="S371" s="268">
        <v>0.745</v>
      </c>
      <c r="T371" s="271">
        <v>0.88</v>
      </c>
      <c r="U371" s="268">
        <v>8.6</v>
      </c>
      <c r="V371" s="268">
        <v>23.5</v>
      </c>
      <c r="W371" s="272">
        <v>0.3034722222222222</v>
      </c>
      <c r="X371" s="268">
        <v>0.54</v>
      </c>
      <c r="Y371" s="268">
        <v>25.5</v>
      </c>
      <c r="Z371" s="268">
        <v>4.42</v>
      </c>
      <c r="AA371" s="268">
        <v>3.78</v>
      </c>
      <c r="AB371" s="79">
        <v>62.4</v>
      </c>
      <c r="AC371" s="79">
        <v>27.6</v>
      </c>
      <c r="AD371" s="79">
        <v>43.2</v>
      </c>
      <c r="AE371" s="268" t="s">
        <v>763</v>
      </c>
      <c r="AF371" s="268" t="s">
        <v>763</v>
      </c>
      <c r="AG371" s="268" t="s">
        <v>763</v>
      </c>
      <c r="AH371" s="268" t="s">
        <v>763</v>
      </c>
      <c r="AI371" s="268" t="s">
        <v>763</v>
      </c>
      <c r="AJ371" s="268" t="s">
        <v>763</v>
      </c>
      <c r="AK371" s="268" t="s">
        <v>763</v>
      </c>
      <c r="AL371" s="268" t="s">
        <v>763</v>
      </c>
      <c r="AM371" s="268" t="s">
        <v>763</v>
      </c>
      <c r="AN371" s="268" t="s">
        <v>763</v>
      </c>
      <c r="AO371" s="268" t="s">
        <v>763</v>
      </c>
      <c r="AP371" s="268" t="s">
        <v>763</v>
      </c>
      <c r="AQ371" s="268" t="s">
        <v>763</v>
      </c>
      <c r="AR371" s="268" t="s">
        <v>763</v>
      </c>
      <c r="AS371" s="268" t="s">
        <v>763</v>
      </c>
      <c r="AT371" s="265"/>
      <c r="AU371" s="265"/>
      <c r="AV371" s="265"/>
      <c r="AW371" s="265"/>
      <c r="AX371" s="265"/>
      <c r="AY371" s="265"/>
    </row>
    <row r="372" spans="1:51" x14ac:dyDescent="0.2">
      <c r="A372" s="265" t="s">
        <v>756</v>
      </c>
      <c r="B372" s="268" t="s">
        <v>299</v>
      </c>
      <c r="C372" s="268" t="s">
        <v>757</v>
      </c>
      <c r="D372" s="265" t="s">
        <v>781</v>
      </c>
      <c r="E372" s="269">
        <v>44803</v>
      </c>
      <c r="F372" s="268" t="s">
        <v>1143</v>
      </c>
      <c r="G372" s="268" t="s">
        <v>52</v>
      </c>
      <c r="H372" s="265" t="s">
        <v>1193</v>
      </c>
      <c r="I372" s="268">
        <v>2</v>
      </c>
      <c r="J372" s="268" t="s">
        <v>760</v>
      </c>
      <c r="K372" s="270">
        <v>0.40833333333333338</v>
      </c>
      <c r="L372" s="268">
        <v>2</v>
      </c>
      <c r="M372" s="268">
        <v>1</v>
      </c>
      <c r="N372" s="268" t="s">
        <v>820</v>
      </c>
      <c r="O372" s="268" t="s">
        <v>1194</v>
      </c>
      <c r="P372" s="268">
        <v>2.2999999999999998</v>
      </c>
      <c r="Q372" s="268" t="s">
        <v>761</v>
      </c>
      <c r="R372" s="79" t="s">
        <v>761</v>
      </c>
      <c r="S372" s="268">
        <v>1</v>
      </c>
      <c r="T372" s="271">
        <v>0.43</v>
      </c>
      <c r="U372" s="268" t="s">
        <v>761</v>
      </c>
      <c r="V372" s="268" t="s">
        <v>761</v>
      </c>
      <c r="W372" s="272">
        <v>0.31666666666666665</v>
      </c>
      <c r="X372" s="268">
        <v>0.15</v>
      </c>
      <c r="Y372" s="268">
        <v>25.2</v>
      </c>
      <c r="Z372" s="268">
        <v>5.39</v>
      </c>
      <c r="AA372" s="268">
        <v>4.66</v>
      </c>
      <c r="AB372" s="79">
        <v>65.48</v>
      </c>
      <c r="AC372" s="79">
        <v>25.6</v>
      </c>
      <c r="AD372" s="79">
        <v>40.4</v>
      </c>
      <c r="AE372" s="268" t="s">
        <v>763</v>
      </c>
      <c r="AF372" s="268" t="s">
        <v>763</v>
      </c>
      <c r="AG372" s="268" t="s">
        <v>763</v>
      </c>
      <c r="AH372" s="268" t="s">
        <v>763</v>
      </c>
      <c r="AI372" s="268" t="s">
        <v>763</v>
      </c>
      <c r="AJ372" s="268" t="s">
        <v>763</v>
      </c>
      <c r="AK372" s="268" t="s">
        <v>763</v>
      </c>
      <c r="AL372" s="268" t="s">
        <v>763</v>
      </c>
      <c r="AM372" s="268" t="s">
        <v>763</v>
      </c>
      <c r="AN372" s="268" t="s">
        <v>763</v>
      </c>
      <c r="AO372" s="268" t="s">
        <v>763</v>
      </c>
      <c r="AP372" s="268" t="s">
        <v>763</v>
      </c>
      <c r="AQ372" s="268" t="s">
        <v>763</v>
      </c>
      <c r="AR372" s="268" t="s">
        <v>763</v>
      </c>
      <c r="AS372" s="268" t="s">
        <v>763</v>
      </c>
      <c r="AT372" s="265"/>
      <c r="AU372" s="265"/>
      <c r="AV372" s="265"/>
      <c r="AW372" s="265"/>
      <c r="AX372" s="265"/>
      <c r="AY372" s="265"/>
    </row>
    <row r="373" spans="1:51" x14ac:dyDescent="0.2">
      <c r="A373" s="265" t="s">
        <v>756</v>
      </c>
      <c r="B373" s="268" t="s">
        <v>299</v>
      </c>
      <c r="C373" s="268" t="s">
        <v>757</v>
      </c>
      <c r="D373" s="265" t="s">
        <v>785</v>
      </c>
      <c r="E373" s="269">
        <v>44803</v>
      </c>
      <c r="F373" s="268" t="s">
        <v>1143</v>
      </c>
      <c r="G373" s="268" t="s">
        <v>52</v>
      </c>
      <c r="H373" s="265" t="s">
        <v>1193</v>
      </c>
      <c r="I373" s="268">
        <v>2</v>
      </c>
      <c r="J373" s="268" t="s">
        <v>760</v>
      </c>
      <c r="K373" s="270">
        <v>0.40833333333333338</v>
      </c>
      <c r="L373" s="268">
        <v>2</v>
      </c>
      <c r="M373" s="268">
        <v>1</v>
      </c>
      <c r="N373" s="268" t="s">
        <v>820</v>
      </c>
      <c r="O373" s="268" t="s">
        <v>1194</v>
      </c>
      <c r="P373" s="268">
        <v>2.2999999999999998</v>
      </c>
      <c r="Q373" s="268" t="s">
        <v>761</v>
      </c>
      <c r="R373" s="79" t="s">
        <v>761</v>
      </c>
      <c r="S373" s="268">
        <v>1</v>
      </c>
      <c r="T373" s="271">
        <v>0.43</v>
      </c>
      <c r="U373" s="268" t="s">
        <v>761</v>
      </c>
      <c r="V373" s="268" t="s">
        <v>761</v>
      </c>
      <c r="W373" s="272">
        <v>0.31666666666666665</v>
      </c>
      <c r="X373" s="268">
        <v>0.15</v>
      </c>
      <c r="Y373" s="268">
        <v>25.2</v>
      </c>
      <c r="Z373" s="268">
        <v>5.39</v>
      </c>
      <c r="AA373" s="268">
        <v>4.66</v>
      </c>
      <c r="AB373" s="79">
        <v>65.48</v>
      </c>
      <c r="AC373" s="79">
        <v>25.6</v>
      </c>
      <c r="AD373" s="79">
        <v>40.299999999999997</v>
      </c>
      <c r="AE373" s="268" t="s">
        <v>763</v>
      </c>
      <c r="AF373" s="268" t="s">
        <v>763</v>
      </c>
      <c r="AG373" s="268" t="s">
        <v>763</v>
      </c>
      <c r="AH373" s="268" t="s">
        <v>763</v>
      </c>
      <c r="AI373" s="268" t="s">
        <v>763</v>
      </c>
      <c r="AJ373" s="268" t="s">
        <v>763</v>
      </c>
      <c r="AK373" s="268" t="s">
        <v>763</v>
      </c>
      <c r="AL373" s="268" t="s">
        <v>763</v>
      </c>
      <c r="AM373" s="268" t="s">
        <v>763</v>
      </c>
      <c r="AN373" s="268" t="s">
        <v>763</v>
      </c>
      <c r="AO373" s="268" t="s">
        <v>763</v>
      </c>
      <c r="AP373" s="268" t="s">
        <v>763</v>
      </c>
      <c r="AQ373" s="268" t="s">
        <v>763</v>
      </c>
      <c r="AR373" s="268" t="s">
        <v>763</v>
      </c>
      <c r="AS373" s="268" t="s">
        <v>763</v>
      </c>
      <c r="AT373" s="265"/>
      <c r="AU373" s="265"/>
      <c r="AV373" s="265"/>
      <c r="AW373" s="265"/>
      <c r="AX373" s="265"/>
      <c r="AY373" s="265"/>
    </row>
    <row r="374" spans="1:51" x14ac:dyDescent="0.2">
      <c r="A374" s="265" t="s">
        <v>756</v>
      </c>
      <c r="B374" s="268" t="s">
        <v>299</v>
      </c>
      <c r="C374" s="268" t="s">
        <v>764</v>
      </c>
      <c r="D374" s="265" t="s">
        <v>781</v>
      </c>
      <c r="E374" s="269">
        <v>44803</v>
      </c>
      <c r="F374" s="268" t="s">
        <v>1143</v>
      </c>
      <c r="G374" s="268" t="s">
        <v>52</v>
      </c>
      <c r="H374" s="265" t="s">
        <v>1193</v>
      </c>
      <c r="I374" s="268">
        <v>2</v>
      </c>
      <c r="J374" s="268" t="s">
        <v>760</v>
      </c>
      <c r="K374" s="270">
        <v>0.40833333333333338</v>
      </c>
      <c r="L374" s="268">
        <v>2</v>
      </c>
      <c r="M374" s="268">
        <v>1</v>
      </c>
      <c r="N374" s="268" t="s">
        <v>820</v>
      </c>
      <c r="O374" s="268" t="s">
        <v>1194</v>
      </c>
      <c r="P374" s="268">
        <v>2.2999999999999998</v>
      </c>
      <c r="Q374" s="268" t="s">
        <v>761</v>
      </c>
      <c r="R374" s="79" t="s">
        <v>761</v>
      </c>
      <c r="S374" s="268">
        <v>1</v>
      </c>
      <c r="T374" s="271">
        <v>0.43</v>
      </c>
      <c r="U374" s="268" t="s">
        <v>761</v>
      </c>
      <c r="V374" s="268" t="s">
        <v>761</v>
      </c>
      <c r="W374" s="272">
        <v>0.31944444444444448</v>
      </c>
      <c r="X374" s="268">
        <v>1</v>
      </c>
      <c r="Y374" s="268">
        <v>25.6</v>
      </c>
      <c r="Z374" s="268">
        <v>4.74</v>
      </c>
      <c r="AA374" s="268">
        <v>4.05</v>
      </c>
      <c r="AB374" s="79">
        <v>58</v>
      </c>
      <c r="AC374" s="79">
        <v>28</v>
      </c>
      <c r="AD374" s="79">
        <v>43.7</v>
      </c>
      <c r="AE374" s="268">
        <v>0.01</v>
      </c>
      <c r="AF374" s="268">
        <v>3.49</v>
      </c>
      <c r="AG374" s="268">
        <v>0.03</v>
      </c>
      <c r="AH374" s="268">
        <v>3.52</v>
      </c>
      <c r="AI374" s="268">
        <v>14.07</v>
      </c>
      <c r="AJ374" s="79">
        <v>17.579999999999998</v>
      </c>
      <c r="AK374" s="268">
        <v>144.28</v>
      </c>
      <c r="AL374" s="268">
        <v>22.38</v>
      </c>
      <c r="AM374" s="268">
        <v>6.45</v>
      </c>
      <c r="AN374" s="268">
        <v>36.450000000000003</v>
      </c>
      <c r="AO374" s="268">
        <v>39.97</v>
      </c>
      <c r="AP374" s="268">
        <v>6.05</v>
      </c>
      <c r="AQ374" s="268">
        <v>0.03</v>
      </c>
      <c r="AR374" s="271">
        <v>1</v>
      </c>
      <c r="AS374" s="268">
        <v>6.08</v>
      </c>
      <c r="AT374" s="265"/>
      <c r="AU374" s="265"/>
      <c r="AV374" s="265"/>
      <c r="AW374" s="265"/>
      <c r="AX374" s="265"/>
      <c r="AY374" s="265"/>
    </row>
    <row r="375" spans="1:51" x14ac:dyDescent="0.2">
      <c r="A375" s="265" t="s">
        <v>756</v>
      </c>
      <c r="B375" s="268" t="s">
        <v>299</v>
      </c>
      <c r="C375" s="268" t="s">
        <v>764</v>
      </c>
      <c r="D375" s="265" t="s">
        <v>785</v>
      </c>
      <c r="E375" s="269">
        <v>44803</v>
      </c>
      <c r="F375" s="268" t="s">
        <v>1143</v>
      </c>
      <c r="G375" s="268" t="s">
        <v>52</v>
      </c>
      <c r="H375" s="265" t="s">
        <v>1193</v>
      </c>
      <c r="I375" s="268">
        <v>2</v>
      </c>
      <c r="J375" s="268" t="s">
        <v>760</v>
      </c>
      <c r="K375" s="270">
        <v>0.40833333333333338</v>
      </c>
      <c r="L375" s="268">
        <v>2</v>
      </c>
      <c r="M375" s="268">
        <v>1</v>
      </c>
      <c r="N375" s="268" t="s">
        <v>820</v>
      </c>
      <c r="O375" s="268" t="s">
        <v>1194</v>
      </c>
      <c r="P375" s="268">
        <v>2.2999999999999998</v>
      </c>
      <c r="Q375" s="268" t="s">
        <v>761</v>
      </c>
      <c r="R375" s="79" t="s">
        <v>761</v>
      </c>
      <c r="S375" s="268">
        <v>1</v>
      </c>
      <c r="T375" s="271">
        <v>0.43</v>
      </c>
      <c r="U375" s="268" t="s">
        <v>761</v>
      </c>
      <c r="V375" s="268" t="s">
        <v>761</v>
      </c>
      <c r="W375" s="272">
        <v>0.31944444444444448</v>
      </c>
      <c r="X375" s="268">
        <v>1</v>
      </c>
      <c r="Y375" s="268">
        <v>25.6</v>
      </c>
      <c r="Z375" s="268">
        <v>4.74</v>
      </c>
      <c r="AA375" s="268">
        <v>4.05</v>
      </c>
      <c r="AB375" s="79">
        <v>58</v>
      </c>
      <c r="AC375" s="79">
        <v>27.9</v>
      </c>
      <c r="AD375" s="79">
        <v>43.5</v>
      </c>
      <c r="AE375" s="268">
        <v>0.04</v>
      </c>
      <c r="AF375" s="268">
        <v>2.5499999999999998</v>
      </c>
      <c r="AG375" s="268">
        <v>0.03</v>
      </c>
      <c r="AH375" s="268">
        <v>2.57</v>
      </c>
      <c r="AI375" s="268">
        <v>16.079999999999998</v>
      </c>
      <c r="AJ375" s="79">
        <v>18.649999999999999</v>
      </c>
      <c r="AK375" s="268">
        <v>148.83000000000001</v>
      </c>
      <c r="AL375" s="268">
        <v>23.67</v>
      </c>
      <c r="AM375" s="268">
        <v>6.29</v>
      </c>
      <c r="AN375" s="268">
        <v>39.75</v>
      </c>
      <c r="AO375" s="268">
        <v>42.33</v>
      </c>
      <c r="AP375" s="268">
        <v>5.9</v>
      </c>
      <c r="AQ375" s="268">
        <v>0.03</v>
      </c>
      <c r="AR375" s="271">
        <v>1</v>
      </c>
      <c r="AS375" s="268">
        <v>5.93</v>
      </c>
      <c r="AT375" s="265"/>
      <c r="AU375" s="265"/>
      <c r="AV375" s="265"/>
      <c r="AW375" s="265"/>
      <c r="AX375" s="278"/>
      <c r="AY375" s="265"/>
    </row>
    <row r="376" spans="1:51" x14ac:dyDescent="0.2">
      <c r="A376" s="265" t="s">
        <v>756</v>
      </c>
      <c r="B376" s="268" t="s">
        <v>299</v>
      </c>
      <c r="C376" s="268" t="s">
        <v>765</v>
      </c>
      <c r="D376" s="265" t="s">
        <v>781</v>
      </c>
      <c r="E376" s="269">
        <v>44803</v>
      </c>
      <c r="F376" s="268" t="s">
        <v>1143</v>
      </c>
      <c r="G376" s="268" t="s">
        <v>52</v>
      </c>
      <c r="H376" s="265" t="s">
        <v>1193</v>
      </c>
      <c r="I376" s="268">
        <v>2</v>
      </c>
      <c r="J376" s="268" t="s">
        <v>760</v>
      </c>
      <c r="K376" s="270">
        <v>0.40833333333333338</v>
      </c>
      <c r="L376" s="268">
        <v>2</v>
      </c>
      <c r="M376" s="268">
        <v>1</v>
      </c>
      <c r="N376" s="268" t="s">
        <v>820</v>
      </c>
      <c r="O376" s="268" t="s">
        <v>1194</v>
      </c>
      <c r="P376" s="268">
        <v>2.2999999999999998</v>
      </c>
      <c r="Q376" s="268" t="s">
        <v>761</v>
      </c>
      <c r="R376" s="79" t="s">
        <v>761</v>
      </c>
      <c r="S376" s="268">
        <v>1</v>
      </c>
      <c r="T376" s="271">
        <v>0.43</v>
      </c>
      <c r="U376" s="268" t="s">
        <v>761</v>
      </c>
      <c r="V376" s="268" t="s">
        <v>761</v>
      </c>
      <c r="W376" s="272">
        <v>0.31944444444444448</v>
      </c>
      <c r="X376" s="268">
        <v>2</v>
      </c>
      <c r="Y376" s="268">
        <v>25.5</v>
      </c>
      <c r="Z376" s="268">
        <v>5.08</v>
      </c>
      <c r="AA376" s="268">
        <v>4.3099999999999996</v>
      </c>
      <c r="AB376" s="79">
        <v>62.05</v>
      </c>
      <c r="AC376" s="79">
        <v>29</v>
      </c>
      <c r="AD376" s="79">
        <v>45.2</v>
      </c>
      <c r="AE376" s="268" t="s">
        <v>763</v>
      </c>
      <c r="AF376" s="268" t="s">
        <v>763</v>
      </c>
      <c r="AG376" s="268" t="s">
        <v>763</v>
      </c>
      <c r="AH376" s="268" t="s">
        <v>763</v>
      </c>
      <c r="AI376" s="268" t="s">
        <v>763</v>
      </c>
      <c r="AJ376" s="268" t="s">
        <v>763</v>
      </c>
      <c r="AK376" s="268" t="s">
        <v>763</v>
      </c>
      <c r="AL376" s="268" t="s">
        <v>763</v>
      </c>
      <c r="AM376" s="268" t="s">
        <v>763</v>
      </c>
      <c r="AN376" s="268" t="s">
        <v>763</v>
      </c>
      <c r="AO376" s="268" t="s">
        <v>763</v>
      </c>
      <c r="AP376" s="268" t="s">
        <v>763</v>
      </c>
      <c r="AQ376" s="268" t="s">
        <v>763</v>
      </c>
      <c r="AR376" s="268" t="s">
        <v>763</v>
      </c>
      <c r="AS376" s="268" t="s">
        <v>763</v>
      </c>
      <c r="AT376" s="265"/>
      <c r="AU376" s="265"/>
      <c r="AV376" s="265"/>
      <c r="AW376" s="265"/>
      <c r="AX376" s="278"/>
      <c r="AY376" s="265"/>
    </row>
    <row r="377" spans="1:51" x14ac:dyDescent="0.2">
      <c r="A377" s="265" t="s">
        <v>756</v>
      </c>
      <c r="B377" s="268" t="s">
        <v>299</v>
      </c>
      <c r="C377" s="268" t="s">
        <v>765</v>
      </c>
      <c r="D377" s="265" t="s">
        <v>785</v>
      </c>
      <c r="E377" s="269">
        <v>44803</v>
      </c>
      <c r="F377" s="268" t="s">
        <v>1143</v>
      </c>
      <c r="G377" s="268" t="s">
        <v>52</v>
      </c>
      <c r="H377" s="265" t="s">
        <v>1193</v>
      </c>
      <c r="I377" s="268">
        <v>2</v>
      </c>
      <c r="J377" s="268" t="s">
        <v>760</v>
      </c>
      <c r="K377" s="270">
        <v>0.40833333333333338</v>
      </c>
      <c r="L377" s="268">
        <v>2</v>
      </c>
      <c r="M377" s="268">
        <v>1</v>
      </c>
      <c r="N377" s="268" t="s">
        <v>820</v>
      </c>
      <c r="O377" s="268" t="s">
        <v>1194</v>
      </c>
      <c r="P377" s="268">
        <v>2.2999999999999998</v>
      </c>
      <c r="Q377" s="268" t="s">
        <v>761</v>
      </c>
      <c r="R377" s="79" t="s">
        <v>761</v>
      </c>
      <c r="S377" s="268">
        <v>1</v>
      </c>
      <c r="T377" s="271">
        <v>0.43</v>
      </c>
      <c r="U377" s="268" t="s">
        <v>761</v>
      </c>
      <c r="V377" s="268" t="s">
        <v>761</v>
      </c>
      <c r="W377" s="272">
        <v>0.31944444444444448</v>
      </c>
      <c r="X377" s="268">
        <v>2</v>
      </c>
      <c r="Y377" s="268">
        <v>25.5</v>
      </c>
      <c r="Z377" s="268">
        <v>5.08</v>
      </c>
      <c r="AA377" s="268">
        <v>4.3099999999999996</v>
      </c>
      <c r="AB377" s="79">
        <v>62.05</v>
      </c>
      <c r="AC377" s="79">
        <v>29</v>
      </c>
      <c r="AD377" s="79">
        <v>45.2</v>
      </c>
      <c r="AE377" s="268" t="s">
        <v>763</v>
      </c>
      <c r="AF377" s="268" t="s">
        <v>763</v>
      </c>
      <c r="AG377" s="268" t="s">
        <v>763</v>
      </c>
      <c r="AH377" s="268" t="s">
        <v>763</v>
      </c>
      <c r="AI377" s="268" t="s">
        <v>763</v>
      </c>
      <c r="AJ377" s="268" t="s">
        <v>763</v>
      </c>
      <c r="AK377" s="268" t="s">
        <v>763</v>
      </c>
      <c r="AL377" s="268" t="s">
        <v>763</v>
      </c>
      <c r="AM377" s="268" t="s">
        <v>763</v>
      </c>
      <c r="AN377" s="268" t="s">
        <v>763</v>
      </c>
      <c r="AO377" s="268" t="s">
        <v>763</v>
      </c>
      <c r="AP377" s="268" t="s">
        <v>763</v>
      </c>
      <c r="AQ377" s="268" t="s">
        <v>763</v>
      </c>
      <c r="AR377" s="268" t="s">
        <v>763</v>
      </c>
      <c r="AS377" s="268" t="s">
        <v>763</v>
      </c>
      <c r="AT377" s="265"/>
      <c r="AU377" s="265"/>
      <c r="AV377" s="265"/>
      <c r="AW377" s="265"/>
      <c r="AX377" s="278"/>
      <c r="AY377" s="265"/>
    </row>
    <row r="378" spans="1:51" x14ac:dyDescent="0.2">
      <c r="A378" s="265" t="s">
        <v>756</v>
      </c>
      <c r="B378" s="268" t="s">
        <v>627</v>
      </c>
      <c r="C378" s="268" t="s">
        <v>757</v>
      </c>
      <c r="D378" s="265"/>
      <c r="E378" s="269">
        <v>44803</v>
      </c>
      <c r="F378" s="268" t="s">
        <v>1143</v>
      </c>
      <c r="G378" s="268" t="s">
        <v>786</v>
      </c>
      <c r="H378" s="265" t="s">
        <v>1193</v>
      </c>
      <c r="I378" s="268">
        <v>2</v>
      </c>
      <c r="J378" s="268" t="s">
        <v>760</v>
      </c>
      <c r="K378" s="270">
        <v>0.40833333333333338</v>
      </c>
      <c r="L378" s="268">
        <v>2</v>
      </c>
      <c r="M378" s="268">
        <v>1</v>
      </c>
      <c r="N378" s="268" t="s">
        <v>820</v>
      </c>
      <c r="O378" s="268" t="s">
        <v>1195</v>
      </c>
      <c r="P378" s="268">
        <v>1.1000000000000001</v>
      </c>
      <c r="Q378" s="268" t="s">
        <v>761</v>
      </c>
      <c r="R378" s="79" t="s">
        <v>761</v>
      </c>
      <c r="S378" s="268">
        <v>0.95</v>
      </c>
      <c r="T378" s="271">
        <v>0.86</v>
      </c>
      <c r="U378" s="268" t="s">
        <v>761</v>
      </c>
      <c r="V378" s="268" t="s">
        <v>761</v>
      </c>
      <c r="W378" s="272">
        <v>0.28125</v>
      </c>
      <c r="X378" s="268">
        <v>0.15</v>
      </c>
      <c r="Y378" s="268">
        <v>25.3</v>
      </c>
      <c r="Z378" s="268">
        <v>4.84</v>
      </c>
      <c r="AA378" s="268">
        <v>4.0999999999999996</v>
      </c>
      <c r="AB378" s="79">
        <v>58.9</v>
      </c>
      <c r="AC378" s="79">
        <v>29.2</v>
      </c>
      <c r="AD378" s="79">
        <v>45.4</v>
      </c>
      <c r="AE378" s="268" t="s">
        <v>763</v>
      </c>
      <c r="AF378" s="268" t="s">
        <v>763</v>
      </c>
      <c r="AG378" s="268" t="s">
        <v>763</v>
      </c>
      <c r="AH378" s="268" t="s">
        <v>763</v>
      </c>
      <c r="AI378" s="268" t="s">
        <v>763</v>
      </c>
      <c r="AJ378" s="268" t="s">
        <v>763</v>
      </c>
      <c r="AK378" s="268" t="s">
        <v>763</v>
      </c>
      <c r="AL378" s="268" t="s">
        <v>763</v>
      </c>
      <c r="AM378" s="268" t="s">
        <v>763</v>
      </c>
      <c r="AN378" s="268" t="s">
        <v>763</v>
      </c>
      <c r="AO378" s="268" t="s">
        <v>763</v>
      </c>
      <c r="AP378" s="268" t="s">
        <v>763</v>
      </c>
      <c r="AQ378" s="268" t="s">
        <v>763</v>
      </c>
      <c r="AR378" s="268" t="s">
        <v>763</v>
      </c>
      <c r="AS378" s="268" t="s">
        <v>763</v>
      </c>
      <c r="AT378" s="265"/>
      <c r="AU378" s="265"/>
      <c r="AV378" s="265"/>
      <c r="AW378" s="265"/>
      <c r="AX378" s="265"/>
      <c r="AY378" s="265"/>
    </row>
    <row r="379" spans="1:51" x14ac:dyDescent="0.2">
      <c r="A379" s="265" t="s">
        <v>756</v>
      </c>
      <c r="B379" s="268" t="s">
        <v>627</v>
      </c>
      <c r="C379" s="268" t="s">
        <v>764</v>
      </c>
      <c r="D379" s="265"/>
      <c r="E379" s="269">
        <v>44803</v>
      </c>
      <c r="F379" s="268" t="s">
        <v>1143</v>
      </c>
      <c r="G379" s="268" t="s">
        <v>786</v>
      </c>
      <c r="H379" s="265" t="s">
        <v>1193</v>
      </c>
      <c r="I379" s="268">
        <v>2</v>
      </c>
      <c r="J379" s="268" t="s">
        <v>760</v>
      </c>
      <c r="K379" s="270">
        <v>0.40833333333333338</v>
      </c>
      <c r="L379" s="268">
        <v>2</v>
      </c>
      <c r="M379" s="268">
        <v>1</v>
      </c>
      <c r="N379" s="268" t="s">
        <v>820</v>
      </c>
      <c r="O379" s="268" t="s">
        <v>1195</v>
      </c>
      <c r="P379" s="268">
        <v>1.1000000000000001</v>
      </c>
      <c r="Q379" s="268" t="s">
        <v>761</v>
      </c>
      <c r="R379" s="79" t="s">
        <v>761</v>
      </c>
      <c r="S379" s="268">
        <v>0.95</v>
      </c>
      <c r="T379" s="271">
        <v>0.86</v>
      </c>
      <c r="U379" s="268" t="s">
        <v>761</v>
      </c>
      <c r="V379" s="268" t="s">
        <v>761</v>
      </c>
      <c r="W379" s="272">
        <v>0.28125</v>
      </c>
      <c r="X379" s="268">
        <v>0.5</v>
      </c>
      <c r="Y379" s="268">
        <v>25.6</v>
      </c>
      <c r="Z379" s="268">
        <v>4.7699999999999996</v>
      </c>
      <c r="AA379" s="268">
        <v>4.05</v>
      </c>
      <c r="AB379" s="79">
        <v>58.37</v>
      </c>
      <c r="AC379" s="79">
        <v>28.9</v>
      </c>
      <c r="AD379" s="79">
        <v>45</v>
      </c>
      <c r="AE379" s="268">
        <v>0.01</v>
      </c>
      <c r="AF379" s="268">
        <v>0.25</v>
      </c>
      <c r="AG379" s="268">
        <v>0.03</v>
      </c>
      <c r="AH379" s="268">
        <v>0.27</v>
      </c>
      <c r="AI379" s="268">
        <v>20.010000000000002</v>
      </c>
      <c r="AJ379" s="79">
        <v>20.28</v>
      </c>
      <c r="AK379" s="268">
        <v>140.68</v>
      </c>
      <c r="AL379" s="268">
        <v>22.22</v>
      </c>
      <c r="AM379" s="268">
        <v>6.33</v>
      </c>
      <c r="AN379" s="268">
        <v>42.24</v>
      </c>
      <c r="AO379" s="268">
        <v>42.51</v>
      </c>
      <c r="AP379" s="268">
        <v>6.02</v>
      </c>
      <c r="AQ379" s="268">
        <v>0.03</v>
      </c>
      <c r="AR379" s="271">
        <v>1</v>
      </c>
      <c r="AS379" s="268">
        <v>6.05</v>
      </c>
      <c r="AT379" s="265"/>
      <c r="AU379" s="265"/>
      <c r="AV379" s="265"/>
      <c r="AW379" s="265"/>
      <c r="AX379" s="265"/>
      <c r="AY379" s="265"/>
    </row>
    <row r="380" spans="1:51" x14ac:dyDescent="0.2">
      <c r="A380" s="265" t="s">
        <v>756</v>
      </c>
      <c r="B380" s="268" t="s">
        <v>627</v>
      </c>
      <c r="C380" s="268" t="s">
        <v>765</v>
      </c>
      <c r="D380" s="265"/>
      <c r="E380" s="269">
        <v>44803</v>
      </c>
      <c r="F380" s="268" t="s">
        <v>1143</v>
      </c>
      <c r="G380" s="268" t="s">
        <v>786</v>
      </c>
      <c r="H380" s="265" t="s">
        <v>1193</v>
      </c>
      <c r="I380" s="268">
        <v>2</v>
      </c>
      <c r="J380" s="268" t="s">
        <v>760</v>
      </c>
      <c r="K380" s="270">
        <v>0.40833333333333338</v>
      </c>
      <c r="L380" s="268">
        <v>2</v>
      </c>
      <c r="M380" s="268">
        <v>1</v>
      </c>
      <c r="N380" s="268" t="s">
        <v>820</v>
      </c>
      <c r="O380" s="268" t="s">
        <v>1195</v>
      </c>
      <c r="P380" s="268">
        <v>1.1000000000000001</v>
      </c>
      <c r="Q380" s="268" t="s">
        <v>761</v>
      </c>
      <c r="R380" s="79" t="s">
        <v>761</v>
      </c>
      <c r="S380" s="268">
        <v>0.95</v>
      </c>
      <c r="T380" s="271">
        <v>0.86</v>
      </c>
      <c r="U380" s="268" t="s">
        <v>761</v>
      </c>
      <c r="V380" s="268" t="s">
        <v>761</v>
      </c>
      <c r="W380" s="272">
        <v>0.28125</v>
      </c>
      <c r="X380" s="268">
        <v>1</v>
      </c>
      <c r="Y380" s="268">
        <v>25.7</v>
      </c>
      <c r="Z380" s="268">
        <v>4.01</v>
      </c>
      <c r="AA380" s="268">
        <v>3.39</v>
      </c>
      <c r="AB380" s="79">
        <v>49.16</v>
      </c>
      <c r="AC380" s="79">
        <v>29.5</v>
      </c>
      <c r="AD380" s="79">
        <v>45.9</v>
      </c>
      <c r="AE380" s="268" t="s">
        <v>763</v>
      </c>
      <c r="AF380" s="268" t="s">
        <v>763</v>
      </c>
      <c r="AG380" s="268" t="s">
        <v>763</v>
      </c>
      <c r="AH380" s="268" t="s">
        <v>763</v>
      </c>
      <c r="AI380" s="268" t="s">
        <v>763</v>
      </c>
      <c r="AJ380" s="268" t="s">
        <v>763</v>
      </c>
      <c r="AK380" s="268" t="s">
        <v>763</v>
      </c>
      <c r="AL380" s="268" t="s">
        <v>763</v>
      </c>
      <c r="AM380" s="268" t="s">
        <v>763</v>
      </c>
      <c r="AN380" s="268" t="s">
        <v>763</v>
      </c>
      <c r="AO380" s="268" t="s">
        <v>763</v>
      </c>
      <c r="AP380" s="268" t="s">
        <v>763</v>
      </c>
      <c r="AQ380" s="268" t="s">
        <v>763</v>
      </c>
      <c r="AR380" s="268" t="s">
        <v>763</v>
      </c>
      <c r="AS380" s="268" t="s">
        <v>763</v>
      </c>
      <c r="AT380" s="265"/>
      <c r="AU380" s="265"/>
      <c r="AV380" s="265"/>
      <c r="AW380" s="265"/>
      <c r="AX380" s="265"/>
      <c r="AY380" s="265"/>
    </row>
    <row r="381" spans="1:51" x14ac:dyDescent="0.2">
      <c r="A381" s="265" t="s">
        <v>756</v>
      </c>
      <c r="B381" s="268" t="s">
        <v>301</v>
      </c>
      <c r="C381" s="268" t="s">
        <v>757</v>
      </c>
      <c r="D381" s="265"/>
      <c r="E381" s="269">
        <v>44803</v>
      </c>
      <c r="F381" s="268" t="s">
        <v>1143</v>
      </c>
      <c r="G381" s="268" t="s">
        <v>786</v>
      </c>
      <c r="H381" s="265" t="s">
        <v>1193</v>
      </c>
      <c r="I381" s="268">
        <v>2</v>
      </c>
      <c r="J381" s="268" t="s">
        <v>760</v>
      </c>
      <c r="K381" s="270">
        <v>0.40833333333333338</v>
      </c>
      <c r="L381" s="268">
        <v>2</v>
      </c>
      <c r="M381" s="268">
        <v>1</v>
      </c>
      <c r="N381" s="268" t="s">
        <v>820</v>
      </c>
      <c r="O381" s="268" t="s">
        <v>1196</v>
      </c>
      <c r="P381" s="268">
        <v>1</v>
      </c>
      <c r="Q381" s="268" t="s">
        <v>761</v>
      </c>
      <c r="R381" s="79" t="s">
        <v>761</v>
      </c>
      <c r="S381" s="268">
        <v>1</v>
      </c>
      <c r="T381" s="271">
        <v>1</v>
      </c>
      <c r="U381" s="268" t="s">
        <v>761</v>
      </c>
      <c r="V381" s="268" t="s">
        <v>761</v>
      </c>
      <c r="W381" s="272">
        <v>0.29930555555555555</v>
      </c>
      <c r="X381" s="268">
        <v>0.15</v>
      </c>
      <c r="Y381" s="268">
        <v>25.1</v>
      </c>
      <c r="Z381" s="268">
        <v>4.87</v>
      </c>
      <c r="AA381" s="268">
        <v>4.0999999999999996</v>
      </c>
      <c r="AB381" s="79">
        <v>59.05</v>
      </c>
      <c r="AC381" s="79">
        <v>30.2</v>
      </c>
      <c r="AD381" s="79">
        <v>46.8</v>
      </c>
      <c r="AE381" s="268" t="s">
        <v>763</v>
      </c>
      <c r="AF381" s="268" t="s">
        <v>763</v>
      </c>
      <c r="AG381" s="268" t="s">
        <v>763</v>
      </c>
      <c r="AH381" s="268" t="s">
        <v>763</v>
      </c>
      <c r="AI381" s="268" t="s">
        <v>763</v>
      </c>
      <c r="AJ381" s="268" t="s">
        <v>763</v>
      </c>
      <c r="AK381" s="268" t="s">
        <v>763</v>
      </c>
      <c r="AL381" s="268" t="s">
        <v>763</v>
      </c>
      <c r="AM381" s="268" t="s">
        <v>763</v>
      </c>
      <c r="AN381" s="268" t="s">
        <v>763</v>
      </c>
      <c r="AO381" s="268" t="s">
        <v>763</v>
      </c>
      <c r="AP381" s="268" t="s">
        <v>763</v>
      </c>
      <c r="AQ381" s="268" t="s">
        <v>763</v>
      </c>
      <c r="AR381" s="268" t="s">
        <v>763</v>
      </c>
      <c r="AS381" s="268" t="s">
        <v>763</v>
      </c>
      <c r="AT381" s="265"/>
      <c r="AU381" s="265"/>
      <c r="AV381" s="265"/>
      <c r="AW381" s="265"/>
      <c r="AX381" s="265"/>
      <c r="AY381" s="265"/>
    </row>
    <row r="382" spans="1:51" x14ac:dyDescent="0.2">
      <c r="A382" s="265" t="s">
        <v>756</v>
      </c>
      <c r="B382" s="268" t="s">
        <v>301</v>
      </c>
      <c r="C382" s="268" t="s">
        <v>764</v>
      </c>
      <c r="D382" s="265"/>
      <c r="E382" s="269">
        <v>44803</v>
      </c>
      <c r="F382" s="268" t="s">
        <v>1143</v>
      </c>
      <c r="G382" s="268" t="s">
        <v>786</v>
      </c>
      <c r="H382" s="265" t="s">
        <v>1193</v>
      </c>
      <c r="I382" s="268">
        <v>2</v>
      </c>
      <c r="J382" s="268" t="s">
        <v>760</v>
      </c>
      <c r="K382" s="270">
        <v>0.40833333333333338</v>
      </c>
      <c r="L382" s="268">
        <v>2</v>
      </c>
      <c r="M382" s="268">
        <v>1</v>
      </c>
      <c r="N382" s="268" t="s">
        <v>820</v>
      </c>
      <c r="O382" s="268" t="s">
        <v>1196</v>
      </c>
      <c r="P382" s="268">
        <v>1</v>
      </c>
      <c r="Q382" s="268" t="s">
        <v>761</v>
      </c>
      <c r="R382" s="79" t="s">
        <v>761</v>
      </c>
      <c r="S382" s="268">
        <v>1</v>
      </c>
      <c r="T382" s="271">
        <v>1</v>
      </c>
      <c r="U382" s="268" t="s">
        <v>761</v>
      </c>
      <c r="V382" s="268" t="s">
        <v>761</v>
      </c>
      <c r="W382" s="272">
        <v>0.3</v>
      </c>
      <c r="X382" s="268">
        <v>0.5</v>
      </c>
      <c r="Y382" s="268">
        <v>25.3</v>
      </c>
      <c r="Z382" s="268">
        <v>4.67</v>
      </c>
      <c r="AA382" s="268">
        <v>3.91</v>
      </c>
      <c r="AB382" s="79">
        <v>56.83</v>
      </c>
      <c r="AC382" s="79">
        <v>31.2</v>
      </c>
      <c r="AD382" s="79">
        <v>48.2</v>
      </c>
      <c r="AE382" s="268">
        <v>0.31</v>
      </c>
      <c r="AF382" s="268">
        <v>0.79</v>
      </c>
      <c r="AG382" s="268">
        <v>0.03</v>
      </c>
      <c r="AH382" s="268">
        <v>0.81</v>
      </c>
      <c r="AI382" s="268">
        <v>22.9</v>
      </c>
      <c r="AJ382" s="79">
        <v>23.72</v>
      </c>
      <c r="AK382" s="268">
        <v>76.48</v>
      </c>
      <c r="AL382" s="268">
        <v>11.26</v>
      </c>
      <c r="AM382" s="268">
        <v>6.79</v>
      </c>
      <c r="AN382" s="268">
        <v>34.159999999999997</v>
      </c>
      <c r="AO382" s="268">
        <v>34.979999999999997</v>
      </c>
      <c r="AP382" s="268">
        <v>7.52</v>
      </c>
      <c r="AQ382" s="268">
        <v>0.03</v>
      </c>
      <c r="AR382" s="271">
        <v>1</v>
      </c>
      <c r="AS382" s="268">
        <v>7.55</v>
      </c>
      <c r="AT382" s="265"/>
      <c r="AU382" s="265"/>
      <c r="AV382" s="265"/>
      <c r="AW382" s="265"/>
      <c r="AX382" s="265"/>
      <c r="AY382" s="265"/>
    </row>
    <row r="383" spans="1:51" x14ac:dyDescent="0.2">
      <c r="A383" s="265" t="s">
        <v>756</v>
      </c>
      <c r="B383" s="268" t="s">
        <v>301</v>
      </c>
      <c r="C383" s="268" t="s">
        <v>765</v>
      </c>
      <c r="D383" s="265"/>
      <c r="E383" s="269">
        <v>44803</v>
      </c>
      <c r="F383" s="268" t="s">
        <v>1143</v>
      </c>
      <c r="G383" s="268" t="s">
        <v>786</v>
      </c>
      <c r="H383" s="265" t="s">
        <v>1193</v>
      </c>
      <c r="I383" s="268">
        <v>2</v>
      </c>
      <c r="J383" s="268" t="s">
        <v>760</v>
      </c>
      <c r="K383" s="270">
        <v>0.40833333333333338</v>
      </c>
      <c r="L383" s="268">
        <v>2</v>
      </c>
      <c r="M383" s="268">
        <v>1</v>
      </c>
      <c r="N383" s="268" t="s">
        <v>820</v>
      </c>
      <c r="O383" s="268" t="s">
        <v>1196</v>
      </c>
      <c r="P383" s="268">
        <v>1</v>
      </c>
      <c r="Q383" s="268" t="s">
        <v>761</v>
      </c>
      <c r="R383" s="79" t="s">
        <v>761</v>
      </c>
      <c r="S383" s="268">
        <v>1</v>
      </c>
      <c r="T383" s="271">
        <v>1</v>
      </c>
      <c r="U383" s="268" t="s">
        <v>761</v>
      </c>
      <c r="V383" s="268" t="s">
        <v>761</v>
      </c>
      <c r="W383" s="272">
        <v>0.30069444444444443</v>
      </c>
      <c r="X383" s="268">
        <v>0.9</v>
      </c>
      <c r="Y383" s="268">
        <v>25.2</v>
      </c>
      <c r="Z383" s="268">
        <v>3.75</v>
      </c>
      <c r="AA383" s="268">
        <v>3.15</v>
      </c>
      <c r="AB383" s="79">
        <v>45.55</v>
      </c>
      <c r="AC383" s="79">
        <v>30.9</v>
      </c>
      <c r="AD383" s="79">
        <v>47.7</v>
      </c>
      <c r="AE383" s="268" t="s">
        <v>763</v>
      </c>
      <c r="AF383" s="268" t="s">
        <v>763</v>
      </c>
      <c r="AG383" s="268" t="s">
        <v>763</v>
      </c>
      <c r="AH383" s="268" t="s">
        <v>763</v>
      </c>
      <c r="AI383" s="268" t="s">
        <v>763</v>
      </c>
      <c r="AJ383" s="268" t="s">
        <v>763</v>
      </c>
      <c r="AK383" s="268" t="s">
        <v>763</v>
      </c>
      <c r="AL383" s="268" t="s">
        <v>763</v>
      </c>
      <c r="AM383" s="268" t="s">
        <v>763</v>
      </c>
      <c r="AN383" s="268" t="s">
        <v>763</v>
      </c>
      <c r="AO383" s="268" t="s">
        <v>763</v>
      </c>
      <c r="AP383" s="268" t="s">
        <v>763</v>
      </c>
      <c r="AQ383" s="268" t="s">
        <v>763</v>
      </c>
      <c r="AR383" s="268" t="s">
        <v>763</v>
      </c>
      <c r="AS383" s="268" t="s">
        <v>763</v>
      </c>
      <c r="AT383" s="265"/>
      <c r="AU383" s="265"/>
      <c r="AV383" s="265"/>
      <c r="AW383" s="265"/>
      <c r="AX383" s="265"/>
      <c r="AY383" s="265"/>
    </row>
    <row r="384" spans="1:51" x14ac:dyDescent="0.2">
      <c r="A384" s="265" t="s">
        <v>756</v>
      </c>
      <c r="B384" s="268" t="s">
        <v>303</v>
      </c>
      <c r="C384" s="268" t="s">
        <v>757</v>
      </c>
      <c r="D384" s="265"/>
      <c r="E384" s="269">
        <v>44803</v>
      </c>
      <c r="F384" s="268" t="s">
        <v>1143</v>
      </c>
      <c r="G384" s="268" t="s">
        <v>52</v>
      </c>
      <c r="H384" s="265" t="s">
        <v>1197</v>
      </c>
      <c r="I384" s="268">
        <v>2</v>
      </c>
      <c r="J384" s="268" t="s">
        <v>760</v>
      </c>
      <c r="K384" s="270">
        <v>0.40833333333333338</v>
      </c>
      <c r="L384" s="268">
        <v>2</v>
      </c>
      <c r="M384" s="268">
        <v>1</v>
      </c>
      <c r="N384" s="268" t="s">
        <v>783</v>
      </c>
      <c r="O384" s="268" t="s">
        <v>761</v>
      </c>
      <c r="P384" s="268">
        <v>2.2999999999999998</v>
      </c>
      <c r="Q384" s="268">
        <v>1.3</v>
      </c>
      <c r="R384" s="268">
        <v>1.1000000000000001</v>
      </c>
      <c r="S384" s="268">
        <v>1.2</v>
      </c>
      <c r="T384" s="271">
        <v>0.52</v>
      </c>
      <c r="U384" s="268">
        <v>8.44</v>
      </c>
      <c r="V384" s="268">
        <v>22.4</v>
      </c>
      <c r="W384" s="272">
        <v>0.26666666666666666</v>
      </c>
      <c r="X384" s="268">
        <v>2.15</v>
      </c>
      <c r="Y384" s="268">
        <v>24.9</v>
      </c>
      <c r="Z384" s="268">
        <v>4.7699999999999996</v>
      </c>
      <c r="AA384" s="268">
        <v>4.04</v>
      </c>
      <c r="AB384" s="79">
        <v>57.9</v>
      </c>
      <c r="AC384" s="79">
        <v>29.2</v>
      </c>
      <c r="AD384" s="79">
        <v>45.4</v>
      </c>
      <c r="AE384" s="268" t="s">
        <v>763</v>
      </c>
      <c r="AF384" s="268" t="s">
        <v>763</v>
      </c>
      <c r="AG384" s="268" t="s">
        <v>763</v>
      </c>
      <c r="AH384" s="268" t="s">
        <v>763</v>
      </c>
      <c r="AI384" s="268" t="s">
        <v>763</v>
      </c>
      <c r="AJ384" s="268" t="s">
        <v>763</v>
      </c>
      <c r="AK384" s="268" t="s">
        <v>763</v>
      </c>
      <c r="AL384" s="268" t="s">
        <v>763</v>
      </c>
      <c r="AM384" s="268" t="s">
        <v>763</v>
      </c>
      <c r="AN384" s="268" t="s">
        <v>763</v>
      </c>
      <c r="AO384" s="268" t="s">
        <v>763</v>
      </c>
      <c r="AP384" s="268" t="s">
        <v>763</v>
      </c>
      <c r="AQ384" s="268" t="s">
        <v>763</v>
      </c>
      <c r="AR384" s="268" t="s">
        <v>763</v>
      </c>
      <c r="AS384" s="268" t="s">
        <v>763</v>
      </c>
      <c r="AT384" s="265"/>
      <c r="AU384" s="265"/>
      <c r="AV384" s="265"/>
      <c r="AW384" s="265"/>
      <c r="AX384" s="265"/>
      <c r="AY384" s="265"/>
    </row>
    <row r="385" spans="1:51" x14ac:dyDescent="0.2">
      <c r="A385" s="265" t="s">
        <v>756</v>
      </c>
      <c r="B385" s="268" t="s">
        <v>303</v>
      </c>
      <c r="C385" s="268" t="s">
        <v>764</v>
      </c>
      <c r="D385" s="265"/>
      <c r="E385" s="269">
        <v>44803</v>
      </c>
      <c r="F385" s="268" t="s">
        <v>1143</v>
      </c>
      <c r="G385" s="268" t="s">
        <v>52</v>
      </c>
      <c r="H385" s="265" t="s">
        <v>1197</v>
      </c>
      <c r="I385" s="268">
        <v>2</v>
      </c>
      <c r="J385" s="268" t="s">
        <v>760</v>
      </c>
      <c r="K385" s="270">
        <v>0.40833333333333338</v>
      </c>
      <c r="L385" s="268">
        <v>2</v>
      </c>
      <c r="M385" s="268">
        <v>1</v>
      </c>
      <c r="N385" s="268" t="s">
        <v>783</v>
      </c>
      <c r="O385" s="268" t="s">
        <v>761</v>
      </c>
      <c r="P385" s="268">
        <v>2.2999999999999998</v>
      </c>
      <c r="Q385" s="268">
        <v>1.3</v>
      </c>
      <c r="R385" s="268">
        <v>1.1000000000000001</v>
      </c>
      <c r="S385" s="268">
        <v>1.2</v>
      </c>
      <c r="T385" s="271">
        <v>0.52</v>
      </c>
      <c r="U385" s="268">
        <v>8.44</v>
      </c>
      <c r="V385" s="268">
        <v>22.4</v>
      </c>
      <c r="W385" s="272">
        <v>0.2673611111111111</v>
      </c>
      <c r="X385" s="268">
        <v>1.1499999999999999</v>
      </c>
      <c r="Y385" s="268">
        <v>25.2</v>
      </c>
      <c r="Z385" s="268">
        <v>3.64</v>
      </c>
      <c r="AA385" s="268">
        <v>3.05</v>
      </c>
      <c r="AB385" s="79">
        <v>43.3</v>
      </c>
      <c r="AC385" s="79">
        <v>31.4</v>
      </c>
      <c r="AD385" s="79">
        <v>48.5</v>
      </c>
      <c r="AE385" s="268">
        <v>0.41</v>
      </c>
      <c r="AF385" s="268">
        <v>1.02</v>
      </c>
      <c r="AG385" s="268">
        <v>0.35</v>
      </c>
      <c r="AH385" s="268">
        <v>1.36</v>
      </c>
      <c r="AI385" s="268">
        <v>32.200000000000003</v>
      </c>
      <c r="AJ385" s="79">
        <v>33.56</v>
      </c>
      <c r="AK385" s="268">
        <v>267.2</v>
      </c>
      <c r="AL385" s="268">
        <v>26.01</v>
      </c>
      <c r="AM385" s="268">
        <v>10.27</v>
      </c>
      <c r="AN385" s="268">
        <v>58.21</v>
      </c>
      <c r="AO385" s="268">
        <v>59.57</v>
      </c>
      <c r="AP385" s="268">
        <v>3.72</v>
      </c>
      <c r="AQ385" s="268">
        <v>0.03</v>
      </c>
      <c r="AR385" s="271">
        <v>1</v>
      </c>
      <c r="AS385" s="268">
        <v>3.75</v>
      </c>
      <c r="AT385" s="265"/>
      <c r="AU385" s="265"/>
      <c r="AV385" s="265"/>
      <c r="AW385" s="265"/>
      <c r="AX385" s="265"/>
      <c r="AY385" s="265"/>
    </row>
    <row r="386" spans="1:51" x14ac:dyDescent="0.2">
      <c r="A386" s="265" t="s">
        <v>756</v>
      </c>
      <c r="B386" s="268" t="s">
        <v>303</v>
      </c>
      <c r="C386" s="268" t="s">
        <v>765</v>
      </c>
      <c r="D386" s="265"/>
      <c r="E386" s="269">
        <v>44803</v>
      </c>
      <c r="F386" s="268" t="s">
        <v>1143</v>
      </c>
      <c r="G386" s="268" t="s">
        <v>52</v>
      </c>
      <c r="H386" s="265" t="s">
        <v>1197</v>
      </c>
      <c r="I386" s="268">
        <v>2</v>
      </c>
      <c r="J386" s="268" t="s">
        <v>760</v>
      </c>
      <c r="K386" s="270">
        <v>0.40833333333333338</v>
      </c>
      <c r="L386" s="268">
        <v>2</v>
      </c>
      <c r="M386" s="268">
        <v>1</v>
      </c>
      <c r="N386" s="268" t="s">
        <v>783</v>
      </c>
      <c r="O386" s="268" t="s">
        <v>761</v>
      </c>
      <c r="P386" s="268">
        <v>2.2999999999999998</v>
      </c>
      <c r="Q386" s="268">
        <v>1.3</v>
      </c>
      <c r="R386" s="268">
        <v>1.1000000000000001</v>
      </c>
      <c r="S386" s="268">
        <v>1.2</v>
      </c>
      <c r="T386" s="271">
        <v>0.52</v>
      </c>
      <c r="U386" s="268">
        <v>8.44</v>
      </c>
      <c r="V386" s="268">
        <v>22.4</v>
      </c>
      <c r="W386" s="272">
        <v>0.2673611111111111</v>
      </c>
      <c r="X386" s="268">
        <v>2</v>
      </c>
      <c r="Y386" s="268">
        <v>25</v>
      </c>
      <c r="Z386" s="268">
        <v>2.7</v>
      </c>
      <c r="AA386" s="268">
        <v>2.2599999999999998</v>
      </c>
      <c r="AB386" s="79">
        <v>36.6</v>
      </c>
      <c r="AC386" s="79">
        <v>31.6</v>
      </c>
      <c r="AD386" s="79">
        <v>48.7</v>
      </c>
      <c r="AE386" s="268" t="s">
        <v>763</v>
      </c>
      <c r="AF386" s="268" t="s">
        <v>763</v>
      </c>
      <c r="AG386" s="268" t="s">
        <v>763</v>
      </c>
      <c r="AH386" s="268" t="s">
        <v>763</v>
      </c>
      <c r="AI386" s="268" t="s">
        <v>763</v>
      </c>
      <c r="AJ386" s="268" t="s">
        <v>763</v>
      </c>
      <c r="AK386" s="268" t="s">
        <v>763</v>
      </c>
      <c r="AL386" s="268" t="s">
        <v>763</v>
      </c>
      <c r="AM386" s="268" t="s">
        <v>763</v>
      </c>
      <c r="AN386" s="268" t="s">
        <v>763</v>
      </c>
      <c r="AO386" s="268" t="s">
        <v>763</v>
      </c>
      <c r="AP386" s="268" t="s">
        <v>763</v>
      </c>
      <c r="AQ386" s="268" t="s">
        <v>763</v>
      </c>
      <c r="AR386" s="268" t="s">
        <v>763</v>
      </c>
      <c r="AS386" s="268" t="s">
        <v>763</v>
      </c>
      <c r="AT386" s="265"/>
      <c r="AU386" s="265"/>
      <c r="AV386" s="265"/>
      <c r="AW386" s="265"/>
      <c r="AX386" s="265"/>
      <c r="AY386" s="265"/>
    </row>
    <row r="387" spans="1:51" x14ac:dyDescent="0.2">
      <c r="A387" s="265" t="s">
        <v>756</v>
      </c>
      <c r="B387" s="268" t="s">
        <v>305</v>
      </c>
      <c r="C387" s="268" t="s">
        <v>757</v>
      </c>
      <c r="D387" s="265"/>
      <c r="E387" s="269">
        <v>44803</v>
      </c>
      <c r="F387" s="268" t="s">
        <v>1143</v>
      </c>
      <c r="G387" s="268" t="s">
        <v>52</v>
      </c>
      <c r="H387" s="265" t="s">
        <v>1197</v>
      </c>
      <c r="I387" s="268">
        <v>2</v>
      </c>
      <c r="J387" s="268" t="s">
        <v>760</v>
      </c>
      <c r="K387" s="270">
        <v>0.40833333333333338</v>
      </c>
      <c r="L387" s="268">
        <v>2</v>
      </c>
      <c r="M387" s="268">
        <v>1</v>
      </c>
      <c r="N387" s="268" t="s">
        <v>773</v>
      </c>
      <c r="O387" s="268" t="s">
        <v>761</v>
      </c>
      <c r="P387" s="268">
        <v>2</v>
      </c>
      <c r="Q387" s="268" t="s">
        <v>761</v>
      </c>
      <c r="R387" s="79" t="s">
        <v>761</v>
      </c>
      <c r="S387" s="268">
        <v>2</v>
      </c>
      <c r="T387" s="271">
        <v>1</v>
      </c>
      <c r="U387" s="268">
        <v>9.83</v>
      </c>
      <c r="V387" s="268">
        <v>23.6</v>
      </c>
      <c r="W387" s="272">
        <v>0.28055555555555556</v>
      </c>
      <c r="X387" s="268">
        <v>1.85</v>
      </c>
      <c r="Y387" s="268">
        <v>24.8</v>
      </c>
      <c r="Z387" s="268">
        <v>5.28</v>
      </c>
      <c r="AA387" s="268">
        <v>4.42</v>
      </c>
      <c r="AB387" s="79">
        <v>64.3</v>
      </c>
      <c r="AC387" s="79">
        <v>31.2</v>
      </c>
      <c r="AD387" s="79">
        <v>48.3</v>
      </c>
      <c r="AE387" s="268" t="s">
        <v>763</v>
      </c>
      <c r="AF387" s="268" t="s">
        <v>763</v>
      </c>
      <c r="AG387" s="268" t="s">
        <v>763</v>
      </c>
      <c r="AH387" s="268" t="s">
        <v>763</v>
      </c>
      <c r="AI387" s="268" t="s">
        <v>763</v>
      </c>
      <c r="AJ387" s="268" t="s">
        <v>763</v>
      </c>
      <c r="AK387" s="268" t="s">
        <v>763</v>
      </c>
      <c r="AL387" s="268" t="s">
        <v>763</v>
      </c>
      <c r="AM387" s="268" t="s">
        <v>763</v>
      </c>
      <c r="AN387" s="268" t="s">
        <v>763</v>
      </c>
      <c r="AO387" s="268" t="s">
        <v>763</v>
      </c>
      <c r="AP387" s="268" t="s">
        <v>763</v>
      </c>
      <c r="AQ387" s="268" t="s">
        <v>763</v>
      </c>
      <c r="AR387" s="268" t="s">
        <v>763</v>
      </c>
      <c r="AS387" s="268" t="s">
        <v>763</v>
      </c>
      <c r="AT387" s="265"/>
      <c r="AU387" s="265"/>
      <c r="AV387" s="265"/>
      <c r="AW387" s="265"/>
      <c r="AX387" s="265"/>
      <c r="AY387" s="265"/>
    </row>
    <row r="388" spans="1:51" x14ac:dyDescent="0.2">
      <c r="A388" s="265" t="s">
        <v>756</v>
      </c>
      <c r="B388" s="268" t="s">
        <v>305</v>
      </c>
      <c r="C388" s="268" t="s">
        <v>764</v>
      </c>
      <c r="D388" s="265"/>
      <c r="E388" s="269">
        <v>44803</v>
      </c>
      <c r="F388" s="268" t="s">
        <v>1143</v>
      </c>
      <c r="G388" s="268" t="s">
        <v>52</v>
      </c>
      <c r="H388" s="265" t="s">
        <v>1197</v>
      </c>
      <c r="I388" s="268">
        <v>2</v>
      </c>
      <c r="J388" s="268" t="s">
        <v>760</v>
      </c>
      <c r="K388" s="270">
        <v>0.40833333333333338</v>
      </c>
      <c r="L388" s="268">
        <v>2</v>
      </c>
      <c r="M388" s="268">
        <v>1</v>
      </c>
      <c r="N388" s="268" t="s">
        <v>773</v>
      </c>
      <c r="O388" s="268" t="s">
        <v>761</v>
      </c>
      <c r="P388" s="268">
        <v>2</v>
      </c>
      <c r="Q388" s="268" t="s">
        <v>761</v>
      </c>
      <c r="R388" s="79" t="s">
        <v>761</v>
      </c>
      <c r="S388" s="268">
        <v>2</v>
      </c>
      <c r="T388" s="271">
        <v>1</v>
      </c>
      <c r="U388" s="268">
        <v>9.83</v>
      </c>
      <c r="V388" s="268">
        <v>23.6</v>
      </c>
      <c r="W388" s="272">
        <v>0.28125</v>
      </c>
      <c r="X388" s="268">
        <v>1</v>
      </c>
      <c r="Y388" s="268">
        <v>24.9</v>
      </c>
      <c r="Z388" s="268">
        <v>5.84</v>
      </c>
      <c r="AA388" s="268">
        <v>4.9000000000000004</v>
      </c>
      <c r="AB388" s="79">
        <v>79.3</v>
      </c>
      <c r="AC388" s="79">
        <v>30.7</v>
      </c>
      <c r="AD388" s="79">
        <v>47.4</v>
      </c>
      <c r="AE388" s="268">
        <v>0.36</v>
      </c>
      <c r="AF388" s="268">
        <v>0.7</v>
      </c>
      <c r="AG388" s="268">
        <v>0.25</v>
      </c>
      <c r="AH388" s="268">
        <v>0.95</v>
      </c>
      <c r="AI388" s="268">
        <v>33.17</v>
      </c>
      <c r="AJ388" s="79">
        <v>34.130000000000003</v>
      </c>
      <c r="AK388" s="268">
        <v>94.54</v>
      </c>
      <c r="AL388" s="268">
        <v>13.76</v>
      </c>
      <c r="AM388" s="268">
        <v>6.87</v>
      </c>
      <c r="AN388" s="268">
        <v>46.93</v>
      </c>
      <c r="AO388" s="268">
        <v>47.88</v>
      </c>
      <c r="AP388" s="268">
        <v>1.1599999999999999</v>
      </c>
      <c r="AQ388" s="268">
        <v>0.54</v>
      </c>
      <c r="AR388" s="271">
        <v>0.68</v>
      </c>
      <c r="AS388" s="268">
        <v>1.71</v>
      </c>
      <c r="AT388" s="265"/>
      <c r="AU388" s="265"/>
      <c r="AV388" s="265"/>
      <c r="AW388" s="265"/>
      <c r="AX388" s="265"/>
      <c r="AY388" s="265"/>
    </row>
    <row r="389" spans="1:51" x14ac:dyDescent="0.2">
      <c r="A389" s="265" t="s">
        <v>756</v>
      </c>
      <c r="B389" s="268" t="s">
        <v>305</v>
      </c>
      <c r="C389" s="268" t="s">
        <v>765</v>
      </c>
      <c r="D389" s="265"/>
      <c r="E389" s="269">
        <v>44803</v>
      </c>
      <c r="F389" s="268" t="s">
        <v>1143</v>
      </c>
      <c r="G389" s="268" t="s">
        <v>52</v>
      </c>
      <c r="H389" s="265" t="s">
        <v>1197</v>
      </c>
      <c r="I389" s="268">
        <v>2</v>
      </c>
      <c r="J389" s="268" t="s">
        <v>760</v>
      </c>
      <c r="K389" s="270">
        <v>0.40833333333333338</v>
      </c>
      <c r="L389" s="268">
        <v>2</v>
      </c>
      <c r="M389" s="268">
        <v>1</v>
      </c>
      <c r="N389" s="268" t="s">
        <v>773</v>
      </c>
      <c r="O389" s="268" t="s">
        <v>761</v>
      </c>
      <c r="P389" s="268">
        <v>2</v>
      </c>
      <c r="Q389" s="268" t="s">
        <v>761</v>
      </c>
      <c r="R389" s="79" t="s">
        <v>761</v>
      </c>
      <c r="S389" s="268">
        <v>2</v>
      </c>
      <c r="T389" s="271">
        <v>1</v>
      </c>
      <c r="U389" s="268">
        <v>9.83</v>
      </c>
      <c r="V389" s="268">
        <v>23.6</v>
      </c>
      <c r="W389" s="272">
        <v>0.28125</v>
      </c>
      <c r="X389" s="268">
        <v>1.7</v>
      </c>
      <c r="Y389" s="268">
        <v>24.9</v>
      </c>
      <c r="Z389" s="268">
        <v>6.11</v>
      </c>
      <c r="AA389" s="268">
        <v>5.09</v>
      </c>
      <c r="AB389" s="79">
        <v>74.900000000000006</v>
      </c>
      <c r="AC389" s="79">
        <v>32</v>
      </c>
      <c r="AD389" s="79">
        <v>49.2</v>
      </c>
      <c r="AE389" s="268" t="s">
        <v>763</v>
      </c>
      <c r="AF389" s="268" t="s">
        <v>763</v>
      </c>
      <c r="AG389" s="268" t="s">
        <v>763</v>
      </c>
      <c r="AH389" s="268" t="s">
        <v>763</v>
      </c>
      <c r="AI389" s="268" t="s">
        <v>763</v>
      </c>
      <c r="AJ389" s="268" t="s">
        <v>763</v>
      </c>
      <c r="AK389" s="268" t="s">
        <v>763</v>
      </c>
      <c r="AL389" s="268" t="s">
        <v>763</v>
      </c>
      <c r="AM389" s="268" t="s">
        <v>763</v>
      </c>
      <c r="AN389" s="268" t="s">
        <v>763</v>
      </c>
      <c r="AO389" s="268" t="s">
        <v>763</v>
      </c>
      <c r="AP389" s="268" t="s">
        <v>763</v>
      </c>
      <c r="AQ389" s="268" t="s">
        <v>763</v>
      </c>
      <c r="AR389" s="268" t="s">
        <v>763</v>
      </c>
      <c r="AS389" s="268" t="s">
        <v>763</v>
      </c>
      <c r="AT389" s="265"/>
      <c r="AU389" s="265"/>
      <c r="AV389" s="265"/>
      <c r="AW389" s="265"/>
      <c r="AX389" s="265"/>
      <c r="AY389" s="265"/>
    </row>
    <row r="390" spans="1:51" x14ac:dyDescent="0.2">
      <c r="A390" s="265" t="s">
        <v>756</v>
      </c>
      <c r="B390" s="268" t="s">
        <v>307</v>
      </c>
      <c r="C390" s="268" t="s">
        <v>757</v>
      </c>
      <c r="D390" s="265"/>
      <c r="E390" s="269">
        <v>44803</v>
      </c>
      <c r="F390" s="268" t="s">
        <v>1143</v>
      </c>
      <c r="G390" s="268" t="s">
        <v>1156</v>
      </c>
      <c r="H390" s="265" t="s">
        <v>1197</v>
      </c>
      <c r="I390" s="268">
        <v>0</v>
      </c>
      <c r="J390" s="268" t="s">
        <v>760</v>
      </c>
      <c r="K390" s="270">
        <v>0.40833333333333338</v>
      </c>
      <c r="L390" s="268">
        <v>2</v>
      </c>
      <c r="M390" s="268">
        <v>1</v>
      </c>
      <c r="N390" s="268" t="s">
        <v>783</v>
      </c>
      <c r="O390" s="268" t="s">
        <v>761</v>
      </c>
      <c r="P390" s="268">
        <v>2.5499999999999998</v>
      </c>
      <c r="Q390" s="268">
        <v>1.55</v>
      </c>
      <c r="R390" s="268">
        <v>1.45</v>
      </c>
      <c r="S390" s="268">
        <v>1.5</v>
      </c>
      <c r="T390" s="271">
        <v>0.59</v>
      </c>
      <c r="U390" s="268">
        <v>9.7799999999999994</v>
      </c>
      <c r="V390" s="268">
        <v>24.2</v>
      </c>
      <c r="W390" s="272">
        <v>0.31527777777777777</v>
      </c>
      <c r="X390" s="268">
        <v>0.15</v>
      </c>
      <c r="Y390" s="268">
        <v>25.3</v>
      </c>
      <c r="Z390" s="268">
        <v>5.27</v>
      </c>
      <c r="AA390" s="268">
        <v>4.43</v>
      </c>
      <c r="AB390" s="79">
        <v>64.2</v>
      </c>
      <c r="AC390" s="79">
        <v>30.8</v>
      </c>
      <c r="AD390" s="79">
        <v>47.6</v>
      </c>
      <c r="AE390" s="268" t="s">
        <v>763</v>
      </c>
      <c r="AF390" s="268" t="s">
        <v>763</v>
      </c>
      <c r="AG390" s="268" t="s">
        <v>763</v>
      </c>
      <c r="AH390" s="268" t="s">
        <v>763</v>
      </c>
      <c r="AI390" s="268" t="s">
        <v>763</v>
      </c>
      <c r="AJ390" s="268" t="s">
        <v>763</v>
      </c>
      <c r="AK390" s="268" t="s">
        <v>763</v>
      </c>
      <c r="AL390" s="268" t="s">
        <v>763</v>
      </c>
      <c r="AM390" s="268" t="s">
        <v>763</v>
      </c>
      <c r="AN390" s="268" t="s">
        <v>763</v>
      </c>
      <c r="AO390" s="268" t="s">
        <v>763</v>
      </c>
      <c r="AP390" s="268" t="s">
        <v>763</v>
      </c>
      <c r="AQ390" s="268" t="s">
        <v>763</v>
      </c>
      <c r="AR390" s="268" t="s">
        <v>763</v>
      </c>
      <c r="AS390" s="268" t="s">
        <v>763</v>
      </c>
      <c r="AT390" s="265"/>
      <c r="AU390" s="265"/>
      <c r="AV390" s="265"/>
      <c r="AW390" s="265"/>
      <c r="AX390" s="265"/>
      <c r="AY390" s="265"/>
    </row>
    <row r="391" spans="1:51" x14ac:dyDescent="0.2">
      <c r="A391" s="265" t="s">
        <v>756</v>
      </c>
      <c r="B391" s="268" t="s">
        <v>307</v>
      </c>
      <c r="C391" s="268" t="s">
        <v>764</v>
      </c>
      <c r="D391" s="265"/>
      <c r="E391" s="269">
        <v>44803</v>
      </c>
      <c r="F391" s="268" t="s">
        <v>1143</v>
      </c>
      <c r="G391" s="268" t="s">
        <v>1156</v>
      </c>
      <c r="H391" s="265" t="s">
        <v>1197</v>
      </c>
      <c r="I391" s="268">
        <v>0</v>
      </c>
      <c r="J391" s="268" t="s">
        <v>760</v>
      </c>
      <c r="K391" s="270">
        <v>0.40833333333333338</v>
      </c>
      <c r="L391" s="268">
        <v>2</v>
      </c>
      <c r="M391" s="268">
        <v>1</v>
      </c>
      <c r="N391" s="268" t="s">
        <v>783</v>
      </c>
      <c r="O391" s="268" t="s">
        <v>761</v>
      </c>
      <c r="P391" s="268">
        <v>2.5499999999999998</v>
      </c>
      <c r="Q391" s="268">
        <v>1.55</v>
      </c>
      <c r="R391" s="268">
        <v>1.45</v>
      </c>
      <c r="S391" s="268">
        <v>1.5</v>
      </c>
      <c r="T391" s="271">
        <v>0.59</v>
      </c>
      <c r="U391" s="268">
        <v>9.7799999999999994</v>
      </c>
      <c r="V391" s="268">
        <v>24.2</v>
      </c>
      <c r="W391" s="272">
        <v>0.31597222222222221</v>
      </c>
      <c r="X391" s="268">
        <v>1.25</v>
      </c>
      <c r="Y391" s="268">
        <v>25.3</v>
      </c>
      <c r="Z391" s="268">
        <v>5.18</v>
      </c>
      <c r="AA391" s="268">
        <v>4.3499999999999996</v>
      </c>
      <c r="AB391" s="79">
        <v>62.2</v>
      </c>
      <c r="AC391" s="79">
        <v>30.9</v>
      </c>
      <c r="AD391" s="79">
        <v>47.7</v>
      </c>
      <c r="AE391" s="268">
        <v>0.31</v>
      </c>
      <c r="AF391" s="268">
        <v>0.61</v>
      </c>
      <c r="AG391" s="268">
        <v>0.03</v>
      </c>
      <c r="AH391" s="268">
        <v>0.63</v>
      </c>
      <c r="AI391" s="268">
        <v>36.020000000000003</v>
      </c>
      <c r="AJ391" s="79">
        <v>36.659999999999997</v>
      </c>
      <c r="AK391" s="268">
        <v>91.11</v>
      </c>
      <c r="AL391" s="268">
        <v>14</v>
      </c>
      <c r="AM391" s="268">
        <v>6.51</v>
      </c>
      <c r="AN391" s="268">
        <v>50.02</v>
      </c>
      <c r="AO391" s="268">
        <v>50.66</v>
      </c>
      <c r="AP391" s="268">
        <v>3.67</v>
      </c>
      <c r="AQ391" s="268">
        <v>0.03</v>
      </c>
      <c r="AR391" s="271">
        <v>1</v>
      </c>
      <c r="AS391" s="268">
        <v>3.7</v>
      </c>
      <c r="AT391" s="265"/>
      <c r="AU391" s="265"/>
      <c r="AV391" s="265"/>
      <c r="AW391" s="265"/>
      <c r="AX391" s="265"/>
      <c r="AY391" s="265"/>
    </row>
    <row r="392" spans="1:51" x14ac:dyDescent="0.2">
      <c r="A392" s="265" t="s">
        <v>756</v>
      </c>
      <c r="B392" s="268" t="s">
        <v>307</v>
      </c>
      <c r="C392" s="268" t="s">
        <v>765</v>
      </c>
      <c r="D392" s="265"/>
      <c r="E392" s="269">
        <v>44803</v>
      </c>
      <c r="F392" s="268" t="s">
        <v>1143</v>
      </c>
      <c r="G392" s="268" t="s">
        <v>1156</v>
      </c>
      <c r="H392" s="265" t="s">
        <v>1197</v>
      </c>
      <c r="I392" s="268">
        <v>0</v>
      </c>
      <c r="J392" s="268" t="s">
        <v>760</v>
      </c>
      <c r="K392" s="270">
        <v>0.40833333333333338</v>
      </c>
      <c r="L392" s="268">
        <v>2</v>
      </c>
      <c r="M392" s="268">
        <v>1</v>
      </c>
      <c r="N392" s="268" t="s">
        <v>783</v>
      </c>
      <c r="O392" s="268" t="s">
        <v>761</v>
      </c>
      <c r="P392" s="268">
        <v>2.5499999999999998</v>
      </c>
      <c r="Q392" s="268">
        <v>1.55</v>
      </c>
      <c r="R392" s="268">
        <v>1.45</v>
      </c>
      <c r="S392" s="268">
        <v>1.5</v>
      </c>
      <c r="T392" s="271">
        <v>0.59</v>
      </c>
      <c r="U392" s="268">
        <v>9.7799999999999994</v>
      </c>
      <c r="V392" s="268">
        <v>24.2</v>
      </c>
      <c r="W392" s="272">
        <v>0.31597222222222221</v>
      </c>
      <c r="X392" s="268">
        <v>2.25</v>
      </c>
      <c r="Y392" s="268">
        <v>25.1</v>
      </c>
      <c r="Z392" s="268">
        <v>5.08</v>
      </c>
      <c r="AA392" s="268">
        <v>4.25</v>
      </c>
      <c r="AB392" s="79">
        <v>58.4</v>
      </c>
      <c r="AC392" s="79">
        <v>31.2</v>
      </c>
      <c r="AD392" s="79">
        <v>48.2</v>
      </c>
      <c r="AE392" s="268" t="s">
        <v>763</v>
      </c>
      <c r="AF392" s="268" t="s">
        <v>763</v>
      </c>
      <c r="AG392" s="268" t="s">
        <v>763</v>
      </c>
      <c r="AH392" s="268" t="s">
        <v>763</v>
      </c>
      <c r="AI392" s="268" t="s">
        <v>763</v>
      </c>
      <c r="AJ392" s="268" t="s">
        <v>763</v>
      </c>
      <c r="AK392" s="268" t="s">
        <v>763</v>
      </c>
      <c r="AL392" s="268" t="s">
        <v>763</v>
      </c>
      <c r="AM392" s="268" t="s">
        <v>763</v>
      </c>
      <c r="AN392" s="268" t="s">
        <v>763</v>
      </c>
      <c r="AO392" s="268" t="s">
        <v>763</v>
      </c>
      <c r="AP392" s="268" t="s">
        <v>763</v>
      </c>
      <c r="AQ392" s="268" t="s">
        <v>763</v>
      </c>
      <c r="AR392" s="268" t="s">
        <v>763</v>
      </c>
      <c r="AS392" s="268" t="s">
        <v>763</v>
      </c>
      <c r="AT392" s="265"/>
      <c r="AU392" s="265"/>
      <c r="AV392" s="265"/>
      <c r="AW392" s="265"/>
      <c r="AX392" s="265"/>
      <c r="AY392" s="265"/>
    </row>
    <row r="393" spans="1:51" x14ac:dyDescent="0.2">
      <c r="A393" s="265" t="s">
        <v>756</v>
      </c>
      <c r="B393" s="268" t="s">
        <v>309</v>
      </c>
      <c r="C393" s="268" t="s">
        <v>757</v>
      </c>
      <c r="D393" s="265"/>
      <c r="E393" s="269">
        <v>44803</v>
      </c>
      <c r="F393" s="268" t="s">
        <v>1143</v>
      </c>
      <c r="G393" s="268" t="s">
        <v>1158</v>
      </c>
      <c r="H393" s="265" t="s">
        <v>1197</v>
      </c>
      <c r="I393" s="268">
        <v>4</v>
      </c>
      <c r="J393" s="268" t="s">
        <v>760</v>
      </c>
      <c r="K393" s="270">
        <v>0.40833333333333338</v>
      </c>
      <c r="L393" s="268">
        <v>2</v>
      </c>
      <c r="M393" s="268">
        <v>1</v>
      </c>
      <c r="N393" s="268" t="s">
        <v>773</v>
      </c>
      <c r="O393" s="268" t="s">
        <v>761</v>
      </c>
      <c r="P393" s="268">
        <v>2</v>
      </c>
      <c r="Q393" s="268" t="s">
        <v>761</v>
      </c>
      <c r="R393" s="79" t="s">
        <v>761</v>
      </c>
      <c r="S393" s="268">
        <v>2</v>
      </c>
      <c r="T393" s="271">
        <v>1</v>
      </c>
      <c r="U393" s="268">
        <v>7.82</v>
      </c>
      <c r="V393" s="268">
        <v>23.8</v>
      </c>
      <c r="W393" s="272">
        <v>0.2951388888888889</v>
      </c>
      <c r="X393" s="268">
        <v>0.15</v>
      </c>
      <c r="Y393" s="268">
        <v>24.6</v>
      </c>
      <c r="Z393" s="268">
        <v>6.67</v>
      </c>
      <c r="AA393" s="268">
        <v>5.58</v>
      </c>
      <c r="AB393" s="79">
        <v>81.2</v>
      </c>
      <c r="AC393" s="79">
        <v>31.2</v>
      </c>
      <c r="AD393" s="79">
        <v>48.2</v>
      </c>
      <c r="AE393" s="268" t="s">
        <v>763</v>
      </c>
      <c r="AF393" s="268" t="s">
        <v>763</v>
      </c>
      <c r="AG393" s="268" t="s">
        <v>763</v>
      </c>
      <c r="AH393" s="268" t="s">
        <v>763</v>
      </c>
      <c r="AI393" s="268" t="s">
        <v>763</v>
      </c>
      <c r="AJ393" s="268" t="s">
        <v>763</v>
      </c>
      <c r="AK393" s="268" t="s">
        <v>763</v>
      </c>
      <c r="AL393" s="268" t="s">
        <v>763</v>
      </c>
      <c r="AM393" s="268" t="s">
        <v>763</v>
      </c>
      <c r="AN393" s="268" t="s">
        <v>763</v>
      </c>
      <c r="AO393" s="268" t="s">
        <v>763</v>
      </c>
      <c r="AP393" s="268" t="s">
        <v>763</v>
      </c>
      <c r="AQ393" s="268" t="s">
        <v>763</v>
      </c>
      <c r="AR393" s="268" t="s">
        <v>763</v>
      </c>
      <c r="AS393" s="268" t="s">
        <v>763</v>
      </c>
      <c r="AT393" s="265"/>
      <c r="AU393" s="265"/>
      <c r="AV393" s="265"/>
      <c r="AW393" s="265"/>
      <c r="AX393" s="265"/>
      <c r="AY393" s="265"/>
    </row>
    <row r="394" spans="1:51" x14ac:dyDescent="0.2">
      <c r="A394" s="265" t="s">
        <v>756</v>
      </c>
      <c r="B394" s="268" t="s">
        <v>309</v>
      </c>
      <c r="C394" s="268" t="s">
        <v>764</v>
      </c>
      <c r="D394" s="265"/>
      <c r="E394" s="269">
        <v>44803</v>
      </c>
      <c r="F394" s="268" t="s">
        <v>1143</v>
      </c>
      <c r="G394" s="268" t="s">
        <v>1158</v>
      </c>
      <c r="H394" s="265" t="s">
        <v>1197</v>
      </c>
      <c r="I394" s="268">
        <v>4</v>
      </c>
      <c r="J394" s="268" t="s">
        <v>760</v>
      </c>
      <c r="K394" s="270">
        <v>0.40833333333333338</v>
      </c>
      <c r="L394" s="268">
        <v>2</v>
      </c>
      <c r="M394" s="268">
        <v>1</v>
      </c>
      <c r="N394" s="268" t="s">
        <v>773</v>
      </c>
      <c r="O394" s="268" t="s">
        <v>761</v>
      </c>
      <c r="P394" s="268">
        <v>2</v>
      </c>
      <c r="Q394" s="268" t="s">
        <v>761</v>
      </c>
      <c r="R394" s="79" t="s">
        <v>761</v>
      </c>
      <c r="S394" s="268">
        <v>2</v>
      </c>
      <c r="T394" s="271">
        <v>1</v>
      </c>
      <c r="U394" s="268">
        <v>7.82</v>
      </c>
      <c r="V394" s="268">
        <v>23.8</v>
      </c>
      <c r="W394" s="272">
        <v>0.29652777777777778</v>
      </c>
      <c r="X394" s="268">
        <v>1</v>
      </c>
      <c r="Y394" s="268">
        <v>24.6</v>
      </c>
      <c r="Z394" s="268">
        <v>6.67</v>
      </c>
      <c r="AA394" s="268">
        <v>5.56</v>
      </c>
      <c r="AB394" s="79">
        <v>81</v>
      </c>
      <c r="AC394" s="79">
        <v>32</v>
      </c>
      <c r="AD394" s="79">
        <v>49.3</v>
      </c>
      <c r="AE394" s="268">
        <v>0.69</v>
      </c>
      <c r="AF394" s="268">
        <v>0.38</v>
      </c>
      <c r="AG394" s="268">
        <v>0.03</v>
      </c>
      <c r="AH394" s="268">
        <v>0.41</v>
      </c>
      <c r="AI394" s="268">
        <v>20.57</v>
      </c>
      <c r="AJ394" s="79">
        <v>20.97</v>
      </c>
      <c r="AK394" s="268">
        <v>74.61</v>
      </c>
      <c r="AL394" s="268">
        <v>10.62</v>
      </c>
      <c r="AM394" s="268">
        <v>7.03</v>
      </c>
      <c r="AN394" s="268">
        <v>31.18</v>
      </c>
      <c r="AO394" s="268">
        <v>31.59</v>
      </c>
      <c r="AP394" s="268">
        <v>1.78</v>
      </c>
      <c r="AQ394" s="268">
        <v>0.03</v>
      </c>
      <c r="AR394" s="271">
        <v>1</v>
      </c>
      <c r="AS394" s="268">
        <v>1.81</v>
      </c>
      <c r="AT394" s="265"/>
      <c r="AU394" s="265"/>
      <c r="AV394" s="265"/>
      <c r="AW394" s="265"/>
      <c r="AX394" s="265"/>
      <c r="AY394" s="265"/>
    </row>
    <row r="395" spans="1:51" x14ac:dyDescent="0.2">
      <c r="A395" s="265" t="s">
        <v>756</v>
      </c>
      <c r="B395" s="268" t="s">
        <v>309</v>
      </c>
      <c r="C395" s="268" t="s">
        <v>765</v>
      </c>
      <c r="D395" s="265"/>
      <c r="E395" s="269">
        <v>44803</v>
      </c>
      <c r="F395" s="268" t="s">
        <v>1143</v>
      </c>
      <c r="G395" s="268" t="s">
        <v>1158</v>
      </c>
      <c r="H395" s="265" t="s">
        <v>1197</v>
      </c>
      <c r="I395" s="268">
        <v>4</v>
      </c>
      <c r="J395" s="268" t="s">
        <v>760</v>
      </c>
      <c r="K395" s="270">
        <v>0.40833333333333338</v>
      </c>
      <c r="L395" s="268">
        <v>2</v>
      </c>
      <c r="M395" s="268">
        <v>1</v>
      </c>
      <c r="N395" s="268" t="s">
        <v>773</v>
      </c>
      <c r="O395" s="268" t="s">
        <v>761</v>
      </c>
      <c r="P395" s="268">
        <v>2</v>
      </c>
      <c r="Q395" s="268" t="s">
        <v>761</v>
      </c>
      <c r="R395" s="79" t="s">
        <v>761</v>
      </c>
      <c r="S395" s="268">
        <v>2</v>
      </c>
      <c r="T395" s="271">
        <v>1</v>
      </c>
      <c r="U395" s="268">
        <v>7.82</v>
      </c>
      <c r="V395" s="268">
        <v>23.8</v>
      </c>
      <c r="W395" s="272">
        <v>0.29652777777777778</v>
      </c>
      <c r="X395" s="268">
        <v>1.7</v>
      </c>
      <c r="Y395" s="268">
        <v>24</v>
      </c>
      <c r="Z395" s="268">
        <v>6.7</v>
      </c>
      <c r="AA395" s="268">
        <v>5.57</v>
      </c>
      <c r="AB395" s="79">
        <v>89.7</v>
      </c>
      <c r="AC395" s="79">
        <v>32.4</v>
      </c>
      <c r="AD395" s="79">
        <v>49.8</v>
      </c>
      <c r="AE395" s="268" t="s">
        <v>763</v>
      </c>
      <c r="AF395" s="268" t="s">
        <v>763</v>
      </c>
      <c r="AG395" s="268" t="s">
        <v>763</v>
      </c>
      <c r="AH395" s="268" t="s">
        <v>763</v>
      </c>
      <c r="AI395" s="268" t="s">
        <v>763</v>
      </c>
      <c r="AJ395" s="268" t="s">
        <v>763</v>
      </c>
      <c r="AK395" s="268" t="s">
        <v>763</v>
      </c>
      <c r="AL395" s="268" t="s">
        <v>763</v>
      </c>
      <c r="AM395" s="268" t="s">
        <v>763</v>
      </c>
      <c r="AN395" s="268" t="s">
        <v>763</v>
      </c>
      <c r="AO395" s="268" t="s">
        <v>763</v>
      </c>
      <c r="AP395" s="268" t="s">
        <v>763</v>
      </c>
      <c r="AQ395" s="268" t="s">
        <v>763</v>
      </c>
      <c r="AR395" s="268" t="s">
        <v>763</v>
      </c>
      <c r="AS395" s="268" t="s">
        <v>763</v>
      </c>
      <c r="AT395" s="265"/>
      <c r="AU395" s="265"/>
      <c r="AV395" s="265"/>
      <c r="AW395" s="265"/>
      <c r="AX395" s="265"/>
      <c r="AY395" s="265"/>
    </row>
    <row r="396" spans="1:51" x14ac:dyDescent="0.2">
      <c r="A396" s="265" t="s">
        <v>756</v>
      </c>
      <c r="B396" s="268" t="s">
        <v>311</v>
      </c>
      <c r="C396" s="268" t="s">
        <v>757</v>
      </c>
      <c r="D396" s="265"/>
      <c r="E396" s="269">
        <v>44803</v>
      </c>
      <c r="F396" s="268" t="s">
        <v>1143</v>
      </c>
      <c r="G396" s="268" t="s">
        <v>1159</v>
      </c>
      <c r="H396" s="265" t="s">
        <v>1198</v>
      </c>
      <c r="I396" s="268" t="s">
        <v>1191</v>
      </c>
      <c r="J396" s="268" t="s">
        <v>760</v>
      </c>
      <c r="K396" s="270">
        <v>0.40833333333333338</v>
      </c>
      <c r="L396" s="268">
        <v>2</v>
      </c>
      <c r="M396" s="268">
        <v>1</v>
      </c>
      <c r="N396" s="268" t="s">
        <v>787</v>
      </c>
      <c r="O396" s="268" t="s">
        <v>762</v>
      </c>
      <c r="P396" s="268">
        <v>0.8</v>
      </c>
      <c r="Q396" s="268">
        <v>0.69</v>
      </c>
      <c r="R396" s="268">
        <v>0.5</v>
      </c>
      <c r="S396" s="268">
        <v>0.59499999999999997</v>
      </c>
      <c r="T396" s="271">
        <v>0.74</v>
      </c>
      <c r="U396" s="268">
        <v>8.3800000000000008</v>
      </c>
      <c r="V396" s="268">
        <v>24</v>
      </c>
      <c r="W396" s="272">
        <v>0.30902777777777779</v>
      </c>
      <c r="X396" s="268">
        <v>0.15</v>
      </c>
      <c r="Y396" s="268">
        <v>24.5</v>
      </c>
      <c r="Z396" s="268">
        <v>6.23</v>
      </c>
      <c r="AA396" s="268">
        <v>5.31</v>
      </c>
      <c r="AB396" s="79">
        <v>69.400000000000006</v>
      </c>
      <c r="AC396" s="79">
        <v>28.1</v>
      </c>
      <c r="AD396" s="79">
        <v>43.9</v>
      </c>
      <c r="AE396" s="268" t="s">
        <v>763</v>
      </c>
      <c r="AF396" s="268" t="s">
        <v>763</v>
      </c>
      <c r="AG396" s="268" t="s">
        <v>763</v>
      </c>
      <c r="AH396" s="268" t="s">
        <v>763</v>
      </c>
      <c r="AI396" s="268" t="s">
        <v>763</v>
      </c>
      <c r="AJ396" s="268" t="s">
        <v>763</v>
      </c>
      <c r="AK396" s="268" t="s">
        <v>763</v>
      </c>
      <c r="AL396" s="268" t="s">
        <v>763</v>
      </c>
      <c r="AM396" s="268" t="s">
        <v>763</v>
      </c>
      <c r="AN396" s="268" t="s">
        <v>763</v>
      </c>
      <c r="AO396" s="268" t="s">
        <v>763</v>
      </c>
      <c r="AP396" s="268" t="s">
        <v>763</v>
      </c>
      <c r="AQ396" s="268" t="s">
        <v>763</v>
      </c>
      <c r="AR396" s="268" t="s">
        <v>763</v>
      </c>
      <c r="AS396" s="268" t="s">
        <v>763</v>
      </c>
      <c r="AT396" s="265"/>
      <c r="AU396" s="265"/>
      <c r="AV396" s="265"/>
      <c r="AW396" s="265"/>
      <c r="AX396" s="265"/>
      <c r="AY396" s="265"/>
    </row>
    <row r="397" spans="1:51" x14ac:dyDescent="0.2">
      <c r="A397" s="265" t="s">
        <v>756</v>
      </c>
      <c r="B397" s="268" t="s">
        <v>311</v>
      </c>
      <c r="C397" s="268" t="s">
        <v>764</v>
      </c>
      <c r="D397" s="265"/>
      <c r="E397" s="269">
        <v>44803</v>
      </c>
      <c r="F397" s="268" t="s">
        <v>1143</v>
      </c>
      <c r="G397" s="268" t="s">
        <v>1159</v>
      </c>
      <c r="H397" s="265" t="s">
        <v>1198</v>
      </c>
      <c r="I397" s="268" t="s">
        <v>1191</v>
      </c>
      <c r="J397" s="268" t="s">
        <v>760</v>
      </c>
      <c r="K397" s="270">
        <v>0.40833333333333338</v>
      </c>
      <c r="L397" s="268">
        <v>2</v>
      </c>
      <c r="M397" s="268">
        <v>1</v>
      </c>
      <c r="N397" s="268" t="s">
        <v>787</v>
      </c>
      <c r="O397" s="268" t="s">
        <v>762</v>
      </c>
      <c r="P397" s="268">
        <v>0.8</v>
      </c>
      <c r="Q397" s="268">
        <v>0.69</v>
      </c>
      <c r="R397" s="268">
        <v>0.5</v>
      </c>
      <c r="S397" s="268">
        <v>0.59499999999999997</v>
      </c>
      <c r="T397" s="271">
        <v>0.74</v>
      </c>
      <c r="U397" s="268">
        <v>8.3800000000000008</v>
      </c>
      <c r="V397" s="268">
        <v>24</v>
      </c>
      <c r="W397" s="272">
        <v>0.30902777777777779</v>
      </c>
      <c r="X397" s="268">
        <v>0.15</v>
      </c>
      <c r="Y397" s="268" t="s">
        <v>761</v>
      </c>
      <c r="Z397" s="268" t="s">
        <v>761</v>
      </c>
      <c r="AA397" s="268" t="s">
        <v>761</v>
      </c>
      <c r="AB397" s="79" t="s">
        <v>761</v>
      </c>
      <c r="AC397" s="79">
        <v>27.7</v>
      </c>
      <c r="AD397" s="79">
        <v>43.2</v>
      </c>
      <c r="AE397" s="268">
        <v>0.11</v>
      </c>
      <c r="AF397" s="268">
        <v>0.52</v>
      </c>
      <c r="AG397" s="268">
        <v>0.03</v>
      </c>
      <c r="AH397" s="268">
        <v>0.54</v>
      </c>
      <c r="AI397" s="268">
        <v>25.85</v>
      </c>
      <c r="AJ397" s="79">
        <v>26.39</v>
      </c>
      <c r="AK397" s="268">
        <v>160.91</v>
      </c>
      <c r="AL397" s="268">
        <v>25.04</v>
      </c>
      <c r="AM397" s="268">
        <v>6.43</v>
      </c>
      <c r="AN397" s="268">
        <v>50.89</v>
      </c>
      <c r="AO397" s="268">
        <v>51.43</v>
      </c>
      <c r="AP397" s="268">
        <v>4.9800000000000004</v>
      </c>
      <c r="AQ397" s="268">
        <v>0.03</v>
      </c>
      <c r="AR397" s="271">
        <v>1</v>
      </c>
      <c r="AS397" s="268">
        <v>5.01</v>
      </c>
      <c r="AT397" s="265"/>
      <c r="AU397" s="265"/>
      <c r="AV397" s="265"/>
      <c r="AW397" s="265"/>
      <c r="AX397" s="265"/>
      <c r="AY397" s="265"/>
    </row>
    <row r="398" spans="1:51" x14ac:dyDescent="0.2">
      <c r="A398" s="265" t="s">
        <v>756</v>
      </c>
      <c r="B398" s="268" t="s">
        <v>311</v>
      </c>
      <c r="C398" s="268" t="s">
        <v>765</v>
      </c>
      <c r="D398" s="265"/>
      <c r="E398" s="269">
        <v>44803</v>
      </c>
      <c r="F398" s="268" t="s">
        <v>1143</v>
      </c>
      <c r="G398" s="268" t="s">
        <v>1159</v>
      </c>
      <c r="H398" s="265" t="s">
        <v>1198</v>
      </c>
      <c r="I398" s="268" t="s">
        <v>1191</v>
      </c>
      <c r="J398" s="268" t="s">
        <v>760</v>
      </c>
      <c r="K398" s="270">
        <v>0.40833333333333338</v>
      </c>
      <c r="L398" s="268">
        <v>2</v>
      </c>
      <c r="M398" s="268">
        <v>1</v>
      </c>
      <c r="N398" s="268" t="s">
        <v>787</v>
      </c>
      <c r="O398" s="268" t="s">
        <v>762</v>
      </c>
      <c r="P398" s="268">
        <v>0.8</v>
      </c>
      <c r="Q398" s="268">
        <v>0.69</v>
      </c>
      <c r="R398" s="268">
        <v>0.5</v>
      </c>
      <c r="S398" s="268">
        <v>0.59499999999999997</v>
      </c>
      <c r="T398" s="271">
        <v>0.74</v>
      </c>
      <c r="U398" s="268">
        <v>8.3800000000000008</v>
      </c>
      <c r="V398" s="268">
        <v>24</v>
      </c>
      <c r="W398" s="272">
        <v>0.30902777777777779</v>
      </c>
      <c r="X398" s="268">
        <v>0.5</v>
      </c>
      <c r="Y398" s="268">
        <v>24.8</v>
      </c>
      <c r="Z398" s="268">
        <v>5.32</v>
      </c>
      <c r="AA398" s="268">
        <v>4.54</v>
      </c>
      <c r="AB398" s="79">
        <v>64.5</v>
      </c>
      <c r="AC398" s="79">
        <v>28</v>
      </c>
      <c r="AD398" s="79">
        <v>43.7</v>
      </c>
      <c r="AE398" s="268" t="s">
        <v>763</v>
      </c>
      <c r="AF398" s="268" t="s">
        <v>763</v>
      </c>
      <c r="AG398" s="268" t="s">
        <v>763</v>
      </c>
      <c r="AH398" s="268" t="s">
        <v>763</v>
      </c>
      <c r="AI398" s="268" t="s">
        <v>763</v>
      </c>
      <c r="AJ398" s="268" t="s">
        <v>763</v>
      </c>
      <c r="AK398" s="268" t="s">
        <v>763</v>
      </c>
      <c r="AL398" s="268" t="s">
        <v>763</v>
      </c>
      <c r="AM398" s="268" t="s">
        <v>763</v>
      </c>
      <c r="AN398" s="268" t="s">
        <v>763</v>
      </c>
      <c r="AO398" s="268" t="s">
        <v>763</v>
      </c>
      <c r="AP398" s="268" t="s">
        <v>763</v>
      </c>
      <c r="AQ398" s="268" t="s">
        <v>763</v>
      </c>
      <c r="AR398" s="268" t="s">
        <v>763</v>
      </c>
      <c r="AS398" s="268" t="s">
        <v>763</v>
      </c>
      <c r="AT398" s="265"/>
      <c r="AU398" s="265"/>
      <c r="AV398" s="265"/>
      <c r="AW398" s="265"/>
      <c r="AX398" s="265"/>
      <c r="AY398" s="265"/>
    </row>
    <row r="399" spans="1:51" x14ac:dyDescent="0.2">
      <c r="A399" s="265" t="s">
        <v>756</v>
      </c>
      <c r="B399" s="268" t="s">
        <v>640</v>
      </c>
      <c r="C399" s="268" t="s">
        <v>764</v>
      </c>
      <c r="D399" s="265"/>
      <c r="E399" s="269">
        <v>44803</v>
      </c>
      <c r="F399" s="268" t="s">
        <v>793</v>
      </c>
      <c r="G399" s="268" t="s">
        <v>1142</v>
      </c>
      <c r="H399" s="265" t="s">
        <v>772</v>
      </c>
      <c r="I399" s="268">
        <v>1</v>
      </c>
      <c r="J399" s="268" t="s">
        <v>519</v>
      </c>
      <c r="K399" s="268" t="s">
        <v>761</v>
      </c>
      <c r="L399" s="268">
        <v>2</v>
      </c>
      <c r="M399" s="268">
        <v>1</v>
      </c>
      <c r="N399" s="268" t="s">
        <v>761</v>
      </c>
      <c r="O399" s="268" t="s">
        <v>761</v>
      </c>
      <c r="P399" s="268">
        <v>0.4</v>
      </c>
      <c r="Q399" s="268" t="s">
        <v>761</v>
      </c>
      <c r="R399" s="79" t="s">
        <v>761</v>
      </c>
      <c r="S399" s="268">
        <v>0.4</v>
      </c>
      <c r="T399" s="271">
        <v>1</v>
      </c>
      <c r="U399" s="268" t="s">
        <v>761</v>
      </c>
      <c r="V399" s="268" t="s">
        <v>761</v>
      </c>
      <c r="W399" s="272">
        <v>0.33611111111111108</v>
      </c>
      <c r="X399" s="268">
        <v>0.2</v>
      </c>
      <c r="Y399" s="268" t="s">
        <v>761</v>
      </c>
      <c r="Z399" s="268" t="s">
        <v>761</v>
      </c>
      <c r="AA399" s="268" t="s">
        <v>761</v>
      </c>
      <c r="AB399" s="79" t="s">
        <v>761</v>
      </c>
      <c r="AC399" s="79">
        <v>8.1</v>
      </c>
      <c r="AD399" s="79">
        <v>14.07</v>
      </c>
      <c r="AE399" s="268">
        <v>0.44</v>
      </c>
      <c r="AF399" s="268">
        <v>1.1499999999999999</v>
      </c>
      <c r="AG399" s="268">
        <v>45.18</v>
      </c>
      <c r="AH399" s="268">
        <v>46.33</v>
      </c>
      <c r="AI399" s="268">
        <v>33.090000000000003</v>
      </c>
      <c r="AJ399" s="79">
        <v>79.42</v>
      </c>
      <c r="AK399" s="268">
        <v>262.12</v>
      </c>
      <c r="AL399" s="268">
        <v>44.21</v>
      </c>
      <c r="AM399" s="268">
        <v>5.93</v>
      </c>
      <c r="AN399" s="268">
        <v>77.3</v>
      </c>
      <c r="AO399" s="268">
        <v>123.63</v>
      </c>
      <c r="AP399" s="268">
        <v>9.09</v>
      </c>
      <c r="AQ399" s="268">
        <v>0.03</v>
      </c>
      <c r="AR399" s="271">
        <v>1</v>
      </c>
      <c r="AS399" s="268">
        <v>9.1199999999999992</v>
      </c>
      <c r="AT399" s="265"/>
      <c r="AU399" s="265"/>
      <c r="AV399" s="265"/>
      <c r="AW399" s="265"/>
      <c r="AX399" s="265"/>
      <c r="AY399" s="265"/>
    </row>
    <row r="400" spans="1:51" x14ac:dyDescent="0.2">
      <c r="A400" s="268"/>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68"/>
      <c r="AE400" s="268"/>
      <c r="AF400" s="268"/>
      <c r="AG400" s="268"/>
      <c r="AH400" s="268"/>
      <c r="AI400" s="268"/>
      <c r="AJ400" s="268"/>
      <c r="AK400" s="268"/>
      <c r="AL400" s="268"/>
      <c r="AM400" s="268"/>
      <c r="AN400" s="268"/>
      <c r="AO400" s="268"/>
      <c r="AP400" s="268"/>
      <c r="AQ400" s="268"/>
      <c r="AR400" s="268"/>
      <c r="AS400" s="268"/>
      <c r="AT400" s="268"/>
      <c r="AU400" s="268"/>
      <c r="AV400" s="268"/>
      <c r="AW400" s="268"/>
      <c r="AX400" s="268"/>
      <c r="AY400" s="265"/>
    </row>
    <row r="401" spans="1:51" x14ac:dyDescent="0.2">
      <c r="A401" s="268"/>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68"/>
      <c r="AE401" s="268"/>
      <c r="AF401" s="265"/>
      <c r="AG401" s="268"/>
      <c r="AH401" s="268"/>
      <c r="AI401" s="268"/>
      <c r="AJ401" s="268"/>
      <c r="AK401" s="268"/>
      <c r="AL401" s="268"/>
      <c r="AM401" s="268"/>
      <c r="AN401" s="268"/>
      <c r="AO401" s="268"/>
      <c r="AP401" s="268"/>
      <c r="AQ401" s="268"/>
      <c r="AR401" s="268"/>
      <c r="AS401" s="268"/>
      <c r="AT401" s="268"/>
      <c r="AU401" s="268"/>
      <c r="AV401" s="268"/>
      <c r="AW401" s="268"/>
      <c r="AX401" s="268"/>
      <c r="AY401" s="265"/>
    </row>
    <row r="402" spans="1:51" x14ac:dyDescent="0.2">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268"/>
      <c r="AF402" s="268"/>
      <c r="AG402" s="268"/>
      <c r="AH402" s="268"/>
      <c r="AI402" s="268"/>
      <c r="AJ402" s="265"/>
      <c r="AK402" s="268"/>
      <c r="AL402" s="268"/>
      <c r="AM402" s="268"/>
      <c r="AN402" s="268"/>
      <c r="AO402" s="268"/>
      <c r="AP402" s="268"/>
      <c r="AQ402" s="268"/>
      <c r="AR402" s="268"/>
      <c r="AS402" s="268"/>
      <c r="AT402" s="268"/>
      <c r="AU402" s="268"/>
      <c r="AV402" s="268"/>
      <c r="AW402" s="268"/>
      <c r="AX402" s="268"/>
      <c r="AY402" s="265"/>
    </row>
    <row r="403" spans="1:51" x14ac:dyDescent="0.2">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268"/>
      <c r="AF403" s="268"/>
      <c r="AG403" s="268"/>
      <c r="AH403" s="268"/>
      <c r="AI403" s="268"/>
      <c r="AJ403" s="265"/>
      <c r="AK403" s="268"/>
      <c r="AL403" s="268"/>
      <c r="AM403" s="268"/>
      <c r="AN403" s="268"/>
      <c r="AO403" s="268"/>
      <c r="AP403" s="268"/>
      <c r="AQ403" s="268"/>
      <c r="AR403" s="268"/>
      <c r="AS403" s="268"/>
      <c r="AT403" s="268"/>
      <c r="AU403" s="268"/>
      <c r="AV403" s="268"/>
      <c r="AW403" s="268"/>
      <c r="AX403" s="268"/>
      <c r="AY403" s="265"/>
    </row>
    <row r="404" spans="1:51" x14ac:dyDescent="0.2">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268"/>
      <c r="AF404" s="265"/>
      <c r="AG404" s="268"/>
      <c r="AH404" s="268"/>
      <c r="AI404" s="268"/>
      <c r="AJ404" s="265"/>
      <c r="AK404" s="268"/>
      <c r="AL404" s="268"/>
      <c r="AM404" s="268"/>
      <c r="AN404" s="268"/>
      <c r="AO404" s="268"/>
      <c r="AP404" s="268"/>
      <c r="AQ404" s="268"/>
      <c r="AR404" s="268"/>
      <c r="AS404" s="268"/>
      <c r="AT404" s="268"/>
      <c r="AU404" s="268"/>
      <c r="AV404" s="268"/>
      <c r="AW404" s="268"/>
      <c r="AX404" s="268"/>
      <c r="AY404" s="265"/>
    </row>
    <row r="405" spans="1:51" x14ac:dyDescent="0.2">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s="265"/>
      <c r="AG405" s="268"/>
      <c r="AH405" s="268"/>
      <c r="AI405" s="268"/>
      <c r="AJ405" s="265"/>
      <c r="AK405" s="268"/>
      <c r="AL405" s="268"/>
      <c r="AM405" s="268"/>
      <c r="AN405" s="268"/>
      <c r="AO405" s="268"/>
      <c r="AP405" s="268"/>
      <c r="AQ405" s="268"/>
      <c r="AR405" s="268"/>
      <c r="AS405" s="268"/>
      <c r="AT405" s="268"/>
      <c r="AU405" s="268"/>
      <c r="AV405" s="268"/>
      <c r="AW405" s="268"/>
      <c r="AX405" s="268"/>
      <c r="AY405" s="265"/>
    </row>
    <row r="406" spans="1:51" x14ac:dyDescent="0.2">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268"/>
      <c r="AF406" s="265"/>
      <c r="AG406" s="268"/>
      <c r="AH406" s="268"/>
      <c r="AI406" s="268"/>
      <c r="AJ406" s="265"/>
      <c r="AK406" s="268"/>
      <c r="AL406" s="268"/>
      <c r="AM406" s="268"/>
      <c r="AN406" s="268"/>
      <c r="AO406" s="268"/>
      <c r="AP406" s="268"/>
      <c r="AQ406" s="268"/>
      <c r="AR406" s="268"/>
      <c r="AS406" s="268"/>
      <c r="AT406" s="268"/>
      <c r="AU406" s="268"/>
      <c r="AV406" s="268"/>
      <c r="AW406" s="268"/>
      <c r="AX406" s="268"/>
      <c r="AY406" s="26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7AE-310A-4CB1-A83C-8EE03A7EB9C2}">
  <dimension ref="A1:AV408"/>
  <sheetViews>
    <sheetView workbookViewId="0">
      <selection activeCell="B15" sqref="B15"/>
    </sheetView>
  </sheetViews>
  <sheetFormatPr baseColWidth="10" defaultColWidth="8.83203125" defaultRowHeight="15" x14ac:dyDescent="0.2"/>
  <cols>
    <col min="1" max="1" width="16.83203125" customWidth="1"/>
    <col min="4" max="4" width="9.1640625" customWidth="1"/>
    <col min="5" max="5" width="18.33203125" style="167" customWidth="1"/>
    <col min="6" max="14" width="9.1640625" customWidth="1"/>
    <col min="15" max="25" width="9.1640625" style="68" customWidth="1"/>
    <col min="26" max="26" width="15.33203125" customWidth="1"/>
    <col min="27" max="27" width="10.1640625" style="321" customWidth="1"/>
    <col min="28" max="31" width="9.1640625" style="68" customWidth="1"/>
    <col min="32" max="35" width="9.1640625" customWidth="1"/>
    <col min="36" max="38" width="9.1640625" style="72" customWidth="1"/>
    <col min="39" max="46" width="9.1640625" customWidth="1"/>
    <col min="48" max="48" width="10.5" style="69" bestFit="1" customWidth="1"/>
  </cols>
  <sheetData>
    <row r="1" spans="1:48" x14ac:dyDescent="0.2">
      <c r="A1" s="43"/>
      <c r="B1" s="68"/>
      <c r="C1" s="68"/>
      <c r="D1" s="68"/>
      <c r="F1" s="43"/>
      <c r="G1" s="43" t="s">
        <v>696</v>
      </c>
      <c r="H1" s="49" t="s">
        <v>697</v>
      </c>
      <c r="I1" s="68"/>
      <c r="J1" s="50" t="s">
        <v>698</v>
      </c>
      <c r="K1" s="43" t="s">
        <v>699</v>
      </c>
      <c r="L1" s="43" t="s">
        <v>700</v>
      </c>
      <c r="M1" s="43" t="s">
        <v>701</v>
      </c>
      <c r="N1" s="68"/>
      <c r="O1" s="43" t="s">
        <v>702</v>
      </c>
      <c r="P1" s="43" t="s">
        <v>703</v>
      </c>
      <c r="Q1" s="51" t="s">
        <v>704</v>
      </c>
      <c r="R1" s="43" t="s">
        <v>705</v>
      </c>
      <c r="S1" s="43" t="s">
        <v>706</v>
      </c>
      <c r="T1" s="43" t="s">
        <v>707</v>
      </c>
      <c r="U1" s="52"/>
      <c r="V1" s="43" t="s">
        <v>708</v>
      </c>
      <c r="W1" s="50" t="s">
        <v>709</v>
      </c>
      <c r="X1" s="162" t="s">
        <v>710</v>
      </c>
      <c r="Y1" s="43" t="s">
        <v>711</v>
      </c>
      <c r="Z1" s="46" t="s">
        <v>711</v>
      </c>
      <c r="AA1" s="47"/>
      <c r="AB1" s="162" t="s">
        <v>712</v>
      </c>
      <c r="AC1" s="46" t="s">
        <v>713</v>
      </c>
      <c r="AD1" s="162" t="s">
        <v>714</v>
      </c>
      <c r="AE1" s="162" t="s">
        <v>715</v>
      </c>
      <c r="AF1" s="46" t="s">
        <v>716</v>
      </c>
      <c r="AG1" s="46" t="s">
        <v>485</v>
      </c>
      <c r="AH1" s="46" t="s">
        <v>717</v>
      </c>
      <c r="AI1" s="46" t="s">
        <v>718</v>
      </c>
      <c r="AJ1" s="54" t="s">
        <v>719</v>
      </c>
      <c r="AK1" s="54" t="s">
        <v>720</v>
      </c>
      <c r="AL1" s="46" t="s">
        <v>721</v>
      </c>
      <c r="AM1" s="46" t="s">
        <v>489</v>
      </c>
      <c r="AN1" s="46" t="s">
        <v>722</v>
      </c>
      <c r="AO1" s="46" t="s">
        <v>723</v>
      </c>
      <c r="AP1" s="46" t="s">
        <v>724</v>
      </c>
      <c r="AQ1" s="46" t="s">
        <v>725</v>
      </c>
      <c r="AR1" s="46" t="s">
        <v>726</v>
      </c>
      <c r="AS1" s="43"/>
      <c r="AT1" s="317" t="s">
        <v>727</v>
      </c>
      <c r="AU1" s="68"/>
      <c r="AV1" s="147"/>
    </row>
    <row r="2" spans="1:48" x14ac:dyDescent="0.2">
      <c r="A2" s="55" t="s">
        <v>728</v>
      </c>
      <c r="B2" s="55" t="s">
        <v>729</v>
      </c>
      <c r="C2" s="55" t="s">
        <v>707</v>
      </c>
      <c r="D2" s="55" t="s">
        <v>730</v>
      </c>
      <c r="E2" s="56" t="s">
        <v>731</v>
      </c>
      <c r="F2" s="55" t="s">
        <v>15</v>
      </c>
      <c r="G2" s="55" t="s">
        <v>732</v>
      </c>
      <c r="H2" s="318" t="s">
        <v>733</v>
      </c>
      <c r="I2" s="58" t="s">
        <v>734</v>
      </c>
      <c r="J2" s="59" t="s">
        <v>735</v>
      </c>
      <c r="K2" s="60" t="s">
        <v>736</v>
      </c>
      <c r="L2" s="61" t="s">
        <v>737</v>
      </c>
      <c r="M2" s="55" t="s">
        <v>738</v>
      </c>
      <c r="N2" s="55" t="s">
        <v>739</v>
      </c>
      <c r="O2" s="55" t="s">
        <v>740</v>
      </c>
      <c r="P2" s="55" t="s">
        <v>741</v>
      </c>
      <c r="Q2" s="55" t="s">
        <v>742</v>
      </c>
      <c r="R2" s="55" t="s">
        <v>742</v>
      </c>
      <c r="S2" s="55" t="s">
        <v>742</v>
      </c>
      <c r="T2" s="55" t="s">
        <v>742</v>
      </c>
      <c r="U2" s="62" t="s">
        <v>743</v>
      </c>
      <c r="V2" s="55" t="s">
        <v>744</v>
      </c>
      <c r="W2" s="165" t="s">
        <v>745</v>
      </c>
      <c r="X2" s="319" t="s">
        <v>746</v>
      </c>
      <c r="Y2" s="64" t="s">
        <v>747</v>
      </c>
      <c r="Z2" s="65" t="s">
        <v>748</v>
      </c>
      <c r="AA2" s="66" t="s">
        <v>749</v>
      </c>
      <c r="AB2" s="166" t="s">
        <v>750</v>
      </c>
      <c r="AC2" s="67" t="s">
        <v>751</v>
      </c>
      <c r="AD2" s="166" t="s">
        <v>494</v>
      </c>
      <c r="AE2" s="166" t="s">
        <v>494</v>
      </c>
      <c r="AF2" s="67" t="s">
        <v>494</v>
      </c>
      <c r="AG2" s="67" t="s">
        <v>494</v>
      </c>
      <c r="AH2" s="67" t="s">
        <v>494</v>
      </c>
      <c r="AI2" s="67" t="s">
        <v>494</v>
      </c>
      <c r="AJ2" s="67" t="s">
        <v>494</v>
      </c>
      <c r="AK2" s="67" t="s">
        <v>494</v>
      </c>
      <c r="AL2" s="65" t="s">
        <v>725</v>
      </c>
      <c r="AM2" s="67" t="s">
        <v>494</v>
      </c>
      <c r="AN2" s="67" t="s">
        <v>494</v>
      </c>
      <c r="AO2" s="65" t="s">
        <v>752</v>
      </c>
      <c r="AP2" s="65" t="s">
        <v>752</v>
      </c>
      <c r="AQ2" s="67" t="s">
        <v>753</v>
      </c>
      <c r="AR2" s="65" t="s">
        <v>752</v>
      </c>
      <c r="AS2" s="55" t="s">
        <v>754</v>
      </c>
      <c r="AT2" s="317" t="s">
        <v>755</v>
      </c>
      <c r="AU2" s="68"/>
      <c r="AV2" s="147"/>
    </row>
    <row r="3" spans="1:48" x14ac:dyDescent="0.2">
      <c r="A3" t="s">
        <v>756</v>
      </c>
      <c r="B3" t="s">
        <v>274</v>
      </c>
      <c r="C3" t="s">
        <v>757</v>
      </c>
      <c r="E3" s="167">
        <v>43297</v>
      </c>
      <c r="F3" t="s">
        <v>758</v>
      </c>
      <c r="G3" t="s">
        <v>759</v>
      </c>
      <c r="H3">
        <v>0</v>
      </c>
      <c r="I3" t="s">
        <v>760</v>
      </c>
      <c r="J3" t="s">
        <v>761</v>
      </c>
      <c r="K3">
        <v>1</v>
      </c>
      <c r="L3">
        <v>0</v>
      </c>
      <c r="M3" t="s">
        <v>761</v>
      </c>
      <c r="N3" t="s">
        <v>762</v>
      </c>
      <c r="O3" s="68" t="s">
        <v>761</v>
      </c>
      <c r="P3" s="68">
        <v>10</v>
      </c>
      <c r="Q3" s="68">
        <v>0.7</v>
      </c>
      <c r="R3" s="68">
        <v>0.7</v>
      </c>
      <c r="S3" s="68">
        <v>0.7</v>
      </c>
      <c r="T3" s="68">
        <v>0.9</v>
      </c>
      <c r="U3" s="76">
        <f t="shared" ref="U3:U20" si="0">(S3/T3)</f>
        <v>0.77777777777777768</v>
      </c>
      <c r="V3" s="68">
        <v>0.15</v>
      </c>
      <c r="W3" s="77">
        <v>0.28888888888888892</v>
      </c>
      <c r="X3" s="68">
        <v>19.600000000000001</v>
      </c>
      <c r="Y3" s="68">
        <v>8.8000000000000007</v>
      </c>
      <c r="Z3" s="320">
        <v>8.722236173798791</v>
      </c>
      <c r="AA3" s="321">
        <v>0.97</v>
      </c>
      <c r="AB3" s="204">
        <v>1.5</v>
      </c>
      <c r="AC3" s="204">
        <v>2.8359999999999999</v>
      </c>
      <c r="AD3" s="68" t="s">
        <v>763</v>
      </c>
      <c r="AE3" s="68" t="s">
        <v>763</v>
      </c>
      <c r="AF3" s="68" t="s">
        <v>763</v>
      </c>
      <c r="AG3" s="68" t="s">
        <v>763</v>
      </c>
      <c r="AH3" s="68" t="s">
        <v>763</v>
      </c>
      <c r="AI3" s="68" t="s">
        <v>763</v>
      </c>
      <c r="AJ3" s="72" t="s">
        <v>763</v>
      </c>
      <c r="AK3" s="72" t="s">
        <v>763</v>
      </c>
      <c r="AL3" s="72" t="s">
        <v>763</v>
      </c>
      <c r="AM3" s="68" t="s">
        <v>763</v>
      </c>
      <c r="AN3" s="68" t="s">
        <v>763</v>
      </c>
      <c r="AO3" s="68" t="s">
        <v>763</v>
      </c>
      <c r="AP3" s="68" t="s">
        <v>763</v>
      </c>
      <c r="AQ3" s="68" t="s">
        <v>763</v>
      </c>
      <c r="AR3" s="68" t="s">
        <v>763</v>
      </c>
    </row>
    <row r="4" spans="1:48" x14ac:dyDescent="0.2">
      <c r="A4" t="s">
        <v>756</v>
      </c>
      <c r="B4" t="s">
        <v>274</v>
      </c>
      <c r="C4" t="s">
        <v>764</v>
      </c>
      <c r="E4" s="167">
        <v>43297</v>
      </c>
      <c r="F4" t="s">
        <v>758</v>
      </c>
      <c r="G4" t="s">
        <v>759</v>
      </c>
      <c r="H4">
        <v>0</v>
      </c>
      <c r="I4" t="s">
        <v>760</v>
      </c>
      <c r="J4" t="s">
        <v>761</v>
      </c>
      <c r="K4">
        <v>1</v>
      </c>
      <c r="L4">
        <v>0</v>
      </c>
      <c r="M4" t="s">
        <v>761</v>
      </c>
      <c r="N4" t="s">
        <v>762</v>
      </c>
      <c r="O4" s="68" t="s">
        <v>761</v>
      </c>
      <c r="P4" s="68">
        <v>10</v>
      </c>
      <c r="Q4" s="68">
        <v>0.7</v>
      </c>
      <c r="R4" s="68">
        <v>0.7</v>
      </c>
      <c r="S4" s="68">
        <v>0.7</v>
      </c>
      <c r="T4" s="68">
        <v>0.9</v>
      </c>
      <c r="U4" s="76">
        <f t="shared" si="0"/>
        <v>0.77777777777777768</v>
      </c>
      <c r="V4" s="68">
        <v>1.5</v>
      </c>
      <c r="W4" s="77">
        <v>0.28958333333333336</v>
      </c>
      <c r="X4" s="68" t="s">
        <v>761</v>
      </c>
      <c r="Y4" s="68" t="s">
        <v>761</v>
      </c>
      <c r="Z4" s="320" t="s">
        <v>761</v>
      </c>
      <c r="AA4" s="321" t="s">
        <v>761</v>
      </c>
      <c r="AB4" s="204">
        <v>22.3</v>
      </c>
      <c r="AC4" s="204">
        <v>35.6</v>
      </c>
      <c r="AD4" s="72">
        <v>0.24109589041095886</v>
      </c>
      <c r="AE4" s="72">
        <v>0.14073129251700678</v>
      </c>
      <c r="AF4" s="72">
        <v>11.637458926615555</v>
      </c>
      <c r="AG4" s="75">
        <f>AE4+AF4</f>
        <v>11.778190219132561</v>
      </c>
      <c r="AH4" s="75">
        <f>AI4-AG4</f>
        <v>26.724794474744989</v>
      </c>
      <c r="AI4" s="75">
        <v>38.502984693877551</v>
      </c>
      <c r="AJ4" s="72">
        <v>397.02509502233687</v>
      </c>
      <c r="AK4" s="72">
        <v>69.077211900997767</v>
      </c>
      <c r="AL4" s="72">
        <v>5.7475552949554141</v>
      </c>
      <c r="AM4" s="322">
        <f>AK4+AH4</f>
        <v>95.802006375742764</v>
      </c>
      <c r="AN4" s="322">
        <f>AH4+AF4+AE4+AK4</f>
        <v>107.58019659487532</v>
      </c>
      <c r="AO4" s="72">
        <v>42.171493670886072</v>
      </c>
      <c r="AP4" s="72">
        <v>16.979652995780601</v>
      </c>
      <c r="AQ4" s="72">
        <v>0.71294465191916367</v>
      </c>
      <c r="AR4" s="72">
        <f>AO4+AP4</f>
        <v>59.151146666666676</v>
      </c>
    </row>
    <row r="5" spans="1:48" x14ac:dyDescent="0.2">
      <c r="A5" t="s">
        <v>756</v>
      </c>
      <c r="B5" t="s">
        <v>274</v>
      </c>
      <c r="C5" t="s">
        <v>765</v>
      </c>
      <c r="E5" s="167">
        <v>43297</v>
      </c>
      <c r="F5" t="s">
        <v>758</v>
      </c>
      <c r="G5" t="s">
        <v>759</v>
      </c>
      <c r="H5">
        <v>0</v>
      </c>
      <c r="I5" t="s">
        <v>760</v>
      </c>
      <c r="J5" t="s">
        <v>761</v>
      </c>
      <c r="K5">
        <v>1</v>
      </c>
      <c r="L5">
        <v>0</v>
      </c>
      <c r="M5" t="s">
        <v>761</v>
      </c>
      <c r="N5" t="s">
        <v>762</v>
      </c>
      <c r="O5" s="68" t="s">
        <v>761</v>
      </c>
      <c r="P5" s="68">
        <v>10</v>
      </c>
      <c r="Q5" s="68">
        <v>0.7</v>
      </c>
      <c r="R5" s="68">
        <v>0.7</v>
      </c>
      <c r="S5" s="68">
        <v>0.7</v>
      </c>
      <c r="T5" s="68">
        <v>0.9</v>
      </c>
      <c r="U5" s="76">
        <f t="shared" si="0"/>
        <v>0.77777777777777768</v>
      </c>
      <c r="V5" s="68">
        <v>0.5</v>
      </c>
      <c r="W5" s="77">
        <v>0.2902777777777778</v>
      </c>
      <c r="X5" s="68">
        <v>24.6</v>
      </c>
      <c r="Y5" s="68">
        <v>7.31</v>
      </c>
      <c r="Z5" s="320">
        <v>6.4371052860773261</v>
      </c>
      <c r="AA5" s="321">
        <v>0.93700000000000006</v>
      </c>
      <c r="AB5" s="204">
        <v>22.3</v>
      </c>
      <c r="AC5" s="204">
        <v>35.799999999999997</v>
      </c>
      <c r="AD5" s="68" t="s">
        <v>763</v>
      </c>
      <c r="AE5" s="68" t="s">
        <v>763</v>
      </c>
      <c r="AF5" s="68" t="s">
        <v>763</v>
      </c>
      <c r="AG5" s="68" t="s">
        <v>763</v>
      </c>
      <c r="AH5" s="68" t="s">
        <v>763</v>
      </c>
      <c r="AI5" s="68" t="s">
        <v>763</v>
      </c>
      <c r="AJ5" s="72" t="s">
        <v>763</v>
      </c>
      <c r="AK5" s="72" t="s">
        <v>763</v>
      </c>
      <c r="AL5" s="72" t="s">
        <v>763</v>
      </c>
      <c r="AM5" s="68" t="s">
        <v>763</v>
      </c>
      <c r="AN5" s="68" t="s">
        <v>763</v>
      </c>
      <c r="AO5" s="68" t="s">
        <v>763</v>
      </c>
      <c r="AP5" s="68" t="s">
        <v>763</v>
      </c>
      <c r="AQ5" s="68" t="s">
        <v>763</v>
      </c>
      <c r="AR5" s="68" t="s">
        <v>763</v>
      </c>
    </row>
    <row r="6" spans="1:48" x14ac:dyDescent="0.2">
      <c r="A6" t="s">
        <v>756</v>
      </c>
      <c r="B6" t="s">
        <v>278</v>
      </c>
      <c r="C6" t="s">
        <v>757</v>
      </c>
      <c r="E6" s="167">
        <v>43297</v>
      </c>
      <c r="F6" t="s">
        <v>758</v>
      </c>
      <c r="G6" t="s">
        <v>759</v>
      </c>
      <c r="H6">
        <v>0</v>
      </c>
      <c r="I6" t="s">
        <v>760</v>
      </c>
      <c r="J6" t="s">
        <v>761</v>
      </c>
      <c r="K6">
        <v>1</v>
      </c>
      <c r="L6">
        <v>0</v>
      </c>
      <c r="M6" t="s">
        <v>761</v>
      </c>
      <c r="N6" t="s">
        <v>766</v>
      </c>
      <c r="O6" s="68" t="s">
        <v>761</v>
      </c>
      <c r="P6" s="68">
        <v>10</v>
      </c>
      <c r="Q6" s="68">
        <v>1.1000000000000001</v>
      </c>
      <c r="R6" s="68">
        <v>1.1000000000000001</v>
      </c>
      <c r="S6" s="68">
        <v>1.1000000000000001</v>
      </c>
      <c r="T6" s="68">
        <v>1.5</v>
      </c>
      <c r="U6" s="76">
        <f t="shared" si="0"/>
        <v>0.73333333333333339</v>
      </c>
      <c r="V6" s="68">
        <v>0.15</v>
      </c>
      <c r="W6" s="77">
        <v>0.30902777777777779</v>
      </c>
      <c r="X6" s="68">
        <v>25.5</v>
      </c>
      <c r="Y6" s="68">
        <v>6.1</v>
      </c>
      <c r="Z6" s="320">
        <v>5.6125153324523751</v>
      </c>
      <c r="AA6" s="321">
        <v>0.86399999999999999</v>
      </c>
      <c r="AB6" s="204">
        <v>14.7</v>
      </c>
      <c r="AC6" s="204">
        <v>24.44</v>
      </c>
      <c r="AD6" s="68" t="s">
        <v>763</v>
      </c>
      <c r="AE6" s="68" t="s">
        <v>763</v>
      </c>
      <c r="AF6" s="68" t="s">
        <v>763</v>
      </c>
      <c r="AG6" s="68" t="s">
        <v>763</v>
      </c>
      <c r="AH6" s="68" t="s">
        <v>763</v>
      </c>
      <c r="AI6" s="68" t="s">
        <v>763</v>
      </c>
      <c r="AJ6" s="72" t="s">
        <v>763</v>
      </c>
      <c r="AK6" s="72" t="s">
        <v>763</v>
      </c>
      <c r="AL6" s="72" t="s">
        <v>763</v>
      </c>
      <c r="AM6" s="68" t="s">
        <v>763</v>
      </c>
      <c r="AN6" s="68" t="s">
        <v>763</v>
      </c>
      <c r="AO6" s="68" t="s">
        <v>763</v>
      </c>
      <c r="AP6" s="68" t="s">
        <v>763</v>
      </c>
      <c r="AQ6" s="68" t="s">
        <v>763</v>
      </c>
      <c r="AR6" s="68" t="s">
        <v>763</v>
      </c>
    </row>
    <row r="7" spans="1:48" x14ac:dyDescent="0.2">
      <c r="A7" t="s">
        <v>756</v>
      </c>
      <c r="B7" t="s">
        <v>278</v>
      </c>
      <c r="C7" t="s">
        <v>764</v>
      </c>
      <c r="E7" s="167">
        <v>43297</v>
      </c>
      <c r="F7" t="s">
        <v>758</v>
      </c>
      <c r="G7" t="s">
        <v>759</v>
      </c>
      <c r="H7">
        <v>0</v>
      </c>
      <c r="I7" t="s">
        <v>760</v>
      </c>
      <c r="J7" t="s">
        <v>761</v>
      </c>
      <c r="K7">
        <v>1</v>
      </c>
      <c r="L7">
        <v>0</v>
      </c>
      <c r="M7" t="s">
        <v>761</v>
      </c>
      <c r="N7" t="s">
        <v>766</v>
      </c>
      <c r="O7" s="68" t="s">
        <v>761</v>
      </c>
      <c r="P7" s="68">
        <v>10</v>
      </c>
      <c r="Q7" s="68">
        <v>1.1000000000000001</v>
      </c>
      <c r="R7" s="68">
        <v>1.1000000000000001</v>
      </c>
      <c r="S7" s="68">
        <v>1.1000000000000001</v>
      </c>
      <c r="T7" s="68">
        <v>1.5</v>
      </c>
      <c r="U7" s="76">
        <f t="shared" si="0"/>
        <v>0.73333333333333339</v>
      </c>
      <c r="V7" s="68">
        <v>0.75</v>
      </c>
      <c r="W7" s="77">
        <v>0.30902777777777779</v>
      </c>
      <c r="X7" s="68">
        <v>25.3</v>
      </c>
      <c r="Y7" s="68">
        <v>4.88</v>
      </c>
      <c r="Z7" s="320">
        <v>4.2274228834515339</v>
      </c>
      <c r="AA7" s="321">
        <v>0.69799999999999995</v>
      </c>
      <c r="AB7" s="204">
        <v>25.3</v>
      </c>
      <c r="AC7" s="204">
        <v>39.799999999999997</v>
      </c>
      <c r="AD7" s="72">
        <v>0.05</v>
      </c>
      <c r="AE7" s="72">
        <v>0.14073129251700678</v>
      </c>
      <c r="AF7" s="72">
        <v>2.4112814895947428</v>
      </c>
      <c r="AG7" s="75">
        <f>AE7+AF7</f>
        <v>2.5520127821117495</v>
      </c>
      <c r="AH7" s="75">
        <f>AI7-AG7</f>
        <v>23.22775762605152</v>
      </c>
      <c r="AI7" s="75">
        <v>25.779770408163269</v>
      </c>
      <c r="AJ7" s="72">
        <v>190.4579762416474</v>
      </c>
      <c r="AK7" s="72">
        <v>32.673033342442672</v>
      </c>
      <c r="AL7" s="72">
        <v>5.8292101086996455</v>
      </c>
      <c r="AM7" s="322">
        <f>AK7+AH7</f>
        <v>55.900790968494192</v>
      </c>
      <c r="AN7" s="322">
        <f>AH7+AF7+AE7+AK7</f>
        <v>58.452803750605938</v>
      </c>
      <c r="AO7" s="72">
        <v>20.093316455696204</v>
      </c>
      <c r="AP7" s="72">
        <v>15.923870210970472</v>
      </c>
      <c r="AQ7" s="72">
        <v>0.55788134263946398</v>
      </c>
      <c r="AR7" s="72">
        <f>AO7+AP7</f>
        <v>36.017186666666674</v>
      </c>
    </row>
    <row r="8" spans="1:48" x14ac:dyDescent="0.2">
      <c r="A8" t="s">
        <v>756</v>
      </c>
      <c r="B8" t="s">
        <v>278</v>
      </c>
      <c r="C8" t="s">
        <v>765</v>
      </c>
      <c r="E8" s="167">
        <v>43297</v>
      </c>
      <c r="F8" t="s">
        <v>758</v>
      </c>
      <c r="G8" t="s">
        <v>759</v>
      </c>
      <c r="H8">
        <v>0</v>
      </c>
      <c r="I8" t="s">
        <v>760</v>
      </c>
      <c r="J8" t="s">
        <v>761</v>
      </c>
      <c r="K8">
        <v>1</v>
      </c>
      <c r="L8">
        <v>0</v>
      </c>
      <c r="M8" t="s">
        <v>761</v>
      </c>
      <c r="N8" t="s">
        <v>766</v>
      </c>
      <c r="O8" s="68" t="s">
        <v>761</v>
      </c>
      <c r="P8" s="68">
        <v>10</v>
      </c>
      <c r="Q8" s="68">
        <v>1.1000000000000001</v>
      </c>
      <c r="R8" s="68">
        <v>1.1000000000000001</v>
      </c>
      <c r="S8" s="68">
        <v>1.1000000000000001</v>
      </c>
      <c r="T8" s="68">
        <v>1.5</v>
      </c>
      <c r="U8" s="76">
        <f t="shared" si="0"/>
        <v>0.73333333333333339</v>
      </c>
      <c r="V8" s="68">
        <v>1</v>
      </c>
      <c r="W8" s="77">
        <v>0.30902777777777779</v>
      </c>
      <c r="X8" s="68">
        <v>24.7</v>
      </c>
      <c r="Y8" s="68">
        <v>4.3499999999999996</v>
      </c>
      <c r="Z8" s="320">
        <v>3.7169421683324826</v>
      </c>
      <c r="AA8" s="321">
        <v>0.622</v>
      </c>
      <c r="AB8" s="204">
        <v>27.6</v>
      </c>
      <c r="AC8" s="204">
        <v>43.3</v>
      </c>
      <c r="AD8" s="68" t="s">
        <v>763</v>
      </c>
      <c r="AE8" s="68" t="s">
        <v>763</v>
      </c>
      <c r="AF8" s="68" t="s">
        <v>763</v>
      </c>
      <c r="AG8" s="68" t="s">
        <v>763</v>
      </c>
      <c r="AH8" s="68" t="s">
        <v>763</v>
      </c>
      <c r="AI8" s="68" t="s">
        <v>763</v>
      </c>
      <c r="AJ8" s="72" t="s">
        <v>763</v>
      </c>
      <c r="AK8" s="72" t="s">
        <v>763</v>
      </c>
      <c r="AL8" s="72" t="s">
        <v>763</v>
      </c>
      <c r="AM8" s="68" t="s">
        <v>763</v>
      </c>
      <c r="AN8" s="68" t="s">
        <v>763</v>
      </c>
      <c r="AO8" s="68" t="s">
        <v>763</v>
      </c>
      <c r="AP8" s="68" t="s">
        <v>763</v>
      </c>
      <c r="AQ8" s="68" t="s">
        <v>763</v>
      </c>
      <c r="AR8" s="68" t="s">
        <v>763</v>
      </c>
    </row>
    <row r="9" spans="1:48" x14ac:dyDescent="0.2">
      <c r="A9" t="s">
        <v>756</v>
      </c>
      <c r="B9" t="s">
        <v>280</v>
      </c>
      <c r="C9" t="s">
        <v>757</v>
      </c>
      <c r="E9" s="167">
        <v>43297</v>
      </c>
      <c r="F9" t="s">
        <v>758</v>
      </c>
      <c r="G9" t="s">
        <v>759</v>
      </c>
      <c r="H9">
        <v>0</v>
      </c>
      <c r="I9" t="s">
        <v>760</v>
      </c>
      <c r="J9" t="s">
        <v>761</v>
      </c>
      <c r="K9">
        <v>1</v>
      </c>
      <c r="L9">
        <v>0</v>
      </c>
      <c r="M9" t="s">
        <v>761</v>
      </c>
      <c r="N9" t="s">
        <v>767</v>
      </c>
      <c r="O9" s="68" t="s">
        <v>761</v>
      </c>
      <c r="P9" s="68">
        <v>10</v>
      </c>
      <c r="Q9" s="68">
        <v>0.9</v>
      </c>
      <c r="R9" s="68">
        <v>0.9</v>
      </c>
      <c r="S9" s="68">
        <v>0.9</v>
      </c>
      <c r="T9" s="68">
        <v>3.3</v>
      </c>
      <c r="U9" s="76">
        <f t="shared" si="0"/>
        <v>0.27272727272727276</v>
      </c>
      <c r="V9" s="68">
        <v>0.15</v>
      </c>
      <c r="W9" s="77">
        <v>0.32291666666666669</v>
      </c>
      <c r="X9" s="68">
        <v>25.1</v>
      </c>
      <c r="Y9" s="68">
        <v>5.96</v>
      </c>
      <c r="Z9" s="320">
        <v>5.0574271269128426</v>
      </c>
      <c r="AA9" s="321">
        <v>0.85299999999999998</v>
      </c>
      <c r="AB9" s="204">
        <v>28.9</v>
      </c>
      <c r="AC9" s="204">
        <v>45.1</v>
      </c>
      <c r="AD9" s="68" t="s">
        <v>763</v>
      </c>
      <c r="AE9" s="68" t="s">
        <v>763</v>
      </c>
      <c r="AF9" s="68" t="s">
        <v>763</v>
      </c>
      <c r="AG9" s="68" t="s">
        <v>763</v>
      </c>
      <c r="AH9" s="68" t="s">
        <v>763</v>
      </c>
      <c r="AI9" s="68" t="s">
        <v>763</v>
      </c>
      <c r="AJ9" s="72" t="s">
        <v>763</v>
      </c>
      <c r="AK9" s="72" t="s">
        <v>763</v>
      </c>
      <c r="AL9" s="72" t="s">
        <v>763</v>
      </c>
      <c r="AM9" s="68" t="s">
        <v>763</v>
      </c>
      <c r="AN9" s="68" t="s">
        <v>763</v>
      </c>
      <c r="AO9" s="68" t="s">
        <v>763</v>
      </c>
      <c r="AP9" s="68" t="s">
        <v>763</v>
      </c>
      <c r="AQ9" s="68" t="s">
        <v>763</v>
      </c>
      <c r="AR9" s="68" t="s">
        <v>763</v>
      </c>
    </row>
    <row r="10" spans="1:48" x14ac:dyDescent="0.2">
      <c r="A10" t="s">
        <v>756</v>
      </c>
      <c r="B10" t="s">
        <v>280</v>
      </c>
      <c r="C10" t="s">
        <v>764</v>
      </c>
      <c r="E10" s="167">
        <v>43297</v>
      </c>
      <c r="F10" t="s">
        <v>758</v>
      </c>
      <c r="G10" t="s">
        <v>759</v>
      </c>
      <c r="H10">
        <v>0</v>
      </c>
      <c r="I10" t="s">
        <v>760</v>
      </c>
      <c r="J10" t="s">
        <v>761</v>
      </c>
      <c r="K10">
        <v>1</v>
      </c>
      <c r="L10">
        <v>0</v>
      </c>
      <c r="M10" t="s">
        <v>761</v>
      </c>
      <c r="N10" t="s">
        <v>767</v>
      </c>
      <c r="O10" s="68" t="s">
        <v>761</v>
      </c>
      <c r="P10" s="68">
        <v>10</v>
      </c>
      <c r="Q10" s="68">
        <v>0.9</v>
      </c>
      <c r="R10" s="68">
        <v>0.9</v>
      </c>
      <c r="S10" s="68">
        <v>0.9</v>
      </c>
      <c r="T10" s="68">
        <v>3.3</v>
      </c>
      <c r="U10" s="76">
        <f t="shared" si="0"/>
        <v>0.27272727272727276</v>
      </c>
      <c r="V10" s="68">
        <v>1.5</v>
      </c>
      <c r="W10" s="77">
        <v>0.32291666666666669</v>
      </c>
      <c r="X10" s="68">
        <v>25.1</v>
      </c>
      <c r="Y10" s="68">
        <v>5.94</v>
      </c>
      <c r="Z10" s="320">
        <v>5.0404558949433369</v>
      </c>
      <c r="AA10" s="321">
        <v>0.84899999999999998</v>
      </c>
      <c r="AB10" s="204">
        <v>28.9</v>
      </c>
      <c r="AC10" s="204">
        <v>44.9</v>
      </c>
      <c r="AD10" s="72">
        <v>0.13424657534246573</v>
      </c>
      <c r="AE10" s="72">
        <v>0.18303571428571419</v>
      </c>
      <c r="AF10" s="72">
        <v>0.11358159912376781</v>
      </c>
      <c r="AG10" s="75">
        <f>AE10+AF10</f>
        <v>0.296617313409482</v>
      </c>
      <c r="AH10" s="75">
        <f>AI10-AG10</f>
        <v>17.33423727842726</v>
      </c>
      <c r="AI10" s="75">
        <v>17.630854591836741</v>
      </c>
      <c r="AJ10" s="72">
        <v>191.28423324097847</v>
      </c>
      <c r="AK10" s="72">
        <v>27.388758738881432</v>
      </c>
      <c r="AL10" s="72">
        <v>6.9840417035558797</v>
      </c>
      <c r="AM10" s="322">
        <f>AK10+AH10</f>
        <v>44.722996017308688</v>
      </c>
      <c r="AN10" s="322">
        <f>AH10+AF10+AE10+AK10</f>
        <v>45.019613330718173</v>
      </c>
      <c r="AO10" s="72">
        <v>10.078379746835443</v>
      </c>
      <c r="AP10" s="72">
        <v>9.2345269198312288</v>
      </c>
      <c r="AQ10" s="72">
        <v>0.52184686234881139</v>
      </c>
      <c r="AR10" s="72">
        <f>AO10+AP10</f>
        <v>19.31290666666667</v>
      </c>
    </row>
    <row r="11" spans="1:48" x14ac:dyDescent="0.2">
      <c r="A11" t="s">
        <v>756</v>
      </c>
      <c r="B11" t="s">
        <v>280</v>
      </c>
      <c r="C11" t="s">
        <v>765</v>
      </c>
      <c r="E11" s="167">
        <v>43297</v>
      </c>
      <c r="F11" t="s">
        <v>758</v>
      </c>
      <c r="G11" t="s">
        <v>759</v>
      </c>
      <c r="H11">
        <v>0</v>
      </c>
      <c r="I11" t="s">
        <v>760</v>
      </c>
      <c r="J11" t="s">
        <v>761</v>
      </c>
      <c r="K11">
        <v>1</v>
      </c>
      <c r="L11">
        <v>0</v>
      </c>
      <c r="M11" t="s">
        <v>761</v>
      </c>
      <c r="N11" t="s">
        <v>767</v>
      </c>
      <c r="O11" s="68" t="s">
        <v>761</v>
      </c>
      <c r="P11" s="68">
        <v>10</v>
      </c>
      <c r="Q11" s="68">
        <v>0.9</v>
      </c>
      <c r="R11" s="68">
        <v>0.9</v>
      </c>
      <c r="S11" s="68">
        <v>0.9</v>
      </c>
      <c r="T11" s="68">
        <v>3.3</v>
      </c>
      <c r="U11" s="76">
        <f t="shared" si="0"/>
        <v>0.27272727272727276</v>
      </c>
      <c r="V11" s="68">
        <v>2.5</v>
      </c>
      <c r="W11" s="77">
        <v>0.32291666666666669</v>
      </c>
      <c r="X11" s="68">
        <v>25.1</v>
      </c>
      <c r="Y11" s="68">
        <v>5.87</v>
      </c>
      <c r="Z11" s="320">
        <v>5.037985136146057</v>
      </c>
      <c r="AA11" s="321">
        <v>0.83899999999999997</v>
      </c>
      <c r="AB11" s="204">
        <v>26.9</v>
      </c>
      <c r="AC11" s="204">
        <v>42.4</v>
      </c>
      <c r="AD11" s="68" t="s">
        <v>763</v>
      </c>
      <c r="AE11" s="68" t="s">
        <v>763</v>
      </c>
      <c r="AF11" s="68" t="s">
        <v>763</v>
      </c>
      <c r="AG11" s="68" t="s">
        <v>763</v>
      </c>
      <c r="AH11" s="68" t="s">
        <v>763</v>
      </c>
      <c r="AI11" s="68" t="s">
        <v>763</v>
      </c>
      <c r="AJ11" s="72" t="s">
        <v>763</v>
      </c>
      <c r="AK11" s="72" t="s">
        <v>763</v>
      </c>
      <c r="AL11" s="72" t="s">
        <v>763</v>
      </c>
      <c r="AM11" s="68" t="s">
        <v>763</v>
      </c>
      <c r="AN11" s="68" t="s">
        <v>763</v>
      </c>
      <c r="AO11" s="68" t="s">
        <v>763</v>
      </c>
      <c r="AP11" s="68" t="s">
        <v>763</v>
      </c>
      <c r="AQ11" s="68" t="s">
        <v>763</v>
      </c>
      <c r="AR11" s="68" t="s">
        <v>763</v>
      </c>
    </row>
    <row r="12" spans="1:48" x14ac:dyDescent="0.2">
      <c r="A12" t="s">
        <v>756</v>
      </c>
      <c r="B12" t="s">
        <v>282</v>
      </c>
      <c r="C12" t="s">
        <v>757</v>
      </c>
      <c r="E12" s="167">
        <v>43297</v>
      </c>
      <c r="F12" t="s">
        <v>768</v>
      </c>
      <c r="G12" t="s">
        <v>759</v>
      </c>
      <c r="H12">
        <v>0</v>
      </c>
      <c r="I12" t="s">
        <v>760</v>
      </c>
      <c r="J12" t="s">
        <v>761</v>
      </c>
      <c r="K12">
        <v>1</v>
      </c>
      <c r="L12">
        <v>0</v>
      </c>
      <c r="M12" t="s">
        <v>761</v>
      </c>
      <c r="N12" t="s">
        <v>767</v>
      </c>
      <c r="O12" s="68" t="s">
        <v>761</v>
      </c>
      <c r="P12" s="68">
        <v>10</v>
      </c>
      <c r="Q12" s="68">
        <v>0.9</v>
      </c>
      <c r="R12" s="68">
        <v>0.9</v>
      </c>
      <c r="S12" s="68">
        <v>0.9</v>
      </c>
      <c r="T12" s="68">
        <v>1.2</v>
      </c>
      <c r="U12" s="76">
        <f t="shared" si="0"/>
        <v>0.75</v>
      </c>
      <c r="V12" s="68">
        <v>0.15</v>
      </c>
      <c r="W12" s="77">
        <v>0.36180555555555555</v>
      </c>
      <c r="X12" s="68">
        <v>26.2</v>
      </c>
      <c r="Y12" s="68">
        <v>6.4</v>
      </c>
      <c r="Z12" s="320">
        <v>5.5554676414774686</v>
      </c>
      <c r="AA12" s="321">
        <v>0.92800000000000005</v>
      </c>
      <c r="AB12" s="204">
        <v>25.1</v>
      </c>
      <c r="AC12" s="204">
        <v>39.799999999999997</v>
      </c>
      <c r="AD12" s="68" t="s">
        <v>763</v>
      </c>
      <c r="AE12" s="68" t="s">
        <v>763</v>
      </c>
      <c r="AF12" s="68" t="s">
        <v>763</v>
      </c>
      <c r="AG12" s="68" t="s">
        <v>763</v>
      </c>
      <c r="AH12" s="68" t="s">
        <v>763</v>
      </c>
      <c r="AI12" s="68" t="s">
        <v>763</v>
      </c>
      <c r="AJ12" s="72" t="s">
        <v>763</v>
      </c>
      <c r="AK12" s="72" t="s">
        <v>763</v>
      </c>
      <c r="AL12" s="72" t="s">
        <v>763</v>
      </c>
      <c r="AM12" s="68" t="s">
        <v>763</v>
      </c>
      <c r="AN12" s="68" t="s">
        <v>763</v>
      </c>
      <c r="AO12" s="68" t="s">
        <v>763</v>
      </c>
      <c r="AP12" s="68" t="s">
        <v>763</v>
      </c>
      <c r="AQ12" s="68" t="s">
        <v>763</v>
      </c>
      <c r="AR12" s="68" t="s">
        <v>763</v>
      </c>
    </row>
    <row r="13" spans="1:48" x14ac:dyDescent="0.2">
      <c r="A13" t="s">
        <v>756</v>
      </c>
      <c r="B13" t="s">
        <v>282</v>
      </c>
      <c r="C13" t="s">
        <v>764</v>
      </c>
      <c r="E13" s="167">
        <v>43297</v>
      </c>
      <c r="F13" t="s">
        <v>768</v>
      </c>
      <c r="G13" t="s">
        <v>759</v>
      </c>
      <c r="H13">
        <v>0</v>
      </c>
      <c r="I13" t="s">
        <v>760</v>
      </c>
      <c r="J13" t="s">
        <v>761</v>
      </c>
      <c r="K13">
        <v>1</v>
      </c>
      <c r="L13">
        <v>0</v>
      </c>
      <c r="M13" t="s">
        <v>761</v>
      </c>
      <c r="N13" t="s">
        <v>767</v>
      </c>
      <c r="O13" s="68" t="s">
        <v>761</v>
      </c>
      <c r="P13" s="68">
        <v>10</v>
      </c>
      <c r="Q13" s="68">
        <v>0.9</v>
      </c>
      <c r="R13" s="68">
        <v>0.9</v>
      </c>
      <c r="S13" s="68">
        <v>0.9</v>
      </c>
      <c r="T13" s="68">
        <v>1.2</v>
      </c>
      <c r="U13" s="76">
        <f t="shared" si="0"/>
        <v>0.75</v>
      </c>
      <c r="V13" s="68">
        <v>0.5</v>
      </c>
      <c r="W13" s="77">
        <v>0.36180555555555555</v>
      </c>
      <c r="X13" s="68">
        <v>26.3</v>
      </c>
      <c r="Y13" s="68">
        <v>5.49</v>
      </c>
      <c r="Z13" s="320">
        <v>4.6467063193197466</v>
      </c>
      <c r="AA13" s="321">
        <v>0.79200000000000004</v>
      </c>
      <c r="AB13" s="204">
        <v>29.6</v>
      </c>
      <c r="AC13" s="204">
        <v>45.9</v>
      </c>
      <c r="AD13" s="72">
        <v>2.7397260273972594E-2</v>
      </c>
      <c r="AE13" s="72">
        <v>0.14073129251700678</v>
      </c>
      <c r="AF13" s="72">
        <v>8.2672999999999996E-2</v>
      </c>
      <c r="AG13" s="75">
        <f>AE13+AF13</f>
        <v>0.22340429251700678</v>
      </c>
      <c r="AH13" s="75">
        <f>AI13-AG13</f>
        <v>24.496095707482993</v>
      </c>
      <c r="AI13" s="75">
        <v>24.7195</v>
      </c>
      <c r="AJ13" s="72">
        <v>260.51194641410154</v>
      </c>
      <c r="AK13" s="72">
        <v>42.467114790207226</v>
      </c>
      <c r="AL13" s="72">
        <v>6.1344394998591882</v>
      </c>
      <c r="AM13" s="322">
        <f>AK13+AH13</f>
        <v>66.963210497690227</v>
      </c>
      <c r="AN13" s="322">
        <f>AH13+AF13+AE13+AK13</f>
        <v>67.18661479020723</v>
      </c>
      <c r="AO13" s="72">
        <v>23.419544303797476</v>
      </c>
      <c r="AP13" s="72">
        <v>20.917562362869194</v>
      </c>
      <c r="AQ13" s="72">
        <v>0.52821543994445297</v>
      </c>
      <c r="AR13" s="72">
        <f>AO13+AP13</f>
        <v>44.337106666666671</v>
      </c>
    </row>
    <row r="14" spans="1:48" x14ac:dyDescent="0.2">
      <c r="A14" t="s">
        <v>756</v>
      </c>
      <c r="B14" t="s">
        <v>282</v>
      </c>
      <c r="C14" t="s">
        <v>765</v>
      </c>
      <c r="E14" s="167">
        <v>43297</v>
      </c>
      <c r="F14" t="s">
        <v>768</v>
      </c>
      <c r="G14" t="s">
        <v>759</v>
      </c>
      <c r="H14">
        <v>0</v>
      </c>
      <c r="I14" t="s">
        <v>760</v>
      </c>
      <c r="J14" t="s">
        <v>761</v>
      </c>
      <c r="K14">
        <v>1</v>
      </c>
      <c r="L14">
        <v>0</v>
      </c>
      <c r="M14" t="s">
        <v>761</v>
      </c>
      <c r="N14" t="s">
        <v>767</v>
      </c>
      <c r="O14" s="68" t="s">
        <v>761</v>
      </c>
      <c r="P14" s="68">
        <v>10</v>
      </c>
      <c r="Q14" s="68">
        <v>0.9</v>
      </c>
      <c r="R14" s="68">
        <v>0.9</v>
      </c>
      <c r="S14" s="68">
        <v>0.9</v>
      </c>
      <c r="T14" s="68">
        <v>1.2</v>
      </c>
      <c r="U14" s="76">
        <f t="shared" si="0"/>
        <v>0.75</v>
      </c>
      <c r="V14" s="68">
        <v>1</v>
      </c>
      <c r="W14" s="77">
        <v>0.36180555555555555</v>
      </c>
      <c r="X14" s="68">
        <v>25.9</v>
      </c>
      <c r="Y14" s="68">
        <v>5.71</v>
      </c>
      <c r="Z14" s="320">
        <v>4.885539344272682</v>
      </c>
      <c r="AA14" s="321">
        <v>0.83199999999999996</v>
      </c>
      <c r="AB14" s="204">
        <v>27.6</v>
      </c>
      <c r="AC14" s="204">
        <v>43.2</v>
      </c>
      <c r="AD14" s="68" t="s">
        <v>763</v>
      </c>
      <c r="AE14" s="68" t="s">
        <v>763</v>
      </c>
      <c r="AF14" s="68" t="s">
        <v>763</v>
      </c>
      <c r="AG14" s="68" t="s">
        <v>763</v>
      </c>
      <c r="AH14" s="68" t="s">
        <v>763</v>
      </c>
      <c r="AI14" s="68" t="s">
        <v>763</v>
      </c>
      <c r="AJ14" s="72" t="s">
        <v>763</v>
      </c>
      <c r="AK14" s="72" t="s">
        <v>763</v>
      </c>
      <c r="AL14" s="72" t="s">
        <v>763</v>
      </c>
      <c r="AM14" s="68" t="s">
        <v>763</v>
      </c>
      <c r="AN14" s="68" t="s">
        <v>763</v>
      </c>
      <c r="AO14" s="68" t="s">
        <v>763</v>
      </c>
      <c r="AP14" s="68" t="s">
        <v>763</v>
      </c>
      <c r="AQ14" s="68" t="s">
        <v>763</v>
      </c>
      <c r="AR14" s="68" t="s">
        <v>763</v>
      </c>
    </row>
    <row r="15" spans="1:48" x14ac:dyDescent="0.2">
      <c r="A15" t="s">
        <v>756</v>
      </c>
      <c r="B15" t="s">
        <v>284</v>
      </c>
      <c r="C15" t="s">
        <v>757</v>
      </c>
      <c r="E15" s="167">
        <v>43297</v>
      </c>
      <c r="F15" t="s">
        <v>768</v>
      </c>
      <c r="G15" t="s">
        <v>759</v>
      </c>
      <c r="H15">
        <v>0</v>
      </c>
      <c r="I15" t="s">
        <v>760</v>
      </c>
      <c r="J15" t="s">
        <v>761</v>
      </c>
      <c r="K15">
        <v>1</v>
      </c>
      <c r="L15">
        <v>0</v>
      </c>
      <c r="M15" t="s">
        <v>761</v>
      </c>
      <c r="N15" t="s">
        <v>769</v>
      </c>
      <c r="O15" s="68" t="s">
        <v>761</v>
      </c>
      <c r="P15" s="68">
        <v>10</v>
      </c>
      <c r="Q15" s="68">
        <v>0.7</v>
      </c>
      <c r="R15" s="68">
        <v>0.7</v>
      </c>
      <c r="S15" s="68">
        <v>0.7</v>
      </c>
      <c r="T15" s="68">
        <v>1.4</v>
      </c>
      <c r="U15" s="76">
        <f t="shared" si="0"/>
        <v>0.5</v>
      </c>
      <c r="V15" s="68">
        <v>0.15</v>
      </c>
      <c r="W15" s="77">
        <v>0.35000000000000003</v>
      </c>
      <c r="X15" s="68">
        <v>26.1</v>
      </c>
      <c r="Y15" s="68">
        <v>5.55</v>
      </c>
      <c r="Z15" s="320">
        <v>4.7819501178323955</v>
      </c>
      <c r="AA15" s="321">
        <v>0.80400000000000005</v>
      </c>
      <c r="AB15" s="204">
        <v>26.4</v>
      </c>
      <c r="AC15" s="204">
        <v>41.6</v>
      </c>
      <c r="AD15" s="68" t="s">
        <v>763</v>
      </c>
      <c r="AE15" s="68" t="s">
        <v>763</v>
      </c>
      <c r="AF15" s="68" t="s">
        <v>763</v>
      </c>
      <c r="AG15" s="68" t="s">
        <v>763</v>
      </c>
      <c r="AH15" s="68" t="s">
        <v>763</v>
      </c>
      <c r="AI15" s="68" t="s">
        <v>763</v>
      </c>
      <c r="AJ15" s="72" t="s">
        <v>763</v>
      </c>
      <c r="AK15" s="72" t="s">
        <v>763</v>
      </c>
      <c r="AL15" s="72" t="s">
        <v>763</v>
      </c>
      <c r="AM15" s="68" t="s">
        <v>763</v>
      </c>
      <c r="AN15" s="68" t="s">
        <v>763</v>
      </c>
      <c r="AO15" s="68" t="s">
        <v>763</v>
      </c>
      <c r="AP15" s="68" t="s">
        <v>763</v>
      </c>
      <c r="AQ15" s="68" t="s">
        <v>763</v>
      </c>
      <c r="AR15" s="68" t="s">
        <v>763</v>
      </c>
    </row>
    <row r="16" spans="1:48" x14ac:dyDescent="0.2">
      <c r="A16" t="s">
        <v>756</v>
      </c>
      <c r="B16" t="s">
        <v>284</v>
      </c>
      <c r="C16" t="s">
        <v>764</v>
      </c>
      <c r="E16" s="167">
        <v>43297</v>
      </c>
      <c r="F16" t="s">
        <v>768</v>
      </c>
      <c r="G16" t="s">
        <v>759</v>
      </c>
      <c r="H16">
        <v>0</v>
      </c>
      <c r="I16" t="s">
        <v>760</v>
      </c>
      <c r="J16" t="s">
        <v>761</v>
      </c>
      <c r="K16">
        <v>1</v>
      </c>
      <c r="L16">
        <v>0</v>
      </c>
      <c r="M16" t="s">
        <v>761</v>
      </c>
      <c r="N16" t="s">
        <v>769</v>
      </c>
      <c r="O16" s="68" t="s">
        <v>761</v>
      </c>
      <c r="P16" s="68">
        <v>10</v>
      </c>
      <c r="Q16" s="68">
        <v>0.7</v>
      </c>
      <c r="R16" s="68">
        <v>0.7</v>
      </c>
      <c r="S16" s="68">
        <v>0.7</v>
      </c>
      <c r="T16" s="68">
        <v>1.4</v>
      </c>
      <c r="U16" s="76">
        <f t="shared" si="0"/>
        <v>0.5</v>
      </c>
      <c r="V16" s="68">
        <v>0.5</v>
      </c>
      <c r="W16" s="77">
        <v>0.35000000000000003</v>
      </c>
      <c r="X16" s="68">
        <v>26.2</v>
      </c>
      <c r="Y16" s="68">
        <v>5.62</v>
      </c>
      <c r="Z16" s="320">
        <v>4.7401185906955243</v>
      </c>
      <c r="AA16" s="321">
        <v>0.82499999999999996</v>
      </c>
      <c r="AB16" s="204">
        <v>30.2</v>
      </c>
      <c r="AC16" s="204">
        <v>46.8</v>
      </c>
      <c r="AD16" s="72">
        <v>0.05</v>
      </c>
      <c r="AE16" s="72">
        <v>9.8426870748299145E-2</v>
      </c>
      <c r="AF16" s="72">
        <v>0.13778751369112816</v>
      </c>
      <c r="AG16" s="75">
        <f>AE16+AF16</f>
        <v>0.2362143844394273</v>
      </c>
      <c r="AH16" s="75">
        <f>AI16-AG16</f>
        <v>19.515175921683024</v>
      </c>
      <c r="AI16" s="75">
        <v>19.751390306122453</v>
      </c>
      <c r="AJ16" s="72">
        <v>217.41747979273885</v>
      </c>
      <c r="AK16" s="72">
        <v>33.848714543922831</v>
      </c>
      <c r="AL16" s="72">
        <v>6.4232123057616608</v>
      </c>
      <c r="AM16" s="322">
        <f>AK16+AH16</f>
        <v>53.363890465605856</v>
      </c>
      <c r="AN16" s="322">
        <f>AH16+AF16+AE16+AK16</f>
        <v>53.600104850045284</v>
      </c>
      <c r="AO16" s="72">
        <v>23.455797468354429</v>
      </c>
      <c r="AP16" s="72">
        <v>10.334629198312239</v>
      </c>
      <c r="AQ16" s="72">
        <v>0.69415511380603345</v>
      </c>
      <c r="AR16" s="72">
        <f>AO16+AP16</f>
        <v>33.790426666666669</v>
      </c>
    </row>
    <row r="17" spans="1:44" x14ac:dyDescent="0.2">
      <c r="A17" t="s">
        <v>756</v>
      </c>
      <c r="B17" t="s">
        <v>284</v>
      </c>
      <c r="C17" t="s">
        <v>765</v>
      </c>
      <c r="E17" s="167">
        <v>43297</v>
      </c>
      <c r="F17" t="s">
        <v>768</v>
      </c>
      <c r="G17" t="s">
        <v>759</v>
      </c>
      <c r="H17">
        <v>0</v>
      </c>
      <c r="I17" t="s">
        <v>760</v>
      </c>
      <c r="J17" t="s">
        <v>761</v>
      </c>
      <c r="K17">
        <v>1</v>
      </c>
      <c r="L17">
        <v>0</v>
      </c>
      <c r="M17" t="s">
        <v>761</v>
      </c>
      <c r="N17" t="s">
        <v>769</v>
      </c>
      <c r="O17" s="68" t="s">
        <v>761</v>
      </c>
      <c r="P17" s="68">
        <v>10</v>
      </c>
      <c r="Q17" s="68">
        <v>0.7</v>
      </c>
      <c r="R17" s="68">
        <v>0.7</v>
      </c>
      <c r="S17" s="68">
        <v>0.7</v>
      </c>
      <c r="T17" s="68">
        <v>1.4</v>
      </c>
      <c r="U17" s="76">
        <f t="shared" si="0"/>
        <v>0.5</v>
      </c>
      <c r="V17" s="68">
        <v>1</v>
      </c>
      <c r="W17" s="77">
        <v>0.35000000000000003</v>
      </c>
      <c r="X17" s="68">
        <v>25.1</v>
      </c>
      <c r="Y17" s="68">
        <v>5.48</v>
      </c>
      <c r="Z17" s="320">
        <v>4.6659980657414177</v>
      </c>
      <c r="AA17" s="321">
        <v>0.79400000000000004</v>
      </c>
      <c r="AB17" s="204">
        <v>28.3</v>
      </c>
      <c r="AC17" s="204">
        <v>44.4</v>
      </c>
      <c r="AD17" s="68" t="s">
        <v>763</v>
      </c>
      <c r="AE17" s="68" t="s">
        <v>763</v>
      </c>
      <c r="AF17" s="68" t="s">
        <v>763</v>
      </c>
      <c r="AG17" s="68" t="s">
        <v>763</v>
      </c>
      <c r="AH17" s="68" t="s">
        <v>763</v>
      </c>
      <c r="AI17" s="68" t="s">
        <v>763</v>
      </c>
      <c r="AJ17" s="72" t="s">
        <v>763</v>
      </c>
      <c r="AK17" s="72" t="s">
        <v>763</v>
      </c>
      <c r="AL17" s="72" t="s">
        <v>763</v>
      </c>
      <c r="AM17" s="68" t="s">
        <v>763</v>
      </c>
      <c r="AN17" s="68" t="s">
        <v>763</v>
      </c>
      <c r="AO17" s="68" t="s">
        <v>763</v>
      </c>
      <c r="AP17" s="68" t="s">
        <v>763</v>
      </c>
      <c r="AQ17" s="68" t="s">
        <v>763</v>
      </c>
      <c r="AR17" s="68" t="s">
        <v>763</v>
      </c>
    </row>
    <row r="18" spans="1:44" x14ac:dyDescent="0.2">
      <c r="A18" t="s">
        <v>756</v>
      </c>
      <c r="B18" t="s">
        <v>286</v>
      </c>
      <c r="C18" t="s">
        <v>757</v>
      </c>
      <c r="E18" s="167">
        <v>43297</v>
      </c>
      <c r="F18" t="s">
        <v>768</v>
      </c>
      <c r="G18" t="s">
        <v>759</v>
      </c>
      <c r="H18">
        <v>0</v>
      </c>
      <c r="I18" t="s">
        <v>760</v>
      </c>
      <c r="J18" t="s">
        <v>761</v>
      </c>
      <c r="K18">
        <v>1</v>
      </c>
      <c r="L18">
        <v>0</v>
      </c>
      <c r="M18" t="s">
        <v>761</v>
      </c>
      <c r="N18" t="s">
        <v>770</v>
      </c>
      <c r="O18" s="68" t="s">
        <v>761</v>
      </c>
      <c r="P18" s="68">
        <v>10</v>
      </c>
      <c r="Q18" s="68">
        <v>1.2</v>
      </c>
      <c r="R18" s="68">
        <v>1.2</v>
      </c>
      <c r="S18" s="68">
        <v>1.2</v>
      </c>
      <c r="T18" s="68">
        <v>1.2</v>
      </c>
      <c r="U18" s="76">
        <f t="shared" si="0"/>
        <v>1</v>
      </c>
      <c r="V18" s="68">
        <v>0.15</v>
      </c>
      <c r="W18" s="77">
        <v>0.33888888888888885</v>
      </c>
      <c r="X18" s="68">
        <v>24.7</v>
      </c>
      <c r="Y18" s="68">
        <v>6.21</v>
      </c>
      <c r="Z18" s="320">
        <v>5.2911584332688379</v>
      </c>
      <c r="AA18" s="321">
        <v>0.88800000000000001</v>
      </c>
      <c r="AB18" s="204">
        <v>28.1</v>
      </c>
      <c r="AC18" s="204">
        <v>44</v>
      </c>
      <c r="AD18" s="68" t="s">
        <v>763</v>
      </c>
      <c r="AE18" s="68" t="s">
        <v>763</v>
      </c>
      <c r="AF18" s="68" t="s">
        <v>763</v>
      </c>
      <c r="AG18" s="68" t="s">
        <v>763</v>
      </c>
      <c r="AH18" s="68" t="s">
        <v>763</v>
      </c>
      <c r="AI18" s="68" t="s">
        <v>763</v>
      </c>
      <c r="AJ18" s="72" t="s">
        <v>763</v>
      </c>
      <c r="AK18" s="72" t="s">
        <v>763</v>
      </c>
      <c r="AL18" s="72" t="s">
        <v>763</v>
      </c>
      <c r="AM18" s="68" t="s">
        <v>763</v>
      </c>
      <c r="AN18" s="68" t="s">
        <v>763</v>
      </c>
      <c r="AO18" s="68" t="s">
        <v>763</v>
      </c>
      <c r="AP18" s="68" t="s">
        <v>763</v>
      </c>
      <c r="AQ18" s="68" t="s">
        <v>763</v>
      </c>
      <c r="AR18" s="68" t="s">
        <v>763</v>
      </c>
    </row>
    <row r="19" spans="1:44" x14ac:dyDescent="0.2">
      <c r="A19" t="s">
        <v>756</v>
      </c>
      <c r="B19" t="s">
        <v>286</v>
      </c>
      <c r="C19" t="s">
        <v>764</v>
      </c>
      <c r="E19" s="167">
        <v>43297</v>
      </c>
      <c r="F19" t="s">
        <v>768</v>
      </c>
      <c r="G19" t="s">
        <v>759</v>
      </c>
      <c r="H19">
        <v>0</v>
      </c>
      <c r="I19" t="s">
        <v>760</v>
      </c>
      <c r="J19" t="s">
        <v>761</v>
      </c>
      <c r="K19">
        <v>1</v>
      </c>
      <c r="L19">
        <v>0</v>
      </c>
      <c r="M19" t="s">
        <v>761</v>
      </c>
      <c r="N19" t="s">
        <v>770</v>
      </c>
      <c r="O19" s="68" t="s">
        <v>761</v>
      </c>
      <c r="P19" s="68">
        <v>10</v>
      </c>
      <c r="Q19" s="68">
        <v>1.2</v>
      </c>
      <c r="R19" s="68">
        <v>1.2</v>
      </c>
      <c r="S19" s="68">
        <v>1.2</v>
      </c>
      <c r="T19" s="68">
        <v>1.2</v>
      </c>
      <c r="U19" s="76">
        <f t="shared" si="0"/>
        <v>1</v>
      </c>
      <c r="V19" s="68">
        <v>0.5</v>
      </c>
      <c r="W19" s="77">
        <v>0.33888888888888885</v>
      </c>
      <c r="X19" s="68">
        <v>24.7</v>
      </c>
      <c r="Y19" s="68">
        <v>6.23</v>
      </c>
      <c r="Z19" s="320">
        <v>5.2360981844225467</v>
      </c>
      <c r="AA19" s="321">
        <v>0.89200000000000002</v>
      </c>
      <c r="AB19" s="204">
        <v>30.5</v>
      </c>
      <c r="AC19" s="204">
        <v>47.1</v>
      </c>
      <c r="AD19" s="72">
        <v>0.10753424657534244</v>
      </c>
      <c r="AE19" s="72">
        <v>0.26764455782312924</v>
      </c>
      <c r="AF19" s="72">
        <v>0.13033953997809422</v>
      </c>
      <c r="AG19" s="75">
        <f>AE19+AF19</f>
        <v>0.39798409780122346</v>
      </c>
      <c r="AH19" s="75">
        <f>AI19-AG19</f>
        <v>13.718839881790611</v>
      </c>
      <c r="AI19" s="75">
        <v>14.116823979591835</v>
      </c>
      <c r="AJ19" s="72">
        <v>82.407659891619886</v>
      </c>
      <c r="AK19" s="72">
        <v>12.542463424114141</v>
      </c>
      <c r="AL19" s="72">
        <v>6.5702930202039029</v>
      </c>
      <c r="AM19" s="322">
        <f>AK19+AH19</f>
        <v>26.261303305904754</v>
      </c>
      <c r="AN19" s="322">
        <f>AH19+AF19+AE19+AK19</f>
        <v>26.659287403705974</v>
      </c>
      <c r="AO19" s="72">
        <v>4.1056708860759494</v>
      </c>
      <c r="AP19" s="72">
        <v>4.9899157805907164</v>
      </c>
      <c r="AQ19" s="72">
        <v>0.45139154147388144</v>
      </c>
      <c r="AR19" s="72">
        <f>AO19+AP19</f>
        <v>9.0955866666666658</v>
      </c>
    </row>
    <row r="20" spans="1:44" x14ac:dyDescent="0.2">
      <c r="A20" t="s">
        <v>756</v>
      </c>
      <c r="B20" t="s">
        <v>286</v>
      </c>
      <c r="C20" t="s">
        <v>765</v>
      </c>
      <c r="E20" s="167">
        <v>43297</v>
      </c>
      <c r="F20" t="s">
        <v>768</v>
      </c>
      <c r="G20" t="s">
        <v>759</v>
      </c>
      <c r="H20">
        <v>0</v>
      </c>
      <c r="I20" t="s">
        <v>760</v>
      </c>
      <c r="J20" t="s">
        <v>761</v>
      </c>
      <c r="K20">
        <v>1</v>
      </c>
      <c r="L20">
        <v>0</v>
      </c>
      <c r="M20" t="s">
        <v>761</v>
      </c>
      <c r="N20" t="s">
        <v>770</v>
      </c>
      <c r="O20" s="68" t="s">
        <v>761</v>
      </c>
      <c r="P20" s="68">
        <v>10</v>
      </c>
      <c r="Q20" s="68">
        <v>1.2</v>
      </c>
      <c r="R20" s="68">
        <v>1.2</v>
      </c>
      <c r="S20" s="68">
        <v>1.2</v>
      </c>
      <c r="T20" s="68">
        <v>1.2</v>
      </c>
      <c r="U20" s="76">
        <f t="shared" si="0"/>
        <v>1</v>
      </c>
      <c r="V20" s="68">
        <v>1</v>
      </c>
      <c r="W20" s="77">
        <v>0.33888888888888885</v>
      </c>
      <c r="X20" s="68">
        <v>24.6</v>
      </c>
      <c r="Y20" s="68">
        <v>6.26</v>
      </c>
      <c r="Z20" s="320">
        <v>5.3331482585665935</v>
      </c>
      <c r="AA20" s="321">
        <v>0.89400000000000002</v>
      </c>
      <c r="AB20" s="204">
        <v>28.1</v>
      </c>
      <c r="AC20" s="204">
        <v>44</v>
      </c>
      <c r="AD20" s="68" t="s">
        <v>763</v>
      </c>
      <c r="AE20" s="68" t="s">
        <v>763</v>
      </c>
      <c r="AF20" s="68" t="s">
        <v>763</v>
      </c>
      <c r="AG20" s="68" t="s">
        <v>763</v>
      </c>
      <c r="AH20" s="68" t="s">
        <v>763</v>
      </c>
      <c r="AI20" s="68" t="s">
        <v>763</v>
      </c>
      <c r="AJ20" s="72" t="s">
        <v>763</v>
      </c>
      <c r="AK20" s="72" t="s">
        <v>763</v>
      </c>
      <c r="AL20" s="72" t="s">
        <v>763</v>
      </c>
      <c r="AM20" s="68" t="s">
        <v>763</v>
      </c>
      <c r="AN20" s="68" t="s">
        <v>763</v>
      </c>
      <c r="AO20" s="68" t="s">
        <v>763</v>
      </c>
      <c r="AP20" s="68" t="s">
        <v>763</v>
      </c>
      <c r="AQ20" s="68" t="s">
        <v>763</v>
      </c>
      <c r="AR20" s="68" t="s">
        <v>763</v>
      </c>
    </row>
    <row r="21" spans="1:44" x14ac:dyDescent="0.2">
      <c r="A21" t="s">
        <v>756</v>
      </c>
      <c r="B21" t="s">
        <v>610</v>
      </c>
      <c r="C21" t="s">
        <v>764</v>
      </c>
      <c r="E21" s="167">
        <v>43297</v>
      </c>
      <c r="F21" t="s">
        <v>771</v>
      </c>
      <c r="G21" t="s">
        <v>772</v>
      </c>
      <c r="H21">
        <v>0</v>
      </c>
      <c r="I21" t="s">
        <v>760</v>
      </c>
      <c r="J21" t="s">
        <v>761</v>
      </c>
      <c r="K21">
        <v>1</v>
      </c>
      <c r="L21">
        <v>1</v>
      </c>
      <c r="M21" t="s">
        <v>773</v>
      </c>
      <c r="N21" t="s">
        <v>774</v>
      </c>
      <c r="O21" s="68" t="s">
        <v>761</v>
      </c>
      <c r="P21" s="68" t="s">
        <v>761</v>
      </c>
      <c r="Q21" s="68" t="s">
        <v>761</v>
      </c>
      <c r="R21" s="68" t="s">
        <v>761</v>
      </c>
      <c r="S21" s="68" t="s">
        <v>761</v>
      </c>
      <c r="T21" s="68" t="s">
        <v>761</v>
      </c>
      <c r="U21" s="68" t="s">
        <v>761</v>
      </c>
      <c r="V21" s="68">
        <v>0.25</v>
      </c>
      <c r="W21" s="77">
        <v>0.31180555555555556</v>
      </c>
      <c r="X21" s="68" t="s">
        <v>761</v>
      </c>
      <c r="Y21" s="68" t="s">
        <v>761</v>
      </c>
      <c r="Z21" s="320" t="s">
        <v>761</v>
      </c>
      <c r="AA21" s="321" t="s">
        <v>761</v>
      </c>
      <c r="AB21" s="204">
        <v>0.1</v>
      </c>
      <c r="AC21" s="204">
        <v>0.18790000000000001</v>
      </c>
      <c r="AD21" s="72">
        <v>0.18767123287671231</v>
      </c>
      <c r="AE21" s="72">
        <v>4.0750425170068025</v>
      </c>
      <c r="AF21" s="72">
        <v>34.539978094194964</v>
      </c>
      <c r="AG21" s="75">
        <f>AE21+AF21</f>
        <v>38.615020611201764</v>
      </c>
      <c r="AH21" s="75">
        <f>AI21-AG21</f>
        <v>20.184520205124763</v>
      </c>
      <c r="AI21" s="75">
        <v>58.799540816326527</v>
      </c>
      <c r="AJ21" s="72">
        <v>89.166901177814594</v>
      </c>
      <c r="AK21" s="72">
        <v>5.6659166582628853</v>
      </c>
      <c r="AL21" s="72">
        <v>15.737418418920461</v>
      </c>
      <c r="AM21" s="322">
        <f>AK21+AH21</f>
        <v>25.85043686338765</v>
      </c>
      <c r="AN21" s="322">
        <f>AH21+AF21+AE21+AK21</f>
        <v>64.465457474589414</v>
      </c>
      <c r="AO21" s="72">
        <v>0.92445569620253154</v>
      </c>
      <c r="AP21" s="72">
        <v>1.8130509704641351</v>
      </c>
      <c r="AQ21" s="72">
        <v>0.33769988853696487</v>
      </c>
      <c r="AR21" s="72">
        <f>AO21+AP21</f>
        <v>2.7375066666666665</v>
      </c>
    </row>
    <row r="22" spans="1:44" x14ac:dyDescent="0.2">
      <c r="A22" t="s">
        <v>756</v>
      </c>
      <c r="B22" t="s">
        <v>288</v>
      </c>
      <c r="C22" t="s">
        <v>757</v>
      </c>
      <c r="E22" s="167">
        <v>43297</v>
      </c>
      <c r="F22" t="s">
        <v>289</v>
      </c>
      <c r="G22" t="s">
        <v>775</v>
      </c>
      <c r="H22">
        <v>0</v>
      </c>
      <c r="I22" t="s">
        <v>760</v>
      </c>
      <c r="J22" s="326">
        <v>0.43124999999999997</v>
      </c>
      <c r="K22">
        <v>5</v>
      </c>
      <c r="L22">
        <v>1</v>
      </c>
      <c r="M22" t="s">
        <v>773</v>
      </c>
      <c r="N22" t="s">
        <v>774</v>
      </c>
      <c r="O22" s="68">
        <v>20.84</v>
      </c>
      <c r="P22" s="68">
        <v>8.86</v>
      </c>
      <c r="Q22" s="68">
        <v>0.9</v>
      </c>
      <c r="R22" s="68">
        <v>0.9</v>
      </c>
      <c r="S22" s="68">
        <f t="shared" ref="S22:S24" si="1">AVERAGE(R22,Q22)</f>
        <v>0.9</v>
      </c>
      <c r="T22" s="68">
        <v>0.9</v>
      </c>
      <c r="U22" s="76">
        <f t="shared" ref="U22:U24" si="2">S22/T22</f>
        <v>1</v>
      </c>
      <c r="V22" s="68">
        <v>0.15</v>
      </c>
      <c r="W22" s="77">
        <v>0.29166666666666669</v>
      </c>
      <c r="X22" s="68">
        <v>20.68</v>
      </c>
      <c r="Y22" s="68">
        <v>4.8</v>
      </c>
      <c r="Z22" s="320">
        <v>4.6666622255549237</v>
      </c>
      <c r="AA22" s="321">
        <v>0.53700000000000003</v>
      </c>
      <c r="AB22" s="204">
        <v>4.8</v>
      </c>
      <c r="AC22" s="204">
        <v>8.65</v>
      </c>
      <c r="AD22" s="68" t="s">
        <v>763</v>
      </c>
      <c r="AE22" s="68" t="s">
        <v>763</v>
      </c>
      <c r="AF22" s="68" t="s">
        <v>763</v>
      </c>
      <c r="AG22" s="68" t="s">
        <v>763</v>
      </c>
      <c r="AH22" s="68" t="s">
        <v>763</v>
      </c>
      <c r="AI22" s="68" t="s">
        <v>763</v>
      </c>
      <c r="AJ22" s="72" t="s">
        <v>763</v>
      </c>
      <c r="AK22" s="72" t="s">
        <v>763</v>
      </c>
      <c r="AL22" s="72" t="s">
        <v>763</v>
      </c>
      <c r="AM22" s="68" t="s">
        <v>763</v>
      </c>
      <c r="AN22" s="68" t="s">
        <v>763</v>
      </c>
      <c r="AO22" s="68" t="s">
        <v>763</v>
      </c>
      <c r="AP22" s="68" t="s">
        <v>763</v>
      </c>
      <c r="AQ22" s="68" t="s">
        <v>763</v>
      </c>
      <c r="AR22" s="68" t="s">
        <v>763</v>
      </c>
    </row>
    <row r="23" spans="1:44" x14ac:dyDescent="0.2">
      <c r="A23" t="s">
        <v>756</v>
      </c>
      <c r="B23" t="s">
        <v>288</v>
      </c>
      <c r="C23" t="s">
        <v>764</v>
      </c>
      <c r="E23" s="167">
        <v>43297</v>
      </c>
      <c r="F23" t="s">
        <v>289</v>
      </c>
      <c r="G23" t="s">
        <v>775</v>
      </c>
      <c r="H23">
        <v>0</v>
      </c>
      <c r="I23" t="s">
        <v>760</v>
      </c>
      <c r="J23" s="326">
        <v>0.43124999999999997</v>
      </c>
      <c r="K23">
        <v>5</v>
      </c>
      <c r="L23">
        <v>1</v>
      </c>
      <c r="M23" t="s">
        <v>773</v>
      </c>
      <c r="N23" t="s">
        <v>774</v>
      </c>
      <c r="O23" s="68">
        <v>20.84</v>
      </c>
      <c r="P23" s="68">
        <v>8.86</v>
      </c>
      <c r="Q23" s="68">
        <v>0.9</v>
      </c>
      <c r="R23" s="68">
        <v>0.9</v>
      </c>
      <c r="S23" s="68">
        <f t="shared" si="1"/>
        <v>0.9</v>
      </c>
      <c r="T23" s="68">
        <v>0.9</v>
      </c>
      <c r="U23" s="76">
        <f t="shared" si="2"/>
        <v>1</v>
      </c>
      <c r="V23" s="68">
        <v>0.45</v>
      </c>
      <c r="W23" s="77">
        <v>0.29236111111111113</v>
      </c>
      <c r="X23" s="68">
        <v>21.76</v>
      </c>
      <c r="Y23" s="68">
        <v>3.78</v>
      </c>
      <c r="Z23" s="320">
        <v>3.4059094753931403</v>
      </c>
      <c r="AA23" s="321">
        <v>0.45600000000000002</v>
      </c>
      <c r="AB23" s="204">
        <v>17.899999999999999</v>
      </c>
      <c r="AC23" s="204">
        <v>29.14</v>
      </c>
      <c r="AD23" s="72">
        <v>0.29452054794520544</v>
      </c>
      <c r="AE23" s="72">
        <v>0.18303571428571419</v>
      </c>
      <c r="AF23" s="72">
        <v>0.94961664841182925</v>
      </c>
      <c r="AG23" s="75">
        <f>AE23+AF23</f>
        <v>1.1326523626975433</v>
      </c>
      <c r="AH23" s="75">
        <f>AI23-AG23</f>
        <v>21.345141004649399</v>
      </c>
      <c r="AI23" s="75">
        <v>22.477793367346941</v>
      </c>
      <c r="AJ23" s="72">
        <v>121.3909241517275</v>
      </c>
      <c r="AK23" s="72">
        <v>18.750787105176432</v>
      </c>
      <c r="AL23" s="72">
        <v>6.4739108534924243</v>
      </c>
      <c r="AM23" s="322">
        <f>AK23+AH23</f>
        <v>40.095928109825834</v>
      </c>
      <c r="AN23" s="322">
        <f>AH23+AF23+AE23+AK23</f>
        <v>41.228580472523376</v>
      </c>
      <c r="AO23" s="72">
        <v>5.9545822784810127</v>
      </c>
      <c r="AP23" s="72">
        <v>13.064764388185656</v>
      </c>
      <c r="AQ23" s="72">
        <v>0.31308027467194866</v>
      </c>
      <c r="AR23" s="72">
        <f>AO23+AP23</f>
        <v>19.019346666666671</v>
      </c>
    </row>
    <row r="24" spans="1:44" x14ac:dyDescent="0.2">
      <c r="A24" t="s">
        <v>756</v>
      </c>
      <c r="B24" t="s">
        <v>288</v>
      </c>
      <c r="C24" t="s">
        <v>765</v>
      </c>
      <c r="E24" s="167">
        <v>43297</v>
      </c>
      <c r="F24" t="s">
        <v>289</v>
      </c>
      <c r="G24" t="s">
        <v>775</v>
      </c>
      <c r="H24">
        <v>0</v>
      </c>
      <c r="I24" t="s">
        <v>760</v>
      </c>
      <c r="J24" s="326">
        <v>0.43124999999999997</v>
      </c>
      <c r="K24">
        <v>5</v>
      </c>
      <c r="L24">
        <v>1</v>
      </c>
      <c r="M24" t="s">
        <v>773</v>
      </c>
      <c r="N24" t="s">
        <v>774</v>
      </c>
      <c r="O24" s="68">
        <v>20.84</v>
      </c>
      <c r="P24" s="68">
        <v>8.86</v>
      </c>
      <c r="Q24" s="68">
        <v>0.9</v>
      </c>
      <c r="R24" s="68">
        <v>0.9</v>
      </c>
      <c r="S24" s="68">
        <f t="shared" si="1"/>
        <v>0.9</v>
      </c>
      <c r="T24" s="68">
        <v>0.9</v>
      </c>
      <c r="U24" s="76">
        <f t="shared" si="2"/>
        <v>1</v>
      </c>
      <c r="V24" s="68">
        <v>0.45</v>
      </c>
      <c r="W24" s="77">
        <v>0.2986111111111111</v>
      </c>
      <c r="X24" s="68">
        <v>21.76</v>
      </c>
      <c r="Y24" s="68">
        <v>3.78</v>
      </c>
      <c r="Z24" s="320">
        <v>3.3723666715608829</v>
      </c>
      <c r="AA24" s="321">
        <v>0.45600000000000002</v>
      </c>
      <c r="AB24" s="204">
        <v>19.600000000000001</v>
      </c>
      <c r="AC24" s="204">
        <v>31.7</v>
      </c>
      <c r="AD24" s="68" t="s">
        <v>763</v>
      </c>
      <c r="AE24" s="68" t="s">
        <v>763</v>
      </c>
      <c r="AF24" s="68" t="s">
        <v>763</v>
      </c>
      <c r="AG24" s="68" t="s">
        <v>763</v>
      </c>
      <c r="AH24" s="68" t="s">
        <v>763</v>
      </c>
      <c r="AI24" s="68" t="s">
        <v>763</v>
      </c>
      <c r="AJ24" s="72" t="s">
        <v>763</v>
      </c>
      <c r="AK24" s="72" t="s">
        <v>763</v>
      </c>
      <c r="AL24" s="72" t="s">
        <v>763</v>
      </c>
      <c r="AM24" s="68" t="s">
        <v>763</v>
      </c>
      <c r="AN24" s="68" t="s">
        <v>763</v>
      </c>
      <c r="AO24" s="68" t="s">
        <v>763</v>
      </c>
      <c r="AP24" s="68" t="s">
        <v>763</v>
      </c>
      <c r="AQ24" s="68" t="s">
        <v>763</v>
      </c>
      <c r="AR24" s="68" t="s">
        <v>763</v>
      </c>
    </row>
    <row r="25" spans="1:44" x14ac:dyDescent="0.2">
      <c r="A25" t="s">
        <v>756</v>
      </c>
      <c r="B25" t="s">
        <v>291</v>
      </c>
      <c r="C25" t="s">
        <v>757</v>
      </c>
      <c r="E25" s="167">
        <v>43297</v>
      </c>
      <c r="F25" t="s">
        <v>289</v>
      </c>
      <c r="G25" t="s">
        <v>775</v>
      </c>
      <c r="H25">
        <v>0</v>
      </c>
      <c r="I25" t="s">
        <v>760</v>
      </c>
      <c r="J25" s="326">
        <v>0.43124999999999997</v>
      </c>
      <c r="K25">
        <v>1</v>
      </c>
      <c r="L25">
        <v>1</v>
      </c>
      <c r="M25" t="s">
        <v>773</v>
      </c>
      <c r="N25" t="s">
        <v>776</v>
      </c>
      <c r="O25" s="68">
        <v>21.79</v>
      </c>
      <c r="P25" s="68">
        <v>8.84</v>
      </c>
      <c r="Q25" s="68">
        <v>0.8</v>
      </c>
      <c r="R25" s="68">
        <v>0.8</v>
      </c>
      <c r="S25" s="68">
        <f>AVERAGE(R25,Q25)</f>
        <v>0.8</v>
      </c>
      <c r="T25" s="68">
        <v>0.8</v>
      </c>
      <c r="U25" s="76">
        <f>S25/T25</f>
        <v>1</v>
      </c>
      <c r="V25" s="68">
        <v>0.15</v>
      </c>
      <c r="W25" s="77">
        <v>0.31388888888888888</v>
      </c>
      <c r="X25" s="68">
        <v>22.59</v>
      </c>
      <c r="Y25" s="68">
        <v>5.66</v>
      </c>
      <c r="Z25" s="320">
        <v>5.2105219510599845</v>
      </c>
      <c r="AA25" s="321">
        <v>0.68500000000000005</v>
      </c>
      <c r="AB25" s="204">
        <v>14.3</v>
      </c>
      <c r="AC25" s="204">
        <v>23.82</v>
      </c>
      <c r="AD25" s="68" t="s">
        <v>763</v>
      </c>
      <c r="AE25" s="68" t="s">
        <v>763</v>
      </c>
      <c r="AF25" s="68" t="s">
        <v>763</v>
      </c>
      <c r="AG25" s="68" t="s">
        <v>763</v>
      </c>
      <c r="AH25" s="68" t="s">
        <v>763</v>
      </c>
      <c r="AI25" s="68" t="s">
        <v>763</v>
      </c>
      <c r="AJ25" s="72" t="s">
        <v>763</v>
      </c>
      <c r="AK25" s="72" t="s">
        <v>763</v>
      </c>
      <c r="AL25" s="72" t="s">
        <v>763</v>
      </c>
      <c r="AM25" s="68" t="s">
        <v>763</v>
      </c>
      <c r="AN25" s="68" t="s">
        <v>763</v>
      </c>
      <c r="AO25" s="68" t="s">
        <v>763</v>
      </c>
      <c r="AP25" s="68" t="s">
        <v>763</v>
      </c>
      <c r="AQ25" s="68" t="s">
        <v>763</v>
      </c>
      <c r="AR25" s="68" t="s">
        <v>763</v>
      </c>
    </row>
    <row r="26" spans="1:44" x14ac:dyDescent="0.2">
      <c r="A26" t="s">
        <v>756</v>
      </c>
      <c r="B26" t="s">
        <v>291</v>
      </c>
      <c r="C26" t="s">
        <v>764</v>
      </c>
      <c r="E26" s="167">
        <v>43297</v>
      </c>
      <c r="F26" t="s">
        <v>289</v>
      </c>
      <c r="G26" t="s">
        <v>775</v>
      </c>
      <c r="H26">
        <v>0</v>
      </c>
      <c r="I26" t="s">
        <v>760</v>
      </c>
      <c r="J26" s="326">
        <v>0.43124999999999997</v>
      </c>
      <c r="K26">
        <v>1</v>
      </c>
      <c r="L26">
        <v>1</v>
      </c>
      <c r="M26" t="s">
        <v>773</v>
      </c>
      <c r="N26" t="s">
        <v>776</v>
      </c>
      <c r="O26" s="68">
        <v>21.79</v>
      </c>
      <c r="P26" s="68">
        <v>8.84</v>
      </c>
      <c r="Q26" s="68">
        <v>0.8</v>
      </c>
      <c r="R26" s="68">
        <v>0.8</v>
      </c>
      <c r="S26" s="68">
        <f>AVERAGE(R26,Q26)</f>
        <v>0.8</v>
      </c>
      <c r="T26" s="68">
        <v>0.8</v>
      </c>
      <c r="U26" s="76">
        <f>S26/T26</f>
        <v>1</v>
      </c>
      <c r="V26" s="68">
        <v>0.4</v>
      </c>
      <c r="W26" s="77">
        <v>0.31458333333333333</v>
      </c>
      <c r="X26" s="68">
        <v>22.87</v>
      </c>
      <c r="Y26" s="68">
        <v>4.3099999999999996</v>
      </c>
      <c r="Z26" s="320">
        <v>3.8890058819136062</v>
      </c>
      <c r="AA26" s="321">
        <v>0.54299999999999993</v>
      </c>
      <c r="AB26" s="204">
        <v>17.8</v>
      </c>
      <c r="AC26" s="204">
        <v>28.97</v>
      </c>
      <c r="AD26" s="72">
        <v>0.34794520547945201</v>
      </c>
      <c r="AE26" s="72">
        <v>0.22534013605442182</v>
      </c>
      <c r="AF26" s="72">
        <v>1.4523548740416212</v>
      </c>
      <c r="AG26" s="75">
        <f>AE26+AF26</f>
        <v>1.677695010096043</v>
      </c>
      <c r="AH26" s="75">
        <f>AI26-AG26</f>
        <v>25.616743765414164</v>
      </c>
      <c r="AI26" s="75">
        <v>27.294438775510205</v>
      </c>
      <c r="AJ26" s="72">
        <v>166.31864849035605</v>
      </c>
      <c r="AK26" s="72">
        <v>28.690256002351148</v>
      </c>
      <c r="AL26" s="72">
        <v>5.7970430266194333</v>
      </c>
      <c r="AM26" s="322">
        <f>AK26+AH26</f>
        <v>54.306999767765312</v>
      </c>
      <c r="AN26" s="322">
        <f>AH26+AF26+AE26+AK26</f>
        <v>55.98469477786135</v>
      </c>
      <c r="AO26" s="72">
        <v>13.948405063291137</v>
      </c>
      <c r="AP26" s="72">
        <v>26.486501603375519</v>
      </c>
      <c r="AQ26" s="72">
        <v>0.34495949695834938</v>
      </c>
      <c r="AR26" s="72">
        <f>AO26+AP26</f>
        <v>40.434906666666656</v>
      </c>
    </row>
    <row r="27" spans="1:44" x14ac:dyDescent="0.2">
      <c r="A27" t="s">
        <v>756</v>
      </c>
      <c r="B27" t="s">
        <v>291</v>
      </c>
      <c r="C27" t="s">
        <v>765</v>
      </c>
      <c r="E27" s="167">
        <v>43297</v>
      </c>
      <c r="F27" t="s">
        <v>289</v>
      </c>
      <c r="G27" t="s">
        <v>775</v>
      </c>
      <c r="H27">
        <v>0</v>
      </c>
      <c r="I27" t="s">
        <v>760</v>
      </c>
      <c r="J27" s="326">
        <v>0.43124999999999997</v>
      </c>
      <c r="K27">
        <v>1</v>
      </c>
      <c r="L27">
        <v>1</v>
      </c>
      <c r="M27" t="s">
        <v>773</v>
      </c>
      <c r="N27" t="s">
        <v>776</v>
      </c>
      <c r="O27" s="68">
        <v>21.79</v>
      </c>
      <c r="P27" s="68">
        <v>8.84</v>
      </c>
      <c r="Q27" s="68">
        <v>0.8</v>
      </c>
      <c r="R27" s="68">
        <v>0.8</v>
      </c>
      <c r="S27" s="68">
        <f t="shared" ref="S27" si="3">AVERAGE(R27,Q27)</f>
        <v>0.8</v>
      </c>
      <c r="T27" s="68">
        <v>0.8</v>
      </c>
      <c r="U27" s="76">
        <f t="shared" ref="U27" si="4">S27/T27</f>
        <v>1</v>
      </c>
      <c r="V27" s="68">
        <v>0.4</v>
      </c>
      <c r="W27" s="77">
        <v>0.31458333333333333</v>
      </c>
      <c r="X27" s="68">
        <v>22.87</v>
      </c>
      <c r="Y27" s="68">
        <v>4.3099999999999996</v>
      </c>
      <c r="Z27" s="320">
        <v>3.8912521983245929</v>
      </c>
      <c r="AA27" s="321">
        <v>0.54299999999999993</v>
      </c>
      <c r="AB27" s="204">
        <v>17.7</v>
      </c>
      <c r="AC27" s="204">
        <v>28.9</v>
      </c>
      <c r="AD27" s="68" t="s">
        <v>763</v>
      </c>
      <c r="AE27" s="68" t="s">
        <v>763</v>
      </c>
      <c r="AF27" s="68" t="s">
        <v>763</v>
      </c>
      <c r="AG27" s="68" t="s">
        <v>763</v>
      </c>
      <c r="AH27" s="68" t="s">
        <v>763</v>
      </c>
      <c r="AI27" s="68" t="s">
        <v>763</v>
      </c>
      <c r="AJ27" s="72" t="s">
        <v>763</v>
      </c>
      <c r="AK27" s="72" t="s">
        <v>763</v>
      </c>
      <c r="AL27" s="72" t="s">
        <v>763</v>
      </c>
      <c r="AM27" s="68" t="s">
        <v>763</v>
      </c>
      <c r="AN27" s="68" t="s">
        <v>763</v>
      </c>
      <c r="AO27" s="68" t="s">
        <v>763</v>
      </c>
      <c r="AP27" s="68" t="s">
        <v>763</v>
      </c>
      <c r="AQ27" s="68" t="s">
        <v>763</v>
      </c>
      <c r="AR27" s="68" t="s">
        <v>763</v>
      </c>
    </row>
    <row r="28" spans="1:44" x14ac:dyDescent="0.2">
      <c r="A28" t="s">
        <v>756</v>
      </c>
      <c r="B28" t="s">
        <v>292</v>
      </c>
      <c r="C28" t="s">
        <v>757</v>
      </c>
      <c r="E28" s="167">
        <v>43297</v>
      </c>
      <c r="F28" t="s">
        <v>289</v>
      </c>
      <c r="G28" t="s">
        <v>775</v>
      </c>
      <c r="H28">
        <v>0</v>
      </c>
      <c r="I28" t="s">
        <v>760</v>
      </c>
      <c r="J28" s="326">
        <v>0.43124999999999997</v>
      </c>
      <c r="K28">
        <v>1</v>
      </c>
      <c r="L28">
        <v>1</v>
      </c>
      <c r="M28" t="s">
        <v>773</v>
      </c>
      <c r="N28" t="s">
        <v>762</v>
      </c>
      <c r="O28" s="68">
        <v>23.79</v>
      </c>
      <c r="P28" s="68">
        <v>8.5500000000000007</v>
      </c>
      <c r="Q28" s="68">
        <v>0.85</v>
      </c>
      <c r="R28" s="68">
        <v>0.8</v>
      </c>
      <c r="S28" s="68">
        <f>AVERAGE(R28,Q28)</f>
        <v>0.82499999999999996</v>
      </c>
      <c r="T28" s="68">
        <v>0.9</v>
      </c>
      <c r="U28" s="76">
        <f>S28/T28</f>
        <v>0.91666666666666663</v>
      </c>
      <c r="V28" s="68">
        <v>0.15</v>
      </c>
      <c r="W28" s="77">
        <v>0.33194444444444443</v>
      </c>
      <c r="X28" s="68">
        <v>23.63</v>
      </c>
      <c r="Y28" s="68">
        <v>5.21</v>
      </c>
      <c r="Z28" s="320">
        <v>4.68220771569794</v>
      </c>
      <c r="AA28" s="321">
        <v>0.66799999999999993</v>
      </c>
      <c r="AB28" s="204">
        <v>18.600000000000001</v>
      </c>
      <c r="AC28" s="204">
        <v>30.2</v>
      </c>
      <c r="AD28" s="68" t="s">
        <v>763</v>
      </c>
      <c r="AE28" s="68" t="s">
        <v>763</v>
      </c>
      <c r="AF28" s="68" t="s">
        <v>763</v>
      </c>
      <c r="AG28" s="68" t="s">
        <v>763</v>
      </c>
      <c r="AH28" s="68" t="s">
        <v>763</v>
      </c>
      <c r="AI28" s="68" t="s">
        <v>763</v>
      </c>
      <c r="AJ28" s="72" t="s">
        <v>763</v>
      </c>
      <c r="AK28" s="72" t="s">
        <v>763</v>
      </c>
      <c r="AL28" s="72" t="s">
        <v>763</v>
      </c>
      <c r="AM28" s="68" t="s">
        <v>763</v>
      </c>
      <c r="AN28" s="68" t="s">
        <v>763</v>
      </c>
      <c r="AO28" s="68" t="s">
        <v>763</v>
      </c>
      <c r="AP28" s="68" t="s">
        <v>763</v>
      </c>
      <c r="AQ28" s="68" t="s">
        <v>763</v>
      </c>
      <c r="AR28" s="68" t="s">
        <v>763</v>
      </c>
    </row>
    <row r="29" spans="1:44" x14ac:dyDescent="0.2">
      <c r="A29" t="s">
        <v>756</v>
      </c>
      <c r="B29" t="s">
        <v>292</v>
      </c>
      <c r="C29" t="s">
        <v>764</v>
      </c>
      <c r="E29" s="167">
        <v>43297</v>
      </c>
      <c r="F29" t="s">
        <v>289</v>
      </c>
      <c r="G29" t="s">
        <v>775</v>
      </c>
      <c r="H29">
        <v>0</v>
      </c>
      <c r="I29" t="s">
        <v>760</v>
      </c>
      <c r="J29" s="326">
        <v>0.43124999999999997</v>
      </c>
      <c r="K29">
        <v>1</v>
      </c>
      <c r="L29">
        <v>1</v>
      </c>
      <c r="M29" t="s">
        <v>773</v>
      </c>
      <c r="N29" t="s">
        <v>762</v>
      </c>
      <c r="O29" s="68">
        <v>23.79</v>
      </c>
      <c r="P29" s="68">
        <v>8.5500000000000007</v>
      </c>
      <c r="Q29" s="68">
        <v>0.85</v>
      </c>
      <c r="R29" s="68">
        <v>0.8</v>
      </c>
      <c r="S29" s="68">
        <f t="shared" ref="S29" si="5">AVERAGE(R29,Q29)</f>
        <v>0.82499999999999996</v>
      </c>
      <c r="T29" s="68">
        <v>0.9</v>
      </c>
      <c r="U29" s="76">
        <f t="shared" ref="U29" si="6">S29/T29</f>
        <v>0.91666666666666663</v>
      </c>
      <c r="V29" s="68">
        <v>0.45</v>
      </c>
      <c r="W29" s="77">
        <v>0.33333333333333331</v>
      </c>
      <c r="X29" s="68">
        <v>23.62</v>
      </c>
      <c r="Y29" s="68">
        <v>4.4400000000000004</v>
      </c>
      <c r="Z29" s="320">
        <v>3.99247280355593</v>
      </c>
      <c r="AA29" s="321">
        <v>0.57699999999999996</v>
      </c>
      <c r="AB29" s="204">
        <v>18.5</v>
      </c>
      <c r="AC29" s="204">
        <v>30</v>
      </c>
      <c r="AD29" s="72">
        <v>0.34794520547945201</v>
      </c>
      <c r="AE29" s="72">
        <v>0.22534013605442182</v>
      </c>
      <c r="AF29" s="72">
        <v>1.154435925520263</v>
      </c>
      <c r="AG29" s="75">
        <f>AE29+AF29</f>
        <v>1.3797760615746848</v>
      </c>
      <c r="AH29" s="75">
        <f>AI29-AG29</f>
        <v>22.885325979241639</v>
      </c>
      <c r="AI29" s="75">
        <v>24.265102040816323</v>
      </c>
      <c r="AJ29" s="72">
        <v>154.02807562530595</v>
      </c>
      <c r="AK29" s="72">
        <v>25.10449823564888</v>
      </c>
      <c r="AL29" s="72">
        <v>6.1354771634743557</v>
      </c>
      <c r="AM29" s="322">
        <f>AK29+AH29</f>
        <v>47.989824214890518</v>
      </c>
      <c r="AN29" s="322">
        <f>AH29+AF29+AE29+AK29</f>
        <v>49.369600276465206</v>
      </c>
      <c r="AO29" s="72">
        <v>15.54354430379747</v>
      </c>
      <c r="AP29" s="72">
        <v>14.208642362869197</v>
      </c>
      <c r="AQ29" s="72">
        <v>0.52243367783154993</v>
      </c>
      <c r="AR29" s="72">
        <f>AO29+AP29</f>
        <v>29.752186666666667</v>
      </c>
    </row>
    <row r="30" spans="1:44" x14ac:dyDescent="0.2">
      <c r="A30" t="s">
        <v>756</v>
      </c>
      <c r="B30" t="s">
        <v>292</v>
      </c>
      <c r="C30" t="s">
        <v>765</v>
      </c>
      <c r="E30" s="167">
        <v>43297</v>
      </c>
      <c r="F30" t="s">
        <v>289</v>
      </c>
      <c r="G30" t="s">
        <v>775</v>
      </c>
      <c r="H30">
        <v>0</v>
      </c>
      <c r="I30" t="s">
        <v>760</v>
      </c>
      <c r="J30" s="326">
        <v>0.43124999999999997</v>
      </c>
      <c r="K30">
        <v>1</v>
      </c>
      <c r="L30">
        <v>1</v>
      </c>
      <c r="M30" t="s">
        <v>773</v>
      </c>
      <c r="N30" t="s">
        <v>762</v>
      </c>
      <c r="O30" s="68">
        <v>23.79</v>
      </c>
      <c r="P30" s="68">
        <v>8.5500000000000007</v>
      </c>
      <c r="Q30" s="68">
        <v>0.85</v>
      </c>
      <c r="R30" s="68">
        <v>0.8</v>
      </c>
      <c r="S30" s="68">
        <f>AVERAGE(R30,Q30)</f>
        <v>0.82499999999999996</v>
      </c>
      <c r="T30" s="68">
        <v>0.9</v>
      </c>
      <c r="U30" s="76">
        <f>S30/T30</f>
        <v>0.91666666666666663</v>
      </c>
      <c r="V30" s="68">
        <v>0.45</v>
      </c>
      <c r="W30" s="77">
        <v>0.3354166666666667</v>
      </c>
      <c r="X30" s="68">
        <v>23.62</v>
      </c>
      <c r="Y30" s="68">
        <v>4.4400000000000004</v>
      </c>
      <c r="Z30" s="320">
        <v>3.9970611097723543</v>
      </c>
      <c r="AA30" s="321">
        <v>0.57700000000000007</v>
      </c>
      <c r="AB30" s="204">
        <v>18.3</v>
      </c>
      <c r="AC30" s="204">
        <v>29.8</v>
      </c>
      <c r="AD30" s="68" t="s">
        <v>763</v>
      </c>
      <c r="AE30" s="68" t="s">
        <v>763</v>
      </c>
      <c r="AF30" s="68" t="s">
        <v>763</v>
      </c>
      <c r="AG30" s="68" t="s">
        <v>763</v>
      </c>
      <c r="AH30" s="68" t="s">
        <v>763</v>
      </c>
      <c r="AI30" s="68" t="s">
        <v>763</v>
      </c>
      <c r="AJ30" s="72" t="s">
        <v>763</v>
      </c>
      <c r="AK30" s="72" t="s">
        <v>763</v>
      </c>
      <c r="AL30" s="72" t="s">
        <v>763</v>
      </c>
      <c r="AM30" s="68" t="s">
        <v>763</v>
      </c>
      <c r="AN30" s="68" t="s">
        <v>763</v>
      </c>
      <c r="AO30" s="68" t="s">
        <v>763</v>
      </c>
      <c r="AP30" s="68" t="s">
        <v>763</v>
      </c>
      <c r="AQ30" s="68" t="s">
        <v>763</v>
      </c>
      <c r="AR30" s="68" t="s">
        <v>763</v>
      </c>
    </row>
    <row r="31" spans="1:44" x14ac:dyDescent="0.2">
      <c r="A31" t="s">
        <v>756</v>
      </c>
      <c r="B31" t="s">
        <v>293</v>
      </c>
      <c r="C31" t="s">
        <v>757</v>
      </c>
      <c r="E31" s="167">
        <v>43297</v>
      </c>
      <c r="F31" t="s">
        <v>777</v>
      </c>
      <c r="G31" t="s">
        <v>778</v>
      </c>
      <c r="H31">
        <v>0</v>
      </c>
      <c r="I31" t="s">
        <v>760</v>
      </c>
      <c r="J31" s="326">
        <v>0.43124999999999997</v>
      </c>
      <c r="K31">
        <v>2</v>
      </c>
      <c r="L31">
        <v>1</v>
      </c>
      <c r="M31" t="s">
        <v>774</v>
      </c>
      <c r="N31" t="s">
        <v>774</v>
      </c>
      <c r="O31" s="68">
        <v>24.5</v>
      </c>
      <c r="P31" s="68">
        <v>0.8</v>
      </c>
      <c r="Q31" s="68" t="s">
        <v>761</v>
      </c>
      <c r="R31" s="68" t="s">
        <v>761</v>
      </c>
      <c r="S31" s="68" t="s">
        <v>761</v>
      </c>
      <c r="T31" s="68">
        <v>1.1499999999999999</v>
      </c>
      <c r="U31" s="68" t="s">
        <v>761</v>
      </c>
      <c r="V31" s="68">
        <v>0.15</v>
      </c>
      <c r="W31" s="77">
        <v>0.27777777777777779</v>
      </c>
      <c r="X31" s="68">
        <v>26.5</v>
      </c>
      <c r="Y31" s="68">
        <v>9.82</v>
      </c>
      <c r="Z31" s="320">
        <v>8.6864946152383808</v>
      </c>
      <c r="AA31" s="321">
        <v>0.52700000000000002</v>
      </c>
      <c r="AB31" s="204">
        <v>21.8</v>
      </c>
      <c r="AC31" s="204">
        <v>34.9</v>
      </c>
      <c r="AD31" s="68" t="s">
        <v>763</v>
      </c>
      <c r="AE31" s="68" t="s">
        <v>763</v>
      </c>
      <c r="AF31" s="68" t="s">
        <v>763</v>
      </c>
      <c r="AG31" s="68" t="s">
        <v>763</v>
      </c>
      <c r="AH31" s="68" t="s">
        <v>763</v>
      </c>
      <c r="AI31" s="68" t="s">
        <v>763</v>
      </c>
      <c r="AJ31" s="72" t="s">
        <v>763</v>
      </c>
      <c r="AK31" s="72" t="s">
        <v>763</v>
      </c>
      <c r="AL31" s="72" t="s">
        <v>763</v>
      </c>
      <c r="AM31" s="68" t="s">
        <v>763</v>
      </c>
      <c r="AN31" s="68" t="s">
        <v>763</v>
      </c>
      <c r="AO31" s="68" t="s">
        <v>763</v>
      </c>
      <c r="AP31" s="68" t="s">
        <v>763</v>
      </c>
      <c r="AQ31" s="68" t="s">
        <v>763</v>
      </c>
      <c r="AR31" s="68" t="s">
        <v>763</v>
      </c>
    </row>
    <row r="32" spans="1:44" x14ac:dyDescent="0.2">
      <c r="A32" t="s">
        <v>756</v>
      </c>
      <c r="B32" t="s">
        <v>293</v>
      </c>
      <c r="C32" t="s">
        <v>764</v>
      </c>
      <c r="E32" s="167">
        <v>43297</v>
      </c>
      <c r="F32" t="s">
        <v>777</v>
      </c>
      <c r="G32" t="s">
        <v>778</v>
      </c>
      <c r="H32">
        <v>0</v>
      </c>
      <c r="I32" t="s">
        <v>760</v>
      </c>
      <c r="J32" s="326">
        <v>0.43124999999999997</v>
      </c>
      <c r="K32">
        <v>2</v>
      </c>
      <c r="L32">
        <v>1</v>
      </c>
      <c r="M32" t="s">
        <v>774</v>
      </c>
      <c r="N32" t="s">
        <v>774</v>
      </c>
      <c r="O32" s="68">
        <v>24.5</v>
      </c>
      <c r="P32" s="68">
        <v>0.8</v>
      </c>
      <c r="Q32" s="68" t="s">
        <v>761</v>
      </c>
      <c r="R32" s="68" t="s">
        <v>761</v>
      </c>
      <c r="S32" s="68" t="s">
        <v>761</v>
      </c>
      <c r="T32" s="68">
        <v>1.1499999999999999</v>
      </c>
      <c r="U32" s="68" t="s">
        <v>761</v>
      </c>
      <c r="V32" s="68">
        <v>0.6</v>
      </c>
      <c r="W32" s="77">
        <v>0.27916666666666667</v>
      </c>
      <c r="X32" s="68">
        <v>26.5</v>
      </c>
      <c r="Y32" s="68">
        <v>8.82</v>
      </c>
      <c r="Z32" s="320">
        <v>7.6068733276570528</v>
      </c>
      <c r="AA32" s="321">
        <v>0.66200000000000003</v>
      </c>
      <c r="AB32" s="216">
        <v>26.3</v>
      </c>
      <c r="AC32" s="204">
        <v>41.3</v>
      </c>
      <c r="AD32" s="72">
        <v>0.77477170290862096</v>
      </c>
      <c r="AE32" s="72">
        <v>5.6715027700831024</v>
      </c>
      <c r="AF32" s="72">
        <v>0.46968799999999999</v>
      </c>
      <c r="AG32" s="75">
        <f>AE32+AF32</f>
        <v>6.1411907700831021</v>
      </c>
      <c r="AH32" s="75">
        <f>AI32-AG32</f>
        <v>21.759115352365878</v>
      </c>
      <c r="AI32" s="75">
        <v>27.900306122448981</v>
      </c>
      <c r="AJ32" s="72">
        <v>109.53930031757203</v>
      </c>
      <c r="AK32" s="72">
        <v>15.857017679416705</v>
      </c>
      <c r="AL32" s="72">
        <v>6.9079383357035766</v>
      </c>
      <c r="AM32" s="322">
        <f>AK32+AH32</f>
        <v>37.616133031782581</v>
      </c>
      <c r="AN32" s="322">
        <f>AH32+AF32+AE32+AK32</f>
        <v>43.757323801865688</v>
      </c>
      <c r="AO32" s="72">
        <v>3.8881518987341792</v>
      </c>
      <c r="AP32" s="72">
        <v>9.918714767932487</v>
      </c>
      <c r="AQ32" s="72">
        <v>0.28161001280045528</v>
      </c>
      <c r="AR32" s="72">
        <f>AO32+AP32</f>
        <v>13.806866666666666</v>
      </c>
    </row>
    <row r="33" spans="1:44" x14ac:dyDescent="0.2">
      <c r="A33" t="s">
        <v>756</v>
      </c>
      <c r="B33" t="s">
        <v>293</v>
      </c>
      <c r="C33" t="s">
        <v>765</v>
      </c>
      <c r="E33" s="167">
        <v>43297</v>
      </c>
      <c r="F33" t="s">
        <v>777</v>
      </c>
      <c r="G33" t="s">
        <v>778</v>
      </c>
      <c r="H33">
        <v>0</v>
      </c>
      <c r="I33" t="s">
        <v>760</v>
      </c>
      <c r="J33" s="326">
        <v>0.43124999999999997</v>
      </c>
      <c r="K33">
        <v>2</v>
      </c>
      <c r="L33">
        <v>1</v>
      </c>
      <c r="M33" t="s">
        <v>774</v>
      </c>
      <c r="N33" t="s">
        <v>774</v>
      </c>
      <c r="O33" s="68">
        <v>24.5</v>
      </c>
      <c r="P33" s="68">
        <v>0.8</v>
      </c>
      <c r="Q33" s="68" t="s">
        <v>761</v>
      </c>
      <c r="R33" s="68" t="s">
        <v>761</v>
      </c>
      <c r="S33" s="68" t="s">
        <v>761</v>
      </c>
      <c r="T33" s="68">
        <v>1.1499999999999999</v>
      </c>
      <c r="U33" s="68" t="s">
        <v>761</v>
      </c>
      <c r="V33" s="68">
        <v>0.65</v>
      </c>
      <c r="W33" s="77">
        <v>0.28055555555555556</v>
      </c>
      <c r="X33" s="68">
        <v>26.5</v>
      </c>
      <c r="Y33" s="68">
        <v>5.21</v>
      </c>
      <c r="Z33" s="320" t="s">
        <v>761</v>
      </c>
      <c r="AA33" s="321">
        <v>0.68299999999999994</v>
      </c>
      <c r="AB33" s="171" t="s">
        <v>763</v>
      </c>
      <c r="AC33" s="68" t="s">
        <v>763</v>
      </c>
      <c r="AD33" s="68" t="s">
        <v>763</v>
      </c>
      <c r="AE33" s="68" t="s">
        <v>763</v>
      </c>
      <c r="AF33" s="68" t="s">
        <v>763</v>
      </c>
      <c r="AG33" s="68" t="s">
        <v>763</v>
      </c>
      <c r="AH33" s="68" t="s">
        <v>763</v>
      </c>
      <c r="AI33" s="68" t="s">
        <v>763</v>
      </c>
      <c r="AJ33" s="72" t="s">
        <v>763</v>
      </c>
      <c r="AK33" s="72" t="s">
        <v>763</v>
      </c>
      <c r="AL33" s="72" t="s">
        <v>763</v>
      </c>
      <c r="AM33" s="68" t="s">
        <v>763</v>
      </c>
      <c r="AN33" s="68" t="s">
        <v>763</v>
      </c>
      <c r="AO33" s="68" t="s">
        <v>763</v>
      </c>
      <c r="AP33" s="68" t="s">
        <v>763</v>
      </c>
      <c r="AQ33" s="68" t="s">
        <v>763</v>
      </c>
      <c r="AR33" s="68" t="s">
        <v>763</v>
      </c>
    </row>
    <row r="34" spans="1:44" x14ac:dyDescent="0.2">
      <c r="A34" t="s">
        <v>756</v>
      </c>
      <c r="B34" t="s">
        <v>295</v>
      </c>
      <c r="C34" t="s">
        <v>757</v>
      </c>
      <c r="E34" s="167">
        <v>43297</v>
      </c>
      <c r="F34" t="s">
        <v>777</v>
      </c>
      <c r="G34" t="s">
        <v>778</v>
      </c>
      <c r="H34">
        <v>0</v>
      </c>
      <c r="I34" t="s">
        <v>760</v>
      </c>
      <c r="J34" s="326">
        <v>0.43124999999999997</v>
      </c>
      <c r="K34">
        <v>1</v>
      </c>
      <c r="L34">
        <v>1</v>
      </c>
      <c r="M34" t="s">
        <v>761</v>
      </c>
      <c r="N34" t="s">
        <v>779</v>
      </c>
      <c r="O34" s="68">
        <v>23.8</v>
      </c>
      <c r="P34" s="68" t="s">
        <v>761</v>
      </c>
      <c r="Q34" s="68" t="s">
        <v>761</v>
      </c>
      <c r="R34" s="68" t="s">
        <v>761</v>
      </c>
      <c r="S34" s="68" t="s">
        <v>761</v>
      </c>
      <c r="T34" s="68" t="s">
        <v>761</v>
      </c>
      <c r="U34" s="68" t="s">
        <v>761</v>
      </c>
      <c r="V34" s="68">
        <v>0.15</v>
      </c>
      <c r="W34" s="77">
        <v>0.29166666666666669</v>
      </c>
      <c r="X34" s="68">
        <v>25.4</v>
      </c>
      <c r="Y34" s="68">
        <v>4.5999999999999996</v>
      </c>
      <c r="Z34" s="320">
        <v>4.049046845242203</v>
      </c>
      <c r="AA34" s="321">
        <v>0.56399999999999995</v>
      </c>
      <c r="AB34" s="216">
        <v>22.5</v>
      </c>
      <c r="AC34" s="204">
        <v>35.9</v>
      </c>
      <c r="AD34" s="68" t="s">
        <v>763</v>
      </c>
      <c r="AE34" s="68" t="s">
        <v>763</v>
      </c>
      <c r="AF34" s="68" t="s">
        <v>763</v>
      </c>
      <c r="AG34" s="68" t="s">
        <v>763</v>
      </c>
      <c r="AH34" s="68" t="s">
        <v>763</v>
      </c>
      <c r="AI34" s="68" t="s">
        <v>763</v>
      </c>
      <c r="AJ34" s="72" t="s">
        <v>763</v>
      </c>
      <c r="AK34" s="72" t="s">
        <v>763</v>
      </c>
      <c r="AL34" s="72" t="s">
        <v>763</v>
      </c>
      <c r="AM34" s="68" t="s">
        <v>763</v>
      </c>
      <c r="AN34" s="68" t="s">
        <v>763</v>
      </c>
      <c r="AO34" s="68" t="s">
        <v>763</v>
      </c>
      <c r="AP34" s="68" t="s">
        <v>763</v>
      </c>
      <c r="AQ34" s="68" t="s">
        <v>763</v>
      </c>
      <c r="AR34" s="68" t="s">
        <v>763</v>
      </c>
    </row>
    <row r="35" spans="1:44" x14ac:dyDescent="0.2">
      <c r="A35" t="s">
        <v>756</v>
      </c>
      <c r="B35" t="s">
        <v>295</v>
      </c>
      <c r="C35" t="s">
        <v>764</v>
      </c>
      <c r="E35" s="167">
        <v>43297</v>
      </c>
      <c r="F35" t="s">
        <v>777</v>
      </c>
      <c r="G35" t="s">
        <v>778</v>
      </c>
      <c r="H35">
        <v>0</v>
      </c>
      <c r="I35" t="s">
        <v>760</v>
      </c>
      <c r="J35" s="326">
        <v>0.43124999999999997</v>
      </c>
      <c r="K35">
        <v>1</v>
      </c>
      <c r="L35">
        <v>1</v>
      </c>
      <c r="M35" t="s">
        <v>761</v>
      </c>
      <c r="N35" t="s">
        <v>779</v>
      </c>
      <c r="O35" s="68">
        <v>23.8</v>
      </c>
      <c r="P35" s="68" t="s">
        <v>761</v>
      </c>
      <c r="Q35" s="68" t="s">
        <v>761</v>
      </c>
      <c r="R35" s="68" t="s">
        <v>761</v>
      </c>
      <c r="S35" s="68" t="s">
        <v>761</v>
      </c>
      <c r="T35" s="68" t="s">
        <v>761</v>
      </c>
      <c r="U35" s="68" t="s">
        <v>761</v>
      </c>
      <c r="V35" s="68">
        <v>0.5</v>
      </c>
      <c r="W35" s="77">
        <v>0.29375000000000001</v>
      </c>
      <c r="X35" s="68">
        <v>25.7</v>
      </c>
      <c r="Y35" s="68">
        <v>5.05</v>
      </c>
      <c r="Z35" s="320">
        <v>4.3789444683878926</v>
      </c>
      <c r="AA35" s="321">
        <v>0.625</v>
      </c>
      <c r="AB35" s="216">
        <v>25.2</v>
      </c>
      <c r="AC35" s="204">
        <v>39.700000000000003</v>
      </c>
      <c r="AD35" s="72">
        <v>1.0143310687484419</v>
      </c>
      <c r="AE35" s="72">
        <v>9.0118594182825476</v>
      </c>
      <c r="AF35" s="72">
        <v>0.27557502738225631</v>
      </c>
      <c r="AG35" s="75">
        <f>AE35+AF35</f>
        <v>9.2874344456648039</v>
      </c>
      <c r="AH35" s="75">
        <f>AI35-AG35</f>
        <v>23.459810452294374</v>
      </c>
      <c r="AI35" s="75">
        <v>32.747244897959177</v>
      </c>
      <c r="AJ35" s="72">
        <v>105.45965638337474</v>
      </c>
      <c r="AK35" s="72">
        <v>15.919925710411484</v>
      </c>
      <c r="AL35" s="72">
        <v>6.6243811875582495</v>
      </c>
      <c r="AM35" s="322">
        <f>AK35+AH35</f>
        <v>39.379736162705854</v>
      </c>
      <c r="AN35" s="322">
        <f>AH35+AF35+AE35+AK35</f>
        <v>48.667170608370661</v>
      </c>
      <c r="AO35" s="72">
        <v>3.8065822784810144</v>
      </c>
      <c r="AP35" s="72">
        <v>9.4704443881856513</v>
      </c>
      <c r="AQ35" s="72">
        <v>0.28670442366722276</v>
      </c>
      <c r="AR35" s="72">
        <f>AO35+AP35</f>
        <v>13.277026666666666</v>
      </c>
    </row>
    <row r="36" spans="1:44" x14ac:dyDescent="0.2">
      <c r="A36" t="s">
        <v>756</v>
      </c>
      <c r="B36" t="s">
        <v>295</v>
      </c>
      <c r="C36" t="s">
        <v>765</v>
      </c>
      <c r="E36" s="167">
        <v>43297</v>
      </c>
      <c r="F36" t="s">
        <v>777</v>
      </c>
      <c r="G36" t="s">
        <v>778</v>
      </c>
      <c r="H36">
        <v>0</v>
      </c>
      <c r="I36" t="s">
        <v>760</v>
      </c>
      <c r="J36" s="326">
        <v>0.43124999999999997</v>
      </c>
      <c r="K36">
        <v>1</v>
      </c>
      <c r="L36">
        <v>1</v>
      </c>
      <c r="M36" t="s">
        <v>761</v>
      </c>
      <c r="N36" t="s">
        <v>779</v>
      </c>
      <c r="O36" s="68">
        <v>23.8</v>
      </c>
      <c r="P36" s="68" t="s">
        <v>761</v>
      </c>
      <c r="Q36" s="68" t="s">
        <v>761</v>
      </c>
      <c r="R36" s="68" t="s">
        <v>761</v>
      </c>
      <c r="S36" s="68" t="s">
        <v>761</v>
      </c>
      <c r="T36" s="68" t="s">
        <v>761</v>
      </c>
      <c r="U36" s="68" t="s">
        <v>761</v>
      </c>
      <c r="V36" s="68">
        <v>0.5</v>
      </c>
      <c r="W36" s="77">
        <v>0.29375000000000001</v>
      </c>
      <c r="X36" s="68">
        <v>25.7</v>
      </c>
      <c r="Y36" s="68">
        <v>5.05</v>
      </c>
      <c r="Z36" s="320">
        <v>4.3296720095209462</v>
      </c>
      <c r="AA36" s="321">
        <v>0.625</v>
      </c>
      <c r="AB36" s="216">
        <v>27.2</v>
      </c>
      <c r="AC36" s="204">
        <v>42.7</v>
      </c>
      <c r="AD36" s="68" t="s">
        <v>763</v>
      </c>
      <c r="AE36" s="68" t="s">
        <v>763</v>
      </c>
      <c r="AF36" s="68" t="s">
        <v>763</v>
      </c>
      <c r="AG36" s="68" t="s">
        <v>763</v>
      </c>
      <c r="AH36" s="68" t="s">
        <v>763</v>
      </c>
      <c r="AI36" s="68" t="s">
        <v>763</v>
      </c>
      <c r="AJ36" s="72" t="s">
        <v>763</v>
      </c>
      <c r="AK36" s="72" t="s">
        <v>763</v>
      </c>
      <c r="AL36" s="72" t="s">
        <v>763</v>
      </c>
      <c r="AM36" s="68" t="s">
        <v>763</v>
      </c>
      <c r="AN36" s="68" t="s">
        <v>763</v>
      </c>
      <c r="AO36" s="68" t="s">
        <v>763</v>
      </c>
      <c r="AP36" s="68" t="s">
        <v>763</v>
      </c>
      <c r="AQ36" s="68" t="s">
        <v>763</v>
      </c>
      <c r="AR36" s="68" t="s">
        <v>763</v>
      </c>
    </row>
    <row r="37" spans="1:44" x14ac:dyDescent="0.2">
      <c r="A37" t="s">
        <v>756</v>
      </c>
      <c r="B37" t="s">
        <v>297</v>
      </c>
      <c r="C37" t="s">
        <v>757</v>
      </c>
      <c r="E37" s="167">
        <v>43297</v>
      </c>
      <c r="F37" t="s">
        <v>777</v>
      </c>
      <c r="G37" t="s">
        <v>778</v>
      </c>
      <c r="H37">
        <v>0</v>
      </c>
      <c r="I37" t="s">
        <v>760</v>
      </c>
      <c r="J37" s="326">
        <v>0.43124999999999997</v>
      </c>
      <c r="K37">
        <v>1</v>
      </c>
      <c r="L37">
        <v>1</v>
      </c>
      <c r="M37" t="s">
        <v>761</v>
      </c>
      <c r="N37" t="s">
        <v>780</v>
      </c>
      <c r="O37" s="68">
        <v>23.8</v>
      </c>
      <c r="P37" s="68" t="s">
        <v>761</v>
      </c>
      <c r="Q37" s="68">
        <v>0.8</v>
      </c>
      <c r="R37" s="68">
        <v>0.8</v>
      </c>
      <c r="S37" s="68">
        <f>AVERAGE(Q37,R37)</f>
        <v>0.8</v>
      </c>
      <c r="T37" s="68">
        <v>0.8</v>
      </c>
      <c r="U37" s="76">
        <f>S37/T37</f>
        <v>1</v>
      </c>
      <c r="V37" s="68">
        <v>0.15</v>
      </c>
      <c r="W37" s="77">
        <v>0.30694444444444441</v>
      </c>
      <c r="X37" s="68">
        <v>25.4</v>
      </c>
      <c r="Y37" s="68">
        <v>9.84</v>
      </c>
      <c r="Z37" s="320">
        <v>8.554067783759896</v>
      </c>
      <c r="AA37" s="321">
        <v>0.60199999999999998</v>
      </c>
      <c r="AB37" s="216">
        <v>24.7</v>
      </c>
      <c r="AC37" s="204">
        <v>39.200000000000003</v>
      </c>
      <c r="AD37" s="68" t="s">
        <v>763</v>
      </c>
      <c r="AE37" s="68" t="s">
        <v>763</v>
      </c>
      <c r="AF37" s="68" t="s">
        <v>763</v>
      </c>
      <c r="AG37" s="68" t="s">
        <v>763</v>
      </c>
      <c r="AH37" s="68" t="s">
        <v>763</v>
      </c>
      <c r="AI37" s="68" t="s">
        <v>763</v>
      </c>
      <c r="AJ37" s="72" t="s">
        <v>763</v>
      </c>
      <c r="AK37" s="72" t="s">
        <v>763</v>
      </c>
      <c r="AL37" s="72" t="s">
        <v>763</v>
      </c>
      <c r="AM37" s="68" t="s">
        <v>763</v>
      </c>
      <c r="AN37" s="68" t="s">
        <v>763</v>
      </c>
      <c r="AO37" s="68" t="s">
        <v>763</v>
      </c>
      <c r="AP37" s="68" t="s">
        <v>763</v>
      </c>
      <c r="AQ37" s="68" t="s">
        <v>763</v>
      </c>
      <c r="AR37" s="68" t="s">
        <v>763</v>
      </c>
    </row>
    <row r="38" spans="1:44" x14ac:dyDescent="0.2">
      <c r="A38" t="s">
        <v>756</v>
      </c>
      <c r="B38" t="s">
        <v>297</v>
      </c>
      <c r="C38" t="s">
        <v>764</v>
      </c>
      <c r="E38" s="167">
        <v>43297</v>
      </c>
      <c r="F38" t="s">
        <v>777</v>
      </c>
      <c r="G38" t="s">
        <v>778</v>
      </c>
      <c r="H38">
        <v>0</v>
      </c>
      <c r="I38" t="s">
        <v>760</v>
      </c>
      <c r="J38" s="326">
        <v>0.43124999999999997</v>
      </c>
      <c r="K38">
        <v>1</v>
      </c>
      <c r="L38">
        <v>1</v>
      </c>
      <c r="M38" t="s">
        <v>761</v>
      </c>
      <c r="N38" t="s">
        <v>780</v>
      </c>
      <c r="O38" s="68">
        <v>23.8</v>
      </c>
      <c r="P38" s="68" t="s">
        <v>761</v>
      </c>
      <c r="Q38" s="68">
        <v>0.8</v>
      </c>
      <c r="R38" s="68">
        <v>0.8</v>
      </c>
      <c r="S38" s="68">
        <f>AVERAGE(Q38,R38)</f>
        <v>0.8</v>
      </c>
      <c r="T38" s="68">
        <v>0.8</v>
      </c>
      <c r="U38" s="76">
        <f>S38/T38</f>
        <v>1</v>
      </c>
      <c r="V38" s="68">
        <v>0.4</v>
      </c>
      <c r="W38" s="77">
        <v>0.30833333333333335</v>
      </c>
      <c r="X38" s="68">
        <v>25.4</v>
      </c>
      <c r="Y38" s="68">
        <v>9.85</v>
      </c>
      <c r="Z38" s="320">
        <v>8.5482080895891848</v>
      </c>
      <c r="AA38" s="321">
        <v>0.59</v>
      </c>
      <c r="AB38" s="216">
        <v>25</v>
      </c>
      <c r="AC38" s="204">
        <v>39.4</v>
      </c>
      <c r="AD38" s="72">
        <v>0.96109565411737063</v>
      </c>
      <c r="AE38" s="72">
        <v>6.9984937673130192</v>
      </c>
      <c r="AF38" s="72">
        <v>0.16292442497261775</v>
      </c>
      <c r="AG38" s="75">
        <f>AE38+AF38</f>
        <v>7.1614181922856366</v>
      </c>
      <c r="AH38" s="75">
        <f>AI38-AG38</f>
        <v>29.826898134244978</v>
      </c>
      <c r="AI38" s="75">
        <v>36.988316326530615</v>
      </c>
      <c r="AJ38" s="72">
        <v>213.67350276451978</v>
      </c>
      <c r="AK38" s="72">
        <v>28.312807816382485</v>
      </c>
      <c r="AL38" s="72">
        <v>7.546884934558947</v>
      </c>
      <c r="AM38" s="322">
        <f>AK38+AH38</f>
        <v>58.139705950627459</v>
      </c>
      <c r="AN38" s="322">
        <f>AH38+AF38+AE38+AK38</f>
        <v>65.301124142913096</v>
      </c>
      <c r="AO38" s="72">
        <v>3.5709367088607591</v>
      </c>
      <c r="AP38" s="72">
        <v>30.040489957805907</v>
      </c>
      <c r="AQ38" s="72">
        <v>0.10624174761383011</v>
      </c>
      <c r="AR38" s="72">
        <f>AO38+AP38</f>
        <v>33.611426666666667</v>
      </c>
    </row>
    <row r="39" spans="1:44" x14ac:dyDescent="0.2">
      <c r="A39" t="s">
        <v>756</v>
      </c>
      <c r="B39" t="s">
        <v>297</v>
      </c>
      <c r="C39" t="s">
        <v>765</v>
      </c>
      <c r="E39" s="167">
        <v>43297</v>
      </c>
      <c r="F39" t="s">
        <v>777</v>
      </c>
      <c r="G39" t="s">
        <v>778</v>
      </c>
      <c r="H39">
        <v>0</v>
      </c>
      <c r="I39" t="s">
        <v>760</v>
      </c>
      <c r="J39" s="326">
        <v>0.43124999999999997</v>
      </c>
      <c r="K39">
        <v>1</v>
      </c>
      <c r="L39">
        <v>1</v>
      </c>
      <c r="M39" t="s">
        <v>761</v>
      </c>
      <c r="N39" t="s">
        <v>780</v>
      </c>
      <c r="O39" s="68">
        <v>23.8</v>
      </c>
      <c r="P39" s="68" t="s">
        <v>761</v>
      </c>
      <c r="Q39" s="68">
        <v>0.8</v>
      </c>
      <c r="R39" s="68">
        <v>0.8</v>
      </c>
      <c r="S39" s="68">
        <f>AVERAGE(Q39,R39)</f>
        <v>0.8</v>
      </c>
      <c r="T39" s="68">
        <v>0.8</v>
      </c>
      <c r="U39" s="76">
        <f>S39/T39</f>
        <v>1</v>
      </c>
      <c r="V39" s="68">
        <v>0.5</v>
      </c>
      <c r="W39" s="77">
        <v>0.31041666666666667</v>
      </c>
      <c r="X39" s="68">
        <v>25.4</v>
      </c>
      <c r="Y39" s="68">
        <v>9.85</v>
      </c>
      <c r="Z39" s="320">
        <v>8.562760942076725</v>
      </c>
      <c r="AA39" s="321">
        <v>0.58399999999999996</v>
      </c>
      <c r="AB39" s="216">
        <v>24.7</v>
      </c>
      <c r="AC39" s="204">
        <v>39.1</v>
      </c>
      <c r="AD39" s="68" t="s">
        <v>763</v>
      </c>
      <c r="AE39" s="68" t="s">
        <v>763</v>
      </c>
      <c r="AF39" s="68" t="s">
        <v>763</v>
      </c>
      <c r="AG39" s="68" t="s">
        <v>763</v>
      </c>
      <c r="AH39" s="68" t="s">
        <v>763</v>
      </c>
      <c r="AI39" s="68" t="s">
        <v>763</v>
      </c>
      <c r="AJ39" s="72" t="s">
        <v>763</v>
      </c>
      <c r="AK39" s="72" t="s">
        <v>763</v>
      </c>
      <c r="AL39" s="72" t="s">
        <v>763</v>
      </c>
      <c r="AM39" s="68" t="s">
        <v>763</v>
      </c>
      <c r="AN39" s="68" t="s">
        <v>763</v>
      </c>
      <c r="AO39" s="68" t="s">
        <v>763</v>
      </c>
      <c r="AP39" s="68" t="s">
        <v>763</v>
      </c>
      <c r="AQ39" s="68" t="s">
        <v>763</v>
      </c>
      <c r="AR39" s="68" t="s">
        <v>763</v>
      </c>
    </row>
    <row r="40" spans="1:44" x14ac:dyDescent="0.2">
      <c r="A40" t="s">
        <v>756</v>
      </c>
      <c r="B40" t="s">
        <v>299</v>
      </c>
      <c r="C40" t="s">
        <v>757</v>
      </c>
      <c r="D40" t="s">
        <v>781</v>
      </c>
      <c r="E40" s="167">
        <v>43297</v>
      </c>
      <c r="F40" t="s">
        <v>777</v>
      </c>
      <c r="G40" t="s">
        <v>782</v>
      </c>
      <c r="H40">
        <v>1</v>
      </c>
      <c r="I40" t="s">
        <v>760</v>
      </c>
      <c r="J40" t="s">
        <v>761</v>
      </c>
      <c r="K40">
        <v>1</v>
      </c>
      <c r="L40">
        <v>1</v>
      </c>
      <c r="M40" t="s">
        <v>783</v>
      </c>
      <c r="N40" t="s">
        <v>784</v>
      </c>
      <c r="O40" s="68" t="s">
        <v>761</v>
      </c>
      <c r="P40" s="68" t="s">
        <v>761</v>
      </c>
      <c r="Q40" s="68">
        <v>1.55</v>
      </c>
      <c r="R40" s="68">
        <v>1.55</v>
      </c>
      <c r="S40" s="68">
        <f t="shared" ref="S40:S45" si="7">AVERAGE(R40,Q40)</f>
        <v>1.55</v>
      </c>
      <c r="T40" s="68">
        <v>1.7</v>
      </c>
      <c r="U40" s="76">
        <f>S40/T40</f>
        <v>0.91176470588235303</v>
      </c>
      <c r="V40" s="68">
        <v>0.15</v>
      </c>
      <c r="W40" s="77">
        <v>0.34236111111111112</v>
      </c>
      <c r="X40" s="68">
        <v>25.5</v>
      </c>
      <c r="Y40" s="68">
        <v>4.62</v>
      </c>
      <c r="Z40" s="320">
        <v>4.0808688593208817</v>
      </c>
      <c r="AA40" s="321" t="s">
        <v>761</v>
      </c>
      <c r="AB40" s="216">
        <v>21.9</v>
      </c>
      <c r="AC40" s="204">
        <v>35.1</v>
      </c>
      <c r="AD40" s="68" t="s">
        <v>763</v>
      </c>
      <c r="AE40" s="68" t="s">
        <v>763</v>
      </c>
      <c r="AF40" s="68" t="s">
        <v>763</v>
      </c>
      <c r="AG40" s="68" t="s">
        <v>763</v>
      </c>
      <c r="AH40" s="68" t="s">
        <v>763</v>
      </c>
      <c r="AI40" s="68" t="s">
        <v>763</v>
      </c>
      <c r="AJ40" s="72" t="s">
        <v>763</v>
      </c>
      <c r="AK40" s="72" t="s">
        <v>763</v>
      </c>
      <c r="AL40" s="72" t="s">
        <v>763</v>
      </c>
      <c r="AM40" s="68" t="s">
        <v>763</v>
      </c>
      <c r="AN40" s="68" t="s">
        <v>763</v>
      </c>
      <c r="AO40" s="68" t="s">
        <v>763</v>
      </c>
      <c r="AP40" s="68" t="s">
        <v>763</v>
      </c>
      <c r="AQ40" s="68" t="s">
        <v>763</v>
      </c>
      <c r="AR40" s="68" t="s">
        <v>763</v>
      </c>
    </row>
    <row r="41" spans="1:44" x14ac:dyDescent="0.2">
      <c r="A41" t="s">
        <v>756</v>
      </c>
      <c r="B41" t="s">
        <v>299</v>
      </c>
      <c r="C41" t="s">
        <v>757</v>
      </c>
      <c r="D41" t="s">
        <v>785</v>
      </c>
      <c r="E41" s="167">
        <v>43297</v>
      </c>
      <c r="F41" t="s">
        <v>777</v>
      </c>
      <c r="G41" t="s">
        <v>782</v>
      </c>
      <c r="H41">
        <v>1</v>
      </c>
      <c r="I41" t="s">
        <v>760</v>
      </c>
      <c r="J41" t="s">
        <v>761</v>
      </c>
      <c r="K41">
        <v>1</v>
      </c>
      <c r="L41">
        <v>1</v>
      </c>
      <c r="M41" t="s">
        <v>783</v>
      </c>
      <c r="N41" t="s">
        <v>784</v>
      </c>
      <c r="O41" s="68" t="s">
        <v>761</v>
      </c>
      <c r="P41" s="68" t="s">
        <v>761</v>
      </c>
      <c r="Q41" s="68">
        <v>1.55</v>
      </c>
      <c r="R41" s="68">
        <v>1.55</v>
      </c>
      <c r="S41" s="68">
        <f t="shared" si="7"/>
        <v>1.55</v>
      </c>
      <c r="T41" s="68">
        <v>1.7</v>
      </c>
      <c r="U41" s="76">
        <f t="shared" ref="U41" si="8">S41/T41</f>
        <v>0.91176470588235303</v>
      </c>
      <c r="V41" s="68">
        <v>0.15</v>
      </c>
      <c r="W41" s="77">
        <v>0.34236111111111112</v>
      </c>
      <c r="X41" s="68">
        <v>25.5</v>
      </c>
      <c r="Y41" s="68">
        <v>4.62</v>
      </c>
      <c r="Z41" s="320">
        <v>4.0785573054324322</v>
      </c>
      <c r="AA41" s="321" t="s">
        <v>761</v>
      </c>
      <c r="AB41" s="216">
        <v>22</v>
      </c>
      <c r="AC41" s="204">
        <v>35.200000000000003</v>
      </c>
      <c r="AD41" s="68" t="s">
        <v>763</v>
      </c>
      <c r="AE41" s="68" t="s">
        <v>763</v>
      </c>
      <c r="AF41" s="68" t="s">
        <v>763</v>
      </c>
      <c r="AG41" s="68" t="s">
        <v>763</v>
      </c>
      <c r="AH41" s="68" t="s">
        <v>763</v>
      </c>
      <c r="AI41" s="68" t="s">
        <v>763</v>
      </c>
      <c r="AJ41" s="72" t="s">
        <v>763</v>
      </c>
      <c r="AK41" s="72" t="s">
        <v>763</v>
      </c>
      <c r="AL41" s="72" t="s">
        <v>763</v>
      </c>
      <c r="AM41" s="68" t="s">
        <v>763</v>
      </c>
      <c r="AN41" s="68" t="s">
        <v>763</v>
      </c>
      <c r="AO41" s="68" t="s">
        <v>763</v>
      </c>
      <c r="AP41" s="68" t="s">
        <v>763</v>
      </c>
      <c r="AQ41" s="68" t="s">
        <v>763</v>
      </c>
      <c r="AR41" s="68" t="s">
        <v>763</v>
      </c>
    </row>
    <row r="42" spans="1:44" x14ac:dyDescent="0.2">
      <c r="A42" t="s">
        <v>756</v>
      </c>
      <c r="B42" t="s">
        <v>299</v>
      </c>
      <c r="C42" t="s">
        <v>764</v>
      </c>
      <c r="D42" t="s">
        <v>781</v>
      </c>
      <c r="E42" s="167">
        <v>43297</v>
      </c>
      <c r="F42" t="s">
        <v>777</v>
      </c>
      <c r="G42" t="s">
        <v>782</v>
      </c>
      <c r="H42">
        <v>1</v>
      </c>
      <c r="I42" t="s">
        <v>760</v>
      </c>
      <c r="J42" t="s">
        <v>761</v>
      </c>
      <c r="K42">
        <v>1</v>
      </c>
      <c r="L42">
        <v>1</v>
      </c>
      <c r="M42" t="s">
        <v>783</v>
      </c>
      <c r="N42" t="s">
        <v>784</v>
      </c>
      <c r="O42" s="68" t="s">
        <v>761</v>
      </c>
      <c r="P42" s="68" t="s">
        <v>761</v>
      </c>
      <c r="Q42" s="68">
        <v>1.55</v>
      </c>
      <c r="R42" s="68">
        <v>1.55</v>
      </c>
      <c r="S42" s="68">
        <f t="shared" si="7"/>
        <v>1.55</v>
      </c>
      <c r="T42" s="68">
        <v>1.7</v>
      </c>
      <c r="U42" s="76">
        <f>S42/T42</f>
        <v>0.91176470588235303</v>
      </c>
      <c r="V42" s="68">
        <v>0.8</v>
      </c>
      <c r="W42" s="68" t="s">
        <v>761</v>
      </c>
      <c r="X42" s="68">
        <v>25.3</v>
      </c>
      <c r="Y42" s="68">
        <v>5.23</v>
      </c>
      <c r="Z42" s="320">
        <v>4.5254807497940623</v>
      </c>
      <c r="AA42" s="321" t="s">
        <v>761</v>
      </c>
      <c r="AB42" s="216">
        <v>25.5</v>
      </c>
      <c r="AC42" s="204">
        <v>40.200000000000003</v>
      </c>
      <c r="AD42" s="72">
        <v>0.82800711753969236</v>
      </c>
      <c r="AE42" s="72">
        <v>5.6122448979591733E-2</v>
      </c>
      <c r="AF42" s="72">
        <v>0.17316538882803945</v>
      </c>
      <c r="AG42" s="75">
        <f>AE42+AF42</f>
        <v>0.22928783780763118</v>
      </c>
      <c r="AH42" s="75">
        <f t="shared" ref="AH42:AH43" si="9">AI42-AG42</f>
        <v>15.220444305049513</v>
      </c>
      <c r="AI42" s="75">
        <v>15.449732142857144</v>
      </c>
      <c r="AJ42" s="72">
        <v>96.215906203358045</v>
      </c>
      <c r="AK42" s="72">
        <v>14.850489183500279</v>
      </c>
      <c r="AL42" s="72">
        <v>6.478972174886958</v>
      </c>
      <c r="AM42" s="322">
        <f>AK42+AH42</f>
        <v>30.070933488549791</v>
      </c>
      <c r="AN42" s="322">
        <f>AH42+AF42+AE42+AK42</f>
        <v>30.300221326357423</v>
      </c>
      <c r="AO42" s="72">
        <v>3.3171645569620272</v>
      </c>
      <c r="AP42" s="72">
        <v>10.632902109704638</v>
      </c>
      <c r="AQ42" s="72">
        <v>0.23778843759136356</v>
      </c>
      <c r="AR42" s="72">
        <f t="shared" ref="AR42:AR43" si="10">AO42+AP42</f>
        <v>13.950066666666665</v>
      </c>
    </row>
    <row r="43" spans="1:44" x14ac:dyDescent="0.2">
      <c r="A43" t="s">
        <v>756</v>
      </c>
      <c r="B43" t="s">
        <v>299</v>
      </c>
      <c r="C43" t="s">
        <v>764</v>
      </c>
      <c r="D43" t="s">
        <v>785</v>
      </c>
      <c r="E43" s="167">
        <v>43297</v>
      </c>
      <c r="F43" t="s">
        <v>777</v>
      </c>
      <c r="G43" t="s">
        <v>782</v>
      </c>
      <c r="H43">
        <v>1</v>
      </c>
      <c r="I43" t="s">
        <v>760</v>
      </c>
      <c r="J43" t="s">
        <v>761</v>
      </c>
      <c r="K43">
        <v>1</v>
      </c>
      <c r="L43">
        <v>1</v>
      </c>
      <c r="M43" t="s">
        <v>783</v>
      </c>
      <c r="N43" t="s">
        <v>784</v>
      </c>
      <c r="O43" s="68" t="s">
        <v>761</v>
      </c>
      <c r="P43" s="68" t="s">
        <v>761</v>
      </c>
      <c r="Q43" s="68">
        <v>1.55</v>
      </c>
      <c r="R43" s="68">
        <v>1.55</v>
      </c>
      <c r="S43" s="68">
        <f t="shared" si="7"/>
        <v>1.55</v>
      </c>
      <c r="T43" s="68">
        <v>1.7</v>
      </c>
      <c r="U43" s="76">
        <f t="shared" ref="U43" si="11">S43/T43</f>
        <v>0.91176470588235303</v>
      </c>
      <c r="V43" s="68">
        <v>0.8</v>
      </c>
      <c r="W43" s="68" t="s">
        <v>761</v>
      </c>
      <c r="X43" s="68">
        <v>25.3</v>
      </c>
      <c r="Y43" s="68">
        <v>5.23</v>
      </c>
      <c r="Z43" s="320">
        <v>4.5203481305953055</v>
      </c>
      <c r="AA43" s="321" t="s">
        <v>761</v>
      </c>
      <c r="AB43" s="216">
        <v>25.7</v>
      </c>
      <c r="AC43" s="204">
        <v>40.4</v>
      </c>
      <c r="AD43" s="72">
        <v>0.82800711753969236</v>
      </c>
      <c r="AE43" s="72">
        <v>2.5000000000000001E-2</v>
      </c>
      <c r="AF43" s="72">
        <v>0.11358159912376781</v>
      </c>
      <c r="AG43" s="75">
        <f>AE43+AF43</f>
        <v>0.1385815991237678</v>
      </c>
      <c r="AH43" s="75">
        <f t="shared" si="9"/>
        <v>15.856431155978274</v>
      </c>
      <c r="AI43" s="75">
        <v>15.995012755102042</v>
      </c>
      <c r="AJ43" s="72">
        <v>99.572575263140635</v>
      </c>
      <c r="AK43" s="72">
        <v>14.473040997531619</v>
      </c>
      <c r="AL43" s="72">
        <v>6.879865487848944</v>
      </c>
      <c r="AM43" s="322">
        <f>AK43+AH43</f>
        <v>30.329472153509894</v>
      </c>
      <c r="AN43" s="322">
        <f>AH43+AF43+AE43+AK43</f>
        <v>30.468053752633661</v>
      </c>
      <c r="AO43" s="72">
        <v>4.4500759493670898</v>
      </c>
      <c r="AP43" s="72">
        <v>8.5978307172995727</v>
      </c>
      <c r="AQ43" s="72">
        <v>0.34105669691335605</v>
      </c>
      <c r="AR43" s="72">
        <f t="shared" si="10"/>
        <v>13.047906666666663</v>
      </c>
    </row>
    <row r="44" spans="1:44" x14ac:dyDescent="0.2">
      <c r="A44" t="s">
        <v>756</v>
      </c>
      <c r="B44" t="s">
        <v>299</v>
      </c>
      <c r="C44" t="s">
        <v>765</v>
      </c>
      <c r="D44" t="s">
        <v>781</v>
      </c>
      <c r="E44" s="167">
        <v>43297</v>
      </c>
      <c r="F44" t="s">
        <v>777</v>
      </c>
      <c r="G44" t="s">
        <v>782</v>
      </c>
      <c r="H44">
        <v>1</v>
      </c>
      <c r="I44" t="s">
        <v>760</v>
      </c>
      <c r="J44" t="s">
        <v>761</v>
      </c>
      <c r="K44">
        <v>1</v>
      </c>
      <c r="L44">
        <v>1</v>
      </c>
      <c r="M44" t="s">
        <v>783</v>
      </c>
      <c r="N44" t="s">
        <v>784</v>
      </c>
      <c r="O44" s="68" t="s">
        <v>761</v>
      </c>
      <c r="P44" s="68" t="s">
        <v>761</v>
      </c>
      <c r="Q44" s="68">
        <v>1.55</v>
      </c>
      <c r="R44" s="68">
        <v>1.55</v>
      </c>
      <c r="S44" s="68">
        <f t="shared" si="7"/>
        <v>1.55</v>
      </c>
      <c r="T44" s="68">
        <v>1.7</v>
      </c>
      <c r="U44" s="76">
        <f>S44/T44</f>
        <v>0.91176470588235303</v>
      </c>
      <c r="V44" s="68">
        <v>1.5</v>
      </c>
      <c r="W44" s="77">
        <v>0.34513888888888888</v>
      </c>
      <c r="X44" s="68">
        <v>25.4</v>
      </c>
      <c r="Y44" s="68">
        <v>5.3</v>
      </c>
      <c r="Z44" s="320">
        <v>4.5657649018823347</v>
      </c>
      <c r="AA44" s="321" t="s">
        <v>761</v>
      </c>
      <c r="AB44" s="216">
        <v>26.3</v>
      </c>
      <c r="AC44" s="204">
        <v>41.1</v>
      </c>
      <c r="AD44" s="68" t="s">
        <v>763</v>
      </c>
      <c r="AE44" s="68" t="s">
        <v>763</v>
      </c>
      <c r="AF44" s="68" t="s">
        <v>763</v>
      </c>
      <c r="AG44" s="68" t="s">
        <v>763</v>
      </c>
      <c r="AH44" s="68" t="s">
        <v>763</v>
      </c>
      <c r="AI44" s="68" t="s">
        <v>763</v>
      </c>
      <c r="AJ44" s="72" t="s">
        <v>763</v>
      </c>
      <c r="AK44" s="72" t="s">
        <v>763</v>
      </c>
      <c r="AL44" s="72" t="s">
        <v>763</v>
      </c>
      <c r="AM44" s="68" t="s">
        <v>763</v>
      </c>
      <c r="AN44" s="68" t="s">
        <v>763</v>
      </c>
      <c r="AO44" s="68" t="s">
        <v>763</v>
      </c>
      <c r="AP44" s="68" t="s">
        <v>763</v>
      </c>
      <c r="AQ44" s="68" t="s">
        <v>763</v>
      </c>
      <c r="AR44" s="68" t="s">
        <v>763</v>
      </c>
    </row>
    <row r="45" spans="1:44" x14ac:dyDescent="0.2">
      <c r="A45" t="s">
        <v>756</v>
      </c>
      <c r="B45" t="s">
        <v>299</v>
      </c>
      <c r="C45" t="s">
        <v>765</v>
      </c>
      <c r="D45" t="s">
        <v>785</v>
      </c>
      <c r="E45" s="167">
        <v>43297</v>
      </c>
      <c r="F45" t="s">
        <v>777</v>
      </c>
      <c r="G45" t="s">
        <v>782</v>
      </c>
      <c r="H45">
        <v>1</v>
      </c>
      <c r="I45" t="s">
        <v>760</v>
      </c>
      <c r="J45" t="s">
        <v>761</v>
      </c>
      <c r="K45">
        <v>1</v>
      </c>
      <c r="L45">
        <v>1</v>
      </c>
      <c r="M45" t="s">
        <v>783</v>
      </c>
      <c r="N45" t="s">
        <v>784</v>
      </c>
      <c r="O45" s="68" t="s">
        <v>761</v>
      </c>
      <c r="P45" s="68" t="s">
        <v>761</v>
      </c>
      <c r="Q45" s="68">
        <v>1.55</v>
      </c>
      <c r="R45" s="68">
        <v>1.55</v>
      </c>
      <c r="S45" s="68">
        <f t="shared" si="7"/>
        <v>1.55</v>
      </c>
      <c r="T45" s="68">
        <v>1.7</v>
      </c>
      <c r="U45" s="76">
        <f t="shared" ref="U45:U65" si="12">S45/T45</f>
        <v>0.91176470588235303</v>
      </c>
      <c r="V45" s="68">
        <v>1.5</v>
      </c>
      <c r="W45" s="77">
        <v>0.34513888888888888</v>
      </c>
      <c r="X45" s="68">
        <v>25.4</v>
      </c>
      <c r="Y45" s="68">
        <v>5.3</v>
      </c>
      <c r="Z45" s="320">
        <v>4.5657649018823347</v>
      </c>
      <c r="AA45" s="321" t="s">
        <v>761</v>
      </c>
      <c r="AB45" s="216">
        <v>26.3</v>
      </c>
      <c r="AC45" s="204">
        <v>41.4</v>
      </c>
      <c r="AD45" s="68" t="s">
        <v>763</v>
      </c>
      <c r="AE45" s="68" t="s">
        <v>763</v>
      </c>
      <c r="AF45" s="68" t="s">
        <v>763</v>
      </c>
      <c r="AG45" s="68" t="s">
        <v>763</v>
      </c>
      <c r="AH45" s="68" t="s">
        <v>763</v>
      </c>
      <c r="AI45" s="68" t="s">
        <v>763</v>
      </c>
      <c r="AJ45" s="72" t="s">
        <v>763</v>
      </c>
      <c r="AK45" s="72" t="s">
        <v>763</v>
      </c>
      <c r="AL45" s="72" t="s">
        <v>763</v>
      </c>
      <c r="AM45" s="68" t="s">
        <v>763</v>
      </c>
      <c r="AN45" s="68" t="s">
        <v>763</v>
      </c>
      <c r="AO45" s="68" t="s">
        <v>763</v>
      </c>
      <c r="AP45" s="68" t="s">
        <v>763</v>
      </c>
      <c r="AQ45" s="68" t="s">
        <v>763</v>
      </c>
      <c r="AR45" s="68" t="s">
        <v>763</v>
      </c>
    </row>
    <row r="46" spans="1:44" x14ac:dyDescent="0.2">
      <c r="A46" t="s">
        <v>756</v>
      </c>
      <c r="B46" t="s">
        <v>627</v>
      </c>
      <c r="C46" t="s">
        <v>757</v>
      </c>
      <c r="E46" s="167">
        <v>43297</v>
      </c>
      <c r="F46" t="s">
        <v>786</v>
      </c>
      <c r="G46" t="s">
        <v>782</v>
      </c>
      <c r="H46">
        <v>0</v>
      </c>
      <c r="I46" t="s">
        <v>760</v>
      </c>
      <c r="J46" t="s">
        <v>761</v>
      </c>
      <c r="K46">
        <v>2</v>
      </c>
      <c r="L46">
        <v>1</v>
      </c>
      <c r="M46" t="s">
        <v>787</v>
      </c>
      <c r="N46" t="s">
        <v>788</v>
      </c>
      <c r="O46" s="68">
        <v>24.5</v>
      </c>
      <c r="P46" s="68">
        <v>8.26</v>
      </c>
      <c r="Q46" s="68">
        <v>1.1000000000000001</v>
      </c>
      <c r="R46" s="68">
        <v>1.1000000000000001</v>
      </c>
      <c r="S46" s="68">
        <v>1.1000000000000001</v>
      </c>
      <c r="T46" s="68">
        <v>1.1000000000000001</v>
      </c>
      <c r="U46" s="76">
        <f t="shared" si="12"/>
        <v>1</v>
      </c>
      <c r="V46" s="68">
        <v>0.15</v>
      </c>
      <c r="W46" s="77">
        <v>0.30694444444444441</v>
      </c>
      <c r="X46" s="68">
        <v>26</v>
      </c>
      <c r="Y46" s="68">
        <v>5.29</v>
      </c>
      <c r="Z46" s="320">
        <v>4.5113711395576175</v>
      </c>
      <c r="AA46" s="321" t="s">
        <v>761</v>
      </c>
      <c r="AB46" s="216">
        <v>28.2</v>
      </c>
      <c r="AC46" s="204">
        <v>44.2</v>
      </c>
      <c r="AD46" s="68" t="s">
        <v>763</v>
      </c>
      <c r="AE46" s="68" t="s">
        <v>763</v>
      </c>
      <c r="AF46" s="68" t="s">
        <v>763</v>
      </c>
      <c r="AG46" s="68" t="s">
        <v>763</v>
      </c>
      <c r="AH46" s="68" t="s">
        <v>763</v>
      </c>
      <c r="AI46" s="68" t="s">
        <v>763</v>
      </c>
      <c r="AJ46" s="72" t="s">
        <v>763</v>
      </c>
      <c r="AK46" s="72" t="s">
        <v>763</v>
      </c>
      <c r="AL46" s="72" t="s">
        <v>763</v>
      </c>
      <c r="AM46" s="68" t="s">
        <v>763</v>
      </c>
      <c r="AN46" s="68" t="s">
        <v>763</v>
      </c>
      <c r="AO46" s="68" t="s">
        <v>763</v>
      </c>
      <c r="AP46" s="68" t="s">
        <v>763</v>
      </c>
      <c r="AQ46" s="68" t="s">
        <v>763</v>
      </c>
      <c r="AR46" s="68" t="s">
        <v>763</v>
      </c>
    </row>
    <row r="47" spans="1:44" x14ac:dyDescent="0.2">
      <c r="A47" t="s">
        <v>756</v>
      </c>
      <c r="B47" t="s">
        <v>627</v>
      </c>
      <c r="C47" t="s">
        <v>764</v>
      </c>
      <c r="E47" s="167">
        <v>43297</v>
      </c>
      <c r="F47" t="s">
        <v>786</v>
      </c>
      <c r="G47" t="s">
        <v>782</v>
      </c>
      <c r="H47">
        <v>0</v>
      </c>
      <c r="I47" t="s">
        <v>760</v>
      </c>
      <c r="J47" t="s">
        <v>761</v>
      </c>
      <c r="K47">
        <v>2</v>
      </c>
      <c r="L47">
        <v>1</v>
      </c>
      <c r="M47" t="s">
        <v>787</v>
      </c>
      <c r="N47" t="s">
        <v>788</v>
      </c>
      <c r="O47" s="68">
        <v>24.5</v>
      </c>
      <c r="P47" s="68">
        <v>8.26</v>
      </c>
      <c r="Q47" s="68">
        <v>1.1000000000000001</v>
      </c>
      <c r="R47" s="68">
        <v>1.1000000000000001</v>
      </c>
      <c r="S47" s="68">
        <v>1.1000000000000001</v>
      </c>
      <c r="T47" s="68">
        <v>1.1000000000000001</v>
      </c>
      <c r="U47" s="76">
        <f t="shared" si="12"/>
        <v>1</v>
      </c>
      <c r="V47" s="68">
        <v>0.5</v>
      </c>
      <c r="W47" s="68" t="s">
        <v>761</v>
      </c>
      <c r="X47" s="68">
        <v>25.9</v>
      </c>
      <c r="Y47" s="68">
        <v>5.01</v>
      </c>
      <c r="Z47" s="320">
        <v>4.2624606169013939</v>
      </c>
      <c r="AA47" s="321" t="s">
        <v>761</v>
      </c>
      <c r="AB47" s="216">
        <v>28.6</v>
      </c>
      <c r="AC47" s="204">
        <v>44.5</v>
      </c>
      <c r="AD47" s="72">
        <v>0.21438356164383562</v>
      </c>
      <c r="AE47" s="72">
        <v>0.14073129251700678</v>
      </c>
      <c r="AF47" s="72">
        <v>0.10240963855421688</v>
      </c>
      <c r="AG47" s="75">
        <f>AE47+AF47</f>
        <v>0.24314093107122364</v>
      </c>
      <c r="AH47" s="75">
        <f>AI47-AG47</f>
        <v>15.297471313826733</v>
      </c>
      <c r="AI47" s="75">
        <v>15.540612244897957</v>
      </c>
      <c r="AJ47" s="72">
        <v>102.87760326046505</v>
      </c>
      <c r="AK47" s="72">
        <v>16.863546175333134</v>
      </c>
      <c r="AL47" s="72">
        <v>6.1005913104414251</v>
      </c>
      <c r="AM47" s="322">
        <f>AK47+AH47</f>
        <v>32.161017489159867</v>
      </c>
      <c r="AN47" s="322">
        <f>AH47+AF47+AE47+AK47</f>
        <v>32.404158420231091</v>
      </c>
      <c r="AO47" s="72">
        <v>5.6736202531645583</v>
      </c>
      <c r="AP47" s="72">
        <v>8.6272864135021052</v>
      </c>
      <c r="AQ47" s="72">
        <v>0.39673150698822079</v>
      </c>
      <c r="AR47" s="72">
        <f>AO47+AP47</f>
        <v>14.300906666666663</v>
      </c>
    </row>
    <row r="48" spans="1:44" x14ac:dyDescent="0.2">
      <c r="A48" t="s">
        <v>756</v>
      </c>
      <c r="B48" t="s">
        <v>627</v>
      </c>
      <c r="C48" t="s">
        <v>765</v>
      </c>
      <c r="E48" s="167">
        <v>43297</v>
      </c>
      <c r="F48" t="s">
        <v>786</v>
      </c>
      <c r="G48" t="s">
        <v>782</v>
      </c>
      <c r="H48">
        <v>0</v>
      </c>
      <c r="I48" t="s">
        <v>760</v>
      </c>
      <c r="J48" t="s">
        <v>761</v>
      </c>
      <c r="K48">
        <v>2</v>
      </c>
      <c r="L48">
        <v>1</v>
      </c>
      <c r="M48" t="s">
        <v>787</v>
      </c>
      <c r="N48" t="s">
        <v>788</v>
      </c>
      <c r="O48" s="68">
        <v>24.5</v>
      </c>
      <c r="P48" s="68">
        <v>8.26</v>
      </c>
      <c r="Q48" s="68">
        <v>1.1000000000000001</v>
      </c>
      <c r="R48" s="68">
        <v>1.1000000000000001</v>
      </c>
      <c r="S48" s="68">
        <v>1.1000000000000001</v>
      </c>
      <c r="T48" s="68">
        <v>1.1000000000000001</v>
      </c>
      <c r="U48" s="76">
        <f t="shared" si="12"/>
        <v>1</v>
      </c>
      <c r="V48" s="68">
        <v>1</v>
      </c>
      <c r="W48" s="77">
        <v>0.32013888888888892</v>
      </c>
      <c r="X48" s="68">
        <v>25.7</v>
      </c>
      <c r="Y48" s="68">
        <v>4.6100000000000003</v>
      </c>
      <c r="Z48" s="320">
        <v>3.9168144063736405</v>
      </c>
      <c r="AA48" s="321" t="s">
        <v>761</v>
      </c>
      <c r="AB48" s="216">
        <v>28.8</v>
      </c>
      <c r="AC48" s="204">
        <v>44.9</v>
      </c>
      <c r="AD48" s="68" t="s">
        <v>763</v>
      </c>
      <c r="AE48" s="68" t="s">
        <v>763</v>
      </c>
      <c r="AF48" s="68" t="s">
        <v>763</v>
      </c>
      <c r="AG48" s="68" t="s">
        <v>763</v>
      </c>
      <c r="AH48" s="68" t="s">
        <v>763</v>
      </c>
      <c r="AI48" s="68" t="s">
        <v>763</v>
      </c>
      <c r="AJ48" s="72" t="s">
        <v>763</v>
      </c>
      <c r="AK48" s="72" t="s">
        <v>763</v>
      </c>
      <c r="AL48" s="72" t="s">
        <v>763</v>
      </c>
      <c r="AM48" s="68" t="s">
        <v>763</v>
      </c>
      <c r="AN48" s="68" t="s">
        <v>763</v>
      </c>
      <c r="AO48" s="68" t="s">
        <v>763</v>
      </c>
      <c r="AP48" s="68" t="s">
        <v>763</v>
      </c>
      <c r="AQ48" s="68" t="s">
        <v>763</v>
      </c>
      <c r="AR48" s="68" t="s">
        <v>763</v>
      </c>
    </row>
    <row r="49" spans="1:44" x14ac:dyDescent="0.2">
      <c r="A49" t="s">
        <v>756</v>
      </c>
      <c r="B49" t="s">
        <v>301</v>
      </c>
      <c r="C49" t="s">
        <v>757</v>
      </c>
      <c r="E49" s="167">
        <v>43297</v>
      </c>
      <c r="F49" t="s">
        <v>786</v>
      </c>
      <c r="G49" t="s">
        <v>782</v>
      </c>
      <c r="H49">
        <v>0</v>
      </c>
      <c r="I49" t="s">
        <v>760</v>
      </c>
      <c r="J49" t="s">
        <v>761</v>
      </c>
      <c r="K49">
        <v>1</v>
      </c>
      <c r="L49">
        <v>1</v>
      </c>
      <c r="M49" t="s">
        <v>787</v>
      </c>
      <c r="N49" t="s">
        <v>789</v>
      </c>
      <c r="O49" s="68" t="s">
        <v>761</v>
      </c>
      <c r="P49" s="68" t="s">
        <v>761</v>
      </c>
      <c r="Q49" s="68">
        <v>0.8</v>
      </c>
      <c r="R49" s="68">
        <v>0.8</v>
      </c>
      <c r="S49" s="68">
        <v>0.8</v>
      </c>
      <c r="T49" s="68">
        <v>0.8</v>
      </c>
      <c r="U49" s="76">
        <f t="shared" si="12"/>
        <v>1</v>
      </c>
      <c r="V49" s="68">
        <v>0.15</v>
      </c>
      <c r="W49" s="77">
        <v>0.32569444444444445</v>
      </c>
      <c r="X49" s="68">
        <v>25.7</v>
      </c>
      <c r="Y49" s="68">
        <v>6.67</v>
      </c>
      <c r="Z49" s="320">
        <v>5.6799013125506139</v>
      </c>
      <c r="AA49" s="321" t="s">
        <v>761</v>
      </c>
      <c r="AB49" s="216">
        <v>28.4</v>
      </c>
      <c r="AC49" s="204">
        <v>44.4</v>
      </c>
      <c r="AD49" s="68" t="s">
        <v>763</v>
      </c>
      <c r="AE49" s="68" t="s">
        <v>763</v>
      </c>
      <c r="AF49" s="68" t="s">
        <v>763</v>
      </c>
      <c r="AG49" s="68" t="s">
        <v>763</v>
      </c>
      <c r="AH49" s="68" t="s">
        <v>763</v>
      </c>
      <c r="AI49" s="68" t="s">
        <v>763</v>
      </c>
      <c r="AJ49" s="72" t="s">
        <v>763</v>
      </c>
      <c r="AK49" s="72" t="s">
        <v>763</v>
      </c>
      <c r="AL49" s="72" t="s">
        <v>763</v>
      </c>
      <c r="AM49" s="68" t="s">
        <v>763</v>
      </c>
      <c r="AN49" s="68" t="s">
        <v>763</v>
      </c>
      <c r="AO49" s="68" t="s">
        <v>763</v>
      </c>
      <c r="AP49" s="68" t="s">
        <v>763</v>
      </c>
      <c r="AQ49" s="68" t="s">
        <v>763</v>
      </c>
      <c r="AR49" s="68" t="s">
        <v>763</v>
      </c>
    </row>
    <row r="50" spans="1:44" x14ac:dyDescent="0.2">
      <c r="A50" t="s">
        <v>756</v>
      </c>
      <c r="B50" t="s">
        <v>301</v>
      </c>
      <c r="C50" t="s">
        <v>764</v>
      </c>
      <c r="E50" s="167">
        <v>43297</v>
      </c>
      <c r="F50" t="s">
        <v>786</v>
      </c>
      <c r="G50" t="s">
        <v>782</v>
      </c>
      <c r="H50">
        <v>0</v>
      </c>
      <c r="I50" t="s">
        <v>760</v>
      </c>
      <c r="J50" t="s">
        <v>761</v>
      </c>
      <c r="K50">
        <v>1</v>
      </c>
      <c r="L50">
        <v>1</v>
      </c>
      <c r="M50" t="s">
        <v>787</v>
      </c>
      <c r="N50" t="s">
        <v>789</v>
      </c>
      <c r="O50" s="68" t="s">
        <v>761</v>
      </c>
      <c r="P50" s="68" t="s">
        <v>761</v>
      </c>
      <c r="Q50" s="68">
        <v>0.8</v>
      </c>
      <c r="R50" s="68">
        <v>0.8</v>
      </c>
      <c r="S50" s="68">
        <v>0.8</v>
      </c>
      <c r="T50" s="68">
        <v>0.8</v>
      </c>
      <c r="U50" s="76">
        <f t="shared" si="12"/>
        <v>1</v>
      </c>
      <c r="V50" s="68">
        <v>0.4</v>
      </c>
      <c r="W50" s="68" t="s">
        <v>761</v>
      </c>
      <c r="X50" s="68">
        <v>25.6</v>
      </c>
      <c r="Y50" s="68">
        <v>6.38</v>
      </c>
      <c r="Z50" s="320">
        <v>5.4139081944270595</v>
      </c>
      <c r="AA50" s="321" t="s">
        <v>761</v>
      </c>
      <c r="AB50" s="216">
        <v>29</v>
      </c>
      <c r="AC50" s="204">
        <v>45.1</v>
      </c>
      <c r="AD50" s="72">
        <v>0.5618300443843357</v>
      </c>
      <c r="AE50" s="72">
        <v>5.6122448979591733E-2</v>
      </c>
      <c r="AF50" s="72">
        <v>7.326944140197153E-2</v>
      </c>
      <c r="AG50" s="75">
        <f>AE50+AF50</f>
        <v>0.12939189038156326</v>
      </c>
      <c r="AH50" s="75">
        <f>AI50-AG50</f>
        <v>13.018044334108234</v>
      </c>
      <c r="AI50" s="75">
        <v>13.147436224489798</v>
      </c>
      <c r="AJ50" s="72">
        <v>115.83950993747168</v>
      </c>
      <c r="AK50" s="72">
        <v>18.058798764233888</v>
      </c>
      <c r="AL50" s="72">
        <v>6.4145744935646585</v>
      </c>
      <c r="AM50" s="322">
        <f>AK50+AH50</f>
        <v>31.076843098342124</v>
      </c>
      <c r="AN50" s="322">
        <f>AH50+AF50+AE50+AK50</f>
        <v>31.206234988723686</v>
      </c>
      <c r="AO50" s="72">
        <v>5.6192405063291133</v>
      </c>
      <c r="AP50" s="72">
        <v>11.338026160337551</v>
      </c>
      <c r="AQ50" s="72">
        <v>0.33137654887358703</v>
      </c>
      <c r="AR50" s="72">
        <f>AO50+AP50</f>
        <v>16.957266666666662</v>
      </c>
    </row>
    <row r="51" spans="1:44" x14ac:dyDescent="0.2">
      <c r="A51" t="s">
        <v>756</v>
      </c>
      <c r="B51" t="s">
        <v>301</v>
      </c>
      <c r="C51" t="s">
        <v>765</v>
      </c>
      <c r="E51" s="167">
        <v>43297</v>
      </c>
      <c r="F51" t="s">
        <v>786</v>
      </c>
      <c r="G51" t="s">
        <v>782</v>
      </c>
      <c r="H51">
        <v>0</v>
      </c>
      <c r="I51" t="s">
        <v>760</v>
      </c>
      <c r="J51" t="s">
        <v>761</v>
      </c>
      <c r="K51">
        <v>1</v>
      </c>
      <c r="L51">
        <v>1</v>
      </c>
      <c r="M51" t="s">
        <v>787</v>
      </c>
      <c r="N51" t="s">
        <v>789</v>
      </c>
      <c r="O51" s="68" t="s">
        <v>761</v>
      </c>
      <c r="P51" s="68" t="s">
        <v>761</v>
      </c>
      <c r="Q51" s="68">
        <v>0.8</v>
      </c>
      <c r="R51" s="68">
        <v>0.8</v>
      </c>
      <c r="S51" s="68">
        <v>0.8</v>
      </c>
      <c r="T51" s="68">
        <v>0.8</v>
      </c>
      <c r="U51" s="76">
        <f t="shared" si="12"/>
        <v>1</v>
      </c>
      <c r="V51" s="68">
        <v>0.75</v>
      </c>
      <c r="W51" s="77">
        <v>0.3347222222222222</v>
      </c>
      <c r="X51" s="68">
        <v>25.5</v>
      </c>
      <c r="Y51" s="68">
        <v>6.11</v>
      </c>
      <c r="Z51" s="320">
        <v>5.1959526091127781</v>
      </c>
      <c r="AA51" s="321" t="s">
        <v>761</v>
      </c>
      <c r="AB51" s="216">
        <v>28.6</v>
      </c>
      <c r="AC51" s="204">
        <v>44.7</v>
      </c>
      <c r="AD51" s="68" t="s">
        <v>763</v>
      </c>
      <c r="AE51" s="68" t="s">
        <v>763</v>
      </c>
      <c r="AF51" s="68" t="s">
        <v>763</v>
      </c>
      <c r="AG51" s="68" t="s">
        <v>763</v>
      </c>
      <c r="AH51" s="68" t="s">
        <v>763</v>
      </c>
      <c r="AI51" s="68" t="s">
        <v>763</v>
      </c>
      <c r="AJ51" s="72" t="s">
        <v>763</v>
      </c>
      <c r="AK51" s="72" t="s">
        <v>763</v>
      </c>
      <c r="AL51" s="72" t="s">
        <v>763</v>
      </c>
      <c r="AM51" s="68" t="s">
        <v>763</v>
      </c>
      <c r="AN51" s="68" t="s">
        <v>763</v>
      </c>
      <c r="AO51" s="68" t="s">
        <v>763</v>
      </c>
      <c r="AP51" s="68" t="s">
        <v>763</v>
      </c>
      <c r="AQ51" s="68" t="s">
        <v>763</v>
      </c>
      <c r="AR51" s="68" t="s">
        <v>763</v>
      </c>
    </row>
    <row r="52" spans="1:44" x14ac:dyDescent="0.2">
      <c r="A52" t="s">
        <v>756</v>
      </c>
      <c r="B52" t="s">
        <v>303</v>
      </c>
      <c r="C52" t="s">
        <v>757</v>
      </c>
      <c r="E52" s="167">
        <v>43297</v>
      </c>
      <c r="F52" t="s">
        <v>777</v>
      </c>
      <c r="G52" t="s">
        <v>790</v>
      </c>
      <c r="H52">
        <v>0</v>
      </c>
      <c r="I52" t="s">
        <v>760</v>
      </c>
      <c r="J52" s="326">
        <v>0.42986111111111108</v>
      </c>
      <c r="K52">
        <v>5</v>
      </c>
      <c r="L52">
        <v>1</v>
      </c>
      <c r="M52" t="s">
        <v>757</v>
      </c>
      <c r="N52" t="s">
        <v>774</v>
      </c>
      <c r="O52" s="68">
        <v>23.5</v>
      </c>
      <c r="P52" s="68">
        <v>8.48</v>
      </c>
      <c r="Q52" s="68">
        <v>0.28000000000000003</v>
      </c>
      <c r="R52" s="68">
        <v>0.28000000000000003</v>
      </c>
      <c r="S52" s="68">
        <f>AVERAGE(R52,Q52)</f>
        <v>0.28000000000000003</v>
      </c>
      <c r="T52" s="68">
        <v>0.28000000000000003</v>
      </c>
      <c r="U52" s="76">
        <f t="shared" si="12"/>
        <v>1</v>
      </c>
      <c r="V52" s="68">
        <v>0.15</v>
      </c>
      <c r="W52" s="77">
        <v>0.27847222222222223</v>
      </c>
      <c r="X52" s="68">
        <v>24.6</v>
      </c>
      <c r="Y52" s="68">
        <v>6.33</v>
      </c>
      <c r="Z52" s="320">
        <v>5.3927841017135041</v>
      </c>
      <c r="AA52" s="321">
        <v>0.76800000000000002</v>
      </c>
      <c r="AB52" s="216">
        <v>28.1</v>
      </c>
      <c r="AC52" s="204">
        <v>43.9</v>
      </c>
      <c r="AD52" s="68" t="s">
        <v>763</v>
      </c>
      <c r="AE52" s="68" t="s">
        <v>763</v>
      </c>
      <c r="AF52" s="68" t="s">
        <v>763</v>
      </c>
      <c r="AG52" s="68" t="s">
        <v>763</v>
      </c>
      <c r="AH52" s="68" t="s">
        <v>763</v>
      </c>
      <c r="AI52" s="68" t="s">
        <v>763</v>
      </c>
      <c r="AJ52" s="72" t="s">
        <v>763</v>
      </c>
      <c r="AK52" s="72" t="s">
        <v>763</v>
      </c>
      <c r="AL52" s="72" t="s">
        <v>763</v>
      </c>
      <c r="AM52" s="68" t="s">
        <v>763</v>
      </c>
      <c r="AN52" s="68" t="s">
        <v>763</v>
      </c>
      <c r="AO52" s="68" t="s">
        <v>763</v>
      </c>
      <c r="AP52" s="68" t="s">
        <v>763</v>
      </c>
      <c r="AQ52" s="68" t="s">
        <v>763</v>
      </c>
      <c r="AR52" s="68" t="s">
        <v>763</v>
      </c>
    </row>
    <row r="53" spans="1:44" x14ac:dyDescent="0.2">
      <c r="A53" t="s">
        <v>756</v>
      </c>
      <c r="B53" t="s">
        <v>303</v>
      </c>
      <c r="C53" t="s">
        <v>764</v>
      </c>
      <c r="E53" s="167">
        <v>43297</v>
      </c>
      <c r="F53" t="s">
        <v>777</v>
      </c>
      <c r="G53" t="s">
        <v>790</v>
      </c>
      <c r="H53">
        <v>0</v>
      </c>
      <c r="I53" t="s">
        <v>760</v>
      </c>
      <c r="J53" s="326">
        <v>0.42986111111111108</v>
      </c>
      <c r="K53">
        <v>5</v>
      </c>
      <c r="L53">
        <v>1</v>
      </c>
      <c r="M53" t="s">
        <v>757</v>
      </c>
      <c r="N53" t="s">
        <v>774</v>
      </c>
      <c r="O53" s="68">
        <v>23.5</v>
      </c>
      <c r="P53" s="68">
        <v>8.48</v>
      </c>
      <c r="Q53" s="68">
        <v>0.28000000000000003</v>
      </c>
      <c r="R53" s="68">
        <v>0.28000000000000003</v>
      </c>
      <c r="S53" s="68">
        <f t="shared" ref="S53:S54" si="13">AVERAGE(R53,Q53)</f>
        <v>0.28000000000000003</v>
      </c>
      <c r="T53" s="68">
        <v>0.28000000000000003</v>
      </c>
      <c r="U53" s="76">
        <f t="shared" si="12"/>
        <v>1</v>
      </c>
      <c r="V53" s="68" t="s">
        <v>761</v>
      </c>
      <c r="W53" s="68" t="s">
        <v>761</v>
      </c>
      <c r="X53" s="68" t="s">
        <v>761</v>
      </c>
      <c r="Y53" s="68" t="s">
        <v>761</v>
      </c>
      <c r="Z53" s="68" t="s">
        <v>761</v>
      </c>
      <c r="AA53" s="321" t="s">
        <v>761</v>
      </c>
      <c r="AB53" s="216">
        <v>30.3</v>
      </c>
      <c r="AC53" s="204">
        <v>46.9</v>
      </c>
      <c r="AD53" s="72">
        <v>0.29452054794520544</v>
      </c>
      <c r="AE53" s="72">
        <v>0.77529761904761885</v>
      </c>
      <c r="AF53" s="72">
        <v>0.22250821467688939</v>
      </c>
      <c r="AG53" s="75">
        <f>AE53+AF53</f>
        <v>0.99780583372450826</v>
      </c>
      <c r="AH53" s="75">
        <f>AI53-AG53</f>
        <v>17.102594166275491</v>
      </c>
      <c r="AI53" s="75">
        <v>18.1004</v>
      </c>
      <c r="AJ53" s="72">
        <v>109.69422350494662</v>
      </c>
      <c r="AK53" s="72">
        <v>11.013099292818904</v>
      </c>
      <c r="AL53" s="72">
        <v>9.9603409166094412</v>
      </c>
      <c r="AM53" s="322">
        <f>AK53+AH53</f>
        <v>28.115693459094395</v>
      </c>
      <c r="AN53" s="322">
        <f>AH53+AF53+AE53+AK53</f>
        <v>29.113499292818904</v>
      </c>
      <c r="AO53" s="72">
        <v>2.9908860759493661</v>
      </c>
      <c r="AP53" s="72">
        <v>2.7395005907173013</v>
      </c>
      <c r="AQ53" s="72">
        <v>0.5219344260566533</v>
      </c>
      <c r="AR53" s="72">
        <f>AO53+AP53</f>
        <v>5.7303866666666678</v>
      </c>
    </row>
    <row r="54" spans="1:44" x14ac:dyDescent="0.2">
      <c r="A54" t="s">
        <v>756</v>
      </c>
      <c r="B54" t="s">
        <v>303</v>
      </c>
      <c r="C54" t="s">
        <v>765</v>
      </c>
      <c r="E54" s="167">
        <v>43297</v>
      </c>
      <c r="F54" t="s">
        <v>777</v>
      </c>
      <c r="G54" t="s">
        <v>790</v>
      </c>
      <c r="H54">
        <v>0</v>
      </c>
      <c r="I54" t="s">
        <v>760</v>
      </c>
      <c r="J54" s="326">
        <v>0.42986111111111108</v>
      </c>
      <c r="K54">
        <v>5</v>
      </c>
      <c r="L54">
        <v>1</v>
      </c>
      <c r="M54" t="s">
        <v>757</v>
      </c>
      <c r="N54" t="s">
        <v>774</v>
      </c>
      <c r="O54" s="68">
        <v>23.5</v>
      </c>
      <c r="P54" s="68">
        <v>8.48</v>
      </c>
      <c r="Q54" s="68">
        <v>0.28000000000000003</v>
      </c>
      <c r="R54" s="68">
        <v>0.28000000000000003</v>
      </c>
      <c r="S54" s="68">
        <f t="shared" si="13"/>
        <v>0.28000000000000003</v>
      </c>
      <c r="T54" s="68">
        <v>0.28000000000000003</v>
      </c>
      <c r="U54" s="76">
        <f t="shared" si="12"/>
        <v>1</v>
      </c>
      <c r="V54" s="68" t="s">
        <v>761</v>
      </c>
      <c r="W54" s="68" t="s">
        <v>761</v>
      </c>
      <c r="X54" s="68" t="s">
        <v>761</v>
      </c>
      <c r="Y54" s="68" t="s">
        <v>761</v>
      </c>
      <c r="Z54" s="68" t="s">
        <v>761</v>
      </c>
      <c r="AA54" s="321" t="s">
        <v>761</v>
      </c>
      <c r="AB54" s="216" t="s">
        <v>763</v>
      </c>
      <c r="AC54" s="204" t="s">
        <v>763</v>
      </c>
      <c r="AD54" s="68" t="s">
        <v>763</v>
      </c>
      <c r="AE54" s="68" t="s">
        <v>763</v>
      </c>
      <c r="AF54" s="68" t="s">
        <v>763</v>
      </c>
      <c r="AG54" s="68" t="s">
        <v>763</v>
      </c>
      <c r="AH54" s="68" t="s">
        <v>763</v>
      </c>
      <c r="AI54" s="68" t="s">
        <v>763</v>
      </c>
      <c r="AJ54" s="72" t="s">
        <v>763</v>
      </c>
      <c r="AK54" s="72" t="s">
        <v>763</v>
      </c>
      <c r="AL54" s="72" t="s">
        <v>763</v>
      </c>
      <c r="AM54" s="68" t="s">
        <v>763</v>
      </c>
      <c r="AN54" s="68" t="s">
        <v>763</v>
      </c>
      <c r="AO54" s="68" t="s">
        <v>763</v>
      </c>
      <c r="AP54" s="68" t="s">
        <v>763</v>
      </c>
      <c r="AQ54" s="68" t="s">
        <v>763</v>
      </c>
      <c r="AR54" s="68" t="s">
        <v>763</v>
      </c>
    </row>
    <row r="55" spans="1:44" x14ac:dyDescent="0.2">
      <c r="A55" t="s">
        <v>756</v>
      </c>
      <c r="B55" t="s">
        <v>305</v>
      </c>
      <c r="C55" t="s">
        <v>757</v>
      </c>
      <c r="E55" s="167">
        <v>43297</v>
      </c>
      <c r="F55" t="s">
        <v>777</v>
      </c>
      <c r="G55" t="s">
        <v>790</v>
      </c>
      <c r="H55">
        <v>0</v>
      </c>
      <c r="I55" t="s">
        <v>760</v>
      </c>
      <c r="J55" s="326">
        <v>0.42986111111111108</v>
      </c>
      <c r="K55">
        <v>5</v>
      </c>
      <c r="L55">
        <v>1</v>
      </c>
      <c r="M55" t="s">
        <v>757</v>
      </c>
      <c r="N55" t="s">
        <v>774</v>
      </c>
      <c r="O55" s="68">
        <v>24.9</v>
      </c>
      <c r="P55" s="68">
        <v>8.57</v>
      </c>
      <c r="Q55" s="68">
        <v>1.61</v>
      </c>
      <c r="R55" s="68">
        <v>1.61</v>
      </c>
      <c r="S55" s="68">
        <f t="shared" ref="S55:S60" si="14">AVERAGE(Q55,R55)</f>
        <v>1.61</v>
      </c>
      <c r="T55" s="68">
        <v>1.61</v>
      </c>
      <c r="U55" s="76">
        <f t="shared" si="12"/>
        <v>1</v>
      </c>
      <c r="V55" s="68">
        <v>0.15</v>
      </c>
      <c r="W55" s="77">
        <v>0.29166666666666669</v>
      </c>
      <c r="X55" s="68">
        <v>24.9</v>
      </c>
      <c r="Y55" s="68">
        <v>6.32</v>
      </c>
      <c r="Z55" s="320">
        <v>5.3647040692986332</v>
      </c>
      <c r="AA55" s="321">
        <v>0.76400000000000001</v>
      </c>
      <c r="AB55" s="216">
        <v>28.8</v>
      </c>
      <c r="AC55" s="204">
        <v>44.9</v>
      </c>
      <c r="AD55" s="68" t="s">
        <v>763</v>
      </c>
      <c r="AE55" s="68" t="s">
        <v>763</v>
      </c>
      <c r="AF55" s="68" t="s">
        <v>763</v>
      </c>
      <c r="AG55" s="68" t="s">
        <v>763</v>
      </c>
      <c r="AH55" s="68" t="s">
        <v>763</v>
      </c>
      <c r="AI55" s="68" t="s">
        <v>763</v>
      </c>
      <c r="AJ55" s="72" t="s">
        <v>763</v>
      </c>
      <c r="AK55" s="72" t="s">
        <v>763</v>
      </c>
      <c r="AL55" s="72" t="s">
        <v>763</v>
      </c>
      <c r="AM55" s="68" t="s">
        <v>763</v>
      </c>
      <c r="AN55" s="68" t="s">
        <v>763</v>
      </c>
      <c r="AO55" s="68" t="s">
        <v>763</v>
      </c>
      <c r="AP55" s="68" t="s">
        <v>763</v>
      </c>
      <c r="AQ55" s="68" t="s">
        <v>763</v>
      </c>
      <c r="AR55" s="68" t="s">
        <v>763</v>
      </c>
    </row>
    <row r="56" spans="1:44" x14ac:dyDescent="0.2">
      <c r="A56" t="s">
        <v>756</v>
      </c>
      <c r="B56" t="s">
        <v>305</v>
      </c>
      <c r="C56" t="s">
        <v>764</v>
      </c>
      <c r="E56" s="167">
        <v>43297</v>
      </c>
      <c r="F56" t="s">
        <v>777</v>
      </c>
      <c r="G56" t="s">
        <v>790</v>
      </c>
      <c r="H56">
        <v>0</v>
      </c>
      <c r="I56" t="s">
        <v>760</v>
      </c>
      <c r="J56" s="326">
        <v>0.42986111111111108</v>
      </c>
      <c r="K56">
        <v>5</v>
      </c>
      <c r="L56">
        <v>1</v>
      </c>
      <c r="M56" t="s">
        <v>757</v>
      </c>
      <c r="N56" t="s">
        <v>774</v>
      </c>
      <c r="O56" s="68">
        <v>24.9</v>
      </c>
      <c r="P56" s="68">
        <v>8.57</v>
      </c>
      <c r="Q56" s="68">
        <v>1.61</v>
      </c>
      <c r="R56" s="68">
        <v>1.61</v>
      </c>
      <c r="S56" s="68">
        <f t="shared" si="14"/>
        <v>1.61</v>
      </c>
      <c r="T56" s="68">
        <v>1.61</v>
      </c>
      <c r="U56" s="76">
        <f t="shared" si="12"/>
        <v>1</v>
      </c>
      <c r="V56" s="68">
        <v>0.8</v>
      </c>
      <c r="W56" s="77">
        <v>0.29305555555555557</v>
      </c>
      <c r="X56" s="68">
        <v>24.8</v>
      </c>
      <c r="Y56" s="68">
        <v>6.14</v>
      </c>
      <c r="Z56" s="320">
        <v>5.1817110477579664</v>
      </c>
      <c r="AA56" s="321">
        <v>0.74399999999999999</v>
      </c>
      <c r="AB56" s="216">
        <v>29.8</v>
      </c>
      <c r="AC56" s="204">
        <v>46.2</v>
      </c>
      <c r="AD56" s="72">
        <v>0.29452054794520544</v>
      </c>
      <c r="AE56" s="72">
        <v>0.90221088435374153</v>
      </c>
      <c r="AF56" s="72">
        <v>0.13406352683461117</v>
      </c>
      <c r="AG56" s="75">
        <f>AE56+AF56</f>
        <v>1.0362744111883526</v>
      </c>
      <c r="AH56" s="75">
        <f>AI56-AG56</f>
        <v>14.261990894934099</v>
      </c>
      <c r="AI56" s="75">
        <v>15.298265306122453</v>
      </c>
      <c r="AJ56" s="72">
        <v>98.90124145118412</v>
      </c>
      <c r="AK56" s="72">
        <v>12.77452416067265</v>
      </c>
      <c r="AL56" s="72">
        <v>7.7420685269561087</v>
      </c>
      <c r="AM56" s="322">
        <f>AK56+AH56</f>
        <v>27.036515055606749</v>
      </c>
      <c r="AN56" s="322">
        <f>AH56+AF56+AE56+AK56</f>
        <v>28.072789466795101</v>
      </c>
      <c r="AO56" s="72">
        <v>2.5739746835443036</v>
      </c>
      <c r="AP56" s="72">
        <v>6.1492919831223629</v>
      </c>
      <c r="AQ56" s="72">
        <v>0.29507004450293506</v>
      </c>
      <c r="AR56" s="72">
        <f>AO56+AP56</f>
        <v>8.7232666666666674</v>
      </c>
    </row>
    <row r="57" spans="1:44" x14ac:dyDescent="0.2">
      <c r="A57" t="s">
        <v>756</v>
      </c>
      <c r="B57" t="s">
        <v>305</v>
      </c>
      <c r="C57" t="s">
        <v>765</v>
      </c>
      <c r="E57" s="167">
        <v>43297</v>
      </c>
      <c r="F57" t="s">
        <v>777</v>
      </c>
      <c r="G57" t="s">
        <v>790</v>
      </c>
      <c r="H57">
        <v>0</v>
      </c>
      <c r="I57" t="s">
        <v>760</v>
      </c>
      <c r="J57" s="326">
        <v>0.42986111111111108</v>
      </c>
      <c r="K57">
        <v>5</v>
      </c>
      <c r="L57">
        <v>1</v>
      </c>
      <c r="M57" t="s">
        <v>757</v>
      </c>
      <c r="N57" t="s">
        <v>774</v>
      </c>
      <c r="O57" s="68">
        <v>24.9</v>
      </c>
      <c r="P57" s="68">
        <v>8.57</v>
      </c>
      <c r="Q57" s="68">
        <v>1.61</v>
      </c>
      <c r="R57" s="68">
        <v>1.61</v>
      </c>
      <c r="S57" s="68">
        <f t="shared" si="14"/>
        <v>1.61</v>
      </c>
      <c r="T57" s="68">
        <v>1.61</v>
      </c>
      <c r="U57" s="76">
        <f t="shared" si="12"/>
        <v>1</v>
      </c>
      <c r="V57" s="68">
        <v>1.1100000000000001</v>
      </c>
      <c r="W57" s="77">
        <v>0.29375000000000001</v>
      </c>
      <c r="X57" s="68">
        <v>24.7</v>
      </c>
      <c r="Y57" s="68">
        <v>6.23</v>
      </c>
      <c r="Z57" s="320">
        <v>5.2570258864158745</v>
      </c>
      <c r="AA57" s="321">
        <v>0.75</v>
      </c>
      <c r="AB57" s="216">
        <v>29.8</v>
      </c>
      <c r="AC57" s="204">
        <v>46.3</v>
      </c>
      <c r="AD57" s="68" t="s">
        <v>763</v>
      </c>
      <c r="AE57" s="68" t="s">
        <v>763</v>
      </c>
      <c r="AF57" s="68" t="s">
        <v>763</v>
      </c>
      <c r="AG57" s="68" t="s">
        <v>763</v>
      </c>
      <c r="AH57" s="68" t="s">
        <v>763</v>
      </c>
      <c r="AI57" s="68" t="s">
        <v>763</v>
      </c>
      <c r="AJ57" s="72" t="s">
        <v>763</v>
      </c>
      <c r="AK57" s="72" t="s">
        <v>763</v>
      </c>
      <c r="AL57" s="72" t="s">
        <v>763</v>
      </c>
      <c r="AM57" s="68" t="s">
        <v>763</v>
      </c>
      <c r="AN57" s="68" t="s">
        <v>763</v>
      </c>
      <c r="AO57" s="68" t="s">
        <v>763</v>
      </c>
      <c r="AP57" s="68" t="s">
        <v>763</v>
      </c>
      <c r="AQ57" s="68" t="s">
        <v>763</v>
      </c>
      <c r="AR57" s="68" t="s">
        <v>763</v>
      </c>
    </row>
    <row r="58" spans="1:44" x14ac:dyDescent="0.2">
      <c r="A58" t="s">
        <v>756</v>
      </c>
      <c r="B58" t="s">
        <v>307</v>
      </c>
      <c r="C58" t="s">
        <v>757</v>
      </c>
      <c r="E58" s="167">
        <v>43297</v>
      </c>
      <c r="F58" t="s">
        <v>777</v>
      </c>
      <c r="G58" t="s">
        <v>790</v>
      </c>
      <c r="H58">
        <v>0</v>
      </c>
      <c r="I58" t="s">
        <v>760</v>
      </c>
      <c r="J58" s="326">
        <v>0.42986111111111108</v>
      </c>
      <c r="K58">
        <v>1</v>
      </c>
      <c r="L58">
        <v>1</v>
      </c>
      <c r="M58" t="s">
        <v>757</v>
      </c>
      <c r="N58" t="s">
        <v>791</v>
      </c>
      <c r="O58" s="68">
        <v>25.2</v>
      </c>
      <c r="P58" s="68">
        <v>8.36</v>
      </c>
      <c r="Q58" s="68">
        <v>1.89</v>
      </c>
      <c r="R58" s="68">
        <v>1.65</v>
      </c>
      <c r="S58" s="68">
        <f t="shared" si="14"/>
        <v>1.77</v>
      </c>
      <c r="T58" s="68">
        <v>2.1</v>
      </c>
      <c r="U58" s="76">
        <f t="shared" si="12"/>
        <v>0.84285714285714286</v>
      </c>
      <c r="V58" s="68">
        <v>0.15</v>
      </c>
      <c r="W58" s="77">
        <v>0.3125</v>
      </c>
      <c r="X58" s="68">
        <v>24.6</v>
      </c>
      <c r="Y58" s="68">
        <v>6.55</v>
      </c>
      <c r="Z58" s="320">
        <v>5.523226558851559</v>
      </c>
      <c r="AA58" s="321">
        <v>0.80300000000000005</v>
      </c>
      <c r="AB58" s="216">
        <v>29.9</v>
      </c>
      <c r="AC58" s="204">
        <v>46.5</v>
      </c>
      <c r="AD58" s="68" t="s">
        <v>763</v>
      </c>
      <c r="AE58" s="68" t="s">
        <v>763</v>
      </c>
      <c r="AF58" s="68" t="s">
        <v>763</v>
      </c>
      <c r="AG58" s="68" t="s">
        <v>763</v>
      </c>
      <c r="AH58" s="68" t="s">
        <v>763</v>
      </c>
      <c r="AI58" s="68" t="s">
        <v>763</v>
      </c>
      <c r="AJ58" s="72" t="s">
        <v>763</v>
      </c>
      <c r="AK58" s="72" t="s">
        <v>763</v>
      </c>
      <c r="AL58" s="72" t="s">
        <v>763</v>
      </c>
      <c r="AM58" s="68" t="s">
        <v>763</v>
      </c>
      <c r="AN58" s="68" t="s">
        <v>763</v>
      </c>
      <c r="AO58" s="68" t="s">
        <v>763</v>
      </c>
      <c r="AP58" s="68" t="s">
        <v>763</v>
      </c>
      <c r="AQ58" s="68" t="s">
        <v>763</v>
      </c>
      <c r="AR58" s="68" t="s">
        <v>763</v>
      </c>
    </row>
    <row r="59" spans="1:44" x14ac:dyDescent="0.2">
      <c r="A59" t="s">
        <v>756</v>
      </c>
      <c r="B59" t="s">
        <v>307</v>
      </c>
      <c r="C59" t="s">
        <v>764</v>
      </c>
      <c r="E59" s="167">
        <v>43297</v>
      </c>
      <c r="F59" t="s">
        <v>777</v>
      </c>
      <c r="G59" t="s">
        <v>790</v>
      </c>
      <c r="H59">
        <v>0</v>
      </c>
      <c r="I59" t="s">
        <v>760</v>
      </c>
      <c r="J59" s="326">
        <v>0.42986111111111108</v>
      </c>
      <c r="K59">
        <v>1</v>
      </c>
      <c r="L59">
        <v>1</v>
      </c>
      <c r="M59" t="s">
        <v>757</v>
      </c>
      <c r="N59" t="s">
        <v>791</v>
      </c>
      <c r="O59" s="68">
        <v>25.2</v>
      </c>
      <c r="P59" s="68">
        <v>8.36</v>
      </c>
      <c r="Q59" s="68">
        <v>1.89</v>
      </c>
      <c r="R59" s="68">
        <v>1.65</v>
      </c>
      <c r="S59" s="68">
        <f t="shared" si="14"/>
        <v>1.77</v>
      </c>
      <c r="T59" s="68">
        <v>2.1</v>
      </c>
      <c r="U59" s="76">
        <f t="shared" si="12"/>
        <v>0.84285714285714286</v>
      </c>
      <c r="V59" s="68">
        <v>1</v>
      </c>
      <c r="W59" s="77">
        <v>0.31388888888888888</v>
      </c>
      <c r="X59" s="68">
        <v>24.9</v>
      </c>
      <c r="Y59" s="68">
        <v>6.19</v>
      </c>
      <c r="Z59" s="320">
        <v>5.1978532209744248</v>
      </c>
      <c r="AA59" s="321">
        <v>0.75</v>
      </c>
      <c r="AB59" s="216">
        <v>30.7</v>
      </c>
      <c r="AC59" s="204">
        <v>47.5</v>
      </c>
      <c r="AD59" s="72">
        <v>0.29452054794520544</v>
      </c>
      <c r="AE59" s="72">
        <v>0.73299319727891143</v>
      </c>
      <c r="AF59" s="72">
        <v>0.29326396495071194</v>
      </c>
      <c r="AG59" s="75">
        <f>AE59+AF59</f>
        <v>1.0262571622296233</v>
      </c>
      <c r="AH59" s="75">
        <f>AI59-AG59</f>
        <v>14.332594878586704</v>
      </c>
      <c r="AI59" s="75">
        <v>15.358852040816327</v>
      </c>
      <c r="AJ59" s="72">
        <v>71.608939942028726</v>
      </c>
      <c r="AK59" s="72">
        <v>9.7549386729233696</v>
      </c>
      <c r="AL59" s="72">
        <v>7.340788327126293</v>
      </c>
      <c r="AM59" s="322">
        <f>AK59+AH59</f>
        <v>24.087533551510074</v>
      </c>
      <c r="AN59" s="322">
        <f>AH59+AF59+AE59+AK59</f>
        <v>25.113790713739697</v>
      </c>
      <c r="AO59" s="72">
        <v>2.1208101265822785</v>
      </c>
      <c r="AP59" s="72">
        <v>6.2516165400843882</v>
      </c>
      <c r="AQ59" s="72">
        <v>0.25330889251331501</v>
      </c>
      <c r="AR59" s="72">
        <f>AO59+AP59</f>
        <v>8.3724266666666658</v>
      </c>
    </row>
    <row r="60" spans="1:44" x14ac:dyDescent="0.2">
      <c r="A60" t="s">
        <v>756</v>
      </c>
      <c r="B60" t="s">
        <v>307</v>
      </c>
      <c r="C60" t="s">
        <v>765</v>
      </c>
      <c r="E60" s="167">
        <v>43297</v>
      </c>
      <c r="F60" t="s">
        <v>777</v>
      </c>
      <c r="G60" t="s">
        <v>790</v>
      </c>
      <c r="H60">
        <v>0</v>
      </c>
      <c r="I60" t="s">
        <v>760</v>
      </c>
      <c r="J60" s="326">
        <v>0.42986111111111108</v>
      </c>
      <c r="K60">
        <v>1</v>
      </c>
      <c r="L60">
        <v>1</v>
      </c>
      <c r="M60" t="s">
        <v>757</v>
      </c>
      <c r="N60" t="s">
        <v>791</v>
      </c>
      <c r="O60" s="68">
        <v>25.2</v>
      </c>
      <c r="P60" s="68">
        <v>8.36</v>
      </c>
      <c r="Q60" s="68">
        <v>1.89</v>
      </c>
      <c r="R60" s="68">
        <v>1.65</v>
      </c>
      <c r="S60" s="68">
        <f t="shared" si="14"/>
        <v>1.77</v>
      </c>
      <c r="T60" s="68">
        <v>2.1</v>
      </c>
      <c r="U60" s="76">
        <f t="shared" si="12"/>
        <v>0.84285714285714286</v>
      </c>
      <c r="V60" s="68">
        <v>1.5</v>
      </c>
      <c r="W60" s="77">
        <v>0.31527777777777777</v>
      </c>
      <c r="X60" s="68">
        <v>24.9</v>
      </c>
      <c r="Y60" s="68">
        <v>6.11</v>
      </c>
      <c r="Z60" s="320">
        <v>5.1394416601630537</v>
      </c>
      <c r="AA60" s="321">
        <v>0.74199999999999999</v>
      </c>
      <c r="AB60" s="216">
        <v>30.4</v>
      </c>
      <c r="AC60" s="204">
        <v>47.2</v>
      </c>
      <c r="AD60" s="68" t="s">
        <v>763</v>
      </c>
      <c r="AE60" s="68" t="s">
        <v>763</v>
      </c>
      <c r="AF60" s="68" t="s">
        <v>763</v>
      </c>
      <c r="AG60" s="68" t="s">
        <v>763</v>
      </c>
      <c r="AH60" s="68" t="s">
        <v>763</v>
      </c>
      <c r="AI60" s="68" t="s">
        <v>763</v>
      </c>
      <c r="AJ60" s="72" t="s">
        <v>763</v>
      </c>
      <c r="AK60" s="72" t="s">
        <v>763</v>
      </c>
      <c r="AL60" s="72" t="s">
        <v>763</v>
      </c>
      <c r="AM60" s="68" t="s">
        <v>763</v>
      </c>
      <c r="AN60" s="68" t="s">
        <v>763</v>
      </c>
      <c r="AO60" s="68" t="s">
        <v>763</v>
      </c>
      <c r="AP60" s="68" t="s">
        <v>763</v>
      </c>
      <c r="AQ60" s="68" t="s">
        <v>763</v>
      </c>
      <c r="AR60" s="68" t="s">
        <v>763</v>
      </c>
    </row>
    <row r="61" spans="1:44" x14ac:dyDescent="0.2">
      <c r="A61" t="s">
        <v>756</v>
      </c>
      <c r="B61" t="s">
        <v>309</v>
      </c>
      <c r="C61" t="s">
        <v>757</v>
      </c>
      <c r="E61" s="167">
        <v>43297</v>
      </c>
      <c r="F61" t="s">
        <v>777</v>
      </c>
      <c r="G61" t="s">
        <v>790</v>
      </c>
      <c r="H61">
        <v>3</v>
      </c>
      <c r="I61" t="s">
        <v>760</v>
      </c>
      <c r="J61" s="326">
        <v>0.42986111111111108</v>
      </c>
      <c r="K61">
        <v>1</v>
      </c>
      <c r="L61">
        <v>1</v>
      </c>
      <c r="M61" t="s">
        <v>757</v>
      </c>
      <c r="N61" t="s">
        <v>774</v>
      </c>
      <c r="O61" s="68">
        <v>25.5</v>
      </c>
      <c r="P61" s="68">
        <v>8.35</v>
      </c>
      <c r="Q61" s="68">
        <v>1.1000000000000001</v>
      </c>
      <c r="R61" s="68">
        <v>1.1000000000000001</v>
      </c>
      <c r="S61" s="68">
        <v>1.1000000000000001</v>
      </c>
      <c r="T61" s="68">
        <v>1.1000000000000001</v>
      </c>
      <c r="U61" s="76">
        <f t="shared" si="12"/>
        <v>1</v>
      </c>
      <c r="V61" s="68">
        <v>0.15</v>
      </c>
      <c r="W61" s="77">
        <v>0.33124999999999999</v>
      </c>
      <c r="X61" s="68">
        <v>24.4</v>
      </c>
      <c r="Y61" s="68">
        <v>7.6</v>
      </c>
      <c r="Z61" s="320">
        <v>6.3669385413255215</v>
      </c>
      <c r="AA61" s="321">
        <v>0.91800000000000004</v>
      </c>
      <c r="AB61" s="216">
        <v>31</v>
      </c>
      <c r="AC61" s="204">
        <v>47.9</v>
      </c>
      <c r="AD61" s="68" t="s">
        <v>763</v>
      </c>
      <c r="AE61" s="68" t="s">
        <v>763</v>
      </c>
      <c r="AF61" s="68" t="s">
        <v>763</v>
      </c>
      <c r="AG61" s="68" t="s">
        <v>763</v>
      </c>
      <c r="AH61" s="68" t="s">
        <v>763</v>
      </c>
      <c r="AI61" s="68" t="s">
        <v>763</v>
      </c>
      <c r="AJ61" s="72" t="s">
        <v>763</v>
      </c>
      <c r="AK61" s="72" t="s">
        <v>763</v>
      </c>
      <c r="AL61" s="72" t="s">
        <v>763</v>
      </c>
      <c r="AM61" s="68" t="s">
        <v>763</v>
      </c>
      <c r="AN61" s="68" t="s">
        <v>763</v>
      </c>
      <c r="AO61" s="68" t="s">
        <v>763</v>
      </c>
      <c r="AP61" s="68" t="s">
        <v>763</v>
      </c>
      <c r="AQ61" s="68" t="s">
        <v>763</v>
      </c>
      <c r="AR61" s="68" t="s">
        <v>763</v>
      </c>
    </row>
    <row r="62" spans="1:44" x14ac:dyDescent="0.2">
      <c r="A62" t="s">
        <v>756</v>
      </c>
      <c r="B62" t="s">
        <v>309</v>
      </c>
      <c r="C62" t="s">
        <v>764</v>
      </c>
      <c r="E62" s="167">
        <v>43297</v>
      </c>
      <c r="F62" t="s">
        <v>777</v>
      </c>
      <c r="G62" t="s">
        <v>790</v>
      </c>
      <c r="H62">
        <v>3</v>
      </c>
      <c r="I62" t="s">
        <v>760</v>
      </c>
      <c r="J62" s="326">
        <v>0.42986111111111108</v>
      </c>
      <c r="K62">
        <v>1</v>
      </c>
      <c r="L62">
        <v>1</v>
      </c>
      <c r="M62" t="s">
        <v>757</v>
      </c>
      <c r="N62" t="s">
        <v>774</v>
      </c>
      <c r="O62" s="68">
        <v>25.5</v>
      </c>
      <c r="P62" s="68">
        <v>8.35</v>
      </c>
      <c r="Q62" s="68">
        <v>1.1000000000000001</v>
      </c>
      <c r="R62" s="68">
        <v>1.1000000000000001</v>
      </c>
      <c r="S62" s="68">
        <v>1.1000000000000001</v>
      </c>
      <c r="T62" s="68">
        <v>1.1000000000000001</v>
      </c>
      <c r="U62" s="76">
        <f t="shared" si="12"/>
        <v>1</v>
      </c>
      <c r="V62" s="68">
        <v>0.55000000000000004</v>
      </c>
      <c r="W62" s="77">
        <v>0.33263888888888887</v>
      </c>
      <c r="X62" s="68">
        <v>24.3</v>
      </c>
      <c r="Y62" s="68">
        <v>7.55</v>
      </c>
      <c r="Z62" s="320">
        <v>6.3098051515942384</v>
      </c>
      <c r="AA62" s="321">
        <v>0.90100000000000002</v>
      </c>
      <c r="AB62" s="216">
        <v>31.4</v>
      </c>
      <c r="AC62" s="204">
        <v>48.4</v>
      </c>
      <c r="AD62" s="72">
        <v>0.32123287671232875</v>
      </c>
      <c r="AE62" s="72">
        <v>0.52147108843537415</v>
      </c>
      <c r="AF62" s="72">
        <v>0.19178532311062432</v>
      </c>
      <c r="AG62" s="75">
        <f>AE62+AF62</f>
        <v>0.7132564115459985</v>
      </c>
      <c r="AH62" s="75">
        <f>AI62-AG62</f>
        <v>12.61594001702543</v>
      </c>
      <c r="AI62" s="75">
        <v>13.329196428571429</v>
      </c>
      <c r="AJ62" s="72">
        <v>60.635214169662532</v>
      </c>
      <c r="AK62" s="72">
        <v>7.1128013711427487</v>
      </c>
      <c r="AL62" s="72">
        <v>8.5248007087144106</v>
      </c>
      <c r="AM62" s="322">
        <f>AK62+AH62</f>
        <v>19.728741388168178</v>
      </c>
      <c r="AN62" s="322">
        <f>AH62+AF62+AE62+AK62</f>
        <v>20.441997799714176</v>
      </c>
      <c r="AO62" s="72">
        <v>2.3927088607594937</v>
      </c>
      <c r="AP62" s="72">
        <v>1.9701178059071729</v>
      </c>
      <c r="AQ62" s="72">
        <v>0.54843087832036119</v>
      </c>
      <c r="AR62" s="72">
        <f>AO62+AP62</f>
        <v>4.3628266666666669</v>
      </c>
    </row>
    <row r="63" spans="1:44" x14ac:dyDescent="0.2">
      <c r="A63" t="s">
        <v>756</v>
      </c>
      <c r="B63" t="s">
        <v>309</v>
      </c>
      <c r="C63" t="s">
        <v>765</v>
      </c>
      <c r="E63" s="167">
        <v>43297</v>
      </c>
      <c r="F63" t="s">
        <v>777</v>
      </c>
      <c r="G63" t="s">
        <v>790</v>
      </c>
      <c r="H63">
        <v>3</v>
      </c>
      <c r="I63" t="s">
        <v>760</v>
      </c>
      <c r="J63" s="326">
        <v>0.42986111111111108</v>
      </c>
      <c r="K63">
        <v>1</v>
      </c>
      <c r="L63">
        <v>1</v>
      </c>
      <c r="M63" t="s">
        <v>757</v>
      </c>
      <c r="N63" t="s">
        <v>774</v>
      </c>
      <c r="O63" s="68">
        <v>25.5</v>
      </c>
      <c r="P63" s="68">
        <v>8.35</v>
      </c>
      <c r="Q63" s="68">
        <v>1.1000000000000001</v>
      </c>
      <c r="R63" s="68">
        <v>1.1000000000000001</v>
      </c>
      <c r="S63" s="68">
        <v>1.1000000000000001</v>
      </c>
      <c r="T63" s="68">
        <v>1.1000000000000001</v>
      </c>
      <c r="U63" s="76">
        <f t="shared" si="12"/>
        <v>1</v>
      </c>
      <c r="V63" s="68" t="s">
        <v>761</v>
      </c>
      <c r="W63" s="77" t="s">
        <v>761</v>
      </c>
      <c r="X63" s="68" t="s">
        <v>761</v>
      </c>
      <c r="Y63" s="68" t="s">
        <v>761</v>
      </c>
      <c r="Z63" s="320" t="s">
        <v>761</v>
      </c>
      <c r="AA63" s="321" t="s">
        <v>761</v>
      </c>
      <c r="AB63" s="171" t="s">
        <v>763</v>
      </c>
      <c r="AC63" s="68" t="s">
        <v>763</v>
      </c>
      <c r="AD63" s="68" t="s">
        <v>763</v>
      </c>
      <c r="AE63" s="68" t="s">
        <v>763</v>
      </c>
      <c r="AF63" s="68" t="s">
        <v>763</v>
      </c>
      <c r="AG63" s="68" t="s">
        <v>763</v>
      </c>
      <c r="AH63" s="68" t="s">
        <v>763</v>
      </c>
      <c r="AI63" s="68" t="s">
        <v>763</v>
      </c>
      <c r="AJ63" s="72" t="s">
        <v>763</v>
      </c>
      <c r="AK63" s="72" t="s">
        <v>763</v>
      </c>
      <c r="AL63" s="72" t="s">
        <v>763</v>
      </c>
      <c r="AM63" s="68" t="s">
        <v>763</v>
      </c>
      <c r="AN63" s="68" t="s">
        <v>763</v>
      </c>
      <c r="AO63" s="68" t="s">
        <v>763</v>
      </c>
      <c r="AP63" s="68" t="s">
        <v>763</v>
      </c>
      <c r="AQ63" s="68" t="s">
        <v>763</v>
      </c>
      <c r="AR63" s="68" t="s">
        <v>763</v>
      </c>
    </row>
    <row r="64" spans="1:44" x14ac:dyDescent="0.2">
      <c r="A64" t="s">
        <v>756</v>
      </c>
      <c r="B64" t="s">
        <v>311</v>
      </c>
      <c r="C64" t="s">
        <v>757</v>
      </c>
      <c r="E64" s="167">
        <v>43297</v>
      </c>
      <c r="F64" t="s">
        <v>792</v>
      </c>
      <c r="G64" t="s">
        <v>775</v>
      </c>
      <c r="H64">
        <v>0</v>
      </c>
      <c r="I64" t="s">
        <v>760</v>
      </c>
      <c r="J64" s="326">
        <v>0.43124999999999997</v>
      </c>
      <c r="K64">
        <v>1</v>
      </c>
      <c r="L64">
        <v>1</v>
      </c>
      <c r="M64" t="s">
        <v>773</v>
      </c>
      <c r="N64" t="s">
        <v>774</v>
      </c>
      <c r="O64" s="68">
        <v>24</v>
      </c>
      <c r="P64" s="68">
        <v>8.5299999999999994</v>
      </c>
      <c r="Q64" s="68">
        <v>0.55000000000000004</v>
      </c>
      <c r="R64" s="68">
        <v>0.55000000000000004</v>
      </c>
      <c r="S64" s="68">
        <v>0.55000000000000004</v>
      </c>
      <c r="T64" s="68">
        <v>0.55000000000000004</v>
      </c>
      <c r="U64" s="76">
        <f t="shared" si="12"/>
        <v>1</v>
      </c>
      <c r="V64" s="68">
        <v>0.15</v>
      </c>
      <c r="W64" s="77">
        <v>0.3520833333333333</v>
      </c>
      <c r="X64" s="68">
        <v>24.52</v>
      </c>
      <c r="Y64" s="68">
        <v>2.67</v>
      </c>
      <c r="Z64" s="320">
        <v>2.2992635789771909</v>
      </c>
      <c r="AA64" s="321">
        <v>0.36899999999999999</v>
      </c>
      <c r="AB64" s="216">
        <v>26.2</v>
      </c>
      <c r="AC64" s="204">
        <v>41.2</v>
      </c>
      <c r="AD64" s="68" t="s">
        <v>763</v>
      </c>
      <c r="AE64" s="68" t="s">
        <v>763</v>
      </c>
      <c r="AF64" s="68" t="s">
        <v>763</v>
      </c>
      <c r="AG64" s="68" t="s">
        <v>763</v>
      </c>
      <c r="AH64" s="68" t="s">
        <v>763</v>
      </c>
      <c r="AI64" s="68" t="s">
        <v>763</v>
      </c>
      <c r="AJ64" s="72" t="s">
        <v>763</v>
      </c>
      <c r="AK64" s="72" t="s">
        <v>763</v>
      </c>
      <c r="AL64" s="72" t="s">
        <v>763</v>
      </c>
      <c r="AM64" s="68" t="s">
        <v>763</v>
      </c>
      <c r="AN64" s="68" t="s">
        <v>763</v>
      </c>
      <c r="AO64" s="68" t="s">
        <v>763</v>
      </c>
      <c r="AP64" s="68" t="s">
        <v>763</v>
      </c>
      <c r="AQ64" s="68" t="s">
        <v>763</v>
      </c>
      <c r="AR64" s="68" t="s">
        <v>763</v>
      </c>
    </row>
    <row r="65" spans="1:44" x14ac:dyDescent="0.2">
      <c r="A65" t="s">
        <v>756</v>
      </c>
      <c r="B65" t="s">
        <v>311</v>
      </c>
      <c r="C65" t="s">
        <v>764</v>
      </c>
      <c r="E65" s="167">
        <v>43297</v>
      </c>
      <c r="F65" t="s">
        <v>792</v>
      </c>
      <c r="G65" t="s">
        <v>775</v>
      </c>
      <c r="H65">
        <v>0</v>
      </c>
      <c r="I65" t="s">
        <v>760</v>
      </c>
      <c r="J65" s="326">
        <v>0.43124999999999997</v>
      </c>
      <c r="K65">
        <v>1</v>
      </c>
      <c r="L65">
        <v>1</v>
      </c>
      <c r="M65" t="s">
        <v>773</v>
      </c>
      <c r="N65" t="s">
        <v>774</v>
      </c>
      <c r="O65" s="68">
        <v>24</v>
      </c>
      <c r="P65" s="68">
        <v>8.5299999999999994</v>
      </c>
      <c r="Q65" s="68">
        <v>0.55000000000000004</v>
      </c>
      <c r="R65" s="68">
        <v>0.55000000000000004</v>
      </c>
      <c r="S65" s="68">
        <v>0.55000000000000004</v>
      </c>
      <c r="T65" s="68">
        <v>0.55000000000000004</v>
      </c>
      <c r="U65" s="76">
        <f t="shared" si="12"/>
        <v>1</v>
      </c>
      <c r="V65" s="68">
        <v>0.27</v>
      </c>
      <c r="W65" s="77">
        <v>0.3520833333333333</v>
      </c>
      <c r="X65" s="68">
        <v>24.64</v>
      </c>
      <c r="Y65" s="68">
        <v>3.28</v>
      </c>
      <c r="Z65" s="320">
        <v>2.7770244723934789</v>
      </c>
      <c r="AA65" s="321">
        <v>0.52800000000000002</v>
      </c>
      <c r="AB65" s="216">
        <v>29.2</v>
      </c>
      <c r="AC65" s="204">
        <v>45.3</v>
      </c>
      <c r="AD65" s="72">
        <v>0.29452054794520544</v>
      </c>
      <c r="AE65" s="72">
        <v>0.52147108843537415</v>
      </c>
      <c r="AF65" s="72">
        <v>0.18619934282584888</v>
      </c>
      <c r="AG65" s="75">
        <f>AE65+AF65</f>
        <v>0.70767043126122298</v>
      </c>
      <c r="AH65" s="75">
        <f>AI65-AG65</f>
        <v>22.951564262616326</v>
      </c>
      <c r="AI65" s="75">
        <v>23.659234693877551</v>
      </c>
      <c r="AJ65" s="72">
        <v>116.25263843713721</v>
      </c>
      <c r="AK65" s="72">
        <v>17.052270268317464</v>
      </c>
      <c r="AL65" s="72">
        <v>6.8174288002654189</v>
      </c>
      <c r="AM65" s="322">
        <f>AK65+AH65</f>
        <v>40.003834530933787</v>
      </c>
      <c r="AN65" s="322">
        <f>AH65+AF65+AE65+AK65</f>
        <v>40.711504962195008</v>
      </c>
      <c r="AO65" s="72">
        <v>9.4620759493670885</v>
      </c>
      <c r="AP65" s="72">
        <v>5.7696307172995818</v>
      </c>
      <c r="AQ65" s="72">
        <v>0.62120917612430515</v>
      </c>
      <c r="AR65" s="72">
        <f>AO65+AP65</f>
        <v>15.231706666666671</v>
      </c>
    </row>
    <row r="66" spans="1:44" x14ac:dyDescent="0.2">
      <c r="A66" t="s">
        <v>756</v>
      </c>
      <c r="B66" t="s">
        <v>311</v>
      </c>
      <c r="C66" t="s">
        <v>765</v>
      </c>
      <c r="E66" s="167">
        <v>43297</v>
      </c>
      <c r="F66" t="s">
        <v>792</v>
      </c>
      <c r="G66" t="s">
        <v>775</v>
      </c>
      <c r="H66">
        <v>0</v>
      </c>
      <c r="I66" t="s">
        <v>760</v>
      </c>
      <c r="J66" s="326">
        <v>0.43124999999999997</v>
      </c>
      <c r="K66">
        <v>1</v>
      </c>
      <c r="L66">
        <v>1</v>
      </c>
      <c r="M66" t="s">
        <v>773</v>
      </c>
      <c r="N66" t="s">
        <v>774</v>
      </c>
      <c r="O66" s="68">
        <v>24</v>
      </c>
      <c r="P66" s="68">
        <v>8.5299999999999994</v>
      </c>
      <c r="Q66" s="68">
        <v>0.55000000000000004</v>
      </c>
      <c r="R66" s="68">
        <v>0.55000000000000004</v>
      </c>
      <c r="S66" s="68">
        <v>0.55000000000000004</v>
      </c>
      <c r="T66" s="68">
        <v>0.55000000000000004</v>
      </c>
      <c r="U66" s="76">
        <f>S66/T66</f>
        <v>1</v>
      </c>
      <c r="V66" s="68">
        <v>0.27</v>
      </c>
      <c r="W66" s="77">
        <v>0.35416666666666669</v>
      </c>
      <c r="X66" s="68">
        <v>24.64</v>
      </c>
      <c r="Y66" s="68">
        <v>3.28</v>
      </c>
      <c r="Z66" s="320">
        <v>2.7833642039832012</v>
      </c>
      <c r="AA66" s="321">
        <v>0.52500000000000002</v>
      </c>
      <c r="AB66" s="216">
        <v>28.8</v>
      </c>
      <c r="AC66" s="204">
        <v>44.9</v>
      </c>
      <c r="AD66" s="68" t="s">
        <v>763</v>
      </c>
      <c r="AE66" s="68" t="s">
        <v>763</v>
      </c>
      <c r="AF66" s="68" t="s">
        <v>763</v>
      </c>
      <c r="AG66" s="68" t="s">
        <v>763</v>
      </c>
      <c r="AH66" s="68" t="s">
        <v>763</v>
      </c>
      <c r="AI66" s="68" t="s">
        <v>763</v>
      </c>
      <c r="AJ66" s="72" t="s">
        <v>763</v>
      </c>
      <c r="AK66" s="72" t="s">
        <v>763</v>
      </c>
      <c r="AL66" s="72" t="s">
        <v>763</v>
      </c>
      <c r="AM66" s="68" t="s">
        <v>763</v>
      </c>
      <c r="AN66" s="68" t="s">
        <v>763</v>
      </c>
      <c r="AO66" s="68" t="s">
        <v>763</v>
      </c>
      <c r="AP66" s="68" t="s">
        <v>763</v>
      </c>
      <c r="AQ66" s="68" t="s">
        <v>763</v>
      </c>
      <c r="AR66" s="68" t="s">
        <v>763</v>
      </c>
    </row>
    <row r="67" spans="1:44" x14ac:dyDescent="0.2">
      <c r="A67" t="s">
        <v>756</v>
      </c>
      <c r="B67" t="s">
        <v>640</v>
      </c>
      <c r="C67" t="s">
        <v>764</v>
      </c>
      <c r="E67" s="167">
        <v>43297</v>
      </c>
      <c r="F67" t="s">
        <v>793</v>
      </c>
      <c r="G67" t="s">
        <v>772</v>
      </c>
      <c r="H67" t="s">
        <v>761</v>
      </c>
      <c r="I67" t="s">
        <v>761</v>
      </c>
      <c r="J67" t="s">
        <v>761</v>
      </c>
      <c r="K67" t="s">
        <v>761</v>
      </c>
      <c r="L67" t="s">
        <v>761</v>
      </c>
      <c r="M67" t="s">
        <v>761</v>
      </c>
      <c r="N67" t="s">
        <v>774</v>
      </c>
      <c r="O67" s="68" t="s">
        <v>761</v>
      </c>
      <c r="P67" s="68" t="s">
        <v>761</v>
      </c>
      <c r="Q67" s="68" t="s">
        <v>761</v>
      </c>
      <c r="R67" s="68" t="s">
        <v>761</v>
      </c>
      <c r="S67" s="68" t="s">
        <v>761</v>
      </c>
      <c r="T67" s="68" t="s">
        <v>761</v>
      </c>
      <c r="U67" s="68" t="s">
        <v>761</v>
      </c>
      <c r="V67" s="68">
        <v>0.5</v>
      </c>
      <c r="W67" s="77">
        <v>0.32847222222222222</v>
      </c>
      <c r="X67" s="68" t="s">
        <v>761</v>
      </c>
      <c r="Y67" s="68" t="s">
        <v>761</v>
      </c>
      <c r="Z67" s="320" t="s">
        <v>761</v>
      </c>
      <c r="AA67" s="321" t="s">
        <v>761</v>
      </c>
      <c r="AB67" s="216">
        <v>9.6</v>
      </c>
      <c r="AC67" s="209">
        <v>0.1648</v>
      </c>
      <c r="AD67" s="72">
        <v>0.66830087364647839</v>
      </c>
      <c r="AE67" s="72">
        <v>1.7059948979591839</v>
      </c>
      <c r="AF67" s="72">
        <v>17.502738225629791</v>
      </c>
      <c r="AG67" s="75">
        <f>AE67+AF67</f>
        <v>19.208733123588974</v>
      </c>
      <c r="AH67" s="75">
        <f>AI67-AG67</f>
        <v>36.258536876411029</v>
      </c>
      <c r="AI67" s="75">
        <v>55.467269999999999</v>
      </c>
      <c r="AJ67" s="72">
        <v>359.8521368961803</v>
      </c>
      <c r="AK67" s="72">
        <v>61.406625988367999</v>
      </c>
      <c r="AL67" s="72">
        <v>5.860151589575131</v>
      </c>
      <c r="AM67" s="322">
        <f>AK67+AH67</f>
        <v>97.665162864779035</v>
      </c>
      <c r="AN67" s="322">
        <f>AH67+AF67+AE67+AK67</f>
        <v>116.87389598836801</v>
      </c>
      <c r="AO67" s="72">
        <v>29.34693670886076</v>
      </c>
      <c r="AP67" s="72">
        <v>31.687289957805906</v>
      </c>
      <c r="AQ67" s="72">
        <v>0.48082753418236301</v>
      </c>
      <c r="AR67" s="72">
        <f>AO67+AP67</f>
        <v>61.034226666666669</v>
      </c>
    </row>
    <row r="68" spans="1:44" x14ac:dyDescent="0.2">
      <c r="A68" t="s">
        <v>756</v>
      </c>
      <c r="B68" t="s">
        <v>394</v>
      </c>
      <c r="C68" t="s">
        <v>757</v>
      </c>
      <c r="E68" s="167">
        <v>43297</v>
      </c>
      <c r="F68" t="s">
        <v>794</v>
      </c>
      <c r="G68" t="s">
        <v>795</v>
      </c>
      <c r="H68">
        <v>1</v>
      </c>
      <c r="I68" t="s">
        <v>760</v>
      </c>
      <c r="J68" s="326">
        <v>0.40625</v>
      </c>
      <c r="K68">
        <v>1</v>
      </c>
      <c r="L68">
        <v>1</v>
      </c>
      <c r="M68" t="s">
        <v>773</v>
      </c>
      <c r="N68" t="s">
        <v>774</v>
      </c>
      <c r="O68" s="68">
        <v>28</v>
      </c>
      <c r="P68" s="68">
        <v>7.5</v>
      </c>
      <c r="Q68" s="68">
        <v>2.2999999999999998</v>
      </c>
      <c r="R68" s="68">
        <v>2.2000000000000002</v>
      </c>
      <c r="S68" s="68">
        <v>2.25</v>
      </c>
      <c r="T68" s="68">
        <v>2.7</v>
      </c>
      <c r="U68" s="76">
        <f t="shared" ref="U68:U79" si="15">S68/T68</f>
        <v>0.83333333333333326</v>
      </c>
      <c r="V68" s="68">
        <v>0.15</v>
      </c>
      <c r="W68" s="77">
        <v>0.3611111111111111</v>
      </c>
      <c r="X68" s="68">
        <v>25.8</v>
      </c>
      <c r="Y68" s="68">
        <v>6.68</v>
      </c>
      <c r="Z68" s="320">
        <v>5.6730021696628112</v>
      </c>
      <c r="AA68" s="321">
        <v>0.82</v>
      </c>
      <c r="AB68" s="216">
        <v>28.9</v>
      </c>
      <c r="AC68" s="204">
        <v>45</v>
      </c>
      <c r="AD68" s="68" t="s">
        <v>763</v>
      </c>
      <c r="AE68" s="68" t="s">
        <v>763</v>
      </c>
      <c r="AF68" s="68" t="s">
        <v>763</v>
      </c>
      <c r="AG68" s="68" t="s">
        <v>763</v>
      </c>
      <c r="AH68" s="68" t="s">
        <v>763</v>
      </c>
      <c r="AI68" s="68" t="s">
        <v>763</v>
      </c>
      <c r="AJ68" s="72" t="s">
        <v>763</v>
      </c>
      <c r="AK68" s="72" t="s">
        <v>763</v>
      </c>
      <c r="AL68" s="72" t="s">
        <v>763</v>
      </c>
      <c r="AM68" s="68" t="s">
        <v>763</v>
      </c>
      <c r="AN68" s="68" t="s">
        <v>763</v>
      </c>
      <c r="AO68" s="68" t="s">
        <v>763</v>
      </c>
      <c r="AP68" s="68" t="s">
        <v>763</v>
      </c>
      <c r="AQ68" s="68" t="s">
        <v>763</v>
      </c>
      <c r="AR68" s="68" t="s">
        <v>763</v>
      </c>
    </row>
    <row r="69" spans="1:44" x14ac:dyDescent="0.2">
      <c r="A69" t="s">
        <v>756</v>
      </c>
      <c r="B69" t="s">
        <v>394</v>
      </c>
      <c r="C69" t="s">
        <v>764</v>
      </c>
      <c r="E69" s="167">
        <v>43297</v>
      </c>
      <c r="F69" t="s">
        <v>794</v>
      </c>
      <c r="G69" t="s">
        <v>795</v>
      </c>
      <c r="H69">
        <v>1</v>
      </c>
      <c r="I69" t="s">
        <v>760</v>
      </c>
      <c r="J69" s="326">
        <v>0.40625</v>
      </c>
      <c r="K69">
        <v>1</v>
      </c>
      <c r="L69">
        <v>1</v>
      </c>
      <c r="M69" t="s">
        <v>773</v>
      </c>
      <c r="N69" t="s">
        <v>774</v>
      </c>
      <c r="O69" s="68">
        <v>28</v>
      </c>
      <c r="P69" s="68">
        <v>7.5</v>
      </c>
      <c r="Q69" s="68">
        <v>2.2999999999999998</v>
      </c>
      <c r="R69" s="68">
        <v>2.2000000000000002</v>
      </c>
      <c r="S69" s="68">
        <v>2.25</v>
      </c>
      <c r="T69" s="68">
        <v>2.7</v>
      </c>
      <c r="U69" s="76">
        <f t="shared" si="15"/>
        <v>0.83333333333333326</v>
      </c>
      <c r="V69" s="68">
        <v>1.35</v>
      </c>
      <c r="W69" s="77" t="s">
        <v>761</v>
      </c>
      <c r="X69" s="68">
        <v>28</v>
      </c>
      <c r="Y69" s="68">
        <v>6.24</v>
      </c>
      <c r="Z69" s="320">
        <v>5.2830021984705713</v>
      </c>
      <c r="AA69" s="321">
        <v>0.76900000000000002</v>
      </c>
      <c r="AB69" s="216">
        <v>29.9</v>
      </c>
      <c r="AC69" s="204">
        <v>46.3</v>
      </c>
      <c r="AD69" s="72">
        <v>0.40136986301369859</v>
      </c>
      <c r="AE69" s="72">
        <v>9.8426870748299145E-2</v>
      </c>
      <c r="AF69" s="72">
        <v>0.14989047097480834</v>
      </c>
      <c r="AG69" s="75">
        <f>AE69+AF69</f>
        <v>0.24831734172310749</v>
      </c>
      <c r="AH69" s="75">
        <f>AI69-AG69</f>
        <v>22.683876535827917</v>
      </c>
      <c r="AI69" s="75">
        <v>22.932193877551025</v>
      </c>
      <c r="AJ69" s="72">
        <v>93.630984132533996</v>
      </c>
      <c r="AK69" s="72">
        <v>14.807152539926101</v>
      </c>
      <c r="AL69" s="72">
        <v>6.3233618941972001</v>
      </c>
      <c r="AM69" s="322">
        <f>AK69+AH69</f>
        <v>37.491029075754014</v>
      </c>
      <c r="AN69" s="322">
        <f>AH69+AF69+AE69+AK69</f>
        <v>37.739346417477122</v>
      </c>
      <c r="AO69" s="72">
        <v>7.1237468354430407</v>
      </c>
      <c r="AP69" s="72">
        <v>5.0577998312236279</v>
      </c>
      <c r="AQ69" s="72">
        <v>0.58479822229276623</v>
      </c>
      <c r="AR69" s="72">
        <f>AO69+AP69</f>
        <v>12.181546666666669</v>
      </c>
    </row>
    <row r="70" spans="1:44" x14ac:dyDescent="0.2">
      <c r="A70" t="s">
        <v>756</v>
      </c>
      <c r="B70" t="s">
        <v>394</v>
      </c>
      <c r="C70" t="s">
        <v>765</v>
      </c>
      <c r="E70" s="167">
        <v>43297</v>
      </c>
      <c r="F70" t="s">
        <v>794</v>
      </c>
      <c r="G70" t="s">
        <v>795</v>
      </c>
      <c r="H70">
        <v>1</v>
      </c>
      <c r="I70" t="s">
        <v>760</v>
      </c>
      <c r="J70" s="326">
        <v>0.40625</v>
      </c>
      <c r="K70">
        <v>1</v>
      </c>
      <c r="L70">
        <v>1</v>
      </c>
      <c r="M70" t="s">
        <v>773</v>
      </c>
      <c r="N70" t="s">
        <v>774</v>
      </c>
      <c r="O70" s="68">
        <v>28</v>
      </c>
      <c r="P70" s="68">
        <v>7.5</v>
      </c>
      <c r="Q70" s="68">
        <v>2.2999999999999998</v>
      </c>
      <c r="R70" s="68">
        <v>2.2000000000000002</v>
      </c>
      <c r="S70" s="68">
        <v>2.25</v>
      </c>
      <c r="T70" s="68">
        <v>2.7</v>
      </c>
      <c r="U70" s="76">
        <f t="shared" si="15"/>
        <v>0.83333333333333326</v>
      </c>
      <c r="V70" s="68">
        <v>2.2000000000000002</v>
      </c>
      <c r="W70" s="77">
        <v>0.36805555555555558</v>
      </c>
      <c r="X70" s="68">
        <v>25.7</v>
      </c>
      <c r="Y70" s="68">
        <v>4.41</v>
      </c>
      <c r="Z70" s="320">
        <v>3.7320770702632968</v>
      </c>
      <c r="AA70" s="321">
        <v>0.55000000000000004</v>
      </c>
      <c r="AB70" s="216">
        <v>29.5</v>
      </c>
      <c r="AC70" s="204">
        <v>45.9</v>
      </c>
      <c r="AD70" s="68" t="s">
        <v>763</v>
      </c>
      <c r="AE70" s="68" t="s">
        <v>763</v>
      </c>
      <c r="AF70" s="68" t="s">
        <v>763</v>
      </c>
      <c r="AG70" s="68" t="s">
        <v>763</v>
      </c>
      <c r="AH70" s="68" t="s">
        <v>763</v>
      </c>
      <c r="AI70" s="68" t="s">
        <v>763</v>
      </c>
      <c r="AJ70" s="72" t="s">
        <v>763</v>
      </c>
      <c r="AK70" s="72" t="s">
        <v>763</v>
      </c>
      <c r="AL70" s="72" t="s">
        <v>763</v>
      </c>
      <c r="AM70" s="68" t="s">
        <v>763</v>
      </c>
      <c r="AN70" s="68" t="s">
        <v>763</v>
      </c>
      <c r="AO70" s="68" t="s">
        <v>763</v>
      </c>
      <c r="AP70" s="68" t="s">
        <v>763</v>
      </c>
      <c r="AQ70" s="68" t="s">
        <v>763</v>
      </c>
      <c r="AR70" s="68" t="s">
        <v>763</v>
      </c>
    </row>
    <row r="71" spans="1:44" x14ac:dyDescent="0.2">
      <c r="A71" t="s">
        <v>756</v>
      </c>
      <c r="B71" t="s">
        <v>395</v>
      </c>
      <c r="C71" t="s">
        <v>757</v>
      </c>
      <c r="E71" s="167">
        <v>43297</v>
      </c>
      <c r="F71" t="s">
        <v>647</v>
      </c>
      <c r="G71" t="s">
        <v>795</v>
      </c>
      <c r="H71">
        <v>1</v>
      </c>
      <c r="I71" t="s">
        <v>760</v>
      </c>
      <c r="J71" s="326">
        <v>0.40625</v>
      </c>
      <c r="K71">
        <v>1</v>
      </c>
      <c r="L71">
        <v>1</v>
      </c>
      <c r="M71" t="s">
        <v>773</v>
      </c>
      <c r="N71" t="s">
        <v>774</v>
      </c>
      <c r="O71" s="68">
        <v>25.5</v>
      </c>
      <c r="P71" s="68">
        <v>7.92</v>
      </c>
      <c r="Q71" s="68">
        <v>1.4</v>
      </c>
      <c r="R71" s="68">
        <v>1.4</v>
      </c>
      <c r="S71" s="68">
        <v>1.4</v>
      </c>
      <c r="T71" s="68">
        <v>1.4</v>
      </c>
      <c r="U71" s="76">
        <f t="shared" si="15"/>
        <v>1</v>
      </c>
      <c r="V71" s="68">
        <v>0.15</v>
      </c>
      <c r="W71" s="77">
        <v>0.34375</v>
      </c>
      <c r="X71" s="68">
        <v>25.6</v>
      </c>
      <c r="Y71" s="68">
        <v>6.02</v>
      </c>
      <c r="Z71" s="320">
        <v>5.1142092243373325</v>
      </c>
      <c r="AA71" s="321">
        <v>0.73399999999999999</v>
      </c>
      <c r="AB71" s="216">
        <v>28.8</v>
      </c>
      <c r="AC71" s="204">
        <v>45</v>
      </c>
      <c r="AD71" s="68" t="s">
        <v>763</v>
      </c>
      <c r="AE71" s="68" t="s">
        <v>763</v>
      </c>
      <c r="AF71" s="68" t="s">
        <v>763</v>
      </c>
      <c r="AG71" s="68" t="s">
        <v>763</v>
      </c>
      <c r="AH71" s="68" t="s">
        <v>763</v>
      </c>
      <c r="AI71" s="68" t="s">
        <v>763</v>
      </c>
      <c r="AJ71" s="72" t="s">
        <v>763</v>
      </c>
      <c r="AK71" s="72" t="s">
        <v>763</v>
      </c>
      <c r="AL71" s="72" t="s">
        <v>763</v>
      </c>
      <c r="AM71" s="68" t="s">
        <v>763</v>
      </c>
      <c r="AN71" s="68" t="s">
        <v>763</v>
      </c>
      <c r="AO71" s="68" t="s">
        <v>763</v>
      </c>
      <c r="AP71" s="68" t="s">
        <v>763</v>
      </c>
      <c r="AQ71" s="68" t="s">
        <v>763</v>
      </c>
      <c r="AR71" s="68" t="s">
        <v>763</v>
      </c>
    </row>
    <row r="72" spans="1:44" x14ac:dyDescent="0.2">
      <c r="A72" t="s">
        <v>756</v>
      </c>
      <c r="B72" t="s">
        <v>395</v>
      </c>
      <c r="C72" t="s">
        <v>764</v>
      </c>
      <c r="E72" s="167">
        <v>43297</v>
      </c>
      <c r="F72" t="s">
        <v>647</v>
      </c>
      <c r="G72" t="s">
        <v>795</v>
      </c>
      <c r="H72">
        <v>1</v>
      </c>
      <c r="I72" t="s">
        <v>760</v>
      </c>
      <c r="J72" s="326">
        <v>0.40625</v>
      </c>
      <c r="K72">
        <v>1</v>
      </c>
      <c r="L72">
        <v>1</v>
      </c>
      <c r="M72" t="s">
        <v>773</v>
      </c>
      <c r="N72" t="s">
        <v>774</v>
      </c>
      <c r="O72" s="68">
        <v>25.5</v>
      </c>
      <c r="P72" s="68">
        <v>7.92</v>
      </c>
      <c r="Q72" s="68">
        <v>1.4</v>
      </c>
      <c r="R72" s="68">
        <v>1.4</v>
      </c>
      <c r="S72" s="68">
        <v>1.4</v>
      </c>
      <c r="T72" s="68">
        <v>1.4</v>
      </c>
      <c r="U72" s="76">
        <f t="shared" si="15"/>
        <v>1</v>
      </c>
      <c r="V72" s="68">
        <v>0.7</v>
      </c>
      <c r="W72" s="77">
        <v>0.34513888888888888</v>
      </c>
      <c r="X72" s="68">
        <v>25.7</v>
      </c>
      <c r="Y72" s="68">
        <v>5.91</v>
      </c>
      <c r="Z72" s="320">
        <v>4.9986620176098508</v>
      </c>
      <c r="AA72" s="321">
        <v>0.72399999999999998</v>
      </c>
      <c r="AB72" s="216">
        <v>29.6</v>
      </c>
      <c r="AC72" s="204">
        <v>46.1</v>
      </c>
      <c r="AD72" s="72">
        <v>0.37465753424657527</v>
      </c>
      <c r="AE72" s="72">
        <v>0.18303571428571419</v>
      </c>
      <c r="AF72" s="72">
        <v>0.15454545454545457</v>
      </c>
      <c r="AG72" s="75">
        <f>AE72+AF72</f>
        <v>0.33758116883116873</v>
      </c>
      <c r="AH72" s="75">
        <f>AI72-AG72</f>
        <v>26.048056586270867</v>
      </c>
      <c r="AI72" s="75">
        <v>26.385637755102035</v>
      </c>
      <c r="AJ72" s="72">
        <v>111.81150706573256</v>
      </c>
      <c r="AK72" s="72">
        <v>17.807166640254785</v>
      </c>
      <c r="AL72" s="72">
        <v>6.2790172813327905</v>
      </c>
      <c r="AM72" s="322">
        <f>AK72+AH72</f>
        <v>43.855223226525652</v>
      </c>
      <c r="AN72" s="322">
        <f>AH72+AF72+AE72+AK72</f>
        <v>44.192804395356823</v>
      </c>
      <c r="AO72" s="72">
        <v>10.404658227848104</v>
      </c>
      <c r="AP72" s="72">
        <v>2.7936084388185631</v>
      </c>
      <c r="AQ72" s="72">
        <v>0.78833520269187651</v>
      </c>
      <c r="AR72" s="72">
        <f>AO72+AP72</f>
        <v>13.198266666666667</v>
      </c>
    </row>
    <row r="73" spans="1:44" x14ac:dyDescent="0.2">
      <c r="A73" t="s">
        <v>756</v>
      </c>
      <c r="B73" t="s">
        <v>395</v>
      </c>
      <c r="C73" t="s">
        <v>765</v>
      </c>
      <c r="E73" s="167">
        <v>43297</v>
      </c>
      <c r="F73" t="s">
        <v>647</v>
      </c>
      <c r="G73" t="s">
        <v>795</v>
      </c>
      <c r="H73">
        <v>1</v>
      </c>
      <c r="I73" t="s">
        <v>760</v>
      </c>
      <c r="J73" s="326">
        <v>0.40625</v>
      </c>
      <c r="K73">
        <v>1</v>
      </c>
      <c r="L73">
        <v>1</v>
      </c>
      <c r="M73" t="s">
        <v>773</v>
      </c>
      <c r="N73" t="s">
        <v>774</v>
      </c>
      <c r="O73" s="68">
        <v>25.5</v>
      </c>
      <c r="P73" s="68">
        <v>7.92</v>
      </c>
      <c r="Q73" s="68">
        <v>1.4</v>
      </c>
      <c r="R73" s="68">
        <v>1.4</v>
      </c>
      <c r="S73" s="68">
        <v>1.4</v>
      </c>
      <c r="T73" s="68">
        <v>1.4</v>
      </c>
      <c r="U73" s="76">
        <f t="shared" si="15"/>
        <v>1</v>
      </c>
      <c r="V73" s="68">
        <v>0.9</v>
      </c>
      <c r="W73" s="77">
        <v>0.34652777777777777</v>
      </c>
      <c r="X73" s="68">
        <v>25.6</v>
      </c>
      <c r="Y73" s="68">
        <v>5.98</v>
      </c>
      <c r="Z73" s="320">
        <v>5.0773521767974987</v>
      </c>
      <c r="AA73" s="321">
        <v>0.73799999999999999</v>
      </c>
      <c r="AB73" s="216">
        <v>28.9</v>
      </c>
      <c r="AC73" s="204">
        <v>45.1</v>
      </c>
      <c r="AD73" s="68" t="s">
        <v>763</v>
      </c>
      <c r="AE73" s="68" t="s">
        <v>763</v>
      </c>
      <c r="AF73" s="68" t="s">
        <v>763</v>
      </c>
      <c r="AG73" s="68" t="s">
        <v>763</v>
      </c>
      <c r="AH73" s="68" t="s">
        <v>763</v>
      </c>
      <c r="AI73" s="68" t="s">
        <v>763</v>
      </c>
      <c r="AJ73" s="72" t="s">
        <v>763</v>
      </c>
      <c r="AK73" s="72" t="s">
        <v>763</v>
      </c>
      <c r="AL73" s="72" t="s">
        <v>763</v>
      </c>
      <c r="AM73" s="68" t="s">
        <v>763</v>
      </c>
      <c r="AN73" s="68" t="s">
        <v>763</v>
      </c>
      <c r="AO73" s="68" t="s">
        <v>763</v>
      </c>
      <c r="AP73" s="68" t="s">
        <v>763</v>
      </c>
      <c r="AQ73" s="68" t="s">
        <v>763</v>
      </c>
      <c r="AR73" s="68" t="s">
        <v>763</v>
      </c>
    </row>
    <row r="74" spans="1:44" x14ac:dyDescent="0.2">
      <c r="A74" t="s">
        <v>756</v>
      </c>
      <c r="B74" t="s">
        <v>397</v>
      </c>
      <c r="C74" t="s">
        <v>757</v>
      </c>
      <c r="E74" s="167">
        <v>43297</v>
      </c>
      <c r="F74" t="s">
        <v>796</v>
      </c>
      <c r="G74" t="s">
        <v>795</v>
      </c>
      <c r="H74">
        <v>1</v>
      </c>
      <c r="I74" t="s">
        <v>760</v>
      </c>
      <c r="J74" s="326">
        <v>0.40625</v>
      </c>
      <c r="K74">
        <v>1</v>
      </c>
      <c r="L74">
        <v>1</v>
      </c>
      <c r="M74" t="s">
        <v>773</v>
      </c>
      <c r="N74" t="s">
        <v>774</v>
      </c>
      <c r="O74" s="68">
        <v>27.3</v>
      </c>
      <c r="P74" s="68">
        <v>8.16</v>
      </c>
      <c r="Q74" s="68">
        <v>2.0499999999999998</v>
      </c>
      <c r="R74" s="68">
        <v>2.0099999999999998</v>
      </c>
      <c r="S74" s="68">
        <v>2.0299999999999998</v>
      </c>
      <c r="T74" s="68">
        <v>2.25</v>
      </c>
      <c r="U74" s="76">
        <f t="shared" si="15"/>
        <v>0.90222222222222215</v>
      </c>
      <c r="V74" s="68">
        <v>0.15</v>
      </c>
      <c r="W74" s="77">
        <v>0.3263888888888889</v>
      </c>
      <c r="X74" s="68">
        <v>25.1</v>
      </c>
      <c r="Y74" s="68">
        <v>6.82</v>
      </c>
      <c r="Z74" s="320">
        <v>5.7445992115581213</v>
      </c>
      <c r="AA74" s="321">
        <v>0.82799999999999996</v>
      </c>
      <c r="AB74" s="216">
        <v>30.2</v>
      </c>
      <c r="AC74" s="204">
        <v>47</v>
      </c>
      <c r="AD74" s="68" t="s">
        <v>763</v>
      </c>
      <c r="AE74" s="68" t="s">
        <v>763</v>
      </c>
      <c r="AF74" s="68" t="s">
        <v>763</v>
      </c>
      <c r="AG74" s="68" t="s">
        <v>763</v>
      </c>
      <c r="AH74" s="68" t="s">
        <v>763</v>
      </c>
      <c r="AI74" s="68" t="s">
        <v>763</v>
      </c>
      <c r="AJ74" s="72" t="s">
        <v>763</v>
      </c>
      <c r="AK74" s="72" t="s">
        <v>763</v>
      </c>
      <c r="AL74" s="72" t="s">
        <v>763</v>
      </c>
      <c r="AM74" s="68" t="s">
        <v>763</v>
      </c>
      <c r="AN74" s="68" t="s">
        <v>763</v>
      </c>
      <c r="AO74" s="68" t="s">
        <v>763</v>
      </c>
      <c r="AP74" s="68" t="s">
        <v>763</v>
      </c>
      <c r="AQ74" s="68" t="s">
        <v>763</v>
      </c>
      <c r="AR74" s="68" t="s">
        <v>763</v>
      </c>
    </row>
    <row r="75" spans="1:44" x14ac:dyDescent="0.2">
      <c r="A75" t="s">
        <v>756</v>
      </c>
      <c r="B75" t="s">
        <v>397</v>
      </c>
      <c r="C75" t="s">
        <v>764</v>
      </c>
      <c r="E75" s="167">
        <v>43297</v>
      </c>
      <c r="F75" t="s">
        <v>796</v>
      </c>
      <c r="G75" t="s">
        <v>795</v>
      </c>
      <c r="H75">
        <v>1</v>
      </c>
      <c r="I75" t="s">
        <v>760</v>
      </c>
      <c r="J75" s="326">
        <v>0.40625</v>
      </c>
      <c r="K75">
        <v>1</v>
      </c>
      <c r="L75">
        <v>1</v>
      </c>
      <c r="M75" t="s">
        <v>773</v>
      </c>
      <c r="N75" t="s">
        <v>774</v>
      </c>
      <c r="O75" s="68">
        <v>27.3</v>
      </c>
      <c r="P75" s="68">
        <v>8.16</v>
      </c>
      <c r="Q75" s="68">
        <v>2.0499999999999998</v>
      </c>
      <c r="R75" s="68">
        <v>2.0099999999999998</v>
      </c>
      <c r="S75" s="68">
        <v>2.0299999999999998</v>
      </c>
      <c r="T75" s="68">
        <v>2.25</v>
      </c>
      <c r="U75" s="76">
        <f t="shared" si="15"/>
        <v>0.90222222222222215</v>
      </c>
      <c r="V75" s="68">
        <v>1.1200000000000001</v>
      </c>
      <c r="W75" s="77">
        <v>0.3298611111111111</v>
      </c>
      <c r="X75" s="68">
        <v>25.1</v>
      </c>
      <c r="Y75" s="68">
        <v>6.35</v>
      </c>
      <c r="Z75" s="320">
        <v>5.3365674579941409</v>
      </c>
      <c r="AA75" s="321">
        <v>0.76500000000000001</v>
      </c>
      <c r="AB75" s="216">
        <v>30.6</v>
      </c>
      <c r="AC75" s="204">
        <v>47.2</v>
      </c>
      <c r="AD75" s="72">
        <v>0.5618300443843357</v>
      </c>
      <c r="AE75" s="72">
        <v>2.5000000000000001E-2</v>
      </c>
      <c r="AF75" s="72">
        <v>0.15361445783132532</v>
      </c>
      <c r="AG75" s="75">
        <f>AE75+AF75</f>
        <v>0.17861445783132532</v>
      </c>
      <c r="AH75" s="75">
        <f>AI75-AG75</f>
        <v>19.633362582985001</v>
      </c>
      <c r="AI75" s="75">
        <v>19.811977040816327</v>
      </c>
      <c r="AJ75" s="72">
        <v>114.99317030274017</v>
      </c>
      <c r="AK75" s="72">
        <v>17.617044591026126</v>
      </c>
      <c r="AL75" s="72">
        <v>6.5273814633650904</v>
      </c>
      <c r="AM75" s="322">
        <f>AK75+AH75</f>
        <v>37.25040717401113</v>
      </c>
      <c r="AN75" s="322">
        <f>AH75+AF75+AE75+AK75</f>
        <v>37.429021631842446</v>
      </c>
      <c r="AO75" s="72">
        <v>6.9152911392405088</v>
      </c>
      <c r="AP75" s="72">
        <v>3.0681355274261577</v>
      </c>
      <c r="AQ75" s="72">
        <v>0.69267711078899852</v>
      </c>
      <c r="AR75" s="72">
        <f>AO75+AP75</f>
        <v>9.9834266666666664</v>
      </c>
    </row>
    <row r="76" spans="1:44" x14ac:dyDescent="0.2">
      <c r="A76" t="s">
        <v>756</v>
      </c>
      <c r="B76" t="s">
        <v>397</v>
      </c>
      <c r="C76" t="s">
        <v>765</v>
      </c>
      <c r="E76" s="167">
        <v>43297</v>
      </c>
      <c r="F76" t="s">
        <v>796</v>
      </c>
      <c r="G76" t="s">
        <v>795</v>
      </c>
      <c r="H76">
        <v>1</v>
      </c>
      <c r="I76" t="s">
        <v>760</v>
      </c>
      <c r="J76" s="326">
        <v>0.40625</v>
      </c>
      <c r="K76">
        <v>1</v>
      </c>
      <c r="L76">
        <v>1</v>
      </c>
      <c r="M76" t="s">
        <v>773</v>
      </c>
      <c r="N76" t="s">
        <v>774</v>
      </c>
      <c r="O76" s="68">
        <v>27.3</v>
      </c>
      <c r="P76" s="68">
        <v>8.16</v>
      </c>
      <c r="Q76" s="68">
        <v>2.0499999999999998</v>
      </c>
      <c r="R76" s="68">
        <v>2.0099999999999998</v>
      </c>
      <c r="S76" s="68">
        <v>2.0299999999999998</v>
      </c>
      <c r="T76" s="68">
        <v>2.25</v>
      </c>
      <c r="U76" s="76">
        <f t="shared" si="15"/>
        <v>0.90222222222222215</v>
      </c>
      <c r="V76" s="68">
        <v>1.75</v>
      </c>
      <c r="W76" s="77">
        <v>0.33194444444444443</v>
      </c>
      <c r="X76" s="68">
        <v>25.1</v>
      </c>
      <c r="Y76" s="68">
        <v>6.33</v>
      </c>
      <c r="Z76" s="320">
        <v>5.3348945553094884</v>
      </c>
      <c r="AA76" s="321">
        <v>0.76500000000000001</v>
      </c>
      <c r="AB76" s="216">
        <v>30.1</v>
      </c>
      <c r="AC76" s="204">
        <v>46.9</v>
      </c>
      <c r="AD76" s="68" t="s">
        <v>763</v>
      </c>
      <c r="AE76" s="68" t="s">
        <v>763</v>
      </c>
      <c r="AF76" s="68" t="s">
        <v>763</v>
      </c>
      <c r="AG76" s="68" t="s">
        <v>763</v>
      </c>
      <c r="AH76" s="68" t="s">
        <v>763</v>
      </c>
      <c r="AI76" s="68" t="s">
        <v>763</v>
      </c>
      <c r="AJ76" s="72" t="s">
        <v>763</v>
      </c>
      <c r="AK76" s="72" t="s">
        <v>763</v>
      </c>
      <c r="AL76" s="72" t="s">
        <v>763</v>
      </c>
      <c r="AM76" s="68" t="s">
        <v>763</v>
      </c>
      <c r="AN76" s="68" t="s">
        <v>763</v>
      </c>
      <c r="AO76" s="68" t="s">
        <v>763</v>
      </c>
      <c r="AP76" s="68" t="s">
        <v>763</v>
      </c>
      <c r="AQ76" s="68" t="s">
        <v>763</v>
      </c>
      <c r="AR76" s="68" t="s">
        <v>763</v>
      </c>
    </row>
    <row r="77" spans="1:44" x14ac:dyDescent="0.2">
      <c r="A77" t="s">
        <v>756</v>
      </c>
      <c r="B77" t="s">
        <v>399</v>
      </c>
      <c r="C77" t="s">
        <v>757</v>
      </c>
      <c r="E77" s="167">
        <v>43297</v>
      </c>
      <c r="F77" t="s">
        <v>653</v>
      </c>
      <c r="G77" t="s">
        <v>795</v>
      </c>
      <c r="H77">
        <v>1</v>
      </c>
      <c r="I77" t="s">
        <v>760</v>
      </c>
      <c r="J77" s="326">
        <v>0.40625</v>
      </c>
      <c r="K77">
        <v>1</v>
      </c>
      <c r="L77">
        <v>1</v>
      </c>
      <c r="M77" t="s">
        <v>773</v>
      </c>
      <c r="N77" t="s">
        <v>774</v>
      </c>
      <c r="O77" s="68">
        <v>25.8</v>
      </c>
      <c r="P77" s="68">
        <v>9.0500000000000007</v>
      </c>
      <c r="Q77" s="68">
        <v>1.45</v>
      </c>
      <c r="R77" s="68">
        <v>1.45</v>
      </c>
      <c r="S77" s="68">
        <v>1.45</v>
      </c>
      <c r="T77" s="68">
        <v>1.45</v>
      </c>
      <c r="U77" s="76">
        <f t="shared" si="15"/>
        <v>1</v>
      </c>
      <c r="V77" s="68">
        <v>0.15</v>
      </c>
      <c r="W77" s="77">
        <v>0.30486111111111108</v>
      </c>
      <c r="X77" s="68">
        <v>25.5</v>
      </c>
      <c r="Y77" s="68">
        <v>6.02</v>
      </c>
      <c r="Z77" s="320">
        <v>5.1020421499546496</v>
      </c>
      <c r="AA77" s="321">
        <v>0.73399999999999999</v>
      </c>
      <c r="AB77" s="216">
        <v>29.2</v>
      </c>
      <c r="AC77" s="204">
        <v>45.5</v>
      </c>
      <c r="AD77" s="68" t="s">
        <v>763</v>
      </c>
      <c r="AE77" s="68" t="s">
        <v>763</v>
      </c>
      <c r="AF77" s="68" t="s">
        <v>763</v>
      </c>
      <c r="AG77" s="68" t="s">
        <v>763</v>
      </c>
      <c r="AH77" s="68" t="s">
        <v>763</v>
      </c>
      <c r="AI77" s="68" t="s">
        <v>763</v>
      </c>
      <c r="AJ77" s="72" t="s">
        <v>763</v>
      </c>
      <c r="AK77" s="72" t="s">
        <v>763</v>
      </c>
      <c r="AL77" s="72" t="s">
        <v>763</v>
      </c>
      <c r="AM77" s="68" t="s">
        <v>763</v>
      </c>
      <c r="AN77" s="68" t="s">
        <v>763</v>
      </c>
      <c r="AO77" s="68" t="s">
        <v>763</v>
      </c>
      <c r="AP77" s="68" t="s">
        <v>763</v>
      </c>
      <c r="AQ77" s="68" t="s">
        <v>763</v>
      </c>
      <c r="AR77" s="68" t="s">
        <v>763</v>
      </c>
    </row>
    <row r="78" spans="1:44" x14ac:dyDescent="0.2">
      <c r="A78" t="s">
        <v>756</v>
      </c>
      <c r="B78" t="s">
        <v>399</v>
      </c>
      <c r="C78" t="s">
        <v>764</v>
      </c>
      <c r="E78" s="167">
        <v>43297</v>
      </c>
      <c r="F78" t="s">
        <v>653</v>
      </c>
      <c r="G78" t="s">
        <v>795</v>
      </c>
      <c r="H78">
        <v>1</v>
      </c>
      <c r="I78" t="s">
        <v>760</v>
      </c>
      <c r="J78" s="326">
        <v>0.40625</v>
      </c>
      <c r="K78">
        <v>1</v>
      </c>
      <c r="L78">
        <v>1</v>
      </c>
      <c r="M78" t="s">
        <v>773</v>
      </c>
      <c r="N78" t="s">
        <v>774</v>
      </c>
      <c r="O78" s="68">
        <v>25.8</v>
      </c>
      <c r="P78" s="68">
        <v>9.0500000000000007</v>
      </c>
      <c r="Q78" s="68">
        <v>1.45</v>
      </c>
      <c r="R78" s="68">
        <v>1.45</v>
      </c>
      <c r="S78" s="68">
        <v>1.45</v>
      </c>
      <c r="T78" s="68">
        <v>1.45</v>
      </c>
      <c r="U78" s="76">
        <f t="shared" si="15"/>
        <v>1</v>
      </c>
      <c r="V78" s="68">
        <v>0.77</v>
      </c>
      <c r="W78" s="77">
        <v>0.30624999999999997</v>
      </c>
      <c r="X78" s="68">
        <v>25.2</v>
      </c>
      <c r="Y78" s="68">
        <v>6.5</v>
      </c>
      <c r="Z78" s="320">
        <v>5.4664070044984783</v>
      </c>
      <c r="AA78" s="321">
        <v>0.83399999999999996</v>
      </c>
      <c r="AB78" s="216">
        <v>30.5</v>
      </c>
      <c r="AC78" s="204">
        <v>47.2</v>
      </c>
      <c r="AD78" s="72">
        <v>0.45479452054794511</v>
      </c>
      <c r="AE78" s="72">
        <v>2.5000000000000001E-2</v>
      </c>
      <c r="AF78" s="72">
        <v>0.16757940854326397</v>
      </c>
      <c r="AG78" s="75">
        <f>AE78+AF78</f>
        <v>0.19257940854326397</v>
      </c>
      <c r="AH78" s="75">
        <f>AI78-AG78</f>
        <v>20.073798142477148</v>
      </c>
      <c r="AI78" s="75">
        <v>20.266377551020412</v>
      </c>
      <c r="AJ78" s="72">
        <v>92.426026008509481</v>
      </c>
      <c r="AK78" s="72">
        <v>14.47164304128729</v>
      </c>
      <c r="AL78" s="72">
        <v>6.3866988527024882</v>
      </c>
      <c r="AM78" s="322">
        <f>AK78+AH78</f>
        <v>34.545441183764439</v>
      </c>
      <c r="AN78" s="322">
        <f>AH78+AF78+AE78+AK78</f>
        <v>34.738020592307706</v>
      </c>
      <c r="AO78" s="72">
        <v>3.1721518987341772</v>
      </c>
      <c r="AP78" s="72">
        <v>8.1215547679324906</v>
      </c>
      <c r="AQ78" s="72">
        <v>0.28087783686615231</v>
      </c>
      <c r="AR78" s="72">
        <f>AO78+AP78</f>
        <v>11.293706666666669</v>
      </c>
    </row>
    <row r="79" spans="1:44" x14ac:dyDescent="0.2">
      <c r="A79" t="s">
        <v>756</v>
      </c>
      <c r="B79" t="s">
        <v>399</v>
      </c>
      <c r="C79" t="s">
        <v>765</v>
      </c>
      <c r="E79" s="167">
        <v>43297</v>
      </c>
      <c r="F79" t="s">
        <v>653</v>
      </c>
      <c r="G79" t="s">
        <v>795</v>
      </c>
      <c r="H79">
        <v>1</v>
      </c>
      <c r="I79" t="s">
        <v>760</v>
      </c>
      <c r="J79" s="326">
        <v>0.40625</v>
      </c>
      <c r="K79">
        <v>1</v>
      </c>
      <c r="L79">
        <v>1</v>
      </c>
      <c r="M79" t="s">
        <v>773</v>
      </c>
      <c r="N79" t="s">
        <v>774</v>
      </c>
      <c r="O79" s="68">
        <v>25.8</v>
      </c>
      <c r="P79" s="68">
        <v>9.0500000000000007</v>
      </c>
      <c r="Q79" s="68">
        <v>1.45</v>
      </c>
      <c r="R79" s="68">
        <v>1.45</v>
      </c>
      <c r="S79" s="68">
        <v>1.45</v>
      </c>
      <c r="T79" s="68">
        <v>1.45</v>
      </c>
      <c r="U79" s="76">
        <f t="shared" si="15"/>
        <v>1</v>
      </c>
      <c r="V79" s="68">
        <v>1.4</v>
      </c>
      <c r="W79" s="77">
        <v>0.30624999999999997</v>
      </c>
      <c r="X79" s="68">
        <v>25.2</v>
      </c>
      <c r="Y79" s="68">
        <v>6.5</v>
      </c>
      <c r="Z79" s="320">
        <v>5.4850618942725848</v>
      </c>
      <c r="AA79" s="321">
        <v>0.83399999999999996</v>
      </c>
      <c r="AB79" s="216">
        <v>29.9</v>
      </c>
      <c r="AC79" s="204">
        <v>46.5</v>
      </c>
      <c r="AD79" s="68" t="s">
        <v>763</v>
      </c>
      <c r="AE79" s="68" t="s">
        <v>763</v>
      </c>
      <c r="AF79" s="68" t="s">
        <v>763</v>
      </c>
      <c r="AG79" s="68" t="s">
        <v>763</v>
      </c>
      <c r="AH79" s="68" t="s">
        <v>763</v>
      </c>
      <c r="AI79" s="68" t="s">
        <v>763</v>
      </c>
      <c r="AJ79" s="72" t="s">
        <v>763</v>
      </c>
      <c r="AK79" s="72" t="s">
        <v>763</v>
      </c>
      <c r="AL79" s="72" t="s">
        <v>763</v>
      </c>
      <c r="AM79" s="68" t="s">
        <v>763</v>
      </c>
      <c r="AN79" s="68" t="s">
        <v>763</v>
      </c>
      <c r="AO79" s="68" t="s">
        <v>763</v>
      </c>
      <c r="AP79" s="68" t="s">
        <v>763</v>
      </c>
      <c r="AQ79" s="68" t="s">
        <v>763</v>
      </c>
      <c r="AR79" s="68" t="s">
        <v>763</v>
      </c>
    </row>
    <row r="80" spans="1:44" x14ac:dyDescent="0.2">
      <c r="A80" t="s">
        <v>756</v>
      </c>
      <c r="B80" t="s">
        <v>656</v>
      </c>
      <c r="C80" t="s">
        <v>764</v>
      </c>
      <c r="E80" s="167">
        <v>43297</v>
      </c>
      <c r="F80" t="s">
        <v>793</v>
      </c>
      <c r="G80" t="s">
        <v>772</v>
      </c>
      <c r="H80" t="s">
        <v>761</v>
      </c>
      <c r="I80" t="s">
        <v>761</v>
      </c>
      <c r="J80" t="s">
        <v>761</v>
      </c>
      <c r="K80" t="s">
        <v>761</v>
      </c>
      <c r="L80" t="s">
        <v>761</v>
      </c>
      <c r="M80" t="s">
        <v>761</v>
      </c>
      <c r="N80" t="s">
        <v>774</v>
      </c>
      <c r="O80" s="68" t="s">
        <v>761</v>
      </c>
      <c r="P80" s="68" t="s">
        <v>761</v>
      </c>
      <c r="Q80" s="68" t="s">
        <v>761</v>
      </c>
      <c r="R80" s="68" t="s">
        <v>761</v>
      </c>
      <c r="S80" s="68" t="s">
        <v>761</v>
      </c>
      <c r="T80" s="68" t="s">
        <v>761</v>
      </c>
      <c r="U80" s="68" t="s">
        <v>761</v>
      </c>
      <c r="V80" s="68">
        <v>0.5</v>
      </c>
      <c r="W80" s="77">
        <v>0.33888888888888885</v>
      </c>
      <c r="X80" s="68" t="s">
        <v>761</v>
      </c>
      <c r="Y80" s="68" t="s">
        <v>761</v>
      </c>
      <c r="Z80" s="321" t="s">
        <v>761</v>
      </c>
      <c r="AA80" s="321" t="s">
        <v>761</v>
      </c>
      <c r="AB80" s="216">
        <v>0.1</v>
      </c>
      <c r="AC80" s="204">
        <v>0.16719999999999999</v>
      </c>
      <c r="AD80" s="72">
        <v>0.66830087364647839</v>
      </c>
      <c r="AE80" s="72">
        <v>3.0174319727891161</v>
      </c>
      <c r="AF80" s="72">
        <v>0.70290251916757951</v>
      </c>
      <c r="AG80" s="75">
        <f>AE80+AF80</f>
        <v>3.7203344919566956</v>
      </c>
      <c r="AH80" s="75">
        <f t="shared" ref="AH80:AH81" si="16">AI80-AG80</f>
        <v>62.349614487635129</v>
      </c>
      <c r="AI80" s="75">
        <v>66.069948979591828</v>
      </c>
      <c r="AJ80" s="136">
        <v>856.21742240059598</v>
      </c>
      <c r="AK80" s="136">
        <v>65.176913979321611</v>
      </c>
      <c r="AL80" s="72">
        <v>13.136820541583853</v>
      </c>
      <c r="AM80" s="322">
        <f>AK80+AH80</f>
        <v>127.52652846695673</v>
      </c>
      <c r="AN80" s="322">
        <f>AH80+AF80+AE80+AK80</f>
        <v>131.24686295891343</v>
      </c>
      <c r="AO80" s="72">
        <v>7.9575696202531638</v>
      </c>
      <c r="AP80" s="72">
        <v>11.269417046413503</v>
      </c>
      <c r="AQ80" s="72">
        <v>0.41387502671175186</v>
      </c>
      <c r="AR80" s="72">
        <f t="shared" ref="AR80:AR81" si="17">AO80+AP80</f>
        <v>19.226986666666669</v>
      </c>
    </row>
    <row r="81" spans="1:44" x14ac:dyDescent="0.2">
      <c r="A81" t="s">
        <v>756</v>
      </c>
      <c r="B81" t="s">
        <v>659</v>
      </c>
      <c r="C81" t="s">
        <v>764</v>
      </c>
      <c r="E81" s="167">
        <v>43297</v>
      </c>
      <c r="F81" t="s">
        <v>793</v>
      </c>
      <c r="G81" t="s">
        <v>772</v>
      </c>
      <c r="H81" t="s">
        <v>761</v>
      </c>
      <c r="I81" t="s">
        <v>761</v>
      </c>
      <c r="J81" t="s">
        <v>761</v>
      </c>
      <c r="K81" t="s">
        <v>761</v>
      </c>
      <c r="L81" t="s">
        <v>761</v>
      </c>
      <c r="M81" t="s">
        <v>761</v>
      </c>
      <c r="N81" t="s">
        <v>774</v>
      </c>
      <c r="O81" s="68" t="s">
        <v>761</v>
      </c>
      <c r="P81" s="68" t="s">
        <v>761</v>
      </c>
      <c r="Q81" s="68" t="s">
        <v>761</v>
      </c>
      <c r="R81" s="68" t="s">
        <v>761</v>
      </c>
      <c r="S81" s="68" t="s">
        <v>761</v>
      </c>
      <c r="T81" s="68" t="s">
        <v>761</v>
      </c>
      <c r="U81" s="68" t="s">
        <v>761</v>
      </c>
      <c r="V81" s="68">
        <v>0.5</v>
      </c>
      <c r="W81" s="77">
        <v>0.35069444444444442</v>
      </c>
      <c r="X81" s="68" t="s">
        <v>761</v>
      </c>
      <c r="Y81" s="68" t="s">
        <v>761</v>
      </c>
      <c r="Z81" s="321" t="s">
        <v>761</v>
      </c>
      <c r="AA81" s="321" t="s">
        <v>761</v>
      </c>
      <c r="AB81" s="216">
        <v>0.1</v>
      </c>
      <c r="AC81" s="204">
        <v>0.1174</v>
      </c>
      <c r="AD81" s="72">
        <v>0.16095890410958902</v>
      </c>
      <c r="AE81" s="72">
        <v>1.7482993197278915</v>
      </c>
      <c r="AF81" s="72">
        <v>14.523548740416212</v>
      </c>
      <c r="AG81" s="75">
        <f>AE81+AF81</f>
        <v>16.271848060144102</v>
      </c>
      <c r="AH81" s="75">
        <f t="shared" si="16"/>
        <v>13.748993776590591</v>
      </c>
      <c r="AI81" s="75">
        <v>30.020841836734693</v>
      </c>
      <c r="AJ81" s="72">
        <v>162.18736349370056</v>
      </c>
      <c r="AK81" s="72">
        <v>10.509835044860688</v>
      </c>
      <c r="AL81" s="72">
        <v>15.431960901518641</v>
      </c>
      <c r="AM81" s="322">
        <f>AK81+AH81</f>
        <v>24.258828821451281</v>
      </c>
      <c r="AN81" s="322">
        <f>AH81+AF81+AE81+AK81</f>
        <v>40.530676881595383</v>
      </c>
      <c r="AO81" s="72">
        <v>3.0271392405063291</v>
      </c>
      <c r="AP81" s="72">
        <v>5.2378874261603379</v>
      </c>
      <c r="AQ81" s="72">
        <v>0.3662588594801463</v>
      </c>
      <c r="AR81" s="72">
        <f t="shared" si="17"/>
        <v>8.2650266666666674</v>
      </c>
    </row>
    <row r="82" spans="1:44" x14ac:dyDescent="0.2">
      <c r="A82" t="s">
        <v>756</v>
      </c>
      <c r="B82" t="s">
        <v>400</v>
      </c>
      <c r="C82" t="s">
        <v>757</v>
      </c>
      <c r="E82" s="167">
        <v>43297</v>
      </c>
      <c r="F82" t="s">
        <v>797</v>
      </c>
      <c r="G82" t="s">
        <v>798</v>
      </c>
      <c r="H82">
        <v>0</v>
      </c>
      <c r="I82" t="s">
        <v>760</v>
      </c>
      <c r="J82" s="326">
        <v>0.42569444444444443</v>
      </c>
      <c r="K82">
        <v>1</v>
      </c>
      <c r="L82">
        <v>1</v>
      </c>
      <c r="M82" t="s">
        <v>774</v>
      </c>
      <c r="N82" t="s">
        <v>799</v>
      </c>
      <c r="O82" s="68" t="s">
        <v>761</v>
      </c>
      <c r="P82" s="68" t="s">
        <v>761</v>
      </c>
      <c r="Q82" s="68">
        <v>0.55000000000000004</v>
      </c>
      <c r="R82" s="68">
        <v>0.5</v>
      </c>
      <c r="S82" s="68">
        <v>0.52500000000000002</v>
      </c>
      <c r="T82" s="68">
        <v>0.55000000000000004</v>
      </c>
      <c r="U82" s="76">
        <f t="shared" ref="U82:U84" si="18">S82/T82</f>
        <v>0.95454545454545447</v>
      </c>
      <c r="V82" s="68">
        <v>0.15</v>
      </c>
      <c r="W82" s="77">
        <v>0.28472222222222221</v>
      </c>
      <c r="X82" s="68">
        <v>17</v>
      </c>
      <c r="Y82" s="68">
        <v>8.56</v>
      </c>
      <c r="Z82" s="320">
        <v>8.5290457232423051</v>
      </c>
      <c r="AA82" s="321">
        <v>0.8909999999999999</v>
      </c>
      <c r="AB82" s="216">
        <v>0.6</v>
      </c>
      <c r="AC82" s="204">
        <v>1.27</v>
      </c>
      <c r="AD82" s="68" t="s">
        <v>763</v>
      </c>
      <c r="AE82" s="68" t="s">
        <v>763</v>
      </c>
      <c r="AF82" s="68" t="s">
        <v>763</v>
      </c>
      <c r="AG82" s="68" t="s">
        <v>763</v>
      </c>
      <c r="AH82" s="68" t="s">
        <v>763</v>
      </c>
      <c r="AI82" s="68" t="s">
        <v>763</v>
      </c>
      <c r="AJ82" s="72" t="s">
        <v>763</v>
      </c>
      <c r="AK82" s="72" t="s">
        <v>763</v>
      </c>
      <c r="AL82" s="72" t="s">
        <v>763</v>
      </c>
      <c r="AM82" s="68" t="s">
        <v>763</v>
      </c>
      <c r="AN82" s="68" t="s">
        <v>763</v>
      </c>
      <c r="AO82" s="68" t="s">
        <v>763</v>
      </c>
      <c r="AP82" s="68" t="s">
        <v>763</v>
      </c>
      <c r="AQ82" s="68" t="s">
        <v>763</v>
      </c>
      <c r="AR82" s="68" t="s">
        <v>763</v>
      </c>
    </row>
    <row r="83" spans="1:44" x14ac:dyDescent="0.2">
      <c r="A83" t="s">
        <v>756</v>
      </c>
      <c r="B83" t="s">
        <v>400</v>
      </c>
      <c r="C83" t="s">
        <v>764</v>
      </c>
      <c r="E83" s="167">
        <v>43297</v>
      </c>
      <c r="F83" t="s">
        <v>797</v>
      </c>
      <c r="G83" t="s">
        <v>798</v>
      </c>
      <c r="H83">
        <v>0</v>
      </c>
      <c r="I83" t="s">
        <v>760</v>
      </c>
      <c r="J83" s="326">
        <v>0.42569444444444443</v>
      </c>
      <c r="K83">
        <v>1</v>
      </c>
      <c r="L83">
        <v>1</v>
      </c>
      <c r="M83" t="s">
        <v>774</v>
      </c>
      <c r="N83" t="s">
        <v>799</v>
      </c>
      <c r="O83" s="68" t="s">
        <v>761</v>
      </c>
      <c r="P83" s="68" t="s">
        <v>761</v>
      </c>
      <c r="Q83" s="68">
        <v>0.55000000000000004</v>
      </c>
      <c r="R83" s="68">
        <v>0.5</v>
      </c>
      <c r="S83" s="68">
        <v>0.52500000000000002</v>
      </c>
      <c r="T83" s="68">
        <v>0.55000000000000004</v>
      </c>
      <c r="U83" s="76">
        <f t="shared" si="18"/>
        <v>0.95454545454545447</v>
      </c>
      <c r="V83" s="68">
        <v>0.25</v>
      </c>
      <c r="W83" s="77">
        <v>0.28472222222222221</v>
      </c>
      <c r="X83" s="68">
        <v>19.5</v>
      </c>
      <c r="Y83" s="68">
        <v>5.8</v>
      </c>
      <c r="Z83" s="320">
        <v>5.5414669820203439</v>
      </c>
      <c r="AA83" s="321">
        <v>0.57999999999999996</v>
      </c>
      <c r="AB83" s="216">
        <v>7.7</v>
      </c>
      <c r="AC83" s="204">
        <v>0.13439999999999999</v>
      </c>
      <c r="AD83" s="72">
        <v>3.2236007759379017</v>
      </c>
      <c r="AE83" s="72">
        <v>0.35225340136054428</v>
      </c>
      <c r="AF83" s="72">
        <v>0.31374589266155534</v>
      </c>
      <c r="AG83" s="75">
        <f>AE83+AF83</f>
        <v>0.66599929402209956</v>
      </c>
      <c r="AH83" s="75">
        <f>AI83-AG83</f>
        <v>119.22191757403007</v>
      </c>
      <c r="AI83" s="222">
        <v>119.88791686805217</v>
      </c>
      <c r="AJ83" s="72">
        <v>700.88971337009207</v>
      </c>
      <c r="AK83" s="72">
        <v>86.569838386278661</v>
      </c>
      <c r="AL83" s="72">
        <v>8.096234513488282</v>
      </c>
      <c r="AM83" s="322">
        <f>AK83+AH83</f>
        <v>205.79175596030873</v>
      </c>
      <c r="AN83" s="322">
        <f>AH83+AF83+AE83+AK83</f>
        <v>206.45775525433083</v>
      </c>
      <c r="AO83" s="72">
        <v>29.056911392405045</v>
      </c>
      <c r="AP83" s="72">
        <v>80.658155274261631</v>
      </c>
      <c r="AQ83" s="72">
        <v>0.26483975515126801</v>
      </c>
      <c r="AR83" s="72">
        <f>AO83+AP83</f>
        <v>109.71506666666667</v>
      </c>
    </row>
    <row r="84" spans="1:44" x14ac:dyDescent="0.2">
      <c r="A84" t="s">
        <v>756</v>
      </c>
      <c r="B84" t="s">
        <v>400</v>
      </c>
      <c r="C84" t="s">
        <v>765</v>
      </c>
      <c r="E84" s="167">
        <v>43297</v>
      </c>
      <c r="F84" t="s">
        <v>797</v>
      </c>
      <c r="G84" t="s">
        <v>798</v>
      </c>
      <c r="H84">
        <v>0</v>
      </c>
      <c r="I84" t="s">
        <v>760</v>
      </c>
      <c r="J84" s="326">
        <v>0.42569444444444443</v>
      </c>
      <c r="K84">
        <v>1</v>
      </c>
      <c r="L84">
        <v>1</v>
      </c>
      <c r="M84" t="s">
        <v>774</v>
      </c>
      <c r="N84" t="s">
        <v>799</v>
      </c>
      <c r="O84" s="68" t="s">
        <v>761</v>
      </c>
      <c r="P84" s="68" t="s">
        <v>761</v>
      </c>
      <c r="Q84" s="68">
        <v>0.55000000000000004</v>
      </c>
      <c r="R84" s="68">
        <v>0.5</v>
      </c>
      <c r="S84" s="68">
        <v>0.52500000000000002</v>
      </c>
      <c r="T84" s="68">
        <v>0.55000000000000004</v>
      </c>
      <c r="U84" s="76">
        <f t="shared" si="18"/>
        <v>0.95454545454545447</v>
      </c>
      <c r="V84" s="68" t="s">
        <v>761</v>
      </c>
      <c r="W84" s="68" t="s">
        <v>761</v>
      </c>
      <c r="X84" s="68" t="s">
        <v>761</v>
      </c>
      <c r="Y84" s="68" t="s">
        <v>761</v>
      </c>
      <c r="Z84" s="321" t="s">
        <v>761</v>
      </c>
      <c r="AA84" s="321" t="s">
        <v>761</v>
      </c>
      <c r="AB84" s="216">
        <v>14.5</v>
      </c>
      <c r="AC84" s="204">
        <v>24.08</v>
      </c>
      <c r="AD84" s="68" t="s">
        <v>763</v>
      </c>
      <c r="AE84" s="68" t="s">
        <v>763</v>
      </c>
      <c r="AF84" s="68" t="s">
        <v>763</v>
      </c>
      <c r="AG84" s="68" t="s">
        <v>763</v>
      </c>
      <c r="AH84" s="68" t="s">
        <v>763</v>
      </c>
      <c r="AI84" s="68" t="s">
        <v>763</v>
      </c>
      <c r="AJ84" s="72" t="s">
        <v>763</v>
      </c>
      <c r="AK84" s="72" t="s">
        <v>763</v>
      </c>
      <c r="AL84" s="72" t="s">
        <v>763</v>
      </c>
      <c r="AM84" s="68" t="s">
        <v>763</v>
      </c>
      <c r="AN84" s="68" t="s">
        <v>763</v>
      </c>
      <c r="AO84" s="68" t="s">
        <v>763</v>
      </c>
      <c r="AP84" s="68" t="s">
        <v>763</v>
      </c>
      <c r="AQ84" s="68" t="s">
        <v>763</v>
      </c>
      <c r="AR84" s="68" t="s">
        <v>763</v>
      </c>
    </row>
    <row r="85" spans="1:44" x14ac:dyDescent="0.2">
      <c r="A85" t="s">
        <v>756</v>
      </c>
      <c r="B85" t="s">
        <v>401</v>
      </c>
      <c r="C85" t="s">
        <v>757</v>
      </c>
      <c r="E85" s="167">
        <v>43297</v>
      </c>
      <c r="F85" t="s">
        <v>797</v>
      </c>
      <c r="G85" t="s">
        <v>798</v>
      </c>
      <c r="H85">
        <v>0</v>
      </c>
      <c r="I85" t="s">
        <v>760</v>
      </c>
      <c r="J85" s="326">
        <v>0.42569444444444443</v>
      </c>
      <c r="K85">
        <v>1</v>
      </c>
      <c r="L85">
        <v>1</v>
      </c>
      <c r="M85" t="s">
        <v>761</v>
      </c>
      <c r="N85" t="s">
        <v>800</v>
      </c>
      <c r="O85" s="68">
        <v>18</v>
      </c>
      <c r="P85" s="68">
        <v>8.24</v>
      </c>
      <c r="Q85" s="68">
        <v>0.8</v>
      </c>
      <c r="R85" s="68">
        <v>0.8</v>
      </c>
      <c r="S85" s="68">
        <v>0.8</v>
      </c>
      <c r="T85" s="68" t="s">
        <v>761</v>
      </c>
      <c r="U85" s="70">
        <v>1</v>
      </c>
      <c r="V85" s="68">
        <v>0.15</v>
      </c>
      <c r="W85" s="77">
        <v>0.30208333333333331</v>
      </c>
      <c r="X85" s="68">
        <v>18</v>
      </c>
      <c r="Y85" s="68">
        <v>8.06</v>
      </c>
      <c r="Z85" s="320">
        <v>8.0310805739116056</v>
      </c>
      <c r="AA85" s="321">
        <v>0.85499999999999998</v>
      </c>
      <c r="AB85" s="216">
        <v>0.6</v>
      </c>
      <c r="AC85" s="204">
        <v>1.171</v>
      </c>
      <c r="AD85" s="68" t="s">
        <v>763</v>
      </c>
      <c r="AE85" s="68" t="s">
        <v>763</v>
      </c>
      <c r="AF85" s="68" t="s">
        <v>763</v>
      </c>
      <c r="AG85" s="68" t="s">
        <v>763</v>
      </c>
      <c r="AH85" s="68" t="s">
        <v>763</v>
      </c>
      <c r="AI85" s="68" t="s">
        <v>763</v>
      </c>
      <c r="AJ85" s="72" t="s">
        <v>763</v>
      </c>
      <c r="AK85" s="72" t="s">
        <v>763</v>
      </c>
      <c r="AL85" s="72" t="s">
        <v>763</v>
      </c>
      <c r="AM85" s="68" t="s">
        <v>763</v>
      </c>
      <c r="AN85" s="68" t="s">
        <v>763</v>
      </c>
      <c r="AO85" s="68" t="s">
        <v>763</v>
      </c>
      <c r="AP85" s="68" t="s">
        <v>763</v>
      </c>
      <c r="AQ85" s="68" t="s">
        <v>763</v>
      </c>
      <c r="AR85" s="68" t="s">
        <v>763</v>
      </c>
    </row>
    <row r="86" spans="1:44" x14ac:dyDescent="0.2">
      <c r="A86" t="s">
        <v>756</v>
      </c>
      <c r="B86" t="s">
        <v>401</v>
      </c>
      <c r="C86" t="s">
        <v>764</v>
      </c>
      <c r="E86" s="167">
        <v>43297</v>
      </c>
      <c r="F86" t="s">
        <v>797</v>
      </c>
      <c r="G86" t="s">
        <v>798</v>
      </c>
      <c r="H86">
        <v>0</v>
      </c>
      <c r="I86" t="s">
        <v>760</v>
      </c>
      <c r="J86" s="326">
        <v>0.42569444444444443</v>
      </c>
      <c r="K86">
        <v>1</v>
      </c>
      <c r="L86">
        <v>1</v>
      </c>
      <c r="M86" t="s">
        <v>761</v>
      </c>
      <c r="N86" t="s">
        <v>800</v>
      </c>
      <c r="O86" s="68">
        <v>18</v>
      </c>
      <c r="P86" s="68">
        <v>8.24</v>
      </c>
      <c r="Q86" s="68">
        <v>0.8</v>
      </c>
      <c r="R86" s="68">
        <v>0.8</v>
      </c>
      <c r="S86" s="68">
        <v>0.8</v>
      </c>
      <c r="T86" s="68" t="s">
        <v>761</v>
      </c>
      <c r="U86" s="70">
        <v>1</v>
      </c>
      <c r="V86" s="68">
        <v>0.35</v>
      </c>
      <c r="W86" s="77">
        <v>0.30208333333333331</v>
      </c>
      <c r="X86" s="68">
        <v>19.399999999999999</v>
      </c>
      <c r="Y86" s="68">
        <v>7.25</v>
      </c>
      <c r="Z86" s="320">
        <v>6.4894461560164878</v>
      </c>
      <c r="AA86" s="321">
        <v>0.78</v>
      </c>
      <c r="AB86" s="216">
        <v>18.7</v>
      </c>
      <c r="AC86" s="204">
        <v>30.3</v>
      </c>
      <c r="AD86" s="72">
        <v>0.42808219178082191</v>
      </c>
      <c r="AE86" s="72">
        <v>1.4098639455782314</v>
      </c>
      <c r="AF86" s="72">
        <v>0.71267800000000003</v>
      </c>
      <c r="AG86" s="75">
        <f>AE86+AF86</f>
        <v>2.1225419455782313</v>
      </c>
      <c r="AH86" s="75">
        <f>AI86-AG86</f>
        <v>50.163928054421767</v>
      </c>
      <c r="AI86" s="75">
        <v>52.286470000000001</v>
      </c>
      <c r="AJ86" s="72">
        <v>660.55804359024273</v>
      </c>
      <c r="AK86" s="72">
        <v>89.211975688059269</v>
      </c>
      <c r="AL86" s="72">
        <v>7.4043651482393553</v>
      </c>
      <c r="AM86" s="322">
        <f>AK86+AH86</f>
        <v>139.37590374248103</v>
      </c>
      <c r="AN86" s="322">
        <f>AH86+AF86+AE86+AK86</f>
        <v>141.49844568805926</v>
      </c>
      <c r="AO86" s="72">
        <v>66.687696202531626</v>
      </c>
      <c r="AP86" s="72">
        <v>48.232690464135047</v>
      </c>
      <c r="AQ86" s="72">
        <v>0.58029474262006453</v>
      </c>
      <c r="AR86" s="72">
        <f>AO86+AP86</f>
        <v>114.92038666666667</v>
      </c>
    </row>
    <row r="87" spans="1:44" x14ac:dyDescent="0.2">
      <c r="A87" t="s">
        <v>756</v>
      </c>
      <c r="B87" t="s">
        <v>401</v>
      </c>
      <c r="C87" t="s">
        <v>765</v>
      </c>
      <c r="E87" s="167">
        <v>43297</v>
      </c>
      <c r="F87" t="s">
        <v>797</v>
      </c>
      <c r="G87" t="s">
        <v>798</v>
      </c>
      <c r="H87">
        <v>0</v>
      </c>
      <c r="I87" t="s">
        <v>760</v>
      </c>
      <c r="J87" s="326">
        <v>0.42569444444444443</v>
      </c>
      <c r="K87">
        <v>1</v>
      </c>
      <c r="L87">
        <v>1</v>
      </c>
      <c r="M87" t="s">
        <v>761</v>
      </c>
      <c r="N87" t="s">
        <v>800</v>
      </c>
      <c r="O87" s="68">
        <v>18</v>
      </c>
      <c r="P87" s="68">
        <v>8.24</v>
      </c>
      <c r="Q87" s="68">
        <v>0.8</v>
      </c>
      <c r="R87" s="68">
        <v>0.8</v>
      </c>
      <c r="S87" s="68">
        <v>0.8</v>
      </c>
      <c r="T87" s="68" t="s">
        <v>761</v>
      </c>
      <c r="U87" s="70">
        <v>1</v>
      </c>
      <c r="V87" s="68" t="s">
        <v>761</v>
      </c>
      <c r="W87" s="68" t="s">
        <v>761</v>
      </c>
      <c r="X87" s="68" t="s">
        <v>761</v>
      </c>
      <c r="Y87" s="68" t="s">
        <v>761</v>
      </c>
      <c r="Z87" s="321" t="s">
        <v>761</v>
      </c>
      <c r="AA87" s="321" t="s">
        <v>761</v>
      </c>
      <c r="AB87" s="216">
        <v>18.399999999999999</v>
      </c>
      <c r="AC87" s="204">
        <v>29.73</v>
      </c>
      <c r="AD87" s="68" t="s">
        <v>763</v>
      </c>
      <c r="AE87" s="68" t="s">
        <v>763</v>
      </c>
      <c r="AF87" s="68" t="s">
        <v>763</v>
      </c>
      <c r="AG87" s="68" t="s">
        <v>763</v>
      </c>
      <c r="AH87" s="68" t="s">
        <v>763</v>
      </c>
      <c r="AI87" s="68" t="s">
        <v>763</v>
      </c>
      <c r="AJ87" s="72" t="s">
        <v>763</v>
      </c>
      <c r="AK87" s="72" t="s">
        <v>763</v>
      </c>
      <c r="AL87" s="72" t="s">
        <v>763</v>
      </c>
      <c r="AM87" s="68" t="s">
        <v>763</v>
      </c>
      <c r="AN87" s="68" t="s">
        <v>763</v>
      </c>
      <c r="AO87" s="68" t="s">
        <v>763</v>
      </c>
      <c r="AP87" s="68" t="s">
        <v>763</v>
      </c>
      <c r="AQ87" s="68" t="s">
        <v>763</v>
      </c>
      <c r="AR87" s="68" t="s">
        <v>763</v>
      </c>
    </row>
    <row r="88" spans="1:44" x14ac:dyDescent="0.2">
      <c r="A88" t="s">
        <v>756</v>
      </c>
      <c r="B88" t="s">
        <v>402</v>
      </c>
      <c r="C88" t="s">
        <v>757</v>
      </c>
      <c r="E88" s="167">
        <v>43297</v>
      </c>
      <c r="F88" t="s">
        <v>801</v>
      </c>
      <c r="G88" t="s">
        <v>798</v>
      </c>
      <c r="H88">
        <v>0</v>
      </c>
      <c r="I88" t="s">
        <v>760</v>
      </c>
      <c r="J88" s="326">
        <v>0.42569444444444443</v>
      </c>
      <c r="K88">
        <v>1</v>
      </c>
      <c r="L88">
        <v>1</v>
      </c>
      <c r="M88" t="s">
        <v>761</v>
      </c>
      <c r="N88" t="s">
        <v>774</v>
      </c>
      <c r="O88" s="68" t="s">
        <v>761</v>
      </c>
      <c r="P88" s="68" t="s">
        <v>761</v>
      </c>
      <c r="Q88" s="68">
        <v>1.1000000000000001</v>
      </c>
      <c r="R88" s="68">
        <v>1.1000000000000001</v>
      </c>
      <c r="S88" s="68">
        <v>1.1000000000000001</v>
      </c>
      <c r="T88" s="68">
        <v>1.1000000000000001</v>
      </c>
      <c r="U88" s="76">
        <f>S88/T88</f>
        <v>1</v>
      </c>
      <c r="V88" s="68">
        <v>0.15</v>
      </c>
      <c r="W88" s="77">
        <v>0.32291666666666669</v>
      </c>
      <c r="X88" s="68">
        <v>24.6</v>
      </c>
      <c r="Y88" s="68">
        <v>7.12</v>
      </c>
      <c r="Z88" s="320">
        <v>6.3816134217998899</v>
      </c>
      <c r="AA88" s="321">
        <v>0.85199999999999998</v>
      </c>
      <c r="AB88" s="216">
        <v>19.2</v>
      </c>
      <c r="AC88" s="204">
        <v>31.2</v>
      </c>
      <c r="AD88" s="68" t="s">
        <v>763</v>
      </c>
      <c r="AE88" s="68" t="s">
        <v>763</v>
      </c>
      <c r="AF88" s="68" t="s">
        <v>763</v>
      </c>
      <c r="AG88" s="68" t="s">
        <v>763</v>
      </c>
      <c r="AH88" s="68" t="s">
        <v>763</v>
      </c>
      <c r="AI88" s="68" t="s">
        <v>763</v>
      </c>
      <c r="AJ88" s="72" t="s">
        <v>763</v>
      </c>
      <c r="AK88" s="72" t="s">
        <v>763</v>
      </c>
      <c r="AL88" s="72" t="s">
        <v>763</v>
      </c>
      <c r="AM88" s="68" t="s">
        <v>763</v>
      </c>
      <c r="AN88" s="68" t="s">
        <v>763</v>
      </c>
      <c r="AO88" s="68" t="s">
        <v>763</v>
      </c>
      <c r="AP88" s="68" t="s">
        <v>763</v>
      </c>
      <c r="AQ88" s="68" t="s">
        <v>763</v>
      </c>
      <c r="AR88" s="68" t="s">
        <v>763</v>
      </c>
    </row>
    <row r="89" spans="1:44" x14ac:dyDescent="0.2">
      <c r="A89" t="s">
        <v>756</v>
      </c>
      <c r="B89" t="s">
        <v>402</v>
      </c>
      <c r="C89" t="s">
        <v>764</v>
      </c>
      <c r="E89" s="167">
        <v>43297</v>
      </c>
      <c r="F89" t="s">
        <v>801</v>
      </c>
      <c r="G89" t="s">
        <v>798</v>
      </c>
      <c r="H89">
        <v>0</v>
      </c>
      <c r="I89" t="s">
        <v>760</v>
      </c>
      <c r="J89" s="326">
        <v>0.42569444444444443</v>
      </c>
      <c r="K89">
        <v>1</v>
      </c>
      <c r="L89">
        <v>1</v>
      </c>
      <c r="M89" t="s">
        <v>761</v>
      </c>
      <c r="N89" t="s">
        <v>774</v>
      </c>
      <c r="O89" s="68" t="s">
        <v>761</v>
      </c>
      <c r="P89" s="68" t="s">
        <v>761</v>
      </c>
      <c r="Q89" s="68">
        <v>1.1000000000000001</v>
      </c>
      <c r="R89" s="68">
        <v>1.1000000000000001</v>
      </c>
      <c r="S89" s="68">
        <v>1.1000000000000001</v>
      </c>
      <c r="T89" s="68">
        <v>1.1000000000000001</v>
      </c>
      <c r="U89" s="76">
        <f>S89/T89</f>
        <v>1</v>
      </c>
      <c r="V89" s="68">
        <v>0.5</v>
      </c>
      <c r="W89" s="77">
        <v>0.32291666666666669</v>
      </c>
      <c r="X89" s="68">
        <v>24.6</v>
      </c>
      <c r="Y89" s="68">
        <v>7.21</v>
      </c>
      <c r="Z89" s="320">
        <v>6.4365357826599849</v>
      </c>
      <c r="AA89" s="321">
        <v>0.87</v>
      </c>
      <c r="AB89" s="216">
        <v>19.899999999999999</v>
      </c>
      <c r="AC89" s="204">
        <v>32.1</v>
      </c>
      <c r="AD89" s="72">
        <v>0.26780821917808212</v>
      </c>
      <c r="AE89" s="72">
        <v>0.85990646258503389</v>
      </c>
      <c r="AF89" s="72">
        <v>1.0427163198247538</v>
      </c>
      <c r="AG89" s="75">
        <f>AE89+AF89</f>
        <v>1.9026227824097877</v>
      </c>
      <c r="AH89" s="75">
        <f>AI89-AG89</f>
        <v>25.694749666569798</v>
      </c>
      <c r="AI89" s="75">
        <v>27.597372448979588</v>
      </c>
      <c r="AJ89" s="72">
        <v>164.66613449169387</v>
      </c>
      <c r="AK89" s="72">
        <v>25.356130359627979</v>
      </c>
      <c r="AL89" s="72">
        <v>6.4941350338644428</v>
      </c>
      <c r="AM89" s="322">
        <f>AK89+AH89</f>
        <v>51.050880026197774</v>
      </c>
      <c r="AN89" s="322">
        <f>AH89+AF89+AE89+AK89</f>
        <v>52.953502808607567</v>
      </c>
      <c r="AO89" s="72">
        <v>5.5557974683544264</v>
      </c>
      <c r="AP89" s="72">
        <v>20.122349198312243</v>
      </c>
      <c r="AQ89" s="72">
        <v>0.21636286841396235</v>
      </c>
      <c r="AR89" s="72">
        <f>AO89+AP89</f>
        <v>25.67814666666667</v>
      </c>
    </row>
    <row r="90" spans="1:44" x14ac:dyDescent="0.2">
      <c r="A90" t="s">
        <v>756</v>
      </c>
      <c r="B90" t="s">
        <v>402</v>
      </c>
      <c r="C90" t="s">
        <v>765</v>
      </c>
      <c r="E90" s="167">
        <v>43297</v>
      </c>
      <c r="F90" t="s">
        <v>801</v>
      </c>
      <c r="G90" t="s">
        <v>798</v>
      </c>
      <c r="H90">
        <v>0</v>
      </c>
      <c r="I90" t="s">
        <v>760</v>
      </c>
      <c r="J90" s="326">
        <v>0.42569444444444443</v>
      </c>
      <c r="K90">
        <v>1</v>
      </c>
      <c r="L90">
        <v>1</v>
      </c>
      <c r="M90" t="s">
        <v>761</v>
      </c>
      <c r="N90" t="s">
        <v>774</v>
      </c>
      <c r="O90" s="68" t="s">
        <v>761</v>
      </c>
      <c r="P90" s="68" t="s">
        <v>761</v>
      </c>
      <c r="Q90" s="68">
        <v>1.1000000000000001</v>
      </c>
      <c r="R90" s="68">
        <v>1.1000000000000001</v>
      </c>
      <c r="S90" s="68">
        <v>1.1000000000000001</v>
      </c>
      <c r="T90" s="68">
        <v>1.1000000000000001</v>
      </c>
      <c r="U90" s="76">
        <f>S90/T90</f>
        <v>1</v>
      </c>
      <c r="V90" s="68" t="s">
        <v>761</v>
      </c>
      <c r="W90" s="68" t="s">
        <v>761</v>
      </c>
      <c r="X90" s="68" t="s">
        <v>761</v>
      </c>
      <c r="Y90" s="68" t="s">
        <v>761</v>
      </c>
      <c r="Z90" s="321" t="s">
        <v>761</v>
      </c>
      <c r="AA90" s="321" t="s">
        <v>761</v>
      </c>
      <c r="AB90" s="216">
        <v>19.7</v>
      </c>
      <c r="AC90" s="204">
        <v>31.8</v>
      </c>
      <c r="AD90" s="68" t="s">
        <v>763</v>
      </c>
      <c r="AE90" s="68" t="s">
        <v>763</v>
      </c>
      <c r="AF90" s="68" t="s">
        <v>763</v>
      </c>
      <c r="AG90" s="68" t="s">
        <v>763</v>
      </c>
      <c r="AH90" s="68" t="s">
        <v>763</v>
      </c>
      <c r="AI90" s="68" t="s">
        <v>763</v>
      </c>
      <c r="AJ90" s="72" t="s">
        <v>763</v>
      </c>
      <c r="AK90" s="72" t="s">
        <v>763</v>
      </c>
      <c r="AL90" s="72" t="s">
        <v>763</v>
      </c>
      <c r="AM90" s="68" t="s">
        <v>763</v>
      </c>
      <c r="AN90" s="68" t="s">
        <v>763</v>
      </c>
      <c r="AO90" s="68" t="s">
        <v>763</v>
      </c>
      <c r="AP90" s="68" t="s">
        <v>763</v>
      </c>
      <c r="AQ90" s="68" t="s">
        <v>763</v>
      </c>
      <c r="AR90" s="68" t="s">
        <v>763</v>
      </c>
    </row>
    <row r="91" spans="1:44" x14ac:dyDescent="0.2">
      <c r="A91" t="s">
        <v>756</v>
      </c>
      <c r="B91" t="s">
        <v>668</v>
      </c>
      <c r="C91" t="s">
        <v>764</v>
      </c>
      <c r="E91" s="167">
        <v>43297</v>
      </c>
      <c r="F91" t="s">
        <v>793</v>
      </c>
      <c r="G91" t="s">
        <v>772</v>
      </c>
      <c r="H91" t="s">
        <v>761</v>
      </c>
      <c r="I91" t="s">
        <v>761</v>
      </c>
      <c r="J91" t="s">
        <v>761</v>
      </c>
      <c r="K91" t="s">
        <v>761</v>
      </c>
      <c r="L91" t="s">
        <v>761</v>
      </c>
      <c r="M91" t="s">
        <v>761</v>
      </c>
      <c r="N91" t="s">
        <v>774</v>
      </c>
      <c r="O91" s="68" t="s">
        <v>761</v>
      </c>
      <c r="P91" s="68" t="s">
        <v>761</v>
      </c>
      <c r="Q91" s="68" t="s">
        <v>761</v>
      </c>
      <c r="R91" s="68" t="s">
        <v>761</v>
      </c>
      <c r="S91" s="68" t="s">
        <v>761</v>
      </c>
      <c r="T91" s="68" t="s">
        <v>761</v>
      </c>
      <c r="U91" s="68" t="s">
        <v>761</v>
      </c>
      <c r="V91" s="68">
        <v>0.5</v>
      </c>
      <c r="W91" s="77">
        <v>0.35902777777777778</v>
      </c>
      <c r="X91" s="68" t="s">
        <v>761</v>
      </c>
      <c r="Y91" s="68" t="s">
        <v>761</v>
      </c>
      <c r="Z91" s="321" t="s">
        <v>761</v>
      </c>
      <c r="AA91" s="321" t="s">
        <v>761</v>
      </c>
      <c r="AB91" s="216">
        <v>30.2</v>
      </c>
      <c r="AC91" s="204">
        <v>46.7</v>
      </c>
      <c r="AD91" s="72">
        <v>0.48150684931506843</v>
      </c>
      <c r="AE91" s="72">
        <v>0.22534013605442182</v>
      </c>
      <c r="AF91" s="72">
        <v>0.14058050383351589</v>
      </c>
      <c r="AG91" s="75">
        <f>AE91+AF91</f>
        <v>0.36592063988793772</v>
      </c>
      <c r="AH91" s="75">
        <f>AI91-AG91</f>
        <v>27.231451809091649</v>
      </c>
      <c r="AI91" s="75">
        <v>27.597372448979588</v>
      </c>
      <c r="AJ91" s="72">
        <v>156.24864131100827</v>
      </c>
      <c r="AK91" s="72">
        <v>26.173934762560076</v>
      </c>
      <c r="AL91" s="72">
        <v>5.9696275217477304</v>
      </c>
      <c r="AM91" s="322">
        <f>AK91+AH91</f>
        <v>53.405386571651725</v>
      </c>
      <c r="AN91" s="322">
        <f>AH91+AF91+AE91+AK91</f>
        <v>53.771307211539664</v>
      </c>
      <c r="AO91" s="72">
        <v>7.7763037974683495</v>
      </c>
      <c r="AP91" s="72">
        <v>17.658402869198319</v>
      </c>
      <c r="AQ91" s="72">
        <v>0.30573593394963527</v>
      </c>
      <c r="AR91" s="72">
        <f>AO91+AP91</f>
        <v>25.434706666666671</v>
      </c>
    </row>
    <row r="92" spans="1:44" x14ac:dyDescent="0.2">
      <c r="A92" t="s">
        <v>756</v>
      </c>
      <c r="B92" t="s">
        <v>403</v>
      </c>
      <c r="C92" t="s">
        <v>757</v>
      </c>
      <c r="E92" s="167">
        <v>43297</v>
      </c>
      <c r="F92" t="s">
        <v>797</v>
      </c>
      <c r="G92" t="s">
        <v>802</v>
      </c>
      <c r="H92">
        <v>2</v>
      </c>
      <c r="I92" t="s">
        <v>760</v>
      </c>
      <c r="J92" s="326">
        <v>0.39583333333333331</v>
      </c>
      <c r="K92">
        <v>1</v>
      </c>
      <c r="L92">
        <v>1</v>
      </c>
      <c r="M92" t="s">
        <v>783</v>
      </c>
      <c r="N92" t="s">
        <v>774</v>
      </c>
      <c r="O92" s="68">
        <v>23.8</v>
      </c>
      <c r="P92" s="68">
        <v>7.45</v>
      </c>
      <c r="Q92" s="68">
        <v>1.6</v>
      </c>
      <c r="R92" s="68">
        <v>1.4</v>
      </c>
      <c r="S92" s="68">
        <v>1.5</v>
      </c>
      <c r="T92" s="68">
        <v>1.7</v>
      </c>
      <c r="U92" s="76">
        <f t="shared" ref="U92:U99" si="19">S92/T92</f>
        <v>0.88235294117647056</v>
      </c>
      <c r="V92" s="68">
        <v>0.15</v>
      </c>
      <c r="W92" s="77" t="s">
        <v>761</v>
      </c>
      <c r="X92" s="68">
        <v>25.2</v>
      </c>
      <c r="Y92" s="68">
        <v>6.33</v>
      </c>
      <c r="Z92" s="320">
        <v>5.3689732296217034</v>
      </c>
      <c r="AA92" s="321">
        <v>0.77</v>
      </c>
      <c r="AB92" s="216">
        <v>29</v>
      </c>
      <c r="AC92" s="204">
        <v>45.2</v>
      </c>
      <c r="AD92" s="68" t="s">
        <v>763</v>
      </c>
      <c r="AE92" s="68" t="s">
        <v>763</v>
      </c>
      <c r="AF92" s="68" t="s">
        <v>763</v>
      </c>
      <c r="AG92" s="68" t="s">
        <v>763</v>
      </c>
      <c r="AH92" s="68" t="s">
        <v>763</v>
      </c>
      <c r="AI92" s="68" t="s">
        <v>763</v>
      </c>
      <c r="AJ92" s="72" t="s">
        <v>763</v>
      </c>
      <c r="AK92" s="72" t="s">
        <v>763</v>
      </c>
      <c r="AL92" s="72" t="s">
        <v>763</v>
      </c>
      <c r="AM92" s="68" t="s">
        <v>763</v>
      </c>
      <c r="AN92" s="68" t="s">
        <v>763</v>
      </c>
      <c r="AO92" s="68" t="s">
        <v>763</v>
      </c>
      <c r="AP92" s="68" t="s">
        <v>763</v>
      </c>
      <c r="AQ92" s="68" t="s">
        <v>763</v>
      </c>
      <c r="AR92" s="68" t="s">
        <v>763</v>
      </c>
    </row>
    <row r="93" spans="1:44" x14ac:dyDescent="0.2">
      <c r="A93" t="s">
        <v>756</v>
      </c>
      <c r="B93" t="s">
        <v>403</v>
      </c>
      <c r="C93" t="s">
        <v>764</v>
      </c>
      <c r="E93" s="167">
        <v>43297</v>
      </c>
      <c r="F93" t="s">
        <v>797</v>
      </c>
      <c r="G93" t="s">
        <v>802</v>
      </c>
      <c r="H93">
        <v>2</v>
      </c>
      <c r="I93" t="s">
        <v>760</v>
      </c>
      <c r="J93" s="326">
        <v>0.39583333333333331</v>
      </c>
      <c r="K93">
        <v>1</v>
      </c>
      <c r="L93">
        <v>1</v>
      </c>
      <c r="M93" t="s">
        <v>783</v>
      </c>
      <c r="N93" t="s">
        <v>774</v>
      </c>
      <c r="O93" s="68">
        <v>23.8</v>
      </c>
      <c r="P93" s="68">
        <v>7.45</v>
      </c>
      <c r="Q93" s="68">
        <v>1.6</v>
      </c>
      <c r="R93" s="68">
        <v>1.4</v>
      </c>
      <c r="S93" s="68">
        <v>1.5</v>
      </c>
      <c r="T93" s="68">
        <v>1.7</v>
      </c>
      <c r="U93" s="76">
        <f t="shared" si="19"/>
        <v>0.88235294117647056</v>
      </c>
      <c r="V93" s="68">
        <v>0.75</v>
      </c>
      <c r="W93" s="77" t="s">
        <v>761</v>
      </c>
      <c r="X93" s="68">
        <v>25.2</v>
      </c>
      <c r="Y93" s="68">
        <v>6.3</v>
      </c>
      <c r="Z93" s="320">
        <v>5.3374631357116371</v>
      </c>
      <c r="AA93" s="321">
        <v>0.76500000000000001</v>
      </c>
      <c r="AB93" s="216">
        <v>29.2</v>
      </c>
      <c r="AC93" s="204">
        <v>45.4</v>
      </c>
      <c r="AD93" s="72">
        <v>0.16095890410958902</v>
      </c>
      <c r="AE93" s="72">
        <v>5.6122448979591733E-2</v>
      </c>
      <c r="AF93" s="72">
        <v>0.1070646221248631</v>
      </c>
      <c r="AG93" s="75">
        <f>AE93+AF93</f>
        <v>0.16318707110445485</v>
      </c>
      <c r="AH93" s="75">
        <f>AI93-AG93</f>
        <v>21.284631806446566</v>
      </c>
      <c r="AI93" s="75">
        <v>21.447818877551022</v>
      </c>
      <c r="AJ93" s="72">
        <v>138.40665423170233</v>
      </c>
      <c r="AK93" s="72">
        <v>19.065327260150315</v>
      </c>
      <c r="AL93" s="72">
        <v>7.2596002336133569</v>
      </c>
      <c r="AM93" s="322">
        <f>AK93+AH93</f>
        <v>40.349959066596881</v>
      </c>
      <c r="AN93" s="322">
        <f>AH93+AF93+AE93+AK93</f>
        <v>40.513146137701341</v>
      </c>
      <c r="AO93" s="72">
        <v>5.5014177215189868</v>
      </c>
      <c r="AP93" s="72">
        <v>10.353208945147681</v>
      </c>
      <c r="AQ93" s="72">
        <v>0.34699131283143764</v>
      </c>
      <c r="AR93" s="72">
        <f>AO93+AP93</f>
        <v>15.854626666666668</v>
      </c>
    </row>
    <row r="94" spans="1:44" x14ac:dyDescent="0.2">
      <c r="A94" t="s">
        <v>756</v>
      </c>
      <c r="B94" t="s">
        <v>403</v>
      </c>
      <c r="C94" t="s">
        <v>765</v>
      </c>
      <c r="E94" s="167">
        <v>43297</v>
      </c>
      <c r="F94" t="s">
        <v>797</v>
      </c>
      <c r="G94" t="s">
        <v>802</v>
      </c>
      <c r="H94">
        <v>2</v>
      </c>
      <c r="I94" t="s">
        <v>760</v>
      </c>
      <c r="J94" s="326">
        <v>0.39583333333333331</v>
      </c>
      <c r="K94">
        <v>1</v>
      </c>
      <c r="L94">
        <v>1</v>
      </c>
      <c r="M94" t="s">
        <v>783</v>
      </c>
      <c r="N94" t="s">
        <v>774</v>
      </c>
      <c r="O94" s="68">
        <v>23.8</v>
      </c>
      <c r="P94" s="68">
        <v>7.45</v>
      </c>
      <c r="Q94" s="68">
        <v>1.6</v>
      </c>
      <c r="R94" s="68">
        <v>1.4</v>
      </c>
      <c r="S94" s="68">
        <v>1.5</v>
      </c>
      <c r="T94" s="68">
        <v>1.7</v>
      </c>
      <c r="U94" s="76">
        <f t="shared" si="19"/>
        <v>0.88235294117647056</v>
      </c>
      <c r="V94" s="68">
        <v>1.2</v>
      </c>
      <c r="W94" s="77" t="s">
        <v>761</v>
      </c>
      <c r="X94" s="68">
        <v>25.2</v>
      </c>
      <c r="Y94" s="68">
        <v>6.3</v>
      </c>
      <c r="Z94" s="320">
        <v>5.3435278588652029</v>
      </c>
      <c r="AA94" s="321">
        <v>0.76400000000000001</v>
      </c>
      <c r="AB94" s="216">
        <v>29</v>
      </c>
      <c r="AC94" s="204">
        <v>45.3</v>
      </c>
      <c r="AD94" s="68" t="s">
        <v>763</v>
      </c>
      <c r="AE94" s="68" t="s">
        <v>763</v>
      </c>
      <c r="AF94" s="68" t="s">
        <v>763</v>
      </c>
      <c r="AG94" s="68" t="s">
        <v>763</v>
      </c>
      <c r="AH94" s="68" t="s">
        <v>763</v>
      </c>
      <c r="AI94" s="68" t="s">
        <v>763</v>
      </c>
      <c r="AJ94" s="72" t="s">
        <v>763</v>
      </c>
      <c r="AK94" s="72" t="s">
        <v>763</v>
      </c>
      <c r="AL94" s="72" t="s">
        <v>763</v>
      </c>
      <c r="AM94" s="68" t="s">
        <v>763</v>
      </c>
      <c r="AN94" s="68" t="s">
        <v>763</v>
      </c>
      <c r="AO94" s="68" t="s">
        <v>763</v>
      </c>
      <c r="AP94" s="68" t="s">
        <v>763</v>
      </c>
      <c r="AQ94" s="68" t="s">
        <v>763</v>
      </c>
      <c r="AR94" s="68" t="s">
        <v>763</v>
      </c>
    </row>
    <row r="95" spans="1:44" x14ac:dyDescent="0.2">
      <c r="A95" t="s">
        <v>756</v>
      </c>
      <c r="B95" t="s">
        <v>404</v>
      </c>
      <c r="C95" t="s">
        <v>757</v>
      </c>
      <c r="E95" s="167">
        <v>43297</v>
      </c>
      <c r="F95" t="s">
        <v>797</v>
      </c>
      <c r="G95" t="s">
        <v>802</v>
      </c>
      <c r="H95">
        <v>3</v>
      </c>
      <c r="I95" t="s">
        <v>760</v>
      </c>
      <c r="J95" s="326">
        <v>0.39583333333333331</v>
      </c>
      <c r="K95">
        <v>1</v>
      </c>
      <c r="L95">
        <v>1</v>
      </c>
      <c r="M95" t="s">
        <v>773</v>
      </c>
      <c r="N95" t="s">
        <v>774</v>
      </c>
      <c r="O95" s="68">
        <v>25.4</v>
      </c>
      <c r="P95" s="68">
        <v>7.14</v>
      </c>
      <c r="Q95" s="68">
        <v>1.5</v>
      </c>
      <c r="R95" s="68">
        <v>1.3</v>
      </c>
      <c r="S95" s="68">
        <v>1.4</v>
      </c>
      <c r="T95" s="68">
        <v>1.85</v>
      </c>
      <c r="U95" s="76">
        <f t="shared" si="19"/>
        <v>0.75675675675675669</v>
      </c>
      <c r="V95" s="68">
        <v>0.15</v>
      </c>
      <c r="W95" s="77">
        <v>0.35347222222222219</v>
      </c>
      <c r="X95" s="68">
        <v>25.5</v>
      </c>
      <c r="Y95" s="68">
        <v>6.7</v>
      </c>
      <c r="Z95" s="320">
        <v>5.681570809137682</v>
      </c>
      <c r="AA95" s="321">
        <v>0.82899999999999996</v>
      </c>
      <c r="AB95" s="216">
        <v>29.1</v>
      </c>
      <c r="AC95" s="204">
        <v>45.5</v>
      </c>
      <c r="AD95" s="68" t="s">
        <v>763</v>
      </c>
      <c r="AE95" s="68" t="s">
        <v>763</v>
      </c>
      <c r="AF95" s="68" t="s">
        <v>763</v>
      </c>
      <c r="AG95" s="68" t="s">
        <v>763</v>
      </c>
      <c r="AH95" s="68" t="s">
        <v>763</v>
      </c>
      <c r="AI95" s="68" t="s">
        <v>763</v>
      </c>
      <c r="AJ95" s="72" t="s">
        <v>763</v>
      </c>
      <c r="AK95" s="72" t="s">
        <v>763</v>
      </c>
      <c r="AL95" s="72" t="s">
        <v>763</v>
      </c>
      <c r="AM95" s="68" t="s">
        <v>763</v>
      </c>
      <c r="AN95" s="68" t="s">
        <v>763</v>
      </c>
      <c r="AO95" s="68" t="s">
        <v>763</v>
      </c>
      <c r="AP95" s="68" t="s">
        <v>763</v>
      </c>
      <c r="AQ95" s="68" t="s">
        <v>763</v>
      </c>
      <c r="AR95" s="68" t="s">
        <v>763</v>
      </c>
    </row>
    <row r="96" spans="1:44" x14ac:dyDescent="0.2">
      <c r="A96" t="s">
        <v>756</v>
      </c>
      <c r="B96" t="s">
        <v>404</v>
      </c>
      <c r="C96" t="s">
        <v>764</v>
      </c>
      <c r="E96" s="167">
        <v>43297</v>
      </c>
      <c r="F96" t="s">
        <v>797</v>
      </c>
      <c r="G96" t="s">
        <v>802</v>
      </c>
      <c r="H96">
        <v>3</v>
      </c>
      <c r="I96" t="s">
        <v>760</v>
      </c>
      <c r="J96" s="326">
        <v>0.39583333333333331</v>
      </c>
      <c r="K96">
        <v>1</v>
      </c>
      <c r="L96">
        <v>1</v>
      </c>
      <c r="M96" t="s">
        <v>773</v>
      </c>
      <c r="N96" t="s">
        <v>774</v>
      </c>
      <c r="O96" s="68">
        <v>25.4</v>
      </c>
      <c r="P96" s="68">
        <v>7.14</v>
      </c>
      <c r="Q96" s="68">
        <v>1.5</v>
      </c>
      <c r="R96" s="68">
        <v>1.3</v>
      </c>
      <c r="S96" s="68">
        <v>1.4</v>
      </c>
      <c r="T96" s="68">
        <v>1.85</v>
      </c>
      <c r="U96" s="76">
        <f t="shared" si="19"/>
        <v>0.75675675675675669</v>
      </c>
      <c r="V96" s="68">
        <v>0.92</v>
      </c>
      <c r="W96" s="77">
        <v>0.3611111111111111</v>
      </c>
      <c r="X96" s="68">
        <v>25.6</v>
      </c>
      <c r="Y96" s="68">
        <v>7.6</v>
      </c>
      <c r="Z96" s="320">
        <v>6.4127578685570006</v>
      </c>
      <c r="AA96" s="321">
        <v>0.93</v>
      </c>
      <c r="AB96" s="216">
        <v>30</v>
      </c>
      <c r="AC96" s="204">
        <v>46.5</v>
      </c>
      <c r="AD96" s="72">
        <v>8.0821917808219165E-2</v>
      </c>
      <c r="AE96" s="72">
        <v>5.6122448979591733E-2</v>
      </c>
      <c r="AF96" s="72">
        <v>0.12102957283680177</v>
      </c>
      <c r="AG96" s="75">
        <f>AE96+AF96</f>
        <v>0.1771520218163935</v>
      </c>
      <c r="AH96" s="75">
        <f>AI96-AG96</f>
        <v>16.756955121040754</v>
      </c>
      <c r="AI96" s="75">
        <v>16.934107142857147</v>
      </c>
      <c r="AJ96" s="72">
        <v>169.21054798801492</v>
      </c>
      <c r="AK96" s="72">
        <v>24.097969739732449</v>
      </c>
      <c r="AL96" s="72">
        <v>7.0217761004580632</v>
      </c>
      <c r="AM96" s="322">
        <f>AK96+AH96</f>
        <v>40.854924860773203</v>
      </c>
      <c r="AN96" s="322">
        <f>AH96+AF96+AE96+AK96</f>
        <v>41.032076882589593</v>
      </c>
      <c r="AO96" s="72">
        <v>8.4832405063291141</v>
      </c>
      <c r="AP96" s="72">
        <v>14.123266160337552</v>
      </c>
      <c r="AQ96" s="72">
        <v>0.37525658569962367</v>
      </c>
      <c r="AR96" s="72">
        <f>AO96+AP96</f>
        <v>22.606506666666668</v>
      </c>
    </row>
    <row r="97" spans="1:48" x14ac:dyDescent="0.2">
      <c r="A97" t="s">
        <v>756</v>
      </c>
      <c r="B97" t="s">
        <v>404</v>
      </c>
      <c r="C97" t="s">
        <v>765</v>
      </c>
      <c r="E97" s="167">
        <v>43297</v>
      </c>
      <c r="F97" t="s">
        <v>797</v>
      </c>
      <c r="G97" t="s">
        <v>802</v>
      </c>
      <c r="H97">
        <v>3</v>
      </c>
      <c r="I97" t="s">
        <v>760</v>
      </c>
      <c r="J97" s="326">
        <v>0.39583333333333331</v>
      </c>
      <c r="K97">
        <v>1</v>
      </c>
      <c r="L97">
        <v>1</v>
      </c>
      <c r="M97" t="s">
        <v>773</v>
      </c>
      <c r="N97" t="s">
        <v>774</v>
      </c>
      <c r="O97" s="68">
        <v>25.4</v>
      </c>
      <c r="P97" s="68">
        <v>7.14</v>
      </c>
      <c r="Q97" s="68">
        <v>1.5</v>
      </c>
      <c r="R97" s="68">
        <v>1.3</v>
      </c>
      <c r="S97" s="68">
        <v>1.4</v>
      </c>
      <c r="T97" s="68">
        <v>1.85</v>
      </c>
      <c r="U97" s="76">
        <f t="shared" si="19"/>
        <v>0.75675675675675669</v>
      </c>
      <c r="V97" s="68">
        <v>1.35</v>
      </c>
      <c r="W97" s="77">
        <v>0.36458333333333331</v>
      </c>
      <c r="X97" s="68">
        <v>25.1</v>
      </c>
      <c r="Y97" s="68">
        <v>5.5</v>
      </c>
      <c r="Z97" s="320">
        <v>4.6327412996436461</v>
      </c>
      <c r="AA97" s="321">
        <v>0.67</v>
      </c>
      <c r="AB97" s="216">
        <v>30.2</v>
      </c>
      <c r="AC97" s="204">
        <v>46.9</v>
      </c>
      <c r="AD97" s="68" t="s">
        <v>763</v>
      </c>
      <c r="AE97" s="68" t="s">
        <v>763</v>
      </c>
      <c r="AF97" s="68" t="s">
        <v>763</v>
      </c>
      <c r="AG97" s="68" t="s">
        <v>763</v>
      </c>
      <c r="AH97" s="68" t="s">
        <v>763</v>
      </c>
      <c r="AI97" s="68" t="s">
        <v>763</v>
      </c>
      <c r="AJ97" s="72" t="s">
        <v>763</v>
      </c>
      <c r="AK97" s="72" t="s">
        <v>763</v>
      </c>
      <c r="AL97" s="72" t="s">
        <v>763</v>
      </c>
      <c r="AM97" s="68" t="s">
        <v>763</v>
      </c>
      <c r="AN97" s="68" t="s">
        <v>763</v>
      </c>
      <c r="AO97" s="68" t="s">
        <v>763</v>
      </c>
      <c r="AP97" s="68" t="s">
        <v>763</v>
      </c>
      <c r="AQ97" s="68" t="s">
        <v>763</v>
      </c>
      <c r="AR97" s="68" t="s">
        <v>763</v>
      </c>
      <c r="AV97" s="324"/>
    </row>
    <row r="98" spans="1:48" x14ac:dyDescent="0.2">
      <c r="A98" t="s">
        <v>756</v>
      </c>
      <c r="B98" t="s">
        <v>405</v>
      </c>
      <c r="C98" t="s">
        <v>757</v>
      </c>
      <c r="D98" t="s">
        <v>781</v>
      </c>
      <c r="E98" s="167">
        <v>43297</v>
      </c>
      <c r="F98" t="s">
        <v>797</v>
      </c>
      <c r="G98" t="s">
        <v>802</v>
      </c>
      <c r="H98">
        <v>3</v>
      </c>
      <c r="I98" t="s">
        <v>760</v>
      </c>
      <c r="J98" s="326">
        <v>0.3979166666666667</v>
      </c>
      <c r="K98">
        <v>1</v>
      </c>
      <c r="L98">
        <v>1</v>
      </c>
      <c r="M98" t="s">
        <v>773</v>
      </c>
      <c r="N98" t="s">
        <v>803</v>
      </c>
      <c r="O98" s="68">
        <v>24.8</v>
      </c>
      <c r="P98" s="68">
        <v>8.2799999999999994</v>
      </c>
      <c r="Q98" s="68">
        <v>1.8</v>
      </c>
      <c r="R98" s="68">
        <v>1.5</v>
      </c>
      <c r="S98" s="68">
        <v>1.65</v>
      </c>
      <c r="T98" s="68">
        <v>2</v>
      </c>
      <c r="U98" s="76">
        <f t="shared" si="19"/>
        <v>0.82499999999999996</v>
      </c>
      <c r="V98" s="68">
        <v>0.15</v>
      </c>
      <c r="W98" s="77">
        <v>0.3833333333333333</v>
      </c>
      <c r="X98" s="68">
        <v>25.1</v>
      </c>
      <c r="Y98" s="68">
        <v>7.72</v>
      </c>
      <c r="Z98" s="320">
        <v>6.532310541592615</v>
      </c>
      <c r="AA98" s="321">
        <v>0.9</v>
      </c>
      <c r="AB98" s="216">
        <v>29.4</v>
      </c>
      <c r="AC98" s="216">
        <v>45.9</v>
      </c>
      <c r="AD98" s="68" t="s">
        <v>763</v>
      </c>
      <c r="AE98" s="68" t="s">
        <v>763</v>
      </c>
      <c r="AF98" s="68" t="s">
        <v>763</v>
      </c>
      <c r="AG98" s="68" t="s">
        <v>763</v>
      </c>
      <c r="AH98" s="68" t="s">
        <v>763</v>
      </c>
      <c r="AI98" s="68" t="s">
        <v>763</v>
      </c>
      <c r="AJ98" s="72" t="s">
        <v>763</v>
      </c>
      <c r="AK98" s="72" t="s">
        <v>763</v>
      </c>
      <c r="AL98" s="72" t="s">
        <v>763</v>
      </c>
      <c r="AM98" s="68" t="s">
        <v>763</v>
      </c>
      <c r="AN98" s="68" t="s">
        <v>763</v>
      </c>
      <c r="AO98" s="68" t="s">
        <v>763</v>
      </c>
      <c r="AP98" s="68" t="s">
        <v>763</v>
      </c>
      <c r="AQ98" s="68" t="s">
        <v>763</v>
      </c>
      <c r="AR98" s="68" t="s">
        <v>763</v>
      </c>
      <c r="AV98" s="324"/>
    </row>
    <row r="99" spans="1:48" x14ac:dyDescent="0.2">
      <c r="A99" t="s">
        <v>756</v>
      </c>
      <c r="B99" t="s">
        <v>405</v>
      </c>
      <c r="C99" t="s">
        <v>757</v>
      </c>
      <c r="D99" t="s">
        <v>785</v>
      </c>
      <c r="E99" s="167">
        <v>43297</v>
      </c>
      <c r="F99" t="s">
        <v>797</v>
      </c>
      <c r="G99" t="s">
        <v>802</v>
      </c>
      <c r="H99">
        <v>3</v>
      </c>
      <c r="I99" t="s">
        <v>760</v>
      </c>
      <c r="J99" s="326">
        <v>0.3979166666666667</v>
      </c>
      <c r="K99">
        <v>1</v>
      </c>
      <c r="L99">
        <v>1</v>
      </c>
      <c r="M99" t="s">
        <v>773</v>
      </c>
      <c r="N99" t="s">
        <v>803</v>
      </c>
      <c r="O99" s="68">
        <v>24.8</v>
      </c>
      <c r="P99" s="68">
        <v>8.2799999999999994</v>
      </c>
      <c r="Q99" s="68">
        <v>1.8</v>
      </c>
      <c r="R99" s="68">
        <v>1.5</v>
      </c>
      <c r="S99" s="68">
        <v>1.65</v>
      </c>
      <c r="T99" s="68">
        <v>2</v>
      </c>
      <c r="U99" s="76">
        <f t="shared" si="19"/>
        <v>0.82499999999999996</v>
      </c>
      <c r="V99" s="68">
        <v>0.15</v>
      </c>
      <c r="W99" s="77">
        <v>0.3833333333333333</v>
      </c>
      <c r="X99" s="68">
        <v>25.1</v>
      </c>
      <c r="Y99" s="68">
        <v>7.72</v>
      </c>
      <c r="Z99" s="320">
        <v>6.532310541592615</v>
      </c>
      <c r="AA99" s="321">
        <v>0.9</v>
      </c>
      <c r="AB99" s="216">
        <v>29.4</v>
      </c>
      <c r="AC99" s="216">
        <v>45.8</v>
      </c>
      <c r="AD99" s="68" t="s">
        <v>763</v>
      </c>
      <c r="AE99" s="68" t="s">
        <v>763</v>
      </c>
      <c r="AF99" s="68" t="s">
        <v>763</v>
      </c>
      <c r="AG99" s="68" t="s">
        <v>763</v>
      </c>
      <c r="AH99" s="68" t="s">
        <v>763</v>
      </c>
      <c r="AI99" s="68" t="s">
        <v>763</v>
      </c>
      <c r="AJ99" s="72" t="s">
        <v>763</v>
      </c>
      <c r="AK99" s="72" t="s">
        <v>763</v>
      </c>
      <c r="AL99" s="72" t="s">
        <v>763</v>
      </c>
      <c r="AM99" s="68" t="s">
        <v>763</v>
      </c>
      <c r="AN99" s="68" t="s">
        <v>763</v>
      </c>
      <c r="AO99" s="68" t="s">
        <v>763</v>
      </c>
      <c r="AP99" s="68" t="s">
        <v>763</v>
      </c>
      <c r="AQ99" s="68" t="s">
        <v>763</v>
      </c>
      <c r="AR99" s="68" t="s">
        <v>763</v>
      </c>
      <c r="AV99" s="324"/>
    </row>
    <row r="100" spans="1:48" x14ac:dyDescent="0.2">
      <c r="A100" t="s">
        <v>756</v>
      </c>
      <c r="B100" t="s">
        <v>405</v>
      </c>
      <c r="C100" t="s">
        <v>764</v>
      </c>
      <c r="D100" t="s">
        <v>781</v>
      </c>
      <c r="E100" s="167">
        <v>43297</v>
      </c>
      <c r="F100" t="s">
        <v>797</v>
      </c>
      <c r="G100" t="s">
        <v>802</v>
      </c>
      <c r="H100">
        <v>3</v>
      </c>
      <c r="I100" t="s">
        <v>760</v>
      </c>
      <c r="J100" s="326">
        <v>0.3979166666666667</v>
      </c>
      <c r="K100">
        <v>1</v>
      </c>
      <c r="L100">
        <v>1</v>
      </c>
      <c r="M100" t="s">
        <v>773</v>
      </c>
      <c r="N100" t="s">
        <v>803</v>
      </c>
      <c r="O100" s="68">
        <v>24.8</v>
      </c>
      <c r="P100" s="68">
        <v>8.2799999999999994</v>
      </c>
      <c r="Q100" s="68">
        <v>1.8</v>
      </c>
      <c r="R100" s="68">
        <v>1.5</v>
      </c>
      <c r="S100" s="68">
        <v>1.65</v>
      </c>
      <c r="T100" s="68">
        <v>2</v>
      </c>
      <c r="U100" s="76">
        <f>S100/T100</f>
        <v>0.82499999999999996</v>
      </c>
      <c r="V100" s="68">
        <v>1</v>
      </c>
      <c r="W100" s="77">
        <v>0.3840277777777778</v>
      </c>
      <c r="X100" s="68">
        <v>25.1</v>
      </c>
      <c r="Y100" s="68">
        <v>6.3</v>
      </c>
      <c r="Z100" s="320">
        <v>5.2975565096961885</v>
      </c>
      <c r="AA100" s="321">
        <v>0.77</v>
      </c>
      <c r="AB100" s="216">
        <v>30.5</v>
      </c>
      <c r="AC100" s="216">
        <v>47.2</v>
      </c>
      <c r="AD100" s="72">
        <v>0.29452054794520544</v>
      </c>
      <c r="AE100" s="72">
        <v>5.6122448979591733E-2</v>
      </c>
      <c r="AF100" s="72">
        <v>0.15175246440306683</v>
      </c>
      <c r="AG100" s="75">
        <f>AE100+AF100</f>
        <v>0.20787491338265857</v>
      </c>
      <c r="AH100" s="75">
        <f t="shared" ref="AH100:AH101" si="20">AI100-AG100</f>
        <v>21.815517943760202</v>
      </c>
      <c r="AI100" s="75">
        <v>22.023392857142859</v>
      </c>
      <c r="AJ100" s="72">
        <v>106.69904188237136</v>
      </c>
      <c r="AK100" s="72">
        <v>14.976305245489835</v>
      </c>
      <c r="AL100" s="72">
        <v>7.1245237148531109</v>
      </c>
      <c r="AM100" s="322">
        <f>AK100+AH100</f>
        <v>36.791823189250039</v>
      </c>
      <c r="AN100" s="322">
        <f>AH100+AF100+AE100+AK100</f>
        <v>36.999698102632699</v>
      </c>
      <c r="AO100" s="72">
        <v>5.5376708860759516</v>
      </c>
      <c r="AP100" s="72">
        <v>6.106875780590717</v>
      </c>
      <c r="AQ100" s="72">
        <v>0.47555916469706139</v>
      </c>
      <c r="AR100" s="72">
        <f t="shared" ref="AR100:AR101" si="21">AO100+AP100</f>
        <v>11.644546666666669</v>
      </c>
      <c r="AV100" s="324"/>
    </row>
    <row r="101" spans="1:48" x14ac:dyDescent="0.2">
      <c r="A101" t="s">
        <v>756</v>
      </c>
      <c r="B101" t="s">
        <v>405</v>
      </c>
      <c r="C101" t="s">
        <v>764</v>
      </c>
      <c r="D101" t="s">
        <v>785</v>
      </c>
      <c r="E101" s="167">
        <v>43297</v>
      </c>
      <c r="F101" t="s">
        <v>797</v>
      </c>
      <c r="G101" t="s">
        <v>802</v>
      </c>
      <c r="H101">
        <v>3</v>
      </c>
      <c r="I101" t="s">
        <v>760</v>
      </c>
      <c r="J101" s="326">
        <v>0.3979166666666667</v>
      </c>
      <c r="K101">
        <v>1</v>
      </c>
      <c r="L101">
        <v>1</v>
      </c>
      <c r="M101" t="s">
        <v>773</v>
      </c>
      <c r="N101" t="s">
        <v>803</v>
      </c>
      <c r="O101" s="68">
        <v>24.8</v>
      </c>
      <c r="P101" s="68">
        <v>8.2799999999999994</v>
      </c>
      <c r="Q101" s="68">
        <v>1.8</v>
      </c>
      <c r="R101" s="68">
        <v>1.5</v>
      </c>
      <c r="S101" s="68">
        <v>1.65</v>
      </c>
      <c r="T101" s="68">
        <v>2</v>
      </c>
      <c r="U101" s="76">
        <f t="shared" ref="U101" si="22">S101/T101</f>
        <v>0.82499999999999996</v>
      </c>
      <c r="V101" s="68">
        <v>1</v>
      </c>
      <c r="W101" s="77">
        <v>0.3840277777777778</v>
      </c>
      <c r="X101" s="68">
        <v>25.1</v>
      </c>
      <c r="Y101" s="68">
        <v>6.3</v>
      </c>
      <c r="Z101" s="320">
        <v>5.2975565096961885</v>
      </c>
      <c r="AA101" s="321">
        <v>0.77</v>
      </c>
      <c r="AB101" s="216">
        <v>30.5</v>
      </c>
      <c r="AC101" s="216">
        <v>47.2</v>
      </c>
      <c r="AD101" s="72">
        <v>0.29452054794520544</v>
      </c>
      <c r="AE101" s="72">
        <v>0.30994897959183687</v>
      </c>
      <c r="AF101" s="72">
        <v>0.24205914567360354</v>
      </c>
      <c r="AG101" s="75">
        <f>AE101+AF101</f>
        <v>0.55200812526544041</v>
      </c>
      <c r="AH101" s="75">
        <f t="shared" si="20"/>
        <v>16.260925548203947</v>
      </c>
      <c r="AI101" s="75">
        <v>16.812933673469388</v>
      </c>
      <c r="AJ101" s="72">
        <v>93.943699455197503</v>
      </c>
      <c r="AK101" s="72">
        <v>12.77452416067265</v>
      </c>
      <c r="AL101" s="72">
        <v>7.3539881621900545</v>
      </c>
      <c r="AM101" s="322">
        <f>AK101+AH101</f>
        <v>29.035449708876598</v>
      </c>
      <c r="AN101" s="322">
        <f>AH101+AF101+AE101+AK101</f>
        <v>29.587457834142036</v>
      </c>
      <c r="AO101" s="72">
        <v>2.383645569620255</v>
      </c>
      <c r="AP101" s="72">
        <v>10.700061097046412</v>
      </c>
      <c r="AQ101" s="72">
        <v>0.18218427165545251</v>
      </c>
      <c r="AR101" s="72">
        <f t="shared" si="21"/>
        <v>13.083706666666666</v>
      </c>
      <c r="AV101" s="324"/>
    </row>
    <row r="102" spans="1:48" x14ac:dyDescent="0.2">
      <c r="A102" t="s">
        <v>756</v>
      </c>
      <c r="B102" t="s">
        <v>405</v>
      </c>
      <c r="C102" t="s">
        <v>765</v>
      </c>
      <c r="D102" t="s">
        <v>781</v>
      </c>
      <c r="E102" s="167">
        <v>43297</v>
      </c>
      <c r="F102" t="s">
        <v>797</v>
      </c>
      <c r="G102" t="s">
        <v>802</v>
      </c>
      <c r="H102">
        <v>3</v>
      </c>
      <c r="I102" t="s">
        <v>760</v>
      </c>
      <c r="J102" s="326">
        <v>0.3979166666666667</v>
      </c>
      <c r="K102">
        <v>1</v>
      </c>
      <c r="L102">
        <v>1</v>
      </c>
      <c r="M102" t="s">
        <v>773</v>
      </c>
      <c r="N102" t="s">
        <v>803</v>
      </c>
      <c r="O102" s="68">
        <v>24.8</v>
      </c>
      <c r="P102" s="68">
        <v>8.2799999999999994</v>
      </c>
      <c r="Q102" s="68">
        <v>1.8</v>
      </c>
      <c r="R102" s="68">
        <v>1.5</v>
      </c>
      <c r="S102" s="68">
        <v>1.65</v>
      </c>
      <c r="T102" s="68">
        <v>2</v>
      </c>
      <c r="U102" s="76">
        <f>S102/T102</f>
        <v>0.82499999999999996</v>
      </c>
      <c r="V102" s="68">
        <v>1.5</v>
      </c>
      <c r="W102" s="77">
        <v>0.38472222222222219</v>
      </c>
      <c r="X102" s="68">
        <v>24.2</v>
      </c>
      <c r="Y102" s="68">
        <v>6.2</v>
      </c>
      <c r="Z102" s="320">
        <v>5.1927571196416444</v>
      </c>
      <c r="AA102" s="321">
        <v>0.75</v>
      </c>
      <c r="AB102" s="216">
        <v>31</v>
      </c>
      <c r="AC102" s="216">
        <v>48</v>
      </c>
      <c r="AD102" s="68" t="s">
        <v>763</v>
      </c>
      <c r="AE102" s="68" t="s">
        <v>763</v>
      </c>
      <c r="AF102" s="68" t="s">
        <v>763</v>
      </c>
      <c r="AG102" s="68" t="s">
        <v>763</v>
      </c>
      <c r="AH102" s="68" t="s">
        <v>763</v>
      </c>
      <c r="AI102" s="68" t="s">
        <v>763</v>
      </c>
      <c r="AJ102" s="72" t="s">
        <v>763</v>
      </c>
      <c r="AK102" s="72" t="s">
        <v>763</v>
      </c>
      <c r="AL102" s="72" t="s">
        <v>763</v>
      </c>
      <c r="AM102" s="68" t="s">
        <v>763</v>
      </c>
      <c r="AN102" s="68" t="s">
        <v>763</v>
      </c>
      <c r="AO102" s="68" t="s">
        <v>763</v>
      </c>
      <c r="AP102" s="68" t="s">
        <v>763</v>
      </c>
      <c r="AQ102" s="68" t="s">
        <v>763</v>
      </c>
      <c r="AR102" s="68" t="s">
        <v>763</v>
      </c>
      <c r="AV102" s="324"/>
    </row>
    <row r="103" spans="1:48" x14ac:dyDescent="0.2">
      <c r="A103" t="s">
        <v>756</v>
      </c>
      <c r="B103" t="s">
        <v>405</v>
      </c>
      <c r="C103" t="s">
        <v>765</v>
      </c>
      <c r="D103" t="s">
        <v>785</v>
      </c>
      <c r="E103" s="167">
        <v>43297</v>
      </c>
      <c r="F103" t="s">
        <v>797</v>
      </c>
      <c r="G103" t="s">
        <v>802</v>
      </c>
      <c r="H103">
        <v>3</v>
      </c>
      <c r="I103" t="s">
        <v>760</v>
      </c>
      <c r="J103" s="326">
        <v>0.3979166666666667</v>
      </c>
      <c r="K103">
        <v>1</v>
      </c>
      <c r="L103">
        <v>1</v>
      </c>
      <c r="M103" t="s">
        <v>773</v>
      </c>
      <c r="N103" t="s">
        <v>803</v>
      </c>
      <c r="O103" s="68">
        <v>24.8</v>
      </c>
      <c r="P103" s="68">
        <v>8.2799999999999994</v>
      </c>
      <c r="Q103" s="68">
        <v>1.8</v>
      </c>
      <c r="R103" s="68">
        <v>1.5</v>
      </c>
      <c r="S103" s="68">
        <v>1.65</v>
      </c>
      <c r="T103" s="68">
        <v>2</v>
      </c>
      <c r="U103" s="76">
        <f t="shared" ref="U103:U121" si="23">S103/T103</f>
        <v>0.82499999999999996</v>
      </c>
      <c r="V103" s="68">
        <v>1.5</v>
      </c>
      <c r="W103" s="77">
        <v>0.38472222222222219</v>
      </c>
      <c r="X103" s="68">
        <v>24.2</v>
      </c>
      <c r="Y103" s="68">
        <v>6.2</v>
      </c>
      <c r="Z103" s="320">
        <v>5.1927571196416444</v>
      </c>
      <c r="AA103" s="321">
        <v>0.75</v>
      </c>
      <c r="AB103" s="216">
        <v>31</v>
      </c>
      <c r="AC103" s="216">
        <v>48</v>
      </c>
      <c r="AD103" s="68" t="s">
        <v>763</v>
      </c>
      <c r="AE103" s="68" t="s">
        <v>763</v>
      </c>
      <c r="AF103" s="68" t="s">
        <v>763</v>
      </c>
      <c r="AG103" s="68" t="s">
        <v>763</v>
      </c>
      <c r="AH103" s="68" t="s">
        <v>763</v>
      </c>
      <c r="AI103" s="68" t="s">
        <v>763</v>
      </c>
      <c r="AJ103" s="72" t="s">
        <v>763</v>
      </c>
      <c r="AK103" s="72" t="s">
        <v>763</v>
      </c>
      <c r="AL103" s="72" t="s">
        <v>763</v>
      </c>
      <c r="AM103" s="68" t="s">
        <v>763</v>
      </c>
      <c r="AN103" s="68" t="s">
        <v>763</v>
      </c>
      <c r="AO103" s="68" t="s">
        <v>763</v>
      </c>
      <c r="AP103" s="68" t="s">
        <v>763</v>
      </c>
      <c r="AQ103" s="68" t="s">
        <v>763</v>
      </c>
      <c r="AR103" s="68" t="s">
        <v>763</v>
      </c>
      <c r="AV103" s="324"/>
    </row>
    <row r="104" spans="1:48" x14ac:dyDescent="0.2">
      <c r="A104" t="s">
        <v>756</v>
      </c>
      <c r="B104" t="s">
        <v>274</v>
      </c>
      <c r="C104" t="s">
        <v>757</v>
      </c>
      <c r="E104" s="167">
        <v>43312</v>
      </c>
      <c r="F104" t="s">
        <v>758</v>
      </c>
      <c r="G104" t="s">
        <v>804</v>
      </c>
      <c r="H104">
        <v>0</v>
      </c>
      <c r="I104" t="s">
        <v>760</v>
      </c>
      <c r="J104" t="s">
        <v>761</v>
      </c>
      <c r="K104">
        <v>1</v>
      </c>
      <c r="L104">
        <v>1</v>
      </c>
      <c r="M104" t="s">
        <v>774</v>
      </c>
      <c r="N104" t="s">
        <v>805</v>
      </c>
      <c r="O104" s="68" t="s">
        <v>761</v>
      </c>
      <c r="P104" s="68" t="s">
        <v>761</v>
      </c>
      <c r="Q104" s="68">
        <v>0.8</v>
      </c>
      <c r="R104" s="68">
        <v>0.8</v>
      </c>
      <c r="S104" s="68">
        <v>0.8</v>
      </c>
      <c r="T104" s="68">
        <v>0.8</v>
      </c>
      <c r="U104" s="76">
        <f t="shared" si="23"/>
        <v>1</v>
      </c>
      <c r="V104" s="68">
        <v>0.15</v>
      </c>
      <c r="W104" s="77">
        <v>0.28611111111111115</v>
      </c>
      <c r="X104" s="68">
        <v>22.9</v>
      </c>
      <c r="Y104" s="68">
        <v>8.7200000000000006</v>
      </c>
      <c r="Z104" s="320">
        <v>8.6597987207729332</v>
      </c>
      <c r="AA104" s="321">
        <v>1.026</v>
      </c>
      <c r="AB104" s="171">
        <v>1.2</v>
      </c>
      <c r="AC104" s="171">
        <v>2.379</v>
      </c>
      <c r="AD104" s="68" t="s">
        <v>763</v>
      </c>
      <c r="AE104" s="68" t="s">
        <v>763</v>
      </c>
      <c r="AF104" s="68" t="s">
        <v>763</v>
      </c>
      <c r="AG104" s="68" t="s">
        <v>763</v>
      </c>
      <c r="AH104" s="68" t="s">
        <v>763</v>
      </c>
      <c r="AI104" s="68" t="s">
        <v>763</v>
      </c>
      <c r="AJ104" s="72" t="s">
        <v>763</v>
      </c>
      <c r="AK104" s="72" t="s">
        <v>763</v>
      </c>
      <c r="AL104" s="72" t="s">
        <v>763</v>
      </c>
      <c r="AM104" s="68" t="s">
        <v>763</v>
      </c>
      <c r="AN104" s="68" t="s">
        <v>763</v>
      </c>
      <c r="AO104" s="68" t="s">
        <v>763</v>
      </c>
      <c r="AP104" s="68" t="s">
        <v>763</v>
      </c>
      <c r="AQ104" s="68" t="s">
        <v>763</v>
      </c>
      <c r="AR104" s="68" t="s">
        <v>763</v>
      </c>
      <c r="AV104" s="324"/>
    </row>
    <row r="105" spans="1:48" x14ac:dyDescent="0.2">
      <c r="A105" t="s">
        <v>756</v>
      </c>
      <c r="B105" t="s">
        <v>274</v>
      </c>
      <c r="C105" t="s">
        <v>764</v>
      </c>
      <c r="E105" s="167">
        <v>43312</v>
      </c>
      <c r="F105" t="s">
        <v>758</v>
      </c>
      <c r="G105" t="s">
        <v>804</v>
      </c>
      <c r="H105">
        <v>0</v>
      </c>
      <c r="I105" t="s">
        <v>760</v>
      </c>
      <c r="J105" t="s">
        <v>761</v>
      </c>
      <c r="K105">
        <v>1</v>
      </c>
      <c r="L105">
        <v>1</v>
      </c>
      <c r="M105" t="s">
        <v>774</v>
      </c>
      <c r="N105" t="s">
        <v>805</v>
      </c>
      <c r="O105" s="68" t="s">
        <v>761</v>
      </c>
      <c r="P105" s="68" t="s">
        <v>761</v>
      </c>
      <c r="Q105" s="68">
        <v>0.8</v>
      </c>
      <c r="R105" s="68">
        <v>0.8</v>
      </c>
      <c r="S105" s="68">
        <v>0.8</v>
      </c>
      <c r="T105" s="68">
        <v>0.8</v>
      </c>
      <c r="U105" s="76">
        <f t="shared" si="23"/>
        <v>1</v>
      </c>
      <c r="V105" s="68">
        <v>0.5</v>
      </c>
      <c r="W105" s="77">
        <v>0.2902777777777778</v>
      </c>
      <c r="X105" s="68">
        <v>25.9</v>
      </c>
      <c r="Y105" s="68">
        <v>4.45</v>
      </c>
      <c r="Z105" s="320">
        <v>3.956598124391363</v>
      </c>
      <c r="AA105" s="321">
        <v>0.621</v>
      </c>
      <c r="AB105" s="171">
        <v>20.8</v>
      </c>
      <c r="AC105" s="171">
        <v>33.5</v>
      </c>
      <c r="AD105" s="72">
        <v>0.48492731252451349</v>
      </c>
      <c r="AE105" s="72">
        <v>2.5000000000000001E-2</v>
      </c>
      <c r="AF105" s="72">
        <v>0.35843373493975905</v>
      </c>
      <c r="AG105" s="75">
        <f>AE105+AF105</f>
        <v>0.38343373493975907</v>
      </c>
      <c r="AH105" s="75">
        <f>AI105-AG105</f>
        <v>32.060877489550037</v>
      </c>
      <c r="AI105" s="75">
        <v>32.444311224489795</v>
      </c>
      <c r="AJ105" s="72">
        <v>551.1248943455015</v>
      </c>
      <c r="AK105" s="72">
        <v>79.437465627715312</v>
      </c>
      <c r="AL105" s="72">
        <v>6.9378458890966552</v>
      </c>
      <c r="AM105" s="322">
        <f>AK105+AH105</f>
        <v>111.49834311726535</v>
      </c>
      <c r="AN105" s="322">
        <f>AH105+AF105+AE105+AK105</f>
        <v>111.88177685220511</v>
      </c>
      <c r="AO105" s="72">
        <v>53.482481012658226</v>
      </c>
      <c r="AP105" s="72">
        <v>96.801145654008394</v>
      </c>
      <c r="AQ105" s="72">
        <v>0.35587696543472358</v>
      </c>
      <c r="AR105" s="72">
        <f>AO105+AP105</f>
        <v>150.28362666666663</v>
      </c>
      <c r="AV105" s="324"/>
    </row>
    <row r="106" spans="1:48" x14ac:dyDescent="0.2">
      <c r="A106" t="s">
        <v>756</v>
      </c>
      <c r="B106" t="s">
        <v>274</v>
      </c>
      <c r="C106" t="s">
        <v>765</v>
      </c>
      <c r="E106" s="167">
        <v>43312</v>
      </c>
      <c r="F106" t="s">
        <v>758</v>
      </c>
      <c r="G106" t="s">
        <v>804</v>
      </c>
      <c r="H106">
        <v>0</v>
      </c>
      <c r="I106" t="s">
        <v>760</v>
      </c>
      <c r="J106" t="s">
        <v>761</v>
      </c>
      <c r="K106">
        <v>1</v>
      </c>
      <c r="L106">
        <v>1</v>
      </c>
      <c r="M106" t="s">
        <v>774</v>
      </c>
      <c r="N106" t="s">
        <v>805</v>
      </c>
      <c r="O106" s="68" t="s">
        <v>761</v>
      </c>
      <c r="P106" s="68" t="s">
        <v>761</v>
      </c>
      <c r="Q106" s="68">
        <v>0.8</v>
      </c>
      <c r="R106" s="68">
        <v>0.8</v>
      </c>
      <c r="S106" s="68">
        <v>0.8</v>
      </c>
      <c r="T106" s="68">
        <v>0.8</v>
      </c>
      <c r="U106" s="76">
        <f t="shared" si="23"/>
        <v>1</v>
      </c>
      <c r="V106" s="68" t="s">
        <v>761</v>
      </c>
      <c r="W106" s="68" t="s">
        <v>761</v>
      </c>
      <c r="X106" s="68" t="s">
        <v>761</v>
      </c>
      <c r="Y106" s="68" t="s">
        <v>761</v>
      </c>
      <c r="Z106" s="321" t="s">
        <v>761</v>
      </c>
      <c r="AA106" s="321" t="s">
        <v>761</v>
      </c>
      <c r="AB106" s="171">
        <v>20.8</v>
      </c>
      <c r="AC106" s="171">
        <v>33.5</v>
      </c>
      <c r="AD106" s="68" t="s">
        <v>763</v>
      </c>
      <c r="AE106" s="68" t="s">
        <v>763</v>
      </c>
      <c r="AF106" s="68" t="s">
        <v>763</v>
      </c>
      <c r="AG106" s="68" t="s">
        <v>763</v>
      </c>
      <c r="AH106" s="68" t="s">
        <v>763</v>
      </c>
      <c r="AI106" s="68" t="s">
        <v>763</v>
      </c>
      <c r="AJ106" s="72" t="s">
        <v>763</v>
      </c>
      <c r="AK106" s="72" t="s">
        <v>763</v>
      </c>
      <c r="AL106" s="72" t="s">
        <v>763</v>
      </c>
      <c r="AM106" s="68" t="s">
        <v>763</v>
      </c>
      <c r="AN106" s="68" t="s">
        <v>763</v>
      </c>
      <c r="AO106" s="68" t="s">
        <v>763</v>
      </c>
      <c r="AP106" s="68" t="s">
        <v>763</v>
      </c>
      <c r="AQ106" s="68" t="s">
        <v>763</v>
      </c>
      <c r="AR106" s="68" t="s">
        <v>763</v>
      </c>
      <c r="AV106" s="324"/>
    </row>
    <row r="107" spans="1:48" x14ac:dyDescent="0.2">
      <c r="A107" t="s">
        <v>756</v>
      </c>
      <c r="B107" t="s">
        <v>278</v>
      </c>
      <c r="C107" t="s">
        <v>757</v>
      </c>
      <c r="E107" s="167">
        <v>43312</v>
      </c>
      <c r="F107" t="s">
        <v>758</v>
      </c>
      <c r="G107" t="s">
        <v>804</v>
      </c>
      <c r="H107">
        <v>0</v>
      </c>
      <c r="I107" t="s">
        <v>760</v>
      </c>
      <c r="J107" t="s">
        <v>761</v>
      </c>
      <c r="K107">
        <v>1</v>
      </c>
      <c r="L107">
        <v>1</v>
      </c>
      <c r="M107" t="s">
        <v>774</v>
      </c>
      <c r="N107" t="s">
        <v>806</v>
      </c>
      <c r="O107" s="68" t="s">
        <v>761</v>
      </c>
      <c r="P107" s="68" t="s">
        <v>761</v>
      </c>
      <c r="Q107" s="68">
        <v>0.8</v>
      </c>
      <c r="R107" s="68">
        <v>0.8</v>
      </c>
      <c r="S107" s="68">
        <v>0.8</v>
      </c>
      <c r="T107" s="68">
        <v>1.55</v>
      </c>
      <c r="U107" s="76">
        <f t="shared" si="23"/>
        <v>0.5161290322580645</v>
      </c>
      <c r="V107" s="68">
        <v>0.15</v>
      </c>
      <c r="W107" s="77">
        <v>0.3125</v>
      </c>
      <c r="X107" s="68">
        <v>26.8</v>
      </c>
      <c r="Y107" s="68">
        <v>7.36</v>
      </c>
      <c r="Z107" s="320">
        <v>6.7807581833903914</v>
      </c>
      <c r="AA107" s="321">
        <v>1.06</v>
      </c>
      <c r="AB107" s="171">
        <v>14.6</v>
      </c>
      <c r="AC107" s="171">
        <v>24.33</v>
      </c>
      <c r="AD107" s="68" t="s">
        <v>763</v>
      </c>
      <c r="AE107" s="68" t="s">
        <v>763</v>
      </c>
      <c r="AF107" s="68" t="s">
        <v>763</v>
      </c>
      <c r="AG107" s="68" t="s">
        <v>763</v>
      </c>
      <c r="AH107" s="68" t="s">
        <v>763</v>
      </c>
      <c r="AI107" s="68" t="s">
        <v>763</v>
      </c>
      <c r="AJ107" s="72" t="s">
        <v>763</v>
      </c>
      <c r="AK107" s="72" t="s">
        <v>763</v>
      </c>
      <c r="AL107" s="72" t="s">
        <v>763</v>
      </c>
      <c r="AM107" s="68" t="s">
        <v>763</v>
      </c>
      <c r="AN107" s="68" t="s">
        <v>763</v>
      </c>
      <c r="AO107" s="68" t="s">
        <v>763</v>
      </c>
      <c r="AP107" s="68" t="s">
        <v>763</v>
      </c>
      <c r="AQ107" s="68" t="s">
        <v>763</v>
      </c>
      <c r="AR107" s="68" t="s">
        <v>763</v>
      </c>
      <c r="AV107" s="324"/>
    </row>
    <row r="108" spans="1:48" x14ac:dyDescent="0.2">
      <c r="A108" t="s">
        <v>756</v>
      </c>
      <c r="B108" t="s">
        <v>278</v>
      </c>
      <c r="C108" t="s">
        <v>764</v>
      </c>
      <c r="E108" s="167">
        <v>43312</v>
      </c>
      <c r="F108" t="s">
        <v>758</v>
      </c>
      <c r="G108" t="s">
        <v>804</v>
      </c>
      <c r="H108">
        <v>0</v>
      </c>
      <c r="I108" t="s">
        <v>760</v>
      </c>
      <c r="J108" t="s">
        <v>761</v>
      </c>
      <c r="K108">
        <v>1</v>
      </c>
      <c r="L108">
        <v>1</v>
      </c>
      <c r="M108" t="s">
        <v>774</v>
      </c>
      <c r="N108" t="s">
        <v>806</v>
      </c>
      <c r="O108" s="68" t="s">
        <v>761</v>
      </c>
      <c r="P108" s="68" t="s">
        <v>761</v>
      </c>
      <c r="Q108" s="68">
        <v>0.8</v>
      </c>
      <c r="R108" s="68">
        <v>0.8</v>
      </c>
      <c r="S108" s="68">
        <v>0.8</v>
      </c>
      <c r="T108" s="68">
        <v>1.55</v>
      </c>
      <c r="U108" s="76">
        <f t="shared" si="23"/>
        <v>0.5161290322580645</v>
      </c>
      <c r="V108" s="68">
        <v>0.5</v>
      </c>
      <c r="W108" s="77">
        <v>0.3125</v>
      </c>
      <c r="X108" s="68">
        <v>26.8</v>
      </c>
      <c r="Y108" s="68">
        <v>6.53</v>
      </c>
      <c r="Z108" s="320">
        <v>5.6304276021031745</v>
      </c>
      <c r="AA108" s="321">
        <v>0.94700000000000006</v>
      </c>
      <c r="AB108" s="171">
        <v>26.4</v>
      </c>
      <c r="AC108" s="171">
        <v>41.6</v>
      </c>
      <c r="AD108" s="72">
        <v>0.31827956989247308</v>
      </c>
      <c r="AE108" s="72">
        <v>2.5000000000000001E-2</v>
      </c>
      <c r="AF108" s="72">
        <v>0.56604600219058054</v>
      </c>
      <c r="AG108" s="75">
        <f>AE108+AF108</f>
        <v>0.59104600219058057</v>
      </c>
      <c r="AH108" s="75">
        <f>AI108-AG108</f>
        <v>25.491658079442072</v>
      </c>
      <c r="AI108" s="75">
        <v>26.082704081632652</v>
      </c>
      <c r="AJ108" s="72">
        <v>185.86479063078241</v>
      </c>
      <c r="AK108" s="72">
        <v>26.425566886539183</v>
      </c>
      <c r="AL108" s="72">
        <v>7.0335214161653177</v>
      </c>
      <c r="AM108" s="322">
        <f>AK108+AH108</f>
        <v>51.917224965981255</v>
      </c>
      <c r="AN108" s="322">
        <f>AH108+AF108+AE108+AK108</f>
        <v>52.508270968171836</v>
      </c>
      <c r="AO108" s="72">
        <v>21.625012658227849</v>
      </c>
      <c r="AP108" s="72">
        <v>58.920214008438812</v>
      </c>
      <c r="AQ108" s="72">
        <v>0.26848285805591104</v>
      </c>
      <c r="AR108" s="72">
        <f>AO108+AP108</f>
        <v>80.545226666666665</v>
      </c>
      <c r="AV108" s="324"/>
    </row>
    <row r="109" spans="1:48" x14ac:dyDescent="0.2">
      <c r="A109" t="s">
        <v>756</v>
      </c>
      <c r="B109" t="s">
        <v>278</v>
      </c>
      <c r="C109" t="s">
        <v>765</v>
      </c>
      <c r="E109" s="167">
        <v>43312</v>
      </c>
      <c r="F109" t="s">
        <v>758</v>
      </c>
      <c r="G109" t="s">
        <v>804</v>
      </c>
      <c r="H109">
        <v>0</v>
      </c>
      <c r="I109" t="s">
        <v>760</v>
      </c>
      <c r="J109" t="s">
        <v>761</v>
      </c>
      <c r="K109">
        <v>1</v>
      </c>
      <c r="L109">
        <v>1</v>
      </c>
      <c r="M109" t="s">
        <v>774</v>
      </c>
      <c r="N109" t="s">
        <v>806</v>
      </c>
      <c r="O109" s="68" t="s">
        <v>761</v>
      </c>
      <c r="P109" s="68" t="s">
        <v>761</v>
      </c>
      <c r="Q109" s="68">
        <v>0.8</v>
      </c>
      <c r="R109" s="68">
        <v>0.8</v>
      </c>
      <c r="S109" s="68">
        <v>0.8</v>
      </c>
      <c r="T109" s="68">
        <v>1.55</v>
      </c>
      <c r="U109" s="76">
        <f t="shared" si="23"/>
        <v>0.5161290322580645</v>
      </c>
      <c r="V109" s="68">
        <v>1</v>
      </c>
      <c r="W109" s="77">
        <v>0.3125</v>
      </c>
      <c r="X109" s="68">
        <v>26.2</v>
      </c>
      <c r="Y109" s="68">
        <v>4.49</v>
      </c>
      <c r="Z109" s="320">
        <v>3.836462575728274</v>
      </c>
      <c r="AA109" s="321">
        <v>0.65300000000000002</v>
      </c>
      <c r="AB109" s="171">
        <v>27.9</v>
      </c>
      <c r="AC109" s="171">
        <v>43.7</v>
      </c>
      <c r="AD109" s="68" t="s">
        <v>763</v>
      </c>
      <c r="AE109" s="68" t="s">
        <v>763</v>
      </c>
      <c r="AF109" s="68" t="s">
        <v>763</v>
      </c>
      <c r="AG109" s="68" t="s">
        <v>763</v>
      </c>
      <c r="AH109" s="68" t="s">
        <v>763</v>
      </c>
      <c r="AI109" s="68" t="s">
        <v>763</v>
      </c>
      <c r="AJ109" s="72" t="s">
        <v>763</v>
      </c>
      <c r="AK109" s="72" t="s">
        <v>763</v>
      </c>
      <c r="AL109" s="72" t="s">
        <v>763</v>
      </c>
      <c r="AM109" s="68" t="s">
        <v>763</v>
      </c>
      <c r="AN109" s="68" t="s">
        <v>763</v>
      </c>
      <c r="AO109" s="68" t="s">
        <v>763</v>
      </c>
      <c r="AP109" s="68" t="s">
        <v>763</v>
      </c>
      <c r="AQ109" s="68" t="s">
        <v>763</v>
      </c>
      <c r="AR109" s="68" t="s">
        <v>763</v>
      </c>
    </row>
    <row r="110" spans="1:48" x14ac:dyDescent="0.2">
      <c r="A110" t="s">
        <v>756</v>
      </c>
      <c r="B110" t="s">
        <v>280</v>
      </c>
      <c r="C110" t="s">
        <v>757</v>
      </c>
      <c r="E110" s="167">
        <v>43312</v>
      </c>
      <c r="F110" t="s">
        <v>758</v>
      </c>
      <c r="G110" t="s">
        <v>804</v>
      </c>
      <c r="H110">
        <v>0</v>
      </c>
      <c r="I110" t="s">
        <v>760</v>
      </c>
      <c r="J110" t="s">
        <v>761</v>
      </c>
      <c r="K110">
        <v>1</v>
      </c>
      <c r="L110">
        <v>1</v>
      </c>
      <c r="M110" t="s">
        <v>774</v>
      </c>
      <c r="N110" t="s">
        <v>807</v>
      </c>
      <c r="O110" s="68" t="s">
        <v>761</v>
      </c>
      <c r="P110" s="68" t="s">
        <v>761</v>
      </c>
      <c r="Q110" s="68">
        <v>1.2</v>
      </c>
      <c r="R110" s="68">
        <v>1.2</v>
      </c>
      <c r="S110" s="68">
        <v>1.2</v>
      </c>
      <c r="T110" s="68">
        <v>2.75</v>
      </c>
      <c r="U110" s="76">
        <f t="shared" si="23"/>
        <v>0.43636363636363634</v>
      </c>
      <c r="V110" s="68">
        <v>0.15</v>
      </c>
      <c r="W110" s="77">
        <v>0.37152777777777773</v>
      </c>
      <c r="X110" s="68">
        <v>26.3</v>
      </c>
      <c r="Y110" s="68">
        <v>6.52</v>
      </c>
      <c r="Z110" s="320">
        <v>5.565328057064141</v>
      </c>
      <c r="AA110" s="321">
        <v>0.94900000000000007</v>
      </c>
      <c r="AB110" s="171">
        <v>28.1</v>
      </c>
      <c r="AC110" s="171">
        <v>44</v>
      </c>
      <c r="AD110" s="68" t="s">
        <v>763</v>
      </c>
      <c r="AE110" s="68" t="s">
        <v>763</v>
      </c>
      <c r="AF110" s="68" t="s">
        <v>763</v>
      </c>
      <c r="AG110" s="68" t="s">
        <v>763</v>
      </c>
      <c r="AH110" s="68" t="s">
        <v>763</v>
      </c>
      <c r="AI110" s="68" t="s">
        <v>763</v>
      </c>
      <c r="AJ110" s="72" t="s">
        <v>763</v>
      </c>
      <c r="AK110" s="72" t="s">
        <v>763</v>
      </c>
      <c r="AL110" s="72" t="s">
        <v>763</v>
      </c>
      <c r="AM110" s="68" t="s">
        <v>763</v>
      </c>
      <c r="AN110" s="68" t="s">
        <v>763</v>
      </c>
      <c r="AO110" s="68" t="s">
        <v>763</v>
      </c>
      <c r="AP110" s="68" t="s">
        <v>763</v>
      </c>
      <c r="AQ110" s="68" t="s">
        <v>763</v>
      </c>
      <c r="AR110" s="68" t="s">
        <v>763</v>
      </c>
    </row>
    <row r="111" spans="1:48" x14ac:dyDescent="0.2">
      <c r="A111" t="s">
        <v>756</v>
      </c>
      <c r="B111" t="s">
        <v>280</v>
      </c>
      <c r="C111" t="s">
        <v>764</v>
      </c>
      <c r="E111" s="167">
        <v>43312</v>
      </c>
      <c r="F111" t="s">
        <v>758</v>
      </c>
      <c r="G111" t="s">
        <v>804</v>
      </c>
      <c r="H111">
        <v>0</v>
      </c>
      <c r="I111" t="s">
        <v>760</v>
      </c>
      <c r="J111" t="s">
        <v>761</v>
      </c>
      <c r="K111">
        <v>1</v>
      </c>
      <c r="L111">
        <v>1</v>
      </c>
      <c r="M111" t="s">
        <v>774</v>
      </c>
      <c r="N111" t="s">
        <v>807</v>
      </c>
      <c r="O111" s="68" t="s">
        <v>761</v>
      </c>
      <c r="P111" s="68" t="s">
        <v>761</v>
      </c>
      <c r="Q111" s="68">
        <v>1.2</v>
      </c>
      <c r="R111" s="68">
        <v>1.2</v>
      </c>
      <c r="S111" s="68">
        <v>1.2</v>
      </c>
      <c r="T111" s="68">
        <v>2.75</v>
      </c>
      <c r="U111" s="76">
        <f t="shared" si="23"/>
        <v>0.43636363636363634</v>
      </c>
      <c r="V111" s="68">
        <v>1.25</v>
      </c>
      <c r="W111" s="77">
        <v>0.37152777777777773</v>
      </c>
      <c r="X111" s="68">
        <v>26.3</v>
      </c>
      <c r="Y111" s="68">
        <v>6.54</v>
      </c>
      <c r="Z111" s="320">
        <v>5.5729720319876543</v>
      </c>
      <c r="AA111" s="321">
        <v>0.93799999999999994</v>
      </c>
      <c r="AB111" s="171">
        <v>28.4</v>
      </c>
      <c r="AC111" s="171">
        <v>44.4</v>
      </c>
      <c r="AD111" s="72">
        <v>0.26365591397849458</v>
      </c>
      <c r="AE111" s="72">
        <v>2.5000000000000001E-2</v>
      </c>
      <c r="AF111" s="72">
        <v>2.5000000000000001E-2</v>
      </c>
      <c r="AG111" s="75">
        <f>AE111+AF111</f>
        <v>0.05</v>
      </c>
      <c r="AH111" s="75">
        <f>AI111-AG111</f>
        <v>18.095841836734699</v>
      </c>
      <c r="AI111" s="75">
        <v>18.1458418367347</v>
      </c>
      <c r="AJ111" s="72">
        <v>112.85293515863945</v>
      </c>
      <c r="AK111" s="72">
        <v>15.856178905670109</v>
      </c>
      <c r="AL111" s="72">
        <v>7.1172844245774547</v>
      </c>
      <c r="AM111" s="322">
        <f>AK111+AH111</f>
        <v>33.952020742404812</v>
      </c>
      <c r="AN111" s="322">
        <f>AH111+AF111+AE111+AK111</f>
        <v>34.00202074240481</v>
      </c>
      <c r="AO111" s="72">
        <v>10.76718987341772</v>
      </c>
      <c r="AP111" s="72">
        <v>57.333956793248944</v>
      </c>
      <c r="AQ111" s="72">
        <v>0.1581058528444414</v>
      </c>
      <c r="AR111" s="72">
        <f>AO111+AP111</f>
        <v>68.101146666666665</v>
      </c>
    </row>
    <row r="112" spans="1:48" x14ac:dyDescent="0.2">
      <c r="A112" t="s">
        <v>756</v>
      </c>
      <c r="B112" t="s">
        <v>280</v>
      </c>
      <c r="C112" t="s">
        <v>765</v>
      </c>
      <c r="E112" s="167">
        <v>43312</v>
      </c>
      <c r="F112" t="s">
        <v>758</v>
      </c>
      <c r="G112" t="s">
        <v>804</v>
      </c>
      <c r="H112">
        <v>0</v>
      </c>
      <c r="I112" t="s">
        <v>760</v>
      </c>
      <c r="J112" t="s">
        <v>761</v>
      </c>
      <c r="K112">
        <v>1</v>
      </c>
      <c r="L112">
        <v>1</v>
      </c>
      <c r="M112" t="s">
        <v>774</v>
      </c>
      <c r="N112" t="s">
        <v>807</v>
      </c>
      <c r="O112" s="68" t="s">
        <v>761</v>
      </c>
      <c r="P112" s="68" t="s">
        <v>761</v>
      </c>
      <c r="Q112" s="68">
        <v>1.2</v>
      </c>
      <c r="R112" s="68">
        <v>1.2</v>
      </c>
      <c r="S112" s="68">
        <v>1.2</v>
      </c>
      <c r="T112" s="68">
        <v>2.75</v>
      </c>
      <c r="U112" s="76">
        <f t="shared" si="23"/>
        <v>0.43636363636363634</v>
      </c>
      <c r="V112" s="68">
        <v>2.5</v>
      </c>
      <c r="W112" s="77">
        <v>0.37152777777777773</v>
      </c>
      <c r="X112" s="68">
        <v>25.6</v>
      </c>
      <c r="Y112" s="68">
        <v>5.94</v>
      </c>
      <c r="Z112" s="320">
        <v>4.9866011452246939</v>
      </c>
      <c r="AA112" s="321">
        <v>0.86099999999999999</v>
      </c>
      <c r="AB112" s="171">
        <v>30.9</v>
      </c>
      <c r="AC112" s="171">
        <v>47.8</v>
      </c>
      <c r="AD112" s="68" t="s">
        <v>763</v>
      </c>
      <c r="AE112" s="68" t="s">
        <v>763</v>
      </c>
      <c r="AF112" s="68" t="s">
        <v>763</v>
      </c>
      <c r="AG112" s="68" t="s">
        <v>763</v>
      </c>
      <c r="AH112" s="68" t="s">
        <v>763</v>
      </c>
      <c r="AI112" s="68" t="s">
        <v>763</v>
      </c>
      <c r="AJ112" s="72" t="s">
        <v>763</v>
      </c>
      <c r="AK112" s="72" t="s">
        <v>763</v>
      </c>
      <c r="AL112" s="72" t="s">
        <v>763</v>
      </c>
      <c r="AM112" s="68" t="s">
        <v>763</v>
      </c>
      <c r="AN112" s="68" t="s">
        <v>763</v>
      </c>
      <c r="AO112" s="68" t="s">
        <v>763</v>
      </c>
      <c r="AP112" s="68" t="s">
        <v>763</v>
      </c>
      <c r="AQ112" s="68" t="s">
        <v>763</v>
      </c>
      <c r="AR112" s="68" t="s">
        <v>763</v>
      </c>
    </row>
    <row r="113" spans="1:44" x14ac:dyDescent="0.2">
      <c r="A113" t="s">
        <v>756</v>
      </c>
      <c r="B113" t="s">
        <v>282</v>
      </c>
      <c r="C113" t="s">
        <v>757</v>
      </c>
      <c r="E113" s="167">
        <v>43312</v>
      </c>
      <c r="F113" t="s">
        <v>758</v>
      </c>
      <c r="G113" t="s">
        <v>804</v>
      </c>
      <c r="H113">
        <v>0</v>
      </c>
      <c r="I113" t="s">
        <v>760</v>
      </c>
      <c r="J113" t="s">
        <v>761</v>
      </c>
      <c r="K113">
        <v>1</v>
      </c>
      <c r="L113">
        <v>1</v>
      </c>
      <c r="M113" t="s">
        <v>773</v>
      </c>
      <c r="N113" t="s">
        <v>774</v>
      </c>
      <c r="O113" s="68" t="s">
        <v>761</v>
      </c>
      <c r="P113" s="68" t="s">
        <v>761</v>
      </c>
      <c r="Q113" s="68">
        <v>0.7</v>
      </c>
      <c r="R113" s="68">
        <v>0.7</v>
      </c>
      <c r="S113" s="68">
        <v>0.7</v>
      </c>
      <c r="T113" s="68">
        <v>1.25</v>
      </c>
      <c r="U113" s="76">
        <f t="shared" si="23"/>
        <v>0.55999999999999994</v>
      </c>
      <c r="V113" s="68">
        <v>0.15</v>
      </c>
      <c r="W113" s="77">
        <v>0.38541666666666669</v>
      </c>
      <c r="X113" s="68">
        <v>27.6</v>
      </c>
      <c r="Y113" s="68">
        <v>2.97</v>
      </c>
      <c r="Z113" s="320">
        <v>2.5643836755339362</v>
      </c>
      <c r="AA113" s="321">
        <v>0.436</v>
      </c>
      <c r="AB113" s="171">
        <v>26.3</v>
      </c>
      <c r="AC113" s="171">
        <v>41.5</v>
      </c>
      <c r="AD113" s="68" t="s">
        <v>763</v>
      </c>
      <c r="AE113" s="68" t="s">
        <v>763</v>
      </c>
      <c r="AF113" s="68" t="s">
        <v>763</v>
      </c>
      <c r="AG113" s="68" t="s">
        <v>763</v>
      </c>
      <c r="AH113" s="68" t="s">
        <v>763</v>
      </c>
      <c r="AI113" s="68" t="s">
        <v>763</v>
      </c>
      <c r="AJ113" s="72" t="s">
        <v>763</v>
      </c>
      <c r="AK113" s="72" t="s">
        <v>763</v>
      </c>
      <c r="AL113" s="72" t="s">
        <v>763</v>
      </c>
      <c r="AM113" s="68" t="s">
        <v>763</v>
      </c>
      <c r="AN113" s="68" t="s">
        <v>763</v>
      </c>
      <c r="AO113" s="68" t="s">
        <v>763</v>
      </c>
      <c r="AP113" s="68" t="s">
        <v>763</v>
      </c>
      <c r="AQ113" s="68" t="s">
        <v>763</v>
      </c>
      <c r="AR113" s="68" t="s">
        <v>763</v>
      </c>
    </row>
    <row r="114" spans="1:44" x14ac:dyDescent="0.2">
      <c r="A114" t="s">
        <v>756</v>
      </c>
      <c r="B114" t="s">
        <v>282</v>
      </c>
      <c r="C114" t="s">
        <v>764</v>
      </c>
      <c r="E114" s="167">
        <v>43312</v>
      </c>
      <c r="F114" t="s">
        <v>758</v>
      </c>
      <c r="G114" t="s">
        <v>804</v>
      </c>
      <c r="H114">
        <v>0</v>
      </c>
      <c r="I114" t="s">
        <v>760</v>
      </c>
      <c r="J114" t="s">
        <v>761</v>
      </c>
      <c r="K114">
        <v>1</v>
      </c>
      <c r="L114">
        <v>1</v>
      </c>
      <c r="M114" t="s">
        <v>773</v>
      </c>
      <c r="N114" t="s">
        <v>774</v>
      </c>
      <c r="O114" s="68" t="s">
        <v>761</v>
      </c>
      <c r="P114" s="68" t="s">
        <v>761</v>
      </c>
      <c r="Q114" s="68">
        <v>0.7</v>
      </c>
      <c r="R114" s="68">
        <v>0.7</v>
      </c>
      <c r="S114" s="68">
        <v>0.7</v>
      </c>
      <c r="T114" s="68">
        <v>1.25</v>
      </c>
      <c r="U114" s="76">
        <f t="shared" si="23"/>
        <v>0.55999999999999994</v>
      </c>
      <c r="V114" s="68">
        <v>0.5</v>
      </c>
      <c r="W114" s="77">
        <v>0.38541666666666669</v>
      </c>
      <c r="X114" s="68">
        <v>27.5</v>
      </c>
      <c r="Y114" s="68">
        <v>3.18</v>
      </c>
      <c r="Z114" s="320">
        <v>2.7209918528591546</v>
      </c>
      <c r="AA114" s="321">
        <v>0.47899999999999998</v>
      </c>
      <c r="AB114" s="171">
        <v>27.9</v>
      </c>
      <c r="AC114" s="171">
        <v>43.8</v>
      </c>
      <c r="AD114" s="72">
        <v>0.20903225806451609</v>
      </c>
      <c r="AE114" s="72">
        <v>1.4168451980167722</v>
      </c>
      <c r="AF114" s="72">
        <v>0.22343921139101863</v>
      </c>
      <c r="AG114" s="75">
        <f>AE114+AF114</f>
        <v>1.6402844094077909</v>
      </c>
      <c r="AH114" s="75">
        <f>AI114-AG114</f>
        <v>34.742164570184052</v>
      </c>
      <c r="AI114" s="75">
        <v>36.382448979591842</v>
      </c>
      <c r="AJ114" s="72">
        <v>288.5014022664426</v>
      </c>
      <c r="AK114" s="72">
        <v>46.115780587904275</v>
      </c>
      <c r="AL114" s="72">
        <v>6.2560233956467766</v>
      </c>
      <c r="AM114" s="322">
        <f>AK114+AH114</f>
        <v>80.857945158088327</v>
      </c>
      <c r="AN114" s="322">
        <f>AH114+AF114+AE114+AK114</f>
        <v>82.498229567496111</v>
      </c>
      <c r="AO114" s="72">
        <v>21.316860759493679</v>
      </c>
      <c r="AP114" s="72">
        <v>24.931965907172991</v>
      </c>
      <c r="AQ114" s="72">
        <v>0.46091679067087704</v>
      </c>
      <c r="AR114" s="72">
        <f>AO114+AP114</f>
        <v>46.248826666666673</v>
      </c>
    </row>
    <row r="115" spans="1:44" x14ac:dyDescent="0.2">
      <c r="A115" t="s">
        <v>756</v>
      </c>
      <c r="B115" t="s">
        <v>282</v>
      </c>
      <c r="C115" t="s">
        <v>765</v>
      </c>
      <c r="E115" s="167">
        <v>43312</v>
      </c>
      <c r="F115" t="s">
        <v>758</v>
      </c>
      <c r="G115" t="s">
        <v>804</v>
      </c>
      <c r="H115">
        <v>0</v>
      </c>
      <c r="I115" t="s">
        <v>760</v>
      </c>
      <c r="J115" t="s">
        <v>761</v>
      </c>
      <c r="K115">
        <v>1</v>
      </c>
      <c r="L115">
        <v>1</v>
      </c>
      <c r="M115" t="s">
        <v>773</v>
      </c>
      <c r="N115" t="s">
        <v>774</v>
      </c>
      <c r="O115" s="68" t="s">
        <v>761</v>
      </c>
      <c r="P115" s="68" t="s">
        <v>761</v>
      </c>
      <c r="Q115" s="68">
        <v>0.7</v>
      </c>
      <c r="R115" s="68">
        <v>0.7</v>
      </c>
      <c r="S115" s="68">
        <v>0.7</v>
      </c>
      <c r="T115" s="68">
        <v>1.25</v>
      </c>
      <c r="U115" s="76">
        <f t="shared" si="23"/>
        <v>0.55999999999999994</v>
      </c>
      <c r="V115" s="68">
        <v>1</v>
      </c>
      <c r="W115" s="77">
        <v>0.38541666666666669</v>
      </c>
      <c r="X115" s="68">
        <v>27.1</v>
      </c>
      <c r="Y115" s="68">
        <v>3.5</v>
      </c>
      <c r="Z115" s="320">
        <v>2.9751161870907392</v>
      </c>
      <c r="AA115" s="321">
        <v>0.51500000000000001</v>
      </c>
      <c r="AB115" s="171">
        <v>29</v>
      </c>
      <c r="AC115" s="171">
        <v>45.2</v>
      </c>
      <c r="AD115" s="68" t="s">
        <v>763</v>
      </c>
      <c r="AE115" s="68" t="s">
        <v>763</v>
      </c>
      <c r="AF115" s="68" t="s">
        <v>763</v>
      </c>
      <c r="AG115" s="68" t="s">
        <v>763</v>
      </c>
      <c r="AH115" s="68" t="s">
        <v>763</v>
      </c>
      <c r="AI115" s="68" t="s">
        <v>763</v>
      </c>
      <c r="AJ115" s="72" t="s">
        <v>763</v>
      </c>
      <c r="AK115" s="72" t="s">
        <v>763</v>
      </c>
      <c r="AL115" s="72" t="s">
        <v>763</v>
      </c>
      <c r="AM115" s="68" t="s">
        <v>763</v>
      </c>
      <c r="AN115" s="68" t="s">
        <v>763</v>
      </c>
      <c r="AO115" s="68" t="s">
        <v>763</v>
      </c>
      <c r="AP115" s="68" t="s">
        <v>763</v>
      </c>
      <c r="AQ115" s="68" t="s">
        <v>763</v>
      </c>
      <c r="AR115" s="68" t="s">
        <v>763</v>
      </c>
    </row>
    <row r="116" spans="1:44" x14ac:dyDescent="0.2">
      <c r="A116" t="s">
        <v>756</v>
      </c>
      <c r="B116" t="s">
        <v>284</v>
      </c>
      <c r="C116" t="s">
        <v>757</v>
      </c>
      <c r="E116" s="167">
        <v>43312</v>
      </c>
      <c r="F116" t="s">
        <v>758</v>
      </c>
      <c r="G116" t="s">
        <v>804</v>
      </c>
      <c r="H116">
        <v>0</v>
      </c>
      <c r="I116" t="s">
        <v>760</v>
      </c>
      <c r="J116" t="s">
        <v>761</v>
      </c>
      <c r="K116">
        <v>1</v>
      </c>
      <c r="L116">
        <v>1</v>
      </c>
      <c r="M116" t="s">
        <v>773</v>
      </c>
      <c r="N116" t="s">
        <v>808</v>
      </c>
      <c r="O116" s="68" t="s">
        <v>761</v>
      </c>
      <c r="P116" s="68" t="s">
        <v>761</v>
      </c>
      <c r="Q116" s="68">
        <v>1</v>
      </c>
      <c r="R116" s="68">
        <v>1</v>
      </c>
      <c r="S116" s="68">
        <v>1</v>
      </c>
      <c r="T116" s="68">
        <v>1.25</v>
      </c>
      <c r="U116" s="76">
        <f t="shared" si="23"/>
        <v>0.8</v>
      </c>
      <c r="V116" s="68">
        <v>0.15</v>
      </c>
      <c r="W116" s="77">
        <v>0.3659722222222222</v>
      </c>
      <c r="X116" s="68">
        <v>27</v>
      </c>
      <c r="Y116" s="68">
        <v>4.3499999999999996</v>
      </c>
      <c r="Z116" s="320">
        <v>3.7200995299027886</v>
      </c>
      <c r="AA116" s="321">
        <v>0.67799999999999994</v>
      </c>
      <c r="AB116" s="171">
        <v>27.9</v>
      </c>
      <c r="AC116" s="171">
        <v>43.7</v>
      </c>
      <c r="AD116" s="68" t="s">
        <v>763</v>
      </c>
      <c r="AE116" s="68" t="s">
        <v>763</v>
      </c>
      <c r="AF116" s="68" t="s">
        <v>763</v>
      </c>
      <c r="AG116" s="68" t="s">
        <v>763</v>
      </c>
      <c r="AH116" s="68" t="s">
        <v>763</v>
      </c>
      <c r="AI116" s="68" t="s">
        <v>763</v>
      </c>
      <c r="AJ116" s="72" t="s">
        <v>763</v>
      </c>
      <c r="AK116" s="72" t="s">
        <v>763</v>
      </c>
      <c r="AL116" s="72" t="s">
        <v>763</v>
      </c>
      <c r="AM116" s="68" t="s">
        <v>763</v>
      </c>
      <c r="AN116" s="68" t="s">
        <v>763</v>
      </c>
      <c r="AO116" s="68" t="s">
        <v>763</v>
      </c>
      <c r="AP116" s="68" t="s">
        <v>763</v>
      </c>
      <c r="AQ116" s="68" t="s">
        <v>763</v>
      </c>
      <c r="AR116" s="68" t="s">
        <v>763</v>
      </c>
    </row>
    <row r="117" spans="1:44" x14ac:dyDescent="0.2">
      <c r="A117" t="s">
        <v>756</v>
      </c>
      <c r="B117" t="s">
        <v>284</v>
      </c>
      <c r="C117" t="s">
        <v>764</v>
      </c>
      <c r="E117" s="167">
        <v>43312</v>
      </c>
      <c r="F117" t="s">
        <v>758</v>
      </c>
      <c r="G117" t="s">
        <v>804</v>
      </c>
      <c r="H117">
        <v>0</v>
      </c>
      <c r="I117" t="s">
        <v>760</v>
      </c>
      <c r="J117" t="s">
        <v>761</v>
      </c>
      <c r="K117">
        <v>1</v>
      </c>
      <c r="L117">
        <v>1</v>
      </c>
      <c r="M117" t="s">
        <v>773</v>
      </c>
      <c r="N117" t="s">
        <v>808</v>
      </c>
      <c r="O117" s="68" t="s">
        <v>761</v>
      </c>
      <c r="P117" s="68" t="s">
        <v>761</v>
      </c>
      <c r="Q117" s="68">
        <v>1</v>
      </c>
      <c r="R117" s="68">
        <v>1</v>
      </c>
      <c r="S117" s="68">
        <v>1</v>
      </c>
      <c r="T117" s="68">
        <v>1.25</v>
      </c>
      <c r="U117" s="76">
        <f t="shared" si="23"/>
        <v>0.8</v>
      </c>
      <c r="V117" s="68">
        <v>0.5</v>
      </c>
      <c r="W117" s="77">
        <v>0.3659722222222222</v>
      </c>
      <c r="X117" s="68">
        <v>26.9</v>
      </c>
      <c r="Y117" s="68">
        <v>4.8600000000000003</v>
      </c>
      <c r="Z117" s="320">
        <v>4.114038868061896</v>
      </c>
      <c r="AA117" s="321">
        <v>0.71700000000000008</v>
      </c>
      <c r="AB117" s="171">
        <v>29.7</v>
      </c>
      <c r="AC117" s="171">
        <v>46.4</v>
      </c>
      <c r="AD117" s="72">
        <v>0.29096774193548386</v>
      </c>
      <c r="AE117" s="72">
        <v>2.5000000000000001E-2</v>
      </c>
      <c r="AF117" s="72">
        <v>2.5000000000000001E-2</v>
      </c>
      <c r="AG117" s="75">
        <f>AE117+AF117</f>
        <v>0.05</v>
      </c>
      <c r="AH117" s="75">
        <f>AI117-AG117</f>
        <v>25.881239999999998</v>
      </c>
      <c r="AI117" s="75">
        <v>25.931239999999999</v>
      </c>
      <c r="AJ117" s="72">
        <v>206.44719675786988</v>
      </c>
      <c r="AK117" s="72">
        <v>29.343660750950225</v>
      </c>
      <c r="AL117" s="72">
        <v>7.0354956223784919</v>
      </c>
      <c r="AM117" s="322">
        <f>AK117+AH117</f>
        <v>55.224900750950226</v>
      </c>
      <c r="AN117" s="322">
        <f>AH117+AF117+AE117+AK117</f>
        <v>55.274900750950223</v>
      </c>
      <c r="AO117" s="72">
        <v>17.754987341772161</v>
      </c>
      <c r="AP117" s="72">
        <v>27.455639324894502</v>
      </c>
      <c r="AQ117" s="72">
        <v>0.39271712539350251</v>
      </c>
      <c r="AR117" s="72">
        <f>AO117+AP117</f>
        <v>45.210626666666663</v>
      </c>
    </row>
    <row r="118" spans="1:44" x14ac:dyDescent="0.2">
      <c r="A118" t="s">
        <v>756</v>
      </c>
      <c r="B118" t="s">
        <v>284</v>
      </c>
      <c r="C118" t="s">
        <v>765</v>
      </c>
      <c r="E118" s="167">
        <v>43312</v>
      </c>
      <c r="F118" t="s">
        <v>758</v>
      </c>
      <c r="G118" t="s">
        <v>804</v>
      </c>
      <c r="H118">
        <v>0</v>
      </c>
      <c r="I118" t="s">
        <v>760</v>
      </c>
      <c r="J118" t="s">
        <v>761</v>
      </c>
      <c r="K118">
        <v>1</v>
      </c>
      <c r="L118">
        <v>1</v>
      </c>
      <c r="M118" t="s">
        <v>773</v>
      </c>
      <c r="N118" t="s">
        <v>808</v>
      </c>
      <c r="O118" s="68" t="s">
        <v>761</v>
      </c>
      <c r="P118" s="68" t="s">
        <v>761</v>
      </c>
      <c r="Q118" s="68">
        <v>1</v>
      </c>
      <c r="R118" s="68">
        <v>1</v>
      </c>
      <c r="S118" s="68">
        <v>1</v>
      </c>
      <c r="T118" s="68">
        <v>1.25</v>
      </c>
      <c r="U118" s="76">
        <f t="shared" si="23"/>
        <v>0.8</v>
      </c>
      <c r="V118" s="68">
        <v>1</v>
      </c>
      <c r="W118" s="77">
        <v>0.3659722222222222</v>
      </c>
      <c r="X118" s="68">
        <v>26.5</v>
      </c>
      <c r="Y118" s="68">
        <v>7.97</v>
      </c>
      <c r="Z118" s="320">
        <v>6.7321719898754848</v>
      </c>
      <c r="AA118" s="321">
        <v>1.1890000000000001</v>
      </c>
      <c r="AB118" s="171">
        <v>30</v>
      </c>
      <c r="AC118" s="171">
        <v>46.6</v>
      </c>
      <c r="AD118" s="68" t="s">
        <v>763</v>
      </c>
      <c r="AE118" s="68" t="s">
        <v>763</v>
      </c>
      <c r="AF118" s="68" t="s">
        <v>763</v>
      </c>
      <c r="AG118" s="68" t="s">
        <v>763</v>
      </c>
      <c r="AH118" s="68" t="s">
        <v>763</v>
      </c>
      <c r="AI118" s="68" t="s">
        <v>763</v>
      </c>
      <c r="AJ118" s="72" t="s">
        <v>763</v>
      </c>
      <c r="AK118" s="72" t="s">
        <v>763</v>
      </c>
      <c r="AL118" s="72" t="s">
        <v>763</v>
      </c>
      <c r="AM118" s="68" t="s">
        <v>763</v>
      </c>
      <c r="AN118" s="68" t="s">
        <v>763</v>
      </c>
      <c r="AO118" s="68" t="s">
        <v>763</v>
      </c>
      <c r="AP118" s="68" t="s">
        <v>763</v>
      </c>
      <c r="AQ118" s="68" t="s">
        <v>763</v>
      </c>
      <c r="AR118" s="68" t="s">
        <v>763</v>
      </c>
    </row>
    <row r="119" spans="1:44" x14ac:dyDescent="0.2">
      <c r="A119" t="s">
        <v>756</v>
      </c>
      <c r="B119" t="s">
        <v>286</v>
      </c>
      <c r="C119" t="s">
        <v>757</v>
      </c>
      <c r="E119" s="167">
        <v>43312</v>
      </c>
      <c r="F119" t="s">
        <v>758</v>
      </c>
      <c r="G119" t="s">
        <v>804</v>
      </c>
      <c r="H119">
        <v>0</v>
      </c>
      <c r="I119" t="s">
        <v>760</v>
      </c>
      <c r="J119" t="s">
        <v>761</v>
      </c>
      <c r="K119">
        <v>1</v>
      </c>
      <c r="L119">
        <v>1</v>
      </c>
      <c r="M119" t="s">
        <v>774</v>
      </c>
      <c r="N119" t="s">
        <v>767</v>
      </c>
      <c r="O119" s="68" t="s">
        <v>761</v>
      </c>
      <c r="P119" s="68" t="s">
        <v>761</v>
      </c>
      <c r="Q119" s="68">
        <v>1.5</v>
      </c>
      <c r="R119" s="68">
        <v>1.5</v>
      </c>
      <c r="S119" s="68">
        <v>1.5</v>
      </c>
      <c r="T119" s="68">
        <v>1.5</v>
      </c>
      <c r="U119" s="76">
        <f t="shared" si="23"/>
        <v>1</v>
      </c>
      <c r="V119" s="68">
        <v>0.15</v>
      </c>
      <c r="W119" s="77">
        <v>0.35000000000000003</v>
      </c>
      <c r="X119" s="68">
        <v>25.6</v>
      </c>
      <c r="Y119" s="68">
        <v>6.71</v>
      </c>
      <c r="Z119" s="320">
        <v>5.6746274357386541</v>
      </c>
      <c r="AA119" s="321">
        <v>0.97299999999999998</v>
      </c>
      <c r="AB119" s="171">
        <v>29.6</v>
      </c>
      <c r="AC119" s="171">
        <v>46.1</v>
      </c>
      <c r="AD119" s="68" t="s">
        <v>763</v>
      </c>
      <c r="AE119" s="68" t="s">
        <v>763</v>
      </c>
      <c r="AF119" s="68" t="s">
        <v>763</v>
      </c>
      <c r="AG119" s="68" t="s">
        <v>763</v>
      </c>
      <c r="AH119" s="68" t="s">
        <v>763</v>
      </c>
      <c r="AI119" s="68" t="s">
        <v>763</v>
      </c>
      <c r="AJ119" s="72" t="s">
        <v>763</v>
      </c>
      <c r="AK119" s="72" t="s">
        <v>763</v>
      </c>
      <c r="AL119" s="72" t="s">
        <v>763</v>
      </c>
      <c r="AM119" s="68" t="s">
        <v>763</v>
      </c>
      <c r="AN119" s="68" t="s">
        <v>763</v>
      </c>
      <c r="AO119" s="68" t="s">
        <v>763</v>
      </c>
      <c r="AP119" s="68" t="s">
        <v>763</v>
      </c>
      <c r="AQ119" s="68" t="s">
        <v>763</v>
      </c>
      <c r="AR119" s="68" t="s">
        <v>763</v>
      </c>
    </row>
    <row r="120" spans="1:44" x14ac:dyDescent="0.2">
      <c r="A120" t="s">
        <v>756</v>
      </c>
      <c r="B120" t="s">
        <v>286</v>
      </c>
      <c r="C120" t="s">
        <v>764</v>
      </c>
      <c r="E120" s="167">
        <v>43312</v>
      </c>
      <c r="F120" t="s">
        <v>758</v>
      </c>
      <c r="G120" t="s">
        <v>804</v>
      </c>
      <c r="H120">
        <v>0</v>
      </c>
      <c r="I120" t="s">
        <v>760</v>
      </c>
      <c r="J120" t="s">
        <v>761</v>
      </c>
      <c r="K120">
        <v>1</v>
      </c>
      <c r="L120">
        <v>1</v>
      </c>
      <c r="M120" t="s">
        <v>774</v>
      </c>
      <c r="N120" t="s">
        <v>767</v>
      </c>
      <c r="O120" s="68" t="s">
        <v>761</v>
      </c>
      <c r="P120" s="68" t="s">
        <v>761</v>
      </c>
      <c r="Q120" s="68">
        <v>1.5</v>
      </c>
      <c r="R120" s="68">
        <v>1.5</v>
      </c>
      <c r="S120" s="68">
        <v>1.5</v>
      </c>
      <c r="T120" s="68">
        <v>1.5</v>
      </c>
      <c r="U120" s="76">
        <f t="shared" si="23"/>
        <v>1</v>
      </c>
      <c r="V120" s="68">
        <v>0.5</v>
      </c>
      <c r="W120" s="77">
        <v>0.35000000000000003</v>
      </c>
      <c r="X120" s="68">
        <v>25.6</v>
      </c>
      <c r="Y120" s="68">
        <v>6.71</v>
      </c>
      <c r="Z120" s="320">
        <v>5.6553824327047844</v>
      </c>
      <c r="AA120" s="321">
        <v>0.97299999999999998</v>
      </c>
      <c r="AB120" s="171">
        <v>30.2</v>
      </c>
      <c r="AC120" s="171">
        <v>47</v>
      </c>
      <c r="AD120" s="72">
        <v>0.37290322580645158</v>
      </c>
      <c r="AE120" s="72">
        <v>2.5000000000000001E-2</v>
      </c>
      <c r="AF120" s="72">
        <v>9.2820372398685652E-2</v>
      </c>
      <c r="AG120" s="75">
        <f>AE120+AF120</f>
        <v>0.11782037239868565</v>
      </c>
      <c r="AH120" s="75">
        <f>AI120-AG120</f>
        <v>19.997090341887027</v>
      </c>
      <c r="AI120" s="75">
        <v>20.114910714285713</v>
      </c>
      <c r="AJ120" s="72">
        <v>80.112501560144622</v>
      </c>
      <c r="AK120" s="72">
        <v>10.773210001292156</v>
      </c>
      <c r="AL120" s="72">
        <v>7.43627029924561</v>
      </c>
      <c r="AM120" s="322">
        <f>AK120+AH120</f>
        <v>30.770300343179183</v>
      </c>
      <c r="AN120" s="322">
        <f>AH120+AF120+AE120+AK120</f>
        <v>30.888120715577866</v>
      </c>
      <c r="AO120" s="72">
        <v>8.0300759493670881</v>
      </c>
      <c r="AP120" s="72">
        <v>7.2732307172995778</v>
      </c>
      <c r="AQ120" s="72">
        <v>0.52472816001642486</v>
      </c>
      <c r="AR120" s="72">
        <f>AO120+AP120</f>
        <v>15.303306666666666</v>
      </c>
    </row>
    <row r="121" spans="1:44" x14ac:dyDescent="0.2">
      <c r="A121" t="s">
        <v>756</v>
      </c>
      <c r="B121" t="s">
        <v>286</v>
      </c>
      <c r="C121" t="s">
        <v>765</v>
      </c>
      <c r="E121" s="167">
        <v>43312</v>
      </c>
      <c r="F121" t="s">
        <v>758</v>
      </c>
      <c r="G121" t="s">
        <v>804</v>
      </c>
      <c r="H121">
        <v>0</v>
      </c>
      <c r="I121" t="s">
        <v>760</v>
      </c>
      <c r="J121" t="s">
        <v>761</v>
      </c>
      <c r="K121">
        <v>1</v>
      </c>
      <c r="L121">
        <v>1</v>
      </c>
      <c r="M121" t="s">
        <v>774</v>
      </c>
      <c r="N121" t="s">
        <v>767</v>
      </c>
      <c r="O121" s="68" t="s">
        <v>761</v>
      </c>
      <c r="P121" s="68" t="s">
        <v>761</v>
      </c>
      <c r="Q121" s="68">
        <v>1.5</v>
      </c>
      <c r="R121" s="68">
        <v>1.5</v>
      </c>
      <c r="S121" s="68">
        <v>1.5</v>
      </c>
      <c r="T121" s="68">
        <v>1.5</v>
      </c>
      <c r="U121" s="76">
        <f t="shared" si="23"/>
        <v>1</v>
      </c>
      <c r="V121" s="68">
        <v>1</v>
      </c>
      <c r="W121" s="77">
        <v>0.35000000000000003</v>
      </c>
      <c r="X121" s="68">
        <v>25.5</v>
      </c>
      <c r="Y121" s="68">
        <v>6.53</v>
      </c>
      <c r="Z121" s="320">
        <v>5.5092460877631284</v>
      </c>
      <c r="AA121" s="321">
        <v>0.94499999999999995</v>
      </c>
      <c r="AB121" s="171">
        <v>30</v>
      </c>
      <c r="AC121" s="171">
        <v>46.7</v>
      </c>
      <c r="AD121" s="68" t="s">
        <v>763</v>
      </c>
      <c r="AE121" s="68" t="s">
        <v>763</v>
      </c>
      <c r="AF121" s="68" t="s">
        <v>763</v>
      </c>
      <c r="AG121" s="68" t="s">
        <v>763</v>
      </c>
      <c r="AH121" s="68" t="s">
        <v>763</v>
      </c>
      <c r="AI121" s="68" t="s">
        <v>763</v>
      </c>
      <c r="AJ121" s="72" t="s">
        <v>763</v>
      </c>
      <c r="AK121" s="72" t="s">
        <v>763</v>
      </c>
      <c r="AL121" s="72" t="s">
        <v>763</v>
      </c>
      <c r="AM121" s="68" t="s">
        <v>763</v>
      </c>
      <c r="AN121" s="68" t="s">
        <v>763</v>
      </c>
      <c r="AO121" s="68" t="s">
        <v>763</v>
      </c>
      <c r="AP121" s="68" t="s">
        <v>763</v>
      </c>
      <c r="AQ121" s="68" t="s">
        <v>763</v>
      </c>
      <c r="AR121" s="68" t="s">
        <v>763</v>
      </c>
    </row>
    <row r="122" spans="1:44" x14ac:dyDescent="0.2">
      <c r="A122" t="s">
        <v>756</v>
      </c>
      <c r="B122" t="s">
        <v>610</v>
      </c>
      <c r="C122" t="s">
        <v>764</v>
      </c>
      <c r="E122" s="167">
        <v>43312</v>
      </c>
      <c r="F122" t="s">
        <v>771</v>
      </c>
      <c r="G122" t="s">
        <v>761</v>
      </c>
      <c r="H122" t="s">
        <v>761</v>
      </c>
      <c r="I122" t="s">
        <v>761</v>
      </c>
      <c r="J122" t="s">
        <v>761</v>
      </c>
      <c r="K122" t="s">
        <v>761</v>
      </c>
      <c r="L122" t="s">
        <v>761</v>
      </c>
      <c r="M122" t="s">
        <v>761</v>
      </c>
      <c r="N122" t="s">
        <v>761</v>
      </c>
      <c r="O122" s="68" t="s">
        <v>761</v>
      </c>
      <c r="P122" s="68" t="s">
        <v>761</v>
      </c>
      <c r="Q122" s="68" t="s">
        <v>761</v>
      </c>
      <c r="R122" s="68" t="s">
        <v>761</v>
      </c>
      <c r="S122" s="68" t="s">
        <v>761</v>
      </c>
      <c r="T122" s="68" t="s">
        <v>761</v>
      </c>
      <c r="U122" s="68" t="s">
        <v>761</v>
      </c>
      <c r="V122" s="68" t="s">
        <v>761</v>
      </c>
      <c r="W122" s="68" t="s">
        <v>761</v>
      </c>
      <c r="X122" s="68" t="s">
        <v>761</v>
      </c>
      <c r="Y122" s="68" t="s">
        <v>761</v>
      </c>
      <c r="Z122" s="321" t="s">
        <v>761</v>
      </c>
      <c r="AA122" s="321" t="s">
        <v>761</v>
      </c>
      <c r="AB122" s="171">
        <v>0.1</v>
      </c>
      <c r="AC122" s="171">
        <v>0.16170000000000001</v>
      </c>
      <c r="AD122" s="72">
        <v>0.40021505376344085</v>
      </c>
      <c r="AE122" s="72">
        <v>2.0621289098365674</v>
      </c>
      <c r="AF122" s="72">
        <v>32.957283680175252</v>
      </c>
      <c r="AG122" s="75">
        <f>AE122+AF122</f>
        <v>35.019412590011818</v>
      </c>
      <c r="AH122" s="75">
        <f>AI122-AG122</f>
        <v>21.659592512029</v>
      </c>
      <c r="AI122" s="75">
        <v>56.679005102040819</v>
      </c>
      <c r="AJ122" s="72">
        <v>79.240341394184</v>
      </c>
      <c r="AK122" s="72">
        <v>4.6579902061021308</v>
      </c>
      <c r="AL122" s="72">
        <v>17.011702019118967</v>
      </c>
      <c r="AM122" s="322">
        <f>AK122+AH122</f>
        <v>26.317582718131131</v>
      </c>
      <c r="AN122" s="322">
        <f>AH122+AF122+AE122+AK122</f>
        <v>61.336995308142946</v>
      </c>
      <c r="AO122" s="72">
        <v>1.2416708860759493</v>
      </c>
      <c r="AP122" s="72">
        <v>1.1163557805907174</v>
      </c>
      <c r="AQ122" s="72">
        <v>0.52657202890380772</v>
      </c>
      <c r="AR122" s="72">
        <f>AO122+AP122</f>
        <v>2.3580266666666665</v>
      </c>
    </row>
    <row r="123" spans="1:44" x14ac:dyDescent="0.2">
      <c r="A123" t="s">
        <v>756</v>
      </c>
      <c r="B123" t="s">
        <v>288</v>
      </c>
      <c r="C123" t="s">
        <v>757</v>
      </c>
      <c r="E123" s="167">
        <v>43312</v>
      </c>
      <c r="F123" t="s">
        <v>289</v>
      </c>
      <c r="G123" t="s">
        <v>775</v>
      </c>
      <c r="H123">
        <v>0</v>
      </c>
      <c r="I123" t="s">
        <v>760</v>
      </c>
      <c r="J123" s="326">
        <v>0.42708333333333331</v>
      </c>
      <c r="K123">
        <v>2</v>
      </c>
      <c r="L123">
        <v>1</v>
      </c>
      <c r="M123" t="s">
        <v>809</v>
      </c>
      <c r="N123" t="s">
        <v>774</v>
      </c>
      <c r="O123" s="68">
        <v>20.100000000000001</v>
      </c>
      <c r="P123" s="68">
        <v>8.86</v>
      </c>
      <c r="Q123" s="68">
        <v>0.65</v>
      </c>
      <c r="R123" s="68">
        <v>0.65</v>
      </c>
      <c r="S123" s="68">
        <f>AVERAGE(Q123:R123)</f>
        <v>0.65</v>
      </c>
      <c r="T123" s="68">
        <v>0.65</v>
      </c>
      <c r="U123" s="76">
        <f>S123/T123</f>
        <v>1</v>
      </c>
      <c r="V123" s="68">
        <v>0.15</v>
      </c>
      <c r="W123" s="77">
        <v>0.3034722222222222</v>
      </c>
      <c r="X123" s="68">
        <v>19.5</v>
      </c>
      <c r="Y123" s="68">
        <v>5.33</v>
      </c>
      <c r="Z123" s="320">
        <v>5.2859934331857952</v>
      </c>
      <c r="AA123" s="321">
        <v>0.57299999999999995</v>
      </c>
      <c r="AB123" s="171">
        <v>1.4</v>
      </c>
      <c r="AC123" s="171">
        <v>2.7669999999999999</v>
      </c>
      <c r="AD123" s="68" t="s">
        <v>763</v>
      </c>
      <c r="AE123" s="68" t="s">
        <v>763</v>
      </c>
      <c r="AF123" s="68" t="s">
        <v>763</v>
      </c>
      <c r="AG123" s="68" t="s">
        <v>763</v>
      </c>
      <c r="AH123" s="68" t="s">
        <v>763</v>
      </c>
      <c r="AI123" s="68" t="s">
        <v>763</v>
      </c>
      <c r="AJ123" s="72" t="s">
        <v>763</v>
      </c>
      <c r="AK123" s="72" t="s">
        <v>763</v>
      </c>
      <c r="AL123" s="72" t="s">
        <v>763</v>
      </c>
      <c r="AM123" s="68" t="s">
        <v>763</v>
      </c>
      <c r="AN123" s="68" t="s">
        <v>763</v>
      </c>
      <c r="AO123" s="68" t="s">
        <v>763</v>
      </c>
      <c r="AP123" s="68" t="s">
        <v>763</v>
      </c>
      <c r="AQ123" s="68" t="s">
        <v>763</v>
      </c>
      <c r="AR123" s="68" t="s">
        <v>763</v>
      </c>
    </row>
    <row r="124" spans="1:44" x14ac:dyDescent="0.2">
      <c r="A124" t="s">
        <v>756</v>
      </c>
      <c r="B124" t="s">
        <v>288</v>
      </c>
      <c r="C124" t="s">
        <v>764</v>
      </c>
      <c r="E124" s="167">
        <v>43312</v>
      </c>
      <c r="F124" t="s">
        <v>289</v>
      </c>
      <c r="G124" t="s">
        <v>775</v>
      </c>
      <c r="H124">
        <v>0</v>
      </c>
      <c r="I124" t="s">
        <v>760</v>
      </c>
      <c r="J124" s="326">
        <v>0.42708333333333331</v>
      </c>
      <c r="K124">
        <v>2</v>
      </c>
      <c r="L124">
        <v>1</v>
      </c>
      <c r="M124" t="s">
        <v>809</v>
      </c>
      <c r="N124" t="s">
        <v>774</v>
      </c>
      <c r="O124" s="68">
        <v>20.100000000000001</v>
      </c>
      <c r="P124" s="68">
        <v>8.86</v>
      </c>
      <c r="Q124" s="68">
        <v>0.65</v>
      </c>
      <c r="R124" s="68">
        <v>0.65</v>
      </c>
      <c r="S124" s="68">
        <f>AVERAGE(Q124:R124)</f>
        <v>0.65</v>
      </c>
      <c r="T124" s="68">
        <v>0.65</v>
      </c>
      <c r="U124" s="76">
        <f>S124/T124</f>
        <v>1</v>
      </c>
      <c r="V124" s="68">
        <v>0.32</v>
      </c>
      <c r="W124" s="77">
        <v>0.30486111111111108</v>
      </c>
      <c r="X124" s="68">
        <v>20.5</v>
      </c>
      <c r="Y124" s="68">
        <v>4.0599999999999996</v>
      </c>
      <c r="Z124" s="320">
        <v>3.8035968028524367</v>
      </c>
      <c r="AA124" s="321">
        <v>0.48</v>
      </c>
      <c r="AB124" s="171">
        <v>11.1</v>
      </c>
      <c r="AC124" s="171">
        <v>18.93</v>
      </c>
      <c r="AD124" s="72">
        <v>0.15440860215053759</v>
      </c>
      <c r="AE124" s="72">
        <v>2.5000000000000001E-2</v>
      </c>
      <c r="AF124" s="72">
        <v>5.71631982475356</v>
      </c>
      <c r="AG124" s="75">
        <f>AE124+AF124</f>
        <v>5.7413198247535604</v>
      </c>
      <c r="AH124" s="75">
        <f>AI124-AG124</f>
        <v>19.432583236470933</v>
      </c>
      <c r="AI124" s="75">
        <v>25.173903061224493</v>
      </c>
      <c r="AJ124" s="72">
        <v>311.09723603981672</v>
      </c>
      <c r="AK124" s="72">
        <v>58.468121962789766</v>
      </c>
      <c r="AL124" s="72">
        <v>5.3208009013493704</v>
      </c>
      <c r="AM124" s="322">
        <f>AK124+AH124</f>
        <v>77.900705199260699</v>
      </c>
      <c r="AN124" s="322">
        <f>AH124+AF124+AE124+AK124</f>
        <v>83.642025024014259</v>
      </c>
      <c r="AO124" s="72">
        <v>16.585822784810127</v>
      </c>
      <c r="AP124" s="72">
        <v>50.283803881856564</v>
      </c>
      <c r="AQ124" s="72">
        <v>0.24803223244370021</v>
      </c>
      <c r="AR124" s="72">
        <f>AO124+AP124</f>
        <v>66.86962666666669</v>
      </c>
    </row>
    <row r="125" spans="1:44" x14ac:dyDescent="0.2">
      <c r="A125" t="s">
        <v>756</v>
      </c>
      <c r="B125" t="s">
        <v>288</v>
      </c>
      <c r="C125" t="s">
        <v>765</v>
      </c>
      <c r="E125" s="167">
        <v>43312</v>
      </c>
      <c r="F125" t="s">
        <v>289</v>
      </c>
      <c r="G125" t="s">
        <v>775</v>
      </c>
      <c r="H125">
        <v>0</v>
      </c>
      <c r="I125" t="s">
        <v>760</v>
      </c>
      <c r="J125" s="326">
        <v>0.42708333333333331</v>
      </c>
      <c r="K125">
        <v>2</v>
      </c>
      <c r="L125">
        <v>1</v>
      </c>
      <c r="M125" t="s">
        <v>809</v>
      </c>
      <c r="N125" t="s">
        <v>774</v>
      </c>
      <c r="O125" s="68">
        <v>20.100000000000001</v>
      </c>
      <c r="P125" s="68">
        <v>8.86</v>
      </c>
      <c r="Q125" s="68">
        <v>0.65</v>
      </c>
      <c r="R125" s="68">
        <v>0.65</v>
      </c>
      <c r="S125" s="68">
        <f t="shared" ref="S125" si="24">AVERAGE(Q125:R125)</f>
        <v>0.65</v>
      </c>
      <c r="T125" s="68">
        <v>0.65</v>
      </c>
      <c r="U125" s="76">
        <f t="shared" ref="U125" si="25">S125/T125</f>
        <v>1</v>
      </c>
      <c r="V125" s="68">
        <v>0.32</v>
      </c>
      <c r="W125" s="77">
        <v>0.30624999999999997</v>
      </c>
      <c r="X125" s="68">
        <v>20.5</v>
      </c>
      <c r="Y125" s="68">
        <v>4.0599999999999996</v>
      </c>
      <c r="Z125" s="320">
        <v>3.8215222094156029</v>
      </c>
      <c r="AA125" s="321">
        <v>0.48</v>
      </c>
      <c r="AB125" s="171">
        <v>10.3</v>
      </c>
      <c r="AC125" s="171">
        <v>17.559999999999999</v>
      </c>
      <c r="AD125" s="68" t="s">
        <v>763</v>
      </c>
      <c r="AE125" s="68" t="s">
        <v>763</v>
      </c>
      <c r="AF125" s="68" t="s">
        <v>763</v>
      </c>
      <c r="AG125" s="68" t="s">
        <v>763</v>
      </c>
      <c r="AH125" s="68" t="s">
        <v>763</v>
      </c>
      <c r="AI125" s="68" t="s">
        <v>763</v>
      </c>
      <c r="AJ125" s="72" t="s">
        <v>763</v>
      </c>
      <c r="AK125" s="72" t="s">
        <v>763</v>
      </c>
      <c r="AL125" s="72" t="s">
        <v>763</v>
      </c>
      <c r="AM125" s="68" t="s">
        <v>763</v>
      </c>
      <c r="AN125" s="68" t="s">
        <v>763</v>
      </c>
      <c r="AO125" s="68" t="s">
        <v>763</v>
      </c>
      <c r="AP125" s="68" t="s">
        <v>763</v>
      </c>
      <c r="AQ125" s="68" t="s">
        <v>763</v>
      </c>
      <c r="AR125" s="68" t="s">
        <v>763</v>
      </c>
    </row>
    <row r="126" spans="1:44" x14ac:dyDescent="0.2">
      <c r="A126" t="s">
        <v>756</v>
      </c>
      <c r="B126" t="s">
        <v>291</v>
      </c>
      <c r="C126" t="s">
        <v>757</v>
      </c>
      <c r="E126" s="167">
        <v>43312</v>
      </c>
      <c r="F126" t="s">
        <v>289</v>
      </c>
      <c r="G126" t="s">
        <v>775</v>
      </c>
      <c r="H126">
        <v>0</v>
      </c>
      <c r="I126" t="s">
        <v>760</v>
      </c>
      <c r="J126" s="326">
        <v>0.42708333333333331</v>
      </c>
      <c r="K126">
        <v>2</v>
      </c>
      <c r="L126">
        <v>1</v>
      </c>
      <c r="M126" t="s">
        <v>809</v>
      </c>
      <c r="N126" t="s">
        <v>808</v>
      </c>
      <c r="O126" s="68">
        <v>22.6</v>
      </c>
      <c r="P126" s="68">
        <v>8.67</v>
      </c>
      <c r="Q126" s="68">
        <v>0.8</v>
      </c>
      <c r="R126" s="68">
        <v>0.8</v>
      </c>
      <c r="S126" s="68">
        <f>AVERAGE(Q126:R126)</f>
        <v>0.8</v>
      </c>
      <c r="T126" s="68">
        <v>0.8</v>
      </c>
      <c r="U126" s="76">
        <f>S126/T126</f>
        <v>1</v>
      </c>
      <c r="V126" s="68">
        <v>0.15</v>
      </c>
      <c r="W126" s="77">
        <v>0.29166666666666669</v>
      </c>
      <c r="X126" s="68">
        <v>21.7</v>
      </c>
      <c r="Y126" s="68">
        <v>3.66</v>
      </c>
      <c r="Z126" s="320">
        <v>3.5343031948864958</v>
      </c>
      <c r="AA126" s="321">
        <v>0.41499999999999998</v>
      </c>
      <c r="AB126" s="171">
        <v>6</v>
      </c>
      <c r="AC126" s="171">
        <v>10.74</v>
      </c>
      <c r="AD126" s="68" t="s">
        <v>763</v>
      </c>
      <c r="AE126" s="68" t="s">
        <v>763</v>
      </c>
      <c r="AF126" s="68" t="s">
        <v>763</v>
      </c>
      <c r="AG126" s="68" t="s">
        <v>763</v>
      </c>
      <c r="AH126" s="68" t="s">
        <v>763</v>
      </c>
      <c r="AI126" s="68" t="s">
        <v>763</v>
      </c>
      <c r="AJ126" s="72" t="s">
        <v>763</v>
      </c>
      <c r="AK126" s="72" t="s">
        <v>763</v>
      </c>
      <c r="AL126" s="72" t="s">
        <v>763</v>
      </c>
      <c r="AM126" s="68" t="s">
        <v>763</v>
      </c>
      <c r="AN126" s="68" t="s">
        <v>763</v>
      </c>
      <c r="AO126" s="68" t="s">
        <v>763</v>
      </c>
      <c r="AP126" s="68" t="s">
        <v>763</v>
      </c>
      <c r="AQ126" s="68" t="s">
        <v>763</v>
      </c>
      <c r="AR126" s="68" t="s">
        <v>763</v>
      </c>
    </row>
    <row r="127" spans="1:44" x14ac:dyDescent="0.2">
      <c r="A127" t="s">
        <v>756</v>
      </c>
      <c r="B127" t="s">
        <v>291</v>
      </c>
      <c r="C127" t="s">
        <v>764</v>
      </c>
      <c r="E127" s="167">
        <v>43312</v>
      </c>
      <c r="F127" t="s">
        <v>289</v>
      </c>
      <c r="G127" t="s">
        <v>775</v>
      </c>
      <c r="H127">
        <v>0</v>
      </c>
      <c r="I127" t="s">
        <v>760</v>
      </c>
      <c r="J127" s="326">
        <v>0.42708333333333331</v>
      </c>
      <c r="K127">
        <v>2</v>
      </c>
      <c r="L127">
        <v>1</v>
      </c>
      <c r="M127" t="s">
        <v>809</v>
      </c>
      <c r="N127" t="s">
        <v>808</v>
      </c>
      <c r="O127" s="68">
        <v>22.6</v>
      </c>
      <c r="P127" s="68">
        <v>8.67</v>
      </c>
      <c r="Q127" s="68">
        <v>0.8</v>
      </c>
      <c r="R127" s="68">
        <v>0.8</v>
      </c>
      <c r="S127" s="68">
        <f>AVERAGE(Q127:R127)</f>
        <v>0.8</v>
      </c>
      <c r="T127" s="68">
        <v>0.8</v>
      </c>
      <c r="U127" s="76">
        <f>S127/T127</f>
        <v>1</v>
      </c>
      <c r="V127" s="68">
        <v>0.4</v>
      </c>
      <c r="W127" s="77">
        <v>0.29375000000000001</v>
      </c>
      <c r="X127" s="68">
        <v>24.1</v>
      </c>
      <c r="Y127" s="68">
        <v>2.73</v>
      </c>
      <c r="Z127" s="320">
        <v>2.5386178065052043</v>
      </c>
      <c r="AA127" s="321">
        <v>0.32400000000000001</v>
      </c>
      <c r="AB127" s="171">
        <v>12.7</v>
      </c>
      <c r="AC127" s="171">
        <v>21.33</v>
      </c>
      <c r="AD127" s="72">
        <v>0.37290322580645158</v>
      </c>
      <c r="AE127" s="72">
        <v>1.4168451980167718</v>
      </c>
      <c r="AF127" s="72">
        <v>6.0421686746987957</v>
      </c>
      <c r="AG127" s="75">
        <f>AE127+AF127</f>
        <v>7.4590138727155679</v>
      </c>
      <c r="AH127" s="75">
        <f>AI127-AG127</f>
        <v>21.350093270141571</v>
      </c>
      <c r="AI127" s="75">
        <v>28.80910714285714</v>
      </c>
      <c r="AJ127" s="72">
        <v>150.97551504444385</v>
      </c>
      <c r="AK127" s="72">
        <v>26.678596966762626</v>
      </c>
      <c r="AL127" s="72">
        <v>5.6590500329734663</v>
      </c>
      <c r="AM127" s="322">
        <f>AK127+AH127</f>
        <v>48.028690236904197</v>
      </c>
      <c r="AN127" s="322">
        <f>AH127+AF127+AE127+AK127</f>
        <v>55.48770410961977</v>
      </c>
      <c r="AO127" s="72">
        <v>10.540607594936706</v>
      </c>
      <c r="AP127" s="72">
        <v>14.428699071729962</v>
      </c>
      <c r="AQ127" s="72">
        <v>0.42214258231719842</v>
      </c>
      <c r="AR127" s="72">
        <f>AO127+AP127</f>
        <v>24.969306666666668</v>
      </c>
    </row>
    <row r="128" spans="1:44" x14ac:dyDescent="0.2">
      <c r="A128" t="s">
        <v>756</v>
      </c>
      <c r="B128" t="s">
        <v>291</v>
      </c>
      <c r="C128" t="s">
        <v>765</v>
      </c>
      <c r="E128" s="167">
        <v>43312</v>
      </c>
      <c r="F128" t="s">
        <v>289</v>
      </c>
      <c r="G128" t="s">
        <v>775</v>
      </c>
      <c r="H128">
        <v>0</v>
      </c>
      <c r="I128" t="s">
        <v>760</v>
      </c>
      <c r="J128" s="326">
        <v>0.42708333333333331</v>
      </c>
      <c r="K128">
        <v>2</v>
      </c>
      <c r="L128">
        <v>1</v>
      </c>
      <c r="M128" t="s">
        <v>809</v>
      </c>
      <c r="N128" t="s">
        <v>808</v>
      </c>
      <c r="O128" s="68">
        <v>22.6</v>
      </c>
      <c r="P128" s="68">
        <v>8.67</v>
      </c>
      <c r="Q128" s="68">
        <v>0.8</v>
      </c>
      <c r="R128" s="68">
        <v>0.8</v>
      </c>
      <c r="S128" s="68">
        <f t="shared" ref="S128:S134" si="26">AVERAGE(Q128:R128)</f>
        <v>0.8</v>
      </c>
      <c r="T128" s="68">
        <v>0.8</v>
      </c>
      <c r="U128" s="76">
        <f t="shared" ref="U128:U134" si="27">S128/T128</f>
        <v>1</v>
      </c>
      <c r="V128" s="68">
        <v>0.4</v>
      </c>
      <c r="W128" s="77">
        <v>0.2951388888888889</v>
      </c>
      <c r="X128" s="68">
        <v>24.1</v>
      </c>
      <c r="Y128" s="68">
        <v>2.73</v>
      </c>
      <c r="Z128" s="320">
        <v>2.540071068227316</v>
      </c>
      <c r="AA128" s="321">
        <v>0.32400000000000001</v>
      </c>
      <c r="AB128" s="171">
        <v>12.6</v>
      </c>
      <c r="AC128" s="171">
        <v>21.17</v>
      </c>
      <c r="AD128" s="68" t="s">
        <v>763</v>
      </c>
      <c r="AE128" s="68" t="s">
        <v>763</v>
      </c>
      <c r="AF128" s="68" t="s">
        <v>763</v>
      </c>
      <c r="AG128" s="68" t="s">
        <v>763</v>
      </c>
      <c r="AH128" s="68" t="s">
        <v>763</v>
      </c>
      <c r="AI128" s="68" t="s">
        <v>763</v>
      </c>
      <c r="AJ128" s="72" t="s">
        <v>763</v>
      </c>
      <c r="AK128" s="72" t="s">
        <v>763</v>
      </c>
      <c r="AL128" s="72" t="s">
        <v>763</v>
      </c>
      <c r="AM128" s="68" t="s">
        <v>763</v>
      </c>
      <c r="AN128" s="68" t="s">
        <v>763</v>
      </c>
      <c r="AO128" s="68" t="s">
        <v>763</v>
      </c>
      <c r="AP128" s="68" t="s">
        <v>763</v>
      </c>
      <c r="AQ128" s="68" t="s">
        <v>763</v>
      </c>
      <c r="AR128" s="68" t="s">
        <v>763</v>
      </c>
    </row>
    <row r="129" spans="1:48" x14ac:dyDescent="0.2">
      <c r="A129" t="s">
        <v>756</v>
      </c>
      <c r="B129" t="s">
        <v>292</v>
      </c>
      <c r="C129" t="s">
        <v>757</v>
      </c>
      <c r="E129" s="167">
        <v>43312</v>
      </c>
      <c r="F129" t="s">
        <v>289</v>
      </c>
      <c r="G129" t="s">
        <v>775</v>
      </c>
      <c r="H129">
        <v>0</v>
      </c>
      <c r="I129" t="s">
        <v>760</v>
      </c>
      <c r="J129" s="326">
        <v>0.42708333333333331</v>
      </c>
      <c r="K129">
        <v>2</v>
      </c>
      <c r="L129">
        <v>1</v>
      </c>
      <c r="M129" t="s">
        <v>809</v>
      </c>
      <c r="N129" t="s">
        <v>808</v>
      </c>
      <c r="O129" s="68">
        <v>22.8</v>
      </c>
      <c r="P129" s="68">
        <v>8.93</v>
      </c>
      <c r="Q129" s="68">
        <v>1</v>
      </c>
      <c r="R129" s="68">
        <v>0.95</v>
      </c>
      <c r="S129" s="68">
        <f t="shared" si="26"/>
        <v>0.97499999999999998</v>
      </c>
      <c r="T129" s="68">
        <v>1.25</v>
      </c>
      <c r="U129" s="76">
        <f t="shared" si="27"/>
        <v>0.78</v>
      </c>
      <c r="V129" s="68">
        <v>0.15</v>
      </c>
      <c r="W129" s="77">
        <v>0.27152777777777776</v>
      </c>
      <c r="X129" s="68">
        <v>24</v>
      </c>
      <c r="Y129" s="68">
        <v>4.2300000000000004</v>
      </c>
      <c r="Z129" s="320">
        <v>3.8996116836242063</v>
      </c>
      <c r="AA129" s="321">
        <v>0.48700000000000004</v>
      </c>
      <c r="AB129" s="171">
        <v>14.2</v>
      </c>
      <c r="AC129" s="171">
        <v>23.7</v>
      </c>
      <c r="AD129" s="68" t="s">
        <v>763</v>
      </c>
      <c r="AE129" s="68" t="s">
        <v>763</v>
      </c>
      <c r="AF129" s="68" t="s">
        <v>763</v>
      </c>
      <c r="AG129" s="68" t="s">
        <v>763</v>
      </c>
      <c r="AH129" s="68" t="s">
        <v>763</v>
      </c>
      <c r="AI129" s="68" t="s">
        <v>763</v>
      </c>
      <c r="AJ129" s="72" t="s">
        <v>763</v>
      </c>
      <c r="AK129" s="72" t="s">
        <v>763</v>
      </c>
      <c r="AL129" s="72" t="s">
        <v>763</v>
      </c>
      <c r="AM129" s="68" t="s">
        <v>763</v>
      </c>
      <c r="AN129" s="68" t="s">
        <v>763</v>
      </c>
      <c r="AO129" s="68" t="s">
        <v>763</v>
      </c>
      <c r="AP129" s="68" t="s">
        <v>763</v>
      </c>
      <c r="AQ129" s="68" t="s">
        <v>763</v>
      </c>
      <c r="AR129" s="68" t="s">
        <v>763</v>
      </c>
    </row>
    <row r="130" spans="1:48" x14ac:dyDescent="0.2">
      <c r="A130" t="s">
        <v>756</v>
      </c>
      <c r="B130" t="s">
        <v>292</v>
      </c>
      <c r="C130" t="s">
        <v>764</v>
      </c>
      <c r="E130" s="167">
        <v>43312</v>
      </c>
      <c r="F130" t="s">
        <v>289</v>
      </c>
      <c r="G130" t="s">
        <v>775</v>
      </c>
      <c r="H130">
        <v>0</v>
      </c>
      <c r="I130" t="s">
        <v>760</v>
      </c>
      <c r="J130" s="326">
        <v>0.42708333333333331</v>
      </c>
      <c r="K130">
        <v>2</v>
      </c>
      <c r="L130">
        <v>1</v>
      </c>
      <c r="M130" t="s">
        <v>809</v>
      </c>
      <c r="N130" t="s">
        <v>808</v>
      </c>
      <c r="O130" s="68">
        <v>22.8</v>
      </c>
      <c r="P130" s="68">
        <v>8.93</v>
      </c>
      <c r="Q130" s="68">
        <v>1</v>
      </c>
      <c r="R130" s="68">
        <v>0.95</v>
      </c>
      <c r="S130" s="68">
        <f t="shared" si="26"/>
        <v>0.97499999999999998</v>
      </c>
      <c r="T130" s="68">
        <v>1.25</v>
      </c>
      <c r="U130" s="76">
        <f t="shared" si="27"/>
        <v>0.78</v>
      </c>
      <c r="V130" s="68">
        <v>0.6</v>
      </c>
      <c r="W130" s="77">
        <v>0.27291666666666664</v>
      </c>
      <c r="X130" s="68">
        <v>26</v>
      </c>
      <c r="Y130" s="68">
        <v>4.16</v>
      </c>
      <c r="Z130" s="320">
        <v>3.5920359231676104</v>
      </c>
      <c r="AA130" s="321">
        <v>0.51200000000000001</v>
      </c>
      <c r="AB130" s="171">
        <v>26</v>
      </c>
      <c r="AC130" s="171">
        <v>41</v>
      </c>
      <c r="AD130" s="72">
        <v>0.76457798246390907</v>
      </c>
      <c r="AE130" s="72">
        <v>2.3386790720450512</v>
      </c>
      <c r="AF130" s="72">
        <v>0.80624315443592565</v>
      </c>
      <c r="AG130" s="75">
        <f>AE130+AF130</f>
        <v>3.1449222264809769</v>
      </c>
      <c r="AH130" s="75">
        <f>AI130-AG130</f>
        <v>25.967118589845558</v>
      </c>
      <c r="AI130" s="75">
        <v>29.112040816326534</v>
      </c>
      <c r="AJ130" s="72">
        <v>139.51119917872484</v>
      </c>
      <c r="AK130" s="72">
        <v>25.084926848228282</v>
      </c>
      <c r="AL130" s="72">
        <v>5.5615549538099751</v>
      </c>
      <c r="AM130" s="322">
        <f>AK130+AH130</f>
        <v>51.05204543807384</v>
      </c>
      <c r="AN130" s="322">
        <f>AH130+AF130+AE130+AK130</f>
        <v>54.196967664554819</v>
      </c>
      <c r="AO130" s="72">
        <v>9.2354936708860755</v>
      </c>
      <c r="AP130" s="72">
        <v>25.113412995780585</v>
      </c>
      <c r="AQ130" s="72">
        <v>0.26887300258230662</v>
      </c>
      <c r="AR130" s="72">
        <f>AO130+AP130</f>
        <v>34.348906666666664</v>
      </c>
    </row>
    <row r="131" spans="1:48" x14ac:dyDescent="0.2">
      <c r="A131" t="s">
        <v>756</v>
      </c>
      <c r="B131" t="s">
        <v>292</v>
      </c>
      <c r="C131" t="s">
        <v>765</v>
      </c>
      <c r="E131" s="167">
        <v>43312</v>
      </c>
      <c r="F131" t="s">
        <v>289</v>
      </c>
      <c r="G131" t="s">
        <v>775</v>
      </c>
      <c r="H131">
        <v>0</v>
      </c>
      <c r="I131" t="s">
        <v>760</v>
      </c>
      <c r="J131" s="326">
        <v>0.42708333333333331</v>
      </c>
      <c r="K131">
        <v>2</v>
      </c>
      <c r="L131">
        <v>1</v>
      </c>
      <c r="M131" t="s">
        <v>809</v>
      </c>
      <c r="N131" t="s">
        <v>808</v>
      </c>
      <c r="O131" s="68">
        <v>22.8</v>
      </c>
      <c r="P131" s="68">
        <v>8.93</v>
      </c>
      <c r="Q131" s="68">
        <v>1</v>
      </c>
      <c r="R131" s="68">
        <v>0.95</v>
      </c>
      <c r="S131" s="68">
        <f t="shared" si="26"/>
        <v>0.97499999999999998</v>
      </c>
      <c r="T131" s="68">
        <v>1.25</v>
      </c>
      <c r="U131" s="76">
        <f t="shared" si="27"/>
        <v>0.78</v>
      </c>
      <c r="V131" s="68">
        <v>0.75</v>
      </c>
      <c r="W131" s="77">
        <v>0.27430555555555552</v>
      </c>
      <c r="X131" s="68">
        <v>26.1</v>
      </c>
      <c r="Y131" s="68">
        <v>4.0599999999999996</v>
      </c>
      <c r="Z131" s="320">
        <v>3.5100093429513479</v>
      </c>
      <c r="AA131" s="321">
        <v>0.501</v>
      </c>
      <c r="AB131" s="171">
        <v>25.8</v>
      </c>
      <c r="AC131" s="171">
        <v>40.799999999999997</v>
      </c>
      <c r="AD131" s="68" t="s">
        <v>763</v>
      </c>
      <c r="AE131" s="68" t="s">
        <v>763</v>
      </c>
      <c r="AF131" s="68" t="s">
        <v>763</v>
      </c>
      <c r="AG131" s="68" t="s">
        <v>763</v>
      </c>
      <c r="AH131" s="68" t="s">
        <v>763</v>
      </c>
      <c r="AI131" s="68" t="s">
        <v>763</v>
      </c>
      <c r="AJ131" s="72" t="s">
        <v>763</v>
      </c>
      <c r="AK131" s="72" t="s">
        <v>763</v>
      </c>
      <c r="AL131" s="72" t="s">
        <v>763</v>
      </c>
      <c r="AM131" s="68" t="s">
        <v>763</v>
      </c>
      <c r="AN131" s="68" t="s">
        <v>763</v>
      </c>
      <c r="AO131" s="68" t="s">
        <v>763</v>
      </c>
      <c r="AP131" s="68" t="s">
        <v>763</v>
      </c>
      <c r="AQ131" s="68" t="s">
        <v>763</v>
      </c>
      <c r="AR131" s="68" t="s">
        <v>763</v>
      </c>
    </row>
    <row r="132" spans="1:48" x14ac:dyDescent="0.2">
      <c r="A132" t="s">
        <v>756</v>
      </c>
      <c r="B132" t="s">
        <v>293</v>
      </c>
      <c r="C132" t="s">
        <v>757</v>
      </c>
      <c r="E132" s="167">
        <v>43312</v>
      </c>
      <c r="F132" t="s">
        <v>777</v>
      </c>
      <c r="G132" t="s">
        <v>775</v>
      </c>
      <c r="H132">
        <v>1</v>
      </c>
      <c r="I132" t="s">
        <v>760</v>
      </c>
      <c r="J132" s="326">
        <v>0.42708333333333331</v>
      </c>
      <c r="K132">
        <v>2</v>
      </c>
      <c r="L132">
        <v>1</v>
      </c>
      <c r="M132" t="s">
        <v>761</v>
      </c>
      <c r="N132" t="s">
        <v>774</v>
      </c>
      <c r="O132" s="68">
        <v>23.9</v>
      </c>
      <c r="P132" s="68">
        <v>8.67</v>
      </c>
      <c r="Q132" s="68">
        <v>0.75</v>
      </c>
      <c r="R132" s="68">
        <v>0.75</v>
      </c>
      <c r="S132" s="68">
        <f t="shared" si="26"/>
        <v>0.75</v>
      </c>
      <c r="T132" s="68">
        <v>0.75</v>
      </c>
      <c r="U132" s="76">
        <f t="shared" si="27"/>
        <v>1</v>
      </c>
      <c r="V132" s="68">
        <v>0.15</v>
      </c>
      <c r="W132" s="77">
        <v>0.33333333333333331</v>
      </c>
      <c r="X132" s="68">
        <v>25.7</v>
      </c>
      <c r="Y132" s="68">
        <v>2.85</v>
      </c>
      <c r="Z132" s="320">
        <v>2.6181019982041649</v>
      </c>
      <c r="AA132" s="321">
        <v>0.36599999999999999</v>
      </c>
      <c r="AB132" s="171">
        <v>15</v>
      </c>
      <c r="AC132" s="171">
        <v>24.84</v>
      </c>
      <c r="AD132" s="68" t="s">
        <v>763</v>
      </c>
      <c r="AE132" s="68" t="s">
        <v>763</v>
      </c>
      <c r="AF132" s="68" t="s">
        <v>763</v>
      </c>
      <c r="AG132" s="68" t="s">
        <v>763</v>
      </c>
      <c r="AH132" s="68" t="s">
        <v>763</v>
      </c>
      <c r="AI132" s="68" t="s">
        <v>763</v>
      </c>
      <c r="AJ132" s="72" t="s">
        <v>763</v>
      </c>
      <c r="AK132" s="72" t="s">
        <v>763</v>
      </c>
      <c r="AL132" s="72" t="s">
        <v>763</v>
      </c>
      <c r="AM132" s="68" t="s">
        <v>763</v>
      </c>
      <c r="AN132" s="68" t="s">
        <v>763</v>
      </c>
      <c r="AO132" s="68" t="s">
        <v>763</v>
      </c>
      <c r="AP132" s="68" t="s">
        <v>763</v>
      </c>
      <c r="AQ132" s="68" t="s">
        <v>763</v>
      </c>
      <c r="AR132" s="68" t="s">
        <v>763</v>
      </c>
      <c r="AV132" s="324"/>
    </row>
    <row r="133" spans="1:48" x14ac:dyDescent="0.2">
      <c r="A133" t="s">
        <v>756</v>
      </c>
      <c r="B133" t="s">
        <v>293</v>
      </c>
      <c r="C133" t="s">
        <v>764</v>
      </c>
      <c r="E133" s="167">
        <v>43312</v>
      </c>
      <c r="F133" t="s">
        <v>777</v>
      </c>
      <c r="G133" t="s">
        <v>775</v>
      </c>
      <c r="H133">
        <v>1</v>
      </c>
      <c r="I133" t="s">
        <v>760</v>
      </c>
      <c r="J133" s="326">
        <v>0.42708333333333331</v>
      </c>
      <c r="K133">
        <v>2</v>
      </c>
      <c r="L133">
        <v>1</v>
      </c>
      <c r="M133" t="s">
        <v>761</v>
      </c>
      <c r="N133" t="s">
        <v>774</v>
      </c>
      <c r="O133" s="68">
        <v>23.9</v>
      </c>
      <c r="P133" s="68">
        <v>8.67</v>
      </c>
      <c r="Q133" s="68">
        <v>0.75</v>
      </c>
      <c r="R133" s="68">
        <v>0.75</v>
      </c>
      <c r="S133" s="68">
        <f t="shared" si="26"/>
        <v>0.75</v>
      </c>
      <c r="T133" s="68">
        <v>0.75</v>
      </c>
      <c r="U133" s="76">
        <f t="shared" si="27"/>
        <v>1</v>
      </c>
      <c r="V133" s="68">
        <v>0.32500000000000001</v>
      </c>
      <c r="W133" s="77">
        <v>0.3347222222222222</v>
      </c>
      <c r="X133" s="68">
        <v>27</v>
      </c>
      <c r="Y133" s="68">
        <v>4.6900000000000004</v>
      </c>
      <c r="Z133" s="320">
        <v>4.0926434682466075</v>
      </c>
      <c r="AA133" s="321">
        <v>0.58499999999999996</v>
      </c>
      <c r="AB133" s="171">
        <v>24.3</v>
      </c>
      <c r="AC133" s="171">
        <v>38.6</v>
      </c>
      <c r="AD133" s="72">
        <v>0.65271771448815086</v>
      </c>
      <c r="AE133" s="72">
        <v>1.0942033421068742</v>
      </c>
      <c r="AF133" s="72">
        <v>1.0799561883899234</v>
      </c>
      <c r="AG133" s="75">
        <f>AE133+AF133</f>
        <v>2.1741595304967976</v>
      </c>
      <c r="AH133" s="75">
        <f>AI133-AG133</f>
        <v>27.543748632768501</v>
      </c>
      <c r="AI133" s="75">
        <v>29.717908163265299</v>
      </c>
      <c r="AJ133" s="72">
        <v>128.56329393758779</v>
      </c>
      <c r="AK133" s="72">
        <v>22.40085085911781</v>
      </c>
      <c r="AL133" s="72">
        <v>5.7392147622490297</v>
      </c>
      <c r="AM133" s="322">
        <f>AK133+AH133</f>
        <v>49.944599491886308</v>
      </c>
      <c r="AN133" s="322">
        <f>AH133+AF133+AE133+AK133</f>
        <v>52.118759022383109</v>
      </c>
      <c r="AO133" s="72">
        <v>7.114683544303797</v>
      </c>
      <c r="AP133" s="72">
        <v>10.243543122362874</v>
      </c>
      <c r="AQ133" s="72">
        <v>0.40987387023619515</v>
      </c>
      <c r="AR133" s="72">
        <f>AO133+AP133</f>
        <v>17.35822666666667</v>
      </c>
      <c r="AV133" s="324"/>
    </row>
    <row r="134" spans="1:48" x14ac:dyDescent="0.2">
      <c r="A134" t="s">
        <v>756</v>
      </c>
      <c r="B134" t="s">
        <v>293</v>
      </c>
      <c r="C134" t="s">
        <v>765</v>
      </c>
      <c r="E134" s="167">
        <v>43312</v>
      </c>
      <c r="F134" t="s">
        <v>777</v>
      </c>
      <c r="G134" t="s">
        <v>775</v>
      </c>
      <c r="H134">
        <v>1</v>
      </c>
      <c r="I134" t="s">
        <v>760</v>
      </c>
      <c r="J134" s="326">
        <v>0.42708333333333331</v>
      </c>
      <c r="K134">
        <v>2</v>
      </c>
      <c r="L134">
        <v>1</v>
      </c>
      <c r="M134" t="s">
        <v>761</v>
      </c>
      <c r="N134" t="s">
        <v>774</v>
      </c>
      <c r="O134" s="68">
        <v>23.9</v>
      </c>
      <c r="P134" s="68">
        <v>8.67</v>
      </c>
      <c r="Q134" s="68">
        <v>0.75</v>
      </c>
      <c r="R134" s="68">
        <v>0.75</v>
      </c>
      <c r="S134" s="68">
        <f t="shared" si="26"/>
        <v>0.75</v>
      </c>
      <c r="T134" s="68">
        <v>0.75</v>
      </c>
      <c r="U134" s="76">
        <f t="shared" si="27"/>
        <v>1</v>
      </c>
      <c r="V134" s="68">
        <v>0.25</v>
      </c>
      <c r="W134" s="77">
        <v>0.33611111111111108</v>
      </c>
      <c r="X134" s="68">
        <v>27</v>
      </c>
      <c r="Y134" s="68">
        <v>4.6900000000000004</v>
      </c>
      <c r="Z134" s="320">
        <v>4.0926434682466075</v>
      </c>
      <c r="AA134" s="321">
        <v>0.58499999999999996</v>
      </c>
      <c r="AB134" s="171">
        <v>24.3</v>
      </c>
      <c r="AC134" s="171">
        <v>38.6</v>
      </c>
      <c r="AD134" s="68" t="s">
        <v>763</v>
      </c>
      <c r="AE134" s="68" t="s">
        <v>763</v>
      </c>
      <c r="AF134" s="68" t="s">
        <v>763</v>
      </c>
      <c r="AG134" s="68" t="s">
        <v>763</v>
      </c>
      <c r="AH134" s="68" t="s">
        <v>763</v>
      </c>
      <c r="AI134" s="68" t="s">
        <v>763</v>
      </c>
      <c r="AJ134" s="72" t="s">
        <v>763</v>
      </c>
      <c r="AK134" s="72" t="s">
        <v>763</v>
      </c>
      <c r="AL134" s="72" t="s">
        <v>763</v>
      </c>
      <c r="AM134" s="68" t="s">
        <v>763</v>
      </c>
      <c r="AN134" s="68" t="s">
        <v>763</v>
      </c>
      <c r="AO134" s="68" t="s">
        <v>763</v>
      </c>
      <c r="AP134" s="68" t="s">
        <v>763</v>
      </c>
      <c r="AQ134" s="68" t="s">
        <v>763</v>
      </c>
      <c r="AR134" s="68" t="s">
        <v>763</v>
      </c>
      <c r="AV134" s="324"/>
    </row>
    <row r="135" spans="1:48" x14ac:dyDescent="0.2">
      <c r="A135" t="s">
        <v>756</v>
      </c>
      <c r="B135" t="s">
        <v>295</v>
      </c>
      <c r="C135" t="s">
        <v>757</v>
      </c>
      <c r="E135" s="167">
        <v>43312</v>
      </c>
      <c r="F135" t="s">
        <v>777</v>
      </c>
      <c r="G135" t="s">
        <v>775</v>
      </c>
      <c r="H135">
        <v>1</v>
      </c>
      <c r="I135" t="s">
        <v>760</v>
      </c>
      <c r="J135" s="326">
        <v>0.42708333333333331</v>
      </c>
      <c r="K135">
        <v>2</v>
      </c>
      <c r="L135">
        <v>1</v>
      </c>
      <c r="M135" t="s">
        <v>809</v>
      </c>
      <c r="N135" t="s">
        <v>774</v>
      </c>
      <c r="O135" s="68">
        <v>24.6</v>
      </c>
      <c r="P135" s="68">
        <v>8.2200000000000006</v>
      </c>
      <c r="Q135" s="68">
        <v>1.6</v>
      </c>
      <c r="R135" s="68">
        <v>1.6</v>
      </c>
      <c r="S135" s="68">
        <v>1.6</v>
      </c>
      <c r="T135" s="68">
        <v>1.6</v>
      </c>
      <c r="U135" s="70">
        <v>1</v>
      </c>
      <c r="V135" s="68">
        <v>0.15</v>
      </c>
      <c r="W135" s="77">
        <v>0.3430555555555555</v>
      </c>
      <c r="X135" s="68">
        <v>26.8</v>
      </c>
      <c r="Y135" s="68">
        <v>2.95</v>
      </c>
      <c r="Z135" s="320">
        <v>2.6814547732855103</v>
      </c>
      <c r="AA135" s="321">
        <v>0.36399999999999999</v>
      </c>
      <c r="AB135" s="171">
        <v>17</v>
      </c>
      <c r="AC135" s="171">
        <v>27.92</v>
      </c>
      <c r="AD135" s="68" t="s">
        <v>763</v>
      </c>
      <c r="AE135" s="68" t="s">
        <v>763</v>
      </c>
      <c r="AF135" s="68" t="s">
        <v>763</v>
      </c>
      <c r="AG135" s="68" t="s">
        <v>763</v>
      </c>
      <c r="AH135" s="68" t="s">
        <v>763</v>
      </c>
      <c r="AI135" s="68" t="s">
        <v>763</v>
      </c>
      <c r="AJ135" s="72" t="s">
        <v>763</v>
      </c>
      <c r="AK135" s="72" t="s">
        <v>763</v>
      </c>
      <c r="AL135" s="72" t="s">
        <v>763</v>
      </c>
      <c r="AM135" s="68" t="s">
        <v>763</v>
      </c>
      <c r="AN135" s="68" t="s">
        <v>763</v>
      </c>
      <c r="AO135" s="68" t="s">
        <v>763</v>
      </c>
      <c r="AP135" s="68" t="s">
        <v>763</v>
      </c>
      <c r="AQ135" s="68" t="s">
        <v>763</v>
      </c>
      <c r="AR135" s="68" t="s">
        <v>763</v>
      </c>
      <c r="AV135" s="324"/>
    </row>
    <row r="136" spans="1:48" x14ac:dyDescent="0.2">
      <c r="A136" t="s">
        <v>756</v>
      </c>
      <c r="B136" t="s">
        <v>295</v>
      </c>
      <c r="C136" t="s">
        <v>764</v>
      </c>
      <c r="E136" s="167">
        <v>43312</v>
      </c>
      <c r="F136" t="s">
        <v>777</v>
      </c>
      <c r="G136" t="s">
        <v>775</v>
      </c>
      <c r="H136">
        <v>1</v>
      </c>
      <c r="I136" t="s">
        <v>760</v>
      </c>
      <c r="J136" s="326">
        <v>0.42708333333333331</v>
      </c>
      <c r="K136">
        <v>2</v>
      </c>
      <c r="L136">
        <v>1</v>
      </c>
      <c r="M136" t="s">
        <v>809</v>
      </c>
      <c r="N136" t="s">
        <v>774</v>
      </c>
      <c r="O136" s="68">
        <v>24.6</v>
      </c>
      <c r="P136" s="68">
        <v>8.2200000000000006</v>
      </c>
      <c r="Q136" s="68">
        <v>1.6</v>
      </c>
      <c r="R136" s="68">
        <v>1.6</v>
      </c>
      <c r="S136" s="68">
        <v>1.6</v>
      </c>
      <c r="T136" s="68">
        <v>1.6</v>
      </c>
      <c r="U136" s="70">
        <v>1</v>
      </c>
      <c r="V136" s="68">
        <v>0.55000000000000004</v>
      </c>
      <c r="W136" s="77">
        <v>0.3444444444444445</v>
      </c>
      <c r="X136" s="68">
        <v>27.1</v>
      </c>
      <c r="Y136" s="68">
        <v>4.01</v>
      </c>
      <c r="Z136" s="320">
        <v>3.4741878180963988</v>
      </c>
      <c r="AA136" s="321">
        <v>0.48699999999999999</v>
      </c>
      <c r="AB136" s="171">
        <v>25.6</v>
      </c>
      <c r="AC136" s="171">
        <v>40.5</v>
      </c>
      <c r="AD136" s="72">
        <v>0.82050811645178823</v>
      </c>
      <c r="AE136" s="72">
        <v>1.785578747628084</v>
      </c>
      <c r="AF136" s="72">
        <v>0.37984665936473166</v>
      </c>
      <c r="AG136" s="75">
        <f>AE136+AF136</f>
        <v>2.1654254069928158</v>
      </c>
      <c r="AH136" s="75">
        <f>AI136-AG136</f>
        <v>21.796742960354127</v>
      </c>
      <c r="AI136" s="75">
        <v>23.962168367346944</v>
      </c>
      <c r="AJ136" s="72">
        <v>175.48780602459985</v>
      </c>
      <c r="AK136" s="72">
        <v>32.046748944983563</v>
      </c>
      <c r="AL136" s="72">
        <v>5.4759940337745192</v>
      </c>
      <c r="AM136" s="322">
        <f>AK136+AH136</f>
        <v>53.843491905337686</v>
      </c>
      <c r="AN136" s="322">
        <f>AH136+AF136+AE136+AK136</f>
        <v>56.008917312330503</v>
      </c>
      <c r="AO136" s="72">
        <v>10.98470886075949</v>
      </c>
      <c r="AP136" s="72">
        <v>15.846197805907179</v>
      </c>
      <c r="AQ136" s="72">
        <v>0.40940505653528003</v>
      </c>
      <c r="AR136" s="72">
        <f>AO136+AP136</f>
        <v>26.830906666666671</v>
      </c>
      <c r="AV136" s="324"/>
    </row>
    <row r="137" spans="1:48" x14ac:dyDescent="0.2">
      <c r="A137" t="s">
        <v>756</v>
      </c>
      <c r="B137" t="s">
        <v>295</v>
      </c>
      <c r="C137" t="s">
        <v>765</v>
      </c>
      <c r="E137" s="167">
        <v>43312</v>
      </c>
      <c r="F137" t="s">
        <v>777</v>
      </c>
      <c r="G137" t="s">
        <v>775</v>
      </c>
      <c r="H137">
        <v>1</v>
      </c>
      <c r="I137" t="s">
        <v>760</v>
      </c>
      <c r="J137" s="326">
        <v>0.42708333333333331</v>
      </c>
      <c r="K137">
        <v>2</v>
      </c>
      <c r="L137">
        <v>1</v>
      </c>
      <c r="M137" t="s">
        <v>809</v>
      </c>
      <c r="N137" t="s">
        <v>774</v>
      </c>
      <c r="O137" s="68">
        <v>24.6</v>
      </c>
      <c r="P137" s="68">
        <v>8.2200000000000006</v>
      </c>
      <c r="Q137" s="68">
        <v>1.6</v>
      </c>
      <c r="R137" s="68">
        <v>1.6</v>
      </c>
      <c r="S137" s="68">
        <v>1.6</v>
      </c>
      <c r="T137" s="68">
        <v>1.6</v>
      </c>
      <c r="U137" s="70">
        <v>1</v>
      </c>
      <c r="V137" s="68">
        <v>0.6</v>
      </c>
      <c r="W137" s="77">
        <v>0.34513888888888888</v>
      </c>
      <c r="X137" s="68">
        <v>27.1</v>
      </c>
      <c r="Y137" s="68">
        <v>4.01</v>
      </c>
      <c r="Z137" s="320">
        <v>3.4722418611966499</v>
      </c>
      <c r="AA137" s="321" t="s">
        <v>761</v>
      </c>
      <c r="AB137" s="171">
        <v>25.7</v>
      </c>
      <c r="AC137" s="171">
        <v>40.5</v>
      </c>
      <c r="AD137" s="68" t="s">
        <v>763</v>
      </c>
      <c r="AE137" s="68" t="s">
        <v>763</v>
      </c>
      <c r="AF137" s="68" t="s">
        <v>763</v>
      </c>
      <c r="AG137" s="68" t="s">
        <v>763</v>
      </c>
      <c r="AH137" s="68" t="s">
        <v>763</v>
      </c>
      <c r="AI137" s="68" t="s">
        <v>763</v>
      </c>
      <c r="AJ137" s="72" t="s">
        <v>763</v>
      </c>
      <c r="AK137" s="72" t="s">
        <v>763</v>
      </c>
      <c r="AL137" s="72" t="s">
        <v>763</v>
      </c>
      <c r="AM137" s="68" t="s">
        <v>763</v>
      </c>
      <c r="AN137" s="68" t="s">
        <v>763</v>
      </c>
      <c r="AO137" s="68" t="s">
        <v>763</v>
      </c>
      <c r="AP137" s="68" t="s">
        <v>763</v>
      </c>
      <c r="AQ137" s="68" t="s">
        <v>763</v>
      </c>
      <c r="AR137" s="68" t="s">
        <v>763</v>
      </c>
      <c r="AV137" s="324"/>
    </row>
    <row r="138" spans="1:48" x14ac:dyDescent="0.2">
      <c r="A138" t="s">
        <v>756</v>
      </c>
      <c r="B138" t="s">
        <v>297</v>
      </c>
      <c r="C138" t="s">
        <v>757</v>
      </c>
      <c r="E138" s="167">
        <v>43312</v>
      </c>
      <c r="F138" t="s">
        <v>777</v>
      </c>
      <c r="G138" t="s">
        <v>775</v>
      </c>
      <c r="H138">
        <v>1</v>
      </c>
      <c r="I138" t="s">
        <v>760</v>
      </c>
      <c r="J138" s="326">
        <v>0.42708333333333331</v>
      </c>
      <c r="K138">
        <v>2</v>
      </c>
      <c r="L138">
        <v>1</v>
      </c>
      <c r="M138" t="s">
        <v>809</v>
      </c>
      <c r="N138" t="s">
        <v>810</v>
      </c>
      <c r="O138" s="68">
        <v>23.9</v>
      </c>
      <c r="P138" s="68">
        <v>8.2899999999999991</v>
      </c>
      <c r="Q138" s="68">
        <v>0.85</v>
      </c>
      <c r="R138" s="68">
        <v>0.8</v>
      </c>
      <c r="S138" s="68">
        <f t="shared" ref="S138:S144" si="28">AVERAGE(Q138:R138)</f>
        <v>0.82499999999999996</v>
      </c>
      <c r="T138" s="68">
        <v>0.9</v>
      </c>
      <c r="U138" s="76">
        <f t="shared" ref="U138:U144" si="29">S138/T138</f>
        <v>0.91666666666666663</v>
      </c>
      <c r="V138" s="68">
        <v>0.15</v>
      </c>
      <c r="W138" s="77">
        <v>0.3576388888888889</v>
      </c>
      <c r="X138" s="68">
        <v>26.5</v>
      </c>
      <c r="Y138" s="68">
        <v>3.51</v>
      </c>
      <c r="Z138" s="320">
        <v>3.1346858742253554</v>
      </c>
      <c r="AA138" s="321">
        <v>0.44600000000000001</v>
      </c>
      <c r="AB138" s="171">
        <v>20.100000000000001</v>
      </c>
      <c r="AC138" s="171">
        <v>32.5</v>
      </c>
      <c r="AD138" s="68" t="s">
        <v>763</v>
      </c>
      <c r="AE138" s="68" t="s">
        <v>763</v>
      </c>
      <c r="AF138" s="68" t="s">
        <v>763</v>
      </c>
      <c r="AG138" s="68" t="s">
        <v>763</v>
      </c>
      <c r="AH138" s="68" t="s">
        <v>763</v>
      </c>
      <c r="AI138" s="68" t="s">
        <v>763</v>
      </c>
      <c r="AJ138" s="72" t="s">
        <v>763</v>
      </c>
      <c r="AK138" s="72" t="s">
        <v>763</v>
      </c>
      <c r="AL138" s="72" t="s">
        <v>763</v>
      </c>
      <c r="AM138" s="68" t="s">
        <v>763</v>
      </c>
      <c r="AN138" s="68" t="s">
        <v>763</v>
      </c>
      <c r="AO138" s="68" t="s">
        <v>763</v>
      </c>
      <c r="AP138" s="68" t="s">
        <v>763</v>
      </c>
      <c r="AQ138" s="68" t="s">
        <v>763</v>
      </c>
      <c r="AR138" s="68" t="s">
        <v>763</v>
      </c>
      <c r="AV138" s="324"/>
    </row>
    <row r="139" spans="1:48" x14ac:dyDescent="0.2">
      <c r="A139" t="s">
        <v>756</v>
      </c>
      <c r="B139" t="s">
        <v>297</v>
      </c>
      <c r="C139" t="s">
        <v>764</v>
      </c>
      <c r="E139" s="167">
        <v>43312</v>
      </c>
      <c r="F139" t="s">
        <v>777</v>
      </c>
      <c r="G139" t="s">
        <v>775</v>
      </c>
      <c r="H139">
        <v>1</v>
      </c>
      <c r="I139" t="s">
        <v>760</v>
      </c>
      <c r="J139" s="326">
        <v>0.42708333333333331</v>
      </c>
      <c r="K139">
        <v>2</v>
      </c>
      <c r="L139">
        <v>1</v>
      </c>
      <c r="M139" t="s">
        <v>809</v>
      </c>
      <c r="N139" t="s">
        <v>810</v>
      </c>
      <c r="O139" s="68">
        <v>23.9</v>
      </c>
      <c r="P139" s="68">
        <v>8.2899999999999991</v>
      </c>
      <c r="Q139" s="68">
        <v>0.85</v>
      </c>
      <c r="R139" s="68">
        <v>0.8</v>
      </c>
      <c r="S139" s="68">
        <f t="shared" si="28"/>
        <v>0.82499999999999996</v>
      </c>
      <c r="T139" s="68">
        <v>0.9</v>
      </c>
      <c r="U139" s="76">
        <f t="shared" si="29"/>
        <v>0.91666666666666663</v>
      </c>
      <c r="V139" s="68">
        <v>0.45</v>
      </c>
      <c r="W139" s="77">
        <v>0.35902777777777778</v>
      </c>
      <c r="X139" s="68">
        <v>26.9</v>
      </c>
      <c r="Y139" s="68">
        <v>3.73</v>
      </c>
      <c r="Z139" s="320">
        <v>3.2345841740662338</v>
      </c>
      <c r="AA139" s="321">
        <v>0.45500000000000002</v>
      </c>
      <c r="AB139" s="171">
        <v>25.4</v>
      </c>
      <c r="AC139" s="171">
        <v>40.299999999999997</v>
      </c>
      <c r="AD139" s="72">
        <v>0.93236838442754655</v>
      </c>
      <c r="AE139" s="72">
        <v>2.0160372161351532</v>
      </c>
      <c r="AF139" s="72">
        <v>0.30257393209200439</v>
      </c>
      <c r="AG139" s="75">
        <f>AE139+AF139</f>
        <v>2.3186111482271574</v>
      </c>
      <c r="AH139" s="75">
        <f>AI139-AG139</f>
        <v>22.55235823952794</v>
      </c>
      <c r="AI139" s="75">
        <v>24.8709693877551</v>
      </c>
      <c r="AJ139" s="72">
        <v>141.96988754131769</v>
      </c>
      <c r="AK139" s="72">
        <v>25.985210669575746</v>
      </c>
      <c r="AL139" s="72">
        <v>5.4634880335043903</v>
      </c>
      <c r="AM139" s="322">
        <f>AK139+AH139</f>
        <v>48.537568909103683</v>
      </c>
      <c r="AN139" s="322">
        <f>AH139+AF139+AE139+AK139</f>
        <v>50.856180057330846</v>
      </c>
      <c r="AO139" s="72">
        <v>8.7823291139240514</v>
      </c>
      <c r="AP139" s="72">
        <v>13.129657552742616</v>
      </c>
      <c r="AQ139" s="72">
        <v>0.40080022170167062</v>
      </c>
      <c r="AR139" s="72">
        <f>AO139+AP139</f>
        <v>21.911986666666667</v>
      </c>
      <c r="AV139" s="324"/>
    </row>
    <row r="140" spans="1:48" x14ac:dyDescent="0.2">
      <c r="A140" t="s">
        <v>756</v>
      </c>
      <c r="B140" t="s">
        <v>297</v>
      </c>
      <c r="C140" t="s">
        <v>765</v>
      </c>
      <c r="E140" s="167">
        <v>43312</v>
      </c>
      <c r="F140" t="s">
        <v>777</v>
      </c>
      <c r="G140" t="s">
        <v>775</v>
      </c>
      <c r="H140">
        <v>1</v>
      </c>
      <c r="I140" t="s">
        <v>760</v>
      </c>
      <c r="J140" s="326">
        <v>0.42708333333333331</v>
      </c>
      <c r="K140">
        <v>2</v>
      </c>
      <c r="L140">
        <v>1</v>
      </c>
      <c r="M140" t="s">
        <v>809</v>
      </c>
      <c r="N140" t="s">
        <v>810</v>
      </c>
      <c r="O140" s="68">
        <v>23.9</v>
      </c>
      <c r="P140" s="68">
        <v>8.2899999999999991</v>
      </c>
      <c r="Q140" s="68">
        <v>0.85</v>
      </c>
      <c r="R140" s="68">
        <v>0.8</v>
      </c>
      <c r="S140" s="68">
        <f t="shared" si="28"/>
        <v>0.82499999999999996</v>
      </c>
      <c r="T140" s="68">
        <v>0.9</v>
      </c>
      <c r="U140" s="76">
        <f t="shared" si="29"/>
        <v>0.91666666666666663</v>
      </c>
      <c r="V140" s="68">
        <v>0.4</v>
      </c>
      <c r="W140" s="77">
        <v>0.36041666666666666</v>
      </c>
      <c r="X140" s="68">
        <v>26.9</v>
      </c>
      <c r="Y140" s="68">
        <v>3.73</v>
      </c>
      <c r="Z140" s="320">
        <v>3.2327699049234795</v>
      </c>
      <c r="AA140" s="321">
        <v>0.45500000000000002</v>
      </c>
      <c r="AB140" s="171">
        <v>25.5</v>
      </c>
      <c r="AC140" s="171">
        <v>40.299999999999997</v>
      </c>
      <c r="AD140" s="68" t="s">
        <v>763</v>
      </c>
      <c r="AE140" s="68" t="s">
        <v>763</v>
      </c>
      <c r="AF140" s="68" t="s">
        <v>763</v>
      </c>
      <c r="AG140" s="68" t="s">
        <v>763</v>
      </c>
      <c r="AH140" s="68" t="s">
        <v>763</v>
      </c>
      <c r="AI140" s="68" t="s">
        <v>763</v>
      </c>
      <c r="AJ140" s="72" t="s">
        <v>763</v>
      </c>
      <c r="AK140" s="72" t="s">
        <v>763</v>
      </c>
      <c r="AL140" s="72" t="s">
        <v>763</v>
      </c>
      <c r="AM140" s="68" t="s">
        <v>763</v>
      </c>
      <c r="AN140" s="68" t="s">
        <v>763</v>
      </c>
      <c r="AO140" s="68" t="s">
        <v>763</v>
      </c>
      <c r="AP140" s="68" t="s">
        <v>763</v>
      </c>
      <c r="AQ140" s="68" t="s">
        <v>763</v>
      </c>
      <c r="AR140" s="68" t="s">
        <v>763</v>
      </c>
      <c r="AV140" s="324"/>
    </row>
    <row r="141" spans="1:48" x14ac:dyDescent="0.2">
      <c r="A141" t="s">
        <v>756</v>
      </c>
      <c r="B141" t="s">
        <v>299</v>
      </c>
      <c r="C141" t="s">
        <v>757</v>
      </c>
      <c r="D141" t="s">
        <v>781</v>
      </c>
      <c r="E141" s="167">
        <v>43312</v>
      </c>
      <c r="F141" t="s">
        <v>777</v>
      </c>
      <c r="G141" t="s">
        <v>811</v>
      </c>
      <c r="H141">
        <v>1</v>
      </c>
      <c r="I141" t="s">
        <v>760</v>
      </c>
      <c r="J141" t="s">
        <v>761</v>
      </c>
      <c r="K141">
        <v>1</v>
      </c>
      <c r="L141">
        <v>1</v>
      </c>
      <c r="M141" t="s">
        <v>812</v>
      </c>
      <c r="N141" t="s">
        <v>813</v>
      </c>
      <c r="O141" s="68" t="s">
        <v>761</v>
      </c>
      <c r="P141" s="68" t="s">
        <v>761</v>
      </c>
      <c r="Q141" s="68">
        <v>1.5</v>
      </c>
      <c r="R141" s="68">
        <v>1.5</v>
      </c>
      <c r="S141" s="68">
        <f t="shared" si="28"/>
        <v>1.5</v>
      </c>
      <c r="T141" s="68">
        <v>1.7</v>
      </c>
      <c r="U141" s="76">
        <f t="shared" si="29"/>
        <v>0.88235294117647056</v>
      </c>
      <c r="V141" s="68">
        <v>0.15</v>
      </c>
      <c r="W141" s="77">
        <v>0.33749999999999997</v>
      </c>
      <c r="X141" s="68">
        <v>25.1</v>
      </c>
      <c r="Y141" s="68">
        <v>4.04</v>
      </c>
      <c r="Z141" s="320">
        <v>3.6080626416297692</v>
      </c>
      <c r="AA141" s="321">
        <v>0.50782101733912421</v>
      </c>
      <c r="AB141" s="171">
        <v>19.899999999999999</v>
      </c>
      <c r="AC141" s="171">
        <v>32.299999999999997</v>
      </c>
      <c r="AD141" s="68" t="s">
        <v>763</v>
      </c>
      <c r="AE141" s="68" t="s">
        <v>763</v>
      </c>
      <c r="AF141" s="68" t="s">
        <v>763</v>
      </c>
      <c r="AG141" s="68" t="s">
        <v>763</v>
      </c>
      <c r="AH141" s="68" t="s">
        <v>763</v>
      </c>
      <c r="AI141" s="68" t="s">
        <v>763</v>
      </c>
      <c r="AJ141" s="72" t="s">
        <v>763</v>
      </c>
      <c r="AK141" s="72" t="s">
        <v>763</v>
      </c>
      <c r="AL141" s="72" t="s">
        <v>763</v>
      </c>
      <c r="AM141" s="68" t="s">
        <v>763</v>
      </c>
      <c r="AN141" s="68" t="s">
        <v>763</v>
      </c>
      <c r="AO141" s="68" t="s">
        <v>763</v>
      </c>
      <c r="AP141" s="68" t="s">
        <v>763</v>
      </c>
      <c r="AQ141" s="68" t="s">
        <v>763</v>
      </c>
      <c r="AR141" s="68" t="s">
        <v>763</v>
      </c>
      <c r="AV141" s="324"/>
    </row>
    <row r="142" spans="1:48" x14ac:dyDescent="0.2">
      <c r="A142" t="s">
        <v>756</v>
      </c>
      <c r="B142" t="s">
        <v>299</v>
      </c>
      <c r="C142" t="s">
        <v>757</v>
      </c>
      <c r="D142" t="s">
        <v>785</v>
      </c>
      <c r="E142" s="167">
        <v>43312</v>
      </c>
      <c r="F142" t="s">
        <v>777</v>
      </c>
      <c r="G142" t="s">
        <v>811</v>
      </c>
      <c r="H142">
        <v>1</v>
      </c>
      <c r="I142" t="s">
        <v>760</v>
      </c>
      <c r="J142" t="s">
        <v>761</v>
      </c>
      <c r="K142">
        <v>1</v>
      </c>
      <c r="L142">
        <v>1</v>
      </c>
      <c r="M142" t="s">
        <v>812</v>
      </c>
      <c r="N142" t="s">
        <v>813</v>
      </c>
      <c r="O142" s="68" t="s">
        <v>761</v>
      </c>
      <c r="P142" s="68" t="s">
        <v>761</v>
      </c>
      <c r="Q142" s="68">
        <v>1.5</v>
      </c>
      <c r="R142" s="68">
        <v>1.5</v>
      </c>
      <c r="S142" s="68">
        <f t="shared" si="28"/>
        <v>1.5</v>
      </c>
      <c r="T142" s="68">
        <v>1.7</v>
      </c>
      <c r="U142" s="76">
        <f t="shared" si="29"/>
        <v>0.88235294117647056</v>
      </c>
      <c r="V142" s="68">
        <v>0.15</v>
      </c>
      <c r="W142" s="77">
        <v>0.33749999999999997</v>
      </c>
      <c r="X142" s="68">
        <v>25.1</v>
      </c>
      <c r="Y142" s="68">
        <v>4.04</v>
      </c>
      <c r="Z142" s="320">
        <v>3.5794745943184614</v>
      </c>
      <c r="AA142" s="321">
        <v>0.50379735901848877</v>
      </c>
      <c r="AB142" s="171">
        <v>21.3</v>
      </c>
      <c r="AC142" s="171">
        <v>34.299999999999997</v>
      </c>
      <c r="AD142" s="68" t="s">
        <v>763</v>
      </c>
      <c r="AE142" s="68" t="s">
        <v>763</v>
      </c>
      <c r="AF142" s="68" t="s">
        <v>763</v>
      </c>
      <c r="AG142" s="68" t="s">
        <v>763</v>
      </c>
      <c r="AH142" s="68" t="s">
        <v>763</v>
      </c>
      <c r="AI142" s="68" t="s">
        <v>763</v>
      </c>
      <c r="AJ142" s="72" t="s">
        <v>763</v>
      </c>
      <c r="AK142" s="72" t="s">
        <v>763</v>
      </c>
      <c r="AL142" s="72" t="s">
        <v>763</v>
      </c>
      <c r="AM142" s="68" t="s">
        <v>763</v>
      </c>
      <c r="AN142" s="68" t="s">
        <v>763</v>
      </c>
      <c r="AO142" s="68" t="s">
        <v>763</v>
      </c>
      <c r="AP142" s="68" t="s">
        <v>763</v>
      </c>
      <c r="AQ142" s="68" t="s">
        <v>763</v>
      </c>
      <c r="AR142" s="68" t="s">
        <v>763</v>
      </c>
      <c r="AV142" s="324"/>
    </row>
    <row r="143" spans="1:48" x14ac:dyDescent="0.2">
      <c r="A143" t="s">
        <v>756</v>
      </c>
      <c r="B143" t="s">
        <v>299</v>
      </c>
      <c r="C143" t="s">
        <v>764</v>
      </c>
      <c r="D143" t="s">
        <v>781</v>
      </c>
      <c r="E143" s="167">
        <v>43312</v>
      </c>
      <c r="F143" t="s">
        <v>777</v>
      </c>
      <c r="G143" t="s">
        <v>811</v>
      </c>
      <c r="H143">
        <v>1</v>
      </c>
      <c r="I143" t="s">
        <v>760</v>
      </c>
      <c r="J143" t="s">
        <v>761</v>
      </c>
      <c r="K143">
        <v>1</v>
      </c>
      <c r="L143">
        <v>1</v>
      </c>
      <c r="M143" t="s">
        <v>812</v>
      </c>
      <c r="N143" t="s">
        <v>813</v>
      </c>
      <c r="O143" s="68" t="s">
        <v>761</v>
      </c>
      <c r="P143" s="68" t="s">
        <v>761</v>
      </c>
      <c r="Q143" s="68">
        <v>1.5</v>
      </c>
      <c r="R143" s="68">
        <v>1.5</v>
      </c>
      <c r="S143" s="68">
        <f t="shared" si="28"/>
        <v>1.5</v>
      </c>
      <c r="T143" s="68">
        <v>1.7</v>
      </c>
      <c r="U143" s="76">
        <f t="shared" si="29"/>
        <v>0.88235294117647056</v>
      </c>
      <c r="V143" s="68">
        <v>0.75</v>
      </c>
      <c r="W143" s="77">
        <v>0.34375</v>
      </c>
      <c r="X143" s="68">
        <v>26.6</v>
      </c>
      <c r="Y143" s="68">
        <v>4.1500000000000004</v>
      </c>
      <c r="Z143" s="320">
        <v>3.59368335066962</v>
      </c>
      <c r="AA143" s="321">
        <v>0.50579718713181387</v>
      </c>
      <c r="AB143" s="171">
        <v>25.6</v>
      </c>
      <c r="AC143" s="171">
        <v>40.5</v>
      </c>
      <c r="AD143" s="72">
        <v>0.87643825043966739</v>
      </c>
      <c r="AE143" s="72">
        <v>2.5000000000000001E-2</v>
      </c>
      <c r="AF143" s="72">
        <v>0.24578313253012052</v>
      </c>
      <c r="AG143" s="75">
        <f>AE143+AF143</f>
        <v>0.27078313253012054</v>
      </c>
      <c r="AH143" s="75">
        <f t="shared" ref="AH143:AH144" si="30">AI143-AG143</f>
        <v>18.450632683796414</v>
      </c>
      <c r="AI143" s="75">
        <v>18.721415816326534</v>
      </c>
      <c r="AJ143" s="72">
        <v>101.01852501197006</v>
      </c>
      <c r="AK143" s="72">
        <v>17.178086330307018</v>
      </c>
      <c r="AL143" s="72">
        <v>5.8806623199782573</v>
      </c>
      <c r="AM143" s="322">
        <f>AK143+AH143</f>
        <v>35.628719014103432</v>
      </c>
      <c r="AN143" s="322">
        <f>AH143+AF143+AE143+AK143</f>
        <v>35.899502146633552</v>
      </c>
      <c r="AO143" s="72">
        <v>3.009012658227848</v>
      </c>
      <c r="AP143" s="72">
        <v>13.611734008438825</v>
      </c>
      <c r="AQ143" s="72">
        <v>0.18103955968852464</v>
      </c>
      <c r="AR143" s="72">
        <f t="shared" ref="AR143:AR144" si="31">AO143+AP143</f>
        <v>16.620746666666673</v>
      </c>
      <c r="AV143" s="324"/>
    </row>
    <row r="144" spans="1:48" x14ac:dyDescent="0.2">
      <c r="A144" t="s">
        <v>756</v>
      </c>
      <c r="B144" t="s">
        <v>299</v>
      </c>
      <c r="C144" t="s">
        <v>764</v>
      </c>
      <c r="D144" t="s">
        <v>785</v>
      </c>
      <c r="E144" s="167">
        <v>43312</v>
      </c>
      <c r="F144" t="s">
        <v>777</v>
      </c>
      <c r="G144" t="s">
        <v>811</v>
      </c>
      <c r="H144">
        <v>1</v>
      </c>
      <c r="I144" t="s">
        <v>760</v>
      </c>
      <c r="J144" t="s">
        <v>761</v>
      </c>
      <c r="K144">
        <v>1</v>
      </c>
      <c r="L144">
        <v>1</v>
      </c>
      <c r="M144" t="s">
        <v>812</v>
      </c>
      <c r="N144" t="s">
        <v>813</v>
      </c>
      <c r="O144" s="68" t="s">
        <v>761</v>
      </c>
      <c r="P144" s="68" t="s">
        <v>761</v>
      </c>
      <c r="Q144" s="68">
        <v>1.5</v>
      </c>
      <c r="R144" s="68">
        <v>1.5</v>
      </c>
      <c r="S144" s="68">
        <f t="shared" si="28"/>
        <v>1.5</v>
      </c>
      <c r="T144" s="68">
        <v>1.7</v>
      </c>
      <c r="U144" s="76">
        <f t="shared" si="29"/>
        <v>0.88235294117647056</v>
      </c>
      <c r="V144" s="68">
        <v>0.75</v>
      </c>
      <c r="W144" s="77">
        <v>0.34375</v>
      </c>
      <c r="X144" s="68">
        <v>26.6</v>
      </c>
      <c r="Y144" s="68">
        <v>4.1500000000000004</v>
      </c>
      <c r="Z144" s="320">
        <v>3.5957043921888299</v>
      </c>
      <c r="AA144" s="321">
        <v>0.5060816409959259</v>
      </c>
      <c r="AB144" s="171">
        <v>25.5</v>
      </c>
      <c r="AC144" s="171">
        <v>40.299999999999997</v>
      </c>
      <c r="AD144" s="72">
        <v>0.87643825043966739</v>
      </c>
      <c r="AE144" s="72">
        <v>2.5000000000000001E-2</v>
      </c>
      <c r="AF144" s="72">
        <v>0.241594</v>
      </c>
      <c r="AG144" s="75">
        <f>AE144+AF144</f>
        <v>0.266594</v>
      </c>
      <c r="AH144" s="75">
        <f t="shared" si="30"/>
        <v>16.803836</v>
      </c>
      <c r="AI144" s="75">
        <v>17.070430000000002</v>
      </c>
      <c r="AJ144" s="72">
        <v>97.112739321382008</v>
      </c>
      <c r="AK144" s="72">
        <v>17.013686675974</v>
      </c>
      <c r="AL144" s="72">
        <v>5.7079186404978568</v>
      </c>
      <c r="AM144" s="322">
        <f>AK144+AH144</f>
        <v>33.817522675974004</v>
      </c>
      <c r="AN144" s="322">
        <f>AH144+AF144+AE144+AK144</f>
        <v>34.084116675974002</v>
      </c>
      <c r="AO144" s="72">
        <v>4.1328607594936706</v>
      </c>
      <c r="AP144" s="72">
        <v>10.676405907172995</v>
      </c>
      <c r="AQ144" s="72">
        <v>0.27907261395975069</v>
      </c>
      <c r="AR144" s="72">
        <f t="shared" si="31"/>
        <v>14.809266666666666</v>
      </c>
      <c r="AV144" s="324"/>
    </row>
    <row r="145" spans="1:48" x14ac:dyDescent="0.2">
      <c r="A145" t="s">
        <v>756</v>
      </c>
      <c r="B145" t="s">
        <v>299</v>
      </c>
      <c r="C145" t="s">
        <v>765</v>
      </c>
      <c r="D145" t="s">
        <v>781</v>
      </c>
      <c r="E145" s="167">
        <v>43312</v>
      </c>
      <c r="F145" t="s">
        <v>777</v>
      </c>
      <c r="G145" t="s">
        <v>811</v>
      </c>
      <c r="H145">
        <v>1</v>
      </c>
      <c r="I145" t="s">
        <v>760</v>
      </c>
      <c r="J145" t="s">
        <v>761</v>
      </c>
      <c r="K145">
        <v>1</v>
      </c>
      <c r="L145">
        <v>1</v>
      </c>
      <c r="M145" t="s">
        <v>812</v>
      </c>
      <c r="N145" t="s">
        <v>813</v>
      </c>
      <c r="O145" s="68" t="s">
        <v>761</v>
      </c>
      <c r="P145" s="68" t="s">
        <v>761</v>
      </c>
      <c r="Q145" s="68">
        <v>1.5</v>
      </c>
      <c r="R145" s="68">
        <v>1.5</v>
      </c>
      <c r="S145" s="68">
        <f>AVERAGE(Q145:R145)</f>
        <v>1.5</v>
      </c>
      <c r="T145" s="68">
        <v>1.7</v>
      </c>
      <c r="U145" s="76">
        <f>S145/T145</f>
        <v>0.88235294117647056</v>
      </c>
      <c r="V145" s="68">
        <v>1.5</v>
      </c>
      <c r="W145" s="77">
        <v>0.3520833333333333</v>
      </c>
      <c r="X145" s="68">
        <v>26.3</v>
      </c>
      <c r="Y145" s="68">
        <v>4.6399999999999997</v>
      </c>
      <c r="Z145" s="320">
        <v>3.9561411839624863</v>
      </c>
      <c r="AA145" s="321">
        <v>0.5568117409041331</v>
      </c>
      <c r="AB145" s="171">
        <v>28.3</v>
      </c>
      <c r="AC145" s="171">
        <v>44.2</v>
      </c>
      <c r="AD145" s="68" t="s">
        <v>763</v>
      </c>
      <c r="AE145" s="68" t="s">
        <v>763</v>
      </c>
      <c r="AF145" s="68" t="s">
        <v>763</v>
      </c>
      <c r="AG145" s="68" t="s">
        <v>763</v>
      </c>
      <c r="AH145" s="68" t="s">
        <v>763</v>
      </c>
      <c r="AI145" s="68" t="s">
        <v>763</v>
      </c>
      <c r="AJ145" s="72" t="s">
        <v>763</v>
      </c>
      <c r="AK145" s="72" t="s">
        <v>763</v>
      </c>
      <c r="AL145" s="72" t="s">
        <v>763</v>
      </c>
      <c r="AM145" s="68" t="s">
        <v>763</v>
      </c>
      <c r="AN145" s="68" t="s">
        <v>763</v>
      </c>
      <c r="AO145" s="68" t="s">
        <v>763</v>
      </c>
      <c r="AP145" s="68" t="s">
        <v>763</v>
      </c>
      <c r="AQ145" s="68" t="s">
        <v>763</v>
      </c>
      <c r="AR145" s="68" t="s">
        <v>763</v>
      </c>
      <c r="AV145" s="324"/>
    </row>
    <row r="146" spans="1:48" x14ac:dyDescent="0.2">
      <c r="A146" t="s">
        <v>756</v>
      </c>
      <c r="B146" t="s">
        <v>299</v>
      </c>
      <c r="C146" t="s">
        <v>765</v>
      </c>
      <c r="D146" t="s">
        <v>785</v>
      </c>
      <c r="E146" s="167">
        <v>43312</v>
      </c>
      <c r="F146" t="s">
        <v>777</v>
      </c>
      <c r="G146" t="s">
        <v>811</v>
      </c>
      <c r="H146">
        <v>1</v>
      </c>
      <c r="I146" t="s">
        <v>760</v>
      </c>
      <c r="J146" t="s">
        <v>761</v>
      </c>
      <c r="K146">
        <v>1</v>
      </c>
      <c r="L146">
        <v>1</v>
      </c>
      <c r="M146" t="s">
        <v>812</v>
      </c>
      <c r="N146" t="s">
        <v>813</v>
      </c>
      <c r="O146" s="68" t="s">
        <v>761</v>
      </c>
      <c r="P146" s="68" t="s">
        <v>761</v>
      </c>
      <c r="Q146" s="68">
        <v>1.5</v>
      </c>
      <c r="R146" s="68">
        <v>1.5</v>
      </c>
      <c r="S146" s="68">
        <f t="shared" ref="S146:S167" si="32">AVERAGE(Q146:R146)</f>
        <v>1.5</v>
      </c>
      <c r="T146" s="68">
        <v>1.7</v>
      </c>
      <c r="U146" s="76">
        <f t="shared" ref="U146:U167" si="33">S146/T146</f>
        <v>0.88235294117647056</v>
      </c>
      <c r="V146" s="68">
        <v>1.5</v>
      </c>
      <c r="W146" s="77">
        <v>0.3520833333333333</v>
      </c>
      <c r="X146" s="68">
        <v>26.3</v>
      </c>
      <c r="Y146" s="68">
        <v>4.6399999999999997</v>
      </c>
      <c r="Z146" s="320">
        <v>3.9561411839624863</v>
      </c>
      <c r="AA146" s="321">
        <v>0.5568117409041331</v>
      </c>
      <c r="AB146" s="171">
        <v>28.3</v>
      </c>
      <c r="AC146" s="171">
        <v>44.2</v>
      </c>
      <c r="AD146" s="68" t="s">
        <v>763</v>
      </c>
      <c r="AE146" s="68" t="s">
        <v>763</v>
      </c>
      <c r="AF146" s="68" t="s">
        <v>763</v>
      </c>
      <c r="AG146" s="68" t="s">
        <v>763</v>
      </c>
      <c r="AH146" s="68" t="s">
        <v>763</v>
      </c>
      <c r="AI146" s="68" t="s">
        <v>763</v>
      </c>
      <c r="AJ146" s="72" t="s">
        <v>763</v>
      </c>
      <c r="AK146" s="72" t="s">
        <v>763</v>
      </c>
      <c r="AL146" s="72" t="s">
        <v>763</v>
      </c>
      <c r="AM146" s="68" t="s">
        <v>763</v>
      </c>
      <c r="AN146" s="68" t="s">
        <v>763</v>
      </c>
      <c r="AO146" s="68" t="s">
        <v>763</v>
      </c>
      <c r="AP146" s="68" t="s">
        <v>763</v>
      </c>
      <c r="AQ146" s="68" t="s">
        <v>763</v>
      </c>
      <c r="AR146" s="68" t="s">
        <v>763</v>
      </c>
      <c r="AV146" s="324"/>
    </row>
    <row r="147" spans="1:48" x14ac:dyDescent="0.2">
      <c r="A147" t="s">
        <v>756</v>
      </c>
      <c r="B147" t="s">
        <v>627</v>
      </c>
      <c r="C147" t="s">
        <v>757</v>
      </c>
      <c r="E147" s="167">
        <v>43312</v>
      </c>
      <c r="F147" t="s">
        <v>786</v>
      </c>
      <c r="G147" t="s">
        <v>811</v>
      </c>
      <c r="H147">
        <v>0</v>
      </c>
      <c r="I147" t="s">
        <v>760</v>
      </c>
      <c r="J147" t="s">
        <v>761</v>
      </c>
      <c r="K147">
        <v>1</v>
      </c>
      <c r="L147">
        <v>1</v>
      </c>
      <c r="M147" t="s">
        <v>812</v>
      </c>
      <c r="N147" t="s">
        <v>814</v>
      </c>
      <c r="O147" s="68">
        <v>24.9</v>
      </c>
      <c r="P147" s="68">
        <v>8.26</v>
      </c>
      <c r="Q147" s="68">
        <v>1.1000000000000001</v>
      </c>
      <c r="R147" s="68">
        <v>0.95</v>
      </c>
      <c r="S147" s="68">
        <f t="shared" si="32"/>
        <v>1.0249999999999999</v>
      </c>
      <c r="T147" s="68">
        <v>1.1000000000000001</v>
      </c>
      <c r="U147" s="76">
        <f t="shared" si="33"/>
        <v>0.93181818181818166</v>
      </c>
      <c r="V147" s="68">
        <v>0.15</v>
      </c>
      <c r="W147" s="77">
        <v>0.2902777777777778</v>
      </c>
      <c r="X147" s="68">
        <v>26.8</v>
      </c>
      <c r="Y147" s="68">
        <v>5.63</v>
      </c>
      <c r="Z147" s="320">
        <v>4.8082986909523129</v>
      </c>
      <c r="AA147" s="321">
        <v>0.67674965083389926</v>
      </c>
      <c r="AB147" s="171">
        <v>28.1</v>
      </c>
      <c r="AC147" s="171">
        <v>43.9</v>
      </c>
      <c r="AD147" s="68" t="s">
        <v>763</v>
      </c>
      <c r="AE147" s="68" t="s">
        <v>763</v>
      </c>
      <c r="AF147" s="68" t="s">
        <v>763</v>
      </c>
      <c r="AG147" s="68" t="s">
        <v>763</v>
      </c>
      <c r="AH147" s="68" t="s">
        <v>763</v>
      </c>
      <c r="AI147" s="68" t="s">
        <v>763</v>
      </c>
      <c r="AJ147" s="72" t="s">
        <v>763</v>
      </c>
      <c r="AK147" s="72" t="s">
        <v>763</v>
      </c>
      <c r="AL147" s="72" t="s">
        <v>763</v>
      </c>
      <c r="AM147" s="68" t="s">
        <v>763</v>
      </c>
      <c r="AN147" s="68" t="s">
        <v>763</v>
      </c>
      <c r="AO147" s="68" t="s">
        <v>763</v>
      </c>
      <c r="AP147" s="68" t="s">
        <v>763</v>
      </c>
      <c r="AQ147" s="68" t="s">
        <v>763</v>
      </c>
      <c r="AR147" s="68" t="s">
        <v>763</v>
      </c>
      <c r="AV147" s="324"/>
    </row>
    <row r="148" spans="1:48" x14ac:dyDescent="0.2">
      <c r="A148" t="s">
        <v>756</v>
      </c>
      <c r="B148" t="s">
        <v>627</v>
      </c>
      <c r="C148" t="s">
        <v>764</v>
      </c>
      <c r="E148" s="167">
        <v>43312</v>
      </c>
      <c r="F148" t="s">
        <v>786</v>
      </c>
      <c r="G148" t="s">
        <v>811</v>
      </c>
      <c r="H148">
        <v>0</v>
      </c>
      <c r="I148" t="s">
        <v>760</v>
      </c>
      <c r="J148" t="s">
        <v>761</v>
      </c>
      <c r="K148">
        <v>1</v>
      </c>
      <c r="L148">
        <v>1</v>
      </c>
      <c r="M148" t="s">
        <v>812</v>
      </c>
      <c r="N148" t="s">
        <v>814</v>
      </c>
      <c r="O148" s="68">
        <v>24.9</v>
      </c>
      <c r="P148" s="68">
        <v>8.26</v>
      </c>
      <c r="Q148" s="68">
        <v>1.1000000000000001</v>
      </c>
      <c r="R148" s="68">
        <v>0.95</v>
      </c>
      <c r="S148" s="68">
        <f t="shared" si="32"/>
        <v>1.0249999999999999</v>
      </c>
      <c r="T148" s="68">
        <v>1.1000000000000001</v>
      </c>
      <c r="U148" s="76">
        <f t="shared" si="33"/>
        <v>0.93181818181818166</v>
      </c>
      <c r="V148" s="68">
        <v>0.5</v>
      </c>
      <c r="W148" s="77">
        <v>0.2986111111111111</v>
      </c>
      <c r="X148" s="68">
        <v>26.8</v>
      </c>
      <c r="Y148" s="68">
        <v>4.87</v>
      </c>
      <c r="Z148" s="320">
        <v>4.1522214415767849</v>
      </c>
      <c r="AA148" s="321">
        <v>0.58440928723077701</v>
      </c>
      <c r="AB148" s="171">
        <v>28.4</v>
      </c>
      <c r="AC148" s="171">
        <v>44.5</v>
      </c>
      <c r="AD148" s="72">
        <v>0.12709677419354834</v>
      </c>
      <c r="AE148" s="72">
        <v>2.5000000000000001E-2</v>
      </c>
      <c r="AF148" s="72">
        <v>0.37146768893756849</v>
      </c>
      <c r="AG148" s="75">
        <f>AE148+AF148</f>
        <v>0.39646768893756851</v>
      </c>
      <c r="AH148" s="75">
        <f>AI148-AG148</f>
        <v>17.870547617184879</v>
      </c>
      <c r="AI148" s="75">
        <v>18.267015306122449</v>
      </c>
      <c r="AJ148" s="72">
        <v>173.31888140135572</v>
      </c>
      <c r="AK148" s="72">
        <v>30.704710950428328</v>
      </c>
      <c r="AL148" s="72">
        <v>5.644699983698688</v>
      </c>
      <c r="AM148" s="322">
        <f>AK148+AH148</f>
        <v>48.575258567613204</v>
      </c>
      <c r="AN148" s="322">
        <f>AH148+AF148+AE148+AK148</f>
        <v>48.971726256550774</v>
      </c>
      <c r="AO148" s="72">
        <v>14.129670886075944</v>
      </c>
      <c r="AP148" s="72">
        <v>14.605795780590721</v>
      </c>
      <c r="AQ148" s="72">
        <v>0.49171537911602653</v>
      </c>
      <c r="AR148" s="72">
        <f>AO148+AP148</f>
        <v>28.735466666666667</v>
      </c>
      <c r="AV148" s="324"/>
    </row>
    <row r="149" spans="1:48" x14ac:dyDescent="0.2">
      <c r="A149" t="s">
        <v>756</v>
      </c>
      <c r="B149" t="s">
        <v>627</v>
      </c>
      <c r="C149" t="s">
        <v>765</v>
      </c>
      <c r="E149" s="167">
        <v>43312</v>
      </c>
      <c r="F149" t="s">
        <v>786</v>
      </c>
      <c r="G149" t="s">
        <v>811</v>
      </c>
      <c r="H149">
        <v>0</v>
      </c>
      <c r="I149" t="s">
        <v>760</v>
      </c>
      <c r="J149" t="s">
        <v>761</v>
      </c>
      <c r="K149">
        <v>1</v>
      </c>
      <c r="L149">
        <v>1</v>
      </c>
      <c r="M149" t="s">
        <v>812</v>
      </c>
      <c r="N149" t="s">
        <v>814</v>
      </c>
      <c r="O149" s="68">
        <v>24.9</v>
      </c>
      <c r="P149" s="68">
        <v>8.26</v>
      </c>
      <c r="Q149" s="68">
        <v>1.1000000000000001</v>
      </c>
      <c r="R149" s="68">
        <v>0.95</v>
      </c>
      <c r="S149" s="68">
        <f t="shared" si="32"/>
        <v>1.0249999999999999</v>
      </c>
      <c r="T149" s="68">
        <v>1.1000000000000001</v>
      </c>
      <c r="U149" s="76">
        <f t="shared" si="33"/>
        <v>0.93181818181818166</v>
      </c>
      <c r="V149" s="68">
        <v>1</v>
      </c>
      <c r="W149" s="77">
        <v>0.30624999999999997</v>
      </c>
      <c r="X149" s="68">
        <v>26.5</v>
      </c>
      <c r="Y149" s="68">
        <v>3.65</v>
      </c>
      <c r="Z149" s="320">
        <v>3.1040011277795214</v>
      </c>
      <c r="AA149" s="321">
        <v>0.43687628710868998</v>
      </c>
      <c r="AB149" s="171">
        <v>28.8</v>
      </c>
      <c r="AC149" s="171">
        <v>45</v>
      </c>
      <c r="AD149" s="68" t="s">
        <v>763</v>
      </c>
      <c r="AE149" s="68" t="s">
        <v>763</v>
      </c>
      <c r="AF149" s="68" t="s">
        <v>763</v>
      </c>
      <c r="AG149" s="68" t="s">
        <v>763</v>
      </c>
      <c r="AH149" s="68" t="s">
        <v>763</v>
      </c>
      <c r="AI149" s="68" t="s">
        <v>763</v>
      </c>
      <c r="AJ149" s="72" t="s">
        <v>763</v>
      </c>
      <c r="AK149" s="72" t="s">
        <v>763</v>
      </c>
      <c r="AL149" s="72" t="s">
        <v>763</v>
      </c>
      <c r="AM149" s="68" t="s">
        <v>763</v>
      </c>
      <c r="AN149" s="68" t="s">
        <v>763</v>
      </c>
      <c r="AO149" s="68" t="s">
        <v>763</v>
      </c>
      <c r="AP149" s="68" t="s">
        <v>763</v>
      </c>
      <c r="AQ149" s="68" t="s">
        <v>763</v>
      </c>
      <c r="AR149" s="68" t="s">
        <v>763</v>
      </c>
      <c r="AV149" s="324"/>
    </row>
    <row r="150" spans="1:48" x14ac:dyDescent="0.2">
      <c r="A150" t="s">
        <v>756</v>
      </c>
      <c r="B150" t="s">
        <v>301</v>
      </c>
      <c r="C150" t="s">
        <v>757</v>
      </c>
      <c r="E150" s="167">
        <v>43312</v>
      </c>
      <c r="F150" t="s">
        <v>786</v>
      </c>
      <c r="G150" t="s">
        <v>811</v>
      </c>
      <c r="H150">
        <v>1</v>
      </c>
      <c r="I150" t="s">
        <v>760</v>
      </c>
      <c r="J150" t="s">
        <v>761</v>
      </c>
      <c r="K150">
        <v>1</v>
      </c>
      <c r="L150">
        <v>1</v>
      </c>
      <c r="M150" t="s">
        <v>812</v>
      </c>
      <c r="N150" t="s">
        <v>815</v>
      </c>
      <c r="O150" s="68" t="s">
        <v>761</v>
      </c>
      <c r="P150" s="68" t="s">
        <v>761</v>
      </c>
      <c r="Q150" s="68">
        <v>0.97</v>
      </c>
      <c r="R150" s="68">
        <v>0.97</v>
      </c>
      <c r="S150" s="68">
        <f t="shared" si="32"/>
        <v>0.97</v>
      </c>
      <c r="T150" s="68">
        <v>0.97</v>
      </c>
      <c r="U150" s="76">
        <f t="shared" si="33"/>
        <v>1</v>
      </c>
      <c r="V150" s="68">
        <v>0.15</v>
      </c>
      <c r="W150" s="77">
        <v>0.31458333333333333</v>
      </c>
      <c r="X150" s="68">
        <v>26.4</v>
      </c>
      <c r="Y150" s="68">
        <v>6.31</v>
      </c>
      <c r="Z150" s="320">
        <v>5.386674095965029</v>
      </c>
      <c r="AA150" s="321">
        <v>0.758153777023021</v>
      </c>
      <c r="AB150" s="171">
        <v>28.1</v>
      </c>
      <c r="AC150" s="171">
        <v>44</v>
      </c>
      <c r="AD150" s="68" t="s">
        <v>763</v>
      </c>
      <c r="AE150" s="68" t="s">
        <v>763</v>
      </c>
      <c r="AF150" s="68" t="s">
        <v>763</v>
      </c>
      <c r="AG150" s="68" t="s">
        <v>763</v>
      </c>
      <c r="AH150" s="68" t="s">
        <v>763</v>
      </c>
      <c r="AI150" s="68" t="s">
        <v>763</v>
      </c>
      <c r="AJ150" s="72" t="s">
        <v>763</v>
      </c>
      <c r="AK150" s="72" t="s">
        <v>763</v>
      </c>
      <c r="AL150" s="72" t="s">
        <v>763</v>
      </c>
      <c r="AM150" s="68" t="s">
        <v>763</v>
      </c>
      <c r="AN150" s="68" t="s">
        <v>763</v>
      </c>
      <c r="AO150" s="68" t="s">
        <v>763</v>
      </c>
      <c r="AP150" s="68" t="s">
        <v>763</v>
      </c>
      <c r="AQ150" s="68" t="s">
        <v>763</v>
      </c>
      <c r="AR150" s="68" t="s">
        <v>763</v>
      </c>
      <c r="AV150" s="324"/>
    </row>
    <row r="151" spans="1:48" x14ac:dyDescent="0.2">
      <c r="A151" t="s">
        <v>756</v>
      </c>
      <c r="B151" t="s">
        <v>301</v>
      </c>
      <c r="C151" t="s">
        <v>764</v>
      </c>
      <c r="E151" s="167">
        <v>43312</v>
      </c>
      <c r="F151" t="s">
        <v>786</v>
      </c>
      <c r="G151" t="s">
        <v>811</v>
      </c>
      <c r="H151">
        <v>1</v>
      </c>
      <c r="I151" t="s">
        <v>760</v>
      </c>
      <c r="J151" t="s">
        <v>761</v>
      </c>
      <c r="K151">
        <v>1</v>
      </c>
      <c r="L151">
        <v>1</v>
      </c>
      <c r="M151" t="s">
        <v>812</v>
      </c>
      <c r="N151" t="s">
        <v>815</v>
      </c>
      <c r="O151" s="68" t="s">
        <v>761</v>
      </c>
      <c r="P151" s="68" t="s">
        <v>761</v>
      </c>
      <c r="Q151" s="68">
        <v>0.97</v>
      </c>
      <c r="R151" s="68">
        <v>0.97</v>
      </c>
      <c r="S151" s="68">
        <f t="shared" si="32"/>
        <v>0.97</v>
      </c>
      <c r="T151" s="68">
        <v>0.97</v>
      </c>
      <c r="U151" s="76">
        <f t="shared" si="33"/>
        <v>1</v>
      </c>
      <c r="V151" s="68">
        <v>0.5</v>
      </c>
      <c r="W151" s="77">
        <v>0.32291666666666669</v>
      </c>
      <c r="X151" s="68">
        <v>25.7</v>
      </c>
      <c r="Y151" s="68">
        <v>5.29</v>
      </c>
      <c r="Z151" s="320">
        <v>4.4490239577550543</v>
      </c>
      <c r="AA151" s="321">
        <v>0.62618310622588702</v>
      </c>
      <c r="AB151" s="171">
        <v>30.6</v>
      </c>
      <c r="AC151" s="171">
        <v>47.5</v>
      </c>
      <c r="AD151" s="72">
        <v>0.70864784847603002</v>
      </c>
      <c r="AE151" s="72">
        <v>2.5000000000000001E-2</v>
      </c>
      <c r="AF151" s="72">
        <v>0.16664841182913473</v>
      </c>
      <c r="AG151" s="75">
        <f>AE151+AF151</f>
        <v>0.19164841182913472</v>
      </c>
      <c r="AH151" s="75">
        <f>AI151-AG151</f>
        <v>12.637711588170864</v>
      </c>
      <c r="AI151" s="75">
        <v>12.829359999999999</v>
      </c>
      <c r="AJ151" s="72">
        <v>168.87775002995105</v>
      </c>
      <c r="AK151" s="72">
        <v>29.530427705192498</v>
      </c>
      <c r="AL151" s="72">
        <v>5.7187708798493411</v>
      </c>
      <c r="AM151" s="322">
        <f>AK151+AH151</f>
        <v>42.16813929336336</v>
      </c>
      <c r="AN151" s="322">
        <f>AH151+AF151+AE151+AK151</f>
        <v>42.359787705192495</v>
      </c>
      <c r="AO151" s="72">
        <v>11.1206582278481</v>
      </c>
      <c r="AP151" s="72">
        <v>8.4070484388185687</v>
      </c>
      <c r="AQ151" s="72">
        <v>0.56948101575239252</v>
      </c>
      <c r="AR151" s="72">
        <f>AO151+AP151</f>
        <v>19.527706666666667</v>
      </c>
      <c r="AV151" s="324"/>
    </row>
    <row r="152" spans="1:48" x14ac:dyDescent="0.2">
      <c r="A152" t="s">
        <v>756</v>
      </c>
      <c r="B152" t="s">
        <v>301</v>
      </c>
      <c r="C152" t="s">
        <v>765</v>
      </c>
      <c r="E152" s="167">
        <v>43312</v>
      </c>
      <c r="F152" t="s">
        <v>786</v>
      </c>
      <c r="G152" t="s">
        <v>811</v>
      </c>
      <c r="H152">
        <v>1</v>
      </c>
      <c r="I152" t="s">
        <v>760</v>
      </c>
      <c r="J152" t="s">
        <v>761</v>
      </c>
      <c r="K152">
        <v>1</v>
      </c>
      <c r="L152">
        <v>1</v>
      </c>
      <c r="M152" t="s">
        <v>812</v>
      </c>
      <c r="N152" t="s">
        <v>815</v>
      </c>
      <c r="O152" s="68" t="s">
        <v>761</v>
      </c>
      <c r="P152" s="68" t="s">
        <v>761</v>
      </c>
      <c r="Q152" s="68">
        <v>0.97</v>
      </c>
      <c r="R152" s="68">
        <v>0.97</v>
      </c>
      <c r="S152" s="68">
        <f t="shared" si="32"/>
        <v>0.97</v>
      </c>
      <c r="T152" s="68">
        <v>0.97</v>
      </c>
      <c r="U152" s="76">
        <f t="shared" si="33"/>
        <v>1</v>
      </c>
      <c r="V152" s="68">
        <v>0.9</v>
      </c>
      <c r="W152" s="77">
        <v>0.32708333333333334</v>
      </c>
      <c r="X152" s="68">
        <v>25.7</v>
      </c>
      <c r="Y152" s="68">
        <v>5.4</v>
      </c>
      <c r="Z152" s="320">
        <v>4.5261453891567234</v>
      </c>
      <c r="AA152" s="321">
        <v>0.63703765273546609</v>
      </c>
      <c r="AB152" s="171">
        <v>31.2</v>
      </c>
      <c r="AC152" s="171">
        <v>48.3</v>
      </c>
      <c r="AD152" s="68" t="s">
        <v>763</v>
      </c>
      <c r="AE152" s="68" t="s">
        <v>763</v>
      </c>
      <c r="AF152" s="68" t="s">
        <v>763</v>
      </c>
      <c r="AG152" s="68" t="s">
        <v>763</v>
      </c>
      <c r="AH152" s="68" t="s">
        <v>763</v>
      </c>
      <c r="AI152" s="68" t="s">
        <v>763</v>
      </c>
      <c r="AJ152" s="72" t="s">
        <v>763</v>
      </c>
      <c r="AK152" s="72" t="s">
        <v>763</v>
      </c>
      <c r="AL152" s="72" t="s">
        <v>763</v>
      </c>
      <c r="AM152" s="68" t="s">
        <v>763</v>
      </c>
      <c r="AN152" s="68" t="s">
        <v>763</v>
      </c>
      <c r="AO152" s="68" t="s">
        <v>763</v>
      </c>
      <c r="AP152" s="68" t="s">
        <v>763</v>
      </c>
      <c r="AQ152" s="68" t="s">
        <v>763</v>
      </c>
      <c r="AR152" s="68" t="s">
        <v>763</v>
      </c>
      <c r="AV152" s="324"/>
    </row>
    <row r="153" spans="1:48" x14ac:dyDescent="0.2">
      <c r="A153" t="s">
        <v>756</v>
      </c>
      <c r="B153" t="s">
        <v>303</v>
      </c>
      <c r="C153" t="s">
        <v>757</v>
      </c>
      <c r="E153" s="167">
        <v>43312</v>
      </c>
      <c r="F153" t="s">
        <v>777</v>
      </c>
      <c r="G153" t="s">
        <v>790</v>
      </c>
      <c r="H153">
        <v>0</v>
      </c>
      <c r="I153" t="s">
        <v>760</v>
      </c>
      <c r="J153" s="326">
        <v>0.4381944444444445</v>
      </c>
      <c r="K153">
        <v>2</v>
      </c>
      <c r="L153">
        <v>1</v>
      </c>
      <c r="M153" t="s">
        <v>812</v>
      </c>
      <c r="N153" t="s">
        <v>774</v>
      </c>
      <c r="O153" s="68">
        <v>23.6</v>
      </c>
      <c r="P153" s="68">
        <v>8.2799999999999994</v>
      </c>
      <c r="Q153" s="68">
        <v>1.29</v>
      </c>
      <c r="R153" s="68">
        <v>1.29</v>
      </c>
      <c r="S153" s="68">
        <f t="shared" si="32"/>
        <v>1.29</v>
      </c>
      <c r="T153" s="68">
        <v>1.29</v>
      </c>
      <c r="U153" s="76">
        <f t="shared" si="33"/>
        <v>1</v>
      </c>
      <c r="V153" s="68">
        <v>0.15</v>
      </c>
      <c r="W153" s="77">
        <v>0.27083333333333331</v>
      </c>
      <c r="X153" s="68">
        <v>25.1</v>
      </c>
      <c r="Y153" s="68">
        <v>5.59</v>
      </c>
      <c r="Z153" s="320">
        <v>4.8167929749805936</v>
      </c>
      <c r="AA153" s="321">
        <v>0.66700000000000004</v>
      </c>
      <c r="AB153" s="171">
        <v>26.2</v>
      </c>
      <c r="AC153" s="171">
        <v>41.3</v>
      </c>
      <c r="AD153" s="68" t="s">
        <v>763</v>
      </c>
      <c r="AE153" s="68" t="s">
        <v>763</v>
      </c>
      <c r="AF153" s="68" t="s">
        <v>763</v>
      </c>
      <c r="AG153" s="68" t="s">
        <v>763</v>
      </c>
      <c r="AH153" s="68" t="s">
        <v>763</v>
      </c>
      <c r="AI153" s="68" t="s">
        <v>763</v>
      </c>
      <c r="AJ153" s="72" t="s">
        <v>763</v>
      </c>
      <c r="AK153" s="72" t="s">
        <v>763</v>
      </c>
      <c r="AL153" s="72" t="s">
        <v>763</v>
      </c>
      <c r="AM153" s="68" t="s">
        <v>763</v>
      </c>
      <c r="AN153" s="68" t="s">
        <v>763</v>
      </c>
      <c r="AO153" s="68" t="s">
        <v>763</v>
      </c>
      <c r="AP153" s="68" t="s">
        <v>763</v>
      </c>
      <c r="AQ153" s="68" t="s">
        <v>763</v>
      </c>
      <c r="AR153" s="68" t="s">
        <v>763</v>
      </c>
      <c r="AV153" s="324"/>
    </row>
    <row r="154" spans="1:48" x14ac:dyDescent="0.2">
      <c r="A154" t="s">
        <v>756</v>
      </c>
      <c r="B154" t="s">
        <v>303</v>
      </c>
      <c r="C154" t="s">
        <v>764</v>
      </c>
      <c r="E154" s="167">
        <v>43312</v>
      </c>
      <c r="F154" t="s">
        <v>777</v>
      </c>
      <c r="G154" t="s">
        <v>790</v>
      </c>
      <c r="H154">
        <v>0</v>
      </c>
      <c r="I154" t="s">
        <v>760</v>
      </c>
      <c r="J154" s="326">
        <v>0.4381944444444445</v>
      </c>
      <c r="K154">
        <v>2</v>
      </c>
      <c r="L154">
        <v>1</v>
      </c>
      <c r="M154" t="s">
        <v>812</v>
      </c>
      <c r="N154" t="s">
        <v>774</v>
      </c>
      <c r="O154" s="68">
        <v>23.6</v>
      </c>
      <c r="P154" s="68">
        <v>8.2799999999999994</v>
      </c>
      <c r="Q154" s="68">
        <v>1.29</v>
      </c>
      <c r="R154" s="68">
        <v>1.29</v>
      </c>
      <c r="S154" s="68">
        <f t="shared" si="32"/>
        <v>1.29</v>
      </c>
      <c r="T154" s="68">
        <v>1.29</v>
      </c>
      <c r="U154" s="76">
        <f t="shared" si="33"/>
        <v>1</v>
      </c>
      <c r="V154" s="68">
        <v>0.65</v>
      </c>
      <c r="W154" s="77">
        <v>0.27152777777777776</v>
      </c>
      <c r="X154" s="68">
        <v>25.6</v>
      </c>
      <c r="Y154" s="68">
        <v>6.09</v>
      </c>
      <c r="Z154" s="320">
        <v>5.1241173055897793</v>
      </c>
      <c r="AA154" s="321">
        <v>0.74299999999999999</v>
      </c>
      <c r="AB154" s="171">
        <v>30.5</v>
      </c>
      <c r="AC154" s="171">
        <v>47.4</v>
      </c>
      <c r="AD154" s="72">
        <v>0.82050811645178823</v>
      </c>
      <c r="AE154" s="72">
        <v>0.40282793658566485</v>
      </c>
      <c r="AF154" s="72">
        <v>0.17409638554216869</v>
      </c>
      <c r="AG154" s="75">
        <f>AE154+AF154</f>
        <v>0.57692432212783351</v>
      </c>
      <c r="AH154" s="75">
        <f>AI154-AG154</f>
        <v>17.508330779912981</v>
      </c>
      <c r="AI154" s="75">
        <v>18.085255102040815</v>
      </c>
      <c r="AJ154" s="72">
        <v>87.755378803957299</v>
      </c>
      <c r="AK154" s="72">
        <v>9.364070107009157</v>
      </c>
      <c r="AL154" s="72">
        <v>9.3714995510628434</v>
      </c>
      <c r="AM154" s="322">
        <f>AK154+AH154</f>
        <v>26.872400886922136</v>
      </c>
      <c r="AN154" s="322">
        <f>AH154+AF154+AE154+AK154</f>
        <v>27.449325209049974</v>
      </c>
      <c r="AO154" s="72">
        <v>2.764303797468354</v>
      </c>
      <c r="AP154" s="72">
        <v>4.6486828691983124</v>
      </c>
      <c r="AQ154" s="72">
        <v>0.37290014426956392</v>
      </c>
      <c r="AR154" s="72">
        <f>AO154+AP154</f>
        <v>7.4129866666666668</v>
      </c>
      <c r="AV154" s="324"/>
    </row>
    <row r="155" spans="1:48" x14ac:dyDescent="0.2">
      <c r="A155" t="s">
        <v>756</v>
      </c>
      <c r="B155" t="s">
        <v>303</v>
      </c>
      <c r="C155" t="s">
        <v>765</v>
      </c>
      <c r="E155" s="167">
        <v>43312</v>
      </c>
      <c r="F155" t="s">
        <v>777</v>
      </c>
      <c r="G155" t="s">
        <v>790</v>
      </c>
      <c r="H155">
        <v>0</v>
      </c>
      <c r="I155" t="s">
        <v>760</v>
      </c>
      <c r="J155" s="326">
        <v>0.4381944444444445</v>
      </c>
      <c r="K155">
        <v>2</v>
      </c>
      <c r="L155">
        <v>1</v>
      </c>
      <c r="M155" t="s">
        <v>812</v>
      </c>
      <c r="N155" t="s">
        <v>774</v>
      </c>
      <c r="O155" s="68">
        <v>23.6</v>
      </c>
      <c r="P155" s="68">
        <v>8.2799999999999994</v>
      </c>
      <c r="Q155" s="68">
        <v>1.29</v>
      </c>
      <c r="R155" s="68">
        <v>1.29</v>
      </c>
      <c r="S155" s="68">
        <f t="shared" si="32"/>
        <v>1.29</v>
      </c>
      <c r="T155" s="68">
        <v>1.29</v>
      </c>
      <c r="U155" s="76">
        <f t="shared" si="33"/>
        <v>1</v>
      </c>
      <c r="V155" s="68">
        <v>0.79</v>
      </c>
      <c r="W155" s="77">
        <v>0.2722222222222222</v>
      </c>
      <c r="X155" s="68">
        <v>25.5</v>
      </c>
      <c r="Y155" s="68">
        <v>5.25</v>
      </c>
      <c r="Z155" s="320">
        <v>4.421810065688927</v>
      </c>
      <c r="AA155" s="321">
        <v>0.63100000000000001</v>
      </c>
      <c r="AB155" s="171">
        <v>30.3</v>
      </c>
      <c r="AC155" s="171">
        <v>47.1</v>
      </c>
      <c r="AD155" s="68" t="s">
        <v>763</v>
      </c>
      <c r="AE155" s="68" t="s">
        <v>763</v>
      </c>
      <c r="AF155" s="68" t="s">
        <v>763</v>
      </c>
      <c r="AG155" s="68" t="s">
        <v>763</v>
      </c>
      <c r="AH155" s="68" t="s">
        <v>763</v>
      </c>
      <c r="AI155" s="68" t="s">
        <v>763</v>
      </c>
      <c r="AJ155" s="72" t="s">
        <v>763</v>
      </c>
      <c r="AK155" s="72" t="s">
        <v>763</v>
      </c>
      <c r="AL155" s="72" t="s">
        <v>763</v>
      </c>
      <c r="AM155" s="68" t="s">
        <v>763</v>
      </c>
      <c r="AN155" s="68" t="s">
        <v>763</v>
      </c>
      <c r="AO155" s="68" t="s">
        <v>763</v>
      </c>
      <c r="AP155" s="68" t="s">
        <v>763</v>
      </c>
      <c r="AQ155" s="68" t="s">
        <v>763</v>
      </c>
      <c r="AR155" s="68" t="s">
        <v>763</v>
      </c>
      <c r="AV155" s="324"/>
    </row>
    <row r="156" spans="1:48" x14ac:dyDescent="0.2">
      <c r="A156" t="s">
        <v>756</v>
      </c>
      <c r="B156" t="s">
        <v>305</v>
      </c>
      <c r="C156" t="s">
        <v>757</v>
      </c>
      <c r="E156" s="167">
        <v>43312</v>
      </c>
      <c r="F156" t="s">
        <v>777</v>
      </c>
      <c r="G156" t="s">
        <v>790</v>
      </c>
      <c r="H156">
        <v>1</v>
      </c>
      <c r="I156" t="s">
        <v>760</v>
      </c>
      <c r="J156" s="326">
        <v>0.4381944444444445</v>
      </c>
      <c r="K156">
        <v>2</v>
      </c>
      <c r="L156">
        <v>1</v>
      </c>
      <c r="M156" t="s">
        <v>812</v>
      </c>
      <c r="N156" t="s">
        <v>774</v>
      </c>
      <c r="O156" s="68">
        <v>23.2</v>
      </c>
      <c r="P156" s="68">
        <v>8.5500000000000007</v>
      </c>
      <c r="Q156" s="68">
        <v>1.4</v>
      </c>
      <c r="R156" s="68">
        <v>1.4</v>
      </c>
      <c r="S156" s="68">
        <f t="shared" si="32"/>
        <v>1.4</v>
      </c>
      <c r="T156" s="68">
        <v>1.4</v>
      </c>
      <c r="U156" s="76">
        <f t="shared" si="33"/>
        <v>1</v>
      </c>
      <c r="V156" s="68">
        <v>0.15</v>
      </c>
      <c r="W156" s="77">
        <v>0.27986111111111112</v>
      </c>
      <c r="X156" s="68">
        <v>25.8</v>
      </c>
      <c r="Y156" s="68">
        <v>5.78</v>
      </c>
      <c r="Z156" s="320">
        <v>4.9420929292724818</v>
      </c>
      <c r="AA156" s="321">
        <v>0.63100000000000001</v>
      </c>
      <c r="AB156" s="171">
        <v>27.7</v>
      </c>
      <c r="AC156" s="171">
        <v>43.5</v>
      </c>
      <c r="AD156" s="68" t="s">
        <v>763</v>
      </c>
      <c r="AE156" s="68" t="s">
        <v>763</v>
      </c>
      <c r="AF156" s="68" t="s">
        <v>763</v>
      </c>
      <c r="AG156" s="68" t="s">
        <v>763</v>
      </c>
      <c r="AH156" s="68" t="s">
        <v>763</v>
      </c>
      <c r="AI156" s="68" t="s">
        <v>763</v>
      </c>
      <c r="AJ156" s="72" t="s">
        <v>763</v>
      </c>
      <c r="AK156" s="72" t="s">
        <v>763</v>
      </c>
      <c r="AL156" s="72" t="s">
        <v>763</v>
      </c>
      <c r="AM156" s="68" t="s">
        <v>763</v>
      </c>
      <c r="AN156" s="68" t="s">
        <v>763</v>
      </c>
      <c r="AO156" s="68" t="s">
        <v>763</v>
      </c>
      <c r="AP156" s="68" t="s">
        <v>763</v>
      </c>
      <c r="AQ156" s="68" t="s">
        <v>763</v>
      </c>
      <c r="AR156" s="68" t="s">
        <v>763</v>
      </c>
      <c r="AV156" s="324"/>
    </row>
    <row r="157" spans="1:48" x14ac:dyDescent="0.2">
      <c r="A157" t="s">
        <v>756</v>
      </c>
      <c r="B157" t="s">
        <v>305</v>
      </c>
      <c r="C157" t="s">
        <v>764</v>
      </c>
      <c r="E157" s="167">
        <v>43312</v>
      </c>
      <c r="F157" t="s">
        <v>777</v>
      </c>
      <c r="G157" t="s">
        <v>790</v>
      </c>
      <c r="H157">
        <v>1</v>
      </c>
      <c r="I157" t="s">
        <v>760</v>
      </c>
      <c r="J157" s="326">
        <v>0.4381944444444445</v>
      </c>
      <c r="K157">
        <v>2</v>
      </c>
      <c r="L157">
        <v>1</v>
      </c>
      <c r="M157" t="s">
        <v>812</v>
      </c>
      <c r="N157" t="s">
        <v>774</v>
      </c>
      <c r="O157" s="68">
        <v>23.2</v>
      </c>
      <c r="P157" s="68">
        <v>8.5500000000000007</v>
      </c>
      <c r="Q157" s="68">
        <v>1.4</v>
      </c>
      <c r="R157" s="68">
        <v>1.4</v>
      </c>
      <c r="S157" s="68">
        <f t="shared" si="32"/>
        <v>1.4</v>
      </c>
      <c r="T157" s="68">
        <v>1.4</v>
      </c>
      <c r="U157" s="76">
        <f t="shared" si="33"/>
        <v>1</v>
      </c>
      <c r="V157" s="68">
        <v>0.7</v>
      </c>
      <c r="W157" s="77">
        <v>0.28194444444444444</v>
      </c>
      <c r="X157" s="68">
        <v>25.8</v>
      </c>
      <c r="Y157" s="68">
        <v>6.16</v>
      </c>
      <c r="Z157" s="320">
        <v>5.1960176485095761</v>
      </c>
      <c r="AA157" s="321">
        <v>0.71099999999999997</v>
      </c>
      <c r="AB157" s="171">
        <v>30.1</v>
      </c>
      <c r="AC157" s="171">
        <v>46.9</v>
      </c>
      <c r="AD157" s="72">
        <v>0.82050811645178823</v>
      </c>
      <c r="AE157" s="72">
        <v>0.44891963028707882</v>
      </c>
      <c r="AF157" s="72">
        <v>2.5000000000000001E-2</v>
      </c>
      <c r="AG157" s="75">
        <f>AE157+AF157</f>
        <v>0.47391963028707884</v>
      </c>
      <c r="AH157" s="75">
        <f>AI157-AG157</f>
        <v>17.581042104406798</v>
      </c>
      <c r="AI157" s="75">
        <v>18.054961734693876</v>
      </c>
      <c r="AJ157" s="72">
        <v>65.673660496833648</v>
      </c>
      <c r="AK157" s="72">
        <v>9.2130908326216936</v>
      </c>
      <c r="AL157" s="72">
        <v>7.1282983843268406</v>
      </c>
      <c r="AM157" s="322">
        <f>AK157+AH157</f>
        <v>26.794132937028493</v>
      </c>
      <c r="AN157" s="322">
        <f>AH157+AF157+AE157+AK157</f>
        <v>27.268052567315571</v>
      </c>
      <c r="AO157" s="72">
        <v>2.9093164556962026</v>
      </c>
      <c r="AP157" s="72">
        <v>6.3795902109704627</v>
      </c>
      <c r="AQ157" s="72">
        <v>0.31320332522408839</v>
      </c>
      <c r="AR157" s="72">
        <f>AO157+AP157</f>
        <v>9.2889066666666658</v>
      </c>
      <c r="AV157" s="324"/>
    </row>
    <row r="158" spans="1:48" x14ac:dyDescent="0.2">
      <c r="A158" t="s">
        <v>756</v>
      </c>
      <c r="B158" t="s">
        <v>305</v>
      </c>
      <c r="C158" t="s">
        <v>765</v>
      </c>
      <c r="E158" s="167">
        <v>43312</v>
      </c>
      <c r="F158" t="s">
        <v>777</v>
      </c>
      <c r="G158" t="s">
        <v>790</v>
      </c>
      <c r="H158">
        <v>1</v>
      </c>
      <c r="I158" t="s">
        <v>760</v>
      </c>
      <c r="J158" s="326">
        <v>0.4381944444444445</v>
      </c>
      <c r="K158">
        <v>2</v>
      </c>
      <c r="L158">
        <v>1</v>
      </c>
      <c r="M158" t="s">
        <v>812</v>
      </c>
      <c r="N158" t="s">
        <v>774</v>
      </c>
      <c r="O158" s="68">
        <v>23.2</v>
      </c>
      <c r="P158" s="68">
        <v>8.5500000000000007</v>
      </c>
      <c r="Q158" s="68">
        <v>1.4</v>
      </c>
      <c r="R158" s="68">
        <v>1.4</v>
      </c>
      <c r="S158" s="68">
        <f t="shared" si="32"/>
        <v>1.4</v>
      </c>
      <c r="T158" s="68">
        <v>1.4</v>
      </c>
      <c r="U158" s="76">
        <f t="shared" si="33"/>
        <v>1</v>
      </c>
      <c r="V158" s="68">
        <v>0.9</v>
      </c>
      <c r="W158" s="77">
        <v>0.28333333333333333</v>
      </c>
      <c r="X158" s="68">
        <v>25.8</v>
      </c>
      <c r="Y158" s="68">
        <v>6.1</v>
      </c>
      <c r="Z158" s="320">
        <v>5.1366869024527935</v>
      </c>
      <c r="AA158" s="321">
        <v>0.754</v>
      </c>
      <c r="AB158" s="171">
        <v>30.4</v>
      </c>
      <c r="AC158" s="171">
        <v>47.2</v>
      </c>
      <c r="AD158" s="68" t="s">
        <v>763</v>
      </c>
      <c r="AE158" s="68" t="s">
        <v>763</v>
      </c>
      <c r="AF158" s="68" t="s">
        <v>763</v>
      </c>
      <c r="AG158" s="68" t="s">
        <v>763</v>
      </c>
      <c r="AH158" s="68" t="s">
        <v>763</v>
      </c>
      <c r="AI158" s="68" t="s">
        <v>763</v>
      </c>
      <c r="AJ158" s="72" t="s">
        <v>763</v>
      </c>
      <c r="AK158" s="72" t="s">
        <v>763</v>
      </c>
      <c r="AL158" s="72" t="s">
        <v>763</v>
      </c>
      <c r="AM158" s="68" t="s">
        <v>763</v>
      </c>
      <c r="AN158" s="68" t="s">
        <v>763</v>
      </c>
      <c r="AO158" s="68" t="s">
        <v>763</v>
      </c>
      <c r="AP158" s="68" t="s">
        <v>763</v>
      </c>
      <c r="AQ158" s="68" t="s">
        <v>763</v>
      </c>
      <c r="AR158" s="68" t="s">
        <v>763</v>
      </c>
      <c r="AV158" s="324"/>
    </row>
    <row r="159" spans="1:48" x14ac:dyDescent="0.2">
      <c r="A159" t="s">
        <v>756</v>
      </c>
      <c r="B159" t="s">
        <v>307</v>
      </c>
      <c r="C159" t="s">
        <v>757</v>
      </c>
      <c r="E159" s="167">
        <v>43312</v>
      </c>
      <c r="F159" t="s">
        <v>777</v>
      </c>
      <c r="G159" t="s">
        <v>790</v>
      </c>
      <c r="H159">
        <v>0</v>
      </c>
      <c r="I159" t="s">
        <v>760</v>
      </c>
      <c r="J159" s="326">
        <v>0.4381944444444445</v>
      </c>
      <c r="K159">
        <v>2</v>
      </c>
      <c r="L159">
        <v>1</v>
      </c>
      <c r="M159" t="s">
        <v>812</v>
      </c>
      <c r="N159" t="s">
        <v>816</v>
      </c>
      <c r="O159" s="68">
        <v>23.8</v>
      </c>
      <c r="P159" s="68">
        <v>8.3000000000000007</v>
      </c>
      <c r="Q159" s="68">
        <v>1.95</v>
      </c>
      <c r="R159" s="68">
        <v>1.95</v>
      </c>
      <c r="S159" s="68">
        <f t="shared" si="32"/>
        <v>1.95</v>
      </c>
      <c r="T159" s="68">
        <v>1.95</v>
      </c>
      <c r="U159" s="76">
        <f t="shared" si="33"/>
        <v>1</v>
      </c>
      <c r="V159" s="68">
        <v>0.15</v>
      </c>
      <c r="W159" s="77">
        <v>0.29444444444444445</v>
      </c>
      <c r="X159" s="68">
        <v>25.5</v>
      </c>
      <c r="Y159" s="68">
        <v>5.71</v>
      </c>
      <c r="Z159" s="320">
        <v>4.8256221021225141</v>
      </c>
      <c r="AA159" s="321">
        <v>0.68100000000000005</v>
      </c>
      <c r="AB159" s="171">
        <v>29.7</v>
      </c>
      <c r="AC159" s="171">
        <v>46.2</v>
      </c>
      <c r="AD159" s="68" t="s">
        <v>763</v>
      </c>
      <c r="AE159" s="68" t="s">
        <v>763</v>
      </c>
      <c r="AF159" s="68" t="s">
        <v>763</v>
      </c>
      <c r="AG159" s="68" t="s">
        <v>763</v>
      </c>
      <c r="AH159" s="68" t="s">
        <v>763</v>
      </c>
      <c r="AI159" s="68" t="s">
        <v>763</v>
      </c>
      <c r="AJ159" s="72" t="s">
        <v>763</v>
      </c>
      <c r="AK159" s="72" t="s">
        <v>763</v>
      </c>
      <c r="AL159" s="72" t="s">
        <v>763</v>
      </c>
      <c r="AM159" s="68" t="s">
        <v>763</v>
      </c>
      <c r="AN159" s="68" t="s">
        <v>763</v>
      </c>
      <c r="AO159" s="68" t="s">
        <v>763</v>
      </c>
      <c r="AP159" s="68" t="s">
        <v>763</v>
      </c>
      <c r="AQ159" s="68" t="s">
        <v>763</v>
      </c>
      <c r="AR159" s="68" t="s">
        <v>763</v>
      </c>
      <c r="AV159" s="324"/>
    </row>
    <row r="160" spans="1:48" x14ac:dyDescent="0.2">
      <c r="A160" t="s">
        <v>756</v>
      </c>
      <c r="B160" t="s">
        <v>307</v>
      </c>
      <c r="C160" t="s">
        <v>764</v>
      </c>
      <c r="E160" s="167">
        <v>43312</v>
      </c>
      <c r="F160" t="s">
        <v>777</v>
      </c>
      <c r="G160" t="s">
        <v>790</v>
      </c>
      <c r="H160">
        <v>0</v>
      </c>
      <c r="I160" t="s">
        <v>760</v>
      </c>
      <c r="J160" s="326">
        <v>0.4381944444444445</v>
      </c>
      <c r="K160">
        <v>2</v>
      </c>
      <c r="L160">
        <v>1</v>
      </c>
      <c r="M160" t="s">
        <v>812</v>
      </c>
      <c r="N160" t="s">
        <v>816</v>
      </c>
      <c r="O160" s="68">
        <v>23.8</v>
      </c>
      <c r="P160" s="68">
        <v>8.3000000000000007</v>
      </c>
      <c r="Q160" s="68">
        <v>1.95</v>
      </c>
      <c r="R160" s="68">
        <v>1.95</v>
      </c>
      <c r="S160" s="68">
        <f t="shared" si="32"/>
        <v>1.95</v>
      </c>
      <c r="T160" s="68">
        <v>1.95</v>
      </c>
      <c r="U160" s="76">
        <f t="shared" si="33"/>
        <v>1</v>
      </c>
      <c r="V160" s="68">
        <v>0.98</v>
      </c>
      <c r="W160" s="77">
        <v>0.29652777777777778</v>
      </c>
      <c r="X160" s="68">
        <v>25.9</v>
      </c>
      <c r="Y160" s="68">
        <v>5.9</v>
      </c>
      <c r="Z160" s="320">
        <v>4.9688731412002021</v>
      </c>
      <c r="AA160" s="321">
        <v>0.71799999999999997</v>
      </c>
      <c r="AB160" s="171">
        <v>30.4</v>
      </c>
      <c r="AC160" s="171">
        <v>47.1</v>
      </c>
      <c r="AD160" s="72">
        <v>0.70864784847603002</v>
      </c>
      <c r="AE160" s="72">
        <v>0.21846116178000918</v>
      </c>
      <c r="AF160" s="72">
        <v>0.19178532311062432</v>
      </c>
      <c r="AG160" s="75">
        <f>AE160+AF160</f>
        <v>0.41024648489063353</v>
      </c>
      <c r="AH160" s="75">
        <f>AI160-AG160</f>
        <v>16.766207596742021</v>
      </c>
      <c r="AI160" s="75">
        <v>17.176454081632656</v>
      </c>
      <c r="AJ160" s="72">
        <v>52.288297107669813</v>
      </c>
      <c r="AK160" s="72">
        <v>7.803950938338696</v>
      </c>
      <c r="AL160" s="72">
        <v>6.700233961081377</v>
      </c>
      <c r="AM160" s="322">
        <f>AK160+AH160</f>
        <v>24.570158535080715</v>
      </c>
      <c r="AN160" s="322">
        <f>AH160+AF160+AE160+AK160</f>
        <v>24.98040501997135</v>
      </c>
      <c r="AO160" s="72">
        <v>2.9546329113924044</v>
      </c>
      <c r="AP160" s="72">
        <v>7.3581537552742633</v>
      </c>
      <c r="AQ160" s="72">
        <v>0.28650189390055619</v>
      </c>
      <c r="AR160" s="72">
        <f>AO160+AP160</f>
        <v>10.312786666666668</v>
      </c>
      <c r="AV160" s="324"/>
    </row>
    <row r="161" spans="1:48" x14ac:dyDescent="0.2">
      <c r="A161" t="s">
        <v>756</v>
      </c>
      <c r="B161" t="s">
        <v>307</v>
      </c>
      <c r="C161" t="s">
        <v>765</v>
      </c>
      <c r="E161" s="167">
        <v>43312</v>
      </c>
      <c r="F161" t="s">
        <v>777</v>
      </c>
      <c r="G161" t="s">
        <v>790</v>
      </c>
      <c r="H161">
        <v>0</v>
      </c>
      <c r="I161" t="s">
        <v>760</v>
      </c>
      <c r="J161" s="326">
        <v>0.4381944444444445</v>
      </c>
      <c r="K161">
        <v>2</v>
      </c>
      <c r="L161">
        <v>1</v>
      </c>
      <c r="M161" t="s">
        <v>812</v>
      </c>
      <c r="N161" t="s">
        <v>816</v>
      </c>
      <c r="O161" s="68">
        <v>23.8</v>
      </c>
      <c r="P161" s="68">
        <v>8.3000000000000007</v>
      </c>
      <c r="Q161" s="68">
        <v>1.95</v>
      </c>
      <c r="R161" s="68">
        <v>1.95</v>
      </c>
      <c r="S161" s="68">
        <f t="shared" si="32"/>
        <v>1.95</v>
      </c>
      <c r="T161" s="68">
        <v>1.95</v>
      </c>
      <c r="U161" s="76">
        <f t="shared" si="33"/>
        <v>1</v>
      </c>
      <c r="V161" s="68">
        <v>1.45</v>
      </c>
      <c r="W161" s="77">
        <v>0.29791666666666666</v>
      </c>
      <c r="X161" s="68">
        <v>25.7</v>
      </c>
      <c r="Y161" s="68">
        <v>5.28</v>
      </c>
      <c r="Z161" s="320">
        <v>4.4305751463572349</v>
      </c>
      <c r="AA161" s="321">
        <v>0.64400000000000002</v>
      </c>
      <c r="AB161" s="171">
        <v>31</v>
      </c>
      <c r="AC161" s="171">
        <v>48</v>
      </c>
      <c r="AD161" s="68" t="s">
        <v>763</v>
      </c>
      <c r="AE161" s="68" t="s">
        <v>763</v>
      </c>
      <c r="AF161" s="68" t="s">
        <v>763</v>
      </c>
      <c r="AG161" s="68" t="s">
        <v>763</v>
      </c>
      <c r="AH161" s="68" t="s">
        <v>763</v>
      </c>
      <c r="AI161" s="68" t="s">
        <v>763</v>
      </c>
      <c r="AJ161" s="72" t="s">
        <v>763</v>
      </c>
      <c r="AK161" s="72" t="s">
        <v>763</v>
      </c>
      <c r="AL161" s="72" t="s">
        <v>763</v>
      </c>
      <c r="AM161" s="68" t="s">
        <v>763</v>
      </c>
      <c r="AN161" s="68" t="s">
        <v>763</v>
      </c>
      <c r="AO161" s="68" t="s">
        <v>763</v>
      </c>
      <c r="AP161" s="68" t="s">
        <v>763</v>
      </c>
      <c r="AQ161" s="68" t="s">
        <v>763</v>
      </c>
      <c r="AR161" s="68" t="s">
        <v>763</v>
      </c>
      <c r="AV161" s="324"/>
    </row>
    <row r="162" spans="1:48" x14ac:dyDescent="0.2">
      <c r="A162" t="s">
        <v>756</v>
      </c>
      <c r="B162" t="s">
        <v>309</v>
      </c>
      <c r="C162" t="s">
        <v>757</v>
      </c>
      <c r="E162" s="167">
        <v>43312</v>
      </c>
      <c r="F162" t="s">
        <v>777</v>
      </c>
      <c r="G162" t="s">
        <v>790</v>
      </c>
      <c r="H162">
        <v>1</v>
      </c>
      <c r="I162" t="s">
        <v>760</v>
      </c>
      <c r="J162" s="326">
        <v>0.4381944444444445</v>
      </c>
      <c r="K162">
        <v>2</v>
      </c>
      <c r="L162">
        <v>1</v>
      </c>
      <c r="M162" t="s">
        <v>812</v>
      </c>
      <c r="N162" t="s">
        <v>817</v>
      </c>
      <c r="O162" s="68">
        <v>24.3</v>
      </c>
      <c r="P162" s="68">
        <v>8.6999999999999993</v>
      </c>
      <c r="Q162" s="68">
        <v>1.85</v>
      </c>
      <c r="R162" s="68">
        <v>1.85</v>
      </c>
      <c r="S162" s="68">
        <f t="shared" si="32"/>
        <v>1.85</v>
      </c>
      <c r="T162" s="68">
        <v>1.85</v>
      </c>
      <c r="U162" s="76">
        <f t="shared" si="33"/>
        <v>1</v>
      </c>
      <c r="V162" s="68">
        <v>0.15</v>
      </c>
      <c r="W162" s="77">
        <v>0.31458333333333333</v>
      </c>
      <c r="X162" s="68">
        <v>25.5</v>
      </c>
      <c r="Y162" s="68">
        <v>6.8</v>
      </c>
      <c r="Z162" s="320">
        <v>5.7046263424403296</v>
      </c>
      <c r="AA162" s="321">
        <v>0.84099999999999997</v>
      </c>
      <c r="AB162" s="171">
        <v>31</v>
      </c>
      <c r="AC162" s="171">
        <v>48.1</v>
      </c>
      <c r="AD162" s="68" t="s">
        <v>763</v>
      </c>
      <c r="AE162" s="68" t="s">
        <v>763</v>
      </c>
      <c r="AF162" s="68" t="s">
        <v>763</v>
      </c>
      <c r="AG162" s="68" t="s">
        <v>763</v>
      </c>
      <c r="AH162" s="68" t="s">
        <v>763</v>
      </c>
      <c r="AI162" s="68" t="s">
        <v>763</v>
      </c>
      <c r="AJ162" s="72" t="s">
        <v>763</v>
      </c>
      <c r="AK162" s="72" t="s">
        <v>763</v>
      </c>
      <c r="AL162" s="72" t="s">
        <v>763</v>
      </c>
      <c r="AM162" s="68" t="s">
        <v>763</v>
      </c>
      <c r="AN162" s="68" t="s">
        <v>763</v>
      </c>
      <c r="AO162" s="68" t="s">
        <v>763</v>
      </c>
      <c r="AP162" s="68" t="s">
        <v>763</v>
      </c>
      <c r="AQ162" s="68" t="s">
        <v>763</v>
      </c>
      <c r="AR162" s="68" t="s">
        <v>763</v>
      </c>
      <c r="AV162" s="324"/>
    </row>
    <row r="163" spans="1:48" x14ac:dyDescent="0.2">
      <c r="A163" t="s">
        <v>756</v>
      </c>
      <c r="B163" t="s">
        <v>309</v>
      </c>
      <c r="C163" t="s">
        <v>764</v>
      </c>
      <c r="E163" s="167">
        <v>43312</v>
      </c>
      <c r="F163" t="s">
        <v>777</v>
      </c>
      <c r="G163" t="s">
        <v>790</v>
      </c>
      <c r="H163">
        <v>1</v>
      </c>
      <c r="I163" t="s">
        <v>760</v>
      </c>
      <c r="J163" s="326">
        <v>0.4381944444444445</v>
      </c>
      <c r="K163">
        <v>2</v>
      </c>
      <c r="L163">
        <v>1</v>
      </c>
      <c r="M163" t="s">
        <v>812</v>
      </c>
      <c r="N163" t="s">
        <v>817</v>
      </c>
      <c r="O163" s="68">
        <v>24.3</v>
      </c>
      <c r="P163" s="68">
        <v>8.6999999999999993</v>
      </c>
      <c r="Q163" s="68">
        <v>1.85</v>
      </c>
      <c r="R163" s="68">
        <v>1.85</v>
      </c>
      <c r="S163" s="68">
        <f t="shared" si="32"/>
        <v>1.85</v>
      </c>
      <c r="T163" s="68">
        <v>1.85</v>
      </c>
      <c r="U163" s="76">
        <f t="shared" si="33"/>
        <v>1</v>
      </c>
      <c r="V163" s="68">
        <v>0.92</v>
      </c>
      <c r="W163" s="77">
        <v>0.31597222222222221</v>
      </c>
      <c r="X163" s="68">
        <v>25.5</v>
      </c>
      <c r="Y163" s="68">
        <v>6.7</v>
      </c>
      <c r="Z163" s="320">
        <v>5.6175509881232255</v>
      </c>
      <c r="AA163" s="321">
        <v>0.81299999999999994</v>
      </c>
      <c r="AB163" s="171">
        <v>31.1</v>
      </c>
      <c r="AC163" s="171">
        <v>48.1</v>
      </c>
      <c r="AD163" s="72">
        <v>0.70864784847603002</v>
      </c>
      <c r="AE163" s="72">
        <v>2.5000000000000001E-2</v>
      </c>
      <c r="AF163" s="72">
        <v>2.5000000000000001E-2</v>
      </c>
      <c r="AG163" s="75">
        <f>AE163+AF163</f>
        <v>0.05</v>
      </c>
      <c r="AH163" s="75">
        <f>AI163-AG163</f>
        <v>14.157704081632652</v>
      </c>
      <c r="AI163" s="75">
        <v>14.207704081632652</v>
      </c>
      <c r="AJ163" s="72">
        <v>38.925885301820735</v>
      </c>
      <c r="AK163" s="72">
        <v>5.1612544540603444</v>
      </c>
      <c r="AL163" s="72">
        <v>7.541942690153137</v>
      </c>
      <c r="AM163" s="322">
        <f>AK163+AH163</f>
        <v>19.318958535692996</v>
      </c>
      <c r="AN163" s="322">
        <f>AH163+AF163+AE163+AK163</f>
        <v>19.368958535692997</v>
      </c>
      <c r="AO163" s="72">
        <v>2.6011645569620248</v>
      </c>
      <c r="AP163" s="72">
        <v>2.5635821097046412</v>
      </c>
      <c r="AQ163" s="72">
        <v>0.50363836308757803</v>
      </c>
      <c r="AR163" s="72">
        <f>AO163+AP163</f>
        <v>5.1647466666666659</v>
      </c>
      <c r="AV163" s="324"/>
    </row>
    <row r="164" spans="1:48" x14ac:dyDescent="0.2">
      <c r="A164" t="s">
        <v>756</v>
      </c>
      <c r="B164" t="s">
        <v>309</v>
      </c>
      <c r="C164" t="s">
        <v>765</v>
      </c>
      <c r="E164" s="167">
        <v>43312</v>
      </c>
      <c r="F164" t="s">
        <v>777</v>
      </c>
      <c r="G164" t="s">
        <v>790</v>
      </c>
      <c r="H164">
        <v>1</v>
      </c>
      <c r="I164" t="s">
        <v>760</v>
      </c>
      <c r="J164" s="326">
        <v>0.4381944444444445</v>
      </c>
      <c r="K164">
        <v>2</v>
      </c>
      <c r="L164">
        <v>1</v>
      </c>
      <c r="M164" t="s">
        <v>812</v>
      </c>
      <c r="N164" t="s">
        <v>817</v>
      </c>
      <c r="O164" s="68">
        <v>24.3</v>
      </c>
      <c r="P164" s="68">
        <v>8.6999999999999993</v>
      </c>
      <c r="Q164" s="68">
        <v>1.85</v>
      </c>
      <c r="R164" s="68">
        <v>1.85</v>
      </c>
      <c r="S164" s="68">
        <f t="shared" si="32"/>
        <v>1.85</v>
      </c>
      <c r="T164" s="68">
        <v>1.85</v>
      </c>
      <c r="U164" s="76">
        <f t="shared" si="33"/>
        <v>1</v>
      </c>
      <c r="V164" s="68">
        <v>1.35</v>
      </c>
      <c r="W164" s="77">
        <v>0.31736111111111115</v>
      </c>
      <c r="X164" s="68">
        <v>25.5</v>
      </c>
      <c r="Y164" s="68">
        <v>6.68</v>
      </c>
      <c r="Z164" s="320">
        <v>5.6007821792034544</v>
      </c>
      <c r="AA164" s="321">
        <v>0.82299999999999995</v>
      </c>
      <c r="AB164" s="171">
        <v>31.1</v>
      </c>
      <c r="AC164" s="171">
        <v>48.1</v>
      </c>
      <c r="AD164" s="68" t="s">
        <v>763</v>
      </c>
      <c r="AE164" s="68" t="s">
        <v>763</v>
      </c>
      <c r="AF164" s="68" t="s">
        <v>763</v>
      </c>
      <c r="AG164" s="68" t="s">
        <v>763</v>
      </c>
      <c r="AH164" s="68" t="s">
        <v>763</v>
      </c>
      <c r="AI164" s="68" t="s">
        <v>763</v>
      </c>
      <c r="AJ164" s="72" t="s">
        <v>763</v>
      </c>
      <c r="AK164" s="72" t="s">
        <v>763</v>
      </c>
      <c r="AL164" s="72" t="s">
        <v>763</v>
      </c>
      <c r="AM164" s="68" t="s">
        <v>763</v>
      </c>
      <c r="AN164" s="68" t="s">
        <v>763</v>
      </c>
      <c r="AO164" s="68" t="s">
        <v>763</v>
      </c>
      <c r="AP164" s="68" t="s">
        <v>763</v>
      </c>
      <c r="AQ164" s="68" t="s">
        <v>763</v>
      </c>
      <c r="AR164" s="68" t="s">
        <v>763</v>
      </c>
      <c r="AV164" s="324"/>
    </row>
    <row r="165" spans="1:48" x14ac:dyDescent="0.2">
      <c r="A165" t="s">
        <v>756</v>
      </c>
      <c r="B165" t="s">
        <v>311</v>
      </c>
      <c r="C165" t="s">
        <v>757</v>
      </c>
      <c r="E165" s="167">
        <v>43312</v>
      </c>
      <c r="F165" t="s">
        <v>792</v>
      </c>
      <c r="G165" t="s">
        <v>775</v>
      </c>
      <c r="H165">
        <v>0</v>
      </c>
      <c r="I165" t="s">
        <v>760</v>
      </c>
      <c r="J165" s="326">
        <v>0.42708333333333331</v>
      </c>
      <c r="K165">
        <v>2</v>
      </c>
      <c r="L165">
        <v>1</v>
      </c>
      <c r="M165" t="s">
        <v>809</v>
      </c>
      <c r="N165" t="s">
        <v>774</v>
      </c>
      <c r="O165" s="68">
        <v>21.6</v>
      </c>
      <c r="P165" s="68">
        <v>8.73</v>
      </c>
      <c r="Q165" s="68">
        <v>1</v>
      </c>
      <c r="R165" s="68">
        <v>1</v>
      </c>
      <c r="S165" s="68">
        <f t="shared" si="32"/>
        <v>1</v>
      </c>
      <c r="T165" s="68">
        <v>1</v>
      </c>
      <c r="U165" s="76">
        <f t="shared" si="33"/>
        <v>1</v>
      </c>
      <c r="V165" s="68">
        <v>0.15</v>
      </c>
      <c r="W165" s="77">
        <v>0.25694444444444448</v>
      </c>
      <c r="X165" s="68">
        <v>25.6</v>
      </c>
      <c r="Y165" s="68">
        <v>4.3600000000000003</v>
      </c>
      <c r="Z165" s="320">
        <v>3.7952641668604987</v>
      </c>
      <c r="AA165" s="321">
        <v>0.52600000000000002</v>
      </c>
      <c r="AB165" s="171">
        <v>24.5</v>
      </c>
      <c r="AC165" s="171">
        <v>38.799999999999997</v>
      </c>
      <c r="AD165" s="68" t="s">
        <v>763</v>
      </c>
      <c r="AE165" s="68" t="s">
        <v>763</v>
      </c>
      <c r="AF165" s="68" t="s">
        <v>763</v>
      </c>
      <c r="AG165" s="68" t="s">
        <v>763</v>
      </c>
      <c r="AH165" s="68" t="s">
        <v>763</v>
      </c>
      <c r="AI165" s="68" t="s">
        <v>763</v>
      </c>
      <c r="AJ165" s="72" t="s">
        <v>763</v>
      </c>
      <c r="AK165" s="72" t="s">
        <v>763</v>
      </c>
      <c r="AL165" s="72" t="s">
        <v>763</v>
      </c>
      <c r="AM165" s="68" t="s">
        <v>763</v>
      </c>
      <c r="AN165" s="68" t="s">
        <v>763</v>
      </c>
      <c r="AO165" s="68" t="s">
        <v>763</v>
      </c>
      <c r="AP165" s="68" t="s">
        <v>763</v>
      </c>
      <c r="AQ165" s="68" t="s">
        <v>763</v>
      </c>
      <c r="AR165" s="68" t="s">
        <v>763</v>
      </c>
      <c r="AV165" s="324"/>
    </row>
    <row r="166" spans="1:48" x14ac:dyDescent="0.2">
      <c r="A166" t="s">
        <v>756</v>
      </c>
      <c r="B166" t="s">
        <v>311</v>
      </c>
      <c r="C166" t="s">
        <v>764</v>
      </c>
      <c r="E166" s="167">
        <v>43312</v>
      </c>
      <c r="F166" t="s">
        <v>792</v>
      </c>
      <c r="G166" t="s">
        <v>775</v>
      </c>
      <c r="H166">
        <v>0</v>
      </c>
      <c r="I166" t="s">
        <v>760</v>
      </c>
      <c r="J166" s="326">
        <v>0.42708333333333331</v>
      </c>
      <c r="K166">
        <v>2</v>
      </c>
      <c r="L166">
        <v>1</v>
      </c>
      <c r="M166" t="s">
        <v>809</v>
      </c>
      <c r="N166" t="s">
        <v>774</v>
      </c>
      <c r="O166" s="68">
        <v>21.6</v>
      </c>
      <c r="P166" s="68">
        <v>8.73</v>
      </c>
      <c r="Q166" s="68">
        <v>1</v>
      </c>
      <c r="R166" s="68">
        <v>1</v>
      </c>
      <c r="S166" s="68">
        <f t="shared" si="32"/>
        <v>1</v>
      </c>
      <c r="T166" s="68">
        <v>1</v>
      </c>
      <c r="U166" s="76">
        <f t="shared" si="33"/>
        <v>1</v>
      </c>
      <c r="V166" s="68">
        <v>0.5</v>
      </c>
      <c r="W166" s="77">
        <v>0.25833333333333336</v>
      </c>
      <c r="X166" s="68">
        <v>25.7</v>
      </c>
      <c r="Y166" s="68">
        <v>4.79</v>
      </c>
      <c r="Z166" s="320">
        <v>4.1605499367612566</v>
      </c>
      <c r="AA166" s="321">
        <v>0.59699999999999998</v>
      </c>
      <c r="AB166" s="171">
        <v>24.9</v>
      </c>
      <c r="AC166" s="171">
        <v>39.4</v>
      </c>
      <c r="AD166" s="72">
        <v>0.62475264749421133</v>
      </c>
      <c r="AE166" s="72">
        <v>1.1402950358082879</v>
      </c>
      <c r="AF166" s="72">
        <v>0.44780941949616654</v>
      </c>
      <c r="AG166" s="75">
        <f>AE166+AF166</f>
        <v>1.5881044553044545</v>
      </c>
      <c r="AH166" s="75">
        <f>AI166-AG166</f>
        <v>39.338349626328203</v>
      </c>
      <c r="AI166" s="75">
        <v>40.926454081632656</v>
      </c>
      <c r="AJ166" s="72">
        <v>112.56030247137636</v>
      </c>
      <c r="AK166" s="72">
        <v>19.191143322139869</v>
      </c>
      <c r="AL166" s="72">
        <v>5.8652212941123283</v>
      </c>
      <c r="AM166" s="322">
        <f>AK166+AH166</f>
        <v>58.529492948468075</v>
      </c>
      <c r="AN166" s="322">
        <f>AH166+AF166+AE166+AK166</f>
        <v>60.117597403772521</v>
      </c>
      <c r="AO166" s="72">
        <v>6.4258734177215189</v>
      </c>
      <c r="AP166" s="72">
        <v>11.297513248945151</v>
      </c>
      <c r="AQ166" s="72">
        <v>0.36256464628213558</v>
      </c>
      <c r="AR166" s="72">
        <f>AO166+AP166</f>
        <v>17.72338666666667</v>
      </c>
      <c r="AV166" s="324"/>
    </row>
    <row r="167" spans="1:48" x14ac:dyDescent="0.2">
      <c r="A167" t="s">
        <v>756</v>
      </c>
      <c r="B167" t="s">
        <v>311</v>
      </c>
      <c r="C167" t="s">
        <v>765</v>
      </c>
      <c r="E167" s="167">
        <v>43312</v>
      </c>
      <c r="F167" t="s">
        <v>792</v>
      </c>
      <c r="G167" t="s">
        <v>775</v>
      </c>
      <c r="H167">
        <v>0</v>
      </c>
      <c r="I167" t="s">
        <v>760</v>
      </c>
      <c r="J167" s="326">
        <v>0.42708333333333331</v>
      </c>
      <c r="K167">
        <v>2</v>
      </c>
      <c r="L167">
        <v>1</v>
      </c>
      <c r="M167" t="s">
        <v>809</v>
      </c>
      <c r="N167" t="s">
        <v>774</v>
      </c>
      <c r="O167" s="68">
        <v>21.6</v>
      </c>
      <c r="P167" s="68">
        <v>8.73</v>
      </c>
      <c r="Q167" s="68">
        <v>1</v>
      </c>
      <c r="R167" s="68">
        <v>1</v>
      </c>
      <c r="S167" s="68">
        <f t="shared" si="32"/>
        <v>1</v>
      </c>
      <c r="T167" s="68">
        <v>1</v>
      </c>
      <c r="U167" s="76">
        <f t="shared" si="33"/>
        <v>1</v>
      </c>
      <c r="V167" s="68">
        <v>0.5</v>
      </c>
      <c r="W167" s="77">
        <v>0.26041666666666669</v>
      </c>
      <c r="X167" s="68">
        <v>25.7</v>
      </c>
      <c r="Y167" s="68">
        <v>4.79</v>
      </c>
      <c r="Z167" s="320">
        <v>4.1605499367612566</v>
      </c>
      <c r="AA167" s="321">
        <v>0.59699999999999998</v>
      </c>
      <c r="AB167" s="171">
        <v>24.9</v>
      </c>
      <c r="AC167" s="171">
        <v>39.4</v>
      </c>
      <c r="AD167" s="68" t="s">
        <v>763</v>
      </c>
      <c r="AE167" s="68" t="s">
        <v>763</v>
      </c>
      <c r="AF167" s="68" t="s">
        <v>763</v>
      </c>
      <c r="AG167" s="68" t="s">
        <v>763</v>
      </c>
      <c r="AH167" s="68" t="s">
        <v>763</v>
      </c>
      <c r="AI167" s="68" t="s">
        <v>763</v>
      </c>
      <c r="AJ167" s="72" t="s">
        <v>763</v>
      </c>
      <c r="AK167" s="72" t="s">
        <v>763</v>
      </c>
      <c r="AL167" s="72" t="s">
        <v>763</v>
      </c>
      <c r="AM167" s="68" t="s">
        <v>763</v>
      </c>
      <c r="AN167" s="68" t="s">
        <v>763</v>
      </c>
      <c r="AO167" s="68" t="s">
        <v>763</v>
      </c>
      <c r="AP167" s="68" t="s">
        <v>763</v>
      </c>
      <c r="AQ167" s="68" t="s">
        <v>763</v>
      </c>
      <c r="AR167" s="68" t="s">
        <v>763</v>
      </c>
      <c r="AV167" s="324"/>
    </row>
    <row r="168" spans="1:48" x14ac:dyDescent="0.2">
      <c r="A168" t="s">
        <v>756</v>
      </c>
      <c r="B168" t="s">
        <v>640</v>
      </c>
      <c r="C168" t="s">
        <v>764</v>
      </c>
      <c r="E168" s="167">
        <v>43312</v>
      </c>
      <c r="F168" t="s">
        <v>761</v>
      </c>
      <c r="G168" t="s">
        <v>761</v>
      </c>
      <c r="H168" t="s">
        <v>761</v>
      </c>
      <c r="I168" t="s">
        <v>761</v>
      </c>
      <c r="J168" t="s">
        <v>761</v>
      </c>
      <c r="K168" t="s">
        <v>761</v>
      </c>
      <c r="L168" t="s">
        <v>761</v>
      </c>
      <c r="M168" t="s">
        <v>761</v>
      </c>
      <c r="N168" t="s">
        <v>761</v>
      </c>
      <c r="O168" s="68" t="s">
        <v>761</v>
      </c>
      <c r="P168" s="68" t="s">
        <v>761</v>
      </c>
      <c r="Q168" s="68" t="s">
        <v>761</v>
      </c>
      <c r="R168" s="68" t="s">
        <v>761</v>
      </c>
      <c r="S168" s="68" t="s">
        <v>761</v>
      </c>
      <c r="T168" s="68" t="s">
        <v>761</v>
      </c>
      <c r="U168" s="68" t="s">
        <v>761</v>
      </c>
      <c r="V168" s="68" t="s">
        <v>761</v>
      </c>
      <c r="W168" s="68" t="s">
        <v>761</v>
      </c>
      <c r="X168" s="68" t="s">
        <v>761</v>
      </c>
      <c r="Y168" s="68" t="s">
        <v>761</v>
      </c>
      <c r="Z168" s="68" t="s">
        <v>761</v>
      </c>
      <c r="AA168" s="331" t="s">
        <v>761</v>
      </c>
      <c r="AB168" s="171">
        <v>7.3</v>
      </c>
      <c r="AC168" s="171">
        <v>12.78</v>
      </c>
      <c r="AD168" s="72">
        <v>1.1001587863911837</v>
      </c>
      <c r="AE168" s="72">
        <v>5.81993006993007</v>
      </c>
      <c r="AF168" s="72">
        <v>32.212486308871853</v>
      </c>
      <c r="AG168" s="75">
        <f>AE168+AF168</f>
        <v>38.032416378801926</v>
      </c>
      <c r="AH168" s="75">
        <f>AI168-AG168</f>
        <v>44.093017294667462</v>
      </c>
      <c r="AI168" s="75">
        <v>82.125433673469388</v>
      </c>
      <c r="AJ168" s="72">
        <v>255.01504221021827</v>
      </c>
      <c r="AK168" s="72">
        <v>41.273260157550816</v>
      </c>
      <c r="AL168" s="72">
        <v>6.1786987806817111</v>
      </c>
      <c r="AM168" s="322">
        <f>AK168+AH168</f>
        <v>85.36627745221827</v>
      </c>
      <c r="AN168" s="322">
        <f>AH168+AF168+AE168+AK168</f>
        <v>123.39869383102018</v>
      </c>
      <c r="AO168" s="72">
        <v>19.948303797468355</v>
      </c>
      <c r="AP168" s="72">
        <v>19.305202869198315</v>
      </c>
      <c r="AQ168" s="72">
        <v>0.50819163665721812</v>
      </c>
      <c r="AR168" s="72">
        <f>AO168+AP168</f>
        <v>39.253506666666667</v>
      </c>
      <c r="AV168" s="324"/>
    </row>
    <row r="169" spans="1:48" x14ac:dyDescent="0.2">
      <c r="A169" t="s">
        <v>756</v>
      </c>
      <c r="B169" t="s">
        <v>394</v>
      </c>
      <c r="C169" t="s">
        <v>757</v>
      </c>
      <c r="E169" s="167">
        <v>43312</v>
      </c>
      <c r="F169" t="s">
        <v>818</v>
      </c>
      <c r="G169" t="s">
        <v>819</v>
      </c>
      <c r="H169">
        <v>1</v>
      </c>
      <c r="I169" t="s">
        <v>760</v>
      </c>
      <c r="J169" s="326">
        <v>0.3888888888888889</v>
      </c>
      <c r="K169">
        <v>1</v>
      </c>
      <c r="L169">
        <v>1</v>
      </c>
      <c r="M169" t="s">
        <v>773</v>
      </c>
      <c r="N169" t="s">
        <v>774</v>
      </c>
      <c r="O169" s="68">
        <v>26.6</v>
      </c>
      <c r="P169" s="68">
        <v>7.96</v>
      </c>
      <c r="Q169" s="68">
        <v>1.8</v>
      </c>
      <c r="R169" s="68">
        <v>1.7</v>
      </c>
      <c r="S169" s="68">
        <f t="shared" ref="S169:S180" si="34">AVERAGE(Q169:R169)</f>
        <v>1.75</v>
      </c>
      <c r="T169" s="68">
        <v>2.74</v>
      </c>
      <c r="U169" s="76">
        <f t="shared" ref="U169:U180" si="35">S169/T169</f>
        <v>0.63868613138686126</v>
      </c>
      <c r="V169" s="68">
        <v>0.15</v>
      </c>
      <c r="W169" s="77">
        <v>0.35138888888888892</v>
      </c>
      <c r="X169" s="68">
        <v>26.9</v>
      </c>
      <c r="Y169" s="68">
        <v>8</v>
      </c>
      <c r="Z169" s="320">
        <v>6.7949158944355768</v>
      </c>
      <c r="AA169" s="321">
        <v>1.008</v>
      </c>
      <c r="AB169" s="171">
        <v>29.1</v>
      </c>
      <c r="AC169" s="171">
        <v>45.5</v>
      </c>
      <c r="AD169" s="68" t="s">
        <v>763</v>
      </c>
      <c r="AE169" s="68" t="s">
        <v>763</v>
      </c>
      <c r="AF169" s="68" t="s">
        <v>763</v>
      </c>
      <c r="AG169" s="68" t="s">
        <v>763</v>
      </c>
      <c r="AH169" s="68" t="s">
        <v>763</v>
      </c>
      <c r="AI169" s="68" t="s">
        <v>763</v>
      </c>
      <c r="AJ169" s="72" t="s">
        <v>763</v>
      </c>
      <c r="AK169" s="72" t="s">
        <v>763</v>
      </c>
      <c r="AL169" s="72" t="s">
        <v>763</v>
      </c>
      <c r="AM169" s="68" t="s">
        <v>763</v>
      </c>
      <c r="AN169" s="68" t="s">
        <v>763</v>
      </c>
      <c r="AO169" s="68" t="s">
        <v>763</v>
      </c>
      <c r="AP169" s="68" t="s">
        <v>763</v>
      </c>
      <c r="AQ169" s="68" t="s">
        <v>763</v>
      </c>
      <c r="AR169" s="68" t="s">
        <v>763</v>
      </c>
      <c r="AV169" s="324"/>
    </row>
    <row r="170" spans="1:48" x14ac:dyDescent="0.2">
      <c r="A170" t="s">
        <v>756</v>
      </c>
      <c r="B170" t="s">
        <v>394</v>
      </c>
      <c r="C170" t="s">
        <v>764</v>
      </c>
      <c r="E170" s="167">
        <v>43312</v>
      </c>
      <c r="F170" t="s">
        <v>818</v>
      </c>
      <c r="G170" t="s">
        <v>819</v>
      </c>
      <c r="H170">
        <v>1</v>
      </c>
      <c r="I170" t="s">
        <v>760</v>
      </c>
      <c r="J170" s="326">
        <v>0.3888888888888889</v>
      </c>
      <c r="K170">
        <v>1</v>
      </c>
      <c r="L170">
        <v>1</v>
      </c>
      <c r="M170" t="s">
        <v>773</v>
      </c>
      <c r="N170" t="s">
        <v>774</v>
      </c>
      <c r="O170" s="68">
        <v>26.6</v>
      </c>
      <c r="P170" s="68">
        <v>7.96</v>
      </c>
      <c r="Q170" s="68">
        <v>1.8</v>
      </c>
      <c r="R170" s="68">
        <v>1.7</v>
      </c>
      <c r="S170" s="68">
        <f t="shared" si="34"/>
        <v>1.75</v>
      </c>
      <c r="T170" s="68">
        <v>2.74</v>
      </c>
      <c r="U170" s="76">
        <f t="shared" si="35"/>
        <v>0.63868613138686126</v>
      </c>
      <c r="V170" s="68">
        <v>1.87</v>
      </c>
      <c r="W170" s="77">
        <v>0.3527777777777778</v>
      </c>
      <c r="X170" s="68">
        <v>27</v>
      </c>
      <c r="Y170" s="68">
        <v>8.51</v>
      </c>
      <c r="Z170" s="320">
        <v>7.2208105882318865</v>
      </c>
      <c r="AA170" s="321">
        <v>1.0740000000000001</v>
      </c>
      <c r="AB170" s="171">
        <v>29.3</v>
      </c>
      <c r="AC170" s="171">
        <v>45.7</v>
      </c>
      <c r="AD170" s="72">
        <v>0.54085744651239265</v>
      </c>
      <c r="AE170" s="72">
        <v>2.5000000000000001E-2</v>
      </c>
      <c r="AF170" s="72">
        <v>0.11171960569550932</v>
      </c>
      <c r="AG170" s="75">
        <f>AE170+AF170</f>
        <v>0.13671960569550931</v>
      </c>
      <c r="AH170" s="75">
        <f>AI170-AG170</f>
        <v>25.794520394304488</v>
      </c>
      <c r="AI170" s="75">
        <v>25.931239999999999</v>
      </c>
      <c r="AJ170" s="72">
        <v>98.680332461779642</v>
      </c>
      <c r="AK170" s="72">
        <v>14.348622891786396</v>
      </c>
      <c r="AL170" s="72">
        <v>6.8773382091090687</v>
      </c>
      <c r="AM170" s="322">
        <f>AK170+AH170</f>
        <v>40.143143286090883</v>
      </c>
      <c r="AN170" s="322">
        <f>AH170+AF170+AE170+AK170</f>
        <v>40.279862891786394</v>
      </c>
      <c r="AO170" s="72">
        <v>11.075341772151894</v>
      </c>
      <c r="AP170" s="72">
        <v>13.535964894514771</v>
      </c>
      <c r="AQ170" s="72">
        <v>0.45001031120189322</v>
      </c>
      <c r="AR170" s="72">
        <f>AO170+AP170</f>
        <v>24.611306666666664</v>
      </c>
      <c r="AV170" s="324"/>
    </row>
    <row r="171" spans="1:48" x14ac:dyDescent="0.2">
      <c r="A171" t="s">
        <v>756</v>
      </c>
      <c r="B171" t="s">
        <v>394</v>
      </c>
      <c r="C171" t="s">
        <v>765</v>
      </c>
      <c r="E171" s="167">
        <v>43312</v>
      </c>
      <c r="F171" t="s">
        <v>818</v>
      </c>
      <c r="G171" t="s">
        <v>819</v>
      </c>
      <c r="H171">
        <v>1</v>
      </c>
      <c r="I171" t="s">
        <v>760</v>
      </c>
      <c r="J171" s="326">
        <v>0.3888888888888889</v>
      </c>
      <c r="K171">
        <v>1</v>
      </c>
      <c r="L171">
        <v>1</v>
      </c>
      <c r="M171" t="s">
        <v>773</v>
      </c>
      <c r="N171" t="s">
        <v>774</v>
      </c>
      <c r="O171" s="68">
        <v>26.6</v>
      </c>
      <c r="P171" s="68">
        <v>7.96</v>
      </c>
      <c r="Q171" s="68">
        <v>1.8</v>
      </c>
      <c r="R171" s="68">
        <v>1.7</v>
      </c>
      <c r="S171" s="68">
        <f t="shared" si="34"/>
        <v>1.75</v>
      </c>
      <c r="T171" s="68">
        <v>2.74</v>
      </c>
      <c r="U171" s="76">
        <f t="shared" si="35"/>
        <v>0.63868613138686126</v>
      </c>
      <c r="V171" s="68">
        <v>2.2400000000000002</v>
      </c>
      <c r="W171" s="77">
        <v>0.35347222222222219</v>
      </c>
      <c r="X171" s="68">
        <v>27</v>
      </c>
      <c r="Y171" s="68">
        <v>8.4</v>
      </c>
      <c r="Z171" s="320">
        <v>7.1234796085520182</v>
      </c>
      <c r="AA171" s="321">
        <v>1.0659999999999998</v>
      </c>
      <c r="AB171" s="171">
        <v>29.4</v>
      </c>
      <c r="AC171" s="171">
        <v>45.8</v>
      </c>
      <c r="AD171" s="68" t="s">
        <v>763</v>
      </c>
      <c r="AE171" s="68" t="s">
        <v>763</v>
      </c>
      <c r="AF171" s="68" t="s">
        <v>763</v>
      </c>
      <c r="AG171" s="68" t="s">
        <v>763</v>
      </c>
      <c r="AH171" s="68" t="s">
        <v>763</v>
      </c>
      <c r="AI171" s="68" t="s">
        <v>763</v>
      </c>
      <c r="AJ171" s="72" t="s">
        <v>763</v>
      </c>
      <c r="AK171" s="72" t="s">
        <v>763</v>
      </c>
      <c r="AL171" s="72" t="s">
        <v>763</v>
      </c>
      <c r="AM171" s="68" t="s">
        <v>763</v>
      </c>
      <c r="AN171" s="68" t="s">
        <v>763</v>
      </c>
      <c r="AO171" s="68" t="s">
        <v>763</v>
      </c>
      <c r="AP171" s="68" t="s">
        <v>763</v>
      </c>
      <c r="AQ171" s="68" t="s">
        <v>763</v>
      </c>
      <c r="AR171" s="68" t="s">
        <v>763</v>
      </c>
      <c r="AV171" s="324"/>
    </row>
    <row r="172" spans="1:48" x14ac:dyDescent="0.2">
      <c r="A172" t="s">
        <v>756</v>
      </c>
      <c r="B172" t="s">
        <v>395</v>
      </c>
      <c r="C172" t="s">
        <v>757</v>
      </c>
      <c r="E172" s="167">
        <v>43312</v>
      </c>
      <c r="F172" t="s">
        <v>647</v>
      </c>
      <c r="G172" t="s">
        <v>819</v>
      </c>
      <c r="H172">
        <v>1</v>
      </c>
      <c r="I172" t="s">
        <v>760</v>
      </c>
      <c r="J172" s="326">
        <v>0.3888888888888889</v>
      </c>
      <c r="K172">
        <v>1</v>
      </c>
      <c r="L172">
        <v>1</v>
      </c>
      <c r="M172" t="s">
        <v>773</v>
      </c>
      <c r="N172" t="s">
        <v>774</v>
      </c>
      <c r="O172" s="68">
        <v>26</v>
      </c>
      <c r="P172" s="68">
        <v>8.1</v>
      </c>
      <c r="Q172" s="68">
        <v>1.26</v>
      </c>
      <c r="R172" s="68">
        <v>1.26</v>
      </c>
      <c r="S172" s="68">
        <f t="shared" si="34"/>
        <v>1.26</v>
      </c>
      <c r="T172" s="68">
        <v>1.26</v>
      </c>
      <c r="U172" s="76">
        <f t="shared" si="35"/>
        <v>1</v>
      </c>
      <c r="V172" s="68">
        <v>0.15</v>
      </c>
      <c r="W172" s="77">
        <v>0.34166666666666662</v>
      </c>
      <c r="X172" s="68">
        <v>26.4</v>
      </c>
      <c r="Y172" s="68">
        <v>6.05</v>
      </c>
      <c r="Z172" s="320">
        <v>5.138615030973714</v>
      </c>
      <c r="AA172" s="321">
        <v>0.75099999999999989</v>
      </c>
      <c r="AB172" s="171">
        <v>29</v>
      </c>
      <c r="AC172" s="171">
        <v>45.2</v>
      </c>
      <c r="AD172" s="68" t="s">
        <v>763</v>
      </c>
      <c r="AE172" s="68" t="s">
        <v>763</v>
      </c>
      <c r="AF172" s="68" t="s">
        <v>763</v>
      </c>
      <c r="AG172" s="68" t="s">
        <v>763</v>
      </c>
      <c r="AH172" s="68" t="s">
        <v>763</v>
      </c>
      <c r="AI172" s="68" t="s">
        <v>763</v>
      </c>
      <c r="AJ172" s="72" t="s">
        <v>763</v>
      </c>
      <c r="AK172" s="72" t="s">
        <v>763</v>
      </c>
      <c r="AL172" s="72" t="s">
        <v>763</v>
      </c>
      <c r="AM172" s="68" t="s">
        <v>763</v>
      </c>
      <c r="AN172" s="68" t="s">
        <v>763</v>
      </c>
      <c r="AO172" s="68" t="s">
        <v>763</v>
      </c>
      <c r="AP172" s="68" t="s">
        <v>763</v>
      </c>
      <c r="AQ172" s="68" t="s">
        <v>763</v>
      </c>
      <c r="AR172" s="68" t="s">
        <v>763</v>
      </c>
      <c r="AV172" s="324"/>
    </row>
    <row r="173" spans="1:48" x14ac:dyDescent="0.2">
      <c r="A173" t="s">
        <v>756</v>
      </c>
      <c r="B173" t="s">
        <v>395</v>
      </c>
      <c r="C173" t="s">
        <v>764</v>
      </c>
      <c r="E173" s="167">
        <v>43312</v>
      </c>
      <c r="F173" t="s">
        <v>647</v>
      </c>
      <c r="G173" t="s">
        <v>819</v>
      </c>
      <c r="H173">
        <v>1</v>
      </c>
      <c r="I173" t="s">
        <v>760</v>
      </c>
      <c r="J173" s="326">
        <v>0.3888888888888889</v>
      </c>
      <c r="K173">
        <v>1</v>
      </c>
      <c r="L173">
        <v>1</v>
      </c>
      <c r="M173" t="s">
        <v>773</v>
      </c>
      <c r="N173" t="s">
        <v>774</v>
      </c>
      <c r="O173" s="68">
        <v>26</v>
      </c>
      <c r="P173" s="68">
        <v>8.1</v>
      </c>
      <c r="Q173" s="68">
        <v>1.26</v>
      </c>
      <c r="R173" s="68">
        <v>1.26</v>
      </c>
      <c r="S173" s="68">
        <f t="shared" si="34"/>
        <v>1.26</v>
      </c>
      <c r="T173" s="68">
        <v>1.26</v>
      </c>
      <c r="U173" s="76">
        <f t="shared" si="35"/>
        <v>1</v>
      </c>
      <c r="V173" s="68">
        <v>0.63</v>
      </c>
      <c r="W173" s="77">
        <v>0.34236111111111112</v>
      </c>
      <c r="X173" s="68">
        <v>26.4</v>
      </c>
      <c r="Y173" s="68">
        <v>6.48</v>
      </c>
      <c r="Z173" s="320">
        <v>5.5038389092082101</v>
      </c>
      <c r="AA173" s="321">
        <v>0.79799999999999993</v>
      </c>
      <c r="AB173" s="171">
        <v>29</v>
      </c>
      <c r="AC173" s="171">
        <v>45.1</v>
      </c>
      <c r="AD173" s="72">
        <v>0.79254304945784859</v>
      </c>
      <c r="AE173" s="72">
        <v>2.5000000000000001E-2</v>
      </c>
      <c r="AF173" s="72">
        <v>8.8537787513691138E-2</v>
      </c>
      <c r="AG173" s="75">
        <f>AE173+AF173</f>
        <v>0.11353778751369115</v>
      </c>
      <c r="AH173" s="75">
        <f>AI173-AG173</f>
        <v>28.998503028812841</v>
      </c>
      <c r="AI173" s="75">
        <v>29.112040816326534</v>
      </c>
      <c r="AJ173" s="72">
        <v>104.05100295743179</v>
      </c>
      <c r="AK173" s="72">
        <v>16.529434632938656</v>
      </c>
      <c r="AL173" s="72">
        <v>6.2948918258877722</v>
      </c>
      <c r="AM173" s="322">
        <f>AK173+AH173</f>
        <v>45.527937661751494</v>
      </c>
      <c r="AN173" s="322">
        <f>AH173+AF173+AE173+AK173</f>
        <v>45.641475449265187</v>
      </c>
      <c r="AO173" s="72">
        <v>8.0663291139240503</v>
      </c>
      <c r="AP173" s="72">
        <v>12.943497552742615</v>
      </c>
      <c r="AQ173" s="72">
        <v>0.38393125473623063</v>
      </c>
      <c r="AR173" s="72">
        <f>AO173+AP173</f>
        <v>21.009826666666665</v>
      </c>
      <c r="AV173" s="324"/>
    </row>
    <row r="174" spans="1:48" x14ac:dyDescent="0.2">
      <c r="A174" t="s">
        <v>756</v>
      </c>
      <c r="B174" t="s">
        <v>395</v>
      </c>
      <c r="C174" t="s">
        <v>765</v>
      </c>
      <c r="E174" s="167">
        <v>43312</v>
      </c>
      <c r="F174" t="s">
        <v>647</v>
      </c>
      <c r="G174" t="s">
        <v>819</v>
      </c>
      <c r="H174">
        <v>1</v>
      </c>
      <c r="I174" t="s">
        <v>760</v>
      </c>
      <c r="J174" s="326">
        <v>0.3888888888888889</v>
      </c>
      <c r="K174">
        <v>1</v>
      </c>
      <c r="L174">
        <v>1</v>
      </c>
      <c r="M174" t="s">
        <v>773</v>
      </c>
      <c r="N174" t="s">
        <v>774</v>
      </c>
      <c r="O174" s="68">
        <v>26</v>
      </c>
      <c r="P174" s="68">
        <v>8.1</v>
      </c>
      <c r="Q174" s="68">
        <v>1.26</v>
      </c>
      <c r="R174" s="68">
        <v>1.26</v>
      </c>
      <c r="S174" s="68">
        <f t="shared" si="34"/>
        <v>1.26</v>
      </c>
      <c r="T174" s="68">
        <v>1.26</v>
      </c>
      <c r="U174" s="76">
        <f t="shared" si="35"/>
        <v>1</v>
      </c>
      <c r="V174" s="68">
        <v>0.76</v>
      </c>
      <c r="W174" s="77">
        <v>0.3430555555555555</v>
      </c>
      <c r="X174" s="68">
        <v>26.4</v>
      </c>
      <c r="Y174" s="68">
        <v>6.31</v>
      </c>
      <c r="Z174" s="320">
        <v>5.3624663789456273</v>
      </c>
      <c r="AA174" s="321">
        <v>0.78400000000000003</v>
      </c>
      <c r="AB174" s="171">
        <v>28.9</v>
      </c>
      <c r="AC174" s="171">
        <v>45.1</v>
      </c>
      <c r="AD174" s="68" t="s">
        <v>763</v>
      </c>
      <c r="AE174" s="68" t="s">
        <v>763</v>
      </c>
      <c r="AF174" s="68" t="s">
        <v>763</v>
      </c>
      <c r="AG174" s="68" t="s">
        <v>763</v>
      </c>
      <c r="AH174" s="68" t="s">
        <v>763</v>
      </c>
      <c r="AI174" s="68" t="s">
        <v>763</v>
      </c>
      <c r="AJ174" s="72" t="s">
        <v>763</v>
      </c>
      <c r="AK174" s="72" t="s">
        <v>763</v>
      </c>
      <c r="AL174" s="72" t="s">
        <v>763</v>
      </c>
      <c r="AM174" s="68" t="s">
        <v>763</v>
      </c>
      <c r="AN174" s="68" t="s">
        <v>763</v>
      </c>
      <c r="AO174" s="68" t="s">
        <v>763</v>
      </c>
      <c r="AP174" s="68" t="s">
        <v>763</v>
      </c>
      <c r="AQ174" s="68" t="s">
        <v>763</v>
      </c>
      <c r="AR174" s="68" t="s">
        <v>763</v>
      </c>
      <c r="AV174" s="324"/>
    </row>
    <row r="175" spans="1:48" x14ac:dyDescent="0.2">
      <c r="A175" t="s">
        <v>756</v>
      </c>
      <c r="B175" t="s">
        <v>397</v>
      </c>
      <c r="C175" t="s">
        <v>757</v>
      </c>
      <c r="E175" s="167">
        <v>43312</v>
      </c>
      <c r="F175" t="s">
        <v>796</v>
      </c>
      <c r="G175" t="s">
        <v>819</v>
      </c>
      <c r="H175">
        <v>1</v>
      </c>
      <c r="I175" t="s">
        <v>761</v>
      </c>
      <c r="J175" s="326">
        <v>0.3888888888888889</v>
      </c>
      <c r="K175">
        <v>1</v>
      </c>
      <c r="L175">
        <v>1</v>
      </c>
      <c r="M175" t="s">
        <v>820</v>
      </c>
      <c r="N175" t="s">
        <v>774</v>
      </c>
      <c r="O175" s="68">
        <v>24.6</v>
      </c>
      <c r="P175" s="68">
        <v>8.4</v>
      </c>
      <c r="Q175" s="68">
        <v>1.7</v>
      </c>
      <c r="R175" s="68">
        <v>1.6</v>
      </c>
      <c r="S175" s="68">
        <f t="shared" si="34"/>
        <v>1.65</v>
      </c>
      <c r="T175" s="68">
        <v>2.04</v>
      </c>
      <c r="U175" s="76">
        <f t="shared" si="35"/>
        <v>0.80882352941176461</v>
      </c>
      <c r="V175" s="68">
        <v>0.15</v>
      </c>
      <c r="W175" s="77">
        <v>0.3263888888888889</v>
      </c>
      <c r="X175" s="68">
        <v>25.9</v>
      </c>
      <c r="Y175" s="68">
        <v>6.52</v>
      </c>
      <c r="Z175" s="320">
        <v>5.5315058053557005</v>
      </c>
      <c r="AA175" s="321">
        <v>0.8</v>
      </c>
      <c r="AB175" s="171">
        <v>29.1</v>
      </c>
      <c r="AC175" s="171">
        <v>45.4</v>
      </c>
      <c r="AD175" s="68" t="s">
        <v>763</v>
      </c>
      <c r="AE175" s="68" t="s">
        <v>763</v>
      </c>
      <c r="AF175" s="68" t="s">
        <v>763</v>
      </c>
      <c r="AG175" s="68" t="s">
        <v>763</v>
      </c>
      <c r="AH175" s="68" t="s">
        <v>763</v>
      </c>
      <c r="AI175" s="68" t="s">
        <v>763</v>
      </c>
      <c r="AJ175" s="72" t="s">
        <v>763</v>
      </c>
      <c r="AK175" s="72" t="s">
        <v>763</v>
      </c>
      <c r="AL175" s="72" t="s">
        <v>763</v>
      </c>
      <c r="AM175" s="68" t="s">
        <v>763</v>
      </c>
      <c r="AN175" s="68" t="s">
        <v>763</v>
      </c>
      <c r="AO175" s="68" t="s">
        <v>763</v>
      </c>
      <c r="AP175" s="68" t="s">
        <v>763</v>
      </c>
      <c r="AQ175" s="68" t="s">
        <v>763</v>
      </c>
      <c r="AR175" s="68" t="s">
        <v>763</v>
      </c>
      <c r="AV175" s="324"/>
    </row>
    <row r="176" spans="1:48" x14ac:dyDescent="0.2">
      <c r="A176" t="s">
        <v>756</v>
      </c>
      <c r="B176" t="s">
        <v>397</v>
      </c>
      <c r="C176" t="s">
        <v>764</v>
      </c>
      <c r="E176" s="167">
        <v>43312</v>
      </c>
      <c r="F176" t="s">
        <v>796</v>
      </c>
      <c r="G176" t="s">
        <v>819</v>
      </c>
      <c r="H176">
        <v>1</v>
      </c>
      <c r="I176" t="s">
        <v>761</v>
      </c>
      <c r="J176" s="326">
        <v>0.3888888888888889</v>
      </c>
      <c r="K176">
        <v>1</v>
      </c>
      <c r="L176">
        <v>1</v>
      </c>
      <c r="M176" t="s">
        <v>820</v>
      </c>
      <c r="N176" t="s">
        <v>774</v>
      </c>
      <c r="O176" s="68">
        <v>24.6</v>
      </c>
      <c r="P176" s="68">
        <v>8.4</v>
      </c>
      <c r="Q176" s="68">
        <v>1.7</v>
      </c>
      <c r="R176" s="68">
        <v>1.6</v>
      </c>
      <c r="S176" s="68">
        <f t="shared" si="34"/>
        <v>1.65</v>
      </c>
      <c r="T176" s="68">
        <v>2.04</v>
      </c>
      <c r="U176" s="76">
        <f t="shared" si="35"/>
        <v>0.80882352941176461</v>
      </c>
      <c r="V176" s="68">
        <v>1.02</v>
      </c>
      <c r="W176" s="77">
        <v>0.32708333333333334</v>
      </c>
      <c r="X176" s="68">
        <v>25.9</v>
      </c>
      <c r="Y176" s="68">
        <v>6.35</v>
      </c>
      <c r="Z176" s="320">
        <v>5.3872794269951996</v>
      </c>
      <c r="AA176" s="321">
        <v>0.77700000000000002</v>
      </c>
      <c r="AB176" s="171">
        <v>29.1</v>
      </c>
      <c r="AC176" s="171">
        <v>45.4</v>
      </c>
      <c r="AD176" s="72">
        <v>0.51289237951845301</v>
      </c>
      <c r="AE176" s="72">
        <v>2.5000000000000001E-2</v>
      </c>
      <c r="AF176" s="72">
        <v>9.7754654983570652E-2</v>
      </c>
      <c r="AG176" s="75">
        <f>AE176+AF176</f>
        <v>0.12275465498357066</v>
      </c>
      <c r="AH176" s="75">
        <f>AI176-AG176</f>
        <v>21.809758100118472</v>
      </c>
      <c r="AI176" s="75">
        <v>21.932512755102042</v>
      </c>
      <c r="AJ176" s="72">
        <v>98.852469336640283</v>
      </c>
      <c r="AK176" s="72">
        <v>15.019641889064014</v>
      </c>
      <c r="AL176" s="72">
        <v>6.5815463555503264</v>
      </c>
      <c r="AM176" s="322">
        <f>AK176+AH176</f>
        <v>36.829399989182484</v>
      </c>
      <c r="AN176" s="322">
        <f>AH176+AF176+AE176+AK176</f>
        <v>36.952154644166058</v>
      </c>
      <c r="AO176" s="72">
        <v>7.9485063291139246</v>
      </c>
      <c r="AP176" s="72">
        <v>8.0206803375527436</v>
      </c>
      <c r="AQ176" s="72">
        <v>0.49774021025787518</v>
      </c>
      <c r="AR176" s="72">
        <f>AO176+AP176</f>
        <v>15.969186666666669</v>
      </c>
      <c r="AV176" s="324"/>
    </row>
    <row r="177" spans="1:48" x14ac:dyDescent="0.2">
      <c r="A177" t="s">
        <v>756</v>
      </c>
      <c r="B177" t="s">
        <v>397</v>
      </c>
      <c r="C177" t="s">
        <v>765</v>
      </c>
      <c r="E177" s="167">
        <v>43312</v>
      </c>
      <c r="F177" t="s">
        <v>796</v>
      </c>
      <c r="G177" t="s">
        <v>819</v>
      </c>
      <c r="H177">
        <v>1</v>
      </c>
      <c r="I177" t="s">
        <v>761</v>
      </c>
      <c r="J177" s="326">
        <v>0.3888888888888889</v>
      </c>
      <c r="K177">
        <v>1</v>
      </c>
      <c r="L177">
        <v>1</v>
      </c>
      <c r="M177" t="s">
        <v>820</v>
      </c>
      <c r="N177" t="s">
        <v>774</v>
      </c>
      <c r="O177" s="68">
        <v>24.6</v>
      </c>
      <c r="P177" s="68">
        <v>8.4</v>
      </c>
      <c r="Q177" s="68">
        <v>1.7</v>
      </c>
      <c r="R177" s="68">
        <v>1.6</v>
      </c>
      <c r="S177" s="68">
        <f t="shared" si="34"/>
        <v>1.65</v>
      </c>
      <c r="T177" s="68">
        <v>2.04</v>
      </c>
      <c r="U177" s="76">
        <f t="shared" si="35"/>
        <v>0.80882352941176461</v>
      </c>
      <c r="V177" s="68">
        <v>1.54</v>
      </c>
      <c r="W177" s="77">
        <v>0.32777777777777778</v>
      </c>
      <c r="X177" s="68">
        <v>25.9</v>
      </c>
      <c r="Y177" s="68">
        <v>6.23</v>
      </c>
      <c r="Z177" s="320">
        <v>5.2854725716819049</v>
      </c>
      <c r="AA177" s="321">
        <v>0.76700000000000002</v>
      </c>
      <c r="AB177" s="171">
        <v>29.1</v>
      </c>
      <c r="AC177" s="171">
        <v>45.3</v>
      </c>
      <c r="AD177" s="68" t="s">
        <v>763</v>
      </c>
      <c r="AE177" s="68" t="s">
        <v>763</v>
      </c>
      <c r="AF177" s="68" t="s">
        <v>763</v>
      </c>
      <c r="AG177" s="68" t="s">
        <v>763</v>
      </c>
      <c r="AH177" s="68" t="s">
        <v>763</v>
      </c>
      <c r="AI177" s="68" t="s">
        <v>763</v>
      </c>
      <c r="AJ177" s="72" t="s">
        <v>763</v>
      </c>
      <c r="AK177" s="72" t="s">
        <v>763</v>
      </c>
      <c r="AL177" s="72" t="s">
        <v>763</v>
      </c>
      <c r="AM177" s="68" t="s">
        <v>763</v>
      </c>
      <c r="AN177" s="68" t="s">
        <v>763</v>
      </c>
      <c r="AO177" s="68" t="s">
        <v>763</v>
      </c>
      <c r="AP177" s="68" t="s">
        <v>763</v>
      </c>
      <c r="AQ177" s="68" t="s">
        <v>763</v>
      </c>
      <c r="AR177" s="68" t="s">
        <v>763</v>
      </c>
      <c r="AV177" s="324"/>
    </row>
    <row r="178" spans="1:48" x14ac:dyDescent="0.2">
      <c r="A178" t="s">
        <v>756</v>
      </c>
      <c r="B178" t="s">
        <v>399</v>
      </c>
      <c r="C178" t="s">
        <v>757</v>
      </c>
      <c r="E178" s="167">
        <v>43312</v>
      </c>
      <c r="F178" t="s">
        <v>653</v>
      </c>
      <c r="G178" t="s">
        <v>819</v>
      </c>
      <c r="H178">
        <v>1</v>
      </c>
      <c r="I178" t="s">
        <v>760</v>
      </c>
      <c r="J178" s="326">
        <v>0.3888888888888889</v>
      </c>
      <c r="K178">
        <v>1</v>
      </c>
      <c r="L178">
        <v>1</v>
      </c>
      <c r="M178" t="s">
        <v>820</v>
      </c>
      <c r="N178" t="s">
        <v>774</v>
      </c>
      <c r="O178" s="68">
        <v>22.9</v>
      </c>
      <c r="P178" s="68">
        <v>8.73</v>
      </c>
      <c r="Q178" s="68">
        <v>1.24</v>
      </c>
      <c r="R178" s="68">
        <v>1.24</v>
      </c>
      <c r="S178" s="68">
        <f t="shared" si="34"/>
        <v>1.24</v>
      </c>
      <c r="T178" s="68">
        <v>1.24</v>
      </c>
      <c r="U178" s="76">
        <f t="shared" si="35"/>
        <v>1</v>
      </c>
      <c r="V178" s="68">
        <v>0.15</v>
      </c>
      <c r="W178" s="77">
        <v>0.30208333333333331</v>
      </c>
      <c r="X178" s="68">
        <v>26.1</v>
      </c>
      <c r="Y178" s="68">
        <v>6.28</v>
      </c>
      <c r="Z178" s="320">
        <v>5.3351415947654459</v>
      </c>
      <c r="AA178" s="321">
        <v>0.78299999999999992</v>
      </c>
      <c r="AB178" s="171">
        <v>28.9</v>
      </c>
      <c r="AC178" s="171">
        <v>45.1</v>
      </c>
      <c r="AD178" s="68" t="s">
        <v>763</v>
      </c>
      <c r="AE178" s="68" t="s">
        <v>763</v>
      </c>
      <c r="AF178" s="68" t="s">
        <v>763</v>
      </c>
      <c r="AG178" s="68" t="s">
        <v>763</v>
      </c>
      <c r="AH178" s="68" t="s">
        <v>763</v>
      </c>
      <c r="AI178" s="68" t="s">
        <v>763</v>
      </c>
      <c r="AJ178" s="72" t="s">
        <v>763</v>
      </c>
      <c r="AK178" s="72" t="s">
        <v>763</v>
      </c>
      <c r="AL178" s="72" t="s">
        <v>763</v>
      </c>
      <c r="AM178" s="68" t="s">
        <v>763</v>
      </c>
      <c r="AN178" s="68" t="s">
        <v>763</v>
      </c>
      <c r="AO178" s="68" t="s">
        <v>763</v>
      </c>
      <c r="AP178" s="68" t="s">
        <v>763</v>
      </c>
      <c r="AQ178" s="68" t="s">
        <v>763</v>
      </c>
      <c r="AR178" s="68" t="s">
        <v>763</v>
      </c>
      <c r="AV178" s="324"/>
    </row>
    <row r="179" spans="1:48" x14ac:dyDescent="0.2">
      <c r="A179" t="s">
        <v>756</v>
      </c>
      <c r="B179" t="s">
        <v>399</v>
      </c>
      <c r="C179" t="s">
        <v>764</v>
      </c>
      <c r="E179" s="167">
        <v>43312</v>
      </c>
      <c r="F179" t="s">
        <v>653</v>
      </c>
      <c r="G179" t="s">
        <v>819</v>
      </c>
      <c r="H179">
        <v>1</v>
      </c>
      <c r="I179" t="s">
        <v>760</v>
      </c>
      <c r="J179" s="326">
        <v>0.3888888888888889</v>
      </c>
      <c r="K179">
        <v>1</v>
      </c>
      <c r="L179">
        <v>1</v>
      </c>
      <c r="M179" t="s">
        <v>820</v>
      </c>
      <c r="N179" t="s">
        <v>774</v>
      </c>
      <c r="O179" s="68">
        <v>22.9</v>
      </c>
      <c r="P179" s="68">
        <v>8.73</v>
      </c>
      <c r="Q179" s="68">
        <v>1.24</v>
      </c>
      <c r="R179" s="68">
        <v>1.24</v>
      </c>
      <c r="S179" s="68">
        <f t="shared" si="34"/>
        <v>1.24</v>
      </c>
      <c r="T179" s="68">
        <v>1.24</v>
      </c>
      <c r="U179" s="76">
        <f t="shared" si="35"/>
        <v>1</v>
      </c>
      <c r="V179" s="68">
        <v>0.62</v>
      </c>
      <c r="W179" s="77">
        <v>0.3034722222222222</v>
      </c>
      <c r="X179" s="68">
        <v>26.1</v>
      </c>
      <c r="Y179" s="68">
        <v>6.75</v>
      </c>
      <c r="Z179" s="320">
        <v>5.7279605608205371</v>
      </c>
      <c r="AA179" s="321">
        <v>0.68099999999999994</v>
      </c>
      <c r="AB179" s="171">
        <v>29.1</v>
      </c>
      <c r="AC179" s="171">
        <v>45.3</v>
      </c>
      <c r="AD179" s="72">
        <v>0.59678758050027181</v>
      </c>
      <c r="AE179" s="72">
        <v>2.5000000000000001E-2</v>
      </c>
      <c r="AF179" s="72">
        <v>0.21319824753559696</v>
      </c>
      <c r="AG179" s="75">
        <f>AE179+AF179</f>
        <v>0.23819824753559696</v>
      </c>
      <c r="AH179" s="75">
        <f>AI179-AG179</f>
        <v>25.23863848715828</v>
      </c>
      <c r="AI179" s="75">
        <v>25.476836734693876</v>
      </c>
      <c r="AJ179" s="72">
        <v>77.232077854143142</v>
      </c>
      <c r="AK179" s="72">
        <v>11.664546902675925</v>
      </c>
      <c r="AL179" s="72">
        <v>6.6210954011788994</v>
      </c>
      <c r="AM179" s="322">
        <f>AK179+AH179</f>
        <v>36.903185389834206</v>
      </c>
      <c r="AN179" s="322">
        <f>AH179+AF179+AE179+AK179</f>
        <v>37.141383637369799</v>
      </c>
      <c r="AO179" s="72">
        <v>7.5134683544303815</v>
      </c>
      <c r="AP179" s="72">
        <v>5.3840783122362863</v>
      </c>
      <c r="AQ179" s="72">
        <v>0.58255019722849477</v>
      </c>
      <c r="AR179" s="72">
        <f>AO179+AP179</f>
        <v>12.897546666666667</v>
      </c>
      <c r="AV179" s="324"/>
    </row>
    <row r="180" spans="1:48" x14ac:dyDescent="0.2">
      <c r="A180" t="s">
        <v>756</v>
      </c>
      <c r="B180" t="s">
        <v>399</v>
      </c>
      <c r="C180" t="s">
        <v>765</v>
      </c>
      <c r="E180" s="167">
        <v>43312</v>
      </c>
      <c r="F180" t="s">
        <v>653</v>
      </c>
      <c r="G180" t="s">
        <v>819</v>
      </c>
      <c r="H180">
        <v>1</v>
      </c>
      <c r="I180" t="s">
        <v>760</v>
      </c>
      <c r="J180" s="326">
        <v>0.3888888888888889</v>
      </c>
      <c r="K180">
        <v>1</v>
      </c>
      <c r="L180">
        <v>1</v>
      </c>
      <c r="M180" t="s">
        <v>820</v>
      </c>
      <c r="N180" t="s">
        <v>774</v>
      </c>
      <c r="O180" s="68">
        <v>22.9</v>
      </c>
      <c r="P180" s="68">
        <v>8.73</v>
      </c>
      <c r="Q180" s="68">
        <v>1.24</v>
      </c>
      <c r="R180" s="68">
        <v>1.24</v>
      </c>
      <c r="S180" s="68">
        <f t="shared" si="34"/>
        <v>1.24</v>
      </c>
      <c r="T180" s="68">
        <v>1.24</v>
      </c>
      <c r="U180" s="76">
        <f t="shared" si="35"/>
        <v>1</v>
      </c>
      <c r="V180" s="68">
        <v>0.74</v>
      </c>
      <c r="W180" s="77">
        <v>0.30416666666666664</v>
      </c>
      <c r="X180" s="68">
        <v>26.2</v>
      </c>
      <c r="Y180" s="68">
        <v>6.51</v>
      </c>
      <c r="Z180" s="320">
        <v>5.5280527166242397</v>
      </c>
      <c r="AA180" s="321">
        <v>0.81799999999999995</v>
      </c>
      <c r="AB180" s="171">
        <v>29</v>
      </c>
      <c r="AC180" s="171">
        <v>45.3</v>
      </c>
      <c r="AD180" s="68" t="s">
        <v>763</v>
      </c>
      <c r="AE180" s="68" t="s">
        <v>763</v>
      </c>
      <c r="AF180" s="68" t="s">
        <v>763</v>
      </c>
      <c r="AG180" s="68" t="s">
        <v>763</v>
      </c>
      <c r="AH180" s="68" t="s">
        <v>763</v>
      </c>
      <c r="AI180" s="68" t="s">
        <v>763</v>
      </c>
      <c r="AJ180" s="72" t="s">
        <v>763</v>
      </c>
      <c r="AK180" s="72" t="s">
        <v>763</v>
      </c>
      <c r="AL180" s="72" t="s">
        <v>763</v>
      </c>
      <c r="AM180" s="68" t="s">
        <v>763</v>
      </c>
      <c r="AN180" s="68" t="s">
        <v>763</v>
      </c>
      <c r="AO180" s="68" t="s">
        <v>763</v>
      </c>
      <c r="AP180" s="68" t="s">
        <v>763</v>
      </c>
      <c r="AQ180" s="68" t="s">
        <v>763</v>
      </c>
      <c r="AR180" s="68" t="s">
        <v>763</v>
      </c>
    </row>
    <row r="181" spans="1:48" x14ac:dyDescent="0.2">
      <c r="A181" t="s">
        <v>756</v>
      </c>
      <c r="B181" t="s">
        <v>656</v>
      </c>
      <c r="C181" t="s">
        <v>764</v>
      </c>
      <c r="E181" s="167">
        <v>43312</v>
      </c>
      <c r="F181" t="s">
        <v>761</v>
      </c>
      <c r="G181" t="s">
        <v>761</v>
      </c>
      <c r="H181" t="s">
        <v>761</v>
      </c>
      <c r="I181" t="s">
        <v>761</v>
      </c>
      <c r="J181" t="s">
        <v>761</v>
      </c>
      <c r="K181" t="s">
        <v>761</v>
      </c>
      <c r="L181" t="s">
        <v>761</v>
      </c>
      <c r="M181" t="s">
        <v>761</v>
      </c>
      <c r="N181" t="s">
        <v>761</v>
      </c>
      <c r="O181" s="68" t="s">
        <v>761</v>
      </c>
      <c r="P181" s="68" t="s">
        <v>761</v>
      </c>
      <c r="Q181" s="68" t="s">
        <v>761</v>
      </c>
      <c r="R181" s="68" t="s">
        <v>761</v>
      </c>
      <c r="S181" s="68" t="s">
        <v>761</v>
      </c>
      <c r="T181" s="68" t="s">
        <v>761</v>
      </c>
      <c r="U181" s="68" t="s">
        <v>761</v>
      </c>
      <c r="V181" s="68" t="s">
        <v>761</v>
      </c>
      <c r="W181" s="68" t="s">
        <v>761</v>
      </c>
      <c r="X181" s="68" t="s">
        <v>761</v>
      </c>
      <c r="Y181" s="68" t="s">
        <v>761</v>
      </c>
      <c r="Z181" s="68" t="s">
        <v>761</v>
      </c>
      <c r="AA181" s="321" t="s">
        <v>761</v>
      </c>
      <c r="AB181" s="171">
        <v>0.1</v>
      </c>
      <c r="AC181" s="171">
        <v>0.14499999999999999</v>
      </c>
      <c r="AD181" s="72">
        <v>0.76457798246390907</v>
      </c>
      <c r="AE181" s="72">
        <v>8.0186080675767046E-2</v>
      </c>
      <c r="AF181" s="72">
        <v>0.89841182913472073</v>
      </c>
      <c r="AG181" s="75">
        <f>AE181+AF181</f>
        <v>0.97859790981048778</v>
      </c>
      <c r="AH181" s="75">
        <f t="shared" ref="AH181:AH182" si="36">AI181-AG181</f>
        <v>43.280126579985435</v>
      </c>
      <c r="AI181" s="75">
        <v>44.258724489795924</v>
      </c>
      <c r="AJ181" s="72">
        <v>160.61518003664</v>
      </c>
      <c r="AK181" s="72">
        <v>15.942293010320739</v>
      </c>
      <c r="AL181" s="72">
        <v>10.074785348171732</v>
      </c>
      <c r="AM181" s="322">
        <f>AK181+AH181</f>
        <v>59.222419590306174</v>
      </c>
      <c r="AN181" s="322">
        <f>AH181+AF181+AE181+AK181</f>
        <v>60.201017500116663</v>
      </c>
      <c r="AO181" s="72">
        <v>6.6071392405063287</v>
      </c>
      <c r="AP181" s="72">
        <v>10.199767426160342</v>
      </c>
      <c r="AQ181" s="72">
        <v>0.39312048145125622</v>
      </c>
      <c r="AR181" s="72">
        <f t="shared" ref="AR181:AR182" si="37">AO181+AP181</f>
        <v>16.80690666666667</v>
      </c>
    </row>
    <row r="182" spans="1:48" x14ac:dyDescent="0.2">
      <c r="A182" t="s">
        <v>756</v>
      </c>
      <c r="B182" t="s">
        <v>659</v>
      </c>
      <c r="C182" t="s">
        <v>764</v>
      </c>
      <c r="E182" s="167">
        <v>43312</v>
      </c>
      <c r="F182" t="s">
        <v>761</v>
      </c>
      <c r="G182" t="s">
        <v>761</v>
      </c>
      <c r="H182" t="s">
        <v>761</v>
      </c>
      <c r="I182" t="s">
        <v>761</v>
      </c>
      <c r="J182" t="s">
        <v>761</v>
      </c>
      <c r="K182" t="s">
        <v>761</v>
      </c>
      <c r="L182" t="s">
        <v>761</v>
      </c>
      <c r="M182" t="s">
        <v>761</v>
      </c>
      <c r="N182" t="s">
        <v>761</v>
      </c>
      <c r="O182" s="68" t="s">
        <v>761</v>
      </c>
      <c r="P182" s="68" t="s">
        <v>761</v>
      </c>
      <c r="Q182" s="68" t="s">
        <v>761</v>
      </c>
      <c r="R182" s="68" t="s">
        <v>761</v>
      </c>
      <c r="S182" s="68" t="s">
        <v>761</v>
      </c>
      <c r="T182" s="68" t="s">
        <v>761</v>
      </c>
      <c r="U182" s="68" t="s">
        <v>761</v>
      </c>
      <c r="V182" s="68" t="s">
        <v>761</v>
      </c>
      <c r="W182" s="68" t="s">
        <v>761</v>
      </c>
      <c r="X182" s="68" t="s">
        <v>761</v>
      </c>
      <c r="Y182" s="68" t="s">
        <v>761</v>
      </c>
      <c r="Z182" s="68" t="s">
        <v>761</v>
      </c>
      <c r="AA182" s="321" t="s">
        <v>761</v>
      </c>
      <c r="AB182" s="171">
        <v>0.1</v>
      </c>
      <c r="AC182" s="171">
        <v>0.218</v>
      </c>
      <c r="AD182" s="72">
        <v>0.37290322580645158</v>
      </c>
      <c r="AE182" s="72">
        <v>1.2785701169125301</v>
      </c>
      <c r="AF182" s="72">
        <v>23.554216867469879</v>
      </c>
      <c r="AG182" s="75">
        <f>AE182+AF182</f>
        <v>24.832786984382409</v>
      </c>
      <c r="AH182" s="75">
        <f t="shared" si="36"/>
        <v>12.155529342148206</v>
      </c>
      <c r="AI182" s="75">
        <v>36.988316326530615</v>
      </c>
      <c r="AJ182" s="72">
        <v>91.413287394746021</v>
      </c>
      <c r="AK182" s="72">
        <v>4.9110202863255648</v>
      </c>
      <c r="AL182" s="72">
        <v>18.613909547325783</v>
      </c>
      <c r="AM182" s="322">
        <f>AK182+AH182</f>
        <v>17.066549628473773</v>
      </c>
      <c r="AN182" s="322">
        <f>AH182+AF182+AE182+AK182</f>
        <v>41.899336612856189</v>
      </c>
      <c r="AO182" s="72">
        <v>1.6374345991561181</v>
      </c>
      <c r="AP182" s="72">
        <v>3.7055165119549933</v>
      </c>
      <c r="AQ182" s="72">
        <v>0.30646632639983107</v>
      </c>
      <c r="AR182" s="72">
        <f t="shared" si="37"/>
        <v>5.3429511111111117</v>
      </c>
    </row>
    <row r="183" spans="1:48" x14ac:dyDescent="0.2">
      <c r="A183" t="s">
        <v>756</v>
      </c>
      <c r="B183" t="s">
        <v>400</v>
      </c>
      <c r="C183" t="s">
        <v>757</v>
      </c>
      <c r="E183" s="167">
        <v>43312</v>
      </c>
      <c r="F183" t="s">
        <v>797</v>
      </c>
      <c r="G183" t="s">
        <v>798</v>
      </c>
      <c r="H183">
        <v>0</v>
      </c>
      <c r="I183" t="s">
        <v>760</v>
      </c>
      <c r="J183" s="326">
        <v>0.42569444444444443</v>
      </c>
      <c r="K183">
        <v>2</v>
      </c>
      <c r="L183">
        <v>1</v>
      </c>
      <c r="M183" t="s">
        <v>774</v>
      </c>
      <c r="N183" t="s">
        <v>821</v>
      </c>
      <c r="O183" s="68" t="s">
        <v>761</v>
      </c>
      <c r="P183" s="68" t="s">
        <v>761</v>
      </c>
      <c r="Q183" s="68">
        <v>0.4</v>
      </c>
      <c r="R183" s="68">
        <v>0.4</v>
      </c>
      <c r="S183" s="68">
        <v>0.4</v>
      </c>
      <c r="T183" s="68">
        <v>0.4</v>
      </c>
      <c r="U183" s="70">
        <v>1</v>
      </c>
      <c r="V183" s="68">
        <v>0.15</v>
      </c>
      <c r="W183" s="77">
        <v>0.28472222222222221</v>
      </c>
      <c r="X183" s="68">
        <v>16.600000000000001</v>
      </c>
      <c r="Y183" s="68">
        <v>7.6</v>
      </c>
      <c r="Z183" s="320">
        <v>7.563262934345369</v>
      </c>
      <c r="AA183" s="321">
        <v>0.78</v>
      </c>
      <c r="AB183" s="171">
        <v>0.8</v>
      </c>
      <c r="AC183" s="171">
        <v>1.573</v>
      </c>
      <c r="AD183" s="68" t="s">
        <v>763</v>
      </c>
      <c r="AE183" s="68" t="s">
        <v>763</v>
      </c>
      <c r="AF183" s="68" t="s">
        <v>763</v>
      </c>
      <c r="AG183" s="68" t="s">
        <v>763</v>
      </c>
      <c r="AH183" s="68" t="s">
        <v>763</v>
      </c>
      <c r="AI183" s="68" t="s">
        <v>763</v>
      </c>
      <c r="AJ183" s="72" t="s">
        <v>763</v>
      </c>
      <c r="AK183" s="72" t="s">
        <v>763</v>
      </c>
      <c r="AL183" s="72" t="s">
        <v>763</v>
      </c>
      <c r="AM183" s="68" t="s">
        <v>763</v>
      </c>
      <c r="AN183" s="68" t="s">
        <v>763</v>
      </c>
      <c r="AO183" s="68" t="s">
        <v>763</v>
      </c>
      <c r="AP183" s="68" t="s">
        <v>763</v>
      </c>
      <c r="AQ183" s="68" t="s">
        <v>763</v>
      </c>
      <c r="AR183" s="68" t="s">
        <v>763</v>
      </c>
    </row>
    <row r="184" spans="1:48" x14ac:dyDescent="0.2">
      <c r="A184" t="s">
        <v>756</v>
      </c>
      <c r="B184" t="s">
        <v>400</v>
      </c>
      <c r="C184" t="s">
        <v>764</v>
      </c>
      <c r="E184" s="167">
        <v>43312</v>
      </c>
      <c r="F184" t="s">
        <v>797</v>
      </c>
      <c r="G184" t="s">
        <v>798</v>
      </c>
      <c r="H184">
        <v>0</v>
      </c>
      <c r="I184" t="s">
        <v>760</v>
      </c>
      <c r="J184" s="326">
        <v>0.42569444444444443</v>
      </c>
      <c r="K184">
        <v>2</v>
      </c>
      <c r="L184">
        <v>1</v>
      </c>
      <c r="M184" t="s">
        <v>774</v>
      </c>
      <c r="N184" t="s">
        <v>821</v>
      </c>
      <c r="O184" s="68" t="s">
        <v>761</v>
      </c>
      <c r="P184" s="68" t="s">
        <v>761</v>
      </c>
      <c r="Q184" s="68">
        <v>0.4</v>
      </c>
      <c r="R184" s="68">
        <v>0.4</v>
      </c>
      <c r="S184" s="68">
        <v>0.4</v>
      </c>
      <c r="T184" s="68">
        <v>0.4</v>
      </c>
      <c r="U184" s="70">
        <v>1</v>
      </c>
      <c r="V184" s="68" t="s">
        <v>761</v>
      </c>
      <c r="W184" s="77" t="s">
        <v>761</v>
      </c>
      <c r="X184" s="68" t="s">
        <v>761</v>
      </c>
      <c r="Y184" s="68" t="s">
        <v>761</v>
      </c>
      <c r="Z184" s="68" t="s">
        <v>761</v>
      </c>
      <c r="AA184" s="321" t="s">
        <v>761</v>
      </c>
      <c r="AB184" s="171">
        <v>1.1000000000000001</v>
      </c>
      <c r="AC184" s="171">
        <v>2.2149999999999999</v>
      </c>
      <c r="AD184" s="72">
        <v>0.51289237951845301</v>
      </c>
      <c r="AE184" s="72">
        <v>39.656633515511871</v>
      </c>
      <c r="AF184" s="72">
        <v>14.201762977473063</v>
      </c>
      <c r="AG184" s="75">
        <f>AE184+AF184</f>
        <v>53.858396492984937</v>
      </c>
      <c r="AH184" s="75">
        <f>AI184-AG184</f>
        <v>27.358236160076288</v>
      </c>
      <c r="AI184" s="75">
        <v>81.216632653061225</v>
      </c>
      <c r="AJ184" s="72">
        <v>270.61064307259272</v>
      </c>
      <c r="AK184" s="72">
        <v>22.65248298309692</v>
      </c>
      <c r="AL184" s="72">
        <v>11.946180172589466</v>
      </c>
      <c r="AM184" s="322">
        <f>AK184+AH184</f>
        <v>50.010719143173205</v>
      </c>
      <c r="AN184" s="322">
        <f>AH184+AF184+AE184+AK184</f>
        <v>103.86911563615814</v>
      </c>
      <c r="AO184" s="72">
        <v>6.8699746835443039</v>
      </c>
      <c r="AP184" s="72">
        <v>27.242651983122357</v>
      </c>
      <c r="AQ184" s="72">
        <v>0.20139096149571314</v>
      </c>
      <c r="AR184" s="72">
        <f>AO184+AP184</f>
        <v>34.112626666666664</v>
      </c>
    </row>
    <row r="185" spans="1:48" x14ac:dyDescent="0.2">
      <c r="A185" t="s">
        <v>756</v>
      </c>
      <c r="B185" t="s">
        <v>400</v>
      </c>
      <c r="C185" t="s">
        <v>765</v>
      </c>
      <c r="E185" s="167">
        <v>43312</v>
      </c>
      <c r="F185" t="s">
        <v>797</v>
      </c>
      <c r="G185" t="s">
        <v>798</v>
      </c>
      <c r="H185">
        <v>0</v>
      </c>
      <c r="I185" t="s">
        <v>760</v>
      </c>
      <c r="J185" s="326">
        <v>0.42569444444444443</v>
      </c>
      <c r="K185">
        <v>2</v>
      </c>
      <c r="L185">
        <v>1</v>
      </c>
      <c r="M185" t="s">
        <v>774</v>
      </c>
      <c r="N185" t="s">
        <v>821</v>
      </c>
      <c r="O185" s="68" t="s">
        <v>761</v>
      </c>
      <c r="P185" s="68" t="s">
        <v>761</v>
      </c>
      <c r="Q185" s="68">
        <v>0.4</v>
      </c>
      <c r="R185" s="68">
        <v>0.4</v>
      </c>
      <c r="S185" s="68">
        <v>0.4</v>
      </c>
      <c r="T185" s="68">
        <v>0.4</v>
      </c>
      <c r="U185" s="70">
        <v>1</v>
      </c>
      <c r="V185" s="68" t="s">
        <v>761</v>
      </c>
      <c r="W185" s="77" t="s">
        <v>761</v>
      </c>
      <c r="X185" s="68" t="s">
        <v>761</v>
      </c>
      <c r="Y185" s="68" t="s">
        <v>761</v>
      </c>
      <c r="Z185" s="68" t="s">
        <v>761</v>
      </c>
      <c r="AA185" s="321" t="s">
        <v>761</v>
      </c>
      <c r="AB185" s="171">
        <v>0.7</v>
      </c>
      <c r="AC185" s="171">
        <v>1.4970000000000001</v>
      </c>
      <c r="AD185" s="68" t="s">
        <v>763</v>
      </c>
      <c r="AE185" s="68" t="s">
        <v>763</v>
      </c>
      <c r="AF185" s="68" t="s">
        <v>763</v>
      </c>
      <c r="AG185" s="68" t="s">
        <v>763</v>
      </c>
      <c r="AH185" s="68" t="s">
        <v>763</v>
      </c>
      <c r="AI185" s="68" t="s">
        <v>763</v>
      </c>
      <c r="AJ185" s="72" t="s">
        <v>763</v>
      </c>
      <c r="AK185" s="72" t="s">
        <v>763</v>
      </c>
      <c r="AL185" s="72" t="s">
        <v>763</v>
      </c>
      <c r="AM185" s="68" t="s">
        <v>763</v>
      </c>
      <c r="AN185" s="68" t="s">
        <v>763</v>
      </c>
      <c r="AO185" s="68" t="s">
        <v>763</v>
      </c>
      <c r="AP185" s="68" t="s">
        <v>763</v>
      </c>
      <c r="AQ185" s="68" t="s">
        <v>763</v>
      </c>
      <c r="AR185" s="68" t="s">
        <v>763</v>
      </c>
    </row>
    <row r="186" spans="1:48" x14ac:dyDescent="0.2">
      <c r="A186" t="s">
        <v>756</v>
      </c>
      <c r="B186" t="s">
        <v>401</v>
      </c>
      <c r="C186" t="s">
        <v>757</v>
      </c>
      <c r="E186" s="167">
        <v>43312</v>
      </c>
      <c r="F186" t="s">
        <v>797</v>
      </c>
      <c r="G186" t="s">
        <v>798</v>
      </c>
      <c r="H186">
        <v>0</v>
      </c>
      <c r="I186" t="s">
        <v>760</v>
      </c>
      <c r="J186" s="326">
        <v>0.42569444444444443</v>
      </c>
      <c r="K186">
        <v>2</v>
      </c>
      <c r="L186">
        <v>1</v>
      </c>
      <c r="M186" t="s">
        <v>774</v>
      </c>
      <c r="N186" t="s">
        <v>822</v>
      </c>
      <c r="O186" s="68">
        <v>17.600000000000001</v>
      </c>
      <c r="P186" s="68">
        <v>8.6</v>
      </c>
      <c r="Q186" s="68" t="s">
        <v>761</v>
      </c>
      <c r="R186" s="68" t="s">
        <v>761</v>
      </c>
      <c r="S186" s="68" t="s">
        <v>761</v>
      </c>
      <c r="T186" s="68">
        <v>0.75</v>
      </c>
      <c r="U186" s="68" t="s">
        <v>761</v>
      </c>
      <c r="V186" s="68">
        <v>0.15</v>
      </c>
      <c r="W186" s="77">
        <v>0.2986111111111111</v>
      </c>
      <c r="X186" s="68">
        <v>16.5</v>
      </c>
      <c r="Y186" s="68">
        <v>7.65</v>
      </c>
      <c r="Z186" s="320">
        <v>7.6361009803215927</v>
      </c>
      <c r="AA186" s="321">
        <v>0.77900000000000003</v>
      </c>
      <c r="AB186" s="171">
        <v>0.3</v>
      </c>
      <c r="AC186" s="171">
        <v>0.63800000000000001</v>
      </c>
      <c r="AD186" s="68" t="s">
        <v>763</v>
      </c>
      <c r="AE186" s="68" t="s">
        <v>763</v>
      </c>
      <c r="AF186" s="68" t="s">
        <v>763</v>
      </c>
      <c r="AG186" s="68" t="s">
        <v>763</v>
      </c>
      <c r="AH186" s="68" t="s">
        <v>763</v>
      </c>
      <c r="AI186" s="68" t="s">
        <v>763</v>
      </c>
      <c r="AJ186" s="72" t="s">
        <v>763</v>
      </c>
      <c r="AK186" s="72" t="s">
        <v>763</v>
      </c>
      <c r="AL186" s="72" t="s">
        <v>763</v>
      </c>
      <c r="AM186" s="68" t="s">
        <v>763</v>
      </c>
      <c r="AN186" s="68" t="s">
        <v>763</v>
      </c>
      <c r="AO186" s="68" t="s">
        <v>763</v>
      </c>
      <c r="AP186" s="68" t="s">
        <v>763</v>
      </c>
      <c r="AQ186" s="68" t="s">
        <v>763</v>
      </c>
      <c r="AR186" s="68" t="s">
        <v>763</v>
      </c>
    </row>
    <row r="187" spans="1:48" x14ac:dyDescent="0.2">
      <c r="A187" t="s">
        <v>756</v>
      </c>
      <c r="B187" t="s">
        <v>401</v>
      </c>
      <c r="C187" t="s">
        <v>764</v>
      </c>
      <c r="E187" s="167">
        <v>43312</v>
      </c>
      <c r="F187" t="s">
        <v>797</v>
      </c>
      <c r="G187" t="s">
        <v>798</v>
      </c>
      <c r="H187">
        <v>0</v>
      </c>
      <c r="I187" t="s">
        <v>760</v>
      </c>
      <c r="J187" s="326">
        <v>0.42569444444444443</v>
      </c>
      <c r="K187">
        <v>2</v>
      </c>
      <c r="L187">
        <v>1</v>
      </c>
      <c r="M187" t="s">
        <v>774</v>
      </c>
      <c r="N187" t="s">
        <v>822</v>
      </c>
      <c r="O187" s="68">
        <v>17.600000000000001</v>
      </c>
      <c r="P187" s="68">
        <v>8.6</v>
      </c>
      <c r="Q187" s="68" t="s">
        <v>761</v>
      </c>
      <c r="R187" s="68" t="s">
        <v>761</v>
      </c>
      <c r="S187" s="68" t="s">
        <v>761</v>
      </c>
      <c r="T187" s="68">
        <v>0.75</v>
      </c>
      <c r="U187" s="68" t="s">
        <v>761</v>
      </c>
      <c r="V187" s="68">
        <v>0.4</v>
      </c>
      <c r="W187" s="77">
        <v>0.2986111111111111</v>
      </c>
      <c r="X187" s="68">
        <v>18.399999999999999</v>
      </c>
      <c r="Y187" s="68">
        <v>6.02</v>
      </c>
      <c r="Z187" s="320">
        <v>5.5802864446630789</v>
      </c>
      <c r="AA187" s="321">
        <v>0.64300000000000002</v>
      </c>
      <c r="AB187" s="171">
        <v>12.7</v>
      </c>
      <c r="AC187" s="171">
        <v>21.35</v>
      </c>
      <c r="AD187" s="72">
        <v>0.70864784847603002</v>
      </c>
      <c r="AE187" s="72">
        <v>2.1082206035379811</v>
      </c>
      <c r="AF187" s="72">
        <v>1.8713033953997809</v>
      </c>
      <c r="AG187" s="75">
        <f>AE187+AF187</f>
        <v>3.9795239989377622</v>
      </c>
      <c r="AH187" s="75">
        <f>AI187-AG187</f>
        <v>46.034940286776518</v>
      </c>
      <c r="AI187" s="75">
        <v>50.014464285714283</v>
      </c>
      <c r="AJ187" s="72">
        <v>609.20387592348334</v>
      </c>
      <c r="AK187" s="72">
        <v>85.812146101852704</v>
      </c>
      <c r="AL187" s="72">
        <v>7.0992732800366412</v>
      </c>
      <c r="AM187" s="322">
        <f>AK187+AH187</f>
        <v>131.84708638862924</v>
      </c>
      <c r="AN187" s="322">
        <f>AH187+AF187+AE187+AK187</f>
        <v>135.82661038756697</v>
      </c>
      <c r="AO187" s="72">
        <v>70.240506329113899</v>
      </c>
      <c r="AP187" s="72">
        <v>41.780080337552761</v>
      </c>
      <c r="AQ187" s="72">
        <v>0.62703212346249004</v>
      </c>
      <c r="AR187" s="72">
        <f>AO187+AP187</f>
        <v>112.02058666666666</v>
      </c>
    </row>
    <row r="188" spans="1:48" x14ac:dyDescent="0.2">
      <c r="A188" t="s">
        <v>756</v>
      </c>
      <c r="B188" t="s">
        <v>401</v>
      </c>
      <c r="C188" t="s">
        <v>765</v>
      </c>
      <c r="E188" s="167">
        <v>43312</v>
      </c>
      <c r="F188" t="s">
        <v>797</v>
      </c>
      <c r="G188" t="s">
        <v>798</v>
      </c>
      <c r="H188">
        <v>0</v>
      </c>
      <c r="I188" t="s">
        <v>760</v>
      </c>
      <c r="J188" s="326">
        <v>0.42569444444444443</v>
      </c>
      <c r="K188">
        <v>2</v>
      </c>
      <c r="L188">
        <v>1</v>
      </c>
      <c r="M188" t="s">
        <v>774</v>
      </c>
      <c r="N188" t="s">
        <v>822</v>
      </c>
      <c r="O188" s="68">
        <v>17.600000000000001</v>
      </c>
      <c r="P188" s="68">
        <v>8.6</v>
      </c>
      <c r="Q188" s="68" t="s">
        <v>761</v>
      </c>
      <c r="R188" s="68" t="s">
        <v>761</v>
      </c>
      <c r="S188" s="68" t="s">
        <v>761</v>
      </c>
      <c r="T188" s="68">
        <v>0.75</v>
      </c>
      <c r="U188" s="68" t="s">
        <v>761</v>
      </c>
      <c r="V188" s="68" t="s">
        <v>761</v>
      </c>
      <c r="W188" s="68" t="s">
        <v>761</v>
      </c>
      <c r="X188" t="s">
        <v>761</v>
      </c>
      <c r="Y188" t="s">
        <v>761</v>
      </c>
      <c r="Z188" s="68" t="s">
        <v>761</v>
      </c>
      <c r="AA188" s="331" t="s">
        <v>761</v>
      </c>
      <c r="AB188" s="171">
        <v>12.6</v>
      </c>
      <c r="AC188" s="171">
        <v>21.28</v>
      </c>
      <c r="AD188" s="68" t="s">
        <v>763</v>
      </c>
      <c r="AE188" s="68" t="s">
        <v>763</v>
      </c>
      <c r="AF188" s="68" t="s">
        <v>763</v>
      </c>
      <c r="AG188" s="68" t="s">
        <v>763</v>
      </c>
      <c r="AH188" s="68" t="s">
        <v>763</v>
      </c>
      <c r="AI188" s="68" t="s">
        <v>763</v>
      </c>
      <c r="AJ188" s="72" t="s">
        <v>763</v>
      </c>
      <c r="AK188" s="72" t="s">
        <v>763</v>
      </c>
      <c r="AL188" s="72" t="s">
        <v>763</v>
      </c>
      <c r="AM188" s="68" t="s">
        <v>763</v>
      </c>
      <c r="AN188" s="68" t="s">
        <v>763</v>
      </c>
      <c r="AO188" s="68" t="s">
        <v>763</v>
      </c>
      <c r="AP188" s="68" t="s">
        <v>763</v>
      </c>
      <c r="AQ188" s="68" t="s">
        <v>763</v>
      </c>
      <c r="AR188" s="68" t="s">
        <v>763</v>
      </c>
    </row>
    <row r="189" spans="1:48" x14ac:dyDescent="0.2">
      <c r="A189" t="s">
        <v>756</v>
      </c>
      <c r="B189" t="s">
        <v>402</v>
      </c>
      <c r="C189" t="s">
        <v>757</v>
      </c>
      <c r="E189" s="167">
        <v>43312</v>
      </c>
      <c r="F189" t="s">
        <v>801</v>
      </c>
      <c r="G189" t="s">
        <v>798</v>
      </c>
      <c r="H189">
        <v>0</v>
      </c>
      <c r="I189" t="s">
        <v>760</v>
      </c>
      <c r="J189" s="326">
        <v>0.42569444444444443</v>
      </c>
      <c r="K189">
        <v>2</v>
      </c>
      <c r="L189">
        <v>1</v>
      </c>
      <c r="M189" t="s">
        <v>774</v>
      </c>
      <c r="N189" t="s">
        <v>823</v>
      </c>
      <c r="O189" s="68">
        <v>22.5</v>
      </c>
      <c r="P189" s="68">
        <v>8.27</v>
      </c>
      <c r="Q189" s="68">
        <v>0.9</v>
      </c>
      <c r="R189" s="68">
        <v>0.9</v>
      </c>
      <c r="S189" s="68">
        <f t="shared" ref="S189:S191" si="38">AVERAGE(Q189:R189)</f>
        <v>0.9</v>
      </c>
      <c r="T189" s="68">
        <v>1</v>
      </c>
      <c r="U189" s="76">
        <f t="shared" ref="U189:U191" si="39">S189/T189</f>
        <v>0.9</v>
      </c>
      <c r="V189" s="68">
        <v>0.15</v>
      </c>
      <c r="W189" s="77">
        <v>0.31597222222222221</v>
      </c>
      <c r="X189" s="68">
        <v>24.9</v>
      </c>
      <c r="Y189" s="68">
        <v>5.5</v>
      </c>
      <c r="Z189" s="320">
        <v>5.0586620597336234</v>
      </c>
      <c r="AA189" s="321">
        <v>0.66200000000000003</v>
      </c>
      <c r="AB189" s="171">
        <v>14.7</v>
      </c>
      <c r="AC189" s="171">
        <v>24.36</v>
      </c>
      <c r="AD189" s="68" t="s">
        <v>763</v>
      </c>
      <c r="AE189" s="68" t="s">
        <v>763</v>
      </c>
      <c r="AF189" s="68" t="s">
        <v>763</v>
      </c>
      <c r="AG189" s="68" t="s">
        <v>763</v>
      </c>
      <c r="AH189" s="68" t="s">
        <v>763</v>
      </c>
      <c r="AI189" s="68" t="s">
        <v>763</v>
      </c>
      <c r="AJ189" s="72" t="s">
        <v>763</v>
      </c>
      <c r="AK189" s="72" t="s">
        <v>763</v>
      </c>
      <c r="AL189" s="72" t="s">
        <v>763</v>
      </c>
      <c r="AM189" s="68" t="s">
        <v>763</v>
      </c>
      <c r="AN189" s="68" t="s">
        <v>763</v>
      </c>
      <c r="AO189" s="68" t="s">
        <v>763</v>
      </c>
      <c r="AP189" s="68" t="s">
        <v>763</v>
      </c>
      <c r="AQ189" s="68" t="s">
        <v>763</v>
      </c>
      <c r="AR189" s="68" t="s">
        <v>763</v>
      </c>
    </row>
    <row r="190" spans="1:48" x14ac:dyDescent="0.2">
      <c r="A190" t="s">
        <v>756</v>
      </c>
      <c r="B190" t="s">
        <v>402</v>
      </c>
      <c r="C190" t="s">
        <v>764</v>
      </c>
      <c r="E190" s="167">
        <v>43312</v>
      </c>
      <c r="F190" t="s">
        <v>801</v>
      </c>
      <c r="G190" t="s">
        <v>798</v>
      </c>
      <c r="H190">
        <v>0</v>
      </c>
      <c r="I190" t="s">
        <v>760</v>
      </c>
      <c r="J190" s="326">
        <v>0.42569444444444443</v>
      </c>
      <c r="K190">
        <v>2</v>
      </c>
      <c r="L190">
        <v>1</v>
      </c>
      <c r="M190" t="s">
        <v>774</v>
      </c>
      <c r="N190" t="s">
        <v>823</v>
      </c>
      <c r="O190" s="68">
        <v>22.5</v>
      </c>
      <c r="P190" s="68">
        <v>8.27</v>
      </c>
      <c r="Q190" s="68">
        <v>0.9</v>
      </c>
      <c r="R190" s="68">
        <v>0.9</v>
      </c>
      <c r="S190" s="68">
        <f t="shared" si="38"/>
        <v>0.9</v>
      </c>
      <c r="T190" s="68">
        <v>1</v>
      </c>
      <c r="U190" s="76">
        <f t="shared" si="39"/>
        <v>0.9</v>
      </c>
      <c r="V190" s="68">
        <v>0.5</v>
      </c>
      <c r="W190" s="77">
        <v>0.31597222222222221</v>
      </c>
      <c r="X190" s="68">
        <v>25.6</v>
      </c>
      <c r="Y190" s="68">
        <v>4.7699999999999996</v>
      </c>
      <c r="Z190" s="320">
        <v>4.2352617305267168</v>
      </c>
      <c r="AA190" s="321">
        <v>0.57499999999999996</v>
      </c>
      <c r="AB190" s="171">
        <v>21</v>
      </c>
      <c r="AC190" s="171">
        <v>33.799999999999997</v>
      </c>
      <c r="AD190" s="72">
        <v>0.98829851841542538</v>
      </c>
      <c r="AE190" s="72">
        <v>8.7647417099029994</v>
      </c>
      <c r="AF190" s="72">
        <v>0.84627601314348311</v>
      </c>
      <c r="AG190" s="75">
        <f>AE190+AF190</f>
        <v>9.6110177230464817</v>
      </c>
      <c r="AH190" s="75">
        <f>AI190-AG190</f>
        <v>44.644517991239233</v>
      </c>
      <c r="AI190" s="75">
        <v>54.255535714285713</v>
      </c>
      <c r="AJ190" s="72">
        <v>204.54451050107684</v>
      </c>
      <c r="AK190" s="72">
        <v>32.550013192941783</v>
      </c>
      <c r="AL190" s="72">
        <v>6.2840069922131621</v>
      </c>
      <c r="AM190" s="322">
        <f>AK190+AH190</f>
        <v>77.194531184181017</v>
      </c>
      <c r="AN190" s="322">
        <f>AH190+AF190+AE190+AK190</f>
        <v>86.80554890722749</v>
      </c>
      <c r="AO190" s="72">
        <v>12.742987341772146</v>
      </c>
      <c r="AP190" s="72">
        <v>8.7895193248945205</v>
      </c>
      <c r="AQ190" s="72">
        <v>0.59180231726104093</v>
      </c>
      <c r="AR190" s="72">
        <f>AO190+AP190</f>
        <v>21.532506666666666</v>
      </c>
    </row>
    <row r="191" spans="1:48" x14ac:dyDescent="0.2">
      <c r="A191" t="s">
        <v>756</v>
      </c>
      <c r="B191" t="s">
        <v>402</v>
      </c>
      <c r="C191" t="s">
        <v>765</v>
      </c>
      <c r="E191" s="167">
        <v>43312</v>
      </c>
      <c r="F191" t="s">
        <v>801</v>
      </c>
      <c r="G191" t="s">
        <v>761</v>
      </c>
      <c r="H191" t="s">
        <v>761</v>
      </c>
      <c r="I191" t="s">
        <v>761</v>
      </c>
      <c r="J191" t="s">
        <v>761</v>
      </c>
      <c r="K191" t="s">
        <v>761</v>
      </c>
      <c r="L191" t="s">
        <v>761</v>
      </c>
      <c r="M191" t="s">
        <v>761</v>
      </c>
      <c r="N191" t="s">
        <v>761</v>
      </c>
      <c r="O191" s="68">
        <v>22.5</v>
      </c>
      <c r="P191" s="68">
        <v>8.27</v>
      </c>
      <c r="Q191" s="68">
        <v>0.9</v>
      </c>
      <c r="R191" s="68">
        <v>0.9</v>
      </c>
      <c r="S191" s="68">
        <f t="shared" si="38"/>
        <v>0.9</v>
      </c>
      <c r="T191" s="68">
        <v>1</v>
      </c>
      <c r="U191" s="76">
        <f t="shared" si="39"/>
        <v>0.9</v>
      </c>
      <c r="V191" s="68">
        <v>0.75</v>
      </c>
      <c r="W191" s="77">
        <v>0.31597222222222221</v>
      </c>
      <c r="X191" s="68">
        <v>25.6</v>
      </c>
      <c r="Y191" s="68" t="s">
        <v>761</v>
      </c>
      <c r="Z191" s="68" t="s">
        <v>761</v>
      </c>
      <c r="AA191" s="331" t="s">
        <v>761</v>
      </c>
      <c r="AB191" s="171">
        <v>20.9</v>
      </c>
      <c r="AC191" s="171">
        <v>33.700000000000003</v>
      </c>
      <c r="AD191" s="68" t="s">
        <v>763</v>
      </c>
      <c r="AE191" s="68" t="s">
        <v>763</v>
      </c>
      <c r="AF191" s="68" t="s">
        <v>763</v>
      </c>
      <c r="AG191" s="68" t="s">
        <v>763</v>
      </c>
      <c r="AH191" s="68" t="s">
        <v>763</v>
      </c>
      <c r="AI191" s="68" t="s">
        <v>763</v>
      </c>
      <c r="AJ191" s="72" t="s">
        <v>763</v>
      </c>
      <c r="AK191" s="72" t="s">
        <v>763</v>
      </c>
      <c r="AL191" s="72" t="s">
        <v>763</v>
      </c>
      <c r="AM191" s="68" t="s">
        <v>763</v>
      </c>
      <c r="AN191" s="68" t="s">
        <v>763</v>
      </c>
      <c r="AO191" s="68" t="s">
        <v>763</v>
      </c>
      <c r="AP191" s="68" t="s">
        <v>763</v>
      </c>
      <c r="AQ191" s="68" t="s">
        <v>763</v>
      </c>
      <c r="AR191" s="68" t="s">
        <v>763</v>
      </c>
    </row>
    <row r="192" spans="1:48" x14ac:dyDescent="0.2">
      <c r="A192" t="s">
        <v>756</v>
      </c>
      <c r="B192" t="s">
        <v>668</v>
      </c>
      <c r="C192" t="s">
        <v>764</v>
      </c>
      <c r="E192" s="167">
        <v>43312</v>
      </c>
      <c r="F192" t="s">
        <v>761</v>
      </c>
      <c r="G192" t="s">
        <v>761</v>
      </c>
      <c r="H192" t="s">
        <v>761</v>
      </c>
      <c r="I192" t="s">
        <v>761</v>
      </c>
      <c r="J192" t="s">
        <v>761</v>
      </c>
      <c r="K192" t="s">
        <v>761</v>
      </c>
      <c r="L192" t="s">
        <v>761</v>
      </c>
      <c r="M192" t="s">
        <v>761</v>
      </c>
      <c r="N192" t="s">
        <v>761</v>
      </c>
      <c r="O192" s="68" t="s">
        <v>761</v>
      </c>
      <c r="P192" s="68" t="s">
        <v>761</v>
      </c>
      <c r="Q192" s="68" t="s">
        <v>761</v>
      </c>
      <c r="R192" s="68" t="s">
        <v>761</v>
      </c>
      <c r="S192" s="68" t="s">
        <v>761</v>
      </c>
      <c r="T192" s="68" t="s">
        <v>761</v>
      </c>
      <c r="U192" s="68" t="s">
        <v>761</v>
      </c>
      <c r="V192" s="68" t="s">
        <v>761</v>
      </c>
      <c r="W192" s="68" t="s">
        <v>761</v>
      </c>
      <c r="X192" s="68" t="s">
        <v>761</v>
      </c>
      <c r="Y192" s="68" t="s">
        <v>761</v>
      </c>
      <c r="Z192" s="68" t="s">
        <v>761</v>
      </c>
      <c r="AA192" s="331" t="s">
        <v>761</v>
      </c>
      <c r="AB192" s="171">
        <v>28.1</v>
      </c>
      <c r="AC192" s="171">
        <v>43.9</v>
      </c>
      <c r="AD192" s="72">
        <v>0.76457798246390907</v>
      </c>
      <c r="AE192" s="72">
        <v>0.63328640509273448</v>
      </c>
      <c r="AF192" s="72">
        <v>0.20854326396495074</v>
      </c>
      <c r="AG192" s="75">
        <f>AE192+AF192</f>
        <v>0.84182966905768519</v>
      </c>
      <c r="AH192" s="75">
        <f>AI192-AG192</f>
        <v>31.905415228901493</v>
      </c>
      <c r="AI192" s="75">
        <v>32.747244897959177</v>
      </c>
      <c r="AJ192" s="72">
        <v>175.21238702482282</v>
      </c>
      <c r="AK192" s="72">
        <v>30.285324077129818</v>
      </c>
      <c r="AL192" s="72">
        <v>5.7853892062900432</v>
      </c>
      <c r="AM192" s="322">
        <f>AK192+AH192</f>
        <v>62.190739306031311</v>
      </c>
      <c r="AN192" s="322">
        <f>AH192+AF192+AE192+AK192</f>
        <v>63.032568975088992</v>
      </c>
      <c r="AO192" s="72">
        <v>12.446919831223633</v>
      </c>
      <c r="AP192" s="72">
        <v>20.419071279887479</v>
      </c>
      <c r="AQ192" s="72">
        <v>0.37871731265136449</v>
      </c>
      <c r="AR192" s="72">
        <f>AO192+AP192</f>
        <v>32.865991111111114</v>
      </c>
    </row>
    <row r="193" spans="1:44" x14ac:dyDescent="0.2">
      <c r="A193" t="s">
        <v>756</v>
      </c>
      <c r="B193" t="s">
        <v>403</v>
      </c>
      <c r="C193" t="s">
        <v>757</v>
      </c>
      <c r="E193" s="167">
        <v>43312</v>
      </c>
      <c r="F193" t="s">
        <v>797</v>
      </c>
      <c r="G193" t="s">
        <v>802</v>
      </c>
      <c r="H193">
        <v>0</v>
      </c>
      <c r="I193" t="s">
        <v>760</v>
      </c>
      <c r="J193" s="326">
        <v>0.35069444444444442</v>
      </c>
      <c r="K193">
        <v>1</v>
      </c>
      <c r="L193">
        <v>1</v>
      </c>
      <c r="M193" t="s">
        <v>774</v>
      </c>
      <c r="N193" t="s">
        <v>774</v>
      </c>
      <c r="O193" s="68">
        <v>22.8</v>
      </c>
      <c r="P193" s="68">
        <v>8.48</v>
      </c>
      <c r="Q193" s="68">
        <v>0.95</v>
      </c>
      <c r="R193" s="68">
        <v>0.95</v>
      </c>
      <c r="S193" s="68">
        <f t="shared" ref="S193:S202" si="40">AVERAGE(Q193:R193)</f>
        <v>0.95</v>
      </c>
      <c r="T193" s="68">
        <v>0.95</v>
      </c>
      <c r="U193" s="76">
        <f t="shared" ref="U193:U202" si="41">S193/T193</f>
        <v>1</v>
      </c>
      <c r="V193" s="68">
        <v>0.15</v>
      </c>
      <c r="W193" s="77">
        <v>0.30555555555555552</v>
      </c>
      <c r="X193" s="68">
        <v>26.2</v>
      </c>
      <c r="Y193" s="68">
        <v>7.21</v>
      </c>
      <c r="Z193" s="320">
        <v>6.1675063559760561</v>
      </c>
      <c r="AA193" s="321">
        <v>0.88700000000000001</v>
      </c>
      <c r="AB193" s="171">
        <v>27.7</v>
      </c>
      <c r="AC193" s="171">
        <v>43.4</v>
      </c>
      <c r="AD193" s="68" t="s">
        <v>763</v>
      </c>
      <c r="AE193" s="68" t="s">
        <v>763</v>
      </c>
      <c r="AF193" s="68" t="s">
        <v>763</v>
      </c>
      <c r="AG193" s="68" t="s">
        <v>763</v>
      </c>
      <c r="AH193" s="68" t="s">
        <v>763</v>
      </c>
      <c r="AI193" s="68" t="s">
        <v>763</v>
      </c>
      <c r="AJ193" s="72" t="s">
        <v>763</v>
      </c>
      <c r="AK193" s="72" t="s">
        <v>763</v>
      </c>
      <c r="AL193" s="72" t="s">
        <v>763</v>
      </c>
      <c r="AM193" s="68" t="s">
        <v>763</v>
      </c>
      <c r="AN193" s="68" t="s">
        <v>763</v>
      </c>
      <c r="AO193" s="68" t="s">
        <v>763</v>
      </c>
      <c r="AP193" s="68" t="s">
        <v>763</v>
      </c>
      <c r="AQ193" s="68" t="s">
        <v>763</v>
      </c>
      <c r="AR193" s="68" t="s">
        <v>763</v>
      </c>
    </row>
    <row r="194" spans="1:44" x14ac:dyDescent="0.2">
      <c r="A194" t="s">
        <v>756</v>
      </c>
      <c r="B194" t="s">
        <v>403</v>
      </c>
      <c r="C194" t="s">
        <v>764</v>
      </c>
      <c r="E194" s="167">
        <v>43312</v>
      </c>
      <c r="F194" t="s">
        <v>797</v>
      </c>
      <c r="G194" t="s">
        <v>802</v>
      </c>
      <c r="H194">
        <v>0</v>
      </c>
      <c r="I194" t="s">
        <v>760</v>
      </c>
      <c r="J194" s="326">
        <v>0.35069444444444442</v>
      </c>
      <c r="K194">
        <v>1</v>
      </c>
      <c r="L194">
        <v>1</v>
      </c>
      <c r="M194" t="s">
        <v>774</v>
      </c>
      <c r="N194" t="s">
        <v>774</v>
      </c>
      <c r="O194" s="68">
        <v>22.8</v>
      </c>
      <c r="P194" s="68">
        <v>8.48</v>
      </c>
      <c r="Q194" s="68">
        <v>0.95</v>
      </c>
      <c r="R194" s="68">
        <v>0.95</v>
      </c>
      <c r="S194" s="68">
        <f t="shared" si="40"/>
        <v>0.95</v>
      </c>
      <c r="T194" s="68">
        <v>0.95</v>
      </c>
      <c r="U194" s="76">
        <f t="shared" si="41"/>
        <v>1</v>
      </c>
      <c r="V194" s="68">
        <v>0.3</v>
      </c>
      <c r="W194" s="77">
        <v>0.30763888888888891</v>
      </c>
      <c r="X194" s="68">
        <v>26.2</v>
      </c>
      <c r="Y194" s="68">
        <v>7</v>
      </c>
      <c r="Z194" s="320">
        <v>5.9844952009423489</v>
      </c>
      <c r="AA194" s="321">
        <v>0.86099999999999999</v>
      </c>
      <c r="AB194" s="171">
        <v>27.8</v>
      </c>
      <c r="AC194" s="171">
        <v>43.5</v>
      </c>
      <c r="AD194" s="72">
        <v>0.37290322580645158</v>
      </c>
      <c r="AE194" s="72">
        <v>2.5000000000000001E-2</v>
      </c>
      <c r="AF194" s="72">
        <v>0.21971522453450165</v>
      </c>
      <c r="AG194" s="75">
        <f>AE194+AF194</f>
        <v>0.24471522453450165</v>
      </c>
      <c r="AH194" s="75">
        <f>AI194-AG194</f>
        <v>20.597236306077743</v>
      </c>
      <c r="AI194" s="75">
        <v>20.841951530612246</v>
      </c>
      <c r="AJ194" s="72">
        <v>153.79855979215844</v>
      </c>
      <c r="AK194" s="72">
        <v>21.645954487180489</v>
      </c>
      <c r="AL194" s="72">
        <v>7.105187247956354</v>
      </c>
      <c r="AM194" s="322">
        <f>AK194+AH194</f>
        <v>42.243190793258236</v>
      </c>
      <c r="AN194" s="322">
        <f>AH194+AF194+AE194+AK194</f>
        <v>42.487906017792731</v>
      </c>
      <c r="AO194" s="72">
        <v>10.096506329113931</v>
      </c>
      <c r="AP194" s="72">
        <v>24.454471448663853</v>
      </c>
      <c r="AQ194" s="72">
        <v>0.29222056736141688</v>
      </c>
      <c r="AR194" s="72">
        <f>AO194+AP194</f>
        <v>34.550977777777781</v>
      </c>
    </row>
    <row r="195" spans="1:44" x14ac:dyDescent="0.2">
      <c r="A195" t="s">
        <v>756</v>
      </c>
      <c r="B195" t="s">
        <v>403</v>
      </c>
      <c r="C195" t="s">
        <v>765</v>
      </c>
      <c r="E195" s="167">
        <v>43312</v>
      </c>
      <c r="F195" t="s">
        <v>797</v>
      </c>
      <c r="G195" t="s">
        <v>802</v>
      </c>
      <c r="H195">
        <v>0</v>
      </c>
      <c r="I195" t="s">
        <v>760</v>
      </c>
      <c r="J195" s="326">
        <v>0.35069444444444442</v>
      </c>
      <c r="K195">
        <v>1</v>
      </c>
      <c r="L195">
        <v>1</v>
      </c>
      <c r="M195" t="s">
        <v>774</v>
      </c>
      <c r="N195" t="s">
        <v>774</v>
      </c>
      <c r="O195" s="68">
        <v>22.8</v>
      </c>
      <c r="P195" s="68">
        <v>8.48</v>
      </c>
      <c r="Q195" s="68">
        <v>0.95</v>
      </c>
      <c r="R195" s="68">
        <v>0.95</v>
      </c>
      <c r="S195" s="68">
        <f t="shared" si="40"/>
        <v>0.95</v>
      </c>
      <c r="T195" s="68">
        <v>0.95</v>
      </c>
      <c r="U195" s="76">
        <f t="shared" si="41"/>
        <v>1</v>
      </c>
      <c r="V195" s="68">
        <v>0.45</v>
      </c>
      <c r="W195" s="77">
        <v>0.30902777777777779</v>
      </c>
      <c r="X195" s="68">
        <v>26.2</v>
      </c>
      <c r="Y195" s="68">
        <v>7.02</v>
      </c>
      <c r="Z195" s="320">
        <v>5.9948300997579302</v>
      </c>
      <c r="AA195" s="321">
        <v>0.86699999999999999</v>
      </c>
      <c r="AB195" s="171">
        <v>28</v>
      </c>
      <c r="AC195" s="171">
        <v>44</v>
      </c>
      <c r="AD195" s="68" t="s">
        <v>763</v>
      </c>
      <c r="AE195" s="68" t="s">
        <v>763</v>
      </c>
      <c r="AF195" s="68" t="s">
        <v>763</v>
      </c>
      <c r="AG195" s="68" t="s">
        <v>763</v>
      </c>
      <c r="AH195" s="68" t="s">
        <v>763</v>
      </c>
      <c r="AI195" s="68" t="s">
        <v>763</v>
      </c>
      <c r="AJ195" s="72" t="s">
        <v>763</v>
      </c>
      <c r="AK195" s="72" t="s">
        <v>763</v>
      </c>
      <c r="AL195" s="72" t="s">
        <v>763</v>
      </c>
      <c r="AM195" s="68" t="s">
        <v>763</v>
      </c>
      <c r="AN195" s="68" t="s">
        <v>763</v>
      </c>
      <c r="AO195" s="68" t="s">
        <v>763</v>
      </c>
      <c r="AP195" s="68" t="s">
        <v>763</v>
      </c>
      <c r="AQ195" s="68" t="s">
        <v>763</v>
      </c>
      <c r="AR195" s="68" t="s">
        <v>763</v>
      </c>
    </row>
    <row r="196" spans="1:44" x14ac:dyDescent="0.2">
      <c r="A196" t="s">
        <v>756</v>
      </c>
      <c r="B196" t="s">
        <v>404</v>
      </c>
      <c r="C196" t="s">
        <v>757</v>
      </c>
      <c r="E196" s="167">
        <v>43312</v>
      </c>
      <c r="F196" t="s">
        <v>797</v>
      </c>
      <c r="G196" t="s">
        <v>802</v>
      </c>
      <c r="H196">
        <v>0</v>
      </c>
      <c r="I196" t="s">
        <v>760</v>
      </c>
      <c r="J196" s="326">
        <v>0.35069444444444442</v>
      </c>
      <c r="K196">
        <v>1</v>
      </c>
      <c r="L196">
        <v>1</v>
      </c>
      <c r="M196" t="s">
        <v>773</v>
      </c>
      <c r="N196" t="s">
        <v>774</v>
      </c>
      <c r="O196" s="68">
        <v>22.8</v>
      </c>
      <c r="P196" s="68">
        <v>8.48</v>
      </c>
      <c r="Q196" s="68">
        <v>1.4</v>
      </c>
      <c r="R196" s="68">
        <v>1.2</v>
      </c>
      <c r="S196" s="68">
        <f t="shared" si="40"/>
        <v>1.2999999999999998</v>
      </c>
      <c r="T196" s="68">
        <v>2</v>
      </c>
      <c r="U196" s="76">
        <f t="shared" si="41"/>
        <v>0.64999999999999991</v>
      </c>
      <c r="V196" s="68">
        <v>0.15</v>
      </c>
      <c r="W196" s="77">
        <v>0.33263888888888887</v>
      </c>
      <c r="X196" s="68">
        <v>25.9</v>
      </c>
      <c r="Y196" s="68">
        <v>6.33</v>
      </c>
      <c r="Z196" s="320">
        <v>5.6249706986601762</v>
      </c>
      <c r="AA196" s="321">
        <v>0.81200000000000006</v>
      </c>
      <c r="AB196" s="171">
        <v>20.9</v>
      </c>
      <c r="AC196" s="171">
        <v>33.6</v>
      </c>
      <c r="AD196" s="68" t="s">
        <v>763</v>
      </c>
      <c r="AE196" s="68" t="s">
        <v>763</v>
      </c>
      <c r="AF196" s="68" t="s">
        <v>763</v>
      </c>
      <c r="AG196" s="68" t="s">
        <v>763</v>
      </c>
      <c r="AH196" s="68" t="s">
        <v>763</v>
      </c>
      <c r="AI196" s="68" t="s">
        <v>763</v>
      </c>
      <c r="AJ196" s="72" t="s">
        <v>763</v>
      </c>
      <c r="AK196" s="72" t="s">
        <v>763</v>
      </c>
      <c r="AL196" s="72" t="s">
        <v>763</v>
      </c>
      <c r="AM196" s="68" t="s">
        <v>763</v>
      </c>
      <c r="AN196" s="68" t="s">
        <v>763</v>
      </c>
      <c r="AO196" s="68" t="s">
        <v>763</v>
      </c>
      <c r="AP196" s="68" t="s">
        <v>763</v>
      </c>
      <c r="AQ196" s="68" t="s">
        <v>763</v>
      </c>
      <c r="AR196" s="68" t="s">
        <v>763</v>
      </c>
    </row>
    <row r="197" spans="1:44" x14ac:dyDescent="0.2">
      <c r="A197" t="s">
        <v>756</v>
      </c>
      <c r="B197" t="s">
        <v>404</v>
      </c>
      <c r="C197" t="s">
        <v>764</v>
      </c>
      <c r="E197" s="167">
        <v>43312</v>
      </c>
      <c r="F197" t="s">
        <v>797</v>
      </c>
      <c r="G197" t="s">
        <v>802</v>
      </c>
      <c r="H197">
        <v>0</v>
      </c>
      <c r="I197" t="s">
        <v>760</v>
      </c>
      <c r="J197" s="326">
        <v>0.35069444444444442</v>
      </c>
      <c r="K197">
        <v>1</v>
      </c>
      <c r="L197">
        <v>1</v>
      </c>
      <c r="M197" t="s">
        <v>773</v>
      </c>
      <c r="N197" t="s">
        <v>774</v>
      </c>
      <c r="O197" s="68">
        <v>22.8</v>
      </c>
      <c r="P197" s="68">
        <v>8.48</v>
      </c>
      <c r="Q197" s="68">
        <v>1.4</v>
      </c>
      <c r="R197" s="68">
        <v>1.2</v>
      </c>
      <c r="S197" s="68">
        <f t="shared" si="40"/>
        <v>1.2999999999999998</v>
      </c>
      <c r="T197" s="68">
        <v>2</v>
      </c>
      <c r="U197" s="76">
        <f t="shared" si="41"/>
        <v>0.64999999999999991</v>
      </c>
      <c r="V197" s="68">
        <v>1</v>
      </c>
      <c r="W197" s="77">
        <v>0.33333333333333331</v>
      </c>
      <c r="X197" s="68">
        <v>26.2</v>
      </c>
      <c r="Y197" s="68">
        <v>7.8</v>
      </c>
      <c r="Z197" s="320">
        <v>6.6234733010244353</v>
      </c>
      <c r="AA197" s="321">
        <v>0.98599999999999999</v>
      </c>
      <c r="AB197" s="171">
        <v>29</v>
      </c>
      <c r="AC197" s="171">
        <v>45.2</v>
      </c>
      <c r="AD197" s="72">
        <v>0.15440860215053759</v>
      </c>
      <c r="AE197" s="72">
        <v>2.5000000000000001E-2</v>
      </c>
      <c r="AF197" s="72">
        <v>2.5000000000000001E-2</v>
      </c>
      <c r="AG197" s="75">
        <f>AE197+AF197</f>
        <v>0.05</v>
      </c>
      <c r="AH197" s="75">
        <f>AI197-AG197</f>
        <v>23.9879</v>
      </c>
      <c r="AI197" s="75">
        <v>24.0379</v>
      </c>
      <c r="AJ197" s="72">
        <v>331.24298829434093</v>
      </c>
      <c r="AK197" s="72">
        <v>51.844605277161932</v>
      </c>
      <c r="AL197" s="72">
        <v>6.3891505494836274</v>
      </c>
      <c r="AM197" s="322">
        <f>AK197+AH197</f>
        <v>75.832505277161928</v>
      </c>
      <c r="AN197" s="322">
        <f>AH197+AF197+AE197+AK197</f>
        <v>75.882505277161926</v>
      </c>
      <c r="AO197" s="72">
        <v>27.53427848101266</v>
      </c>
      <c r="AP197" s="72">
        <v>92.383788185654026</v>
      </c>
      <c r="AQ197" s="72">
        <v>0.2296090926611502</v>
      </c>
      <c r="AR197" s="72">
        <f>AO197+AP197</f>
        <v>119.91806666666669</v>
      </c>
    </row>
    <row r="198" spans="1:44" x14ac:dyDescent="0.2">
      <c r="A198" t="s">
        <v>756</v>
      </c>
      <c r="B198" t="s">
        <v>404</v>
      </c>
      <c r="C198" t="s">
        <v>765</v>
      </c>
      <c r="E198" s="167">
        <v>43312</v>
      </c>
      <c r="F198" t="s">
        <v>797</v>
      </c>
      <c r="G198" t="s">
        <v>802</v>
      </c>
      <c r="H198">
        <v>0</v>
      </c>
      <c r="I198" t="s">
        <v>760</v>
      </c>
      <c r="J198" s="326">
        <v>0.35069444444444442</v>
      </c>
      <c r="K198">
        <v>1</v>
      </c>
      <c r="L198">
        <v>1</v>
      </c>
      <c r="M198" t="s">
        <v>773</v>
      </c>
      <c r="N198" t="s">
        <v>774</v>
      </c>
      <c r="O198" s="68">
        <v>22.8</v>
      </c>
      <c r="P198" s="68">
        <v>8.48</v>
      </c>
      <c r="Q198" s="68">
        <v>1.4</v>
      </c>
      <c r="R198" s="68">
        <v>1.2</v>
      </c>
      <c r="S198" s="68">
        <f t="shared" si="40"/>
        <v>1.2999999999999998</v>
      </c>
      <c r="T198" s="68">
        <v>2</v>
      </c>
      <c r="U198" s="76">
        <f t="shared" si="41"/>
        <v>0.64999999999999991</v>
      </c>
      <c r="V198" s="68">
        <v>1.5</v>
      </c>
      <c r="W198" s="77">
        <v>0.3354166666666667</v>
      </c>
      <c r="X198" s="68">
        <v>26.3</v>
      </c>
      <c r="Y198" s="68">
        <v>5.24</v>
      </c>
      <c r="Z198" s="320">
        <v>4.4401080630223042</v>
      </c>
      <c r="AA198" s="321">
        <v>0.65200000000000002</v>
      </c>
      <c r="AB198" s="171">
        <v>29.4</v>
      </c>
      <c r="AC198" s="171">
        <v>45.7</v>
      </c>
      <c r="AD198" s="68" t="s">
        <v>763</v>
      </c>
      <c r="AE198" s="68" t="s">
        <v>763</v>
      </c>
      <c r="AF198" s="68" t="s">
        <v>763</v>
      </c>
      <c r="AG198" s="68" t="s">
        <v>763</v>
      </c>
      <c r="AH198" s="68" t="s">
        <v>763</v>
      </c>
      <c r="AI198" s="68" t="s">
        <v>763</v>
      </c>
      <c r="AJ198" s="72" t="s">
        <v>763</v>
      </c>
      <c r="AK198" s="72" t="s">
        <v>763</v>
      </c>
      <c r="AL198" s="72" t="s">
        <v>763</v>
      </c>
      <c r="AM198" s="68" t="s">
        <v>763</v>
      </c>
      <c r="AN198" s="68" t="s">
        <v>763</v>
      </c>
      <c r="AO198" s="68" t="s">
        <v>763</v>
      </c>
      <c r="AP198" s="68" t="s">
        <v>763</v>
      </c>
      <c r="AQ198" s="68" t="s">
        <v>763</v>
      </c>
      <c r="AR198" s="68" t="s">
        <v>763</v>
      </c>
    </row>
    <row r="199" spans="1:44" x14ac:dyDescent="0.2">
      <c r="A199" t="s">
        <v>756</v>
      </c>
      <c r="B199" t="s">
        <v>405</v>
      </c>
      <c r="C199" t="s">
        <v>757</v>
      </c>
      <c r="D199" t="s">
        <v>781</v>
      </c>
      <c r="E199" s="167">
        <v>43312</v>
      </c>
      <c r="F199" t="s">
        <v>797</v>
      </c>
      <c r="G199" t="s">
        <v>802</v>
      </c>
      <c r="H199">
        <v>2</v>
      </c>
      <c r="I199" t="s">
        <v>760</v>
      </c>
      <c r="J199" s="326">
        <v>0.35069444444444442</v>
      </c>
      <c r="K199">
        <v>2</v>
      </c>
      <c r="L199">
        <v>1</v>
      </c>
      <c r="M199" t="s">
        <v>820</v>
      </c>
      <c r="N199" t="s">
        <v>803</v>
      </c>
      <c r="O199" s="68" t="s">
        <v>761</v>
      </c>
      <c r="P199" s="68" t="s">
        <v>761</v>
      </c>
      <c r="Q199" s="68">
        <v>1.7</v>
      </c>
      <c r="R199" s="68">
        <v>1.5</v>
      </c>
      <c r="S199" s="68">
        <f t="shared" si="40"/>
        <v>1.6</v>
      </c>
      <c r="T199" s="68">
        <v>2.1</v>
      </c>
      <c r="U199" s="76">
        <f t="shared" si="41"/>
        <v>0.76190476190476186</v>
      </c>
      <c r="V199" s="68">
        <v>0.15</v>
      </c>
      <c r="W199" s="77">
        <v>0.38541666666666669</v>
      </c>
      <c r="X199" s="68">
        <v>25.7</v>
      </c>
      <c r="Y199" s="68">
        <v>8.73</v>
      </c>
      <c r="Z199" s="320">
        <v>7.41311248107439</v>
      </c>
      <c r="AA199" s="321">
        <v>1.085</v>
      </c>
      <c r="AB199" s="171">
        <v>28.9</v>
      </c>
      <c r="AC199" s="171">
        <v>45.1</v>
      </c>
      <c r="AD199" s="68" t="s">
        <v>763</v>
      </c>
      <c r="AE199" s="68" t="s">
        <v>763</v>
      </c>
      <c r="AF199" s="68" t="s">
        <v>763</v>
      </c>
      <c r="AG199" s="68" t="s">
        <v>763</v>
      </c>
      <c r="AH199" s="68" t="s">
        <v>763</v>
      </c>
      <c r="AI199" s="68" t="s">
        <v>763</v>
      </c>
      <c r="AJ199" s="72" t="s">
        <v>763</v>
      </c>
      <c r="AK199" s="72" t="s">
        <v>763</v>
      </c>
      <c r="AL199" s="72" t="s">
        <v>763</v>
      </c>
      <c r="AM199" s="68" t="s">
        <v>763</v>
      </c>
      <c r="AN199" s="68" t="s">
        <v>763</v>
      </c>
      <c r="AO199" s="68" t="s">
        <v>763</v>
      </c>
      <c r="AP199" s="68" t="s">
        <v>763</v>
      </c>
      <c r="AQ199" s="68" t="s">
        <v>763</v>
      </c>
      <c r="AR199" s="68" t="s">
        <v>763</v>
      </c>
    </row>
    <row r="200" spans="1:44" x14ac:dyDescent="0.2">
      <c r="A200" t="s">
        <v>756</v>
      </c>
      <c r="B200" t="s">
        <v>405</v>
      </c>
      <c r="C200" t="s">
        <v>757</v>
      </c>
      <c r="D200" t="s">
        <v>785</v>
      </c>
      <c r="E200" s="167">
        <v>43312</v>
      </c>
      <c r="F200" t="s">
        <v>797</v>
      </c>
      <c r="G200" t="s">
        <v>802</v>
      </c>
      <c r="H200">
        <v>2</v>
      </c>
      <c r="I200" t="s">
        <v>760</v>
      </c>
      <c r="J200" s="326">
        <v>0.35069444444444442</v>
      </c>
      <c r="K200">
        <v>2</v>
      </c>
      <c r="L200">
        <v>1</v>
      </c>
      <c r="M200" t="s">
        <v>820</v>
      </c>
      <c r="N200" t="s">
        <v>803</v>
      </c>
      <c r="O200" s="68" t="s">
        <v>761</v>
      </c>
      <c r="P200" s="68" t="s">
        <v>761</v>
      </c>
      <c r="Q200" s="68">
        <v>1.7</v>
      </c>
      <c r="R200" s="68">
        <v>1.5</v>
      </c>
      <c r="S200" s="68">
        <f t="shared" si="40"/>
        <v>1.6</v>
      </c>
      <c r="T200" s="68">
        <v>2.1</v>
      </c>
      <c r="U200" s="76">
        <f t="shared" si="41"/>
        <v>0.76190476190476186</v>
      </c>
      <c r="V200" s="68">
        <v>0.15</v>
      </c>
      <c r="W200" s="77">
        <v>0.38541666666666669</v>
      </c>
      <c r="X200" s="68">
        <v>25.7</v>
      </c>
      <c r="Y200" s="68">
        <v>8.73</v>
      </c>
      <c r="Z200" s="320">
        <v>7.4173079756273061</v>
      </c>
      <c r="AA200" s="321">
        <v>1.085</v>
      </c>
      <c r="AB200" s="171">
        <v>28.8</v>
      </c>
      <c r="AC200" s="171">
        <v>44.9</v>
      </c>
      <c r="AD200" s="68" t="s">
        <v>763</v>
      </c>
      <c r="AE200" s="68" t="s">
        <v>763</v>
      </c>
      <c r="AF200" s="68" t="s">
        <v>763</v>
      </c>
      <c r="AG200" s="68" t="s">
        <v>763</v>
      </c>
      <c r="AH200" s="68" t="s">
        <v>763</v>
      </c>
      <c r="AI200" s="68" t="s">
        <v>763</v>
      </c>
      <c r="AJ200" s="72" t="s">
        <v>763</v>
      </c>
      <c r="AK200" s="72" t="s">
        <v>763</v>
      </c>
      <c r="AL200" s="72" t="s">
        <v>763</v>
      </c>
      <c r="AM200" s="68" t="s">
        <v>763</v>
      </c>
      <c r="AN200" s="68" t="s">
        <v>763</v>
      </c>
      <c r="AO200" s="68" t="s">
        <v>763</v>
      </c>
      <c r="AP200" s="68" t="s">
        <v>763</v>
      </c>
      <c r="AQ200" s="68" t="s">
        <v>763</v>
      </c>
      <c r="AR200" s="68" t="s">
        <v>763</v>
      </c>
    </row>
    <row r="201" spans="1:44" x14ac:dyDescent="0.2">
      <c r="A201" t="s">
        <v>756</v>
      </c>
      <c r="B201" t="s">
        <v>405</v>
      </c>
      <c r="C201" t="s">
        <v>764</v>
      </c>
      <c r="D201" t="s">
        <v>781</v>
      </c>
      <c r="E201" s="167">
        <v>43312</v>
      </c>
      <c r="F201" t="s">
        <v>797</v>
      </c>
      <c r="G201" t="s">
        <v>802</v>
      </c>
      <c r="H201">
        <v>2</v>
      </c>
      <c r="I201" t="s">
        <v>760</v>
      </c>
      <c r="J201" s="326">
        <v>0.35069444444444442</v>
      </c>
      <c r="K201">
        <v>2</v>
      </c>
      <c r="L201">
        <v>1</v>
      </c>
      <c r="M201" t="s">
        <v>820</v>
      </c>
      <c r="N201" t="s">
        <v>803</v>
      </c>
      <c r="O201" s="68" t="s">
        <v>761</v>
      </c>
      <c r="P201" s="68" t="s">
        <v>761</v>
      </c>
      <c r="Q201" s="68">
        <v>1.7</v>
      </c>
      <c r="R201" s="68">
        <v>1.5</v>
      </c>
      <c r="S201" s="68">
        <f t="shared" si="40"/>
        <v>1.6</v>
      </c>
      <c r="T201" s="68">
        <v>2.1</v>
      </c>
      <c r="U201" s="76">
        <f t="shared" si="41"/>
        <v>0.76190476190476186</v>
      </c>
      <c r="V201" s="68">
        <v>1.05</v>
      </c>
      <c r="W201" s="77">
        <v>0.38750000000000001</v>
      </c>
      <c r="X201" s="68">
        <v>25.3</v>
      </c>
      <c r="Y201" s="68">
        <v>7.23</v>
      </c>
      <c r="Z201" s="320">
        <v>6.0810749525967713</v>
      </c>
      <c r="AA201" s="321">
        <v>0.88099999999999989</v>
      </c>
      <c r="AB201" s="171">
        <v>30.5</v>
      </c>
      <c r="AC201" s="171">
        <v>47.3</v>
      </c>
      <c r="AD201" s="72">
        <v>0.4849273125245136</v>
      </c>
      <c r="AE201" s="72">
        <v>2.5000000000000001E-2</v>
      </c>
      <c r="AF201" s="72">
        <v>0.16851040525739322</v>
      </c>
      <c r="AG201" s="75">
        <f>AE201+AF201</f>
        <v>0.19351040525739321</v>
      </c>
      <c r="AH201" s="75">
        <f t="shared" ref="AH201:AH202" si="42">AI201-AG201</f>
        <v>26.192127349844643</v>
      </c>
      <c r="AI201" s="75">
        <v>26.385637755102035</v>
      </c>
      <c r="AJ201" s="72">
        <v>82.602748349795306</v>
      </c>
      <c r="AK201" s="72">
        <v>9.1482256628848564</v>
      </c>
      <c r="AL201" s="72">
        <v>9.0293737161427714</v>
      </c>
      <c r="AM201" s="322">
        <f>AK201+AH201</f>
        <v>35.340353012729501</v>
      </c>
      <c r="AN201" s="322">
        <f>AH201+AF201+AE201+AK201</f>
        <v>35.533863417986893</v>
      </c>
      <c r="AO201" s="72">
        <v>8.456050632911392</v>
      </c>
      <c r="AP201" s="72">
        <v>7.3985760337552771</v>
      </c>
      <c r="AQ201" s="72">
        <v>0.53334908545589998</v>
      </c>
      <c r="AR201" s="72">
        <f t="shared" ref="AR201:AR202" si="43">AO201+AP201</f>
        <v>15.854626666666668</v>
      </c>
    </row>
    <row r="202" spans="1:44" x14ac:dyDescent="0.2">
      <c r="A202" t="s">
        <v>756</v>
      </c>
      <c r="B202" t="s">
        <v>405</v>
      </c>
      <c r="C202" t="s">
        <v>764</v>
      </c>
      <c r="D202" t="s">
        <v>785</v>
      </c>
      <c r="E202" s="167">
        <v>43312</v>
      </c>
      <c r="F202" t="s">
        <v>797</v>
      </c>
      <c r="G202" t="s">
        <v>802</v>
      </c>
      <c r="H202">
        <v>2</v>
      </c>
      <c r="I202" t="s">
        <v>760</v>
      </c>
      <c r="J202" s="326">
        <v>0.35069444444444442</v>
      </c>
      <c r="K202">
        <v>2</v>
      </c>
      <c r="L202">
        <v>1</v>
      </c>
      <c r="M202" t="s">
        <v>820</v>
      </c>
      <c r="N202" t="s">
        <v>803</v>
      </c>
      <c r="O202" s="68" t="s">
        <v>761</v>
      </c>
      <c r="P202" s="68" t="s">
        <v>761</v>
      </c>
      <c r="Q202" s="68">
        <v>1.7</v>
      </c>
      <c r="R202" s="68">
        <v>1.5</v>
      </c>
      <c r="S202" s="68">
        <f t="shared" si="40"/>
        <v>1.6</v>
      </c>
      <c r="T202" s="68">
        <v>2.1</v>
      </c>
      <c r="U202" s="76">
        <f t="shared" si="41"/>
        <v>0.76190476190476186</v>
      </c>
      <c r="V202" s="68">
        <v>1.05</v>
      </c>
      <c r="W202" s="77">
        <v>0.38750000000000001</v>
      </c>
      <c r="X202" s="68">
        <v>25.3</v>
      </c>
      <c r="Y202" s="68">
        <v>7.23</v>
      </c>
      <c r="Z202" s="320">
        <v>6.0879796955831633</v>
      </c>
      <c r="AA202" s="321">
        <v>0.88099999999999989</v>
      </c>
      <c r="AB202" s="171">
        <v>30.3</v>
      </c>
      <c r="AC202" s="171">
        <v>47</v>
      </c>
      <c r="AD202" s="72">
        <v>0.40021505376344085</v>
      </c>
      <c r="AE202" s="72">
        <v>2.5000000000000001E-2</v>
      </c>
      <c r="AF202" s="72">
        <v>2.5000000000000001E-2</v>
      </c>
      <c r="AG202" s="75">
        <f>AE202+AF202</f>
        <v>0.05</v>
      </c>
      <c r="AH202" s="75">
        <f t="shared" si="42"/>
        <v>19.337869897959184</v>
      </c>
      <c r="AI202" s="75">
        <v>19.387869897959185</v>
      </c>
      <c r="AJ202" s="72">
        <v>94.204773715402865</v>
      </c>
      <c r="AK202" s="72">
        <v>10.909650530738602</v>
      </c>
      <c r="AL202" s="72">
        <v>8.6349946270025058</v>
      </c>
      <c r="AM202" s="322">
        <f>AK202+AH202</f>
        <v>30.247520428697786</v>
      </c>
      <c r="AN202" s="322">
        <f>AH202+AF202+AE202+AK202</f>
        <v>30.297520428697784</v>
      </c>
      <c r="AO202" s="72">
        <v>4.5135189873417723</v>
      </c>
      <c r="AP202" s="72">
        <v>17.405627679324894</v>
      </c>
      <c r="AQ202" s="72">
        <v>0.20591672914920831</v>
      </c>
      <c r="AR202" s="72">
        <f t="shared" si="43"/>
        <v>21.919146666666666</v>
      </c>
    </row>
    <row r="203" spans="1:44" x14ac:dyDescent="0.2">
      <c r="A203" t="s">
        <v>756</v>
      </c>
      <c r="B203" t="s">
        <v>405</v>
      </c>
      <c r="C203" t="s">
        <v>765</v>
      </c>
      <c r="D203" t="s">
        <v>781</v>
      </c>
      <c r="E203" s="167">
        <v>43312</v>
      </c>
      <c r="F203" t="s">
        <v>797</v>
      </c>
      <c r="G203" t="s">
        <v>802</v>
      </c>
      <c r="H203">
        <v>2</v>
      </c>
      <c r="I203" t="s">
        <v>760</v>
      </c>
      <c r="J203" s="326">
        <v>0.35069444444444442</v>
      </c>
      <c r="K203">
        <v>2</v>
      </c>
      <c r="L203">
        <v>1</v>
      </c>
      <c r="M203" t="s">
        <v>820</v>
      </c>
      <c r="N203" t="s">
        <v>803</v>
      </c>
      <c r="O203" s="68" t="s">
        <v>761</v>
      </c>
      <c r="P203" s="68" t="s">
        <v>761</v>
      </c>
      <c r="Q203" s="68">
        <v>1.7</v>
      </c>
      <c r="R203" s="68">
        <v>1.5</v>
      </c>
      <c r="S203" s="68">
        <f>AVERAGE(Q203:R203)</f>
        <v>1.6</v>
      </c>
      <c r="T203" s="68">
        <v>2.1</v>
      </c>
      <c r="U203" s="76">
        <f>S203/T203</f>
        <v>0.76190476190476186</v>
      </c>
      <c r="V203" s="68">
        <v>1.6</v>
      </c>
      <c r="W203" s="77">
        <v>0.38819444444444445</v>
      </c>
      <c r="X203" s="68">
        <v>25.1</v>
      </c>
      <c r="Y203" s="68">
        <v>6.21</v>
      </c>
      <c r="Z203" s="320">
        <v>5.2070625794848802</v>
      </c>
      <c r="AA203" s="321">
        <v>0.76</v>
      </c>
      <c r="AB203" s="171">
        <v>31</v>
      </c>
      <c r="AC203" s="171">
        <v>47.9</v>
      </c>
      <c r="AD203" s="68" t="s">
        <v>763</v>
      </c>
      <c r="AE203" s="68" t="s">
        <v>763</v>
      </c>
      <c r="AF203" s="68" t="s">
        <v>763</v>
      </c>
      <c r="AG203" s="68" t="s">
        <v>763</v>
      </c>
      <c r="AH203" s="68" t="s">
        <v>763</v>
      </c>
      <c r="AI203" s="68" t="s">
        <v>763</v>
      </c>
      <c r="AJ203" s="72" t="s">
        <v>763</v>
      </c>
      <c r="AK203" s="72" t="s">
        <v>763</v>
      </c>
      <c r="AL203" s="72" t="s">
        <v>763</v>
      </c>
      <c r="AM203" s="68" t="s">
        <v>763</v>
      </c>
      <c r="AN203" s="68" t="s">
        <v>763</v>
      </c>
      <c r="AO203" s="68" t="s">
        <v>763</v>
      </c>
      <c r="AP203" s="68" t="s">
        <v>763</v>
      </c>
      <c r="AQ203" s="68" t="s">
        <v>763</v>
      </c>
      <c r="AR203" s="68" t="s">
        <v>763</v>
      </c>
    </row>
    <row r="204" spans="1:44" x14ac:dyDescent="0.2">
      <c r="A204" t="s">
        <v>756</v>
      </c>
      <c r="B204" t="s">
        <v>405</v>
      </c>
      <c r="C204" t="s">
        <v>765</v>
      </c>
      <c r="D204" t="s">
        <v>785</v>
      </c>
      <c r="E204" s="167">
        <v>43312</v>
      </c>
      <c r="F204" t="s">
        <v>797</v>
      </c>
      <c r="G204" t="s">
        <v>802</v>
      </c>
      <c r="H204">
        <v>2</v>
      </c>
      <c r="I204" t="s">
        <v>760</v>
      </c>
      <c r="J204" s="326">
        <v>0.35069444444444442</v>
      </c>
      <c r="K204">
        <v>2</v>
      </c>
      <c r="L204">
        <v>1</v>
      </c>
      <c r="M204" t="s">
        <v>820</v>
      </c>
      <c r="N204" t="s">
        <v>803</v>
      </c>
      <c r="O204" s="68" t="s">
        <v>761</v>
      </c>
      <c r="P204" s="68" t="s">
        <v>761</v>
      </c>
      <c r="Q204" s="68">
        <v>1.7</v>
      </c>
      <c r="R204" s="68">
        <v>1.5</v>
      </c>
      <c r="S204" s="68">
        <f t="shared" ref="S204:S218" si="44">AVERAGE(Q204:R204)</f>
        <v>1.6</v>
      </c>
      <c r="T204" s="68">
        <v>2.1</v>
      </c>
      <c r="U204" s="76">
        <f t="shared" ref="U204:U218" si="45">S204/T204</f>
        <v>0.76190476190476186</v>
      </c>
      <c r="V204" s="68">
        <v>1.6</v>
      </c>
      <c r="W204" s="77">
        <v>0.38819444444444445</v>
      </c>
      <c r="X204" s="68">
        <v>25.1</v>
      </c>
      <c r="Y204" s="68">
        <v>6.21</v>
      </c>
      <c r="Z204" s="320">
        <v>5.2100221236334479</v>
      </c>
      <c r="AA204" s="321">
        <v>0.76</v>
      </c>
      <c r="AB204" s="171">
        <v>30.9</v>
      </c>
      <c r="AC204" s="171">
        <v>47.9</v>
      </c>
      <c r="AD204" s="68" t="s">
        <v>763</v>
      </c>
      <c r="AE204" s="68" t="s">
        <v>763</v>
      </c>
      <c r="AF204" s="68" t="s">
        <v>763</v>
      </c>
      <c r="AG204" s="68" t="s">
        <v>763</v>
      </c>
      <c r="AH204" s="68" t="s">
        <v>763</v>
      </c>
      <c r="AI204" s="68" t="s">
        <v>763</v>
      </c>
      <c r="AJ204" s="72" t="s">
        <v>763</v>
      </c>
      <c r="AK204" s="72" t="s">
        <v>763</v>
      </c>
      <c r="AL204" s="72" t="s">
        <v>763</v>
      </c>
      <c r="AM204" s="68" t="s">
        <v>763</v>
      </c>
      <c r="AN204" s="68" t="s">
        <v>763</v>
      </c>
      <c r="AO204" s="68" t="s">
        <v>763</v>
      </c>
      <c r="AP204" s="68" t="s">
        <v>763</v>
      </c>
      <c r="AQ204" s="68" t="s">
        <v>763</v>
      </c>
      <c r="AR204" s="68" t="s">
        <v>763</v>
      </c>
    </row>
    <row r="205" spans="1:44" x14ac:dyDescent="0.2">
      <c r="A205" t="s">
        <v>756</v>
      </c>
      <c r="B205" t="s">
        <v>280</v>
      </c>
      <c r="C205" t="s">
        <v>757</v>
      </c>
      <c r="E205" s="167">
        <v>43326</v>
      </c>
      <c r="F205" t="s">
        <v>758</v>
      </c>
      <c r="G205" t="s">
        <v>824</v>
      </c>
      <c r="H205">
        <v>1</v>
      </c>
      <c r="I205" t="s">
        <v>760</v>
      </c>
      <c r="J205" t="s">
        <v>761</v>
      </c>
      <c r="K205">
        <v>2</v>
      </c>
      <c r="L205">
        <v>3</v>
      </c>
      <c r="M205" t="s">
        <v>757</v>
      </c>
      <c r="N205" t="s">
        <v>825</v>
      </c>
      <c r="O205" s="68" t="s">
        <v>761</v>
      </c>
      <c r="P205" s="68" t="s">
        <v>761</v>
      </c>
      <c r="Q205" s="68">
        <v>1.3</v>
      </c>
      <c r="R205" s="68">
        <v>1.3</v>
      </c>
      <c r="S205" s="68">
        <f t="shared" si="44"/>
        <v>1.3</v>
      </c>
      <c r="T205" s="68">
        <v>2.2200000000000002</v>
      </c>
      <c r="U205" s="76">
        <f t="shared" si="45"/>
        <v>0.5855855855855856</v>
      </c>
      <c r="V205" s="68">
        <v>0.15</v>
      </c>
      <c r="W205" s="77">
        <v>0.31666666666666665</v>
      </c>
      <c r="X205" s="68">
        <v>25.5</v>
      </c>
      <c r="Y205" s="68">
        <v>3.78</v>
      </c>
      <c r="Z205" s="320">
        <v>3.2108767163051244</v>
      </c>
      <c r="AA205" s="321">
        <v>0.54299999999999993</v>
      </c>
      <c r="AB205" s="216">
        <v>28.8</v>
      </c>
      <c r="AC205" s="216">
        <v>45</v>
      </c>
      <c r="AD205" s="68" t="s">
        <v>763</v>
      </c>
      <c r="AE205" s="68" t="s">
        <v>763</v>
      </c>
      <c r="AF205" s="68" t="s">
        <v>763</v>
      </c>
      <c r="AG205" s="68" t="s">
        <v>763</v>
      </c>
      <c r="AH205" s="68" t="s">
        <v>763</v>
      </c>
      <c r="AI205" s="68" t="s">
        <v>763</v>
      </c>
      <c r="AJ205" s="72" t="s">
        <v>763</v>
      </c>
      <c r="AK205" s="72" t="s">
        <v>763</v>
      </c>
      <c r="AL205" s="72" t="s">
        <v>763</v>
      </c>
      <c r="AM205" s="68" t="s">
        <v>763</v>
      </c>
      <c r="AN205" s="68" t="s">
        <v>763</v>
      </c>
      <c r="AO205" s="68" t="s">
        <v>763</v>
      </c>
      <c r="AP205" s="68" t="s">
        <v>763</v>
      </c>
      <c r="AQ205" s="68" t="s">
        <v>763</v>
      </c>
      <c r="AR205" s="68" t="s">
        <v>763</v>
      </c>
    </row>
    <row r="206" spans="1:44" x14ac:dyDescent="0.2">
      <c r="A206" t="s">
        <v>756</v>
      </c>
      <c r="B206" t="s">
        <v>280</v>
      </c>
      <c r="C206" t="s">
        <v>764</v>
      </c>
      <c r="E206" s="167">
        <v>43326</v>
      </c>
      <c r="F206" t="s">
        <v>758</v>
      </c>
      <c r="G206" t="s">
        <v>824</v>
      </c>
      <c r="H206">
        <v>1</v>
      </c>
      <c r="I206" t="s">
        <v>760</v>
      </c>
      <c r="J206" t="s">
        <v>761</v>
      </c>
      <c r="K206">
        <v>2</v>
      </c>
      <c r="L206">
        <v>3</v>
      </c>
      <c r="M206" t="s">
        <v>757</v>
      </c>
      <c r="N206" t="s">
        <v>825</v>
      </c>
      <c r="O206" s="68" t="s">
        <v>761</v>
      </c>
      <c r="P206" s="68" t="s">
        <v>761</v>
      </c>
      <c r="Q206" s="68">
        <v>1.3</v>
      </c>
      <c r="R206" s="68">
        <v>1.3</v>
      </c>
      <c r="S206" s="68">
        <f t="shared" si="44"/>
        <v>1.3</v>
      </c>
      <c r="T206" s="68">
        <v>2.2200000000000002</v>
      </c>
      <c r="U206" s="76">
        <f t="shared" si="45"/>
        <v>0.5855855855855856</v>
      </c>
      <c r="V206" s="68">
        <v>1</v>
      </c>
      <c r="W206" s="77">
        <v>0.31666666666666665</v>
      </c>
      <c r="X206" s="68">
        <v>25.6</v>
      </c>
      <c r="Y206" s="68">
        <v>3.58</v>
      </c>
      <c r="Z206" s="320">
        <v>3.0396188616948234</v>
      </c>
      <c r="AA206" s="321">
        <v>0.51700000000000002</v>
      </c>
      <c r="AB206" s="216">
        <v>28.9</v>
      </c>
      <c r="AC206" s="216">
        <v>45</v>
      </c>
      <c r="AD206" s="72">
        <v>0.98693198042162167</v>
      </c>
      <c r="AE206" s="72">
        <v>3.6120385935017381</v>
      </c>
      <c r="AF206" s="72">
        <v>0.64052573932092005</v>
      </c>
      <c r="AG206" s="75">
        <f>AE206+AF206</f>
        <v>4.2525643328226579</v>
      </c>
      <c r="AH206" s="75">
        <f>AI206-AG206</f>
        <v>17.89200199370795</v>
      </c>
      <c r="AI206" s="75">
        <v>22.144566326530608</v>
      </c>
      <c r="AJ206" s="72">
        <v>144.21627375824914</v>
      </c>
      <c r="AK206" s="72">
        <v>20.95975767925016</v>
      </c>
      <c r="AL206" s="72">
        <v>6.8806269597773575</v>
      </c>
      <c r="AM206" s="322">
        <f>AK206+AH206</f>
        <v>38.85175967295811</v>
      </c>
      <c r="AN206" s="322">
        <f>AH206+AF206+AE206+AK206</f>
        <v>43.104324005780768</v>
      </c>
      <c r="AO206" s="72">
        <v>8.5829367088607551</v>
      </c>
      <c r="AP206" s="72">
        <v>15.190649957805917</v>
      </c>
      <c r="AQ206" s="72">
        <v>0.36102826339178462</v>
      </c>
      <c r="AR206" s="72">
        <f>AO206+AP206</f>
        <v>23.773586666666674</v>
      </c>
    </row>
    <row r="207" spans="1:44" x14ac:dyDescent="0.2">
      <c r="A207" t="s">
        <v>756</v>
      </c>
      <c r="B207" t="s">
        <v>280</v>
      </c>
      <c r="C207" t="s">
        <v>765</v>
      </c>
      <c r="E207" s="167">
        <v>43326</v>
      </c>
      <c r="F207" t="s">
        <v>758</v>
      </c>
      <c r="G207" t="s">
        <v>824</v>
      </c>
      <c r="H207">
        <v>1</v>
      </c>
      <c r="I207" t="s">
        <v>760</v>
      </c>
      <c r="J207" t="s">
        <v>761</v>
      </c>
      <c r="K207">
        <v>2</v>
      </c>
      <c r="L207">
        <v>3</v>
      </c>
      <c r="M207" t="s">
        <v>757</v>
      </c>
      <c r="N207" t="s">
        <v>825</v>
      </c>
      <c r="O207" s="68" t="s">
        <v>761</v>
      </c>
      <c r="P207" s="68" t="s">
        <v>761</v>
      </c>
      <c r="Q207" s="68">
        <v>1.3</v>
      </c>
      <c r="R207" s="68">
        <v>1.3</v>
      </c>
      <c r="S207" s="68">
        <f t="shared" si="44"/>
        <v>1.3</v>
      </c>
      <c r="T207" s="68">
        <v>2.2200000000000002</v>
      </c>
      <c r="U207" s="76">
        <f t="shared" si="45"/>
        <v>0.5855855855855856</v>
      </c>
      <c r="V207" s="68">
        <v>2</v>
      </c>
      <c r="W207" s="77">
        <v>0.31666666666666665</v>
      </c>
      <c r="X207" s="68">
        <v>25.6</v>
      </c>
      <c r="Y207" s="68">
        <v>3.58</v>
      </c>
      <c r="Z207" s="320">
        <v>3.0430628518726364</v>
      </c>
      <c r="AA207" s="321">
        <v>0.51500000000000001</v>
      </c>
      <c r="AB207" s="216">
        <v>28.7</v>
      </c>
      <c r="AC207" s="216">
        <v>44.9</v>
      </c>
      <c r="AD207" s="68" t="s">
        <v>763</v>
      </c>
      <c r="AE207" s="68" t="s">
        <v>763</v>
      </c>
      <c r="AF207" s="68" t="s">
        <v>763</v>
      </c>
      <c r="AG207" s="68" t="s">
        <v>763</v>
      </c>
      <c r="AH207" s="68" t="s">
        <v>763</v>
      </c>
      <c r="AI207" s="68" t="s">
        <v>763</v>
      </c>
      <c r="AJ207" s="72" t="s">
        <v>763</v>
      </c>
      <c r="AK207" s="72" t="s">
        <v>763</v>
      </c>
      <c r="AL207" s="72" t="s">
        <v>763</v>
      </c>
      <c r="AM207" s="68" t="s">
        <v>763</v>
      </c>
      <c r="AN207" s="68" t="s">
        <v>763</v>
      </c>
      <c r="AO207" s="68" t="s">
        <v>763</v>
      </c>
      <c r="AP207" s="68" t="s">
        <v>763</v>
      </c>
      <c r="AQ207" s="68" t="s">
        <v>763</v>
      </c>
      <c r="AR207" s="68" t="s">
        <v>763</v>
      </c>
    </row>
    <row r="208" spans="1:44" x14ac:dyDescent="0.2">
      <c r="A208" t="s">
        <v>756</v>
      </c>
      <c r="B208" t="s">
        <v>282</v>
      </c>
      <c r="C208" t="s">
        <v>757</v>
      </c>
      <c r="E208" s="167">
        <v>43326</v>
      </c>
      <c r="F208" t="s">
        <v>826</v>
      </c>
      <c r="G208" t="s">
        <v>824</v>
      </c>
      <c r="H208">
        <v>1</v>
      </c>
      <c r="I208" t="s">
        <v>760</v>
      </c>
      <c r="J208" t="s">
        <v>761</v>
      </c>
      <c r="K208">
        <v>2</v>
      </c>
      <c r="L208">
        <v>3</v>
      </c>
      <c r="M208" t="s">
        <v>757</v>
      </c>
      <c r="N208" t="s">
        <v>827</v>
      </c>
      <c r="O208" s="68" t="s">
        <v>761</v>
      </c>
      <c r="P208" s="68" t="s">
        <v>761</v>
      </c>
      <c r="Q208" s="68">
        <v>0.95</v>
      </c>
      <c r="R208" s="68">
        <v>0.95</v>
      </c>
      <c r="S208" s="68">
        <f t="shared" si="44"/>
        <v>0.95</v>
      </c>
      <c r="T208" s="68">
        <v>1.35</v>
      </c>
      <c r="U208" s="76">
        <f t="shared" si="45"/>
        <v>0.70370370370370361</v>
      </c>
      <c r="V208" s="68">
        <v>0.15</v>
      </c>
      <c r="W208" s="77">
        <v>0.3520833333333333</v>
      </c>
      <c r="X208" s="68">
        <v>26.1</v>
      </c>
      <c r="Y208" s="68">
        <v>2.41</v>
      </c>
      <c r="Z208" s="320">
        <v>2.0566651525672954</v>
      </c>
      <c r="AA208" s="321">
        <v>0.35100000000000003</v>
      </c>
      <c r="AB208" s="216">
        <v>28.1</v>
      </c>
      <c r="AC208" s="216">
        <v>43.9</v>
      </c>
      <c r="AD208" s="68" t="s">
        <v>763</v>
      </c>
      <c r="AE208" s="68" t="s">
        <v>763</v>
      </c>
      <c r="AF208" s="68" t="s">
        <v>763</v>
      </c>
      <c r="AG208" s="68" t="s">
        <v>763</v>
      </c>
      <c r="AH208" s="68" t="s">
        <v>763</v>
      </c>
      <c r="AI208" s="68" t="s">
        <v>763</v>
      </c>
      <c r="AJ208" s="72" t="s">
        <v>763</v>
      </c>
      <c r="AK208" s="72" t="s">
        <v>763</v>
      </c>
      <c r="AL208" s="72" t="s">
        <v>763</v>
      </c>
      <c r="AM208" s="68" t="s">
        <v>763</v>
      </c>
      <c r="AN208" s="68" t="s">
        <v>763</v>
      </c>
      <c r="AO208" s="68" t="s">
        <v>763</v>
      </c>
      <c r="AP208" s="68" t="s">
        <v>763</v>
      </c>
      <c r="AQ208" s="68" t="s">
        <v>763</v>
      </c>
      <c r="AR208" s="68" t="s">
        <v>763</v>
      </c>
    </row>
    <row r="209" spans="1:44" x14ac:dyDescent="0.2">
      <c r="A209" t="s">
        <v>756</v>
      </c>
      <c r="B209" t="s">
        <v>282</v>
      </c>
      <c r="C209" t="s">
        <v>764</v>
      </c>
      <c r="E209" s="167">
        <v>43326</v>
      </c>
      <c r="F209" t="s">
        <v>826</v>
      </c>
      <c r="G209" t="s">
        <v>824</v>
      </c>
      <c r="H209">
        <v>1</v>
      </c>
      <c r="I209" t="s">
        <v>760</v>
      </c>
      <c r="J209" t="s">
        <v>761</v>
      </c>
      <c r="K209">
        <v>2</v>
      </c>
      <c r="L209">
        <v>3</v>
      </c>
      <c r="M209" t="s">
        <v>757</v>
      </c>
      <c r="N209" t="s">
        <v>827</v>
      </c>
      <c r="O209" s="68" t="s">
        <v>761</v>
      </c>
      <c r="P209" s="68" t="s">
        <v>761</v>
      </c>
      <c r="Q209" s="68">
        <v>0.95</v>
      </c>
      <c r="R209" s="68">
        <v>0.95</v>
      </c>
      <c r="S209" s="68">
        <f t="shared" si="44"/>
        <v>0.95</v>
      </c>
      <c r="T209" s="68">
        <v>1.35</v>
      </c>
      <c r="U209" s="76">
        <f t="shared" si="45"/>
        <v>0.70370370370370361</v>
      </c>
      <c r="V209" s="68">
        <v>0.5</v>
      </c>
      <c r="W209" s="77">
        <v>0.3520833333333333</v>
      </c>
      <c r="X209" s="68">
        <v>26.1</v>
      </c>
      <c r="Y209" s="68">
        <v>2.5299999999999998</v>
      </c>
      <c r="Z209" s="320">
        <v>2.1445032423917905</v>
      </c>
      <c r="AA209" s="321">
        <v>0.36700000000000005</v>
      </c>
      <c r="AB209" s="216">
        <v>29.3</v>
      </c>
      <c r="AC209" s="216">
        <v>45.7</v>
      </c>
      <c r="AD209" s="72">
        <v>9.1265060240963869E-2</v>
      </c>
      <c r="AE209" s="72">
        <v>0.30027402307320283</v>
      </c>
      <c r="AF209" s="72">
        <v>0.27371303395399782</v>
      </c>
      <c r="AG209" s="75">
        <f>AE209+AF209</f>
        <v>0.57398705702720065</v>
      </c>
      <c r="AH209" s="75">
        <f>AI209-AG209</f>
        <v>25.20578335113607</v>
      </c>
      <c r="AI209" s="75">
        <v>25.779770408163269</v>
      </c>
      <c r="AJ209" s="72">
        <v>156.58143926907223</v>
      </c>
      <c r="AK209" s="72">
        <v>27.808145612179942</v>
      </c>
      <c r="AL209" s="72">
        <v>5.6307760126403288</v>
      </c>
      <c r="AM209" s="322">
        <f>AK209+AH209</f>
        <v>53.013928963316012</v>
      </c>
      <c r="AN209" s="322">
        <f>AH209+AF209+AE209+AK209</f>
        <v>53.587916020343215</v>
      </c>
      <c r="AO209" s="72">
        <v>9.3442531645569602</v>
      </c>
      <c r="AP209" s="72">
        <v>35.572813502109703</v>
      </c>
      <c r="AQ209" s="72">
        <v>0.2080334683006228</v>
      </c>
      <c r="AR209" s="72">
        <f>AO209+AP209</f>
        <v>44.917066666666663</v>
      </c>
    </row>
    <row r="210" spans="1:44" x14ac:dyDescent="0.2">
      <c r="A210" t="s">
        <v>756</v>
      </c>
      <c r="B210" t="s">
        <v>282</v>
      </c>
      <c r="C210" t="s">
        <v>765</v>
      </c>
      <c r="E210" s="167">
        <v>43326</v>
      </c>
      <c r="F210" t="s">
        <v>826</v>
      </c>
      <c r="G210" t="s">
        <v>824</v>
      </c>
      <c r="H210">
        <v>1</v>
      </c>
      <c r="I210" t="s">
        <v>760</v>
      </c>
      <c r="J210" t="s">
        <v>761</v>
      </c>
      <c r="K210">
        <v>2</v>
      </c>
      <c r="L210">
        <v>3</v>
      </c>
      <c r="M210" t="s">
        <v>757</v>
      </c>
      <c r="N210" t="s">
        <v>827</v>
      </c>
      <c r="O210" s="68" t="s">
        <v>761</v>
      </c>
      <c r="P210" s="68" t="s">
        <v>761</v>
      </c>
      <c r="Q210" s="68">
        <v>0.95</v>
      </c>
      <c r="R210" s="68">
        <v>0.95</v>
      </c>
      <c r="S210" s="68">
        <f t="shared" si="44"/>
        <v>0.95</v>
      </c>
      <c r="T210" s="68">
        <v>1.35</v>
      </c>
      <c r="U210" s="76">
        <f t="shared" si="45"/>
        <v>0.70370370370370361</v>
      </c>
      <c r="V210" s="68">
        <v>1</v>
      </c>
      <c r="W210" s="77">
        <v>0.3520833333333333</v>
      </c>
      <c r="X210" s="68">
        <v>26</v>
      </c>
      <c r="Y210" s="68">
        <v>2.69</v>
      </c>
      <c r="Z210" s="320">
        <v>2.2772857675317861</v>
      </c>
      <c r="AA210" s="321">
        <v>0.39100000000000001</v>
      </c>
      <c r="AB210" s="216">
        <v>29.5</v>
      </c>
      <c r="AC210" s="216">
        <v>45.9</v>
      </c>
      <c r="AD210" s="68" t="s">
        <v>763</v>
      </c>
      <c r="AE210" s="68" t="s">
        <v>763</v>
      </c>
      <c r="AF210" s="68" t="s">
        <v>763</v>
      </c>
      <c r="AG210" s="68" t="s">
        <v>763</v>
      </c>
      <c r="AH210" s="68" t="s">
        <v>763</v>
      </c>
      <c r="AI210" s="68" t="s">
        <v>763</v>
      </c>
      <c r="AJ210" s="72" t="s">
        <v>763</v>
      </c>
      <c r="AK210" s="72" t="s">
        <v>763</v>
      </c>
      <c r="AL210" s="72" t="s">
        <v>763</v>
      </c>
      <c r="AM210" s="68" t="s">
        <v>763</v>
      </c>
      <c r="AN210" s="68" t="s">
        <v>763</v>
      </c>
      <c r="AO210" s="68" t="s">
        <v>763</v>
      </c>
      <c r="AP210" s="68" t="s">
        <v>763</v>
      </c>
      <c r="AQ210" s="68" t="s">
        <v>763</v>
      </c>
      <c r="AR210" s="68" t="s">
        <v>763</v>
      </c>
    </row>
    <row r="211" spans="1:44" x14ac:dyDescent="0.2">
      <c r="A211" t="s">
        <v>756</v>
      </c>
      <c r="B211" t="s">
        <v>284</v>
      </c>
      <c r="C211" t="s">
        <v>757</v>
      </c>
      <c r="E211" s="167">
        <v>43326</v>
      </c>
      <c r="F211" t="s">
        <v>826</v>
      </c>
      <c r="G211" t="s">
        <v>824</v>
      </c>
      <c r="H211">
        <v>1</v>
      </c>
      <c r="I211" t="s">
        <v>760</v>
      </c>
      <c r="J211" t="s">
        <v>761</v>
      </c>
      <c r="K211">
        <v>2</v>
      </c>
      <c r="L211">
        <v>3</v>
      </c>
      <c r="M211" t="s">
        <v>757</v>
      </c>
      <c r="N211" t="s">
        <v>762</v>
      </c>
      <c r="O211" s="68" t="s">
        <v>761</v>
      </c>
      <c r="P211" s="68" t="s">
        <v>761</v>
      </c>
      <c r="Q211" s="68">
        <v>0.95</v>
      </c>
      <c r="R211" s="68">
        <v>0.95</v>
      </c>
      <c r="S211" s="68">
        <f t="shared" si="44"/>
        <v>0.95</v>
      </c>
      <c r="T211" s="68">
        <v>1.3</v>
      </c>
      <c r="U211" s="76">
        <f t="shared" si="45"/>
        <v>0.73076923076923073</v>
      </c>
      <c r="V211" s="68">
        <v>0.15</v>
      </c>
      <c r="W211" s="77">
        <v>0.3430555555555555</v>
      </c>
      <c r="X211" s="68">
        <v>26.1</v>
      </c>
      <c r="Y211" s="68">
        <v>3.46</v>
      </c>
      <c r="Z211" s="320">
        <v>2.9377671825680705</v>
      </c>
      <c r="AA211" s="321">
        <v>0.504</v>
      </c>
      <c r="AB211" s="216">
        <v>29</v>
      </c>
      <c r="AC211" s="216">
        <v>45.2</v>
      </c>
      <c r="AD211" s="68" t="s">
        <v>763</v>
      </c>
      <c r="AE211" s="68" t="s">
        <v>763</v>
      </c>
      <c r="AF211" s="68" t="s">
        <v>763</v>
      </c>
      <c r="AG211" s="68" t="s">
        <v>763</v>
      </c>
      <c r="AH211" s="68" t="s">
        <v>763</v>
      </c>
      <c r="AI211" s="68" t="s">
        <v>763</v>
      </c>
      <c r="AJ211" s="72" t="s">
        <v>763</v>
      </c>
      <c r="AK211" s="72" t="s">
        <v>763</v>
      </c>
      <c r="AL211" s="72" t="s">
        <v>763</v>
      </c>
      <c r="AM211" s="68" t="s">
        <v>763</v>
      </c>
      <c r="AN211" s="68" t="s">
        <v>763</v>
      </c>
      <c r="AO211" s="68" t="s">
        <v>763</v>
      </c>
      <c r="AP211" s="68" t="s">
        <v>763</v>
      </c>
      <c r="AQ211" s="68" t="s">
        <v>763</v>
      </c>
      <c r="AR211" s="68" t="s">
        <v>763</v>
      </c>
    </row>
    <row r="212" spans="1:44" x14ac:dyDescent="0.2">
      <c r="A212" t="s">
        <v>756</v>
      </c>
      <c r="B212" t="s">
        <v>284</v>
      </c>
      <c r="C212" t="s">
        <v>764</v>
      </c>
      <c r="E212" s="167">
        <v>43326</v>
      </c>
      <c r="F212" t="s">
        <v>826</v>
      </c>
      <c r="G212" t="s">
        <v>824</v>
      </c>
      <c r="H212">
        <v>1</v>
      </c>
      <c r="I212" t="s">
        <v>760</v>
      </c>
      <c r="J212" t="s">
        <v>761</v>
      </c>
      <c r="K212">
        <v>2</v>
      </c>
      <c r="L212">
        <v>3</v>
      </c>
      <c r="M212" t="s">
        <v>757</v>
      </c>
      <c r="N212" t="s">
        <v>762</v>
      </c>
      <c r="O212" s="68" t="s">
        <v>761</v>
      </c>
      <c r="P212" s="68" t="s">
        <v>761</v>
      </c>
      <c r="Q212" s="68">
        <v>0.95</v>
      </c>
      <c r="R212" s="68">
        <v>0.95</v>
      </c>
      <c r="S212" s="68">
        <f t="shared" si="44"/>
        <v>0.95</v>
      </c>
      <c r="T212" s="68">
        <v>1.3</v>
      </c>
      <c r="U212" s="76">
        <f t="shared" si="45"/>
        <v>0.73076923076923073</v>
      </c>
      <c r="V212" s="68">
        <v>0.5</v>
      </c>
      <c r="W212" s="77">
        <v>0.3430555555555555</v>
      </c>
      <c r="X212" s="68">
        <v>26.1</v>
      </c>
      <c r="Y212" s="68">
        <v>3.22</v>
      </c>
      <c r="Z212" s="320">
        <v>2.7155436431379938</v>
      </c>
      <c r="AA212" s="321">
        <v>0.47100000000000003</v>
      </c>
      <c r="AB212" s="216">
        <v>30.2</v>
      </c>
      <c r="AC212" s="216">
        <v>46.9</v>
      </c>
      <c r="AD212" s="72">
        <v>0.34337349397590361</v>
      </c>
      <c r="AE212" s="72">
        <v>0.20286918276648103</v>
      </c>
      <c r="AF212" s="72">
        <v>0.17130339539978096</v>
      </c>
      <c r="AG212" s="75">
        <f>AE212+AF212</f>
        <v>0.37417257816626198</v>
      </c>
      <c r="AH212" s="75">
        <f>AI212-AG212</f>
        <v>19.043990687139864</v>
      </c>
      <c r="AI212" s="75">
        <v>19.418163265306127</v>
      </c>
      <c r="AJ212" s="72">
        <v>200.37592918153487</v>
      </c>
      <c r="AK212" s="72">
        <v>37.623196403609427</v>
      </c>
      <c r="AL212" s="72">
        <v>5.325861392316777</v>
      </c>
      <c r="AM212" s="322">
        <f>AK212+AH212</f>
        <v>56.667187090749294</v>
      </c>
      <c r="AN212" s="322">
        <f>AH212+AF212+AE212+AK212</f>
        <v>57.041359668915554</v>
      </c>
      <c r="AO212" s="72">
        <v>13.504303797468362</v>
      </c>
      <c r="AP212" s="72">
        <v>40.928402869198308</v>
      </c>
      <c r="AQ212" s="72">
        <v>0.24809171956422452</v>
      </c>
      <c r="AR212" s="72">
        <f>AO212+AP212</f>
        <v>54.432706666666668</v>
      </c>
    </row>
    <row r="213" spans="1:44" x14ac:dyDescent="0.2">
      <c r="A213" t="s">
        <v>756</v>
      </c>
      <c r="B213" t="s">
        <v>284</v>
      </c>
      <c r="C213" t="s">
        <v>765</v>
      </c>
      <c r="E213" s="167">
        <v>43326</v>
      </c>
      <c r="F213" t="s">
        <v>826</v>
      </c>
      <c r="G213" t="s">
        <v>824</v>
      </c>
      <c r="H213">
        <v>1</v>
      </c>
      <c r="I213" t="s">
        <v>760</v>
      </c>
      <c r="J213" t="s">
        <v>761</v>
      </c>
      <c r="K213">
        <v>2</v>
      </c>
      <c r="L213">
        <v>3</v>
      </c>
      <c r="M213" t="s">
        <v>757</v>
      </c>
      <c r="N213" t="s">
        <v>762</v>
      </c>
      <c r="O213" s="68" t="s">
        <v>761</v>
      </c>
      <c r="P213" s="68" t="s">
        <v>761</v>
      </c>
      <c r="Q213" s="68">
        <v>0.95</v>
      </c>
      <c r="R213" s="68">
        <v>0.95</v>
      </c>
      <c r="S213" s="68">
        <f t="shared" si="44"/>
        <v>0.95</v>
      </c>
      <c r="T213" s="68">
        <v>1.3</v>
      </c>
      <c r="U213" s="76">
        <f t="shared" si="45"/>
        <v>0.73076923076923073</v>
      </c>
      <c r="V213" s="68">
        <v>1</v>
      </c>
      <c r="W213" s="77">
        <v>0.3430555555555555</v>
      </c>
      <c r="X213" s="68">
        <v>25.6</v>
      </c>
      <c r="Y213" s="68">
        <v>4.03</v>
      </c>
      <c r="Z213" s="320">
        <v>3.4023751043838399</v>
      </c>
      <c r="AA213" s="321">
        <v>0.58299999999999996</v>
      </c>
      <c r="AB213" s="216">
        <v>29.9</v>
      </c>
      <c r="AC213" s="216">
        <v>46.5</v>
      </c>
      <c r="AD213" s="68" t="s">
        <v>763</v>
      </c>
      <c r="AE213" s="68" t="s">
        <v>763</v>
      </c>
      <c r="AF213" s="68" t="s">
        <v>763</v>
      </c>
      <c r="AG213" s="68" t="s">
        <v>763</v>
      </c>
      <c r="AH213" s="68" t="s">
        <v>763</v>
      </c>
      <c r="AI213" s="68" t="s">
        <v>763</v>
      </c>
      <c r="AJ213" s="72" t="s">
        <v>763</v>
      </c>
      <c r="AK213" s="72" t="s">
        <v>763</v>
      </c>
      <c r="AL213" s="72" t="s">
        <v>763</v>
      </c>
      <c r="AM213" s="68" t="s">
        <v>763</v>
      </c>
      <c r="AN213" s="68" t="s">
        <v>763</v>
      </c>
      <c r="AO213" s="68" t="s">
        <v>763</v>
      </c>
      <c r="AP213" s="68" t="s">
        <v>763</v>
      </c>
      <c r="AQ213" s="68" t="s">
        <v>763</v>
      </c>
      <c r="AR213" s="68" t="s">
        <v>763</v>
      </c>
    </row>
    <row r="214" spans="1:44" x14ac:dyDescent="0.2">
      <c r="A214" t="s">
        <v>756</v>
      </c>
      <c r="B214" t="s">
        <v>286</v>
      </c>
      <c r="C214" t="s">
        <v>757</v>
      </c>
      <c r="E214" s="167">
        <v>43326</v>
      </c>
      <c r="F214" t="s">
        <v>826</v>
      </c>
      <c r="G214" t="s">
        <v>824</v>
      </c>
      <c r="H214">
        <v>1</v>
      </c>
      <c r="I214" t="s">
        <v>760</v>
      </c>
      <c r="J214" t="s">
        <v>761</v>
      </c>
      <c r="K214">
        <v>2</v>
      </c>
      <c r="L214">
        <v>3</v>
      </c>
      <c r="M214" t="s">
        <v>757</v>
      </c>
      <c r="N214" t="s">
        <v>762</v>
      </c>
      <c r="O214" s="68" t="s">
        <v>761</v>
      </c>
      <c r="P214" s="68" t="s">
        <v>761</v>
      </c>
      <c r="Q214" s="68">
        <v>1.1000000000000001</v>
      </c>
      <c r="R214" s="68">
        <v>1.1000000000000001</v>
      </c>
      <c r="S214" s="68">
        <f t="shared" si="44"/>
        <v>1.1000000000000001</v>
      </c>
      <c r="T214" s="68">
        <v>1.1000000000000001</v>
      </c>
      <c r="U214" s="76">
        <f t="shared" si="45"/>
        <v>1</v>
      </c>
      <c r="V214" s="68">
        <v>0.15</v>
      </c>
      <c r="W214" s="77">
        <v>0.33194444444444443</v>
      </c>
      <c r="X214" s="68">
        <v>25.3</v>
      </c>
      <c r="Y214" s="68">
        <v>4.4000000000000004</v>
      </c>
      <c r="Z214" s="320">
        <v>3.7007925022718942</v>
      </c>
      <c r="AA214" s="321">
        <v>0.63300000000000001</v>
      </c>
      <c r="AB214" s="216">
        <v>30.5</v>
      </c>
      <c r="AC214" s="216">
        <v>47.3</v>
      </c>
      <c r="AD214" s="68" t="s">
        <v>763</v>
      </c>
      <c r="AE214" s="68" t="s">
        <v>763</v>
      </c>
      <c r="AF214" s="68" t="s">
        <v>763</v>
      </c>
      <c r="AG214" s="68" t="s">
        <v>763</v>
      </c>
      <c r="AH214" s="68" t="s">
        <v>763</v>
      </c>
      <c r="AI214" s="68" t="s">
        <v>763</v>
      </c>
      <c r="AJ214" s="72" t="s">
        <v>763</v>
      </c>
      <c r="AK214" s="72" t="s">
        <v>763</v>
      </c>
      <c r="AL214" s="72" t="s">
        <v>763</v>
      </c>
      <c r="AM214" s="68" t="s">
        <v>763</v>
      </c>
      <c r="AN214" s="68" t="s">
        <v>763</v>
      </c>
      <c r="AO214" s="68" t="s">
        <v>763</v>
      </c>
      <c r="AP214" s="68" t="s">
        <v>763</v>
      </c>
      <c r="AQ214" s="68" t="s">
        <v>763</v>
      </c>
      <c r="AR214" s="68" t="s">
        <v>763</v>
      </c>
    </row>
    <row r="215" spans="1:44" x14ac:dyDescent="0.2">
      <c r="A215" t="s">
        <v>756</v>
      </c>
      <c r="B215" t="s">
        <v>286</v>
      </c>
      <c r="C215" t="s">
        <v>764</v>
      </c>
      <c r="E215" s="167">
        <v>43326</v>
      </c>
      <c r="F215" t="s">
        <v>826</v>
      </c>
      <c r="G215" t="s">
        <v>824</v>
      </c>
      <c r="H215">
        <v>1</v>
      </c>
      <c r="I215" t="s">
        <v>760</v>
      </c>
      <c r="J215" t="s">
        <v>761</v>
      </c>
      <c r="K215">
        <v>2</v>
      </c>
      <c r="L215">
        <v>3</v>
      </c>
      <c r="M215" t="s">
        <v>757</v>
      </c>
      <c r="N215" t="s">
        <v>762</v>
      </c>
      <c r="O215" s="68" t="s">
        <v>761</v>
      </c>
      <c r="P215" s="68" t="s">
        <v>761</v>
      </c>
      <c r="Q215" s="68">
        <v>1.1000000000000001</v>
      </c>
      <c r="R215" s="68">
        <v>1.1000000000000001</v>
      </c>
      <c r="S215" s="68">
        <f t="shared" si="44"/>
        <v>1.1000000000000001</v>
      </c>
      <c r="T215" s="68">
        <v>1.1000000000000001</v>
      </c>
      <c r="U215" s="76">
        <f t="shared" si="45"/>
        <v>1</v>
      </c>
      <c r="V215" s="68">
        <v>0.5</v>
      </c>
      <c r="W215" s="77">
        <v>0.33194444444444443</v>
      </c>
      <c r="X215" s="68">
        <v>25.3</v>
      </c>
      <c r="Y215" s="68">
        <v>4.4800000000000004</v>
      </c>
      <c r="Z215" s="320">
        <v>3.7702182605847594</v>
      </c>
      <c r="AA215" s="321">
        <v>0.64200000000000002</v>
      </c>
      <c r="AB215" s="216">
        <v>30.4</v>
      </c>
      <c r="AC215" s="216">
        <v>47.1</v>
      </c>
      <c r="AD215" s="72">
        <v>0.77329576099841679</v>
      </c>
      <c r="AE215" s="72">
        <v>1.9561563082874707</v>
      </c>
      <c r="AF215" s="72">
        <v>0.22716319824753561</v>
      </c>
      <c r="AG215" s="75">
        <f>AE215+AF215</f>
        <v>2.1833195065350064</v>
      </c>
      <c r="AH215" s="75">
        <f>AI215-AG215</f>
        <v>16.901616717954788</v>
      </c>
      <c r="AI215" s="75">
        <v>19.084936224489795</v>
      </c>
      <c r="AJ215" s="72">
        <v>85.850397388832832</v>
      </c>
      <c r="AK215" s="72">
        <v>13.297359796051461</v>
      </c>
      <c r="AL215" s="72">
        <v>6.4561987270830548</v>
      </c>
      <c r="AM215" s="322">
        <f>AK215+AH215</f>
        <v>30.198976514006247</v>
      </c>
      <c r="AN215" s="322">
        <f>AH215+AF215+AE215+AK215</f>
        <v>32.382296020541254</v>
      </c>
      <c r="AO215" s="72">
        <v>2.9183797468354431</v>
      </c>
      <c r="AP215" s="72">
        <v>16.630806919831226</v>
      </c>
      <c r="AQ215" s="72">
        <v>0.14928394703047027</v>
      </c>
      <c r="AR215" s="72">
        <f>AO215+AP215</f>
        <v>19.549186666666671</v>
      </c>
    </row>
    <row r="216" spans="1:44" x14ac:dyDescent="0.2">
      <c r="A216" t="s">
        <v>756</v>
      </c>
      <c r="B216" t="s">
        <v>286</v>
      </c>
      <c r="C216" t="s">
        <v>765</v>
      </c>
      <c r="E216" s="167">
        <v>43326</v>
      </c>
      <c r="F216" t="s">
        <v>826</v>
      </c>
      <c r="G216" t="s">
        <v>824</v>
      </c>
      <c r="H216">
        <v>1</v>
      </c>
      <c r="I216" t="s">
        <v>760</v>
      </c>
      <c r="J216" t="s">
        <v>761</v>
      </c>
      <c r="K216">
        <v>2</v>
      </c>
      <c r="L216">
        <v>3</v>
      </c>
      <c r="M216" t="s">
        <v>757</v>
      </c>
      <c r="N216" t="s">
        <v>762</v>
      </c>
      <c r="O216" s="68" t="s">
        <v>761</v>
      </c>
      <c r="P216" s="68" t="s">
        <v>761</v>
      </c>
      <c r="Q216" s="68">
        <v>1.1000000000000001</v>
      </c>
      <c r="R216" s="68">
        <v>1.1000000000000001</v>
      </c>
      <c r="S216" s="68">
        <f t="shared" si="44"/>
        <v>1.1000000000000001</v>
      </c>
      <c r="T216" s="68">
        <v>1.1000000000000001</v>
      </c>
      <c r="U216" s="76">
        <f t="shared" si="45"/>
        <v>1</v>
      </c>
      <c r="V216" s="68">
        <v>1</v>
      </c>
      <c r="W216" s="77">
        <v>0.33194444444444443</v>
      </c>
      <c r="X216" s="68">
        <v>25.3</v>
      </c>
      <c r="Y216" s="68">
        <v>4.3099999999999996</v>
      </c>
      <c r="Z216" s="320">
        <v>3.6271519426607832</v>
      </c>
      <c r="AA216" s="321">
        <v>0.623</v>
      </c>
      <c r="AB216" s="216">
        <v>30.4</v>
      </c>
      <c r="AC216" s="216">
        <v>47.2</v>
      </c>
      <c r="AD216" s="68" t="s">
        <v>763</v>
      </c>
      <c r="AE216" s="68" t="s">
        <v>763</v>
      </c>
      <c r="AF216" s="68" t="s">
        <v>763</v>
      </c>
      <c r="AG216" s="68" t="s">
        <v>763</v>
      </c>
      <c r="AH216" s="68" t="s">
        <v>763</v>
      </c>
      <c r="AI216" s="68" t="s">
        <v>763</v>
      </c>
      <c r="AJ216" s="72" t="s">
        <v>763</v>
      </c>
      <c r="AK216" s="72" t="s">
        <v>763</v>
      </c>
      <c r="AL216" s="72" t="s">
        <v>763</v>
      </c>
      <c r="AM216" s="68" t="s">
        <v>763</v>
      </c>
      <c r="AN216" s="68" t="s">
        <v>763</v>
      </c>
      <c r="AO216" s="68" t="s">
        <v>763</v>
      </c>
      <c r="AP216" s="68" t="s">
        <v>763</v>
      </c>
      <c r="AQ216" s="68" t="s">
        <v>763</v>
      </c>
      <c r="AR216" s="68" t="s">
        <v>763</v>
      </c>
    </row>
    <row r="217" spans="1:44" x14ac:dyDescent="0.2">
      <c r="A217" t="s">
        <v>756</v>
      </c>
      <c r="B217" t="s">
        <v>274</v>
      </c>
      <c r="C217" t="s">
        <v>757</v>
      </c>
      <c r="E217" s="167">
        <v>43326</v>
      </c>
      <c r="F217" t="s">
        <v>758</v>
      </c>
      <c r="G217" t="s">
        <v>824</v>
      </c>
      <c r="H217">
        <v>0</v>
      </c>
      <c r="I217" t="s">
        <v>760</v>
      </c>
      <c r="J217" t="s">
        <v>761</v>
      </c>
      <c r="K217">
        <v>2</v>
      </c>
      <c r="L217">
        <v>3</v>
      </c>
      <c r="M217" t="s">
        <v>761</v>
      </c>
      <c r="N217" t="s">
        <v>828</v>
      </c>
      <c r="O217" s="68" t="s">
        <v>761</v>
      </c>
      <c r="P217" s="68" t="s">
        <v>761</v>
      </c>
      <c r="Q217" s="68">
        <v>0.85</v>
      </c>
      <c r="R217" s="68">
        <v>0.85</v>
      </c>
      <c r="S217" s="68">
        <f t="shared" si="44"/>
        <v>0.85</v>
      </c>
      <c r="T217" s="68">
        <v>0.85</v>
      </c>
      <c r="U217" s="76">
        <f t="shared" si="45"/>
        <v>1</v>
      </c>
      <c r="V217" s="68">
        <v>0.15</v>
      </c>
      <c r="W217" s="77">
        <v>0.28541666666666665</v>
      </c>
      <c r="X217" s="68">
        <v>24.9</v>
      </c>
      <c r="Y217" s="68">
        <v>0.3</v>
      </c>
      <c r="Z217" s="320">
        <v>0.29075655321333815</v>
      </c>
      <c r="AA217" s="321">
        <v>3.5000000000000003E-2</v>
      </c>
      <c r="AB217" s="216">
        <v>5.5</v>
      </c>
      <c r="AC217" s="216">
        <v>9.86</v>
      </c>
      <c r="AD217" s="68" t="s">
        <v>763</v>
      </c>
      <c r="AE217" s="68" t="s">
        <v>763</v>
      </c>
      <c r="AF217" s="68" t="s">
        <v>763</v>
      </c>
      <c r="AG217" s="68" t="s">
        <v>763</v>
      </c>
      <c r="AH217" s="68" t="s">
        <v>763</v>
      </c>
      <c r="AI217" s="68" t="s">
        <v>763</v>
      </c>
      <c r="AJ217" s="72" t="s">
        <v>763</v>
      </c>
      <c r="AK217" s="72" t="s">
        <v>763</v>
      </c>
      <c r="AL217" s="72" t="s">
        <v>763</v>
      </c>
      <c r="AM217" s="68" t="s">
        <v>763</v>
      </c>
      <c r="AN217" s="68" t="s">
        <v>763</v>
      </c>
      <c r="AO217" s="68" t="s">
        <v>763</v>
      </c>
      <c r="AP217" s="68" t="s">
        <v>763</v>
      </c>
      <c r="AQ217" s="68" t="s">
        <v>763</v>
      </c>
      <c r="AR217" s="68" t="s">
        <v>763</v>
      </c>
    </row>
    <row r="218" spans="1:44" x14ac:dyDescent="0.2">
      <c r="A218" t="s">
        <v>756</v>
      </c>
      <c r="B218" t="s">
        <v>274</v>
      </c>
      <c r="C218" t="s">
        <v>764</v>
      </c>
      <c r="E218" s="167">
        <v>43326</v>
      </c>
      <c r="F218" t="s">
        <v>758</v>
      </c>
      <c r="G218" t="s">
        <v>824</v>
      </c>
      <c r="H218">
        <v>0</v>
      </c>
      <c r="I218" t="s">
        <v>760</v>
      </c>
      <c r="J218" t="s">
        <v>761</v>
      </c>
      <c r="K218">
        <v>2</v>
      </c>
      <c r="L218">
        <v>3</v>
      </c>
      <c r="M218" t="s">
        <v>761</v>
      </c>
      <c r="N218" t="s">
        <v>828</v>
      </c>
      <c r="O218" s="68" t="s">
        <v>761</v>
      </c>
      <c r="P218" s="68" t="s">
        <v>761</v>
      </c>
      <c r="Q218" s="68">
        <v>0.85</v>
      </c>
      <c r="R218" s="68">
        <v>0.85</v>
      </c>
      <c r="S218" s="68">
        <f t="shared" si="44"/>
        <v>0.85</v>
      </c>
      <c r="T218" s="68">
        <v>0.85</v>
      </c>
      <c r="U218" s="76">
        <f t="shared" si="45"/>
        <v>1</v>
      </c>
      <c r="V218" s="68" t="s">
        <v>761</v>
      </c>
      <c r="W218" s="77" t="s">
        <v>761</v>
      </c>
      <c r="X218" s="68" t="s">
        <v>761</v>
      </c>
      <c r="Y218" s="68" t="s">
        <v>761</v>
      </c>
      <c r="Z218" s="320" t="s">
        <v>761</v>
      </c>
      <c r="AA218" s="321" t="s">
        <v>761</v>
      </c>
      <c r="AB218" s="216">
        <v>17.8</v>
      </c>
      <c r="AC218" s="216">
        <v>29.04</v>
      </c>
      <c r="AD218" s="72">
        <v>0.71988670614261552</v>
      </c>
      <c r="AE218" s="72">
        <v>12.590922134525892</v>
      </c>
      <c r="AF218" s="72">
        <v>21.971522453450167</v>
      </c>
      <c r="AG218" s="75">
        <f>AE218+AF218</f>
        <v>34.56244458797606</v>
      </c>
      <c r="AH218" s="75">
        <f>AI218-AG218</f>
        <v>27.872300309983117</v>
      </c>
      <c r="AI218" s="75">
        <v>62.434744897959177</v>
      </c>
      <c r="AJ218" s="72">
        <v>197.09672171543957</v>
      </c>
      <c r="AK218" s="72">
        <v>33.785806512928055</v>
      </c>
      <c r="AL218" s="72">
        <v>5.8337136821055608</v>
      </c>
      <c r="AM218" s="322">
        <f>AK218+AH218</f>
        <v>61.658106822911172</v>
      </c>
      <c r="AN218" s="322">
        <f>AH218+AF218+AE218+AK218</f>
        <v>96.220551410887225</v>
      </c>
      <c r="AO218" s="72">
        <v>9.8608607594936704</v>
      </c>
      <c r="AP218" s="72">
        <v>36.115885907172995</v>
      </c>
      <c r="AQ218" s="72">
        <v>0.21447495689473906</v>
      </c>
      <c r="AR218" s="72">
        <f>AO218+AP218</f>
        <v>45.976746666666664</v>
      </c>
    </row>
    <row r="219" spans="1:44" x14ac:dyDescent="0.2">
      <c r="A219" t="s">
        <v>756</v>
      </c>
      <c r="B219" t="s">
        <v>274</v>
      </c>
      <c r="C219" t="s">
        <v>765</v>
      </c>
      <c r="E219" s="167">
        <v>43326</v>
      </c>
      <c r="F219" t="s">
        <v>758</v>
      </c>
      <c r="G219" t="s">
        <v>824</v>
      </c>
      <c r="H219">
        <v>0</v>
      </c>
      <c r="I219" t="s">
        <v>760</v>
      </c>
      <c r="J219" t="s">
        <v>761</v>
      </c>
      <c r="K219">
        <v>2</v>
      </c>
      <c r="L219">
        <v>3</v>
      </c>
      <c r="M219" t="s">
        <v>761</v>
      </c>
      <c r="N219" t="s">
        <v>828</v>
      </c>
      <c r="O219" s="68" t="s">
        <v>761</v>
      </c>
      <c r="P219" s="68" t="s">
        <v>761</v>
      </c>
      <c r="Q219" s="68">
        <v>0.85</v>
      </c>
      <c r="R219" s="68">
        <v>0.85</v>
      </c>
      <c r="S219" s="68">
        <f>AVERAGE(Q219:R219)</f>
        <v>0.85</v>
      </c>
      <c r="T219" s="68">
        <v>0.85</v>
      </c>
      <c r="U219" s="76">
        <f>S219/T219</f>
        <v>1</v>
      </c>
      <c r="V219" s="68">
        <v>0.5</v>
      </c>
      <c r="W219" s="77">
        <v>0.28541666666666665</v>
      </c>
      <c r="X219" s="68">
        <v>25.5</v>
      </c>
      <c r="Y219" s="68">
        <v>0.16</v>
      </c>
      <c r="Z219" s="320">
        <v>0.13878943405650959</v>
      </c>
      <c r="AA219" s="321">
        <v>2.2000000000000002E-2</v>
      </c>
      <c r="AB219" s="216">
        <v>25.1</v>
      </c>
      <c r="AC219" s="216">
        <v>39.6</v>
      </c>
      <c r="AD219" s="68" t="s">
        <v>763</v>
      </c>
      <c r="AE219" s="68" t="s">
        <v>763</v>
      </c>
      <c r="AF219" s="68" t="s">
        <v>763</v>
      </c>
      <c r="AG219" s="68" t="s">
        <v>763</v>
      </c>
      <c r="AH219" s="68" t="s">
        <v>763</v>
      </c>
      <c r="AI219" s="68" t="s">
        <v>763</v>
      </c>
      <c r="AJ219" s="72" t="s">
        <v>763</v>
      </c>
      <c r="AK219" s="72" t="s">
        <v>763</v>
      </c>
      <c r="AL219" s="72" t="s">
        <v>763</v>
      </c>
      <c r="AM219" s="68" t="s">
        <v>763</v>
      </c>
      <c r="AN219" s="68" t="s">
        <v>763</v>
      </c>
      <c r="AO219" s="68" t="s">
        <v>763</v>
      </c>
      <c r="AP219" s="68" t="s">
        <v>763</v>
      </c>
      <c r="AQ219" s="68" t="s">
        <v>763</v>
      </c>
      <c r="AR219" s="68" t="s">
        <v>763</v>
      </c>
    </row>
    <row r="220" spans="1:44" x14ac:dyDescent="0.2">
      <c r="A220" t="s">
        <v>756</v>
      </c>
      <c r="B220" t="s">
        <v>278</v>
      </c>
      <c r="C220" t="s">
        <v>757</v>
      </c>
      <c r="E220" s="167">
        <v>43326</v>
      </c>
      <c r="F220" t="s">
        <v>758</v>
      </c>
      <c r="G220" t="s">
        <v>824</v>
      </c>
      <c r="H220">
        <v>1</v>
      </c>
      <c r="I220" t="s">
        <v>760</v>
      </c>
      <c r="J220" t="s">
        <v>761</v>
      </c>
      <c r="K220">
        <v>2</v>
      </c>
      <c r="L220">
        <v>3</v>
      </c>
      <c r="M220" t="s">
        <v>761</v>
      </c>
      <c r="N220" t="s">
        <v>829</v>
      </c>
      <c r="O220" s="68" t="s">
        <v>761</v>
      </c>
      <c r="P220" s="68" t="s">
        <v>761</v>
      </c>
      <c r="Q220" s="68">
        <v>1.35</v>
      </c>
      <c r="R220" s="68">
        <v>1.35</v>
      </c>
      <c r="S220" s="68">
        <f>AVERAGE(Q220:R220)</f>
        <v>1.35</v>
      </c>
      <c r="T220" s="68">
        <v>1.5</v>
      </c>
      <c r="U220" s="76">
        <f>S220/T220</f>
        <v>0.9</v>
      </c>
      <c r="V220" s="68">
        <v>0.15</v>
      </c>
      <c r="W220" s="77">
        <v>0.30902777777777779</v>
      </c>
      <c r="X220" s="68">
        <v>25.6</v>
      </c>
      <c r="Y220" s="68">
        <v>2.2599999999999998</v>
      </c>
      <c r="Z220" s="320">
        <v>2.0111936885106942</v>
      </c>
      <c r="AA220" s="321">
        <v>0.313</v>
      </c>
      <c r="AB220" s="216">
        <v>20.6</v>
      </c>
      <c r="AC220" s="216">
        <v>33.299999999999997</v>
      </c>
      <c r="AD220" s="68" t="s">
        <v>763</v>
      </c>
      <c r="AE220" s="68" t="s">
        <v>763</v>
      </c>
      <c r="AF220" s="68" t="s">
        <v>763</v>
      </c>
      <c r="AG220" s="68" t="s">
        <v>763</v>
      </c>
      <c r="AH220" s="68" t="s">
        <v>763</v>
      </c>
      <c r="AI220" s="68" t="s">
        <v>763</v>
      </c>
      <c r="AJ220" s="72" t="s">
        <v>763</v>
      </c>
      <c r="AK220" s="72" t="s">
        <v>763</v>
      </c>
      <c r="AL220" s="72" t="s">
        <v>763</v>
      </c>
      <c r="AM220" s="68" t="s">
        <v>763</v>
      </c>
      <c r="AN220" s="68" t="s">
        <v>763</v>
      </c>
      <c r="AO220" s="68" t="s">
        <v>763</v>
      </c>
      <c r="AP220" s="68" t="s">
        <v>763</v>
      </c>
      <c r="AQ220" s="68" t="s">
        <v>763</v>
      </c>
      <c r="AR220" s="68" t="s">
        <v>763</v>
      </c>
    </row>
    <row r="221" spans="1:44" x14ac:dyDescent="0.2">
      <c r="A221" t="s">
        <v>756</v>
      </c>
      <c r="B221" t="s">
        <v>278</v>
      </c>
      <c r="C221" t="s">
        <v>764</v>
      </c>
      <c r="E221" s="167">
        <v>43326</v>
      </c>
      <c r="F221" t="s">
        <v>758</v>
      </c>
      <c r="G221" t="s">
        <v>824</v>
      </c>
      <c r="H221">
        <v>1</v>
      </c>
      <c r="I221" t="s">
        <v>760</v>
      </c>
      <c r="J221" t="s">
        <v>761</v>
      </c>
      <c r="K221">
        <v>2</v>
      </c>
      <c r="L221">
        <v>3</v>
      </c>
      <c r="M221" t="s">
        <v>761</v>
      </c>
      <c r="N221" t="s">
        <v>829</v>
      </c>
      <c r="O221" s="68" t="s">
        <v>761</v>
      </c>
      <c r="P221" s="68" t="s">
        <v>761</v>
      </c>
      <c r="Q221" s="68">
        <v>1.35</v>
      </c>
      <c r="R221" s="68">
        <v>1.35</v>
      </c>
      <c r="S221" s="68">
        <f>AVERAGE(Q221:R221)</f>
        <v>1.35</v>
      </c>
      <c r="T221" s="68">
        <v>1.5</v>
      </c>
      <c r="U221" s="76">
        <f>S221/T221</f>
        <v>0.9</v>
      </c>
      <c r="V221" s="68">
        <v>0.6</v>
      </c>
      <c r="W221" s="77">
        <v>0.30902777777777779</v>
      </c>
      <c r="X221" s="68">
        <v>25.8</v>
      </c>
      <c r="Y221" s="68">
        <v>2.58</v>
      </c>
      <c r="Z221" s="320">
        <v>2.2059861172185129</v>
      </c>
      <c r="AA221" s="321">
        <v>0.371</v>
      </c>
      <c r="AB221" s="216">
        <v>27.7</v>
      </c>
      <c r="AC221" s="216">
        <v>43.3</v>
      </c>
      <c r="AD221" s="72">
        <v>0.77329576099841679</v>
      </c>
      <c r="AE221" s="72">
        <v>4.3425748958021497</v>
      </c>
      <c r="AF221" s="72">
        <v>2.6254107338444688</v>
      </c>
      <c r="AG221" s="75">
        <f>AE221+AF221</f>
        <v>6.9679856296466181</v>
      </c>
      <c r="AH221" s="75">
        <f>AI221-AG221</f>
        <v>22.74992253361868</v>
      </c>
      <c r="AI221" s="75">
        <v>29.717908163265299</v>
      </c>
      <c r="AJ221" s="72">
        <v>131.89815899322133</v>
      </c>
      <c r="AK221" s="72">
        <v>23.304489775451668</v>
      </c>
      <c r="AL221" s="72">
        <v>5.6597745869621807</v>
      </c>
      <c r="AM221" s="322">
        <f>AK221+AH221</f>
        <v>46.054412309070344</v>
      </c>
      <c r="AN221" s="322">
        <f>AH221+AF221+AE221+AK221</f>
        <v>53.022397938716963</v>
      </c>
      <c r="AO221" s="72">
        <v>10.468101265822783</v>
      </c>
      <c r="AP221" s="72">
        <v>21.625405400843881</v>
      </c>
      <c r="AQ221" s="72">
        <v>0.32617505386830437</v>
      </c>
      <c r="AR221" s="72">
        <f>AO221+AP221</f>
        <v>32.093506666666663</v>
      </c>
    </row>
    <row r="222" spans="1:44" x14ac:dyDescent="0.2">
      <c r="A222" t="s">
        <v>756</v>
      </c>
      <c r="B222" t="s">
        <v>278</v>
      </c>
      <c r="C222" t="s">
        <v>765</v>
      </c>
      <c r="E222" s="167">
        <v>43326</v>
      </c>
      <c r="F222" t="s">
        <v>758</v>
      </c>
      <c r="G222" t="s">
        <v>824</v>
      </c>
      <c r="H222">
        <v>1</v>
      </c>
      <c r="I222" t="s">
        <v>760</v>
      </c>
      <c r="J222" t="s">
        <v>761</v>
      </c>
      <c r="K222">
        <v>2</v>
      </c>
      <c r="L222">
        <v>3</v>
      </c>
      <c r="M222" t="s">
        <v>761</v>
      </c>
      <c r="N222" t="s">
        <v>829</v>
      </c>
      <c r="O222" s="68" t="s">
        <v>761</v>
      </c>
      <c r="P222" s="68" t="s">
        <v>761</v>
      </c>
      <c r="Q222" s="68">
        <v>1.35</v>
      </c>
      <c r="R222" s="68">
        <v>1.35</v>
      </c>
      <c r="S222" s="68">
        <f>AVERAGE(Q222:R222)</f>
        <v>1.35</v>
      </c>
      <c r="T222" s="68">
        <v>1.5</v>
      </c>
      <c r="U222" s="76">
        <f>S222/T222</f>
        <v>0.9</v>
      </c>
      <c r="V222" s="68">
        <v>1.25</v>
      </c>
      <c r="W222" s="77">
        <v>0.30902777777777779</v>
      </c>
      <c r="X222" s="68">
        <v>25.5</v>
      </c>
      <c r="Y222" s="68">
        <v>2.93</v>
      </c>
      <c r="Z222" s="320">
        <v>2.4775982816163271</v>
      </c>
      <c r="AA222" s="321">
        <v>0.43099999999999999</v>
      </c>
      <c r="AB222" s="216">
        <v>29.6</v>
      </c>
      <c r="AC222" s="216">
        <v>46.1</v>
      </c>
      <c r="AD222" s="68" t="s">
        <v>763</v>
      </c>
      <c r="AE222" s="68" t="s">
        <v>763</v>
      </c>
      <c r="AF222" s="68" t="s">
        <v>763</v>
      </c>
      <c r="AG222" s="68" t="s">
        <v>763</v>
      </c>
      <c r="AH222" s="68" t="s">
        <v>763</v>
      </c>
      <c r="AI222" s="68" t="s">
        <v>763</v>
      </c>
      <c r="AJ222" s="72" t="s">
        <v>763</v>
      </c>
      <c r="AK222" s="72" t="s">
        <v>763</v>
      </c>
      <c r="AL222" s="72" t="s">
        <v>763</v>
      </c>
      <c r="AM222" s="68" t="s">
        <v>763</v>
      </c>
      <c r="AN222" s="68" t="s">
        <v>763</v>
      </c>
      <c r="AO222" s="68" t="s">
        <v>763</v>
      </c>
      <c r="AP222" s="68" t="s">
        <v>763</v>
      </c>
      <c r="AQ222" s="68" t="s">
        <v>763</v>
      </c>
      <c r="AR222" s="68" t="s">
        <v>763</v>
      </c>
    </row>
    <row r="223" spans="1:44" x14ac:dyDescent="0.2">
      <c r="A223" t="s">
        <v>756</v>
      </c>
      <c r="B223" t="s">
        <v>610</v>
      </c>
      <c r="C223" t="s">
        <v>764</v>
      </c>
      <c r="E223" s="167">
        <v>43326</v>
      </c>
      <c r="F223" t="s">
        <v>771</v>
      </c>
      <c r="G223" t="s">
        <v>772</v>
      </c>
      <c r="H223" t="s">
        <v>761</v>
      </c>
      <c r="I223" t="s">
        <v>761</v>
      </c>
      <c r="J223" t="s">
        <v>761</v>
      </c>
      <c r="K223">
        <v>5</v>
      </c>
      <c r="L223">
        <v>3</v>
      </c>
      <c r="M223" t="s">
        <v>761</v>
      </c>
      <c r="N223" t="s">
        <v>774</v>
      </c>
      <c r="O223" s="68" t="s">
        <v>761</v>
      </c>
      <c r="P223" s="68" t="s">
        <v>761</v>
      </c>
      <c r="Q223" s="68" t="s">
        <v>761</v>
      </c>
      <c r="R223" s="68" t="s">
        <v>761</v>
      </c>
      <c r="S223" s="68" t="s">
        <v>761</v>
      </c>
      <c r="T223" s="68">
        <v>0.5</v>
      </c>
      <c r="U223" s="68" t="s">
        <v>761</v>
      </c>
      <c r="V223" s="68">
        <v>0.25</v>
      </c>
      <c r="W223" s="77">
        <v>0.29375000000000001</v>
      </c>
      <c r="X223" s="68" t="s">
        <v>761</v>
      </c>
      <c r="Y223" s="68" t="s">
        <v>761</v>
      </c>
      <c r="Z223" s="320" t="s">
        <v>761</v>
      </c>
      <c r="AA223" s="321" t="s">
        <v>761</v>
      </c>
      <c r="AB223" s="216">
        <v>0.1</v>
      </c>
      <c r="AC223" s="216">
        <v>0.17910000000000001</v>
      </c>
      <c r="AD223" s="72">
        <v>0.42740963855421688</v>
      </c>
      <c r="AE223" s="72">
        <v>6.897289586305277</v>
      </c>
      <c r="AF223" s="72">
        <v>28.488499452354876</v>
      </c>
      <c r="AG223" s="75">
        <f>AE223+AF223</f>
        <v>35.38578903866015</v>
      </c>
      <c r="AH223" s="75">
        <f>AI223-AG223</f>
        <v>40.378040961339849</v>
      </c>
      <c r="AI223" s="75">
        <v>75.763829999999999</v>
      </c>
      <c r="AJ223" s="72">
        <v>118.49902465406865</v>
      </c>
      <c r="AK223" s="72">
        <v>6.6095371231845359</v>
      </c>
      <c r="AL223" s="72">
        <v>17.928490671215826</v>
      </c>
      <c r="AM223" s="322">
        <f>AK223+AH223</f>
        <v>46.987578084524387</v>
      </c>
      <c r="AN223" s="322">
        <f>AH223+AF223+AE223+AK223</f>
        <v>82.373367123184536</v>
      </c>
      <c r="AO223" s="72">
        <v>1.2054177215189874</v>
      </c>
      <c r="AP223" s="72">
        <v>3.9020489451476794</v>
      </c>
      <c r="AQ223" s="72">
        <v>0.23601088370992546</v>
      </c>
      <c r="AR223" s="72">
        <f>AO223+AP223</f>
        <v>5.1074666666666673</v>
      </c>
    </row>
    <row r="224" spans="1:44" x14ac:dyDescent="0.2">
      <c r="A224" t="s">
        <v>756</v>
      </c>
      <c r="B224" t="s">
        <v>288</v>
      </c>
      <c r="C224" t="s">
        <v>757</v>
      </c>
      <c r="E224" s="167">
        <v>43326</v>
      </c>
      <c r="F224" t="s">
        <v>289</v>
      </c>
      <c r="G224" t="s">
        <v>775</v>
      </c>
      <c r="H224">
        <v>2</v>
      </c>
      <c r="I224" t="s">
        <v>760</v>
      </c>
      <c r="J224" s="326">
        <v>0.41388888888888892</v>
      </c>
      <c r="K224">
        <v>3</v>
      </c>
      <c r="L224">
        <v>3</v>
      </c>
      <c r="M224" t="s">
        <v>757</v>
      </c>
      <c r="N224" t="s">
        <v>830</v>
      </c>
      <c r="O224" s="68">
        <v>24.72</v>
      </c>
      <c r="P224" s="68">
        <v>8.42</v>
      </c>
      <c r="Q224" s="68">
        <v>0.55000000000000004</v>
      </c>
      <c r="R224" s="68">
        <v>0.55000000000000004</v>
      </c>
      <c r="S224" s="68">
        <f t="shared" ref="S224:S243" si="46">AVERAGE(Q224:R224)</f>
        <v>0.55000000000000004</v>
      </c>
      <c r="T224" s="68">
        <v>0.55000000000000004</v>
      </c>
      <c r="U224" s="76">
        <f t="shared" ref="U224:U243" si="47">S224/T224</f>
        <v>1</v>
      </c>
      <c r="V224" s="68">
        <v>0.15</v>
      </c>
      <c r="W224" s="77">
        <v>0.32222222222222224</v>
      </c>
      <c r="X224" s="68">
        <v>20.89</v>
      </c>
      <c r="Y224" s="68">
        <v>6.07</v>
      </c>
      <c r="Z224" s="320">
        <v>5.9712182906173368</v>
      </c>
      <c r="AA224" s="321">
        <v>0.68400000000000005</v>
      </c>
      <c r="AB224" s="216">
        <v>2.8</v>
      </c>
      <c r="AC224" s="216">
        <v>5.3</v>
      </c>
      <c r="AD224" s="68" t="s">
        <v>763</v>
      </c>
      <c r="AE224" s="68" t="s">
        <v>763</v>
      </c>
      <c r="AF224" s="68" t="s">
        <v>763</v>
      </c>
      <c r="AG224" s="68" t="s">
        <v>763</v>
      </c>
      <c r="AH224" s="68" t="s">
        <v>763</v>
      </c>
      <c r="AI224" s="68" t="s">
        <v>763</v>
      </c>
      <c r="AJ224" s="72" t="s">
        <v>763</v>
      </c>
      <c r="AK224" s="72" t="s">
        <v>763</v>
      </c>
      <c r="AL224" s="72" t="s">
        <v>763</v>
      </c>
      <c r="AM224" s="68" t="s">
        <v>763</v>
      </c>
      <c r="AN224" s="68" t="s">
        <v>763</v>
      </c>
      <c r="AO224" s="68" t="s">
        <v>763</v>
      </c>
      <c r="AP224" s="68" t="s">
        <v>763</v>
      </c>
      <c r="AQ224" s="68" t="s">
        <v>763</v>
      </c>
      <c r="AR224" s="68" t="s">
        <v>763</v>
      </c>
    </row>
    <row r="225" spans="1:45" x14ac:dyDescent="0.2">
      <c r="A225" t="s">
        <v>756</v>
      </c>
      <c r="B225" t="s">
        <v>288</v>
      </c>
      <c r="C225" t="s">
        <v>764</v>
      </c>
      <c r="E225" s="167">
        <v>43326</v>
      </c>
      <c r="F225" t="s">
        <v>289</v>
      </c>
      <c r="G225" t="s">
        <v>775</v>
      </c>
      <c r="H225">
        <v>2</v>
      </c>
      <c r="I225" t="s">
        <v>760</v>
      </c>
      <c r="J225" s="326">
        <v>0.41388888888888892</v>
      </c>
      <c r="K225">
        <v>3</v>
      </c>
      <c r="L225">
        <v>3</v>
      </c>
      <c r="M225" t="s">
        <v>757</v>
      </c>
      <c r="N225" t="s">
        <v>830</v>
      </c>
      <c r="O225" s="68">
        <v>24.72</v>
      </c>
      <c r="P225" s="68">
        <v>8.42</v>
      </c>
      <c r="Q225" s="68">
        <v>0.55000000000000004</v>
      </c>
      <c r="R225" s="68">
        <v>0.55000000000000004</v>
      </c>
      <c r="S225" s="68">
        <f t="shared" si="46"/>
        <v>0.55000000000000004</v>
      </c>
      <c r="T225" s="68">
        <v>0.55000000000000004</v>
      </c>
      <c r="U225" s="76">
        <f t="shared" si="47"/>
        <v>1</v>
      </c>
      <c r="V225" s="68">
        <v>0.27</v>
      </c>
      <c r="W225" s="77">
        <v>0.32361111111111113</v>
      </c>
      <c r="X225" s="68">
        <v>21.01</v>
      </c>
      <c r="Y225" s="68">
        <v>5.01</v>
      </c>
      <c r="Z225" s="320">
        <v>4.848407018595708</v>
      </c>
      <c r="AA225" s="321">
        <v>0.57499999999999996</v>
      </c>
      <c r="AB225" s="216">
        <v>5.6</v>
      </c>
      <c r="AC225" s="216">
        <v>10.050000000000001</v>
      </c>
      <c r="AD225" s="72">
        <v>0.11927710843373496</v>
      </c>
      <c r="AE225" s="72">
        <v>0.68989338430008917</v>
      </c>
      <c r="AF225" s="72">
        <v>14.05805038335159</v>
      </c>
      <c r="AG225" s="75">
        <f>AE225+AF225</f>
        <v>14.74794376765168</v>
      </c>
      <c r="AH225" s="75">
        <f>AI225-AG225</f>
        <v>17.090500109899342</v>
      </c>
      <c r="AI225" s="75">
        <v>31.838443877551022</v>
      </c>
      <c r="AJ225" s="72">
        <v>731.09973490813536</v>
      </c>
      <c r="AK225" s="72">
        <v>108.96509742041914</v>
      </c>
      <c r="AL225" s="72">
        <v>6.7094854427316228</v>
      </c>
      <c r="AM225" s="322">
        <f>AK225+AH225</f>
        <v>126.05559753031848</v>
      </c>
      <c r="AN225" s="322">
        <f>AH225+AF225+AE225+AK225</f>
        <v>140.80354129797016</v>
      </c>
      <c r="AO225" s="72">
        <v>79.738835443037971</v>
      </c>
      <c r="AP225" s="72">
        <v>77.112897890295358</v>
      </c>
      <c r="AQ225" s="72">
        <v>0.5083707635769702</v>
      </c>
      <c r="AR225" s="72">
        <f>AO225+AP225</f>
        <v>156.85173333333333</v>
      </c>
    </row>
    <row r="226" spans="1:45" x14ac:dyDescent="0.2">
      <c r="A226" t="s">
        <v>756</v>
      </c>
      <c r="B226" t="s">
        <v>288</v>
      </c>
      <c r="C226" t="s">
        <v>765</v>
      </c>
      <c r="E226" s="167">
        <v>43326</v>
      </c>
      <c r="F226" t="s">
        <v>289</v>
      </c>
      <c r="G226" t="s">
        <v>775</v>
      </c>
      <c r="H226">
        <v>2</v>
      </c>
      <c r="I226" t="s">
        <v>760</v>
      </c>
      <c r="J226" s="326">
        <v>0.41388888888888892</v>
      </c>
      <c r="K226">
        <v>3</v>
      </c>
      <c r="L226">
        <v>3</v>
      </c>
      <c r="M226" t="s">
        <v>757</v>
      </c>
      <c r="N226" t="s">
        <v>830</v>
      </c>
      <c r="O226" s="68">
        <v>24.72</v>
      </c>
      <c r="P226" s="68">
        <v>8.42</v>
      </c>
      <c r="Q226" s="68">
        <v>0.55000000000000004</v>
      </c>
      <c r="R226" s="68">
        <v>0.55000000000000004</v>
      </c>
      <c r="S226" s="68">
        <f t="shared" si="46"/>
        <v>0.55000000000000004</v>
      </c>
      <c r="T226" s="68">
        <v>0.55000000000000004</v>
      </c>
      <c r="U226" s="76">
        <f t="shared" si="47"/>
        <v>1</v>
      </c>
      <c r="V226" s="68">
        <v>0.27</v>
      </c>
      <c r="W226" s="77">
        <v>0.32291666666666669</v>
      </c>
      <c r="X226" s="68">
        <v>21.01</v>
      </c>
      <c r="Y226" s="68">
        <v>5.01</v>
      </c>
      <c r="Z226" s="320">
        <v>4.848407018595708</v>
      </c>
      <c r="AA226" s="321">
        <v>0.57499999999999996</v>
      </c>
      <c r="AB226" s="216">
        <v>5.6</v>
      </c>
      <c r="AC226" s="216">
        <v>10.01</v>
      </c>
      <c r="AD226" s="68" t="s">
        <v>763</v>
      </c>
      <c r="AE226" s="68" t="s">
        <v>763</v>
      </c>
      <c r="AF226" s="68" t="s">
        <v>763</v>
      </c>
      <c r="AG226" s="68" t="s">
        <v>763</v>
      </c>
      <c r="AH226" s="68" t="s">
        <v>763</v>
      </c>
      <c r="AI226" s="68" t="s">
        <v>763</v>
      </c>
      <c r="AJ226" s="72" t="s">
        <v>763</v>
      </c>
      <c r="AK226" s="72" t="s">
        <v>763</v>
      </c>
      <c r="AL226" s="72" t="s">
        <v>763</v>
      </c>
      <c r="AM226" s="68" t="s">
        <v>763</v>
      </c>
      <c r="AN226" s="68" t="s">
        <v>763</v>
      </c>
      <c r="AO226" s="68" t="s">
        <v>763</v>
      </c>
      <c r="AP226" s="68" t="s">
        <v>763</v>
      </c>
      <c r="AQ226" s="68" t="s">
        <v>763</v>
      </c>
      <c r="AR226" s="68" t="s">
        <v>763</v>
      </c>
    </row>
    <row r="227" spans="1:45" x14ac:dyDescent="0.2">
      <c r="A227" t="s">
        <v>756</v>
      </c>
      <c r="B227" t="s">
        <v>291</v>
      </c>
      <c r="C227" t="s">
        <v>757</v>
      </c>
      <c r="E227" s="167">
        <v>43326</v>
      </c>
      <c r="F227" t="s">
        <v>289</v>
      </c>
      <c r="G227" t="s">
        <v>775</v>
      </c>
      <c r="H227">
        <v>2</v>
      </c>
      <c r="I227" t="s">
        <v>760</v>
      </c>
      <c r="J227" s="326">
        <v>0.41388888888888892</v>
      </c>
      <c r="K227">
        <v>3</v>
      </c>
      <c r="L227">
        <v>3</v>
      </c>
      <c r="M227" t="s">
        <v>757</v>
      </c>
      <c r="N227" t="s">
        <v>774</v>
      </c>
      <c r="O227" s="68">
        <v>23.97</v>
      </c>
      <c r="P227" s="68">
        <v>8.56</v>
      </c>
      <c r="Q227" s="68">
        <v>0.45</v>
      </c>
      <c r="R227" s="68">
        <v>0.4</v>
      </c>
      <c r="S227" s="68">
        <f t="shared" si="46"/>
        <v>0.42500000000000004</v>
      </c>
      <c r="T227" s="68">
        <v>0.5</v>
      </c>
      <c r="U227" s="76">
        <f t="shared" si="47"/>
        <v>0.85000000000000009</v>
      </c>
      <c r="V227" s="68">
        <v>0.15</v>
      </c>
      <c r="W227" s="77">
        <v>0.3298611111111111</v>
      </c>
      <c r="X227" s="68">
        <v>21.66</v>
      </c>
      <c r="Y227" s="68">
        <v>5.78</v>
      </c>
      <c r="Z227" s="320">
        <v>5.6042467599718586</v>
      </c>
      <c r="AA227" s="321">
        <v>0.68099999999999994</v>
      </c>
      <c r="AB227" s="216">
        <v>5.3</v>
      </c>
      <c r="AC227" s="216">
        <v>9.52</v>
      </c>
      <c r="AD227" s="68" t="s">
        <v>763</v>
      </c>
      <c r="AE227" s="68" t="s">
        <v>763</v>
      </c>
      <c r="AF227" s="68" t="s">
        <v>763</v>
      </c>
      <c r="AG227" s="68" t="s">
        <v>763</v>
      </c>
      <c r="AH227" s="68" t="s">
        <v>763</v>
      </c>
      <c r="AI227" s="68" t="s">
        <v>763</v>
      </c>
      <c r="AJ227" s="72" t="s">
        <v>763</v>
      </c>
      <c r="AK227" s="72" t="s">
        <v>763</v>
      </c>
      <c r="AL227" s="72" t="s">
        <v>763</v>
      </c>
      <c r="AM227" s="68" t="s">
        <v>763</v>
      </c>
      <c r="AN227" s="68" t="s">
        <v>763</v>
      </c>
      <c r="AO227" s="68" t="s">
        <v>763</v>
      </c>
      <c r="AP227" s="68" t="s">
        <v>763</v>
      </c>
      <c r="AQ227" s="68" t="s">
        <v>763</v>
      </c>
      <c r="AR227" s="68" t="s">
        <v>763</v>
      </c>
    </row>
    <row r="228" spans="1:45" x14ac:dyDescent="0.2">
      <c r="A228" t="s">
        <v>756</v>
      </c>
      <c r="B228" t="s">
        <v>291</v>
      </c>
      <c r="C228" t="s">
        <v>764</v>
      </c>
      <c r="E228" s="167">
        <v>43326</v>
      </c>
      <c r="F228" t="s">
        <v>289</v>
      </c>
      <c r="G228" t="s">
        <v>775</v>
      </c>
      <c r="H228">
        <v>2</v>
      </c>
      <c r="I228" t="s">
        <v>760</v>
      </c>
      <c r="J228" s="326">
        <v>0.41388888888888892</v>
      </c>
      <c r="K228">
        <v>3</v>
      </c>
      <c r="L228">
        <v>3</v>
      </c>
      <c r="M228" t="s">
        <v>757</v>
      </c>
      <c r="N228" t="s">
        <v>774</v>
      </c>
      <c r="O228" s="68">
        <v>23.97</v>
      </c>
      <c r="P228" s="68">
        <v>8.56</v>
      </c>
      <c r="Q228" s="68">
        <v>0.45</v>
      </c>
      <c r="R228" s="68">
        <v>0.4</v>
      </c>
      <c r="S228" s="68">
        <f t="shared" si="46"/>
        <v>0.42500000000000004</v>
      </c>
      <c r="T228" s="68">
        <v>0.5</v>
      </c>
      <c r="U228" s="76">
        <f t="shared" si="47"/>
        <v>0.85000000000000009</v>
      </c>
      <c r="V228" s="68">
        <v>0.25</v>
      </c>
      <c r="W228" s="77">
        <v>0.33124999999999999</v>
      </c>
      <c r="X228" s="68">
        <v>22.2</v>
      </c>
      <c r="Y228" s="68">
        <v>4.72</v>
      </c>
      <c r="Z228" s="320">
        <v>4.3999499027398938</v>
      </c>
      <c r="AA228" s="321">
        <v>0.57700000000000007</v>
      </c>
      <c r="AB228" s="216">
        <v>12.1</v>
      </c>
      <c r="AC228" s="216">
        <v>20.38</v>
      </c>
      <c r="AD228" s="72">
        <v>6.3253012048192794E-2</v>
      </c>
      <c r="AE228" s="72">
        <v>2.5000000000000001E-2</v>
      </c>
      <c r="AF228" s="72">
        <v>7.9227820372398687</v>
      </c>
      <c r="AG228" s="75">
        <f>AE228+AF228</f>
        <v>7.9477820372398691</v>
      </c>
      <c r="AH228" s="75">
        <f>AI228-AG228</f>
        <v>17.831988370923401</v>
      </c>
      <c r="AI228" s="75">
        <v>25.779770408163269</v>
      </c>
      <c r="AJ228" s="72">
        <v>1519.6243312697823</v>
      </c>
      <c r="AK228" s="72">
        <v>294.92962477844497</v>
      </c>
      <c r="AL228" s="72">
        <v>5.1524980998817735</v>
      </c>
      <c r="AM228" s="322">
        <f>AK228+AH228</f>
        <v>312.76161314936837</v>
      </c>
      <c r="AN228" s="322">
        <f>AH228+AF228+AE228+AK228</f>
        <v>320.70939518660822</v>
      </c>
      <c r="AO228" s="72">
        <v>92.046784810126638</v>
      </c>
      <c r="AP228" s="72">
        <v>32.087588523207003</v>
      </c>
      <c r="AQ228" s="72">
        <v>0.22334168360104101</v>
      </c>
      <c r="AR228" s="72">
        <f>AO228+AP228</f>
        <v>124.13437333333364</v>
      </c>
    </row>
    <row r="229" spans="1:45" x14ac:dyDescent="0.2">
      <c r="A229" t="s">
        <v>756</v>
      </c>
      <c r="B229" t="s">
        <v>291</v>
      </c>
      <c r="C229" t="s">
        <v>765</v>
      </c>
      <c r="E229" s="167">
        <v>43326</v>
      </c>
      <c r="F229" t="s">
        <v>289</v>
      </c>
      <c r="G229" t="s">
        <v>775</v>
      </c>
      <c r="H229">
        <v>2</v>
      </c>
      <c r="I229" t="s">
        <v>760</v>
      </c>
      <c r="J229" s="326">
        <v>0.41388888888888892</v>
      </c>
      <c r="K229">
        <v>3</v>
      </c>
      <c r="L229">
        <v>3</v>
      </c>
      <c r="M229" t="s">
        <v>757</v>
      </c>
      <c r="N229" t="s">
        <v>774</v>
      </c>
      <c r="O229" s="68">
        <v>23.97</v>
      </c>
      <c r="P229" s="68">
        <v>8.56</v>
      </c>
      <c r="Q229" s="68">
        <v>0.45</v>
      </c>
      <c r="R229" s="68">
        <v>0.4</v>
      </c>
      <c r="S229" s="68">
        <f t="shared" si="46"/>
        <v>0.42500000000000004</v>
      </c>
      <c r="T229" s="68">
        <v>0.5</v>
      </c>
      <c r="U229" s="76">
        <f t="shared" si="47"/>
        <v>0.85000000000000009</v>
      </c>
      <c r="V229" s="68">
        <v>0.25</v>
      </c>
      <c r="W229" s="77">
        <v>0.33124999999999999</v>
      </c>
      <c r="X229" s="68">
        <v>22.2</v>
      </c>
      <c r="Y229" s="68">
        <v>4.72</v>
      </c>
      <c r="Z229" s="320">
        <v>4.3999499027398938</v>
      </c>
      <c r="AA229" s="321">
        <v>0.57700000000000007</v>
      </c>
      <c r="AB229" s="216">
        <v>12.1</v>
      </c>
      <c r="AC229" s="216">
        <v>20.38</v>
      </c>
      <c r="AD229" s="68" t="s">
        <v>763</v>
      </c>
      <c r="AE229" s="68" t="s">
        <v>763</v>
      </c>
      <c r="AF229" s="68" t="s">
        <v>763</v>
      </c>
      <c r="AG229" s="68" t="s">
        <v>763</v>
      </c>
      <c r="AH229" s="68" t="s">
        <v>763</v>
      </c>
      <c r="AI229" s="68" t="s">
        <v>763</v>
      </c>
      <c r="AJ229" s="72" t="s">
        <v>763</v>
      </c>
      <c r="AK229" s="72" t="s">
        <v>763</v>
      </c>
      <c r="AL229" s="72" t="s">
        <v>763</v>
      </c>
      <c r="AM229" s="68" t="s">
        <v>763</v>
      </c>
      <c r="AN229" s="68" t="s">
        <v>763</v>
      </c>
      <c r="AO229" s="68" t="s">
        <v>763</v>
      </c>
      <c r="AP229" s="68" t="s">
        <v>763</v>
      </c>
      <c r="AQ229" s="68" t="s">
        <v>763</v>
      </c>
      <c r="AR229" s="68" t="s">
        <v>763</v>
      </c>
    </row>
    <row r="230" spans="1:45" x14ac:dyDescent="0.2">
      <c r="A230" t="s">
        <v>756</v>
      </c>
      <c r="B230" t="s">
        <v>292</v>
      </c>
      <c r="C230" t="s">
        <v>757</v>
      </c>
      <c r="E230" s="167">
        <v>43326</v>
      </c>
      <c r="F230" t="s">
        <v>289</v>
      </c>
      <c r="G230" t="s">
        <v>775</v>
      </c>
      <c r="H230">
        <v>1</v>
      </c>
      <c r="I230" t="s">
        <v>760</v>
      </c>
      <c r="J230" s="326">
        <v>0.41388888888888892</v>
      </c>
      <c r="K230">
        <v>3</v>
      </c>
      <c r="L230">
        <v>3</v>
      </c>
      <c r="M230" t="s">
        <v>757</v>
      </c>
      <c r="N230" t="s">
        <v>831</v>
      </c>
      <c r="O230" s="68">
        <v>25.03</v>
      </c>
      <c r="P230" s="68">
        <v>8.33</v>
      </c>
      <c r="Q230" s="68">
        <v>0.75</v>
      </c>
      <c r="R230" s="68">
        <v>0.7</v>
      </c>
      <c r="S230" s="68">
        <f t="shared" si="46"/>
        <v>0.72499999999999998</v>
      </c>
      <c r="T230" s="68">
        <v>0.85</v>
      </c>
      <c r="U230" s="76">
        <f t="shared" si="47"/>
        <v>0.8529411764705882</v>
      </c>
      <c r="V230" s="68">
        <v>0.15</v>
      </c>
      <c r="W230" s="77">
        <v>0.33888888888888885</v>
      </c>
      <c r="X230" s="68">
        <v>22.79</v>
      </c>
      <c r="Y230" s="68">
        <v>5.6</v>
      </c>
      <c r="Z230" s="320">
        <v>5.200791860745575</v>
      </c>
      <c r="AA230" s="321">
        <v>0.7</v>
      </c>
      <c r="AB230" s="216">
        <v>12.8</v>
      </c>
      <c r="AC230" s="216">
        <v>21.42</v>
      </c>
      <c r="AD230" s="68" t="s">
        <v>763</v>
      </c>
      <c r="AE230" s="68" t="s">
        <v>763</v>
      </c>
      <c r="AF230" s="68" t="s">
        <v>763</v>
      </c>
      <c r="AG230" s="68" t="s">
        <v>763</v>
      </c>
      <c r="AH230" s="68" t="s">
        <v>763</v>
      </c>
      <c r="AI230" s="68" t="s">
        <v>763</v>
      </c>
      <c r="AJ230" s="72" t="s">
        <v>763</v>
      </c>
      <c r="AK230" s="72" t="s">
        <v>763</v>
      </c>
      <c r="AL230" s="72" t="s">
        <v>763</v>
      </c>
      <c r="AM230" s="68" t="s">
        <v>763</v>
      </c>
      <c r="AN230" s="68" t="s">
        <v>763</v>
      </c>
      <c r="AO230" s="68" t="s">
        <v>763</v>
      </c>
      <c r="AP230" s="68" t="s">
        <v>763</v>
      </c>
      <c r="AQ230" s="68" t="s">
        <v>763</v>
      </c>
      <c r="AR230" s="68" t="s">
        <v>763</v>
      </c>
    </row>
    <row r="231" spans="1:45" x14ac:dyDescent="0.2">
      <c r="A231" t="s">
        <v>756</v>
      </c>
      <c r="B231" t="s">
        <v>292</v>
      </c>
      <c r="C231" t="s">
        <v>764</v>
      </c>
      <c r="E231" s="167">
        <v>43326</v>
      </c>
      <c r="F231" t="s">
        <v>289</v>
      </c>
      <c r="G231" t="s">
        <v>775</v>
      </c>
      <c r="H231">
        <v>1</v>
      </c>
      <c r="I231" t="s">
        <v>760</v>
      </c>
      <c r="J231" s="326">
        <v>0.41388888888888892</v>
      </c>
      <c r="K231">
        <v>3</v>
      </c>
      <c r="L231">
        <v>3</v>
      </c>
      <c r="M231" t="s">
        <v>757</v>
      </c>
      <c r="N231" t="s">
        <v>831</v>
      </c>
      <c r="O231" s="68">
        <v>25.03</v>
      </c>
      <c r="P231" s="68">
        <v>8.33</v>
      </c>
      <c r="Q231" s="68">
        <v>0.75</v>
      </c>
      <c r="R231" s="68">
        <v>0.7</v>
      </c>
      <c r="S231" s="68">
        <f t="shared" si="46"/>
        <v>0.72499999999999998</v>
      </c>
      <c r="T231" s="68">
        <v>0.85</v>
      </c>
      <c r="U231" s="76">
        <f t="shared" si="47"/>
        <v>0.8529411764705882</v>
      </c>
      <c r="V231" s="68">
        <v>0.42499999999999999</v>
      </c>
      <c r="W231" s="77">
        <v>0.33958333333333335</v>
      </c>
      <c r="X231" s="68">
        <v>22.77</v>
      </c>
      <c r="Y231" s="68">
        <v>4.8099999999999996</v>
      </c>
      <c r="Z231" s="320">
        <v>4.4644796331583398</v>
      </c>
      <c r="AA231" s="321">
        <v>0.59899999999999998</v>
      </c>
      <c r="AB231" s="216">
        <v>12.9</v>
      </c>
      <c r="AC231" s="216">
        <v>21.56</v>
      </c>
      <c r="AD231" s="72">
        <v>6.3253012048192794E-2</v>
      </c>
      <c r="AE231" s="72">
        <v>0.15416676261312046</v>
      </c>
      <c r="AF231" s="72">
        <v>7.0383351588170866</v>
      </c>
      <c r="AG231" s="75">
        <f>AE231+AF231</f>
        <v>7.1925019214302068</v>
      </c>
      <c r="AH231" s="75">
        <f>AI231-AG231</f>
        <v>16.163799098977954</v>
      </c>
      <c r="AI231" s="75">
        <v>23.356301020408161</v>
      </c>
      <c r="AJ231" s="72">
        <v>343.00857758659026</v>
      </c>
      <c r="AK231" s="72">
        <v>53.239510416349383</v>
      </c>
      <c r="AL231" s="72">
        <v>6.4427447755277507</v>
      </c>
      <c r="AM231" s="322">
        <f>AK231+AH231</f>
        <v>69.403309515327336</v>
      </c>
      <c r="AN231" s="322">
        <f>AH231+AF231+AE231+AK231</f>
        <v>76.595811436757543</v>
      </c>
      <c r="AO231" s="72">
        <v>23.54038818565402</v>
      </c>
      <c r="AP231" s="72">
        <v>47.404074036568204</v>
      </c>
      <c r="AQ231" s="72">
        <v>0.33181431570962516</v>
      </c>
      <c r="AR231" s="72">
        <f>AO231+AP231</f>
        <v>70.944462222222228</v>
      </c>
    </row>
    <row r="232" spans="1:45" x14ac:dyDescent="0.2">
      <c r="A232" t="s">
        <v>756</v>
      </c>
      <c r="B232" t="s">
        <v>292</v>
      </c>
      <c r="C232" t="s">
        <v>765</v>
      </c>
      <c r="E232" s="167">
        <v>43326</v>
      </c>
      <c r="F232" t="s">
        <v>289</v>
      </c>
      <c r="G232" t="s">
        <v>775</v>
      </c>
      <c r="H232">
        <v>1</v>
      </c>
      <c r="I232" t="s">
        <v>760</v>
      </c>
      <c r="J232" s="326">
        <v>0.41388888888888892</v>
      </c>
      <c r="K232">
        <v>3</v>
      </c>
      <c r="L232">
        <v>3</v>
      </c>
      <c r="M232" t="s">
        <v>757</v>
      </c>
      <c r="N232" t="s">
        <v>831</v>
      </c>
      <c r="O232" s="68">
        <v>25.03</v>
      </c>
      <c r="P232" s="68">
        <v>8.33</v>
      </c>
      <c r="Q232" s="68">
        <v>0.75</v>
      </c>
      <c r="R232" s="68">
        <v>0.7</v>
      </c>
      <c r="S232" s="68">
        <f t="shared" si="46"/>
        <v>0.72499999999999998</v>
      </c>
      <c r="T232" s="68">
        <v>0.85</v>
      </c>
      <c r="U232" s="76">
        <f t="shared" si="47"/>
        <v>0.8529411764705882</v>
      </c>
      <c r="V232" s="68">
        <v>0.42499999999999999</v>
      </c>
      <c r="W232" s="77">
        <v>0.33958333333333335</v>
      </c>
      <c r="X232" s="68">
        <v>22.77</v>
      </c>
      <c r="Y232" s="68">
        <v>4.8099999999999996</v>
      </c>
      <c r="Z232" s="320">
        <v>4.4670602395224464</v>
      </c>
      <c r="AA232" s="321">
        <v>0.59899999999999998</v>
      </c>
      <c r="AB232" s="216">
        <v>12.8</v>
      </c>
      <c r="AC232" s="216">
        <v>21.41</v>
      </c>
      <c r="AD232" s="68" t="s">
        <v>763</v>
      </c>
      <c r="AE232" s="68" t="s">
        <v>763</v>
      </c>
      <c r="AF232" s="68" t="s">
        <v>763</v>
      </c>
      <c r="AG232" s="68" t="s">
        <v>763</v>
      </c>
      <c r="AH232" s="68" t="s">
        <v>763</v>
      </c>
      <c r="AI232" s="68" t="s">
        <v>763</v>
      </c>
      <c r="AJ232" s="72" t="s">
        <v>763</v>
      </c>
      <c r="AK232" s="72" t="s">
        <v>763</v>
      </c>
      <c r="AL232" s="72" t="s">
        <v>763</v>
      </c>
      <c r="AM232" s="68" t="s">
        <v>763</v>
      </c>
      <c r="AN232" s="68" t="s">
        <v>763</v>
      </c>
      <c r="AO232" s="68" t="s">
        <v>763</v>
      </c>
      <c r="AP232" s="68" t="s">
        <v>763</v>
      </c>
      <c r="AQ232" s="68" t="s">
        <v>763</v>
      </c>
      <c r="AR232" s="68" t="s">
        <v>763</v>
      </c>
    </row>
    <row r="233" spans="1:45" x14ac:dyDescent="0.2">
      <c r="A233" t="s">
        <v>756</v>
      </c>
      <c r="B233" t="s">
        <v>293</v>
      </c>
      <c r="C233" t="s">
        <v>757</v>
      </c>
      <c r="E233" s="167">
        <v>43326</v>
      </c>
      <c r="F233" t="s">
        <v>777</v>
      </c>
      <c r="G233" t="s">
        <v>778</v>
      </c>
      <c r="H233">
        <v>0</v>
      </c>
      <c r="I233" t="s">
        <v>760</v>
      </c>
      <c r="J233" s="326">
        <v>0.4152777777777778</v>
      </c>
      <c r="K233">
        <v>3</v>
      </c>
      <c r="L233">
        <v>3</v>
      </c>
      <c r="M233" t="s">
        <v>757</v>
      </c>
      <c r="N233" t="s">
        <v>774</v>
      </c>
      <c r="O233" s="68">
        <v>23.2</v>
      </c>
      <c r="P233" s="68">
        <v>8.61</v>
      </c>
      <c r="Q233" s="68">
        <v>0.5</v>
      </c>
      <c r="R233" s="68">
        <v>0.5</v>
      </c>
      <c r="S233" s="68">
        <f t="shared" si="46"/>
        <v>0.5</v>
      </c>
      <c r="T233" s="68">
        <v>0.9</v>
      </c>
      <c r="U233" s="76">
        <f t="shared" si="47"/>
        <v>0.55555555555555558</v>
      </c>
      <c r="V233" s="68">
        <v>0.15</v>
      </c>
      <c r="W233" s="77">
        <v>0.28125</v>
      </c>
      <c r="X233" s="68">
        <v>24.2</v>
      </c>
      <c r="Y233" s="68">
        <v>9.6999999999999993</v>
      </c>
      <c r="Z233" s="320">
        <v>8.7012582721368688</v>
      </c>
      <c r="AA233" s="321">
        <v>0.52500000000000002</v>
      </c>
      <c r="AB233" s="216">
        <v>19</v>
      </c>
      <c r="AC233" s="216">
        <v>30.8</v>
      </c>
      <c r="AD233" s="68" t="s">
        <v>763</v>
      </c>
      <c r="AE233" s="68" t="s">
        <v>763</v>
      </c>
      <c r="AF233" s="68" t="s">
        <v>763</v>
      </c>
      <c r="AG233" s="68" t="s">
        <v>763</v>
      </c>
      <c r="AH233" s="68" t="s">
        <v>763</v>
      </c>
      <c r="AI233" s="68" t="s">
        <v>763</v>
      </c>
      <c r="AJ233" s="72" t="s">
        <v>763</v>
      </c>
      <c r="AK233" s="72" t="s">
        <v>763</v>
      </c>
      <c r="AL233" s="72" t="s">
        <v>763</v>
      </c>
      <c r="AM233" s="68" t="s">
        <v>763</v>
      </c>
      <c r="AN233" s="68" t="s">
        <v>763</v>
      </c>
      <c r="AO233" s="68" t="s">
        <v>763</v>
      </c>
      <c r="AP233" s="68" t="s">
        <v>763</v>
      </c>
      <c r="AQ233" s="68" t="s">
        <v>763</v>
      </c>
      <c r="AR233" s="68" t="s">
        <v>763</v>
      </c>
    </row>
    <row r="234" spans="1:45" x14ac:dyDescent="0.2">
      <c r="A234" t="s">
        <v>756</v>
      </c>
      <c r="B234" t="s">
        <v>293</v>
      </c>
      <c r="C234" t="s">
        <v>764</v>
      </c>
      <c r="E234" s="167">
        <v>43326</v>
      </c>
      <c r="F234" t="s">
        <v>777</v>
      </c>
      <c r="G234" t="s">
        <v>778</v>
      </c>
      <c r="H234">
        <v>0</v>
      </c>
      <c r="I234" t="s">
        <v>760</v>
      </c>
      <c r="J234" s="326">
        <v>0.4152777777777778</v>
      </c>
      <c r="K234">
        <v>3</v>
      </c>
      <c r="L234">
        <v>3</v>
      </c>
      <c r="M234" t="s">
        <v>757</v>
      </c>
      <c r="N234" t="s">
        <v>774</v>
      </c>
      <c r="O234" s="68">
        <v>23.2</v>
      </c>
      <c r="P234" s="68">
        <v>8.61</v>
      </c>
      <c r="Q234" s="68">
        <v>0.5</v>
      </c>
      <c r="R234" s="68">
        <v>0.5</v>
      </c>
      <c r="S234" s="68">
        <f t="shared" si="46"/>
        <v>0.5</v>
      </c>
      <c r="T234" s="68">
        <v>0.9</v>
      </c>
      <c r="U234" s="76">
        <f t="shared" si="47"/>
        <v>0.55555555555555558</v>
      </c>
      <c r="V234" s="68">
        <v>0.45</v>
      </c>
      <c r="W234" s="77">
        <v>0.28333333333333333</v>
      </c>
      <c r="X234" s="68">
        <v>25</v>
      </c>
      <c r="Y234" s="68">
        <v>2.8</v>
      </c>
      <c r="Z234" s="320">
        <v>2.4455965594270346</v>
      </c>
      <c r="AA234" s="321">
        <v>0.38200000000000001</v>
      </c>
      <c r="AB234" s="216">
        <v>23.8</v>
      </c>
      <c r="AC234" s="216">
        <v>37.799999999999997</v>
      </c>
      <c r="AD234" s="72">
        <v>0.88011387071001934</v>
      </c>
      <c r="AE234" s="72">
        <v>0.15416676261312023</v>
      </c>
      <c r="AF234" s="72">
        <v>0.99616648411829145</v>
      </c>
      <c r="AG234" s="75">
        <f>AE234+AF234</f>
        <v>1.1503332467314116</v>
      </c>
      <c r="AH234" s="75">
        <f>AI234-AG234</f>
        <v>31.168709769218292</v>
      </c>
      <c r="AI234" s="222">
        <v>32.319043015949703</v>
      </c>
      <c r="AJ234" s="136">
        <v>2549.3378136486799</v>
      </c>
      <c r="AK234" s="72">
        <v>476.7507754910842</v>
      </c>
      <c r="AL234" s="72">
        <v>5.3473176022056714</v>
      </c>
      <c r="AM234" s="322">
        <f>AK234+AH234</f>
        <v>507.91948526030251</v>
      </c>
      <c r="AN234" s="322">
        <f>AH234+AF234+AE234+AK234</f>
        <v>509.06981850703392</v>
      </c>
      <c r="AO234" s="136">
        <v>134.02794936708867</v>
      </c>
      <c r="AP234" s="136">
        <v>232.2537839662447</v>
      </c>
      <c r="AQ234" s="136">
        <v>0.36591491513205499</v>
      </c>
      <c r="AR234" s="136">
        <f>AO234+AP234</f>
        <v>366.28173333333336</v>
      </c>
      <c r="AS234" t="s">
        <v>832</v>
      </c>
    </row>
    <row r="235" spans="1:45" x14ac:dyDescent="0.2">
      <c r="A235" t="s">
        <v>756</v>
      </c>
      <c r="B235" t="s">
        <v>293</v>
      </c>
      <c r="C235" t="s">
        <v>765</v>
      </c>
      <c r="E235" s="167">
        <v>43326</v>
      </c>
      <c r="F235" t="s">
        <v>777</v>
      </c>
      <c r="G235" t="s">
        <v>778</v>
      </c>
      <c r="H235">
        <v>0</v>
      </c>
      <c r="I235" t="s">
        <v>760</v>
      </c>
      <c r="J235" s="326">
        <v>0.4152777777777778</v>
      </c>
      <c r="K235">
        <v>3</v>
      </c>
      <c r="L235">
        <v>3</v>
      </c>
      <c r="M235" t="s">
        <v>757</v>
      </c>
      <c r="N235" t="s">
        <v>774</v>
      </c>
      <c r="O235" s="68">
        <v>23.2</v>
      </c>
      <c r="P235" s="68">
        <v>8.61</v>
      </c>
      <c r="Q235" s="68">
        <v>0.5</v>
      </c>
      <c r="R235" s="68">
        <v>0.5</v>
      </c>
      <c r="S235" s="68">
        <f t="shared" si="46"/>
        <v>0.5</v>
      </c>
      <c r="T235" s="68">
        <v>0.9</v>
      </c>
      <c r="U235" s="76">
        <f t="shared" si="47"/>
        <v>0.55555555555555558</v>
      </c>
      <c r="V235" s="68">
        <v>0.4</v>
      </c>
      <c r="W235" s="77">
        <v>0.28611111111111115</v>
      </c>
      <c r="X235" s="68">
        <v>24.7</v>
      </c>
      <c r="Y235" s="68">
        <v>3.1</v>
      </c>
      <c r="Z235" s="320">
        <v>2.6945269349390615</v>
      </c>
      <c r="AA235" s="321">
        <v>0.38</v>
      </c>
      <c r="AB235" s="216">
        <v>24.6</v>
      </c>
      <c r="AC235" s="216">
        <v>38.9</v>
      </c>
      <c r="AD235" s="68" t="s">
        <v>763</v>
      </c>
      <c r="AE235" s="68" t="s">
        <v>763</v>
      </c>
      <c r="AF235" s="68" t="s">
        <v>763</v>
      </c>
      <c r="AG235" s="68" t="s">
        <v>763</v>
      </c>
      <c r="AH235" s="68" t="s">
        <v>763</v>
      </c>
      <c r="AI235" s="68" t="s">
        <v>763</v>
      </c>
      <c r="AJ235" s="72" t="s">
        <v>763</v>
      </c>
      <c r="AK235" s="72" t="s">
        <v>763</v>
      </c>
      <c r="AL235" s="72" t="s">
        <v>763</v>
      </c>
      <c r="AM235" s="68" t="s">
        <v>763</v>
      </c>
      <c r="AN235" s="68" t="s">
        <v>763</v>
      </c>
      <c r="AO235" s="68" t="s">
        <v>763</v>
      </c>
      <c r="AP235" s="68" t="s">
        <v>763</v>
      </c>
      <c r="AQ235" s="68" t="s">
        <v>763</v>
      </c>
      <c r="AR235" s="68" t="s">
        <v>763</v>
      </c>
    </row>
    <row r="236" spans="1:45" x14ac:dyDescent="0.2">
      <c r="A236" t="s">
        <v>756</v>
      </c>
      <c r="B236" t="s">
        <v>295</v>
      </c>
      <c r="C236" t="s">
        <v>757</v>
      </c>
      <c r="E236" s="167">
        <v>43326</v>
      </c>
      <c r="F236" t="s">
        <v>777</v>
      </c>
      <c r="G236" t="s">
        <v>778</v>
      </c>
      <c r="H236">
        <v>0</v>
      </c>
      <c r="I236" t="s">
        <v>760</v>
      </c>
      <c r="J236" s="326">
        <v>0.4152777777777778</v>
      </c>
      <c r="K236">
        <v>2</v>
      </c>
      <c r="L236">
        <v>3</v>
      </c>
      <c r="M236" t="s">
        <v>757</v>
      </c>
      <c r="N236" t="s">
        <v>833</v>
      </c>
      <c r="O236" s="68">
        <v>24.5</v>
      </c>
      <c r="P236" s="68">
        <v>7.82</v>
      </c>
      <c r="Q236" s="68">
        <v>0.9</v>
      </c>
      <c r="R236" s="68">
        <v>0.9</v>
      </c>
      <c r="S236" s="68">
        <f t="shared" si="46"/>
        <v>0.9</v>
      </c>
      <c r="T236" s="68">
        <v>0.9</v>
      </c>
      <c r="U236" s="76">
        <f t="shared" si="47"/>
        <v>1</v>
      </c>
      <c r="V236" s="68">
        <v>0.15</v>
      </c>
      <c r="W236" s="77">
        <v>0.29305555555555557</v>
      </c>
      <c r="X236" s="68">
        <v>24.8</v>
      </c>
      <c r="Y236" s="68">
        <v>2.65</v>
      </c>
      <c r="Z236" s="320">
        <v>2.3823244729231212</v>
      </c>
      <c r="AA236" s="321">
        <v>0.32400000000000001</v>
      </c>
      <c r="AB236" s="216">
        <v>18.7</v>
      </c>
      <c r="AC236" s="216">
        <v>30.4</v>
      </c>
      <c r="AD236" s="68" t="s">
        <v>763</v>
      </c>
      <c r="AE236" s="68" t="s">
        <v>763</v>
      </c>
      <c r="AF236" s="68" t="s">
        <v>763</v>
      </c>
      <c r="AG236" s="68" t="s">
        <v>763</v>
      </c>
      <c r="AH236" s="68" t="s">
        <v>763</v>
      </c>
      <c r="AI236" s="68" t="s">
        <v>763</v>
      </c>
      <c r="AJ236" s="72" t="s">
        <v>763</v>
      </c>
      <c r="AK236" s="72" t="s">
        <v>763</v>
      </c>
      <c r="AL236" s="72" t="s">
        <v>763</v>
      </c>
      <c r="AM236" s="68" t="s">
        <v>763</v>
      </c>
      <c r="AN236" s="68" t="s">
        <v>763</v>
      </c>
      <c r="AO236" s="68" t="s">
        <v>763</v>
      </c>
      <c r="AP236" s="68" t="s">
        <v>763</v>
      </c>
      <c r="AQ236" s="68" t="s">
        <v>763</v>
      </c>
      <c r="AR236" s="68" t="s">
        <v>763</v>
      </c>
    </row>
    <row r="237" spans="1:45" x14ac:dyDescent="0.2">
      <c r="A237" t="s">
        <v>756</v>
      </c>
      <c r="B237" t="s">
        <v>295</v>
      </c>
      <c r="C237" t="s">
        <v>764</v>
      </c>
      <c r="E237" s="167">
        <v>43326</v>
      </c>
      <c r="F237" t="s">
        <v>777</v>
      </c>
      <c r="G237" t="s">
        <v>778</v>
      </c>
      <c r="H237">
        <v>0</v>
      </c>
      <c r="I237" t="s">
        <v>760</v>
      </c>
      <c r="J237" s="326">
        <v>0.4152777777777778</v>
      </c>
      <c r="K237">
        <v>2</v>
      </c>
      <c r="L237">
        <v>3</v>
      </c>
      <c r="M237" t="s">
        <v>757</v>
      </c>
      <c r="N237" t="s">
        <v>833</v>
      </c>
      <c r="O237" s="68">
        <v>24.5</v>
      </c>
      <c r="P237" s="68">
        <v>7.82</v>
      </c>
      <c r="Q237" s="68">
        <v>0.9</v>
      </c>
      <c r="R237" s="68">
        <v>0.9</v>
      </c>
      <c r="S237" s="68">
        <f t="shared" si="46"/>
        <v>0.9</v>
      </c>
      <c r="T237" s="68">
        <v>0.9</v>
      </c>
      <c r="U237" s="76">
        <f t="shared" si="47"/>
        <v>1</v>
      </c>
      <c r="V237" s="68">
        <v>0.6</v>
      </c>
      <c r="W237" s="77">
        <v>0.2951388888888889</v>
      </c>
      <c r="X237" s="68">
        <v>25.2</v>
      </c>
      <c r="Y237" s="68">
        <v>2.85</v>
      </c>
      <c r="Z237" s="320">
        <v>2.4742454051033782</v>
      </c>
      <c r="AA237" s="321">
        <v>0.28600000000000003</v>
      </c>
      <c r="AB237" s="216">
        <v>24.9</v>
      </c>
      <c r="AC237" s="216">
        <v>39.299999999999997</v>
      </c>
      <c r="AD237" s="72">
        <v>0.11927710843373496</v>
      </c>
      <c r="AE237" s="72">
        <v>2.5000000000000001E-2</v>
      </c>
      <c r="AF237" s="72">
        <v>0.38263964950711943</v>
      </c>
      <c r="AG237" s="75">
        <f>AE237+AF237</f>
        <v>0.40763964950711945</v>
      </c>
      <c r="AH237" s="75">
        <f>AI237-AG237</f>
        <v>28.401467493350022</v>
      </c>
      <c r="AI237" s="75">
        <v>28.80910714285714</v>
      </c>
      <c r="AJ237" s="72">
        <v>160.07601643800461</v>
      </c>
      <c r="AK237" s="72">
        <v>26.09516229203064</v>
      </c>
      <c r="AL237" s="72">
        <v>6.1343177193763303</v>
      </c>
      <c r="AM237" s="322">
        <f>AK237+AH237</f>
        <v>54.496629785380662</v>
      </c>
      <c r="AN237" s="322">
        <f>AH237+AF237+AE237+AK237</f>
        <v>54.90426943488778</v>
      </c>
      <c r="AO237" s="72">
        <v>9.4620759493670885</v>
      </c>
      <c r="AP237" s="72">
        <v>35.920390717299583</v>
      </c>
      <c r="AQ237" s="72">
        <v>0.20849629040364531</v>
      </c>
      <c r="AR237" s="72">
        <f>AO237+AP237</f>
        <v>45.382466666666673</v>
      </c>
    </row>
    <row r="238" spans="1:45" x14ac:dyDescent="0.2">
      <c r="A238" t="s">
        <v>756</v>
      </c>
      <c r="B238" t="s">
        <v>295</v>
      </c>
      <c r="C238" t="s">
        <v>765</v>
      </c>
      <c r="E238" s="167">
        <v>43326</v>
      </c>
      <c r="F238" t="s">
        <v>777</v>
      </c>
      <c r="G238" t="s">
        <v>778</v>
      </c>
      <c r="H238">
        <v>0</v>
      </c>
      <c r="I238" t="s">
        <v>760</v>
      </c>
      <c r="J238" s="326">
        <v>0.4152777777777778</v>
      </c>
      <c r="K238">
        <v>2</v>
      </c>
      <c r="L238">
        <v>3</v>
      </c>
      <c r="M238" t="s">
        <v>757</v>
      </c>
      <c r="N238" t="s">
        <v>833</v>
      </c>
      <c r="O238" s="68">
        <v>24.5</v>
      </c>
      <c r="P238" s="68">
        <v>7.82</v>
      </c>
      <c r="Q238" s="68">
        <v>0.9</v>
      </c>
      <c r="R238" s="68">
        <v>0.9</v>
      </c>
      <c r="S238" s="68">
        <f t="shared" si="46"/>
        <v>0.9</v>
      </c>
      <c r="T238" s="68">
        <v>0.9</v>
      </c>
      <c r="U238" s="76">
        <f t="shared" si="47"/>
        <v>1</v>
      </c>
      <c r="V238" s="68">
        <v>0.7</v>
      </c>
      <c r="W238" s="77">
        <v>0.2986111111111111</v>
      </c>
      <c r="X238" s="68">
        <v>25.2</v>
      </c>
      <c r="Y238" s="68">
        <v>2.89</v>
      </c>
      <c r="Z238" s="320">
        <v>2.503279692610032</v>
      </c>
      <c r="AA238" s="321">
        <v>0.36200000000000004</v>
      </c>
      <c r="AB238" s="216">
        <v>25.3</v>
      </c>
      <c r="AC238" s="216">
        <v>40</v>
      </c>
      <c r="AD238" s="68" t="s">
        <v>763</v>
      </c>
      <c r="AE238" s="68" t="s">
        <v>763</v>
      </c>
      <c r="AF238" s="68" t="s">
        <v>763</v>
      </c>
      <c r="AG238" s="68" t="s">
        <v>763</v>
      </c>
      <c r="AH238" s="68" t="s">
        <v>763</v>
      </c>
      <c r="AI238" s="68" t="s">
        <v>763</v>
      </c>
      <c r="AJ238" s="72" t="s">
        <v>763</v>
      </c>
      <c r="AK238" s="72" t="s">
        <v>763</v>
      </c>
      <c r="AL238" s="72" t="s">
        <v>763</v>
      </c>
      <c r="AM238" s="68" t="s">
        <v>763</v>
      </c>
      <c r="AN238" s="68" t="s">
        <v>763</v>
      </c>
      <c r="AO238" s="68" t="s">
        <v>763</v>
      </c>
      <c r="AP238" s="68" t="s">
        <v>763</v>
      </c>
      <c r="AQ238" s="68" t="s">
        <v>763</v>
      </c>
      <c r="AR238" s="68" t="s">
        <v>763</v>
      </c>
    </row>
    <row r="239" spans="1:45" x14ac:dyDescent="0.2">
      <c r="A239" t="s">
        <v>756</v>
      </c>
      <c r="B239" t="s">
        <v>297</v>
      </c>
      <c r="C239" t="s">
        <v>757</v>
      </c>
      <c r="E239" s="167">
        <v>43326</v>
      </c>
      <c r="F239" t="s">
        <v>777</v>
      </c>
      <c r="G239" t="s">
        <v>778</v>
      </c>
      <c r="H239">
        <v>0</v>
      </c>
      <c r="I239" t="s">
        <v>760</v>
      </c>
      <c r="J239" s="326">
        <v>0.4152777777777778</v>
      </c>
      <c r="K239">
        <v>2</v>
      </c>
      <c r="L239">
        <v>3</v>
      </c>
      <c r="M239" t="s">
        <v>757</v>
      </c>
      <c r="N239" t="s">
        <v>834</v>
      </c>
      <c r="O239" s="68">
        <v>25.1</v>
      </c>
      <c r="P239" s="68">
        <v>8.15</v>
      </c>
      <c r="Q239" s="68">
        <v>0.7</v>
      </c>
      <c r="R239" s="68">
        <v>0.7</v>
      </c>
      <c r="S239" s="68">
        <f t="shared" si="46"/>
        <v>0.7</v>
      </c>
      <c r="T239" s="68">
        <v>0.7</v>
      </c>
      <c r="U239" s="76">
        <f t="shared" si="47"/>
        <v>1</v>
      </c>
      <c r="V239" s="68">
        <v>0.15</v>
      </c>
      <c r="W239" s="77">
        <v>0.30902777777777779</v>
      </c>
      <c r="X239" s="68">
        <v>24.8</v>
      </c>
      <c r="Y239" s="68">
        <v>3.65</v>
      </c>
      <c r="Z239" s="320">
        <v>3.1983017516275853</v>
      </c>
      <c r="AA239" s="321">
        <v>0.48499999999999999</v>
      </c>
      <c r="AB239" s="216">
        <v>23.2</v>
      </c>
      <c r="AC239" s="216">
        <v>36.9</v>
      </c>
      <c r="AD239" s="68" t="s">
        <v>763</v>
      </c>
      <c r="AE239" s="68" t="s">
        <v>763</v>
      </c>
      <c r="AF239" s="68" t="s">
        <v>763</v>
      </c>
      <c r="AG239" s="68" t="s">
        <v>763</v>
      </c>
      <c r="AH239" s="68" t="s">
        <v>763</v>
      </c>
      <c r="AI239" s="68" t="s">
        <v>763</v>
      </c>
      <c r="AJ239" s="72" t="s">
        <v>763</v>
      </c>
      <c r="AK239" s="72" t="s">
        <v>763</v>
      </c>
      <c r="AL239" s="72" t="s">
        <v>763</v>
      </c>
      <c r="AM239" s="68" t="s">
        <v>763</v>
      </c>
      <c r="AN239" s="68" t="s">
        <v>763</v>
      </c>
      <c r="AO239" s="68" t="s">
        <v>763</v>
      </c>
      <c r="AP239" s="68" t="s">
        <v>763</v>
      </c>
      <c r="AQ239" s="68" t="s">
        <v>763</v>
      </c>
      <c r="AR239" s="68" t="s">
        <v>763</v>
      </c>
    </row>
    <row r="240" spans="1:45" x14ac:dyDescent="0.2">
      <c r="A240" t="s">
        <v>756</v>
      </c>
      <c r="B240" t="s">
        <v>297</v>
      </c>
      <c r="C240" t="s">
        <v>764</v>
      </c>
      <c r="E240" s="167">
        <v>43326</v>
      </c>
      <c r="F240" t="s">
        <v>777</v>
      </c>
      <c r="G240" t="s">
        <v>778</v>
      </c>
      <c r="H240">
        <v>0</v>
      </c>
      <c r="I240" t="s">
        <v>760</v>
      </c>
      <c r="J240" s="326">
        <v>0.4152777777777778</v>
      </c>
      <c r="K240">
        <v>2</v>
      </c>
      <c r="L240">
        <v>3</v>
      </c>
      <c r="M240" t="s">
        <v>757</v>
      </c>
      <c r="N240" t="s">
        <v>834</v>
      </c>
      <c r="O240" s="68">
        <v>25.1</v>
      </c>
      <c r="P240" s="68">
        <v>8.15</v>
      </c>
      <c r="Q240" s="68">
        <v>0.7</v>
      </c>
      <c r="R240" s="68">
        <v>0.7</v>
      </c>
      <c r="S240" s="68">
        <f t="shared" si="46"/>
        <v>0.7</v>
      </c>
      <c r="T240" s="68">
        <v>0.7</v>
      </c>
      <c r="U240" s="76">
        <f t="shared" si="47"/>
        <v>1</v>
      </c>
      <c r="V240" s="68">
        <v>0.35</v>
      </c>
      <c r="W240" s="77">
        <v>0.31111111111111112</v>
      </c>
      <c r="X240" s="68">
        <v>24.8</v>
      </c>
      <c r="Y240" s="68">
        <v>3.67</v>
      </c>
      <c r="Z240" s="320">
        <v>3.2103378409756274</v>
      </c>
      <c r="AA240" s="321">
        <v>0.432</v>
      </c>
      <c r="AB240" s="216">
        <v>23.5</v>
      </c>
      <c r="AC240" s="216">
        <v>37.299999999999997</v>
      </c>
      <c r="AD240" s="72">
        <v>0.17530120481927711</v>
      </c>
      <c r="AE240" s="72">
        <v>0.44638128353328543</v>
      </c>
      <c r="AF240" s="72">
        <v>0.52973713033953995</v>
      </c>
      <c r="AG240" s="75">
        <f>AE240+AF240</f>
        <v>0.97611841387282539</v>
      </c>
      <c r="AH240" s="75">
        <f>AI240-AG240</f>
        <v>20.108180055514929</v>
      </c>
      <c r="AI240" s="75">
        <v>21.084298469387754</v>
      </c>
      <c r="AJ240" s="72">
        <v>141.88434992005881</v>
      </c>
      <c r="AK240" s="72">
        <v>21.523966144888792</v>
      </c>
      <c r="AL240" s="72">
        <v>6.5919240424818968</v>
      </c>
      <c r="AM240" s="322">
        <f>AK240+AH240</f>
        <v>41.632146200403724</v>
      </c>
      <c r="AN240" s="322">
        <f>AH240+AF240+AE240+AK240</f>
        <v>42.60826461427655</v>
      </c>
      <c r="AO240" s="72">
        <v>9.4439493670886066</v>
      </c>
      <c r="AP240" s="72">
        <v>24.131677299578051</v>
      </c>
      <c r="AQ240" s="72">
        <v>0.28127395687492579</v>
      </c>
      <c r="AR240" s="72">
        <f>AO240+AP240</f>
        <v>33.575626666666658</v>
      </c>
    </row>
    <row r="241" spans="1:48" x14ac:dyDescent="0.2">
      <c r="A241" t="s">
        <v>756</v>
      </c>
      <c r="B241" t="s">
        <v>297</v>
      </c>
      <c r="C241" t="s">
        <v>765</v>
      </c>
      <c r="E241" s="167">
        <v>43326</v>
      </c>
      <c r="F241" t="s">
        <v>777</v>
      </c>
      <c r="G241" t="s">
        <v>778</v>
      </c>
      <c r="H241">
        <v>0</v>
      </c>
      <c r="I241" t="s">
        <v>760</v>
      </c>
      <c r="J241" s="326">
        <v>0.4152777777777778</v>
      </c>
      <c r="K241">
        <v>2</v>
      </c>
      <c r="L241">
        <v>3</v>
      </c>
      <c r="M241" t="s">
        <v>757</v>
      </c>
      <c r="N241" t="s">
        <v>834</v>
      </c>
      <c r="O241" s="68">
        <v>25.1</v>
      </c>
      <c r="P241" s="68">
        <v>8.15</v>
      </c>
      <c r="Q241" s="68">
        <v>0.7</v>
      </c>
      <c r="R241" s="68">
        <v>0.7</v>
      </c>
      <c r="S241" s="68">
        <f t="shared" si="46"/>
        <v>0.7</v>
      </c>
      <c r="T241" s="68">
        <v>0.7</v>
      </c>
      <c r="U241" s="76">
        <f t="shared" si="47"/>
        <v>1</v>
      </c>
      <c r="V241" s="68">
        <v>0.2</v>
      </c>
      <c r="W241" s="77">
        <v>0.31458333333333333</v>
      </c>
      <c r="X241" s="68">
        <v>24.8</v>
      </c>
      <c r="Y241" s="68">
        <v>3.68</v>
      </c>
      <c r="Z241" s="320">
        <v>3.2209189135399319</v>
      </c>
      <c r="AA241" s="321">
        <v>0.48799999999999999</v>
      </c>
      <c r="AB241" s="216">
        <v>23.4</v>
      </c>
      <c r="AC241" s="216">
        <v>37.200000000000003</v>
      </c>
      <c r="AD241" s="68" t="s">
        <v>763</v>
      </c>
      <c r="AE241" s="68" t="s">
        <v>763</v>
      </c>
      <c r="AF241" s="68" t="s">
        <v>763</v>
      </c>
      <c r="AG241" s="68" t="s">
        <v>763</v>
      </c>
      <c r="AH241" s="68" t="s">
        <v>763</v>
      </c>
      <c r="AI241" s="68" t="s">
        <v>763</v>
      </c>
      <c r="AJ241" s="72" t="s">
        <v>763</v>
      </c>
      <c r="AK241" s="72" t="s">
        <v>763</v>
      </c>
      <c r="AL241" s="72" t="s">
        <v>763</v>
      </c>
      <c r="AM241" s="68" t="s">
        <v>763</v>
      </c>
      <c r="AN241" s="68" t="s">
        <v>763</v>
      </c>
      <c r="AO241" s="68" t="s">
        <v>763</v>
      </c>
      <c r="AP241" s="68" t="s">
        <v>763</v>
      </c>
      <c r="AQ241" s="68" t="s">
        <v>763</v>
      </c>
      <c r="AR241" s="68" t="s">
        <v>763</v>
      </c>
    </row>
    <row r="242" spans="1:48" x14ac:dyDescent="0.2">
      <c r="A242" t="s">
        <v>756</v>
      </c>
      <c r="B242" t="s">
        <v>299</v>
      </c>
      <c r="C242" t="s">
        <v>757</v>
      </c>
      <c r="D242" t="s">
        <v>781</v>
      </c>
      <c r="E242" s="167">
        <v>43326</v>
      </c>
      <c r="F242" t="s">
        <v>777</v>
      </c>
      <c r="G242" t="s">
        <v>811</v>
      </c>
      <c r="H242">
        <v>0</v>
      </c>
      <c r="I242" t="s">
        <v>760</v>
      </c>
      <c r="J242" t="s">
        <v>761</v>
      </c>
      <c r="K242">
        <v>5</v>
      </c>
      <c r="L242">
        <v>3</v>
      </c>
      <c r="M242" t="s">
        <v>761</v>
      </c>
      <c r="N242" t="s">
        <v>835</v>
      </c>
      <c r="O242" s="68" t="s">
        <v>761</v>
      </c>
      <c r="P242" s="68" t="s">
        <v>761</v>
      </c>
      <c r="Q242" s="68">
        <v>1.25</v>
      </c>
      <c r="R242" s="68">
        <v>1.1000000000000001</v>
      </c>
      <c r="S242" s="68">
        <f t="shared" si="46"/>
        <v>1.175</v>
      </c>
      <c r="T242" s="68">
        <v>2.0499999999999998</v>
      </c>
      <c r="U242" s="76">
        <f t="shared" si="47"/>
        <v>0.57317073170731714</v>
      </c>
      <c r="V242" s="68">
        <v>0.15</v>
      </c>
      <c r="W242" s="77">
        <v>0.33333333333333331</v>
      </c>
      <c r="X242" s="68">
        <v>23.7</v>
      </c>
      <c r="Y242" s="68">
        <v>4.16</v>
      </c>
      <c r="Z242" s="320">
        <v>3.7646190055364701</v>
      </c>
      <c r="AA242" s="321">
        <v>0.57037576046355853</v>
      </c>
      <c r="AB242" s="216">
        <v>17.399999999999999</v>
      </c>
      <c r="AC242" s="216">
        <v>28.49</v>
      </c>
      <c r="AD242" s="68" t="s">
        <v>763</v>
      </c>
      <c r="AE242" s="68" t="s">
        <v>763</v>
      </c>
      <c r="AF242" s="68" t="s">
        <v>763</v>
      </c>
      <c r="AG242" s="68" t="s">
        <v>763</v>
      </c>
      <c r="AH242" s="68" t="s">
        <v>763</v>
      </c>
      <c r="AI242" s="68" t="s">
        <v>763</v>
      </c>
      <c r="AJ242" s="72" t="s">
        <v>763</v>
      </c>
      <c r="AK242" s="72" t="s">
        <v>763</v>
      </c>
      <c r="AL242" s="72" t="s">
        <v>763</v>
      </c>
      <c r="AM242" s="68" t="s">
        <v>763</v>
      </c>
      <c r="AN242" s="68" t="s">
        <v>763</v>
      </c>
      <c r="AO242" s="68" t="s">
        <v>763</v>
      </c>
      <c r="AP242" s="68" t="s">
        <v>763</v>
      </c>
      <c r="AQ242" s="68" t="s">
        <v>763</v>
      </c>
      <c r="AR242" s="68" t="s">
        <v>763</v>
      </c>
    </row>
    <row r="243" spans="1:48" x14ac:dyDescent="0.2">
      <c r="A243" t="s">
        <v>756</v>
      </c>
      <c r="B243" t="s">
        <v>299</v>
      </c>
      <c r="C243" t="s">
        <v>757</v>
      </c>
      <c r="D243" t="s">
        <v>785</v>
      </c>
      <c r="E243" s="167">
        <v>43326</v>
      </c>
      <c r="F243" t="s">
        <v>777</v>
      </c>
      <c r="G243" t="s">
        <v>811</v>
      </c>
      <c r="H243">
        <v>0</v>
      </c>
      <c r="I243" t="s">
        <v>760</v>
      </c>
      <c r="J243" t="s">
        <v>761</v>
      </c>
      <c r="K243">
        <v>5</v>
      </c>
      <c r="L243">
        <v>3</v>
      </c>
      <c r="M243" t="s">
        <v>761</v>
      </c>
      <c r="N243" t="s">
        <v>835</v>
      </c>
      <c r="O243" s="68" t="s">
        <v>761</v>
      </c>
      <c r="P243" s="68" t="s">
        <v>761</v>
      </c>
      <c r="Q243" s="68">
        <v>1.25</v>
      </c>
      <c r="R243" s="68">
        <v>1.1000000000000001</v>
      </c>
      <c r="S243" s="68">
        <f t="shared" si="46"/>
        <v>1.175</v>
      </c>
      <c r="T243" s="68">
        <v>2.0499999999999998</v>
      </c>
      <c r="U243" s="76">
        <f t="shared" si="47"/>
        <v>0.57317073170731714</v>
      </c>
      <c r="V243" s="68">
        <v>0.15</v>
      </c>
      <c r="W243" s="77">
        <v>0.33333333333333331</v>
      </c>
      <c r="X243" s="68">
        <v>23.7</v>
      </c>
      <c r="Y243" s="68">
        <v>4.16</v>
      </c>
      <c r="Z243" s="320">
        <v>3.7689429410817024</v>
      </c>
      <c r="AA243" s="321">
        <v>0.57103087802556951</v>
      </c>
      <c r="AB243" s="216">
        <v>17.2</v>
      </c>
      <c r="AC243" s="216">
        <v>28.16</v>
      </c>
      <c r="AD243" s="68" t="s">
        <v>763</v>
      </c>
      <c r="AE243" s="68" t="s">
        <v>763</v>
      </c>
      <c r="AF243" s="68" t="s">
        <v>763</v>
      </c>
      <c r="AG243" s="68" t="s">
        <v>763</v>
      </c>
      <c r="AH243" s="68" t="s">
        <v>763</v>
      </c>
      <c r="AI243" s="68" t="s">
        <v>763</v>
      </c>
      <c r="AJ243" s="72" t="s">
        <v>763</v>
      </c>
      <c r="AK243" s="72" t="s">
        <v>763</v>
      </c>
      <c r="AL243" s="72" t="s">
        <v>763</v>
      </c>
      <c r="AM243" s="68" t="s">
        <v>763</v>
      </c>
      <c r="AN243" s="68" t="s">
        <v>763</v>
      </c>
      <c r="AO243" s="68" t="s">
        <v>763</v>
      </c>
      <c r="AP243" s="68" t="s">
        <v>763</v>
      </c>
      <c r="AQ243" s="68" t="s">
        <v>763</v>
      </c>
      <c r="AR243" s="68" t="s">
        <v>763</v>
      </c>
    </row>
    <row r="244" spans="1:48" x14ac:dyDescent="0.2">
      <c r="A244" t="s">
        <v>756</v>
      </c>
      <c r="B244" t="s">
        <v>299</v>
      </c>
      <c r="C244" t="s">
        <v>764</v>
      </c>
      <c r="D244" t="s">
        <v>781</v>
      </c>
      <c r="E244" s="167">
        <v>43326</v>
      </c>
      <c r="F244" t="s">
        <v>777</v>
      </c>
      <c r="G244" t="s">
        <v>811</v>
      </c>
      <c r="H244">
        <v>0</v>
      </c>
      <c r="I244" t="s">
        <v>760</v>
      </c>
      <c r="J244" t="s">
        <v>761</v>
      </c>
      <c r="K244">
        <v>5</v>
      </c>
      <c r="L244">
        <v>3</v>
      </c>
      <c r="M244" t="s">
        <v>761</v>
      </c>
      <c r="N244" t="s">
        <v>835</v>
      </c>
      <c r="O244" s="68" t="s">
        <v>761</v>
      </c>
      <c r="P244" s="68" t="s">
        <v>761</v>
      </c>
      <c r="Q244" s="68">
        <v>1.25</v>
      </c>
      <c r="R244" s="68">
        <v>1.1000000000000001</v>
      </c>
      <c r="S244" s="68">
        <f>AVERAGE(Q244:R244)</f>
        <v>1.175</v>
      </c>
      <c r="T244" s="68">
        <v>2.0499999999999998</v>
      </c>
      <c r="U244" s="76">
        <f>S244/T244</f>
        <v>0.57317073170731714</v>
      </c>
      <c r="V244" s="68">
        <v>1</v>
      </c>
      <c r="W244" s="77">
        <v>0.33333333333333331</v>
      </c>
      <c r="X244" s="68">
        <v>25.1</v>
      </c>
      <c r="Y244" s="68">
        <v>3.54</v>
      </c>
      <c r="Z244" s="320">
        <v>3.0712182437947533</v>
      </c>
      <c r="AA244" s="321">
        <v>0.46531891773849171</v>
      </c>
      <c r="AB244" s="216">
        <v>25</v>
      </c>
      <c r="AC244" s="216">
        <v>39.5</v>
      </c>
      <c r="AD244" s="72">
        <v>0.39939759036144573</v>
      </c>
      <c r="AE244" s="72">
        <v>2.5000000000000001E-2</v>
      </c>
      <c r="AF244" s="72">
        <v>0.4319824753559694</v>
      </c>
      <c r="AG244" s="75">
        <f>AE244+AF244</f>
        <v>0.45698247535596942</v>
      </c>
      <c r="AH244" s="75">
        <f t="shared" ref="AH244:AH245" si="48">AI244-AG244</f>
        <v>21.081716504235871</v>
      </c>
      <c r="AI244" s="75">
        <v>21.538698979591839</v>
      </c>
      <c r="AJ244" s="72">
        <v>141.29294145752067</v>
      </c>
      <c r="AK244" s="72">
        <v>22.950370705449348</v>
      </c>
      <c r="AL244" s="72">
        <v>6.1564557396875514</v>
      </c>
      <c r="AM244" s="322">
        <f>AK244+AH244</f>
        <v>44.032087209685216</v>
      </c>
      <c r="AN244" s="322">
        <f>AH244+AF244+AE244+AK244</f>
        <v>44.489069685041187</v>
      </c>
      <c r="AO244" s="72">
        <v>11.265670886075949</v>
      </c>
      <c r="AP244" s="72">
        <v>22.925715780590718</v>
      </c>
      <c r="AQ244" s="72">
        <v>0.3294885637691583</v>
      </c>
      <c r="AR244" s="72">
        <f t="shared" ref="AR244:AR245" si="49">AO244+AP244</f>
        <v>34.191386666666666</v>
      </c>
    </row>
    <row r="245" spans="1:48" x14ac:dyDescent="0.2">
      <c r="A245" t="s">
        <v>756</v>
      </c>
      <c r="B245" t="s">
        <v>299</v>
      </c>
      <c r="C245" t="s">
        <v>764</v>
      </c>
      <c r="D245" t="s">
        <v>785</v>
      </c>
      <c r="E245" s="167">
        <v>43326</v>
      </c>
      <c r="F245" t="s">
        <v>777</v>
      </c>
      <c r="G245" t="s">
        <v>811</v>
      </c>
      <c r="H245">
        <v>0</v>
      </c>
      <c r="I245" t="s">
        <v>760</v>
      </c>
      <c r="J245" t="s">
        <v>761</v>
      </c>
      <c r="K245">
        <v>5</v>
      </c>
      <c r="L245">
        <v>3</v>
      </c>
      <c r="M245" t="s">
        <v>761</v>
      </c>
      <c r="N245" t="s">
        <v>835</v>
      </c>
      <c r="O245" s="68" t="s">
        <v>761</v>
      </c>
      <c r="P245" s="68" t="s">
        <v>761</v>
      </c>
      <c r="Q245" s="68">
        <v>1.25</v>
      </c>
      <c r="R245" s="68">
        <v>1.1000000000000001</v>
      </c>
      <c r="S245" s="68">
        <f t="shared" ref="S245" si="50">AVERAGE(Q245:R245)</f>
        <v>1.175</v>
      </c>
      <c r="T245" s="68">
        <v>2.0499999999999998</v>
      </c>
      <c r="U245" s="76">
        <f t="shared" ref="U245" si="51">S245/T245</f>
        <v>0.57317073170731714</v>
      </c>
      <c r="V245" s="68">
        <v>1</v>
      </c>
      <c r="W245" s="77">
        <v>0.33333333333333331</v>
      </c>
      <c r="X245" s="68">
        <v>25.1</v>
      </c>
      <c r="Y245" s="68">
        <v>3.54</v>
      </c>
      <c r="Z245" s="320">
        <v>3.0694736435288221</v>
      </c>
      <c r="AA245" s="321">
        <v>0.46505459412382527</v>
      </c>
      <c r="AB245" s="216">
        <v>25.1</v>
      </c>
      <c r="AC245" s="216">
        <v>39.700000000000003</v>
      </c>
      <c r="AD245" s="72">
        <v>0.39939759036144573</v>
      </c>
      <c r="AE245" s="72">
        <v>2.5000000000000001E-2</v>
      </c>
      <c r="AF245" s="72">
        <v>0.18713033953997812</v>
      </c>
      <c r="AG245" s="75">
        <f>AE245+AF245</f>
        <v>0.21213033953997812</v>
      </c>
      <c r="AH245" s="75">
        <f t="shared" si="48"/>
        <v>16.328163027806962</v>
      </c>
      <c r="AI245" s="75">
        <v>16.540293367346941</v>
      </c>
      <c r="AJ245" s="72">
        <v>158.6897057090375</v>
      </c>
      <c r="AK245" s="72">
        <v>25.861913655959828</v>
      </c>
      <c r="AL245" s="72">
        <v>6.1360388028543182</v>
      </c>
      <c r="AM245" s="322">
        <f>AK245+AH245</f>
        <v>42.19007668376679</v>
      </c>
      <c r="AN245" s="322">
        <f>AH245+AF245+AE245+AK245</f>
        <v>42.402207023306765</v>
      </c>
      <c r="AO245" s="72">
        <v>10.812506329113925</v>
      </c>
      <c r="AP245" s="72">
        <v>20.22132033755274</v>
      </c>
      <c r="AQ245" s="72">
        <v>0.34841034736871829</v>
      </c>
      <c r="AR245" s="72">
        <f t="shared" si="49"/>
        <v>31.033826666666663</v>
      </c>
    </row>
    <row r="246" spans="1:48" x14ac:dyDescent="0.2">
      <c r="A246" t="s">
        <v>756</v>
      </c>
      <c r="B246" t="s">
        <v>299</v>
      </c>
      <c r="C246" t="s">
        <v>765</v>
      </c>
      <c r="D246" t="s">
        <v>781</v>
      </c>
      <c r="E246" s="167">
        <v>43326</v>
      </c>
      <c r="F246" t="s">
        <v>777</v>
      </c>
      <c r="G246" t="s">
        <v>811</v>
      </c>
      <c r="H246">
        <v>0</v>
      </c>
      <c r="I246" t="s">
        <v>760</v>
      </c>
      <c r="J246" t="s">
        <v>761</v>
      </c>
      <c r="K246">
        <v>5</v>
      </c>
      <c r="L246">
        <v>3</v>
      </c>
      <c r="M246" t="s">
        <v>761</v>
      </c>
      <c r="N246" t="s">
        <v>835</v>
      </c>
      <c r="O246" s="68" t="s">
        <v>761</v>
      </c>
      <c r="P246" s="68" t="s">
        <v>761</v>
      </c>
      <c r="Q246" s="68">
        <v>1.25</v>
      </c>
      <c r="R246" s="68">
        <v>1.1000000000000001</v>
      </c>
      <c r="S246" s="68">
        <f>AVERAGE(Q246:R246)</f>
        <v>1.175</v>
      </c>
      <c r="T246" s="68">
        <v>2.0499999999999998</v>
      </c>
      <c r="U246" s="76">
        <f>S246/T246</f>
        <v>0.57317073170731714</v>
      </c>
      <c r="V246" s="68">
        <v>1.5</v>
      </c>
      <c r="W246" s="77">
        <v>0.33333333333333331</v>
      </c>
      <c r="X246" s="68">
        <v>25.1</v>
      </c>
      <c r="Y246" s="68">
        <v>3.7</v>
      </c>
      <c r="Z246" s="320">
        <v>3.1972879334262525</v>
      </c>
      <c r="AA246" s="321">
        <v>0.48441968065479757</v>
      </c>
      <c r="AB246" s="216">
        <v>25.7</v>
      </c>
      <c r="AC246" s="216">
        <v>40.5</v>
      </c>
      <c r="AD246" s="68" t="s">
        <v>763</v>
      </c>
      <c r="AE246" s="68" t="s">
        <v>763</v>
      </c>
      <c r="AF246" s="68" t="s">
        <v>763</v>
      </c>
      <c r="AG246" s="68" t="s">
        <v>763</v>
      </c>
      <c r="AH246" s="68" t="s">
        <v>763</v>
      </c>
      <c r="AI246" s="68" t="s">
        <v>763</v>
      </c>
      <c r="AJ246" s="72" t="s">
        <v>763</v>
      </c>
      <c r="AK246" s="72" t="s">
        <v>763</v>
      </c>
      <c r="AL246" s="72" t="s">
        <v>763</v>
      </c>
      <c r="AM246" s="68" t="s">
        <v>763</v>
      </c>
      <c r="AN246" s="68" t="s">
        <v>763</v>
      </c>
      <c r="AO246" s="68" t="s">
        <v>763</v>
      </c>
      <c r="AP246" s="68" t="s">
        <v>763</v>
      </c>
      <c r="AQ246" s="68" t="s">
        <v>763</v>
      </c>
      <c r="AR246" s="68" t="s">
        <v>763</v>
      </c>
    </row>
    <row r="247" spans="1:48" x14ac:dyDescent="0.2">
      <c r="A247" t="s">
        <v>756</v>
      </c>
      <c r="B247" t="s">
        <v>299</v>
      </c>
      <c r="C247" t="s">
        <v>765</v>
      </c>
      <c r="D247" t="s">
        <v>785</v>
      </c>
      <c r="E247" s="167">
        <v>43326</v>
      </c>
      <c r="F247" t="s">
        <v>777</v>
      </c>
      <c r="G247" t="s">
        <v>811</v>
      </c>
      <c r="H247">
        <v>0</v>
      </c>
      <c r="I247" t="s">
        <v>760</v>
      </c>
      <c r="J247" t="s">
        <v>761</v>
      </c>
      <c r="K247">
        <v>5</v>
      </c>
      <c r="L247">
        <v>3</v>
      </c>
      <c r="M247" t="s">
        <v>761</v>
      </c>
      <c r="N247" t="s">
        <v>835</v>
      </c>
      <c r="O247" s="68" t="s">
        <v>761</v>
      </c>
      <c r="P247" s="68" t="s">
        <v>761</v>
      </c>
      <c r="Q247" s="68">
        <v>1.25</v>
      </c>
      <c r="R247" s="68">
        <v>1.1000000000000001</v>
      </c>
      <c r="S247" s="68">
        <f t="shared" ref="S247:S268" si="52">AVERAGE(Q247:R247)</f>
        <v>1.175</v>
      </c>
      <c r="T247" s="68">
        <v>2.0499999999999998</v>
      </c>
      <c r="U247" s="76">
        <f t="shared" ref="U247:U268" si="53">S247/T247</f>
        <v>0.57317073170731714</v>
      </c>
      <c r="V247" s="68">
        <v>1.5</v>
      </c>
      <c r="W247" s="77">
        <v>0.33333333333333331</v>
      </c>
      <c r="X247" s="68">
        <v>25.1</v>
      </c>
      <c r="Y247" s="68">
        <v>3.7</v>
      </c>
      <c r="Z247" s="320">
        <v>3.1972879334262525</v>
      </c>
      <c r="AA247" s="321">
        <v>0.48441968065479757</v>
      </c>
      <c r="AB247" s="216">
        <v>25.7</v>
      </c>
      <c r="AC247" s="216">
        <v>40.5</v>
      </c>
      <c r="AD247" s="68" t="s">
        <v>763</v>
      </c>
      <c r="AE247" s="68" t="s">
        <v>763</v>
      </c>
      <c r="AF247" s="68" t="s">
        <v>763</v>
      </c>
      <c r="AG247" s="68" t="s">
        <v>763</v>
      </c>
      <c r="AH247" s="68" t="s">
        <v>763</v>
      </c>
      <c r="AI247" s="68" t="s">
        <v>763</v>
      </c>
      <c r="AJ247" s="72" t="s">
        <v>763</v>
      </c>
      <c r="AK247" s="72" t="s">
        <v>763</v>
      </c>
      <c r="AL247" s="72" t="s">
        <v>763</v>
      </c>
      <c r="AM247" s="68" t="s">
        <v>763</v>
      </c>
      <c r="AN247" s="68" t="s">
        <v>763</v>
      </c>
      <c r="AO247" s="68" t="s">
        <v>763</v>
      </c>
      <c r="AP247" s="68" t="s">
        <v>763</v>
      </c>
      <c r="AQ247" s="68" t="s">
        <v>763</v>
      </c>
      <c r="AR247" s="68" t="s">
        <v>763</v>
      </c>
    </row>
    <row r="248" spans="1:48" x14ac:dyDescent="0.2">
      <c r="A248" t="s">
        <v>756</v>
      </c>
      <c r="B248" t="s">
        <v>627</v>
      </c>
      <c r="C248" t="s">
        <v>757</v>
      </c>
      <c r="E248" s="167">
        <v>43326</v>
      </c>
      <c r="F248" t="s">
        <v>786</v>
      </c>
      <c r="G248" t="s">
        <v>811</v>
      </c>
      <c r="H248">
        <v>1</v>
      </c>
      <c r="I248" t="s">
        <v>760</v>
      </c>
      <c r="J248" t="s">
        <v>761</v>
      </c>
      <c r="K248">
        <v>5</v>
      </c>
      <c r="L248">
        <v>3</v>
      </c>
      <c r="M248" t="s">
        <v>820</v>
      </c>
      <c r="N248" t="s">
        <v>836</v>
      </c>
      <c r="O248" s="68">
        <v>24.9</v>
      </c>
      <c r="P248" s="68">
        <v>8.26</v>
      </c>
      <c r="Q248" s="68">
        <v>1</v>
      </c>
      <c r="R248" s="68">
        <v>0.95</v>
      </c>
      <c r="S248" s="68">
        <f t="shared" si="52"/>
        <v>0.97499999999999998</v>
      </c>
      <c r="T248" s="68">
        <v>1.25</v>
      </c>
      <c r="U248" s="76">
        <f t="shared" si="53"/>
        <v>0.78</v>
      </c>
      <c r="V248" s="68">
        <v>0.15</v>
      </c>
      <c r="W248" s="77">
        <v>0.28958333333333336</v>
      </c>
      <c r="X248" s="68">
        <v>24.6</v>
      </c>
      <c r="Y248" s="68">
        <v>5.03</v>
      </c>
      <c r="Z248" s="320">
        <v>4.3666650420639384</v>
      </c>
      <c r="AA248" s="321">
        <v>0.66159148917698563</v>
      </c>
      <c r="AB248" s="216">
        <v>24.8</v>
      </c>
      <c r="AC248" s="216">
        <v>39.200000000000003</v>
      </c>
      <c r="AD248" s="68" t="s">
        <v>763</v>
      </c>
      <c r="AE248" s="68" t="s">
        <v>763</v>
      </c>
      <c r="AF248" s="68" t="s">
        <v>763</v>
      </c>
      <c r="AG248" s="68" t="s">
        <v>763</v>
      </c>
      <c r="AH248" s="68" t="s">
        <v>763</v>
      </c>
      <c r="AI248" s="68" t="s">
        <v>763</v>
      </c>
      <c r="AJ248" s="72" t="s">
        <v>763</v>
      </c>
      <c r="AK248" s="72" t="s">
        <v>763</v>
      </c>
      <c r="AL248" s="72" t="s">
        <v>763</v>
      </c>
      <c r="AM248" s="68" t="s">
        <v>763</v>
      </c>
      <c r="AN248" s="68" t="s">
        <v>763</v>
      </c>
      <c r="AO248" s="68" t="s">
        <v>763</v>
      </c>
      <c r="AP248" s="68" t="s">
        <v>763</v>
      </c>
      <c r="AQ248" s="68" t="s">
        <v>763</v>
      </c>
      <c r="AR248" s="68" t="s">
        <v>763</v>
      </c>
    </row>
    <row r="249" spans="1:48" x14ac:dyDescent="0.2">
      <c r="A249" t="s">
        <v>756</v>
      </c>
      <c r="B249" t="s">
        <v>627</v>
      </c>
      <c r="C249" t="s">
        <v>764</v>
      </c>
      <c r="E249" s="167">
        <v>43326</v>
      </c>
      <c r="F249" t="s">
        <v>786</v>
      </c>
      <c r="G249" t="s">
        <v>811</v>
      </c>
      <c r="H249">
        <v>1</v>
      </c>
      <c r="I249" t="s">
        <v>760</v>
      </c>
      <c r="J249" t="s">
        <v>761</v>
      </c>
      <c r="K249">
        <v>5</v>
      </c>
      <c r="L249">
        <v>3</v>
      </c>
      <c r="M249" t="s">
        <v>820</v>
      </c>
      <c r="N249" t="s">
        <v>836</v>
      </c>
      <c r="O249" s="68">
        <v>24.9</v>
      </c>
      <c r="P249" s="68">
        <v>8.26</v>
      </c>
      <c r="Q249" s="68">
        <v>1</v>
      </c>
      <c r="R249" s="68">
        <v>0.95</v>
      </c>
      <c r="S249" s="68">
        <f t="shared" si="52"/>
        <v>0.97499999999999998</v>
      </c>
      <c r="T249" s="68">
        <v>1.25</v>
      </c>
      <c r="U249" s="76">
        <f t="shared" si="53"/>
        <v>0.78</v>
      </c>
      <c r="V249" s="68">
        <v>0.6</v>
      </c>
      <c r="W249" s="77">
        <v>0.28958333333333336</v>
      </c>
      <c r="X249" s="68">
        <v>25.1</v>
      </c>
      <c r="Y249" s="68">
        <v>4.78</v>
      </c>
      <c r="Z249" s="320">
        <v>4.1211729430185127</v>
      </c>
      <c r="AA249" s="321">
        <v>0.62439708983009168</v>
      </c>
      <c r="AB249" s="216">
        <v>26.1</v>
      </c>
      <c r="AC249" s="216">
        <v>41.4</v>
      </c>
      <c r="AD249" s="72">
        <v>0.17530120481927711</v>
      </c>
      <c r="AE249" s="72">
        <v>8.0595021530380784E-3</v>
      </c>
      <c r="AF249" s="72">
        <v>0.19178532311062432</v>
      </c>
      <c r="AG249" s="75">
        <f>AE249+AF249</f>
        <v>0.1998448252636624</v>
      </c>
      <c r="AH249" s="75">
        <f>AI249-AG249</f>
        <v>18.15805517473634</v>
      </c>
      <c r="AI249" s="75">
        <v>18.357900000000001</v>
      </c>
      <c r="AJ249" s="72">
        <v>195.18141884071781</v>
      </c>
      <c r="AK249" s="72">
        <v>33.333887389807494</v>
      </c>
      <c r="AL249" s="72">
        <v>5.8553452394633831</v>
      </c>
      <c r="AM249" s="322">
        <f>AK249+AH249</f>
        <v>51.491942564543834</v>
      </c>
      <c r="AN249" s="322">
        <f>AH249+AF249+AE249+AK249</f>
        <v>51.691787389807502</v>
      </c>
      <c r="AO249" s="72">
        <v>23.383291139240505</v>
      </c>
      <c r="AP249" s="72">
        <v>14.402415527426159</v>
      </c>
      <c r="AQ249" s="72">
        <v>0.61883958782405135</v>
      </c>
      <c r="AR249" s="72">
        <f>AO249+AP249</f>
        <v>37.785706666666663</v>
      </c>
    </row>
    <row r="250" spans="1:48" x14ac:dyDescent="0.2">
      <c r="A250" t="s">
        <v>756</v>
      </c>
      <c r="B250" t="s">
        <v>627</v>
      </c>
      <c r="C250" t="s">
        <v>765</v>
      </c>
      <c r="E250" s="167">
        <v>43326</v>
      </c>
      <c r="F250" t="s">
        <v>786</v>
      </c>
      <c r="G250" t="s">
        <v>811</v>
      </c>
      <c r="H250">
        <v>1</v>
      </c>
      <c r="I250" t="s">
        <v>760</v>
      </c>
      <c r="J250" t="s">
        <v>761</v>
      </c>
      <c r="K250">
        <v>5</v>
      </c>
      <c r="L250">
        <v>3</v>
      </c>
      <c r="M250" t="s">
        <v>820</v>
      </c>
      <c r="N250" t="s">
        <v>836</v>
      </c>
      <c r="O250" s="68">
        <v>24.9</v>
      </c>
      <c r="P250" s="68">
        <v>8.26</v>
      </c>
      <c r="Q250" s="68">
        <v>1</v>
      </c>
      <c r="R250" s="68">
        <v>0.95</v>
      </c>
      <c r="S250" s="68">
        <f t="shared" si="52"/>
        <v>0.97499999999999998</v>
      </c>
      <c r="T250" s="68">
        <v>1.25</v>
      </c>
      <c r="U250" s="76">
        <f t="shared" si="53"/>
        <v>0.78</v>
      </c>
      <c r="V250" s="68">
        <v>1</v>
      </c>
      <c r="W250" s="77">
        <v>0.28958333333333336</v>
      </c>
      <c r="X250" s="68">
        <v>25.2</v>
      </c>
      <c r="Y250" s="68">
        <v>1.64</v>
      </c>
      <c r="Z250" s="320">
        <v>1.4076992066997673</v>
      </c>
      <c r="AA250" s="321">
        <v>0.21327988419133787</v>
      </c>
      <c r="AB250" s="216">
        <v>26.9</v>
      </c>
      <c r="AC250" s="216">
        <v>42.2</v>
      </c>
      <c r="AD250" s="68" t="s">
        <v>763</v>
      </c>
      <c r="AE250" s="68" t="s">
        <v>763</v>
      </c>
      <c r="AF250" s="68" t="s">
        <v>763</v>
      </c>
      <c r="AG250" s="68" t="s">
        <v>763</v>
      </c>
      <c r="AH250" s="68" t="s">
        <v>763</v>
      </c>
      <c r="AI250" s="68" t="s">
        <v>763</v>
      </c>
      <c r="AJ250" s="72" t="s">
        <v>763</v>
      </c>
      <c r="AK250" s="72" t="s">
        <v>763</v>
      </c>
      <c r="AL250" s="72" t="s">
        <v>763</v>
      </c>
      <c r="AM250" s="68" t="s">
        <v>763</v>
      </c>
      <c r="AN250" s="68" t="s">
        <v>763</v>
      </c>
      <c r="AO250" s="68" t="s">
        <v>763</v>
      </c>
      <c r="AP250" s="68" t="s">
        <v>763</v>
      </c>
      <c r="AQ250" s="68" t="s">
        <v>763</v>
      </c>
      <c r="AR250" s="68" t="s">
        <v>763</v>
      </c>
    </row>
    <row r="251" spans="1:48" x14ac:dyDescent="0.2">
      <c r="A251" t="s">
        <v>756</v>
      </c>
      <c r="B251" t="s">
        <v>301</v>
      </c>
      <c r="C251" t="s">
        <v>757</v>
      </c>
      <c r="E251" s="167">
        <v>43326</v>
      </c>
      <c r="F251" t="s">
        <v>786</v>
      </c>
      <c r="G251" t="s">
        <v>811</v>
      </c>
      <c r="H251">
        <v>2</v>
      </c>
      <c r="I251" t="s">
        <v>760</v>
      </c>
      <c r="J251" t="s">
        <v>761</v>
      </c>
      <c r="K251">
        <v>2</v>
      </c>
      <c r="L251">
        <v>3</v>
      </c>
      <c r="M251" t="s">
        <v>820</v>
      </c>
      <c r="N251" t="s">
        <v>837</v>
      </c>
      <c r="O251" s="68" t="s">
        <v>761</v>
      </c>
      <c r="P251" s="68" t="s">
        <v>761</v>
      </c>
      <c r="Q251" s="68">
        <v>0.95</v>
      </c>
      <c r="R251" s="68">
        <v>0.95</v>
      </c>
      <c r="S251" s="68">
        <f t="shared" si="52"/>
        <v>0.95</v>
      </c>
      <c r="T251" s="68">
        <v>0.95</v>
      </c>
      <c r="U251" s="76">
        <f t="shared" si="53"/>
        <v>1</v>
      </c>
      <c r="V251" s="68">
        <v>0.15</v>
      </c>
      <c r="W251" s="77">
        <v>0.31597222222222221</v>
      </c>
      <c r="X251" s="68">
        <v>24.8</v>
      </c>
      <c r="Y251" s="68">
        <v>5.54</v>
      </c>
      <c r="Z251" s="320">
        <v>4.8076434191988842</v>
      </c>
      <c r="AA251" s="321">
        <v>0.72840392805497711</v>
      </c>
      <c r="AB251" s="216">
        <v>24.9</v>
      </c>
      <c r="AC251" s="216">
        <v>39.5</v>
      </c>
      <c r="AD251" s="68" t="s">
        <v>763</v>
      </c>
      <c r="AE251" s="68" t="s">
        <v>763</v>
      </c>
      <c r="AF251" s="68" t="s">
        <v>763</v>
      </c>
      <c r="AG251" s="68" t="s">
        <v>763</v>
      </c>
      <c r="AH251" s="68" t="s">
        <v>763</v>
      </c>
      <c r="AI251" s="68" t="s">
        <v>763</v>
      </c>
      <c r="AJ251" s="72" t="s">
        <v>763</v>
      </c>
      <c r="AK251" s="72" t="s">
        <v>763</v>
      </c>
      <c r="AL251" s="72" t="s">
        <v>763</v>
      </c>
      <c r="AM251" s="68" t="s">
        <v>763</v>
      </c>
      <c r="AN251" s="68" t="s">
        <v>763</v>
      </c>
      <c r="AO251" s="68" t="s">
        <v>763</v>
      </c>
      <c r="AP251" s="68" t="s">
        <v>763</v>
      </c>
      <c r="AQ251" s="68" t="s">
        <v>763</v>
      </c>
      <c r="AR251" s="68" t="s">
        <v>763</v>
      </c>
    </row>
    <row r="252" spans="1:48" x14ac:dyDescent="0.2">
      <c r="A252" t="s">
        <v>756</v>
      </c>
      <c r="B252" t="s">
        <v>301</v>
      </c>
      <c r="C252" t="s">
        <v>764</v>
      </c>
      <c r="E252" s="167">
        <v>43326</v>
      </c>
      <c r="F252" t="s">
        <v>786</v>
      </c>
      <c r="G252" t="s">
        <v>811</v>
      </c>
      <c r="H252">
        <v>2</v>
      </c>
      <c r="I252" t="s">
        <v>760</v>
      </c>
      <c r="J252" t="s">
        <v>761</v>
      </c>
      <c r="K252">
        <v>2</v>
      </c>
      <c r="L252">
        <v>3</v>
      </c>
      <c r="M252" t="s">
        <v>820</v>
      </c>
      <c r="N252" t="s">
        <v>837</v>
      </c>
      <c r="O252" s="68" t="s">
        <v>761</v>
      </c>
      <c r="P252" s="68" t="s">
        <v>761</v>
      </c>
      <c r="Q252" s="68">
        <v>0.95</v>
      </c>
      <c r="R252" s="68">
        <v>0.95</v>
      </c>
      <c r="S252" s="68">
        <f t="shared" si="52"/>
        <v>0.95</v>
      </c>
      <c r="T252" s="68">
        <v>0.95</v>
      </c>
      <c r="U252" s="76">
        <f t="shared" si="53"/>
        <v>1</v>
      </c>
      <c r="V252" s="68">
        <v>0.5</v>
      </c>
      <c r="W252" s="77">
        <v>0.31597222222222221</v>
      </c>
      <c r="X252" s="68">
        <v>25</v>
      </c>
      <c r="Y252" s="68">
        <v>4.66</v>
      </c>
      <c r="Z252" s="320">
        <v>4.0036053204796103</v>
      </c>
      <c r="AA252" s="321">
        <v>0.60658447133857896</v>
      </c>
      <c r="AB252" s="216">
        <v>26.7</v>
      </c>
      <c r="AC252" s="216">
        <v>41.9</v>
      </c>
      <c r="AD252" s="72">
        <v>0.28734939759036143</v>
      </c>
      <c r="AE252" s="72">
        <v>5.6761922306398871E-2</v>
      </c>
      <c r="AF252" s="72">
        <v>0.10427163198247537</v>
      </c>
      <c r="AG252" s="75">
        <f>AE252+AF252</f>
        <v>0.16103355428887423</v>
      </c>
      <c r="AH252" s="75">
        <f>AI252-AG252</f>
        <v>12.683468996731534</v>
      </c>
      <c r="AI252" s="75">
        <v>12.844502551020408</v>
      </c>
      <c r="AJ252" s="72">
        <v>135.03559032236757</v>
      </c>
      <c r="AK252" s="72">
        <v>21.489118243255554</v>
      </c>
      <c r="AL252" s="72">
        <v>6.2839055932296821</v>
      </c>
      <c r="AM252" s="322">
        <f>AK252+AH252</f>
        <v>34.172587239987088</v>
      </c>
      <c r="AN252" s="322">
        <f>AH252+AF252+AE252+AK252</f>
        <v>34.333620794275959</v>
      </c>
      <c r="AO252" s="72">
        <v>19.286683544303798</v>
      </c>
      <c r="AP252" s="72">
        <v>13.451223122362869</v>
      </c>
      <c r="AQ252" s="72">
        <v>0.58912390888881305</v>
      </c>
      <c r="AR252" s="72">
        <f>AO252+AP252</f>
        <v>32.737906666666667</v>
      </c>
    </row>
    <row r="253" spans="1:48" x14ac:dyDescent="0.2">
      <c r="A253" t="s">
        <v>756</v>
      </c>
      <c r="B253" t="s">
        <v>301</v>
      </c>
      <c r="C253" t="s">
        <v>765</v>
      </c>
      <c r="E253" s="167">
        <v>43326</v>
      </c>
      <c r="F253" t="s">
        <v>786</v>
      </c>
      <c r="G253" t="s">
        <v>811</v>
      </c>
      <c r="H253">
        <v>2</v>
      </c>
      <c r="I253" t="s">
        <v>760</v>
      </c>
      <c r="J253" t="s">
        <v>761</v>
      </c>
      <c r="K253">
        <v>2</v>
      </c>
      <c r="L253">
        <v>3</v>
      </c>
      <c r="M253" t="s">
        <v>820</v>
      </c>
      <c r="N253" t="s">
        <v>837</v>
      </c>
      <c r="O253" s="68" t="s">
        <v>761</v>
      </c>
      <c r="P253" s="68" t="s">
        <v>761</v>
      </c>
      <c r="Q253" s="68">
        <v>0.95</v>
      </c>
      <c r="R253" s="68">
        <v>0.95</v>
      </c>
      <c r="S253" s="68">
        <f t="shared" si="52"/>
        <v>0.95</v>
      </c>
      <c r="T253" s="68">
        <v>0.95</v>
      </c>
      <c r="U253" s="76">
        <f t="shared" si="53"/>
        <v>1</v>
      </c>
      <c r="V253" s="68">
        <v>0.8</v>
      </c>
      <c r="W253" s="77">
        <v>0.31597222222222221</v>
      </c>
      <c r="X253" s="68">
        <v>25.2</v>
      </c>
      <c r="Y253" s="68">
        <v>4.46</v>
      </c>
      <c r="Z253" s="320">
        <v>3.8260820729350549</v>
      </c>
      <c r="AA253" s="321">
        <v>0.57968800262042319</v>
      </c>
      <c r="AB253" s="216">
        <v>27</v>
      </c>
      <c r="AC253" s="216">
        <v>42.4</v>
      </c>
      <c r="AD253" s="68" t="s">
        <v>763</v>
      </c>
      <c r="AE253" s="68" t="s">
        <v>763</v>
      </c>
      <c r="AF253" s="68" t="s">
        <v>763</v>
      </c>
      <c r="AG253" s="68" t="s">
        <v>763</v>
      </c>
      <c r="AH253" s="68" t="s">
        <v>763</v>
      </c>
      <c r="AI253" s="68" t="s">
        <v>763</v>
      </c>
      <c r="AJ253" s="72" t="s">
        <v>763</v>
      </c>
      <c r="AK253" s="72" t="s">
        <v>763</v>
      </c>
      <c r="AL253" s="72" t="s">
        <v>763</v>
      </c>
      <c r="AM253" s="68" t="s">
        <v>763</v>
      </c>
      <c r="AN253" s="68" t="s">
        <v>763</v>
      </c>
      <c r="AO253" s="68" t="s">
        <v>763</v>
      </c>
      <c r="AP253" s="68" t="s">
        <v>763</v>
      </c>
      <c r="AQ253" s="68" t="s">
        <v>763</v>
      </c>
      <c r="AR253" s="68" t="s">
        <v>763</v>
      </c>
    </row>
    <row r="254" spans="1:48" x14ac:dyDescent="0.2">
      <c r="A254" t="s">
        <v>756</v>
      </c>
      <c r="B254" t="s">
        <v>303</v>
      </c>
      <c r="C254" t="s">
        <v>757</v>
      </c>
      <c r="E254" s="167">
        <v>43326</v>
      </c>
      <c r="F254" t="s">
        <v>777</v>
      </c>
      <c r="G254" t="s">
        <v>838</v>
      </c>
      <c r="H254">
        <v>1</v>
      </c>
      <c r="I254" t="s">
        <v>760</v>
      </c>
      <c r="J254" s="326">
        <v>0.41388888888888892</v>
      </c>
      <c r="K254">
        <v>5</v>
      </c>
      <c r="L254">
        <v>3</v>
      </c>
      <c r="M254" t="s">
        <v>757</v>
      </c>
      <c r="N254" t="s">
        <v>774</v>
      </c>
      <c r="O254" s="68">
        <v>23.2</v>
      </c>
      <c r="P254" s="68">
        <v>8.9499999999999993</v>
      </c>
      <c r="Q254" s="68">
        <v>1.3</v>
      </c>
      <c r="R254" s="68">
        <v>1.3</v>
      </c>
      <c r="S254" s="68">
        <f t="shared" si="52"/>
        <v>1.3</v>
      </c>
      <c r="T254" s="68">
        <v>1.3</v>
      </c>
      <c r="U254" s="76">
        <f t="shared" si="53"/>
        <v>1</v>
      </c>
      <c r="V254" s="68">
        <v>0.15</v>
      </c>
      <c r="W254" s="77">
        <v>0.26666666666666666</v>
      </c>
      <c r="X254" s="68">
        <v>24.8</v>
      </c>
      <c r="Y254" s="68">
        <v>8.0500000000000007</v>
      </c>
      <c r="Z254" s="320">
        <v>6.832406437730552</v>
      </c>
      <c r="AA254" s="321">
        <v>0.99400000000000011</v>
      </c>
      <c r="AB254" s="216">
        <v>28.8</v>
      </c>
      <c r="AC254" s="216">
        <v>44.9</v>
      </c>
      <c r="AD254" s="68" t="s">
        <v>763</v>
      </c>
      <c r="AE254" s="68" t="s">
        <v>763</v>
      </c>
      <c r="AF254" s="68" t="s">
        <v>763</v>
      </c>
      <c r="AG254" s="68" t="s">
        <v>763</v>
      </c>
      <c r="AH254" s="68" t="s">
        <v>763</v>
      </c>
      <c r="AI254" s="68" t="s">
        <v>763</v>
      </c>
      <c r="AJ254" s="72" t="s">
        <v>763</v>
      </c>
      <c r="AK254" s="72" t="s">
        <v>763</v>
      </c>
      <c r="AL254" s="72" t="s">
        <v>763</v>
      </c>
      <c r="AM254" s="68" t="s">
        <v>763</v>
      </c>
      <c r="AN254" s="68" t="s">
        <v>763</v>
      </c>
      <c r="AO254" s="68" t="s">
        <v>763</v>
      </c>
      <c r="AP254" s="68" t="s">
        <v>763</v>
      </c>
      <c r="AQ254" s="68" t="s">
        <v>763</v>
      </c>
      <c r="AR254" s="68" t="s">
        <v>763</v>
      </c>
      <c r="AV254" s="328"/>
    </row>
    <row r="255" spans="1:48" x14ac:dyDescent="0.2">
      <c r="A255" t="s">
        <v>756</v>
      </c>
      <c r="B255" t="s">
        <v>303</v>
      </c>
      <c r="C255" t="s">
        <v>764</v>
      </c>
      <c r="E255" s="167">
        <v>43326</v>
      </c>
      <c r="F255" t="s">
        <v>777</v>
      </c>
      <c r="G255" t="s">
        <v>838</v>
      </c>
      <c r="H255">
        <v>1</v>
      </c>
      <c r="I255" t="s">
        <v>760</v>
      </c>
      <c r="J255" s="326">
        <v>0.41388888888888892</v>
      </c>
      <c r="K255">
        <v>5</v>
      </c>
      <c r="L255">
        <v>3</v>
      </c>
      <c r="M255" t="s">
        <v>757</v>
      </c>
      <c r="N255" t="s">
        <v>774</v>
      </c>
      <c r="O255" s="68">
        <v>23.2</v>
      </c>
      <c r="P255" s="68">
        <v>8.9499999999999993</v>
      </c>
      <c r="Q255" s="68">
        <v>1.3</v>
      </c>
      <c r="R255" s="68">
        <v>1.3</v>
      </c>
      <c r="S255" s="68">
        <f t="shared" si="52"/>
        <v>1.3</v>
      </c>
      <c r="T255" s="68">
        <v>1.3</v>
      </c>
      <c r="U255" s="76">
        <f t="shared" si="53"/>
        <v>1</v>
      </c>
      <c r="V255" s="68">
        <v>0.65</v>
      </c>
      <c r="W255" s="77">
        <v>0.26944444444444443</v>
      </c>
      <c r="X255" s="68">
        <v>25.1</v>
      </c>
      <c r="Y255" s="68">
        <v>8.99</v>
      </c>
      <c r="Z255" s="320">
        <v>7.6112499524437016</v>
      </c>
      <c r="AA255" s="321">
        <v>0.98099999999999998</v>
      </c>
      <c r="AB255" s="216">
        <v>29.3</v>
      </c>
      <c r="AC255" s="216">
        <v>45.5</v>
      </c>
      <c r="AD255" s="72">
        <v>0.71988670614261552</v>
      </c>
      <c r="AE255" s="72">
        <v>3.1737168121214903</v>
      </c>
      <c r="AF255" s="72">
        <v>0.48970427163198255</v>
      </c>
      <c r="AG255" s="75">
        <f>AE255+AF255</f>
        <v>3.6634210837534726</v>
      </c>
      <c r="AH255" s="75">
        <f>AI255-AG255</f>
        <v>18.359971773389386</v>
      </c>
      <c r="AI255" s="75">
        <v>22.023392857142859</v>
      </c>
      <c r="AJ255" s="72">
        <v>76.064355779629196</v>
      </c>
      <c r="AK255" s="72">
        <v>8.3252305202615524</v>
      </c>
      <c r="AL255" s="72">
        <v>9.1366065593628143</v>
      </c>
      <c r="AM255" s="322">
        <f>AK255+AH255</f>
        <v>26.685202293650939</v>
      </c>
      <c r="AN255" s="322">
        <f>AH255+AF255+AE255+AK255</f>
        <v>30.348623377404412</v>
      </c>
      <c r="AO255" s="72">
        <v>4.7612489451476794</v>
      </c>
      <c r="AP255" s="72">
        <v>8.3304132770745429</v>
      </c>
      <c r="AQ255" s="72">
        <v>0.36368559349673546</v>
      </c>
      <c r="AR255" s="72">
        <f>AO255+AP255</f>
        <v>13.091662222222222</v>
      </c>
      <c r="AV255" s="330"/>
    </row>
    <row r="256" spans="1:48" x14ac:dyDescent="0.2">
      <c r="A256" t="s">
        <v>756</v>
      </c>
      <c r="B256" t="s">
        <v>303</v>
      </c>
      <c r="C256" t="s">
        <v>765</v>
      </c>
      <c r="E256" s="167">
        <v>43326</v>
      </c>
      <c r="F256" t="s">
        <v>777</v>
      </c>
      <c r="G256" t="s">
        <v>838</v>
      </c>
      <c r="H256">
        <v>1</v>
      </c>
      <c r="I256" t="s">
        <v>760</v>
      </c>
      <c r="J256" s="326">
        <v>0.41388888888888892</v>
      </c>
      <c r="K256">
        <v>5</v>
      </c>
      <c r="L256">
        <v>3</v>
      </c>
      <c r="M256" t="s">
        <v>757</v>
      </c>
      <c r="N256" t="s">
        <v>774</v>
      </c>
      <c r="O256" s="68">
        <v>23.2</v>
      </c>
      <c r="P256" s="68">
        <v>8.9499999999999993</v>
      </c>
      <c r="Q256" s="68">
        <v>1.3</v>
      </c>
      <c r="R256" s="68">
        <v>1.3</v>
      </c>
      <c r="S256" s="68">
        <f t="shared" si="52"/>
        <v>1.3</v>
      </c>
      <c r="T256" s="68">
        <v>1.3</v>
      </c>
      <c r="U256" s="76">
        <f t="shared" si="53"/>
        <v>1</v>
      </c>
      <c r="V256" s="68">
        <v>0.8</v>
      </c>
      <c r="W256" s="77">
        <v>0.27083333333333331</v>
      </c>
      <c r="X256" s="68">
        <v>25.2</v>
      </c>
      <c r="Y256" s="68">
        <v>8.9499999999999993</v>
      </c>
      <c r="Z256" s="320">
        <v>7.565384327882188</v>
      </c>
      <c r="AA256" s="321">
        <v>0.82900000000000007</v>
      </c>
      <c r="AB256" s="216">
        <v>29.6</v>
      </c>
      <c r="AC256" s="216">
        <v>46.1</v>
      </c>
      <c r="AD256" s="68" t="s">
        <v>763</v>
      </c>
      <c r="AE256" s="68" t="s">
        <v>763</v>
      </c>
      <c r="AF256" s="68" t="s">
        <v>763</v>
      </c>
      <c r="AG256" s="68" t="s">
        <v>763</v>
      </c>
      <c r="AH256" s="68" t="s">
        <v>763</v>
      </c>
      <c r="AI256" s="68" t="s">
        <v>763</v>
      </c>
      <c r="AJ256" s="72" t="s">
        <v>763</v>
      </c>
      <c r="AK256" s="72" t="s">
        <v>763</v>
      </c>
      <c r="AL256" s="72" t="s">
        <v>763</v>
      </c>
      <c r="AM256" s="68" t="s">
        <v>763</v>
      </c>
      <c r="AN256" s="68" t="s">
        <v>763</v>
      </c>
      <c r="AO256" s="68" t="s">
        <v>763</v>
      </c>
      <c r="AP256" s="68" t="s">
        <v>763</v>
      </c>
      <c r="AQ256" s="68" t="s">
        <v>763</v>
      </c>
      <c r="AR256" s="68" t="s">
        <v>763</v>
      </c>
      <c r="AV256" s="330"/>
    </row>
    <row r="257" spans="1:44" x14ac:dyDescent="0.2">
      <c r="A257" t="s">
        <v>756</v>
      </c>
      <c r="B257" t="s">
        <v>305</v>
      </c>
      <c r="C257" t="s">
        <v>757</v>
      </c>
      <c r="E257" s="167">
        <v>43326</v>
      </c>
      <c r="F257" t="s">
        <v>777</v>
      </c>
      <c r="G257" t="s">
        <v>838</v>
      </c>
      <c r="H257">
        <v>1</v>
      </c>
      <c r="I257" t="s">
        <v>760</v>
      </c>
      <c r="J257" s="326">
        <v>0.41388888888888892</v>
      </c>
      <c r="K257">
        <v>5</v>
      </c>
      <c r="L257">
        <v>3</v>
      </c>
      <c r="M257" t="s">
        <v>757</v>
      </c>
      <c r="N257" t="s">
        <v>774</v>
      </c>
      <c r="O257" s="68">
        <v>24.1</v>
      </c>
      <c r="P257" s="68">
        <v>8.1</v>
      </c>
      <c r="Q257" s="68">
        <v>1.5</v>
      </c>
      <c r="R257" s="68">
        <v>1.5</v>
      </c>
      <c r="S257" s="68">
        <f t="shared" si="52"/>
        <v>1.5</v>
      </c>
      <c r="T257" s="68">
        <v>1.5</v>
      </c>
      <c r="U257" s="76">
        <f t="shared" si="53"/>
        <v>1</v>
      </c>
      <c r="V257" s="68">
        <v>0.15</v>
      </c>
      <c r="W257" s="77">
        <v>0.27638888888888885</v>
      </c>
      <c r="X257" s="68">
        <v>24.7</v>
      </c>
      <c r="Y257" s="68">
        <v>8.81</v>
      </c>
      <c r="Z257" s="320">
        <v>7.6011543626987423</v>
      </c>
      <c r="AA257" s="321">
        <v>0.98099999999999998</v>
      </c>
      <c r="AB257" s="216">
        <v>25.9</v>
      </c>
      <c r="AC257" s="216">
        <v>40.799999999999997</v>
      </c>
      <c r="AD257" s="68" t="s">
        <v>763</v>
      </c>
      <c r="AE257" s="68" t="s">
        <v>763</v>
      </c>
      <c r="AF257" s="68" t="s">
        <v>763</v>
      </c>
      <c r="AG257" s="68" t="s">
        <v>763</v>
      </c>
      <c r="AH257" s="68" t="s">
        <v>763</v>
      </c>
      <c r="AI257" s="68" t="s">
        <v>763</v>
      </c>
      <c r="AJ257" s="72" t="s">
        <v>763</v>
      </c>
      <c r="AK257" s="72" t="s">
        <v>763</v>
      </c>
      <c r="AL257" s="72" t="s">
        <v>763</v>
      </c>
      <c r="AM257" s="68" t="s">
        <v>763</v>
      </c>
      <c r="AN257" s="68" t="s">
        <v>763</v>
      </c>
      <c r="AO257" s="68" t="s">
        <v>763</v>
      </c>
      <c r="AP257" s="68" t="s">
        <v>763</v>
      </c>
      <c r="AQ257" s="68" t="s">
        <v>763</v>
      </c>
      <c r="AR257" s="68" t="s">
        <v>763</v>
      </c>
    </row>
    <row r="258" spans="1:44" x14ac:dyDescent="0.2">
      <c r="A258" t="s">
        <v>756</v>
      </c>
      <c r="B258" t="s">
        <v>305</v>
      </c>
      <c r="C258" t="s">
        <v>764</v>
      </c>
      <c r="E258" s="167">
        <v>43326</v>
      </c>
      <c r="F258" t="s">
        <v>777</v>
      </c>
      <c r="G258" t="s">
        <v>838</v>
      </c>
      <c r="H258">
        <v>1</v>
      </c>
      <c r="I258" t="s">
        <v>760</v>
      </c>
      <c r="J258" s="326">
        <v>0.41388888888888892</v>
      </c>
      <c r="K258">
        <v>5</v>
      </c>
      <c r="L258">
        <v>3</v>
      </c>
      <c r="M258" t="s">
        <v>757</v>
      </c>
      <c r="N258" t="s">
        <v>774</v>
      </c>
      <c r="O258" s="68">
        <v>24.1</v>
      </c>
      <c r="P258" s="68">
        <v>8.1</v>
      </c>
      <c r="Q258" s="68">
        <v>1.5</v>
      </c>
      <c r="R258" s="68">
        <v>1.5</v>
      </c>
      <c r="S258" s="68">
        <f t="shared" si="52"/>
        <v>1.5</v>
      </c>
      <c r="T258" s="68">
        <v>1.5</v>
      </c>
      <c r="U258" s="76">
        <f t="shared" si="53"/>
        <v>1</v>
      </c>
      <c r="V258" s="68">
        <v>0.75</v>
      </c>
      <c r="W258" s="77">
        <v>0.27777777777777779</v>
      </c>
      <c r="X258" s="68">
        <v>25.1</v>
      </c>
      <c r="Y258" s="68">
        <v>9.02</v>
      </c>
      <c r="Z258" s="320">
        <v>7.6496777620973662</v>
      </c>
      <c r="AA258" s="321">
        <v>0.99099999999999999</v>
      </c>
      <c r="AB258" s="216">
        <v>29</v>
      </c>
      <c r="AC258" s="216">
        <v>45.2</v>
      </c>
      <c r="AD258" s="72">
        <v>0.71988670614261552</v>
      </c>
      <c r="AE258" s="72">
        <v>1.8587514679807486</v>
      </c>
      <c r="AF258" s="72">
        <v>0.2727820372398686</v>
      </c>
      <c r="AG258" s="75">
        <f>AE258+AF258</f>
        <v>2.1315335052206175</v>
      </c>
      <c r="AH258" s="75">
        <f>AI258-AG258</f>
        <v>16.923109351922243</v>
      </c>
      <c r="AI258" s="75">
        <v>19.054642857142859</v>
      </c>
      <c r="AJ258" s="72">
        <v>87.734555262549449</v>
      </c>
      <c r="AK258" s="72">
        <v>11.978820394228407</v>
      </c>
      <c r="AL258" s="72">
        <v>7.3241398046857267</v>
      </c>
      <c r="AM258" s="322">
        <f>AK258+AH258</f>
        <v>28.90192974615065</v>
      </c>
      <c r="AN258" s="322">
        <f>AH258+AF258+AE258+AK258</f>
        <v>31.033463251371266</v>
      </c>
      <c r="AO258" s="72">
        <v>6.2234599156118149</v>
      </c>
      <c r="AP258" s="72">
        <v>7.7751356399437421</v>
      </c>
      <c r="AQ258" s="72">
        <v>0.4445774499958276</v>
      </c>
      <c r="AR258" s="72">
        <f>AO258+AP258</f>
        <v>13.998595555555557</v>
      </c>
    </row>
    <row r="259" spans="1:44" x14ac:dyDescent="0.2">
      <c r="A259" t="s">
        <v>756</v>
      </c>
      <c r="B259" t="s">
        <v>305</v>
      </c>
      <c r="C259" t="s">
        <v>765</v>
      </c>
      <c r="E259" s="167">
        <v>43326</v>
      </c>
      <c r="F259" t="s">
        <v>777</v>
      </c>
      <c r="G259" t="s">
        <v>838</v>
      </c>
      <c r="H259">
        <v>1</v>
      </c>
      <c r="I259" t="s">
        <v>760</v>
      </c>
      <c r="J259" s="326">
        <v>0.41388888888888892</v>
      </c>
      <c r="K259">
        <v>5</v>
      </c>
      <c r="L259">
        <v>3</v>
      </c>
      <c r="M259" t="s">
        <v>757</v>
      </c>
      <c r="N259" t="s">
        <v>774</v>
      </c>
      <c r="O259" s="68">
        <v>24.1</v>
      </c>
      <c r="P259" s="68">
        <v>8.1</v>
      </c>
      <c r="Q259" s="68">
        <v>1.5</v>
      </c>
      <c r="R259" s="68">
        <v>1.5</v>
      </c>
      <c r="S259" s="68">
        <f t="shared" si="52"/>
        <v>1.5</v>
      </c>
      <c r="T259" s="68">
        <v>1.5</v>
      </c>
      <c r="U259" s="76">
        <f t="shared" si="53"/>
        <v>1</v>
      </c>
      <c r="V259" s="68">
        <v>1</v>
      </c>
      <c r="W259" s="77">
        <v>0.27916666666666667</v>
      </c>
      <c r="X259" s="68">
        <v>25.1</v>
      </c>
      <c r="Y259" s="68">
        <v>9.33</v>
      </c>
      <c r="Z259" s="320">
        <v>7.9305869070799551</v>
      </c>
      <c r="AA259" s="321">
        <v>0.99299999999999999</v>
      </c>
      <c r="AB259" s="216">
        <v>28.6</v>
      </c>
      <c r="AC259" s="216">
        <v>44.6</v>
      </c>
      <c r="AD259" s="68" t="s">
        <v>763</v>
      </c>
      <c r="AE259" s="68" t="s">
        <v>763</v>
      </c>
      <c r="AF259" s="68" t="s">
        <v>763</v>
      </c>
      <c r="AG259" s="68" t="s">
        <v>763</v>
      </c>
      <c r="AH259" s="68" t="s">
        <v>763</v>
      </c>
      <c r="AI259" s="68" t="s">
        <v>763</v>
      </c>
      <c r="AJ259" s="72" t="s">
        <v>763</v>
      </c>
      <c r="AK259" s="72" t="s">
        <v>763</v>
      </c>
      <c r="AL259" s="72" t="s">
        <v>763</v>
      </c>
      <c r="AM259" s="68" t="s">
        <v>763</v>
      </c>
      <c r="AN259" s="68" t="s">
        <v>763</v>
      </c>
      <c r="AO259" s="68" t="s">
        <v>763</v>
      </c>
      <c r="AP259" s="68" t="s">
        <v>763</v>
      </c>
      <c r="AQ259" s="68" t="s">
        <v>763</v>
      </c>
      <c r="AR259" s="68" t="s">
        <v>763</v>
      </c>
    </row>
    <row r="260" spans="1:44" x14ac:dyDescent="0.2">
      <c r="A260" t="s">
        <v>756</v>
      </c>
      <c r="B260" t="s">
        <v>307</v>
      </c>
      <c r="C260" t="s">
        <v>757</v>
      </c>
      <c r="E260" s="167">
        <v>43326</v>
      </c>
      <c r="F260" t="s">
        <v>777</v>
      </c>
      <c r="G260" t="s">
        <v>790</v>
      </c>
      <c r="H260">
        <v>1</v>
      </c>
      <c r="I260" t="s">
        <v>760</v>
      </c>
      <c r="J260" s="326">
        <v>0.41388888888888892</v>
      </c>
      <c r="K260">
        <v>2</v>
      </c>
      <c r="L260">
        <v>3</v>
      </c>
      <c r="M260" t="s">
        <v>757</v>
      </c>
      <c r="N260" t="s">
        <v>839</v>
      </c>
      <c r="O260" s="68">
        <v>24.2</v>
      </c>
      <c r="P260" s="68">
        <v>7.19</v>
      </c>
      <c r="Q260" s="68">
        <v>1.45</v>
      </c>
      <c r="R260" s="68">
        <v>1.45</v>
      </c>
      <c r="S260" s="68">
        <f t="shared" si="52"/>
        <v>1.45</v>
      </c>
      <c r="T260" s="68">
        <v>1.6</v>
      </c>
      <c r="U260" s="76">
        <f t="shared" si="53"/>
        <v>0.90624999999999989</v>
      </c>
      <c r="V260" s="68">
        <v>0.15</v>
      </c>
      <c r="W260" s="77">
        <v>0.29097222222222224</v>
      </c>
      <c r="X260" s="68">
        <v>25.1</v>
      </c>
      <c r="Y260" s="68">
        <v>8.81</v>
      </c>
      <c r="Z260" s="320">
        <v>7.5227002287883318</v>
      </c>
      <c r="AA260" s="321">
        <v>0.97599999999999998</v>
      </c>
      <c r="AB260" s="216">
        <v>27.8</v>
      </c>
      <c r="AC260" s="216">
        <v>43.4</v>
      </c>
      <c r="AD260" s="68" t="s">
        <v>763</v>
      </c>
      <c r="AE260" s="68" t="s">
        <v>763</v>
      </c>
      <c r="AF260" s="68" t="s">
        <v>763</v>
      </c>
      <c r="AG260" s="68" t="s">
        <v>763</v>
      </c>
      <c r="AH260" s="68" t="s">
        <v>763</v>
      </c>
      <c r="AI260" s="68" t="s">
        <v>763</v>
      </c>
      <c r="AJ260" s="72" t="s">
        <v>763</v>
      </c>
      <c r="AK260" s="72" t="s">
        <v>763</v>
      </c>
      <c r="AL260" s="72" t="s">
        <v>763</v>
      </c>
      <c r="AM260" s="68" t="s">
        <v>763</v>
      </c>
      <c r="AN260" s="68" t="s">
        <v>763</v>
      </c>
      <c r="AO260" s="68" t="s">
        <v>763</v>
      </c>
      <c r="AP260" s="68" t="s">
        <v>763</v>
      </c>
      <c r="AQ260" s="68" t="s">
        <v>763</v>
      </c>
      <c r="AR260" s="68" t="s">
        <v>763</v>
      </c>
    </row>
    <row r="261" spans="1:44" x14ac:dyDescent="0.2">
      <c r="A261" t="s">
        <v>756</v>
      </c>
      <c r="B261" t="s">
        <v>307</v>
      </c>
      <c r="C261" t="s">
        <v>764</v>
      </c>
      <c r="E261" s="167">
        <v>43326</v>
      </c>
      <c r="F261" t="s">
        <v>777</v>
      </c>
      <c r="G261" t="s">
        <v>790</v>
      </c>
      <c r="H261">
        <v>1</v>
      </c>
      <c r="I261" t="s">
        <v>760</v>
      </c>
      <c r="J261" s="326">
        <v>0.41388888888888892</v>
      </c>
      <c r="K261">
        <v>2</v>
      </c>
      <c r="L261">
        <v>3</v>
      </c>
      <c r="M261" t="s">
        <v>757</v>
      </c>
      <c r="N261" t="s">
        <v>839</v>
      </c>
      <c r="O261" s="68">
        <v>24.2</v>
      </c>
      <c r="P261" s="68">
        <v>7.19</v>
      </c>
      <c r="Q261" s="68">
        <v>1.45</v>
      </c>
      <c r="R261" s="68">
        <v>1.45</v>
      </c>
      <c r="S261" s="68">
        <f t="shared" si="52"/>
        <v>1.45</v>
      </c>
      <c r="T261" s="68">
        <v>1.6</v>
      </c>
      <c r="U261" s="76">
        <f t="shared" si="53"/>
        <v>0.90624999999999989</v>
      </c>
      <c r="V261" s="68">
        <v>0.8</v>
      </c>
      <c r="W261" s="77">
        <v>0.29444444444444445</v>
      </c>
      <c r="X261" s="68">
        <v>25.1</v>
      </c>
      <c r="Y261" s="68">
        <v>8</v>
      </c>
      <c r="Z261" s="320">
        <v>6.77308115901553</v>
      </c>
      <c r="AA261" s="321">
        <v>0.875</v>
      </c>
      <c r="AB261" s="216">
        <v>29.3</v>
      </c>
      <c r="AC261" s="216">
        <v>45.5</v>
      </c>
      <c r="AD261" s="72">
        <v>0.74659123357051616</v>
      </c>
      <c r="AE261" s="72">
        <v>4.0016579547286248</v>
      </c>
      <c r="AF261" s="72">
        <v>0.31281489594742612</v>
      </c>
      <c r="AG261" s="75">
        <f>AE261+AF261</f>
        <v>4.3144728506760508</v>
      </c>
      <c r="AH261" s="75">
        <f>AI261-AG261</f>
        <v>16.921292455446398</v>
      </c>
      <c r="AI261" s="75">
        <v>21.235765306122449</v>
      </c>
      <c r="AJ261" s="72">
        <v>70.346933347737405</v>
      </c>
      <c r="AK261" s="72">
        <v>9.3192568587728761</v>
      </c>
      <c r="AL261" s="72">
        <v>7.5485561149132678</v>
      </c>
      <c r="AM261" s="322">
        <f>AK261+AH261</f>
        <v>26.240549314219273</v>
      </c>
      <c r="AN261" s="322">
        <f>AH261+AF261+AE261+AK261</f>
        <v>30.555022164895327</v>
      </c>
      <c r="AO261" s="72">
        <v>7.5225316455696216</v>
      </c>
      <c r="AP261" s="72">
        <v>6.2342150210970431</v>
      </c>
      <c r="AQ261" s="72">
        <v>0.54682490183504795</v>
      </c>
      <c r="AR261" s="72">
        <f>AO261+AP261</f>
        <v>13.756746666666665</v>
      </c>
    </row>
    <row r="262" spans="1:44" x14ac:dyDescent="0.2">
      <c r="A262" t="s">
        <v>756</v>
      </c>
      <c r="B262" t="s">
        <v>307</v>
      </c>
      <c r="C262" t="s">
        <v>765</v>
      </c>
      <c r="E262" s="167">
        <v>43326</v>
      </c>
      <c r="F262" t="s">
        <v>777</v>
      </c>
      <c r="G262" t="s">
        <v>790</v>
      </c>
      <c r="H262">
        <v>1</v>
      </c>
      <c r="I262" t="s">
        <v>760</v>
      </c>
      <c r="J262" s="326">
        <v>0.41388888888888892</v>
      </c>
      <c r="K262">
        <v>2</v>
      </c>
      <c r="L262">
        <v>3</v>
      </c>
      <c r="M262" t="s">
        <v>757</v>
      </c>
      <c r="N262" t="s">
        <v>839</v>
      </c>
      <c r="O262" s="68">
        <v>24.2</v>
      </c>
      <c r="P262" s="68">
        <v>7.19</v>
      </c>
      <c r="Q262" s="68">
        <v>1.45</v>
      </c>
      <c r="R262" s="68">
        <v>1.45</v>
      </c>
      <c r="S262" s="68">
        <f t="shared" si="52"/>
        <v>1.45</v>
      </c>
      <c r="T262" s="68">
        <v>1.6</v>
      </c>
      <c r="U262" s="76">
        <f t="shared" si="53"/>
        <v>0.90624999999999989</v>
      </c>
      <c r="V262" s="68">
        <v>1.1000000000000001</v>
      </c>
      <c r="W262" s="77">
        <v>0.29652777777777778</v>
      </c>
      <c r="X262" s="68">
        <v>25.2</v>
      </c>
      <c r="Y262" s="68">
        <v>8.15</v>
      </c>
      <c r="Z262" s="320">
        <v>6.9283770774270321</v>
      </c>
      <c r="AA262" s="321">
        <v>0.878</v>
      </c>
      <c r="AB262" s="216">
        <v>28.6</v>
      </c>
      <c r="AC262" s="216">
        <v>44.6</v>
      </c>
      <c r="AD262" s="68" t="s">
        <v>763</v>
      </c>
      <c r="AE262" s="68" t="s">
        <v>763</v>
      </c>
      <c r="AF262" s="68" t="s">
        <v>763</v>
      </c>
      <c r="AG262" s="68" t="s">
        <v>763</v>
      </c>
      <c r="AH262" s="68" t="s">
        <v>763</v>
      </c>
      <c r="AI262" s="68" t="s">
        <v>763</v>
      </c>
      <c r="AJ262" s="72" t="s">
        <v>763</v>
      </c>
      <c r="AK262" s="72" t="s">
        <v>763</v>
      </c>
      <c r="AL262" s="72" t="s">
        <v>763</v>
      </c>
      <c r="AM262" s="68" t="s">
        <v>763</v>
      </c>
      <c r="AN262" s="68" t="s">
        <v>763</v>
      </c>
      <c r="AO262" s="68" t="s">
        <v>763</v>
      </c>
      <c r="AP262" s="68" t="s">
        <v>763</v>
      </c>
      <c r="AQ262" s="68" t="s">
        <v>763</v>
      </c>
      <c r="AR262" s="68" t="s">
        <v>763</v>
      </c>
    </row>
    <row r="263" spans="1:44" x14ac:dyDescent="0.2">
      <c r="A263" t="s">
        <v>756</v>
      </c>
      <c r="B263" t="s">
        <v>309</v>
      </c>
      <c r="C263" t="s">
        <v>757</v>
      </c>
      <c r="E263" s="167">
        <v>43326</v>
      </c>
      <c r="F263" t="s">
        <v>777</v>
      </c>
      <c r="G263" t="s">
        <v>790</v>
      </c>
      <c r="H263">
        <v>5</v>
      </c>
      <c r="I263" t="s">
        <v>760</v>
      </c>
      <c r="J263" s="326">
        <v>0.41388888888888892</v>
      </c>
      <c r="K263">
        <v>2</v>
      </c>
      <c r="L263">
        <v>3</v>
      </c>
      <c r="M263" t="s">
        <v>757</v>
      </c>
      <c r="N263" t="s">
        <v>774</v>
      </c>
      <c r="O263" s="68">
        <v>24.8</v>
      </c>
      <c r="P263" s="68">
        <v>7.38</v>
      </c>
      <c r="Q263" s="68">
        <v>1.5</v>
      </c>
      <c r="R263" s="68">
        <v>1.5</v>
      </c>
      <c r="S263" s="68">
        <f t="shared" si="52"/>
        <v>1.5</v>
      </c>
      <c r="T263" s="68">
        <v>1.5</v>
      </c>
      <c r="U263" s="76">
        <f t="shared" si="53"/>
        <v>1</v>
      </c>
      <c r="V263" s="68">
        <v>0.15</v>
      </c>
      <c r="W263" s="77">
        <v>0.31388888888888888</v>
      </c>
      <c r="X263" s="68">
        <v>25.2</v>
      </c>
      <c r="Y263" s="68">
        <v>8.0500000000000007</v>
      </c>
      <c r="Z263" s="320">
        <v>6.7891821635654654</v>
      </c>
      <c r="AA263" s="321">
        <v>0.93200000000000005</v>
      </c>
      <c r="AB263" s="216">
        <v>30</v>
      </c>
      <c r="AC263" s="216">
        <v>46.5</v>
      </c>
      <c r="AD263" s="68" t="s">
        <v>763</v>
      </c>
      <c r="AE263" s="68" t="s">
        <v>763</v>
      </c>
      <c r="AF263" s="68" t="s">
        <v>763</v>
      </c>
      <c r="AG263" s="68" t="s">
        <v>763</v>
      </c>
      <c r="AH263" s="68" t="s">
        <v>763</v>
      </c>
      <c r="AI263" s="68" t="s">
        <v>763</v>
      </c>
      <c r="AJ263" s="72" t="s">
        <v>763</v>
      </c>
      <c r="AK263" s="72" t="s">
        <v>763</v>
      </c>
      <c r="AL263" s="72" t="s">
        <v>763</v>
      </c>
      <c r="AM263" s="68" t="s">
        <v>763</v>
      </c>
      <c r="AN263" s="68" t="s">
        <v>763</v>
      </c>
      <c r="AO263" s="68" t="s">
        <v>763</v>
      </c>
      <c r="AP263" s="68" t="s">
        <v>763</v>
      </c>
      <c r="AQ263" s="68" t="s">
        <v>763</v>
      </c>
      <c r="AR263" s="68" t="s">
        <v>763</v>
      </c>
    </row>
    <row r="264" spans="1:44" x14ac:dyDescent="0.2">
      <c r="A264" t="s">
        <v>756</v>
      </c>
      <c r="B264" t="s">
        <v>309</v>
      </c>
      <c r="C264" t="s">
        <v>764</v>
      </c>
      <c r="E264" s="167">
        <v>43326</v>
      </c>
      <c r="F264" t="s">
        <v>777</v>
      </c>
      <c r="G264" t="s">
        <v>790</v>
      </c>
      <c r="H264">
        <v>5</v>
      </c>
      <c r="I264" t="s">
        <v>760</v>
      </c>
      <c r="J264" s="326">
        <v>0.41388888888888892</v>
      </c>
      <c r="K264">
        <v>2</v>
      </c>
      <c r="L264">
        <v>3</v>
      </c>
      <c r="M264" t="s">
        <v>757</v>
      </c>
      <c r="N264" t="s">
        <v>774</v>
      </c>
      <c r="O264" s="68">
        <v>24.8</v>
      </c>
      <c r="P264" s="68">
        <v>7.38</v>
      </c>
      <c r="Q264" s="68">
        <v>1.5</v>
      </c>
      <c r="R264" s="68">
        <v>1.5</v>
      </c>
      <c r="S264" s="68">
        <f t="shared" si="52"/>
        <v>1.5</v>
      </c>
      <c r="T264" s="68">
        <v>1.5</v>
      </c>
      <c r="U264" s="76">
        <f t="shared" si="53"/>
        <v>1</v>
      </c>
      <c r="V264" s="68">
        <v>0.75</v>
      </c>
      <c r="W264" s="77">
        <v>0.31597222222222221</v>
      </c>
      <c r="X264" s="68">
        <v>25.2</v>
      </c>
      <c r="Y264" s="68">
        <v>8.02</v>
      </c>
      <c r="Z264" s="320">
        <v>6.7638808635770218</v>
      </c>
      <c r="AA264" s="321">
        <v>0.92852670807453408</v>
      </c>
      <c r="AB264" s="216">
        <v>30</v>
      </c>
      <c r="AC264" s="216">
        <v>46.6</v>
      </c>
      <c r="AD264" s="72">
        <v>0.82670481585421807</v>
      </c>
      <c r="AE264" s="72">
        <v>0.93340548506689336</v>
      </c>
      <c r="AF264" s="72">
        <v>0.31188389923329685</v>
      </c>
      <c r="AG264" s="75">
        <f>AE264+AF264</f>
        <v>1.2452893843001902</v>
      </c>
      <c r="AH264" s="75">
        <f>AI264-AG264</f>
        <v>23.62568000345491</v>
      </c>
      <c r="AI264" s="75">
        <v>24.8709693877551</v>
      </c>
      <c r="AJ264" s="72">
        <v>65.868764502463108</v>
      </c>
      <c r="AK264" s="72">
        <v>8.1200899377931108</v>
      </c>
      <c r="AL264" s="72">
        <v>8.1118269633802864</v>
      </c>
      <c r="AM264" s="322">
        <f>AK264+AH264</f>
        <v>31.745769941248021</v>
      </c>
      <c r="AN264" s="322">
        <f>AH264+AF264+AE264+AK264</f>
        <v>32.991059325548207</v>
      </c>
      <c r="AO264" s="72">
        <v>2.9818227848101264</v>
      </c>
      <c r="AP264" s="72">
        <v>4.6602838818565395</v>
      </c>
      <c r="AQ264" s="72">
        <v>0.3901833505957511</v>
      </c>
      <c r="AR264" s="72">
        <f>AO264+AP264</f>
        <v>7.6421066666666659</v>
      </c>
    </row>
    <row r="265" spans="1:44" x14ac:dyDescent="0.2">
      <c r="A265" t="s">
        <v>756</v>
      </c>
      <c r="B265" t="s">
        <v>309</v>
      </c>
      <c r="C265" t="s">
        <v>765</v>
      </c>
      <c r="E265" s="167">
        <v>43326</v>
      </c>
      <c r="F265" t="s">
        <v>777</v>
      </c>
      <c r="G265" t="s">
        <v>790</v>
      </c>
      <c r="H265">
        <v>5</v>
      </c>
      <c r="I265" t="s">
        <v>760</v>
      </c>
      <c r="J265" s="326">
        <v>0.41388888888888892</v>
      </c>
      <c r="K265">
        <v>2</v>
      </c>
      <c r="L265">
        <v>3</v>
      </c>
      <c r="M265" t="s">
        <v>757</v>
      </c>
      <c r="N265" t="s">
        <v>774</v>
      </c>
      <c r="O265" s="68">
        <v>24.8</v>
      </c>
      <c r="P265" s="68">
        <v>7.38</v>
      </c>
      <c r="Q265" s="68">
        <v>1.5</v>
      </c>
      <c r="R265" s="68">
        <v>1.5</v>
      </c>
      <c r="S265" s="68">
        <f t="shared" si="52"/>
        <v>1.5</v>
      </c>
      <c r="T265" s="68">
        <v>1.5</v>
      </c>
      <c r="U265" s="76">
        <f t="shared" si="53"/>
        <v>1</v>
      </c>
      <c r="V265" s="68">
        <v>1</v>
      </c>
      <c r="W265" s="77">
        <v>0.31736111111111115</v>
      </c>
      <c r="X265" s="68">
        <v>25.2</v>
      </c>
      <c r="Y265" s="68">
        <v>8.01</v>
      </c>
      <c r="Z265" s="320">
        <v>6.7554470969142075</v>
      </c>
      <c r="AA265" s="321">
        <v>0.92736894409937876</v>
      </c>
      <c r="AB265" s="216">
        <v>30</v>
      </c>
      <c r="AC265" s="216">
        <v>46.6</v>
      </c>
      <c r="AD265" s="68" t="s">
        <v>763</v>
      </c>
      <c r="AE265" s="68" t="s">
        <v>763</v>
      </c>
      <c r="AF265" s="68" t="s">
        <v>763</v>
      </c>
      <c r="AG265" s="68" t="s">
        <v>763</v>
      </c>
      <c r="AH265" s="68" t="s">
        <v>763</v>
      </c>
      <c r="AI265" s="68" t="s">
        <v>763</v>
      </c>
      <c r="AJ265" s="72" t="s">
        <v>763</v>
      </c>
      <c r="AK265" s="72" t="s">
        <v>763</v>
      </c>
      <c r="AL265" s="72" t="s">
        <v>763</v>
      </c>
      <c r="AM265" s="68" t="s">
        <v>763</v>
      </c>
      <c r="AN265" s="68" t="s">
        <v>763</v>
      </c>
      <c r="AO265" s="68" t="s">
        <v>763</v>
      </c>
      <c r="AP265" s="68" t="s">
        <v>763</v>
      </c>
      <c r="AQ265" s="68" t="s">
        <v>763</v>
      </c>
      <c r="AR265" s="68" t="s">
        <v>763</v>
      </c>
    </row>
    <row r="266" spans="1:44" x14ac:dyDescent="0.2">
      <c r="A266" t="s">
        <v>756</v>
      </c>
      <c r="B266" t="s">
        <v>311</v>
      </c>
      <c r="C266" t="s">
        <v>757</v>
      </c>
      <c r="E266" s="167">
        <v>43326</v>
      </c>
      <c r="F266" t="s">
        <v>792</v>
      </c>
      <c r="G266" t="s">
        <v>775</v>
      </c>
      <c r="H266">
        <v>1</v>
      </c>
      <c r="I266" t="s">
        <v>760</v>
      </c>
      <c r="J266" s="326">
        <v>0.41388888888888892</v>
      </c>
      <c r="K266">
        <v>3</v>
      </c>
      <c r="L266">
        <v>3</v>
      </c>
      <c r="M266" t="s">
        <v>757</v>
      </c>
      <c r="N266" t="s">
        <v>774</v>
      </c>
      <c r="O266" s="68">
        <v>23.71</v>
      </c>
      <c r="P266" s="68">
        <v>8.56</v>
      </c>
      <c r="Q266" s="68">
        <v>0.9</v>
      </c>
      <c r="R266" s="68">
        <v>0.9</v>
      </c>
      <c r="S266" s="68">
        <f t="shared" si="52"/>
        <v>0.9</v>
      </c>
      <c r="T266" s="68">
        <v>0.9</v>
      </c>
      <c r="U266" s="76">
        <f t="shared" si="53"/>
        <v>1</v>
      </c>
      <c r="V266" s="68">
        <v>0.15</v>
      </c>
      <c r="W266" s="77">
        <v>0.28888888888888892</v>
      </c>
      <c r="X266" s="68">
        <v>24.35</v>
      </c>
      <c r="Y266" s="68">
        <v>2.61</v>
      </c>
      <c r="Z266" s="320">
        <v>2.3109763254870481</v>
      </c>
      <c r="AA266" s="321">
        <v>0.33500000000000002</v>
      </c>
      <c r="AB266" s="216">
        <v>21.3</v>
      </c>
      <c r="AC266" s="216">
        <v>34.200000000000003</v>
      </c>
      <c r="AD266" s="68" t="s">
        <v>763</v>
      </c>
      <c r="AE266" s="68" t="s">
        <v>763</v>
      </c>
      <c r="AF266" s="68" t="s">
        <v>763</v>
      </c>
      <c r="AG266" s="68" t="s">
        <v>763</v>
      </c>
      <c r="AH266" s="68" t="s">
        <v>763</v>
      </c>
      <c r="AI266" s="68" t="s">
        <v>763</v>
      </c>
      <c r="AJ266" s="72" t="s">
        <v>763</v>
      </c>
      <c r="AK266" s="72" t="s">
        <v>763</v>
      </c>
      <c r="AL266" s="72" t="s">
        <v>763</v>
      </c>
      <c r="AM266" s="68" t="s">
        <v>763</v>
      </c>
      <c r="AN266" s="68" t="s">
        <v>763</v>
      </c>
      <c r="AO266" s="68" t="s">
        <v>763</v>
      </c>
      <c r="AP266" s="68" t="s">
        <v>763</v>
      </c>
      <c r="AQ266" s="68" t="s">
        <v>763</v>
      </c>
      <c r="AR266" s="68" t="s">
        <v>763</v>
      </c>
    </row>
    <row r="267" spans="1:44" x14ac:dyDescent="0.2">
      <c r="A267" t="s">
        <v>756</v>
      </c>
      <c r="B267" t="s">
        <v>311</v>
      </c>
      <c r="C267" t="s">
        <v>764</v>
      </c>
      <c r="E267" s="167">
        <v>43326</v>
      </c>
      <c r="F267" t="s">
        <v>792</v>
      </c>
      <c r="G267" t="s">
        <v>775</v>
      </c>
      <c r="H267">
        <v>1</v>
      </c>
      <c r="I267" t="s">
        <v>760</v>
      </c>
      <c r="J267" s="326">
        <v>0.41388888888888892</v>
      </c>
      <c r="K267">
        <v>3</v>
      </c>
      <c r="L267">
        <v>3</v>
      </c>
      <c r="M267" t="s">
        <v>757</v>
      </c>
      <c r="N267" t="s">
        <v>774</v>
      </c>
      <c r="O267" s="68">
        <v>23.71</v>
      </c>
      <c r="P267" s="68">
        <v>8.56</v>
      </c>
      <c r="Q267" s="68">
        <v>0.9</v>
      </c>
      <c r="R267" s="68">
        <v>0.9</v>
      </c>
      <c r="S267" s="68">
        <f t="shared" si="52"/>
        <v>0.9</v>
      </c>
      <c r="T267" s="68">
        <v>0.9</v>
      </c>
      <c r="U267" s="76">
        <f t="shared" si="53"/>
        <v>1</v>
      </c>
      <c r="V267" s="68">
        <v>0.45</v>
      </c>
      <c r="W267" s="77">
        <v>0.2902777777777778</v>
      </c>
      <c r="X267" s="68">
        <v>24.94</v>
      </c>
      <c r="Y267" s="68">
        <v>4.37</v>
      </c>
      <c r="Z267" s="320">
        <v>3.72019506303146</v>
      </c>
      <c r="AA267" s="321">
        <v>0.624</v>
      </c>
      <c r="AB267" s="216">
        <v>28.3</v>
      </c>
      <c r="AC267" s="216">
        <v>44.2</v>
      </c>
      <c r="AD267" s="72">
        <v>0.55965954157521181</v>
      </c>
      <c r="AE267" s="72">
        <v>1.712644207520666</v>
      </c>
      <c r="AF267" s="72">
        <v>0.40032858707557506</v>
      </c>
      <c r="AG267" s="75">
        <f>AE267+AF267</f>
        <v>2.1129727945962413</v>
      </c>
      <c r="AH267" s="75">
        <f>AI267-AG267</f>
        <v>22.152129246220081</v>
      </c>
      <c r="AI267" s="75">
        <v>24.265102040816323</v>
      </c>
      <c r="AJ267" s="72">
        <v>127.8666206775588</v>
      </c>
      <c r="AK267" s="72">
        <v>20.761462916752397</v>
      </c>
      <c r="AL267" s="72">
        <v>6.1588444509073295</v>
      </c>
      <c r="AM267" s="322">
        <f>AK267+AH267</f>
        <v>42.913592162972478</v>
      </c>
      <c r="AN267" s="322">
        <f>AH267+AF267+AE267+AK267</f>
        <v>45.026564957568716</v>
      </c>
      <c r="AO267" s="72">
        <v>8.2385316455696156</v>
      </c>
      <c r="AP267" s="72">
        <v>15.799975021097051</v>
      </c>
      <c r="AQ267" s="72">
        <v>0.34272227305174874</v>
      </c>
      <c r="AR267" s="72">
        <f>AO267+AP267</f>
        <v>24.038506666666667</v>
      </c>
    </row>
    <row r="268" spans="1:44" x14ac:dyDescent="0.2">
      <c r="A268" t="s">
        <v>756</v>
      </c>
      <c r="B268" t="s">
        <v>311</v>
      </c>
      <c r="C268" t="s">
        <v>765</v>
      </c>
      <c r="E268" s="167">
        <v>43326</v>
      </c>
      <c r="F268" t="s">
        <v>792</v>
      </c>
      <c r="G268" t="s">
        <v>775</v>
      </c>
      <c r="H268">
        <v>1</v>
      </c>
      <c r="I268" t="s">
        <v>760</v>
      </c>
      <c r="J268" s="326">
        <v>0.41388888888888892</v>
      </c>
      <c r="K268">
        <v>3</v>
      </c>
      <c r="L268">
        <v>3</v>
      </c>
      <c r="M268" t="s">
        <v>757</v>
      </c>
      <c r="N268" t="s">
        <v>774</v>
      </c>
      <c r="O268" s="68">
        <v>23.71</v>
      </c>
      <c r="P268" s="68">
        <v>8.56</v>
      </c>
      <c r="Q268" s="68">
        <v>0.9</v>
      </c>
      <c r="R268" s="68">
        <v>0.9</v>
      </c>
      <c r="S268" s="68">
        <f t="shared" si="52"/>
        <v>0.9</v>
      </c>
      <c r="T268" s="68">
        <v>0.9</v>
      </c>
      <c r="U268" s="76">
        <f t="shared" si="53"/>
        <v>1</v>
      </c>
      <c r="V268" s="68">
        <v>0.45</v>
      </c>
      <c r="W268" s="77">
        <v>0.2902777777777778</v>
      </c>
      <c r="X268" s="68">
        <v>24.94</v>
      </c>
      <c r="Y268" s="68">
        <v>4.37</v>
      </c>
      <c r="Z268" s="320">
        <v>3.72019506303146</v>
      </c>
      <c r="AA268" s="321">
        <v>0.624</v>
      </c>
      <c r="AB268" s="216">
        <v>28.3</v>
      </c>
      <c r="AC268" s="216">
        <v>44.3</v>
      </c>
      <c r="AD268" s="68" t="s">
        <v>763</v>
      </c>
      <c r="AE268" s="68" t="s">
        <v>763</v>
      </c>
      <c r="AF268" s="68" t="s">
        <v>763</v>
      </c>
      <c r="AG268" s="68" t="s">
        <v>763</v>
      </c>
      <c r="AH268" s="68" t="s">
        <v>763</v>
      </c>
      <c r="AI268" s="68" t="s">
        <v>763</v>
      </c>
      <c r="AJ268" s="72" t="s">
        <v>763</v>
      </c>
      <c r="AK268" s="72" t="s">
        <v>763</v>
      </c>
      <c r="AL268" s="72" t="s">
        <v>763</v>
      </c>
      <c r="AM268" s="68" t="s">
        <v>763</v>
      </c>
      <c r="AN268" s="68" t="s">
        <v>763</v>
      </c>
      <c r="AO268" s="68" t="s">
        <v>763</v>
      </c>
      <c r="AP268" s="68" t="s">
        <v>763</v>
      </c>
      <c r="AQ268" s="68" t="s">
        <v>763</v>
      </c>
      <c r="AR268" s="68" t="s">
        <v>763</v>
      </c>
    </row>
    <row r="269" spans="1:44" x14ac:dyDescent="0.2">
      <c r="A269" t="s">
        <v>756</v>
      </c>
      <c r="B269" t="s">
        <v>640</v>
      </c>
      <c r="C269" t="s">
        <v>764</v>
      </c>
      <c r="E269" s="167">
        <v>43326</v>
      </c>
      <c r="F269" t="s">
        <v>793</v>
      </c>
      <c r="G269" t="s">
        <v>772</v>
      </c>
      <c r="H269" t="s">
        <v>761</v>
      </c>
      <c r="I269" t="s">
        <v>761</v>
      </c>
      <c r="J269" t="s">
        <v>761</v>
      </c>
      <c r="K269">
        <v>5</v>
      </c>
      <c r="L269">
        <v>3</v>
      </c>
      <c r="M269" t="s">
        <v>757</v>
      </c>
      <c r="N269" t="s">
        <v>774</v>
      </c>
      <c r="O269" s="68" t="s">
        <v>761</v>
      </c>
      <c r="P269" s="68" t="s">
        <v>761</v>
      </c>
      <c r="Q269" s="68" t="s">
        <v>761</v>
      </c>
      <c r="R269" s="68" t="s">
        <v>761</v>
      </c>
      <c r="S269" s="68" t="s">
        <v>761</v>
      </c>
      <c r="T269" s="68">
        <v>0.5</v>
      </c>
      <c r="U269" s="68" t="s">
        <v>761</v>
      </c>
      <c r="V269" s="68">
        <v>0.25</v>
      </c>
      <c r="W269" s="77">
        <v>0.29791666666666666</v>
      </c>
      <c r="X269" s="68" t="s">
        <v>761</v>
      </c>
      <c r="Y269" s="68" t="s">
        <v>761</v>
      </c>
      <c r="Z269" s="320" t="s">
        <v>761</v>
      </c>
      <c r="AA269" s="321" t="s">
        <v>761</v>
      </c>
      <c r="AB269" s="216">
        <v>9.5</v>
      </c>
      <c r="AC269" s="216">
        <v>16.309999999999999</v>
      </c>
      <c r="AD269" s="72">
        <v>1.0937500901332242</v>
      </c>
      <c r="AE269" s="72">
        <v>8.329968177329091</v>
      </c>
      <c r="AF269" s="72">
        <v>23.461117196056954</v>
      </c>
      <c r="AG269" s="75">
        <f>AE269+AF269</f>
        <v>31.791085373386046</v>
      </c>
      <c r="AH269" s="75">
        <f>AI269-AG269</f>
        <v>25.796720749062935</v>
      </c>
      <c r="AI269" s="75">
        <v>57.587806122448981</v>
      </c>
      <c r="AJ269" s="72">
        <v>249.25360013701203</v>
      </c>
      <c r="AK269" s="72">
        <v>31.49107573610236</v>
      </c>
      <c r="AL269" s="72">
        <v>7.9150551167504215</v>
      </c>
      <c r="AM269" s="322">
        <f>AK269+AH269</f>
        <v>57.287796485165295</v>
      </c>
      <c r="AN269" s="322">
        <f>AH269+AF269+AE269+AK269</f>
        <v>89.078881858551341</v>
      </c>
      <c r="AO269" s="72">
        <v>23.83645569620252</v>
      </c>
      <c r="AP269" s="72">
        <v>18.698717637130819</v>
      </c>
      <c r="AQ269" s="72">
        <v>0.56039399462192196</v>
      </c>
      <c r="AR269" s="72">
        <f>AO269+AP269</f>
        <v>42.53517333333334</v>
      </c>
    </row>
    <row r="270" spans="1:44" x14ac:dyDescent="0.2">
      <c r="A270" t="s">
        <v>756</v>
      </c>
      <c r="B270" t="s">
        <v>394</v>
      </c>
      <c r="C270" t="s">
        <v>757</v>
      </c>
      <c r="E270" s="167">
        <v>43326</v>
      </c>
      <c r="F270" t="s">
        <v>818</v>
      </c>
      <c r="G270" t="s">
        <v>840</v>
      </c>
      <c r="H270">
        <v>1</v>
      </c>
      <c r="I270" t="s">
        <v>760</v>
      </c>
      <c r="J270" s="326">
        <v>0.41666666666666669</v>
      </c>
      <c r="K270">
        <v>2</v>
      </c>
      <c r="L270">
        <v>2</v>
      </c>
      <c r="M270" t="s">
        <v>773</v>
      </c>
      <c r="N270" t="s">
        <v>774</v>
      </c>
      <c r="O270" s="68">
        <v>27</v>
      </c>
      <c r="P270" s="68">
        <v>8.02</v>
      </c>
      <c r="Q270" s="68">
        <v>1.35</v>
      </c>
      <c r="R270" s="68">
        <v>1.2</v>
      </c>
      <c r="S270" s="68">
        <f t="shared" ref="S270:S281" si="54">AVERAGE(Q270:R270)</f>
        <v>1.2749999999999999</v>
      </c>
      <c r="T270" s="68">
        <v>2.68</v>
      </c>
      <c r="U270" s="76">
        <f t="shared" ref="U270:U281" si="55">S270/T270</f>
        <v>0.47574626865671638</v>
      </c>
      <c r="V270" s="68">
        <v>0.15</v>
      </c>
      <c r="W270" s="77">
        <v>0.3430555555555555</v>
      </c>
      <c r="X270" s="68">
        <v>25.9</v>
      </c>
      <c r="Y270" s="68">
        <v>5.77</v>
      </c>
      <c r="Z270" s="320">
        <v>4.9146117801858091</v>
      </c>
      <c r="AA270" s="321">
        <v>0.70099999999999996</v>
      </c>
      <c r="AB270" s="216">
        <v>28.4</v>
      </c>
      <c r="AC270" s="216">
        <v>44.4</v>
      </c>
      <c r="AD270" s="68" t="s">
        <v>763</v>
      </c>
      <c r="AE270" s="68" t="s">
        <v>763</v>
      </c>
      <c r="AF270" s="68" t="s">
        <v>763</v>
      </c>
      <c r="AG270" s="68" t="s">
        <v>763</v>
      </c>
      <c r="AH270" s="68" t="s">
        <v>763</v>
      </c>
      <c r="AI270" s="68" t="s">
        <v>763</v>
      </c>
      <c r="AJ270" s="72" t="s">
        <v>763</v>
      </c>
      <c r="AK270" s="72" t="s">
        <v>763</v>
      </c>
      <c r="AL270" s="72" t="s">
        <v>763</v>
      </c>
      <c r="AM270" s="68" t="s">
        <v>763</v>
      </c>
      <c r="AN270" s="68" t="s">
        <v>763</v>
      </c>
      <c r="AO270" s="68" t="s">
        <v>763</v>
      </c>
      <c r="AP270" s="68" t="s">
        <v>763</v>
      </c>
      <c r="AQ270" s="68" t="s">
        <v>763</v>
      </c>
      <c r="AR270" s="68" t="s">
        <v>763</v>
      </c>
    </row>
    <row r="271" spans="1:44" x14ac:dyDescent="0.2">
      <c r="A271" t="s">
        <v>756</v>
      </c>
      <c r="B271" t="s">
        <v>394</v>
      </c>
      <c r="C271" t="s">
        <v>764</v>
      </c>
      <c r="E271" s="167">
        <v>43326</v>
      </c>
      <c r="F271" t="s">
        <v>818</v>
      </c>
      <c r="G271" t="s">
        <v>840</v>
      </c>
      <c r="H271">
        <v>1</v>
      </c>
      <c r="I271" t="s">
        <v>760</v>
      </c>
      <c r="J271" s="326">
        <v>0.41666666666666669</v>
      </c>
      <c r="K271">
        <v>2</v>
      </c>
      <c r="L271">
        <v>2</v>
      </c>
      <c r="M271" t="s">
        <v>773</v>
      </c>
      <c r="N271" t="s">
        <v>774</v>
      </c>
      <c r="O271" s="68">
        <v>27</v>
      </c>
      <c r="P271" s="68">
        <v>8.02</v>
      </c>
      <c r="Q271" s="68">
        <v>1.35</v>
      </c>
      <c r="R271" s="68">
        <v>1.2</v>
      </c>
      <c r="S271" s="68">
        <f t="shared" si="54"/>
        <v>1.2749999999999999</v>
      </c>
      <c r="T271" s="68">
        <v>2.68</v>
      </c>
      <c r="U271" s="76">
        <f t="shared" si="55"/>
        <v>0.47574626865671638</v>
      </c>
      <c r="V271" s="68">
        <v>1.84</v>
      </c>
      <c r="W271" s="77">
        <v>0.3444444444444445</v>
      </c>
      <c r="X271" s="68">
        <v>25.9</v>
      </c>
      <c r="Y271" s="68">
        <v>5</v>
      </c>
      <c r="Z271" s="320">
        <v>4.2443496747582596</v>
      </c>
      <c r="AA271" s="321">
        <v>0.61799999999999999</v>
      </c>
      <c r="AB271" s="216">
        <v>29</v>
      </c>
      <c r="AC271" s="216">
        <v>45.2</v>
      </c>
      <c r="AD271" s="72">
        <v>0.98693198042162167</v>
      </c>
      <c r="AE271" s="72">
        <v>2.5000000000000001E-2</v>
      </c>
      <c r="AF271" s="72">
        <v>0.36308871851040531</v>
      </c>
      <c r="AG271" s="75">
        <f>AE271+AF271</f>
        <v>0.38808871851040533</v>
      </c>
      <c r="AH271" s="75">
        <f>AI271-AG271</f>
        <v>22.968212301897754</v>
      </c>
      <c r="AI271" s="75">
        <v>23.356301020408161</v>
      </c>
      <c r="AJ271" s="72">
        <v>178.68448914428939</v>
      </c>
      <c r="AK271" s="72">
        <v>30.74823307773779</v>
      </c>
      <c r="AL271" s="72">
        <v>5.8112116131206184</v>
      </c>
      <c r="AM271" s="322">
        <f>AK271+AH271</f>
        <v>53.716445379635545</v>
      </c>
      <c r="AN271" s="322">
        <f>AH271+AF271+AE271+AK271</f>
        <v>54.104534098145947</v>
      </c>
      <c r="AO271" s="72">
        <v>16.776151898734177</v>
      </c>
      <c r="AP271" s="72">
        <v>42.682874767932496</v>
      </c>
      <c r="AQ271" s="72">
        <v>0.28214642652633692</v>
      </c>
      <c r="AR271" s="72">
        <f>AO271+AP271</f>
        <v>59.459026666666674</v>
      </c>
    </row>
    <row r="272" spans="1:44" x14ac:dyDescent="0.2">
      <c r="A272" t="s">
        <v>756</v>
      </c>
      <c r="B272" t="s">
        <v>394</v>
      </c>
      <c r="C272" t="s">
        <v>765</v>
      </c>
      <c r="E272" s="167">
        <v>43326</v>
      </c>
      <c r="F272" t="s">
        <v>818</v>
      </c>
      <c r="G272" t="s">
        <v>840</v>
      </c>
      <c r="H272">
        <v>1</v>
      </c>
      <c r="I272" t="s">
        <v>760</v>
      </c>
      <c r="J272" s="326">
        <v>0.41666666666666669</v>
      </c>
      <c r="K272">
        <v>2</v>
      </c>
      <c r="L272">
        <v>2</v>
      </c>
      <c r="M272" t="s">
        <v>773</v>
      </c>
      <c r="N272" t="s">
        <v>774</v>
      </c>
      <c r="O272" s="68">
        <v>27</v>
      </c>
      <c r="P272" s="68">
        <v>8.02</v>
      </c>
      <c r="Q272" s="68">
        <v>1.35</v>
      </c>
      <c r="R272" s="68">
        <v>1.2</v>
      </c>
      <c r="S272" s="68">
        <f t="shared" si="54"/>
        <v>1.2749999999999999</v>
      </c>
      <c r="T272" s="68">
        <v>2.68</v>
      </c>
      <c r="U272" s="76">
        <f t="shared" si="55"/>
        <v>0.47574626865671638</v>
      </c>
      <c r="V272" s="68">
        <v>2.1800000000000002</v>
      </c>
      <c r="W272" s="77">
        <v>0.34583333333333338</v>
      </c>
      <c r="X272" s="68">
        <v>25.9</v>
      </c>
      <c r="Y272" s="68">
        <v>2.84</v>
      </c>
      <c r="Z272" s="320">
        <v>2.4094289090813175</v>
      </c>
      <c r="AA272" s="321">
        <v>0.35499999999999998</v>
      </c>
      <c r="AB272" s="216">
        <v>29.1</v>
      </c>
      <c r="AC272" s="216">
        <v>45.4</v>
      </c>
      <c r="AD272" s="68" t="s">
        <v>763</v>
      </c>
      <c r="AE272" s="68" t="s">
        <v>763</v>
      </c>
      <c r="AF272" s="68" t="s">
        <v>763</v>
      </c>
      <c r="AG272" s="68" t="s">
        <v>763</v>
      </c>
      <c r="AH272" s="68" t="s">
        <v>763</v>
      </c>
      <c r="AI272" s="68" t="s">
        <v>763</v>
      </c>
      <c r="AJ272" s="72" t="s">
        <v>763</v>
      </c>
      <c r="AK272" s="72" t="s">
        <v>763</v>
      </c>
      <c r="AL272" s="72" t="s">
        <v>763</v>
      </c>
      <c r="AM272" s="68" t="s">
        <v>763</v>
      </c>
      <c r="AN272" s="68" t="s">
        <v>763</v>
      </c>
      <c r="AO272" s="68" t="s">
        <v>763</v>
      </c>
      <c r="AP272" s="68" t="s">
        <v>763</v>
      </c>
      <c r="AQ272" s="68" t="s">
        <v>763</v>
      </c>
      <c r="AR272" s="68" t="s">
        <v>763</v>
      </c>
    </row>
    <row r="273" spans="1:44" x14ac:dyDescent="0.2">
      <c r="A273" t="s">
        <v>756</v>
      </c>
      <c r="B273" t="s">
        <v>395</v>
      </c>
      <c r="C273" t="s">
        <v>757</v>
      </c>
      <c r="E273" s="167">
        <v>43326</v>
      </c>
      <c r="F273" t="s">
        <v>647</v>
      </c>
      <c r="G273" t="s">
        <v>840</v>
      </c>
      <c r="H273">
        <v>1</v>
      </c>
      <c r="I273" t="s">
        <v>760</v>
      </c>
      <c r="J273" s="326">
        <v>0.41666666666666669</v>
      </c>
      <c r="K273">
        <v>2</v>
      </c>
      <c r="L273">
        <v>2</v>
      </c>
      <c r="M273" t="s">
        <v>773</v>
      </c>
      <c r="N273" t="s">
        <v>774</v>
      </c>
      <c r="O273" s="68">
        <v>26</v>
      </c>
      <c r="P273" s="68">
        <v>8.34</v>
      </c>
      <c r="Q273" s="68">
        <v>1.3</v>
      </c>
      <c r="R273" s="68">
        <v>1.3</v>
      </c>
      <c r="S273" s="68">
        <f t="shared" si="54"/>
        <v>1.3</v>
      </c>
      <c r="T273" s="68">
        <v>1.3</v>
      </c>
      <c r="U273" s="76">
        <f t="shared" si="55"/>
        <v>1</v>
      </c>
      <c r="V273" s="68">
        <v>0.15</v>
      </c>
      <c r="W273" s="77">
        <v>0.32916666666666666</v>
      </c>
      <c r="X273" s="68">
        <v>25.5</v>
      </c>
      <c r="Y273" s="68">
        <v>3.6</v>
      </c>
      <c r="Z273" s="320">
        <v>3.0631801701384007</v>
      </c>
      <c r="AA273" s="321">
        <v>0.439</v>
      </c>
      <c r="AB273" s="216">
        <v>28.5</v>
      </c>
      <c r="AC273" s="216">
        <v>44.5</v>
      </c>
      <c r="AD273" s="68" t="s">
        <v>763</v>
      </c>
      <c r="AE273" s="68" t="s">
        <v>763</v>
      </c>
      <c r="AF273" s="68" t="s">
        <v>763</v>
      </c>
      <c r="AG273" s="68" t="s">
        <v>763</v>
      </c>
      <c r="AH273" s="68" t="s">
        <v>763</v>
      </c>
      <c r="AI273" s="68" t="s">
        <v>763</v>
      </c>
      <c r="AJ273" s="72" t="s">
        <v>763</v>
      </c>
      <c r="AK273" s="72" t="s">
        <v>763</v>
      </c>
      <c r="AL273" s="72" t="s">
        <v>763</v>
      </c>
      <c r="AM273" s="68" t="s">
        <v>763</v>
      </c>
      <c r="AN273" s="68" t="s">
        <v>763</v>
      </c>
      <c r="AO273" s="68" t="s">
        <v>763</v>
      </c>
      <c r="AP273" s="68" t="s">
        <v>763</v>
      </c>
      <c r="AQ273" s="68" t="s">
        <v>763</v>
      </c>
      <c r="AR273" s="68" t="s">
        <v>763</v>
      </c>
    </row>
    <row r="274" spans="1:44" x14ac:dyDescent="0.2">
      <c r="A274" t="s">
        <v>756</v>
      </c>
      <c r="B274" t="s">
        <v>395</v>
      </c>
      <c r="C274" t="s">
        <v>764</v>
      </c>
      <c r="E274" s="167">
        <v>43326</v>
      </c>
      <c r="F274" t="s">
        <v>647</v>
      </c>
      <c r="G274" t="s">
        <v>840</v>
      </c>
      <c r="H274">
        <v>1</v>
      </c>
      <c r="I274" t="s">
        <v>760</v>
      </c>
      <c r="J274" s="326">
        <v>0.41666666666666669</v>
      </c>
      <c r="K274">
        <v>2</v>
      </c>
      <c r="L274">
        <v>2</v>
      </c>
      <c r="M274" t="s">
        <v>773</v>
      </c>
      <c r="N274" t="s">
        <v>774</v>
      </c>
      <c r="O274" s="68">
        <v>26</v>
      </c>
      <c r="P274" s="68">
        <v>8.34</v>
      </c>
      <c r="Q274" s="68">
        <v>1.3</v>
      </c>
      <c r="R274" s="68">
        <v>1.3</v>
      </c>
      <c r="S274" s="68">
        <f t="shared" si="54"/>
        <v>1.3</v>
      </c>
      <c r="T274" s="68">
        <v>1.3</v>
      </c>
      <c r="U274" s="76">
        <f t="shared" si="55"/>
        <v>1</v>
      </c>
      <c r="V274" s="68">
        <v>0.65</v>
      </c>
      <c r="W274" s="77">
        <v>0.33055555555555555</v>
      </c>
      <c r="X274" s="68">
        <v>25.5</v>
      </c>
      <c r="Y274" s="68">
        <v>3.6</v>
      </c>
      <c r="Z274" s="320">
        <v>3.0666533161679137</v>
      </c>
      <c r="AA274" s="321">
        <v>0.439</v>
      </c>
      <c r="AB274" s="216">
        <v>28.3</v>
      </c>
      <c r="AC274" s="216">
        <v>44.2</v>
      </c>
      <c r="AD274" s="72">
        <v>0.98693198042162167</v>
      </c>
      <c r="AE274" s="72">
        <v>0.15416676261312046</v>
      </c>
      <c r="AF274" s="72">
        <v>0.39939759036144584</v>
      </c>
      <c r="AG274" s="75">
        <f>AE274+AF274</f>
        <v>0.5535643529745663</v>
      </c>
      <c r="AH274" s="75">
        <f>AI274-AG274</f>
        <v>28.558476463351969</v>
      </c>
      <c r="AI274" s="75">
        <v>29.112040816326534</v>
      </c>
      <c r="AJ274" s="72">
        <v>188.86075087039234</v>
      </c>
      <c r="AK274" s="72">
        <v>28.460038074767098</v>
      </c>
      <c r="AL274" s="72">
        <v>6.6359978287533572</v>
      </c>
      <c r="AM274" s="322">
        <f>AK274+AH274</f>
        <v>57.018514538119064</v>
      </c>
      <c r="AN274" s="322">
        <f>AH274+AF274+AE274+AK274</f>
        <v>57.572078891093632</v>
      </c>
      <c r="AO274" s="72">
        <v>5.1842025316455693</v>
      </c>
      <c r="AP274" s="72">
        <v>41.787784135021091</v>
      </c>
      <c r="AQ274" s="72">
        <v>0.1103679639619012</v>
      </c>
      <c r="AR274" s="72">
        <f>AO274+AP274</f>
        <v>46.971986666666659</v>
      </c>
    </row>
    <row r="275" spans="1:44" x14ac:dyDescent="0.2">
      <c r="A275" t="s">
        <v>756</v>
      </c>
      <c r="B275" t="s">
        <v>395</v>
      </c>
      <c r="C275" t="s">
        <v>765</v>
      </c>
      <c r="E275" s="167">
        <v>43326</v>
      </c>
      <c r="F275" t="s">
        <v>647</v>
      </c>
      <c r="G275" t="s">
        <v>840</v>
      </c>
      <c r="H275">
        <v>1</v>
      </c>
      <c r="I275" t="s">
        <v>760</v>
      </c>
      <c r="J275" s="326">
        <v>0.41666666666666669</v>
      </c>
      <c r="K275">
        <v>2</v>
      </c>
      <c r="L275">
        <v>2</v>
      </c>
      <c r="M275" t="s">
        <v>773</v>
      </c>
      <c r="N275" t="s">
        <v>774</v>
      </c>
      <c r="O275" s="68">
        <v>26</v>
      </c>
      <c r="P275" s="68">
        <v>8.34</v>
      </c>
      <c r="Q275" s="68">
        <v>1.3</v>
      </c>
      <c r="R275" s="68">
        <v>1.3</v>
      </c>
      <c r="S275" s="68">
        <f t="shared" si="54"/>
        <v>1.3</v>
      </c>
      <c r="T275" s="68">
        <v>1.3</v>
      </c>
      <c r="U275" s="76">
        <f t="shared" si="55"/>
        <v>1</v>
      </c>
      <c r="V275" s="68">
        <v>0.8</v>
      </c>
      <c r="W275" s="77">
        <v>0.33194444444444443</v>
      </c>
      <c r="X275" s="68">
        <v>25.5</v>
      </c>
      <c r="Y275" s="68">
        <v>3.6</v>
      </c>
      <c r="Z275" s="320">
        <v>3.0666533161679137</v>
      </c>
      <c r="AA275" s="321">
        <v>0.439</v>
      </c>
      <c r="AB275" s="216">
        <v>28.3</v>
      </c>
      <c r="AC275" s="216">
        <v>44.2</v>
      </c>
      <c r="AD275" s="68" t="s">
        <v>763</v>
      </c>
      <c r="AE275" s="68" t="s">
        <v>763</v>
      </c>
      <c r="AF275" s="68" t="s">
        <v>763</v>
      </c>
      <c r="AG275" s="68" t="s">
        <v>763</v>
      </c>
      <c r="AH275" s="68" t="s">
        <v>763</v>
      </c>
      <c r="AI275" s="68" t="s">
        <v>763</v>
      </c>
      <c r="AJ275" s="72" t="s">
        <v>763</v>
      </c>
      <c r="AK275" s="72" t="s">
        <v>763</v>
      </c>
      <c r="AL275" s="72" t="s">
        <v>763</v>
      </c>
      <c r="AM275" s="68" t="s">
        <v>763</v>
      </c>
      <c r="AN275" s="68" t="s">
        <v>763</v>
      </c>
      <c r="AO275" s="68" t="s">
        <v>763</v>
      </c>
      <c r="AP275" s="68" t="s">
        <v>763</v>
      </c>
      <c r="AQ275" s="68" t="s">
        <v>763</v>
      </c>
      <c r="AR275" s="68" t="s">
        <v>763</v>
      </c>
    </row>
    <row r="276" spans="1:44" x14ac:dyDescent="0.2">
      <c r="A276" t="s">
        <v>756</v>
      </c>
      <c r="B276" t="s">
        <v>397</v>
      </c>
      <c r="C276" t="s">
        <v>757</v>
      </c>
      <c r="E276" s="167">
        <v>43326</v>
      </c>
      <c r="F276" t="s">
        <v>796</v>
      </c>
      <c r="G276" t="s">
        <v>840</v>
      </c>
      <c r="H276">
        <v>1</v>
      </c>
      <c r="I276" t="s">
        <v>760</v>
      </c>
      <c r="J276" s="326">
        <v>0.41666666666666669</v>
      </c>
      <c r="K276">
        <v>2</v>
      </c>
      <c r="L276">
        <v>2</v>
      </c>
      <c r="M276" t="s">
        <v>773</v>
      </c>
      <c r="N276" t="s">
        <v>774</v>
      </c>
      <c r="O276" s="68">
        <v>25</v>
      </c>
      <c r="P276" s="68">
        <v>8.42</v>
      </c>
      <c r="Q276" s="68">
        <v>1.8</v>
      </c>
      <c r="R276" s="68">
        <v>1.7</v>
      </c>
      <c r="S276" s="68">
        <f t="shared" si="54"/>
        <v>1.75</v>
      </c>
      <c r="T276" s="68">
        <v>1.8</v>
      </c>
      <c r="U276" s="76">
        <f t="shared" si="55"/>
        <v>0.97222222222222221</v>
      </c>
      <c r="V276" s="68">
        <v>0.15</v>
      </c>
      <c r="W276" s="77">
        <v>0.30972222222222223</v>
      </c>
      <c r="X276" s="68">
        <v>25.4</v>
      </c>
      <c r="Y276" s="68">
        <v>4.5999999999999996</v>
      </c>
      <c r="Z276" s="320">
        <v>3.878271540623913</v>
      </c>
      <c r="AA276" s="321">
        <v>0.55500000000000005</v>
      </c>
      <c r="AB276" s="216">
        <v>30.1</v>
      </c>
      <c r="AC276" s="216">
        <v>46.7</v>
      </c>
      <c r="AD276" s="68" t="s">
        <v>763</v>
      </c>
      <c r="AE276" s="68" t="s">
        <v>763</v>
      </c>
      <c r="AF276" s="68" t="s">
        <v>763</v>
      </c>
      <c r="AG276" s="68" t="s">
        <v>763</v>
      </c>
      <c r="AH276" s="68" t="s">
        <v>763</v>
      </c>
      <c r="AI276" s="68" t="s">
        <v>763</v>
      </c>
      <c r="AJ276" s="72" t="s">
        <v>763</v>
      </c>
      <c r="AK276" s="72" t="s">
        <v>763</v>
      </c>
      <c r="AL276" s="72" t="s">
        <v>763</v>
      </c>
      <c r="AM276" s="68" t="s">
        <v>763</v>
      </c>
      <c r="AN276" s="68" t="s">
        <v>763</v>
      </c>
      <c r="AO276" s="68" t="s">
        <v>763</v>
      </c>
      <c r="AP276" s="68" t="s">
        <v>763</v>
      </c>
      <c r="AQ276" s="68" t="s">
        <v>763</v>
      </c>
      <c r="AR276" s="68" t="s">
        <v>763</v>
      </c>
    </row>
    <row r="277" spans="1:44" x14ac:dyDescent="0.2">
      <c r="A277" t="s">
        <v>756</v>
      </c>
      <c r="B277" t="s">
        <v>397</v>
      </c>
      <c r="C277" t="s">
        <v>764</v>
      </c>
      <c r="E277" s="167">
        <v>43326</v>
      </c>
      <c r="F277" t="s">
        <v>796</v>
      </c>
      <c r="G277" t="s">
        <v>840</v>
      </c>
      <c r="H277">
        <v>1</v>
      </c>
      <c r="I277" t="s">
        <v>760</v>
      </c>
      <c r="J277" s="326">
        <v>0.41666666666666669</v>
      </c>
      <c r="K277">
        <v>2</v>
      </c>
      <c r="L277">
        <v>2</v>
      </c>
      <c r="M277" t="s">
        <v>773</v>
      </c>
      <c r="N277" t="s">
        <v>774</v>
      </c>
      <c r="O277" s="68">
        <v>25</v>
      </c>
      <c r="P277" s="68">
        <v>8.42</v>
      </c>
      <c r="Q277" s="68">
        <v>1.8</v>
      </c>
      <c r="R277" s="68">
        <v>1.7</v>
      </c>
      <c r="S277" s="68">
        <f t="shared" si="54"/>
        <v>1.75</v>
      </c>
      <c r="T277" s="68">
        <v>1.8</v>
      </c>
      <c r="U277" s="76">
        <f t="shared" si="55"/>
        <v>0.97222222222222221</v>
      </c>
      <c r="V277" s="68">
        <v>0.9</v>
      </c>
      <c r="W277" s="77">
        <v>0.31111111111111112</v>
      </c>
      <c r="X277" s="68">
        <v>25.4</v>
      </c>
      <c r="Y277" s="68">
        <v>4.8</v>
      </c>
      <c r="Z277" s="320">
        <v>4.0468920423901702</v>
      </c>
      <c r="AA277" s="321">
        <v>0.58599999999999997</v>
      </c>
      <c r="AB277" s="216">
        <v>30.1</v>
      </c>
      <c r="AC277" s="216">
        <v>46.7</v>
      </c>
      <c r="AD277" s="72">
        <v>0.98693198042162167</v>
      </c>
      <c r="AE277" s="72">
        <v>1.4204296866005013</v>
      </c>
      <c r="AF277" s="72">
        <v>0.30722891566265065</v>
      </c>
      <c r="AG277" s="75">
        <f>AE277+AF277</f>
        <v>1.7276586022631519</v>
      </c>
      <c r="AH277" s="75">
        <f>AI277-AG277</f>
        <v>19.689866907940932</v>
      </c>
      <c r="AI277" s="75">
        <v>21.417525510204083</v>
      </c>
      <c r="AJ277" s="72">
        <v>115.95025625215095</v>
      </c>
      <c r="AK277" s="72">
        <v>17.620680650259299</v>
      </c>
      <c r="AL277" s="72">
        <v>6.5803505865390433</v>
      </c>
      <c r="AM277" s="322">
        <f>AK277+AH277</f>
        <v>37.310547558200227</v>
      </c>
      <c r="AN277" s="322">
        <f>AH277+AF277+AE277+AK277</f>
        <v>39.038206160463389</v>
      </c>
      <c r="AO277" s="72">
        <v>7.223443037974679</v>
      </c>
      <c r="AP277" s="72">
        <v>19.836583628691987</v>
      </c>
      <c r="AQ277" s="72">
        <v>0.26694146044108402</v>
      </c>
      <c r="AR277" s="72">
        <f>AO277+AP277</f>
        <v>27.060026666666666</v>
      </c>
    </row>
    <row r="278" spans="1:44" x14ac:dyDescent="0.2">
      <c r="A278" t="s">
        <v>756</v>
      </c>
      <c r="B278" t="s">
        <v>397</v>
      </c>
      <c r="C278" t="s">
        <v>765</v>
      </c>
      <c r="E278" s="167">
        <v>43326</v>
      </c>
      <c r="F278" t="s">
        <v>796</v>
      </c>
      <c r="G278" t="s">
        <v>840</v>
      </c>
      <c r="H278">
        <v>1</v>
      </c>
      <c r="I278" t="s">
        <v>760</v>
      </c>
      <c r="J278" s="326">
        <v>0.41666666666666669</v>
      </c>
      <c r="K278">
        <v>2</v>
      </c>
      <c r="L278">
        <v>2</v>
      </c>
      <c r="M278" t="s">
        <v>773</v>
      </c>
      <c r="N278" t="s">
        <v>774</v>
      </c>
      <c r="O278" s="68">
        <v>25</v>
      </c>
      <c r="P278" s="68">
        <v>8.42</v>
      </c>
      <c r="Q278" s="68">
        <v>1.8</v>
      </c>
      <c r="R278" s="68">
        <v>1.7</v>
      </c>
      <c r="S278" s="68">
        <f t="shared" si="54"/>
        <v>1.75</v>
      </c>
      <c r="T278" s="68">
        <v>1.8</v>
      </c>
      <c r="U278" s="76">
        <f t="shared" si="55"/>
        <v>0.97222222222222221</v>
      </c>
      <c r="V278" s="68">
        <v>1.3</v>
      </c>
      <c r="W278" s="77">
        <v>0.3125</v>
      </c>
      <c r="X278" s="68">
        <v>25.4</v>
      </c>
      <c r="Y278" s="68">
        <v>4.84</v>
      </c>
      <c r="Z278" s="320">
        <v>4.0829305044719453</v>
      </c>
      <c r="AA278" s="321">
        <v>0.59</v>
      </c>
      <c r="AB278" s="216">
        <v>30</v>
      </c>
      <c r="AC278" s="216">
        <v>46.6</v>
      </c>
      <c r="AD278" s="68" t="s">
        <v>763</v>
      </c>
      <c r="AE278" s="68" t="s">
        <v>763</v>
      </c>
      <c r="AF278" s="68" t="s">
        <v>763</v>
      </c>
      <c r="AG278" s="68" t="s">
        <v>763</v>
      </c>
      <c r="AH278" s="68" t="s">
        <v>763</v>
      </c>
      <c r="AI278" s="68" t="s">
        <v>763</v>
      </c>
      <c r="AJ278" s="72" t="s">
        <v>763</v>
      </c>
      <c r="AK278" s="72" t="s">
        <v>763</v>
      </c>
      <c r="AL278" s="72" t="s">
        <v>763</v>
      </c>
      <c r="AM278" s="68" t="s">
        <v>763</v>
      </c>
      <c r="AN278" s="68" t="s">
        <v>763</v>
      </c>
      <c r="AO278" s="68" t="s">
        <v>763</v>
      </c>
      <c r="AP278" s="68" t="s">
        <v>763</v>
      </c>
      <c r="AQ278" s="68" t="s">
        <v>763</v>
      </c>
      <c r="AR278" s="68" t="s">
        <v>763</v>
      </c>
    </row>
    <row r="279" spans="1:44" x14ac:dyDescent="0.2">
      <c r="A279" t="s">
        <v>756</v>
      </c>
      <c r="B279" t="s">
        <v>399</v>
      </c>
      <c r="C279" t="s">
        <v>757</v>
      </c>
      <c r="E279" s="167">
        <v>43326</v>
      </c>
      <c r="F279" t="s">
        <v>653</v>
      </c>
      <c r="G279" t="s">
        <v>840</v>
      </c>
      <c r="H279">
        <v>1</v>
      </c>
      <c r="I279" t="s">
        <v>760</v>
      </c>
      <c r="J279" s="326">
        <v>0.41666666666666669</v>
      </c>
      <c r="K279">
        <v>2</v>
      </c>
      <c r="L279">
        <v>2</v>
      </c>
      <c r="M279" t="s">
        <v>773</v>
      </c>
      <c r="N279" t="s">
        <v>774</v>
      </c>
      <c r="O279" s="68">
        <v>23.6</v>
      </c>
      <c r="P279" s="68">
        <v>8.6999999999999993</v>
      </c>
      <c r="Q279" s="68">
        <v>1.64</v>
      </c>
      <c r="R279" s="68">
        <v>1.64</v>
      </c>
      <c r="S279" s="68">
        <f t="shared" si="54"/>
        <v>1.64</v>
      </c>
      <c r="T279" s="68">
        <v>1.64</v>
      </c>
      <c r="U279" s="76">
        <f t="shared" si="55"/>
        <v>1</v>
      </c>
      <c r="V279" s="68">
        <v>0.15</v>
      </c>
      <c r="W279" s="77">
        <v>0.29166666666666669</v>
      </c>
      <c r="X279" s="68">
        <v>25.2</v>
      </c>
      <c r="Y279" s="68">
        <v>5.0999999999999996</v>
      </c>
      <c r="Z279" s="320">
        <v>4.2939004659085036</v>
      </c>
      <c r="AA279" s="321">
        <v>0.628</v>
      </c>
      <c r="AB279" s="216">
        <v>30.3</v>
      </c>
      <c r="AC279" s="216">
        <v>47.1</v>
      </c>
      <c r="AD279" s="68" t="s">
        <v>763</v>
      </c>
      <c r="AE279" s="68" t="s">
        <v>763</v>
      </c>
      <c r="AF279" s="68" t="s">
        <v>763</v>
      </c>
      <c r="AG279" s="68" t="s">
        <v>763</v>
      </c>
      <c r="AH279" s="68" t="s">
        <v>763</v>
      </c>
      <c r="AI279" s="68" t="s">
        <v>763</v>
      </c>
      <c r="AJ279" s="72" t="s">
        <v>763</v>
      </c>
      <c r="AK279" s="72" t="s">
        <v>763</v>
      </c>
      <c r="AL279" s="72" t="s">
        <v>763</v>
      </c>
      <c r="AM279" s="68" t="s">
        <v>763</v>
      </c>
      <c r="AN279" s="68" t="s">
        <v>763</v>
      </c>
      <c r="AO279" s="68" t="s">
        <v>763</v>
      </c>
      <c r="AP279" s="68" t="s">
        <v>763</v>
      </c>
      <c r="AQ279" s="68" t="s">
        <v>763</v>
      </c>
      <c r="AR279" s="68" t="s">
        <v>763</v>
      </c>
    </row>
    <row r="280" spans="1:44" x14ac:dyDescent="0.2">
      <c r="A280" t="s">
        <v>756</v>
      </c>
      <c r="B280" t="s">
        <v>399</v>
      </c>
      <c r="C280" t="s">
        <v>764</v>
      </c>
      <c r="E280" s="167">
        <v>43326</v>
      </c>
      <c r="F280" t="s">
        <v>653</v>
      </c>
      <c r="G280" t="s">
        <v>840</v>
      </c>
      <c r="H280">
        <v>1</v>
      </c>
      <c r="I280" t="s">
        <v>760</v>
      </c>
      <c r="J280" s="326">
        <v>0.41666666666666669</v>
      </c>
      <c r="K280">
        <v>2</v>
      </c>
      <c r="L280">
        <v>2</v>
      </c>
      <c r="M280" t="s">
        <v>773</v>
      </c>
      <c r="N280" t="s">
        <v>774</v>
      </c>
      <c r="O280" s="68">
        <v>23.6</v>
      </c>
      <c r="P280" s="68">
        <v>8.6999999999999993</v>
      </c>
      <c r="Q280" s="68">
        <v>1.64</v>
      </c>
      <c r="R280" s="68">
        <v>1.64</v>
      </c>
      <c r="S280" s="68">
        <f t="shared" si="54"/>
        <v>1.64</v>
      </c>
      <c r="T280" s="68">
        <v>1.64</v>
      </c>
      <c r="U280" s="76">
        <f t="shared" si="55"/>
        <v>1</v>
      </c>
      <c r="V280" s="68">
        <v>0.82</v>
      </c>
      <c r="W280" s="77">
        <v>0.29305555555555557</v>
      </c>
      <c r="X280" s="68">
        <v>25.1</v>
      </c>
      <c r="Y280" s="68">
        <v>5.0999999999999996</v>
      </c>
      <c r="Z280" s="320">
        <v>4.3080366306070186</v>
      </c>
      <c r="AA280" s="321">
        <v>0.622</v>
      </c>
      <c r="AB280" s="216">
        <v>29.7</v>
      </c>
      <c r="AC280" s="216">
        <v>46.1</v>
      </c>
      <c r="AD280" s="72">
        <v>0.93352292556582039</v>
      </c>
      <c r="AE280" s="72">
        <v>1.2256200059870586</v>
      </c>
      <c r="AF280" s="72">
        <v>0.19600000000000001</v>
      </c>
      <c r="AG280" s="75">
        <f>AE280+AF280</f>
        <v>1.4216200059870585</v>
      </c>
      <c r="AH280" s="75">
        <f>AI280-AG280</f>
        <v>21.419693769523143</v>
      </c>
      <c r="AI280" s="75">
        <v>22.841313775510201</v>
      </c>
      <c r="AJ280" s="72">
        <v>98.016111219366906</v>
      </c>
      <c r="AK280" s="72">
        <v>15.762709742934431</v>
      </c>
      <c r="AL280" s="72">
        <v>6.2182272475899785</v>
      </c>
      <c r="AM280" s="322">
        <f>AK280+AH280</f>
        <v>37.182403512457576</v>
      </c>
      <c r="AN280" s="322">
        <f>AH280+AF280+AE280+AK280</f>
        <v>38.604023518444635</v>
      </c>
      <c r="AO280" s="72">
        <v>2.0483037974683542</v>
      </c>
      <c r="AP280" s="72">
        <v>18.116642869198309</v>
      </c>
      <c r="AQ280" s="72">
        <v>0.10157744681042324</v>
      </c>
      <c r="AR280" s="72">
        <f>AO280+AP280</f>
        <v>20.164946666666662</v>
      </c>
    </row>
    <row r="281" spans="1:44" x14ac:dyDescent="0.2">
      <c r="A281" t="s">
        <v>756</v>
      </c>
      <c r="B281" t="s">
        <v>399</v>
      </c>
      <c r="C281" t="s">
        <v>765</v>
      </c>
      <c r="E281" s="167">
        <v>43326</v>
      </c>
      <c r="F281" t="s">
        <v>653</v>
      </c>
      <c r="G281" t="s">
        <v>840</v>
      </c>
      <c r="H281">
        <v>1</v>
      </c>
      <c r="I281" t="s">
        <v>760</v>
      </c>
      <c r="J281" s="326">
        <v>0.41666666666666669</v>
      </c>
      <c r="K281">
        <v>2</v>
      </c>
      <c r="L281">
        <v>2</v>
      </c>
      <c r="M281" t="s">
        <v>773</v>
      </c>
      <c r="N281" t="s">
        <v>774</v>
      </c>
      <c r="O281" s="68">
        <v>23.6</v>
      </c>
      <c r="P281" s="68">
        <v>8.6999999999999993</v>
      </c>
      <c r="Q281" s="68">
        <v>1.64</v>
      </c>
      <c r="R281" s="68">
        <v>1.64</v>
      </c>
      <c r="S281" s="68">
        <f t="shared" si="54"/>
        <v>1.64</v>
      </c>
      <c r="T281" s="68">
        <v>1.64</v>
      </c>
      <c r="U281" s="76">
        <f t="shared" si="55"/>
        <v>1</v>
      </c>
      <c r="V281" s="68">
        <v>1.1399999999999999</v>
      </c>
      <c r="W281" s="77">
        <v>0.29444444444444445</v>
      </c>
      <c r="X281" s="68">
        <v>25.4</v>
      </c>
      <c r="Y281" s="68">
        <v>3.1</v>
      </c>
      <c r="Z281" s="320">
        <v>2.6284790584362003</v>
      </c>
      <c r="AA281" s="321">
        <v>0.38100000000000001</v>
      </c>
      <c r="AB281" s="216">
        <v>29.1</v>
      </c>
      <c r="AC281" s="216">
        <v>45.4</v>
      </c>
      <c r="AD281" s="68" t="s">
        <v>763</v>
      </c>
      <c r="AE281" s="68" t="s">
        <v>763</v>
      </c>
      <c r="AF281" s="68" t="s">
        <v>763</v>
      </c>
      <c r="AG281" s="68" t="s">
        <v>763</v>
      </c>
      <c r="AH281" s="68" t="s">
        <v>763</v>
      </c>
      <c r="AI281" s="68" t="s">
        <v>763</v>
      </c>
      <c r="AJ281" s="72" t="s">
        <v>763</v>
      </c>
      <c r="AK281" s="72" t="s">
        <v>763</v>
      </c>
      <c r="AL281" s="72" t="s">
        <v>763</v>
      </c>
      <c r="AM281" s="68" t="s">
        <v>763</v>
      </c>
      <c r="AN281" s="68" t="s">
        <v>763</v>
      </c>
      <c r="AO281" s="68" t="s">
        <v>763</v>
      </c>
      <c r="AP281" s="68" t="s">
        <v>763</v>
      </c>
      <c r="AQ281" s="68" t="s">
        <v>763</v>
      </c>
      <c r="AR281" s="68" t="s">
        <v>763</v>
      </c>
    </row>
    <row r="282" spans="1:44" x14ac:dyDescent="0.2">
      <c r="A282" t="s">
        <v>756</v>
      </c>
      <c r="B282" t="s">
        <v>656</v>
      </c>
      <c r="C282" t="s">
        <v>764</v>
      </c>
      <c r="E282" s="167">
        <v>43326</v>
      </c>
      <c r="F282" t="s">
        <v>793</v>
      </c>
      <c r="G282" t="s">
        <v>772</v>
      </c>
      <c r="H282" t="s">
        <v>761</v>
      </c>
      <c r="I282" t="s">
        <v>761</v>
      </c>
      <c r="J282" t="s">
        <v>761</v>
      </c>
      <c r="K282">
        <v>5</v>
      </c>
      <c r="L282">
        <v>3</v>
      </c>
      <c r="M282" t="s">
        <v>761</v>
      </c>
      <c r="N282" t="s">
        <v>774</v>
      </c>
      <c r="O282" s="68" t="s">
        <v>761</v>
      </c>
      <c r="P282" s="68" t="s">
        <v>761</v>
      </c>
      <c r="Q282" s="68" t="s">
        <v>761</v>
      </c>
      <c r="R282" s="68" t="s">
        <v>761</v>
      </c>
      <c r="S282" s="68" t="s">
        <v>761</v>
      </c>
      <c r="T282" s="68">
        <v>0.5</v>
      </c>
      <c r="U282" s="68" t="s">
        <v>761</v>
      </c>
      <c r="V282" s="68">
        <v>0.25</v>
      </c>
      <c r="W282" s="77">
        <v>0.31319444444444444</v>
      </c>
      <c r="X282" s="68" t="s">
        <v>761</v>
      </c>
      <c r="Y282" s="68" t="s">
        <v>761</v>
      </c>
      <c r="Z282" s="68" t="s">
        <v>761</v>
      </c>
      <c r="AA282" s="321" t="s">
        <v>761</v>
      </c>
      <c r="AB282" s="216">
        <v>0.1</v>
      </c>
      <c r="AC282" s="216">
        <v>0.16930000000000001</v>
      </c>
      <c r="AD282" s="72">
        <v>1.253977254700628</v>
      </c>
      <c r="AE282" s="72">
        <v>11.112279306235106</v>
      </c>
      <c r="AF282" s="72">
        <v>1.0240963855421688</v>
      </c>
      <c r="AG282" s="75">
        <f>AE282+AF282</f>
        <v>12.136375691777275</v>
      </c>
      <c r="AH282" s="75">
        <f t="shared" ref="AH282:AH283" si="56">AI282-AG282</f>
        <v>63.930384512304357</v>
      </c>
      <c r="AI282" s="75">
        <v>76.066760204081632</v>
      </c>
      <c r="AJ282" s="72">
        <v>154.12384287332296</v>
      </c>
      <c r="AK282" s="72">
        <v>13.28355926083268</v>
      </c>
      <c r="AL282" s="72">
        <v>11.60260136963184</v>
      </c>
      <c r="AM282" s="322">
        <f>AK282+AH282</f>
        <v>77.213943773137032</v>
      </c>
      <c r="AN282" s="322">
        <f>AH282+AF282+AE282+AK282</f>
        <v>89.350319464914307</v>
      </c>
      <c r="AO282" s="72">
        <v>7.2143797468354407</v>
      </c>
      <c r="AP282" s="72">
        <v>6.0793535864978914</v>
      </c>
      <c r="AQ282" s="72">
        <v>0.54269027111787815</v>
      </c>
      <c r="AR282" s="72">
        <f t="shared" ref="AR282:AR283" si="57">AO282+AP282</f>
        <v>13.293733333333332</v>
      </c>
    </row>
    <row r="283" spans="1:44" x14ac:dyDescent="0.2">
      <c r="A283" t="s">
        <v>756</v>
      </c>
      <c r="B283" t="s">
        <v>659</v>
      </c>
      <c r="C283" t="s">
        <v>764</v>
      </c>
      <c r="E283" s="167">
        <v>43326</v>
      </c>
      <c r="F283" t="s">
        <v>793</v>
      </c>
      <c r="G283" t="s">
        <v>772</v>
      </c>
      <c r="H283" t="s">
        <v>761</v>
      </c>
      <c r="I283" t="s">
        <v>761</v>
      </c>
      <c r="J283" t="s">
        <v>761</v>
      </c>
      <c r="K283">
        <v>5</v>
      </c>
      <c r="L283">
        <v>3</v>
      </c>
      <c r="M283" t="s">
        <v>761</v>
      </c>
      <c r="N283" t="s">
        <v>774</v>
      </c>
      <c r="O283" s="68" t="s">
        <v>761</v>
      </c>
      <c r="P283" s="68" t="s">
        <v>761</v>
      </c>
      <c r="Q283" s="68" t="s">
        <v>761</v>
      </c>
      <c r="R283" s="68" t="s">
        <v>761</v>
      </c>
      <c r="S283" s="68" t="s">
        <v>761</v>
      </c>
      <c r="T283" s="68">
        <v>0.75</v>
      </c>
      <c r="U283" s="68" t="s">
        <v>761</v>
      </c>
      <c r="V283" s="68">
        <v>0.35</v>
      </c>
      <c r="W283" s="77">
        <v>0.33263888888888887</v>
      </c>
      <c r="X283" s="68" t="s">
        <v>761</v>
      </c>
      <c r="Y283" s="68" t="s">
        <v>761</v>
      </c>
      <c r="Z283" s="68" t="s">
        <v>761</v>
      </c>
      <c r="AA283" s="321" t="s">
        <v>761</v>
      </c>
      <c r="AB283" s="216">
        <v>0.1</v>
      </c>
      <c r="AC283" s="216">
        <v>0.1089</v>
      </c>
      <c r="AD283" s="72">
        <v>0.28734939759036143</v>
      </c>
      <c r="AE283" s="72">
        <v>7.2554592340612309</v>
      </c>
      <c r="AF283" s="72">
        <v>20.668127053669227</v>
      </c>
      <c r="AG283" s="75">
        <f>AE283+AF283</f>
        <v>27.923586287730458</v>
      </c>
      <c r="AH283" s="75">
        <f t="shared" si="56"/>
        <v>23.605546365330753</v>
      </c>
      <c r="AI283" s="75">
        <v>51.529132653061211</v>
      </c>
      <c r="AJ283" s="72">
        <v>104.15335707648225</v>
      </c>
      <c r="AK283" s="72">
        <v>5.9006340738890799</v>
      </c>
      <c r="AL283" s="72">
        <v>17.65121439022489</v>
      </c>
      <c r="AM283" s="322">
        <f>AK283+AH283</f>
        <v>29.506180439219833</v>
      </c>
      <c r="AN283" s="322">
        <f>AH283+AF283+AE283+AK283</f>
        <v>57.429766726950291</v>
      </c>
      <c r="AO283" s="72">
        <v>1.5316962025316445</v>
      </c>
      <c r="AP283" s="72">
        <v>4.9003704641350243</v>
      </c>
      <c r="AQ283" s="72">
        <v>0.23813437918320352</v>
      </c>
      <c r="AR283" s="72">
        <f t="shared" si="57"/>
        <v>6.4320666666666693</v>
      </c>
    </row>
    <row r="284" spans="1:44" x14ac:dyDescent="0.2">
      <c r="A284" t="s">
        <v>756</v>
      </c>
      <c r="B284" t="s">
        <v>400</v>
      </c>
      <c r="C284" t="s">
        <v>757</v>
      </c>
      <c r="E284" s="167">
        <v>43326</v>
      </c>
      <c r="F284" t="s">
        <v>797</v>
      </c>
      <c r="G284" t="s">
        <v>798</v>
      </c>
      <c r="H284">
        <v>0</v>
      </c>
      <c r="I284" t="s">
        <v>760</v>
      </c>
      <c r="J284" t="s">
        <v>761</v>
      </c>
      <c r="K284">
        <v>2</v>
      </c>
      <c r="L284">
        <v>3</v>
      </c>
      <c r="M284" t="s">
        <v>519</v>
      </c>
      <c r="N284" t="s">
        <v>841</v>
      </c>
      <c r="O284" s="68">
        <v>25.7</v>
      </c>
      <c r="P284" s="68">
        <v>7.36</v>
      </c>
      <c r="Q284" s="68">
        <v>0.5</v>
      </c>
      <c r="R284" s="68">
        <v>0.5</v>
      </c>
      <c r="S284" s="68">
        <f>AVERAGE(Q284:R284)</f>
        <v>0.5</v>
      </c>
      <c r="T284" s="68">
        <v>0.5</v>
      </c>
      <c r="U284" s="76">
        <f>S284/T284</f>
        <v>1</v>
      </c>
      <c r="V284" s="68">
        <v>0.15</v>
      </c>
      <c r="W284" s="77">
        <v>0.28125</v>
      </c>
      <c r="X284" s="68">
        <v>17.5</v>
      </c>
      <c r="Y284" s="68">
        <v>6.78</v>
      </c>
      <c r="Z284" s="320">
        <v>6.7596424862629432</v>
      </c>
      <c r="AA284" s="321">
        <v>0.69700000000000006</v>
      </c>
      <c r="AB284" s="216">
        <v>0.5</v>
      </c>
      <c r="AC284" s="216">
        <v>1.095</v>
      </c>
      <c r="AD284" s="68" t="s">
        <v>763</v>
      </c>
      <c r="AE284" s="68" t="s">
        <v>763</v>
      </c>
      <c r="AF284" s="68" t="s">
        <v>763</v>
      </c>
      <c r="AG284" s="68" t="s">
        <v>763</v>
      </c>
      <c r="AH284" s="68" t="s">
        <v>763</v>
      </c>
      <c r="AI284" s="68" t="s">
        <v>763</v>
      </c>
      <c r="AJ284" s="72" t="s">
        <v>763</v>
      </c>
      <c r="AK284" s="72" t="s">
        <v>763</v>
      </c>
      <c r="AL284" s="72" t="s">
        <v>763</v>
      </c>
      <c r="AM284" s="68" t="s">
        <v>763</v>
      </c>
      <c r="AN284" s="68" t="s">
        <v>763</v>
      </c>
      <c r="AO284" s="68" t="s">
        <v>763</v>
      </c>
      <c r="AP284" s="68" t="s">
        <v>763</v>
      </c>
      <c r="AQ284" s="68" t="s">
        <v>763</v>
      </c>
      <c r="AR284" s="68" t="s">
        <v>763</v>
      </c>
    </row>
    <row r="285" spans="1:44" x14ac:dyDescent="0.2">
      <c r="A285" t="s">
        <v>756</v>
      </c>
      <c r="B285" t="s">
        <v>400</v>
      </c>
      <c r="C285" t="s">
        <v>764</v>
      </c>
      <c r="E285" s="167">
        <v>43326</v>
      </c>
      <c r="F285" t="s">
        <v>797</v>
      </c>
      <c r="G285" t="s">
        <v>798</v>
      </c>
      <c r="H285">
        <v>0</v>
      </c>
      <c r="I285" t="s">
        <v>760</v>
      </c>
      <c r="J285" t="s">
        <v>761</v>
      </c>
      <c r="K285">
        <v>2</v>
      </c>
      <c r="L285">
        <v>3</v>
      </c>
      <c r="M285" t="s">
        <v>519</v>
      </c>
      <c r="N285" t="s">
        <v>841</v>
      </c>
      <c r="O285" s="68">
        <v>25.7</v>
      </c>
      <c r="P285" s="68">
        <v>7.36</v>
      </c>
      <c r="Q285" s="68">
        <v>0.5</v>
      </c>
      <c r="R285" s="68">
        <v>0.5</v>
      </c>
      <c r="S285" s="68">
        <f t="shared" ref="S285:S292" si="58">AVERAGE(Q285:R285)</f>
        <v>0.5</v>
      </c>
      <c r="T285" s="68">
        <v>0.5</v>
      </c>
      <c r="U285" s="76">
        <f t="shared" ref="U285:U292" si="59">S285/T285</f>
        <v>1</v>
      </c>
      <c r="V285" s="68" t="s">
        <v>761</v>
      </c>
      <c r="W285" s="68" t="s">
        <v>761</v>
      </c>
      <c r="X285" s="68" t="s">
        <v>761</v>
      </c>
      <c r="Y285" s="68" t="s">
        <v>761</v>
      </c>
      <c r="Z285" s="68" t="s">
        <v>761</v>
      </c>
      <c r="AA285" s="331" t="s">
        <v>761</v>
      </c>
      <c r="AB285" s="216">
        <v>12.7</v>
      </c>
      <c r="AC285" s="216">
        <v>21.33</v>
      </c>
      <c r="AD285" s="72">
        <v>0.28734939759036143</v>
      </c>
      <c r="AE285" s="72">
        <v>11.239020120088602</v>
      </c>
      <c r="AF285" s="72">
        <v>5.120481927710844</v>
      </c>
      <c r="AG285" s="75">
        <f>AE285+AF285</f>
        <v>16.359502047799445</v>
      </c>
      <c r="AH285" s="75">
        <f>AI285-AG285</f>
        <v>19.720013258323014</v>
      </c>
      <c r="AI285" s="75">
        <v>36.07951530612246</v>
      </c>
      <c r="AJ285" s="72">
        <v>1251.8238433799747</v>
      </c>
      <c r="AK285" s="72">
        <v>136.19765026984777</v>
      </c>
      <c r="AL285" s="72">
        <v>9.1912293706957637</v>
      </c>
      <c r="AM285" s="322">
        <f>AK285+AH285</f>
        <v>155.91766352817078</v>
      </c>
      <c r="AN285" s="322">
        <f>AH285+AF285+AE285+AK285</f>
        <v>172.27716557597023</v>
      </c>
      <c r="AO285" s="72">
        <v>53.43716455696201</v>
      </c>
      <c r="AP285" s="72">
        <v>85.51775099859357</v>
      </c>
      <c r="AQ285" s="72">
        <v>0.38456476579698468</v>
      </c>
      <c r="AR285" s="72">
        <f>AO285+AP285</f>
        <v>138.95491555555557</v>
      </c>
    </row>
    <row r="286" spans="1:44" x14ac:dyDescent="0.2">
      <c r="A286" t="s">
        <v>756</v>
      </c>
      <c r="B286" t="s">
        <v>400</v>
      </c>
      <c r="C286" t="s">
        <v>765</v>
      </c>
      <c r="E286" s="167">
        <v>43326</v>
      </c>
      <c r="F286" t="s">
        <v>797</v>
      </c>
      <c r="G286" t="s">
        <v>798</v>
      </c>
      <c r="H286">
        <v>0</v>
      </c>
      <c r="I286" t="s">
        <v>760</v>
      </c>
      <c r="J286" t="s">
        <v>761</v>
      </c>
      <c r="K286">
        <v>2</v>
      </c>
      <c r="L286">
        <v>3</v>
      </c>
      <c r="M286" t="s">
        <v>519</v>
      </c>
      <c r="N286" t="s">
        <v>841</v>
      </c>
      <c r="O286" s="68">
        <v>25.7</v>
      </c>
      <c r="P286" s="68">
        <v>7.36</v>
      </c>
      <c r="Q286" s="68">
        <v>0.5</v>
      </c>
      <c r="R286" s="68">
        <v>0.5</v>
      </c>
      <c r="S286" s="68">
        <f t="shared" si="58"/>
        <v>0.5</v>
      </c>
      <c r="T286" s="68">
        <v>0.5</v>
      </c>
      <c r="U286" s="76">
        <f t="shared" si="59"/>
        <v>1</v>
      </c>
      <c r="V286" s="68" t="s">
        <v>761</v>
      </c>
      <c r="W286" s="68" t="s">
        <v>761</v>
      </c>
      <c r="X286" s="68" t="s">
        <v>761</v>
      </c>
      <c r="Y286" s="68" t="s">
        <v>761</v>
      </c>
      <c r="Z286" s="68" t="s">
        <v>761</v>
      </c>
      <c r="AA286" s="331" t="s">
        <v>761</v>
      </c>
      <c r="AB286" s="216">
        <v>11.7</v>
      </c>
      <c r="AC286" s="216">
        <v>19.75</v>
      </c>
      <c r="AD286" s="68" t="s">
        <v>763</v>
      </c>
      <c r="AE286" s="68" t="s">
        <v>763</v>
      </c>
      <c r="AF286" s="68" t="s">
        <v>763</v>
      </c>
      <c r="AG286" s="68" t="s">
        <v>763</v>
      </c>
      <c r="AH286" s="68" t="s">
        <v>763</v>
      </c>
      <c r="AI286" s="68" t="s">
        <v>763</v>
      </c>
      <c r="AJ286" s="72" t="s">
        <v>763</v>
      </c>
      <c r="AK286" s="72" t="s">
        <v>763</v>
      </c>
      <c r="AL286" s="72" t="s">
        <v>763</v>
      </c>
      <c r="AM286" s="68" t="s">
        <v>763</v>
      </c>
      <c r="AN286" s="68" t="s">
        <v>763</v>
      </c>
      <c r="AO286" s="68" t="s">
        <v>763</v>
      </c>
      <c r="AP286" s="68" t="s">
        <v>763</v>
      </c>
      <c r="AQ286" s="68" t="s">
        <v>763</v>
      </c>
      <c r="AR286" s="68" t="s">
        <v>763</v>
      </c>
    </row>
    <row r="287" spans="1:44" x14ac:dyDescent="0.2">
      <c r="A287" t="s">
        <v>756</v>
      </c>
      <c r="B287" t="s">
        <v>401</v>
      </c>
      <c r="C287" t="s">
        <v>757</v>
      </c>
      <c r="E287" s="167">
        <v>43326</v>
      </c>
      <c r="F287" t="s">
        <v>797</v>
      </c>
      <c r="G287" t="s">
        <v>798</v>
      </c>
      <c r="H287">
        <v>0</v>
      </c>
      <c r="I287" t="s">
        <v>760</v>
      </c>
      <c r="J287" t="s">
        <v>761</v>
      </c>
      <c r="K287">
        <v>2</v>
      </c>
      <c r="L287">
        <v>3</v>
      </c>
      <c r="M287" t="s">
        <v>519</v>
      </c>
      <c r="N287" t="s">
        <v>774</v>
      </c>
      <c r="O287" s="68">
        <v>23</v>
      </c>
      <c r="P287" s="68">
        <v>7.9</v>
      </c>
      <c r="Q287" s="68">
        <v>0.7</v>
      </c>
      <c r="R287" s="68">
        <v>0.65</v>
      </c>
      <c r="S287" s="68">
        <f t="shared" si="58"/>
        <v>0.67500000000000004</v>
      </c>
      <c r="T287" s="68">
        <v>0.72</v>
      </c>
      <c r="U287" s="76">
        <f t="shared" si="59"/>
        <v>0.93750000000000011</v>
      </c>
      <c r="V287" s="68">
        <v>0.35</v>
      </c>
      <c r="W287" s="68" t="s">
        <v>761</v>
      </c>
      <c r="X287" s="68">
        <v>18.5</v>
      </c>
      <c r="Y287" s="68">
        <v>6.85</v>
      </c>
      <c r="Z287" s="320">
        <v>6.7930091412406712</v>
      </c>
      <c r="AA287" s="321">
        <v>0.73</v>
      </c>
      <c r="AB287" s="216">
        <v>1.4</v>
      </c>
      <c r="AC287" s="216">
        <v>2.7759999999999998</v>
      </c>
      <c r="AD287" s="68" t="s">
        <v>763</v>
      </c>
      <c r="AE287" s="68" t="s">
        <v>763</v>
      </c>
      <c r="AF287" s="68" t="s">
        <v>763</v>
      </c>
      <c r="AG287" s="68" t="s">
        <v>763</v>
      </c>
      <c r="AH287" s="68" t="s">
        <v>763</v>
      </c>
      <c r="AI287" s="68" t="s">
        <v>763</v>
      </c>
      <c r="AJ287" s="72" t="s">
        <v>763</v>
      </c>
      <c r="AK287" s="72" t="s">
        <v>763</v>
      </c>
      <c r="AL287" s="72" t="s">
        <v>763</v>
      </c>
      <c r="AM287" s="68" t="s">
        <v>763</v>
      </c>
      <c r="AN287" s="68" t="s">
        <v>763</v>
      </c>
      <c r="AO287" s="68" t="s">
        <v>763</v>
      </c>
      <c r="AP287" s="68" t="s">
        <v>763</v>
      </c>
      <c r="AQ287" s="68" t="s">
        <v>763</v>
      </c>
      <c r="AR287" s="68" t="s">
        <v>763</v>
      </c>
    </row>
    <row r="288" spans="1:44" x14ac:dyDescent="0.2">
      <c r="A288" t="s">
        <v>756</v>
      </c>
      <c r="B288" t="s">
        <v>401</v>
      </c>
      <c r="C288" t="s">
        <v>764</v>
      </c>
      <c r="E288" s="167">
        <v>43326</v>
      </c>
      <c r="F288" t="s">
        <v>797</v>
      </c>
      <c r="G288" t="s">
        <v>798</v>
      </c>
      <c r="H288">
        <v>0</v>
      </c>
      <c r="I288" t="s">
        <v>760</v>
      </c>
      <c r="J288" t="s">
        <v>761</v>
      </c>
      <c r="K288">
        <v>2</v>
      </c>
      <c r="L288">
        <v>3</v>
      </c>
      <c r="M288" t="s">
        <v>519</v>
      </c>
      <c r="N288" t="s">
        <v>774</v>
      </c>
      <c r="O288" s="68">
        <v>23</v>
      </c>
      <c r="P288" s="68">
        <v>7.9</v>
      </c>
      <c r="Q288" s="68">
        <v>0.7</v>
      </c>
      <c r="R288" s="68">
        <v>0.65</v>
      </c>
      <c r="S288" s="68">
        <f t="shared" si="58"/>
        <v>0.67500000000000004</v>
      </c>
      <c r="T288" s="68">
        <v>0.72</v>
      </c>
      <c r="U288" s="76">
        <f t="shared" si="59"/>
        <v>0.93750000000000011</v>
      </c>
      <c r="V288" s="68" t="s">
        <v>761</v>
      </c>
      <c r="W288" s="68" t="s">
        <v>761</v>
      </c>
      <c r="X288" s="68" t="s">
        <v>761</v>
      </c>
      <c r="Y288" s="68" t="s">
        <v>761</v>
      </c>
      <c r="Z288" s="68" t="s">
        <v>761</v>
      </c>
      <c r="AA288" s="321" t="s">
        <v>761</v>
      </c>
      <c r="AB288" s="216">
        <v>19</v>
      </c>
      <c r="AC288" s="216">
        <v>30.8</v>
      </c>
      <c r="AD288" s="72">
        <v>2.3488628792445532</v>
      </c>
      <c r="AE288" s="72">
        <v>0.39767886337992442</v>
      </c>
      <c r="AF288" s="72">
        <v>0.82579408543263977</v>
      </c>
      <c r="AG288" s="75">
        <f>AE288+AF288</f>
        <v>1.2234729488125642</v>
      </c>
      <c r="AH288" s="75">
        <f>AI288-AG288</f>
        <v>26.070965826697641</v>
      </c>
      <c r="AI288" s="75">
        <v>27.294438775510205</v>
      </c>
      <c r="AJ288" s="72">
        <v>658.00833816853549</v>
      </c>
      <c r="AK288" s="72">
        <v>87.300025028014403</v>
      </c>
      <c r="AL288" s="72">
        <v>7.5373213003934643</v>
      </c>
      <c r="AM288" s="322">
        <f>AK288+AH288</f>
        <v>113.37099085471205</v>
      </c>
      <c r="AN288" s="322">
        <f>AH288+AF288+AE288+AK288</f>
        <v>114.5944638035246</v>
      </c>
      <c r="AO288" s="72">
        <v>35.1776540084388</v>
      </c>
      <c r="AP288" s="72">
        <v>94.793848213783463</v>
      </c>
      <c r="AQ288" s="72">
        <v>0.27065667016984124</v>
      </c>
      <c r="AR288" s="72">
        <f>AO288+AP288</f>
        <v>129.97150222222226</v>
      </c>
    </row>
    <row r="289" spans="1:44" x14ac:dyDescent="0.2">
      <c r="A289" t="s">
        <v>756</v>
      </c>
      <c r="B289" t="s">
        <v>401</v>
      </c>
      <c r="C289" t="s">
        <v>765</v>
      </c>
      <c r="E289" s="167">
        <v>43326</v>
      </c>
      <c r="F289" t="s">
        <v>797</v>
      </c>
      <c r="G289" t="s">
        <v>798</v>
      </c>
      <c r="H289">
        <v>0</v>
      </c>
      <c r="I289" t="s">
        <v>760</v>
      </c>
      <c r="J289" t="s">
        <v>761</v>
      </c>
      <c r="K289">
        <v>2</v>
      </c>
      <c r="L289">
        <v>3</v>
      </c>
      <c r="M289" t="s">
        <v>519</v>
      </c>
      <c r="N289" t="s">
        <v>774</v>
      </c>
      <c r="O289" s="68">
        <v>23</v>
      </c>
      <c r="P289" s="68">
        <v>7.9</v>
      </c>
      <c r="Q289" s="68">
        <v>0.7</v>
      </c>
      <c r="R289" s="68">
        <v>0.65</v>
      </c>
      <c r="S289" s="68">
        <f t="shared" si="58"/>
        <v>0.67500000000000004</v>
      </c>
      <c r="T289" s="68">
        <v>0.72</v>
      </c>
      <c r="U289" s="76">
        <f t="shared" si="59"/>
        <v>0.93750000000000011</v>
      </c>
      <c r="V289" s="68" t="s">
        <v>761</v>
      </c>
      <c r="W289" s="68" t="s">
        <v>761</v>
      </c>
      <c r="X289" s="68" t="s">
        <v>761</v>
      </c>
      <c r="Y289" s="68" t="s">
        <v>761</v>
      </c>
      <c r="Z289" s="68" t="s">
        <v>761</v>
      </c>
      <c r="AA289" s="321" t="s">
        <v>761</v>
      </c>
      <c r="AB289" s="216">
        <v>19.3</v>
      </c>
      <c r="AC289" s="216">
        <v>31.4</v>
      </c>
      <c r="AD289" s="68" t="s">
        <v>763</v>
      </c>
      <c r="AE289" s="68" t="s">
        <v>763</v>
      </c>
      <c r="AF289" s="68" t="s">
        <v>763</v>
      </c>
      <c r="AG289" s="68" t="s">
        <v>763</v>
      </c>
      <c r="AH289" s="68" t="s">
        <v>763</v>
      </c>
      <c r="AI289" s="68" t="s">
        <v>763</v>
      </c>
      <c r="AJ289" s="72" t="s">
        <v>763</v>
      </c>
      <c r="AK289" s="72" t="s">
        <v>763</v>
      </c>
      <c r="AL289" s="72" t="s">
        <v>763</v>
      </c>
      <c r="AM289" s="68" t="s">
        <v>763</v>
      </c>
      <c r="AN289" s="68" t="s">
        <v>763</v>
      </c>
      <c r="AO289" s="68" t="s">
        <v>763</v>
      </c>
      <c r="AP289" s="68" t="s">
        <v>763</v>
      </c>
      <c r="AQ289" s="68" t="s">
        <v>763</v>
      </c>
      <c r="AR289" s="68" t="s">
        <v>763</v>
      </c>
    </row>
    <row r="290" spans="1:44" x14ac:dyDescent="0.2">
      <c r="A290" t="s">
        <v>756</v>
      </c>
      <c r="B290" t="s">
        <v>402</v>
      </c>
      <c r="C290" t="s">
        <v>757</v>
      </c>
      <c r="E290" s="167">
        <v>43326</v>
      </c>
      <c r="F290" t="s">
        <v>801</v>
      </c>
      <c r="G290" t="s">
        <v>798</v>
      </c>
      <c r="H290">
        <v>0</v>
      </c>
      <c r="I290" t="s">
        <v>760</v>
      </c>
      <c r="J290" t="s">
        <v>761</v>
      </c>
      <c r="K290">
        <v>2</v>
      </c>
      <c r="L290">
        <v>3</v>
      </c>
      <c r="M290" t="s">
        <v>519</v>
      </c>
      <c r="N290" t="s">
        <v>842</v>
      </c>
      <c r="O290" s="68">
        <v>23.5</v>
      </c>
      <c r="P290" s="68">
        <v>7.53</v>
      </c>
      <c r="Q290" s="68">
        <v>1</v>
      </c>
      <c r="R290" s="68">
        <v>1</v>
      </c>
      <c r="S290" s="68">
        <f t="shared" si="58"/>
        <v>1</v>
      </c>
      <c r="T290" s="68">
        <v>1</v>
      </c>
      <c r="U290" s="76">
        <f t="shared" si="59"/>
        <v>1</v>
      </c>
      <c r="V290" s="68">
        <v>0.15</v>
      </c>
      <c r="W290" s="77">
        <v>0.30902777777777779</v>
      </c>
      <c r="X290" s="68">
        <v>24.8</v>
      </c>
      <c r="Y290" s="68">
        <v>3.8</v>
      </c>
      <c r="Z290" s="320">
        <v>3.3640431267393169</v>
      </c>
      <c r="AA290" s="321">
        <v>0.41200000000000003</v>
      </c>
      <c r="AB290" s="216">
        <v>21.4</v>
      </c>
      <c r="AC290" s="216">
        <v>34.4</v>
      </c>
      <c r="AD290" s="68" t="s">
        <v>763</v>
      </c>
      <c r="AE290" s="68" t="s">
        <v>763</v>
      </c>
      <c r="AF290" s="68" t="s">
        <v>763</v>
      </c>
      <c r="AG290" s="68" t="s">
        <v>763</v>
      </c>
      <c r="AH290" s="68" t="s">
        <v>763</v>
      </c>
      <c r="AI290" s="68" t="s">
        <v>763</v>
      </c>
      <c r="AJ290" s="72" t="s">
        <v>763</v>
      </c>
      <c r="AK290" s="72" t="s">
        <v>763</v>
      </c>
      <c r="AL290" s="72" t="s">
        <v>763</v>
      </c>
      <c r="AM290" s="68" t="s">
        <v>763</v>
      </c>
      <c r="AN290" s="68" t="s">
        <v>763</v>
      </c>
      <c r="AO290" s="68" t="s">
        <v>763</v>
      </c>
      <c r="AP290" s="68" t="s">
        <v>763</v>
      </c>
      <c r="AQ290" s="68" t="s">
        <v>763</v>
      </c>
      <c r="AR290" s="68" t="s">
        <v>763</v>
      </c>
    </row>
    <row r="291" spans="1:44" x14ac:dyDescent="0.2">
      <c r="A291" t="s">
        <v>756</v>
      </c>
      <c r="B291" t="s">
        <v>402</v>
      </c>
      <c r="C291" t="s">
        <v>764</v>
      </c>
      <c r="E291" s="167">
        <v>43326</v>
      </c>
      <c r="F291" t="s">
        <v>801</v>
      </c>
      <c r="G291" t="s">
        <v>798</v>
      </c>
      <c r="H291">
        <v>0</v>
      </c>
      <c r="I291" t="s">
        <v>760</v>
      </c>
      <c r="J291" t="s">
        <v>761</v>
      </c>
      <c r="K291">
        <v>2</v>
      </c>
      <c r="L291">
        <v>3</v>
      </c>
      <c r="M291" t="s">
        <v>519</v>
      </c>
      <c r="N291" t="s">
        <v>842</v>
      </c>
      <c r="O291" s="68">
        <v>23.5</v>
      </c>
      <c r="P291" s="68">
        <v>7.53</v>
      </c>
      <c r="Q291" s="68">
        <v>1</v>
      </c>
      <c r="R291" s="68">
        <v>1</v>
      </c>
      <c r="S291" s="68">
        <f t="shared" si="58"/>
        <v>1</v>
      </c>
      <c r="T291" s="68">
        <v>1</v>
      </c>
      <c r="U291" s="76">
        <f t="shared" si="59"/>
        <v>1</v>
      </c>
      <c r="V291" s="68">
        <v>0.5</v>
      </c>
      <c r="W291" s="77">
        <v>0.31111111111111112</v>
      </c>
      <c r="X291" s="68">
        <v>25</v>
      </c>
      <c r="Y291" s="68">
        <v>3.08</v>
      </c>
      <c r="Z291" s="320">
        <v>2.6978154118012059</v>
      </c>
      <c r="AA291" s="321">
        <v>0.37799999999999995</v>
      </c>
      <c r="AB291" s="216">
        <v>23.3</v>
      </c>
      <c r="AC291" s="216">
        <v>37.1</v>
      </c>
      <c r="AD291" s="72">
        <v>1.3073863095564293</v>
      </c>
      <c r="AE291" s="72">
        <v>16.097417984472614</v>
      </c>
      <c r="AF291" s="72">
        <v>0.47573932092004384</v>
      </c>
      <c r="AG291" s="75">
        <f>AE291+AF291</f>
        <v>16.573157305392659</v>
      </c>
      <c r="AH291" s="75">
        <f>AI291-AG291</f>
        <v>26.48537338576244</v>
      </c>
      <c r="AI291" s="222">
        <v>43.058530691155099</v>
      </c>
      <c r="AJ291" s="72">
        <v>139.01970964017448</v>
      </c>
      <c r="AK291" s="72">
        <v>22.483368524153914</v>
      </c>
      <c r="AL291" s="72">
        <v>6.1832242571136717</v>
      </c>
      <c r="AM291" s="322">
        <f>AK291+AH291</f>
        <v>48.968741909916353</v>
      </c>
      <c r="AN291" s="322">
        <f>AH291+AF291+AE291+AK291</f>
        <v>65.541899215309016</v>
      </c>
      <c r="AO291" s="72">
        <v>10.023999999999994</v>
      </c>
      <c r="AP291" s="72">
        <v>18.85466666666667</v>
      </c>
      <c r="AQ291" s="72">
        <v>0.34710743801652877</v>
      </c>
      <c r="AR291" s="72">
        <f>AO291+AP291</f>
        <v>28.878666666666664</v>
      </c>
    </row>
    <row r="292" spans="1:44" x14ac:dyDescent="0.2">
      <c r="A292" t="s">
        <v>756</v>
      </c>
      <c r="B292" t="s">
        <v>402</v>
      </c>
      <c r="C292" t="s">
        <v>765</v>
      </c>
      <c r="E292" s="167">
        <v>43326</v>
      </c>
      <c r="F292" t="s">
        <v>801</v>
      </c>
      <c r="G292" t="s">
        <v>798</v>
      </c>
      <c r="H292">
        <v>0</v>
      </c>
      <c r="I292" t="s">
        <v>760</v>
      </c>
      <c r="J292" t="s">
        <v>761</v>
      </c>
      <c r="K292">
        <v>2</v>
      </c>
      <c r="L292">
        <v>3</v>
      </c>
      <c r="M292" t="s">
        <v>519</v>
      </c>
      <c r="N292" t="s">
        <v>842</v>
      </c>
      <c r="O292" s="68">
        <v>23.5</v>
      </c>
      <c r="P292" s="68">
        <v>7.53</v>
      </c>
      <c r="Q292" s="68">
        <v>1</v>
      </c>
      <c r="R292" s="68">
        <v>1</v>
      </c>
      <c r="S292" s="68">
        <f t="shared" si="58"/>
        <v>1</v>
      </c>
      <c r="T292" s="68">
        <v>1</v>
      </c>
      <c r="U292" s="76">
        <f t="shared" si="59"/>
        <v>1</v>
      </c>
      <c r="V292" s="68" t="s">
        <v>761</v>
      </c>
      <c r="W292" s="68" t="s">
        <v>761</v>
      </c>
      <c r="X292" s="68" t="s">
        <v>761</v>
      </c>
      <c r="Y292" s="68" t="s">
        <v>761</v>
      </c>
      <c r="Z292" s="68" t="s">
        <v>761</v>
      </c>
      <c r="AA292" s="321" t="s">
        <v>761</v>
      </c>
      <c r="AB292" s="216">
        <v>23.3</v>
      </c>
      <c r="AC292" s="216">
        <v>37.200000000000003</v>
      </c>
      <c r="AD292" s="68" t="s">
        <v>763</v>
      </c>
      <c r="AE292" s="68" t="s">
        <v>763</v>
      </c>
      <c r="AF292" s="68" t="s">
        <v>763</v>
      </c>
      <c r="AG292" s="68" t="s">
        <v>763</v>
      </c>
      <c r="AH292" s="68" t="s">
        <v>763</v>
      </c>
      <c r="AI292" s="68" t="s">
        <v>763</v>
      </c>
      <c r="AJ292" s="72" t="s">
        <v>763</v>
      </c>
      <c r="AK292" s="72" t="s">
        <v>763</v>
      </c>
      <c r="AL292" s="72" t="s">
        <v>763</v>
      </c>
      <c r="AM292" s="68" t="s">
        <v>763</v>
      </c>
      <c r="AN292" s="68" t="s">
        <v>763</v>
      </c>
      <c r="AO292" s="68" t="s">
        <v>763</v>
      </c>
      <c r="AP292" s="68" t="s">
        <v>763</v>
      </c>
      <c r="AQ292" s="68" t="s">
        <v>763</v>
      </c>
      <c r="AR292" s="68" t="s">
        <v>763</v>
      </c>
    </row>
    <row r="293" spans="1:44" x14ac:dyDescent="0.2">
      <c r="A293" t="s">
        <v>756</v>
      </c>
      <c r="B293" t="s">
        <v>668</v>
      </c>
      <c r="C293" t="s">
        <v>764</v>
      </c>
      <c r="E293" s="167">
        <v>43326</v>
      </c>
      <c r="F293" t="s">
        <v>793</v>
      </c>
      <c r="G293" t="s">
        <v>772</v>
      </c>
      <c r="H293" t="s">
        <v>761</v>
      </c>
      <c r="I293" t="s">
        <v>761</v>
      </c>
      <c r="J293" t="s">
        <v>761</v>
      </c>
      <c r="K293">
        <v>5</v>
      </c>
      <c r="L293">
        <v>3</v>
      </c>
      <c r="M293" t="s">
        <v>761</v>
      </c>
      <c r="N293" t="s">
        <v>774</v>
      </c>
      <c r="O293" s="68" t="s">
        <v>761</v>
      </c>
      <c r="P293" s="68" t="s">
        <v>761</v>
      </c>
      <c r="Q293" s="68" t="s">
        <v>761</v>
      </c>
      <c r="R293" s="68" t="s">
        <v>761</v>
      </c>
      <c r="S293" s="68" t="s">
        <v>761</v>
      </c>
      <c r="T293" s="68">
        <v>0.75</v>
      </c>
      <c r="U293" s="68" t="s">
        <v>761</v>
      </c>
      <c r="V293" s="68">
        <v>0.4</v>
      </c>
      <c r="W293" s="77">
        <v>0.3215277777777778</v>
      </c>
      <c r="X293" s="68" t="s">
        <v>761</v>
      </c>
      <c r="Y293" s="68" t="s">
        <v>761</v>
      </c>
      <c r="Z293" s="68" t="s">
        <v>761</v>
      </c>
      <c r="AA293" s="321" t="s">
        <v>761</v>
      </c>
      <c r="AB293" s="216">
        <v>29.4</v>
      </c>
      <c r="AC293" s="216">
        <v>45.8</v>
      </c>
      <c r="AD293" s="72">
        <v>1.6545451661191373</v>
      </c>
      <c r="AE293" s="72">
        <v>6.1809502907933727</v>
      </c>
      <c r="AF293" s="72">
        <v>0.42360350492880616</v>
      </c>
      <c r="AG293" s="75">
        <f>AE293+AF293</f>
        <v>6.6045537957221789</v>
      </c>
      <c r="AH293" s="75">
        <f>AI293-AG293</f>
        <v>31.074566552272021</v>
      </c>
      <c r="AI293" s="222">
        <v>37.6791203479942</v>
      </c>
      <c r="AJ293" s="72">
        <v>150.80920674541863</v>
      </c>
      <c r="AK293" s="72">
        <v>26.400191650459529</v>
      </c>
      <c r="AL293" s="72">
        <v>5.7124284831770762</v>
      </c>
      <c r="AM293" s="322">
        <f>AK293+AH293</f>
        <v>57.47475820273155</v>
      </c>
      <c r="AN293" s="322">
        <f>AH293+AF293+AE293+AK293</f>
        <v>64.079311998453733</v>
      </c>
      <c r="AO293" s="72">
        <v>10.332151898734178</v>
      </c>
      <c r="AP293" s="72">
        <v>19.011914767932488</v>
      </c>
      <c r="AQ293" s="72">
        <v>0.35210361318020605</v>
      </c>
      <c r="AR293" s="72">
        <f>AO293+AP293</f>
        <v>29.344066666666667</v>
      </c>
    </row>
    <row r="294" spans="1:44" x14ac:dyDescent="0.2">
      <c r="A294" t="s">
        <v>756</v>
      </c>
      <c r="B294" t="s">
        <v>403</v>
      </c>
      <c r="C294" t="s">
        <v>757</v>
      </c>
      <c r="E294" s="167">
        <v>43326</v>
      </c>
      <c r="F294" t="s">
        <v>797</v>
      </c>
      <c r="G294" t="s">
        <v>843</v>
      </c>
      <c r="H294">
        <v>2</v>
      </c>
      <c r="I294" t="s">
        <v>760</v>
      </c>
      <c r="J294" t="s">
        <v>761</v>
      </c>
      <c r="K294">
        <v>2</v>
      </c>
      <c r="L294">
        <v>2</v>
      </c>
      <c r="M294" t="s">
        <v>773</v>
      </c>
      <c r="N294" t="s">
        <v>844</v>
      </c>
      <c r="O294" s="68">
        <v>21.9</v>
      </c>
      <c r="P294" s="68">
        <v>8.6</v>
      </c>
      <c r="Q294" s="68">
        <v>1.47</v>
      </c>
      <c r="R294" s="68">
        <v>1.3</v>
      </c>
      <c r="S294" s="68">
        <f t="shared" ref="S294:S303" si="60">AVERAGE(Q294:R294)</f>
        <v>1.385</v>
      </c>
      <c r="T294" s="68">
        <v>1.5</v>
      </c>
      <c r="U294" s="76">
        <f t="shared" ref="U294:U303" si="61">S294/T294</f>
        <v>0.92333333333333334</v>
      </c>
      <c r="V294" s="68">
        <v>0.15</v>
      </c>
      <c r="W294" s="77">
        <v>0.28888888888888892</v>
      </c>
      <c r="X294" s="68">
        <v>25.7</v>
      </c>
      <c r="Y294" s="68">
        <v>3.93</v>
      </c>
      <c r="Z294" s="320">
        <v>3.3409528029157949</v>
      </c>
      <c r="AA294" s="321">
        <v>0.48499999999999999</v>
      </c>
      <c r="AB294" s="216">
        <v>28.7</v>
      </c>
      <c r="AC294" s="216">
        <v>44.8</v>
      </c>
      <c r="AD294" s="68" t="s">
        <v>763</v>
      </c>
      <c r="AE294" s="68" t="s">
        <v>763</v>
      </c>
      <c r="AF294" s="68" t="s">
        <v>763</v>
      </c>
      <c r="AG294" s="68" t="s">
        <v>763</v>
      </c>
      <c r="AH294" s="68" t="s">
        <v>763</v>
      </c>
      <c r="AI294" s="68" t="s">
        <v>763</v>
      </c>
      <c r="AJ294" s="72" t="s">
        <v>763</v>
      </c>
      <c r="AK294" s="72" t="s">
        <v>763</v>
      </c>
      <c r="AL294" s="72" t="s">
        <v>763</v>
      </c>
      <c r="AM294" s="68" t="s">
        <v>763</v>
      </c>
      <c r="AN294" s="68" t="s">
        <v>763</v>
      </c>
      <c r="AO294" s="68" t="s">
        <v>763</v>
      </c>
      <c r="AP294" s="68" t="s">
        <v>763</v>
      </c>
      <c r="AQ294" s="68" t="s">
        <v>763</v>
      </c>
      <c r="AR294" s="68" t="s">
        <v>763</v>
      </c>
    </row>
    <row r="295" spans="1:44" x14ac:dyDescent="0.2">
      <c r="A295" t="s">
        <v>756</v>
      </c>
      <c r="B295" t="s">
        <v>403</v>
      </c>
      <c r="C295" t="s">
        <v>764</v>
      </c>
      <c r="E295" s="167">
        <v>43326</v>
      </c>
      <c r="F295" t="s">
        <v>797</v>
      </c>
      <c r="G295" t="s">
        <v>843</v>
      </c>
      <c r="H295">
        <v>2</v>
      </c>
      <c r="I295" t="s">
        <v>760</v>
      </c>
      <c r="J295" t="s">
        <v>761</v>
      </c>
      <c r="K295">
        <v>2</v>
      </c>
      <c r="L295">
        <v>2</v>
      </c>
      <c r="M295" t="s">
        <v>773</v>
      </c>
      <c r="N295" t="s">
        <v>844</v>
      </c>
      <c r="O295" s="68">
        <v>21.9</v>
      </c>
      <c r="P295" s="68">
        <v>8.6</v>
      </c>
      <c r="Q295" s="68">
        <v>1.47</v>
      </c>
      <c r="R295" s="68">
        <v>1.3</v>
      </c>
      <c r="S295" s="68">
        <f t="shared" si="60"/>
        <v>1.385</v>
      </c>
      <c r="T295" s="68">
        <v>1.5</v>
      </c>
      <c r="U295" s="76">
        <f t="shared" si="61"/>
        <v>0.92333333333333334</v>
      </c>
      <c r="V295" s="68">
        <v>0.75</v>
      </c>
      <c r="W295" s="77">
        <v>0.28888888888888892</v>
      </c>
      <c r="X295" s="68">
        <v>25.7</v>
      </c>
      <c r="Y295" s="68">
        <v>3.92</v>
      </c>
      <c r="Z295" s="320">
        <v>3.3286828093713181</v>
      </c>
      <c r="AA295" s="321">
        <v>0.48200000000000004</v>
      </c>
      <c r="AB295" s="216">
        <v>28.9</v>
      </c>
      <c r="AC295" s="216">
        <v>45</v>
      </c>
      <c r="AD295" s="72">
        <v>0.93352292556582039</v>
      </c>
      <c r="AE295" s="72">
        <v>1.9561563082874707</v>
      </c>
      <c r="AF295" s="72">
        <v>0.40498357064622131</v>
      </c>
      <c r="AG295" s="75">
        <f>AE295+AF295</f>
        <v>2.3611398789336921</v>
      </c>
      <c r="AH295" s="75">
        <f>AI295-AG295</f>
        <v>21.02545012106631</v>
      </c>
      <c r="AI295" s="75">
        <v>23.386590000000002</v>
      </c>
      <c r="AJ295" s="72">
        <v>118.57267030553446</v>
      </c>
      <c r="AK295" s="72">
        <v>18.149887496000336</v>
      </c>
      <c r="AL295" s="72">
        <v>6.5329699884731598</v>
      </c>
      <c r="AM295" s="322">
        <f>AK295+AH295</f>
        <v>39.175337617066646</v>
      </c>
      <c r="AN295" s="322">
        <f>AH295+AF295+AE295+AK295</f>
        <v>41.536477496000337</v>
      </c>
      <c r="AO295" s="72">
        <v>5.5104810126582278</v>
      </c>
      <c r="AP295" s="72">
        <v>25.000665654008433</v>
      </c>
      <c r="AQ295" s="72">
        <v>0.18060550371508693</v>
      </c>
      <c r="AR295" s="72">
        <f>AO295+AP295</f>
        <v>30.511146666666662</v>
      </c>
    </row>
    <row r="296" spans="1:44" x14ac:dyDescent="0.2">
      <c r="A296" t="s">
        <v>756</v>
      </c>
      <c r="B296" t="s">
        <v>403</v>
      </c>
      <c r="C296" t="s">
        <v>765</v>
      </c>
      <c r="E296" s="167">
        <v>43326</v>
      </c>
      <c r="F296" t="s">
        <v>797</v>
      </c>
      <c r="G296" t="s">
        <v>843</v>
      </c>
      <c r="H296">
        <v>2</v>
      </c>
      <c r="I296" t="s">
        <v>760</v>
      </c>
      <c r="J296" t="s">
        <v>761</v>
      </c>
      <c r="K296">
        <v>2</v>
      </c>
      <c r="L296">
        <v>2</v>
      </c>
      <c r="M296" t="s">
        <v>773</v>
      </c>
      <c r="N296" t="s">
        <v>844</v>
      </c>
      <c r="O296" s="68">
        <v>21.9</v>
      </c>
      <c r="P296" s="68">
        <v>8.6</v>
      </c>
      <c r="Q296" s="68">
        <v>1.47</v>
      </c>
      <c r="R296" s="68">
        <v>1.3</v>
      </c>
      <c r="S296" s="68">
        <f t="shared" si="60"/>
        <v>1.385</v>
      </c>
      <c r="T296" s="68">
        <v>1.5</v>
      </c>
      <c r="U296" s="76">
        <f t="shared" si="61"/>
        <v>0.92333333333333334</v>
      </c>
      <c r="V296" s="68">
        <v>1.2</v>
      </c>
      <c r="W296" s="77">
        <v>0.28888888888888892</v>
      </c>
      <c r="X296" s="68">
        <v>25.7</v>
      </c>
      <c r="Y296" s="68">
        <v>3.91</v>
      </c>
      <c r="Z296" s="320">
        <v>3.3220703533451048</v>
      </c>
      <c r="AA296" s="321">
        <v>0.48</v>
      </c>
      <c r="AB296" s="216">
        <v>28.8</v>
      </c>
      <c r="AC296" s="216">
        <v>44.9</v>
      </c>
      <c r="AD296" s="68" t="s">
        <v>763</v>
      </c>
      <c r="AE296" s="68" t="s">
        <v>763</v>
      </c>
      <c r="AF296" s="68" t="s">
        <v>763</v>
      </c>
      <c r="AG296" s="68" t="s">
        <v>763</v>
      </c>
      <c r="AH296" s="68" t="s">
        <v>763</v>
      </c>
      <c r="AI296" s="68" t="s">
        <v>763</v>
      </c>
      <c r="AJ296" s="72" t="s">
        <v>763</v>
      </c>
      <c r="AK296" s="72" t="s">
        <v>763</v>
      </c>
      <c r="AL296" s="72" t="s">
        <v>763</v>
      </c>
      <c r="AM296" s="68" t="s">
        <v>763</v>
      </c>
      <c r="AN296" s="68" t="s">
        <v>763</v>
      </c>
      <c r="AO296" s="68" t="s">
        <v>763</v>
      </c>
      <c r="AP296" s="68" t="s">
        <v>763</v>
      </c>
      <c r="AQ296" s="68" t="s">
        <v>763</v>
      </c>
      <c r="AR296" s="68" t="s">
        <v>763</v>
      </c>
    </row>
    <row r="297" spans="1:44" x14ac:dyDescent="0.2">
      <c r="A297" t="s">
        <v>756</v>
      </c>
      <c r="B297" t="s">
        <v>404</v>
      </c>
      <c r="C297" t="s">
        <v>757</v>
      </c>
      <c r="E297" s="167">
        <v>43326</v>
      </c>
      <c r="F297" t="s">
        <v>797</v>
      </c>
      <c r="G297" t="s">
        <v>843</v>
      </c>
      <c r="H297">
        <v>4</v>
      </c>
      <c r="I297" t="s">
        <v>760</v>
      </c>
      <c r="J297" t="s">
        <v>761</v>
      </c>
      <c r="K297">
        <v>2</v>
      </c>
      <c r="L297">
        <v>2</v>
      </c>
      <c r="M297" t="s">
        <v>757</v>
      </c>
      <c r="N297" t="s">
        <v>774</v>
      </c>
      <c r="O297" s="68" t="s">
        <v>761</v>
      </c>
      <c r="P297" s="68" t="s">
        <v>761</v>
      </c>
      <c r="Q297" s="68">
        <v>1.42</v>
      </c>
      <c r="R297" s="68">
        <v>1.35</v>
      </c>
      <c r="S297" s="68">
        <f t="shared" si="60"/>
        <v>1.385</v>
      </c>
      <c r="T297" s="68">
        <v>1.9</v>
      </c>
      <c r="U297" s="76">
        <f t="shared" si="61"/>
        <v>0.72894736842105268</v>
      </c>
      <c r="V297" s="68">
        <v>0.15</v>
      </c>
      <c r="W297" s="77">
        <v>0.33402777777777781</v>
      </c>
      <c r="X297" s="68">
        <v>25.7</v>
      </c>
      <c r="Y297" s="68">
        <v>4.54</v>
      </c>
      <c r="Z297" s="320">
        <v>3.8638929610523602</v>
      </c>
      <c r="AA297" s="321">
        <v>0.57799999999999996</v>
      </c>
      <c r="AB297" s="216">
        <v>28.5</v>
      </c>
      <c r="AC297" s="216">
        <v>44.6</v>
      </c>
      <c r="AD297" s="68" t="s">
        <v>763</v>
      </c>
      <c r="AE297" s="68" t="s">
        <v>763</v>
      </c>
      <c r="AF297" s="68" t="s">
        <v>763</v>
      </c>
      <c r="AG297" s="68" t="s">
        <v>763</v>
      </c>
      <c r="AH297" s="68" t="s">
        <v>763</v>
      </c>
      <c r="AI297" s="68" t="s">
        <v>763</v>
      </c>
      <c r="AJ297" s="72" t="s">
        <v>763</v>
      </c>
      <c r="AK297" s="72" t="s">
        <v>763</v>
      </c>
      <c r="AL297" s="72" t="s">
        <v>763</v>
      </c>
      <c r="AM297" s="68" t="s">
        <v>763</v>
      </c>
      <c r="AN297" s="68" t="s">
        <v>763</v>
      </c>
      <c r="AO297" s="68" t="s">
        <v>763</v>
      </c>
      <c r="AP297" s="68" t="s">
        <v>763</v>
      </c>
      <c r="AQ297" s="68" t="s">
        <v>763</v>
      </c>
      <c r="AR297" s="68" t="s">
        <v>763</v>
      </c>
    </row>
    <row r="298" spans="1:44" x14ac:dyDescent="0.2">
      <c r="A298" t="s">
        <v>756</v>
      </c>
      <c r="B298" t="s">
        <v>404</v>
      </c>
      <c r="C298" t="s">
        <v>764</v>
      </c>
      <c r="E298" s="167">
        <v>43326</v>
      </c>
      <c r="F298" t="s">
        <v>797</v>
      </c>
      <c r="G298" t="s">
        <v>843</v>
      </c>
      <c r="H298">
        <v>4</v>
      </c>
      <c r="I298" t="s">
        <v>760</v>
      </c>
      <c r="J298" t="s">
        <v>761</v>
      </c>
      <c r="K298">
        <v>2</v>
      </c>
      <c r="L298">
        <v>2</v>
      </c>
      <c r="M298" t="s">
        <v>757</v>
      </c>
      <c r="N298" t="s">
        <v>774</v>
      </c>
      <c r="O298" s="68" t="s">
        <v>761</v>
      </c>
      <c r="P298" s="68" t="s">
        <v>761</v>
      </c>
      <c r="Q298" s="68">
        <v>1.42</v>
      </c>
      <c r="R298" s="68">
        <v>1.35</v>
      </c>
      <c r="S298" s="68">
        <f t="shared" si="60"/>
        <v>1.385</v>
      </c>
      <c r="T298" s="68">
        <v>1.9</v>
      </c>
      <c r="U298" s="76">
        <f t="shared" si="61"/>
        <v>0.72894736842105268</v>
      </c>
      <c r="V298" s="68">
        <v>0.95</v>
      </c>
      <c r="W298" s="77">
        <v>0.33402777777777781</v>
      </c>
      <c r="X298" s="68">
        <v>25.9</v>
      </c>
      <c r="Y298" s="68">
        <v>4.0999999999999996</v>
      </c>
      <c r="Z298" s="320">
        <v>3.4666291253916923</v>
      </c>
      <c r="AA298" s="321">
        <v>0.495</v>
      </c>
      <c r="AB298" s="216">
        <v>29.7</v>
      </c>
      <c r="AC298" s="216">
        <v>46.1</v>
      </c>
      <c r="AD298" s="72">
        <v>0.77329576099841679</v>
      </c>
      <c r="AE298" s="72">
        <v>5.6761922306398649E-2</v>
      </c>
      <c r="AF298" s="72">
        <v>0.1070646221248631</v>
      </c>
      <c r="AG298" s="75">
        <f>AE298+AF298</f>
        <v>0.16382654443126177</v>
      </c>
      <c r="AH298" s="75">
        <f>AI298-AG298</f>
        <v>22.586607129038129</v>
      </c>
      <c r="AI298" s="75">
        <v>22.750433673469391</v>
      </c>
      <c r="AJ298" s="72">
        <v>170.87348389352445</v>
      </c>
      <c r="AK298" s="72">
        <v>26.543725257637398</v>
      </c>
      <c r="AL298" s="72">
        <v>6.4374341670206672</v>
      </c>
      <c r="AM298" s="322">
        <f>AK298+AH298</f>
        <v>49.130332386675526</v>
      </c>
      <c r="AN298" s="322">
        <f>AH298+AF298+AE298+AK298</f>
        <v>49.294158931106793</v>
      </c>
      <c r="AO298" s="72">
        <v>11.791341772151897</v>
      </c>
      <c r="AP298" s="72">
        <v>25.579084894514768</v>
      </c>
      <c r="AQ298" s="72">
        <v>0.31552601412146658</v>
      </c>
      <c r="AR298" s="72">
        <f>AO298+AP298</f>
        <v>37.370426666666667</v>
      </c>
    </row>
    <row r="299" spans="1:44" x14ac:dyDescent="0.2">
      <c r="A299" t="s">
        <v>756</v>
      </c>
      <c r="B299" t="s">
        <v>404</v>
      </c>
      <c r="C299" t="s">
        <v>765</v>
      </c>
      <c r="E299" s="167">
        <v>43326</v>
      </c>
      <c r="F299" t="s">
        <v>797</v>
      </c>
      <c r="G299" t="s">
        <v>843</v>
      </c>
      <c r="H299">
        <v>4</v>
      </c>
      <c r="I299" t="s">
        <v>760</v>
      </c>
      <c r="J299" t="s">
        <v>761</v>
      </c>
      <c r="K299">
        <v>2</v>
      </c>
      <c r="L299">
        <v>2</v>
      </c>
      <c r="M299" t="s">
        <v>757</v>
      </c>
      <c r="N299" t="s">
        <v>774</v>
      </c>
      <c r="O299" s="68" t="s">
        <v>761</v>
      </c>
      <c r="P299" s="68" t="s">
        <v>761</v>
      </c>
      <c r="Q299" s="68">
        <v>1.42</v>
      </c>
      <c r="R299" s="68">
        <v>1.35</v>
      </c>
      <c r="S299" s="68">
        <f t="shared" si="60"/>
        <v>1.385</v>
      </c>
      <c r="T299" s="68">
        <v>1.9</v>
      </c>
      <c r="U299" s="76">
        <f t="shared" si="61"/>
        <v>0.72894736842105268</v>
      </c>
      <c r="V299" s="68">
        <v>1.6</v>
      </c>
      <c r="W299" s="77">
        <v>0.33402777777777781</v>
      </c>
      <c r="X299" s="68">
        <v>25.5</v>
      </c>
      <c r="Y299" s="68">
        <v>3.91</v>
      </c>
      <c r="Z299" s="320">
        <v>3.30066781282116</v>
      </c>
      <c r="AA299" s="321">
        <v>0.47499999999999998</v>
      </c>
      <c r="AB299" s="216">
        <v>29.9</v>
      </c>
      <c r="AC299" s="216">
        <v>46.4</v>
      </c>
      <c r="AD299" s="68" t="s">
        <v>763</v>
      </c>
      <c r="AE299" s="68" t="s">
        <v>763</v>
      </c>
      <c r="AF299" s="68" t="s">
        <v>763</v>
      </c>
      <c r="AG299" s="68" t="s">
        <v>763</v>
      </c>
      <c r="AH299" s="68" t="s">
        <v>763</v>
      </c>
      <c r="AI299" s="68" t="s">
        <v>763</v>
      </c>
      <c r="AJ299" s="72" t="s">
        <v>763</v>
      </c>
      <c r="AK299" s="72" t="s">
        <v>763</v>
      </c>
      <c r="AL299" s="72" t="s">
        <v>763</v>
      </c>
      <c r="AM299" s="68" t="s">
        <v>763</v>
      </c>
      <c r="AN299" s="68" t="s">
        <v>763</v>
      </c>
      <c r="AO299" s="68" t="s">
        <v>763</v>
      </c>
      <c r="AP299" s="68" t="s">
        <v>763</v>
      </c>
      <c r="AQ299" s="68" t="s">
        <v>763</v>
      </c>
      <c r="AR299" s="68" t="s">
        <v>763</v>
      </c>
    </row>
    <row r="300" spans="1:44" x14ac:dyDescent="0.2">
      <c r="A300" t="s">
        <v>756</v>
      </c>
      <c r="B300" t="s">
        <v>405</v>
      </c>
      <c r="C300" t="s">
        <v>757</v>
      </c>
      <c r="D300" t="s">
        <v>781</v>
      </c>
      <c r="E300" s="167">
        <v>43326</v>
      </c>
      <c r="F300" t="s">
        <v>797</v>
      </c>
      <c r="G300" t="s">
        <v>843</v>
      </c>
      <c r="H300">
        <v>2</v>
      </c>
      <c r="I300" t="s">
        <v>760</v>
      </c>
      <c r="J300" t="s">
        <v>761</v>
      </c>
      <c r="K300">
        <v>2</v>
      </c>
      <c r="L300">
        <v>2</v>
      </c>
      <c r="M300" t="s">
        <v>761</v>
      </c>
      <c r="N300" t="s">
        <v>774</v>
      </c>
      <c r="O300" s="68" t="s">
        <v>761</v>
      </c>
      <c r="P300" s="68" t="s">
        <v>761</v>
      </c>
      <c r="Q300" s="68">
        <v>1.85</v>
      </c>
      <c r="R300" s="68">
        <v>1.75</v>
      </c>
      <c r="S300" s="68">
        <f t="shared" si="60"/>
        <v>1.8</v>
      </c>
      <c r="T300" s="68">
        <v>2.0499999999999998</v>
      </c>
      <c r="U300" s="76">
        <f t="shared" si="61"/>
        <v>0.87804878048780499</v>
      </c>
      <c r="V300" s="68">
        <v>0.15</v>
      </c>
      <c r="W300" s="77">
        <v>0.3666666666666667</v>
      </c>
      <c r="X300" s="68">
        <v>25.4</v>
      </c>
      <c r="Y300" s="68">
        <v>5.2</v>
      </c>
      <c r="Z300" s="320">
        <v>4.3791642647891926</v>
      </c>
      <c r="AA300" s="321">
        <v>0.67</v>
      </c>
      <c r="AB300" s="216">
        <v>30.3</v>
      </c>
      <c r="AC300" s="216">
        <v>47</v>
      </c>
      <c r="AD300" s="68" t="s">
        <v>763</v>
      </c>
      <c r="AE300" s="68" t="s">
        <v>763</v>
      </c>
      <c r="AF300" s="68" t="s">
        <v>763</v>
      </c>
      <c r="AG300" s="68" t="s">
        <v>763</v>
      </c>
      <c r="AH300" s="68" t="s">
        <v>763</v>
      </c>
      <c r="AI300" s="68" t="s">
        <v>763</v>
      </c>
      <c r="AJ300" s="72" t="s">
        <v>763</v>
      </c>
      <c r="AK300" s="72" t="s">
        <v>763</v>
      </c>
      <c r="AL300" s="72" t="s">
        <v>763</v>
      </c>
      <c r="AM300" s="68" t="s">
        <v>763</v>
      </c>
      <c r="AN300" s="68" t="s">
        <v>763</v>
      </c>
      <c r="AO300" s="68" t="s">
        <v>763</v>
      </c>
      <c r="AP300" s="68" t="s">
        <v>763</v>
      </c>
      <c r="AQ300" s="68" t="s">
        <v>763</v>
      </c>
      <c r="AR300" s="68" t="s">
        <v>763</v>
      </c>
    </row>
    <row r="301" spans="1:44" x14ac:dyDescent="0.2">
      <c r="A301" t="s">
        <v>756</v>
      </c>
      <c r="B301" t="s">
        <v>405</v>
      </c>
      <c r="C301" t="s">
        <v>757</v>
      </c>
      <c r="D301" t="s">
        <v>785</v>
      </c>
      <c r="E301" s="167">
        <v>43326</v>
      </c>
      <c r="F301" t="s">
        <v>797</v>
      </c>
      <c r="G301" t="s">
        <v>843</v>
      </c>
      <c r="H301">
        <v>2</v>
      </c>
      <c r="I301" t="s">
        <v>760</v>
      </c>
      <c r="J301" t="s">
        <v>761</v>
      </c>
      <c r="K301">
        <v>2</v>
      </c>
      <c r="L301">
        <v>2</v>
      </c>
      <c r="M301" t="s">
        <v>761</v>
      </c>
      <c r="N301" t="s">
        <v>774</v>
      </c>
      <c r="O301" s="68" t="s">
        <v>761</v>
      </c>
      <c r="P301" s="68" t="s">
        <v>761</v>
      </c>
      <c r="Q301" s="68">
        <v>1.85</v>
      </c>
      <c r="R301" s="68">
        <v>1.75</v>
      </c>
      <c r="S301" s="68">
        <f t="shared" si="60"/>
        <v>1.8</v>
      </c>
      <c r="T301" s="68">
        <v>2.0499999999999998</v>
      </c>
      <c r="U301" s="76">
        <f t="shared" si="61"/>
        <v>0.87804878048780499</v>
      </c>
      <c r="V301" s="68">
        <v>0.15</v>
      </c>
      <c r="W301" s="77">
        <v>0.3666666666666667</v>
      </c>
      <c r="X301" s="68">
        <v>25.4</v>
      </c>
      <c r="Y301" s="68">
        <v>5.2</v>
      </c>
      <c r="Z301" s="320">
        <v>4.3816479510323525</v>
      </c>
      <c r="AA301" s="321">
        <v>0.67</v>
      </c>
      <c r="AB301" s="216">
        <v>30.2</v>
      </c>
      <c r="AC301" s="216">
        <v>46.9</v>
      </c>
      <c r="AD301" s="68" t="s">
        <v>763</v>
      </c>
      <c r="AE301" s="68" t="s">
        <v>763</v>
      </c>
      <c r="AF301" s="68" t="s">
        <v>763</v>
      </c>
      <c r="AG301" s="68" t="s">
        <v>763</v>
      </c>
      <c r="AH301" s="68" t="s">
        <v>763</v>
      </c>
      <c r="AI301" s="68" t="s">
        <v>763</v>
      </c>
      <c r="AJ301" s="72" t="s">
        <v>763</v>
      </c>
      <c r="AK301" s="72" t="s">
        <v>763</v>
      </c>
      <c r="AL301" s="72" t="s">
        <v>763</v>
      </c>
      <c r="AM301" s="68" t="s">
        <v>763</v>
      </c>
      <c r="AN301" s="68" t="s">
        <v>763</v>
      </c>
      <c r="AO301" s="68" t="s">
        <v>763</v>
      </c>
      <c r="AP301" s="68" t="s">
        <v>763</v>
      </c>
      <c r="AQ301" s="68" t="s">
        <v>763</v>
      </c>
      <c r="AR301" s="68" t="s">
        <v>763</v>
      </c>
    </row>
    <row r="302" spans="1:44" x14ac:dyDescent="0.2">
      <c r="A302" t="s">
        <v>756</v>
      </c>
      <c r="B302" t="s">
        <v>405</v>
      </c>
      <c r="C302" t="s">
        <v>764</v>
      </c>
      <c r="D302" t="s">
        <v>781</v>
      </c>
      <c r="E302" s="167">
        <v>43326</v>
      </c>
      <c r="F302" t="s">
        <v>797</v>
      </c>
      <c r="G302" t="s">
        <v>843</v>
      </c>
      <c r="H302">
        <v>2</v>
      </c>
      <c r="I302" t="s">
        <v>760</v>
      </c>
      <c r="J302" t="s">
        <v>761</v>
      </c>
      <c r="K302">
        <v>2</v>
      </c>
      <c r="L302">
        <v>2</v>
      </c>
      <c r="M302" t="s">
        <v>761</v>
      </c>
      <c r="N302" t="s">
        <v>774</v>
      </c>
      <c r="O302" s="68" t="s">
        <v>761</v>
      </c>
      <c r="P302" s="68" t="s">
        <v>761</v>
      </c>
      <c r="Q302" s="68">
        <v>1.85</v>
      </c>
      <c r="R302" s="68">
        <v>1.75</v>
      </c>
      <c r="S302" s="68">
        <f t="shared" si="60"/>
        <v>1.8</v>
      </c>
      <c r="T302" s="68">
        <v>2.0499999999999998</v>
      </c>
      <c r="U302" s="76">
        <f t="shared" si="61"/>
        <v>0.87804878048780499</v>
      </c>
      <c r="V302" s="68">
        <v>0.95</v>
      </c>
      <c r="W302" s="77">
        <v>0.3666666666666667</v>
      </c>
      <c r="X302" s="68">
        <v>25.4</v>
      </c>
      <c r="Y302" s="68">
        <v>5.72</v>
      </c>
      <c r="Z302" s="320">
        <v>4.8061679493581035</v>
      </c>
      <c r="AA302" s="321">
        <v>0.7</v>
      </c>
      <c r="AB302" s="216">
        <v>30.7</v>
      </c>
      <c r="AC302" s="216">
        <v>47.4</v>
      </c>
      <c r="AD302" s="72">
        <v>0.80000028842631743</v>
      </c>
      <c r="AE302" s="72">
        <v>5.6761922306398871E-2</v>
      </c>
      <c r="AF302" s="72">
        <v>0.36122672508214682</v>
      </c>
      <c r="AG302" s="75">
        <f>AE302+AF302</f>
        <v>0.41798864738854569</v>
      </c>
      <c r="AH302" s="75">
        <f t="shared" ref="AH302:AH303" si="62">AI302-AG302</f>
        <v>16.273771556693092</v>
      </c>
      <c r="AI302" s="75">
        <v>16.691760204081636</v>
      </c>
      <c r="AJ302" s="72">
        <v>80.608741613256043</v>
      </c>
      <c r="AK302" s="72">
        <v>11.6184104100418</v>
      </c>
      <c r="AL302" s="72">
        <v>6.9380180909761844</v>
      </c>
      <c r="AM302" s="322">
        <f>AK302+AH302</f>
        <v>27.892181966734892</v>
      </c>
      <c r="AN302" s="322">
        <f>AH302+AF302+AE302+AK302</f>
        <v>28.310170614123439</v>
      </c>
      <c r="AO302" s="72">
        <v>3.670632911392405</v>
      </c>
      <c r="AP302" s="72">
        <v>15.112433755274267</v>
      </c>
      <c r="AQ302" s="72">
        <v>0.19542245025975899</v>
      </c>
      <c r="AR302" s="72">
        <f t="shared" ref="AR302:AR303" si="63">AO302+AP302</f>
        <v>18.783066666666674</v>
      </c>
    </row>
    <row r="303" spans="1:44" x14ac:dyDescent="0.2">
      <c r="A303" t="s">
        <v>756</v>
      </c>
      <c r="B303" t="s">
        <v>405</v>
      </c>
      <c r="C303" t="s">
        <v>764</v>
      </c>
      <c r="D303" t="s">
        <v>785</v>
      </c>
      <c r="E303" s="167">
        <v>43326</v>
      </c>
      <c r="F303" t="s">
        <v>797</v>
      </c>
      <c r="G303" t="s">
        <v>843</v>
      </c>
      <c r="H303">
        <v>2</v>
      </c>
      <c r="I303" t="s">
        <v>760</v>
      </c>
      <c r="J303" t="s">
        <v>761</v>
      </c>
      <c r="K303">
        <v>2</v>
      </c>
      <c r="L303">
        <v>2</v>
      </c>
      <c r="M303" t="s">
        <v>761</v>
      </c>
      <c r="N303" t="s">
        <v>774</v>
      </c>
      <c r="O303" s="68" t="s">
        <v>761</v>
      </c>
      <c r="P303" s="68" t="s">
        <v>761</v>
      </c>
      <c r="Q303" s="68">
        <v>1.85</v>
      </c>
      <c r="R303" s="68">
        <v>1.75</v>
      </c>
      <c r="S303" s="68">
        <f t="shared" si="60"/>
        <v>1.8</v>
      </c>
      <c r="T303" s="68">
        <v>2.0499999999999998</v>
      </c>
      <c r="U303" s="76">
        <f t="shared" si="61"/>
        <v>0.87804878048780499</v>
      </c>
      <c r="V303" s="68">
        <v>0.95</v>
      </c>
      <c r="W303" s="77">
        <v>0.3666666666666667</v>
      </c>
      <c r="X303" s="68">
        <v>25.4</v>
      </c>
      <c r="Y303" s="68">
        <v>5.72</v>
      </c>
      <c r="Z303" s="320">
        <v>4.8116212265560323</v>
      </c>
      <c r="AA303" s="321">
        <v>0.7</v>
      </c>
      <c r="AB303" s="216">
        <v>30.5</v>
      </c>
      <c r="AC303" s="216">
        <v>47.2</v>
      </c>
      <c r="AD303" s="72">
        <v>0.8534093432821187</v>
      </c>
      <c r="AE303" s="72">
        <v>2.5000000000000001E-2</v>
      </c>
      <c r="AF303" s="72">
        <v>6.6380065717415129E-2</v>
      </c>
      <c r="AG303" s="75">
        <f>AE303+AF303</f>
        <v>9.1380065717415138E-2</v>
      </c>
      <c r="AH303" s="75">
        <f t="shared" si="62"/>
        <v>31.898529934282582</v>
      </c>
      <c r="AI303" s="75">
        <v>31.989909999999998</v>
      </c>
      <c r="AJ303" s="72">
        <v>83.125383930268143</v>
      </c>
      <c r="AK303" s="72">
        <v>12.864021598729844</v>
      </c>
      <c r="AL303" s="72">
        <v>6.4618504635032412</v>
      </c>
      <c r="AM303" s="322">
        <f>AK303+AH303</f>
        <v>44.762551533012427</v>
      </c>
      <c r="AN303" s="322">
        <f>AH303+AF303+AE303+AK303</f>
        <v>44.853931598729837</v>
      </c>
      <c r="AO303" s="72">
        <v>8.7007594936708852</v>
      </c>
      <c r="AP303" s="72">
        <v>8.0918271729957869</v>
      </c>
      <c r="AQ303" s="72">
        <v>0.51813098639186517</v>
      </c>
      <c r="AR303" s="72">
        <f t="shared" si="63"/>
        <v>16.792586666666672</v>
      </c>
    </row>
    <row r="304" spans="1:44" x14ac:dyDescent="0.2">
      <c r="A304" t="s">
        <v>756</v>
      </c>
      <c r="B304" t="s">
        <v>405</v>
      </c>
      <c r="C304" t="s">
        <v>765</v>
      </c>
      <c r="D304" t="s">
        <v>781</v>
      </c>
      <c r="E304" s="167">
        <v>43326</v>
      </c>
      <c r="F304" t="s">
        <v>797</v>
      </c>
      <c r="G304" t="s">
        <v>843</v>
      </c>
      <c r="H304">
        <v>2</v>
      </c>
      <c r="I304" t="s">
        <v>760</v>
      </c>
      <c r="J304" t="s">
        <v>761</v>
      </c>
      <c r="K304">
        <v>2</v>
      </c>
      <c r="L304">
        <v>2</v>
      </c>
      <c r="M304" t="s">
        <v>761</v>
      </c>
      <c r="N304" t="s">
        <v>774</v>
      </c>
      <c r="O304" s="68" t="s">
        <v>761</v>
      </c>
      <c r="P304" s="68" t="s">
        <v>761</v>
      </c>
      <c r="Q304" s="68">
        <v>1.85</v>
      </c>
      <c r="R304" s="68">
        <v>1.75</v>
      </c>
      <c r="S304" s="68">
        <f>AVERAGE(Q304:R304)</f>
        <v>1.8</v>
      </c>
      <c r="T304" s="68">
        <v>2.0499999999999998</v>
      </c>
      <c r="U304" s="76">
        <f>S304/T304</f>
        <v>0.87804878048780499</v>
      </c>
      <c r="V304" s="68">
        <v>1.75</v>
      </c>
      <c r="W304" s="77">
        <v>0.3666666666666667</v>
      </c>
      <c r="X304" s="68">
        <v>25.4</v>
      </c>
      <c r="Y304" s="68">
        <v>5.7</v>
      </c>
      <c r="Z304" s="320">
        <v>4.7920795009179677</v>
      </c>
      <c r="AA304" s="321">
        <v>0.69</v>
      </c>
      <c r="AB304" s="216">
        <v>30.6</v>
      </c>
      <c r="AC304" s="216">
        <v>47.5</v>
      </c>
      <c r="AD304" s="68" t="s">
        <v>763</v>
      </c>
      <c r="AE304" s="68" t="s">
        <v>763</v>
      </c>
      <c r="AF304" s="68" t="s">
        <v>763</v>
      </c>
      <c r="AG304" s="68" t="s">
        <v>763</v>
      </c>
      <c r="AH304" s="68" t="s">
        <v>763</v>
      </c>
      <c r="AI304" s="68" t="s">
        <v>763</v>
      </c>
      <c r="AJ304" s="72" t="s">
        <v>763</v>
      </c>
      <c r="AK304" s="72" t="s">
        <v>763</v>
      </c>
      <c r="AL304" s="72" t="s">
        <v>763</v>
      </c>
      <c r="AM304" s="68" t="s">
        <v>763</v>
      </c>
      <c r="AN304" s="68" t="s">
        <v>763</v>
      </c>
      <c r="AO304" s="68" t="s">
        <v>763</v>
      </c>
      <c r="AP304" s="68" t="s">
        <v>763</v>
      </c>
      <c r="AQ304" s="68" t="s">
        <v>763</v>
      </c>
      <c r="AR304" s="68" t="s">
        <v>763</v>
      </c>
    </row>
    <row r="305" spans="1:44" x14ac:dyDescent="0.2">
      <c r="A305" t="s">
        <v>756</v>
      </c>
      <c r="B305" t="s">
        <v>405</v>
      </c>
      <c r="C305" t="s">
        <v>765</v>
      </c>
      <c r="D305" t="s">
        <v>785</v>
      </c>
      <c r="E305" s="167">
        <v>43326</v>
      </c>
      <c r="F305" t="s">
        <v>797</v>
      </c>
      <c r="G305" t="s">
        <v>843</v>
      </c>
      <c r="H305">
        <v>2</v>
      </c>
      <c r="I305" t="s">
        <v>760</v>
      </c>
      <c r="J305" t="s">
        <v>761</v>
      </c>
      <c r="K305">
        <v>2</v>
      </c>
      <c r="L305">
        <v>2</v>
      </c>
      <c r="M305" t="s">
        <v>761</v>
      </c>
      <c r="N305" t="s">
        <v>774</v>
      </c>
      <c r="O305" s="68" t="s">
        <v>761</v>
      </c>
      <c r="P305" s="68" t="s">
        <v>761</v>
      </c>
      <c r="Q305" s="68">
        <v>1.85</v>
      </c>
      <c r="R305" s="68">
        <v>1.75</v>
      </c>
      <c r="S305" s="68">
        <f t="shared" ref="S305:S323" si="64">AVERAGE(Q305:R305)</f>
        <v>1.8</v>
      </c>
      <c r="T305" s="68">
        <v>2.0499999999999998</v>
      </c>
      <c r="U305" s="76">
        <f t="shared" ref="U305:U323" si="65">S305/T305</f>
        <v>0.87804878048780499</v>
      </c>
      <c r="V305" s="68">
        <v>1.75</v>
      </c>
      <c r="W305" s="77">
        <v>0.3666666666666667</v>
      </c>
      <c r="X305" s="68">
        <v>25.4</v>
      </c>
      <c r="Y305" s="68">
        <v>5.7</v>
      </c>
      <c r="Z305" s="320">
        <v>4.7866483714415278</v>
      </c>
      <c r="AA305" s="321">
        <v>0.69</v>
      </c>
      <c r="AB305" s="216">
        <v>30.8</v>
      </c>
      <c r="AC305" s="216">
        <v>47.6</v>
      </c>
      <c r="AD305" s="68" t="s">
        <v>763</v>
      </c>
      <c r="AE305" s="68" t="s">
        <v>763</v>
      </c>
      <c r="AF305" s="68" t="s">
        <v>763</v>
      </c>
      <c r="AG305" s="68" t="s">
        <v>763</v>
      </c>
      <c r="AH305" s="68" t="s">
        <v>763</v>
      </c>
      <c r="AI305" s="68" t="s">
        <v>763</v>
      </c>
      <c r="AJ305" s="72" t="s">
        <v>763</v>
      </c>
      <c r="AK305" s="72" t="s">
        <v>763</v>
      </c>
      <c r="AL305" s="72" t="s">
        <v>763</v>
      </c>
      <c r="AM305" s="68" t="s">
        <v>763</v>
      </c>
      <c r="AN305" s="68" t="s">
        <v>763</v>
      </c>
      <c r="AO305" s="68" t="s">
        <v>763</v>
      </c>
      <c r="AP305" s="68" t="s">
        <v>763</v>
      </c>
      <c r="AQ305" s="68" t="s">
        <v>763</v>
      </c>
      <c r="AR305" s="68" t="s">
        <v>763</v>
      </c>
    </row>
    <row r="306" spans="1:44" x14ac:dyDescent="0.2">
      <c r="A306" t="s">
        <v>756</v>
      </c>
      <c r="B306" t="s">
        <v>274</v>
      </c>
      <c r="C306" t="s">
        <v>757</v>
      </c>
      <c r="E306" s="167">
        <v>43340</v>
      </c>
      <c r="F306" t="s">
        <v>797</v>
      </c>
      <c r="G306" t="s">
        <v>845</v>
      </c>
      <c r="H306">
        <v>0</v>
      </c>
      <c r="I306" t="s">
        <v>760</v>
      </c>
      <c r="J306" t="s">
        <v>761</v>
      </c>
      <c r="K306">
        <v>1</v>
      </c>
      <c r="L306">
        <v>1</v>
      </c>
      <c r="M306" t="s">
        <v>774</v>
      </c>
      <c r="N306" t="s">
        <v>774</v>
      </c>
      <c r="O306" s="68" t="s">
        <v>761</v>
      </c>
      <c r="P306" s="68" t="s">
        <v>761</v>
      </c>
      <c r="Q306" s="68">
        <v>0.65</v>
      </c>
      <c r="R306" s="68">
        <v>0.65</v>
      </c>
      <c r="S306" s="68">
        <f t="shared" si="64"/>
        <v>0.65</v>
      </c>
      <c r="T306" s="68">
        <v>0.65</v>
      </c>
      <c r="U306" s="76">
        <f t="shared" si="65"/>
        <v>1</v>
      </c>
      <c r="V306" s="68">
        <v>0.15</v>
      </c>
      <c r="W306" s="77">
        <v>0.28055555555555556</v>
      </c>
      <c r="X306" s="68">
        <v>19.399999999999999</v>
      </c>
      <c r="Y306" s="68">
        <v>5.82</v>
      </c>
      <c r="Z306" s="320">
        <v>5.7856101704587264</v>
      </c>
      <c r="AA306" s="321">
        <v>0.63800000000000001</v>
      </c>
      <c r="AB306" s="216">
        <v>1</v>
      </c>
      <c r="AC306" s="216">
        <v>1.976</v>
      </c>
      <c r="AD306" s="68" t="s">
        <v>763</v>
      </c>
      <c r="AE306" s="68" t="s">
        <v>763</v>
      </c>
      <c r="AF306" s="68" t="s">
        <v>763</v>
      </c>
      <c r="AG306" s="68" t="s">
        <v>763</v>
      </c>
      <c r="AH306" s="68" t="s">
        <v>763</v>
      </c>
      <c r="AI306" s="68" t="s">
        <v>763</v>
      </c>
      <c r="AJ306" s="72" t="s">
        <v>763</v>
      </c>
      <c r="AK306" s="72" t="s">
        <v>763</v>
      </c>
      <c r="AL306" s="72" t="s">
        <v>763</v>
      </c>
      <c r="AM306" s="68" t="s">
        <v>763</v>
      </c>
      <c r="AN306" s="68" t="s">
        <v>763</v>
      </c>
      <c r="AO306" s="68" t="s">
        <v>763</v>
      </c>
      <c r="AP306" s="68" t="s">
        <v>763</v>
      </c>
      <c r="AQ306" s="68" t="s">
        <v>763</v>
      </c>
      <c r="AR306" s="68" t="s">
        <v>763</v>
      </c>
    </row>
    <row r="307" spans="1:44" x14ac:dyDescent="0.2">
      <c r="A307" t="s">
        <v>756</v>
      </c>
      <c r="B307" t="s">
        <v>274</v>
      </c>
      <c r="C307" t="s">
        <v>764</v>
      </c>
      <c r="E307" s="167">
        <v>43340</v>
      </c>
      <c r="F307" t="s">
        <v>797</v>
      </c>
      <c r="G307" t="s">
        <v>845</v>
      </c>
      <c r="H307">
        <v>0</v>
      </c>
      <c r="I307" t="s">
        <v>760</v>
      </c>
      <c r="J307" t="s">
        <v>761</v>
      </c>
      <c r="K307">
        <v>1</v>
      </c>
      <c r="L307">
        <v>1</v>
      </c>
      <c r="M307" t="s">
        <v>774</v>
      </c>
      <c r="N307" t="s">
        <v>774</v>
      </c>
      <c r="O307" s="68" t="s">
        <v>761</v>
      </c>
      <c r="P307" s="68" t="s">
        <v>761</v>
      </c>
      <c r="Q307" s="68">
        <v>0.65</v>
      </c>
      <c r="R307" s="68">
        <v>0.65</v>
      </c>
      <c r="S307" s="68">
        <f t="shared" si="64"/>
        <v>0.65</v>
      </c>
      <c r="T307" s="68">
        <v>0.65</v>
      </c>
      <c r="U307" s="76">
        <f t="shared" si="65"/>
        <v>1</v>
      </c>
      <c r="V307" s="68">
        <v>0.5</v>
      </c>
      <c r="W307" s="77">
        <v>0.28055555555555556</v>
      </c>
      <c r="X307" s="68">
        <v>22.2</v>
      </c>
      <c r="Y307" s="68">
        <v>4.01</v>
      </c>
      <c r="Z307" s="320">
        <v>3.9270976293931352</v>
      </c>
      <c r="AA307" s="321">
        <v>0.45100000000000001</v>
      </c>
      <c r="AB307" s="216">
        <v>3.6</v>
      </c>
      <c r="AC307" s="216">
        <v>6.63</v>
      </c>
      <c r="AD307" s="72">
        <v>0.71925574766238054</v>
      </c>
      <c r="AE307" s="72">
        <v>3.0115935365212816</v>
      </c>
      <c r="AF307" s="72">
        <v>41.336254107338455</v>
      </c>
      <c r="AG307" s="75">
        <f>AE307+AF307</f>
        <v>44.347847643859737</v>
      </c>
      <c r="AH307" s="75">
        <f>AI307-AG307</f>
        <v>10.816489090834146</v>
      </c>
      <c r="AI307" s="75">
        <v>55.164336734693883</v>
      </c>
      <c r="AJ307" s="72">
        <v>111.38999830417976</v>
      </c>
      <c r="AK307" s="72">
        <v>16.00892566773145</v>
      </c>
      <c r="AL307" s="72">
        <v>6.9579933479673848</v>
      </c>
      <c r="AM307" s="322">
        <f>AK307+AH307</f>
        <v>26.825414758565596</v>
      </c>
      <c r="AN307" s="322">
        <f>AH307+AF307+AE307+AK307</f>
        <v>71.173262402425337</v>
      </c>
      <c r="AO307" s="72">
        <v>8.9454683544303748</v>
      </c>
      <c r="AP307" s="72">
        <v>13.954598312236296</v>
      </c>
      <c r="AQ307" s="72">
        <v>0.39063066866313517</v>
      </c>
      <c r="AR307" s="72">
        <f>AO307+AP307</f>
        <v>22.900066666666671</v>
      </c>
    </row>
    <row r="308" spans="1:44" x14ac:dyDescent="0.2">
      <c r="A308" t="s">
        <v>756</v>
      </c>
      <c r="B308" t="s">
        <v>274</v>
      </c>
      <c r="C308" t="s">
        <v>765</v>
      </c>
      <c r="E308" s="167">
        <v>43340</v>
      </c>
      <c r="F308" t="s">
        <v>797</v>
      </c>
      <c r="G308" t="s">
        <v>845</v>
      </c>
      <c r="H308">
        <v>0</v>
      </c>
      <c r="I308" t="s">
        <v>760</v>
      </c>
      <c r="J308" t="s">
        <v>761</v>
      </c>
      <c r="K308">
        <v>1</v>
      </c>
      <c r="L308">
        <v>1</v>
      </c>
      <c r="M308" t="s">
        <v>774</v>
      </c>
      <c r="N308" t="s">
        <v>774</v>
      </c>
      <c r="O308" s="68" t="s">
        <v>761</v>
      </c>
      <c r="P308" s="68" t="s">
        <v>761</v>
      </c>
      <c r="Q308" s="68">
        <v>0.65</v>
      </c>
      <c r="R308" s="68">
        <v>0.65</v>
      </c>
      <c r="S308" s="68">
        <f t="shared" si="64"/>
        <v>0.65</v>
      </c>
      <c r="T308" s="68">
        <v>0.65</v>
      </c>
      <c r="U308" s="76">
        <f t="shared" si="65"/>
        <v>1</v>
      </c>
      <c r="V308" s="68">
        <v>9.57</v>
      </c>
      <c r="W308" s="77">
        <v>0.28055555555555556</v>
      </c>
      <c r="X308" s="68" t="s">
        <v>761</v>
      </c>
      <c r="Y308" s="68">
        <v>1.5</v>
      </c>
      <c r="Z308" s="68">
        <v>1.5</v>
      </c>
      <c r="AA308" s="321">
        <v>0.17226462488138888</v>
      </c>
      <c r="AB308" s="216">
        <v>11.8</v>
      </c>
      <c r="AC308" s="216">
        <v>19.91</v>
      </c>
      <c r="AD308" s="68" t="s">
        <v>763</v>
      </c>
      <c r="AE308" s="68" t="s">
        <v>763</v>
      </c>
      <c r="AF308" s="68" t="s">
        <v>763</v>
      </c>
      <c r="AG308" s="68" t="s">
        <v>763</v>
      </c>
      <c r="AH308" s="68" t="s">
        <v>763</v>
      </c>
      <c r="AI308" s="68" t="s">
        <v>763</v>
      </c>
      <c r="AJ308" s="72" t="s">
        <v>763</v>
      </c>
      <c r="AK308" s="72" t="s">
        <v>763</v>
      </c>
      <c r="AL308" s="72" t="s">
        <v>763</v>
      </c>
      <c r="AM308" s="68" t="s">
        <v>763</v>
      </c>
      <c r="AN308" s="68" t="s">
        <v>763</v>
      </c>
      <c r="AO308" s="68" t="s">
        <v>763</v>
      </c>
      <c r="AP308" s="68" t="s">
        <v>763</v>
      </c>
      <c r="AQ308" s="68" t="s">
        <v>763</v>
      </c>
      <c r="AR308" s="68" t="s">
        <v>763</v>
      </c>
    </row>
    <row r="309" spans="1:44" x14ac:dyDescent="0.2">
      <c r="A309" t="s">
        <v>756</v>
      </c>
      <c r="B309" t="s">
        <v>278</v>
      </c>
      <c r="C309" t="s">
        <v>757</v>
      </c>
      <c r="E309" s="167">
        <v>43340</v>
      </c>
      <c r="F309" t="s">
        <v>797</v>
      </c>
      <c r="G309" t="s">
        <v>845</v>
      </c>
      <c r="H309">
        <v>0</v>
      </c>
      <c r="I309" t="s">
        <v>760</v>
      </c>
      <c r="J309" t="s">
        <v>761</v>
      </c>
      <c r="K309">
        <v>1</v>
      </c>
      <c r="L309">
        <v>1</v>
      </c>
      <c r="M309" t="s">
        <v>774</v>
      </c>
      <c r="N309" t="s">
        <v>816</v>
      </c>
      <c r="O309" s="68" t="s">
        <v>761</v>
      </c>
      <c r="P309" s="68" t="s">
        <v>761</v>
      </c>
      <c r="Q309" s="68">
        <v>1.1000000000000001</v>
      </c>
      <c r="R309" s="68">
        <v>1.1000000000000001</v>
      </c>
      <c r="S309" s="68">
        <f t="shared" si="64"/>
        <v>1.1000000000000001</v>
      </c>
      <c r="T309" s="68">
        <v>1.4</v>
      </c>
      <c r="U309" s="76">
        <f t="shared" si="65"/>
        <v>0.78571428571428581</v>
      </c>
      <c r="V309" s="68">
        <v>0.15</v>
      </c>
      <c r="W309" s="77">
        <v>0.30555555555555552</v>
      </c>
      <c r="X309" s="68">
        <v>25.5</v>
      </c>
      <c r="Y309" s="68">
        <v>6.67</v>
      </c>
      <c r="Z309" s="320">
        <v>6.0988333855105417</v>
      </c>
      <c r="AA309" s="321">
        <v>0.93599999999999994</v>
      </c>
      <c r="AB309" s="216">
        <v>15.8</v>
      </c>
      <c r="AC309" s="216">
        <v>26.01</v>
      </c>
      <c r="AD309" s="68" t="s">
        <v>763</v>
      </c>
      <c r="AE309" s="68" t="s">
        <v>763</v>
      </c>
      <c r="AF309" s="68" t="s">
        <v>763</v>
      </c>
      <c r="AG309" s="68" t="s">
        <v>763</v>
      </c>
      <c r="AH309" s="68" t="s">
        <v>763</v>
      </c>
      <c r="AI309" s="68" t="s">
        <v>763</v>
      </c>
      <c r="AJ309" s="72" t="s">
        <v>763</v>
      </c>
      <c r="AK309" s="72" t="s">
        <v>763</v>
      </c>
      <c r="AL309" s="72" t="s">
        <v>763</v>
      </c>
      <c r="AM309" s="68" t="s">
        <v>763</v>
      </c>
      <c r="AN309" s="68" t="s">
        <v>763</v>
      </c>
      <c r="AO309" s="68" t="s">
        <v>763</v>
      </c>
      <c r="AP309" s="68" t="s">
        <v>763</v>
      </c>
      <c r="AQ309" s="68" t="s">
        <v>763</v>
      </c>
      <c r="AR309" s="68" t="s">
        <v>763</v>
      </c>
    </row>
    <row r="310" spans="1:44" x14ac:dyDescent="0.2">
      <c r="A310" t="s">
        <v>756</v>
      </c>
      <c r="B310" t="s">
        <v>278</v>
      </c>
      <c r="C310" t="s">
        <v>764</v>
      </c>
      <c r="E310" s="167">
        <v>43340</v>
      </c>
      <c r="F310" t="s">
        <v>797</v>
      </c>
      <c r="G310" t="s">
        <v>845</v>
      </c>
      <c r="H310">
        <v>0</v>
      </c>
      <c r="I310" t="s">
        <v>760</v>
      </c>
      <c r="J310" t="s">
        <v>761</v>
      </c>
      <c r="K310">
        <v>1</v>
      </c>
      <c r="L310">
        <v>1</v>
      </c>
      <c r="M310" t="s">
        <v>774</v>
      </c>
      <c r="N310" t="s">
        <v>816</v>
      </c>
      <c r="O310" s="68" t="s">
        <v>761</v>
      </c>
      <c r="P310" s="68" t="s">
        <v>761</v>
      </c>
      <c r="Q310" s="68">
        <v>1.1000000000000001</v>
      </c>
      <c r="R310" s="68">
        <v>1.1000000000000001</v>
      </c>
      <c r="S310" s="68">
        <f t="shared" si="64"/>
        <v>1.1000000000000001</v>
      </c>
      <c r="T310" s="68">
        <v>1.4</v>
      </c>
      <c r="U310" s="76">
        <f t="shared" si="65"/>
        <v>0.78571428571428581</v>
      </c>
      <c r="V310" s="68">
        <v>0.5</v>
      </c>
      <c r="W310" s="77">
        <v>0.30555555555555552</v>
      </c>
      <c r="X310" s="68">
        <v>25.8</v>
      </c>
      <c r="Y310" s="68">
        <v>6.43</v>
      </c>
      <c r="Z310" s="320">
        <v>5.532164370789693</v>
      </c>
      <c r="AA310" s="321">
        <v>0.91599999999999993</v>
      </c>
      <c r="AB310" s="216">
        <v>26.6</v>
      </c>
      <c r="AC310" s="216">
        <v>41.6</v>
      </c>
      <c r="AD310" s="72">
        <v>0.39592081583683264</v>
      </c>
      <c r="AE310" s="72">
        <v>0.56424067262217537</v>
      </c>
      <c r="AF310" s="72">
        <v>1.303395399780942</v>
      </c>
      <c r="AG310" s="75">
        <f>AE310+AF310</f>
        <v>1.8676360724031174</v>
      </c>
      <c r="AH310" s="75">
        <f>AI310-AG310</f>
        <v>30.576675152086679</v>
      </c>
      <c r="AI310" s="75">
        <v>32.444311224489795</v>
      </c>
      <c r="AJ310" s="72">
        <v>170.54402510204088</v>
      </c>
      <c r="AK310" s="72">
        <v>31.685587214311845</v>
      </c>
      <c r="AL310" s="72">
        <v>5.382384866296845</v>
      </c>
      <c r="AM310" s="322">
        <f>AK310+AH310</f>
        <v>62.262262366398524</v>
      </c>
      <c r="AN310" s="322">
        <f>AH310+AF310+AE310+AK310</f>
        <v>64.129898438801632</v>
      </c>
      <c r="AO310" s="72">
        <v>19.51326582278481</v>
      </c>
      <c r="AP310" s="72">
        <v>16.518240843881859</v>
      </c>
      <c r="AQ310" s="72">
        <v>0.54156119540892933</v>
      </c>
      <c r="AR310" s="72">
        <f>AO310+AP310</f>
        <v>36.031506666666672</v>
      </c>
    </row>
    <row r="311" spans="1:44" x14ac:dyDescent="0.2">
      <c r="A311" t="s">
        <v>756</v>
      </c>
      <c r="B311" t="s">
        <v>278</v>
      </c>
      <c r="C311" t="s">
        <v>765</v>
      </c>
      <c r="E311" s="167">
        <v>43340</v>
      </c>
      <c r="F311" t="s">
        <v>797</v>
      </c>
      <c r="G311" t="s">
        <v>845</v>
      </c>
      <c r="H311">
        <v>0</v>
      </c>
      <c r="I311" t="s">
        <v>760</v>
      </c>
      <c r="J311" t="s">
        <v>761</v>
      </c>
      <c r="K311">
        <v>1</v>
      </c>
      <c r="L311">
        <v>1</v>
      </c>
      <c r="M311" t="s">
        <v>774</v>
      </c>
      <c r="N311" t="s">
        <v>816</v>
      </c>
      <c r="O311" s="68" t="s">
        <v>761</v>
      </c>
      <c r="P311" s="68" t="s">
        <v>761</v>
      </c>
      <c r="Q311" s="68">
        <v>1.1000000000000001</v>
      </c>
      <c r="R311" s="68">
        <v>1.1000000000000001</v>
      </c>
      <c r="S311" s="68">
        <f t="shared" si="64"/>
        <v>1.1000000000000001</v>
      </c>
      <c r="T311" s="68">
        <v>1.4</v>
      </c>
      <c r="U311" s="76">
        <f t="shared" si="65"/>
        <v>0.78571428571428581</v>
      </c>
      <c r="V311" s="68">
        <v>1</v>
      </c>
      <c r="W311" s="77">
        <v>0.30555555555555552</v>
      </c>
      <c r="X311" s="68">
        <v>25.7</v>
      </c>
      <c r="Y311" s="68">
        <v>4.7699999999999996</v>
      </c>
      <c r="Z311" s="320">
        <v>4.0642372978283818</v>
      </c>
      <c r="AA311" s="321">
        <v>0.68900000000000006</v>
      </c>
      <c r="AB311" s="216">
        <v>28.3</v>
      </c>
      <c r="AC311" s="216">
        <v>44</v>
      </c>
      <c r="AD311" s="68" t="s">
        <v>763</v>
      </c>
      <c r="AE311" s="68" t="s">
        <v>763</v>
      </c>
      <c r="AF311" s="68" t="s">
        <v>763</v>
      </c>
      <c r="AG311" s="68" t="s">
        <v>763</v>
      </c>
      <c r="AH311" s="68" t="s">
        <v>763</v>
      </c>
      <c r="AI311" s="68" t="s">
        <v>763</v>
      </c>
      <c r="AJ311" s="72" t="s">
        <v>763</v>
      </c>
      <c r="AK311" s="72" t="s">
        <v>763</v>
      </c>
      <c r="AL311" s="72" t="s">
        <v>763</v>
      </c>
      <c r="AM311" s="68" t="s">
        <v>763</v>
      </c>
      <c r="AN311" s="68" t="s">
        <v>763</v>
      </c>
      <c r="AO311" s="68" t="s">
        <v>763</v>
      </c>
      <c r="AP311" s="68" t="s">
        <v>763</v>
      </c>
      <c r="AQ311" s="68" t="s">
        <v>763</v>
      </c>
      <c r="AR311" s="68" t="s">
        <v>763</v>
      </c>
    </row>
    <row r="312" spans="1:44" x14ac:dyDescent="0.2">
      <c r="A312" t="s">
        <v>756</v>
      </c>
      <c r="B312" t="s">
        <v>280</v>
      </c>
      <c r="C312" t="s">
        <v>757</v>
      </c>
      <c r="E312" s="167">
        <v>43340</v>
      </c>
      <c r="F312" t="s">
        <v>797</v>
      </c>
      <c r="G312" t="s">
        <v>845</v>
      </c>
      <c r="H312">
        <v>0</v>
      </c>
      <c r="I312" t="s">
        <v>760</v>
      </c>
      <c r="J312" t="s">
        <v>761</v>
      </c>
      <c r="K312">
        <v>1</v>
      </c>
      <c r="L312">
        <v>1</v>
      </c>
      <c r="M312" t="s">
        <v>774</v>
      </c>
      <c r="N312" t="s">
        <v>774</v>
      </c>
      <c r="O312" s="68" t="s">
        <v>761</v>
      </c>
      <c r="P312" s="68" t="s">
        <v>761</v>
      </c>
      <c r="Q312" s="68">
        <v>1.85</v>
      </c>
      <c r="R312" s="68">
        <v>1.85</v>
      </c>
      <c r="S312" s="68">
        <f t="shared" si="64"/>
        <v>1.85</v>
      </c>
      <c r="T312" s="68">
        <v>2.65</v>
      </c>
      <c r="U312" s="76">
        <f t="shared" si="65"/>
        <v>0.69811320754716988</v>
      </c>
      <c r="V312" s="68">
        <v>0.15</v>
      </c>
      <c r="W312" s="77">
        <v>0.31944444444444448</v>
      </c>
      <c r="X312" s="68">
        <v>25.6</v>
      </c>
      <c r="Y312" s="68">
        <v>6.16</v>
      </c>
      <c r="Z312" s="320">
        <v>5.2301821754301985</v>
      </c>
      <c r="AA312" s="321">
        <v>0.88800000000000001</v>
      </c>
      <c r="AB312" s="216">
        <v>28.9</v>
      </c>
      <c r="AC312" s="216">
        <v>44.9</v>
      </c>
      <c r="AD312" s="68" t="s">
        <v>763</v>
      </c>
      <c r="AE312" s="68" t="s">
        <v>763</v>
      </c>
      <c r="AF312" s="68" t="s">
        <v>763</v>
      </c>
      <c r="AG312" s="68" t="s">
        <v>763</v>
      </c>
      <c r="AH312" s="68" t="s">
        <v>763</v>
      </c>
      <c r="AI312" s="68" t="s">
        <v>763</v>
      </c>
      <c r="AJ312" s="72" t="s">
        <v>763</v>
      </c>
      <c r="AK312" s="72" t="s">
        <v>763</v>
      </c>
      <c r="AL312" s="72" t="s">
        <v>763</v>
      </c>
      <c r="AM312" s="68" t="s">
        <v>763</v>
      </c>
      <c r="AN312" s="68" t="s">
        <v>763</v>
      </c>
      <c r="AO312" s="68" t="s">
        <v>763</v>
      </c>
      <c r="AP312" s="68" t="s">
        <v>763</v>
      </c>
      <c r="AQ312" s="68" t="s">
        <v>763</v>
      </c>
      <c r="AR312" s="68" t="s">
        <v>763</v>
      </c>
    </row>
    <row r="313" spans="1:44" x14ac:dyDescent="0.2">
      <c r="A313" t="s">
        <v>756</v>
      </c>
      <c r="B313" t="s">
        <v>280</v>
      </c>
      <c r="C313" t="s">
        <v>764</v>
      </c>
      <c r="E313" s="167">
        <v>43340</v>
      </c>
      <c r="F313" t="s">
        <v>797</v>
      </c>
      <c r="G313" t="s">
        <v>845</v>
      </c>
      <c r="H313">
        <v>0</v>
      </c>
      <c r="I313" t="s">
        <v>760</v>
      </c>
      <c r="J313" t="s">
        <v>761</v>
      </c>
      <c r="K313">
        <v>1</v>
      </c>
      <c r="L313">
        <v>1</v>
      </c>
      <c r="M313" t="s">
        <v>774</v>
      </c>
      <c r="N313" t="s">
        <v>774</v>
      </c>
      <c r="O313" s="68" t="s">
        <v>761</v>
      </c>
      <c r="P313" s="68" t="s">
        <v>761</v>
      </c>
      <c r="Q313" s="68">
        <v>1.85</v>
      </c>
      <c r="R313" s="68">
        <v>1.85</v>
      </c>
      <c r="S313" s="68">
        <f t="shared" si="64"/>
        <v>1.85</v>
      </c>
      <c r="T313" s="68">
        <v>2.65</v>
      </c>
      <c r="U313" s="76">
        <f t="shared" si="65"/>
        <v>0.69811320754716988</v>
      </c>
      <c r="V313" s="68">
        <v>1.25</v>
      </c>
      <c r="W313" s="77">
        <v>0.31944444444444448</v>
      </c>
      <c r="X313" s="68">
        <v>25.6</v>
      </c>
      <c r="Y313" s="68">
        <v>6.02</v>
      </c>
      <c r="Z313" s="320">
        <v>5.1084212116694196</v>
      </c>
      <c r="AA313" s="321">
        <v>0.87</v>
      </c>
      <c r="AB313" s="216">
        <v>29</v>
      </c>
      <c r="AC313" s="216">
        <v>45</v>
      </c>
      <c r="AD313" s="72">
        <v>0.66678451033173447</v>
      </c>
      <c r="AE313" s="72">
        <v>3.2604768786127165</v>
      </c>
      <c r="AF313" s="72">
        <v>0.35284775465498358</v>
      </c>
      <c r="AG313" s="75">
        <f>AE313+AF313</f>
        <v>3.6133246332677</v>
      </c>
      <c r="AH313" s="75">
        <f>AI313-AG313</f>
        <v>20.045910060609849</v>
      </c>
      <c r="AI313" s="75">
        <v>23.659234693877551</v>
      </c>
      <c r="AJ313" s="72">
        <v>66.746383406047698</v>
      </c>
      <c r="AK313" s="72">
        <v>10.288367559057003</v>
      </c>
      <c r="AL313" s="72">
        <v>6.4875582081328211</v>
      </c>
      <c r="AM313" s="322">
        <f>AK313+AH313</f>
        <v>30.33427761966685</v>
      </c>
      <c r="AN313" s="322">
        <f>AH313+AF313+AE313+AK313</f>
        <v>33.947602252934551</v>
      </c>
      <c r="AO313" s="72">
        <v>1.9214177215189894</v>
      </c>
      <c r="AP313" s="72">
        <v>11.792368945147679</v>
      </c>
      <c r="AQ313" s="72">
        <v>0.14010847391911613</v>
      </c>
      <c r="AR313" s="72">
        <f>AO313+AP313</f>
        <v>13.713786666666667</v>
      </c>
    </row>
    <row r="314" spans="1:44" x14ac:dyDescent="0.2">
      <c r="A314" t="s">
        <v>756</v>
      </c>
      <c r="B314" t="s">
        <v>280</v>
      </c>
      <c r="C314" t="s">
        <v>765</v>
      </c>
      <c r="E314" s="167">
        <v>43340</v>
      </c>
      <c r="F314" t="s">
        <v>797</v>
      </c>
      <c r="G314" t="s">
        <v>845</v>
      </c>
      <c r="H314">
        <v>0</v>
      </c>
      <c r="I314" t="s">
        <v>760</v>
      </c>
      <c r="J314" t="s">
        <v>761</v>
      </c>
      <c r="K314">
        <v>1</v>
      </c>
      <c r="L314">
        <v>1</v>
      </c>
      <c r="M314" t="s">
        <v>774</v>
      </c>
      <c r="N314" t="s">
        <v>774</v>
      </c>
      <c r="O314" s="68" t="s">
        <v>761</v>
      </c>
      <c r="P314" s="68" t="s">
        <v>761</v>
      </c>
      <c r="Q314" s="68">
        <v>1.85</v>
      </c>
      <c r="R314" s="68">
        <v>1.85</v>
      </c>
      <c r="S314" s="68">
        <f t="shared" si="64"/>
        <v>1.85</v>
      </c>
      <c r="T314" s="68">
        <v>2.65</v>
      </c>
      <c r="U314" s="76">
        <f t="shared" si="65"/>
        <v>0.69811320754716988</v>
      </c>
      <c r="V314" s="68">
        <v>2.2999999999999998</v>
      </c>
      <c r="W314" s="77">
        <v>0.31944444444444448</v>
      </c>
      <c r="X314" s="68">
        <v>25.5</v>
      </c>
      <c r="Y314" s="68">
        <v>5.86</v>
      </c>
      <c r="Z314" s="320">
        <v>4.9551965632326542</v>
      </c>
      <c r="AA314" s="321">
        <v>0.84599999999999997</v>
      </c>
      <c r="AB314" s="216">
        <v>29.6</v>
      </c>
      <c r="AC314" s="216">
        <v>45.8</v>
      </c>
      <c r="AD314" s="68" t="s">
        <v>763</v>
      </c>
      <c r="AE314" s="68" t="s">
        <v>763</v>
      </c>
      <c r="AF314" s="68" t="s">
        <v>763</v>
      </c>
      <c r="AG314" s="68" t="s">
        <v>763</v>
      </c>
      <c r="AH314" s="68" t="s">
        <v>763</v>
      </c>
      <c r="AI314" s="68" t="s">
        <v>763</v>
      </c>
      <c r="AJ314" s="72" t="s">
        <v>763</v>
      </c>
      <c r="AK314" s="72" t="s">
        <v>763</v>
      </c>
      <c r="AL314" s="72" t="s">
        <v>763</v>
      </c>
      <c r="AM314" s="68" t="s">
        <v>763</v>
      </c>
      <c r="AN314" s="68" t="s">
        <v>763</v>
      </c>
      <c r="AO314" s="68" t="s">
        <v>763</v>
      </c>
      <c r="AP314" s="68" t="s">
        <v>763</v>
      </c>
      <c r="AQ314" s="68" t="s">
        <v>763</v>
      </c>
      <c r="AR314" s="68" t="s">
        <v>763</v>
      </c>
    </row>
    <row r="315" spans="1:44" x14ac:dyDescent="0.2">
      <c r="A315" t="s">
        <v>756</v>
      </c>
      <c r="B315" t="s">
        <v>282</v>
      </c>
      <c r="C315" t="s">
        <v>757</v>
      </c>
      <c r="E315" s="167">
        <v>43340</v>
      </c>
      <c r="F315" t="s">
        <v>797</v>
      </c>
      <c r="G315" t="s">
        <v>845</v>
      </c>
      <c r="H315">
        <v>0</v>
      </c>
      <c r="I315" t="s">
        <v>760</v>
      </c>
      <c r="J315" t="s">
        <v>761</v>
      </c>
      <c r="K315">
        <v>1</v>
      </c>
      <c r="L315">
        <v>1</v>
      </c>
      <c r="M315" t="s">
        <v>773</v>
      </c>
      <c r="N315" t="s">
        <v>767</v>
      </c>
      <c r="O315" s="68" t="s">
        <v>761</v>
      </c>
      <c r="P315" s="68" t="s">
        <v>761</v>
      </c>
      <c r="Q315" s="68">
        <v>1.2</v>
      </c>
      <c r="R315" s="68">
        <v>1.2</v>
      </c>
      <c r="S315" s="68">
        <f t="shared" si="64"/>
        <v>1.2</v>
      </c>
      <c r="T315" s="68">
        <v>1.2</v>
      </c>
      <c r="U315" s="76">
        <f t="shared" si="65"/>
        <v>1</v>
      </c>
      <c r="V315" s="68">
        <v>0.15</v>
      </c>
      <c r="W315" s="77">
        <v>0.34930555555555554</v>
      </c>
      <c r="X315" s="68">
        <v>26.5</v>
      </c>
      <c r="Y315" s="68">
        <v>5.84</v>
      </c>
      <c r="Z315" s="320">
        <v>4.9831953821388488</v>
      </c>
      <c r="AA315" s="321">
        <v>0.84900000000000009</v>
      </c>
      <c r="AB315" s="216">
        <v>28.2</v>
      </c>
      <c r="AC315" s="216">
        <v>43.8</v>
      </c>
      <c r="AD315" s="68" t="s">
        <v>763</v>
      </c>
      <c r="AE315" s="68" t="s">
        <v>763</v>
      </c>
      <c r="AF315" s="68" t="s">
        <v>763</v>
      </c>
      <c r="AG315" s="68" t="s">
        <v>763</v>
      </c>
      <c r="AH315" s="68" t="s">
        <v>763</v>
      </c>
      <c r="AI315" s="68" t="s">
        <v>763</v>
      </c>
      <c r="AJ315" s="72" t="s">
        <v>763</v>
      </c>
      <c r="AK315" s="72" t="s">
        <v>763</v>
      </c>
      <c r="AL315" s="72" t="s">
        <v>763</v>
      </c>
      <c r="AM315" s="68" t="s">
        <v>763</v>
      </c>
      <c r="AN315" s="68" t="s">
        <v>763</v>
      </c>
      <c r="AO315" s="68" t="s">
        <v>763</v>
      </c>
      <c r="AP315" s="68" t="s">
        <v>763</v>
      </c>
      <c r="AQ315" s="68" t="s">
        <v>763</v>
      </c>
      <c r="AR315" s="68" t="s">
        <v>763</v>
      </c>
    </row>
    <row r="316" spans="1:44" x14ac:dyDescent="0.2">
      <c r="A316" t="s">
        <v>756</v>
      </c>
      <c r="B316" t="s">
        <v>282</v>
      </c>
      <c r="C316" t="s">
        <v>764</v>
      </c>
      <c r="E316" s="167">
        <v>43340</v>
      </c>
      <c r="F316" t="s">
        <v>797</v>
      </c>
      <c r="G316" t="s">
        <v>845</v>
      </c>
      <c r="H316">
        <v>0</v>
      </c>
      <c r="I316" t="s">
        <v>760</v>
      </c>
      <c r="J316" t="s">
        <v>761</v>
      </c>
      <c r="K316">
        <v>1</v>
      </c>
      <c r="L316">
        <v>1</v>
      </c>
      <c r="M316" t="s">
        <v>773</v>
      </c>
      <c r="N316" t="s">
        <v>767</v>
      </c>
      <c r="O316" s="68" t="s">
        <v>761</v>
      </c>
      <c r="P316" s="68" t="s">
        <v>761</v>
      </c>
      <c r="Q316" s="68">
        <v>1.2</v>
      </c>
      <c r="R316" s="68">
        <v>1.2</v>
      </c>
      <c r="S316" s="68">
        <f t="shared" si="64"/>
        <v>1.2</v>
      </c>
      <c r="T316" s="68">
        <v>1.2</v>
      </c>
      <c r="U316" s="76">
        <f t="shared" si="65"/>
        <v>1</v>
      </c>
      <c r="V316" s="68">
        <v>0.5</v>
      </c>
      <c r="W316" s="77">
        <v>0.34930555555555554</v>
      </c>
      <c r="X316" s="68">
        <v>26.5</v>
      </c>
      <c r="Y316" s="68">
        <v>5.75</v>
      </c>
      <c r="Z316" s="320">
        <v>4.9036398898347819</v>
      </c>
      <c r="AA316" s="321">
        <v>0.84200000000000008</v>
      </c>
      <c r="AB316" s="216">
        <v>28.3</v>
      </c>
      <c r="AC316" s="216">
        <v>44.1</v>
      </c>
      <c r="AD316" s="72">
        <v>0.22081583683263345</v>
      </c>
      <c r="AE316" s="72">
        <v>1.3938518129269573</v>
      </c>
      <c r="AF316" s="72">
        <v>1.4430449069003288</v>
      </c>
      <c r="AG316" s="75">
        <f>AE316+AF316</f>
        <v>2.8368967198272861</v>
      </c>
      <c r="AH316" s="75">
        <f>AI316-AG316</f>
        <v>31.425016545478833</v>
      </c>
      <c r="AI316" s="75">
        <v>34.26191326530612</v>
      </c>
      <c r="AJ316" s="72">
        <v>124.42040899383778</v>
      </c>
      <c r="AK316" s="72">
        <v>21.221831528291183</v>
      </c>
      <c r="AL316" s="72">
        <v>5.8628497181296924</v>
      </c>
      <c r="AM316" s="322">
        <f>AK316+AH316</f>
        <v>52.646848073770016</v>
      </c>
      <c r="AN316" s="322">
        <f>AH316+AF316+AE316+AK316</f>
        <v>55.483744793597296</v>
      </c>
      <c r="AO316" s="72">
        <v>12.162936708860755</v>
      </c>
      <c r="AP316" s="72">
        <v>11.94716995780591</v>
      </c>
      <c r="AQ316" s="72">
        <v>0.50447461212092337</v>
      </c>
      <c r="AR316" s="72">
        <f>AO316+AP316</f>
        <v>24.110106666666667</v>
      </c>
    </row>
    <row r="317" spans="1:44" x14ac:dyDescent="0.2">
      <c r="A317" t="s">
        <v>756</v>
      </c>
      <c r="B317" t="s">
        <v>282</v>
      </c>
      <c r="C317" t="s">
        <v>765</v>
      </c>
      <c r="E317" s="167">
        <v>43340</v>
      </c>
      <c r="F317" t="s">
        <v>797</v>
      </c>
      <c r="G317" t="s">
        <v>845</v>
      </c>
      <c r="H317">
        <v>0</v>
      </c>
      <c r="I317" t="s">
        <v>760</v>
      </c>
      <c r="J317" t="s">
        <v>761</v>
      </c>
      <c r="K317">
        <v>1</v>
      </c>
      <c r="L317">
        <v>1</v>
      </c>
      <c r="M317" t="s">
        <v>773</v>
      </c>
      <c r="N317" t="s">
        <v>767</v>
      </c>
      <c r="O317" s="68" t="s">
        <v>761</v>
      </c>
      <c r="P317" s="68" t="s">
        <v>761</v>
      </c>
      <c r="Q317" s="68">
        <v>1.2</v>
      </c>
      <c r="R317" s="68">
        <v>1.2</v>
      </c>
      <c r="S317" s="68">
        <f t="shared" si="64"/>
        <v>1.2</v>
      </c>
      <c r="T317" s="68">
        <v>1.2</v>
      </c>
      <c r="U317" s="76">
        <f t="shared" si="65"/>
        <v>1</v>
      </c>
      <c r="V317" s="68">
        <v>1</v>
      </c>
      <c r="W317" s="77">
        <v>0.34930555555555554</v>
      </c>
      <c r="X317" s="68">
        <v>26.3</v>
      </c>
      <c r="Y317" s="68">
        <v>5.53</v>
      </c>
      <c r="Z317" s="320">
        <v>4.6937660893758686</v>
      </c>
      <c r="AA317" s="321">
        <v>0.82400000000000007</v>
      </c>
      <c r="AB317" s="216">
        <v>29.1</v>
      </c>
      <c r="AC317" s="216">
        <v>45.1</v>
      </c>
      <c r="AD317" s="68" t="s">
        <v>763</v>
      </c>
      <c r="AE317" s="68" t="s">
        <v>763</v>
      </c>
      <c r="AF317" s="68" t="s">
        <v>763</v>
      </c>
      <c r="AG317" s="68" t="s">
        <v>763</v>
      </c>
      <c r="AH317" s="68" t="s">
        <v>763</v>
      </c>
      <c r="AI317" s="68" t="s">
        <v>763</v>
      </c>
      <c r="AJ317" s="72" t="s">
        <v>763</v>
      </c>
      <c r="AK317" s="72" t="s">
        <v>763</v>
      </c>
      <c r="AL317" s="72" t="s">
        <v>763</v>
      </c>
      <c r="AM317" s="68" t="s">
        <v>763</v>
      </c>
      <c r="AN317" s="68" t="s">
        <v>763</v>
      </c>
      <c r="AO317" s="68" t="s">
        <v>763</v>
      </c>
      <c r="AP317" s="68" t="s">
        <v>763</v>
      </c>
      <c r="AQ317" s="68" t="s">
        <v>763</v>
      </c>
      <c r="AR317" s="68" t="s">
        <v>763</v>
      </c>
    </row>
    <row r="318" spans="1:44" x14ac:dyDescent="0.2">
      <c r="A318" t="s">
        <v>756</v>
      </c>
      <c r="B318" t="s">
        <v>284</v>
      </c>
      <c r="C318" t="s">
        <v>757</v>
      </c>
      <c r="E318" s="167">
        <v>43340</v>
      </c>
      <c r="F318" t="s">
        <v>797</v>
      </c>
      <c r="G318" t="s">
        <v>845</v>
      </c>
      <c r="H318">
        <v>0</v>
      </c>
      <c r="I318" t="s">
        <v>760</v>
      </c>
      <c r="J318" t="s">
        <v>761</v>
      </c>
      <c r="K318">
        <v>1</v>
      </c>
      <c r="L318">
        <v>1</v>
      </c>
      <c r="M318" t="s">
        <v>773</v>
      </c>
      <c r="N318" t="s">
        <v>807</v>
      </c>
      <c r="O318" s="68" t="s">
        <v>761</v>
      </c>
      <c r="P318" s="68" t="s">
        <v>761</v>
      </c>
      <c r="Q318" s="68">
        <v>1.2</v>
      </c>
      <c r="R318" s="68">
        <v>1.2</v>
      </c>
      <c r="S318" s="68">
        <f t="shared" si="64"/>
        <v>1.2</v>
      </c>
      <c r="T318" s="68">
        <v>1.3</v>
      </c>
      <c r="U318" s="76">
        <f t="shared" si="65"/>
        <v>0.92307692307692302</v>
      </c>
      <c r="V318" s="68">
        <v>0.15</v>
      </c>
      <c r="W318" s="77">
        <v>0.34027777777777773</v>
      </c>
      <c r="X318" s="68">
        <v>25.8</v>
      </c>
      <c r="Y318" s="68">
        <v>6.55</v>
      </c>
      <c r="Z318" s="320">
        <v>5.5720426584961054</v>
      </c>
      <c r="AA318" s="321">
        <v>0.94200000000000006</v>
      </c>
      <c r="AB318" s="216">
        <v>28.6</v>
      </c>
      <c r="AC318" s="216">
        <v>44.3</v>
      </c>
      <c r="AD318" s="68" t="s">
        <v>763</v>
      </c>
      <c r="AE318" s="68" t="s">
        <v>763</v>
      </c>
      <c r="AF318" s="68" t="s">
        <v>763</v>
      </c>
      <c r="AG318" s="68" t="s">
        <v>763</v>
      </c>
      <c r="AH318" s="68" t="s">
        <v>763</v>
      </c>
      <c r="AI318" s="68" t="s">
        <v>763</v>
      </c>
      <c r="AJ318" s="72" t="s">
        <v>763</v>
      </c>
      <c r="AK318" s="72" t="s">
        <v>763</v>
      </c>
      <c r="AL318" s="72" t="s">
        <v>763</v>
      </c>
      <c r="AM318" s="68" t="s">
        <v>763</v>
      </c>
      <c r="AN318" s="68" t="s">
        <v>763</v>
      </c>
      <c r="AO318" s="68" t="s">
        <v>763</v>
      </c>
      <c r="AP318" s="68" t="s">
        <v>763</v>
      </c>
      <c r="AQ318" s="68" t="s">
        <v>763</v>
      </c>
      <c r="AR318" s="68" t="s">
        <v>763</v>
      </c>
    </row>
    <row r="319" spans="1:44" x14ac:dyDescent="0.2">
      <c r="A319" t="s">
        <v>756</v>
      </c>
      <c r="B319" t="s">
        <v>284</v>
      </c>
      <c r="C319" t="s">
        <v>764</v>
      </c>
      <c r="E319" s="167">
        <v>43340</v>
      </c>
      <c r="F319" t="s">
        <v>797</v>
      </c>
      <c r="G319" t="s">
        <v>845</v>
      </c>
      <c r="H319">
        <v>0</v>
      </c>
      <c r="I319" t="s">
        <v>760</v>
      </c>
      <c r="J319" t="s">
        <v>761</v>
      </c>
      <c r="K319">
        <v>1</v>
      </c>
      <c r="L319">
        <v>1</v>
      </c>
      <c r="M319" t="s">
        <v>773</v>
      </c>
      <c r="N319" t="s">
        <v>807</v>
      </c>
      <c r="O319" s="68" t="s">
        <v>761</v>
      </c>
      <c r="P319" s="68" t="s">
        <v>761</v>
      </c>
      <c r="Q319" s="68">
        <v>1.2</v>
      </c>
      <c r="R319" s="68">
        <v>1.2</v>
      </c>
      <c r="S319" s="68">
        <f t="shared" si="64"/>
        <v>1.2</v>
      </c>
      <c r="T319" s="68">
        <v>1.3</v>
      </c>
      <c r="U319" s="76">
        <f t="shared" si="65"/>
        <v>0.92307692307692302</v>
      </c>
      <c r="V319" s="68">
        <v>0.5</v>
      </c>
      <c r="W319" s="77">
        <v>0.34027777777777773</v>
      </c>
      <c r="X319" s="68">
        <v>25.9</v>
      </c>
      <c r="Y319" s="68">
        <v>6.33</v>
      </c>
      <c r="Z319" s="320">
        <v>5.382462195277272</v>
      </c>
      <c r="AA319" s="321">
        <v>0.91900000000000004</v>
      </c>
      <c r="AB319" s="216">
        <v>28.7</v>
      </c>
      <c r="AC319" s="216">
        <v>44.5</v>
      </c>
      <c r="AD319" s="72">
        <v>0.1457708458308338</v>
      </c>
      <c r="AE319" s="72">
        <v>0.6472017866526536</v>
      </c>
      <c r="AF319" s="72">
        <v>0.82579408543263977</v>
      </c>
      <c r="AG319" s="75">
        <f>AE319+AF319</f>
        <v>1.4729958720852934</v>
      </c>
      <c r="AH319" s="75">
        <f>AI319-AG319</f>
        <v>26.730243923833072</v>
      </c>
      <c r="AI319" s="75">
        <v>28.203239795918364</v>
      </c>
      <c r="AJ319" s="72">
        <v>127.04650159765146</v>
      </c>
      <c r="AK319" s="72">
        <v>21.669222596653718</v>
      </c>
      <c r="AL319" s="72">
        <v>5.8629930552871192</v>
      </c>
      <c r="AM319" s="322">
        <f>AK319+AH319</f>
        <v>48.39946652048679</v>
      </c>
      <c r="AN319" s="322">
        <f>AH319+AF319+AE319+AK319</f>
        <v>49.872462392572089</v>
      </c>
      <c r="AO319" s="72">
        <v>11.945417721518982</v>
      </c>
      <c r="AP319" s="72">
        <v>12.622928945147686</v>
      </c>
      <c r="AQ319" s="72">
        <v>0.48621170498729721</v>
      </c>
      <c r="AR319" s="72">
        <f>AO319+AP319</f>
        <v>24.56834666666667</v>
      </c>
    </row>
    <row r="320" spans="1:44" x14ac:dyDescent="0.2">
      <c r="A320" t="s">
        <v>756</v>
      </c>
      <c r="B320" t="s">
        <v>284</v>
      </c>
      <c r="C320" t="s">
        <v>765</v>
      </c>
      <c r="E320" s="167">
        <v>43340</v>
      </c>
      <c r="F320" t="s">
        <v>797</v>
      </c>
      <c r="G320" t="s">
        <v>845</v>
      </c>
      <c r="H320">
        <v>0</v>
      </c>
      <c r="I320" t="s">
        <v>760</v>
      </c>
      <c r="J320" t="s">
        <v>761</v>
      </c>
      <c r="K320">
        <v>1</v>
      </c>
      <c r="L320">
        <v>1</v>
      </c>
      <c r="M320" t="s">
        <v>773</v>
      </c>
      <c r="N320" t="s">
        <v>807</v>
      </c>
      <c r="O320" s="68" t="s">
        <v>761</v>
      </c>
      <c r="P320" s="68" t="s">
        <v>761</v>
      </c>
      <c r="Q320" s="68">
        <v>1.2</v>
      </c>
      <c r="R320" s="68">
        <v>1.2</v>
      </c>
      <c r="S320" s="68">
        <f t="shared" si="64"/>
        <v>1.2</v>
      </c>
      <c r="T320" s="68">
        <v>1.3</v>
      </c>
      <c r="U320" s="76">
        <f t="shared" si="65"/>
        <v>0.92307692307692302</v>
      </c>
      <c r="V320" s="68">
        <v>1</v>
      </c>
      <c r="W320" s="77">
        <v>0.34027777777777773</v>
      </c>
      <c r="X320" s="68">
        <v>25.9</v>
      </c>
      <c r="Y320" s="68">
        <v>5.66</v>
      </c>
      <c r="Z320" s="320">
        <v>4.7748359452860569</v>
      </c>
      <c r="AA320" s="321">
        <v>0.81700000000000006</v>
      </c>
      <c r="AB320" s="216">
        <v>30.1</v>
      </c>
      <c r="AC320" s="216">
        <v>46.5</v>
      </c>
      <c r="AD320" s="68" t="s">
        <v>763</v>
      </c>
      <c r="AE320" s="68" t="s">
        <v>763</v>
      </c>
      <c r="AF320" s="68" t="s">
        <v>763</v>
      </c>
      <c r="AG320" s="68" t="s">
        <v>763</v>
      </c>
      <c r="AH320" s="68" t="s">
        <v>763</v>
      </c>
      <c r="AI320" s="68" t="s">
        <v>763</v>
      </c>
      <c r="AJ320" s="72" t="s">
        <v>763</v>
      </c>
      <c r="AK320" s="72" t="s">
        <v>763</v>
      </c>
      <c r="AL320" s="72" t="s">
        <v>763</v>
      </c>
      <c r="AM320" s="68" t="s">
        <v>763</v>
      </c>
      <c r="AN320" s="68" t="s">
        <v>763</v>
      </c>
      <c r="AO320" s="68" t="s">
        <v>763</v>
      </c>
      <c r="AP320" s="68" t="s">
        <v>763</v>
      </c>
      <c r="AQ320" s="68" t="s">
        <v>763</v>
      </c>
      <c r="AR320" s="68" t="s">
        <v>763</v>
      </c>
    </row>
    <row r="321" spans="1:44" x14ac:dyDescent="0.2">
      <c r="A321" t="s">
        <v>756</v>
      </c>
      <c r="B321" t="s">
        <v>286</v>
      </c>
      <c r="C321" t="s">
        <v>757</v>
      </c>
      <c r="E321" s="167">
        <v>43340</v>
      </c>
      <c r="F321" t="s">
        <v>797</v>
      </c>
      <c r="G321" t="s">
        <v>845</v>
      </c>
      <c r="H321">
        <v>0</v>
      </c>
      <c r="I321" t="s">
        <v>760</v>
      </c>
      <c r="J321" t="s">
        <v>761</v>
      </c>
      <c r="K321">
        <v>1</v>
      </c>
      <c r="L321">
        <v>1</v>
      </c>
      <c r="M321" t="s">
        <v>760</v>
      </c>
      <c r="N321" t="s">
        <v>762</v>
      </c>
      <c r="O321" s="68" t="s">
        <v>761</v>
      </c>
      <c r="P321" s="68" t="s">
        <v>761</v>
      </c>
      <c r="Q321" s="68">
        <v>1.2</v>
      </c>
      <c r="R321" s="68">
        <v>1.2</v>
      </c>
      <c r="S321" s="68">
        <f t="shared" si="64"/>
        <v>1.2</v>
      </c>
      <c r="T321" s="68">
        <v>1.2</v>
      </c>
      <c r="U321" s="76">
        <f t="shared" si="65"/>
        <v>1</v>
      </c>
      <c r="V321" s="68">
        <v>0.15</v>
      </c>
      <c r="W321" s="77">
        <v>0.3263888888888889</v>
      </c>
      <c r="X321" s="68">
        <v>25.1</v>
      </c>
      <c r="Y321" s="68">
        <v>6.28</v>
      </c>
      <c r="Z321" s="320">
        <v>5.289748247593109</v>
      </c>
      <c r="AA321" s="321">
        <v>0.90300000000000002</v>
      </c>
      <c r="AB321" s="216">
        <v>30.2</v>
      </c>
      <c r="AC321" s="216">
        <v>46.6</v>
      </c>
      <c r="AD321" s="68" t="s">
        <v>763</v>
      </c>
      <c r="AE321" s="68" t="s">
        <v>763</v>
      </c>
      <c r="AF321" s="68" t="s">
        <v>763</v>
      </c>
      <c r="AG321" s="68" t="s">
        <v>763</v>
      </c>
      <c r="AH321" s="68" t="s">
        <v>763</v>
      </c>
      <c r="AI321" s="68" t="s">
        <v>763</v>
      </c>
      <c r="AJ321" s="72" t="s">
        <v>763</v>
      </c>
      <c r="AK321" s="72" t="s">
        <v>763</v>
      </c>
      <c r="AL321" s="72" t="s">
        <v>763</v>
      </c>
      <c r="AM321" s="68" t="s">
        <v>763</v>
      </c>
      <c r="AN321" s="68" t="s">
        <v>763</v>
      </c>
      <c r="AO321" s="68" t="s">
        <v>763</v>
      </c>
      <c r="AP321" s="68" t="s">
        <v>763</v>
      </c>
      <c r="AQ321" s="68" t="s">
        <v>763</v>
      </c>
      <c r="AR321" s="68" t="s">
        <v>763</v>
      </c>
    </row>
    <row r="322" spans="1:44" x14ac:dyDescent="0.2">
      <c r="A322" t="s">
        <v>756</v>
      </c>
      <c r="B322" t="s">
        <v>286</v>
      </c>
      <c r="C322" t="s">
        <v>764</v>
      </c>
      <c r="E322" s="167">
        <v>43340</v>
      </c>
      <c r="F322" t="s">
        <v>797</v>
      </c>
      <c r="G322" t="s">
        <v>845</v>
      </c>
      <c r="H322">
        <v>0</v>
      </c>
      <c r="I322" t="s">
        <v>760</v>
      </c>
      <c r="J322" t="s">
        <v>761</v>
      </c>
      <c r="K322">
        <v>1</v>
      </c>
      <c r="L322">
        <v>1</v>
      </c>
      <c r="M322" t="s">
        <v>760</v>
      </c>
      <c r="N322" t="s">
        <v>762</v>
      </c>
      <c r="O322" s="68" t="s">
        <v>761</v>
      </c>
      <c r="P322" s="68" t="s">
        <v>761</v>
      </c>
      <c r="Q322" s="68">
        <v>1.2</v>
      </c>
      <c r="R322" s="68">
        <v>1.2</v>
      </c>
      <c r="S322" s="68">
        <f t="shared" si="64"/>
        <v>1.2</v>
      </c>
      <c r="T322" s="68">
        <v>1.2</v>
      </c>
      <c r="U322" s="76">
        <f t="shared" si="65"/>
        <v>1</v>
      </c>
      <c r="V322" s="68">
        <v>0.5</v>
      </c>
      <c r="W322" s="77">
        <v>0.3263888888888889</v>
      </c>
      <c r="X322" s="68">
        <v>24.9</v>
      </c>
      <c r="Y322" s="68">
        <v>6.23</v>
      </c>
      <c r="Z322" s="320">
        <v>5.2433626916909608</v>
      </c>
      <c r="AA322" s="321">
        <v>0.89400000000000002</v>
      </c>
      <c r="AB322" s="216">
        <v>30.3</v>
      </c>
      <c r="AC322" s="216">
        <v>46.7</v>
      </c>
      <c r="AD322" s="72">
        <v>0.66678451033173447</v>
      </c>
      <c r="AE322" s="72">
        <v>2.1405018392012609</v>
      </c>
      <c r="AF322" s="72">
        <v>0.18899233296823661</v>
      </c>
      <c r="AG322" s="75">
        <f>AE322+AF322</f>
        <v>2.3294941721694977</v>
      </c>
      <c r="AH322" s="75">
        <f>AI322-AG322</f>
        <v>15.634587460483569</v>
      </c>
      <c r="AI322" s="75">
        <v>17.964081632653066</v>
      </c>
      <c r="AJ322" s="72">
        <v>58.195953614214162</v>
      </c>
      <c r="AK322" s="72">
        <v>8.9279114769864769</v>
      </c>
      <c r="AL322" s="72">
        <v>6.5184286116888783</v>
      </c>
      <c r="AM322" s="322">
        <f>AK322+AH322</f>
        <v>24.562498937470046</v>
      </c>
      <c r="AN322" s="322">
        <f>AH322+AF322+AE322+AK322</f>
        <v>26.891993109639543</v>
      </c>
      <c r="AO322" s="72">
        <v>2.6192911392405054</v>
      </c>
      <c r="AP322" s="72">
        <v>4.5574155274261612</v>
      </c>
      <c r="AQ322" s="72">
        <v>0.36497118537757878</v>
      </c>
      <c r="AR322" s="72">
        <f>AO322+AP322</f>
        <v>7.1767066666666661</v>
      </c>
    </row>
    <row r="323" spans="1:44" x14ac:dyDescent="0.2">
      <c r="A323" t="s">
        <v>756</v>
      </c>
      <c r="B323" t="s">
        <v>286</v>
      </c>
      <c r="C323" t="s">
        <v>765</v>
      </c>
      <c r="E323" s="167">
        <v>43340</v>
      </c>
      <c r="F323" t="s">
        <v>797</v>
      </c>
      <c r="G323" t="s">
        <v>845</v>
      </c>
      <c r="H323">
        <v>0</v>
      </c>
      <c r="I323" t="s">
        <v>760</v>
      </c>
      <c r="J323" t="s">
        <v>761</v>
      </c>
      <c r="K323">
        <v>1</v>
      </c>
      <c r="L323">
        <v>1</v>
      </c>
      <c r="M323" t="s">
        <v>760</v>
      </c>
      <c r="N323" t="s">
        <v>762</v>
      </c>
      <c r="O323" s="68" t="s">
        <v>761</v>
      </c>
      <c r="P323" s="68" t="s">
        <v>761</v>
      </c>
      <c r="Q323" s="68">
        <v>1.2</v>
      </c>
      <c r="R323" s="68">
        <v>1.2</v>
      </c>
      <c r="S323" s="68">
        <f t="shared" si="64"/>
        <v>1.2</v>
      </c>
      <c r="T323" s="68">
        <v>1.2</v>
      </c>
      <c r="U323" s="76">
        <f t="shared" si="65"/>
        <v>1</v>
      </c>
      <c r="V323" s="68">
        <v>1</v>
      </c>
      <c r="W323" s="77">
        <v>0.3263888888888889</v>
      </c>
      <c r="X323" s="68">
        <v>24.8</v>
      </c>
      <c r="Y323" s="68">
        <v>6</v>
      </c>
      <c r="Z323" s="320">
        <v>5.0319437626338797</v>
      </c>
      <c r="AA323" s="321">
        <v>0.86399999999999999</v>
      </c>
      <c r="AB323" s="216">
        <v>30.9</v>
      </c>
      <c r="AC323" s="216">
        <v>47.5</v>
      </c>
      <c r="AD323" s="68" t="s">
        <v>763</v>
      </c>
      <c r="AE323" s="68" t="s">
        <v>763</v>
      </c>
      <c r="AF323" s="68" t="s">
        <v>763</v>
      </c>
      <c r="AG323" s="68" t="s">
        <v>763</v>
      </c>
      <c r="AH323" s="68" t="s">
        <v>763</v>
      </c>
      <c r="AI323" s="68" t="s">
        <v>763</v>
      </c>
      <c r="AJ323" s="72" t="s">
        <v>763</v>
      </c>
      <c r="AK323" s="72" t="s">
        <v>763</v>
      </c>
      <c r="AL323" s="72" t="s">
        <v>763</v>
      </c>
      <c r="AM323" s="68" t="s">
        <v>763</v>
      </c>
      <c r="AN323" s="68" t="s">
        <v>763</v>
      </c>
      <c r="AO323" s="68" t="s">
        <v>763</v>
      </c>
      <c r="AP323" s="68" t="s">
        <v>763</v>
      </c>
      <c r="AQ323" s="68" t="s">
        <v>763</v>
      </c>
      <c r="AR323" s="68" t="s">
        <v>763</v>
      </c>
    </row>
    <row r="324" spans="1:44" x14ac:dyDescent="0.2">
      <c r="A324" t="s">
        <v>756</v>
      </c>
      <c r="B324" t="s">
        <v>610</v>
      </c>
      <c r="C324" t="s">
        <v>764</v>
      </c>
      <c r="E324" s="167">
        <v>43340</v>
      </c>
      <c r="F324" t="s">
        <v>771</v>
      </c>
      <c r="G324" t="s">
        <v>846</v>
      </c>
      <c r="H324" t="s">
        <v>761</v>
      </c>
      <c r="I324" t="s">
        <v>761</v>
      </c>
      <c r="J324" t="s">
        <v>761</v>
      </c>
      <c r="K324" t="s">
        <v>761</v>
      </c>
      <c r="L324">
        <v>1</v>
      </c>
      <c r="M324" t="s">
        <v>773</v>
      </c>
      <c r="N324" t="s">
        <v>774</v>
      </c>
      <c r="O324" s="68" t="s">
        <v>761</v>
      </c>
      <c r="P324" s="68" t="s">
        <v>761</v>
      </c>
      <c r="Q324" s="68" t="s">
        <v>761</v>
      </c>
      <c r="R324" s="68" t="s">
        <v>761</v>
      </c>
      <c r="S324" s="68" t="s">
        <v>761</v>
      </c>
      <c r="T324" s="68" t="s">
        <v>761</v>
      </c>
      <c r="U324" s="68" t="s">
        <v>761</v>
      </c>
      <c r="V324" s="68">
        <v>0.15</v>
      </c>
      <c r="W324" s="77">
        <v>0.34930555555555554</v>
      </c>
      <c r="X324" s="68" t="s">
        <v>761</v>
      </c>
      <c r="Y324" s="68" t="s">
        <v>761</v>
      </c>
      <c r="Z324" s="320" t="s">
        <v>761</v>
      </c>
      <c r="AA324" s="321" t="s">
        <v>761</v>
      </c>
      <c r="AB324" s="216">
        <v>0.1</v>
      </c>
      <c r="AC324" s="216">
        <v>0.19700000000000001</v>
      </c>
      <c r="AD324" s="72">
        <v>0.29586082783443313</v>
      </c>
      <c r="AE324" s="72">
        <v>1.642735155018392</v>
      </c>
      <c r="AF324" s="72">
        <v>36.308871851040529</v>
      </c>
      <c r="AG324" s="75">
        <f>AE324+AF324</f>
        <v>37.951607006058921</v>
      </c>
      <c r="AH324" s="75">
        <f>AI324-AG324</f>
        <v>16.303928708226792</v>
      </c>
      <c r="AI324" s="75">
        <v>54.255535714285713</v>
      </c>
      <c r="AJ324" s="72">
        <v>269.68568871333264</v>
      </c>
      <c r="AK324" s="72">
        <v>13.081329675621337</v>
      </c>
      <c r="AL324" s="72">
        <v>20.616076148277571</v>
      </c>
      <c r="AM324" s="322">
        <f>AK324+AH324</f>
        <v>29.385258383848129</v>
      </c>
      <c r="AN324" s="322">
        <f>AH324+AF324+AE324+AK324</f>
        <v>67.336865389907047</v>
      </c>
      <c r="AO324" s="72">
        <v>0.76131645569620243</v>
      </c>
      <c r="AP324" s="72">
        <v>6.8378302109704645</v>
      </c>
      <c r="AQ324" s="72">
        <v>0.10018446663698237</v>
      </c>
      <c r="AR324" s="72">
        <f>AO324+AP324</f>
        <v>7.5991466666666669</v>
      </c>
    </row>
    <row r="325" spans="1:44" x14ac:dyDescent="0.2">
      <c r="A325" t="s">
        <v>756</v>
      </c>
      <c r="B325" t="s">
        <v>288</v>
      </c>
      <c r="C325" t="s">
        <v>757</v>
      </c>
      <c r="E325" s="167">
        <v>43340</v>
      </c>
      <c r="F325" t="s">
        <v>289</v>
      </c>
      <c r="G325" t="s">
        <v>775</v>
      </c>
      <c r="H325">
        <v>1</v>
      </c>
      <c r="I325" t="s">
        <v>760</v>
      </c>
      <c r="J325" s="326">
        <v>0.37777777777777777</v>
      </c>
      <c r="K325">
        <v>5</v>
      </c>
      <c r="L325">
        <v>1</v>
      </c>
      <c r="M325" t="s">
        <v>773</v>
      </c>
      <c r="N325" t="s">
        <v>774</v>
      </c>
      <c r="O325" s="68">
        <v>22.54</v>
      </c>
      <c r="P325" s="68">
        <v>8.9</v>
      </c>
      <c r="Q325" s="68">
        <v>0.6</v>
      </c>
      <c r="R325" s="68">
        <v>0.5</v>
      </c>
      <c r="S325" s="68">
        <f>AVERAGE(Q325:R325)</f>
        <v>0.55000000000000004</v>
      </c>
      <c r="T325" s="68">
        <v>0.7</v>
      </c>
      <c r="U325" s="76">
        <f t="shared" ref="U325:U339" si="66">S325/T325</f>
        <v>0.78571428571428581</v>
      </c>
      <c r="V325" s="68">
        <v>0.15</v>
      </c>
      <c r="W325" s="77">
        <v>0.29305555555555557</v>
      </c>
      <c r="X325" s="68">
        <v>20.73</v>
      </c>
      <c r="Y325" s="68">
        <v>5.95</v>
      </c>
      <c r="Z325" s="320">
        <v>5.7813851658100921</v>
      </c>
      <c r="AA325" s="321">
        <v>0.67200000000000004</v>
      </c>
      <c r="AB325" s="216">
        <v>4.9000000000000004</v>
      </c>
      <c r="AC325" s="216">
        <v>8.74</v>
      </c>
      <c r="AD325" s="68" t="s">
        <v>763</v>
      </c>
      <c r="AE325" s="68" t="s">
        <v>763</v>
      </c>
      <c r="AF325" s="68" t="s">
        <v>763</v>
      </c>
      <c r="AG325" s="68" t="s">
        <v>763</v>
      </c>
      <c r="AH325" s="68" t="s">
        <v>763</v>
      </c>
      <c r="AI325" s="68" t="s">
        <v>763</v>
      </c>
      <c r="AJ325" s="72" t="s">
        <v>763</v>
      </c>
      <c r="AK325" s="72" t="s">
        <v>763</v>
      </c>
      <c r="AL325" s="72" t="s">
        <v>763</v>
      </c>
      <c r="AM325" s="68" t="s">
        <v>763</v>
      </c>
      <c r="AN325" s="68" t="s">
        <v>763</v>
      </c>
      <c r="AO325" s="68" t="s">
        <v>763</v>
      </c>
      <c r="AP325" s="68" t="s">
        <v>763</v>
      </c>
      <c r="AQ325" s="68" t="s">
        <v>763</v>
      </c>
      <c r="AR325" s="68" t="s">
        <v>763</v>
      </c>
    </row>
    <row r="326" spans="1:44" x14ac:dyDescent="0.2">
      <c r="A326" t="s">
        <v>756</v>
      </c>
      <c r="B326" t="s">
        <v>288</v>
      </c>
      <c r="C326" t="s">
        <v>764</v>
      </c>
      <c r="E326" s="167">
        <v>43340</v>
      </c>
      <c r="F326" t="s">
        <v>289</v>
      </c>
      <c r="G326" t="s">
        <v>775</v>
      </c>
      <c r="H326">
        <v>1</v>
      </c>
      <c r="I326" t="s">
        <v>760</v>
      </c>
      <c r="J326" s="326">
        <v>0.37777777777777777</v>
      </c>
      <c r="K326">
        <v>5</v>
      </c>
      <c r="L326">
        <v>1</v>
      </c>
      <c r="M326" t="s">
        <v>773</v>
      </c>
      <c r="N326" t="s">
        <v>774</v>
      </c>
      <c r="O326" s="68">
        <v>22.54</v>
      </c>
      <c r="P326" s="68">
        <v>8.9</v>
      </c>
      <c r="Q326" s="68">
        <v>0.6</v>
      </c>
      <c r="R326" s="68">
        <v>0.5</v>
      </c>
      <c r="S326" s="68">
        <f>AVERAGE(Q326:R326)</f>
        <v>0.55000000000000004</v>
      </c>
      <c r="T326" s="68">
        <v>0.7</v>
      </c>
      <c r="U326" s="76">
        <f t="shared" si="66"/>
        <v>0.78571428571428581</v>
      </c>
      <c r="V326" s="68">
        <v>0.35</v>
      </c>
      <c r="W326" s="77">
        <v>0.29375000000000001</v>
      </c>
      <c r="X326" s="68">
        <v>21.34</v>
      </c>
      <c r="Y326" s="68">
        <v>4.83</v>
      </c>
      <c r="Z326" s="320">
        <v>4.5719923957289543</v>
      </c>
      <c r="AA326" s="321">
        <v>0.57100000000000006</v>
      </c>
      <c r="AB326" s="216">
        <v>9.4</v>
      </c>
      <c r="AC326" s="216">
        <v>16.16</v>
      </c>
      <c r="AD326" s="72">
        <v>0.50937079833979615</v>
      </c>
      <c r="AE326" s="72">
        <v>0.27387677351550166</v>
      </c>
      <c r="AF326" s="72">
        <v>10.147864184008764</v>
      </c>
      <c r="AG326" s="75">
        <f>AE326+AF326</f>
        <v>10.421740957524266</v>
      </c>
      <c r="AH326" s="75">
        <f>AI326-AG326</f>
        <v>27.172442715945124</v>
      </c>
      <c r="AI326" s="75">
        <v>37.594183673469388</v>
      </c>
      <c r="AJ326" s="72">
        <v>547.96641544716658</v>
      </c>
      <c r="AK326" s="72">
        <v>94.313922472885011</v>
      </c>
      <c r="AL326" s="72">
        <v>5.8100267816207669</v>
      </c>
      <c r="AM326" s="322">
        <f>AK326+AH326</f>
        <v>121.48636518883013</v>
      </c>
      <c r="AN326" s="322">
        <f>AH326+AF326+AE326+AK326</f>
        <v>131.90810614635441</v>
      </c>
      <c r="AO326" s="72">
        <v>41.247037974683529</v>
      </c>
      <c r="AP326" s="72">
        <v>69.993108691983139</v>
      </c>
      <c r="AQ326" s="72">
        <v>0.37079273275574781</v>
      </c>
      <c r="AR326" s="72">
        <f>AO326+AP326</f>
        <v>111.24014666666667</v>
      </c>
    </row>
    <row r="327" spans="1:44" x14ac:dyDescent="0.2">
      <c r="A327" t="s">
        <v>756</v>
      </c>
      <c r="B327" t="s">
        <v>288</v>
      </c>
      <c r="C327" t="s">
        <v>765</v>
      </c>
      <c r="E327" s="167">
        <v>43340</v>
      </c>
      <c r="F327" t="s">
        <v>289</v>
      </c>
      <c r="G327" t="s">
        <v>775</v>
      </c>
      <c r="H327">
        <v>1</v>
      </c>
      <c r="I327" t="s">
        <v>760</v>
      </c>
      <c r="J327" s="326">
        <v>0.37777777777777777</v>
      </c>
      <c r="K327">
        <v>5</v>
      </c>
      <c r="L327">
        <v>1</v>
      </c>
      <c r="M327" t="s">
        <v>773</v>
      </c>
      <c r="N327" t="s">
        <v>774</v>
      </c>
      <c r="O327" s="68">
        <v>22.54</v>
      </c>
      <c r="P327" s="68">
        <v>8.9</v>
      </c>
      <c r="Q327" s="68">
        <v>0.6</v>
      </c>
      <c r="R327" s="68">
        <v>0.5</v>
      </c>
      <c r="S327" s="68">
        <f>AVERAGE(Q327:R327)</f>
        <v>0.55000000000000004</v>
      </c>
      <c r="T327" s="68">
        <v>0.7</v>
      </c>
      <c r="U327" s="76">
        <f t="shared" si="66"/>
        <v>0.78571428571428581</v>
      </c>
      <c r="V327" s="68">
        <v>0.35</v>
      </c>
      <c r="W327" s="77">
        <v>0.29375000000000001</v>
      </c>
      <c r="X327" s="68">
        <v>21.34</v>
      </c>
      <c r="Y327" s="68">
        <v>4.83</v>
      </c>
      <c r="Z327" s="320">
        <v>4.5719923957289543</v>
      </c>
      <c r="AA327" s="321">
        <v>0.57100000000000006</v>
      </c>
      <c r="AB327" s="216">
        <v>9.4</v>
      </c>
      <c r="AC327" s="216">
        <v>16.149999999999999</v>
      </c>
      <c r="AD327" s="68" t="s">
        <v>763</v>
      </c>
      <c r="AE327" s="68" t="s">
        <v>763</v>
      </c>
      <c r="AF327" s="68" t="s">
        <v>763</v>
      </c>
      <c r="AG327" s="68" t="s">
        <v>763</v>
      </c>
      <c r="AH327" s="68" t="s">
        <v>763</v>
      </c>
      <c r="AI327" s="68" t="s">
        <v>763</v>
      </c>
      <c r="AJ327" s="72" t="s">
        <v>763</v>
      </c>
      <c r="AK327" s="72" t="s">
        <v>763</v>
      </c>
      <c r="AL327" s="72" t="s">
        <v>763</v>
      </c>
      <c r="AM327" s="68" t="s">
        <v>763</v>
      </c>
      <c r="AN327" s="68" t="s">
        <v>763</v>
      </c>
      <c r="AO327" s="68" t="s">
        <v>763</v>
      </c>
      <c r="AP327" s="68" t="s">
        <v>763</v>
      </c>
      <c r="AQ327" s="68" t="s">
        <v>763</v>
      </c>
      <c r="AR327" s="68" t="s">
        <v>763</v>
      </c>
    </row>
    <row r="328" spans="1:44" x14ac:dyDescent="0.2">
      <c r="A328" t="s">
        <v>756</v>
      </c>
      <c r="B328" t="s">
        <v>291</v>
      </c>
      <c r="C328" t="s">
        <v>757</v>
      </c>
      <c r="E328" s="167">
        <v>43340</v>
      </c>
      <c r="F328" t="s">
        <v>289</v>
      </c>
      <c r="G328" t="s">
        <v>775</v>
      </c>
      <c r="H328">
        <v>1</v>
      </c>
      <c r="I328" t="s">
        <v>760</v>
      </c>
      <c r="J328" s="326">
        <v>0.37777777777777777</v>
      </c>
      <c r="K328">
        <v>5</v>
      </c>
      <c r="L328">
        <v>1</v>
      </c>
      <c r="M328" t="s">
        <v>773</v>
      </c>
      <c r="N328" t="s">
        <v>847</v>
      </c>
      <c r="O328" s="68">
        <v>22.73</v>
      </c>
      <c r="P328" s="68">
        <v>8.83</v>
      </c>
      <c r="Q328" s="68">
        <v>0.5</v>
      </c>
      <c r="R328" s="68">
        <v>0.5</v>
      </c>
      <c r="S328" s="68">
        <v>0.5</v>
      </c>
      <c r="T328" s="68">
        <v>0.5</v>
      </c>
      <c r="U328" s="76">
        <f t="shared" si="66"/>
        <v>1</v>
      </c>
      <c r="V328" s="68">
        <v>0.15</v>
      </c>
      <c r="W328" s="77">
        <v>0.30277777777777776</v>
      </c>
      <c r="X328" s="68">
        <v>22.04</v>
      </c>
      <c r="Y328" s="68">
        <v>6.56</v>
      </c>
      <c r="Z328" s="320">
        <v>6.2511728697864291</v>
      </c>
      <c r="AA328" s="321">
        <v>0.76500000000000001</v>
      </c>
      <c r="AB328" s="216">
        <v>8.3000000000000007</v>
      </c>
      <c r="AC328" s="216">
        <v>14.38</v>
      </c>
      <c r="AD328" s="68" t="s">
        <v>763</v>
      </c>
      <c r="AE328" s="68" t="s">
        <v>763</v>
      </c>
      <c r="AF328" s="68" t="s">
        <v>763</v>
      </c>
      <c r="AG328" s="68" t="s">
        <v>763</v>
      </c>
      <c r="AH328" s="68" t="s">
        <v>763</v>
      </c>
      <c r="AI328" s="68" t="s">
        <v>763</v>
      </c>
      <c r="AJ328" s="72" t="s">
        <v>763</v>
      </c>
      <c r="AK328" s="72" t="s">
        <v>763</v>
      </c>
      <c r="AL328" s="72" t="s">
        <v>763</v>
      </c>
      <c r="AM328" s="68" t="s">
        <v>763</v>
      </c>
      <c r="AN328" s="68" t="s">
        <v>763</v>
      </c>
      <c r="AO328" s="68" t="s">
        <v>763</v>
      </c>
      <c r="AP328" s="68" t="s">
        <v>763</v>
      </c>
      <c r="AQ328" s="68" t="s">
        <v>763</v>
      </c>
      <c r="AR328" s="68" t="s">
        <v>763</v>
      </c>
    </row>
    <row r="329" spans="1:44" x14ac:dyDescent="0.2">
      <c r="A329" t="s">
        <v>756</v>
      </c>
      <c r="B329" t="s">
        <v>291</v>
      </c>
      <c r="C329" t="s">
        <v>764</v>
      </c>
      <c r="E329" s="167">
        <v>43340</v>
      </c>
      <c r="F329" t="s">
        <v>289</v>
      </c>
      <c r="G329" t="s">
        <v>775</v>
      </c>
      <c r="H329">
        <v>1</v>
      </c>
      <c r="I329" t="s">
        <v>760</v>
      </c>
      <c r="J329" s="326">
        <v>0.37777777777777777</v>
      </c>
      <c r="K329">
        <v>5</v>
      </c>
      <c r="L329">
        <v>1</v>
      </c>
      <c r="M329" t="s">
        <v>773</v>
      </c>
      <c r="N329" t="s">
        <v>847</v>
      </c>
      <c r="O329" s="68">
        <v>22.73</v>
      </c>
      <c r="P329" s="68">
        <v>8.83</v>
      </c>
      <c r="Q329" s="68">
        <v>0.5</v>
      </c>
      <c r="R329" s="68">
        <v>0.5</v>
      </c>
      <c r="S329" s="68">
        <v>0.5</v>
      </c>
      <c r="T329" s="68">
        <v>0.5</v>
      </c>
      <c r="U329" s="76">
        <f t="shared" si="66"/>
        <v>1</v>
      </c>
      <c r="V329" s="68">
        <v>0.25</v>
      </c>
      <c r="W329" s="77">
        <v>0.30555555555555552</v>
      </c>
      <c r="X329" s="68">
        <v>21.66</v>
      </c>
      <c r="Y329" s="68">
        <v>5.38</v>
      </c>
      <c r="Z329" s="320">
        <v>4.996288042103358</v>
      </c>
      <c r="AA329" s="321">
        <v>0.64300000000000002</v>
      </c>
      <c r="AB329" s="216">
        <v>12.7</v>
      </c>
      <c r="AC329" s="216">
        <v>21.17</v>
      </c>
      <c r="AD329" s="72">
        <v>1.4597429353537352</v>
      </c>
      <c r="AE329" s="72">
        <v>0.35683788754597989</v>
      </c>
      <c r="AF329" s="72">
        <v>6.693866374589267</v>
      </c>
      <c r="AG329" s="75">
        <f>AE329+AF329</f>
        <v>7.0507042621352465</v>
      </c>
      <c r="AH329" s="75">
        <f>AI329-AG329</f>
        <v>27.438469251639553</v>
      </c>
      <c r="AI329" s="222">
        <v>34.489173513774801</v>
      </c>
      <c r="AJ329" s="72">
        <v>481.79803329499606</v>
      </c>
      <c r="AK329" s="72">
        <v>81.995821999139977</v>
      </c>
      <c r="AL329" s="72">
        <v>5.8758851554662073</v>
      </c>
      <c r="AM329" s="322">
        <f>AK329+AH329</f>
        <v>109.43429125077952</v>
      </c>
      <c r="AN329" s="322">
        <f>AH329+AF329+AE329+AK329</f>
        <v>116.48499551291478</v>
      </c>
      <c r="AO329" s="72">
        <v>58.349468354430357</v>
      </c>
      <c r="AP329" s="72">
        <v>23.713678312236301</v>
      </c>
      <c r="AQ329" s="72">
        <v>0.71103133043923861</v>
      </c>
      <c r="AR329" s="72">
        <f>AO329+AP329</f>
        <v>82.063146666666654</v>
      </c>
    </row>
    <row r="330" spans="1:44" x14ac:dyDescent="0.2">
      <c r="A330" t="s">
        <v>756</v>
      </c>
      <c r="B330" t="s">
        <v>291</v>
      </c>
      <c r="C330" t="s">
        <v>765</v>
      </c>
      <c r="E330" s="167">
        <v>43340</v>
      </c>
      <c r="F330" t="s">
        <v>289</v>
      </c>
      <c r="G330" t="s">
        <v>775</v>
      </c>
      <c r="H330">
        <v>1</v>
      </c>
      <c r="I330" t="s">
        <v>760</v>
      </c>
      <c r="J330" s="326">
        <v>0.37777777777777777</v>
      </c>
      <c r="K330">
        <v>5</v>
      </c>
      <c r="L330">
        <v>1</v>
      </c>
      <c r="M330" t="s">
        <v>773</v>
      </c>
      <c r="N330" t="s">
        <v>847</v>
      </c>
      <c r="O330" s="68">
        <v>22.73</v>
      </c>
      <c r="P330" s="68">
        <v>8.83</v>
      </c>
      <c r="Q330" s="68">
        <v>0.5</v>
      </c>
      <c r="R330" s="68">
        <v>0.5</v>
      </c>
      <c r="S330" s="68">
        <v>0.5</v>
      </c>
      <c r="T330" s="68">
        <v>0.5</v>
      </c>
      <c r="U330" s="76">
        <f t="shared" si="66"/>
        <v>1</v>
      </c>
      <c r="V330" s="68">
        <v>0.25</v>
      </c>
      <c r="W330" s="77">
        <v>0.30555555555555552</v>
      </c>
      <c r="X330" s="68">
        <v>21.66</v>
      </c>
      <c r="Y330" s="68">
        <v>5.38</v>
      </c>
      <c r="Z330" s="320">
        <v>4.996288042103358</v>
      </c>
      <c r="AA330" s="321">
        <v>0.64300000000000002</v>
      </c>
      <c r="AB330" s="216">
        <v>12.7</v>
      </c>
      <c r="AC330" s="216">
        <v>21.2</v>
      </c>
      <c r="AD330" s="68" t="s">
        <v>763</v>
      </c>
      <c r="AE330" s="68" t="s">
        <v>763</v>
      </c>
      <c r="AF330" s="68" t="s">
        <v>763</v>
      </c>
      <c r="AG330" s="68" t="s">
        <v>763</v>
      </c>
      <c r="AH330" s="68" t="s">
        <v>763</v>
      </c>
      <c r="AI330" s="68" t="s">
        <v>763</v>
      </c>
      <c r="AJ330" s="72" t="s">
        <v>763</v>
      </c>
      <c r="AK330" s="72" t="s">
        <v>763</v>
      </c>
      <c r="AL330" s="72" t="s">
        <v>763</v>
      </c>
      <c r="AM330" s="68" t="s">
        <v>763</v>
      </c>
      <c r="AN330" s="68" t="s">
        <v>763</v>
      </c>
      <c r="AO330" s="68" t="s">
        <v>763</v>
      </c>
      <c r="AP330" s="68" t="s">
        <v>763</v>
      </c>
      <c r="AQ330" s="68" t="s">
        <v>763</v>
      </c>
      <c r="AR330" s="68" t="s">
        <v>763</v>
      </c>
    </row>
    <row r="331" spans="1:44" x14ac:dyDescent="0.2">
      <c r="A331" t="s">
        <v>756</v>
      </c>
      <c r="B331" t="s">
        <v>292</v>
      </c>
      <c r="C331" t="s">
        <v>757</v>
      </c>
      <c r="E331" s="167">
        <v>43340</v>
      </c>
      <c r="F331" t="s">
        <v>289</v>
      </c>
      <c r="G331" t="s">
        <v>775</v>
      </c>
      <c r="H331">
        <v>1</v>
      </c>
      <c r="I331" t="s">
        <v>760</v>
      </c>
      <c r="J331" s="326">
        <v>0.37777777777777777</v>
      </c>
      <c r="K331">
        <v>1</v>
      </c>
      <c r="L331">
        <v>1</v>
      </c>
      <c r="M331" t="s">
        <v>773</v>
      </c>
      <c r="N331" t="s">
        <v>848</v>
      </c>
      <c r="O331" s="68">
        <v>23.39</v>
      </c>
      <c r="P331" s="68">
        <v>8.74</v>
      </c>
      <c r="Q331" s="68">
        <v>0.65</v>
      </c>
      <c r="R331" s="68">
        <v>0.65</v>
      </c>
      <c r="S331" s="68">
        <v>0.65</v>
      </c>
      <c r="T331" s="68">
        <v>0.73</v>
      </c>
      <c r="U331" s="76">
        <f t="shared" si="66"/>
        <v>0.8904109589041096</v>
      </c>
      <c r="V331" s="68">
        <v>0.15</v>
      </c>
      <c r="W331" s="77">
        <v>0.31944444444444448</v>
      </c>
      <c r="X331" s="68">
        <v>22.64</v>
      </c>
      <c r="Y331" s="68">
        <v>5.79</v>
      </c>
      <c r="Z331" s="320">
        <v>5.4205262317266074</v>
      </c>
      <c r="AA331" s="321">
        <v>0.68599999999999994</v>
      </c>
      <c r="AB331" s="216">
        <v>11.4</v>
      </c>
      <c r="AC331" s="216">
        <v>19.190000000000001</v>
      </c>
      <c r="AD331" s="68" t="s">
        <v>763</v>
      </c>
      <c r="AE331" s="68" t="s">
        <v>763</v>
      </c>
      <c r="AF331" s="68" t="s">
        <v>763</v>
      </c>
      <c r="AG331" s="68" t="s">
        <v>763</v>
      </c>
      <c r="AH331" s="68" t="s">
        <v>763</v>
      </c>
      <c r="AI331" s="68" t="s">
        <v>763</v>
      </c>
      <c r="AJ331" s="72" t="s">
        <v>763</v>
      </c>
      <c r="AK331" s="72" t="s">
        <v>763</v>
      </c>
      <c r="AL331" s="72" t="s">
        <v>763</v>
      </c>
      <c r="AM331" s="68" t="s">
        <v>763</v>
      </c>
      <c r="AN331" s="68" t="s">
        <v>763</v>
      </c>
      <c r="AO331" s="68" t="s">
        <v>763</v>
      </c>
      <c r="AP331" s="68" t="s">
        <v>763</v>
      </c>
      <c r="AQ331" s="68" t="s">
        <v>763</v>
      </c>
      <c r="AR331" s="68" t="s">
        <v>763</v>
      </c>
    </row>
    <row r="332" spans="1:44" x14ac:dyDescent="0.2">
      <c r="A332" t="s">
        <v>756</v>
      </c>
      <c r="B332" t="s">
        <v>292</v>
      </c>
      <c r="C332" t="s">
        <v>764</v>
      </c>
      <c r="E332" s="167">
        <v>43340</v>
      </c>
      <c r="F332" t="s">
        <v>289</v>
      </c>
      <c r="G332" t="s">
        <v>775</v>
      </c>
      <c r="H332">
        <v>1</v>
      </c>
      <c r="I332" t="s">
        <v>760</v>
      </c>
      <c r="J332" s="326">
        <v>0.37777777777777777</v>
      </c>
      <c r="K332">
        <v>1</v>
      </c>
      <c r="L332">
        <v>1</v>
      </c>
      <c r="M332" t="s">
        <v>773</v>
      </c>
      <c r="N332" t="s">
        <v>848</v>
      </c>
      <c r="O332" s="68">
        <v>23.39</v>
      </c>
      <c r="P332" s="68">
        <v>8.74</v>
      </c>
      <c r="Q332" s="68">
        <v>0.65</v>
      </c>
      <c r="R332" s="68">
        <v>0.65</v>
      </c>
      <c r="S332" s="68">
        <v>0.65</v>
      </c>
      <c r="T332" s="68">
        <v>0.73</v>
      </c>
      <c r="U332" s="76">
        <f t="shared" si="66"/>
        <v>0.8904109589041096</v>
      </c>
      <c r="V332" s="68">
        <v>0.37</v>
      </c>
      <c r="W332" s="77">
        <v>0.32083333333333336</v>
      </c>
      <c r="X332" s="68">
        <v>23.54</v>
      </c>
      <c r="Y332" s="68">
        <v>4.68</v>
      </c>
      <c r="Z332" s="320">
        <v>4.244449464374247</v>
      </c>
      <c r="AA332" s="321">
        <v>0.59699999999999998</v>
      </c>
      <c r="AB332" s="216">
        <v>17</v>
      </c>
      <c r="AC332" s="216">
        <v>27.75</v>
      </c>
      <c r="AD332" s="72">
        <v>0.34589082183563291</v>
      </c>
      <c r="AE332" s="72">
        <v>0.23239621650026265</v>
      </c>
      <c r="AF332" s="72">
        <v>2.3414570000000001</v>
      </c>
      <c r="AG332" s="75">
        <f>AE332+AF332</f>
        <v>2.5738532165002628</v>
      </c>
      <c r="AH332" s="75">
        <f>AI332-AG332</f>
        <v>20.93391678349974</v>
      </c>
      <c r="AI332" s="75">
        <v>23.507770000000001</v>
      </c>
      <c r="AJ332" s="72">
        <v>307.58287839268365</v>
      </c>
      <c r="AK332" s="72">
        <v>50.730696337701865</v>
      </c>
      <c r="AL332" s="72">
        <v>6.0630525618095108</v>
      </c>
      <c r="AM332" s="322">
        <f>AK332+AH332</f>
        <v>71.664613121201597</v>
      </c>
      <c r="AN332" s="322">
        <f>AH332+AF332+AE332+AK332</f>
        <v>74.238466337701865</v>
      </c>
      <c r="AO332" s="72">
        <v>32.292506329113934</v>
      </c>
      <c r="AP332" s="72">
        <v>21.001760337552724</v>
      </c>
      <c r="AQ332" s="72">
        <v>0.60592833617713615</v>
      </c>
      <c r="AR332" s="72">
        <f>AO332+AP332</f>
        <v>53.294266666666658</v>
      </c>
    </row>
    <row r="333" spans="1:44" x14ac:dyDescent="0.2">
      <c r="A333" t="s">
        <v>756</v>
      </c>
      <c r="B333" t="s">
        <v>292</v>
      </c>
      <c r="C333" t="s">
        <v>765</v>
      </c>
      <c r="E333" s="167">
        <v>43340</v>
      </c>
      <c r="F333" t="s">
        <v>289</v>
      </c>
      <c r="G333" t="s">
        <v>775</v>
      </c>
      <c r="H333">
        <v>1</v>
      </c>
      <c r="I333" t="s">
        <v>760</v>
      </c>
      <c r="J333" s="326">
        <v>0.37777777777777777</v>
      </c>
      <c r="K333">
        <v>1</v>
      </c>
      <c r="L333">
        <v>1</v>
      </c>
      <c r="M333" t="s">
        <v>773</v>
      </c>
      <c r="N333" t="s">
        <v>848</v>
      </c>
      <c r="O333" s="68">
        <v>23.39</v>
      </c>
      <c r="P333" s="68">
        <v>8.74</v>
      </c>
      <c r="Q333" s="68">
        <v>0.65</v>
      </c>
      <c r="R333" s="68">
        <v>0.65</v>
      </c>
      <c r="S333" s="68">
        <v>0.65</v>
      </c>
      <c r="T333" s="68">
        <v>0.73</v>
      </c>
      <c r="U333" s="76">
        <f t="shared" si="66"/>
        <v>0.8904109589041096</v>
      </c>
      <c r="V333" s="68">
        <v>0.37</v>
      </c>
      <c r="W333" s="77">
        <v>0.32083333333333336</v>
      </c>
      <c r="X333" s="68">
        <v>23.54</v>
      </c>
      <c r="Y333" s="68">
        <v>4.68</v>
      </c>
      <c r="Z333" s="320">
        <v>4.2395743457569939</v>
      </c>
      <c r="AA333" s="321">
        <v>0.59699999999999998</v>
      </c>
      <c r="AB333" s="216">
        <v>17.2</v>
      </c>
      <c r="AC333" s="216">
        <v>28</v>
      </c>
      <c r="AD333" s="68" t="s">
        <v>763</v>
      </c>
      <c r="AE333" s="68" t="s">
        <v>763</v>
      </c>
      <c r="AF333" s="68" t="s">
        <v>763</v>
      </c>
      <c r="AG333" s="68" t="s">
        <v>763</v>
      </c>
      <c r="AH333" s="68" t="s">
        <v>763</v>
      </c>
      <c r="AI333" s="68" t="s">
        <v>763</v>
      </c>
      <c r="AJ333" s="72" t="s">
        <v>763</v>
      </c>
      <c r="AK333" s="72" t="s">
        <v>763</v>
      </c>
      <c r="AL333" s="72" t="s">
        <v>763</v>
      </c>
      <c r="AM333" s="68" t="s">
        <v>763</v>
      </c>
      <c r="AN333" s="68" t="s">
        <v>763</v>
      </c>
      <c r="AO333" s="68" t="s">
        <v>763</v>
      </c>
      <c r="AP333" s="68" t="s">
        <v>763</v>
      </c>
      <c r="AQ333" s="68" t="s">
        <v>763</v>
      </c>
      <c r="AR333" s="68" t="s">
        <v>763</v>
      </c>
    </row>
    <row r="334" spans="1:44" x14ac:dyDescent="0.2">
      <c r="A334" t="s">
        <v>756</v>
      </c>
      <c r="B334" t="s">
        <v>293</v>
      </c>
      <c r="C334" t="s">
        <v>757</v>
      </c>
      <c r="E334" s="167">
        <v>43340</v>
      </c>
      <c r="F334" t="s">
        <v>777</v>
      </c>
      <c r="G334" t="s">
        <v>778</v>
      </c>
      <c r="H334">
        <v>0</v>
      </c>
      <c r="I334" t="s">
        <v>760</v>
      </c>
      <c r="J334" s="326">
        <v>0.37916666666666665</v>
      </c>
      <c r="K334">
        <v>2</v>
      </c>
      <c r="L334">
        <v>1</v>
      </c>
      <c r="M334" t="s">
        <v>773</v>
      </c>
      <c r="N334" t="s">
        <v>774</v>
      </c>
      <c r="O334" s="68">
        <v>24</v>
      </c>
      <c r="P334" s="68">
        <v>8.8699999999999992</v>
      </c>
      <c r="Q334" s="68">
        <v>0.5</v>
      </c>
      <c r="R334" s="68">
        <v>0.5</v>
      </c>
      <c r="S334" s="68">
        <v>0.5</v>
      </c>
      <c r="T334" s="68">
        <v>0.9</v>
      </c>
      <c r="U334" s="76">
        <f t="shared" si="66"/>
        <v>0.55555555555555558</v>
      </c>
      <c r="V334" s="68">
        <v>0.15</v>
      </c>
      <c r="W334" s="77">
        <v>0.25</v>
      </c>
      <c r="X334" s="68">
        <v>24.1</v>
      </c>
      <c r="Y334" s="68">
        <v>6.8</v>
      </c>
      <c r="Z334" s="320">
        <v>6.1378914359934988</v>
      </c>
      <c r="AA334" s="321">
        <v>0.871</v>
      </c>
      <c r="AB334" s="216">
        <v>17.899999999999999</v>
      </c>
      <c r="AC334" s="216">
        <v>29.41</v>
      </c>
      <c r="AD334" s="68" t="s">
        <v>763</v>
      </c>
      <c r="AE334" s="68" t="s">
        <v>763</v>
      </c>
      <c r="AF334" s="68" t="s">
        <v>763</v>
      </c>
      <c r="AG334" s="68" t="s">
        <v>763</v>
      </c>
      <c r="AH334" s="68" t="s">
        <v>763</v>
      </c>
      <c r="AI334" s="68" t="s">
        <v>763</v>
      </c>
      <c r="AJ334" s="72" t="s">
        <v>763</v>
      </c>
      <c r="AK334" s="72" t="s">
        <v>763</v>
      </c>
      <c r="AL334" s="72" t="s">
        <v>763</v>
      </c>
      <c r="AM334" s="68" t="s">
        <v>763</v>
      </c>
      <c r="AN334" s="68" t="s">
        <v>763</v>
      </c>
      <c r="AO334" s="68" t="s">
        <v>763</v>
      </c>
      <c r="AP334" s="68" t="s">
        <v>763</v>
      </c>
      <c r="AQ334" s="68" t="s">
        <v>763</v>
      </c>
      <c r="AR334" s="68" t="s">
        <v>763</v>
      </c>
    </row>
    <row r="335" spans="1:44" x14ac:dyDescent="0.2">
      <c r="A335" t="s">
        <v>756</v>
      </c>
      <c r="B335" t="s">
        <v>293</v>
      </c>
      <c r="C335" t="s">
        <v>764</v>
      </c>
      <c r="E335" s="167">
        <v>43340</v>
      </c>
      <c r="F335" t="s">
        <v>777</v>
      </c>
      <c r="G335" t="s">
        <v>778</v>
      </c>
      <c r="H335">
        <v>0</v>
      </c>
      <c r="I335" t="s">
        <v>760</v>
      </c>
      <c r="J335" s="326">
        <v>0.37916666666666665</v>
      </c>
      <c r="K335">
        <v>2</v>
      </c>
      <c r="L335">
        <v>1</v>
      </c>
      <c r="M335" t="s">
        <v>773</v>
      </c>
      <c r="N335" t="s">
        <v>774</v>
      </c>
      <c r="O335" s="68">
        <v>24</v>
      </c>
      <c r="P335" s="68">
        <v>8.8699999999999992</v>
      </c>
      <c r="Q335" s="68">
        <v>0.5</v>
      </c>
      <c r="R335" s="68">
        <v>0.5</v>
      </c>
      <c r="S335" s="68">
        <v>0.5</v>
      </c>
      <c r="T335" s="68">
        <v>0.9</v>
      </c>
      <c r="U335" s="76">
        <f t="shared" si="66"/>
        <v>0.55555555555555558</v>
      </c>
      <c r="V335" s="68">
        <v>0.45</v>
      </c>
      <c r="W335" s="77">
        <v>0.25347222222222221</v>
      </c>
      <c r="X335" s="68">
        <v>26.2</v>
      </c>
      <c r="Y335" s="68">
        <v>6.2</v>
      </c>
      <c r="Z335" s="320">
        <v>5.3757940453657902</v>
      </c>
      <c r="AA335" s="321">
        <v>0.8</v>
      </c>
      <c r="AB335" s="216">
        <v>25.3</v>
      </c>
      <c r="AC335" s="216">
        <v>39.799999999999997</v>
      </c>
      <c r="AD335" s="72">
        <v>0.24583083383323334</v>
      </c>
      <c r="AE335" s="72">
        <v>1.8086573830793484</v>
      </c>
      <c r="AF335" s="72">
        <v>0.56325301204819278</v>
      </c>
      <c r="AG335" s="75">
        <f>AE335+AF335</f>
        <v>2.3719103951275411</v>
      </c>
      <c r="AH335" s="75">
        <f>AI335-AG335</f>
        <v>36.757185786602754</v>
      </c>
      <c r="AI335" s="222">
        <v>39.129096181730297</v>
      </c>
      <c r="AJ335" s="72">
        <v>264.10270958433654</v>
      </c>
      <c r="AK335" s="72">
        <v>37.834444455838984</v>
      </c>
      <c r="AL335" s="72">
        <v>6.9804833501018306</v>
      </c>
      <c r="AM335" s="322">
        <f>AK335+AH335</f>
        <v>74.591630242441738</v>
      </c>
      <c r="AN335" s="322">
        <f>AH335+AF335+AE335+AK335</f>
        <v>76.963540637569281</v>
      </c>
      <c r="AO335" s="72">
        <v>71.527493670886088</v>
      </c>
      <c r="AP335" s="72">
        <v>30.679119662447231</v>
      </c>
      <c r="AQ335" s="72">
        <v>0.69983234291903051</v>
      </c>
      <c r="AR335" s="72">
        <f>AO335+AP335</f>
        <v>102.20661333333332</v>
      </c>
    </row>
    <row r="336" spans="1:44" x14ac:dyDescent="0.2">
      <c r="A336" t="s">
        <v>756</v>
      </c>
      <c r="B336" t="s">
        <v>293</v>
      </c>
      <c r="C336" t="s">
        <v>765</v>
      </c>
      <c r="E336" s="167">
        <v>43340</v>
      </c>
      <c r="F336" t="s">
        <v>777</v>
      </c>
      <c r="G336" t="s">
        <v>778</v>
      </c>
      <c r="H336">
        <v>0</v>
      </c>
      <c r="I336" t="s">
        <v>760</v>
      </c>
      <c r="J336" s="326">
        <v>0.37916666666666665</v>
      </c>
      <c r="K336">
        <v>2</v>
      </c>
      <c r="L336">
        <v>1</v>
      </c>
      <c r="M336" t="s">
        <v>773</v>
      </c>
      <c r="N336" t="s">
        <v>774</v>
      </c>
      <c r="O336" s="68">
        <v>24</v>
      </c>
      <c r="P336" s="68">
        <v>8.8699999999999992</v>
      </c>
      <c r="Q336" s="68">
        <v>0.5</v>
      </c>
      <c r="R336" s="68">
        <v>0.5</v>
      </c>
      <c r="S336" s="68">
        <v>0.5</v>
      </c>
      <c r="T336" s="68">
        <v>0.9</v>
      </c>
      <c r="U336" s="76">
        <f t="shared" si="66"/>
        <v>0.55555555555555558</v>
      </c>
      <c r="V336" s="68">
        <v>0.4</v>
      </c>
      <c r="W336" s="77">
        <v>0.25555555555555559</v>
      </c>
      <c r="X336" s="68">
        <v>26.1</v>
      </c>
      <c r="Y336" s="68">
        <v>6.48</v>
      </c>
      <c r="Z336" s="320">
        <v>5.6116727268793252</v>
      </c>
      <c r="AA336" s="321">
        <v>0.86199999999999999</v>
      </c>
      <c r="AB336" s="216">
        <v>25.5</v>
      </c>
      <c r="AC336" s="216">
        <v>40</v>
      </c>
      <c r="AD336" s="68" t="s">
        <v>763</v>
      </c>
      <c r="AE336" s="68" t="s">
        <v>763</v>
      </c>
      <c r="AF336" s="68" t="s">
        <v>763</v>
      </c>
      <c r="AG336" s="68" t="s">
        <v>763</v>
      </c>
      <c r="AH336" s="68" t="s">
        <v>763</v>
      </c>
      <c r="AI336" s="68" t="s">
        <v>763</v>
      </c>
      <c r="AJ336" s="72" t="s">
        <v>763</v>
      </c>
      <c r="AK336" s="72" t="s">
        <v>763</v>
      </c>
      <c r="AL336" s="72" t="s">
        <v>763</v>
      </c>
      <c r="AM336" s="68" t="s">
        <v>763</v>
      </c>
      <c r="AN336" s="68" t="s">
        <v>763</v>
      </c>
      <c r="AO336" s="68" t="s">
        <v>763</v>
      </c>
      <c r="AP336" s="68" t="s">
        <v>763</v>
      </c>
      <c r="AQ336" s="68" t="s">
        <v>763</v>
      </c>
      <c r="AR336" s="68" t="s">
        <v>763</v>
      </c>
    </row>
    <row r="337" spans="1:44" x14ac:dyDescent="0.2">
      <c r="A337" t="s">
        <v>756</v>
      </c>
      <c r="B337" t="s">
        <v>295</v>
      </c>
      <c r="C337" t="s">
        <v>757</v>
      </c>
      <c r="E337" s="167">
        <v>43340</v>
      </c>
      <c r="F337" t="s">
        <v>777</v>
      </c>
      <c r="G337" t="s">
        <v>778</v>
      </c>
      <c r="H337">
        <v>0</v>
      </c>
      <c r="I337" t="s">
        <v>760</v>
      </c>
      <c r="J337" s="326">
        <v>0.37916666666666665</v>
      </c>
      <c r="K337">
        <v>2</v>
      </c>
      <c r="L337">
        <v>1</v>
      </c>
      <c r="M337" t="s">
        <v>773</v>
      </c>
      <c r="N337" t="s">
        <v>849</v>
      </c>
      <c r="O337" s="68">
        <v>22.8</v>
      </c>
      <c r="P337" s="68">
        <v>9.01</v>
      </c>
      <c r="Q337" s="68">
        <v>0.7</v>
      </c>
      <c r="R337" s="68">
        <v>0.7</v>
      </c>
      <c r="S337" s="68">
        <v>0.7</v>
      </c>
      <c r="T337" s="68">
        <v>1.1000000000000001</v>
      </c>
      <c r="U337" s="76">
        <f t="shared" si="66"/>
        <v>0.63636363636363624</v>
      </c>
      <c r="V337" s="68">
        <v>0.15</v>
      </c>
      <c r="W337" s="77">
        <v>0.2638888888888889</v>
      </c>
      <c r="X337" s="68">
        <v>24.8</v>
      </c>
      <c r="Y337" s="68">
        <v>6.88</v>
      </c>
      <c r="Z337" s="320">
        <v>6.1324495988366854</v>
      </c>
      <c r="AA337" s="321">
        <v>0.86</v>
      </c>
      <c r="AB337" s="216">
        <v>20.2</v>
      </c>
      <c r="AC337" s="216">
        <v>32.5</v>
      </c>
      <c r="AD337" s="68" t="s">
        <v>763</v>
      </c>
      <c r="AE337" s="68" t="s">
        <v>763</v>
      </c>
      <c r="AF337" s="68" t="s">
        <v>763</v>
      </c>
      <c r="AG337" s="68" t="s">
        <v>763</v>
      </c>
      <c r="AH337" s="68" t="s">
        <v>763</v>
      </c>
      <c r="AI337" s="68" t="s">
        <v>763</v>
      </c>
      <c r="AJ337" s="72" t="s">
        <v>763</v>
      </c>
      <c r="AK337" s="72" t="s">
        <v>763</v>
      </c>
      <c r="AL337" s="72" t="s">
        <v>763</v>
      </c>
      <c r="AM337" s="68" t="s">
        <v>763</v>
      </c>
      <c r="AN337" s="68" t="s">
        <v>763</v>
      </c>
      <c r="AO337" s="68" t="s">
        <v>763</v>
      </c>
      <c r="AP337" s="68" t="s">
        <v>763</v>
      </c>
      <c r="AQ337" s="68" t="s">
        <v>763</v>
      </c>
      <c r="AR337" s="68" t="s">
        <v>763</v>
      </c>
    </row>
    <row r="338" spans="1:44" x14ac:dyDescent="0.2">
      <c r="A338" t="s">
        <v>756</v>
      </c>
      <c r="B338" t="s">
        <v>295</v>
      </c>
      <c r="C338" t="s">
        <v>764</v>
      </c>
      <c r="E338" s="167">
        <v>43340</v>
      </c>
      <c r="F338" t="s">
        <v>777</v>
      </c>
      <c r="G338" t="s">
        <v>778</v>
      </c>
      <c r="H338">
        <v>0</v>
      </c>
      <c r="I338" t="s">
        <v>760</v>
      </c>
      <c r="J338" s="326">
        <v>0.37916666666666665</v>
      </c>
      <c r="K338">
        <v>2</v>
      </c>
      <c r="L338">
        <v>1</v>
      </c>
      <c r="M338" t="s">
        <v>773</v>
      </c>
      <c r="N338" t="s">
        <v>849</v>
      </c>
      <c r="O338" s="68">
        <v>22.8</v>
      </c>
      <c r="P338" s="68">
        <v>9.01</v>
      </c>
      <c r="Q338" s="68">
        <v>0.7</v>
      </c>
      <c r="R338" s="68">
        <v>0.7</v>
      </c>
      <c r="S338" s="68">
        <v>0.7</v>
      </c>
      <c r="T338" s="68">
        <v>1.1000000000000001</v>
      </c>
      <c r="U338" s="76">
        <f t="shared" si="66"/>
        <v>0.63636363636363624</v>
      </c>
      <c r="V338" s="68">
        <v>0.55000000000000004</v>
      </c>
      <c r="W338" s="77">
        <v>0.26527777777777778</v>
      </c>
      <c r="X338" s="68">
        <v>26</v>
      </c>
      <c r="Y338" s="68">
        <v>6.15</v>
      </c>
      <c r="Z338" s="320">
        <v>5.3434245854542546</v>
      </c>
      <c r="AA338" s="321">
        <v>0.65200000000000002</v>
      </c>
      <c r="AB338" s="216">
        <v>24.9</v>
      </c>
      <c r="AC338" s="216">
        <v>39.1</v>
      </c>
      <c r="AD338" s="72">
        <v>0.22081583683263345</v>
      </c>
      <c r="AE338" s="72">
        <v>3.509360220704151</v>
      </c>
      <c r="AF338" s="72">
        <v>0.34633077765607889</v>
      </c>
      <c r="AG338" s="75">
        <f>AE338+AF338</f>
        <v>3.8556909983602301</v>
      </c>
      <c r="AH338" s="75">
        <f>AI338-AG338</f>
        <v>38.108567097338167</v>
      </c>
      <c r="AI338" s="222">
        <v>41.964258095698398</v>
      </c>
      <c r="AJ338" s="72">
        <v>214.26811676945837</v>
      </c>
      <c r="AK338" s="72">
        <v>33.420455885389273</v>
      </c>
      <c r="AL338" s="72">
        <v>6.4112864738967232</v>
      </c>
      <c r="AM338" s="322">
        <f>AK338+AH338</f>
        <v>71.52902298272744</v>
      </c>
      <c r="AN338" s="322">
        <f>AH338+AF338+AE338+AK338</f>
        <v>75.384713981087671</v>
      </c>
      <c r="AO338" s="72">
        <v>20.011746835443045</v>
      </c>
      <c r="AP338" s="72">
        <v>25.743039831223626</v>
      </c>
      <c r="AQ338" s="72">
        <v>0.43736947089782902</v>
      </c>
      <c r="AR338" s="72">
        <f>AO338+AP338</f>
        <v>45.754786666666675</v>
      </c>
    </row>
    <row r="339" spans="1:44" x14ac:dyDescent="0.2">
      <c r="A339" t="s">
        <v>756</v>
      </c>
      <c r="B339" t="s">
        <v>295</v>
      </c>
      <c r="C339" t="s">
        <v>765</v>
      </c>
      <c r="E339" s="167">
        <v>43340</v>
      </c>
      <c r="F339" t="s">
        <v>777</v>
      </c>
      <c r="G339" t="s">
        <v>778</v>
      </c>
      <c r="H339">
        <v>0</v>
      </c>
      <c r="I339" t="s">
        <v>760</v>
      </c>
      <c r="J339" s="326">
        <v>0.37916666666666665</v>
      </c>
      <c r="K339">
        <v>2</v>
      </c>
      <c r="L339">
        <v>1</v>
      </c>
      <c r="M339" t="s">
        <v>773</v>
      </c>
      <c r="N339" t="s">
        <v>849</v>
      </c>
      <c r="O339" s="68">
        <v>22.8</v>
      </c>
      <c r="P339" s="68">
        <v>9.01</v>
      </c>
      <c r="Q339" s="68">
        <v>0.7</v>
      </c>
      <c r="R339" s="68">
        <v>0.7</v>
      </c>
      <c r="S339" s="68">
        <v>0.7</v>
      </c>
      <c r="T339" s="68">
        <v>1.1000000000000001</v>
      </c>
      <c r="U339" s="76">
        <f t="shared" si="66"/>
        <v>0.63636363636363624</v>
      </c>
      <c r="V339" s="68">
        <v>0.55000000000000004</v>
      </c>
      <c r="W339" s="77">
        <v>0.26666666666666666</v>
      </c>
      <c r="X339" s="68">
        <v>26</v>
      </c>
      <c r="Y339" s="68">
        <v>6.15</v>
      </c>
      <c r="Z339" s="320">
        <v>5.3404085410247708</v>
      </c>
      <c r="AA339" s="321">
        <v>0.65200000000000002</v>
      </c>
      <c r="AB339" s="216">
        <v>25</v>
      </c>
      <c r="AC339" s="216">
        <v>39.299999999999997</v>
      </c>
      <c r="AD339" s="68" t="s">
        <v>763</v>
      </c>
      <c r="AE339" s="68" t="s">
        <v>763</v>
      </c>
      <c r="AF339" s="68" t="s">
        <v>763</v>
      </c>
      <c r="AG339" s="68" t="s">
        <v>763</v>
      </c>
      <c r="AH339" s="68" t="s">
        <v>763</v>
      </c>
      <c r="AI339" s="68" t="s">
        <v>763</v>
      </c>
      <c r="AJ339" s="72" t="s">
        <v>763</v>
      </c>
      <c r="AK339" s="72" t="s">
        <v>763</v>
      </c>
      <c r="AL339" s="72" t="s">
        <v>763</v>
      </c>
      <c r="AM339" s="68" t="s">
        <v>763</v>
      </c>
      <c r="AN339" s="68" t="s">
        <v>763</v>
      </c>
      <c r="AO339" s="68" t="s">
        <v>763</v>
      </c>
      <c r="AP339" s="68" t="s">
        <v>763</v>
      </c>
      <c r="AQ339" s="68" t="s">
        <v>763</v>
      </c>
      <c r="AR339" s="68" t="s">
        <v>763</v>
      </c>
    </row>
    <row r="340" spans="1:44" x14ac:dyDescent="0.2">
      <c r="A340" t="s">
        <v>756</v>
      </c>
      <c r="B340" t="s">
        <v>297</v>
      </c>
      <c r="C340" t="s">
        <v>757</v>
      </c>
      <c r="E340" s="167">
        <v>43340</v>
      </c>
      <c r="F340" t="s">
        <v>777</v>
      </c>
      <c r="G340" t="s">
        <v>778</v>
      </c>
      <c r="H340">
        <v>0</v>
      </c>
      <c r="I340" t="s">
        <v>760</v>
      </c>
      <c r="J340" s="326">
        <v>0.37916666666666665</v>
      </c>
      <c r="K340">
        <v>2</v>
      </c>
      <c r="L340">
        <v>1</v>
      </c>
      <c r="M340" t="s">
        <v>773</v>
      </c>
      <c r="N340" t="s">
        <v>850</v>
      </c>
      <c r="O340" s="68">
        <v>22.9</v>
      </c>
      <c r="P340" s="68">
        <v>9.83</v>
      </c>
      <c r="Q340" s="68" t="s">
        <v>761</v>
      </c>
      <c r="R340" s="68" t="s">
        <v>761</v>
      </c>
      <c r="S340" s="68" t="s">
        <v>761</v>
      </c>
      <c r="T340" s="68">
        <v>0.65</v>
      </c>
      <c r="U340" s="68" t="s">
        <v>761</v>
      </c>
      <c r="V340" s="68">
        <v>0.15</v>
      </c>
      <c r="W340" s="77">
        <v>0.27777777777777779</v>
      </c>
      <c r="X340" s="68">
        <v>25.7</v>
      </c>
      <c r="Y340" s="68">
        <v>5.95</v>
      </c>
      <c r="Z340" s="320">
        <v>5.2033238295797686</v>
      </c>
      <c r="AA340" s="321">
        <v>0.88400000000000001</v>
      </c>
      <c r="AB340" s="216">
        <v>23.7</v>
      </c>
      <c r="AC340" s="216">
        <v>37.5</v>
      </c>
      <c r="AD340" s="68" t="s">
        <v>763</v>
      </c>
      <c r="AE340" s="68" t="s">
        <v>763</v>
      </c>
      <c r="AF340" s="68" t="s">
        <v>763</v>
      </c>
      <c r="AG340" s="68" t="s">
        <v>763</v>
      </c>
      <c r="AH340" s="68" t="s">
        <v>763</v>
      </c>
      <c r="AI340" s="68" t="s">
        <v>763</v>
      </c>
      <c r="AJ340" s="72" t="s">
        <v>763</v>
      </c>
      <c r="AK340" s="72" t="s">
        <v>763</v>
      </c>
      <c r="AL340" s="72" t="s">
        <v>763</v>
      </c>
      <c r="AM340" s="68" t="s">
        <v>763</v>
      </c>
      <c r="AN340" s="68" t="s">
        <v>763</v>
      </c>
      <c r="AO340" s="68" t="s">
        <v>763</v>
      </c>
      <c r="AP340" s="68" t="s">
        <v>763</v>
      </c>
      <c r="AQ340" s="68" t="s">
        <v>763</v>
      </c>
      <c r="AR340" s="68" t="s">
        <v>763</v>
      </c>
    </row>
    <row r="341" spans="1:44" x14ac:dyDescent="0.2">
      <c r="A341" t="s">
        <v>756</v>
      </c>
      <c r="B341" t="s">
        <v>297</v>
      </c>
      <c r="C341" t="s">
        <v>764</v>
      </c>
      <c r="E341" s="167">
        <v>43340</v>
      </c>
      <c r="F341" t="s">
        <v>777</v>
      </c>
      <c r="G341" t="s">
        <v>778</v>
      </c>
      <c r="H341">
        <v>0</v>
      </c>
      <c r="I341" t="s">
        <v>760</v>
      </c>
      <c r="J341" s="326">
        <v>0.37916666666666665</v>
      </c>
      <c r="K341">
        <v>2</v>
      </c>
      <c r="L341">
        <v>1</v>
      </c>
      <c r="M341" t="s">
        <v>773</v>
      </c>
      <c r="N341" t="s">
        <v>850</v>
      </c>
      <c r="O341" s="68">
        <v>22.9</v>
      </c>
      <c r="P341" s="68">
        <v>9.83</v>
      </c>
      <c r="Q341" s="68" t="s">
        <v>761</v>
      </c>
      <c r="R341" s="68" t="s">
        <v>761</v>
      </c>
      <c r="S341" s="68" t="s">
        <v>761</v>
      </c>
      <c r="T341" s="68">
        <v>0.65</v>
      </c>
      <c r="U341" s="68" t="s">
        <v>761</v>
      </c>
      <c r="V341" s="68">
        <v>0.35</v>
      </c>
      <c r="W341" s="77">
        <v>0.28125</v>
      </c>
      <c r="X341" s="68">
        <v>25.7</v>
      </c>
      <c r="Y341" s="68">
        <v>5.68</v>
      </c>
      <c r="Z341" s="320">
        <v>4.8753230639157055</v>
      </c>
      <c r="AA341" s="321">
        <v>0.82099999999999995</v>
      </c>
      <c r="AB341" s="216">
        <v>27</v>
      </c>
      <c r="AC341" s="216">
        <v>42.1</v>
      </c>
      <c r="AD341" s="72">
        <v>0.24583083383323334</v>
      </c>
      <c r="AE341" s="72">
        <v>3.0115935365212816</v>
      </c>
      <c r="AF341" s="72">
        <v>0.46270536692223446</v>
      </c>
      <c r="AG341" s="75">
        <f>AE341+AF341</f>
        <v>3.4742989034435161</v>
      </c>
      <c r="AH341" s="75">
        <f>AI341-AG341</f>
        <v>23.517206198597307</v>
      </c>
      <c r="AI341" s="75">
        <v>26.991505102040822</v>
      </c>
      <c r="AJ341" s="72">
        <v>171.62532576045757</v>
      </c>
      <c r="AK341" s="72">
        <v>26.117747312902747</v>
      </c>
      <c r="AL341" s="72">
        <v>6.5712147263049312</v>
      </c>
      <c r="AM341" s="322">
        <f>AK341+AH341</f>
        <v>49.634953511500058</v>
      </c>
      <c r="AN341" s="322">
        <f>AH341+AF341+AE341+AK341</f>
        <v>53.109252414943569</v>
      </c>
      <c r="AO341" s="72">
        <v>16.549569620253163</v>
      </c>
      <c r="AP341" s="72">
        <v>13.7754170464135</v>
      </c>
      <c r="AQ341" s="72">
        <v>0.54574037582164914</v>
      </c>
      <c r="AR341" s="72">
        <f>AO341+AP341</f>
        <v>30.324986666666661</v>
      </c>
    </row>
    <row r="342" spans="1:44" x14ac:dyDescent="0.2">
      <c r="A342" t="s">
        <v>756</v>
      </c>
      <c r="B342" t="s">
        <v>297</v>
      </c>
      <c r="C342" t="s">
        <v>765</v>
      </c>
      <c r="E342" s="167">
        <v>43340</v>
      </c>
      <c r="F342" t="s">
        <v>777</v>
      </c>
      <c r="G342" t="s">
        <v>778</v>
      </c>
      <c r="H342">
        <v>0</v>
      </c>
      <c r="I342" t="s">
        <v>760</v>
      </c>
      <c r="J342" s="326">
        <v>0.37916666666666665</v>
      </c>
      <c r="K342">
        <v>2</v>
      </c>
      <c r="L342">
        <v>1</v>
      </c>
      <c r="M342" t="s">
        <v>773</v>
      </c>
      <c r="N342" t="s">
        <v>850</v>
      </c>
      <c r="O342" s="68">
        <v>22.9</v>
      </c>
      <c r="P342" s="68">
        <v>9.83</v>
      </c>
      <c r="Q342" s="68" t="s">
        <v>761</v>
      </c>
      <c r="R342" s="68" t="s">
        <v>761</v>
      </c>
      <c r="S342" s="68" t="s">
        <v>761</v>
      </c>
      <c r="T342" s="68">
        <v>0.65</v>
      </c>
      <c r="U342" s="68" t="s">
        <v>761</v>
      </c>
      <c r="V342" s="68">
        <v>0.15</v>
      </c>
      <c r="W342" s="77">
        <v>0.27777777777777779</v>
      </c>
      <c r="X342" s="68">
        <v>25.7</v>
      </c>
      <c r="Y342" s="68">
        <v>5.95</v>
      </c>
      <c r="Z342" s="320">
        <v>5.1041838329347984</v>
      </c>
      <c r="AA342" s="321">
        <v>0.88400000000000001</v>
      </c>
      <c r="AB342" s="216">
        <v>27.1</v>
      </c>
      <c r="AC342" s="216">
        <v>42.3</v>
      </c>
      <c r="AD342" s="68" t="s">
        <v>763</v>
      </c>
      <c r="AE342" s="68" t="s">
        <v>763</v>
      </c>
      <c r="AF342" s="68" t="s">
        <v>763</v>
      </c>
      <c r="AG342" s="68" t="s">
        <v>763</v>
      </c>
      <c r="AH342" s="68" t="s">
        <v>763</v>
      </c>
      <c r="AI342" s="68" t="s">
        <v>763</v>
      </c>
      <c r="AJ342" s="72" t="s">
        <v>763</v>
      </c>
      <c r="AK342" s="72" t="s">
        <v>763</v>
      </c>
      <c r="AL342" s="72" t="s">
        <v>763</v>
      </c>
      <c r="AM342" s="68" t="s">
        <v>763</v>
      </c>
      <c r="AN342" s="68" t="s">
        <v>763</v>
      </c>
      <c r="AO342" s="68" t="s">
        <v>763</v>
      </c>
      <c r="AP342" s="68" t="s">
        <v>763</v>
      </c>
      <c r="AQ342" s="68" t="s">
        <v>763</v>
      </c>
      <c r="AR342" s="68" t="s">
        <v>763</v>
      </c>
    </row>
    <row r="343" spans="1:44" x14ac:dyDescent="0.2">
      <c r="A343" t="s">
        <v>756</v>
      </c>
      <c r="B343" t="s">
        <v>299</v>
      </c>
      <c r="C343" t="s">
        <v>757</v>
      </c>
      <c r="D343" t="s">
        <v>781</v>
      </c>
      <c r="E343" s="167">
        <v>43340</v>
      </c>
      <c r="F343" t="s">
        <v>777</v>
      </c>
      <c r="G343" t="s">
        <v>846</v>
      </c>
      <c r="H343">
        <v>1</v>
      </c>
      <c r="I343" t="s">
        <v>760</v>
      </c>
      <c r="J343" t="s">
        <v>761</v>
      </c>
      <c r="K343">
        <v>2</v>
      </c>
      <c r="L343">
        <v>1</v>
      </c>
      <c r="M343" t="s">
        <v>774</v>
      </c>
      <c r="N343" t="s">
        <v>774</v>
      </c>
      <c r="O343" s="68" t="s">
        <v>761</v>
      </c>
      <c r="P343" s="68" t="s">
        <v>761</v>
      </c>
      <c r="Q343" s="68">
        <v>0.9</v>
      </c>
      <c r="R343" s="68">
        <v>0.9</v>
      </c>
      <c r="S343" s="68">
        <f>AVERAGE(Q343:R343)</f>
        <v>0.9</v>
      </c>
      <c r="T343" s="68">
        <v>2.1</v>
      </c>
      <c r="U343" s="76">
        <f>S343/T343</f>
        <v>0.42857142857142855</v>
      </c>
      <c r="V343" s="68">
        <v>0.5</v>
      </c>
      <c r="W343" s="77">
        <v>0.3125</v>
      </c>
      <c r="X343" s="68" t="s">
        <v>761</v>
      </c>
      <c r="Y343" s="68" t="s">
        <v>761</v>
      </c>
      <c r="Z343" s="321" t="s">
        <v>761</v>
      </c>
      <c r="AA343" s="321" t="s">
        <v>761</v>
      </c>
      <c r="AB343" s="216">
        <v>21.4</v>
      </c>
      <c r="AC343" s="216">
        <v>34.200000000000003</v>
      </c>
      <c r="AD343" s="68" t="s">
        <v>763</v>
      </c>
      <c r="AE343" s="68" t="s">
        <v>763</v>
      </c>
      <c r="AF343" s="68" t="s">
        <v>763</v>
      </c>
      <c r="AG343" s="68" t="s">
        <v>763</v>
      </c>
      <c r="AH343" s="68" t="s">
        <v>763</v>
      </c>
      <c r="AI343" s="68" t="s">
        <v>763</v>
      </c>
      <c r="AJ343" s="72" t="s">
        <v>763</v>
      </c>
      <c r="AK343" s="72" t="s">
        <v>763</v>
      </c>
      <c r="AL343" s="72" t="s">
        <v>763</v>
      </c>
      <c r="AM343" s="68" t="s">
        <v>763</v>
      </c>
      <c r="AN343" s="68" t="s">
        <v>763</v>
      </c>
      <c r="AO343" s="68" t="s">
        <v>763</v>
      </c>
      <c r="AP343" s="68" t="s">
        <v>763</v>
      </c>
      <c r="AQ343" s="68" t="s">
        <v>763</v>
      </c>
      <c r="AR343" s="68" t="s">
        <v>763</v>
      </c>
    </row>
    <row r="344" spans="1:44" x14ac:dyDescent="0.2">
      <c r="A344" t="s">
        <v>756</v>
      </c>
      <c r="B344" t="s">
        <v>299</v>
      </c>
      <c r="C344" t="s">
        <v>757</v>
      </c>
      <c r="D344" t="s">
        <v>785</v>
      </c>
      <c r="E344" s="167">
        <v>43340</v>
      </c>
      <c r="F344" t="s">
        <v>777</v>
      </c>
      <c r="G344" t="s">
        <v>846</v>
      </c>
      <c r="H344">
        <v>1</v>
      </c>
      <c r="I344" t="s">
        <v>760</v>
      </c>
      <c r="J344" t="s">
        <v>761</v>
      </c>
      <c r="K344">
        <v>2</v>
      </c>
      <c r="L344">
        <v>1</v>
      </c>
      <c r="M344" t="s">
        <v>774</v>
      </c>
      <c r="N344" t="s">
        <v>774</v>
      </c>
      <c r="O344" s="68" t="s">
        <v>761</v>
      </c>
      <c r="P344" s="68" t="s">
        <v>761</v>
      </c>
      <c r="Q344" s="68">
        <v>0.9</v>
      </c>
      <c r="R344" s="68">
        <v>0.9</v>
      </c>
      <c r="S344" s="68">
        <f>AVERAGE(Q344:R344)</f>
        <v>0.9</v>
      </c>
      <c r="T344" s="68">
        <v>2.1</v>
      </c>
      <c r="U344" s="76">
        <f>S344/T344</f>
        <v>0.42857142857142855</v>
      </c>
      <c r="V344" s="68">
        <v>0.5</v>
      </c>
      <c r="W344" s="77">
        <v>0.3125</v>
      </c>
      <c r="X344" s="68" t="s">
        <v>761</v>
      </c>
      <c r="Y344" s="68" t="s">
        <v>761</v>
      </c>
      <c r="Z344" s="321" t="s">
        <v>761</v>
      </c>
      <c r="AA344" s="321" t="s">
        <v>761</v>
      </c>
      <c r="AB344" s="216">
        <v>19.8</v>
      </c>
      <c r="AC344" s="216">
        <v>31.9</v>
      </c>
      <c r="AD344" s="68" t="s">
        <v>763</v>
      </c>
      <c r="AE344" s="68" t="s">
        <v>763</v>
      </c>
      <c r="AF344" s="68" t="s">
        <v>763</v>
      </c>
      <c r="AG344" s="68" t="s">
        <v>763</v>
      </c>
      <c r="AH344" s="68" t="s">
        <v>763</v>
      </c>
      <c r="AI344" s="68" t="s">
        <v>763</v>
      </c>
      <c r="AJ344" s="72" t="s">
        <v>763</v>
      </c>
      <c r="AK344" s="72" t="s">
        <v>763</v>
      </c>
      <c r="AL344" s="72" t="s">
        <v>763</v>
      </c>
      <c r="AM344" s="68" t="s">
        <v>763</v>
      </c>
      <c r="AN344" s="68" t="s">
        <v>763</v>
      </c>
      <c r="AO344" s="68" t="s">
        <v>763</v>
      </c>
      <c r="AP344" s="68" t="s">
        <v>763</v>
      </c>
      <c r="AQ344" s="68" t="s">
        <v>763</v>
      </c>
      <c r="AR344" s="68" t="s">
        <v>763</v>
      </c>
    </row>
    <row r="345" spans="1:44" x14ac:dyDescent="0.2">
      <c r="A345" t="s">
        <v>756</v>
      </c>
      <c r="B345" t="s">
        <v>299</v>
      </c>
      <c r="C345" t="s">
        <v>764</v>
      </c>
      <c r="D345" t="s">
        <v>781</v>
      </c>
      <c r="E345" s="167">
        <v>43340</v>
      </c>
      <c r="F345" t="s">
        <v>777</v>
      </c>
      <c r="G345" t="s">
        <v>846</v>
      </c>
      <c r="H345">
        <v>1</v>
      </c>
      <c r="I345" t="s">
        <v>760</v>
      </c>
      <c r="J345" t="s">
        <v>761</v>
      </c>
      <c r="K345">
        <v>2</v>
      </c>
      <c r="L345">
        <v>1</v>
      </c>
      <c r="M345" t="s">
        <v>774</v>
      </c>
      <c r="N345" t="s">
        <v>774</v>
      </c>
      <c r="O345" s="68" t="s">
        <v>761</v>
      </c>
      <c r="P345" s="68" t="s">
        <v>761</v>
      </c>
      <c r="Q345" s="68">
        <v>0.9</v>
      </c>
      <c r="R345" s="68">
        <v>0.9</v>
      </c>
      <c r="S345" s="68">
        <f>AVERAGE(Q345:R345)</f>
        <v>0.9</v>
      </c>
      <c r="T345" s="68">
        <v>2.1</v>
      </c>
      <c r="U345" s="76">
        <f>S345/T345</f>
        <v>0.42857142857142855</v>
      </c>
      <c r="V345" s="68">
        <v>1</v>
      </c>
      <c r="W345" s="77">
        <v>0.3125</v>
      </c>
      <c r="X345" s="68" t="s">
        <v>761</v>
      </c>
      <c r="Y345" s="68" t="s">
        <v>761</v>
      </c>
      <c r="Z345" s="321" t="s">
        <v>761</v>
      </c>
      <c r="AA345" s="321" t="s">
        <v>761</v>
      </c>
      <c r="AB345" s="216">
        <v>27.4</v>
      </c>
      <c r="AC345" s="216">
        <v>42.8</v>
      </c>
      <c r="AD345" s="72">
        <v>0.56184203567044222</v>
      </c>
      <c r="AE345" s="72">
        <v>0.89608512874408808</v>
      </c>
      <c r="AF345" s="72">
        <v>0.19457831325301206</v>
      </c>
      <c r="AG345" s="75">
        <f>AE345+AF345</f>
        <v>1.0906634419971002</v>
      </c>
      <c r="AH345" s="75">
        <f t="shared" ref="AH345:AH346" si="67">AI345-AG345</f>
        <v>36.806453904941669</v>
      </c>
      <c r="AI345" s="75">
        <v>37.897117346938771</v>
      </c>
      <c r="AJ345" s="72">
        <v>200.57750751078146</v>
      </c>
      <c r="AK345" s="72">
        <v>32.446819329484576</v>
      </c>
      <c r="AL345" s="72">
        <v>6.1817309571701449</v>
      </c>
      <c r="AM345" s="322">
        <f>AK345+AH345</f>
        <v>69.253273234426246</v>
      </c>
      <c r="AN345" s="322">
        <f>AH345+AF345+AE345+AK345</f>
        <v>70.34393667642334</v>
      </c>
      <c r="AO345" s="72">
        <v>16.413620253164556</v>
      </c>
      <c r="AP345" s="72">
        <v>15.049806413502111</v>
      </c>
      <c r="AQ345" s="72">
        <v>0.52167300234191138</v>
      </c>
      <c r="AR345" s="72">
        <f t="shared" ref="AR345:AR346" si="68">AO345+AP345</f>
        <v>31.463426666666667</v>
      </c>
    </row>
    <row r="346" spans="1:44" x14ac:dyDescent="0.2">
      <c r="A346" t="s">
        <v>756</v>
      </c>
      <c r="B346" t="s">
        <v>299</v>
      </c>
      <c r="C346" t="s">
        <v>764</v>
      </c>
      <c r="D346" t="s">
        <v>785</v>
      </c>
      <c r="E346" s="167">
        <v>43340</v>
      </c>
      <c r="F346" t="s">
        <v>777</v>
      </c>
      <c r="G346" t="s">
        <v>846</v>
      </c>
      <c r="H346">
        <v>1</v>
      </c>
      <c r="I346" t="s">
        <v>760</v>
      </c>
      <c r="J346" t="s">
        <v>761</v>
      </c>
      <c r="K346">
        <v>2</v>
      </c>
      <c r="L346">
        <v>1</v>
      </c>
      <c r="M346" t="s">
        <v>774</v>
      </c>
      <c r="N346" t="s">
        <v>774</v>
      </c>
      <c r="O346" s="68" t="s">
        <v>761</v>
      </c>
      <c r="P346" s="68" t="s">
        <v>761</v>
      </c>
      <c r="Q346" s="68">
        <v>0.9</v>
      </c>
      <c r="R346" s="68">
        <v>0.9</v>
      </c>
      <c r="S346" s="68">
        <f t="shared" ref="S346" si="69">AVERAGE(Q346:R346)</f>
        <v>0.9</v>
      </c>
      <c r="T346" s="68">
        <v>2.1</v>
      </c>
      <c r="U346" s="76">
        <f t="shared" ref="U346" si="70">S346/T346</f>
        <v>0.42857142857142855</v>
      </c>
      <c r="V346" s="68">
        <v>1</v>
      </c>
      <c r="W346" s="77">
        <v>0.3125</v>
      </c>
      <c r="X346" s="68" t="s">
        <v>761</v>
      </c>
      <c r="Y346" s="68" t="s">
        <v>761</v>
      </c>
      <c r="Z346" s="321" t="s">
        <v>761</v>
      </c>
      <c r="AA346" s="321" t="s">
        <v>761</v>
      </c>
      <c r="AB346" s="216">
        <v>27.4</v>
      </c>
      <c r="AC346" s="216">
        <v>42.8</v>
      </c>
      <c r="AD346" s="72">
        <v>0.50937079833979615</v>
      </c>
      <c r="AE346" s="72">
        <v>1.310890698896479</v>
      </c>
      <c r="AF346" s="72">
        <v>0.22250821467688939</v>
      </c>
      <c r="AG346" s="75">
        <f>AE346+AF346</f>
        <v>1.5333989135733683</v>
      </c>
      <c r="AH346" s="75">
        <f t="shared" si="67"/>
        <v>33.940251086426628</v>
      </c>
      <c r="AI346" s="75">
        <v>35.473649999999999</v>
      </c>
      <c r="AJ346" s="72">
        <v>189.2539459800351</v>
      </c>
      <c r="AK346" s="72">
        <v>30.206686068246356</v>
      </c>
      <c r="AL346" s="72">
        <v>6.2652998595228624</v>
      </c>
      <c r="AM346" s="322">
        <f>AK346+AH346</f>
        <v>64.146937154672983</v>
      </c>
      <c r="AN346" s="322">
        <f>AH346+AF346+AE346+AK346</f>
        <v>65.680336068246362</v>
      </c>
      <c r="AO346" s="72">
        <v>20.32896202531645</v>
      </c>
      <c r="AP346" s="72">
        <v>13.447144641350212</v>
      </c>
      <c r="AQ346" s="72">
        <v>0.60187404741289852</v>
      </c>
      <c r="AR346" s="72">
        <f t="shared" si="68"/>
        <v>33.776106666666664</v>
      </c>
    </row>
    <row r="347" spans="1:44" x14ac:dyDescent="0.2">
      <c r="A347" t="s">
        <v>756</v>
      </c>
      <c r="B347" t="s">
        <v>299</v>
      </c>
      <c r="C347" t="s">
        <v>765</v>
      </c>
      <c r="D347" t="s">
        <v>781</v>
      </c>
      <c r="E347" s="167">
        <v>43340</v>
      </c>
      <c r="F347" t="s">
        <v>777</v>
      </c>
      <c r="G347" t="s">
        <v>846</v>
      </c>
      <c r="H347">
        <v>1</v>
      </c>
      <c r="I347" t="s">
        <v>760</v>
      </c>
      <c r="J347" t="s">
        <v>761</v>
      </c>
      <c r="K347">
        <v>2</v>
      </c>
      <c r="L347">
        <v>1</v>
      </c>
      <c r="M347" t="s">
        <v>774</v>
      </c>
      <c r="N347" t="s">
        <v>774</v>
      </c>
      <c r="O347" s="68" t="s">
        <v>761</v>
      </c>
      <c r="P347" s="68" t="s">
        <v>761</v>
      </c>
      <c r="Q347" s="68">
        <v>0.9</v>
      </c>
      <c r="R347" s="68">
        <v>0.9</v>
      </c>
      <c r="S347" s="68">
        <f>AVERAGE(Q347:R347)</f>
        <v>0.9</v>
      </c>
      <c r="T347" s="68">
        <v>2.1</v>
      </c>
      <c r="U347" s="76">
        <f>S347/T347</f>
        <v>0.42857142857142855</v>
      </c>
      <c r="V347" s="68">
        <v>1.9</v>
      </c>
      <c r="W347" s="77">
        <v>0.3125</v>
      </c>
      <c r="X347" s="68">
        <v>25</v>
      </c>
      <c r="Y347" s="68" t="s">
        <v>761</v>
      </c>
      <c r="Z347" s="321" t="s">
        <v>761</v>
      </c>
      <c r="AA347" s="321" t="s">
        <v>761</v>
      </c>
      <c r="AB347" s="216">
        <v>29.4</v>
      </c>
      <c r="AC347" s="216">
        <v>45.6</v>
      </c>
      <c r="AD347" s="68" t="s">
        <v>763</v>
      </c>
      <c r="AE347" s="68" t="s">
        <v>763</v>
      </c>
      <c r="AF347" s="68" t="s">
        <v>763</v>
      </c>
      <c r="AG347" s="68" t="s">
        <v>763</v>
      </c>
      <c r="AH347" s="68" t="s">
        <v>763</v>
      </c>
      <c r="AI347" s="68" t="s">
        <v>763</v>
      </c>
      <c r="AJ347" s="72" t="s">
        <v>763</v>
      </c>
      <c r="AK347" s="72" t="s">
        <v>763</v>
      </c>
      <c r="AL347" s="72" t="s">
        <v>763</v>
      </c>
      <c r="AM347" s="68" t="s">
        <v>763</v>
      </c>
      <c r="AN347" s="68" t="s">
        <v>763</v>
      </c>
      <c r="AO347" s="68" t="s">
        <v>763</v>
      </c>
      <c r="AP347" s="68" t="s">
        <v>763</v>
      </c>
      <c r="AQ347" s="68" t="s">
        <v>763</v>
      </c>
      <c r="AR347" s="68" t="s">
        <v>763</v>
      </c>
    </row>
    <row r="348" spans="1:44" x14ac:dyDescent="0.2">
      <c r="A348" t="s">
        <v>756</v>
      </c>
      <c r="B348" t="s">
        <v>299</v>
      </c>
      <c r="C348" t="s">
        <v>765</v>
      </c>
      <c r="D348" t="s">
        <v>785</v>
      </c>
      <c r="E348" s="167">
        <v>43340</v>
      </c>
      <c r="F348" t="s">
        <v>777</v>
      </c>
      <c r="G348" t="s">
        <v>846</v>
      </c>
      <c r="H348">
        <v>1</v>
      </c>
      <c r="I348" t="s">
        <v>760</v>
      </c>
      <c r="J348" t="s">
        <v>761</v>
      </c>
      <c r="K348">
        <v>2</v>
      </c>
      <c r="L348">
        <v>1</v>
      </c>
      <c r="M348" t="s">
        <v>774</v>
      </c>
      <c r="N348" t="s">
        <v>774</v>
      </c>
      <c r="O348" s="68" t="s">
        <v>761</v>
      </c>
      <c r="P348" s="68" t="s">
        <v>761</v>
      </c>
      <c r="Q348" s="68">
        <v>0.9</v>
      </c>
      <c r="R348" s="68">
        <v>0.9</v>
      </c>
      <c r="S348" s="68">
        <f t="shared" ref="S348" si="71">AVERAGE(Q348:R348)</f>
        <v>0.9</v>
      </c>
      <c r="T348" s="68">
        <v>2.1</v>
      </c>
      <c r="U348" s="76">
        <f t="shared" ref="U348" si="72">S348/T348</f>
        <v>0.42857142857142855</v>
      </c>
      <c r="V348" s="68">
        <v>1.9</v>
      </c>
      <c r="W348" s="77">
        <v>0.3125</v>
      </c>
      <c r="X348" s="68">
        <v>25</v>
      </c>
      <c r="Y348" s="68" t="s">
        <v>761</v>
      </c>
      <c r="Z348" s="321" t="s">
        <v>761</v>
      </c>
      <c r="AA348" s="321" t="s">
        <v>761</v>
      </c>
      <c r="AB348" s="216">
        <v>29.4</v>
      </c>
      <c r="AC348" s="216">
        <v>45.6</v>
      </c>
      <c r="AD348" s="68" t="s">
        <v>763</v>
      </c>
      <c r="AE348" s="68" t="s">
        <v>763</v>
      </c>
      <c r="AF348" s="68" t="s">
        <v>763</v>
      </c>
      <c r="AG348" s="68" t="s">
        <v>763</v>
      </c>
      <c r="AH348" s="68" t="s">
        <v>763</v>
      </c>
      <c r="AI348" s="68" t="s">
        <v>763</v>
      </c>
      <c r="AJ348" s="72" t="s">
        <v>763</v>
      </c>
      <c r="AK348" s="72" t="s">
        <v>763</v>
      </c>
      <c r="AL348" s="72" t="s">
        <v>763</v>
      </c>
      <c r="AM348" s="68" t="s">
        <v>763</v>
      </c>
      <c r="AN348" s="68" t="s">
        <v>763</v>
      </c>
      <c r="AO348" s="68" t="s">
        <v>763</v>
      </c>
      <c r="AP348" s="68" t="s">
        <v>763</v>
      </c>
      <c r="AQ348" s="68" t="s">
        <v>763</v>
      </c>
      <c r="AR348" s="68" t="s">
        <v>763</v>
      </c>
    </row>
    <row r="349" spans="1:44" x14ac:dyDescent="0.2">
      <c r="A349" t="s">
        <v>756</v>
      </c>
      <c r="B349" t="s">
        <v>627</v>
      </c>
      <c r="C349" t="s">
        <v>757</v>
      </c>
      <c r="E349" s="167">
        <v>43340</v>
      </c>
      <c r="F349" t="s">
        <v>786</v>
      </c>
      <c r="G349" t="s">
        <v>846</v>
      </c>
      <c r="H349">
        <v>1</v>
      </c>
      <c r="I349" t="s">
        <v>760</v>
      </c>
      <c r="J349" t="s">
        <v>761</v>
      </c>
      <c r="K349">
        <v>2</v>
      </c>
      <c r="L349">
        <v>1</v>
      </c>
      <c r="M349" t="s">
        <v>774</v>
      </c>
      <c r="N349" t="s">
        <v>774</v>
      </c>
      <c r="O349" s="68" t="s">
        <v>761</v>
      </c>
      <c r="P349" s="68" t="s">
        <v>761</v>
      </c>
      <c r="Q349" s="68">
        <v>0.9</v>
      </c>
      <c r="R349" s="68">
        <v>0.9</v>
      </c>
      <c r="S349" s="68">
        <f>AVERAGE(Q349:R349)</f>
        <v>0.9</v>
      </c>
      <c r="T349" s="68">
        <v>1.1000000000000001</v>
      </c>
      <c r="U349" s="76">
        <f>S349/T349</f>
        <v>0.81818181818181812</v>
      </c>
      <c r="V349" s="68">
        <v>0.15</v>
      </c>
      <c r="W349" s="68" t="s">
        <v>761</v>
      </c>
      <c r="X349" s="68">
        <v>25</v>
      </c>
      <c r="Y349" s="68" t="s">
        <v>761</v>
      </c>
      <c r="Z349" s="321" t="s">
        <v>761</v>
      </c>
      <c r="AA349" s="321" t="s">
        <v>761</v>
      </c>
      <c r="AB349" s="216">
        <v>29</v>
      </c>
      <c r="AC349" s="216">
        <v>45.6</v>
      </c>
      <c r="AD349" s="68" t="s">
        <v>763</v>
      </c>
      <c r="AE349" s="68" t="s">
        <v>763</v>
      </c>
      <c r="AF349" s="68" t="s">
        <v>763</v>
      </c>
      <c r="AG349" s="68" t="s">
        <v>763</v>
      </c>
      <c r="AH349" s="68" t="s">
        <v>763</v>
      </c>
      <c r="AI349" s="68" t="s">
        <v>763</v>
      </c>
      <c r="AJ349" s="72" t="s">
        <v>763</v>
      </c>
      <c r="AK349" s="72" t="s">
        <v>763</v>
      </c>
      <c r="AL349" s="72" t="s">
        <v>763</v>
      </c>
      <c r="AM349" s="68" t="s">
        <v>763</v>
      </c>
      <c r="AN349" s="68" t="s">
        <v>763</v>
      </c>
      <c r="AO349" s="68" t="s">
        <v>763</v>
      </c>
      <c r="AP349" s="68" t="s">
        <v>763</v>
      </c>
      <c r="AQ349" s="68" t="s">
        <v>763</v>
      </c>
      <c r="AR349" s="68" t="s">
        <v>763</v>
      </c>
    </row>
    <row r="350" spans="1:44" x14ac:dyDescent="0.2">
      <c r="A350" t="s">
        <v>756</v>
      </c>
      <c r="B350" t="s">
        <v>627</v>
      </c>
      <c r="C350" t="s">
        <v>764</v>
      </c>
      <c r="E350" s="167">
        <v>43340</v>
      </c>
      <c r="F350" t="s">
        <v>786</v>
      </c>
      <c r="G350" t="s">
        <v>846</v>
      </c>
      <c r="H350">
        <v>1</v>
      </c>
      <c r="I350" t="s">
        <v>760</v>
      </c>
      <c r="J350" t="s">
        <v>761</v>
      </c>
      <c r="K350">
        <v>2</v>
      </c>
      <c r="L350">
        <v>1</v>
      </c>
      <c r="M350" t="s">
        <v>774</v>
      </c>
      <c r="N350" t="s">
        <v>774</v>
      </c>
      <c r="O350" s="68" t="s">
        <v>761</v>
      </c>
      <c r="P350" s="68" t="s">
        <v>761</v>
      </c>
      <c r="Q350" s="68">
        <v>0.9</v>
      </c>
      <c r="R350" s="68">
        <v>0.9</v>
      </c>
      <c r="S350" s="68">
        <f>AVERAGE(Q350:R350)</f>
        <v>0.9</v>
      </c>
      <c r="T350" s="68">
        <v>1.1000000000000001</v>
      </c>
      <c r="U350" s="76">
        <f>S350/T350</f>
        <v>0.81818181818181812</v>
      </c>
      <c r="V350" s="68">
        <v>0.6</v>
      </c>
      <c r="W350" s="68" t="s">
        <v>761</v>
      </c>
      <c r="X350" s="68">
        <v>25</v>
      </c>
      <c r="Y350" s="68" t="s">
        <v>761</v>
      </c>
      <c r="Z350" s="321" t="s">
        <v>761</v>
      </c>
      <c r="AA350" s="321" t="s">
        <v>761</v>
      </c>
      <c r="AB350" s="216">
        <v>28.8</v>
      </c>
      <c r="AC350" s="216">
        <v>44.7</v>
      </c>
      <c r="AD350" s="72">
        <v>0.44595080983803242</v>
      </c>
      <c r="AE350" s="72">
        <v>1.2694101418812398</v>
      </c>
      <c r="AF350" s="72">
        <v>0.60607886089813812</v>
      </c>
      <c r="AG350" s="75">
        <f>AE350+AF350</f>
        <v>1.875489002779378</v>
      </c>
      <c r="AH350" s="75">
        <f>AI350-AG350</f>
        <v>45.513636178467607</v>
      </c>
      <c r="AI350" s="222">
        <v>47.389125181246982</v>
      </c>
      <c r="AJ350" s="72">
        <v>185.34141842556522</v>
      </c>
      <c r="AK350" s="72">
        <v>32.333879528318882</v>
      </c>
      <c r="AL350" s="72">
        <v>5.7321119868476726</v>
      </c>
      <c r="AM350" s="322">
        <f>AK350+AH350</f>
        <v>77.847515706786481</v>
      </c>
      <c r="AN350" s="322">
        <f>AH350+AF350+AE350+AK350</f>
        <v>79.723004709565856</v>
      </c>
      <c r="AO350" s="72">
        <v>9.6433417721518957</v>
      </c>
      <c r="AP350" s="72">
        <v>17.051524894514774</v>
      </c>
      <c r="AQ350" s="72">
        <v>0.36124330166418617</v>
      </c>
      <c r="AR350" s="72">
        <f>AO350+AP350</f>
        <v>26.69486666666667</v>
      </c>
    </row>
    <row r="351" spans="1:44" x14ac:dyDescent="0.2">
      <c r="A351" t="s">
        <v>756</v>
      </c>
      <c r="B351" t="s">
        <v>627</v>
      </c>
      <c r="C351" t="s">
        <v>765</v>
      </c>
      <c r="E351" s="167">
        <v>43340</v>
      </c>
      <c r="F351" t="s">
        <v>786</v>
      </c>
      <c r="G351" t="s">
        <v>846</v>
      </c>
      <c r="H351">
        <v>1</v>
      </c>
      <c r="I351" t="s">
        <v>760</v>
      </c>
      <c r="J351" t="s">
        <v>761</v>
      </c>
      <c r="K351">
        <v>2</v>
      </c>
      <c r="L351">
        <v>1</v>
      </c>
      <c r="M351" t="s">
        <v>774</v>
      </c>
      <c r="N351" t="s">
        <v>774</v>
      </c>
      <c r="O351" s="68" t="s">
        <v>761</v>
      </c>
      <c r="P351" s="68" t="s">
        <v>761</v>
      </c>
      <c r="Q351" s="68">
        <v>0.9</v>
      </c>
      <c r="R351" s="68">
        <v>0.9</v>
      </c>
      <c r="S351" s="68">
        <f>AVERAGE(Q351:R351)</f>
        <v>0.9</v>
      </c>
      <c r="T351" s="68">
        <v>1.1000000000000001</v>
      </c>
      <c r="U351" s="76">
        <f>S351/T351</f>
        <v>0.81818181818181812</v>
      </c>
      <c r="V351" s="68">
        <v>0.9</v>
      </c>
      <c r="W351" s="68" t="s">
        <v>761</v>
      </c>
      <c r="X351" s="68">
        <v>25</v>
      </c>
      <c r="Y351" s="68" t="s">
        <v>761</v>
      </c>
      <c r="Z351" s="321" t="s">
        <v>761</v>
      </c>
      <c r="AA351" s="321" t="s">
        <v>761</v>
      </c>
      <c r="AB351" s="216">
        <v>29</v>
      </c>
      <c r="AC351" s="216">
        <v>44.9</v>
      </c>
      <c r="AD351" s="68" t="s">
        <v>763</v>
      </c>
      <c r="AE351" s="68" t="s">
        <v>763</v>
      </c>
      <c r="AF351" s="68" t="s">
        <v>763</v>
      </c>
      <c r="AG351" s="68" t="s">
        <v>763</v>
      </c>
      <c r="AH351" s="68" t="s">
        <v>763</v>
      </c>
      <c r="AI351" s="68" t="s">
        <v>763</v>
      </c>
      <c r="AJ351" s="72" t="s">
        <v>763</v>
      </c>
      <c r="AK351" s="72" t="s">
        <v>763</v>
      </c>
      <c r="AL351" s="72" t="s">
        <v>763</v>
      </c>
      <c r="AM351" s="68" t="s">
        <v>763</v>
      </c>
      <c r="AN351" s="68" t="s">
        <v>763</v>
      </c>
      <c r="AO351" s="68" t="s">
        <v>763</v>
      </c>
      <c r="AP351" s="68" t="s">
        <v>763</v>
      </c>
      <c r="AQ351" s="68" t="s">
        <v>763</v>
      </c>
      <c r="AR351" s="68" t="s">
        <v>763</v>
      </c>
    </row>
    <row r="352" spans="1:44" x14ac:dyDescent="0.2">
      <c r="A352" t="s">
        <v>756</v>
      </c>
      <c r="B352" t="s">
        <v>301</v>
      </c>
      <c r="C352" t="s">
        <v>757</v>
      </c>
      <c r="E352" s="167">
        <v>43340</v>
      </c>
      <c r="F352" t="s">
        <v>786</v>
      </c>
      <c r="G352" t="s">
        <v>846</v>
      </c>
      <c r="H352">
        <v>1</v>
      </c>
      <c r="I352" t="s">
        <v>760</v>
      </c>
      <c r="J352" t="s">
        <v>761</v>
      </c>
      <c r="K352">
        <v>2</v>
      </c>
      <c r="L352">
        <v>1</v>
      </c>
      <c r="M352" t="s">
        <v>761</v>
      </c>
      <c r="N352" t="s">
        <v>774</v>
      </c>
      <c r="O352" s="68" t="s">
        <v>761</v>
      </c>
      <c r="P352" s="68" t="s">
        <v>761</v>
      </c>
      <c r="Q352" s="68">
        <v>0.6</v>
      </c>
      <c r="R352" s="68">
        <v>0.6</v>
      </c>
      <c r="S352" s="68">
        <v>0.6</v>
      </c>
      <c r="T352" s="68">
        <v>0.6</v>
      </c>
      <c r="U352" s="76">
        <v>1</v>
      </c>
      <c r="V352" s="68">
        <v>0.15</v>
      </c>
      <c r="W352" s="77">
        <v>0.30208333333333331</v>
      </c>
      <c r="X352" s="68">
        <v>24.5</v>
      </c>
      <c r="Y352" s="68" t="s">
        <v>761</v>
      </c>
      <c r="Z352" s="321" t="s">
        <v>761</v>
      </c>
      <c r="AA352" s="321" t="s">
        <v>761</v>
      </c>
      <c r="AB352" s="216">
        <v>29.7</v>
      </c>
      <c r="AC352" s="216">
        <v>45.9</v>
      </c>
      <c r="AD352" s="68" t="s">
        <v>763</v>
      </c>
      <c r="AE352" s="68" t="s">
        <v>763</v>
      </c>
      <c r="AF352" s="68" t="s">
        <v>763</v>
      </c>
      <c r="AG352" s="68" t="s">
        <v>763</v>
      </c>
      <c r="AH352" s="68" t="s">
        <v>763</v>
      </c>
      <c r="AI352" s="68" t="s">
        <v>763</v>
      </c>
      <c r="AJ352" s="72" t="s">
        <v>763</v>
      </c>
      <c r="AK352" s="72" t="s">
        <v>763</v>
      </c>
      <c r="AL352" s="72" t="s">
        <v>763</v>
      </c>
      <c r="AM352" s="68" t="s">
        <v>763</v>
      </c>
      <c r="AN352" s="68" t="s">
        <v>763</v>
      </c>
      <c r="AO352" s="68" t="s">
        <v>763</v>
      </c>
      <c r="AP352" s="68" t="s">
        <v>763</v>
      </c>
      <c r="AQ352" s="68" t="s">
        <v>763</v>
      </c>
      <c r="AR352" s="68" t="s">
        <v>763</v>
      </c>
    </row>
    <row r="353" spans="1:44" x14ac:dyDescent="0.2">
      <c r="A353" t="s">
        <v>756</v>
      </c>
      <c r="B353" t="s">
        <v>301</v>
      </c>
      <c r="C353" t="s">
        <v>764</v>
      </c>
      <c r="E353" s="167">
        <v>43340</v>
      </c>
      <c r="F353" t="s">
        <v>786</v>
      </c>
      <c r="G353" t="s">
        <v>846</v>
      </c>
      <c r="H353">
        <v>1</v>
      </c>
      <c r="I353" t="s">
        <v>760</v>
      </c>
      <c r="J353" t="s">
        <v>761</v>
      </c>
      <c r="K353">
        <v>2</v>
      </c>
      <c r="L353">
        <v>1</v>
      </c>
      <c r="M353" t="s">
        <v>761</v>
      </c>
      <c r="N353" t="s">
        <v>774</v>
      </c>
      <c r="O353" s="68" t="s">
        <v>761</v>
      </c>
      <c r="P353" s="68" t="s">
        <v>761</v>
      </c>
      <c r="Q353" s="68">
        <v>0.6</v>
      </c>
      <c r="R353" s="68">
        <v>0.6</v>
      </c>
      <c r="S353" s="68">
        <v>0.6</v>
      </c>
      <c r="T353" s="68">
        <v>0.6</v>
      </c>
      <c r="U353" s="76">
        <v>1</v>
      </c>
      <c r="V353" s="68">
        <v>0.3</v>
      </c>
      <c r="W353" s="77">
        <v>0.30208333333333331</v>
      </c>
      <c r="X353" s="68">
        <v>24.5</v>
      </c>
      <c r="Y353" s="68" t="s">
        <v>761</v>
      </c>
      <c r="Z353" s="321" t="s">
        <v>761</v>
      </c>
      <c r="AA353" s="321" t="s">
        <v>761</v>
      </c>
      <c r="AB353" s="216">
        <v>29.4</v>
      </c>
      <c r="AC353" s="216">
        <v>45.6</v>
      </c>
      <c r="AD353" s="72">
        <v>0.39592081583683264</v>
      </c>
      <c r="AE353" s="72">
        <v>0.56424067262217537</v>
      </c>
      <c r="AF353" s="72">
        <v>7.8762322015334063E-2</v>
      </c>
      <c r="AG353" s="75">
        <f>AE353+AF353</f>
        <v>0.64300299463750943</v>
      </c>
      <c r="AH353" s="75">
        <f>AI353-AG353</f>
        <v>23.016231699240041</v>
      </c>
      <c r="AI353" s="75">
        <v>23.659234693877551</v>
      </c>
      <c r="AJ353" s="72">
        <v>170.74014459887638</v>
      </c>
      <c r="AK353" s="72">
        <v>24.600518845574257</v>
      </c>
      <c r="AL353" s="72">
        <v>6.9405099002451855</v>
      </c>
      <c r="AM353" s="322">
        <f>AK353+AH353</f>
        <v>47.616750544814295</v>
      </c>
      <c r="AN353" s="322">
        <f>AH353+AF353+AE353+AK353</f>
        <v>48.259753539451808</v>
      </c>
      <c r="AO353" s="72">
        <v>12.996759493670881</v>
      </c>
      <c r="AP353" s="72">
        <v>8.6288271729957895</v>
      </c>
      <c r="AQ353" s="72">
        <v>0.60098991504835686</v>
      </c>
      <c r="AR353" s="72">
        <f>AO353+AP353</f>
        <v>21.625586666666671</v>
      </c>
    </row>
    <row r="354" spans="1:44" x14ac:dyDescent="0.2">
      <c r="A354" t="s">
        <v>756</v>
      </c>
      <c r="B354" t="s">
        <v>303</v>
      </c>
      <c r="C354" t="s">
        <v>757</v>
      </c>
      <c r="E354" s="167">
        <v>43340</v>
      </c>
      <c r="F354" t="s">
        <v>777</v>
      </c>
      <c r="G354" t="s">
        <v>838</v>
      </c>
      <c r="H354">
        <v>2</v>
      </c>
      <c r="I354" t="s">
        <v>760</v>
      </c>
      <c r="J354" s="326">
        <v>0.37777777777777777</v>
      </c>
      <c r="K354">
        <v>5</v>
      </c>
      <c r="L354">
        <v>1</v>
      </c>
      <c r="M354" t="s">
        <v>809</v>
      </c>
      <c r="N354" t="s">
        <v>851</v>
      </c>
      <c r="O354" s="68">
        <v>21.2</v>
      </c>
      <c r="P354" s="68">
        <v>8.67</v>
      </c>
      <c r="Q354" s="68">
        <v>1.1499999999999999</v>
      </c>
      <c r="R354" s="68">
        <v>1.1499999999999999</v>
      </c>
      <c r="S354" s="68">
        <f t="shared" ref="S354:S368" si="73">AVERAGE(Q354:R354)</f>
        <v>1.1499999999999999</v>
      </c>
      <c r="T354" s="68">
        <v>1.1499999999999999</v>
      </c>
      <c r="U354" s="76">
        <f t="shared" ref="U354:U368" si="74">S354/T354</f>
        <v>1</v>
      </c>
      <c r="V354" s="68">
        <v>0.15</v>
      </c>
      <c r="W354" s="77">
        <v>0.24722222222222223</v>
      </c>
      <c r="X354" s="68">
        <v>25.2</v>
      </c>
      <c r="Y354" s="68">
        <v>5.96</v>
      </c>
      <c r="Z354" s="320">
        <v>4.9000000000000004</v>
      </c>
      <c r="AA354" s="321">
        <v>0.72</v>
      </c>
      <c r="AB354" s="171" t="s">
        <v>763</v>
      </c>
      <c r="AC354" s="171" t="s">
        <v>763</v>
      </c>
      <c r="AD354" s="68" t="s">
        <v>763</v>
      </c>
      <c r="AE354" s="68" t="s">
        <v>763</v>
      </c>
      <c r="AF354" s="68" t="s">
        <v>763</v>
      </c>
      <c r="AG354" s="68" t="s">
        <v>763</v>
      </c>
      <c r="AH354" s="68" t="s">
        <v>763</v>
      </c>
      <c r="AI354" s="68" t="s">
        <v>763</v>
      </c>
      <c r="AJ354" s="72" t="s">
        <v>763</v>
      </c>
      <c r="AK354" s="72" t="s">
        <v>763</v>
      </c>
      <c r="AL354" s="72" t="s">
        <v>763</v>
      </c>
      <c r="AM354" s="68" t="s">
        <v>763</v>
      </c>
      <c r="AN354" s="68" t="s">
        <v>763</v>
      </c>
      <c r="AO354" s="68" t="s">
        <v>763</v>
      </c>
      <c r="AP354" s="68" t="s">
        <v>763</v>
      </c>
      <c r="AQ354" s="68" t="s">
        <v>763</v>
      </c>
      <c r="AR354" s="68" t="s">
        <v>763</v>
      </c>
    </row>
    <row r="355" spans="1:44" x14ac:dyDescent="0.2">
      <c r="A355" t="s">
        <v>756</v>
      </c>
      <c r="B355" t="s">
        <v>303</v>
      </c>
      <c r="C355" t="s">
        <v>764</v>
      </c>
      <c r="E355" s="167">
        <v>43340</v>
      </c>
      <c r="F355" t="s">
        <v>777</v>
      </c>
      <c r="G355" t="s">
        <v>838</v>
      </c>
      <c r="H355">
        <v>2</v>
      </c>
      <c r="I355" t="s">
        <v>760</v>
      </c>
      <c r="J355" s="326">
        <v>0.37777777777777777</v>
      </c>
      <c r="K355">
        <v>5</v>
      </c>
      <c r="L355">
        <v>1</v>
      </c>
      <c r="M355" t="s">
        <v>809</v>
      </c>
      <c r="N355" t="s">
        <v>851</v>
      </c>
      <c r="O355" s="68">
        <v>21.2</v>
      </c>
      <c r="P355" s="68">
        <v>8.67</v>
      </c>
      <c r="Q355" s="68">
        <v>1.1499999999999999</v>
      </c>
      <c r="R355" s="68">
        <v>1.1499999999999999</v>
      </c>
      <c r="S355" s="68">
        <f t="shared" si="73"/>
        <v>1.1499999999999999</v>
      </c>
      <c r="T355" s="68">
        <v>1.1499999999999999</v>
      </c>
      <c r="U355" s="76">
        <f t="shared" si="74"/>
        <v>1</v>
      </c>
      <c r="V355" s="68">
        <v>0.56999999999999995</v>
      </c>
      <c r="W355" s="77">
        <v>0.24930555555555556</v>
      </c>
      <c r="X355" s="68">
        <v>25.2</v>
      </c>
      <c r="Y355" s="68">
        <v>5.62</v>
      </c>
      <c r="Z355" s="320">
        <v>4.780318326626694</v>
      </c>
      <c r="AA355" s="321">
        <v>0.68500000000000005</v>
      </c>
      <c r="AB355" s="216">
        <v>28.5</v>
      </c>
      <c r="AC355" s="216">
        <v>44.2</v>
      </c>
      <c r="AD355" s="72">
        <v>0.50937079833979615</v>
      </c>
      <c r="AE355" s="72">
        <v>1.3938518129269573</v>
      </c>
      <c r="AF355" s="72">
        <v>9.1237677984665949E-2</v>
      </c>
      <c r="AG355" s="75">
        <f>AE355+AF355</f>
        <v>1.4850894909116232</v>
      </c>
      <c r="AH355" s="75">
        <f>AI355-AG355</f>
        <v>19.568915611129192</v>
      </c>
      <c r="AI355" s="75">
        <v>21.054005102040815</v>
      </c>
      <c r="AJ355" s="72">
        <v>76.423717089961485</v>
      </c>
      <c r="AK355" s="72">
        <v>9.1588546618003566</v>
      </c>
      <c r="AL355" s="72">
        <v>8.3442438942402504</v>
      </c>
      <c r="AM355" s="322">
        <f>AK355+AH355</f>
        <v>28.727770272929547</v>
      </c>
      <c r="AN355" s="322">
        <f>AH355+AF355+AE355+AK355</f>
        <v>30.212859763841173</v>
      </c>
      <c r="AO355" s="72">
        <v>6.652455696202531</v>
      </c>
      <c r="AP355" s="72">
        <v>8.5362909704641368</v>
      </c>
      <c r="AQ355" s="72">
        <v>0.43798582214831844</v>
      </c>
      <c r="AR355" s="72">
        <f>AO355+AP355</f>
        <v>15.188746666666667</v>
      </c>
    </row>
    <row r="356" spans="1:44" x14ac:dyDescent="0.2">
      <c r="A356" t="s">
        <v>756</v>
      </c>
      <c r="B356" t="s">
        <v>303</v>
      </c>
      <c r="C356" t="s">
        <v>765</v>
      </c>
      <c r="E356" s="167">
        <v>43340</v>
      </c>
      <c r="F356" t="s">
        <v>777</v>
      </c>
      <c r="G356" t="s">
        <v>838</v>
      </c>
      <c r="H356">
        <v>2</v>
      </c>
      <c r="I356" t="s">
        <v>760</v>
      </c>
      <c r="J356" s="326">
        <v>0.37777777777777777</v>
      </c>
      <c r="K356">
        <v>5</v>
      </c>
      <c r="L356">
        <v>1</v>
      </c>
      <c r="M356" t="s">
        <v>809</v>
      </c>
      <c r="N356" t="s">
        <v>851</v>
      </c>
      <c r="O356" s="68">
        <v>21.2</v>
      </c>
      <c r="P356" s="68">
        <v>8.67</v>
      </c>
      <c r="Q356" s="68">
        <v>1.1499999999999999</v>
      </c>
      <c r="R356" s="68">
        <v>1.1499999999999999</v>
      </c>
      <c r="S356" s="68">
        <f t="shared" si="73"/>
        <v>1.1499999999999999</v>
      </c>
      <c r="T356" s="68">
        <v>1.1499999999999999</v>
      </c>
      <c r="U356" s="76">
        <f t="shared" si="74"/>
        <v>1</v>
      </c>
      <c r="V356" s="68">
        <v>0.65</v>
      </c>
      <c r="W356" s="77">
        <v>0.25069444444444444</v>
      </c>
      <c r="X356" s="68">
        <v>25.2</v>
      </c>
      <c r="Y356" s="68">
        <v>5.62</v>
      </c>
      <c r="Z356" s="320">
        <v>4.7451624631955873</v>
      </c>
      <c r="AA356" s="321">
        <v>0.69</v>
      </c>
      <c r="AB356" s="216">
        <v>29.8</v>
      </c>
      <c r="AC356" s="216">
        <v>46.2</v>
      </c>
      <c r="AD356" s="68" t="s">
        <v>763</v>
      </c>
      <c r="AE356" s="68" t="s">
        <v>763</v>
      </c>
      <c r="AF356" s="68" t="s">
        <v>763</v>
      </c>
      <c r="AG356" s="68" t="s">
        <v>763</v>
      </c>
      <c r="AH356" s="68" t="s">
        <v>763</v>
      </c>
      <c r="AI356" s="68" t="s">
        <v>763</v>
      </c>
      <c r="AJ356" s="72" t="s">
        <v>763</v>
      </c>
      <c r="AK356" s="72" t="s">
        <v>763</v>
      </c>
      <c r="AL356" s="72" t="s">
        <v>763</v>
      </c>
      <c r="AM356" s="68" t="s">
        <v>763</v>
      </c>
      <c r="AN356" s="68" t="s">
        <v>763</v>
      </c>
      <c r="AO356" s="68" t="s">
        <v>763</v>
      </c>
      <c r="AP356" s="68" t="s">
        <v>763</v>
      </c>
      <c r="AQ356" s="68" t="s">
        <v>763</v>
      </c>
      <c r="AR356" s="68" t="s">
        <v>763</v>
      </c>
    </row>
    <row r="357" spans="1:44" x14ac:dyDescent="0.2">
      <c r="A357" t="s">
        <v>756</v>
      </c>
      <c r="B357" t="s">
        <v>305</v>
      </c>
      <c r="C357" t="s">
        <v>757</v>
      </c>
      <c r="E357" s="167">
        <v>43340</v>
      </c>
      <c r="F357" t="s">
        <v>777</v>
      </c>
      <c r="G357" t="s">
        <v>838</v>
      </c>
      <c r="H357">
        <v>2</v>
      </c>
      <c r="I357" t="s">
        <v>760</v>
      </c>
      <c r="J357" s="326">
        <v>0.37777777777777777</v>
      </c>
      <c r="K357">
        <v>5</v>
      </c>
      <c r="L357">
        <v>1</v>
      </c>
      <c r="M357" t="s">
        <v>809</v>
      </c>
      <c r="N357" t="s">
        <v>774</v>
      </c>
      <c r="O357" s="68">
        <v>23.1</v>
      </c>
      <c r="P357" s="68">
        <v>5.6</v>
      </c>
      <c r="Q357" s="68">
        <v>1.3</v>
      </c>
      <c r="R357" s="68">
        <v>1.3</v>
      </c>
      <c r="S357" s="68">
        <f t="shared" si="73"/>
        <v>1.3</v>
      </c>
      <c r="T357" s="68">
        <v>1.5</v>
      </c>
      <c r="U357" s="76">
        <f t="shared" si="74"/>
        <v>0.8666666666666667</v>
      </c>
      <c r="V357" s="68">
        <v>0.15</v>
      </c>
      <c r="W357" s="77">
        <v>0.25763888888888892</v>
      </c>
      <c r="X357" s="68">
        <v>25.1</v>
      </c>
      <c r="Y357" s="68">
        <v>6.38</v>
      </c>
      <c r="Z357" s="320">
        <v>5.3805720952804172</v>
      </c>
      <c r="AA357" s="321">
        <v>0.77800000000000002</v>
      </c>
      <c r="AB357" s="216" t="s">
        <v>763</v>
      </c>
      <c r="AC357" s="216" t="s">
        <v>763</v>
      </c>
      <c r="AD357" s="68" t="s">
        <v>763</v>
      </c>
      <c r="AE357" s="68" t="s">
        <v>763</v>
      </c>
      <c r="AF357" s="68" t="s">
        <v>763</v>
      </c>
      <c r="AG357" s="68" t="s">
        <v>763</v>
      </c>
      <c r="AH357" s="68" t="s">
        <v>763</v>
      </c>
      <c r="AI357" s="68" t="s">
        <v>763</v>
      </c>
      <c r="AJ357" s="72" t="s">
        <v>763</v>
      </c>
      <c r="AK357" s="72" t="s">
        <v>763</v>
      </c>
      <c r="AL357" s="72" t="s">
        <v>763</v>
      </c>
      <c r="AM357" s="68" t="s">
        <v>763</v>
      </c>
      <c r="AN357" s="68" t="s">
        <v>763</v>
      </c>
      <c r="AO357" s="68" t="s">
        <v>763</v>
      </c>
      <c r="AP357" s="68" t="s">
        <v>763</v>
      </c>
      <c r="AQ357" s="68" t="s">
        <v>763</v>
      </c>
      <c r="AR357" s="68" t="s">
        <v>763</v>
      </c>
    </row>
    <row r="358" spans="1:44" x14ac:dyDescent="0.2">
      <c r="A358" t="s">
        <v>756</v>
      </c>
      <c r="B358" t="s">
        <v>305</v>
      </c>
      <c r="C358" t="s">
        <v>764</v>
      </c>
      <c r="E358" s="167">
        <v>43340</v>
      </c>
      <c r="F358" t="s">
        <v>777</v>
      </c>
      <c r="G358" t="s">
        <v>838</v>
      </c>
      <c r="H358">
        <v>2</v>
      </c>
      <c r="I358" t="s">
        <v>760</v>
      </c>
      <c r="J358" s="326">
        <v>0.37777777777777777</v>
      </c>
      <c r="K358">
        <v>5</v>
      </c>
      <c r="L358">
        <v>1</v>
      </c>
      <c r="M358" t="s">
        <v>809</v>
      </c>
      <c r="N358" t="s">
        <v>774</v>
      </c>
      <c r="O358" s="68">
        <v>23.1</v>
      </c>
      <c r="P358" s="68">
        <v>5.6</v>
      </c>
      <c r="Q358" s="68">
        <v>1.3</v>
      </c>
      <c r="R358" s="68">
        <v>1.3</v>
      </c>
      <c r="S358" s="68">
        <f t="shared" si="73"/>
        <v>1.3</v>
      </c>
      <c r="T358" s="68">
        <v>1.5</v>
      </c>
      <c r="U358" s="76">
        <f t="shared" si="74"/>
        <v>0.8666666666666667</v>
      </c>
      <c r="V358" s="68">
        <v>0.75</v>
      </c>
      <c r="W358" s="77">
        <v>0.2590277777777778</v>
      </c>
      <c r="X358" s="68">
        <v>25.3</v>
      </c>
      <c r="Y358" s="68">
        <v>6.31</v>
      </c>
      <c r="Z358" s="320">
        <v>5.3102850947075506</v>
      </c>
      <c r="AA358" s="321">
        <v>0.76700000000000002</v>
      </c>
      <c r="AB358" s="216">
        <v>30.4</v>
      </c>
      <c r="AC358" s="216">
        <v>47</v>
      </c>
      <c r="AD358" s="72">
        <v>0.44595080983803242</v>
      </c>
      <c r="AE358" s="72">
        <v>0.89608512874408808</v>
      </c>
      <c r="AF358" s="72">
        <v>7.531763417305587E-2</v>
      </c>
      <c r="AG358" s="75">
        <f>AE358+AF358</f>
        <v>0.971402762917144</v>
      </c>
      <c r="AH358" s="75">
        <f>AI358-AG358</f>
        <v>16.538278359531837</v>
      </c>
      <c r="AI358" s="75">
        <v>17.509681122448981</v>
      </c>
      <c r="AJ358" s="72">
        <v>82.169729872392097</v>
      </c>
      <c r="AK358" s="72">
        <v>12.492068537614228</v>
      </c>
      <c r="AL358" s="72">
        <v>6.5777520852511353</v>
      </c>
      <c r="AM358" s="322">
        <f>AK358+AH358</f>
        <v>29.030346897146067</v>
      </c>
      <c r="AN358" s="322">
        <f>AH358+AF358+AE358+AK358</f>
        <v>30.001749660063211</v>
      </c>
      <c r="AO358" s="72">
        <v>4.7854177215189875</v>
      </c>
      <c r="AP358" s="72">
        <v>12.902168945147684</v>
      </c>
      <c r="AQ358" s="72">
        <v>0.27055232642548105</v>
      </c>
      <c r="AR358" s="72">
        <f>AO358+AP358</f>
        <v>17.687586666666672</v>
      </c>
    </row>
    <row r="359" spans="1:44" x14ac:dyDescent="0.2">
      <c r="A359" t="s">
        <v>756</v>
      </c>
      <c r="B359" t="s">
        <v>305</v>
      </c>
      <c r="C359" t="s">
        <v>765</v>
      </c>
      <c r="E359" s="167">
        <v>43340</v>
      </c>
      <c r="F359" t="s">
        <v>777</v>
      </c>
      <c r="G359" t="s">
        <v>838</v>
      </c>
      <c r="H359">
        <v>2</v>
      </c>
      <c r="I359" t="s">
        <v>760</v>
      </c>
      <c r="J359" s="326">
        <v>0.37777777777777777</v>
      </c>
      <c r="K359">
        <v>5</v>
      </c>
      <c r="L359">
        <v>1</v>
      </c>
      <c r="M359" t="s">
        <v>809</v>
      </c>
      <c r="N359" t="s">
        <v>774</v>
      </c>
      <c r="O359" s="68">
        <v>23.1</v>
      </c>
      <c r="P359" s="68">
        <v>5.6</v>
      </c>
      <c r="Q359" s="68">
        <v>1.3</v>
      </c>
      <c r="R359" s="68">
        <v>1.3</v>
      </c>
      <c r="S359" s="68">
        <f t="shared" si="73"/>
        <v>1.3</v>
      </c>
      <c r="T359" s="68">
        <v>1.5</v>
      </c>
      <c r="U359" s="76">
        <f t="shared" si="74"/>
        <v>0.8666666666666667</v>
      </c>
      <c r="V359" s="68">
        <v>1</v>
      </c>
      <c r="W359" s="77">
        <v>0.26041666666666669</v>
      </c>
      <c r="X359" s="68">
        <v>25.2</v>
      </c>
      <c r="Y359" s="68">
        <v>6.09</v>
      </c>
      <c r="Z359" s="320">
        <v>5.101286757216517</v>
      </c>
      <c r="AA359" s="321">
        <v>0.74199999999999999</v>
      </c>
      <c r="AB359" s="216">
        <v>31.2</v>
      </c>
      <c r="AC359" s="216">
        <v>47.9</v>
      </c>
      <c r="AD359" s="68" t="s">
        <v>763</v>
      </c>
      <c r="AE359" s="68" t="s">
        <v>763</v>
      </c>
      <c r="AF359" s="68" t="s">
        <v>763</v>
      </c>
      <c r="AG359" s="68" t="s">
        <v>763</v>
      </c>
      <c r="AH359" s="68" t="s">
        <v>763</v>
      </c>
      <c r="AI359" s="68" t="s">
        <v>763</v>
      </c>
      <c r="AJ359" s="72" t="s">
        <v>763</v>
      </c>
      <c r="AK359" s="72" t="s">
        <v>763</v>
      </c>
      <c r="AL359" s="72" t="s">
        <v>763</v>
      </c>
      <c r="AM359" s="68" t="s">
        <v>763</v>
      </c>
      <c r="AN359" s="68" t="s">
        <v>763</v>
      </c>
      <c r="AO359" s="68" t="s">
        <v>763</v>
      </c>
      <c r="AP359" s="68" t="s">
        <v>763</v>
      </c>
      <c r="AQ359" s="68" t="s">
        <v>763</v>
      </c>
      <c r="AR359" s="68" t="s">
        <v>763</v>
      </c>
    </row>
    <row r="360" spans="1:44" x14ac:dyDescent="0.2">
      <c r="A360" t="s">
        <v>756</v>
      </c>
      <c r="B360" t="s">
        <v>307</v>
      </c>
      <c r="C360" t="s">
        <v>757</v>
      </c>
      <c r="E360" s="167">
        <v>43340</v>
      </c>
      <c r="F360" t="s">
        <v>777</v>
      </c>
      <c r="G360" t="s">
        <v>838</v>
      </c>
      <c r="H360">
        <v>1</v>
      </c>
      <c r="I360" t="s">
        <v>760</v>
      </c>
      <c r="J360" s="326">
        <v>0.37777777777777777</v>
      </c>
      <c r="K360">
        <v>2</v>
      </c>
      <c r="L360">
        <v>1</v>
      </c>
      <c r="M360" t="s">
        <v>809</v>
      </c>
      <c r="N360" t="s">
        <v>816</v>
      </c>
      <c r="O360" s="68">
        <v>23.2</v>
      </c>
      <c r="P360" s="68">
        <v>7.44</v>
      </c>
      <c r="Q360" s="68">
        <v>1.7</v>
      </c>
      <c r="R360" s="68">
        <v>1.7</v>
      </c>
      <c r="S360" s="68">
        <f t="shared" si="73"/>
        <v>1.7</v>
      </c>
      <c r="T360" s="68">
        <v>1.7</v>
      </c>
      <c r="U360" s="76">
        <f t="shared" si="74"/>
        <v>1</v>
      </c>
      <c r="V360" s="68">
        <v>0.15</v>
      </c>
      <c r="W360" s="77">
        <v>0.27361111111111108</v>
      </c>
      <c r="X360" s="68">
        <v>24.8</v>
      </c>
      <c r="Y360" s="68">
        <v>6.61</v>
      </c>
      <c r="Z360" s="320">
        <v>5.5258060464383725</v>
      </c>
      <c r="AA360" s="321">
        <v>0.79900000000000004</v>
      </c>
      <c r="AB360" s="171" t="s">
        <v>763</v>
      </c>
      <c r="AC360" s="171" t="s">
        <v>763</v>
      </c>
      <c r="AD360" s="68" t="s">
        <v>763</v>
      </c>
      <c r="AE360" s="68" t="s">
        <v>763</v>
      </c>
      <c r="AF360" s="68" t="s">
        <v>763</v>
      </c>
      <c r="AG360" s="68" t="s">
        <v>763</v>
      </c>
      <c r="AH360" s="68" t="s">
        <v>763</v>
      </c>
      <c r="AI360" s="68" t="s">
        <v>763</v>
      </c>
      <c r="AJ360" s="72" t="s">
        <v>763</v>
      </c>
      <c r="AK360" s="72" t="s">
        <v>763</v>
      </c>
      <c r="AL360" s="72" t="s">
        <v>763</v>
      </c>
      <c r="AM360" s="68" t="s">
        <v>763</v>
      </c>
      <c r="AN360" s="68" t="s">
        <v>763</v>
      </c>
      <c r="AO360" s="68" t="s">
        <v>763</v>
      </c>
      <c r="AP360" s="68" t="s">
        <v>763</v>
      </c>
      <c r="AQ360" s="68" t="s">
        <v>763</v>
      </c>
      <c r="AR360" s="68" t="s">
        <v>763</v>
      </c>
    </row>
    <row r="361" spans="1:44" x14ac:dyDescent="0.2">
      <c r="A361" t="s">
        <v>756</v>
      </c>
      <c r="B361" t="s">
        <v>307</v>
      </c>
      <c r="C361" t="s">
        <v>764</v>
      </c>
      <c r="E361" s="167">
        <v>43340</v>
      </c>
      <c r="F361" t="s">
        <v>777</v>
      </c>
      <c r="G361" t="s">
        <v>838</v>
      </c>
      <c r="H361">
        <v>1</v>
      </c>
      <c r="I361" t="s">
        <v>760</v>
      </c>
      <c r="J361" s="326">
        <v>0.37777777777777777</v>
      </c>
      <c r="K361">
        <v>2</v>
      </c>
      <c r="L361">
        <v>1</v>
      </c>
      <c r="M361" t="s">
        <v>809</v>
      </c>
      <c r="N361" t="s">
        <v>816</v>
      </c>
      <c r="O361" s="68">
        <v>23.2</v>
      </c>
      <c r="P361" s="68">
        <v>7.44</v>
      </c>
      <c r="Q361" s="68">
        <v>1.7</v>
      </c>
      <c r="R361" s="68">
        <v>1.7</v>
      </c>
      <c r="S361" s="68">
        <f t="shared" si="73"/>
        <v>1.7</v>
      </c>
      <c r="T361" s="68">
        <v>1.7</v>
      </c>
      <c r="U361" s="76">
        <f t="shared" si="74"/>
        <v>1</v>
      </c>
      <c r="V361" s="68">
        <v>0.85</v>
      </c>
      <c r="W361" s="77">
        <v>0.27499999999999997</v>
      </c>
      <c r="X361" s="68">
        <v>24.9</v>
      </c>
      <c r="Y361" s="68">
        <v>6.23</v>
      </c>
      <c r="Z361" s="320">
        <v>5.2403799579076642</v>
      </c>
      <c r="AA361" s="321">
        <v>0.747</v>
      </c>
      <c r="AB361" s="216">
        <v>30.4</v>
      </c>
      <c r="AC361" s="216">
        <v>46.9</v>
      </c>
      <c r="AD361" s="72">
        <v>0.3709058188362328</v>
      </c>
      <c r="AE361" s="72">
        <v>1.6012545980031527</v>
      </c>
      <c r="AF361" s="72">
        <v>0.32817600000000002</v>
      </c>
      <c r="AG361" s="75">
        <f>AE361+AF361</f>
        <v>1.9294305980031528</v>
      </c>
      <c r="AH361" s="75">
        <f>AI361-AG361</f>
        <v>24.000052243949476</v>
      </c>
      <c r="AI361" s="222">
        <v>25.92948284195263</v>
      </c>
      <c r="AJ361" s="72">
        <v>67.851998474971467</v>
      </c>
      <c r="AK361" s="72">
        <v>9.8955668824041521</v>
      </c>
      <c r="AL361" s="72">
        <v>6.856807627223743</v>
      </c>
      <c r="AM361" s="322">
        <f>AK361+AH361</f>
        <v>33.89561912635363</v>
      </c>
      <c r="AN361" s="322">
        <f>AH361+AF361+AE361+AK361</f>
        <v>35.825049724356781</v>
      </c>
      <c r="AO361" s="72">
        <v>3.9244050632911409</v>
      </c>
      <c r="AP361" s="72">
        <v>8.078141603375526</v>
      </c>
      <c r="AQ361" s="72">
        <v>0.32696436616988567</v>
      </c>
      <c r="AR361" s="72">
        <f>AO361+AP361</f>
        <v>12.002546666666667</v>
      </c>
    </row>
    <row r="362" spans="1:44" x14ac:dyDescent="0.2">
      <c r="A362" t="s">
        <v>756</v>
      </c>
      <c r="B362" t="s">
        <v>307</v>
      </c>
      <c r="C362" t="s">
        <v>765</v>
      </c>
      <c r="E362" s="167">
        <v>43340</v>
      </c>
      <c r="F362" t="s">
        <v>777</v>
      </c>
      <c r="G362" t="s">
        <v>838</v>
      </c>
      <c r="H362">
        <v>1</v>
      </c>
      <c r="I362" t="s">
        <v>760</v>
      </c>
      <c r="J362" s="326">
        <v>0.37777777777777777</v>
      </c>
      <c r="K362">
        <v>2</v>
      </c>
      <c r="L362">
        <v>1</v>
      </c>
      <c r="M362" t="s">
        <v>809</v>
      </c>
      <c r="N362" t="s">
        <v>816</v>
      </c>
      <c r="O362" s="68">
        <v>23.2</v>
      </c>
      <c r="P362" s="68">
        <v>7.44</v>
      </c>
      <c r="Q362" s="68">
        <v>1.7</v>
      </c>
      <c r="R362" s="68">
        <v>1.7</v>
      </c>
      <c r="S362" s="68">
        <f t="shared" si="73"/>
        <v>1.7</v>
      </c>
      <c r="T362" s="68">
        <v>1.7</v>
      </c>
      <c r="U362" s="76">
        <f t="shared" si="74"/>
        <v>1</v>
      </c>
      <c r="V362" s="68">
        <v>1.2</v>
      </c>
      <c r="W362" s="77">
        <v>0.27708333333333335</v>
      </c>
      <c r="X362" s="68">
        <v>25</v>
      </c>
      <c r="Y362" s="68">
        <v>6.34</v>
      </c>
      <c r="Z362" s="320">
        <v>5.2837494611751143</v>
      </c>
      <c r="AA362" s="321">
        <v>0.76400000000000001</v>
      </c>
      <c r="AB362" s="216" t="s">
        <v>763</v>
      </c>
      <c r="AC362" s="216" t="s">
        <v>763</v>
      </c>
      <c r="AD362" s="68" t="s">
        <v>763</v>
      </c>
      <c r="AE362" s="68" t="s">
        <v>763</v>
      </c>
      <c r="AF362" s="68" t="s">
        <v>763</v>
      </c>
      <c r="AG362" s="68" t="s">
        <v>763</v>
      </c>
      <c r="AH362" s="68" t="s">
        <v>763</v>
      </c>
      <c r="AI362" s="68" t="s">
        <v>763</v>
      </c>
      <c r="AJ362" s="72" t="s">
        <v>763</v>
      </c>
      <c r="AK362" s="72" t="s">
        <v>763</v>
      </c>
      <c r="AL362" s="72" t="s">
        <v>763</v>
      </c>
      <c r="AM362" s="68" t="s">
        <v>763</v>
      </c>
      <c r="AN362" s="68" t="s">
        <v>763</v>
      </c>
      <c r="AO362" s="68" t="s">
        <v>763</v>
      </c>
      <c r="AP362" s="68" t="s">
        <v>763</v>
      </c>
      <c r="AQ362" s="68" t="s">
        <v>763</v>
      </c>
      <c r="AR362" s="68" t="s">
        <v>763</v>
      </c>
    </row>
    <row r="363" spans="1:44" x14ac:dyDescent="0.2">
      <c r="A363" t="s">
        <v>756</v>
      </c>
      <c r="B363" t="s">
        <v>309</v>
      </c>
      <c r="C363" t="s">
        <v>757</v>
      </c>
      <c r="E363" s="167">
        <v>43340</v>
      </c>
      <c r="F363" t="s">
        <v>777</v>
      </c>
      <c r="G363" t="s">
        <v>838</v>
      </c>
      <c r="H363">
        <v>4</v>
      </c>
      <c r="I363" t="s">
        <v>760</v>
      </c>
      <c r="J363" s="326">
        <v>0.37777777777777777</v>
      </c>
      <c r="K363">
        <v>2</v>
      </c>
      <c r="L363">
        <v>1</v>
      </c>
      <c r="M363" t="s">
        <v>809</v>
      </c>
      <c r="N363" t="s">
        <v>774</v>
      </c>
      <c r="O363" s="68">
        <v>23.4</v>
      </c>
      <c r="P363" s="68">
        <v>6.23</v>
      </c>
      <c r="Q363" s="68">
        <v>1.9</v>
      </c>
      <c r="R363" s="68">
        <v>1.9</v>
      </c>
      <c r="S363" s="68">
        <f t="shared" si="73"/>
        <v>1.9</v>
      </c>
      <c r="T363" s="68">
        <v>1.9</v>
      </c>
      <c r="U363" s="76">
        <f t="shared" si="74"/>
        <v>1</v>
      </c>
      <c r="V363" s="68">
        <v>0.15</v>
      </c>
      <c r="W363" s="77">
        <v>0.29236111111111113</v>
      </c>
      <c r="X363" s="68">
        <v>24.7</v>
      </c>
      <c r="Y363" s="68">
        <v>6.92</v>
      </c>
      <c r="Z363" s="320">
        <v>5.7609467292655365</v>
      </c>
      <c r="AA363" s="321">
        <v>0.83299999999999996</v>
      </c>
      <c r="AB363" s="171" t="s">
        <v>763</v>
      </c>
      <c r="AC363" s="171" t="s">
        <v>763</v>
      </c>
      <c r="AD363" s="68" t="s">
        <v>763</v>
      </c>
      <c r="AE363" s="68" t="s">
        <v>763</v>
      </c>
      <c r="AF363" s="68" t="s">
        <v>763</v>
      </c>
      <c r="AG363" s="68" t="s">
        <v>763</v>
      </c>
      <c r="AH363" s="68" t="s">
        <v>763</v>
      </c>
      <c r="AI363" s="68" t="s">
        <v>763</v>
      </c>
      <c r="AJ363" s="72" t="s">
        <v>763</v>
      </c>
      <c r="AK363" s="72" t="s">
        <v>763</v>
      </c>
      <c r="AL363" s="72" t="s">
        <v>763</v>
      </c>
      <c r="AM363" s="68" t="s">
        <v>763</v>
      </c>
      <c r="AN363" s="68" t="s">
        <v>763</v>
      </c>
      <c r="AO363" s="68" t="s">
        <v>763</v>
      </c>
      <c r="AP363" s="68" t="s">
        <v>763</v>
      </c>
      <c r="AQ363" s="68" t="s">
        <v>763</v>
      </c>
      <c r="AR363" s="68" t="s">
        <v>763</v>
      </c>
    </row>
    <row r="364" spans="1:44" x14ac:dyDescent="0.2">
      <c r="A364" t="s">
        <v>756</v>
      </c>
      <c r="B364" t="s">
        <v>309</v>
      </c>
      <c r="C364" t="s">
        <v>764</v>
      </c>
      <c r="E364" s="167">
        <v>43340</v>
      </c>
      <c r="F364" t="s">
        <v>777</v>
      </c>
      <c r="G364" t="s">
        <v>838</v>
      </c>
      <c r="H364">
        <v>4</v>
      </c>
      <c r="I364" t="s">
        <v>760</v>
      </c>
      <c r="J364" s="326">
        <v>0.37777777777777777</v>
      </c>
      <c r="K364">
        <v>2</v>
      </c>
      <c r="L364">
        <v>1</v>
      </c>
      <c r="M364" t="s">
        <v>809</v>
      </c>
      <c r="N364" t="s">
        <v>774</v>
      </c>
      <c r="O364" s="68">
        <v>23.4</v>
      </c>
      <c r="P364" s="68">
        <v>6.23</v>
      </c>
      <c r="Q364" s="68">
        <v>1.9</v>
      </c>
      <c r="R364" s="68">
        <v>1.9</v>
      </c>
      <c r="S364" s="68">
        <f t="shared" si="73"/>
        <v>1.9</v>
      </c>
      <c r="T364" s="68">
        <v>1.9</v>
      </c>
      <c r="U364" s="76">
        <f t="shared" si="74"/>
        <v>1</v>
      </c>
      <c r="V364" s="68">
        <v>0.95</v>
      </c>
      <c r="W364" s="77">
        <v>0.29444444444444445</v>
      </c>
      <c r="X364" s="68">
        <v>24.7</v>
      </c>
      <c r="Y364" s="68">
        <v>6.81</v>
      </c>
      <c r="Z364" s="320">
        <v>5.7137918865000437</v>
      </c>
      <c r="AA364" s="321">
        <v>0.82400000000000007</v>
      </c>
      <c r="AB364" s="216">
        <v>30.8</v>
      </c>
      <c r="AC364" s="216">
        <v>47.5</v>
      </c>
      <c r="AD364" s="72">
        <v>0.87666945965431886</v>
      </c>
      <c r="AE364" s="72">
        <v>1.7671768260641092</v>
      </c>
      <c r="AF364" s="72">
        <v>0.13313253012048193</v>
      </c>
      <c r="AG364" s="75">
        <f>AE364+AF364</f>
        <v>1.9003093561845912</v>
      </c>
      <c r="AH364" s="75">
        <f>AI364-AG364</f>
        <v>18.275188092795005</v>
      </c>
      <c r="AI364" s="75">
        <v>20.175497448979595</v>
      </c>
      <c r="AJ364" s="72">
        <v>32.807871724762201</v>
      </c>
      <c r="AK364" s="72">
        <v>4.6822211356865271</v>
      </c>
      <c r="AL364" s="72">
        <v>7.0069035131019657</v>
      </c>
      <c r="AM364" s="322">
        <f>AK364+AH364</f>
        <v>22.957409228481531</v>
      </c>
      <c r="AN364" s="322">
        <f>AH364+AF364+AE364+AK364</f>
        <v>24.857718584666124</v>
      </c>
      <c r="AO364" s="72">
        <v>2.3202025316455686</v>
      </c>
      <c r="AP364" s="72">
        <v>4.6703441350210984</v>
      </c>
      <c r="AQ364" s="72">
        <v>0.33190573531381928</v>
      </c>
      <c r="AR364" s="72">
        <f>AO364+AP364</f>
        <v>6.9905466666666669</v>
      </c>
    </row>
    <row r="365" spans="1:44" x14ac:dyDescent="0.2">
      <c r="A365" t="s">
        <v>756</v>
      </c>
      <c r="B365" t="s">
        <v>309</v>
      </c>
      <c r="C365" t="s">
        <v>765</v>
      </c>
      <c r="E365" s="167">
        <v>43340</v>
      </c>
      <c r="F365" t="s">
        <v>777</v>
      </c>
      <c r="G365" t="s">
        <v>838</v>
      </c>
      <c r="H365">
        <v>4</v>
      </c>
      <c r="I365" t="s">
        <v>760</v>
      </c>
      <c r="J365" s="326">
        <v>0.37777777777777777</v>
      </c>
      <c r="K365">
        <v>2</v>
      </c>
      <c r="L365">
        <v>1</v>
      </c>
      <c r="M365" t="s">
        <v>809</v>
      </c>
      <c r="N365" t="s">
        <v>774</v>
      </c>
      <c r="O365" s="68">
        <v>23.4</v>
      </c>
      <c r="P365" s="68">
        <v>6.23</v>
      </c>
      <c r="Q365" s="68">
        <v>1.9</v>
      </c>
      <c r="R365" s="68">
        <v>1.9</v>
      </c>
      <c r="S365" s="68">
        <f t="shared" si="73"/>
        <v>1.9</v>
      </c>
      <c r="T365" s="68">
        <v>1.9</v>
      </c>
      <c r="U365" s="76">
        <f t="shared" si="74"/>
        <v>1</v>
      </c>
      <c r="V365" s="68">
        <v>1.4</v>
      </c>
      <c r="W365" s="77">
        <v>0.29652777777777778</v>
      </c>
      <c r="X365" s="68">
        <v>24.7</v>
      </c>
      <c r="Y365" s="68">
        <v>6.83</v>
      </c>
      <c r="Z365" s="320">
        <v>5.7012583758492026</v>
      </c>
      <c r="AA365" s="321">
        <v>0.81799999999999995</v>
      </c>
      <c r="AB365" s="216">
        <v>31.7</v>
      </c>
      <c r="AC365" s="216">
        <v>48.7</v>
      </c>
      <c r="AD365" s="68" t="s">
        <v>763</v>
      </c>
      <c r="AE365" s="68" t="s">
        <v>763</v>
      </c>
      <c r="AF365" s="68" t="s">
        <v>763</v>
      </c>
      <c r="AG365" s="68" t="s">
        <v>763</v>
      </c>
      <c r="AH365" s="68" t="s">
        <v>763</v>
      </c>
      <c r="AI365" s="68" t="s">
        <v>763</v>
      </c>
      <c r="AJ365" s="72" t="s">
        <v>763</v>
      </c>
      <c r="AK365" s="72" t="s">
        <v>763</v>
      </c>
      <c r="AL365" s="72" t="s">
        <v>763</v>
      </c>
      <c r="AM365" s="68" t="s">
        <v>763</v>
      </c>
      <c r="AN365" s="68" t="s">
        <v>763</v>
      </c>
      <c r="AO365" s="68" t="s">
        <v>763</v>
      </c>
      <c r="AP365" s="68" t="s">
        <v>763</v>
      </c>
      <c r="AQ365" s="68" t="s">
        <v>763</v>
      </c>
      <c r="AR365" s="68" t="s">
        <v>763</v>
      </c>
    </row>
    <row r="366" spans="1:44" x14ac:dyDescent="0.2">
      <c r="A366" t="s">
        <v>756</v>
      </c>
      <c r="B366" t="s">
        <v>311</v>
      </c>
      <c r="C366" t="s">
        <v>757</v>
      </c>
      <c r="E366" s="167">
        <v>43340</v>
      </c>
      <c r="F366" t="s">
        <v>792</v>
      </c>
      <c r="G366" t="s">
        <v>775</v>
      </c>
      <c r="H366">
        <v>0</v>
      </c>
      <c r="I366" t="s">
        <v>760</v>
      </c>
      <c r="J366" s="326">
        <v>0.38125000000000003</v>
      </c>
      <c r="K366">
        <v>5</v>
      </c>
      <c r="L366">
        <v>1</v>
      </c>
      <c r="M366" t="s">
        <v>773</v>
      </c>
      <c r="N366" t="s">
        <v>774</v>
      </c>
      <c r="O366" s="68">
        <v>22.55</v>
      </c>
      <c r="P366" s="68">
        <v>8.86</v>
      </c>
      <c r="Q366" s="68">
        <v>0.82</v>
      </c>
      <c r="R366" s="68">
        <v>0.82</v>
      </c>
      <c r="S366" s="68">
        <f t="shared" si="73"/>
        <v>0.82</v>
      </c>
      <c r="T366" s="68">
        <v>0.82</v>
      </c>
      <c r="U366" s="76">
        <f t="shared" si="74"/>
        <v>1</v>
      </c>
      <c r="V366" s="68">
        <v>0.15</v>
      </c>
      <c r="W366" s="77">
        <v>0.2673611111111111</v>
      </c>
      <c r="X366" s="68">
        <v>25.36</v>
      </c>
      <c r="Y366" s="68">
        <v>6.61</v>
      </c>
      <c r="Z366" s="320">
        <v>6.2727235095364255</v>
      </c>
      <c r="AA366" s="321">
        <v>0.90700000000000003</v>
      </c>
      <c r="AB366" s="171" t="s">
        <v>763</v>
      </c>
      <c r="AC366" s="171" t="s">
        <v>763</v>
      </c>
      <c r="AD366" s="68" t="s">
        <v>763</v>
      </c>
      <c r="AE366" s="68" t="s">
        <v>763</v>
      </c>
      <c r="AF366" s="68" t="s">
        <v>763</v>
      </c>
      <c r="AG366" s="68" t="s">
        <v>763</v>
      </c>
      <c r="AH366" s="68" t="s">
        <v>763</v>
      </c>
      <c r="AI366" s="68" t="s">
        <v>763</v>
      </c>
      <c r="AJ366" s="72" t="s">
        <v>763</v>
      </c>
      <c r="AK366" s="72" t="s">
        <v>763</v>
      </c>
      <c r="AL366" s="72" t="s">
        <v>763</v>
      </c>
      <c r="AM366" s="68" t="s">
        <v>763</v>
      </c>
      <c r="AN366" s="68" t="s">
        <v>763</v>
      </c>
      <c r="AO366" s="68" t="s">
        <v>763</v>
      </c>
      <c r="AP366" s="68" t="s">
        <v>763</v>
      </c>
      <c r="AQ366" s="68" t="s">
        <v>763</v>
      </c>
      <c r="AR366" s="68" t="s">
        <v>763</v>
      </c>
    </row>
    <row r="367" spans="1:44" x14ac:dyDescent="0.2">
      <c r="A367" t="s">
        <v>756</v>
      </c>
      <c r="B367" t="s">
        <v>311</v>
      </c>
      <c r="C367" t="s">
        <v>764</v>
      </c>
      <c r="E367" s="167">
        <v>43340</v>
      </c>
      <c r="F367" t="s">
        <v>792</v>
      </c>
      <c r="G367" t="s">
        <v>775</v>
      </c>
      <c r="H367">
        <v>0</v>
      </c>
      <c r="I367" t="s">
        <v>760</v>
      </c>
      <c r="J367" s="326">
        <v>0.38125000000000003</v>
      </c>
      <c r="K367">
        <v>5</v>
      </c>
      <c r="L367">
        <v>1</v>
      </c>
      <c r="M367" t="s">
        <v>773</v>
      </c>
      <c r="N367" t="s">
        <v>774</v>
      </c>
      <c r="O367" s="68">
        <v>22.55</v>
      </c>
      <c r="P367" s="68">
        <v>8.86</v>
      </c>
      <c r="Q367" s="68">
        <v>0.82</v>
      </c>
      <c r="R367" s="68">
        <v>0.82</v>
      </c>
      <c r="S367" s="68">
        <f t="shared" si="73"/>
        <v>0.82</v>
      </c>
      <c r="T367" s="68">
        <v>0.82</v>
      </c>
      <c r="U367" s="76">
        <f t="shared" si="74"/>
        <v>1</v>
      </c>
      <c r="V367" s="68">
        <v>0.4</v>
      </c>
      <c r="W367" s="77">
        <v>0.26805555555555555</v>
      </c>
      <c r="X367" s="68">
        <v>25.41</v>
      </c>
      <c r="Y367" s="68">
        <v>5.79</v>
      </c>
      <c r="Z367" s="320">
        <v>5.0191402613941811</v>
      </c>
      <c r="AA367" s="321">
        <v>0.81499999999999995</v>
      </c>
      <c r="AB367" s="216">
        <v>25.2</v>
      </c>
      <c r="AC367" s="216">
        <v>39.700000000000003</v>
      </c>
      <c r="AD367" s="72">
        <v>0.24583083383323334</v>
      </c>
      <c r="AE367" s="72">
        <v>1.352371255911718</v>
      </c>
      <c r="AF367" s="72">
        <v>0.17595837897042718</v>
      </c>
      <c r="AG367" s="75">
        <f>AE367+AF367</f>
        <v>1.5283296348821451</v>
      </c>
      <c r="AH367" s="75">
        <f>AI367-AG367</f>
        <v>28.189578528383155</v>
      </c>
      <c r="AI367" s="75">
        <v>29.717908163265299</v>
      </c>
      <c r="AJ367" s="72">
        <v>214.55523168188626</v>
      </c>
      <c r="AK367" s="72">
        <v>31.381345269540439</v>
      </c>
      <c r="AL367" s="72">
        <v>6.8370310399069867</v>
      </c>
      <c r="AM367" s="322">
        <f>AK367+AH367</f>
        <v>59.570923797923598</v>
      </c>
      <c r="AN367" s="322">
        <f>AH367+AF367+AE367+AK367</f>
        <v>61.099253432805739</v>
      </c>
      <c r="AO367" s="72">
        <v>20.084253164556962</v>
      </c>
      <c r="AP367" s="72">
        <v>10.720453502109702</v>
      </c>
      <c r="AQ367" s="72">
        <v>0.65198650913595124</v>
      </c>
      <c r="AR367" s="72">
        <f>AO367+AP367</f>
        <v>30.804706666666664</v>
      </c>
    </row>
    <row r="368" spans="1:44" x14ac:dyDescent="0.2">
      <c r="A368" t="s">
        <v>756</v>
      </c>
      <c r="B368" t="s">
        <v>311</v>
      </c>
      <c r="C368" t="s">
        <v>765</v>
      </c>
      <c r="E368" s="167">
        <v>43340</v>
      </c>
      <c r="F368" t="s">
        <v>792</v>
      </c>
      <c r="G368" t="s">
        <v>775</v>
      </c>
      <c r="H368">
        <v>0</v>
      </c>
      <c r="I368" t="s">
        <v>760</v>
      </c>
      <c r="J368" s="326">
        <v>0.38125000000000003</v>
      </c>
      <c r="K368">
        <v>5</v>
      </c>
      <c r="L368">
        <v>1</v>
      </c>
      <c r="M368" t="s">
        <v>773</v>
      </c>
      <c r="N368" t="s">
        <v>774</v>
      </c>
      <c r="O368" s="68">
        <v>22.55</v>
      </c>
      <c r="P368" s="68">
        <v>8.86</v>
      </c>
      <c r="Q368" s="68">
        <v>0.82</v>
      </c>
      <c r="R368" s="68">
        <v>0.82</v>
      </c>
      <c r="S368" s="68">
        <f t="shared" si="73"/>
        <v>0.82</v>
      </c>
      <c r="T368" s="68">
        <v>0.82</v>
      </c>
      <c r="U368" s="76">
        <f t="shared" si="74"/>
        <v>1</v>
      </c>
      <c r="V368" s="68">
        <v>0.4</v>
      </c>
      <c r="W368" s="77">
        <v>0.26805555555555555</v>
      </c>
      <c r="X368" s="68">
        <v>25.41</v>
      </c>
      <c r="Y368" s="68">
        <v>5.79</v>
      </c>
      <c r="Z368" s="320">
        <v>4.9992602139463225</v>
      </c>
      <c r="AA368" s="321">
        <v>0.81499999999999995</v>
      </c>
      <c r="AB368" s="216">
        <v>25.9</v>
      </c>
      <c r="AC368" s="216">
        <v>40.6</v>
      </c>
      <c r="AD368" s="68" t="s">
        <v>763</v>
      </c>
      <c r="AE368" s="68" t="s">
        <v>763</v>
      </c>
      <c r="AF368" s="68" t="s">
        <v>763</v>
      </c>
      <c r="AG368" s="68" t="s">
        <v>763</v>
      </c>
      <c r="AH368" s="68" t="s">
        <v>763</v>
      </c>
      <c r="AI368" s="68" t="s">
        <v>763</v>
      </c>
      <c r="AJ368" s="72" t="s">
        <v>763</v>
      </c>
      <c r="AK368" s="72" t="s">
        <v>763</v>
      </c>
      <c r="AL368" s="72" t="s">
        <v>763</v>
      </c>
      <c r="AM368" s="68" t="s">
        <v>763</v>
      </c>
      <c r="AN368" s="68" t="s">
        <v>763</v>
      </c>
      <c r="AO368" s="68" t="s">
        <v>763</v>
      </c>
      <c r="AP368" s="68" t="s">
        <v>763</v>
      </c>
      <c r="AQ368" s="68" t="s">
        <v>763</v>
      </c>
      <c r="AR368" s="68" t="s">
        <v>763</v>
      </c>
    </row>
    <row r="369" spans="1:44" x14ac:dyDescent="0.2">
      <c r="A369" t="s">
        <v>756</v>
      </c>
      <c r="B369" t="s">
        <v>640</v>
      </c>
      <c r="C369" t="s">
        <v>764</v>
      </c>
      <c r="E369" s="167">
        <v>43340</v>
      </c>
      <c r="F369" t="s">
        <v>793</v>
      </c>
      <c r="G369" t="s">
        <v>852</v>
      </c>
      <c r="H369" t="s">
        <v>761</v>
      </c>
      <c r="I369" t="s">
        <v>761</v>
      </c>
      <c r="J369" t="s">
        <v>761</v>
      </c>
      <c r="K369" t="s">
        <v>761</v>
      </c>
      <c r="L369" t="s">
        <v>761</v>
      </c>
      <c r="M369" t="s">
        <v>761</v>
      </c>
      <c r="N369" t="s">
        <v>774</v>
      </c>
      <c r="O369" s="68" t="s">
        <v>761</v>
      </c>
      <c r="P369" s="68" t="s">
        <v>761</v>
      </c>
      <c r="Q369" s="68" t="s">
        <v>761</v>
      </c>
      <c r="R369" s="68" t="s">
        <v>761</v>
      </c>
      <c r="S369" s="68" t="s">
        <v>761</v>
      </c>
      <c r="T369" s="68" t="s">
        <v>761</v>
      </c>
      <c r="U369" s="68" t="s">
        <v>761</v>
      </c>
      <c r="V369" s="68">
        <v>0.15</v>
      </c>
      <c r="W369" s="77">
        <v>0.3576388888888889</v>
      </c>
      <c r="X369" s="68" t="s">
        <v>761</v>
      </c>
      <c r="Y369" s="68" t="s">
        <v>761</v>
      </c>
      <c r="Z369" s="320" t="s">
        <v>761</v>
      </c>
      <c r="AA369" s="321" t="s">
        <v>761</v>
      </c>
      <c r="AB369" s="216">
        <v>2.2000000000000002</v>
      </c>
      <c r="AC369" s="216">
        <v>4.1399999999999997</v>
      </c>
      <c r="AD369" s="72">
        <v>1.1390256463075494</v>
      </c>
      <c r="AE369" s="72">
        <v>4.2145296899632152</v>
      </c>
      <c r="AF369" s="72">
        <v>52.508214676889374</v>
      </c>
      <c r="AG369" s="75">
        <f>AE369+AF369</f>
        <v>56.722744366852588</v>
      </c>
      <c r="AH369" s="75">
        <f>AI369-AG369</f>
        <v>31.461362776004556</v>
      </c>
      <c r="AI369" s="75">
        <v>88.184107142857144</v>
      </c>
      <c r="AJ369" s="72">
        <v>525.15642398020384</v>
      </c>
      <c r="AK369" s="72">
        <v>72.515337500837376</v>
      </c>
      <c r="AL369" s="72">
        <v>7.2420048237952361</v>
      </c>
      <c r="AM369" s="322">
        <f>AK369+AH369</f>
        <v>103.97670027684194</v>
      </c>
      <c r="AN369" s="322">
        <f>AH369+AF369+AE369+AK369</f>
        <v>160.69944464369451</v>
      </c>
      <c r="AO369" s="72">
        <v>19.612962025316456</v>
      </c>
      <c r="AP369" s="72">
        <v>23.342264641350202</v>
      </c>
      <c r="AQ369" s="72">
        <v>0.45659081670115254</v>
      </c>
      <c r="AR369" s="72">
        <f>AO369+AP369</f>
        <v>42.955226666666661</v>
      </c>
    </row>
    <row r="370" spans="1:44" x14ac:dyDescent="0.2">
      <c r="A370" t="s">
        <v>756</v>
      </c>
      <c r="B370" t="s">
        <v>394</v>
      </c>
      <c r="C370" t="s">
        <v>757</v>
      </c>
      <c r="E370" s="167">
        <v>43340</v>
      </c>
      <c r="F370" t="s">
        <v>818</v>
      </c>
      <c r="G370" t="s">
        <v>819</v>
      </c>
      <c r="H370">
        <v>1</v>
      </c>
      <c r="I370" t="s">
        <v>760</v>
      </c>
      <c r="J370" s="326">
        <v>0.33333333333333331</v>
      </c>
      <c r="K370">
        <v>2</v>
      </c>
      <c r="L370">
        <v>1</v>
      </c>
      <c r="M370" t="s">
        <v>773</v>
      </c>
      <c r="N370" t="s">
        <v>774</v>
      </c>
      <c r="O370" s="68">
        <v>24.9</v>
      </c>
      <c r="P370" s="68">
        <v>8.31</v>
      </c>
      <c r="Q370" s="68">
        <v>1.7</v>
      </c>
      <c r="R370" s="68">
        <v>1.6</v>
      </c>
      <c r="S370" s="68">
        <f t="shared" ref="S370:S381" si="75">AVERAGE(Q370:R370)</f>
        <v>1.65</v>
      </c>
      <c r="T370" s="68">
        <v>2.68</v>
      </c>
      <c r="U370" s="76">
        <f t="shared" ref="U370:U381" si="76">S370/T370</f>
        <v>0.61567164179104472</v>
      </c>
      <c r="V370" s="68">
        <v>0.15</v>
      </c>
      <c r="W370" s="77">
        <v>0.32500000000000001</v>
      </c>
      <c r="X370" s="68">
        <v>25.6</v>
      </c>
      <c r="Y370" s="68">
        <v>7.42</v>
      </c>
      <c r="Z370" s="320">
        <v>6.2715204498570305</v>
      </c>
      <c r="AA370" s="321">
        <v>0.90400000000000003</v>
      </c>
      <c r="AB370" s="216">
        <v>29.7</v>
      </c>
      <c r="AC370" s="216">
        <v>45.9</v>
      </c>
      <c r="AD370" s="68" t="s">
        <v>763</v>
      </c>
      <c r="AE370" s="68" t="s">
        <v>763</v>
      </c>
      <c r="AF370" s="68" t="s">
        <v>763</v>
      </c>
      <c r="AG370" s="68" t="s">
        <v>763</v>
      </c>
      <c r="AH370" s="68" t="s">
        <v>763</v>
      </c>
      <c r="AI370" s="68" t="s">
        <v>763</v>
      </c>
      <c r="AJ370" s="72" t="s">
        <v>763</v>
      </c>
      <c r="AK370" s="72" t="s">
        <v>763</v>
      </c>
      <c r="AL370" s="72" t="s">
        <v>763</v>
      </c>
      <c r="AM370" s="68" t="s">
        <v>763</v>
      </c>
      <c r="AN370" s="68" t="s">
        <v>763</v>
      </c>
      <c r="AO370" s="68" t="s">
        <v>763</v>
      </c>
      <c r="AP370" s="68" t="s">
        <v>763</v>
      </c>
      <c r="AQ370" s="68" t="s">
        <v>763</v>
      </c>
      <c r="AR370" s="68" t="s">
        <v>763</v>
      </c>
    </row>
    <row r="371" spans="1:44" x14ac:dyDescent="0.2">
      <c r="A371" t="s">
        <v>756</v>
      </c>
      <c r="B371" t="s">
        <v>394</v>
      </c>
      <c r="C371" t="s">
        <v>764</v>
      </c>
      <c r="E371" s="167">
        <v>43340</v>
      </c>
      <c r="F371" t="s">
        <v>818</v>
      </c>
      <c r="G371" t="s">
        <v>819</v>
      </c>
      <c r="H371">
        <v>1</v>
      </c>
      <c r="I371" t="s">
        <v>760</v>
      </c>
      <c r="J371" s="326">
        <v>0.33333333333333331</v>
      </c>
      <c r="K371">
        <v>2</v>
      </c>
      <c r="L371">
        <v>1</v>
      </c>
      <c r="M371" t="s">
        <v>773</v>
      </c>
      <c r="N371" t="s">
        <v>774</v>
      </c>
      <c r="O371" s="68">
        <v>24.9</v>
      </c>
      <c r="P371" s="68">
        <v>8.31</v>
      </c>
      <c r="Q371" s="68">
        <v>1.7</v>
      </c>
      <c r="R371" s="68">
        <v>1.6</v>
      </c>
      <c r="S371" s="68">
        <f t="shared" si="75"/>
        <v>1.65</v>
      </c>
      <c r="T371" s="68">
        <v>2.68</v>
      </c>
      <c r="U371" s="76">
        <f t="shared" si="76"/>
        <v>0.61567164179104472</v>
      </c>
      <c r="V371" s="68">
        <v>1.34</v>
      </c>
      <c r="W371" s="77">
        <v>0.3263888888888889</v>
      </c>
      <c r="X371" s="68">
        <v>25.6</v>
      </c>
      <c r="Y371" s="68">
        <v>7.03</v>
      </c>
      <c r="Z371" s="320">
        <v>5.9553576167999145</v>
      </c>
      <c r="AA371" s="321">
        <v>0.85499999999999998</v>
      </c>
      <c r="AB371" s="216">
        <v>29.3</v>
      </c>
      <c r="AC371" s="216">
        <v>45.4</v>
      </c>
      <c r="AD371" s="72">
        <v>0.29586082783443313</v>
      </c>
      <c r="AE371" s="72">
        <v>1.2279295848660008</v>
      </c>
      <c r="AF371" s="72">
        <v>9.0585980284775477E-2</v>
      </c>
      <c r="AG371" s="75">
        <f>AE371+AF371</f>
        <v>1.3185155651507763</v>
      </c>
      <c r="AH371" s="75">
        <f>AI371-AG371</f>
        <v>29.308193618522694</v>
      </c>
      <c r="AI371" s="75">
        <v>30.626709183673469</v>
      </c>
      <c r="AJ371" s="72">
        <v>85.414327613492731</v>
      </c>
      <c r="AK371" s="72">
        <v>14.907752339704997</v>
      </c>
      <c r="AL371" s="72">
        <v>5.7295241876269962</v>
      </c>
      <c r="AM371" s="322">
        <f>AK371+AH371</f>
        <v>44.215945958227692</v>
      </c>
      <c r="AN371" s="322">
        <f>AH371+AF371+AE371+AK371</f>
        <v>45.534461523378468</v>
      </c>
      <c r="AO371" s="72">
        <v>8.8548354430379739</v>
      </c>
      <c r="AP371" s="72">
        <v>9.3053112236286921</v>
      </c>
      <c r="AQ371" s="72">
        <v>0.4875971326427232</v>
      </c>
      <c r="AR371" s="72">
        <f>AO371+AP371</f>
        <v>18.160146666666666</v>
      </c>
    </row>
    <row r="372" spans="1:44" x14ac:dyDescent="0.2">
      <c r="A372" t="s">
        <v>756</v>
      </c>
      <c r="B372" t="s">
        <v>394</v>
      </c>
      <c r="C372" t="s">
        <v>765</v>
      </c>
      <c r="E372" s="167">
        <v>43340</v>
      </c>
      <c r="F372" t="s">
        <v>818</v>
      </c>
      <c r="G372" t="s">
        <v>819</v>
      </c>
      <c r="H372">
        <v>1</v>
      </c>
      <c r="I372" t="s">
        <v>760</v>
      </c>
      <c r="J372" s="326">
        <v>0.33333333333333331</v>
      </c>
      <c r="K372">
        <v>2</v>
      </c>
      <c r="L372">
        <v>1</v>
      </c>
      <c r="M372" t="s">
        <v>773</v>
      </c>
      <c r="N372" t="s">
        <v>774</v>
      </c>
      <c r="O372" s="68">
        <v>24.9</v>
      </c>
      <c r="P372" s="68">
        <v>8.31</v>
      </c>
      <c r="Q372" s="68">
        <v>1.7</v>
      </c>
      <c r="R372" s="68">
        <v>1.6</v>
      </c>
      <c r="S372" s="68">
        <f t="shared" si="75"/>
        <v>1.65</v>
      </c>
      <c r="T372" s="68">
        <v>2.68</v>
      </c>
      <c r="U372" s="76">
        <f t="shared" si="76"/>
        <v>0.61567164179104472</v>
      </c>
      <c r="V372" s="68">
        <v>2.1800000000000002</v>
      </c>
      <c r="W372" s="77">
        <v>0.32777777777777778</v>
      </c>
      <c r="X372" s="68">
        <v>25.5</v>
      </c>
      <c r="Y372" s="68">
        <v>6.75</v>
      </c>
      <c r="Z372" s="320">
        <v>5.7013132531505644</v>
      </c>
      <c r="AA372" s="321">
        <v>0.83</v>
      </c>
      <c r="AB372" s="216">
        <v>29.8</v>
      </c>
      <c r="AC372" s="216">
        <v>46.1</v>
      </c>
      <c r="AD372" s="68" t="s">
        <v>763</v>
      </c>
      <c r="AE372" s="68" t="s">
        <v>763</v>
      </c>
      <c r="AF372" s="68" t="s">
        <v>763</v>
      </c>
      <c r="AG372" s="68" t="s">
        <v>763</v>
      </c>
      <c r="AH372" s="68" t="s">
        <v>763</v>
      </c>
      <c r="AI372" s="68" t="s">
        <v>763</v>
      </c>
      <c r="AJ372" s="72" t="s">
        <v>763</v>
      </c>
      <c r="AK372" s="72" t="s">
        <v>763</v>
      </c>
      <c r="AL372" s="72" t="s">
        <v>763</v>
      </c>
      <c r="AM372" s="68" t="s">
        <v>763</v>
      </c>
      <c r="AN372" s="68" t="s">
        <v>763</v>
      </c>
      <c r="AO372" s="68" t="s">
        <v>763</v>
      </c>
      <c r="AP372" s="68" t="s">
        <v>763</v>
      </c>
      <c r="AQ372" s="68" t="s">
        <v>763</v>
      </c>
      <c r="AR372" s="68" t="s">
        <v>763</v>
      </c>
    </row>
    <row r="373" spans="1:44" x14ac:dyDescent="0.2">
      <c r="A373" t="s">
        <v>756</v>
      </c>
      <c r="B373" t="s">
        <v>395</v>
      </c>
      <c r="C373" t="s">
        <v>757</v>
      </c>
      <c r="E373" s="167">
        <v>43340</v>
      </c>
      <c r="F373" t="s">
        <v>647</v>
      </c>
      <c r="G373" t="s">
        <v>819</v>
      </c>
      <c r="H373">
        <v>1</v>
      </c>
      <c r="I373" t="s">
        <v>760</v>
      </c>
      <c r="J373" s="326">
        <v>0.33333333333333331</v>
      </c>
      <c r="K373">
        <v>2</v>
      </c>
      <c r="L373">
        <v>1</v>
      </c>
      <c r="M373" t="s">
        <v>773</v>
      </c>
      <c r="N373" t="s">
        <v>774</v>
      </c>
      <c r="O373" s="68">
        <v>24</v>
      </c>
      <c r="P373" s="68">
        <v>8.5</v>
      </c>
      <c r="Q373" s="68">
        <v>1.3</v>
      </c>
      <c r="R373" s="68">
        <v>1.3</v>
      </c>
      <c r="S373" s="68">
        <f t="shared" si="75"/>
        <v>1.3</v>
      </c>
      <c r="T373" s="68">
        <v>1.3</v>
      </c>
      <c r="U373" s="76">
        <f t="shared" si="76"/>
        <v>1</v>
      </c>
      <c r="V373" s="68">
        <v>0.15</v>
      </c>
      <c r="W373" s="77">
        <v>0.31458333333333333</v>
      </c>
      <c r="X373" s="68">
        <v>25.5</v>
      </c>
      <c r="Y373" s="68">
        <v>6.5</v>
      </c>
      <c r="Z373" s="320">
        <v>5.4963784404457767</v>
      </c>
      <c r="AA373" s="321">
        <v>0.7659999999999999</v>
      </c>
      <c r="AB373" s="216">
        <v>29.6</v>
      </c>
      <c r="AC373" s="216">
        <v>45.7</v>
      </c>
      <c r="AD373" s="68" t="s">
        <v>763</v>
      </c>
      <c r="AE373" s="68" t="s">
        <v>763</v>
      </c>
      <c r="AF373" s="68" t="s">
        <v>763</v>
      </c>
      <c r="AG373" s="68" t="s">
        <v>763</v>
      </c>
      <c r="AH373" s="68" t="s">
        <v>763</v>
      </c>
      <c r="AI373" s="68" t="s">
        <v>763</v>
      </c>
      <c r="AJ373" s="72" t="s">
        <v>763</v>
      </c>
      <c r="AK373" s="72" t="s">
        <v>763</v>
      </c>
      <c r="AL373" s="72" t="s">
        <v>763</v>
      </c>
      <c r="AM373" s="68" t="s">
        <v>763</v>
      </c>
      <c r="AN373" s="68" t="s">
        <v>763</v>
      </c>
      <c r="AO373" s="68" t="s">
        <v>763</v>
      </c>
      <c r="AP373" s="68" t="s">
        <v>763</v>
      </c>
      <c r="AQ373" s="68" t="s">
        <v>763</v>
      </c>
      <c r="AR373" s="68" t="s">
        <v>763</v>
      </c>
    </row>
    <row r="374" spans="1:44" x14ac:dyDescent="0.2">
      <c r="A374" t="s">
        <v>756</v>
      </c>
      <c r="B374" t="s">
        <v>395</v>
      </c>
      <c r="C374" t="s">
        <v>764</v>
      </c>
      <c r="E374" s="167">
        <v>43340</v>
      </c>
      <c r="F374" t="s">
        <v>647</v>
      </c>
      <c r="G374" t="s">
        <v>819</v>
      </c>
      <c r="H374">
        <v>1</v>
      </c>
      <c r="I374" t="s">
        <v>760</v>
      </c>
      <c r="J374" s="326">
        <v>0.33333333333333331</v>
      </c>
      <c r="K374">
        <v>2</v>
      </c>
      <c r="L374">
        <v>1</v>
      </c>
      <c r="M374" t="s">
        <v>773</v>
      </c>
      <c r="N374" t="s">
        <v>774</v>
      </c>
      <c r="O374" s="68">
        <v>24</v>
      </c>
      <c r="P374" s="68">
        <v>8.5</v>
      </c>
      <c r="Q374" s="68">
        <v>1.3</v>
      </c>
      <c r="R374" s="68">
        <v>1.3</v>
      </c>
      <c r="S374" s="68">
        <f t="shared" si="75"/>
        <v>1.3</v>
      </c>
      <c r="T374" s="68">
        <v>1.3</v>
      </c>
      <c r="U374" s="76">
        <f t="shared" si="76"/>
        <v>1</v>
      </c>
      <c r="V374" s="68">
        <v>0.65</v>
      </c>
      <c r="W374" s="77">
        <v>0.31597222222222221</v>
      </c>
      <c r="X374" s="68">
        <v>25.5</v>
      </c>
      <c r="Y374" s="68">
        <v>6.06</v>
      </c>
      <c r="Z374" s="320">
        <v>5.1330335757787768</v>
      </c>
      <c r="AA374" s="321">
        <v>0.74</v>
      </c>
      <c r="AB374" s="216">
        <v>29.3</v>
      </c>
      <c r="AC374" s="216">
        <v>45.4</v>
      </c>
      <c r="AD374" s="72">
        <v>0.44595080983803242</v>
      </c>
      <c r="AE374" s="72">
        <v>2.7627101944298476</v>
      </c>
      <c r="AF374" s="72">
        <v>0.35098576122672509</v>
      </c>
      <c r="AG374" s="75">
        <f>AE374+AF374</f>
        <v>3.1136959556565724</v>
      </c>
      <c r="AH374" s="75">
        <f>AI374-AG374</f>
        <v>26.301278534139342</v>
      </c>
      <c r="AI374" s="75">
        <v>29.414974489795917</v>
      </c>
      <c r="AJ374" s="72">
        <v>78.646551883731277</v>
      </c>
      <c r="AK374" s="72">
        <v>12.967310711354369</v>
      </c>
      <c r="AL374" s="72">
        <v>6.0649855343457757</v>
      </c>
      <c r="AM374" s="322">
        <f>AK374+AH374</f>
        <v>39.268589245493715</v>
      </c>
      <c r="AN374" s="322">
        <f>AH374+AF374+AE374+AK374</f>
        <v>42.382285201150282</v>
      </c>
      <c r="AO374" s="72">
        <v>6.1086582278481032</v>
      </c>
      <c r="AP374" s="72">
        <v>7.9416484388185644</v>
      </c>
      <c r="AQ374" s="72">
        <v>0.43477045539087422</v>
      </c>
      <c r="AR374" s="72">
        <f>AO374+AP374</f>
        <v>14.050306666666668</v>
      </c>
    </row>
    <row r="375" spans="1:44" x14ac:dyDescent="0.2">
      <c r="A375" t="s">
        <v>756</v>
      </c>
      <c r="B375" t="s">
        <v>395</v>
      </c>
      <c r="C375" t="s">
        <v>765</v>
      </c>
      <c r="E375" s="167">
        <v>43340</v>
      </c>
      <c r="F375" t="s">
        <v>647</v>
      </c>
      <c r="G375" t="s">
        <v>819</v>
      </c>
      <c r="H375">
        <v>1</v>
      </c>
      <c r="I375" t="s">
        <v>760</v>
      </c>
      <c r="J375" s="326">
        <v>0.33333333333333331</v>
      </c>
      <c r="K375">
        <v>2</v>
      </c>
      <c r="L375">
        <v>1</v>
      </c>
      <c r="M375" t="s">
        <v>773</v>
      </c>
      <c r="N375" t="s">
        <v>774</v>
      </c>
      <c r="O375" s="68">
        <v>24</v>
      </c>
      <c r="P375" s="68">
        <v>8.5</v>
      </c>
      <c r="Q375" s="68">
        <v>1.3</v>
      </c>
      <c r="R375" s="68">
        <v>1.3</v>
      </c>
      <c r="S375" s="68">
        <f t="shared" si="75"/>
        <v>1.3</v>
      </c>
      <c r="T375" s="68">
        <v>1.3</v>
      </c>
      <c r="U375" s="76">
        <f t="shared" si="76"/>
        <v>1</v>
      </c>
      <c r="V375" s="68">
        <v>0.8</v>
      </c>
      <c r="W375" s="77">
        <v>0.31736111111111115</v>
      </c>
      <c r="X375" s="68">
        <v>25.5</v>
      </c>
      <c r="Y375" s="68">
        <v>5.8</v>
      </c>
      <c r="Z375" s="320">
        <v>4.9044607622439234</v>
      </c>
      <c r="AA375" s="321">
        <v>0.72199999999999998</v>
      </c>
      <c r="AB375" s="216">
        <v>29.6</v>
      </c>
      <c r="AC375" s="216">
        <v>45.7</v>
      </c>
      <c r="AD375" s="68" t="s">
        <v>763</v>
      </c>
      <c r="AE375" s="68" t="s">
        <v>763</v>
      </c>
      <c r="AF375" s="68" t="s">
        <v>763</v>
      </c>
      <c r="AG375" s="68" t="s">
        <v>763</v>
      </c>
      <c r="AH375" s="68" t="s">
        <v>763</v>
      </c>
      <c r="AI375" s="68" t="s">
        <v>763</v>
      </c>
      <c r="AJ375" s="72" t="s">
        <v>763</v>
      </c>
      <c r="AK375" s="72" t="s">
        <v>763</v>
      </c>
      <c r="AL375" s="72" t="s">
        <v>763</v>
      </c>
      <c r="AM375" s="68" t="s">
        <v>763</v>
      </c>
      <c r="AN375" s="68" t="s">
        <v>763</v>
      </c>
      <c r="AO375" s="68" t="s">
        <v>763</v>
      </c>
      <c r="AP375" s="68" t="s">
        <v>763</v>
      </c>
      <c r="AQ375" s="68" t="s">
        <v>763</v>
      </c>
      <c r="AR375" s="68" t="s">
        <v>763</v>
      </c>
    </row>
    <row r="376" spans="1:44" x14ac:dyDescent="0.2">
      <c r="A376" t="s">
        <v>756</v>
      </c>
      <c r="B376" t="s">
        <v>397</v>
      </c>
      <c r="C376" t="s">
        <v>757</v>
      </c>
      <c r="E376" s="167">
        <v>43340</v>
      </c>
      <c r="F376" t="s">
        <v>796</v>
      </c>
      <c r="G376" t="s">
        <v>819</v>
      </c>
      <c r="H376">
        <v>1</v>
      </c>
      <c r="I376" t="s">
        <v>760</v>
      </c>
      <c r="J376" s="326">
        <v>0.33333333333333331</v>
      </c>
      <c r="K376">
        <v>2</v>
      </c>
      <c r="L376">
        <v>1</v>
      </c>
      <c r="M376" t="s">
        <v>773</v>
      </c>
      <c r="N376" t="s">
        <v>774</v>
      </c>
      <c r="O376" s="68">
        <v>23.4</v>
      </c>
      <c r="P376" s="68">
        <v>8.6999999999999993</v>
      </c>
      <c r="Q376" s="68">
        <v>1.6</v>
      </c>
      <c r="R376" s="68">
        <v>1.5</v>
      </c>
      <c r="S376" s="68">
        <f t="shared" si="75"/>
        <v>1.55</v>
      </c>
      <c r="T376" s="68">
        <v>1.8</v>
      </c>
      <c r="U376" s="76">
        <f t="shared" si="76"/>
        <v>0.86111111111111116</v>
      </c>
      <c r="V376" s="68">
        <v>0.15</v>
      </c>
      <c r="W376" s="77">
        <v>0.3</v>
      </c>
      <c r="X376" s="68">
        <v>25.3</v>
      </c>
      <c r="Y376" s="68">
        <v>7.18</v>
      </c>
      <c r="Z376" s="320">
        <v>6.045877484687014</v>
      </c>
      <c r="AA376" s="321">
        <v>0.872</v>
      </c>
      <c r="AB376" s="216">
        <v>30.3</v>
      </c>
      <c r="AC376" s="216">
        <v>46.7</v>
      </c>
      <c r="AD376" s="68" t="s">
        <v>763</v>
      </c>
      <c r="AE376" s="68" t="s">
        <v>763</v>
      </c>
      <c r="AF376" s="68" t="s">
        <v>763</v>
      </c>
      <c r="AG376" s="68" t="s">
        <v>763</v>
      </c>
      <c r="AH376" s="68" t="s">
        <v>763</v>
      </c>
      <c r="AI376" s="68" t="s">
        <v>763</v>
      </c>
      <c r="AJ376" s="72" t="s">
        <v>763</v>
      </c>
      <c r="AK376" s="72" t="s">
        <v>763</v>
      </c>
      <c r="AL376" s="72" t="s">
        <v>763</v>
      </c>
      <c r="AM376" s="68" t="s">
        <v>763</v>
      </c>
      <c r="AN376" s="68" t="s">
        <v>763</v>
      </c>
      <c r="AO376" s="68" t="s">
        <v>763</v>
      </c>
      <c r="AP376" s="68" t="s">
        <v>763</v>
      </c>
      <c r="AQ376" s="68" t="s">
        <v>763</v>
      </c>
      <c r="AR376" s="68" t="s">
        <v>763</v>
      </c>
    </row>
    <row r="377" spans="1:44" x14ac:dyDescent="0.2">
      <c r="A377" t="s">
        <v>756</v>
      </c>
      <c r="B377" t="s">
        <v>397</v>
      </c>
      <c r="C377" t="s">
        <v>764</v>
      </c>
      <c r="E377" s="167">
        <v>43340</v>
      </c>
      <c r="F377" t="s">
        <v>796</v>
      </c>
      <c r="G377" t="s">
        <v>819</v>
      </c>
      <c r="H377">
        <v>1</v>
      </c>
      <c r="I377" t="s">
        <v>760</v>
      </c>
      <c r="J377" s="326">
        <v>0.33333333333333331</v>
      </c>
      <c r="K377">
        <v>2</v>
      </c>
      <c r="L377">
        <v>1</v>
      </c>
      <c r="M377" t="s">
        <v>773</v>
      </c>
      <c r="N377" t="s">
        <v>774</v>
      </c>
      <c r="O377" s="68">
        <v>23.4</v>
      </c>
      <c r="P377" s="68">
        <v>8.6999999999999993</v>
      </c>
      <c r="Q377" s="68">
        <v>1.6</v>
      </c>
      <c r="R377" s="68">
        <v>1.5</v>
      </c>
      <c r="S377" s="68">
        <f t="shared" si="75"/>
        <v>1.55</v>
      </c>
      <c r="T377" s="68">
        <v>1.8</v>
      </c>
      <c r="U377" s="76">
        <f t="shared" si="76"/>
        <v>0.86111111111111116</v>
      </c>
      <c r="V377" s="68">
        <v>0.9</v>
      </c>
      <c r="W377" s="77">
        <v>0.30138888888888887</v>
      </c>
      <c r="X377" s="68">
        <v>25.3</v>
      </c>
      <c r="Y377" s="68">
        <v>6.96</v>
      </c>
      <c r="Z377" s="320">
        <v>5.8706122446845894</v>
      </c>
      <c r="AA377" s="321">
        <v>0.84</v>
      </c>
      <c r="AB377" s="216">
        <v>30</v>
      </c>
      <c r="AC377" s="216">
        <v>46.4</v>
      </c>
      <c r="AD377" s="72">
        <v>0.71925574766238054</v>
      </c>
      <c r="AE377" s="72">
        <v>2.5553074093536519</v>
      </c>
      <c r="AF377" s="72">
        <v>0.29605695509309971</v>
      </c>
      <c r="AG377" s="75">
        <f>AE377+AF377</f>
        <v>2.8513643644467517</v>
      </c>
      <c r="AH377" s="75">
        <f>AI377-AG377</f>
        <v>20.807870329430799</v>
      </c>
      <c r="AI377" s="75">
        <v>23.659234693877551</v>
      </c>
      <c r="AJ377" s="72">
        <v>54.719872534420908</v>
      </c>
      <c r="AK377" s="72">
        <v>8.0435149031859581</v>
      </c>
      <c r="AL377" s="72">
        <v>6.8029801887663437</v>
      </c>
      <c r="AM377" s="322">
        <f>AK377+AH377</f>
        <v>28.851385232616757</v>
      </c>
      <c r="AN377" s="322">
        <f>AH377+AF377+AE377+AK377</f>
        <v>31.702749597063509</v>
      </c>
      <c r="AO377" s="72">
        <v>4.8035443037974694</v>
      </c>
      <c r="AP377" s="72">
        <v>7.4710823628691978</v>
      </c>
      <c r="AQ377" s="72">
        <v>0.39133934043322999</v>
      </c>
      <c r="AR377" s="72">
        <f>AO377+AP377</f>
        <v>12.274626666666666</v>
      </c>
    </row>
    <row r="378" spans="1:44" x14ac:dyDescent="0.2">
      <c r="A378" t="s">
        <v>756</v>
      </c>
      <c r="B378" t="s">
        <v>397</v>
      </c>
      <c r="C378" t="s">
        <v>765</v>
      </c>
      <c r="E378" s="167">
        <v>43340</v>
      </c>
      <c r="F378" t="s">
        <v>796</v>
      </c>
      <c r="G378" t="s">
        <v>819</v>
      </c>
      <c r="H378">
        <v>1</v>
      </c>
      <c r="I378" t="s">
        <v>760</v>
      </c>
      <c r="J378" s="326">
        <v>0.33333333333333331</v>
      </c>
      <c r="K378">
        <v>2</v>
      </c>
      <c r="L378">
        <v>1</v>
      </c>
      <c r="M378" t="s">
        <v>773</v>
      </c>
      <c r="N378" t="s">
        <v>774</v>
      </c>
      <c r="O378" s="68">
        <v>23.4</v>
      </c>
      <c r="P378" s="68">
        <v>8.6999999999999993</v>
      </c>
      <c r="Q378" s="68">
        <v>1.6</v>
      </c>
      <c r="R378" s="68">
        <v>1.5</v>
      </c>
      <c r="S378" s="68">
        <f t="shared" si="75"/>
        <v>1.55</v>
      </c>
      <c r="T378" s="68">
        <v>1.8</v>
      </c>
      <c r="U378" s="76">
        <f t="shared" si="76"/>
        <v>0.86111111111111116</v>
      </c>
      <c r="V378" s="68">
        <v>1.3</v>
      </c>
      <c r="W378" s="77">
        <v>0.30277777777777776</v>
      </c>
      <c r="X378" s="68">
        <v>25.3</v>
      </c>
      <c r="Y378" s="68">
        <v>6.61</v>
      </c>
      <c r="Z378" s="320">
        <v>5.565912280470914</v>
      </c>
      <c r="AA378" s="321">
        <v>0.80200000000000005</v>
      </c>
      <c r="AB378" s="216">
        <v>30.3</v>
      </c>
      <c r="AC378" s="216">
        <v>46.8</v>
      </c>
      <c r="AD378" s="68" t="s">
        <v>763</v>
      </c>
      <c r="AE378" s="68" t="s">
        <v>763</v>
      </c>
      <c r="AF378" s="68" t="s">
        <v>763</v>
      </c>
      <c r="AG378" s="68" t="s">
        <v>763</v>
      </c>
      <c r="AH378" s="68" t="s">
        <v>763</v>
      </c>
      <c r="AI378" s="68" t="s">
        <v>763</v>
      </c>
      <c r="AJ378" s="72" t="s">
        <v>763</v>
      </c>
      <c r="AK378" s="72" t="s">
        <v>763</v>
      </c>
      <c r="AL378" s="72" t="s">
        <v>763</v>
      </c>
      <c r="AM378" s="68" t="s">
        <v>763</v>
      </c>
      <c r="AN378" s="68" t="s">
        <v>763</v>
      </c>
      <c r="AO378" s="68" t="s">
        <v>763</v>
      </c>
      <c r="AP378" s="68" t="s">
        <v>763</v>
      </c>
      <c r="AQ378" s="68" t="s">
        <v>763</v>
      </c>
      <c r="AR378" s="68" t="s">
        <v>763</v>
      </c>
    </row>
    <row r="379" spans="1:44" x14ac:dyDescent="0.2">
      <c r="A379" t="s">
        <v>756</v>
      </c>
      <c r="B379" t="s">
        <v>399</v>
      </c>
      <c r="C379" t="s">
        <v>757</v>
      </c>
      <c r="E379" s="167">
        <v>43340</v>
      </c>
      <c r="F379" t="s">
        <v>653</v>
      </c>
      <c r="G379" t="s">
        <v>819</v>
      </c>
      <c r="H379">
        <v>1</v>
      </c>
      <c r="I379" t="s">
        <v>760</v>
      </c>
      <c r="J379" s="326">
        <v>0.33333333333333331</v>
      </c>
      <c r="K379">
        <v>2</v>
      </c>
      <c r="L379">
        <v>1</v>
      </c>
      <c r="M379" t="s">
        <v>773</v>
      </c>
      <c r="N379" t="s">
        <v>774</v>
      </c>
      <c r="O379" s="68">
        <v>22.2</v>
      </c>
      <c r="P379" s="68">
        <v>8.69</v>
      </c>
      <c r="Q379" s="68">
        <v>1.1599999999999999</v>
      </c>
      <c r="R379" s="68">
        <v>1.1599999999999999</v>
      </c>
      <c r="S379" s="68">
        <f t="shared" si="75"/>
        <v>1.1599999999999999</v>
      </c>
      <c r="T379" s="68">
        <v>1.1599999999999999</v>
      </c>
      <c r="U379" s="76">
        <f t="shared" si="76"/>
        <v>1</v>
      </c>
      <c r="V379" s="68">
        <v>0.15</v>
      </c>
      <c r="W379" s="77">
        <v>0.28472222222222221</v>
      </c>
      <c r="X379" s="68">
        <v>25.4</v>
      </c>
      <c r="Y379" s="68">
        <v>7.46</v>
      </c>
      <c r="Z379" s="320">
        <v>6.2931118932563459</v>
      </c>
      <c r="AA379" s="321">
        <v>0.9</v>
      </c>
      <c r="AB379" s="216">
        <v>30</v>
      </c>
      <c r="AC379" s="216">
        <v>46.4</v>
      </c>
      <c r="AD379" s="68" t="s">
        <v>763</v>
      </c>
      <c r="AE379" s="68" t="s">
        <v>763</v>
      </c>
      <c r="AF379" s="68" t="s">
        <v>763</v>
      </c>
      <c r="AG379" s="68" t="s">
        <v>763</v>
      </c>
      <c r="AH379" s="68" t="s">
        <v>763</v>
      </c>
      <c r="AI379" s="68" t="s">
        <v>763</v>
      </c>
      <c r="AJ379" s="72" t="s">
        <v>763</v>
      </c>
      <c r="AK379" s="72" t="s">
        <v>763</v>
      </c>
      <c r="AL379" s="72" t="s">
        <v>763</v>
      </c>
      <c r="AM379" s="68" t="s">
        <v>763</v>
      </c>
      <c r="AN379" s="68" t="s">
        <v>763</v>
      </c>
      <c r="AO379" s="68" t="s">
        <v>763</v>
      </c>
      <c r="AP379" s="68" t="s">
        <v>763</v>
      </c>
      <c r="AQ379" s="68" t="s">
        <v>763</v>
      </c>
      <c r="AR379" s="68" t="s">
        <v>763</v>
      </c>
    </row>
    <row r="380" spans="1:44" x14ac:dyDescent="0.2">
      <c r="A380" t="s">
        <v>756</v>
      </c>
      <c r="B380" t="s">
        <v>399</v>
      </c>
      <c r="C380" t="s">
        <v>764</v>
      </c>
      <c r="E380" s="167">
        <v>43340</v>
      </c>
      <c r="F380" t="s">
        <v>653</v>
      </c>
      <c r="G380" t="s">
        <v>819</v>
      </c>
      <c r="H380">
        <v>1</v>
      </c>
      <c r="I380" t="s">
        <v>760</v>
      </c>
      <c r="J380" s="326">
        <v>0.33333333333333331</v>
      </c>
      <c r="K380">
        <v>2</v>
      </c>
      <c r="L380">
        <v>1</v>
      </c>
      <c r="M380" t="s">
        <v>773</v>
      </c>
      <c r="N380" t="s">
        <v>774</v>
      </c>
      <c r="O380" s="68">
        <v>22.2</v>
      </c>
      <c r="P380" s="68">
        <v>8.69</v>
      </c>
      <c r="Q380" s="68">
        <v>1.1599999999999999</v>
      </c>
      <c r="R380" s="68">
        <v>1.1599999999999999</v>
      </c>
      <c r="S380" s="68">
        <f t="shared" si="75"/>
        <v>1.1599999999999999</v>
      </c>
      <c r="T380" s="68">
        <v>1.1599999999999999</v>
      </c>
      <c r="U380" s="76">
        <f t="shared" si="76"/>
        <v>1</v>
      </c>
      <c r="V380" s="68">
        <v>0.57999999999999996</v>
      </c>
      <c r="W380" s="77">
        <v>0.28611111111111115</v>
      </c>
      <c r="X380" s="68">
        <v>25.4</v>
      </c>
      <c r="Y380" s="68">
        <v>6.88</v>
      </c>
      <c r="Z380" s="320">
        <v>5.8104203689272271</v>
      </c>
      <c r="AA380" s="321">
        <v>0.83799999999999997</v>
      </c>
      <c r="AB380" s="216">
        <v>29.8</v>
      </c>
      <c r="AC380" s="216">
        <v>46</v>
      </c>
      <c r="AD380" s="72">
        <v>0.71925574766238054</v>
      </c>
      <c r="AE380" s="72">
        <v>0.89608512874408808</v>
      </c>
      <c r="AF380" s="72">
        <v>9.2820372398685652E-2</v>
      </c>
      <c r="AG380" s="75">
        <f>AE380+AF380</f>
        <v>0.98890550114277376</v>
      </c>
      <c r="AH380" s="75">
        <f>AI380-AG380</f>
        <v>29.637803682530695</v>
      </c>
      <c r="AI380" s="75">
        <v>30.626709183673469</v>
      </c>
      <c r="AJ380" s="72">
        <v>70.438091522868589</v>
      </c>
      <c r="AK380" s="72">
        <v>11.846150049100967</v>
      </c>
      <c r="AL380" s="72">
        <v>5.9460745669192594</v>
      </c>
      <c r="AM380" s="322">
        <f>AK380+AH380</f>
        <v>41.483953731631658</v>
      </c>
      <c r="AN380" s="322">
        <f>AH380+AF380+AE380+AK380</f>
        <v>42.472859232774432</v>
      </c>
      <c r="AO380" s="72">
        <v>6.1177215189873433</v>
      </c>
      <c r="AP380" s="72">
        <v>6.1354251476793209</v>
      </c>
      <c r="AQ380" s="72">
        <v>0.49927758847692005</v>
      </c>
      <c r="AR380" s="72">
        <f>AO380+AP380</f>
        <v>12.253146666666664</v>
      </c>
    </row>
    <row r="381" spans="1:44" x14ac:dyDescent="0.2">
      <c r="A381" t="s">
        <v>756</v>
      </c>
      <c r="B381" t="s">
        <v>399</v>
      </c>
      <c r="C381" t="s">
        <v>765</v>
      </c>
      <c r="E381" s="167">
        <v>43340</v>
      </c>
      <c r="F381" t="s">
        <v>653</v>
      </c>
      <c r="G381" t="s">
        <v>819</v>
      </c>
      <c r="H381">
        <v>1</v>
      </c>
      <c r="I381" t="s">
        <v>760</v>
      </c>
      <c r="J381" s="326">
        <v>0.33333333333333331</v>
      </c>
      <c r="K381">
        <v>2</v>
      </c>
      <c r="L381">
        <v>1</v>
      </c>
      <c r="M381" t="s">
        <v>773</v>
      </c>
      <c r="N381" t="s">
        <v>774</v>
      </c>
      <c r="O381" s="68">
        <v>22.2</v>
      </c>
      <c r="P381" s="68">
        <v>8.69</v>
      </c>
      <c r="Q381" s="68">
        <v>1.1599999999999999</v>
      </c>
      <c r="R381" s="68">
        <v>1.1599999999999999</v>
      </c>
      <c r="S381" s="68">
        <f t="shared" si="75"/>
        <v>1.1599999999999999</v>
      </c>
      <c r="T381" s="68">
        <v>1.1599999999999999</v>
      </c>
      <c r="U381" s="76">
        <f t="shared" si="76"/>
        <v>1</v>
      </c>
      <c r="V381" s="68">
        <v>0.66</v>
      </c>
      <c r="W381" s="77">
        <v>0.28750000000000003</v>
      </c>
      <c r="X381" s="68">
        <v>25.4</v>
      </c>
      <c r="Y381" s="68">
        <v>7.01</v>
      </c>
      <c r="Z381" s="320">
        <v>5.9067984878339974</v>
      </c>
      <c r="AA381" s="321">
        <v>0.86399999999999999</v>
      </c>
      <c r="AB381" s="216">
        <v>30.2</v>
      </c>
      <c r="AC381" s="216">
        <v>46.6</v>
      </c>
      <c r="AD381" s="68" t="s">
        <v>763</v>
      </c>
      <c r="AE381" s="68" t="s">
        <v>763</v>
      </c>
      <c r="AF381" s="68" t="s">
        <v>763</v>
      </c>
      <c r="AG381" s="68" t="s">
        <v>763</v>
      </c>
      <c r="AH381" s="68" t="s">
        <v>763</v>
      </c>
      <c r="AI381" s="68" t="s">
        <v>763</v>
      </c>
      <c r="AJ381" s="72" t="s">
        <v>763</v>
      </c>
      <c r="AK381" s="72" t="s">
        <v>763</v>
      </c>
      <c r="AL381" s="72" t="s">
        <v>763</v>
      </c>
      <c r="AM381" s="68" t="s">
        <v>763</v>
      </c>
      <c r="AN381" s="68" t="s">
        <v>763</v>
      </c>
      <c r="AO381" s="68" t="s">
        <v>763</v>
      </c>
      <c r="AP381" s="68" t="s">
        <v>763</v>
      </c>
      <c r="AQ381" s="68" t="s">
        <v>763</v>
      </c>
      <c r="AR381" s="68" t="s">
        <v>763</v>
      </c>
    </row>
    <row r="382" spans="1:44" x14ac:dyDescent="0.2">
      <c r="A382" t="s">
        <v>756</v>
      </c>
      <c r="B382" t="s">
        <v>656</v>
      </c>
      <c r="C382" t="s">
        <v>764</v>
      </c>
      <c r="E382" s="167">
        <v>43340</v>
      </c>
      <c r="F382" t="s">
        <v>793</v>
      </c>
      <c r="G382" t="s">
        <v>852</v>
      </c>
      <c r="H382" t="s">
        <v>761</v>
      </c>
      <c r="I382" t="s">
        <v>761</v>
      </c>
      <c r="J382" t="s">
        <v>761</v>
      </c>
      <c r="K382" t="s">
        <v>761</v>
      </c>
      <c r="L382" t="s">
        <v>761</v>
      </c>
      <c r="M382" t="s">
        <v>761</v>
      </c>
      <c r="N382" t="s">
        <v>774</v>
      </c>
      <c r="O382" s="68" t="s">
        <v>761</v>
      </c>
      <c r="P382" s="68" t="s">
        <v>761</v>
      </c>
      <c r="Q382" s="68" t="s">
        <v>761</v>
      </c>
      <c r="R382" s="68" t="s">
        <v>761</v>
      </c>
      <c r="S382" s="68" t="s">
        <v>761</v>
      </c>
      <c r="T382" s="68" t="s">
        <v>761</v>
      </c>
      <c r="U382" s="68" t="s">
        <v>761</v>
      </c>
      <c r="V382" s="68">
        <v>0.15</v>
      </c>
      <c r="W382" s="77">
        <v>0.40972222222222227</v>
      </c>
      <c r="X382" s="68" t="s">
        <v>761</v>
      </c>
      <c r="Y382" s="68" t="s">
        <v>761</v>
      </c>
      <c r="Z382" s="321" t="s">
        <v>761</v>
      </c>
      <c r="AA382" s="321" t="s">
        <v>761</v>
      </c>
      <c r="AB382" s="216">
        <v>0.2</v>
      </c>
      <c r="AC382" s="216">
        <v>0.42799999999999999</v>
      </c>
      <c r="AD382" s="72">
        <v>0.8241982223236729</v>
      </c>
      <c r="AE382" s="72">
        <v>0.8960851287440883</v>
      </c>
      <c r="AF382" s="72">
        <v>0.62097480832420604</v>
      </c>
      <c r="AG382" s="75">
        <f>AE382+AF382</f>
        <v>1.5170599370682942</v>
      </c>
      <c r="AH382" s="75">
        <f t="shared" ref="AH382:AH384" si="77">AI382-AG382</f>
        <v>32.744853328237824</v>
      </c>
      <c r="AI382" s="75">
        <v>34.26191326530612</v>
      </c>
      <c r="AJ382" s="72">
        <v>104.59122513130163</v>
      </c>
      <c r="AK382" s="72">
        <v>10.144704118267969</v>
      </c>
      <c r="AL382" s="72">
        <v>10.309933529057796</v>
      </c>
      <c r="AM382" s="322">
        <f>AK382+AH382</f>
        <v>42.88955744650579</v>
      </c>
      <c r="AN382" s="322">
        <f>AH382+AF382+AE382+AK382</f>
        <v>44.406617383574087</v>
      </c>
      <c r="AO382" s="72">
        <v>2.2295696202531645</v>
      </c>
      <c r="AP382" s="72">
        <v>6.7944170464135007</v>
      </c>
      <c r="AQ382" s="72">
        <v>0.24707146659346033</v>
      </c>
      <c r="AR382" s="72">
        <f t="shared" ref="AR382:AR384" si="78">AO382+AP382</f>
        <v>9.0239866666666657</v>
      </c>
    </row>
    <row r="383" spans="1:44" x14ac:dyDescent="0.2">
      <c r="A383" t="s">
        <v>756</v>
      </c>
      <c r="B383" t="s">
        <v>659</v>
      </c>
      <c r="C383" t="s">
        <v>764</v>
      </c>
      <c r="E383" s="167">
        <v>43340</v>
      </c>
      <c r="F383" t="s">
        <v>793</v>
      </c>
      <c r="G383" t="s">
        <v>852</v>
      </c>
      <c r="H383" t="s">
        <v>761</v>
      </c>
      <c r="I383" t="s">
        <v>761</v>
      </c>
      <c r="J383" t="s">
        <v>761</v>
      </c>
      <c r="K383" t="s">
        <v>761</v>
      </c>
      <c r="L383" t="s">
        <v>761</v>
      </c>
      <c r="M383" t="s">
        <v>761</v>
      </c>
      <c r="N383" t="s">
        <v>774</v>
      </c>
      <c r="O383" s="68" t="s">
        <v>761</v>
      </c>
      <c r="P383" s="68" t="s">
        <v>761</v>
      </c>
      <c r="Q383" s="68" t="s">
        <v>761</v>
      </c>
      <c r="R383" s="68" t="s">
        <v>761</v>
      </c>
      <c r="S383" s="68" t="s">
        <v>761</v>
      </c>
      <c r="T383" s="68" t="s">
        <v>761</v>
      </c>
      <c r="U383" s="68" t="s">
        <v>761</v>
      </c>
      <c r="V383" s="68">
        <v>0.15</v>
      </c>
      <c r="W383" s="77">
        <v>0.38750000000000001</v>
      </c>
      <c r="X383" s="68" t="s">
        <v>761</v>
      </c>
      <c r="Y383" s="68" t="s">
        <v>761</v>
      </c>
      <c r="Z383" s="321" t="s">
        <v>761</v>
      </c>
      <c r="AA383" s="321" t="s">
        <v>761</v>
      </c>
      <c r="AB383" s="216">
        <v>0.1</v>
      </c>
      <c r="AC383" s="216">
        <v>0.113</v>
      </c>
      <c r="AD383" s="72">
        <v>0.50937079833979615</v>
      </c>
      <c r="AE383" s="72">
        <v>1.3938518129269573</v>
      </c>
      <c r="AF383" s="72">
        <v>21.785323110624315</v>
      </c>
      <c r="AG383" s="75">
        <f>AE383+AF383</f>
        <v>23.179174923551273</v>
      </c>
      <c r="AH383" s="75">
        <f t="shared" si="77"/>
        <v>8.6592689539997494</v>
      </c>
      <c r="AI383" s="75">
        <v>31.838443877551022</v>
      </c>
      <c r="AJ383" s="72">
        <v>59.009238583625269</v>
      </c>
      <c r="AK383" s="72">
        <v>3.6094184716632993</v>
      </c>
      <c r="AL383" s="72">
        <v>16.34868304877725</v>
      </c>
      <c r="AM383" s="322">
        <f>AK383+AH383</f>
        <v>12.26868742566305</v>
      </c>
      <c r="AN383" s="322">
        <f>AH383+AF383+AE383+AK383</f>
        <v>35.447862349214319</v>
      </c>
      <c r="AO383" s="72">
        <v>1.1147848101265823</v>
      </c>
      <c r="AP383" s="72">
        <v>3.9497218565400849</v>
      </c>
      <c r="AQ383" s="72">
        <v>0.22011715720779296</v>
      </c>
      <c r="AR383" s="72">
        <f t="shared" si="78"/>
        <v>5.0645066666666674</v>
      </c>
    </row>
    <row r="384" spans="1:44" x14ac:dyDescent="0.2">
      <c r="A384" t="s">
        <v>756</v>
      </c>
      <c r="B384" t="s">
        <v>668</v>
      </c>
      <c r="C384" t="s">
        <v>764</v>
      </c>
      <c r="E384" s="167">
        <v>43340</v>
      </c>
      <c r="F384" t="s">
        <v>793</v>
      </c>
      <c r="G384" t="s">
        <v>852</v>
      </c>
      <c r="H384" t="s">
        <v>761</v>
      </c>
      <c r="I384" t="s">
        <v>761</v>
      </c>
      <c r="J384" t="s">
        <v>761</v>
      </c>
      <c r="K384" t="s">
        <v>761</v>
      </c>
      <c r="L384" t="s">
        <v>761</v>
      </c>
      <c r="M384" t="s">
        <v>761</v>
      </c>
      <c r="N384" t="s">
        <v>774</v>
      </c>
      <c r="O384" s="68" t="s">
        <v>761</v>
      </c>
      <c r="P384" s="68" t="s">
        <v>761</v>
      </c>
      <c r="Q384" s="68" t="s">
        <v>761</v>
      </c>
      <c r="R384" s="68" t="s">
        <v>761</v>
      </c>
      <c r="S384" s="68" t="s">
        <v>761</v>
      </c>
      <c r="T384" s="68" t="s">
        <v>761</v>
      </c>
      <c r="U384" s="68" t="s">
        <v>761</v>
      </c>
      <c r="V384" s="68">
        <v>0.15</v>
      </c>
      <c r="W384" s="77">
        <v>0.375</v>
      </c>
      <c r="X384" s="68" t="s">
        <v>761</v>
      </c>
      <c r="Y384" s="68" t="s">
        <v>761</v>
      </c>
      <c r="Z384" s="321" t="s">
        <v>761</v>
      </c>
      <c r="AA384" s="321" t="s">
        <v>761</v>
      </c>
      <c r="AB384" s="216">
        <v>28</v>
      </c>
      <c r="AC384" s="216">
        <v>43.6</v>
      </c>
      <c r="AD384" s="72">
        <v>0.92914069698496504</v>
      </c>
      <c r="AE384" s="72">
        <v>3.3434379926431945</v>
      </c>
      <c r="AF384" s="72">
        <v>0.14058100000000001</v>
      </c>
      <c r="AG384" s="75">
        <f>AE384+AF384</f>
        <v>3.4840189926431946</v>
      </c>
      <c r="AH384" s="75">
        <f t="shared" si="77"/>
        <v>49.408311007356808</v>
      </c>
      <c r="AI384" s="75">
        <v>52.892330000000001</v>
      </c>
      <c r="AJ384" s="72">
        <v>92.982843801488286</v>
      </c>
      <c r="AK384" s="72">
        <v>13.610042212108494</v>
      </c>
      <c r="AL384" s="72">
        <v>6.8319291264772062</v>
      </c>
      <c r="AM384" s="322">
        <f>AK384+AH384</f>
        <v>63.018353219465304</v>
      </c>
      <c r="AN384" s="322">
        <f>AH384+AF384+AE384+AK384</f>
        <v>66.502372212108497</v>
      </c>
      <c r="AO384" s="72">
        <v>6.3896202531645567</v>
      </c>
      <c r="AP384" s="72">
        <v>10.381486413502108</v>
      </c>
      <c r="AQ384" s="72">
        <v>0.38098978082729729</v>
      </c>
      <c r="AR384" s="72">
        <f t="shared" si="78"/>
        <v>16.771106666666665</v>
      </c>
    </row>
    <row r="385" spans="1:44" x14ac:dyDescent="0.2">
      <c r="A385" t="s">
        <v>756</v>
      </c>
      <c r="B385" t="s">
        <v>403</v>
      </c>
      <c r="C385" t="s">
        <v>757</v>
      </c>
      <c r="E385" s="167">
        <v>43340</v>
      </c>
      <c r="F385" t="s">
        <v>797</v>
      </c>
      <c r="G385" t="s">
        <v>853</v>
      </c>
      <c r="H385">
        <v>2</v>
      </c>
      <c r="I385" t="s">
        <v>760</v>
      </c>
      <c r="J385" t="s">
        <v>761</v>
      </c>
      <c r="K385">
        <v>2</v>
      </c>
      <c r="L385">
        <v>1</v>
      </c>
      <c r="M385" t="s">
        <v>854</v>
      </c>
      <c r="N385" t="s">
        <v>774</v>
      </c>
      <c r="O385" s="68">
        <v>22</v>
      </c>
      <c r="P385" s="68">
        <v>8.75</v>
      </c>
      <c r="Q385" s="68">
        <v>1.4</v>
      </c>
      <c r="R385" s="68">
        <v>1.4</v>
      </c>
      <c r="S385" s="68">
        <v>1.4</v>
      </c>
      <c r="T385" s="68">
        <v>1.4</v>
      </c>
      <c r="U385" s="70">
        <v>1</v>
      </c>
      <c r="V385" s="68">
        <v>0.15</v>
      </c>
      <c r="W385" s="77">
        <v>0.26527777777777778</v>
      </c>
      <c r="X385" s="68">
        <v>25.8</v>
      </c>
      <c r="Y385" s="68">
        <v>7.19</v>
      </c>
      <c r="Z385" s="320">
        <v>6.0957722439156159</v>
      </c>
      <c r="AA385" s="321">
        <v>0.87599999999999989</v>
      </c>
      <c r="AB385" s="216">
        <v>29.2</v>
      </c>
      <c r="AC385" s="216">
        <v>45.3</v>
      </c>
      <c r="AD385" s="68" t="s">
        <v>763</v>
      </c>
      <c r="AE385" s="68" t="s">
        <v>763</v>
      </c>
      <c r="AF385" s="68" t="s">
        <v>763</v>
      </c>
      <c r="AG385" s="68" t="s">
        <v>763</v>
      </c>
      <c r="AH385" s="68" t="s">
        <v>763</v>
      </c>
      <c r="AI385" s="68" t="s">
        <v>763</v>
      </c>
      <c r="AJ385" s="72" t="s">
        <v>763</v>
      </c>
      <c r="AK385" s="72" t="s">
        <v>763</v>
      </c>
      <c r="AL385" s="72" t="s">
        <v>763</v>
      </c>
      <c r="AM385" s="68" t="s">
        <v>763</v>
      </c>
      <c r="AN385" s="68" t="s">
        <v>763</v>
      </c>
      <c r="AO385" s="68" t="s">
        <v>763</v>
      </c>
      <c r="AP385" s="68" t="s">
        <v>763</v>
      </c>
      <c r="AQ385" s="68" t="s">
        <v>763</v>
      </c>
      <c r="AR385" s="68" t="s">
        <v>763</v>
      </c>
    </row>
    <row r="386" spans="1:44" x14ac:dyDescent="0.2">
      <c r="A386" t="s">
        <v>756</v>
      </c>
      <c r="B386" t="s">
        <v>403</v>
      </c>
      <c r="C386" t="s">
        <v>764</v>
      </c>
      <c r="E386" s="167">
        <v>43340</v>
      </c>
      <c r="F386" t="s">
        <v>797</v>
      </c>
      <c r="G386" t="s">
        <v>853</v>
      </c>
      <c r="H386">
        <v>2</v>
      </c>
      <c r="I386" t="s">
        <v>760</v>
      </c>
      <c r="J386" t="s">
        <v>761</v>
      </c>
      <c r="K386">
        <v>2</v>
      </c>
      <c r="L386">
        <v>1</v>
      </c>
      <c r="M386" t="s">
        <v>854</v>
      </c>
      <c r="N386" t="s">
        <v>774</v>
      </c>
      <c r="O386" s="68">
        <v>22</v>
      </c>
      <c r="P386" s="68">
        <v>8.75</v>
      </c>
      <c r="Q386" s="68">
        <v>1.4</v>
      </c>
      <c r="R386" s="68">
        <v>1.4</v>
      </c>
      <c r="S386" s="68">
        <v>1.4</v>
      </c>
      <c r="T386" s="68">
        <v>1.4</v>
      </c>
      <c r="U386" s="70">
        <v>1</v>
      </c>
      <c r="V386" s="68">
        <v>0.7</v>
      </c>
      <c r="W386" s="77">
        <v>0.2673611111111111</v>
      </c>
      <c r="X386" s="68">
        <v>25.7</v>
      </c>
      <c r="Y386" s="68">
        <v>6.98</v>
      </c>
      <c r="Z386" s="320">
        <v>5.9170413299915001</v>
      </c>
      <c r="AA386" s="321">
        <v>0.84499999999999997</v>
      </c>
      <c r="AB386" s="216">
        <v>29.2</v>
      </c>
      <c r="AC386" s="216">
        <v>45.2</v>
      </c>
      <c r="AD386" s="72">
        <v>0.50937079833979615</v>
      </c>
      <c r="AE386" s="72">
        <v>6.6828542865320699</v>
      </c>
      <c r="AF386" s="72">
        <v>0.20109529025191678</v>
      </c>
      <c r="AG386" s="75">
        <f>AE386+AF386</f>
        <v>6.8839495767839871</v>
      </c>
      <c r="AH386" s="75">
        <f>AI386-AG386</f>
        <v>27.680897361991523</v>
      </c>
      <c r="AI386" s="75">
        <v>34.56484693877551</v>
      </c>
      <c r="AJ386" s="72">
        <v>69.912128956071612</v>
      </c>
      <c r="AK386" s="72">
        <v>10.398066022129051</v>
      </c>
      <c r="AL386" s="72">
        <v>6.7235704031197132</v>
      </c>
      <c r="AM386" s="322">
        <f>AK386+AH386</f>
        <v>38.07896338412057</v>
      </c>
      <c r="AN386" s="322">
        <f>AH386+AF386+AE386+AK386</f>
        <v>44.962912960904561</v>
      </c>
      <c r="AO386" s="72">
        <v>4.277873417721521</v>
      </c>
      <c r="AP386" s="72">
        <v>7.5098732489451443</v>
      </c>
      <c r="AQ386" s="72">
        <v>0.36290849631324973</v>
      </c>
      <c r="AR386" s="72">
        <f>AO386+AP386</f>
        <v>11.787746666666665</v>
      </c>
    </row>
    <row r="387" spans="1:44" x14ac:dyDescent="0.2">
      <c r="A387" t="s">
        <v>756</v>
      </c>
      <c r="B387" t="s">
        <v>403</v>
      </c>
      <c r="C387" t="s">
        <v>765</v>
      </c>
      <c r="E387" s="167">
        <v>43340</v>
      </c>
      <c r="F387" t="s">
        <v>797</v>
      </c>
      <c r="G387" t="s">
        <v>853</v>
      </c>
      <c r="H387">
        <v>2</v>
      </c>
      <c r="I387" t="s">
        <v>760</v>
      </c>
      <c r="J387" t="s">
        <v>761</v>
      </c>
      <c r="K387">
        <v>2</v>
      </c>
      <c r="L387">
        <v>1</v>
      </c>
      <c r="M387" t="s">
        <v>854</v>
      </c>
      <c r="N387" t="s">
        <v>774</v>
      </c>
      <c r="O387" s="68">
        <v>22</v>
      </c>
      <c r="P387" s="68">
        <v>8.75</v>
      </c>
      <c r="Q387" s="68">
        <v>1.4</v>
      </c>
      <c r="R387" s="68">
        <v>1.4</v>
      </c>
      <c r="S387" s="68">
        <v>1.4</v>
      </c>
      <c r="T387" s="68">
        <v>1.4</v>
      </c>
      <c r="U387" s="70">
        <v>1</v>
      </c>
      <c r="V387" s="68">
        <v>1.1000000000000001</v>
      </c>
      <c r="W387" s="77">
        <v>0.27083333333333331</v>
      </c>
      <c r="X387" s="68">
        <v>25.7</v>
      </c>
      <c r="Y387" s="68">
        <v>6.89</v>
      </c>
      <c r="Z387" s="320">
        <v>5.8374433654467026</v>
      </c>
      <c r="AA387" s="321">
        <v>0.84499999999999997</v>
      </c>
      <c r="AB387" s="216">
        <v>29.3</v>
      </c>
      <c r="AC387" s="216">
        <v>45.4</v>
      </c>
      <c r="AD387" s="68" t="s">
        <v>763</v>
      </c>
      <c r="AE387" s="68" t="s">
        <v>763</v>
      </c>
      <c r="AF387" s="68" t="s">
        <v>763</v>
      </c>
      <c r="AG387" s="68" t="s">
        <v>763</v>
      </c>
      <c r="AH387" s="68" t="s">
        <v>763</v>
      </c>
      <c r="AI387" s="68" t="s">
        <v>763</v>
      </c>
      <c r="AJ387" s="72" t="s">
        <v>763</v>
      </c>
      <c r="AK387" s="72" t="s">
        <v>763</v>
      </c>
      <c r="AL387" s="72" t="s">
        <v>763</v>
      </c>
      <c r="AM387" s="68" t="s">
        <v>763</v>
      </c>
      <c r="AN387" s="68" t="s">
        <v>763</v>
      </c>
      <c r="AO387" s="68" t="s">
        <v>763</v>
      </c>
      <c r="AP387" s="68" t="s">
        <v>763</v>
      </c>
      <c r="AQ387" s="68" t="s">
        <v>763</v>
      </c>
      <c r="AR387" s="68" t="s">
        <v>763</v>
      </c>
    </row>
    <row r="388" spans="1:44" x14ac:dyDescent="0.2">
      <c r="A388" t="s">
        <v>756</v>
      </c>
      <c r="B388" t="s">
        <v>404</v>
      </c>
      <c r="C388" t="s">
        <v>757</v>
      </c>
      <c r="E388" s="167">
        <v>43340</v>
      </c>
      <c r="F388" t="s">
        <v>797</v>
      </c>
      <c r="G388" t="s">
        <v>853</v>
      </c>
      <c r="H388">
        <v>2</v>
      </c>
      <c r="I388" t="s">
        <v>760</v>
      </c>
      <c r="J388" t="s">
        <v>761</v>
      </c>
      <c r="K388">
        <v>1</v>
      </c>
      <c r="L388">
        <v>1</v>
      </c>
      <c r="M388" t="s">
        <v>773</v>
      </c>
      <c r="N388" t="s">
        <v>774</v>
      </c>
      <c r="O388" s="68" t="s">
        <v>761</v>
      </c>
      <c r="P388" s="68" t="s">
        <v>761</v>
      </c>
      <c r="Q388" s="68" t="s">
        <v>761</v>
      </c>
      <c r="R388" s="68" t="s">
        <v>761</v>
      </c>
      <c r="S388" s="68" t="s">
        <v>761</v>
      </c>
      <c r="T388" s="68">
        <v>2</v>
      </c>
      <c r="U388" s="68" t="s">
        <v>761</v>
      </c>
      <c r="V388" s="68">
        <v>0.15</v>
      </c>
      <c r="W388" s="77">
        <v>0.29305555555555557</v>
      </c>
      <c r="X388" s="68">
        <v>25</v>
      </c>
      <c r="Y388" s="68">
        <v>7.49</v>
      </c>
      <c r="Z388" s="320">
        <v>6.4276654770576709</v>
      </c>
      <c r="AA388" s="321">
        <v>0.90500000000000003</v>
      </c>
      <c r="AB388" s="216">
        <v>26.9</v>
      </c>
      <c r="AC388" s="216">
        <v>42.1</v>
      </c>
      <c r="AD388" s="68" t="s">
        <v>763</v>
      </c>
      <c r="AE388" s="68" t="s">
        <v>763</v>
      </c>
      <c r="AF388" s="68" t="s">
        <v>763</v>
      </c>
      <c r="AG388" s="68" t="s">
        <v>763</v>
      </c>
      <c r="AH388" s="68" t="s">
        <v>763</v>
      </c>
      <c r="AI388" s="68" t="s">
        <v>763</v>
      </c>
      <c r="AJ388" s="72" t="s">
        <v>763</v>
      </c>
      <c r="AK388" s="72" t="s">
        <v>763</v>
      </c>
      <c r="AL388" s="72" t="s">
        <v>763</v>
      </c>
      <c r="AM388" s="68" t="s">
        <v>763</v>
      </c>
      <c r="AN388" s="68" t="s">
        <v>763</v>
      </c>
      <c r="AO388" s="68" t="s">
        <v>763</v>
      </c>
      <c r="AP388" s="68" t="s">
        <v>763</v>
      </c>
      <c r="AQ388" s="68" t="s">
        <v>763</v>
      </c>
      <c r="AR388" s="68" t="s">
        <v>763</v>
      </c>
    </row>
    <row r="389" spans="1:44" x14ac:dyDescent="0.2">
      <c r="A389" t="s">
        <v>756</v>
      </c>
      <c r="B389" t="s">
        <v>404</v>
      </c>
      <c r="C389" t="s">
        <v>764</v>
      </c>
      <c r="E389" s="167">
        <v>43340</v>
      </c>
      <c r="F389" t="s">
        <v>797</v>
      </c>
      <c r="G389" t="s">
        <v>853</v>
      </c>
      <c r="H389">
        <v>2</v>
      </c>
      <c r="I389" t="s">
        <v>760</v>
      </c>
      <c r="J389" t="s">
        <v>761</v>
      </c>
      <c r="K389">
        <v>1</v>
      </c>
      <c r="L389">
        <v>1</v>
      </c>
      <c r="M389" t="s">
        <v>773</v>
      </c>
      <c r="N389" t="s">
        <v>774</v>
      </c>
      <c r="O389" s="68" t="s">
        <v>761</v>
      </c>
      <c r="P389" s="68" t="s">
        <v>761</v>
      </c>
      <c r="Q389" s="68" t="s">
        <v>761</v>
      </c>
      <c r="R389" s="68" t="s">
        <v>761</v>
      </c>
      <c r="S389" s="68" t="s">
        <v>761</v>
      </c>
      <c r="T389" s="68">
        <v>2</v>
      </c>
      <c r="U389" s="68" t="s">
        <v>761</v>
      </c>
      <c r="V389" s="68">
        <v>1</v>
      </c>
      <c r="W389" s="77">
        <v>0.29375000000000001</v>
      </c>
      <c r="X389" s="68">
        <v>25.2</v>
      </c>
      <c r="Y389" s="68">
        <v>7.6</v>
      </c>
      <c r="Z389" s="320">
        <v>6.420590290455868</v>
      </c>
      <c r="AA389" s="321">
        <v>0.91700000000000004</v>
      </c>
      <c r="AB389" s="216">
        <v>29.7</v>
      </c>
      <c r="AC389" s="216">
        <v>45.9</v>
      </c>
      <c r="AD389" s="72">
        <v>0.29586082783443313</v>
      </c>
      <c r="AE389" s="72">
        <v>1.310890698896479</v>
      </c>
      <c r="AF389" s="72">
        <v>0.35564074479737134</v>
      </c>
      <c r="AG389" s="75">
        <f>AE389+AF389</f>
        <v>1.6665314436938503</v>
      </c>
      <c r="AH389" s="75">
        <f>AI389-AG389</f>
        <v>19.023953250183705</v>
      </c>
      <c r="AI389" s="75">
        <v>20.690484693877554</v>
      </c>
      <c r="AJ389" s="72">
        <v>55.375768938585672</v>
      </c>
      <c r="AK389" s="72">
        <v>7.8939271878317472</v>
      </c>
      <c r="AL389" s="72">
        <v>7.014983495660533</v>
      </c>
      <c r="AM389" s="322">
        <f>AK389+AH389</f>
        <v>26.917880438015452</v>
      </c>
      <c r="AN389" s="322">
        <f>AH389+AF389+AE389+AK389</f>
        <v>28.5844118817093</v>
      </c>
      <c r="AO389" s="72">
        <v>2.8096202531645567</v>
      </c>
      <c r="AP389" s="72">
        <v>6.6940864135021112</v>
      </c>
      <c r="AQ389" s="72">
        <v>0.29563415114852271</v>
      </c>
      <c r="AR389" s="72">
        <f>AO389+AP389</f>
        <v>9.5037066666666679</v>
      </c>
    </row>
    <row r="390" spans="1:44" x14ac:dyDescent="0.2">
      <c r="A390" t="s">
        <v>756</v>
      </c>
      <c r="B390" t="s">
        <v>404</v>
      </c>
      <c r="C390" t="s">
        <v>765</v>
      </c>
      <c r="E390" s="167">
        <v>43340</v>
      </c>
      <c r="F390" t="s">
        <v>797</v>
      </c>
      <c r="G390" t="s">
        <v>853</v>
      </c>
      <c r="H390">
        <v>2</v>
      </c>
      <c r="I390" t="s">
        <v>760</v>
      </c>
      <c r="J390" t="s">
        <v>761</v>
      </c>
      <c r="K390">
        <v>1</v>
      </c>
      <c r="L390">
        <v>1</v>
      </c>
      <c r="M390" t="s">
        <v>773</v>
      </c>
      <c r="N390" t="s">
        <v>774</v>
      </c>
      <c r="O390" s="68" t="s">
        <v>761</v>
      </c>
      <c r="P390" s="68" t="s">
        <v>761</v>
      </c>
      <c r="Q390" s="68" t="s">
        <v>761</v>
      </c>
      <c r="R390" s="68" t="s">
        <v>761</v>
      </c>
      <c r="S390" s="68" t="s">
        <v>761</v>
      </c>
      <c r="T390" s="68">
        <v>2</v>
      </c>
      <c r="U390" s="68" t="s">
        <v>761</v>
      </c>
      <c r="V390" s="68">
        <v>1.7</v>
      </c>
      <c r="W390" s="77">
        <v>0.2951388888888889</v>
      </c>
      <c r="X390" s="68">
        <v>25.2</v>
      </c>
      <c r="Y390" s="68">
        <v>7.1</v>
      </c>
      <c r="Z390" s="320">
        <v>5.9811781825242365</v>
      </c>
      <c r="AA390" s="321">
        <v>0.85799999999999998</v>
      </c>
      <c r="AB390" s="216">
        <v>30.2</v>
      </c>
      <c r="AC390" s="216">
        <v>46.6</v>
      </c>
      <c r="AD390" s="68" t="s">
        <v>763</v>
      </c>
      <c r="AE390" s="68" t="s">
        <v>763</v>
      </c>
      <c r="AF390" s="68" t="s">
        <v>763</v>
      </c>
      <c r="AG390" s="68" t="s">
        <v>763</v>
      </c>
      <c r="AH390" s="68" t="s">
        <v>763</v>
      </c>
      <c r="AI390" s="68" t="s">
        <v>763</v>
      </c>
      <c r="AJ390" s="72" t="s">
        <v>763</v>
      </c>
      <c r="AK390" s="72" t="s">
        <v>763</v>
      </c>
      <c r="AL390" s="72" t="s">
        <v>763</v>
      </c>
      <c r="AM390" s="68" t="s">
        <v>763</v>
      </c>
      <c r="AN390" s="68" t="s">
        <v>763</v>
      </c>
      <c r="AO390" s="68" t="s">
        <v>763</v>
      </c>
      <c r="AP390" s="68" t="s">
        <v>763</v>
      </c>
      <c r="AQ390" s="68" t="s">
        <v>763</v>
      </c>
      <c r="AR390" s="68" t="s">
        <v>763</v>
      </c>
    </row>
    <row r="391" spans="1:44" x14ac:dyDescent="0.2">
      <c r="A391" t="s">
        <v>756</v>
      </c>
      <c r="B391" t="s">
        <v>405</v>
      </c>
      <c r="C391" t="s">
        <v>757</v>
      </c>
      <c r="D391" t="s">
        <v>781</v>
      </c>
      <c r="E391" s="167">
        <v>43340</v>
      </c>
      <c r="F391" t="s">
        <v>797</v>
      </c>
      <c r="G391" t="s">
        <v>853</v>
      </c>
      <c r="H391">
        <v>3</v>
      </c>
      <c r="I391" t="s">
        <v>760</v>
      </c>
      <c r="J391" t="s">
        <v>761</v>
      </c>
      <c r="K391">
        <v>1</v>
      </c>
      <c r="L391">
        <v>1</v>
      </c>
      <c r="M391" t="s">
        <v>773</v>
      </c>
      <c r="N391" t="s">
        <v>803</v>
      </c>
      <c r="O391" s="68" t="s">
        <v>761</v>
      </c>
      <c r="P391" s="68" t="s">
        <v>761</v>
      </c>
      <c r="Q391" s="68" t="s">
        <v>761</v>
      </c>
      <c r="R391" s="68" t="s">
        <v>761</v>
      </c>
      <c r="S391" s="68" t="s">
        <v>761</v>
      </c>
      <c r="T391" s="68">
        <v>2.1</v>
      </c>
      <c r="U391" s="68" t="s">
        <v>761</v>
      </c>
      <c r="V391" s="68">
        <v>0.15</v>
      </c>
      <c r="W391" s="77">
        <v>0.31319444444444444</v>
      </c>
      <c r="X391" s="68">
        <v>24.8</v>
      </c>
      <c r="Y391" s="68">
        <v>7.08</v>
      </c>
      <c r="Z391" s="320">
        <v>5.9444596651175425</v>
      </c>
      <c r="AA391" s="321">
        <v>0.85299999999999998</v>
      </c>
      <c r="AB391" s="216">
        <v>30.7</v>
      </c>
      <c r="AC391" s="216">
        <v>47.3</v>
      </c>
      <c r="AD391" s="68" t="s">
        <v>763</v>
      </c>
      <c r="AE391" s="68" t="s">
        <v>763</v>
      </c>
      <c r="AF391" s="68" t="s">
        <v>763</v>
      </c>
      <c r="AG391" s="68" t="s">
        <v>763</v>
      </c>
      <c r="AH391" s="68" t="s">
        <v>763</v>
      </c>
      <c r="AI391" s="68" t="s">
        <v>763</v>
      </c>
      <c r="AJ391" s="72" t="s">
        <v>763</v>
      </c>
      <c r="AK391" s="72" t="s">
        <v>763</v>
      </c>
      <c r="AL391" s="72" t="s">
        <v>763</v>
      </c>
      <c r="AM391" s="68" t="s">
        <v>763</v>
      </c>
      <c r="AN391" s="68" t="s">
        <v>763</v>
      </c>
      <c r="AO391" s="68" t="s">
        <v>763</v>
      </c>
      <c r="AP391" s="68" t="s">
        <v>763</v>
      </c>
      <c r="AQ391" s="68" t="s">
        <v>763</v>
      </c>
      <c r="AR391" s="68" t="s">
        <v>763</v>
      </c>
    </row>
    <row r="392" spans="1:44" x14ac:dyDescent="0.2">
      <c r="A392" t="s">
        <v>756</v>
      </c>
      <c r="B392" t="s">
        <v>405</v>
      </c>
      <c r="C392" t="s">
        <v>757</v>
      </c>
      <c r="D392" t="s">
        <v>785</v>
      </c>
      <c r="E392" s="167">
        <v>43340</v>
      </c>
      <c r="F392" t="s">
        <v>797</v>
      </c>
      <c r="G392" t="s">
        <v>853</v>
      </c>
      <c r="H392">
        <v>3</v>
      </c>
      <c r="I392" t="s">
        <v>760</v>
      </c>
      <c r="J392" t="s">
        <v>761</v>
      </c>
      <c r="K392">
        <v>1</v>
      </c>
      <c r="L392">
        <v>1</v>
      </c>
      <c r="M392" t="s">
        <v>773</v>
      </c>
      <c r="N392" t="s">
        <v>803</v>
      </c>
      <c r="O392" s="68" t="s">
        <v>761</v>
      </c>
      <c r="P392" s="68" t="s">
        <v>761</v>
      </c>
      <c r="Q392" s="68" t="s">
        <v>761</v>
      </c>
      <c r="R392" s="68" t="s">
        <v>761</v>
      </c>
      <c r="S392" s="68" t="s">
        <v>761</v>
      </c>
      <c r="T392" s="68">
        <v>2.1</v>
      </c>
      <c r="U392" s="68" t="s">
        <v>761</v>
      </c>
      <c r="V392" s="68">
        <v>0.15</v>
      </c>
      <c r="W392" s="77">
        <v>0.31319444444444444</v>
      </c>
      <c r="X392" s="68">
        <v>24.8</v>
      </c>
      <c r="Y392" s="68">
        <v>7.08</v>
      </c>
      <c r="Z392" s="320">
        <v>5.9512334002393903</v>
      </c>
      <c r="AA392" s="321">
        <v>0.85299999999999998</v>
      </c>
      <c r="AB392" s="216">
        <v>30.5</v>
      </c>
      <c r="AC392" s="216">
        <v>47.1</v>
      </c>
      <c r="AD392" s="68" t="s">
        <v>763</v>
      </c>
      <c r="AE392" s="68" t="s">
        <v>763</v>
      </c>
      <c r="AF392" s="68" t="s">
        <v>763</v>
      </c>
      <c r="AG392" s="68" t="s">
        <v>763</v>
      </c>
      <c r="AH392" s="68" t="s">
        <v>763</v>
      </c>
      <c r="AI392" s="68" t="s">
        <v>763</v>
      </c>
      <c r="AJ392" s="72" t="s">
        <v>763</v>
      </c>
      <c r="AK392" s="72" t="s">
        <v>763</v>
      </c>
      <c r="AL392" s="72" t="s">
        <v>763</v>
      </c>
      <c r="AM392" s="68" t="s">
        <v>763</v>
      </c>
      <c r="AN392" s="68" t="s">
        <v>763</v>
      </c>
      <c r="AO392" s="68" t="s">
        <v>763</v>
      </c>
      <c r="AP392" s="68" t="s">
        <v>763</v>
      </c>
      <c r="AQ392" s="68" t="s">
        <v>763</v>
      </c>
      <c r="AR392" s="68" t="s">
        <v>763</v>
      </c>
    </row>
    <row r="393" spans="1:44" x14ac:dyDescent="0.2">
      <c r="A393" t="s">
        <v>756</v>
      </c>
      <c r="B393" t="s">
        <v>405</v>
      </c>
      <c r="C393" t="s">
        <v>764</v>
      </c>
      <c r="D393" t="s">
        <v>781</v>
      </c>
      <c r="E393" s="167">
        <v>43340</v>
      </c>
      <c r="F393" t="s">
        <v>797</v>
      </c>
      <c r="G393" t="s">
        <v>853</v>
      </c>
      <c r="H393">
        <v>3</v>
      </c>
      <c r="I393" t="s">
        <v>760</v>
      </c>
      <c r="J393" t="s">
        <v>761</v>
      </c>
      <c r="K393">
        <v>1</v>
      </c>
      <c r="L393">
        <v>1</v>
      </c>
      <c r="M393" t="s">
        <v>773</v>
      </c>
      <c r="N393" t="s">
        <v>803</v>
      </c>
      <c r="O393" s="68" t="s">
        <v>761</v>
      </c>
      <c r="P393" s="68" t="s">
        <v>761</v>
      </c>
      <c r="Q393" s="68" t="s">
        <v>761</v>
      </c>
      <c r="R393" s="68" t="s">
        <v>761</v>
      </c>
      <c r="S393" s="68" t="s">
        <v>761</v>
      </c>
      <c r="T393" s="68">
        <v>2.1</v>
      </c>
      <c r="U393" s="68" t="s">
        <v>761</v>
      </c>
      <c r="V393" s="68">
        <v>1.05</v>
      </c>
      <c r="W393" s="77">
        <v>0.31388888888888888</v>
      </c>
      <c r="X393" s="68">
        <v>24.8</v>
      </c>
      <c r="Y393" s="68">
        <v>7.05</v>
      </c>
      <c r="Z393" s="320">
        <v>5.929391707687226</v>
      </c>
      <c r="AA393" s="321">
        <v>0.85199999999999998</v>
      </c>
      <c r="AB393" s="216">
        <v>30.4</v>
      </c>
      <c r="AC393" s="216">
        <v>46.9</v>
      </c>
      <c r="AD393" s="72">
        <v>0.39592081583683264</v>
      </c>
      <c r="AE393" s="72">
        <v>1.0205267997898053</v>
      </c>
      <c r="AF393" s="72">
        <v>0.17875136911281492</v>
      </c>
      <c r="AG393" s="75">
        <f>AE393+AF393</f>
        <v>1.1992781689026202</v>
      </c>
      <c r="AH393" s="75">
        <f t="shared" ref="AH393:AH394" si="79">AI393-AG393</f>
        <v>27.003961831097381</v>
      </c>
      <c r="AI393" s="75">
        <v>28.203240000000001</v>
      </c>
      <c r="AJ393" s="72">
        <v>48.820348729829483</v>
      </c>
      <c r="AK393" s="72">
        <v>7.1123435744634333</v>
      </c>
      <c r="AL393" s="72">
        <v>6.8641718750928833</v>
      </c>
      <c r="AM393" s="322">
        <f>AK393+AH393</f>
        <v>34.116305405560816</v>
      </c>
      <c r="AN393" s="322">
        <f>AH393+AF393+AE393+AK393</f>
        <v>35.315583574463432</v>
      </c>
      <c r="AO393" s="72">
        <v>2.1208101265822785</v>
      </c>
      <c r="AP393" s="72">
        <v>6.1298965400843892</v>
      </c>
      <c r="AQ393" s="72">
        <v>0.25704587646419114</v>
      </c>
      <c r="AR393" s="72">
        <f t="shared" ref="AR393:AR394" si="80">AO393+AP393</f>
        <v>8.2507066666666677</v>
      </c>
    </row>
    <row r="394" spans="1:44" x14ac:dyDescent="0.2">
      <c r="A394" t="s">
        <v>756</v>
      </c>
      <c r="B394" t="s">
        <v>405</v>
      </c>
      <c r="C394" t="s">
        <v>764</v>
      </c>
      <c r="D394" t="s">
        <v>785</v>
      </c>
      <c r="E394" s="167">
        <v>43340</v>
      </c>
      <c r="F394" t="s">
        <v>797</v>
      </c>
      <c r="G394" t="s">
        <v>853</v>
      </c>
      <c r="H394">
        <v>3</v>
      </c>
      <c r="I394" t="s">
        <v>760</v>
      </c>
      <c r="J394" t="s">
        <v>761</v>
      </c>
      <c r="K394">
        <v>1</v>
      </c>
      <c r="L394">
        <v>1</v>
      </c>
      <c r="M394" t="s">
        <v>773</v>
      </c>
      <c r="N394" t="s">
        <v>803</v>
      </c>
      <c r="O394" s="68" t="s">
        <v>761</v>
      </c>
      <c r="P394" s="68" t="s">
        <v>761</v>
      </c>
      <c r="Q394" s="68" t="s">
        <v>761</v>
      </c>
      <c r="R394" s="68" t="s">
        <v>761</v>
      </c>
      <c r="S394" s="68" t="s">
        <v>761</v>
      </c>
      <c r="T394" s="68">
        <v>2.1</v>
      </c>
      <c r="U394" s="68" t="s">
        <v>761</v>
      </c>
      <c r="V394" s="68">
        <v>1.05</v>
      </c>
      <c r="W394" s="77">
        <v>0.31388888888888888</v>
      </c>
      <c r="X394" s="68">
        <v>24.8</v>
      </c>
      <c r="Y394" s="68">
        <v>7.05</v>
      </c>
      <c r="Z394" s="320">
        <v>5.929391707687226</v>
      </c>
      <c r="AA394" s="321">
        <v>0.85199999999999998</v>
      </c>
      <c r="AB394" s="216">
        <v>30.4</v>
      </c>
      <c r="AC394" s="216">
        <v>47</v>
      </c>
      <c r="AD394" s="72">
        <v>0.44595080983803242</v>
      </c>
      <c r="AE394" s="72">
        <v>0.97904624277456631</v>
      </c>
      <c r="AF394" s="72">
        <v>0.15454545454545457</v>
      </c>
      <c r="AG394" s="75">
        <f>AE394+AF394</f>
        <v>1.1335916973200209</v>
      </c>
      <c r="AH394" s="75">
        <f t="shared" si="79"/>
        <v>17.860464425128956</v>
      </c>
      <c r="AI394" s="75">
        <v>18.994056122448978</v>
      </c>
      <c r="AJ394" s="72">
        <v>46.821114238568541</v>
      </c>
      <c r="AK394" s="72">
        <v>7.3064309804926371</v>
      </c>
      <c r="AL394" s="72">
        <v>6.4082059166199938</v>
      </c>
      <c r="AM394" s="322">
        <f>AK394+AH394</f>
        <v>25.166895405621595</v>
      </c>
      <c r="AN394" s="322">
        <f>AH394+AF394+AE394+AK394</f>
        <v>26.300487102941617</v>
      </c>
      <c r="AO394" s="72">
        <v>1.8035949367088606</v>
      </c>
      <c r="AP394" s="72">
        <v>7.7072717299578075</v>
      </c>
      <c r="AQ394" s="72">
        <v>0.18963518256753961</v>
      </c>
      <c r="AR394" s="72">
        <f t="shared" si="80"/>
        <v>9.5108666666666686</v>
      </c>
    </row>
    <row r="395" spans="1:44" x14ac:dyDescent="0.2">
      <c r="A395" t="s">
        <v>756</v>
      </c>
      <c r="B395" t="s">
        <v>405</v>
      </c>
      <c r="C395" t="s">
        <v>765</v>
      </c>
      <c r="D395" t="s">
        <v>781</v>
      </c>
      <c r="E395" s="167">
        <v>43340</v>
      </c>
      <c r="F395" t="s">
        <v>797</v>
      </c>
      <c r="G395" t="s">
        <v>853</v>
      </c>
      <c r="H395">
        <v>3</v>
      </c>
      <c r="I395" t="s">
        <v>760</v>
      </c>
      <c r="J395" t="s">
        <v>761</v>
      </c>
      <c r="K395">
        <v>1</v>
      </c>
      <c r="L395">
        <v>1</v>
      </c>
      <c r="M395" t="s">
        <v>773</v>
      </c>
      <c r="N395" t="s">
        <v>803</v>
      </c>
      <c r="O395" s="68" t="s">
        <v>761</v>
      </c>
      <c r="P395" s="68" t="s">
        <v>761</v>
      </c>
      <c r="Q395" s="68" t="s">
        <v>761</v>
      </c>
      <c r="R395" s="68" t="s">
        <v>761</v>
      </c>
      <c r="S395" s="68" t="s">
        <v>761</v>
      </c>
      <c r="T395" s="68">
        <v>2.1</v>
      </c>
      <c r="U395" s="68" t="s">
        <v>761</v>
      </c>
      <c r="V395" s="68">
        <v>1.8</v>
      </c>
      <c r="W395" s="77">
        <v>0.31458333333333333</v>
      </c>
      <c r="X395" s="68">
        <v>24.8</v>
      </c>
      <c r="Y395" s="68">
        <v>6.7</v>
      </c>
      <c r="Z395" s="320">
        <v>5.6254067452383527</v>
      </c>
      <c r="AA395" s="321">
        <v>0.81</v>
      </c>
      <c r="AB395" s="216">
        <v>30.7</v>
      </c>
      <c r="AC395" s="216">
        <v>47.3</v>
      </c>
      <c r="AD395" s="68" t="s">
        <v>763</v>
      </c>
      <c r="AE395" s="68" t="s">
        <v>763</v>
      </c>
      <c r="AF395" s="68" t="s">
        <v>763</v>
      </c>
      <c r="AG395" s="68" t="s">
        <v>763</v>
      </c>
      <c r="AH395" s="68" t="s">
        <v>763</v>
      </c>
      <c r="AI395" s="68" t="s">
        <v>763</v>
      </c>
      <c r="AJ395" s="72" t="s">
        <v>763</v>
      </c>
      <c r="AK395" s="72" t="s">
        <v>763</v>
      </c>
      <c r="AL395" s="72" t="s">
        <v>763</v>
      </c>
      <c r="AM395" s="68" t="s">
        <v>763</v>
      </c>
      <c r="AN395" s="68" t="s">
        <v>763</v>
      </c>
      <c r="AO395" s="68" t="s">
        <v>763</v>
      </c>
      <c r="AP395" s="68" t="s">
        <v>763</v>
      </c>
      <c r="AQ395" s="68" t="s">
        <v>763</v>
      </c>
      <c r="AR395" s="68" t="s">
        <v>763</v>
      </c>
    </row>
    <row r="396" spans="1:44" x14ac:dyDescent="0.2">
      <c r="A396" t="s">
        <v>756</v>
      </c>
      <c r="B396" t="s">
        <v>405</v>
      </c>
      <c r="C396" t="s">
        <v>765</v>
      </c>
      <c r="D396" t="s">
        <v>785</v>
      </c>
      <c r="E396" s="167">
        <v>43340</v>
      </c>
      <c r="F396" t="s">
        <v>797</v>
      </c>
      <c r="G396" t="s">
        <v>853</v>
      </c>
      <c r="H396">
        <v>3</v>
      </c>
      <c r="I396" t="s">
        <v>760</v>
      </c>
      <c r="J396" t="s">
        <v>761</v>
      </c>
      <c r="K396">
        <v>1</v>
      </c>
      <c r="L396">
        <v>1</v>
      </c>
      <c r="M396" t="s">
        <v>773</v>
      </c>
      <c r="N396" t="s">
        <v>803</v>
      </c>
      <c r="O396" s="68" t="s">
        <v>761</v>
      </c>
      <c r="P396" s="68" t="s">
        <v>761</v>
      </c>
      <c r="Q396" s="68" t="s">
        <v>761</v>
      </c>
      <c r="R396" s="68" t="s">
        <v>761</v>
      </c>
      <c r="S396" s="68" t="s">
        <v>761</v>
      </c>
      <c r="T396" s="68">
        <v>2.1</v>
      </c>
      <c r="U396" s="68" t="s">
        <v>761</v>
      </c>
      <c r="V396" s="68">
        <v>1.8</v>
      </c>
      <c r="W396" s="77">
        <v>0.31458333333333333</v>
      </c>
      <c r="X396" s="68">
        <v>24.8</v>
      </c>
      <c r="Y396" s="68">
        <v>6.7</v>
      </c>
      <c r="Z396" s="320">
        <v>5.6158051632358417</v>
      </c>
      <c r="AA396" s="321">
        <v>0.81</v>
      </c>
      <c r="AB396" s="216">
        <v>31</v>
      </c>
      <c r="AC396" s="216">
        <v>47.7</v>
      </c>
      <c r="AD396" s="68" t="s">
        <v>763</v>
      </c>
      <c r="AE396" s="68" t="s">
        <v>763</v>
      </c>
      <c r="AF396" s="68" t="s">
        <v>763</v>
      </c>
      <c r="AG396" s="68" t="s">
        <v>763</v>
      </c>
      <c r="AH396" s="68" t="s">
        <v>763</v>
      </c>
      <c r="AI396" s="68" t="s">
        <v>763</v>
      </c>
      <c r="AJ396" s="72" t="s">
        <v>763</v>
      </c>
      <c r="AK396" s="72" t="s">
        <v>763</v>
      </c>
      <c r="AL396" s="72" t="s">
        <v>763</v>
      </c>
      <c r="AM396" s="68" t="s">
        <v>763</v>
      </c>
      <c r="AN396" s="68" t="s">
        <v>763</v>
      </c>
      <c r="AO396" s="68" t="s">
        <v>763</v>
      </c>
      <c r="AP396" s="68" t="s">
        <v>763</v>
      </c>
      <c r="AQ396" s="68" t="s">
        <v>763</v>
      </c>
      <c r="AR396" s="68" t="s">
        <v>763</v>
      </c>
    </row>
    <row r="397" spans="1:44" x14ac:dyDescent="0.2">
      <c r="AM397" s="322"/>
    </row>
    <row r="399" spans="1:44" x14ac:dyDescent="0.2">
      <c r="AJ399" s="167"/>
    </row>
    <row r="400" spans="1:44" x14ac:dyDescent="0.2">
      <c r="AJ400" s="167"/>
    </row>
    <row r="401" spans="36:36" x14ac:dyDescent="0.2">
      <c r="AJ401" s="167"/>
    </row>
    <row r="402" spans="36:36" x14ac:dyDescent="0.2">
      <c r="AJ402" s="167"/>
    </row>
    <row r="403" spans="36:36" x14ac:dyDescent="0.2">
      <c r="AJ403" s="167"/>
    </row>
    <row r="404" spans="36:36" x14ac:dyDescent="0.2">
      <c r="AJ404" s="167"/>
    </row>
    <row r="405" spans="36:36" x14ac:dyDescent="0.2">
      <c r="AJ405" s="167"/>
    </row>
    <row r="406" spans="36:36" x14ac:dyDescent="0.2">
      <c r="AJ406" s="167"/>
    </row>
    <row r="407" spans="36:36" x14ac:dyDescent="0.2">
      <c r="AJ407" s="167"/>
    </row>
    <row r="408" spans="36:36" x14ac:dyDescent="0.2">
      <c r="AJ408" s="167"/>
    </row>
  </sheetData>
  <dataValidations count="1">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V254:AV256" xr:uid="{D6BDDE55-4D3B-44DE-8A7E-4F537897135F}"/>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4CFB-DCB9-4D48-B190-F7D7173456D4}">
  <dimension ref="A1:AX446"/>
  <sheetViews>
    <sheetView workbookViewId="0">
      <selection activeCell="G15" sqref="G15"/>
    </sheetView>
  </sheetViews>
  <sheetFormatPr baseColWidth="10" defaultColWidth="8.83203125" defaultRowHeight="15" x14ac:dyDescent="0.2"/>
  <cols>
    <col min="3" max="3" width="8.83203125" style="68"/>
    <col min="8" max="9" width="8.83203125" style="68"/>
    <col min="11" max="11" width="13.83203125" style="68" customWidth="1"/>
    <col min="15" max="15" width="8.83203125" style="171"/>
    <col min="16" max="46" width="8.83203125" style="68"/>
  </cols>
  <sheetData>
    <row r="1" spans="1:50" x14ac:dyDescent="0.2">
      <c r="A1" s="43"/>
      <c r="B1" s="68"/>
      <c r="D1" s="68"/>
      <c r="E1" s="167"/>
      <c r="F1" s="43"/>
      <c r="G1" s="43" t="s">
        <v>696</v>
      </c>
      <c r="H1" s="49" t="s">
        <v>697</v>
      </c>
      <c r="J1" s="50" t="s">
        <v>698</v>
      </c>
      <c r="K1" s="43" t="s">
        <v>699</v>
      </c>
      <c r="L1" s="43" t="s">
        <v>700</v>
      </c>
      <c r="M1" s="43" t="s">
        <v>701</v>
      </c>
      <c r="N1" s="68"/>
      <c r="O1" s="162" t="s">
        <v>702</v>
      </c>
      <c r="P1" s="43" t="s">
        <v>703</v>
      </c>
      <c r="Q1" s="51" t="s">
        <v>704</v>
      </c>
      <c r="R1" s="43" t="s">
        <v>705</v>
      </c>
      <c r="S1" s="43" t="s">
        <v>706</v>
      </c>
      <c r="T1" s="43" t="s">
        <v>707</v>
      </c>
      <c r="U1" s="52"/>
      <c r="V1" s="43" t="s">
        <v>708</v>
      </c>
      <c r="W1" s="50" t="s">
        <v>709</v>
      </c>
      <c r="X1" s="162" t="s">
        <v>710</v>
      </c>
      <c r="Y1" s="43" t="s">
        <v>711</v>
      </c>
      <c r="Z1" s="46" t="s">
        <v>711</v>
      </c>
      <c r="AA1" s="47"/>
      <c r="AB1" s="162" t="s">
        <v>712</v>
      </c>
      <c r="AC1" s="46" t="s">
        <v>713</v>
      </c>
      <c r="AD1" s="162" t="s">
        <v>714</v>
      </c>
      <c r="AE1" s="162" t="s">
        <v>715</v>
      </c>
      <c r="AF1" s="46" t="s">
        <v>716</v>
      </c>
      <c r="AG1" s="46" t="s">
        <v>485</v>
      </c>
      <c r="AH1" s="46" t="s">
        <v>717</v>
      </c>
      <c r="AI1" s="46" t="s">
        <v>718</v>
      </c>
      <c r="AJ1" s="54" t="s">
        <v>719</v>
      </c>
      <c r="AK1" s="54" t="s">
        <v>720</v>
      </c>
      <c r="AL1" s="46" t="s">
        <v>721</v>
      </c>
      <c r="AM1" s="46" t="s">
        <v>489</v>
      </c>
      <c r="AN1" s="46" t="s">
        <v>722</v>
      </c>
      <c r="AO1" s="46" t="s">
        <v>723</v>
      </c>
      <c r="AP1" s="46" t="s">
        <v>724</v>
      </c>
      <c r="AQ1" s="46" t="s">
        <v>725</v>
      </c>
      <c r="AR1" s="46" t="s">
        <v>726</v>
      </c>
      <c r="AS1" s="43"/>
      <c r="AT1" s="162" t="s">
        <v>712</v>
      </c>
      <c r="AU1" s="40" t="s">
        <v>855</v>
      </c>
      <c r="AV1" s="40" t="s">
        <v>855</v>
      </c>
      <c r="AW1" s="68"/>
      <c r="AX1" s="72"/>
    </row>
    <row r="2" spans="1:50" x14ac:dyDescent="0.2">
      <c r="A2" s="55" t="s">
        <v>728</v>
      </c>
      <c r="B2" s="55" t="s">
        <v>729</v>
      </c>
      <c r="C2" s="55" t="s">
        <v>707</v>
      </c>
      <c r="D2" s="55" t="s">
        <v>730</v>
      </c>
      <c r="E2" s="56" t="s">
        <v>731</v>
      </c>
      <c r="F2" s="55" t="s">
        <v>15</v>
      </c>
      <c r="G2" s="55" t="s">
        <v>732</v>
      </c>
      <c r="H2" s="318" t="s">
        <v>733</v>
      </c>
      <c r="I2" s="58" t="s">
        <v>734</v>
      </c>
      <c r="J2" s="59" t="s">
        <v>735</v>
      </c>
      <c r="K2" s="60" t="s">
        <v>736</v>
      </c>
      <c r="L2" s="61" t="s">
        <v>737</v>
      </c>
      <c r="M2" s="55" t="s">
        <v>738</v>
      </c>
      <c r="N2" s="55" t="s">
        <v>739</v>
      </c>
      <c r="O2" s="166" t="s">
        <v>856</v>
      </c>
      <c r="P2" s="55" t="s">
        <v>741</v>
      </c>
      <c r="Q2" s="55" t="s">
        <v>742</v>
      </c>
      <c r="R2" s="55" t="s">
        <v>742</v>
      </c>
      <c r="S2" s="55" t="s">
        <v>742</v>
      </c>
      <c r="T2" s="55" t="s">
        <v>742</v>
      </c>
      <c r="U2" s="62" t="s">
        <v>743</v>
      </c>
      <c r="V2" s="55" t="s">
        <v>744</v>
      </c>
      <c r="W2" s="165" t="s">
        <v>745</v>
      </c>
      <c r="X2" s="319" t="s">
        <v>746</v>
      </c>
      <c r="Y2" s="64" t="s">
        <v>747</v>
      </c>
      <c r="Z2" s="65" t="s">
        <v>748</v>
      </c>
      <c r="AA2" s="66" t="s">
        <v>749</v>
      </c>
      <c r="AB2" s="166" t="s">
        <v>750</v>
      </c>
      <c r="AC2" s="67" t="s">
        <v>751</v>
      </c>
      <c r="AD2" s="166" t="s">
        <v>494</v>
      </c>
      <c r="AE2" s="166" t="s">
        <v>494</v>
      </c>
      <c r="AF2" s="67" t="s">
        <v>494</v>
      </c>
      <c r="AG2" s="67" t="s">
        <v>494</v>
      </c>
      <c r="AH2" s="67" t="s">
        <v>494</v>
      </c>
      <c r="AI2" s="67" t="s">
        <v>494</v>
      </c>
      <c r="AJ2" s="67" t="s">
        <v>494</v>
      </c>
      <c r="AK2" s="67" t="s">
        <v>494</v>
      </c>
      <c r="AL2" s="65" t="s">
        <v>725</v>
      </c>
      <c r="AM2" s="67" t="s">
        <v>494</v>
      </c>
      <c r="AN2" s="67" t="s">
        <v>494</v>
      </c>
      <c r="AO2" s="65" t="s">
        <v>752</v>
      </c>
      <c r="AP2" s="65" t="s">
        <v>752</v>
      </c>
      <c r="AQ2" s="67" t="s">
        <v>753</v>
      </c>
      <c r="AR2" s="65" t="s">
        <v>752</v>
      </c>
      <c r="AS2" s="55" t="s">
        <v>754</v>
      </c>
      <c r="AT2" s="166" t="s">
        <v>750</v>
      </c>
      <c r="AU2" s="40" t="s">
        <v>857</v>
      </c>
      <c r="AV2" s="40" t="s">
        <v>858</v>
      </c>
      <c r="AW2" s="68"/>
      <c r="AX2" s="72"/>
    </row>
    <row r="3" spans="1:50" x14ac:dyDescent="0.2">
      <c r="A3" t="s">
        <v>756</v>
      </c>
      <c r="B3" t="s">
        <v>610</v>
      </c>
      <c r="C3" s="68" t="s">
        <v>764</v>
      </c>
      <c r="E3" s="69">
        <v>43654</v>
      </c>
      <c r="F3" t="s">
        <v>859</v>
      </c>
      <c r="G3" t="s">
        <v>860</v>
      </c>
      <c r="H3" s="68">
        <v>0</v>
      </c>
      <c r="I3" s="68" t="s">
        <v>760</v>
      </c>
      <c r="J3" s="326">
        <v>0.51666666666666672</v>
      </c>
      <c r="K3" s="68">
        <v>3</v>
      </c>
      <c r="L3">
        <v>1</v>
      </c>
      <c r="M3" t="s">
        <v>861</v>
      </c>
      <c r="N3" t="s">
        <v>761</v>
      </c>
      <c r="O3" s="171" t="s">
        <v>761</v>
      </c>
      <c r="P3" s="68" t="s">
        <v>761</v>
      </c>
      <c r="Q3" s="68" t="s">
        <v>761</v>
      </c>
      <c r="R3" s="68" t="s">
        <v>761</v>
      </c>
      <c r="S3" s="68" t="s">
        <v>761</v>
      </c>
      <c r="T3" s="68" t="s">
        <v>761</v>
      </c>
      <c r="U3" s="68" t="s">
        <v>761</v>
      </c>
      <c r="V3" s="68">
        <v>0.15</v>
      </c>
      <c r="W3" s="77">
        <v>0.34861111111111115</v>
      </c>
      <c r="X3" s="68" t="s">
        <v>761</v>
      </c>
      <c r="Y3" s="68" t="s">
        <v>761</v>
      </c>
      <c r="Z3" s="72" t="s">
        <v>761</v>
      </c>
      <c r="AA3" s="68" t="s">
        <v>761</v>
      </c>
      <c r="AB3" s="216">
        <v>0.1</v>
      </c>
      <c r="AC3" s="216">
        <v>0.22109999999999999</v>
      </c>
      <c r="AD3" s="72">
        <v>0.39939759036144579</v>
      </c>
      <c r="AE3" s="72">
        <v>3.054671200061819</v>
      </c>
      <c r="AF3" s="72">
        <v>32.912621359223301</v>
      </c>
      <c r="AG3" s="72">
        <v>35.96729255928512</v>
      </c>
      <c r="AH3" s="75">
        <v>15.581876640309609</v>
      </c>
      <c r="AI3" s="75">
        <v>51.549169199594729</v>
      </c>
      <c r="AJ3" s="72">
        <v>55.835915071668175</v>
      </c>
      <c r="AK3" s="72">
        <v>3.9108458019444692</v>
      </c>
      <c r="AL3" s="72">
        <v>14.277196775159636</v>
      </c>
      <c r="AM3" s="72">
        <v>19.492722442254077</v>
      </c>
      <c r="AN3" s="72">
        <v>55.460015001539197</v>
      </c>
      <c r="AO3" s="72">
        <v>2.0403554166666664</v>
      </c>
      <c r="AP3" s="72">
        <v>0.16587999999999997</v>
      </c>
      <c r="AQ3" s="70">
        <v>0.92481310074759704</v>
      </c>
      <c r="AR3" s="72">
        <v>2.2062354166666664</v>
      </c>
      <c r="AT3" s="68" t="s">
        <v>761</v>
      </c>
      <c r="AX3" s="72"/>
    </row>
    <row r="4" spans="1:50" x14ac:dyDescent="0.2">
      <c r="A4" t="s">
        <v>756</v>
      </c>
      <c r="B4" t="s">
        <v>288</v>
      </c>
      <c r="C4" s="68" t="s">
        <v>757</v>
      </c>
      <c r="E4" s="69">
        <v>43654</v>
      </c>
      <c r="F4" t="s">
        <v>862</v>
      </c>
      <c r="G4" t="s">
        <v>863</v>
      </c>
      <c r="H4" s="68">
        <v>0</v>
      </c>
      <c r="I4" s="68" t="s">
        <v>760</v>
      </c>
      <c r="J4" s="326">
        <v>0.52430555555555558</v>
      </c>
      <c r="K4" s="68">
        <v>3</v>
      </c>
      <c r="L4">
        <v>1</v>
      </c>
      <c r="M4" t="s">
        <v>861</v>
      </c>
      <c r="N4" t="s">
        <v>864</v>
      </c>
      <c r="O4" s="176">
        <v>19.16</v>
      </c>
      <c r="P4" s="68">
        <v>8.9</v>
      </c>
      <c r="Q4" s="68">
        <v>0.78</v>
      </c>
      <c r="R4" s="68">
        <v>0.78</v>
      </c>
      <c r="S4" s="68">
        <v>0.78</v>
      </c>
      <c r="T4" s="68">
        <v>0.78</v>
      </c>
      <c r="U4" s="68" t="s">
        <v>761</v>
      </c>
      <c r="V4" s="68">
        <v>0.15</v>
      </c>
      <c r="W4" s="77">
        <v>0.33263888888888887</v>
      </c>
      <c r="X4" s="68">
        <v>18.87</v>
      </c>
      <c r="Y4" s="68">
        <v>4.34</v>
      </c>
      <c r="Z4" s="72">
        <v>4.34</v>
      </c>
      <c r="AA4" s="68">
        <v>47</v>
      </c>
      <c r="AB4" s="216">
        <v>3.4</v>
      </c>
      <c r="AC4" s="216">
        <v>6.2</v>
      </c>
      <c r="AD4" s="68" t="s">
        <v>763</v>
      </c>
      <c r="AE4" s="68" t="s">
        <v>763</v>
      </c>
      <c r="AF4" s="68" t="s">
        <v>763</v>
      </c>
      <c r="AG4" s="68" t="s">
        <v>763</v>
      </c>
      <c r="AH4" s="68" t="s">
        <v>763</v>
      </c>
      <c r="AI4" s="68" t="s">
        <v>763</v>
      </c>
      <c r="AJ4" s="68" t="s">
        <v>763</v>
      </c>
      <c r="AK4" s="68" t="s">
        <v>763</v>
      </c>
      <c r="AL4" s="68" t="s">
        <v>763</v>
      </c>
      <c r="AM4" s="72" t="s">
        <v>763</v>
      </c>
      <c r="AN4" s="72" t="s">
        <v>763</v>
      </c>
      <c r="AO4" s="68" t="s">
        <v>763</v>
      </c>
      <c r="AP4" s="68" t="s">
        <v>763</v>
      </c>
      <c r="AQ4" s="68" t="s">
        <v>763</v>
      </c>
      <c r="AR4" s="68" t="s">
        <v>763</v>
      </c>
      <c r="AT4" s="68">
        <v>2.87</v>
      </c>
      <c r="AX4" s="72"/>
    </row>
    <row r="5" spans="1:50" x14ac:dyDescent="0.2">
      <c r="A5" t="s">
        <v>756</v>
      </c>
      <c r="B5" t="s">
        <v>288</v>
      </c>
      <c r="C5" s="68" t="s">
        <v>764</v>
      </c>
      <c r="E5" s="69">
        <v>43654</v>
      </c>
      <c r="F5" t="s">
        <v>862</v>
      </c>
      <c r="G5" t="s">
        <v>863</v>
      </c>
      <c r="H5" s="68">
        <v>0</v>
      </c>
      <c r="I5" s="68" t="s">
        <v>760</v>
      </c>
      <c r="J5" s="326">
        <v>0.52430555555555558</v>
      </c>
      <c r="K5" s="68">
        <v>3</v>
      </c>
      <c r="L5">
        <v>1</v>
      </c>
      <c r="M5" t="s">
        <v>861</v>
      </c>
      <c r="N5" t="s">
        <v>864</v>
      </c>
      <c r="O5" s="176">
        <v>19.16</v>
      </c>
      <c r="P5" s="68">
        <v>8.9</v>
      </c>
      <c r="Q5" s="68">
        <v>0.78</v>
      </c>
      <c r="R5" s="68">
        <v>0.78</v>
      </c>
      <c r="S5" s="68">
        <v>0.78</v>
      </c>
      <c r="T5" s="68">
        <v>0.78</v>
      </c>
      <c r="U5" s="68" t="s">
        <v>761</v>
      </c>
      <c r="V5" s="68">
        <v>0.39</v>
      </c>
      <c r="W5" s="77">
        <v>0.3347222222222222</v>
      </c>
      <c r="X5" s="68">
        <v>19.02</v>
      </c>
      <c r="Y5" s="68">
        <v>3.95</v>
      </c>
      <c r="Z5" s="72">
        <v>3.95</v>
      </c>
      <c r="AA5" s="68">
        <v>43.3</v>
      </c>
      <c r="AB5" s="216">
        <v>5</v>
      </c>
      <c r="AC5" s="216">
        <v>8.93</v>
      </c>
      <c r="AD5" s="72">
        <v>0.58733746947396182</v>
      </c>
      <c r="AE5" s="72">
        <v>1.6155243026041264</v>
      </c>
      <c r="AF5" s="72">
        <v>17.281553398058254</v>
      </c>
      <c r="AG5" s="72">
        <v>18.897077700662379</v>
      </c>
      <c r="AH5" s="75">
        <v>14.415009432063044</v>
      </c>
      <c r="AI5" s="75">
        <v>33.312087132725424</v>
      </c>
      <c r="AJ5" s="72">
        <v>101.17935580258371</v>
      </c>
      <c r="AK5" s="72">
        <v>16.286428174178262</v>
      </c>
      <c r="AL5" s="72">
        <v>6.2124951352440272</v>
      </c>
      <c r="AM5" s="72">
        <v>30.701437606241306</v>
      </c>
      <c r="AN5" s="72">
        <v>49.598515306903685</v>
      </c>
      <c r="AO5" s="72">
        <v>5.3529287499999993</v>
      </c>
      <c r="AP5" s="72">
        <v>2.5000000000000001E-2</v>
      </c>
      <c r="AQ5" s="70">
        <v>0.99535137017202013</v>
      </c>
      <c r="AR5" s="72">
        <v>5.3779287499999997</v>
      </c>
      <c r="AT5" s="68">
        <v>3.5</v>
      </c>
      <c r="AX5" s="72"/>
    </row>
    <row r="6" spans="1:50" x14ac:dyDescent="0.2">
      <c r="A6" t="s">
        <v>756</v>
      </c>
      <c r="B6" t="s">
        <v>288</v>
      </c>
      <c r="C6" s="68" t="s">
        <v>765</v>
      </c>
      <c r="E6" s="69">
        <v>43654</v>
      </c>
      <c r="F6" t="s">
        <v>862</v>
      </c>
      <c r="G6" t="s">
        <v>863</v>
      </c>
      <c r="H6" s="68">
        <v>0</v>
      </c>
      <c r="I6" s="68" t="s">
        <v>760</v>
      </c>
      <c r="J6" s="326">
        <v>0.52430555555555558</v>
      </c>
      <c r="K6" s="68">
        <v>3</v>
      </c>
      <c r="L6">
        <v>1</v>
      </c>
      <c r="M6" t="s">
        <v>861</v>
      </c>
      <c r="N6" t="s">
        <v>864</v>
      </c>
      <c r="O6" s="176">
        <v>19.16</v>
      </c>
      <c r="P6" s="68">
        <v>8.9</v>
      </c>
      <c r="Q6" s="68">
        <v>0.78</v>
      </c>
      <c r="R6" s="68">
        <v>0.78</v>
      </c>
      <c r="S6" s="68">
        <v>0.78</v>
      </c>
      <c r="T6" s="68">
        <v>0.78</v>
      </c>
      <c r="U6" s="70">
        <v>1</v>
      </c>
      <c r="V6" s="68">
        <v>0.48</v>
      </c>
      <c r="W6" s="77">
        <v>0.3354166666666667</v>
      </c>
      <c r="X6" s="68">
        <v>19.23</v>
      </c>
      <c r="Y6" s="68">
        <v>3.28</v>
      </c>
      <c r="Z6" s="72">
        <v>3.28</v>
      </c>
      <c r="AA6" s="68">
        <v>43.1</v>
      </c>
      <c r="AB6" s="216">
        <v>4.9000000000000004</v>
      </c>
      <c r="AC6" s="216">
        <v>8.9</v>
      </c>
      <c r="AD6" s="68" t="s">
        <v>763</v>
      </c>
      <c r="AE6" s="68" t="s">
        <v>763</v>
      </c>
      <c r="AF6" s="68" t="s">
        <v>763</v>
      </c>
      <c r="AG6" s="68" t="s">
        <v>763</v>
      </c>
      <c r="AH6" s="68" t="s">
        <v>763</v>
      </c>
      <c r="AI6" s="68" t="s">
        <v>763</v>
      </c>
      <c r="AJ6" s="68" t="s">
        <v>763</v>
      </c>
      <c r="AK6" s="68" t="s">
        <v>763</v>
      </c>
      <c r="AL6" s="68" t="s">
        <v>763</v>
      </c>
      <c r="AM6" s="72" t="s">
        <v>763</v>
      </c>
      <c r="AN6" s="72" t="s">
        <v>763</v>
      </c>
      <c r="AO6" s="68" t="s">
        <v>763</v>
      </c>
      <c r="AP6" s="68" t="s">
        <v>763</v>
      </c>
      <c r="AQ6" s="68" t="s">
        <v>763</v>
      </c>
      <c r="AR6" s="68" t="s">
        <v>763</v>
      </c>
      <c r="AT6" s="68">
        <v>4.1399999999999997</v>
      </c>
      <c r="AU6" s="322">
        <v>102</v>
      </c>
      <c r="AV6" s="322">
        <v>3.2640000000000002</v>
      </c>
      <c r="AX6" s="72"/>
    </row>
    <row r="7" spans="1:50" x14ac:dyDescent="0.2">
      <c r="A7" t="s">
        <v>756</v>
      </c>
      <c r="B7" t="s">
        <v>291</v>
      </c>
      <c r="C7" s="68" t="s">
        <v>757</v>
      </c>
      <c r="E7" s="69">
        <v>43654</v>
      </c>
      <c r="F7" t="s">
        <v>862</v>
      </c>
      <c r="G7" t="s">
        <v>863</v>
      </c>
      <c r="H7" s="68">
        <v>0</v>
      </c>
      <c r="I7" s="68" t="s">
        <v>760</v>
      </c>
      <c r="J7" s="326">
        <v>0.52430555555555558</v>
      </c>
      <c r="K7" s="68">
        <v>3</v>
      </c>
      <c r="L7">
        <v>1</v>
      </c>
      <c r="M7" t="s">
        <v>861</v>
      </c>
      <c r="N7" t="s">
        <v>865</v>
      </c>
      <c r="O7" s="176">
        <v>19.25</v>
      </c>
      <c r="P7" s="68">
        <v>8.94</v>
      </c>
      <c r="Q7" s="68">
        <v>0.95</v>
      </c>
      <c r="R7" s="68">
        <v>0.95</v>
      </c>
      <c r="S7" s="68">
        <v>0.95</v>
      </c>
      <c r="T7" s="68">
        <v>0.95</v>
      </c>
      <c r="U7" s="70">
        <v>1</v>
      </c>
      <c r="V7" s="68">
        <v>0.15</v>
      </c>
      <c r="W7" s="77">
        <v>0.36458333333333331</v>
      </c>
      <c r="X7" s="68">
        <v>21.35</v>
      </c>
      <c r="Y7" s="68">
        <v>4.91</v>
      </c>
      <c r="Z7" s="72">
        <v>4.91</v>
      </c>
      <c r="AA7" s="68">
        <v>58.6</v>
      </c>
      <c r="AB7" s="216">
        <v>7</v>
      </c>
      <c r="AC7" s="216">
        <v>12.28</v>
      </c>
      <c r="AD7" s="68" t="s">
        <v>763</v>
      </c>
      <c r="AE7" s="68" t="s">
        <v>763</v>
      </c>
      <c r="AF7" s="68" t="s">
        <v>763</v>
      </c>
      <c r="AG7" s="68" t="s">
        <v>763</v>
      </c>
      <c r="AH7" s="68" t="s">
        <v>763</v>
      </c>
      <c r="AI7" s="68" t="s">
        <v>763</v>
      </c>
      <c r="AJ7" s="68" t="s">
        <v>763</v>
      </c>
      <c r="AK7" s="68" t="s">
        <v>763</v>
      </c>
      <c r="AL7" s="68" t="s">
        <v>763</v>
      </c>
      <c r="AM7" s="72" t="s">
        <v>763</v>
      </c>
      <c r="AN7" s="72" t="s">
        <v>763</v>
      </c>
      <c r="AO7" s="68" t="s">
        <v>763</v>
      </c>
      <c r="AP7" s="68" t="s">
        <v>763</v>
      </c>
      <c r="AQ7" s="68" t="s">
        <v>763</v>
      </c>
      <c r="AR7" s="68" t="s">
        <v>763</v>
      </c>
      <c r="AT7" s="68">
        <v>9.98</v>
      </c>
      <c r="AX7" s="72"/>
    </row>
    <row r="8" spans="1:50" x14ac:dyDescent="0.2">
      <c r="A8" t="s">
        <v>756</v>
      </c>
      <c r="B8" t="s">
        <v>291</v>
      </c>
      <c r="C8" s="68" t="s">
        <v>764</v>
      </c>
      <c r="E8" s="69">
        <v>43654</v>
      </c>
      <c r="F8" t="s">
        <v>862</v>
      </c>
      <c r="G8" t="s">
        <v>863</v>
      </c>
      <c r="H8" s="68">
        <v>0</v>
      </c>
      <c r="I8" s="68" t="s">
        <v>760</v>
      </c>
      <c r="J8" s="326">
        <v>0.52430555555555558</v>
      </c>
      <c r="K8" s="68">
        <v>3</v>
      </c>
      <c r="L8">
        <v>1</v>
      </c>
      <c r="M8" t="s">
        <v>861</v>
      </c>
      <c r="N8" t="s">
        <v>865</v>
      </c>
      <c r="O8" s="176">
        <v>19.25</v>
      </c>
      <c r="P8" s="68">
        <v>8.94</v>
      </c>
      <c r="Q8" s="68">
        <v>0.95</v>
      </c>
      <c r="R8" s="68">
        <v>0.95</v>
      </c>
      <c r="S8" s="68">
        <v>0.95</v>
      </c>
      <c r="T8" s="68">
        <v>0.95</v>
      </c>
      <c r="U8" s="70">
        <v>1</v>
      </c>
      <c r="V8" s="68">
        <v>0.47499999999999998</v>
      </c>
      <c r="W8" s="77">
        <v>0.3659722222222222</v>
      </c>
      <c r="X8" s="68">
        <v>23.38</v>
      </c>
      <c r="Y8" s="68">
        <v>4.4800000000000004</v>
      </c>
      <c r="Z8" s="72">
        <v>4.4800000000000004</v>
      </c>
      <c r="AA8" s="68">
        <v>58.8</v>
      </c>
      <c r="AB8" s="216">
        <v>21.5</v>
      </c>
      <c r="AC8" s="216">
        <v>34.5</v>
      </c>
      <c r="AD8" s="72">
        <v>0.82198039733350903</v>
      </c>
      <c r="AE8" s="72">
        <v>0.89595085387528006</v>
      </c>
      <c r="AF8" s="72">
        <v>1.0552156862745097</v>
      </c>
      <c r="AG8" s="72">
        <v>1.9511665401497897</v>
      </c>
      <c r="AH8" s="75">
        <v>19.734780774946454</v>
      </c>
      <c r="AI8" s="75">
        <v>21.685947315096243</v>
      </c>
      <c r="AJ8" s="72">
        <v>144.30969460098646</v>
      </c>
      <c r="AK8" s="72">
        <v>23.141530174484231</v>
      </c>
      <c r="AL8" s="72">
        <v>6.2359616461361664</v>
      </c>
      <c r="AM8" s="72">
        <v>42.876310949430689</v>
      </c>
      <c r="AN8" s="72">
        <v>44.827477489580474</v>
      </c>
      <c r="AO8" s="72">
        <v>6.2929154166666654</v>
      </c>
      <c r="AP8" s="72">
        <v>0.16587999999999997</v>
      </c>
      <c r="AQ8" s="70">
        <v>0.97431719240216952</v>
      </c>
      <c r="AR8" s="72">
        <v>6.458795416666665</v>
      </c>
      <c r="AT8" s="68">
        <v>14.49</v>
      </c>
      <c r="AX8" s="72"/>
    </row>
    <row r="9" spans="1:50" x14ac:dyDescent="0.2">
      <c r="A9" t="s">
        <v>756</v>
      </c>
      <c r="B9" t="s">
        <v>291</v>
      </c>
      <c r="C9" s="68" t="s">
        <v>765</v>
      </c>
      <c r="E9" s="69">
        <v>43654</v>
      </c>
      <c r="F9" t="s">
        <v>862</v>
      </c>
      <c r="G9" t="s">
        <v>863</v>
      </c>
      <c r="H9" s="68">
        <v>0</v>
      </c>
      <c r="I9" s="68" t="s">
        <v>760</v>
      </c>
      <c r="J9" s="326">
        <v>0.52430555555555558</v>
      </c>
      <c r="K9" s="68">
        <v>3</v>
      </c>
      <c r="L9">
        <v>1</v>
      </c>
      <c r="M9" t="s">
        <v>861</v>
      </c>
      <c r="N9" t="s">
        <v>865</v>
      </c>
      <c r="O9" s="176">
        <v>19.25</v>
      </c>
      <c r="P9" s="68">
        <v>8.94</v>
      </c>
      <c r="Q9" s="68">
        <v>0.95</v>
      </c>
      <c r="R9" s="68">
        <v>0.95</v>
      </c>
      <c r="S9" s="68">
        <v>0.95</v>
      </c>
      <c r="T9" s="68">
        <v>0.95</v>
      </c>
      <c r="U9" s="70">
        <v>1</v>
      </c>
      <c r="V9" s="68">
        <v>0.65</v>
      </c>
      <c r="W9" s="77">
        <v>0.36736111111111108</v>
      </c>
      <c r="X9" s="68">
        <v>24</v>
      </c>
      <c r="Y9" s="68">
        <v>4.51</v>
      </c>
      <c r="Z9" s="72">
        <v>4.51</v>
      </c>
      <c r="AA9" s="68">
        <v>60.5</v>
      </c>
      <c r="AB9" s="216">
        <v>22.9</v>
      </c>
      <c r="AC9" s="216">
        <v>36.5</v>
      </c>
      <c r="AD9" s="68" t="s">
        <v>763</v>
      </c>
      <c r="AE9" s="68" t="s">
        <v>763</v>
      </c>
      <c r="AF9" s="68" t="s">
        <v>763</v>
      </c>
      <c r="AG9" s="68" t="s">
        <v>763</v>
      </c>
      <c r="AH9" s="68" t="s">
        <v>763</v>
      </c>
      <c r="AI9" s="68" t="s">
        <v>763</v>
      </c>
      <c r="AJ9" s="68" t="s">
        <v>763</v>
      </c>
      <c r="AK9" s="68" t="s">
        <v>763</v>
      </c>
      <c r="AL9" s="68" t="s">
        <v>763</v>
      </c>
      <c r="AM9" s="72" t="s">
        <v>763</v>
      </c>
      <c r="AN9" s="72" t="s">
        <v>763</v>
      </c>
      <c r="AO9" s="68" t="s">
        <v>763</v>
      </c>
      <c r="AP9" s="68" t="s">
        <v>763</v>
      </c>
      <c r="AQ9" s="68" t="s">
        <v>763</v>
      </c>
      <c r="AR9" s="68" t="s">
        <v>763</v>
      </c>
      <c r="AT9" s="68">
        <v>21.45</v>
      </c>
      <c r="AU9" s="322">
        <v>135.30000000000001</v>
      </c>
      <c r="AV9" s="322">
        <v>4.3296000000000001</v>
      </c>
      <c r="AX9" s="72"/>
    </row>
    <row r="10" spans="1:50" x14ac:dyDescent="0.2">
      <c r="A10" t="s">
        <v>756</v>
      </c>
      <c r="B10" t="s">
        <v>292</v>
      </c>
      <c r="C10" s="68" t="s">
        <v>757</v>
      </c>
      <c r="E10" s="69">
        <v>43654</v>
      </c>
      <c r="F10" t="s">
        <v>862</v>
      </c>
      <c r="G10" t="s">
        <v>863</v>
      </c>
      <c r="H10" s="68">
        <v>0</v>
      </c>
      <c r="I10" s="68" t="s">
        <v>760</v>
      </c>
      <c r="J10" s="326">
        <v>0.52430555555555558</v>
      </c>
      <c r="K10" s="68">
        <v>3</v>
      </c>
      <c r="L10">
        <v>1</v>
      </c>
      <c r="M10" t="s">
        <v>861</v>
      </c>
      <c r="N10" t="s">
        <v>865</v>
      </c>
      <c r="O10" s="176">
        <v>19.78</v>
      </c>
      <c r="P10" s="68">
        <v>8.89</v>
      </c>
      <c r="Q10" s="68">
        <v>1.19</v>
      </c>
      <c r="R10" s="68">
        <v>1.19</v>
      </c>
      <c r="S10" s="68">
        <v>1.19</v>
      </c>
      <c r="T10" s="68">
        <v>1.19</v>
      </c>
      <c r="U10" s="70">
        <v>1</v>
      </c>
      <c r="V10" s="68">
        <v>0.15</v>
      </c>
      <c r="W10" s="77">
        <v>0.38680555555555557</v>
      </c>
      <c r="X10" s="68">
        <v>22.78</v>
      </c>
      <c r="Y10" s="68">
        <v>6.13</v>
      </c>
      <c r="Z10" s="72">
        <v>6.13</v>
      </c>
      <c r="AA10" s="68">
        <v>76.3</v>
      </c>
      <c r="AB10" s="216">
        <v>16</v>
      </c>
      <c r="AC10" s="216">
        <v>26.35</v>
      </c>
      <c r="AD10" s="68" t="s">
        <v>763</v>
      </c>
      <c r="AE10" s="68" t="s">
        <v>763</v>
      </c>
      <c r="AF10" s="68" t="s">
        <v>763</v>
      </c>
      <c r="AG10" s="68" t="s">
        <v>763</v>
      </c>
      <c r="AH10" s="68" t="s">
        <v>763</v>
      </c>
      <c r="AI10" s="68" t="s">
        <v>763</v>
      </c>
      <c r="AJ10" s="68" t="s">
        <v>763</v>
      </c>
      <c r="AK10" s="68" t="s">
        <v>763</v>
      </c>
      <c r="AL10" s="68" t="s">
        <v>763</v>
      </c>
      <c r="AM10" s="72" t="s">
        <v>763</v>
      </c>
      <c r="AN10" s="72" t="s">
        <v>763</v>
      </c>
      <c r="AO10" s="68" t="s">
        <v>763</v>
      </c>
      <c r="AP10" s="68" t="s">
        <v>763</v>
      </c>
      <c r="AQ10" s="68" t="s">
        <v>763</v>
      </c>
      <c r="AR10" s="68" t="s">
        <v>763</v>
      </c>
      <c r="AT10" s="68">
        <v>16.18</v>
      </c>
      <c r="AX10" s="72"/>
    </row>
    <row r="11" spans="1:50" x14ac:dyDescent="0.2">
      <c r="A11" t="s">
        <v>756</v>
      </c>
      <c r="B11" t="s">
        <v>292</v>
      </c>
      <c r="C11" s="68" t="s">
        <v>764</v>
      </c>
      <c r="E11" s="69">
        <v>43654</v>
      </c>
      <c r="F11" t="s">
        <v>862</v>
      </c>
      <c r="G11" t="s">
        <v>863</v>
      </c>
      <c r="H11" s="68">
        <v>0</v>
      </c>
      <c r="I11" s="68" t="s">
        <v>760</v>
      </c>
      <c r="J11" s="326">
        <v>0.52430555555555558</v>
      </c>
      <c r="K11" s="68">
        <v>3</v>
      </c>
      <c r="L11">
        <v>1</v>
      </c>
      <c r="M11" t="s">
        <v>861</v>
      </c>
      <c r="N11" t="s">
        <v>865</v>
      </c>
      <c r="O11" s="176">
        <v>19.78</v>
      </c>
      <c r="P11" s="68">
        <v>8.89</v>
      </c>
      <c r="Q11" s="68">
        <v>1.19</v>
      </c>
      <c r="R11" s="68">
        <v>1.19</v>
      </c>
      <c r="S11" s="68">
        <v>1.19</v>
      </c>
      <c r="T11" s="68">
        <v>1.19</v>
      </c>
      <c r="U11" s="70">
        <v>1</v>
      </c>
      <c r="V11" s="68">
        <v>0.6</v>
      </c>
      <c r="W11" s="77">
        <v>0.38819444444444445</v>
      </c>
      <c r="X11" s="68">
        <v>23.19</v>
      </c>
      <c r="Y11" s="68">
        <v>5.2</v>
      </c>
      <c r="Z11" s="72">
        <v>5.2</v>
      </c>
      <c r="AA11" s="68">
        <v>69.7</v>
      </c>
      <c r="AB11" s="216">
        <v>22.7</v>
      </c>
      <c r="AC11" s="216">
        <v>36.1</v>
      </c>
      <c r="AD11" s="72">
        <v>0.58733746947396182</v>
      </c>
      <c r="AE11" s="72">
        <v>1.9753110269685497</v>
      </c>
      <c r="AF11" s="72">
        <v>0.71592156862745093</v>
      </c>
      <c r="AG11" s="72">
        <v>2.6912325955960004</v>
      </c>
      <c r="AH11" s="75">
        <v>18.282328701263161</v>
      </c>
      <c r="AI11" s="75">
        <v>20.97356129685916</v>
      </c>
      <c r="AJ11" s="72">
        <v>170.41423785039873</v>
      </c>
      <c r="AK11" s="72">
        <v>26.720742723316551</v>
      </c>
      <c r="AL11" s="72">
        <v>6.3776010874763251</v>
      </c>
      <c r="AM11" s="72">
        <v>45.003071424579716</v>
      </c>
      <c r="AN11" s="72">
        <v>47.694304020175707</v>
      </c>
      <c r="AO11" s="72">
        <v>9.1530887499999984</v>
      </c>
      <c r="AP11" s="72">
        <v>0.27646666666666664</v>
      </c>
      <c r="AQ11" s="70">
        <v>0.97068083759516244</v>
      </c>
      <c r="AR11" s="72">
        <v>9.4295554166666644</v>
      </c>
      <c r="AT11" s="68">
        <v>21.84</v>
      </c>
      <c r="AX11" s="72"/>
    </row>
    <row r="12" spans="1:50" x14ac:dyDescent="0.2">
      <c r="A12" t="s">
        <v>756</v>
      </c>
      <c r="B12" t="s">
        <v>292</v>
      </c>
      <c r="C12" s="68" t="s">
        <v>765</v>
      </c>
      <c r="E12" s="69">
        <v>43654</v>
      </c>
      <c r="F12" t="s">
        <v>862</v>
      </c>
      <c r="G12" t="s">
        <v>863</v>
      </c>
      <c r="H12" s="68">
        <v>0</v>
      </c>
      <c r="I12" s="68" t="s">
        <v>760</v>
      </c>
      <c r="J12" s="326">
        <v>0.52430555555555558</v>
      </c>
      <c r="K12" s="68">
        <v>3</v>
      </c>
      <c r="L12">
        <v>1</v>
      </c>
      <c r="M12" t="s">
        <v>861</v>
      </c>
      <c r="N12" t="s">
        <v>865</v>
      </c>
      <c r="O12" s="176">
        <v>19.78</v>
      </c>
      <c r="P12" s="68">
        <v>8.89</v>
      </c>
      <c r="Q12" s="68">
        <v>1.19</v>
      </c>
      <c r="R12" s="68">
        <v>1.19</v>
      </c>
      <c r="S12" s="68">
        <v>1.19</v>
      </c>
      <c r="T12" s="68">
        <v>1.19</v>
      </c>
      <c r="U12" s="70">
        <v>1</v>
      </c>
      <c r="V12" s="68">
        <v>0.89</v>
      </c>
      <c r="W12" s="68" t="s">
        <v>761</v>
      </c>
      <c r="X12" s="68">
        <v>24.37</v>
      </c>
      <c r="Y12" s="68">
        <v>4.99</v>
      </c>
      <c r="Z12" s="72">
        <v>4.99</v>
      </c>
      <c r="AA12" s="68">
        <v>68.099999999999994</v>
      </c>
      <c r="AB12" s="216">
        <v>22.4</v>
      </c>
      <c r="AC12" s="216">
        <v>35.799999999999997</v>
      </c>
      <c r="AD12" s="68" t="s">
        <v>763</v>
      </c>
      <c r="AE12" s="68" t="s">
        <v>763</v>
      </c>
      <c r="AF12" s="68" t="s">
        <v>763</v>
      </c>
      <c r="AG12" s="68" t="s">
        <v>763</v>
      </c>
      <c r="AH12" s="68" t="s">
        <v>763</v>
      </c>
      <c r="AI12" s="68" t="s">
        <v>763</v>
      </c>
      <c r="AJ12" s="68" t="s">
        <v>763</v>
      </c>
      <c r="AK12" s="68" t="s">
        <v>763</v>
      </c>
      <c r="AL12" s="68" t="s">
        <v>763</v>
      </c>
      <c r="AM12" s="72" t="s">
        <v>763</v>
      </c>
      <c r="AN12" s="72" t="s">
        <v>763</v>
      </c>
      <c r="AO12" s="68" t="s">
        <v>763</v>
      </c>
      <c r="AP12" s="68" t="s">
        <v>763</v>
      </c>
      <c r="AQ12" s="68" t="s">
        <v>763</v>
      </c>
      <c r="AR12" s="68" t="s">
        <v>763</v>
      </c>
      <c r="AT12" s="68">
        <v>23.17</v>
      </c>
      <c r="AX12" s="72"/>
    </row>
    <row r="13" spans="1:50" x14ac:dyDescent="0.2">
      <c r="A13" t="s">
        <v>756</v>
      </c>
      <c r="B13" t="s">
        <v>293</v>
      </c>
      <c r="C13" s="68" t="s">
        <v>757</v>
      </c>
      <c r="E13" s="69">
        <v>43654</v>
      </c>
      <c r="F13" t="s">
        <v>866</v>
      </c>
      <c r="G13" t="s">
        <v>867</v>
      </c>
      <c r="H13" s="68">
        <v>0</v>
      </c>
      <c r="I13" s="68" t="s">
        <v>760</v>
      </c>
      <c r="J13" s="326">
        <v>0.52430555555555558</v>
      </c>
      <c r="K13" s="68">
        <v>2</v>
      </c>
      <c r="L13">
        <v>1</v>
      </c>
      <c r="M13" t="s">
        <v>820</v>
      </c>
      <c r="N13" t="s">
        <v>868</v>
      </c>
      <c r="O13" s="176">
        <v>21.2</v>
      </c>
      <c r="P13" s="68">
        <v>8.8800000000000008</v>
      </c>
      <c r="Q13" s="68">
        <v>1.01</v>
      </c>
      <c r="R13" s="68">
        <v>1</v>
      </c>
      <c r="S13" s="68">
        <v>1.0049999999999999</v>
      </c>
      <c r="T13" s="68">
        <v>1.3</v>
      </c>
      <c r="U13" s="70">
        <v>0.77307692307692299</v>
      </c>
      <c r="V13" s="68">
        <v>0.15</v>
      </c>
      <c r="W13" s="77">
        <v>0.33958333333333335</v>
      </c>
      <c r="X13" s="68">
        <v>25.4</v>
      </c>
      <c r="Y13" s="68">
        <v>8.83</v>
      </c>
      <c r="Z13" s="72">
        <v>7.6499892526733495</v>
      </c>
      <c r="AA13" s="68">
        <v>88.6</v>
      </c>
      <c r="AB13" s="216">
        <v>25.3</v>
      </c>
      <c r="AC13" s="216">
        <v>39.9</v>
      </c>
      <c r="AD13" s="68" t="s">
        <v>763</v>
      </c>
      <c r="AE13" s="68" t="s">
        <v>763</v>
      </c>
      <c r="AF13" s="68" t="s">
        <v>763</v>
      </c>
      <c r="AG13" s="68" t="s">
        <v>763</v>
      </c>
      <c r="AH13" s="68" t="s">
        <v>763</v>
      </c>
      <c r="AI13" s="68" t="s">
        <v>763</v>
      </c>
      <c r="AJ13" s="68" t="s">
        <v>763</v>
      </c>
      <c r="AK13" s="68" t="s">
        <v>763</v>
      </c>
      <c r="AL13" s="68" t="s">
        <v>763</v>
      </c>
      <c r="AM13" s="72" t="s">
        <v>763</v>
      </c>
      <c r="AN13" s="72" t="s">
        <v>763</v>
      </c>
      <c r="AO13" s="68" t="s">
        <v>763</v>
      </c>
      <c r="AP13" s="68" t="s">
        <v>763</v>
      </c>
      <c r="AQ13" s="68" t="s">
        <v>763</v>
      </c>
      <c r="AR13" s="68" t="s">
        <v>763</v>
      </c>
      <c r="AT13" s="68" t="s">
        <v>761</v>
      </c>
      <c r="AX13" s="72"/>
    </row>
    <row r="14" spans="1:50" x14ac:dyDescent="0.2">
      <c r="A14" t="s">
        <v>756</v>
      </c>
      <c r="B14" t="s">
        <v>293</v>
      </c>
      <c r="C14" s="68" t="s">
        <v>764</v>
      </c>
      <c r="E14" s="69">
        <v>43654</v>
      </c>
      <c r="F14" t="s">
        <v>866</v>
      </c>
      <c r="G14" t="s">
        <v>867</v>
      </c>
      <c r="H14" s="68">
        <v>0</v>
      </c>
      <c r="I14" s="68" t="s">
        <v>760</v>
      </c>
      <c r="J14" s="326">
        <v>0.52430555555555558</v>
      </c>
      <c r="K14" s="68">
        <v>2</v>
      </c>
      <c r="L14">
        <v>1</v>
      </c>
      <c r="M14" t="s">
        <v>820</v>
      </c>
      <c r="N14" t="s">
        <v>868</v>
      </c>
      <c r="O14" s="176">
        <v>21.2</v>
      </c>
      <c r="P14" s="68">
        <v>8.8800000000000008</v>
      </c>
      <c r="Q14" s="68">
        <v>1.01</v>
      </c>
      <c r="R14" s="68">
        <v>1</v>
      </c>
      <c r="S14" s="68">
        <v>1.0049999999999999</v>
      </c>
      <c r="T14" s="68">
        <v>1.3</v>
      </c>
      <c r="U14" s="70">
        <v>0.77307692307692299</v>
      </c>
      <c r="V14" s="68">
        <v>0.65</v>
      </c>
      <c r="W14" s="77">
        <v>0.34097222222222223</v>
      </c>
      <c r="X14" s="68">
        <v>25.4</v>
      </c>
      <c r="Y14" s="68">
        <v>8.86</v>
      </c>
      <c r="Z14" s="72">
        <v>7.6803336640581215</v>
      </c>
      <c r="AA14" s="68">
        <v>88.9</v>
      </c>
      <c r="AB14" s="216">
        <v>25.2</v>
      </c>
      <c r="AC14" s="216">
        <v>39.700000000000003</v>
      </c>
      <c r="AD14" s="72">
        <v>0.1192771084337349</v>
      </c>
      <c r="AE14" s="72">
        <v>0.71605749169306843</v>
      </c>
      <c r="AF14" s="72">
        <v>6.5882352941176461E-2</v>
      </c>
      <c r="AG14" s="72">
        <v>0.78193984463424493</v>
      </c>
      <c r="AH14" s="75">
        <v>25.406287105720359</v>
      </c>
      <c r="AI14" s="75">
        <v>26.188226950354604</v>
      </c>
      <c r="AJ14" s="72">
        <v>110.18265684621531</v>
      </c>
      <c r="AK14" s="72">
        <v>13.131867961648076</v>
      </c>
      <c r="AL14" s="72">
        <v>8.3904785798948254</v>
      </c>
      <c r="AM14" s="72">
        <v>38.538155067368436</v>
      </c>
      <c r="AN14" s="72">
        <v>39.320094912002681</v>
      </c>
      <c r="AO14" s="72">
        <v>8.9821820833333312</v>
      </c>
      <c r="AP14" s="72">
        <v>0.35689333333333328</v>
      </c>
      <c r="AQ14" s="70">
        <v>0.96178493936386722</v>
      </c>
      <c r="AR14" s="72">
        <v>9.339075416666665</v>
      </c>
      <c r="AT14" s="68" t="s">
        <v>761</v>
      </c>
      <c r="AX14" s="72"/>
    </row>
    <row r="15" spans="1:50" x14ac:dyDescent="0.2">
      <c r="A15" t="s">
        <v>756</v>
      </c>
      <c r="B15" t="s">
        <v>293</v>
      </c>
      <c r="C15" s="68" t="s">
        <v>765</v>
      </c>
      <c r="E15" s="69">
        <v>43654</v>
      </c>
      <c r="F15" t="s">
        <v>866</v>
      </c>
      <c r="G15" t="s">
        <v>867</v>
      </c>
      <c r="H15" s="68">
        <v>0</v>
      </c>
      <c r="I15" s="68" t="s">
        <v>760</v>
      </c>
      <c r="J15" s="326">
        <v>0.52430555555555558</v>
      </c>
      <c r="K15" s="68">
        <v>2</v>
      </c>
      <c r="L15">
        <v>1</v>
      </c>
      <c r="M15" t="s">
        <v>820</v>
      </c>
      <c r="N15" t="s">
        <v>868</v>
      </c>
      <c r="O15" s="176">
        <v>21.2</v>
      </c>
      <c r="P15" s="68">
        <v>8.8800000000000008</v>
      </c>
      <c r="Q15" s="68">
        <v>1.01</v>
      </c>
      <c r="R15" s="68">
        <v>1</v>
      </c>
      <c r="S15" s="68">
        <v>1.0049999999999999</v>
      </c>
      <c r="T15" s="68">
        <v>1.3</v>
      </c>
      <c r="U15" s="70">
        <v>0.77307692307692299</v>
      </c>
      <c r="V15" s="68">
        <v>0.8</v>
      </c>
      <c r="W15" s="77">
        <v>0.34375</v>
      </c>
      <c r="X15" s="68">
        <v>25.4</v>
      </c>
      <c r="Y15" s="68">
        <v>8.9</v>
      </c>
      <c r="Z15" s="72">
        <v>7.723761624095812</v>
      </c>
      <c r="AA15" s="68">
        <v>89</v>
      </c>
      <c r="AB15" s="216">
        <v>25</v>
      </c>
      <c r="AC15" s="216">
        <v>39.5</v>
      </c>
      <c r="AD15" s="68" t="s">
        <v>763</v>
      </c>
      <c r="AE15" s="68" t="s">
        <v>763</v>
      </c>
      <c r="AF15" s="68" t="s">
        <v>763</v>
      </c>
      <c r="AG15" s="68" t="s">
        <v>763</v>
      </c>
      <c r="AH15" s="68" t="s">
        <v>763</v>
      </c>
      <c r="AI15" s="68" t="s">
        <v>763</v>
      </c>
      <c r="AJ15" s="68" t="s">
        <v>763</v>
      </c>
      <c r="AK15" s="68" t="s">
        <v>763</v>
      </c>
      <c r="AL15" s="68" t="s">
        <v>763</v>
      </c>
      <c r="AM15" s="72" t="s">
        <v>763</v>
      </c>
      <c r="AN15" s="72" t="s">
        <v>763</v>
      </c>
      <c r="AO15" s="68" t="s">
        <v>763</v>
      </c>
      <c r="AP15" s="68" t="s">
        <v>763</v>
      </c>
      <c r="AQ15" s="68" t="s">
        <v>763</v>
      </c>
      <c r="AR15" s="68" t="s">
        <v>763</v>
      </c>
      <c r="AT15" s="68" t="s">
        <v>761</v>
      </c>
      <c r="AX15" s="72"/>
    </row>
    <row r="16" spans="1:50" x14ac:dyDescent="0.2">
      <c r="A16" t="s">
        <v>756</v>
      </c>
      <c r="B16" t="s">
        <v>295</v>
      </c>
      <c r="C16" s="68" t="s">
        <v>757</v>
      </c>
      <c r="E16" s="69">
        <v>43654</v>
      </c>
      <c r="F16" t="s">
        <v>866</v>
      </c>
      <c r="G16" t="s">
        <v>867</v>
      </c>
      <c r="H16" s="68">
        <v>0</v>
      </c>
      <c r="I16" s="68" t="s">
        <v>760</v>
      </c>
      <c r="J16" s="326">
        <v>0.52430555555555558</v>
      </c>
      <c r="K16" s="68">
        <v>2</v>
      </c>
      <c r="L16">
        <v>1</v>
      </c>
      <c r="M16" t="s">
        <v>820</v>
      </c>
      <c r="N16" t="s">
        <v>869</v>
      </c>
      <c r="O16" s="176">
        <v>22.8</v>
      </c>
      <c r="P16" s="68">
        <v>8.9</v>
      </c>
      <c r="Q16" s="68">
        <v>1.0249999999999999</v>
      </c>
      <c r="R16" s="68">
        <v>0.95</v>
      </c>
      <c r="S16" s="68">
        <v>0.98750000000000004</v>
      </c>
      <c r="T16" s="68">
        <v>1.2</v>
      </c>
      <c r="U16" s="70">
        <v>0.82291666666666674</v>
      </c>
      <c r="V16" s="68">
        <v>0.15</v>
      </c>
      <c r="W16" s="77">
        <v>0.35347222222222219</v>
      </c>
      <c r="X16" s="68">
        <v>24.9</v>
      </c>
      <c r="Y16" s="68">
        <v>8.92</v>
      </c>
      <c r="Z16" s="72">
        <v>7.7328054232848631</v>
      </c>
      <c r="AA16" s="68">
        <v>99.3</v>
      </c>
      <c r="AB16" s="216">
        <v>25.1</v>
      </c>
      <c r="AC16" s="216">
        <v>39.6</v>
      </c>
      <c r="AD16" s="68" t="s">
        <v>763</v>
      </c>
      <c r="AE16" s="68" t="s">
        <v>763</v>
      </c>
      <c r="AF16" s="68" t="s">
        <v>763</v>
      </c>
      <c r="AG16" s="68" t="s">
        <v>763</v>
      </c>
      <c r="AH16" s="68" t="s">
        <v>763</v>
      </c>
      <c r="AI16" s="68" t="s">
        <v>763</v>
      </c>
      <c r="AJ16" s="68" t="s">
        <v>763</v>
      </c>
      <c r="AK16" s="68" t="s">
        <v>763</v>
      </c>
      <c r="AL16" s="68" t="s">
        <v>763</v>
      </c>
      <c r="AM16" s="72" t="s">
        <v>763</v>
      </c>
      <c r="AN16" s="72" t="s">
        <v>763</v>
      </c>
      <c r="AO16" s="68" t="s">
        <v>763</v>
      </c>
      <c r="AP16" s="68" t="s">
        <v>763</v>
      </c>
      <c r="AQ16" s="68" t="s">
        <v>763</v>
      </c>
      <c r="AR16" s="68" t="s">
        <v>763</v>
      </c>
      <c r="AT16" s="68" t="s">
        <v>761</v>
      </c>
      <c r="AX16" s="72"/>
    </row>
    <row r="17" spans="1:50" x14ac:dyDescent="0.2">
      <c r="A17" t="s">
        <v>756</v>
      </c>
      <c r="B17" t="s">
        <v>295</v>
      </c>
      <c r="C17" s="68" t="s">
        <v>764</v>
      </c>
      <c r="E17" s="69">
        <v>43654</v>
      </c>
      <c r="F17" t="s">
        <v>866</v>
      </c>
      <c r="G17" t="s">
        <v>867</v>
      </c>
      <c r="H17" s="68">
        <v>0</v>
      </c>
      <c r="I17" s="68" t="s">
        <v>760</v>
      </c>
      <c r="J17" s="326">
        <v>0.52430555555555558</v>
      </c>
      <c r="K17" s="68">
        <v>2</v>
      </c>
      <c r="L17">
        <v>1</v>
      </c>
      <c r="M17" t="s">
        <v>820</v>
      </c>
      <c r="N17" t="s">
        <v>869</v>
      </c>
      <c r="O17" s="176">
        <v>22.8</v>
      </c>
      <c r="P17" s="68">
        <v>8.9</v>
      </c>
      <c r="Q17" s="68">
        <v>1.0249999999999999</v>
      </c>
      <c r="R17" s="68">
        <v>0.95</v>
      </c>
      <c r="S17" s="68">
        <v>0.98750000000000004</v>
      </c>
      <c r="T17" s="68">
        <v>1.2</v>
      </c>
      <c r="U17" s="70">
        <v>0.82291666666666674</v>
      </c>
      <c r="V17" s="68">
        <v>0.55000000000000004</v>
      </c>
      <c r="W17" s="77">
        <v>0.35555555555555557</v>
      </c>
      <c r="X17" s="68">
        <v>25.7</v>
      </c>
      <c r="Y17" s="68">
        <v>7.91</v>
      </c>
      <c r="Z17" s="72">
        <v>6.8666670053364038</v>
      </c>
      <c r="AA17" s="68">
        <v>98.5</v>
      </c>
      <c r="AB17" s="216">
        <v>25</v>
      </c>
      <c r="AC17" s="216">
        <v>39.299999999999997</v>
      </c>
      <c r="AD17" s="72">
        <v>0.1192771084337349</v>
      </c>
      <c r="AE17" s="72">
        <v>0.44621744841975097</v>
      </c>
      <c r="AF17" s="72">
        <v>2.63529411764706E-2</v>
      </c>
      <c r="AG17" s="72">
        <v>0.47257038959622155</v>
      </c>
      <c r="AH17" s="75">
        <v>25.43070215346355</v>
      </c>
      <c r="AI17" s="75">
        <v>25.903272543059771</v>
      </c>
      <c r="AJ17" s="72">
        <v>184.59820932695803</v>
      </c>
      <c r="AK17" s="72">
        <v>22.959536316069027</v>
      </c>
      <c r="AL17" s="72">
        <v>8.0401540686934769</v>
      </c>
      <c r="AM17" s="72">
        <v>48.390238469532576</v>
      </c>
      <c r="AN17" s="72">
        <v>48.862808859128798</v>
      </c>
      <c r="AO17" s="72">
        <v>7.5244487499999986</v>
      </c>
      <c r="AP17" s="72">
        <v>2.5000000000000001E-2</v>
      </c>
      <c r="AQ17" s="70">
        <v>0.99668849993848885</v>
      </c>
      <c r="AR17" s="72">
        <v>7.5494487499999989</v>
      </c>
      <c r="AT17" s="68" t="s">
        <v>761</v>
      </c>
      <c r="AX17" s="72"/>
    </row>
    <row r="18" spans="1:50" x14ac:dyDescent="0.2">
      <c r="A18" t="s">
        <v>756</v>
      </c>
      <c r="B18" t="s">
        <v>295</v>
      </c>
      <c r="C18" s="68" t="s">
        <v>765</v>
      </c>
      <c r="E18" s="69">
        <v>43654</v>
      </c>
      <c r="F18" t="s">
        <v>866</v>
      </c>
      <c r="G18" t="s">
        <v>867</v>
      </c>
      <c r="H18" s="68">
        <v>0</v>
      </c>
      <c r="I18" s="68" t="s">
        <v>760</v>
      </c>
      <c r="J18" s="326">
        <v>0.52430555555555558</v>
      </c>
      <c r="K18" s="68">
        <v>2</v>
      </c>
      <c r="L18">
        <v>1</v>
      </c>
      <c r="M18" t="s">
        <v>820</v>
      </c>
      <c r="N18" t="s">
        <v>869</v>
      </c>
      <c r="O18" s="176">
        <v>22.8</v>
      </c>
      <c r="P18" s="68">
        <v>8.9</v>
      </c>
      <c r="Q18" s="68">
        <v>1.0249999999999999</v>
      </c>
      <c r="R18" s="68">
        <v>0.95</v>
      </c>
      <c r="S18" s="68">
        <v>0.98750000000000004</v>
      </c>
      <c r="T18" s="68">
        <v>1.2</v>
      </c>
      <c r="U18" s="70">
        <v>0.82291666666666674</v>
      </c>
      <c r="V18" s="68">
        <v>0.7</v>
      </c>
      <c r="W18" s="77">
        <v>0.3576388888888889</v>
      </c>
      <c r="X18" s="68">
        <v>25.6</v>
      </c>
      <c r="Y18" s="68">
        <v>9.0399999999999991</v>
      </c>
      <c r="Z18" s="72">
        <v>7.8468341248491074</v>
      </c>
      <c r="AA18" s="68">
        <v>80</v>
      </c>
      <c r="AB18" s="216">
        <v>25</v>
      </c>
      <c r="AC18" s="216">
        <v>39.5</v>
      </c>
      <c r="AD18" s="68" t="s">
        <v>763</v>
      </c>
      <c r="AE18" s="68" t="s">
        <v>763</v>
      </c>
      <c r="AF18" s="68" t="s">
        <v>763</v>
      </c>
      <c r="AG18" s="68" t="s">
        <v>763</v>
      </c>
      <c r="AH18" s="68" t="s">
        <v>763</v>
      </c>
      <c r="AI18" s="68" t="s">
        <v>763</v>
      </c>
      <c r="AJ18" s="68" t="s">
        <v>763</v>
      </c>
      <c r="AK18" s="68" t="s">
        <v>763</v>
      </c>
      <c r="AL18" s="68" t="s">
        <v>763</v>
      </c>
      <c r="AM18" s="72" t="s">
        <v>763</v>
      </c>
      <c r="AN18" s="72" t="s">
        <v>763</v>
      </c>
      <c r="AO18" s="68" t="s">
        <v>763</v>
      </c>
      <c r="AP18" s="68" t="s">
        <v>763</v>
      </c>
      <c r="AQ18" s="68" t="s">
        <v>763</v>
      </c>
      <c r="AR18" s="68" t="s">
        <v>763</v>
      </c>
      <c r="AT18" s="68" t="s">
        <v>761</v>
      </c>
      <c r="AX18" s="72"/>
    </row>
    <row r="19" spans="1:50" x14ac:dyDescent="0.2">
      <c r="A19" t="s">
        <v>756</v>
      </c>
      <c r="B19" t="s">
        <v>297</v>
      </c>
      <c r="C19" s="68" t="s">
        <v>757</v>
      </c>
      <c r="E19" s="69">
        <v>43654</v>
      </c>
      <c r="F19" t="s">
        <v>866</v>
      </c>
      <c r="G19" t="s">
        <v>867</v>
      </c>
      <c r="H19" s="68">
        <v>0</v>
      </c>
      <c r="I19" s="68" t="s">
        <v>760</v>
      </c>
      <c r="J19" s="326">
        <v>0.52430555555555558</v>
      </c>
      <c r="K19" s="68">
        <v>2</v>
      </c>
      <c r="L19">
        <v>1</v>
      </c>
      <c r="M19" t="s">
        <v>820</v>
      </c>
      <c r="N19" t="s">
        <v>870</v>
      </c>
      <c r="O19" s="176">
        <v>23.2</v>
      </c>
      <c r="P19" s="68">
        <v>8.9</v>
      </c>
      <c r="Q19" s="68">
        <v>1</v>
      </c>
      <c r="R19" s="68">
        <v>0.9</v>
      </c>
      <c r="S19" s="68">
        <v>0.95</v>
      </c>
      <c r="T19" s="68">
        <v>1</v>
      </c>
      <c r="U19" s="70">
        <v>0.95</v>
      </c>
      <c r="V19" s="68">
        <v>0.15</v>
      </c>
      <c r="W19" s="77">
        <v>0.3756944444444445</v>
      </c>
      <c r="X19" s="68">
        <v>24.9</v>
      </c>
      <c r="Y19" s="68">
        <v>7.85</v>
      </c>
      <c r="Z19" s="72">
        <v>6.6824229760492013</v>
      </c>
      <c r="AA19" s="68">
        <v>88.9</v>
      </c>
      <c r="AB19" s="216">
        <v>28.3</v>
      </c>
      <c r="AC19" s="216">
        <v>44.2</v>
      </c>
      <c r="AD19" s="68" t="s">
        <v>763</v>
      </c>
      <c r="AE19" s="68" t="s">
        <v>763</v>
      </c>
      <c r="AF19" s="68" t="s">
        <v>763</v>
      </c>
      <c r="AG19" s="68" t="s">
        <v>763</v>
      </c>
      <c r="AH19" s="68" t="s">
        <v>763</v>
      </c>
      <c r="AI19" s="68" t="s">
        <v>763</v>
      </c>
      <c r="AJ19" s="68" t="s">
        <v>763</v>
      </c>
      <c r="AK19" s="68" t="s">
        <v>763</v>
      </c>
      <c r="AL19" s="68" t="s">
        <v>763</v>
      </c>
      <c r="AM19" s="72" t="s">
        <v>763</v>
      </c>
      <c r="AN19" s="72" t="s">
        <v>763</v>
      </c>
      <c r="AO19" s="68" t="s">
        <v>763</v>
      </c>
      <c r="AP19" s="68" t="s">
        <v>763</v>
      </c>
      <c r="AQ19" s="68" t="s">
        <v>763</v>
      </c>
      <c r="AR19" s="68" t="s">
        <v>763</v>
      </c>
      <c r="AT19" s="68" t="s">
        <v>761</v>
      </c>
      <c r="AX19" s="72"/>
    </row>
    <row r="20" spans="1:50" x14ac:dyDescent="0.2">
      <c r="A20" t="s">
        <v>756</v>
      </c>
      <c r="B20" t="s">
        <v>297</v>
      </c>
      <c r="C20" s="68" t="s">
        <v>764</v>
      </c>
      <c r="E20" s="69">
        <v>43654</v>
      </c>
      <c r="F20" t="s">
        <v>866</v>
      </c>
      <c r="G20" t="s">
        <v>867</v>
      </c>
      <c r="H20" s="68">
        <v>0</v>
      </c>
      <c r="I20" s="68" t="s">
        <v>760</v>
      </c>
      <c r="J20" s="326">
        <v>0.52430555555555558</v>
      </c>
      <c r="K20" s="68">
        <v>2</v>
      </c>
      <c r="L20">
        <v>1</v>
      </c>
      <c r="M20" t="s">
        <v>820</v>
      </c>
      <c r="N20" t="s">
        <v>870</v>
      </c>
      <c r="O20" s="176">
        <v>23.2</v>
      </c>
      <c r="P20" s="68">
        <v>8.9</v>
      </c>
      <c r="Q20" s="68">
        <v>1</v>
      </c>
      <c r="R20" s="68">
        <v>0.9</v>
      </c>
      <c r="S20" s="68">
        <v>0.95</v>
      </c>
      <c r="T20" s="68">
        <v>1</v>
      </c>
      <c r="U20" s="70">
        <v>0.95</v>
      </c>
      <c r="V20" s="68">
        <v>0.5</v>
      </c>
      <c r="W20" s="77">
        <v>0.37708333333333338</v>
      </c>
      <c r="X20" s="68">
        <v>25.1</v>
      </c>
      <c r="Y20" s="68">
        <v>9.8699999999999992</v>
      </c>
      <c r="Z20" s="72" t="s">
        <v>761</v>
      </c>
      <c r="AA20" s="68">
        <v>89.4</v>
      </c>
      <c r="AB20" s="216">
        <v>28.4</v>
      </c>
      <c r="AC20" s="216">
        <v>44.1</v>
      </c>
      <c r="AD20" s="72">
        <v>0.45542168674698796</v>
      </c>
      <c r="AE20" s="72">
        <v>0.31129742678309225</v>
      </c>
      <c r="AF20" s="72">
        <v>2.5000000000000001E-2</v>
      </c>
      <c r="AG20" s="72">
        <v>0.33629742678309227</v>
      </c>
      <c r="AH20" s="75">
        <v>17.075333778890663</v>
      </c>
      <c r="AI20" s="75">
        <v>17.411631205673753</v>
      </c>
      <c r="AJ20" s="72">
        <v>113.1155814736143</v>
      </c>
      <c r="AK20" s="72">
        <v>15.615650810305084</v>
      </c>
      <c r="AL20" s="72">
        <v>7.243731487577004</v>
      </c>
      <c r="AM20" s="72">
        <v>32.69098458919575</v>
      </c>
      <c r="AN20" s="72">
        <v>33.027282015978841</v>
      </c>
      <c r="AO20" s="72">
        <v>6.1019020833333322</v>
      </c>
      <c r="AP20" s="72">
        <v>0.85453333333333348</v>
      </c>
      <c r="AQ20" s="70">
        <v>0.87715930902111316</v>
      </c>
      <c r="AR20" s="72">
        <v>6.9564354166666655</v>
      </c>
      <c r="AT20" s="68" t="s">
        <v>761</v>
      </c>
      <c r="AX20" s="72"/>
    </row>
    <row r="21" spans="1:50" x14ac:dyDescent="0.2">
      <c r="A21" t="s">
        <v>756</v>
      </c>
      <c r="B21" t="s">
        <v>297</v>
      </c>
      <c r="C21" s="68" t="s">
        <v>765</v>
      </c>
      <c r="E21" s="69">
        <v>43654</v>
      </c>
      <c r="F21" t="s">
        <v>866</v>
      </c>
      <c r="G21" t="s">
        <v>867</v>
      </c>
      <c r="H21" s="68">
        <v>0</v>
      </c>
      <c r="I21" s="68" t="s">
        <v>760</v>
      </c>
      <c r="J21" s="326">
        <v>0.52430555555555558</v>
      </c>
      <c r="K21" s="68">
        <v>2</v>
      </c>
      <c r="L21">
        <v>1</v>
      </c>
      <c r="M21" t="s">
        <v>820</v>
      </c>
      <c r="N21" t="s">
        <v>870</v>
      </c>
      <c r="O21" s="176">
        <v>23.2</v>
      </c>
      <c r="P21" s="68">
        <v>8.9</v>
      </c>
      <c r="Q21" s="68">
        <v>1</v>
      </c>
      <c r="R21" s="68">
        <v>0.9</v>
      </c>
      <c r="S21" s="68">
        <v>0.95</v>
      </c>
      <c r="T21" s="68">
        <v>1</v>
      </c>
      <c r="U21" s="70">
        <v>0.95</v>
      </c>
      <c r="V21" s="68">
        <v>0.5</v>
      </c>
      <c r="W21" s="77">
        <v>0.37916666666666665</v>
      </c>
      <c r="X21" s="68">
        <v>25</v>
      </c>
      <c r="Y21" s="68">
        <v>9.84</v>
      </c>
      <c r="Z21" s="72">
        <v>8.3631225340034447</v>
      </c>
      <c r="AA21" s="68">
        <v>88.8</v>
      </c>
      <c r="AB21" s="216">
        <v>28.6</v>
      </c>
      <c r="AC21" s="216">
        <v>44.6</v>
      </c>
      <c r="AD21" s="68" t="s">
        <v>763</v>
      </c>
      <c r="AE21" s="68" t="s">
        <v>763</v>
      </c>
      <c r="AF21" s="68" t="s">
        <v>763</v>
      </c>
      <c r="AG21" s="68" t="s">
        <v>763</v>
      </c>
      <c r="AH21" s="68" t="s">
        <v>763</v>
      </c>
      <c r="AI21" s="68" t="s">
        <v>763</v>
      </c>
      <c r="AJ21" s="68" t="s">
        <v>763</v>
      </c>
      <c r="AK21" s="68" t="s">
        <v>763</v>
      </c>
      <c r="AL21" s="68" t="s">
        <v>763</v>
      </c>
      <c r="AM21" s="72" t="s">
        <v>763</v>
      </c>
      <c r="AN21" s="72" t="s">
        <v>763</v>
      </c>
      <c r="AO21" s="68" t="s">
        <v>763</v>
      </c>
      <c r="AP21" s="68" t="s">
        <v>763</v>
      </c>
      <c r="AQ21" s="68" t="s">
        <v>763</v>
      </c>
      <c r="AR21" s="68" t="s">
        <v>763</v>
      </c>
      <c r="AT21" s="68" t="s">
        <v>761</v>
      </c>
      <c r="AX21" s="72"/>
    </row>
    <row r="22" spans="1:50" x14ac:dyDescent="0.2">
      <c r="A22" t="s">
        <v>756</v>
      </c>
      <c r="B22" t="s">
        <v>299</v>
      </c>
      <c r="C22" s="68" t="s">
        <v>757</v>
      </c>
      <c r="E22" s="69">
        <v>43654</v>
      </c>
      <c r="F22" t="s">
        <v>866</v>
      </c>
      <c r="G22" t="s">
        <v>871</v>
      </c>
      <c r="H22" s="68">
        <v>1</v>
      </c>
      <c r="I22" s="68" t="s">
        <v>760</v>
      </c>
      <c r="J22" s="326">
        <v>0.51666666666666672</v>
      </c>
      <c r="K22" s="68">
        <v>2</v>
      </c>
      <c r="L22">
        <v>1</v>
      </c>
      <c r="M22" t="s">
        <v>872</v>
      </c>
      <c r="N22" t="s">
        <v>873</v>
      </c>
      <c r="O22" s="171" t="s">
        <v>761</v>
      </c>
      <c r="P22" s="68" t="s">
        <v>761</v>
      </c>
      <c r="Q22" s="68">
        <v>1.2</v>
      </c>
      <c r="R22" s="68">
        <v>1.2</v>
      </c>
      <c r="S22" s="68">
        <v>1.2</v>
      </c>
      <c r="T22" s="68">
        <v>1.25</v>
      </c>
      <c r="U22" s="70">
        <v>0.96</v>
      </c>
      <c r="V22" s="68">
        <v>0.15</v>
      </c>
      <c r="W22" s="77">
        <v>0.35416666666666669</v>
      </c>
      <c r="X22" s="68">
        <v>24.1</v>
      </c>
      <c r="Y22" s="68">
        <v>6.97</v>
      </c>
      <c r="Z22" s="72">
        <v>6.0373696271473767</v>
      </c>
      <c r="AA22" s="68" t="s">
        <v>761</v>
      </c>
      <c r="AB22" s="216">
        <v>25.1</v>
      </c>
      <c r="AC22" s="216">
        <v>39.700000000000003</v>
      </c>
      <c r="AD22" s="68" t="s">
        <v>763</v>
      </c>
      <c r="AE22" s="68" t="s">
        <v>763</v>
      </c>
      <c r="AF22" s="68" t="s">
        <v>763</v>
      </c>
      <c r="AG22" s="68" t="s">
        <v>763</v>
      </c>
      <c r="AH22" s="68" t="s">
        <v>763</v>
      </c>
      <c r="AI22" s="68" t="s">
        <v>763</v>
      </c>
      <c r="AJ22" s="68" t="s">
        <v>763</v>
      </c>
      <c r="AK22" s="68" t="s">
        <v>763</v>
      </c>
      <c r="AL22" s="68" t="s">
        <v>763</v>
      </c>
      <c r="AM22" s="72" t="s">
        <v>763</v>
      </c>
      <c r="AN22" s="72" t="s">
        <v>763</v>
      </c>
      <c r="AO22" s="68" t="s">
        <v>763</v>
      </c>
      <c r="AP22" s="68" t="s">
        <v>763</v>
      </c>
      <c r="AQ22" s="68" t="s">
        <v>763</v>
      </c>
      <c r="AR22" s="68" t="s">
        <v>763</v>
      </c>
      <c r="AT22" s="68" t="s">
        <v>761</v>
      </c>
      <c r="AX22" s="72"/>
    </row>
    <row r="23" spans="1:50" x14ac:dyDescent="0.2">
      <c r="A23" t="s">
        <v>756</v>
      </c>
      <c r="B23" t="s">
        <v>299</v>
      </c>
      <c r="C23" s="68" t="s">
        <v>764</v>
      </c>
      <c r="E23" s="69">
        <v>43654</v>
      </c>
      <c r="F23" t="s">
        <v>866</v>
      </c>
      <c r="G23" t="s">
        <v>871</v>
      </c>
      <c r="H23" s="68">
        <v>1</v>
      </c>
      <c r="I23" s="68" t="s">
        <v>760</v>
      </c>
      <c r="J23" s="326">
        <v>0.51666666666666672</v>
      </c>
      <c r="K23" s="68">
        <v>2</v>
      </c>
      <c r="L23">
        <v>1</v>
      </c>
      <c r="M23" t="s">
        <v>872</v>
      </c>
      <c r="N23" t="s">
        <v>873</v>
      </c>
      <c r="O23" s="171" t="s">
        <v>761</v>
      </c>
      <c r="P23" s="68" t="s">
        <v>761</v>
      </c>
      <c r="Q23" s="68">
        <v>1.2</v>
      </c>
      <c r="R23" s="68">
        <v>1.2</v>
      </c>
      <c r="S23" s="68">
        <v>1.2</v>
      </c>
      <c r="T23" s="68">
        <v>1.25</v>
      </c>
      <c r="U23" s="70">
        <v>0.96</v>
      </c>
      <c r="V23" s="68">
        <v>0.5</v>
      </c>
      <c r="W23" s="68" t="s">
        <v>761</v>
      </c>
      <c r="X23" s="68">
        <v>24.6</v>
      </c>
      <c r="Y23" s="68">
        <v>7</v>
      </c>
      <c r="Z23" s="72">
        <v>6.0113846071426682</v>
      </c>
      <c r="AA23" s="68" t="s">
        <v>761</v>
      </c>
      <c r="AB23" s="216">
        <v>26.7</v>
      </c>
      <c r="AC23" s="216">
        <v>41.8</v>
      </c>
      <c r="AD23" s="72">
        <v>0.23132530120481926</v>
      </c>
      <c r="AE23" s="72">
        <v>0.35627076732864515</v>
      </c>
      <c r="AF23" s="72">
        <v>2.5000000000000001E-2</v>
      </c>
      <c r="AG23" s="72">
        <v>0.38127076732864518</v>
      </c>
      <c r="AH23" s="75">
        <v>15.420369232671355</v>
      </c>
      <c r="AI23" s="75">
        <v>15.801640000000001</v>
      </c>
      <c r="AJ23" s="72">
        <v>133.14358939603554</v>
      </c>
      <c r="AK23" s="72">
        <v>17.499720563612946</v>
      </c>
      <c r="AL23" s="72">
        <v>7.6083265965332112</v>
      </c>
      <c r="AM23" s="72">
        <v>32.920089796284302</v>
      </c>
      <c r="AN23" s="72">
        <v>33.301360563612945</v>
      </c>
      <c r="AO23" s="72">
        <v>5.6947420833333329</v>
      </c>
      <c r="AP23" s="72">
        <v>2.5000000000000001E-2</v>
      </c>
      <c r="AQ23" s="70">
        <v>0.99562917354737945</v>
      </c>
      <c r="AR23" s="72">
        <v>5.7197420833333332</v>
      </c>
      <c r="AT23" s="68" t="s">
        <v>761</v>
      </c>
      <c r="AX23" s="72"/>
    </row>
    <row r="24" spans="1:50" x14ac:dyDescent="0.2">
      <c r="A24" t="s">
        <v>756</v>
      </c>
      <c r="B24" t="s">
        <v>299</v>
      </c>
      <c r="C24" s="68" t="s">
        <v>764</v>
      </c>
      <c r="D24" t="s">
        <v>785</v>
      </c>
      <c r="E24" s="69">
        <v>43654</v>
      </c>
      <c r="F24" t="s">
        <v>866</v>
      </c>
      <c r="G24" t="s">
        <v>871</v>
      </c>
      <c r="H24" s="68">
        <v>1</v>
      </c>
      <c r="I24" s="68" t="s">
        <v>760</v>
      </c>
      <c r="J24" s="326">
        <v>0.51666666666666705</v>
      </c>
      <c r="K24" s="68">
        <v>2</v>
      </c>
      <c r="L24">
        <v>1</v>
      </c>
      <c r="M24" t="s">
        <v>872</v>
      </c>
      <c r="N24" t="s">
        <v>873</v>
      </c>
      <c r="O24" s="171" t="s">
        <v>761</v>
      </c>
      <c r="P24" s="68" t="s">
        <v>761</v>
      </c>
      <c r="Q24" s="68">
        <v>1.2</v>
      </c>
      <c r="R24" s="68">
        <v>1.2</v>
      </c>
      <c r="S24" s="68">
        <v>1.2</v>
      </c>
      <c r="T24" s="68">
        <v>1.25</v>
      </c>
      <c r="U24" s="70">
        <v>0.96</v>
      </c>
      <c r="V24" s="68">
        <v>0.5</v>
      </c>
      <c r="W24" s="68" t="s">
        <v>761</v>
      </c>
      <c r="X24" s="68">
        <v>24.6</v>
      </c>
      <c r="Y24" s="68">
        <v>7</v>
      </c>
      <c r="Z24" s="72">
        <v>6.0285488332074566</v>
      </c>
      <c r="AA24" s="68" t="s">
        <v>761</v>
      </c>
      <c r="AB24" s="216">
        <v>26.2</v>
      </c>
      <c r="AC24" s="216">
        <v>41.1</v>
      </c>
      <c r="AD24" s="72">
        <v>0.23132530120481926</v>
      </c>
      <c r="AE24" s="72">
        <v>0.35627076732864515</v>
      </c>
      <c r="AF24" s="72">
        <v>3.0964705882352936E-2</v>
      </c>
      <c r="AG24" s="72">
        <v>0.3872354732109981</v>
      </c>
      <c r="AH24" s="75">
        <v>18.876599379879167</v>
      </c>
      <c r="AI24" s="75">
        <v>19.263834853090167</v>
      </c>
      <c r="AJ24" s="72">
        <v>126.90666576804496</v>
      </c>
      <c r="AK24" s="72">
        <v>16.650415891008667</v>
      </c>
      <c r="AL24" s="72">
        <v>7.6218315865957074</v>
      </c>
      <c r="AM24" s="72">
        <v>35.52701527088783</v>
      </c>
      <c r="AN24" s="72">
        <v>35.914250744098837</v>
      </c>
      <c r="AO24" s="72">
        <v>5.458488749999999</v>
      </c>
      <c r="AP24" s="72">
        <v>2.5000000000000001E-2</v>
      </c>
      <c r="AQ24" s="70">
        <v>0.99544085870514454</v>
      </c>
      <c r="AR24" s="72">
        <v>5.4834887499999994</v>
      </c>
      <c r="AT24" s="68" t="s">
        <v>761</v>
      </c>
      <c r="AX24" s="72"/>
    </row>
    <row r="25" spans="1:50" x14ac:dyDescent="0.2">
      <c r="A25" t="s">
        <v>756</v>
      </c>
      <c r="B25" t="s">
        <v>299</v>
      </c>
      <c r="C25" s="68" t="s">
        <v>765</v>
      </c>
      <c r="E25" s="69">
        <v>43654</v>
      </c>
      <c r="F25" t="s">
        <v>866</v>
      </c>
      <c r="G25" t="s">
        <v>871</v>
      </c>
      <c r="H25" s="68">
        <v>1</v>
      </c>
      <c r="I25" s="68" t="s">
        <v>760</v>
      </c>
      <c r="J25" s="326">
        <v>0.51666666666666705</v>
      </c>
      <c r="K25" s="68">
        <v>2</v>
      </c>
      <c r="L25">
        <v>1</v>
      </c>
      <c r="M25" t="s">
        <v>872</v>
      </c>
      <c r="N25" t="s">
        <v>873</v>
      </c>
      <c r="O25" s="171" t="s">
        <v>761</v>
      </c>
      <c r="P25" s="68" t="s">
        <v>761</v>
      </c>
      <c r="Q25" s="68">
        <v>1.2</v>
      </c>
      <c r="R25" s="68">
        <v>1.2</v>
      </c>
      <c r="S25" s="68">
        <v>1.2</v>
      </c>
      <c r="T25" s="68">
        <v>1.25</v>
      </c>
      <c r="U25" s="70">
        <v>0.96</v>
      </c>
      <c r="V25" s="68">
        <v>1</v>
      </c>
      <c r="W25" s="77">
        <v>0.36458333333333331</v>
      </c>
      <c r="X25" s="68">
        <v>24.7</v>
      </c>
      <c r="Y25" s="68">
        <v>5.69</v>
      </c>
      <c r="Z25" s="72">
        <v>4.8674754077687332</v>
      </c>
      <c r="AA25" s="68" t="s">
        <v>761</v>
      </c>
      <c r="AB25" s="216">
        <v>27.4</v>
      </c>
      <c r="AC25" s="216">
        <v>42.9</v>
      </c>
      <c r="AD25" s="68" t="s">
        <v>763</v>
      </c>
      <c r="AE25" s="68" t="s">
        <v>763</v>
      </c>
      <c r="AF25" s="68" t="s">
        <v>763</v>
      </c>
      <c r="AG25" s="68" t="s">
        <v>763</v>
      </c>
      <c r="AH25" s="68" t="s">
        <v>763</v>
      </c>
      <c r="AI25" s="68" t="s">
        <v>763</v>
      </c>
      <c r="AJ25" s="68" t="s">
        <v>763</v>
      </c>
      <c r="AK25" s="68" t="s">
        <v>763</v>
      </c>
      <c r="AL25" s="68" t="s">
        <v>763</v>
      </c>
      <c r="AM25" s="72" t="s">
        <v>763</v>
      </c>
      <c r="AN25" s="72" t="s">
        <v>763</v>
      </c>
      <c r="AO25" s="68" t="s">
        <v>763</v>
      </c>
      <c r="AP25" s="68" t="s">
        <v>763</v>
      </c>
      <c r="AQ25" s="68" t="s">
        <v>763</v>
      </c>
      <c r="AR25" s="68" t="s">
        <v>763</v>
      </c>
      <c r="AT25" s="68" t="s">
        <v>761</v>
      </c>
      <c r="AX25" s="72"/>
    </row>
    <row r="26" spans="1:50" x14ac:dyDescent="0.2">
      <c r="A26" t="s">
        <v>756</v>
      </c>
      <c r="B26" t="s">
        <v>627</v>
      </c>
      <c r="C26" s="68" t="s">
        <v>757</v>
      </c>
      <c r="E26" s="69">
        <v>43654</v>
      </c>
      <c r="F26" t="s">
        <v>866</v>
      </c>
      <c r="G26" t="s">
        <v>871</v>
      </c>
      <c r="H26" s="68">
        <v>1</v>
      </c>
      <c r="I26" s="68" t="s">
        <v>760</v>
      </c>
      <c r="J26" s="326">
        <v>0.51666666666666705</v>
      </c>
      <c r="K26" s="68">
        <v>2</v>
      </c>
      <c r="L26">
        <v>1</v>
      </c>
      <c r="M26" t="s">
        <v>787</v>
      </c>
      <c r="N26" t="s">
        <v>874</v>
      </c>
      <c r="O26" s="171">
        <v>23.5</v>
      </c>
      <c r="P26" s="68">
        <v>8.5</v>
      </c>
      <c r="Q26" s="68">
        <v>0.9</v>
      </c>
      <c r="R26" s="68">
        <v>0.9</v>
      </c>
      <c r="S26" s="68">
        <v>0.9</v>
      </c>
      <c r="T26" s="68">
        <v>1.6</v>
      </c>
      <c r="U26" s="70">
        <v>0.5625</v>
      </c>
      <c r="V26" s="68">
        <v>0.15</v>
      </c>
      <c r="W26" s="77">
        <v>0.3263888888888889</v>
      </c>
      <c r="X26" s="68">
        <v>26</v>
      </c>
      <c r="Y26" s="68">
        <v>7.08</v>
      </c>
      <c r="Z26" s="72">
        <v>6.0789500241333769</v>
      </c>
      <c r="AA26" s="68" t="s">
        <v>761</v>
      </c>
      <c r="AB26" s="216">
        <v>27</v>
      </c>
      <c r="AC26" s="216">
        <v>42.3</v>
      </c>
      <c r="AD26" s="68" t="s">
        <v>763</v>
      </c>
      <c r="AE26" s="68" t="s">
        <v>763</v>
      </c>
      <c r="AF26" s="68" t="s">
        <v>763</v>
      </c>
      <c r="AG26" s="68" t="s">
        <v>763</v>
      </c>
      <c r="AH26" s="68" t="s">
        <v>763</v>
      </c>
      <c r="AI26" s="68" t="s">
        <v>763</v>
      </c>
      <c r="AJ26" s="68" t="s">
        <v>763</v>
      </c>
      <c r="AK26" s="68" t="s">
        <v>763</v>
      </c>
      <c r="AL26" s="68" t="s">
        <v>763</v>
      </c>
      <c r="AM26" s="72" t="s">
        <v>763</v>
      </c>
      <c r="AN26" s="72" t="s">
        <v>763</v>
      </c>
      <c r="AO26" s="68" t="s">
        <v>763</v>
      </c>
      <c r="AP26" s="68" t="s">
        <v>763</v>
      </c>
      <c r="AQ26" s="68" t="s">
        <v>763</v>
      </c>
      <c r="AR26" s="68" t="s">
        <v>763</v>
      </c>
      <c r="AT26" s="68" t="s">
        <v>761</v>
      </c>
      <c r="AX26" s="72"/>
    </row>
    <row r="27" spans="1:50" x14ac:dyDescent="0.2">
      <c r="A27" t="s">
        <v>756</v>
      </c>
      <c r="B27" t="s">
        <v>627</v>
      </c>
      <c r="C27" s="68" t="s">
        <v>764</v>
      </c>
      <c r="E27" s="69">
        <v>43654</v>
      </c>
      <c r="F27" t="s">
        <v>866</v>
      </c>
      <c r="G27" t="s">
        <v>871</v>
      </c>
      <c r="H27" s="68">
        <v>1</v>
      </c>
      <c r="I27" s="68" t="s">
        <v>760</v>
      </c>
      <c r="J27" s="326">
        <v>0.51666666666666705</v>
      </c>
      <c r="K27" s="68">
        <v>2</v>
      </c>
      <c r="L27">
        <v>1</v>
      </c>
      <c r="M27" t="s">
        <v>787</v>
      </c>
      <c r="N27" t="s">
        <v>874</v>
      </c>
      <c r="O27" s="171">
        <v>23.5</v>
      </c>
      <c r="P27" s="68">
        <v>8.5</v>
      </c>
      <c r="Q27" s="68">
        <v>0.9</v>
      </c>
      <c r="R27" s="68">
        <v>0.9</v>
      </c>
      <c r="S27" s="68">
        <v>0.9</v>
      </c>
      <c r="T27" s="68">
        <v>1.6</v>
      </c>
      <c r="U27" s="70">
        <v>0.5625</v>
      </c>
      <c r="V27" s="68">
        <v>0.75</v>
      </c>
      <c r="W27" s="68" t="s">
        <v>761</v>
      </c>
      <c r="X27" s="68">
        <v>25.2</v>
      </c>
      <c r="Y27" s="68">
        <v>5.49</v>
      </c>
      <c r="Z27" s="72">
        <v>4.7096839866397868</v>
      </c>
      <c r="AA27" s="68" t="s">
        <v>761</v>
      </c>
      <c r="AB27" s="216">
        <v>27</v>
      </c>
      <c r="AC27" s="216">
        <v>42.2</v>
      </c>
      <c r="AD27" s="72">
        <v>0.1192771084337349</v>
      </c>
      <c r="AE27" s="72">
        <v>0.40124410787419817</v>
      </c>
      <c r="AF27" s="72">
        <v>0.17019607843137252</v>
      </c>
      <c r="AG27" s="72">
        <v>0.5714401863055707</v>
      </c>
      <c r="AH27" s="75">
        <v>19.62210591298523</v>
      </c>
      <c r="AI27" s="75">
        <v>20.193546099290799</v>
      </c>
      <c r="AJ27" s="72">
        <v>227.82914366774776</v>
      </c>
      <c r="AK27" s="72">
        <v>19.562317625651907</v>
      </c>
      <c r="AL27" s="72">
        <v>11.646326781290846</v>
      </c>
      <c r="AM27" s="72">
        <v>39.184423538637134</v>
      </c>
      <c r="AN27" s="72">
        <v>39.755863724942706</v>
      </c>
      <c r="AO27" s="72">
        <v>4.5637420833333326</v>
      </c>
      <c r="AP27" s="72">
        <v>0.16085333333333332</v>
      </c>
      <c r="AQ27" s="70">
        <v>0.96595405126841094</v>
      </c>
      <c r="AR27" s="72">
        <v>4.7245954166666664</v>
      </c>
      <c r="AT27" s="68" t="s">
        <v>761</v>
      </c>
      <c r="AX27" s="72"/>
    </row>
    <row r="28" spans="1:50" x14ac:dyDescent="0.2">
      <c r="A28" t="s">
        <v>756</v>
      </c>
      <c r="B28" t="s">
        <v>627</v>
      </c>
      <c r="C28" s="68" t="s">
        <v>765</v>
      </c>
      <c r="E28" s="69">
        <v>43654</v>
      </c>
      <c r="F28" t="s">
        <v>866</v>
      </c>
      <c r="G28" t="s">
        <v>871</v>
      </c>
      <c r="H28" s="68">
        <v>1</v>
      </c>
      <c r="I28" s="68" t="s">
        <v>760</v>
      </c>
      <c r="J28" s="326">
        <v>0.51666666666666705</v>
      </c>
      <c r="K28" s="68">
        <v>2</v>
      </c>
      <c r="L28">
        <v>1</v>
      </c>
      <c r="M28" t="s">
        <v>787</v>
      </c>
      <c r="N28" t="s">
        <v>874</v>
      </c>
      <c r="O28" s="171">
        <v>23.5</v>
      </c>
      <c r="P28" s="68">
        <v>8.5</v>
      </c>
      <c r="Q28" s="68">
        <v>0.9</v>
      </c>
      <c r="R28" s="68">
        <v>0.9</v>
      </c>
      <c r="S28" s="68">
        <v>0.9</v>
      </c>
      <c r="T28" s="68">
        <v>1.6</v>
      </c>
      <c r="U28" s="70">
        <v>0.5625</v>
      </c>
      <c r="V28" s="68">
        <v>1.7</v>
      </c>
      <c r="W28" s="77">
        <v>0.33333333333333331</v>
      </c>
      <c r="X28" s="68">
        <v>25.1</v>
      </c>
      <c r="Y28" s="68">
        <v>5.12</v>
      </c>
      <c r="Z28" s="72">
        <v>4.3818235981327263</v>
      </c>
      <c r="AA28" s="68" t="s">
        <v>761</v>
      </c>
      <c r="AB28" s="216">
        <v>27.4</v>
      </c>
      <c r="AC28" s="216">
        <v>42.9</v>
      </c>
      <c r="AD28" s="68" t="s">
        <v>763</v>
      </c>
      <c r="AE28" s="68" t="s">
        <v>763</v>
      </c>
      <c r="AF28" s="68" t="s">
        <v>763</v>
      </c>
      <c r="AG28" s="68" t="s">
        <v>763</v>
      </c>
      <c r="AH28" s="68" t="s">
        <v>763</v>
      </c>
      <c r="AI28" s="68" t="s">
        <v>763</v>
      </c>
      <c r="AJ28" s="68" t="s">
        <v>763</v>
      </c>
      <c r="AK28" s="68" t="s">
        <v>763</v>
      </c>
      <c r="AL28" s="68" t="s">
        <v>763</v>
      </c>
      <c r="AM28" s="72" t="s">
        <v>763</v>
      </c>
      <c r="AN28" s="72" t="s">
        <v>763</v>
      </c>
      <c r="AO28" s="68" t="s">
        <v>763</v>
      </c>
      <c r="AP28" s="68" t="s">
        <v>763</v>
      </c>
      <c r="AQ28" s="68" t="s">
        <v>763</v>
      </c>
      <c r="AR28" s="68" t="s">
        <v>763</v>
      </c>
      <c r="AT28" s="68" t="s">
        <v>761</v>
      </c>
      <c r="AX28" s="72"/>
    </row>
    <row r="29" spans="1:50" x14ac:dyDescent="0.2">
      <c r="A29" t="s">
        <v>756</v>
      </c>
      <c r="B29" t="s">
        <v>301</v>
      </c>
      <c r="C29" s="68" t="s">
        <v>757</v>
      </c>
      <c r="E29" s="69">
        <v>43654</v>
      </c>
      <c r="F29" t="s">
        <v>866</v>
      </c>
      <c r="G29" t="s">
        <v>871</v>
      </c>
      <c r="H29" s="68">
        <v>1</v>
      </c>
      <c r="I29" s="68" t="s">
        <v>760</v>
      </c>
      <c r="J29" s="326">
        <v>0.51666666666666705</v>
      </c>
      <c r="K29" s="68">
        <v>2</v>
      </c>
      <c r="L29">
        <v>1</v>
      </c>
      <c r="M29" t="s">
        <v>787</v>
      </c>
      <c r="N29" t="s">
        <v>875</v>
      </c>
      <c r="O29" s="171" t="s">
        <v>761</v>
      </c>
      <c r="P29" s="68" t="s">
        <v>761</v>
      </c>
      <c r="Q29" s="68">
        <v>1.1000000000000001</v>
      </c>
      <c r="R29" s="68">
        <v>1.1000000000000001</v>
      </c>
      <c r="S29" s="68">
        <v>1.1000000000000001</v>
      </c>
      <c r="T29" s="68">
        <v>1.35</v>
      </c>
      <c r="U29" s="70">
        <v>0.81481481481481488</v>
      </c>
      <c r="V29" s="68">
        <v>0.15</v>
      </c>
      <c r="W29" s="77">
        <v>0.33611111111111108</v>
      </c>
      <c r="X29" s="68">
        <v>25</v>
      </c>
      <c r="Y29" s="68">
        <v>8.6300000000000008</v>
      </c>
      <c r="Z29" s="72">
        <v>7.4017650920280715</v>
      </c>
      <c r="AA29" s="68" t="s">
        <v>761</v>
      </c>
      <c r="AB29" s="216">
        <v>27</v>
      </c>
      <c r="AC29" s="216">
        <v>42.4</v>
      </c>
      <c r="AD29" s="68" t="s">
        <v>763</v>
      </c>
      <c r="AE29" s="68" t="s">
        <v>763</v>
      </c>
      <c r="AF29" s="68" t="s">
        <v>763</v>
      </c>
      <c r="AG29" s="68" t="s">
        <v>763</v>
      </c>
      <c r="AH29" s="68" t="s">
        <v>763</v>
      </c>
      <c r="AI29" s="68" t="s">
        <v>763</v>
      </c>
      <c r="AJ29" s="68" t="s">
        <v>763</v>
      </c>
      <c r="AK29" s="68" t="s">
        <v>763</v>
      </c>
      <c r="AL29" s="68" t="s">
        <v>763</v>
      </c>
      <c r="AM29" s="72" t="s">
        <v>763</v>
      </c>
      <c r="AN29" s="72" t="s">
        <v>763</v>
      </c>
      <c r="AO29" s="68" t="s">
        <v>763</v>
      </c>
      <c r="AP29" s="68" t="s">
        <v>763</v>
      </c>
      <c r="AQ29" s="68" t="s">
        <v>763</v>
      </c>
      <c r="AR29" s="68" t="s">
        <v>763</v>
      </c>
      <c r="AT29" s="68" t="s">
        <v>761</v>
      </c>
      <c r="AX29" s="72"/>
    </row>
    <row r="30" spans="1:50" x14ac:dyDescent="0.2">
      <c r="A30" t="s">
        <v>756</v>
      </c>
      <c r="B30" t="s">
        <v>301</v>
      </c>
      <c r="C30" s="68" t="s">
        <v>764</v>
      </c>
      <c r="E30" s="69">
        <v>43654</v>
      </c>
      <c r="F30" t="s">
        <v>866</v>
      </c>
      <c r="G30" t="s">
        <v>871</v>
      </c>
      <c r="H30" s="68">
        <v>1</v>
      </c>
      <c r="I30" s="68" t="s">
        <v>760</v>
      </c>
      <c r="J30" s="326">
        <v>0.51666666666666705</v>
      </c>
      <c r="K30" s="68">
        <v>2</v>
      </c>
      <c r="L30">
        <v>1</v>
      </c>
      <c r="M30" t="s">
        <v>787</v>
      </c>
      <c r="N30" t="s">
        <v>875</v>
      </c>
      <c r="O30" s="171" t="s">
        <v>761</v>
      </c>
      <c r="P30" s="68" t="s">
        <v>761</v>
      </c>
      <c r="Q30" s="68">
        <v>1.1000000000000001</v>
      </c>
      <c r="R30" s="68">
        <v>1.1000000000000001</v>
      </c>
      <c r="S30" s="68">
        <v>1.1000000000000001</v>
      </c>
      <c r="T30" s="68">
        <v>1.35</v>
      </c>
      <c r="U30" s="70">
        <v>0.81481481481481488</v>
      </c>
      <c r="V30" s="68">
        <v>0.6</v>
      </c>
      <c r="W30" s="68" t="s">
        <v>761</v>
      </c>
      <c r="X30" s="68">
        <v>24.8</v>
      </c>
      <c r="Y30" s="68">
        <v>5.72</v>
      </c>
      <c r="Z30" s="72">
        <v>4.8520642423834417</v>
      </c>
      <c r="AA30" s="68" t="s">
        <v>761</v>
      </c>
      <c r="AB30" s="216">
        <v>28.9</v>
      </c>
      <c r="AC30" s="216">
        <v>44.8</v>
      </c>
      <c r="AD30" s="72">
        <v>0.34337349397590361</v>
      </c>
      <c r="AE30" s="72">
        <v>0.49119078896530399</v>
      </c>
      <c r="AF30" s="72">
        <v>4.5239215686274502E-2</v>
      </c>
      <c r="AG30" s="72">
        <v>0.53643000465157853</v>
      </c>
      <c r="AH30" s="75">
        <v>13.712207280049531</v>
      </c>
      <c r="AI30" s="75">
        <v>14.248637284701109</v>
      </c>
      <c r="AJ30" s="72">
        <v>106.88815283304284</v>
      </c>
      <c r="AK30" s="72">
        <v>15.922440457347854</v>
      </c>
      <c r="AL30" s="72">
        <v>6.7130508742908388</v>
      </c>
      <c r="AM30" s="72">
        <v>29.634647737397387</v>
      </c>
      <c r="AN30" s="72">
        <v>30.171077742048965</v>
      </c>
      <c r="AO30" s="72">
        <v>4.1817154166666661</v>
      </c>
      <c r="AP30" s="72">
        <v>0.12064</v>
      </c>
      <c r="AQ30" s="70">
        <v>0.97195954580305965</v>
      </c>
      <c r="AR30" s="72">
        <v>4.302355416666666</v>
      </c>
      <c r="AT30" s="68" t="s">
        <v>761</v>
      </c>
      <c r="AX30" s="72"/>
    </row>
    <row r="31" spans="1:50" x14ac:dyDescent="0.2">
      <c r="A31" t="s">
        <v>756</v>
      </c>
      <c r="B31" t="s">
        <v>301</v>
      </c>
      <c r="C31" s="68" t="s">
        <v>765</v>
      </c>
      <c r="E31" s="69">
        <v>43654</v>
      </c>
      <c r="F31" t="s">
        <v>866</v>
      </c>
      <c r="G31" t="s">
        <v>871</v>
      </c>
      <c r="H31" s="68">
        <v>1</v>
      </c>
      <c r="I31" s="68" t="s">
        <v>760</v>
      </c>
      <c r="J31" s="326">
        <v>0.51666666666666705</v>
      </c>
      <c r="K31" s="68">
        <v>2</v>
      </c>
      <c r="L31">
        <v>1</v>
      </c>
      <c r="M31" t="s">
        <v>787</v>
      </c>
      <c r="N31" t="s">
        <v>875</v>
      </c>
      <c r="O31" s="171" t="s">
        <v>761</v>
      </c>
      <c r="P31" s="68" t="s">
        <v>761</v>
      </c>
      <c r="Q31" s="68">
        <v>1.1000000000000001</v>
      </c>
      <c r="R31" s="68">
        <v>1.1000000000000001</v>
      </c>
      <c r="S31" s="68">
        <v>1.1000000000000001</v>
      </c>
      <c r="T31" s="68">
        <v>1.35</v>
      </c>
      <c r="U31" s="70">
        <v>0.81481481481481488</v>
      </c>
      <c r="V31" s="68">
        <v>1.1000000000000001</v>
      </c>
      <c r="W31" s="77">
        <v>0.34375</v>
      </c>
      <c r="X31" s="68">
        <v>24.8</v>
      </c>
      <c r="Y31" s="68">
        <v>5.77</v>
      </c>
      <c r="Z31" s="72">
        <v>4.8805619579664477</v>
      </c>
      <c r="AA31" s="68" t="s">
        <v>761</v>
      </c>
      <c r="AB31" s="216">
        <v>29.4</v>
      </c>
      <c r="AC31" s="216">
        <v>45.7</v>
      </c>
      <c r="AD31" s="68" t="s">
        <v>763</v>
      </c>
      <c r="AE31" s="68" t="s">
        <v>763</v>
      </c>
      <c r="AF31" s="68" t="s">
        <v>763</v>
      </c>
      <c r="AG31" s="68" t="s">
        <v>763</v>
      </c>
      <c r="AH31" s="68" t="s">
        <v>763</v>
      </c>
      <c r="AI31" s="68" t="s">
        <v>763</v>
      </c>
      <c r="AJ31" s="68" t="s">
        <v>763</v>
      </c>
      <c r="AK31" s="68" t="s">
        <v>763</v>
      </c>
      <c r="AL31" s="68" t="s">
        <v>763</v>
      </c>
      <c r="AM31" s="72" t="s">
        <v>763</v>
      </c>
      <c r="AN31" s="72" t="s">
        <v>763</v>
      </c>
      <c r="AO31" s="68" t="s">
        <v>763</v>
      </c>
      <c r="AP31" s="68" t="s">
        <v>763</v>
      </c>
      <c r="AQ31" s="68" t="s">
        <v>763</v>
      </c>
      <c r="AR31" s="68" t="s">
        <v>763</v>
      </c>
      <c r="AT31" s="68" t="s">
        <v>761</v>
      </c>
      <c r="AX31" s="72"/>
    </row>
    <row r="32" spans="1:50" x14ac:dyDescent="0.2">
      <c r="A32" t="s">
        <v>756</v>
      </c>
      <c r="B32" t="s">
        <v>303</v>
      </c>
      <c r="C32" s="68" t="s">
        <v>757</v>
      </c>
      <c r="E32" s="69">
        <v>43654</v>
      </c>
      <c r="F32" t="s">
        <v>866</v>
      </c>
      <c r="G32" t="s">
        <v>876</v>
      </c>
      <c r="H32" s="68">
        <v>1</v>
      </c>
      <c r="I32" s="68" t="s">
        <v>760</v>
      </c>
      <c r="J32" s="326">
        <v>0.52430555555555558</v>
      </c>
      <c r="K32" s="68">
        <v>2</v>
      </c>
      <c r="L32">
        <v>1</v>
      </c>
      <c r="M32" t="s">
        <v>820</v>
      </c>
      <c r="N32" t="s">
        <v>877</v>
      </c>
      <c r="O32" s="171">
        <v>21.7</v>
      </c>
      <c r="P32" s="68">
        <v>8.27</v>
      </c>
      <c r="Q32" s="68" t="s">
        <v>761</v>
      </c>
      <c r="R32" s="68" t="s">
        <v>761</v>
      </c>
      <c r="S32" s="68" t="s">
        <v>761</v>
      </c>
      <c r="T32" s="68">
        <v>1.5</v>
      </c>
      <c r="U32" s="68" t="s">
        <v>761</v>
      </c>
      <c r="V32" s="68">
        <v>0.15</v>
      </c>
      <c r="W32" s="77">
        <v>0.38055555555555554</v>
      </c>
      <c r="X32" s="68">
        <v>24.9</v>
      </c>
      <c r="Y32" s="68">
        <v>5.77</v>
      </c>
      <c r="Z32" s="72">
        <v>5.0220137718586582</v>
      </c>
      <c r="AA32" s="68">
        <v>76.099999999999994</v>
      </c>
      <c r="AB32" s="216">
        <v>24.4</v>
      </c>
      <c r="AC32" s="216">
        <v>38.6</v>
      </c>
      <c r="AD32" s="68" t="s">
        <v>763</v>
      </c>
      <c r="AE32" s="68" t="s">
        <v>763</v>
      </c>
      <c r="AF32" s="68" t="s">
        <v>763</v>
      </c>
      <c r="AG32" s="68" t="s">
        <v>763</v>
      </c>
      <c r="AH32" s="68" t="s">
        <v>763</v>
      </c>
      <c r="AI32" s="68" t="s">
        <v>763</v>
      </c>
      <c r="AJ32" s="68" t="s">
        <v>763</v>
      </c>
      <c r="AK32" s="68" t="s">
        <v>763</v>
      </c>
      <c r="AL32" s="68" t="s">
        <v>763</v>
      </c>
      <c r="AM32" s="72" t="s">
        <v>763</v>
      </c>
      <c r="AN32" s="72" t="s">
        <v>763</v>
      </c>
      <c r="AO32" s="68" t="s">
        <v>763</v>
      </c>
      <c r="AP32" s="68" t="s">
        <v>763</v>
      </c>
      <c r="AQ32" s="68" t="s">
        <v>763</v>
      </c>
      <c r="AR32" s="68" t="s">
        <v>763</v>
      </c>
      <c r="AT32" s="68" t="s">
        <v>761</v>
      </c>
      <c r="AX32" s="72"/>
    </row>
    <row r="33" spans="1:50" x14ac:dyDescent="0.2">
      <c r="A33" t="s">
        <v>756</v>
      </c>
      <c r="B33" t="s">
        <v>303</v>
      </c>
      <c r="C33" s="68" t="s">
        <v>764</v>
      </c>
      <c r="E33" s="69">
        <v>43654</v>
      </c>
      <c r="F33" t="s">
        <v>866</v>
      </c>
      <c r="G33" t="s">
        <v>876</v>
      </c>
      <c r="H33" s="68">
        <v>1</v>
      </c>
      <c r="I33" s="68" t="s">
        <v>760</v>
      </c>
      <c r="J33" s="326">
        <v>0.52430555555555558</v>
      </c>
      <c r="K33" s="68">
        <v>2</v>
      </c>
      <c r="L33">
        <v>1</v>
      </c>
      <c r="M33" t="s">
        <v>820</v>
      </c>
      <c r="N33" t="s">
        <v>877</v>
      </c>
      <c r="O33" s="171">
        <v>21.7</v>
      </c>
      <c r="P33" s="68">
        <v>8.27</v>
      </c>
      <c r="Q33" s="68" t="s">
        <v>761</v>
      </c>
      <c r="R33" s="68" t="s">
        <v>761</v>
      </c>
      <c r="S33" s="68" t="s">
        <v>761</v>
      </c>
      <c r="T33" s="68">
        <v>1.5</v>
      </c>
      <c r="U33" s="68" t="s">
        <v>761</v>
      </c>
      <c r="V33" s="68">
        <v>0.75</v>
      </c>
      <c r="W33" s="77">
        <v>0.38541666666666669</v>
      </c>
      <c r="X33" s="68">
        <v>24.5</v>
      </c>
      <c r="Y33" s="68">
        <v>6.35</v>
      </c>
      <c r="Z33" s="72">
        <v>5.3876365133951492</v>
      </c>
      <c r="AA33" s="68">
        <v>76</v>
      </c>
      <c r="AB33" s="216">
        <v>28.8</v>
      </c>
      <c r="AC33" s="216">
        <v>44.8</v>
      </c>
      <c r="AD33" s="72">
        <v>0.34337349397590361</v>
      </c>
      <c r="AE33" s="72">
        <v>2.110231048605208</v>
      </c>
      <c r="AF33" s="72">
        <v>0.14494117647058821</v>
      </c>
      <c r="AG33" s="72">
        <v>2.2551722250757962</v>
      </c>
      <c r="AH33" s="75">
        <v>43.879863235917099</v>
      </c>
      <c r="AI33" s="75">
        <v>46.135035460992896</v>
      </c>
      <c r="AJ33" s="72">
        <v>145.84377662238737</v>
      </c>
      <c r="AK33" s="72">
        <v>20.654280776143128</v>
      </c>
      <c r="AL33" s="72">
        <v>7.0611888258459832</v>
      </c>
      <c r="AM33" s="72">
        <v>64.534144012060224</v>
      </c>
      <c r="AN33" s="72">
        <v>66.789316237136021</v>
      </c>
      <c r="AO33" s="72">
        <v>6.6246754166666664</v>
      </c>
      <c r="AP33" s="72">
        <v>2.5000000000000001E-2</v>
      </c>
      <c r="AQ33" s="70">
        <v>0.99624041800035223</v>
      </c>
      <c r="AR33" s="72">
        <v>6.6496754166666667</v>
      </c>
      <c r="AT33" s="68" t="s">
        <v>761</v>
      </c>
      <c r="AX33" s="72"/>
    </row>
    <row r="34" spans="1:50" x14ac:dyDescent="0.2">
      <c r="A34" t="s">
        <v>756</v>
      </c>
      <c r="B34" t="s">
        <v>303</v>
      </c>
      <c r="C34" s="68" t="s">
        <v>765</v>
      </c>
      <c r="E34" s="69">
        <v>43654</v>
      </c>
      <c r="F34" t="s">
        <v>866</v>
      </c>
      <c r="G34" t="s">
        <v>876</v>
      </c>
      <c r="H34" s="68">
        <v>1</v>
      </c>
      <c r="I34" s="68" t="s">
        <v>760</v>
      </c>
      <c r="J34" s="326">
        <v>0.52430555555555558</v>
      </c>
      <c r="K34" s="68">
        <v>2</v>
      </c>
      <c r="L34">
        <v>1</v>
      </c>
      <c r="M34" t="s">
        <v>820</v>
      </c>
      <c r="N34" t="s">
        <v>877</v>
      </c>
      <c r="O34" s="171">
        <v>21.7</v>
      </c>
      <c r="P34" s="68">
        <v>8.27</v>
      </c>
      <c r="Q34" s="68" t="s">
        <v>761</v>
      </c>
      <c r="R34" s="68" t="s">
        <v>761</v>
      </c>
      <c r="S34" s="68" t="s">
        <v>761</v>
      </c>
      <c r="T34" s="68">
        <v>1.5</v>
      </c>
      <c r="U34" s="68" t="s">
        <v>761</v>
      </c>
      <c r="V34" s="68">
        <v>1.2</v>
      </c>
      <c r="W34" s="77">
        <v>0.38680555555555557</v>
      </c>
      <c r="X34" s="68">
        <v>24.5</v>
      </c>
      <c r="Y34" s="68">
        <v>6.48</v>
      </c>
      <c r="Z34" s="72">
        <v>5.4853992478301459</v>
      </c>
      <c r="AA34" s="68">
        <v>77.7</v>
      </c>
      <c r="AB34" s="216">
        <v>29.2</v>
      </c>
      <c r="AC34" s="216">
        <v>45.4</v>
      </c>
      <c r="AD34" s="68" t="s">
        <v>763</v>
      </c>
      <c r="AE34" s="68" t="s">
        <v>763</v>
      </c>
      <c r="AF34" s="68" t="s">
        <v>763</v>
      </c>
      <c r="AG34" s="68" t="s">
        <v>763</v>
      </c>
      <c r="AH34" s="68" t="s">
        <v>763</v>
      </c>
      <c r="AI34" s="68" t="s">
        <v>763</v>
      </c>
      <c r="AJ34" s="68" t="s">
        <v>763</v>
      </c>
      <c r="AK34" s="68" t="s">
        <v>763</v>
      </c>
      <c r="AL34" s="68" t="s">
        <v>763</v>
      </c>
      <c r="AM34" s="72" t="s">
        <v>763</v>
      </c>
      <c r="AN34" s="72" t="s">
        <v>763</v>
      </c>
      <c r="AO34" s="68" t="s">
        <v>763</v>
      </c>
      <c r="AP34" s="68" t="s">
        <v>763</v>
      </c>
      <c r="AQ34" s="68" t="s">
        <v>763</v>
      </c>
      <c r="AR34" s="68" t="s">
        <v>763</v>
      </c>
      <c r="AT34" s="68" t="s">
        <v>761</v>
      </c>
      <c r="AX34" s="72"/>
    </row>
    <row r="35" spans="1:50" x14ac:dyDescent="0.2">
      <c r="A35" t="s">
        <v>756</v>
      </c>
      <c r="B35" t="s">
        <v>305</v>
      </c>
      <c r="C35" s="68" t="s">
        <v>757</v>
      </c>
      <c r="E35" s="69">
        <v>43654</v>
      </c>
      <c r="F35" t="s">
        <v>866</v>
      </c>
      <c r="G35" t="s">
        <v>876</v>
      </c>
      <c r="H35" s="68">
        <v>1</v>
      </c>
      <c r="I35" s="68" t="s">
        <v>760</v>
      </c>
      <c r="J35" s="326">
        <v>0.52430555555555558</v>
      </c>
      <c r="K35" s="68">
        <v>2</v>
      </c>
      <c r="L35">
        <v>1</v>
      </c>
      <c r="M35" t="s">
        <v>760</v>
      </c>
      <c r="N35" t="s">
        <v>878</v>
      </c>
      <c r="O35" s="171">
        <v>19.7</v>
      </c>
      <c r="P35" s="68">
        <v>9.06</v>
      </c>
      <c r="Q35" s="68" t="s">
        <v>761</v>
      </c>
      <c r="R35" s="68" t="s">
        <v>761</v>
      </c>
      <c r="S35" s="68" t="s">
        <v>761</v>
      </c>
      <c r="T35" s="68">
        <v>2</v>
      </c>
      <c r="U35" s="68" t="s">
        <v>761</v>
      </c>
      <c r="V35" s="68">
        <v>0.15</v>
      </c>
      <c r="W35" s="77">
        <v>0.36458333333333331</v>
      </c>
      <c r="X35" s="68">
        <v>24.5</v>
      </c>
      <c r="Y35" s="68">
        <v>6.55</v>
      </c>
      <c r="Z35" s="72">
        <v>5.5636720808022329</v>
      </c>
      <c r="AA35" s="68">
        <v>82.8</v>
      </c>
      <c r="AB35" s="216">
        <v>28.6</v>
      </c>
      <c r="AC35" s="216">
        <v>44.6</v>
      </c>
      <c r="AD35" s="68" t="s">
        <v>763</v>
      </c>
      <c r="AE35" s="68" t="s">
        <v>763</v>
      </c>
      <c r="AF35" s="68" t="s">
        <v>763</v>
      </c>
      <c r="AG35" s="68" t="s">
        <v>763</v>
      </c>
      <c r="AH35" s="68" t="s">
        <v>763</v>
      </c>
      <c r="AI35" s="68" t="s">
        <v>763</v>
      </c>
      <c r="AJ35" s="68" t="s">
        <v>763</v>
      </c>
      <c r="AK35" s="68" t="s">
        <v>763</v>
      </c>
      <c r="AL35" s="68" t="s">
        <v>763</v>
      </c>
      <c r="AM35" s="72" t="s">
        <v>763</v>
      </c>
      <c r="AN35" s="72" t="s">
        <v>763</v>
      </c>
      <c r="AO35" s="68" t="s">
        <v>763</v>
      </c>
      <c r="AP35" s="68" t="s">
        <v>763</v>
      </c>
      <c r="AQ35" s="68" t="s">
        <v>763</v>
      </c>
      <c r="AR35" s="68" t="s">
        <v>763</v>
      </c>
      <c r="AT35" s="68" t="s">
        <v>761</v>
      </c>
      <c r="AX35" s="72"/>
    </row>
    <row r="36" spans="1:50" x14ac:dyDescent="0.2">
      <c r="A36" t="s">
        <v>756</v>
      </c>
      <c r="B36" t="s">
        <v>305</v>
      </c>
      <c r="C36" s="68" t="s">
        <v>764</v>
      </c>
      <c r="E36" s="69">
        <v>43654</v>
      </c>
      <c r="F36" t="s">
        <v>866</v>
      </c>
      <c r="G36" t="s">
        <v>876</v>
      </c>
      <c r="H36" s="68">
        <v>1</v>
      </c>
      <c r="I36" s="68" t="s">
        <v>760</v>
      </c>
      <c r="J36" s="326">
        <v>0.52430555555555558</v>
      </c>
      <c r="K36" s="68">
        <v>2</v>
      </c>
      <c r="L36">
        <v>1</v>
      </c>
      <c r="M36" t="s">
        <v>760</v>
      </c>
      <c r="N36" t="s">
        <v>878</v>
      </c>
      <c r="O36" s="171">
        <v>19.7</v>
      </c>
      <c r="P36" s="68">
        <v>9.06</v>
      </c>
      <c r="Q36" s="68" t="s">
        <v>761</v>
      </c>
      <c r="R36" s="68" t="s">
        <v>761</v>
      </c>
      <c r="S36" s="68" t="s">
        <v>761</v>
      </c>
      <c r="T36" s="68">
        <v>2</v>
      </c>
      <c r="U36" s="68" t="s">
        <v>761</v>
      </c>
      <c r="V36" s="68">
        <v>1</v>
      </c>
      <c r="W36" s="77">
        <v>0.36944444444444446</v>
      </c>
      <c r="X36" s="68">
        <v>24.3</v>
      </c>
      <c r="Y36" s="68">
        <v>6.48</v>
      </c>
      <c r="Z36" s="72">
        <v>5.4621902311386368</v>
      </c>
      <c r="AA36" s="68">
        <v>77.5</v>
      </c>
      <c r="AB36" s="216">
        <v>29.9</v>
      </c>
      <c r="AC36" s="216">
        <v>46.3</v>
      </c>
      <c r="AD36" s="72">
        <v>0.23132530120481926</v>
      </c>
      <c r="AE36" s="72">
        <v>1.6155243026041264</v>
      </c>
      <c r="AF36" s="72">
        <v>0.27121568627450976</v>
      </c>
      <c r="AG36" s="72">
        <v>1.8867399888786363</v>
      </c>
      <c r="AH36" s="75">
        <v>42.823523435640091</v>
      </c>
      <c r="AI36" s="75">
        <v>44.710263424518729</v>
      </c>
      <c r="AJ36" s="72">
        <v>79.6156234825593</v>
      </c>
      <c r="AK36" s="72">
        <v>11.184938107401885</v>
      </c>
      <c r="AL36" s="72">
        <v>7.1181103299867043</v>
      </c>
      <c r="AM36" s="72">
        <v>54.008461543041975</v>
      </c>
      <c r="AN36" s="72">
        <v>55.895201531920613</v>
      </c>
      <c r="AO36" s="72">
        <v>3.7192620833333327</v>
      </c>
      <c r="AP36" s="72">
        <v>2.5000000000000001E-2</v>
      </c>
      <c r="AQ36" s="70">
        <v>0.99332311696040687</v>
      </c>
      <c r="AR36" s="72">
        <v>3.7442620833333327</v>
      </c>
      <c r="AT36" s="68" t="s">
        <v>761</v>
      </c>
      <c r="AX36" s="72"/>
    </row>
    <row r="37" spans="1:50" x14ac:dyDescent="0.2">
      <c r="A37" t="s">
        <v>756</v>
      </c>
      <c r="B37" t="s">
        <v>305</v>
      </c>
      <c r="C37" s="68" t="s">
        <v>765</v>
      </c>
      <c r="E37" s="69">
        <v>43654</v>
      </c>
      <c r="F37" t="s">
        <v>866</v>
      </c>
      <c r="G37" t="s">
        <v>876</v>
      </c>
      <c r="H37" s="68">
        <v>1</v>
      </c>
      <c r="I37" s="68" t="s">
        <v>760</v>
      </c>
      <c r="J37" s="326">
        <v>0.52430555555555558</v>
      </c>
      <c r="K37" s="68">
        <v>2</v>
      </c>
      <c r="L37">
        <v>1</v>
      </c>
      <c r="M37" t="s">
        <v>760</v>
      </c>
      <c r="N37" t="s">
        <v>878</v>
      </c>
      <c r="O37" s="171">
        <v>19.7</v>
      </c>
      <c r="P37" s="68">
        <v>9.06</v>
      </c>
      <c r="Q37" s="68" t="s">
        <v>761</v>
      </c>
      <c r="R37" s="68" t="s">
        <v>761</v>
      </c>
      <c r="S37" s="68" t="s">
        <v>761</v>
      </c>
      <c r="T37" s="68">
        <v>2</v>
      </c>
      <c r="U37" s="68" t="s">
        <v>761</v>
      </c>
      <c r="V37" s="68">
        <v>1.7</v>
      </c>
      <c r="W37" s="77">
        <v>0.37152777777777773</v>
      </c>
      <c r="X37" s="68">
        <v>24.3</v>
      </c>
      <c r="Y37" s="68">
        <v>6.74</v>
      </c>
      <c r="Z37" s="72">
        <v>5.6716202981156556</v>
      </c>
      <c r="AA37" s="68">
        <v>81</v>
      </c>
      <c r="AB37" s="216">
        <v>30.2</v>
      </c>
      <c r="AC37" s="216">
        <v>46.9</v>
      </c>
      <c r="AD37" s="68" t="s">
        <v>763</v>
      </c>
      <c r="AE37" s="68" t="s">
        <v>763</v>
      </c>
      <c r="AF37" s="68" t="s">
        <v>763</v>
      </c>
      <c r="AG37" s="68" t="s">
        <v>763</v>
      </c>
      <c r="AH37" s="68" t="s">
        <v>763</v>
      </c>
      <c r="AI37" s="68" t="s">
        <v>763</v>
      </c>
      <c r="AJ37" s="68" t="s">
        <v>763</v>
      </c>
      <c r="AK37" s="68" t="s">
        <v>763</v>
      </c>
      <c r="AL37" s="68" t="s">
        <v>763</v>
      </c>
      <c r="AM37" s="72" t="s">
        <v>763</v>
      </c>
      <c r="AN37" s="72" t="s">
        <v>763</v>
      </c>
      <c r="AO37" s="68" t="s">
        <v>763</v>
      </c>
      <c r="AP37" s="68" t="s">
        <v>763</v>
      </c>
      <c r="AQ37" s="68" t="s">
        <v>763</v>
      </c>
      <c r="AR37" s="68" t="s">
        <v>763</v>
      </c>
      <c r="AT37" s="68" t="s">
        <v>761</v>
      </c>
      <c r="AX37" s="72"/>
    </row>
    <row r="38" spans="1:50" x14ac:dyDescent="0.2">
      <c r="A38" t="s">
        <v>756</v>
      </c>
      <c r="B38" t="s">
        <v>307</v>
      </c>
      <c r="C38" s="68" t="s">
        <v>757</v>
      </c>
      <c r="E38" s="69">
        <v>43654</v>
      </c>
      <c r="F38" t="s">
        <v>866</v>
      </c>
      <c r="G38" t="s">
        <v>876</v>
      </c>
      <c r="H38" s="68">
        <v>1</v>
      </c>
      <c r="I38" s="68" t="s">
        <v>760</v>
      </c>
      <c r="J38" s="326">
        <v>0.52430555555555558</v>
      </c>
      <c r="K38" s="68">
        <v>2</v>
      </c>
      <c r="L38">
        <v>1</v>
      </c>
      <c r="M38" t="s">
        <v>760</v>
      </c>
      <c r="N38" t="s">
        <v>879</v>
      </c>
      <c r="O38" s="171">
        <v>20.100000000000001</v>
      </c>
      <c r="P38" s="68">
        <v>8.9</v>
      </c>
      <c r="Q38" s="68">
        <v>1.8</v>
      </c>
      <c r="R38" s="68">
        <v>1.55</v>
      </c>
      <c r="S38" s="68">
        <v>1.5</v>
      </c>
      <c r="T38" s="68">
        <v>3</v>
      </c>
      <c r="U38" s="70">
        <v>0.5</v>
      </c>
      <c r="V38" s="68">
        <v>0.15</v>
      </c>
      <c r="W38" s="77">
        <v>0.3125</v>
      </c>
      <c r="X38" s="68">
        <v>25</v>
      </c>
      <c r="Y38" s="68">
        <v>6.9</v>
      </c>
      <c r="Z38" s="72">
        <v>5.8577193420986982</v>
      </c>
      <c r="AA38" s="68">
        <v>82.3</v>
      </c>
      <c r="AB38" s="216">
        <v>28.8</v>
      </c>
      <c r="AC38" s="216">
        <v>44.8</v>
      </c>
      <c r="AD38" s="68" t="s">
        <v>763</v>
      </c>
      <c r="AE38" s="68" t="s">
        <v>763</v>
      </c>
      <c r="AF38" s="68" t="s">
        <v>763</v>
      </c>
      <c r="AG38" s="68" t="s">
        <v>763</v>
      </c>
      <c r="AH38" s="68" t="s">
        <v>763</v>
      </c>
      <c r="AI38" s="68" t="s">
        <v>763</v>
      </c>
      <c r="AJ38" s="68" t="s">
        <v>763</v>
      </c>
      <c r="AK38" s="68" t="s">
        <v>763</v>
      </c>
      <c r="AL38" s="68" t="s">
        <v>763</v>
      </c>
      <c r="AM38" s="72" t="s">
        <v>763</v>
      </c>
      <c r="AN38" s="72" t="s">
        <v>763</v>
      </c>
      <c r="AO38" s="68" t="s">
        <v>763</v>
      </c>
      <c r="AP38" s="68" t="s">
        <v>763</v>
      </c>
      <c r="AQ38" s="68" t="s">
        <v>763</v>
      </c>
      <c r="AR38" s="68" t="s">
        <v>763</v>
      </c>
      <c r="AT38" s="68" t="s">
        <v>761</v>
      </c>
      <c r="AX38" s="72"/>
    </row>
    <row r="39" spans="1:50" x14ac:dyDescent="0.2">
      <c r="A39" t="s">
        <v>756</v>
      </c>
      <c r="B39" t="s">
        <v>307</v>
      </c>
      <c r="C39" s="68" t="s">
        <v>764</v>
      </c>
      <c r="E39" s="69">
        <v>43654</v>
      </c>
      <c r="F39" t="s">
        <v>866</v>
      </c>
      <c r="G39" t="s">
        <v>876</v>
      </c>
      <c r="H39" s="68">
        <v>1</v>
      </c>
      <c r="I39" s="68" t="s">
        <v>760</v>
      </c>
      <c r="J39" s="326">
        <v>0.52430555555555558</v>
      </c>
      <c r="K39" s="68">
        <v>2</v>
      </c>
      <c r="L39">
        <v>1</v>
      </c>
      <c r="M39" t="s">
        <v>760</v>
      </c>
      <c r="N39" t="s">
        <v>879</v>
      </c>
      <c r="O39" s="171">
        <v>20.100000000000001</v>
      </c>
      <c r="P39" s="68">
        <v>8.9</v>
      </c>
      <c r="Q39" s="68">
        <v>1.8</v>
      </c>
      <c r="R39" s="68">
        <v>1.55</v>
      </c>
      <c r="S39" s="68">
        <v>1.5</v>
      </c>
      <c r="T39" s="68">
        <v>3</v>
      </c>
      <c r="U39" s="70">
        <v>0.5</v>
      </c>
      <c r="V39" s="68">
        <v>1.5</v>
      </c>
      <c r="W39" s="77">
        <v>0.31666666666666665</v>
      </c>
      <c r="X39" s="68">
        <v>24.6</v>
      </c>
      <c r="Y39" s="68">
        <v>5.95</v>
      </c>
      <c r="Z39" s="72">
        <v>5.0344779803271109</v>
      </c>
      <c r="AA39" s="68">
        <v>66.099999999999994</v>
      </c>
      <c r="AB39" s="216">
        <v>29.3</v>
      </c>
      <c r="AC39" s="216">
        <v>45.5</v>
      </c>
      <c r="AD39" s="72">
        <v>0.51144578313253009</v>
      </c>
      <c r="AE39" s="72">
        <v>0.76103083223862122</v>
      </c>
      <c r="AF39" s="72">
        <v>8.6415686274509795E-2</v>
      </c>
      <c r="AG39" s="72">
        <v>0.84744651851313102</v>
      </c>
      <c r="AH39" s="75">
        <v>24.48591720995698</v>
      </c>
      <c r="AI39" s="75">
        <v>25.333363728470111</v>
      </c>
      <c r="AJ39" s="72">
        <v>123.73790618285616</v>
      </c>
      <c r="AK39" s="72">
        <v>17.924372899915085</v>
      </c>
      <c r="AL39" s="72">
        <v>6.9033325112000075</v>
      </c>
      <c r="AM39" s="72">
        <v>42.410290109872065</v>
      </c>
      <c r="AN39" s="72">
        <v>43.257736628385196</v>
      </c>
      <c r="AO39" s="72">
        <v>6.2124887499999986</v>
      </c>
      <c r="AP39" s="72">
        <v>0.15582666666666664</v>
      </c>
      <c r="AQ39" s="70">
        <v>0.97553094398263485</v>
      </c>
      <c r="AR39" s="72">
        <v>6.3683154166666656</v>
      </c>
      <c r="AT39" s="68" t="s">
        <v>761</v>
      </c>
      <c r="AX39" s="72"/>
    </row>
    <row r="40" spans="1:50" x14ac:dyDescent="0.2">
      <c r="A40" t="s">
        <v>756</v>
      </c>
      <c r="B40" t="s">
        <v>307</v>
      </c>
      <c r="C40" s="68" t="s">
        <v>765</v>
      </c>
      <c r="E40" s="69">
        <v>43654</v>
      </c>
      <c r="F40" t="s">
        <v>866</v>
      </c>
      <c r="G40" t="s">
        <v>876</v>
      </c>
      <c r="H40" s="68">
        <v>1</v>
      </c>
      <c r="I40" s="68" t="s">
        <v>760</v>
      </c>
      <c r="J40" s="326">
        <v>0.52430555555555558</v>
      </c>
      <c r="K40" s="68">
        <v>2</v>
      </c>
      <c r="L40">
        <v>1</v>
      </c>
      <c r="M40" t="s">
        <v>760</v>
      </c>
      <c r="N40" t="s">
        <v>879</v>
      </c>
      <c r="O40" s="171">
        <v>20.100000000000001</v>
      </c>
      <c r="P40" s="68">
        <v>8.9</v>
      </c>
      <c r="Q40" s="68">
        <v>1.8</v>
      </c>
      <c r="R40" s="68">
        <v>1.55</v>
      </c>
      <c r="S40" s="68">
        <v>1.5</v>
      </c>
      <c r="T40" s="68">
        <v>3</v>
      </c>
      <c r="U40" s="70">
        <v>0.5</v>
      </c>
      <c r="V40" s="68">
        <v>2.5</v>
      </c>
      <c r="W40" s="77">
        <v>0.3215277777777778</v>
      </c>
      <c r="X40" s="68">
        <v>24.6</v>
      </c>
      <c r="Y40" s="68">
        <v>5.85</v>
      </c>
      <c r="Z40" s="72">
        <v>4.9470430808482977</v>
      </c>
      <c r="AA40" s="68">
        <v>69.099999999999994</v>
      </c>
      <c r="AB40" s="216">
        <v>29.4</v>
      </c>
      <c r="AC40" s="216">
        <v>45.7</v>
      </c>
      <c r="AD40" s="68" t="s">
        <v>763</v>
      </c>
      <c r="AE40" s="68" t="s">
        <v>763</v>
      </c>
      <c r="AF40" s="68" t="s">
        <v>763</v>
      </c>
      <c r="AG40" s="68" t="s">
        <v>763</v>
      </c>
      <c r="AH40" s="68" t="s">
        <v>763</v>
      </c>
      <c r="AI40" s="68" t="s">
        <v>763</v>
      </c>
      <c r="AJ40" s="68" t="s">
        <v>763</v>
      </c>
      <c r="AK40" s="68" t="s">
        <v>763</v>
      </c>
      <c r="AL40" s="68" t="s">
        <v>763</v>
      </c>
      <c r="AM40" s="72" t="s">
        <v>763</v>
      </c>
      <c r="AN40" s="72" t="s">
        <v>763</v>
      </c>
      <c r="AO40" s="68" t="s">
        <v>763</v>
      </c>
      <c r="AP40" s="68" t="s">
        <v>763</v>
      </c>
      <c r="AQ40" s="68" t="s">
        <v>763</v>
      </c>
      <c r="AR40" s="68" t="s">
        <v>763</v>
      </c>
      <c r="AT40" s="68" t="s">
        <v>761</v>
      </c>
      <c r="AX40" s="72"/>
    </row>
    <row r="41" spans="1:50" x14ac:dyDescent="0.2">
      <c r="A41" t="s">
        <v>756</v>
      </c>
      <c r="B41" t="s">
        <v>309</v>
      </c>
      <c r="C41" s="68" t="s">
        <v>757</v>
      </c>
      <c r="E41" s="69">
        <v>43654</v>
      </c>
      <c r="F41" t="s">
        <v>866</v>
      </c>
      <c r="G41" t="s">
        <v>876</v>
      </c>
      <c r="H41" s="68">
        <v>1</v>
      </c>
      <c r="I41" s="68" t="s">
        <v>760</v>
      </c>
      <c r="J41" s="326">
        <v>0.52430555555555558</v>
      </c>
      <c r="K41" s="68">
        <v>2</v>
      </c>
      <c r="L41">
        <v>1</v>
      </c>
      <c r="M41" t="s">
        <v>820</v>
      </c>
      <c r="N41" t="s">
        <v>880</v>
      </c>
      <c r="O41" s="171">
        <v>19.600000000000001</v>
      </c>
      <c r="P41" s="68">
        <v>8.7899999999999991</v>
      </c>
      <c r="Q41" s="68" t="s">
        <v>761</v>
      </c>
      <c r="R41" s="68" t="s">
        <v>761</v>
      </c>
      <c r="S41" s="68" t="s">
        <v>761</v>
      </c>
      <c r="T41" s="68">
        <v>2.6</v>
      </c>
      <c r="U41" s="68" t="s">
        <v>761</v>
      </c>
      <c r="V41" s="68">
        <v>0.15</v>
      </c>
      <c r="W41" s="77">
        <v>0.34097222222222223</v>
      </c>
      <c r="X41" s="68">
        <v>24.4</v>
      </c>
      <c r="Y41" s="68">
        <v>7.03</v>
      </c>
      <c r="Z41" s="72">
        <v>5.9197651229344022</v>
      </c>
      <c r="AA41" s="68">
        <v>85.5</v>
      </c>
      <c r="AB41" s="216">
        <v>30.1</v>
      </c>
      <c r="AC41" s="216">
        <v>46.6</v>
      </c>
      <c r="AD41" s="68" t="s">
        <v>763</v>
      </c>
      <c r="AE41" s="68" t="s">
        <v>763</v>
      </c>
      <c r="AF41" s="68" t="s">
        <v>763</v>
      </c>
      <c r="AG41" s="68" t="s">
        <v>763</v>
      </c>
      <c r="AH41" s="68" t="s">
        <v>763</v>
      </c>
      <c r="AI41" s="68" t="s">
        <v>763</v>
      </c>
      <c r="AJ41" s="68" t="s">
        <v>763</v>
      </c>
      <c r="AK41" s="68" t="s">
        <v>763</v>
      </c>
      <c r="AL41" s="68" t="s">
        <v>763</v>
      </c>
      <c r="AM41" s="72" t="s">
        <v>763</v>
      </c>
      <c r="AN41" s="72" t="s">
        <v>763</v>
      </c>
      <c r="AO41" s="68" t="s">
        <v>763</v>
      </c>
      <c r="AP41" s="68" t="s">
        <v>763</v>
      </c>
      <c r="AQ41" s="68" t="s">
        <v>763</v>
      </c>
      <c r="AR41" s="68" t="s">
        <v>763</v>
      </c>
      <c r="AT41" s="68" t="s">
        <v>761</v>
      </c>
      <c r="AX41" s="72"/>
    </row>
    <row r="42" spans="1:50" x14ac:dyDescent="0.2">
      <c r="A42" t="s">
        <v>756</v>
      </c>
      <c r="B42" t="s">
        <v>309</v>
      </c>
      <c r="C42" s="68" t="s">
        <v>764</v>
      </c>
      <c r="E42" s="69">
        <v>43654</v>
      </c>
      <c r="F42" t="s">
        <v>866</v>
      </c>
      <c r="G42" t="s">
        <v>876</v>
      </c>
      <c r="H42" s="68">
        <v>1</v>
      </c>
      <c r="I42" s="68" t="s">
        <v>760</v>
      </c>
      <c r="J42" s="326">
        <v>0.52430555555555558</v>
      </c>
      <c r="K42" s="68">
        <v>2</v>
      </c>
      <c r="L42">
        <v>1</v>
      </c>
      <c r="M42" t="s">
        <v>820</v>
      </c>
      <c r="N42" t="s">
        <v>880</v>
      </c>
      <c r="O42" s="171">
        <v>19.600000000000001</v>
      </c>
      <c r="P42" s="68">
        <v>8.7899999999999991</v>
      </c>
      <c r="Q42" s="68" t="s">
        <v>761</v>
      </c>
      <c r="R42" s="68" t="s">
        <v>761</v>
      </c>
      <c r="S42" s="68" t="s">
        <v>761</v>
      </c>
      <c r="T42" s="68">
        <v>2.6</v>
      </c>
      <c r="U42" s="68" t="s">
        <v>761</v>
      </c>
      <c r="V42" s="68">
        <v>1.3</v>
      </c>
      <c r="W42" s="77">
        <v>0.3444444444444445</v>
      </c>
      <c r="X42" s="68">
        <v>24.3</v>
      </c>
      <c r="Y42" s="68">
        <v>6.92</v>
      </c>
      <c r="Z42" s="72">
        <v>5.8230879025163693</v>
      </c>
      <c r="AA42" s="68">
        <v>83.4</v>
      </c>
      <c r="AB42" s="216">
        <v>30.2</v>
      </c>
      <c r="AC42" s="216">
        <v>46.7</v>
      </c>
      <c r="AD42" s="72">
        <v>0.34337349397590361</v>
      </c>
      <c r="AE42" s="72">
        <v>0.44621744841975097</v>
      </c>
      <c r="AF42" s="72">
        <v>9.0698039215686269E-2</v>
      </c>
      <c r="AG42" s="72">
        <v>0.53691548763543728</v>
      </c>
      <c r="AH42" s="75">
        <v>14.851534512364564</v>
      </c>
      <c r="AI42" s="75">
        <v>15.388450000000001</v>
      </c>
      <c r="AJ42" s="72">
        <v>53.956335264807336</v>
      </c>
      <c r="AK42" s="72">
        <v>6.8133108180032211</v>
      </c>
      <c r="AL42" s="72">
        <v>7.9192534593072237</v>
      </c>
      <c r="AM42" s="72">
        <v>21.664845330367786</v>
      </c>
      <c r="AN42" s="72">
        <v>22.201760818003223</v>
      </c>
      <c r="AO42" s="72">
        <v>1.9900887499999997</v>
      </c>
      <c r="AP42" s="72">
        <v>2.0106666666666665E-2</v>
      </c>
      <c r="AQ42" s="70">
        <v>0.98999765570055476</v>
      </c>
      <c r="AR42" s="72">
        <v>2.0101954166666665</v>
      </c>
      <c r="AT42" s="68" t="s">
        <v>761</v>
      </c>
      <c r="AX42" s="72"/>
    </row>
    <row r="43" spans="1:50" x14ac:dyDescent="0.2">
      <c r="A43" t="s">
        <v>756</v>
      </c>
      <c r="B43" t="s">
        <v>309</v>
      </c>
      <c r="C43" s="68" t="s">
        <v>765</v>
      </c>
      <c r="E43" s="69">
        <v>43654</v>
      </c>
      <c r="F43" t="s">
        <v>866</v>
      </c>
      <c r="G43" t="s">
        <v>876</v>
      </c>
      <c r="H43" s="68">
        <v>1</v>
      </c>
      <c r="I43" s="68" t="s">
        <v>760</v>
      </c>
      <c r="J43" s="326">
        <v>0.52430555555555558</v>
      </c>
      <c r="K43" s="68">
        <v>2</v>
      </c>
      <c r="L43">
        <v>1</v>
      </c>
      <c r="M43" t="s">
        <v>820</v>
      </c>
      <c r="N43" t="s">
        <v>880</v>
      </c>
      <c r="O43" s="171">
        <v>19.600000000000001</v>
      </c>
      <c r="P43" s="68">
        <v>8.7899999999999991</v>
      </c>
      <c r="Q43" s="68" t="s">
        <v>761</v>
      </c>
      <c r="R43" s="68" t="s">
        <v>761</v>
      </c>
      <c r="S43" s="68" t="s">
        <v>761</v>
      </c>
      <c r="T43" s="68">
        <v>2.6</v>
      </c>
      <c r="U43" s="68" t="s">
        <v>761</v>
      </c>
      <c r="V43" s="68">
        <v>2.2999999999999998</v>
      </c>
      <c r="W43" s="77">
        <v>0.34652777777777777</v>
      </c>
      <c r="X43" s="68">
        <v>24.3</v>
      </c>
      <c r="Y43" s="68">
        <v>7.25</v>
      </c>
      <c r="Z43" s="72">
        <v>6.1077553668112268</v>
      </c>
      <c r="AA43" s="68">
        <v>87.2</v>
      </c>
      <c r="AB43" s="216">
        <v>30</v>
      </c>
      <c r="AC43" s="216">
        <v>46.5</v>
      </c>
      <c r="AD43" s="68" t="s">
        <v>763</v>
      </c>
      <c r="AE43" s="68" t="s">
        <v>763</v>
      </c>
      <c r="AF43" s="68" t="s">
        <v>763</v>
      </c>
      <c r="AG43" s="68" t="s">
        <v>763</v>
      </c>
      <c r="AH43" s="68" t="s">
        <v>763</v>
      </c>
      <c r="AI43" s="68" t="s">
        <v>763</v>
      </c>
      <c r="AJ43" s="68" t="s">
        <v>763</v>
      </c>
      <c r="AK43" s="68" t="s">
        <v>763</v>
      </c>
      <c r="AL43" s="68" t="s">
        <v>763</v>
      </c>
      <c r="AM43" s="72" t="s">
        <v>763</v>
      </c>
      <c r="AN43" s="72" t="s">
        <v>763</v>
      </c>
      <c r="AO43" s="68" t="s">
        <v>763</v>
      </c>
      <c r="AP43" s="68" t="s">
        <v>763</v>
      </c>
      <c r="AQ43" s="68" t="s">
        <v>763</v>
      </c>
      <c r="AR43" s="68" t="s">
        <v>763</v>
      </c>
      <c r="AT43" s="68" t="s">
        <v>761</v>
      </c>
      <c r="AX43" s="72"/>
    </row>
    <row r="44" spans="1:50" x14ac:dyDescent="0.2">
      <c r="A44" t="s">
        <v>756</v>
      </c>
      <c r="B44" t="s">
        <v>311</v>
      </c>
      <c r="C44" s="68" t="s">
        <v>757</v>
      </c>
      <c r="E44" s="69">
        <v>43654</v>
      </c>
      <c r="F44" t="s">
        <v>866</v>
      </c>
      <c r="G44" t="s">
        <v>863</v>
      </c>
      <c r="H44" s="68">
        <v>1</v>
      </c>
      <c r="I44" s="68" t="s">
        <v>760</v>
      </c>
      <c r="J44" s="326">
        <v>0.52430555555555558</v>
      </c>
      <c r="K44" s="68">
        <v>3</v>
      </c>
      <c r="L44">
        <v>1</v>
      </c>
      <c r="M44" t="s">
        <v>783</v>
      </c>
      <c r="N44" t="s">
        <v>864</v>
      </c>
      <c r="O44" s="171">
        <v>19.84</v>
      </c>
      <c r="P44" s="68">
        <v>8.9</v>
      </c>
      <c r="Q44" s="68">
        <v>0.85</v>
      </c>
      <c r="R44" s="68">
        <v>0.85</v>
      </c>
      <c r="S44" s="68">
        <v>0.85</v>
      </c>
      <c r="T44" s="68">
        <v>0.85</v>
      </c>
      <c r="U44" s="70">
        <v>1</v>
      </c>
      <c r="V44" s="68">
        <v>0.15</v>
      </c>
      <c r="W44" s="77">
        <v>0.4055555555555555</v>
      </c>
      <c r="X44" s="68">
        <v>23.9</v>
      </c>
      <c r="Y44" s="68">
        <v>4.3899999999999997</v>
      </c>
      <c r="Z44" s="72">
        <v>4.3899999999999997</v>
      </c>
      <c r="AA44" s="68">
        <v>59.5</v>
      </c>
      <c r="AB44" s="216">
        <v>25.5</v>
      </c>
      <c r="AC44" s="216">
        <v>40.200000000000003</v>
      </c>
      <c r="AD44" s="68" t="s">
        <v>763</v>
      </c>
      <c r="AE44" s="68" t="s">
        <v>763</v>
      </c>
      <c r="AF44" s="68" t="s">
        <v>763</v>
      </c>
      <c r="AG44" s="68" t="s">
        <v>763</v>
      </c>
      <c r="AH44" s="68" t="s">
        <v>763</v>
      </c>
      <c r="AI44" s="68" t="s">
        <v>763</v>
      </c>
      <c r="AJ44" s="68" t="s">
        <v>763</v>
      </c>
      <c r="AK44" s="68" t="s">
        <v>763</v>
      </c>
      <c r="AL44" s="68" t="s">
        <v>763</v>
      </c>
      <c r="AM44" s="72" t="s">
        <v>763</v>
      </c>
      <c r="AN44" s="72" t="s">
        <v>763</v>
      </c>
      <c r="AO44" s="68" t="s">
        <v>763</v>
      </c>
      <c r="AP44" s="68" t="s">
        <v>763</v>
      </c>
      <c r="AQ44" s="68" t="s">
        <v>763</v>
      </c>
      <c r="AR44" s="68" t="s">
        <v>763</v>
      </c>
      <c r="AT44" s="68">
        <v>25.51</v>
      </c>
      <c r="AX44" s="72"/>
    </row>
    <row r="45" spans="1:50" x14ac:dyDescent="0.2">
      <c r="A45" t="s">
        <v>756</v>
      </c>
      <c r="B45" t="s">
        <v>311</v>
      </c>
      <c r="C45" s="68" t="s">
        <v>764</v>
      </c>
      <c r="E45" s="69">
        <v>43654</v>
      </c>
      <c r="F45" t="s">
        <v>866</v>
      </c>
      <c r="G45" t="s">
        <v>863</v>
      </c>
      <c r="H45" s="68">
        <v>1</v>
      </c>
      <c r="I45" s="68" t="s">
        <v>760</v>
      </c>
      <c r="J45" s="326">
        <v>0.52430555555555558</v>
      </c>
      <c r="K45" s="68">
        <v>3</v>
      </c>
      <c r="L45">
        <v>1</v>
      </c>
      <c r="M45" t="s">
        <v>783</v>
      </c>
      <c r="N45" t="s">
        <v>864</v>
      </c>
      <c r="O45" s="171">
        <v>19.84</v>
      </c>
      <c r="P45" s="68">
        <v>8.9</v>
      </c>
      <c r="Q45" s="68">
        <v>0.85</v>
      </c>
      <c r="R45" s="68">
        <v>0.85</v>
      </c>
      <c r="S45" s="68">
        <v>0.85</v>
      </c>
      <c r="T45" s="68">
        <v>0.85</v>
      </c>
      <c r="U45" s="70">
        <v>1</v>
      </c>
      <c r="V45" s="68">
        <v>0.42</v>
      </c>
      <c r="W45" s="77">
        <v>0.4069444444444445</v>
      </c>
      <c r="X45" s="68">
        <v>24.5</v>
      </c>
      <c r="Y45" s="68">
        <v>4.8899999999999997</v>
      </c>
      <c r="Z45" s="72">
        <v>4.8899999999999997</v>
      </c>
      <c r="AA45" s="68">
        <v>68.2</v>
      </c>
      <c r="AB45" s="216">
        <v>26.8</v>
      </c>
      <c r="AC45" s="216">
        <v>42</v>
      </c>
      <c r="AD45" s="72">
        <v>0.23132530120481926</v>
      </c>
      <c r="AE45" s="72">
        <v>0.40124410787419817</v>
      </c>
      <c r="AF45" s="72">
        <v>8.0047058823529416E-2</v>
      </c>
      <c r="AG45" s="72">
        <v>0.48129116669772759</v>
      </c>
      <c r="AH45" s="75">
        <v>20.80571997818576</v>
      </c>
      <c r="AI45" s="75">
        <v>21.287011144883486</v>
      </c>
      <c r="AJ45" s="72">
        <v>110.78623010053697</v>
      </c>
      <c r="AK45" s="72">
        <v>12.707215625345938</v>
      </c>
      <c r="AL45" s="72">
        <v>8.7183717792245261</v>
      </c>
      <c r="AM45" s="72">
        <v>33.512935603531702</v>
      </c>
      <c r="AN45" s="72">
        <v>33.994226770229425</v>
      </c>
      <c r="AO45" s="72">
        <v>4.3526220833333324</v>
      </c>
      <c r="AP45" s="72">
        <v>0.31165333333333328</v>
      </c>
      <c r="AQ45" s="70">
        <v>0.93318290506179913</v>
      </c>
      <c r="AR45" s="72">
        <v>4.6642754166666656</v>
      </c>
      <c r="AT45" s="68">
        <v>26.02</v>
      </c>
      <c r="AX45" s="72"/>
    </row>
    <row r="46" spans="1:50" x14ac:dyDescent="0.2">
      <c r="A46" t="s">
        <v>756</v>
      </c>
      <c r="B46" t="s">
        <v>311</v>
      </c>
      <c r="C46" s="68" t="s">
        <v>765</v>
      </c>
      <c r="E46" s="69">
        <v>43654</v>
      </c>
      <c r="F46" t="s">
        <v>866</v>
      </c>
      <c r="G46" t="s">
        <v>863</v>
      </c>
      <c r="H46" s="68">
        <v>1</v>
      </c>
      <c r="I46" s="68" t="s">
        <v>760</v>
      </c>
      <c r="J46" s="326">
        <v>0.52430555555555558</v>
      </c>
      <c r="K46" s="68">
        <v>3</v>
      </c>
      <c r="L46">
        <v>1</v>
      </c>
      <c r="M46" t="s">
        <v>783</v>
      </c>
      <c r="N46" t="s">
        <v>864</v>
      </c>
      <c r="O46" s="171">
        <v>19.84</v>
      </c>
      <c r="P46" s="68">
        <v>8.9</v>
      </c>
      <c r="Q46" s="68">
        <v>0.85</v>
      </c>
      <c r="R46" s="68">
        <v>0.85</v>
      </c>
      <c r="S46" s="68">
        <v>0.85</v>
      </c>
      <c r="T46" s="68">
        <v>0.85</v>
      </c>
      <c r="U46" s="70">
        <v>1</v>
      </c>
      <c r="V46" s="68">
        <v>0.55000000000000004</v>
      </c>
      <c r="W46" s="77">
        <v>0.40972222222222227</v>
      </c>
      <c r="X46" s="68">
        <v>25.47</v>
      </c>
      <c r="Y46" s="68">
        <v>5.83</v>
      </c>
      <c r="Z46" s="72">
        <v>5.83</v>
      </c>
      <c r="AA46" s="68">
        <v>83.1</v>
      </c>
      <c r="AB46" s="216">
        <v>27.4</v>
      </c>
      <c r="AC46" s="216">
        <v>43</v>
      </c>
      <c r="AD46" s="68" t="s">
        <v>763</v>
      </c>
      <c r="AE46" s="68" t="s">
        <v>763</v>
      </c>
      <c r="AF46" s="68" t="s">
        <v>763</v>
      </c>
      <c r="AG46" s="68" t="s">
        <v>763</v>
      </c>
      <c r="AH46" s="68" t="s">
        <v>763</v>
      </c>
      <c r="AI46" s="68" t="s">
        <v>763</v>
      </c>
      <c r="AJ46" s="68" t="s">
        <v>763</v>
      </c>
      <c r="AK46" s="68" t="s">
        <v>763</v>
      </c>
      <c r="AL46" s="68" t="s">
        <v>763</v>
      </c>
      <c r="AM46" s="72" t="s">
        <v>763</v>
      </c>
      <c r="AN46" s="72" t="s">
        <v>763</v>
      </c>
      <c r="AO46" s="68" t="s">
        <v>763</v>
      </c>
      <c r="AP46" s="68" t="s">
        <v>763</v>
      </c>
      <c r="AQ46" s="68" t="s">
        <v>763</v>
      </c>
      <c r="AR46" s="68" t="s">
        <v>763</v>
      </c>
      <c r="AT46" s="68">
        <v>27.25</v>
      </c>
      <c r="AX46" s="72"/>
    </row>
    <row r="47" spans="1:50" x14ac:dyDescent="0.2">
      <c r="A47" t="s">
        <v>756</v>
      </c>
      <c r="B47" t="s">
        <v>394</v>
      </c>
      <c r="C47" s="68" t="s">
        <v>757</v>
      </c>
      <c r="E47" s="69">
        <v>43654</v>
      </c>
      <c r="F47" t="s">
        <v>881</v>
      </c>
      <c r="G47" t="s">
        <v>882</v>
      </c>
      <c r="H47" s="68">
        <v>0</v>
      </c>
      <c r="I47" s="68" t="s">
        <v>760</v>
      </c>
      <c r="J47" s="326">
        <v>0.47916666666666669</v>
      </c>
      <c r="K47" s="68">
        <v>3</v>
      </c>
      <c r="L47">
        <v>1</v>
      </c>
      <c r="M47" t="s">
        <v>861</v>
      </c>
      <c r="N47" t="s">
        <v>864</v>
      </c>
      <c r="O47" s="171" t="s">
        <v>761</v>
      </c>
      <c r="P47" s="68" t="s">
        <v>761</v>
      </c>
      <c r="Q47" s="68">
        <v>1.64</v>
      </c>
      <c r="R47" s="68">
        <v>1.64</v>
      </c>
      <c r="S47" s="68">
        <v>1.64</v>
      </c>
      <c r="T47" s="68">
        <v>2.86</v>
      </c>
      <c r="U47" s="70">
        <v>0.57342657342657344</v>
      </c>
      <c r="V47" s="68">
        <v>0.15</v>
      </c>
      <c r="W47" s="77">
        <v>0.37152777777777773</v>
      </c>
      <c r="X47" s="68">
        <v>26.08</v>
      </c>
      <c r="Y47" s="68">
        <v>7.14</v>
      </c>
      <c r="Z47" s="72">
        <v>7.14</v>
      </c>
      <c r="AA47" s="68">
        <v>103.7</v>
      </c>
      <c r="AB47" s="216">
        <v>27.1</v>
      </c>
      <c r="AC47" s="216">
        <v>42.5</v>
      </c>
      <c r="AD47" s="68" t="s">
        <v>763</v>
      </c>
      <c r="AE47" s="68" t="s">
        <v>763</v>
      </c>
      <c r="AF47" s="68" t="s">
        <v>763</v>
      </c>
      <c r="AG47" s="68" t="s">
        <v>763</v>
      </c>
      <c r="AH47" s="68" t="s">
        <v>763</v>
      </c>
      <c r="AI47" s="68" t="s">
        <v>763</v>
      </c>
      <c r="AJ47" s="68" t="s">
        <v>763</v>
      </c>
      <c r="AK47" s="68" t="s">
        <v>763</v>
      </c>
      <c r="AL47" s="68" t="s">
        <v>763</v>
      </c>
      <c r="AM47" s="72" t="s">
        <v>763</v>
      </c>
      <c r="AN47" s="72" t="s">
        <v>763</v>
      </c>
      <c r="AO47" s="68" t="s">
        <v>763</v>
      </c>
      <c r="AP47" s="68" t="s">
        <v>763</v>
      </c>
      <c r="AQ47" s="68" t="s">
        <v>763</v>
      </c>
      <c r="AR47" s="68" t="s">
        <v>763</v>
      </c>
      <c r="AT47" s="68">
        <v>28.69</v>
      </c>
      <c r="AX47" s="72"/>
    </row>
    <row r="48" spans="1:50" x14ac:dyDescent="0.2">
      <c r="A48" t="s">
        <v>756</v>
      </c>
      <c r="B48" t="s">
        <v>394</v>
      </c>
      <c r="C48" s="68" t="s">
        <v>764</v>
      </c>
      <c r="E48" s="69">
        <v>43654</v>
      </c>
      <c r="F48" t="s">
        <v>881</v>
      </c>
      <c r="G48" t="s">
        <v>882</v>
      </c>
      <c r="H48" s="68">
        <v>0</v>
      </c>
      <c r="I48" s="68" t="s">
        <v>760</v>
      </c>
      <c r="J48" s="326">
        <v>0.47916666666666669</v>
      </c>
      <c r="K48" s="68">
        <v>3</v>
      </c>
      <c r="L48">
        <v>1</v>
      </c>
      <c r="M48" t="s">
        <v>861</v>
      </c>
      <c r="N48" t="s">
        <v>864</v>
      </c>
      <c r="O48" s="171" t="s">
        <v>761</v>
      </c>
      <c r="P48" s="68" t="s">
        <v>761</v>
      </c>
      <c r="Q48" s="68">
        <v>1.64</v>
      </c>
      <c r="R48" s="68">
        <v>1.64</v>
      </c>
      <c r="S48" s="68">
        <v>1.64</v>
      </c>
      <c r="T48" s="68">
        <v>2.86</v>
      </c>
      <c r="U48" s="70">
        <v>0.57342657342657344</v>
      </c>
      <c r="V48" s="68">
        <v>1.43</v>
      </c>
      <c r="W48" s="77">
        <v>0.37291666666666662</v>
      </c>
      <c r="X48" s="68">
        <v>26.18</v>
      </c>
      <c r="Y48" s="68">
        <v>5.08</v>
      </c>
      <c r="Z48" s="72">
        <v>5.08</v>
      </c>
      <c r="AA48" s="68">
        <v>73.900000000000006</v>
      </c>
      <c r="AB48" s="216">
        <v>27.3</v>
      </c>
      <c r="AC48" s="216">
        <v>42.7</v>
      </c>
      <c r="AD48" s="72">
        <v>0.39939759036144579</v>
      </c>
      <c r="AE48" s="72">
        <v>0.35627076732864515</v>
      </c>
      <c r="AF48" s="72">
        <v>0.12517647058823528</v>
      </c>
      <c r="AG48" s="72">
        <v>0.48144723791688043</v>
      </c>
      <c r="AH48" s="75">
        <v>35.110275153167208</v>
      </c>
      <c r="AI48" s="75">
        <v>35.59172239108409</v>
      </c>
      <c r="AJ48" s="72">
        <v>105.87106004555199</v>
      </c>
      <c r="AK48" s="72">
        <v>14.776283580128556</v>
      </c>
      <c r="AL48" s="72">
        <v>7.1649315249965504</v>
      </c>
      <c r="AM48" s="72">
        <v>49.886558733295765</v>
      </c>
      <c r="AN48" s="72">
        <v>50.368005971212646</v>
      </c>
      <c r="AO48" s="72">
        <v>3.0557420833333326</v>
      </c>
      <c r="AP48" s="72">
        <v>8.5453333333333326E-2</v>
      </c>
      <c r="AQ48" s="70">
        <v>0.97279591938790821</v>
      </c>
      <c r="AR48" s="72">
        <v>3.1411954166666658</v>
      </c>
      <c r="AT48" s="68">
        <v>28.92</v>
      </c>
      <c r="AX48" s="72"/>
    </row>
    <row r="49" spans="1:50" x14ac:dyDescent="0.2">
      <c r="A49" t="s">
        <v>756</v>
      </c>
      <c r="B49" t="s">
        <v>394</v>
      </c>
      <c r="C49" s="68" t="s">
        <v>765</v>
      </c>
      <c r="E49" s="69">
        <v>43654</v>
      </c>
      <c r="F49" t="s">
        <v>881</v>
      </c>
      <c r="G49" t="s">
        <v>882</v>
      </c>
      <c r="H49" s="68">
        <v>0</v>
      </c>
      <c r="I49" s="68" t="s">
        <v>760</v>
      </c>
      <c r="J49" s="326">
        <v>0.47916666666666669</v>
      </c>
      <c r="K49" s="68">
        <v>3</v>
      </c>
      <c r="L49">
        <v>1</v>
      </c>
      <c r="M49" t="s">
        <v>861</v>
      </c>
      <c r="N49" t="s">
        <v>864</v>
      </c>
      <c r="O49" s="171" t="s">
        <v>761</v>
      </c>
      <c r="P49" s="68" t="s">
        <v>761</v>
      </c>
      <c r="Q49" s="68">
        <v>1.64</v>
      </c>
      <c r="R49" s="68">
        <v>1.64</v>
      </c>
      <c r="S49" s="68">
        <v>1.64</v>
      </c>
      <c r="T49" s="68">
        <v>2.86</v>
      </c>
      <c r="U49" s="70">
        <v>0.57342657342657344</v>
      </c>
      <c r="V49" s="68">
        <v>2.56</v>
      </c>
      <c r="W49" s="77">
        <v>0.3743055555555555</v>
      </c>
      <c r="X49" s="68">
        <v>25.43</v>
      </c>
      <c r="Y49" s="68">
        <v>3.4</v>
      </c>
      <c r="Z49" s="72">
        <v>3.4</v>
      </c>
      <c r="AA49" s="68">
        <v>50.2</v>
      </c>
      <c r="AB49" s="216">
        <v>27.9</v>
      </c>
      <c r="AC49" s="216">
        <v>43.6</v>
      </c>
      <c r="AD49" s="68" t="s">
        <v>763</v>
      </c>
      <c r="AE49" s="68" t="s">
        <v>763</v>
      </c>
      <c r="AF49" s="68" t="s">
        <v>763</v>
      </c>
      <c r="AG49" s="68" t="s">
        <v>763</v>
      </c>
      <c r="AH49" s="68" t="s">
        <v>763</v>
      </c>
      <c r="AI49" s="68" t="s">
        <v>763</v>
      </c>
      <c r="AJ49" s="68" t="s">
        <v>763</v>
      </c>
      <c r="AK49" s="68" t="s">
        <v>763</v>
      </c>
      <c r="AL49" s="68" t="s">
        <v>763</v>
      </c>
      <c r="AM49" s="72" t="s">
        <v>763</v>
      </c>
      <c r="AN49" s="72" t="s">
        <v>763</v>
      </c>
      <c r="AO49" s="68" t="s">
        <v>763</v>
      </c>
      <c r="AP49" s="68" t="s">
        <v>763</v>
      </c>
      <c r="AQ49" s="68" t="s">
        <v>763</v>
      </c>
      <c r="AR49" s="68" t="s">
        <v>763</v>
      </c>
      <c r="AT49" s="68">
        <v>29.45</v>
      </c>
      <c r="AU49" s="322">
        <v>120</v>
      </c>
      <c r="AV49" s="322">
        <v>3.84</v>
      </c>
      <c r="AX49" s="72"/>
    </row>
    <row r="50" spans="1:50" x14ac:dyDescent="0.2">
      <c r="A50" t="s">
        <v>756</v>
      </c>
      <c r="B50" t="s">
        <v>395</v>
      </c>
      <c r="C50" s="68" t="s">
        <v>757</v>
      </c>
      <c r="E50" s="69">
        <v>43654</v>
      </c>
      <c r="F50" t="s">
        <v>881</v>
      </c>
      <c r="G50" t="s">
        <v>882</v>
      </c>
      <c r="H50" s="68">
        <v>0</v>
      </c>
      <c r="I50" s="68" t="s">
        <v>760</v>
      </c>
      <c r="J50" s="326">
        <v>0.47916666666666669</v>
      </c>
      <c r="K50" s="68">
        <v>3</v>
      </c>
      <c r="L50">
        <v>1</v>
      </c>
      <c r="M50" t="s">
        <v>861</v>
      </c>
      <c r="N50" t="s">
        <v>864</v>
      </c>
      <c r="O50" s="171" t="s">
        <v>761</v>
      </c>
      <c r="P50" s="68" t="s">
        <v>761</v>
      </c>
      <c r="Q50" s="68">
        <v>1.54</v>
      </c>
      <c r="R50" s="68">
        <v>1.54</v>
      </c>
      <c r="S50" s="68">
        <v>1.54</v>
      </c>
      <c r="T50" s="68">
        <v>1.54</v>
      </c>
      <c r="U50" s="70">
        <v>1</v>
      </c>
      <c r="V50" s="68">
        <v>0.15</v>
      </c>
      <c r="W50" s="77">
        <v>0.35694444444444445</v>
      </c>
      <c r="X50" s="68">
        <v>25.13</v>
      </c>
      <c r="Y50" s="68">
        <v>5.69</v>
      </c>
      <c r="Z50" s="72">
        <v>5.69</v>
      </c>
      <c r="AA50" s="68">
        <v>81.5</v>
      </c>
      <c r="AB50" s="216">
        <v>27.8</v>
      </c>
      <c r="AC50" s="216">
        <v>43.4</v>
      </c>
      <c r="AD50" s="68" t="s">
        <v>763</v>
      </c>
      <c r="AE50" s="68" t="s">
        <v>763</v>
      </c>
      <c r="AF50" s="68" t="s">
        <v>763</v>
      </c>
      <c r="AG50" s="68" t="s">
        <v>763</v>
      </c>
      <c r="AH50" s="68" t="s">
        <v>763</v>
      </c>
      <c r="AI50" s="68" t="s">
        <v>763</v>
      </c>
      <c r="AJ50" s="68" t="s">
        <v>763</v>
      </c>
      <c r="AK50" s="68" t="s">
        <v>763</v>
      </c>
      <c r="AL50" s="68" t="s">
        <v>763</v>
      </c>
      <c r="AM50" s="72" t="s">
        <v>763</v>
      </c>
      <c r="AN50" s="72" t="s">
        <v>763</v>
      </c>
      <c r="AO50" s="68" t="s">
        <v>763</v>
      </c>
      <c r="AP50" s="68" t="s">
        <v>763</v>
      </c>
      <c r="AQ50" s="68" t="s">
        <v>763</v>
      </c>
      <c r="AR50" s="68" t="s">
        <v>763</v>
      </c>
      <c r="AT50" s="68">
        <v>29.25</v>
      </c>
      <c r="AX50" s="72"/>
    </row>
    <row r="51" spans="1:50" x14ac:dyDescent="0.2">
      <c r="A51" t="s">
        <v>756</v>
      </c>
      <c r="B51" t="s">
        <v>395</v>
      </c>
      <c r="C51" s="68" t="s">
        <v>764</v>
      </c>
      <c r="E51" s="69">
        <v>43654</v>
      </c>
      <c r="F51" t="s">
        <v>881</v>
      </c>
      <c r="G51" t="s">
        <v>882</v>
      </c>
      <c r="H51" s="68">
        <v>0</v>
      </c>
      <c r="I51" s="68" t="s">
        <v>760</v>
      </c>
      <c r="J51" s="326">
        <v>0.47916666666666669</v>
      </c>
      <c r="K51" s="68">
        <v>3</v>
      </c>
      <c r="L51">
        <v>1</v>
      </c>
      <c r="M51" t="s">
        <v>861</v>
      </c>
      <c r="N51" t="s">
        <v>864</v>
      </c>
      <c r="O51" s="171" t="s">
        <v>761</v>
      </c>
      <c r="P51" s="68" t="s">
        <v>761</v>
      </c>
      <c r="Q51" s="68">
        <v>1.54</v>
      </c>
      <c r="R51" s="68">
        <v>1.54</v>
      </c>
      <c r="S51" s="68">
        <v>1.54</v>
      </c>
      <c r="T51" s="68">
        <v>1.54</v>
      </c>
      <c r="U51" s="70">
        <v>1</v>
      </c>
      <c r="V51" s="68">
        <v>0.77</v>
      </c>
      <c r="W51" s="77">
        <v>0.35833333333333334</v>
      </c>
      <c r="X51" s="68">
        <v>24.96</v>
      </c>
      <c r="Y51" s="68">
        <v>5.18</v>
      </c>
      <c r="Z51" s="72">
        <v>5.18</v>
      </c>
      <c r="AA51" s="68">
        <v>74.099999999999994</v>
      </c>
      <c r="AB51" s="216">
        <v>28.6</v>
      </c>
      <c r="AC51" s="216">
        <v>44.4</v>
      </c>
      <c r="AD51" s="72">
        <v>0.34337349397590361</v>
      </c>
      <c r="AE51" s="72">
        <v>0.35627076732864515</v>
      </c>
      <c r="AF51" s="72">
        <v>0.16690196078431371</v>
      </c>
      <c r="AG51" s="72">
        <v>0.5231727281129589</v>
      </c>
      <c r="AH51" s="75">
        <v>22.815510149293321</v>
      </c>
      <c r="AI51" s="75">
        <v>23.338682877406278</v>
      </c>
      <c r="AJ51" s="72">
        <v>121.59366429423922</v>
      </c>
      <c r="AK51" s="72">
        <v>18.075360397266959</v>
      </c>
      <c r="AL51" s="72">
        <v>6.7270395511795433</v>
      </c>
      <c r="AM51" s="72">
        <v>40.890870546560279</v>
      </c>
      <c r="AN51" s="72">
        <v>41.414043274673233</v>
      </c>
      <c r="AO51" s="72">
        <v>3.8750887499999997</v>
      </c>
      <c r="AP51" s="72">
        <v>2.5000000000000001E-2</v>
      </c>
      <c r="AQ51" s="70">
        <v>0.99358988946084881</v>
      </c>
      <c r="AR51" s="72">
        <v>3.9000887499999997</v>
      </c>
      <c r="AT51" s="68">
        <v>29.64</v>
      </c>
      <c r="AX51" s="72"/>
    </row>
    <row r="52" spans="1:50" x14ac:dyDescent="0.2">
      <c r="A52" t="s">
        <v>756</v>
      </c>
      <c r="B52" t="s">
        <v>395</v>
      </c>
      <c r="C52" s="68" t="s">
        <v>765</v>
      </c>
      <c r="E52" s="69">
        <v>43654</v>
      </c>
      <c r="F52" t="s">
        <v>881</v>
      </c>
      <c r="G52" t="s">
        <v>882</v>
      </c>
      <c r="H52" s="68">
        <v>0</v>
      </c>
      <c r="I52" s="68" t="s">
        <v>760</v>
      </c>
      <c r="J52" s="326">
        <v>0.47916666666666669</v>
      </c>
      <c r="K52" s="68">
        <v>3</v>
      </c>
      <c r="L52">
        <v>1</v>
      </c>
      <c r="M52" t="s">
        <v>861</v>
      </c>
      <c r="N52" t="s">
        <v>864</v>
      </c>
      <c r="O52" s="171" t="s">
        <v>761</v>
      </c>
      <c r="P52" s="68" t="s">
        <v>761</v>
      </c>
      <c r="Q52" s="68">
        <v>1.54</v>
      </c>
      <c r="R52" s="68">
        <v>1.54</v>
      </c>
      <c r="S52" s="68">
        <v>1.54</v>
      </c>
      <c r="T52" s="68">
        <v>1.54</v>
      </c>
      <c r="U52" s="70">
        <v>1</v>
      </c>
      <c r="V52" s="68">
        <v>1.24</v>
      </c>
      <c r="W52" s="77">
        <v>0.35972222222222222</v>
      </c>
      <c r="X52" s="68">
        <v>30.54</v>
      </c>
      <c r="Y52" s="68">
        <v>5.79</v>
      </c>
      <c r="Z52" s="72">
        <v>5.79</v>
      </c>
      <c r="AA52" s="68">
        <v>86.2</v>
      </c>
      <c r="AB52" s="216">
        <v>29</v>
      </c>
      <c r="AC52" s="216">
        <v>45.1</v>
      </c>
      <c r="AD52" s="68" t="s">
        <v>763</v>
      </c>
      <c r="AE52" s="68" t="s">
        <v>763</v>
      </c>
      <c r="AF52" s="68" t="s">
        <v>763</v>
      </c>
      <c r="AG52" s="68" t="s">
        <v>763</v>
      </c>
      <c r="AH52" s="68" t="s">
        <v>763</v>
      </c>
      <c r="AI52" s="68" t="s">
        <v>763</v>
      </c>
      <c r="AJ52" s="68" t="s">
        <v>763</v>
      </c>
      <c r="AK52" s="68" t="s">
        <v>763</v>
      </c>
      <c r="AL52" s="68" t="s">
        <v>763</v>
      </c>
      <c r="AM52" s="72" t="s">
        <v>763</v>
      </c>
      <c r="AN52" s="72" t="s">
        <v>763</v>
      </c>
      <c r="AO52" s="68" t="s">
        <v>763</v>
      </c>
      <c r="AP52" s="68" t="s">
        <v>763</v>
      </c>
      <c r="AQ52" s="68" t="s">
        <v>763</v>
      </c>
      <c r="AR52" s="68" t="s">
        <v>763</v>
      </c>
      <c r="AT52" s="68">
        <v>30.54</v>
      </c>
      <c r="AX52" s="72"/>
    </row>
    <row r="53" spans="1:50" x14ac:dyDescent="0.2">
      <c r="A53" t="s">
        <v>756</v>
      </c>
      <c r="B53" t="s">
        <v>397</v>
      </c>
      <c r="C53" s="68" t="s">
        <v>757</v>
      </c>
      <c r="E53" s="69">
        <v>43654</v>
      </c>
      <c r="F53" t="s">
        <v>881</v>
      </c>
      <c r="G53" t="s">
        <v>882</v>
      </c>
      <c r="H53" s="68">
        <v>0</v>
      </c>
      <c r="I53" s="68" t="s">
        <v>760</v>
      </c>
      <c r="J53" s="326">
        <v>0.47916666666666669</v>
      </c>
      <c r="K53" s="68">
        <v>3</v>
      </c>
      <c r="L53">
        <v>1</v>
      </c>
      <c r="M53" t="s">
        <v>861</v>
      </c>
      <c r="N53" t="s">
        <v>864</v>
      </c>
      <c r="O53" s="171" t="s">
        <v>761</v>
      </c>
      <c r="P53" s="68" t="s">
        <v>761</v>
      </c>
      <c r="Q53" s="68">
        <v>1.54</v>
      </c>
      <c r="R53" s="68">
        <v>1.54</v>
      </c>
      <c r="S53" s="68">
        <v>1.54</v>
      </c>
      <c r="T53" s="68">
        <v>2.14</v>
      </c>
      <c r="U53" s="70">
        <v>0.71962616822429903</v>
      </c>
      <c r="V53" s="68">
        <v>0.15</v>
      </c>
      <c r="W53" s="77">
        <v>0.34027777777777773</v>
      </c>
      <c r="X53" s="68">
        <v>24.03</v>
      </c>
      <c r="Y53" s="68">
        <v>6.2</v>
      </c>
      <c r="Z53" s="72">
        <v>6.2</v>
      </c>
      <c r="AA53" s="68">
        <v>87.9</v>
      </c>
      <c r="AB53" s="216">
        <v>29.1</v>
      </c>
      <c r="AC53" s="216">
        <v>45.3</v>
      </c>
      <c r="AD53" s="68" t="s">
        <v>763</v>
      </c>
      <c r="AE53" s="68" t="s">
        <v>763</v>
      </c>
      <c r="AF53" s="68" t="s">
        <v>763</v>
      </c>
      <c r="AG53" s="68" t="s">
        <v>763</v>
      </c>
      <c r="AH53" s="68" t="s">
        <v>763</v>
      </c>
      <c r="AI53" s="68" t="s">
        <v>763</v>
      </c>
      <c r="AJ53" s="68" t="s">
        <v>763</v>
      </c>
      <c r="AK53" s="68" t="s">
        <v>763</v>
      </c>
      <c r="AL53" s="68" t="s">
        <v>763</v>
      </c>
      <c r="AM53" s="72" t="s">
        <v>763</v>
      </c>
      <c r="AN53" s="72" t="s">
        <v>763</v>
      </c>
      <c r="AO53" s="68" t="s">
        <v>763</v>
      </c>
      <c r="AP53" s="68" t="s">
        <v>763</v>
      </c>
      <c r="AQ53" s="68" t="s">
        <v>763</v>
      </c>
      <c r="AR53" s="68" t="s">
        <v>763</v>
      </c>
      <c r="AT53" s="68">
        <v>30.77</v>
      </c>
      <c r="AX53" s="72"/>
    </row>
    <row r="54" spans="1:50" x14ac:dyDescent="0.2">
      <c r="A54" t="s">
        <v>756</v>
      </c>
      <c r="B54" t="s">
        <v>397</v>
      </c>
      <c r="C54" s="68" t="s">
        <v>764</v>
      </c>
      <c r="E54" s="69">
        <v>43654</v>
      </c>
      <c r="F54" t="s">
        <v>881</v>
      </c>
      <c r="G54" t="s">
        <v>882</v>
      </c>
      <c r="H54" s="68">
        <v>0</v>
      </c>
      <c r="I54" s="68" t="s">
        <v>760</v>
      </c>
      <c r="J54" s="326">
        <v>0.47916666666666669</v>
      </c>
      <c r="K54" s="68">
        <v>3</v>
      </c>
      <c r="L54">
        <v>1</v>
      </c>
      <c r="M54" t="s">
        <v>861</v>
      </c>
      <c r="N54" t="s">
        <v>864</v>
      </c>
      <c r="O54" s="171" t="s">
        <v>761</v>
      </c>
      <c r="P54" s="68" t="s">
        <v>761</v>
      </c>
      <c r="Q54" s="68">
        <v>1.54</v>
      </c>
      <c r="R54" s="68">
        <v>1.54</v>
      </c>
      <c r="S54" s="68">
        <v>1.54</v>
      </c>
      <c r="T54" s="68">
        <v>2.14</v>
      </c>
      <c r="U54" s="70">
        <v>0.71962616822429903</v>
      </c>
      <c r="V54" s="68">
        <v>1.07</v>
      </c>
      <c r="W54" s="77">
        <v>0.34166666666666662</v>
      </c>
      <c r="X54" s="68">
        <v>23.95</v>
      </c>
      <c r="Y54" s="68">
        <v>6.04</v>
      </c>
      <c r="Z54" s="72">
        <v>6.04</v>
      </c>
      <c r="AA54" s="68">
        <v>85.6</v>
      </c>
      <c r="AB54" s="216">
        <v>29.4</v>
      </c>
      <c r="AC54" s="216">
        <v>45.5</v>
      </c>
      <c r="AD54" s="72">
        <v>0.34337349397590361</v>
      </c>
      <c r="AE54" s="72">
        <v>0.49119078896530399</v>
      </c>
      <c r="AF54" s="72">
        <v>0.40407843137254895</v>
      </c>
      <c r="AG54" s="72">
        <v>0.89526922033785294</v>
      </c>
      <c r="AH54" s="75">
        <v>18.909979006612502</v>
      </c>
      <c r="AI54" s="75">
        <v>19.805248226950354</v>
      </c>
      <c r="AJ54" s="72">
        <v>107.51028836006691</v>
      </c>
      <c r="AK54" s="72">
        <v>14.354597069667257</v>
      </c>
      <c r="AL54" s="72">
        <v>7.4896068373278988</v>
      </c>
      <c r="AM54" s="72">
        <v>33.264576076279759</v>
      </c>
      <c r="AN54" s="72">
        <v>34.159845296617611</v>
      </c>
      <c r="AO54" s="72">
        <v>4.6290887499999993</v>
      </c>
      <c r="AP54" s="72">
        <v>0.14074666666666663</v>
      </c>
      <c r="AQ54" s="70">
        <v>0.9704923431582414</v>
      </c>
      <c r="AR54" s="72">
        <v>4.7698354166666661</v>
      </c>
      <c r="AT54" s="68">
        <v>30.92</v>
      </c>
      <c r="AX54" s="72"/>
    </row>
    <row r="55" spans="1:50" x14ac:dyDescent="0.2">
      <c r="A55" t="s">
        <v>756</v>
      </c>
      <c r="B55" t="s">
        <v>397</v>
      </c>
      <c r="C55" s="68" t="s">
        <v>765</v>
      </c>
      <c r="E55" s="69">
        <v>43654</v>
      </c>
      <c r="F55" t="s">
        <v>881</v>
      </c>
      <c r="G55" t="s">
        <v>882</v>
      </c>
      <c r="H55" s="68">
        <v>0</v>
      </c>
      <c r="I55" s="68" t="s">
        <v>760</v>
      </c>
      <c r="J55" s="326">
        <v>0.47916666666666669</v>
      </c>
      <c r="K55" s="68">
        <v>3</v>
      </c>
      <c r="L55">
        <v>1</v>
      </c>
      <c r="M55" t="s">
        <v>861</v>
      </c>
      <c r="N55" t="s">
        <v>864</v>
      </c>
      <c r="O55" s="171" t="s">
        <v>761</v>
      </c>
      <c r="P55" s="68" t="s">
        <v>761</v>
      </c>
      <c r="Q55" s="68">
        <v>1.54</v>
      </c>
      <c r="R55" s="68">
        <v>1.54</v>
      </c>
      <c r="S55" s="68">
        <v>1.54</v>
      </c>
      <c r="T55" s="68">
        <v>2.14</v>
      </c>
      <c r="U55" s="70">
        <v>0.71962616822429903</v>
      </c>
      <c r="V55" s="68">
        <v>1.84</v>
      </c>
      <c r="W55" s="77">
        <v>0.3430555555555555</v>
      </c>
      <c r="X55" s="68">
        <v>23.84</v>
      </c>
      <c r="Y55" s="68">
        <v>6.01</v>
      </c>
      <c r="Z55" s="72">
        <v>6.01</v>
      </c>
      <c r="AA55" s="68">
        <v>85.1</v>
      </c>
      <c r="AB55" s="216">
        <v>29.5</v>
      </c>
      <c r="AC55" s="216">
        <v>45.7</v>
      </c>
      <c r="AD55" s="68" t="s">
        <v>763</v>
      </c>
      <c r="AE55" s="68" t="s">
        <v>763</v>
      </c>
      <c r="AF55" s="68" t="s">
        <v>763</v>
      </c>
      <c r="AG55" s="68" t="s">
        <v>763</v>
      </c>
      <c r="AH55" s="68" t="s">
        <v>763</v>
      </c>
      <c r="AI55" s="68" t="s">
        <v>763</v>
      </c>
      <c r="AJ55" s="68" t="s">
        <v>763</v>
      </c>
      <c r="AK55" s="68" t="s">
        <v>763</v>
      </c>
      <c r="AL55" s="68" t="s">
        <v>763</v>
      </c>
      <c r="AM55" s="72" t="s">
        <v>763</v>
      </c>
      <c r="AN55" s="72" t="s">
        <v>763</v>
      </c>
      <c r="AO55" s="68" t="s">
        <v>763</v>
      </c>
      <c r="AP55" s="68" t="s">
        <v>763</v>
      </c>
      <c r="AQ55" s="68" t="s">
        <v>763</v>
      </c>
      <c r="AR55" s="68" t="s">
        <v>763</v>
      </c>
      <c r="AT55" s="68">
        <v>31.31</v>
      </c>
      <c r="AX55" s="72"/>
    </row>
    <row r="56" spans="1:50" x14ac:dyDescent="0.2">
      <c r="A56" t="s">
        <v>756</v>
      </c>
      <c r="B56" t="s">
        <v>399</v>
      </c>
      <c r="C56" s="68" t="s">
        <v>757</v>
      </c>
      <c r="E56" s="69">
        <v>43654</v>
      </c>
      <c r="F56" t="s">
        <v>881</v>
      </c>
      <c r="G56" t="s">
        <v>882</v>
      </c>
      <c r="H56" s="68">
        <v>1</v>
      </c>
      <c r="I56" s="68" t="s">
        <v>760</v>
      </c>
      <c r="J56" s="326">
        <v>0.47916666666666669</v>
      </c>
      <c r="K56" s="68">
        <v>3</v>
      </c>
      <c r="L56">
        <v>1</v>
      </c>
      <c r="M56" t="s">
        <v>773</v>
      </c>
      <c r="N56" t="s">
        <v>761</v>
      </c>
      <c r="O56" s="171" t="s">
        <v>761</v>
      </c>
      <c r="P56" s="68" t="s">
        <v>761</v>
      </c>
      <c r="Q56" s="68">
        <v>1.54</v>
      </c>
      <c r="R56" s="68">
        <v>1.54</v>
      </c>
      <c r="S56" s="68">
        <v>1.54</v>
      </c>
      <c r="T56" s="68">
        <v>1.54</v>
      </c>
      <c r="U56" s="70">
        <v>1</v>
      </c>
      <c r="V56" s="68">
        <v>0.15</v>
      </c>
      <c r="W56" s="77">
        <v>0.31666666666666665</v>
      </c>
      <c r="X56" s="68">
        <v>24.38</v>
      </c>
      <c r="Y56" s="68">
        <v>7.8</v>
      </c>
      <c r="Z56" s="72">
        <v>7.8</v>
      </c>
      <c r="AA56" s="68">
        <v>110.7</v>
      </c>
      <c r="AB56" s="216">
        <v>28.4</v>
      </c>
      <c r="AC56" s="216">
        <v>44.2</v>
      </c>
      <c r="AD56" s="68" t="s">
        <v>763</v>
      </c>
      <c r="AE56" s="68" t="s">
        <v>763</v>
      </c>
      <c r="AF56" s="68" t="s">
        <v>763</v>
      </c>
      <c r="AG56" s="68" t="s">
        <v>763</v>
      </c>
      <c r="AH56" s="68" t="s">
        <v>763</v>
      </c>
      <c r="AI56" s="68" t="s">
        <v>763</v>
      </c>
      <c r="AJ56" s="68" t="s">
        <v>763</v>
      </c>
      <c r="AK56" s="68" t="s">
        <v>763</v>
      </c>
      <c r="AL56" s="68" t="s">
        <v>763</v>
      </c>
      <c r="AM56" s="72" t="s">
        <v>763</v>
      </c>
      <c r="AN56" s="72" t="s">
        <v>763</v>
      </c>
      <c r="AO56" s="68" t="s">
        <v>763</v>
      </c>
      <c r="AP56" s="68" t="s">
        <v>763</v>
      </c>
      <c r="AQ56" s="68" t="s">
        <v>763</v>
      </c>
      <c r="AR56" s="68" t="s">
        <v>763</v>
      </c>
      <c r="AS56" s="68" t="s">
        <v>883</v>
      </c>
      <c r="AT56" s="68">
        <v>29.99</v>
      </c>
      <c r="AX56" s="72"/>
    </row>
    <row r="57" spans="1:50" x14ac:dyDescent="0.2">
      <c r="A57" t="s">
        <v>756</v>
      </c>
      <c r="B57" t="s">
        <v>399</v>
      </c>
      <c r="C57" s="68" t="s">
        <v>764</v>
      </c>
      <c r="E57" s="69">
        <v>43654</v>
      </c>
      <c r="F57" t="s">
        <v>881</v>
      </c>
      <c r="G57" t="s">
        <v>882</v>
      </c>
      <c r="H57" s="68">
        <v>1</v>
      </c>
      <c r="I57" s="68" t="s">
        <v>760</v>
      </c>
      <c r="J57" s="326">
        <v>0.47916666666666669</v>
      </c>
      <c r="K57" s="68">
        <v>3</v>
      </c>
      <c r="L57">
        <v>1</v>
      </c>
      <c r="M57" t="s">
        <v>773</v>
      </c>
      <c r="N57" t="s">
        <v>761</v>
      </c>
      <c r="O57" s="171" t="s">
        <v>761</v>
      </c>
      <c r="P57" s="68" t="s">
        <v>761</v>
      </c>
      <c r="Q57" s="68">
        <v>1.54</v>
      </c>
      <c r="R57" s="68">
        <v>1.54</v>
      </c>
      <c r="S57" s="68">
        <v>1.54</v>
      </c>
      <c r="T57" s="68">
        <v>1.54</v>
      </c>
      <c r="U57" s="70">
        <v>1</v>
      </c>
      <c r="V57" s="68">
        <v>0.77</v>
      </c>
      <c r="W57" s="77">
        <v>0.31805555555555554</v>
      </c>
      <c r="X57" s="68">
        <v>24.41</v>
      </c>
      <c r="Y57" s="68">
        <v>7.71</v>
      </c>
      <c r="Z57" s="72">
        <v>7.71</v>
      </c>
      <c r="AA57" s="68">
        <v>109.6</v>
      </c>
      <c r="AB57" s="216">
        <v>29.2</v>
      </c>
      <c r="AC57" s="216">
        <v>45.3</v>
      </c>
      <c r="AD57" s="72">
        <v>0.34337349397590361</v>
      </c>
      <c r="AE57" s="72">
        <v>0.44621744841975097</v>
      </c>
      <c r="AF57" s="72">
        <v>0.20368627</v>
      </c>
      <c r="AG57" s="72">
        <v>0.64990371841975092</v>
      </c>
      <c r="AH57" s="75">
        <v>21.24975628158025</v>
      </c>
      <c r="AI57" s="75">
        <v>21.899660000000001</v>
      </c>
      <c r="AJ57" s="72">
        <v>117.23452412413826</v>
      </c>
      <c r="AK57" s="72">
        <v>17.509157282197439</v>
      </c>
      <c r="AL57" s="72">
        <v>6.6956120294457175</v>
      </c>
      <c r="AM57" s="72">
        <v>38.758913563777689</v>
      </c>
      <c r="AN57" s="72">
        <v>39.40881728219744</v>
      </c>
      <c r="AO57" s="72">
        <v>4.8955020833333327</v>
      </c>
      <c r="AP57" s="72">
        <v>0.16085333333333332</v>
      </c>
      <c r="AQ57" s="70">
        <v>0.96818789027307461</v>
      </c>
      <c r="AR57" s="72">
        <v>5.0563554166666664</v>
      </c>
      <c r="AS57" s="68" t="s">
        <v>883</v>
      </c>
      <c r="AT57" s="68">
        <v>30.05</v>
      </c>
      <c r="AX57" s="72"/>
    </row>
    <row r="58" spans="1:50" x14ac:dyDescent="0.2">
      <c r="A58" t="s">
        <v>756</v>
      </c>
      <c r="B58" t="s">
        <v>399</v>
      </c>
      <c r="C58" s="68" t="s">
        <v>765</v>
      </c>
      <c r="E58" s="69">
        <v>43654</v>
      </c>
      <c r="F58" t="s">
        <v>881</v>
      </c>
      <c r="G58" t="s">
        <v>882</v>
      </c>
      <c r="H58" s="68">
        <v>1</v>
      </c>
      <c r="I58" s="68" t="s">
        <v>760</v>
      </c>
      <c r="J58" s="326">
        <v>0.47916666666666669</v>
      </c>
      <c r="K58" s="68">
        <v>3</v>
      </c>
      <c r="L58">
        <v>1</v>
      </c>
      <c r="M58" t="s">
        <v>773</v>
      </c>
      <c r="N58" t="s">
        <v>761</v>
      </c>
      <c r="O58" s="171" t="s">
        <v>761</v>
      </c>
      <c r="P58" s="68" t="s">
        <v>761</v>
      </c>
      <c r="Q58" s="68">
        <v>1.54</v>
      </c>
      <c r="R58" s="68">
        <v>1.54</v>
      </c>
      <c r="S58" s="68">
        <v>1.54</v>
      </c>
      <c r="T58" s="68">
        <v>1.54</v>
      </c>
      <c r="U58" s="70">
        <v>1</v>
      </c>
      <c r="V58" s="68">
        <v>1.24</v>
      </c>
      <c r="W58" s="77">
        <v>0.31944444444444448</v>
      </c>
      <c r="X58" s="68">
        <v>27.27</v>
      </c>
      <c r="Y58" s="68">
        <v>6.47</v>
      </c>
      <c r="Z58" s="72">
        <v>6.47</v>
      </c>
      <c r="AA58" s="68">
        <v>92</v>
      </c>
      <c r="AB58" s="216">
        <v>29.3</v>
      </c>
      <c r="AC58" s="216">
        <v>45.6</v>
      </c>
      <c r="AD58" s="68" t="s">
        <v>763</v>
      </c>
      <c r="AE58" s="68" t="s">
        <v>763</v>
      </c>
      <c r="AF58" s="68" t="s">
        <v>763</v>
      </c>
      <c r="AG58" s="68" t="s">
        <v>763</v>
      </c>
      <c r="AH58" s="68" t="s">
        <v>763</v>
      </c>
      <c r="AI58" s="68" t="s">
        <v>763</v>
      </c>
      <c r="AJ58" s="68" t="s">
        <v>763</v>
      </c>
      <c r="AK58" s="68" t="s">
        <v>763</v>
      </c>
      <c r="AL58" s="68" t="s">
        <v>763</v>
      </c>
      <c r="AM58" s="72" t="s">
        <v>763</v>
      </c>
      <c r="AN58" s="72" t="s">
        <v>763</v>
      </c>
      <c r="AO58" s="68" t="s">
        <v>763</v>
      </c>
      <c r="AP58" s="68" t="s">
        <v>763</v>
      </c>
      <c r="AQ58" s="68" t="s">
        <v>763</v>
      </c>
      <c r="AR58" s="68" t="s">
        <v>763</v>
      </c>
      <c r="AS58" s="68" t="s">
        <v>883</v>
      </c>
      <c r="AT58" s="68">
        <v>30.66</v>
      </c>
      <c r="AX58" s="72"/>
    </row>
    <row r="59" spans="1:50" x14ac:dyDescent="0.2">
      <c r="A59" t="s">
        <v>756</v>
      </c>
      <c r="B59" t="s">
        <v>656</v>
      </c>
      <c r="C59" s="68" t="s">
        <v>757</v>
      </c>
      <c r="E59" s="69">
        <v>43654</v>
      </c>
      <c r="F59" t="s">
        <v>881</v>
      </c>
      <c r="G59" t="s">
        <v>860</v>
      </c>
      <c r="H59" s="68">
        <v>0</v>
      </c>
      <c r="I59" s="68" t="s">
        <v>760</v>
      </c>
      <c r="J59" s="326">
        <v>0.51666666666666672</v>
      </c>
      <c r="K59" s="68">
        <v>3</v>
      </c>
      <c r="L59">
        <v>1</v>
      </c>
      <c r="M59" t="s">
        <v>761</v>
      </c>
      <c r="N59" t="s">
        <v>761</v>
      </c>
      <c r="O59" s="171" t="s">
        <v>761</v>
      </c>
      <c r="P59" s="68" t="s">
        <v>761</v>
      </c>
      <c r="Q59" s="68" t="s">
        <v>761</v>
      </c>
      <c r="R59" s="68" t="s">
        <v>761</v>
      </c>
      <c r="S59" s="68" t="s">
        <v>761</v>
      </c>
      <c r="T59" s="68" t="s">
        <v>761</v>
      </c>
      <c r="U59" s="68" t="s">
        <v>761</v>
      </c>
      <c r="V59" s="68">
        <v>0.15</v>
      </c>
      <c r="W59" s="77">
        <v>0.36805555555555558</v>
      </c>
      <c r="X59" s="68" t="s">
        <v>761</v>
      </c>
      <c r="Y59" s="68" t="s">
        <v>761</v>
      </c>
      <c r="Z59" s="72" t="s">
        <v>761</v>
      </c>
      <c r="AA59" s="68" t="s">
        <v>761</v>
      </c>
      <c r="AB59" s="68" t="s">
        <v>763</v>
      </c>
      <c r="AC59" s="68" t="s">
        <v>763</v>
      </c>
      <c r="AD59" s="68" t="s">
        <v>763</v>
      </c>
      <c r="AE59" s="68" t="s">
        <v>763</v>
      </c>
      <c r="AF59" s="68" t="s">
        <v>763</v>
      </c>
      <c r="AG59" s="68" t="s">
        <v>763</v>
      </c>
      <c r="AH59" s="68" t="s">
        <v>763</v>
      </c>
      <c r="AI59" s="68" t="s">
        <v>763</v>
      </c>
      <c r="AJ59" s="68" t="s">
        <v>763</v>
      </c>
      <c r="AK59" s="68" t="s">
        <v>763</v>
      </c>
      <c r="AL59" s="68" t="s">
        <v>763</v>
      </c>
      <c r="AM59" s="72" t="s">
        <v>763</v>
      </c>
      <c r="AN59" s="72" t="s">
        <v>763</v>
      </c>
      <c r="AO59" s="68" t="s">
        <v>763</v>
      </c>
      <c r="AP59" s="68" t="s">
        <v>763</v>
      </c>
      <c r="AQ59" s="68" t="s">
        <v>763</v>
      </c>
      <c r="AR59" s="68" t="s">
        <v>763</v>
      </c>
      <c r="AT59" s="68" t="s">
        <v>761</v>
      </c>
      <c r="AX59" s="72"/>
    </row>
    <row r="60" spans="1:50" x14ac:dyDescent="0.2">
      <c r="A60" t="s">
        <v>756</v>
      </c>
      <c r="B60" t="s">
        <v>656</v>
      </c>
      <c r="C60" s="68" t="s">
        <v>764</v>
      </c>
      <c r="E60" s="69">
        <v>43654</v>
      </c>
      <c r="F60" t="s">
        <v>881</v>
      </c>
      <c r="G60" t="s">
        <v>860</v>
      </c>
      <c r="H60" s="68">
        <v>0</v>
      </c>
      <c r="I60" s="68" t="s">
        <v>760</v>
      </c>
      <c r="J60" s="326">
        <v>0.51666666666666672</v>
      </c>
      <c r="K60" s="68">
        <v>3</v>
      </c>
      <c r="L60">
        <v>1</v>
      </c>
      <c r="M60" t="s">
        <v>761</v>
      </c>
      <c r="N60" t="s">
        <v>761</v>
      </c>
      <c r="O60" s="171" t="s">
        <v>761</v>
      </c>
      <c r="P60" s="68" t="s">
        <v>761</v>
      </c>
      <c r="Q60" s="68" t="s">
        <v>761</v>
      </c>
      <c r="R60" s="68" t="s">
        <v>761</v>
      </c>
      <c r="S60" s="68" t="s">
        <v>761</v>
      </c>
      <c r="T60" s="68" t="s">
        <v>761</v>
      </c>
      <c r="U60" s="68" t="s">
        <v>761</v>
      </c>
      <c r="V60" s="68" t="s">
        <v>761</v>
      </c>
      <c r="W60" s="68" t="s">
        <v>761</v>
      </c>
      <c r="X60" s="68" t="s">
        <v>761</v>
      </c>
      <c r="Y60" s="68" t="s">
        <v>761</v>
      </c>
      <c r="Z60" s="72" t="s">
        <v>761</v>
      </c>
      <c r="AA60" s="68" t="s">
        <v>761</v>
      </c>
      <c r="AB60" s="216">
        <v>0.1</v>
      </c>
      <c r="AC60" s="216">
        <v>0.12540000000000001</v>
      </c>
      <c r="AD60" s="72">
        <v>0.69162321518931613</v>
      </c>
      <c r="AE60" s="72">
        <v>0.67108415114751541</v>
      </c>
      <c r="AF60" s="72">
        <v>2.0485436893203885E-2</v>
      </c>
      <c r="AG60" s="72">
        <v>0.69156958804071933</v>
      </c>
      <c r="AH60" s="75">
        <v>32.050608730095036</v>
      </c>
      <c r="AI60" s="75">
        <v>32.742178318135757</v>
      </c>
      <c r="AJ60" s="72">
        <v>93.493976120819198</v>
      </c>
      <c r="AK60" s="72">
        <v>9.1778828747459293</v>
      </c>
      <c r="AL60" s="72">
        <v>10.186878324420476</v>
      </c>
      <c r="AM60" s="72">
        <v>41.228491604840968</v>
      </c>
      <c r="AN60" s="72">
        <v>41.92006119288169</v>
      </c>
      <c r="AO60" s="72">
        <v>2.2208441666666667</v>
      </c>
      <c r="AP60" s="72">
        <v>5.0266666666666661E-2</v>
      </c>
      <c r="AQ60" s="70">
        <v>0.97786692488587645</v>
      </c>
      <c r="AR60" s="72">
        <v>2.2711108333333332</v>
      </c>
      <c r="AT60" s="68" t="s">
        <v>761</v>
      </c>
      <c r="AX60" s="72"/>
    </row>
    <row r="61" spans="1:50" x14ac:dyDescent="0.2">
      <c r="A61" t="s">
        <v>756</v>
      </c>
      <c r="B61" t="s">
        <v>656</v>
      </c>
      <c r="C61" s="68" t="s">
        <v>765</v>
      </c>
      <c r="E61" s="69">
        <v>43654</v>
      </c>
      <c r="F61" t="s">
        <v>881</v>
      </c>
      <c r="G61" t="s">
        <v>860</v>
      </c>
      <c r="H61" s="68">
        <v>0</v>
      </c>
      <c r="I61" s="68" t="s">
        <v>760</v>
      </c>
      <c r="J61" s="326">
        <v>0.51666666666666705</v>
      </c>
      <c r="K61" s="68">
        <v>3</v>
      </c>
      <c r="L61">
        <v>1</v>
      </c>
      <c r="M61" t="s">
        <v>761</v>
      </c>
      <c r="N61" t="s">
        <v>761</v>
      </c>
      <c r="O61" s="171" t="s">
        <v>761</v>
      </c>
      <c r="P61" s="68" t="s">
        <v>761</v>
      </c>
      <c r="Q61" s="68" t="s">
        <v>761</v>
      </c>
      <c r="R61" s="68" t="s">
        <v>761</v>
      </c>
      <c r="S61" s="68" t="s">
        <v>761</v>
      </c>
      <c r="T61" s="68" t="s">
        <v>761</v>
      </c>
      <c r="U61" s="68" t="s">
        <v>761</v>
      </c>
      <c r="V61" s="68" t="s">
        <v>761</v>
      </c>
      <c r="W61" s="68" t="s">
        <v>761</v>
      </c>
      <c r="X61" s="68" t="s">
        <v>761</v>
      </c>
      <c r="Y61" s="68" t="s">
        <v>761</v>
      </c>
      <c r="Z61" s="72" t="s">
        <v>761</v>
      </c>
      <c r="AA61" s="68" t="s">
        <v>761</v>
      </c>
      <c r="AB61" s="68" t="s">
        <v>763</v>
      </c>
      <c r="AC61" s="68" t="s">
        <v>763</v>
      </c>
      <c r="AD61" s="68" t="s">
        <v>763</v>
      </c>
      <c r="AE61" s="68" t="s">
        <v>763</v>
      </c>
      <c r="AF61" s="68" t="s">
        <v>763</v>
      </c>
      <c r="AG61" s="68" t="s">
        <v>763</v>
      </c>
      <c r="AH61" s="68" t="s">
        <v>763</v>
      </c>
      <c r="AI61" s="68" t="s">
        <v>763</v>
      </c>
      <c r="AJ61" s="68" t="s">
        <v>763</v>
      </c>
      <c r="AK61" s="68" t="s">
        <v>763</v>
      </c>
      <c r="AL61" s="68" t="s">
        <v>763</v>
      </c>
      <c r="AM61" s="72" t="s">
        <v>763</v>
      </c>
      <c r="AN61" s="72" t="s">
        <v>763</v>
      </c>
      <c r="AO61" s="68" t="s">
        <v>763</v>
      </c>
      <c r="AP61" s="68" t="s">
        <v>763</v>
      </c>
      <c r="AQ61" s="68" t="s">
        <v>763</v>
      </c>
      <c r="AR61" s="68" t="s">
        <v>763</v>
      </c>
      <c r="AT61" s="68" t="s">
        <v>761</v>
      </c>
      <c r="AX61" s="72"/>
    </row>
    <row r="62" spans="1:50" x14ac:dyDescent="0.2">
      <c r="A62" t="s">
        <v>756</v>
      </c>
      <c r="B62" t="s">
        <v>659</v>
      </c>
      <c r="C62" s="68" t="s">
        <v>757</v>
      </c>
      <c r="E62" s="69">
        <v>43654</v>
      </c>
      <c r="F62" t="s">
        <v>881</v>
      </c>
      <c r="G62" t="s">
        <v>860</v>
      </c>
      <c r="H62" s="68">
        <v>0</v>
      </c>
      <c r="I62" s="68" t="s">
        <v>760</v>
      </c>
      <c r="J62" s="326">
        <v>0.51666666666666705</v>
      </c>
      <c r="K62" s="68">
        <v>3</v>
      </c>
      <c r="L62">
        <v>1</v>
      </c>
      <c r="M62" t="s">
        <v>761</v>
      </c>
      <c r="N62" t="s">
        <v>761</v>
      </c>
      <c r="O62" s="171" t="s">
        <v>761</v>
      </c>
      <c r="P62" s="68" t="s">
        <v>761</v>
      </c>
      <c r="Q62" s="68" t="s">
        <v>761</v>
      </c>
      <c r="R62" s="68" t="s">
        <v>761</v>
      </c>
      <c r="S62" s="68" t="s">
        <v>761</v>
      </c>
      <c r="T62" s="68" t="s">
        <v>761</v>
      </c>
      <c r="U62" s="68" t="s">
        <v>761</v>
      </c>
      <c r="V62" s="68">
        <v>0.15</v>
      </c>
      <c r="W62" s="77">
        <v>0.37361111111111112</v>
      </c>
      <c r="Y62" s="68" t="s">
        <v>761</v>
      </c>
      <c r="Z62" s="72" t="s">
        <v>761</v>
      </c>
      <c r="AA62" s="68" t="s">
        <v>761</v>
      </c>
      <c r="AB62" s="68" t="s">
        <v>763</v>
      </c>
      <c r="AC62" s="68" t="s">
        <v>763</v>
      </c>
      <c r="AD62" s="68" t="s">
        <v>763</v>
      </c>
      <c r="AE62" s="68" t="s">
        <v>763</v>
      </c>
      <c r="AF62" s="68" t="s">
        <v>763</v>
      </c>
      <c r="AG62" s="68" t="s">
        <v>763</v>
      </c>
      <c r="AH62" s="68" t="s">
        <v>763</v>
      </c>
      <c r="AI62" s="68" t="s">
        <v>763</v>
      </c>
      <c r="AJ62" s="68" t="s">
        <v>763</v>
      </c>
      <c r="AK62" s="68" t="s">
        <v>763</v>
      </c>
      <c r="AL62" s="68" t="s">
        <v>763</v>
      </c>
      <c r="AM62" s="72" t="s">
        <v>763</v>
      </c>
      <c r="AN62" s="72" t="s">
        <v>763</v>
      </c>
      <c r="AO62" s="68" t="s">
        <v>763</v>
      </c>
      <c r="AP62" s="68" t="s">
        <v>763</v>
      </c>
      <c r="AQ62" s="68" t="s">
        <v>763</v>
      </c>
      <c r="AR62" s="68" t="s">
        <v>763</v>
      </c>
      <c r="AT62" s="68" t="s">
        <v>761</v>
      </c>
      <c r="AX62" s="72"/>
    </row>
    <row r="63" spans="1:50" x14ac:dyDescent="0.2">
      <c r="A63" t="s">
        <v>756</v>
      </c>
      <c r="B63" t="s">
        <v>659</v>
      </c>
      <c r="C63" s="68" t="s">
        <v>764</v>
      </c>
      <c r="E63" s="69">
        <v>43654</v>
      </c>
      <c r="F63" t="s">
        <v>881</v>
      </c>
      <c r="G63" t="s">
        <v>860</v>
      </c>
      <c r="H63" s="68">
        <v>0</v>
      </c>
      <c r="I63" s="68" t="s">
        <v>760</v>
      </c>
      <c r="J63" s="326">
        <v>0.51666666666666705</v>
      </c>
      <c r="K63" s="68">
        <v>3</v>
      </c>
      <c r="L63">
        <v>1</v>
      </c>
      <c r="M63" t="s">
        <v>761</v>
      </c>
      <c r="N63" t="s">
        <v>761</v>
      </c>
      <c r="O63" s="171" t="s">
        <v>761</v>
      </c>
      <c r="P63" s="68" t="s">
        <v>761</v>
      </c>
      <c r="Q63" s="68" t="s">
        <v>761</v>
      </c>
      <c r="R63" s="68" t="s">
        <v>761</v>
      </c>
      <c r="S63" s="68" t="s">
        <v>761</v>
      </c>
      <c r="T63" s="68" t="s">
        <v>761</v>
      </c>
      <c r="U63" s="68" t="s">
        <v>761</v>
      </c>
      <c r="V63" s="68" t="s">
        <v>761</v>
      </c>
      <c r="W63" s="68" t="s">
        <v>761</v>
      </c>
      <c r="X63" s="68" t="s">
        <v>761</v>
      </c>
      <c r="Y63" s="68" t="s">
        <v>761</v>
      </c>
      <c r="Z63" s="72" t="s">
        <v>761</v>
      </c>
      <c r="AA63" s="68" t="s">
        <v>761</v>
      </c>
      <c r="AB63" s="216">
        <v>0.1</v>
      </c>
      <c r="AC63" s="216">
        <v>0.113</v>
      </c>
      <c r="AD63" s="72">
        <v>0.39939759036144579</v>
      </c>
      <c r="AE63" s="72">
        <v>1.7504443242407848</v>
      </c>
      <c r="AF63" s="72">
        <v>18.155339805825243</v>
      </c>
      <c r="AG63" s="72">
        <v>19.905784130066028</v>
      </c>
      <c r="AH63" s="75">
        <v>18.250527926671555</v>
      </c>
      <c r="AI63" s="75">
        <v>38.156312056737583</v>
      </c>
      <c r="AJ63" s="72">
        <v>105.69956859710189</v>
      </c>
      <c r="AK63" s="72">
        <v>5.9424365029201036</v>
      </c>
      <c r="AL63" s="72">
        <v>17.787244095104978</v>
      </c>
      <c r="AM63" s="72">
        <v>24.192964429591658</v>
      </c>
      <c r="AN63" s="72">
        <v>44.098748559657686</v>
      </c>
      <c r="AO63" s="72">
        <v>3.2965508333333329</v>
      </c>
      <c r="AP63" s="72">
        <v>0.15079999999999996</v>
      </c>
      <c r="AQ63" s="70">
        <v>0.95625626537865671</v>
      </c>
      <c r="AR63" s="72">
        <v>3.4473508333333327</v>
      </c>
      <c r="AT63" s="68" t="s">
        <v>761</v>
      </c>
      <c r="AX63" s="72"/>
    </row>
    <row r="64" spans="1:50" x14ac:dyDescent="0.2">
      <c r="A64" t="s">
        <v>756</v>
      </c>
      <c r="B64" t="s">
        <v>659</v>
      </c>
      <c r="C64" s="68" t="s">
        <v>765</v>
      </c>
      <c r="E64" s="69">
        <v>43654</v>
      </c>
      <c r="F64" t="s">
        <v>881</v>
      </c>
      <c r="G64" t="s">
        <v>860</v>
      </c>
      <c r="H64" s="68">
        <v>0</v>
      </c>
      <c r="I64" s="68" t="s">
        <v>760</v>
      </c>
      <c r="J64" s="326">
        <v>0.51666666666666705</v>
      </c>
      <c r="K64" s="68">
        <v>3</v>
      </c>
      <c r="L64">
        <v>1</v>
      </c>
      <c r="M64" t="s">
        <v>761</v>
      </c>
      <c r="N64" t="s">
        <v>761</v>
      </c>
      <c r="O64" s="171" t="s">
        <v>761</v>
      </c>
      <c r="P64" s="68" t="s">
        <v>761</v>
      </c>
      <c r="Q64" s="68" t="s">
        <v>761</v>
      </c>
      <c r="R64" s="68" t="s">
        <v>761</v>
      </c>
      <c r="S64" s="68" t="s">
        <v>761</v>
      </c>
      <c r="T64" s="68" t="s">
        <v>761</v>
      </c>
      <c r="U64" s="68" t="s">
        <v>761</v>
      </c>
      <c r="V64" s="68" t="s">
        <v>761</v>
      </c>
      <c r="W64" s="68" t="s">
        <v>761</v>
      </c>
      <c r="X64" s="68" t="s">
        <v>761</v>
      </c>
      <c r="Y64" s="68" t="s">
        <v>761</v>
      </c>
      <c r="Z64" s="72" t="s">
        <v>761</v>
      </c>
      <c r="AA64" s="68" t="s">
        <v>761</v>
      </c>
      <c r="AB64" s="68" t="s">
        <v>763</v>
      </c>
      <c r="AC64" s="68" t="s">
        <v>763</v>
      </c>
      <c r="AD64" s="68" t="s">
        <v>763</v>
      </c>
      <c r="AE64" s="68" t="s">
        <v>763</v>
      </c>
      <c r="AF64" s="68" t="s">
        <v>763</v>
      </c>
      <c r="AG64" s="68" t="s">
        <v>763</v>
      </c>
      <c r="AH64" s="68" t="s">
        <v>763</v>
      </c>
      <c r="AI64" s="68" t="s">
        <v>763</v>
      </c>
      <c r="AJ64" s="68" t="s">
        <v>763</v>
      </c>
      <c r="AK64" s="68" t="s">
        <v>763</v>
      </c>
      <c r="AL64" s="68" t="s">
        <v>763</v>
      </c>
      <c r="AM64" s="72" t="s">
        <v>763</v>
      </c>
      <c r="AN64" s="72" t="s">
        <v>763</v>
      </c>
      <c r="AO64" s="68" t="s">
        <v>763</v>
      </c>
      <c r="AP64" s="68" t="s">
        <v>763</v>
      </c>
      <c r="AQ64" s="68" t="s">
        <v>763</v>
      </c>
      <c r="AR64" s="68" t="s">
        <v>763</v>
      </c>
      <c r="AT64" s="68" t="s">
        <v>761</v>
      </c>
      <c r="AX64" s="72"/>
    </row>
    <row r="65" spans="1:50" x14ac:dyDescent="0.2">
      <c r="A65" t="s">
        <v>756</v>
      </c>
      <c r="B65" t="s">
        <v>400</v>
      </c>
      <c r="C65" s="68" t="s">
        <v>757</v>
      </c>
      <c r="E65" s="69">
        <v>43654</v>
      </c>
      <c r="F65" t="s">
        <v>881</v>
      </c>
      <c r="G65" t="s">
        <v>884</v>
      </c>
      <c r="H65" s="68">
        <v>0</v>
      </c>
      <c r="I65" s="68" t="s">
        <v>760</v>
      </c>
      <c r="J65" s="326">
        <v>0.51666666666666705</v>
      </c>
      <c r="K65" s="68">
        <v>2</v>
      </c>
      <c r="L65">
        <v>1</v>
      </c>
      <c r="M65" t="s">
        <v>519</v>
      </c>
      <c r="N65" t="s">
        <v>885</v>
      </c>
      <c r="O65" s="171">
        <v>21.7</v>
      </c>
      <c r="P65" s="68">
        <v>8.7899999999999991</v>
      </c>
      <c r="Q65" s="68">
        <v>0.6</v>
      </c>
      <c r="R65" s="68">
        <v>0.6</v>
      </c>
      <c r="S65" s="68">
        <v>0.6</v>
      </c>
      <c r="T65" s="68">
        <v>0.6</v>
      </c>
      <c r="U65" s="70">
        <v>1</v>
      </c>
      <c r="V65" s="68">
        <v>0.15</v>
      </c>
      <c r="W65" s="77">
        <v>0.32291666666666669</v>
      </c>
      <c r="X65" s="68">
        <v>18.399999999999999</v>
      </c>
      <c r="Y65" s="68">
        <v>4.25</v>
      </c>
      <c r="Z65" s="72">
        <v>4.2347981007958913</v>
      </c>
      <c r="AA65" s="68">
        <v>43</v>
      </c>
      <c r="AB65" s="216">
        <v>0.6</v>
      </c>
      <c r="AC65" s="216">
        <v>1.2789999999999999</v>
      </c>
      <c r="AD65" s="68" t="s">
        <v>763</v>
      </c>
      <c r="AE65" s="68" t="s">
        <v>763</v>
      </c>
      <c r="AF65" s="68" t="s">
        <v>763</v>
      </c>
      <c r="AG65" s="68" t="s">
        <v>763</v>
      </c>
      <c r="AH65" s="68" t="s">
        <v>763</v>
      </c>
      <c r="AI65" s="68" t="s">
        <v>763</v>
      </c>
      <c r="AJ65" s="68" t="s">
        <v>763</v>
      </c>
      <c r="AK65" s="68" t="s">
        <v>763</v>
      </c>
      <c r="AL65" s="68" t="s">
        <v>763</v>
      </c>
      <c r="AM65" s="72" t="s">
        <v>763</v>
      </c>
      <c r="AN65" s="72" t="s">
        <v>763</v>
      </c>
      <c r="AO65" s="68" t="s">
        <v>763</v>
      </c>
      <c r="AP65" s="68" t="s">
        <v>763</v>
      </c>
      <c r="AQ65" s="68" t="s">
        <v>763</v>
      </c>
      <c r="AR65" s="68" t="s">
        <v>763</v>
      </c>
      <c r="AT65" s="68" t="s">
        <v>761</v>
      </c>
      <c r="AX65" s="72"/>
    </row>
    <row r="66" spans="1:50" x14ac:dyDescent="0.2">
      <c r="A66" t="s">
        <v>756</v>
      </c>
      <c r="B66" t="s">
        <v>400</v>
      </c>
      <c r="C66" s="68" t="s">
        <v>764</v>
      </c>
      <c r="E66" s="69">
        <v>43654</v>
      </c>
      <c r="F66" t="s">
        <v>881</v>
      </c>
      <c r="G66" t="s">
        <v>884</v>
      </c>
      <c r="H66" s="68">
        <v>0</v>
      </c>
      <c r="I66" s="68" t="s">
        <v>760</v>
      </c>
      <c r="J66" s="326">
        <v>0.51666666666666705</v>
      </c>
      <c r="K66" s="68">
        <v>2</v>
      </c>
      <c r="L66">
        <v>1</v>
      </c>
      <c r="M66" t="s">
        <v>519</v>
      </c>
      <c r="N66" t="s">
        <v>885</v>
      </c>
      <c r="O66" s="171">
        <v>21.7</v>
      </c>
      <c r="P66" s="68">
        <v>8.7899999999999991</v>
      </c>
      <c r="Q66" s="68">
        <v>0.6</v>
      </c>
      <c r="R66" s="68">
        <v>0.6</v>
      </c>
      <c r="S66" s="68">
        <v>0.6</v>
      </c>
      <c r="T66" s="68">
        <v>0.6</v>
      </c>
      <c r="U66" s="70">
        <v>1</v>
      </c>
      <c r="V66" s="68">
        <v>0.3</v>
      </c>
      <c r="W66" s="77">
        <v>0.32569444444444445</v>
      </c>
      <c r="X66" s="68">
        <v>24.7</v>
      </c>
      <c r="Y66" s="68">
        <v>3.8</v>
      </c>
      <c r="Z66" s="72">
        <v>3.516631182128267</v>
      </c>
      <c r="AA66" s="68">
        <v>47</v>
      </c>
      <c r="AB66" s="216">
        <v>13.6</v>
      </c>
      <c r="AC66" s="216">
        <v>22.63</v>
      </c>
      <c r="AD66" s="72">
        <v>0.23132530120481926</v>
      </c>
      <c r="AE66" s="72">
        <v>4.1340313731550875</v>
      </c>
      <c r="AF66" s="72">
        <v>5.6213592233009706</v>
      </c>
      <c r="AG66" s="72">
        <v>9.7553905964560581</v>
      </c>
      <c r="AH66" s="75">
        <v>19.282380426846871</v>
      </c>
      <c r="AI66" s="75">
        <v>29.03777102330293</v>
      </c>
      <c r="AJ66" s="72">
        <v>250.49367863732067</v>
      </c>
      <c r="AK66" s="72">
        <v>28.568991463222055</v>
      </c>
      <c r="AL66" s="72">
        <v>8.7680266543462224</v>
      </c>
      <c r="AM66" s="72">
        <v>47.851371890068926</v>
      </c>
      <c r="AN66" s="72">
        <v>57.606762486524985</v>
      </c>
      <c r="AO66" s="72">
        <v>9.7864487499999999</v>
      </c>
      <c r="AP66" s="72">
        <v>2.5000000000000001E-2</v>
      </c>
      <c r="AQ66" s="70">
        <v>0.99745195631786787</v>
      </c>
      <c r="AR66" s="72">
        <v>9.8114487500000003</v>
      </c>
      <c r="AT66" s="68" t="s">
        <v>761</v>
      </c>
      <c r="AX66" s="72"/>
    </row>
    <row r="67" spans="1:50" x14ac:dyDescent="0.2">
      <c r="A67" t="s">
        <v>756</v>
      </c>
      <c r="B67" t="s">
        <v>400</v>
      </c>
      <c r="C67" s="68" t="s">
        <v>765</v>
      </c>
      <c r="E67" s="69">
        <v>43654</v>
      </c>
      <c r="F67" t="s">
        <v>881</v>
      </c>
      <c r="G67" t="s">
        <v>884</v>
      </c>
      <c r="H67" s="68">
        <v>0</v>
      </c>
      <c r="I67" s="68" t="s">
        <v>760</v>
      </c>
      <c r="J67" s="326">
        <v>0.51666666666666705</v>
      </c>
      <c r="K67" s="68">
        <v>2</v>
      </c>
      <c r="L67">
        <v>1</v>
      </c>
      <c r="M67" t="s">
        <v>519</v>
      </c>
      <c r="N67" t="s">
        <v>885</v>
      </c>
      <c r="O67" s="171">
        <v>21.7</v>
      </c>
      <c r="P67" s="68">
        <v>8.7899999999999991</v>
      </c>
      <c r="Q67" s="68">
        <v>0.6</v>
      </c>
      <c r="R67" s="68">
        <v>0.6</v>
      </c>
      <c r="S67" s="68">
        <v>0.6</v>
      </c>
      <c r="T67" s="68">
        <v>0.6</v>
      </c>
      <c r="U67" s="70">
        <v>1</v>
      </c>
      <c r="V67" s="68" t="s">
        <v>761</v>
      </c>
      <c r="W67" s="68" t="s">
        <v>761</v>
      </c>
      <c r="X67" s="68" t="s">
        <v>761</v>
      </c>
      <c r="Y67" s="68" t="s">
        <v>761</v>
      </c>
      <c r="Z67" s="72" t="s">
        <v>761</v>
      </c>
      <c r="AA67" s="68" t="s">
        <v>761</v>
      </c>
      <c r="AB67" s="216">
        <v>13.5</v>
      </c>
      <c r="AC67" s="216">
        <v>22.55</v>
      </c>
      <c r="AD67" s="68" t="s">
        <v>763</v>
      </c>
      <c r="AE67" s="68" t="s">
        <v>763</v>
      </c>
      <c r="AF67" s="68" t="s">
        <v>763</v>
      </c>
      <c r="AG67" s="68" t="s">
        <v>763</v>
      </c>
      <c r="AH67" s="68" t="s">
        <v>763</v>
      </c>
      <c r="AI67" s="68" t="s">
        <v>763</v>
      </c>
      <c r="AJ67" s="68" t="s">
        <v>763</v>
      </c>
      <c r="AK67" s="68" t="s">
        <v>763</v>
      </c>
      <c r="AL67" s="68" t="s">
        <v>763</v>
      </c>
      <c r="AM67" s="72" t="s">
        <v>763</v>
      </c>
      <c r="AN67" s="72" t="s">
        <v>763</v>
      </c>
      <c r="AO67" s="68" t="s">
        <v>763</v>
      </c>
      <c r="AP67" s="68" t="s">
        <v>763</v>
      </c>
      <c r="AQ67" s="68" t="s">
        <v>763</v>
      </c>
      <c r="AR67" s="68" t="s">
        <v>763</v>
      </c>
      <c r="AT67" s="68" t="s">
        <v>761</v>
      </c>
      <c r="AU67" s="322">
        <v>123.2</v>
      </c>
      <c r="AV67" s="322">
        <v>3.9424000000000001</v>
      </c>
      <c r="AX67" s="72"/>
    </row>
    <row r="68" spans="1:50" x14ac:dyDescent="0.2">
      <c r="A68" t="s">
        <v>756</v>
      </c>
      <c r="B68" t="s">
        <v>401</v>
      </c>
      <c r="C68" s="68" t="s">
        <v>757</v>
      </c>
      <c r="E68" s="69">
        <v>43654</v>
      </c>
      <c r="F68" t="s">
        <v>881</v>
      </c>
      <c r="G68" t="s">
        <v>884</v>
      </c>
      <c r="H68" s="68">
        <v>0</v>
      </c>
      <c r="I68" s="68" t="s">
        <v>760</v>
      </c>
      <c r="J68" s="326">
        <v>0.51666666666666705</v>
      </c>
      <c r="K68" s="68">
        <v>3</v>
      </c>
      <c r="L68">
        <v>1</v>
      </c>
      <c r="M68" t="s">
        <v>519</v>
      </c>
      <c r="N68" t="s">
        <v>886</v>
      </c>
      <c r="O68" s="171">
        <v>22.2</v>
      </c>
      <c r="P68" s="68">
        <v>8.4600000000000009</v>
      </c>
      <c r="Q68" s="68">
        <v>0.84</v>
      </c>
      <c r="R68" s="68">
        <v>0.84</v>
      </c>
      <c r="S68" s="68">
        <v>0.84</v>
      </c>
      <c r="T68" s="68">
        <v>0.84</v>
      </c>
      <c r="U68" s="70">
        <v>1</v>
      </c>
      <c r="V68" s="68">
        <v>0.15</v>
      </c>
      <c r="W68" s="77">
        <v>0.35069444444444442</v>
      </c>
      <c r="X68" s="68">
        <v>17.600000000000001</v>
      </c>
      <c r="Y68" s="68">
        <v>6.47</v>
      </c>
      <c r="Z68" s="72">
        <v>6.4235100850599904</v>
      </c>
      <c r="AA68" s="68">
        <v>69</v>
      </c>
      <c r="AB68" s="216">
        <v>1.2</v>
      </c>
      <c r="AC68" s="216">
        <v>2.2610000000000001</v>
      </c>
      <c r="AD68" s="68" t="s">
        <v>763</v>
      </c>
      <c r="AE68" s="68" t="s">
        <v>763</v>
      </c>
      <c r="AF68" s="68" t="s">
        <v>763</v>
      </c>
      <c r="AG68" s="68" t="s">
        <v>763</v>
      </c>
      <c r="AH68" s="68" t="s">
        <v>763</v>
      </c>
      <c r="AI68" s="68" t="s">
        <v>763</v>
      </c>
      <c r="AJ68" s="68" t="s">
        <v>763</v>
      </c>
      <c r="AK68" s="68" t="s">
        <v>763</v>
      </c>
      <c r="AL68" s="68" t="s">
        <v>763</v>
      </c>
      <c r="AM68" s="72" t="s">
        <v>763</v>
      </c>
      <c r="AN68" s="72" t="s">
        <v>763</v>
      </c>
      <c r="AO68" s="68" t="s">
        <v>763</v>
      </c>
      <c r="AP68" s="68" t="s">
        <v>763</v>
      </c>
      <c r="AQ68" s="68" t="s">
        <v>763</v>
      </c>
      <c r="AR68" s="68" t="s">
        <v>763</v>
      </c>
      <c r="AT68" s="68" t="s">
        <v>761</v>
      </c>
      <c r="AX68" s="72"/>
    </row>
    <row r="69" spans="1:50" x14ac:dyDescent="0.2">
      <c r="A69" t="s">
        <v>756</v>
      </c>
      <c r="B69" t="s">
        <v>401</v>
      </c>
      <c r="C69" s="68" t="s">
        <v>764</v>
      </c>
      <c r="E69" s="69">
        <v>43654</v>
      </c>
      <c r="F69" t="s">
        <v>881</v>
      </c>
      <c r="G69" t="s">
        <v>884</v>
      </c>
      <c r="H69" s="68">
        <v>0</v>
      </c>
      <c r="I69" s="68" t="s">
        <v>760</v>
      </c>
      <c r="J69" s="326">
        <v>0.51666666666666705</v>
      </c>
      <c r="K69" s="68">
        <v>3</v>
      </c>
      <c r="L69">
        <v>1</v>
      </c>
      <c r="M69" t="s">
        <v>519</v>
      </c>
      <c r="N69" t="s">
        <v>886</v>
      </c>
      <c r="O69" s="171">
        <v>22.2</v>
      </c>
      <c r="P69" s="68">
        <v>8.4600000000000009</v>
      </c>
      <c r="Q69" s="68">
        <v>0.84</v>
      </c>
      <c r="R69" s="68">
        <v>0.84</v>
      </c>
      <c r="S69" s="68">
        <v>0.84</v>
      </c>
      <c r="T69" s="68">
        <v>0.84</v>
      </c>
      <c r="U69" s="70">
        <v>1</v>
      </c>
      <c r="V69" s="68">
        <v>0.4</v>
      </c>
      <c r="W69" s="77">
        <v>0.35069444444444442</v>
      </c>
      <c r="X69" s="68">
        <v>23.4</v>
      </c>
      <c r="Y69" s="68">
        <v>5.2</v>
      </c>
      <c r="Z69" s="72">
        <v>4.8031876758391601</v>
      </c>
      <c r="AA69" s="68">
        <v>60.7</v>
      </c>
      <c r="AB69" s="216">
        <v>13.8</v>
      </c>
      <c r="AC69" s="216">
        <v>22.96</v>
      </c>
      <c r="AD69" s="72">
        <v>0.17530120481927708</v>
      </c>
      <c r="AE69" s="72">
        <v>1.3456842593308087</v>
      </c>
      <c r="AF69" s="72">
        <v>2.9647058823529409</v>
      </c>
      <c r="AG69" s="72">
        <v>4.3103901416837491</v>
      </c>
      <c r="AH69" s="75">
        <v>18.002456869461135</v>
      </c>
      <c r="AI69" s="75">
        <v>22.312847011144882</v>
      </c>
      <c r="AJ69" s="72">
        <v>198.61631791517695</v>
      </c>
      <c r="AK69" s="72">
        <v>32.877527548370125</v>
      </c>
      <c r="AL69" s="72">
        <v>6.041096539968474</v>
      </c>
      <c r="AM69" s="72">
        <v>50.87998441783126</v>
      </c>
      <c r="AN69" s="72">
        <v>55.190374559515007</v>
      </c>
      <c r="AO69" s="72">
        <v>9.7311554166666649</v>
      </c>
      <c r="AP69" s="72">
        <v>2.5000000000000001E-2</v>
      </c>
      <c r="AQ69" s="70">
        <v>0.99743751519606871</v>
      </c>
      <c r="AR69" s="72">
        <v>9.7561554166666653</v>
      </c>
      <c r="AT69" s="68" t="s">
        <v>761</v>
      </c>
      <c r="AX69" s="72"/>
    </row>
    <row r="70" spans="1:50" x14ac:dyDescent="0.2">
      <c r="A70" t="s">
        <v>756</v>
      </c>
      <c r="B70" t="s">
        <v>401</v>
      </c>
      <c r="C70" s="68" t="s">
        <v>765</v>
      </c>
      <c r="E70" s="69">
        <v>43654</v>
      </c>
      <c r="F70" t="s">
        <v>881</v>
      </c>
      <c r="G70" t="s">
        <v>884</v>
      </c>
      <c r="H70" s="68">
        <v>0</v>
      </c>
      <c r="I70" s="68" t="s">
        <v>760</v>
      </c>
      <c r="J70" s="326">
        <v>0.51666666666666705</v>
      </c>
      <c r="K70" s="68">
        <v>3</v>
      </c>
      <c r="L70">
        <v>1</v>
      </c>
      <c r="M70" t="s">
        <v>519</v>
      </c>
      <c r="N70" t="s">
        <v>886</v>
      </c>
      <c r="O70" s="171">
        <v>22.2</v>
      </c>
      <c r="P70" s="68">
        <v>8.4600000000000009</v>
      </c>
      <c r="Q70" s="68">
        <v>0.84</v>
      </c>
      <c r="R70" s="68">
        <v>0.84</v>
      </c>
      <c r="S70" s="68">
        <v>0.84</v>
      </c>
      <c r="T70" s="68">
        <v>0.84</v>
      </c>
      <c r="U70" s="70">
        <v>1</v>
      </c>
      <c r="V70" s="68" t="s">
        <v>761</v>
      </c>
      <c r="W70" s="68" t="s">
        <v>761</v>
      </c>
      <c r="X70" s="68" t="s">
        <v>761</v>
      </c>
      <c r="Y70" s="68" t="s">
        <v>761</v>
      </c>
      <c r="Z70" s="72" t="s">
        <v>761</v>
      </c>
      <c r="AA70" s="68" t="s">
        <v>761</v>
      </c>
      <c r="AB70" s="216">
        <v>13.8</v>
      </c>
      <c r="AC70" s="216">
        <v>23.01</v>
      </c>
      <c r="AD70" s="68" t="s">
        <v>763</v>
      </c>
      <c r="AE70" s="68" t="s">
        <v>763</v>
      </c>
      <c r="AF70" s="68" t="s">
        <v>763</v>
      </c>
      <c r="AG70" s="68" t="s">
        <v>763</v>
      </c>
      <c r="AH70" s="68" t="s">
        <v>763</v>
      </c>
      <c r="AI70" s="68" t="s">
        <v>763</v>
      </c>
      <c r="AJ70" s="68" t="s">
        <v>763</v>
      </c>
      <c r="AK70" s="68" t="s">
        <v>763</v>
      </c>
      <c r="AL70" s="68" t="s">
        <v>763</v>
      </c>
      <c r="AM70" s="72" t="s">
        <v>763</v>
      </c>
      <c r="AN70" s="72" t="s">
        <v>763</v>
      </c>
      <c r="AO70" s="68" t="s">
        <v>763</v>
      </c>
      <c r="AP70" s="68" t="s">
        <v>763</v>
      </c>
      <c r="AQ70" s="68" t="s">
        <v>763</v>
      </c>
      <c r="AR70" s="68" t="s">
        <v>763</v>
      </c>
      <c r="AT70" s="68" t="s">
        <v>761</v>
      </c>
      <c r="AX70" s="72"/>
    </row>
    <row r="71" spans="1:50" x14ac:dyDescent="0.2">
      <c r="A71" t="s">
        <v>756</v>
      </c>
      <c r="B71" t="s">
        <v>402</v>
      </c>
      <c r="C71" s="68" t="s">
        <v>757</v>
      </c>
      <c r="E71" s="69">
        <v>43654</v>
      </c>
      <c r="F71" t="s">
        <v>881</v>
      </c>
      <c r="G71" t="s">
        <v>884</v>
      </c>
      <c r="H71" s="68">
        <v>0</v>
      </c>
      <c r="I71" s="68" t="s">
        <v>760</v>
      </c>
      <c r="J71" s="326">
        <v>0.51666666666666705</v>
      </c>
      <c r="K71" s="68">
        <v>3</v>
      </c>
      <c r="L71">
        <v>1</v>
      </c>
      <c r="M71" t="s">
        <v>519</v>
      </c>
      <c r="N71" t="s">
        <v>887</v>
      </c>
      <c r="O71" s="171">
        <v>24.7</v>
      </c>
      <c r="P71" s="68">
        <v>7.9</v>
      </c>
      <c r="Q71" s="68">
        <v>1.24</v>
      </c>
      <c r="R71" s="68">
        <v>1.24</v>
      </c>
      <c r="S71" s="68">
        <v>1.24</v>
      </c>
      <c r="T71" s="68">
        <v>1.24</v>
      </c>
      <c r="U71" s="70">
        <v>1</v>
      </c>
      <c r="V71" s="68">
        <v>0.15</v>
      </c>
      <c r="W71" s="77">
        <v>0.37152777777777773</v>
      </c>
      <c r="X71" s="68">
        <v>23.8</v>
      </c>
      <c r="Y71" s="68">
        <v>7.21</v>
      </c>
      <c r="Z71" s="72">
        <v>6.4841708271248564</v>
      </c>
      <c r="AA71" s="68">
        <v>85</v>
      </c>
      <c r="AB71" s="216">
        <v>18.5</v>
      </c>
      <c r="AC71" s="216">
        <v>30.1</v>
      </c>
      <c r="AD71" s="68" t="s">
        <v>763</v>
      </c>
      <c r="AE71" s="68" t="s">
        <v>763</v>
      </c>
      <c r="AF71" s="68" t="s">
        <v>763</v>
      </c>
      <c r="AG71" s="68" t="s">
        <v>763</v>
      </c>
      <c r="AH71" s="68" t="s">
        <v>763</v>
      </c>
      <c r="AI71" s="68" t="s">
        <v>763</v>
      </c>
      <c r="AJ71" s="68" t="s">
        <v>763</v>
      </c>
      <c r="AK71" s="68" t="s">
        <v>763</v>
      </c>
      <c r="AL71" s="68" t="s">
        <v>763</v>
      </c>
      <c r="AM71" s="72" t="s">
        <v>763</v>
      </c>
      <c r="AN71" s="72" t="s">
        <v>763</v>
      </c>
      <c r="AO71" s="68" t="s">
        <v>763</v>
      </c>
      <c r="AP71" s="68" t="s">
        <v>763</v>
      </c>
      <c r="AQ71" s="68" t="s">
        <v>763</v>
      </c>
      <c r="AR71" s="68" t="s">
        <v>763</v>
      </c>
      <c r="AT71" s="68" t="s">
        <v>761</v>
      </c>
      <c r="AX71" s="72"/>
    </row>
    <row r="72" spans="1:50" x14ac:dyDescent="0.2">
      <c r="A72" t="s">
        <v>756</v>
      </c>
      <c r="B72" t="s">
        <v>402</v>
      </c>
      <c r="C72" s="68" t="s">
        <v>764</v>
      </c>
      <c r="E72" s="69">
        <v>43654</v>
      </c>
      <c r="F72" t="s">
        <v>881</v>
      </c>
      <c r="G72" t="s">
        <v>884</v>
      </c>
      <c r="H72" s="68">
        <v>0</v>
      </c>
      <c r="I72" s="68" t="s">
        <v>760</v>
      </c>
      <c r="J72" s="326">
        <v>0.51666666666666705</v>
      </c>
      <c r="K72" s="68">
        <v>3</v>
      </c>
      <c r="L72">
        <v>1</v>
      </c>
      <c r="M72" t="s">
        <v>519</v>
      </c>
      <c r="N72" t="s">
        <v>887</v>
      </c>
      <c r="O72" s="171">
        <v>24.7</v>
      </c>
      <c r="P72" s="68">
        <v>7.9</v>
      </c>
      <c r="Q72" s="68">
        <v>1.24</v>
      </c>
      <c r="R72" s="68">
        <v>1.24</v>
      </c>
      <c r="S72" s="68">
        <v>1.24</v>
      </c>
      <c r="T72" s="68">
        <v>1.24</v>
      </c>
      <c r="U72" s="70">
        <v>1</v>
      </c>
      <c r="V72" s="68">
        <v>0.6</v>
      </c>
      <c r="W72" s="77">
        <v>0.375</v>
      </c>
      <c r="X72" s="68">
        <v>25</v>
      </c>
      <c r="Y72" s="68">
        <v>6.79</v>
      </c>
      <c r="Z72" s="72">
        <v>5.8601763527140429</v>
      </c>
      <c r="AA72" s="68">
        <v>81.5</v>
      </c>
      <c r="AB72" s="216">
        <v>25.9</v>
      </c>
      <c r="AC72" s="216">
        <v>40.6</v>
      </c>
      <c r="AD72" s="72">
        <v>0.58733746947396182</v>
      </c>
      <c r="AE72" s="72">
        <v>0.62611081060196261</v>
      </c>
      <c r="AF72" s="72">
        <v>0.13176470588235292</v>
      </c>
      <c r="AG72" s="72">
        <v>0.7578755164843155</v>
      </c>
      <c r="AH72" s="75">
        <v>20.956567239341421</v>
      </c>
      <c r="AI72" s="75">
        <v>21.714442755825736</v>
      </c>
      <c r="AJ72" s="72">
        <v>163.9509742520375</v>
      </c>
      <c r="AK72" s="72">
        <v>26.599413484373088</v>
      </c>
      <c r="AL72" s="72">
        <v>6.1637063669977987</v>
      </c>
      <c r="AM72" s="72">
        <v>47.555980723714512</v>
      </c>
      <c r="AN72" s="72">
        <v>48.313856240198824</v>
      </c>
      <c r="AO72" s="72">
        <v>8.4292487499999993</v>
      </c>
      <c r="AP72" s="72">
        <v>8.042666666666666E-2</v>
      </c>
      <c r="AQ72" s="70">
        <v>0.99054879737138435</v>
      </c>
      <c r="AR72" s="72">
        <v>8.5096754166666653</v>
      </c>
      <c r="AT72" s="68" t="s">
        <v>761</v>
      </c>
      <c r="AX72" s="72"/>
    </row>
    <row r="73" spans="1:50" x14ac:dyDescent="0.2">
      <c r="A73" t="s">
        <v>756</v>
      </c>
      <c r="B73" t="s">
        <v>402</v>
      </c>
      <c r="C73" s="68" t="s">
        <v>765</v>
      </c>
      <c r="E73" s="69">
        <v>43654</v>
      </c>
      <c r="F73" t="s">
        <v>881</v>
      </c>
      <c r="G73" t="s">
        <v>884</v>
      </c>
      <c r="H73" s="68">
        <v>0</v>
      </c>
      <c r="I73" s="68" t="s">
        <v>760</v>
      </c>
      <c r="J73" s="326">
        <v>0.51666666666666705</v>
      </c>
      <c r="K73" s="68">
        <v>3</v>
      </c>
      <c r="L73">
        <v>1</v>
      </c>
      <c r="M73" t="s">
        <v>519</v>
      </c>
      <c r="N73" t="s">
        <v>887</v>
      </c>
      <c r="O73" s="171">
        <v>24.7</v>
      </c>
      <c r="P73" s="68">
        <v>7.9</v>
      </c>
      <c r="Q73" s="68">
        <v>1.24</v>
      </c>
      <c r="R73" s="68">
        <v>1.24</v>
      </c>
      <c r="S73" s="68">
        <v>1.24</v>
      </c>
      <c r="T73" s="68">
        <v>1.24</v>
      </c>
      <c r="U73" s="70">
        <v>1</v>
      </c>
      <c r="V73" s="68" t="s">
        <v>761</v>
      </c>
      <c r="W73" s="68" t="s">
        <v>761</v>
      </c>
      <c r="X73" s="68" t="s">
        <v>761</v>
      </c>
      <c r="Y73" s="68" t="s">
        <v>761</v>
      </c>
      <c r="Z73" s="72" t="s">
        <v>761</v>
      </c>
      <c r="AA73" s="68" t="s">
        <v>761</v>
      </c>
      <c r="AB73" s="216">
        <v>25.9</v>
      </c>
      <c r="AC73" s="216">
        <v>40.700000000000003</v>
      </c>
      <c r="AD73" s="68" t="s">
        <v>763</v>
      </c>
      <c r="AE73" s="68" t="s">
        <v>763</v>
      </c>
      <c r="AF73" s="68" t="s">
        <v>763</v>
      </c>
      <c r="AG73" s="68" t="s">
        <v>763</v>
      </c>
      <c r="AH73" s="68" t="s">
        <v>763</v>
      </c>
      <c r="AI73" s="68" t="s">
        <v>763</v>
      </c>
      <c r="AJ73" s="68" t="s">
        <v>763</v>
      </c>
      <c r="AK73" s="68" t="s">
        <v>763</v>
      </c>
      <c r="AL73" s="68" t="s">
        <v>763</v>
      </c>
      <c r="AM73" s="72" t="s">
        <v>763</v>
      </c>
      <c r="AN73" s="72" t="s">
        <v>763</v>
      </c>
      <c r="AO73" s="68" t="s">
        <v>763</v>
      </c>
      <c r="AP73" s="68" t="s">
        <v>763</v>
      </c>
      <c r="AQ73" s="68" t="s">
        <v>763</v>
      </c>
      <c r="AR73" s="68" t="s">
        <v>763</v>
      </c>
      <c r="AT73" s="68" t="s">
        <v>761</v>
      </c>
      <c r="AX73" s="72"/>
    </row>
    <row r="74" spans="1:50" x14ac:dyDescent="0.2">
      <c r="A74" t="s">
        <v>756</v>
      </c>
      <c r="B74" t="s">
        <v>668</v>
      </c>
      <c r="C74" s="68" t="s">
        <v>757</v>
      </c>
      <c r="E74" s="69">
        <v>43654</v>
      </c>
      <c r="F74" t="s">
        <v>881</v>
      </c>
      <c r="G74" t="s">
        <v>860</v>
      </c>
      <c r="H74" s="68" t="s">
        <v>761</v>
      </c>
      <c r="I74" s="68" t="s">
        <v>760</v>
      </c>
      <c r="J74" s="326">
        <v>0.51666666666666705</v>
      </c>
      <c r="K74" s="68">
        <v>3</v>
      </c>
      <c r="L74">
        <v>1</v>
      </c>
      <c r="M74" t="s">
        <v>761</v>
      </c>
      <c r="N74" t="s">
        <v>761</v>
      </c>
      <c r="O74" s="171" t="s">
        <v>761</v>
      </c>
      <c r="P74" s="68" t="s">
        <v>761</v>
      </c>
      <c r="Q74" s="68" t="s">
        <v>761</v>
      </c>
      <c r="R74" s="68" t="s">
        <v>761</v>
      </c>
      <c r="S74" s="68" t="s">
        <v>761</v>
      </c>
      <c r="T74" s="68" t="s">
        <v>761</v>
      </c>
      <c r="U74" s="68" t="s">
        <v>761</v>
      </c>
      <c r="V74" s="68">
        <v>0.15</v>
      </c>
      <c r="W74" s="77">
        <v>0.38194444444444442</v>
      </c>
      <c r="X74" s="68" t="s">
        <v>761</v>
      </c>
      <c r="Y74" s="68" t="s">
        <v>761</v>
      </c>
      <c r="Z74" s="72" t="s">
        <v>761</v>
      </c>
      <c r="AA74" s="68" t="s">
        <v>761</v>
      </c>
      <c r="AB74" s="68" t="s">
        <v>763</v>
      </c>
      <c r="AC74" s="68" t="s">
        <v>763</v>
      </c>
      <c r="AD74" s="68" t="s">
        <v>763</v>
      </c>
      <c r="AE74" s="68" t="s">
        <v>763</v>
      </c>
      <c r="AF74" s="68" t="s">
        <v>763</v>
      </c>
      <c r="AG74" s="68" t="s">
        <v>763</v>
      </c>
      <c r="AH74" s="68" t="s">
        <v>763</v>
      </c>
      <c r="AI74" s="68" t="s">
        <v>763</v>
      </c>
      <c r="AJ74" s="68" t="s">
        <v>763</v>
      </c>
      <c r="AK74" s="68" t="s">
        <v>763</v>
      </c>
      <c r="AL74" s="68" t="s">
        <v>763</v>
      </c>
      <c r="AM74" s="72" t="s">
        <v>763</v>
      </c>
      <c r="AN74" s="72" t="s">
        <v>763</v>
      </c>
      <c r="AO74" s="68" t="s">
        <v>763</v>
      </c>
      <c r="AP74" s="68" t="s">
        <v>763</v>
      </c>
      <c r="AQ74" s="68" t="s">
        <v>763</v>
      </c>
      <c r="AR74" s="68" t="s">
        <v>763</v>
      </c>
      <c r="AT74" s="68" t="s">
        <v>761</v>
      </c>
      <c r="AX74" s="72"/>
    </row>
    <row r="75" spans="1:50" x14ac:dyDescent="0.2">
      <c r="A75" t="s">
        <v>756</v>
      </c>
      <c r="B75" t="s">
        <v>668</v>
      </c>
      <c r="C75" s="68" t="s">
        <v>764</v>
      </c>
      <c r="E75" s="69">
        <v>43654</v>
      </c>
      <c r="F75" t="s">
        <v>881</v>
      </c>
      <c r="G75" t="s">
        <v>860</v>
      </c>
      <c r="H75" s="68" t="s">
        <v>761</v>
      </c>
      <c r="I75" s="68" t="s">
        <v>760</v>
      </c>
      <c r="J75" s="326">
        <v>0.51666666666666705</v>
      </c>
      <c r="K75" s="68">
        <v>3</v>
      </c>
      <c r="L75">
        <v>1</v>
      </c>
      <c r="M75" t="s">
        <v>761</v>
      </c>
      <c r="N75" t="s">
        <v>761</v>
      </c>
      <c r="O75" s="171" t="s">
        <v>761</v>
      </c>
      <c r="P75" s="68" t="s">
        <v>761</v>
      </c>
      <c r="Q75" s="68" t="s">
        <v>761</v>
      </c>
      <c r="R75" s="68" t="s">
        <v>761</v>
      </c>
      <c r="S75" s="68" t="s">
        <v>761</v>
      </c>
      <c r="T75" s="68" t="s">
        <v>761</v>
      </c>
      <c r="U75" s="68" t="s">
        <v>761</v>
      </c>
      <c r="V75" s="68" t="s">
        <v>761</v>
      </c>
      <c r="W75" s="68" t="s">
        <v>761</v>
      </c>
      <c r="X75" s="68" t="s">
        <v>761</v>
      </c>
      <c r="Y75" s="68" t="s">
        <v>761</v>
      </c>
      <c r="Z75" s="72" t="s">
        <v>761</v>
      </c>
      <c r="AA75" s="68" t="s">
        <v>761</v>
      </c>
      <c r="AB75" s="216">
        <v>28</v>
      </c>
      <c r="AC75" s="216">
        <v>43.7</v>
      </c>
      <c r="AD75" s="72">
        <v>0.28734939759036143</v>
      </c>
      <c r="AE75" s="72">
        <v>0.80600417278417424</v>
      </c>
      <c r="AF75" s="72">
        <v>0.59403921568627449</v>
      </c>
      <c r="AG75" s="72">
        <v>1.4000433884704488</v>
      </c>
      <c r="AH75" s="75">
        <v>20.228913045166834</v>
      </c>
      <c r="AI75" s="75">
        <v>21.628956433637281</v>
      </c>
      <c r="AJ75" s="72">
        <v>108.10428108654217</v>
      </c>
      <c r="AK75" s="72">
        <v>16.18370275187279</v>
      </c>
      <c r="AL75" s="72">
        <v>6.6798236932541455</v>
      </c>
      <c r="AM75" s="72">
        <v>36.412615797039621</v>
      </c>
      <c r="AN75" s="72">
        <v>37.812659185510071</v>
      </c>
      <c r="AO75" s="72">
        <v>5.7550620833333328</v>
      </c>
      <c r="AP75" s="72">
        <v>0.43229333333333325</v>
      </c>
      <c r="AQ75" s="70">
        <v>0.93013277818680351</v>
      </c>
      <c r="AR75" s="72">
        <v>6.1873554166666658</v>
      </c>
      <c r="AT75" s="68" t="s">
        <v>761</v>
      </c>
      <c r="AX75" s="72"/>
    </row>
    <row r="76" spans="1:50" x14ac:dyDescent="0.2">
      <c r="A76" t="s">
        <v>756</v>
      </c>
      <c r="B76" t="s">
        <v>668</v>
      </c>
      <c r="C76" s="68" t="s">
        <v>765</v>
      </c>
      <c r="E76" s="69">
        <v>43654</v>
      </c>
      <c r="F76" t="s">
        <v>881</v>
      </c>
      <c r="G76" t="s">
        <v>860</v>
      </c>
      <c r="H76" s="68" t="s">
        <v>761</v>
      </c>
      <c r="I76" s="68" t="s">
        <v>760</v>
      </c>
      <c r="J76" s="326">
        <v>0.51666666666666705</v>
      </c>
      <c r="K76" s="68">
        <v>3</v>
      </c>
      <c r="L76">
        <v>1</v>
      </c>
      <c r="M76" t="s">
        <v>761</v>
      </c>
      <c r="N76" t="s">
        <v>761</v>
      </c>
      <c r="O76" s="171" t="s">
        <v>761</v>
      </c>
      <c r="P76" s="68" t="s">
        <v>761</v>
      </c>
      <c r="Q76" s="68" t="s">
        <v>761</v>
      </c>
      <c r="R76" s="68" t="s">
        <v>761</v>
      </c>
      <c r="S76" s="68" t="s">
        <v>761</v>
      </c>
      <c r="T76" s="68" t="s">
        <v>761</v>
      </c>
      <c r="U76" s="68" t="s">
        <v>761</v>
      </c>
      <c r="V76" s="68" t="s">
        <v>761</v>
      </c>
      <c r="W76" s="68" t="s">
        <v>761</v>
      </c>
      <c r="X76" s="68" t="s">
        <v>761</v>
      </c>
      <c r="Y76" s="68" t="s">
        <v>761</v>
      </c>
      <c r="Z76" s="72" t="s">
        <v>761</v>
      </c>
      <c r="AA76" s="68" t="s">
        <v>761</v>
      </c>
      <c r="AB76" s="68" t="s">
        <v>763</v>
      </c>
      <c r="AC76" s="68" t="s">
        <v>763</v>
      </c>
      <c r="AD76" s="68" t="s">
        <v>763</v>
      </c>
      <c r="AE76" s="68" t="s">
        <v>763</v>
      </c>
      <c r="AF76" s="68" t="s">
        <v>763</v>
      </c>
      <c r="AG76" s="68" t="s">
        <v>763</v>
      </c>
      <c r="AH76" s="68" t="s">
        <v>763</v>
      </c>
      <c r="AI76" s="68" t="s">
        <v>763</v>
      </c>
      <c r="AJ76" s="68" t="s">
        <v>763</v>
      </c>
      <c r="AK76" s="68" t="s">
        <v>763</v>
      </c>
      <c r="AL76" s="68" t="s">
        <v>763</v>
      </c>
      <c r="AM76" s="72" t="s">
        <v>763</v>
      </c>
      <c r="AN76" s="72" t="s">
        <v>763</v>
      </c>
      <c r="AO76" s="68" t="s">
        <v>763</v>
      </c>
      <c r="AP76" s="68" t="s">
        <v>763</v>
      </c>
      <c r="AQ76" s="68" t="s">
        <v>763</v>
      </c>
      <c r="AR76" s="68" t="s">
        <v>763</v>
      </c>
      <c r="AT76" s="68" t="s">
        <v>761</v>
      </c>
      <c r="AX76" s="72"/>
    </row>
    <row r="77" spans="1:50" x14ac:dyDescent="0.2">
      <c r="A77" t="s">
        <v>756</v>
      </c>
      <c r="B77" t="s">
        <v>403</v>
      </c>
      <c r="C77" s="68" t="s">
        <v>757</v>
      </c>
      <c r="E77" s="69">
        <v>43654</v>
      </c>
      <c r="F77" t="s">
        <v>881</v>
      </c>
      <c r="G77" t="s">
        <v>888</v>
      </c>
      <c r="H77" s="68">
        <v>1</v>
      </c>
      <c r="I77" s="68" t="s">
        <v>760</v>
      </c>
      <c r="J77" s="326">
        <v>0.51666666666666705</v>
      </c>
      <c r="K77" s="68">
        <v>3</v>
      </c>
      <c r="L77">
        <v>1</v>
      </c>
      <c r="M77" t="s">
        <v>820</v>
      </c>
      <c r="N77" t="s">
        <v>889</v>
      </c>
      <c r="O77" s="171">
        <v>20.7</v>
      </c>
      <c r="P77" s="68">
        <v>8.7799999999999994</v>
      </c>
      <c r="Q77" s="68">
        <v>1.7</v>
      </c>
      <c r="R77" s="68">
        <v>1.45</v>
      </c>
      <c r="S77" s="68">
        <v>1.6</v>
      </c>
      <c r="T77" s="68">
        <v>2</v>
      </c>
      <c r="U77" s="70">
        <v>0.8</v>
      </c>
      <c r="V77" s="68">
        <v>0.15</v>
      </c>
      <c r="W77" s="77">
        <v>0.33333333333333331</v>
      </c>
      <c r="X77" s="68">
        <v>24.8</v>
      </c>
      <c r="Y77" s="68">
        <v>6.58</v>
      </c>
      <c r="Z77" s="72">
        <v>5.5911134540731195</v>
      </c>
      <c r="AA77" s="68">
        <v>79.5</v>
      </c>
      <c r="AB77" s="216">
        <v>28.6</v>
      </c>
      <c r="AC77" s="216">
        <v>44.5</v>
      </c>
      <c r="AD77" s="68" t="s">
        <v>763</v>
      </c>
      <c r="AE77" s="68" t="s">
        <v>763</v>
      </c>
      <c r="AF77" s="68" t="s">
        <v>763</v>
      </c>
      <c r="AG77" s="68" t="s">
        <v>763</v>
      </c>
      <c r="AH77" s="68" t="s">
        <v>763</v>
      </c>
      <c r="AI77" s="68" t="s">
        <v>763</v>
      </c>
      <c r="AJ77" s="68" t="s">
        <v>763</v>
      </c>
      <c r="AK77" s="68" t="s">
        <v>763</v>
      </c>
      <c r="AL77" s="68" t="s">
        <v>763</v>
      </c>
      <c r="AM77" s="72" t="s">
        <v>763</v>
      </c>
      <c r="AN77" s="72" t="s">
        <v>763</v>
      </c>
      <c r="AO77" s="68" t="s">
        <v>763</v>
      </c>
      <c r="AP77" s="68" t="s">
        <v>763</v>
      </c>
      <c r="AQ77" s="68" t="s">
        <v>763</v>
      </c>
      <c r="AR77" s="68" t="s">
        <v>763</v>
      </c>
      <c r="AT77" s="68" t="s">
        <v>761</v>
      </c>
      <c r="AX77" s="72"/>
    </row>
    <row r="78" spans="1:50" x14ac:dyDescent="0.2">
      <c r="A78" t="s">
        <v>756</v>
      </c>
      <c r="B78" t="s">
        <v>403</v>
      </c>
      <c r="C78" s="68" t="s">
        <v>764</v>
      </c>
      <c r="E78" s="69">
        <v>43654</v>
      </c>
      <c r="F78" t="s">
        <v>881</v>
      </c>
      <c r="G78" t="s">
        <v>888</v>
      </c>
      <c r="H78" s="68">
        <v>1</v>
      </c>
      <c r="I78" s="68" t="s">
        <v>760</v>
      </c>
      <c r="J78" s="326">
        <v>0.51666666666666705</v>
      </c>
      <c r="K78" s="68">
        <v>3</v>
      </c>
      <c r="L78">
        <v>1</v>
      </c>
      <c r="M78" t="s">
        <v>820</v>
      </c>
      <c r="N78" t="s">
        <v>889</v>
      </c>
      <c r="O78" s="171">
        <v>20.7</v>
      </c>
      <c r="P78" s="68">
        <v>8.7799999999999994</v>
      </c>
      <c r="Q78" s="68">
        <v>1.7</v>
      </c>
      <c r="R78" s="68">
        <v>1.45</v>
      </c>
      <c r="S78" s="68">
        <v>1.6</v>
      </c>
      <c r="T78" s="68">
        <v>2</v>
      </c>
      <c r="U78" s="70">
        <v>0.8</v>
      </c>
      <c r="V78" s="68">
        <v>1</v>
      </c>
      <c r="W78" s="77">
        <v>0.33611111111111108</v>
      </c>
      <c r="X78" s="68">
        <v>24.8</v>
      </c>
      <c r="Y78" s="68">
        <v>6.38</v>
      </c>
      <c r="Z78" s="72">
        <v>5.4180847103985332</v>
      </c>
      <c r="AA78" s="68">
        <v>77.400000000000006</v>
      </c>
      <c r="AB78" s="216">
        <v>28.7</v>
      </c>
      <c r="AC78" s="216">
        <v>44.7</v>
      </c>
      <c r="AD78" s="72">
        <v>0.39939759036144579</v>
      </c>
      <c r="AE78" s="72">
        <v>2.020284367514102</v>
      </c>
      <c r="AF78" s="72">
        <v>0.92454901960784297</v>
      </c>
      <c r="AG78" s="72">
        <v>2.9448333871219452</v>
      </c>
      <c r="AH78" s="75">
        <v>25.523028821591318</v>
      </c>
      <c r="AI78" s="75">
        <v>28.467862208713264</v>
      </c>
      <c r="AJ78" s="72">
        <v>137.13615461941455</v>
      </c>
      <c r="AK78" s="72">
        <v>14.824815275705943</v>
      </c>
      <c r="AL78" s="72">
        <v>9.2504460979116168</v>
      </c>
      <c r="AM78" s="72">
        <v>40.347844097297262</v>
      </c>
      <c r="AN78" s="72">
        <v>43.292677484419208</v>
      </c>
      <c r="AO78" s="72">
        <v>6.4939820833333322</v>
      </c>
      <c r="AP78" s="72">
        <v>8.5453333333333326E-2</v>
      </c>
      <c r="AQ78" s="70">
        <v>0.98701205682225135</v>
      </c>
      <c r="AR78" s="72">
        <v>6.5794354166666658</v>
      </c>
      <c r="AT78" s="68" t="s">
        <v>761</v>
      </c>
      <c r="AX78" s="72"/>
    </row>
    <row r="79" spans="1:50" x14ac:dyDescent="0.2">
      <c r="A79" t="s">
        <v>756</v>
      </c>
      <c r="B79" t="s">
        <v>403</v>
      </c>
      <c r="C79" s="68" t="s">
        <v>765</v>
      </c>
      <c r="E79" s="69">
        <v>43654</v>
      </c>
      <c r="F79" t="s">
        <v>881</v>
      </c>
      <c r="G79" t="s">
        <v>888</v>
      </c>
      <c r="H79" s="68">
        <v>1</v>
      </c>
      <c r="I79" s="68" t="s">
        <v>760</v>
      </c>
      <c r="J79" s="326">
        <v>0.51666666666666705</v>
      </c>
      <c r="K79" s="68">
        <v>3</v>
      </c>
      <c r="L79">
        <v>1</v>
      </c>
      <c r="M79" t="s">
        <v>820</v>
      </c>
      <c r="N79" t="s">
        <v>889</v>
      </c>
      <c r="O79" s="171">
        <v>20.7</v>
      </c>
      <c r="P79" s="68">
        <v>8.7799999999999994</v>
      </c>
      <c r="Q79" s="68">
        <v>1.7</v>
      </c>
      <c r="R79" s="68">
        <v>1.45</v>
      </c>
      <c r="S79" s="68">
        <v>1.6</v>
      </c>
      <c r="T79" s="68">
        <v>2</v>
      </c>
      <c r="U79" s="70">
        <v>0.8</v>
      </c>
      <c r="V79" s="68">
        <v>1.4</v>
      </c>
      <c r="W79" s="77">
        <v>0.33749999999999997</v>
      </c>
      <c r="X79" s="68">
        <v>24.8</v>
      </c>
      <c r="Y79" s="68">
        <v>6.29</v>
      </c>
      <c r="Z79" s="72">
        <v>5.3416540483396195</v>
      </c>
      <c r="AA79" s="68">
        <v>75.400000000000006</v>
      </c>
      <c r="AB79" s="216">
        <v>28.7</v>
      </c>
      <c r="AC79" s="216">
        <v>44.7</v>
      </c>
      <c r="AD79" s="68" t="s">
        <v>763</v>
      </c>
      <c r="AE79" s="68" t="s">
        <v>763</v>
      </c>
      <c r="AF79" s="68" t="s">
        <v>763</v>
      </c>
      <c r="AG79" s="68" t="s">
        <v>763</v>
      </c>
      <c r="AH79" s="68" t="s">
        <v>763</v>
      </c>
      <c r="AI79" s="68" t="s">
        <v>763</v>
      </c>
      <c r="AJ79" s="68" t="s">
        <v>763</v>
      </c>
      <c r="AK79" s="68" t="s">
        <v>763</v>
      </c>
      <c r="AL79" s="68" t="s">
        <v>763</v>
      </c>
      <c r="AM79" s="72" t="s">
        <v>763</v>
      </c>
      <c r="AN79" s="72" t="s">
        <v>763</v>
      </c>
      <c r="AO79" s="68" t="s">
        <v>763</v>
      </c>
      <c r="AP79" s="68" t="s">
        <v>763</v>
      </c>
      <c r="AQ79" s="68" t="s">
        <v>763</v>
      </c>
      <c r="AR79" s="68" t="s">
        <v>763</v>
      </c>
      <c r="AT79" s="68" t="s">
        <v>761</v>
      </c>
      <c r="AX79" s="72"/>
    </row>
    <row r="80" spans="1:50" x14ac:dyDescent="0.2">
      <c r="A80" t="s">
        <v>756</v>
      </c>
      <c r="B80" t="s">
        <v>404</v>
      </c>
      <c r="C80" s="68" t="s">
        <v>757</v>
      </c>
      <c r="E80" s="69">
        <v>43654</v>
      </c>
      <c r="F80" t="s">
        <v>881</v>
      </c>
      <c r="G80" t="s">
        <v>888</v>
      </c>
      <c r="H80" s="68">
        <v>1</v>
      </c>
      <c r="I80" s="68" t="s">
        <v>760</v>
      </c>
      <c r="J80" s="326">
        <v>0.51666666666666705</v>
      </c>
      <c r="K80" s="68">
        <v>3</v>
      </c>
      <c r="L80">
        <v>1</v>
      </c>
      <c r="M80" t="s">
        <v>812</v>
      </c>
      <c r="N80" t="s">
        <v>889</v>
      </c>
      <c r="O80" s="171">
        <v>22.5</v>
      </c>
      <c r="P80" s="68">
        <v>8.42</v>
      </c>
      <c r="Q80" s="68">
        <v>1.7</v>
      </c>
      <c r="R80" s="68">
        <v>1.5</v>
      </c>
      <c r="S80" s="68">
        <v>1.6</v>
      </c>
      <c r="T80" s="68">
        <v>2.2999999999999998</v>
      </c>
      <c r="U80" s="70">
        <v>0.69565217391304357</v>
      </c>
      <c r="V80" s="68">
        <v>0.15</v>
      </c>
      <c r="W80" s="77">
        <v>0.35972222222222222</v>
      </c>
      <c r="X80" s="68">
        <v>24.3</v>
      </c>
      <c r="Y80" s="68">
        <v>6.98</v>
      </c>
      <c r="Z80" s="72">
        <v>5.8903840809229866</v>
      </c>
      <c r="AA80" s="68">
        <v>82.1</v>
      </c>
      <c r="AB80" s="216">
        <v>29.7</v>
      </c>
      <c r="AC80" s="216">
        <v>46.1</v>
      </c>
      <c r="AD80" s="68" t="s">
        <v>763</v>
      </c>
      <c r="AE80" s="68" t="s">
        <v>763</v>
      </c>
      <c r="AF80" s="68" t="s">
        <v>763</v>
      </c>
      <c r="AG80" s="68" t="s">
        <v>763</v>
      </c>
      <c r="AH80" s="68" t="s">
        <v>763</v>
      </c>
      <c r="AI80" s="68" t="s">
        <v>763</v>
      </c>
      <c r="AJ80" s="68" t="s">
        <v>763</v>
      </c>
      <c r="AK80" s="68" t="s">
        <v>763</v>
      </c>
      <c r="AL80" s="68" t="s">
        <v>763</v>
      </c>
      <c r="AM80" s="72" t="s">
        <v>763</v>
      </c>
      <c r="AN80" s="72" t="s">
        <v>763</v>
      </c>
      <c r="AO80" s="68" t="s">
        <v>763</v>
      </c>
      <c r="AP80" s="68" t="s">
        <v>763</v>
      </c>
      <c r="AQ80" s="68" t="s">
        <v>763</v>
      </c>
      <c r="AR80" s="68" t="s">
        <v>763</v>
      </c>
      <c r="AT80" s="68" t="s">
        <v>761</v>
      </c>
      <c r="AX80" s="72"/>
    </row>
    <row r="81" spans="1:50" x14ac:dyDescent="0.2">
      <c r="A81" t="s">
        <v>756</v>
      </c>
      <c r="B81" t="s">
        <v>404</v>
      </c>
      <c r="C81" s="68" t="s">
        <v>764</v>
      </c>
      <c r="E81" s="69">
        <v>43654</v>
      </c>
      <c r="F81" t="s">
        <v>881</v>
      </c>
      <c r="G81" t="s">
        <v>888</v>
      </c>
      <c r="H81" s="68">
        <v>1</v>
      </c>
      <c r="I81" s="68" t="s">
        <v>760</v>
      </c>
      <c r="J81" s="326">
        <v>0.51666666666666705</v>
      </c>
      <c r="K81" s="68">
        <v>3</v>
      </c>
      <c r="L81">
        <v>1</v>
      </c>
      <c r="M81" t="s">
        <v>812</v>
      </c>
      <c r="N81" t="s">
        <v>889</v>
      </c>
      <c r="O81" s="171">
        <v>22.5</v>
      </c>
      <c r="P81" s="68">
        <v>8.42</v>
      </c>
      <c r="Q81" s="68">
        <v>1.7</v>
      </c>
      <c r="R81" s="68">
        <v>1.5</v>
      </c>
      <c r="S81" s="68">
        <v>1.6</v>
      </c>
      <c r="T81" s="68">
        <v>2.2999999999999998</v>
      </c>
      <c r="U81" s="70">
        <v>0.69565217391304357</v>
      </c>
      <c r="V81" s="68">
        <v>1.2</v>
      </c>
      <c r="W81" s="77">
        <v>0.36388888888888887</v>
      </c>
      <c r="X81" s="68">
        <v>24.7</v>
      </c>
      <c r="Y81" s="68">
        <v>3.55</v>
      </c>
      <c r="Z81" s="72">
        <v>3.0058359866121744</v>
      </c>
      <c r="AA81" s="68">
        <v>43</v>
      </c>
      <c r="AB81" s="216">
        <v>29.2</v>
      </c>
      <c r="AC81" s="216">
        <v>45.4</v>
      </c>
      <c r="AD81" s="72">
        <v>0.39939759036144579</v>
      </c>
      <c r="AE81" s="72">
        <v>0.67108415114751541</v>
      </c>
      <c r="AF81" s="72">
        <v>0.12956862745098038</v>
      </c>
      <c r="AG81" s="72">
        <v>0.80065277859849582</v>
      </c>
      <c r="AH81" s="75">
        <v>20.115917636801701</v>
      </c>
      <c r="AI81" s="75">
        <v>20.916570415400198</v>
      </c>
      <c r="AJ81" s="72">
        <v>154.79677989482551</v>
      </c>
      <c r="AK81" s="72">
        <v>22.777542457653823</v>
      </c>
      <c r="AL81" s="72">
        <v>6.7960264011190512</v>
      </c>
      <c r="AM81" s="72">
        <v>42.89346009445552</v>
      </c>
      <c r="AN81" s="72">
        <v>43.694112873054024</v>
      </c>
      <c r="AO81" s="72">
        <v>8.5498887499999991</v>
      </c>
      <c r="AP81" s="72">
        <v>0.24630666666666662</v>
      </c>
      <c r="AQ81" s="70">
        <v>0.97199849991963849</v>
      </c>
      <c r="AR81" s="72">
        <v>8.7961954166666665</v>
      </c>
      <c r="AT81" s="68" t="s">
        <v>761</v>
      </c>
      <c r="AX81" s="72"/>
    </row>
    <row r="82" spans="1:50" x14ac:dyDescent="0.2">
      <c r="A82" t="s">
        <v>756</v>
      </c>
      <c r="B82" t="s">
        <v>404</v>
      </c>
      <c r="C82" s="68" t="s">
        <v>765</v>
      </c>
      <c r="E82" s="69">
        <v>43654</v>
      </c>
      <c r="F82" t="s">
        <v>881</v>
      </c>
      <c r="G82" t="s">
        <v>888</v>
      </c>
      <c r="H82" s="68">
        <v>1</v>
      </c>
      <c r="I82" s="68" t="s">
        <v>760</v>
      </c>
      <c r="J82" s="326">
        <v>0.51666666666666705</v>
      </c>
      <c r="K82" s="68">
        <v>3</v>
      </c>
      <c r="L82">
        <v>1</v>
      </c>
      <c r="M82" t="s">
        <v>812</v>
      </c>
      <c r="N82" t="s">
        <v>889</v>
      </c>
      <c r="O82" s="171">
        <v>22.5</v>
      </c>
      <c r="P82" s="68">
        <v>8.42</v>
      </c>
      <c r="Q82" s="68">
        <v>1.7</v>
      </c>
      <c r="R82" s="68">
        <v>1.5</v>
      </c>
      <c r="S82" s="68">
        <v>1.6</v>
      </c>
      <c r="T82" s="68">
        <v>2.2999999999999998</v>
      </c>
      <c r="U82" s="70">
        <v>0.69565217391304357</v>
      </c>
      <c r="V82" s="68">
        <v>1.7</v>
      </c>
      <c r="W82" s="77">
        <v>0.36805555555555558</v>
      </c>
      <c r="X82" s="68">
        <v>24.8</v>
      </c>
      <c r="Y82" s="68">
        <v>3</v>
      </c>
      <c r="Z82" s="72">
        <v>2.5622373605387425</v>
      </c>
      <c r="AA82" s="68">
        <v>35.799999999999997</v>
      </c>
      <c r="AB82" s="216">
        <v>27.7</v>
      </c>
      <c r="AC82" s="216">
        <v>43.3</v>
      </c>
      <c r="AD82" s="68" t="s">
        <v>763</v>
      </c>
      <c r="AE82" s="68" t="s">
        <v>763</v>
      </c>
      <c r="AF82" s="68" t="s">
        <v>763</v>
      </c>
      <c r="AG82" s="68" t="s">
        <v>763</v>
      </c>
      <c r="AH82" s="68" t="s">
        <v>763</v>
      </c>
      <c r="AI82" s="68" t="s">
        <v>763</v>
      </c>
      <c r="AJ82" s="68" t="s">
        <v>763</v>
      </c>
      <c r="AK82" s="68" t="s">
        <v>763</v>
      </c>
      <c r="AL82" s="68" t="s">
        <v>763</v>
      </c>
      <c r="AM82" s="72" t="s">
        <v>763</v>
      </c>
      <c r="AN82" s="72" t="s">
        <v>763</v>
      </c>
      <c r="AO82" s="68" t="s">
        <v>763</v>
      </c>
      <c r="AP82" s="68" t="s">
        <v>763</v>
      </c>
      <c r="AQ82" s="68" t="s">
        <v>763</v>
      </c>
      <c r="AR82" s="68" t="s">
        <v>763</v>
      </c>
      <c r="AT82" s="68" t="s">
        <v>761</v>
      </c>
      <c r="AU82" s="322">
        <v>139.80000000000001</v>
      </c>
      <c r="AV82" s="322">
        <v>4.4736000000000002</v>
      </c>
      <c r="AX82" s="72"/>
    </row>
    <row r="83" spans="1:50" x14ac:dyDescent="0.2">
      <c r="A83" t="s">
        <v>756</v>
      </c>
      <c r="B83" t="s">
        <v>405</v>
      </c>
      <c r="C83" s="68" t="s">
        <v>757</v>
      </c>
      <c r="E83" s="69">
        <v>43654</v>
      </c>
      <c r="F83" t="s">
        <v>881</v>
      </c>
      <c r="G83" t="s">
        <v>888</v>
      </c>
      <c r="H83" s="68">
        <v>1</v>
      </c>
      <c r="I83" s="68" t="s">
        <v>760</v>
      </c>
      <c r="J83" s="326">
        <v>0.51666666666666705</v>
      </c>
      <c r="K83" s="68">
        <v>3</v>
      </c>
      <c r="L83">
        <v>1</v>
      </c>
      <c r="M83" t="s">
        <v>812</v>
      </c>
      <c r="N83" t="s">
        <v>890</v>
      </c>
      <c r="O83" s="171">
        <v>23.2</v>
      </c>
      <c r="P83" s="68">
        <v>8.09</v>
      </c>
      <c r="Q83" s="68">
        <v>1.6</v>
      </c>
      <c r="R83" s="68">
        <v>1.4</v>
      </c>
      <c r="S83" s="68">
        <v>1.5</v>
      </c>
      <c r="T83" s="68">
        <v>2.2999999999999998</v>
      </c>
      <c r="U83" s="70">
        <v>0.65217391304347827</v>
      </c>
      <c r="V83" s="68">
        <v>0.15</v>
      </c>
      <c r="W83" s="77">
        <v>0.4236111111111111</v>
      </c>
      <c r="X83" s="68">
        <v>23.7</v>
      </c>
      <c r="Y83" s="68">
        <v>9.1999999999999993</v>
      </c>
      <c r="Z83" s="72">
        <v>7.8117258023688008</v>
      </c>
      <c r="AA83" s="68">
        <v>105.2</v>
      </c>
      <c r="AB83" s="216">
        <v>28.5</v>
      </c>
      <c r="AC83" s="216">
        <v>44.3</v>
      </c>
      <c r="AD83" s="68" t="s">
        <v>763</v>
      </c>
      <c r="AE83" s="68" t="s">
        <v>763</v>
      </c>
      <c r="AF83" s="68" t="s">
        <v>763</v>
      </c>
      <c r="AG83" s="68" t="s">
        <v>763</v>
      </c>
      <c r="AH83" s="68" t="s">
        <v>763</v>
      </c>
      <c r="AI83" s="68" t="s">
        <v>763</v>
      </c>
      <c r="AJ83" s="68" t="s">
        <v>763</v>
      </c>
      <c r="AK83" s="68" t="s">
        <v>763</v>
      </c>
      <c r="AL83" s="68" t="s">
        <v>763</v>
      </c>
      <c r="AM83" s="72" t="s">
        <v>763</v>
      </c>
      <c r="AN83" s="72" t="s">
        <v>763</v>
      </c>
      <c r="AO83" s="68" t="s">
        <v>763</v>
      </c>
      <c r="AP83" s="68" t="s">
        <v>763</v>
      </c>
      <c r="AQ83" s="68" t="s">
        <v>763</v>
      </c>
      <c r="AR83" s="68" t="s">
        <v>763</v>
      </c>
      <c r="AT83" s="68" t="s">
        <v>761</v>
      </c>
      <c r="AX83" s="72"/>
    </row>
    <row r="84" spans="1:50" x14ac:dyDescent="0.2">
      <c r="A84" t="s">
        <v>756</v>
      </c>
      <c r="B84" t="s">
        <v>405</v>
      </c>
      <c r="C84" s="68" t="s">
        <v>764</v>
      </c>
      <c r="E84" s="69">
        <v>43654</v>
      </c>
      <c r="F84" t="s">
        <v>881</v>
      </c>
      <c r="G84" t="s">
        <v>888</v>
      </c>
      <c r="H84" s="68">
        <v>1</v>
      </c>
      <c r="I84" s="68" t="s">
        <v>760</v>
      </c>
      <c r="J84" s="326">
        <v>0.51666666666666705</v>
      </c>
      <c r="K84" s="68">
        <v>3</v>
      </c>
      <c r="L84">
        <v>1</v>
      </c>
      <c r="M84" t="s">
        <v>812</v>
      </c>
      <c r="N84" t="s">
        <v>890</v>
      </c>
      <c r="O84" s="171">
        <v>23.2</v>
      </c>
      <c r="P84" s="68">
        <v>8.09</v>
      </c>
      <c r="Q84" s="68">
        <v>1.6</v>
      </c>
      <c r="R84" s="68">
        <v>1.4</v>
      </c>
      <c r="S84" s="68">
        <v>1.5</v>
      </c>
      <c r="T84" s="68">
        <v>2.2999999999999998</v>
      </c>
      <c r="U84" s="70">
        <v>0.65217391304347827</v>
      </c>
      <c r="V84" s="68">
        <v>1.1499999999999999</v>
      </c>
      <c r="W84" s="77">
        <v>0.40972222222222227</v>
      </c>
      <c r="X84" s="68">
        <v>23.9</v>
      </c>
      <c r="Y84" s="68">
        <v>7.42</v>
      </c>
      <c r="Z84" s="72">
        <v>6.265804692267996</v>
      </c>
      <c r="AA84" s="68">
        <v>83.7</v>
      </c>
      <c r="AB84" s="216">
        <v>29.5</v>
      </c>
      <c r="AC84" s="216">
        <v>45.8</v>
      </c>
      <c r="AD84" s="72">
        <v>0.23132530120481926</v>
      </c>
      <c r="AE84" s="72">
        <v>3.4594312649717947</v>
      </c>
      <c r="AF84" s="72">
        <v>5.6549019607843129E-2</v>
      </c>
      <c r="AG84" s="72">
        <v>3.515980284579638</v>
      </c>
      <c r="AH84" s="75">
        <v>19.484556696170063</v>
      </c>
      <c r="AI84" s="75">
        <v>23.0005369807497</v>
      </c>
      <c r="AJ84" s="72">
        <v>84.786234361248276</v>
      </c>
      <c r="AK84" s="72">
        <v>11.767318454330535</v>
      </c>
      <c r="AL84" s="72">
        <v>7.2052298652668636</v>
      </c>
      <c r="AM84" s="72">
        <v>31.251875150500599</v>
      </c>
      <c r="AN84" s="72">
        <v>34.767855435080236</v>
      </c>
      <c r="AO84" s="72">
        <v>4.2872754166666649</v>
      </c>
      <c r="AP84" s="72">
        <v>2.5000000000000001E-2</v>
      </c>
      <c r="AQ84" s="70">
        <v>0.99420259663764121</v>
      </c>
      <c r="AR84" s="72">
        <v>4.3122754166666653</v>
      </c>
      <c r="AT84" s="68" t="s">
        <v>761</v>
      </c>
      <c r="AX84" s="72"/>
    </row>
    <row r="85" spans="1:50" x14ac:dyDescent="0.2">
      <c r="A85" t="s">
        <v>756</v>
      </c>
      <c r="B85" t="s">
        <v>405</v>
      </c>
      <c r="C85" s="68" t="s">
        <v>764</v>
      </c>
      <c r="D85" t="s">
        <v>785</v>
      </c>
      <c r="E85" s="69">
        <v>43654</v>
      </c>
      <c r="F85" t="s">
        <v>881</v>
      </c>
      <c r="G85" t="s">
        <v>888</v>
      </c>
      <c r="H85" s="68">
        <v>1</v>
      </c>
      <c r="I85" s="68" t="s">
        <v>760</v>
      </c>
      <c r="J85" s="326">
        <v>0.51666666666666705</v>
      </c>
      <c r="K85" s="68">
        <v>3</v>
      </c>
      <c r="L85">
        <v>1</v>
      </c>
      <c r="M85" t="s">
        <v>812</v>
      </c>
      <c r="N85" t="s">
        <v>890</v>
      </c>
      <c r="O85" s="171">
        <v>23.2</v>
      </c>
      <c r="P85" s="68">
        <v>8.09</v>
      </c>
      <c r="Q85" s="68">
        <v>1.6</v>
      </c>
      <c r="R85" s="68">
        <v>1.4</v>
      </c>
      <c r="S85" s="68">
        <v>1.5</v>
      </c>
      <c r="T85" s="68">
        <v>2.2999999999999998</v>
      </c>
      <c r="U85" s="70">
        <v>0.65217391304347827</v>
      </c>
      <c r="V85" s="68">
        <v>1.1499999999999999</v>
      </c>
      <c r="W85" s="77">
        <v>0.40972222222222227</v>
      </c>
      <c r="X85" s="68">
        <v>23.9</v>
      </c>
      <c r="Y85" s="68">
        <v>7.42</v>
      </c>
      <c r="Z85" s="72">
        <v>6.265804692267996</v>
      </c>
      <c r="AA85" s="68">
        <v>83.7</v>
      </c>
      <c r="AB85" s="216">
        <v>29.5</v>
      </c>
      <c r="AC85" s="216">
        <v>45.7</v>
      </c>
      <c r="AD85" s="72">
        <v>0.34337349397590361</v>
      </c>
      <c r="AE85" s="72">
        <v>0.44621744841975097</v>
      </c>
      <c r="AF85" s="72">
        <v>2.734117647058823E-2</v>
      </c>
      <c r="AG85" s="72">
        <v>0.47355862489033917</v>
      </c>
      <c r="AH85" s="75">
        <v>18.305853735798614</v>
      </c>
      <c r="AI85" s="75">
        <v>18.779412360688951</v>
      </c>
      <c r="AJ85" s="72">
        <v>91.163991748580614</v>
      </c>
      <c r="AK85" s="72">
        <v>12.640888974723509</v>
      </c>
      <c r="AL85" s="72">
        <v>7.2118339090605463</v>
      </c>
      <c r="AM85" s="72">
        <v>30.946742710522123</v>
      </c>
      <c r="AN85" s="72">
        <v>31.420301335412461</v>
      </c>
      <c r="AO85" s="72">
        <v>3.3875020833333327</v>
      </c>
      <c r="AP85" s="72">
        <v>2.5000000000000001E-2</v>
      </c>
      <c r="AQ85" s="70">
        <v>0.99267399714652194</v>
      </c>
      <c r="AR85" s="72">
        <v>3.4125020833333326</v>
      </c>
      <c r="AT85" s="68" t="s">
        <v>761</v>
      </c>
      <c r="AX85" s="72"/>
    </row>
    <row r="86" spans="1:50" x14ac:dyDescent="0.2">
      <c r="A86" t="s">
        <v>756</v>
      </c>
      <c r="B86" t="s">
        <v>405</v>
      </c>
      <c r="C86" s="68" t="s">
        <v>765</v>
      </c>
      <c r="E86" s="69">
        <v>43654</v>
      </c>
      <c r="F86" t="s">
        <v>881</v>
      </c>
      <c r="G86" t="s">
        <v>888</v>
      </c>
      <c r="H86" s="68">
        <v>1</v>
      </c>
      <c r="I86" s="68" t="s">
        <v>760</v>
      </c>
      <c r="J86" s="326">
        <v>0.51666666666666705</v>
      </c>
      <c r="K86" s="68">
        <v>3</v>
      </c>
      <c r="L86">
        <v>1</v>
      </c>
      <c r="M86" t="s">
        <v>812</v>
      </c>
      <c r="N86" t="s">
        <v>890</v>
      </c>
      <c r="O86" s="171">
        <v>23.2</v>
      </c>
      <c r="P86" s="68">
        <v>8.09</v>
      </c>
      <c r="Q86" s="68">
        <v>1.6</v>
      </c>
      <c r="R86" s="68">
        <v>1.4</v>
      </c>
      <c r="S86" s="68">
        <v>1.5</v>
      </c>
      <c r="T86" s="68">
        <v>2.2999999999999998</v>
      </c>
      <c r="U86" s="70">
        <v>0.65217391304347827</v>
      </c>
      <c r="V86" s="68">
        <v>1.8</v>
      </c>
      <c r="W86" s="77">
        <v>0.4201388888888889</v>
      </c>
      <c r="X86" s="68">
        <v>23.4</v>
      </c>
      <c r="Y86" s="68">
        <v>7.05</v>
      </c>
      <c r="Z86" s="72">
        <v>5.9292026065734502</v>
      </c>
      <c r="AA86" s="68">
        <v>83.5</v>
      </c>
      <c r="AB86" s="216">
        <v>30.1</v>
      </c>
      <c r="AC86" s="216">
        <v>46.7</v>
      </c>
      <c r="AD86" s="68" t="s">
        <v>763</v>
      </c>
      <c r="AE86" s="68" t="s">
        <v>763</v>
      </c>
      <c r="AF86" s="68" t="s">
        <v>763</v>
      </c>
      <c r="AG86" s="68" t="s">
        <v>763</v>
      </c>
      <c r="AH86" s="68" t="s">
        <v>763</v>
      </c>
      <c r="AI86" s="68" t="s">
        <v>763</v>
      </c>
      <c r="AJ86" s="68" t="s">
        <v>763</v>
      </c>
      <c r="AK86" s="68" t="s">
        <v>763</v>
      </c>
      <c r="AL86" s="68" t="s">
        <v>763</v>
      </c>
      <c r="AM86" s="72" t="s">
        <v>763</v>
      </c>
      <c r="AN86" s="72" t="s">
        <v>763</v>
      </c>
      <c r="AO86" s="68" t="s">
        <v>763</v>
      </c>
      <c r="AP86" s="68" t="s">
        <v>763</v>
      </c>
      <c r="AQ86" s="68" t="s">
        <v>763</v>
      </c>
      <c r="AR86" s="68" t="s">
        <v>763</v>
      </c>
      <c r="AT86" s="68" t="s">
        <v>761</v>
      </c>
      <c r="AX86" s="72"/>
    </row>
    <row r="87" spans="1:50" x14ac:dyDescent="0.2">
      <c r="A87" t="s">
        <v>756</v>
      </c>
      <c r="B87" t="s">
        <v>274</v>
      </c>
      <c r="C87" s="68" t="s">
        <v>757</v>
      </c>
      <c r="E87" s="69">
        <v>43654</v>
      </c>
      <c r="F87" t="s">
        <v>881</v>
      </c>
      <c r="G87" t="s">
        <v>891</v>
      </c>
      <c r="H87" s="68">
        <v>0</v>
      </c>
      <c r="I87" s="68" t="s">
        <v>760</v>
      </c>
      <c r="J87" s="326">
        <v>0.51666666666666705</v>
      </c>
      <c r="K87" s="215">
        <v>2</v>
      </c>
      <c r="L87">
        <v>1</v>
      </c>
      <c r="M87" t="s">
        <v>812</v>
      </c>
      <c r="N87" t="s">
        <v>892</v>
      </c>
      <c r="O87" s="171" t="s">
        <v>761</v>
      </c>
      <c r="P87" s="68" t="s">
        <v>761</v>
      </c>
      <c r="Q87" s="68">
        <v>0.9</v>
      </c>
      <c r="R87" s="68">
        <v>0.9</v>
      </c>
      <c r="S87" s="68">
        <v>0.9</v>
      </c>
      <c r="T87" s="68">
        <v>0.9</v>
      </c>
      <c r="U87" s="70">
        <v>1</v>
      </c>
      <c r="V87" s="68">
        <v>0.15</v>
      </c>
      <c r="W87" s="77">
        <v>0.33333333333333331</v>
      </c>
      <c r="X87" s="68">
        <v>20.3</v>
      </c>
      <c r="Y87" s="68">
        <v>10.16</v>
      </c>
      <c r="Z87" s="72">
        <v>10.16</v>
      </c>
      <c r="AA87" s="68">
        <v>117.3</v>
      </c>
      <c r="AB87" s="216">
        <v>6.8</v>
      </c>
      <c r="AC87" s="216">
        <v>31</v>
      </c>
      <c r="AD87" s="68" t="s">
        <v>763</v>
      </c>
      <c r="AE87" s="68" t="s">
        <v>763</v>
      </c>
      <c r="AF87" s="68" t="s">
        <v>763</v>
      </c>
      <c r="AG87" s="68" t="s">
        <v>763</v>
      </c>
      <c r="AH87" s="68" t="s">
        <v>763</v>
      </c>
      <c r="AI87" s="68" t="s">
        <v>763</v>
      </c>
      <c r="AJ87" s="68" t="s">
        <v>763</v>
      </c>
      <c r="AK87" s="68" t="s">
        <v>763</v>
      </c>
      <c r="AL87" s="68" t="s">
        <v>763</v>
      </c>
      <c r="AM87" s="72" t="s">
        <v>763</v>
      </c>
      <c r="AN87" s="72" t="s">
        <v>763</v>
      </c>
      <c r="AO87" s="68" t="s">
        <v>763</v>
      </c>
      <c r="AP87" s="68" t="s">
        <v>763</v>
      </c>
      <c r="AQ87" s="68" t="s">
        <v>763</v>
      </c>
      <c r="AR87" s="68" t="s">
        <v>763</v>
      </c>
      <c r="AT87" s="68">
        <v>6.75</v>
      </c>
      <c r="AX87" s="72"/>
    </row>
    <row r="88" spans="1:50" x14ac:dyDescent="0.2">
      <c r="A88" t="s">
        <v>756</v>
      </c>
      <c r="B88" t="s">
        <v>274</v>
      </c>
      <c r="C88" s="68" t="s">
        <v>764</v>
      </c>
      <c r="E88" s="69">
        <v>43654</v>
      </c>
      <c r="F88" t="s">
        <v>881</v>
      </c>
      <c r="G88" t="s">
        <v>891</v>
      </c>
      <c r="H88" s="68">
        <v>0</v>
      </c>
      <c r="I88" s="68" t="s">
        <v>760</v>
      </c>
      <c r="J88" s="326">
        <v>0.51666666666666705</v>
      </c>
      <c r="K88" s="215">
        <v>2</v>
      </c>
      <c r="L88">
        <v>1</v>
      </c>
      <c r="M88" t="s">
        <v>812</v>
      </c>
      <c r="N88" t="s">
        <v>892</v>
      </c>
      <c r="O88" s="171" t="s">
        <v>761</v>
      </c>
      <c r="P88" s="68" t="s">
        <v>761</v>
      </c>
      <c r="Q88" s="68">
        <v>0.9</v>
      </c>
      <c r="R88" s="68">
        <v>0.9</v>
      </c>
      <c r="S88" s="68">
        <v>0.9</v>
      </c>
      <c r="T88" s="68">
        <v>0.9</v>
      </c>
      <c r="U88" s="70">
        <v>1</v>
      </c>
      <c r="V88" s="68">
        <v>0.6</v>
      </c>
      <c r="W88" s="68" t="s">
        <v>761</v>
      </c>
      <c r="X88" s="68">
        <v>25.7</v>
      </c>
      <c r="Y88" s="72">
        <v>5.2</v>
      </c>
      <c r="Z88" s="72">
        <v>5.2</v>
      </c>
      <c r="AA88" s="68">
        <v>72</v>
      </c>
      <c r="AB88" s="216">
        <v>18.600000000000001</v>
      </c>
      <c r="AC88" s="216">
        <v>30.2</v>
      </c>
      <c r="AD88" s="72">
        <v>0.51144578313253009</v>
      </c>
      <c r="AE88" s="72">
        <v>0.76103083223862122</v>
      </c>
      <c r="AF88" s="72">
        <v>3.1067961165048548</v>
      </c>
      <c r="AG88" s="72">
        <v>3.8678269487434758</v>
      </c>
      <c r="AH88" s="75">
        <v>43.122071734133918</v>
      </c>
      <c r="AI88" s="75">
        <v>46.989898682877396</v>
      </c>
      <c r="AJ88" s="72">
        <v>480.00240859313624</v>
      </c>
      <c r="AK88" s="72">
        <v>82.075185837291684</v>
      </c>
      <c r="AL88" s="72">
        <v>5.8483255772908933</v>
      </c>
      <c r="AM88" s="72">
        <v>125.19725757142561</v>
      </c>
      <c r="AN88" s="72">
        <v>129.06508452016908</v>
      </c>
      <c r="AO88" s="72">
        <v>18.422262083333329</v>
      </c>
      <c r="AP88" s="72">
        <v>2.4228533333333333</v>
      </c>
      <c r="AQ88" s="70">
        <v>0.88376877340788695</v>
      </c>
      <c r="AR88" s="72">
        <v>20.845115416666662</v>
      </c>
      <c r="AT88" s="68">
        <v>23.66</v>
      </c>
      <c r="AX88" s="72"/>
    </row>
    <row r="89" spans="1:50" x14ac:dyDescent="0.2">
      <c r="A89" t="s">
        <v>756</v>
      </c>
      <c r="B89" t="s">
        <v>274</v>
      </c>
      <c r="C89" s="68" t="s">
        <v>765</v>
      </c>
      <c r="E89" s="69">
        <v>43654</v>
      </c>
      <c r="F89" t="s">
        <v>881</v>
      </c>
      <c r="G89" t="s">
        <v>891</v>
      </c>
      <c r="H89" s="68">
        <v>0</v>
      </c>
      <c r="I89" s="68" t="s">
        <v>760</v>
      </c>
      <c r="J89" s="326">
        <v>0.51666666666666705</v>
      </c>
      <c r="K89" s="215">
        <v>2</v>
      </c>
      <c r="L89">
        <v>1</v>
      </c>
      <c r="M89" t="s">
        <v>812</v>
      </c>
      <c r="N89" t="s">
        <v>892</v>
      </c>
      <c r="O89" s="171" t="s">
        <v>761</v>
      </c>
      <c r="P89" s="68" t="s">
        <v>761</v>
      </c>
      <c r="Q89" s="68">
        <v>0.9</v>
      </c>
      <c r="R89" s="68">
        <v>0.9</v>
      </c>
      <c r="S89" s="68">
        <v>0.9</v>
      </c>
      <c r="T89" s="68">
        <v>0.9</v>
      </c>
      <c r="U89" s="70">
        <v>1</v>
      </c>
      <c r="V89" s="68" t="s">
        <v>761</v>
      </c>
      <c r="W89" s="68" t="s">
        <v>761</v>
      </c>
      <c r="X89" s="68" t="s">
        <v>761</v>
      </c>
      <c r="Y89" s="68" t="s">
        <v>761</v>
      </c>
      <c r="Z89" s="72" t="s">
        <v>761</v>
      </c>
      <c r="AA89" s="68" t="s">
        <v>761</v>
      </c>
      <c r="AB89" s="216">
        <v>19.2</v>
      </c>
      <c r="AC89" s="216">
        <v>12.04</v>
      </c>
      <c r="AD89" s="68" t="s">
        <v>763</v>
      </c>
      <c r="AE89" s="68" t="s">
        <v>763</v>
      </c>
      <c r="AF89" s="68" t="s">
        <v>763</v>
      </c>
      <c r="AG89" s="68" t="s">
        <v>763</v>
      </c>
      <c r="AH89" s="68" t="s">
        <v>763</v>
      </c>
      <c r="AI89" s="68" t="s">
        <v>763</v>
      </c>
      <c r="AJ89" s="68" t="s">
        <v>763</v>
      </c>
      <c r="AK89" s="68" t="s">
        <v>763</v>
      </c>
      <c r="AL89" s="68" t="s">
        <v>763</v>
      </c>
      <c r="AM89" s="72" t="s">
        <v>763</v>
      </c>
      <c r="AN89" s="72" t="s">
        <v>763</v>
      </c>
      <c r="AO89" s="68" t="s">
        <v>763</v>
      </c>
      <c r="AP89" s="68" t="s">
        <v>763</v>
      </c>
      <c r="AQ89" s="68" t="s">
        <v>763</v>
      </c>
      <c r="AR89" s="68" t="s">
        <v>763</v>
      </c>
      <c r="AT89" s="68" t="s">
        <v>761</v>
      </c>
      <c r="AU89" s="322">
        <v>172</v>
      </c>
      <c r="AV89" s="322">
        <v>5.5040000000000004</v>
      </c>
      <c r="AX89" s="72"/>
    </row>
    <row r="90" spans="1:50" x14ac:dyDescent="0.2">
      <c r="A90" t="s">
        <v>756</v>
      </c>
      <c r="B90" t="s">
        <v>278</v>
      </c>
      <c r="C90" s="68" t="s">
        <v>757</v>
      </c>
      <c r="E90" s="69">
        <v>43654</v>
      </c>
      <c r="F90" t="s">
        <v>881</v>
      </c>
      <c r="G90" t="s">
        <v>891</v>
      </c>
      <c r="H90" s="68">
        <v>0</v>
      </c>
      <c r="I90" s="68" t="s">
        <v>760</v>
      </c>
      <c r="J90" s="326">
        <v>0.51666666666666705</v>
      </c>
      <c r="K90" s="68">
        <v>2</v>
      </c>
      <c r="L90">
        <v>1</v>
      </c>
      <c r="M90" t="s">
        <v>812</v>
      </c>
      <c r="N90" t="s">
        <v>893</v>
      </c>
      <c r="O90" s="171" t="s">
        <v>761</v>
      </c>
      <c r="P90" s="68" t="s">
        <v>761</v>
      </c>
      <c r="Q90" s="68">
        <v>1.3</v>
      </c>
      <c r="R90" s="68">
        <v>1.3</v>
      </c>
      <c r="S90" s="68">
        <v>1.3</v>
      </c>
      <c r="T90" s="68">
        <v>1.7</v>
      </c>
      <c r="U90" s="70">
        <v>0.76470588235294124</v>
      </c>
      <c r="V90" s="68">
        <v>0.15</v>
      </c>
      <c r="W90" s="68" t="s">
        <v>761</v>
      </c>
      <c r="X90" s="68">
        <v>25.1</v>
      </c>
      <c r="Y90" s="68">
        <v>8.75</v>
      </c>
      <c r="Z90" s="72">
        <v>8.75</v>
      </c>
      <c r="AA90" s="68">
        <v>121.8</v>
      </c>
      <c r="AB90" s="216">
        <v>18.7</v>
      </c>
      <c r="AC90" s="216">
        <v>30.3</v>
      </c>
      <c r="AD90" s="68" t="s">
        <v>763</v>
      </c>
      <c r="AE90" s="68" t="s">
        <v>763</v>
      </c>
      <c r="AF90" s="68" t="s">
        <v>763</v>
      </c>
      <c r="AG90" s="68" t="s">
        <v>763</v>
      </c>
      <c r="AH90" s="68" t="s">
        <v>763</v>
      </c>
      <c r="AI90" s="68" t="s">
        <v>763</v>
      </c>
      <c r="AJ90" s="68" t="s">
        <v>763</v>
      </c>
      <c r="AK90" s="68" t="s">
        <v>763</v>
      </c>
      <c r="AL90" s="68" t="s">
        <v>763</v>
      </c>
      <c r="AM90" s="72" t="s">
        <v>763</v>
      </c>
      <c r="AN90" s="72" t="s">
        <v>763</v>
      </c>
      <c r="AO90" s="68" t="s">
        <v>763</v>
      </c>
      <c r="AP90" s="68" t="s">
        <v>763</v>
      </c>
      <c r="AQ90" s="68" t="s">
        <v>763</v>
      </c>
      <c r="AR90" s="68" t="s">
        <v>763</v>
      </c>
      <c r="AT90" s="68">
        <v>24.12</v>
      </c>
      <c r="AX90" s="72"/>
    </row>
    <row r="91" spans="1:50" x14ac:dyDescent="0.2">
      <c r="A91" t="s">
        <v>756</v>
      </c>
      <c r="B91" t="s">
        <v>278</v>
      </c>
      <c r="C91" s="68" t="s">
        <v>764</v>
      </c>
      <c r="E91" s="69">
        <v>43654</v>
      </c>
      <c r="F91" t="s">
        <v>881</v>
      </c>
      <c r="G91" t="s">
        <v>891</v>
      </c>
      <c r="H91" s="68">
        <v>0</v>
      </c>
      <c r="I91" s="68" t="s">
        <v>760</v>
      </c>
      <c r="J91" s="326">
        <v>0.51666666666666705</v>
      </c>
      <c r="K91" s="68">
        <v>2</v>
      </c>
      <c r="L91">
        <v>1</v>
      </c>
      <c r="M91" t="s">
        <v>812</v>
      </c>
      <c r="N91" t="s">
        <v>893</v>
      </c>
      <c r="O91" s="171" t="s">
        <v>761</v>
      </c>
      <c r="P91" s="68" t="s">
        <v>761</v>
      </c>
      <c r="Q91" s="68">
        <v>1.3</v>
      </c>
      <c r="R91" s="68">
        <v>1.3</v>
      </c>
      <c r="S91" s="68">
        <v>1.3</v>
      </c>
      <c r="T91" s="68">
        <v>1.7</v>
      </c>
      <c r="U91" s="70">
        <v>0.76470588235294124</v>
      </c>
      <c r="V91" s="68">
        <v>0.75</v>
      </c>
      <c r="W91" s="68" t="s">
        <v>761</v>
      </c>
      <c r="X91" s="68">
        <v>24.8</v>
      </c>
      <c r="Y91" s="68">
        <v>5.63</v>
      </c>
      <c r="Z91" s="72">
        <v>5.63</v>
      </c>
      <c r="AA91" s="68">
        <v>80.5</v>
      </c>
      <c r="AB91" s="216">
        <v>28</v>
      </c>
      <c r="AC91" s="216">
        <v>43.6</v>
      </c>
      <c r="AD91" s="72">
        <v>0.1192771084337349</v>
      </c>
      <c r="AE91" s="72">
        <v>0.44621744841975097</v>
      </c>
      <c r="AF91" s="72">
        <v>0.34039215686274504</v>
      </c>
      <c r="AG91" s="72">
        <v>0.78660960528249602</v>
      </c>
      <c r="AH91" s="75">
        <v>19.104124943856306</v>
      </c>
      <c r="AI91" s="75">
        <v>19.890734549138802</v>
      </c>
      <c r="AJ91" s="72">
        <v>223.80532197226992</v>
      </c>
      <c r="AK91" s="72">
        <v>35.638441785661485</v>
      </c>
      <c r="AL91" s="72">
        <v>6.2798851677716776</v>
      </c>
      <c r="AM91" s="72">
        <v>54.74256672951779</v>
      </c>
      <c r="AN91" s="72">
        <v>55.529176334800283</v>
      </c>
      <c r="AO91" s="72">
        <v>7.5646620833333333</v>
      </c>
      <c r="AP91" s="72">
        <v>0.11561333333333361</v>
      </c>
      <c r="AQ91" s="70">
        <v>0.98494672038942166</v>
      </c>
      <c r="AR91" s="72">
        <v>7.6802754166666674</v>
      </c>
      <c r="AT91" s="68">
        <v>29.86</v>
      </c>
      <c r="AX91" s="72"/>
    </row>
    <row r="92" spans="1:50" x14ac:dyDescent="0.2">
      <c r="A92" t="s">
        <v>756</v>
      </c>
      <c r="B92" t="s">
        <v>278</v>
      </c>
      <c r="C92" s="68" t="s">
        <v>765</v>
      </c>
      <c r="E92" s="69">
        <v>43654</v>
      </c>
      <c r="F92" t="s">
        <v>881</v>
      </c>
      <c r="G92" t="s">
        <v>891</v>
      </c>
      <c r="H92" s="68">
        <v>0</v>
      </c>
      <c r="I92" s="68" t="s">
        <v>760</v>
      </c>
      <c r="J92" s="326">
        <v>0.51666666666666705</v>
      </c>
      <c r="K92" s="68">
        <v>2</v>
      </c>
      <c r="L92">
        <v>1</v>
      </c>
      <c r="M92" t="s">
        <v>812</v>
      </c>
      <c r="N92" t="s">
        <v>893</v>
      </c>
      <c r="O92" s="171" t="s">
        <v>761</v>
      </c>
      <c r="P92" s="68" t="s">
        <v>761</v>
      </c>
      <c r="Q92" s="68">
        <v>1.3</v>
      </c>
      <c r="R92" s="68">
        <v>1.3</v>
      </c>
      <c r="S92" s="68">
        <v>1.3</v>
      </c>
      <c r="T92" s="68">
        <v>1.7</v>
      </c>
      <c r="U92" s="70">
        <v>0.76470588235294124</v>
      </c>
      <c r="V92" s="68">
        <v>1.4</v>
      </c>
      <c r="W92" s="68" t="s">
        <v>761</v>
      </c>
      <c r="X92" s="68">
        <v>24.3</v>
      </c>
      <c r="Y92" s="68">
        <v>4.0599999999999996</v>
      </c>
      <c r="Z92" s="72">
        <v>4.0599999999999996</v>
      </c>
      <c r="AA92" s="68">
        <v>57.8</v>
      </c>
      <c r="AB92" s="216">
        <v>29.2</v>
      </c>
      <c r="AC92" s="216">
        <v>45.5</v>
      </c>
      <c r="AD92" s="68" t="s">
        <v>763</v>
      </c>
      <c r="AE92" s="68" t="s">
        <v>763</v>
      </c>
      <c r="AF92" s="68" t="s">
        <v>763</v>
      </c>
      <c r="AG92" s="68" t="s">
        <v>763</v>
      </c>
      <c r="AH92" s="68" t="s">
        <v>763</v>
      </c>
      <c r="AI92" s="68" t="s">
        <v>763</v>
      </c>
      <c r="AJ92" s="68" t="s">
        <v>763</v>
      </c>
      <c r="AK92" s="68" t="s">
        <v>763</v>
      </c>
      <c r="AL92" s="68" t="s">
        <v>763</v>
      </c>
      <c r="AM92" s="72" t="s">
        <v>763</v>
      </c>
      <c r="AN92" s="72" t="s">
        <v>763</v>
      </c>
      <c r="AO92" s="68" t="s">
        <v>763</v>
      </c>
      <c r="AP92" s="68" t="s">
        <v>763</v>
      </c>
      <c r="AQ92" s="68" t="s">
        <v>763</v>
      </c>
      <c r="AR92" s="68" t="s">
        <v>763</v>
      </c>
      <c r="AT92" s="68">
        <v>30.89</v>
      </c>
      <c r="AU92" s="322">
        <v>142.4</v>
      </c>
      <c r="AV92" s="322">
        <v>4.5568</v>
      </c>
      <c r="AX92" s="72"/>
    </row>
    <row r="93" spans="1:50" x14ac:dyDescent="0.2">
      <c r="A93" t="s">
        <v>756</v>
      </c>
      <c r="B93" t="s">
        <v>280</v>
      </c>
      <c r="C93" s="68" t="s">
        <v>757</v>
      </c>
      <c r="E93" s="69">
        <v>43654</v>
      </c>
      <c r="F93" t="s">
        <v>881</v>
      </c>
      <c r="G93" t="s">
        <v>891</v>
      </c>
      <c r="H93" s="68">
        <v>0</v>
      </c>
      <c r="I93" s="68" t="s">
        <v>760</v>
      </c>
      <c r="J93" s="326">
        <v>0.51666666666666705</v>
      </c>
      <c r="K93" s="68">
        <v>2</v>
      </c>
      <c r="L93">
        <v>1</v>
      </c>
      <c r="M93" t="s">
        <v>812</v>
      </c>
      <c r="N93" t="s">
        <v>893</v>
      </c>
      <c r="O93" s="171" t="s">
        <v>761</v>
      </c>
      <c r="P93" s="68" t="s">
        <v>761</v>
      </c>
      <c r="Q93" s="68">
        <v>1.5</v>
      </c>
      <c r="R93" s="68">
        <v>1.5</v>
      </c>
      <c r="S93" s="68">
        <v>1.5</v>
      </c>
      <c r="T93" s="68">
        <v>3.5</v>
      </c>
      <c r="U93" s="70">
        <v>0.42857142857142855</v>
      </c>
      <c r="V93" s="68">
        <v>0.15</v>
      </c>
      <c r="W93" s="68" t="s">
        <v>761</v>
      </c>
      <c r="X93" s="68">
        <v>24.6</v>
      </c>
      <c r="Y93" s="68">
        <v>6.45</v>
      </c>
      <c r="Z93" s="72">
        <v>6.45</v>
      </c>
      <c r="AA93" s="68">
        <v>91.9</v>
      </c>
      <c r="AB93" s="216">
        <v>28.9</v>
      </c>
      <c r="AC93" s="216">
        <v>44.9</v>
      </c>
      <c r="AD93" s="68" t="s">
        <v>763</v>
      </c>
      <c r="AE93" s="68" t="s">
        <v>763</v>
      </c>
      <c r="AF93" s="68" t="s">
        <v>763</v>
      </c>
      <c r="AG93" s="68" t="s">
        <v>763</v>
      </c>
      <c r="AH93" s="68" t="s">
        <v>763</v>
      </c>
      <c r="AI93" s="68" t="s">
        <v>763</v>
      </c>
      <c r="AJ93" s="68" t="s">
        <v>763</v>
      </c>
      <c r="AK93" s="68" t="s">
        <v>763</v>
      </c>
      <c r="AL93" s="68" t="s">
        <v>763</v>
      </c>
      <c r="AM93" s="72" t="s">
        <v>763</v>
      </c>
      <c r="AN93" s="72" t="s">
        <v>763</v>
      </c>
      <c r="AO93" s="68" t="s">
        <v>763</v>
      </c>
      <c r="AP93" s="68" t="s">
        <v>763</v>
      </c>
      <c r="AQ93" s="68" t="s">
        <v>763</v>
      </c>
      <c r="AR93" s="68" t="s">
        <v>763</v>
      </c>
      <c r="AT93" s="68">
        <v>29.84</v>
      </c>
      <c r="AX93" s="72"/>
    </row>
    <row r="94" spans="1:50" x14ac:dyDescent="0.2">
      <c r="A94" t="s">
        <v>756</v>
      </c>
      <c r="B94" t="s">
        <v>280</v>
      </c>
      <c r="C94" s="68" t="s">
        <v>764</v>
      </c>
      <c r="E94" s="69">
        <v>43654</v>
      </c>
      <c r="F94" t="s">
        <v>881</v>
      </c>
      <c r="G94" t="s">
        <v>891</v>
      </c>
      <c r="H94" s="68">
        <v>0</v>
      </c>
      <c r="I94" s="68" t="s">
        <v>760</v>
      </c>
      <c r="J94" s="326">
        <v>0.51666666666666705</v>
      </c>
      <c r="K94" s="68">
        <v>2</v>
      </c>
      <c r="L94">
        <v>1</v>
      </c>
      <c r="M94" t="s">
        <v>812</v>
      </c>
      <c r="N94" t="s">
        <v>893</v>
      </c>
      <c r="O94" s="171" t="s">
        <v>761</v>
      </c>
      <c r="P94" s="68" t="s">
        <v>761</v>
      </c>
      <c r="Q94" s="68">
        <v>1.5</v>
      </c>
      <c r="R94" s="68">
        <v>1.5</v>
      </c>
      <c r="S94" s="68">
        <v>1.5</v>
      </c>
      <c r="T94" s="68">
        <v>3.5</v>
      </c>
      <c r="U94" s="70">
        <v>0.42857142857142855</v>
      </c>
      <c r="V94" s="68">
        <v>1.5</v>
      </c>
      <c r="W94" s="68" t="s">
        <v>761</v>
      </c>
      <c r="X94" s="68">
        <v>24.6</v>
      </c>
      <c r="Y94" s="68">
        <v>6.47</v>
      </c>
      <c r="Z94" s="72">
        <v>6.47</v>
      </c>
      <c r="AA94" s="68">
        <v>92.1</v>
      </c>
      <c r="AB94" s="216">
        <v>28.8</v>
      </c>
      <c r="AC94" s="216">
        <v>44.7</v>
      </c>
      <c r="AD94" s="72">
        <v>0.28734939759036143</v>
      </c>
      <c r="AE94" s="72">
        <v>1.1657908971485973</v>
      </c>
      <c r="AF94" s="72">
        <v>0.17019607843137252</v>
      </c>
      <c r="AG94" s="72">
        <v>1.3359869755799698</v>
      </c>
      <c r="AH94" s="75">
        <v>16.36059863738862</v>
      </c>
      <c r="AI94" s="75">
        <v>17.69658561296859</v>
      </c>
      <c r="AJ94" s="72">
        <v>131.98674065858566</v>
      </c>
      <c r="AK94" s="72">
        <v>18.40968985568896</v>
      </c>
      <c r="AL94" s="72">
        <v>7.1694168502137554</v>
      </c>
      <c r="AM94" s="72">
        <v>34.77028849307758</v>
      </c>
      <c r="AN94" s="72">
        <v>36.10627546865755</v>
      </c>
      <c r="AO94" s="72">
        <v>7.5244487499999986</v>
      </c>
      <c r="AP94" s="72">
        <v>2.5000000000000001E-2</v>
      </c>
      <c r="AQ94" s="70">
        <v>0.99668849993848885</v>
      </c>
      <c r="AR94" s="72">
        <v>7.5494487499999989</v>
      </c>
      <c r="AT94" s="68">
        <v>29.84</v>
      </c>
      <c r="AX94" s="72"/>
    </row>
    <row r="95" spans="1:50" x14ac:dyDescent="0.2">
      <c r="A95" t="s">
        <v>756</v>
      </c>
      <c r="B95" t="s">
        <v>280</v>
      </c>
      <c r="C95" s="68" t="s">
        <v>765</v>
      </c>
      <c r="E95" s="69">
        <v>43654</v>
      </c>
      <c r="F95" t="s">
        <v>881</v>
      </c>
      <c r="G95" t="s">
        <v>891</v>
      </c>
      <c r="H95" s="68">
        <v>0</v>
      </c>
      <c r="I95" s="68" t="s">
        <v>760</v>
      </c>
      <c r="J95" s="326">
        <v>0.51666666666666705</v>
      </c>
      <c r="K95" s="68">
        <v>2</v>
      </c>
      <c r="L95">
        <v>1</v>
      </c>
      <c r="M95" t="s">
        <v>812</v>
      </c>
      <c r="N95" t="s">
        <v>893</v>
      </c>
      <c r="O95" s="171" t="s">
        <v>761</v>
      </c>
      <c r="P95" s="68" t="s">
        <v>761</v>
      </c>
      <c r="Q95" s="68">
        <v>1.5</v>
      </c>
      <c r="R95" s="68">
        <v>1.5</v>
      </c>
      <c r="S95" s="68">
        <v>1.5</v>
      </c>
      <c r="T95" s="68">
        <v>3.5</v>
      </c>
      <c r="U95" s="70">
        <v>0.42857142857142855</v>
      </c>
      <c r="V95" s="68">
        <v>3.2</v>
      </c>
      <c r="W95" s="68" t="s">
        <v>761</v>
      </c>
      <c r="X95" s="68">
        <v>23.7</v>
      </c>
      <c r="Y95" s="68">
        <v>5.57</v>
      </c>
      <c r="Z95" s="72">
        <v>5.57</v>
      </c>
      <c r="AA95" s="68">
        <v>78.7</v>
      </c>
      <c r="AB95" s="216">
        <v>29.4</v>
      </c>
      <c r="AC95" s="216">
        <v>45.6</v>
      </c>
      <c r="AD95" s="68" t="s">
        <v>763</v>
      </c>
      <c r="AE95" s="68" t="s">
        <v>763</v>
      </c>
      <c r="AF95" s="68" t="s">
        <v>763</v>
      </c>
      <c r="AG95" s="68" t="s">
        <v>763</v>
      </c>
      <c r="AH95" s="68" t="s">
        <v>763</v>
      </c>
      <c r="AI95" s="68" t="s">
        <v>763</v>
      </c>
      <c r="AJ95" s="68" t="s">
        <v>763</v>
      </c>
      <c r="AK95" s="68" t="s">
        <v>763</v>
      </c>
      <c r="AL95" s="68" t="s">
        <v>763</v>
      </c>
      <c r="AM95" s="72" t="s">
        <v>763</v>
      </c>
      <c r="AN95" s="72" t="s">
        <v>763</v>
      </c>
      <c r="AO95" s="68" t="s">
        <v>763</v>
      </c>
      <c r="AP95" s="68" t="s">
        <v>763</v>
      </c>
      <c r="AQ95" s="68" t="s">
        <v>763</v>
      </c>
      <c r="AR95" s="68" t="s">
        <v>763</v>
      </c>
      <c r="AT95" s="68">
        <v>31.16</v>
      </c>
      <c r="AX95" s="72"/>
    </row>
    <row r="96" spans="1:50" x14ac:dyDescent="0.2">
      <c r="A96" t="s">
        <v>756</v>
      </c>
      <c r="B96" t="s">
        <v>282</v>
      </c>
      <c r="C96" s="68" t="s">
        <v>757</v>
      </c>
      <c r="E96" s="69">
        <v>43654</v>
      </c>
      <c r="F96" t="s">
        <v>881</v>
      </c>
      <c r="G96" t="s">
        <v>891</v>
      </c>
      <c r="H96" s="68">
        <v>0</v>
      </c>
      <c r="I96" s="68" t="s">
        <v>760</v>
      </c>
      <c r="J96" s="326">
        <v>0.51666666666666705</v>
      </c>
      <c r="K96" s="215">
        <v>2</v>
      </c>
      <c r="L96">
        <v>1</v>
      </c>
      <c r="M96" t="s">
        <v>812</v>
      </c>
      <c r="N96" t="s">
        <v>893</v>
      </c>
      <c r="O96" s="171" t="s">
        <v>761</v>
      </c>
      <c r="P96" s="68" t="s">
        <v>761</v>
      </c>
      <c r="Q96" s="68">
        <v>1.1499999999999999</v>
      </c>
      <c r="R96" s="68">
        <v>1.1499999999999999</v>
      </c>
      <c r="S96" s="68">
        <v>1.1499999999999999</v>
      </c>
      <c r="T96" s="68">
        <v>1.1499999999999999</v>
      </c>
      <c r="U96" s="70">
        <v>1</v>
      </c>
      <c r="V96" s="68">
        <v>0.15</v>
      </c>
      <c r="W96" s="68" t="s">
        <v>761</v>
      </c>
      <c r="X96" s="68">
        <v>25.4</v>
      </c>
      <c r="Y96" s="68">
        <v>6.49</v>
      </c>
      <c r="Z96" s="72">
        <v>6.49</v>
      </c>
      <c r="AA96" s="68">
        <v>93.1</v>
      </c>
      <c r="AB96" s="216">
        <v>26.9</v>
      </c>
      <c r="AC96" s="216">
        <v>42.3</v>
      </c>
      <c r="AD96" s="68" t="s">
        <v>763</v>
      </c>
      <c r="AE96" s="68" t="s">
        <v>763</v>
      </c>
      <c r="AF96" s="68" t="s">
        <v>763</v>
      </c>
      <c r="AG96" s="68" t="s">
        <v>763</v>
      </c>
      <c r="AH96" s="68" t="s">
        <v>763</v>
      </c>
      <c r="AI96" s="68" t="s">
        <v>763</v>
      </c>
      <c r="AJ96" s="68" t="s">
        <v>763</v>
      </c>
      <c r="AK96" s="68" t="s">
        <v>763</v>
      </c>
      <c r="AL96" s="68" t="s">
        <v>763</v>
      </c>
      <c r="AM96" s="72" t="s">
        <v>763</v>
      </c>
      <c r="AN96" s="72" t="s">
        <v>763</v>
      </c>
      <c r="AO96" s="68" t="s">
        <v>763</v>
      </c>
      <c r="AP96" s="68" t="s">
        <v>763</v>
      </c>
      <c r="AQ96" s="68" t="s">
        <v>763</v>
      </c>
      <c r="AR96" s="68" t="s">
        <v>763</v>
      </c>
      <c r="AT96" s="68">
        <v>28.8</v>
      </c>
      <c r="AX96" s="72"/>
    </row>
    <row r="97" spans="1:50" x14ac:dyDescent="0.2">
      <c r="A97" t="s">
        <v>756</v>
      </c>
      <c r="B97" t="s">
        <v>282</v>
      </c>
      <c r="C97" s="68" t="s">
        <v>764</v>
      </c>
      <c r="E97" s="69">
        <v>43654</v>
      </c>
      <c r="F97" t="s">
        <v>881</v>
      </c>
      <c r="G97" t="s">
        <v>891</v>
      </c>
      <c r="H97" s="68">
        <v>0</v>
      </c>
      <c r="I97" s="68" t="s">
        <v>760</v>
      </c>
      <c r="J97" s="326">
        <v>0.51666666666666705</v>
      </c>
      <c r="K97" s="215">
        <v>2</v>
      </c>
      <c r="L97">
        <v>1</v>
      </c>
      <c r="M97" t="s">
        <v>812</v>
      </c>
      <c r="N97" t="s">
        <v>893</v>
      </c>
      <c r="O97" s="171" t="s">
        <v>761</v>
      </c>
      <c r="P97" s="68" t="s">
        <v>761</v>
      </c>
      <c r="Q97" s="68">
        <v>1.1499999999999999</v>
      </c>
      <c r="R97" s="68">
        <v>1.1499999999999999</v>
      </c>
      <c r="S97" s="68">
        <v>1.1499999999999999</v>
      </c>
      <c r="T97" s="68">
        <v>1.1499999999999999</v>
      </c>
      <c r="U97" s="70">
        <v>1</v>
      </c>
      <c r="V97" s="68">
        <v>0.5</v>
      </c>
      <c r="W97" s="68" t="s">
        <v>761</v>
      </c>
      <c r="X97" s="68">
        <v>25.7</v>
      </c>
      <c r="Y97" s="68">
        <v>6.48</v>
      </c>
      <c r="Z97" s="72">
        <v>6.48</v>
      </c>
      <c r="AA97" s="68">
        <v>93.7</v>
      </c>
      <c r="AB97" s="216">
        <v>27.9</v>
      </c>
      <c r="AC97" s="216">
        <v>43.5</v>
      </c>
      <c r="AD97" s="72">
        <v>6.3253012048192725E-2</v>
      </c>
      <c r="AE97" s="72">
        <v>0.49119078896530399</v>
      </c>
      <c r="AF97" s="72">
        <v>4.2054901960784312E-2</v>
      </c>
      <c r="AG97" s="72">
        <v>0.53324569092608831</v>
      </c>
      <c r="AH97" s="75">
        <v>23.090391593775024</v>
      </c>
      <c r="AI97" s="75">
        <v>23.623637284701111</v>
      </c>
      <c r="AJ97" s="72">
        <v>160.05289698454337</v>
      </c>
      <c r="AK97" s="72">
        <v>23.68751174972984</v>
      </c>
      <c r="AL97" s="72">
        <v>6.7568471807246198</v>
      </c>
      <c r="AM97" s="72">
        <v>46.77790334350486</v>
      </c>
      <c r="AN97" s="72">
        <v>47.311149034430954</v>
      </c>
      <c r="AO97" s="72">
        <v>7.0016754166666662</v>
      </c>
      <c r="AP97" s="72">
        <v>0.37700000000000022</v>
      </c>
      <c r="AQ97" s="70">
        <v>0.94890681881080607</v>
      </c>
      <c r="AR97" s="72">
        <v>7.3786754166666668</v>
      </c>
      <c r="AT97" s="68">
        <v>29.29</v>
      </c>
      <c r="AX97" s="72"/>
    </row>
    <row r="98" spans="1:50" x14ac:dyDescent="0.2">
      <c r="A98" t="s">
        <v>756</v>
      </c>
      <c r="B98" t="s">
        <v>282</v>
      </c>
      <c r="C98" s="68" t="s">
        <v>765</v>
      </c>
      <c r="E98" s="69">
        <v>43654</v>
      </c>
      <c r="F98" t="s">
        <v>881</v>
      </c>
      <c r="G98" t="s">
        <v>891</v>
      </c>
      <c r="H98" s="68">
        <v>0</v>
      </c>
      <c r="I98" s="68" t="s">
        <v>760</v>
      </c>
      <c r="J98" s="326">
        <v>0.51666666666666705</v>
      </c>
      <c r="K98" s="215">
        <v>2</v>
      </c>
      <c r="L98">
        <v>1</v>
      </c>
      <c r="M98" t="s">
        <v>812</v>
      </c>
      <c r="N98" t="s">
        <v>893</v>
      </c>
      <c r="O98" s="171" t="s">
        <v>761</v>
      </c>
      <c r="P98" s="68" t="s">
        <v>761</v>
      </c>
      <c r="Q98" s="68">
        <v>1.1499999999999999</v>
      </c>
      <c r="R98" s="68">
        <v>1.1499999999999999</v>
      </c>
      <c r="S98" s="68">
        <v>1.1499999999999999</v>
      </c>
      <c r="T98" s="68">
        <v>1.1499999999999999</v>
      </c>
      <c r="U98" s="70">
        <v>1</v>
      </c>
      <c r="V98" s="68">
        <v>1</v>
      </c>
      <c r="W98" s="68" t="s">
        <v>761</v>
      </c>
      <c r="X98" s="68">
        <v>25.7</v>
      </c>
      <c r="Y98" s="68">
        <v>6.25</v>
      </c>
      <c r="Z98" s="72">
        <v>6.25</v>
      </c>
      <c r="AA98" s="68">
        <v>90.3</v>
      </c>
      <c r="AB98" s="68" t="s">
        <v>763</v>
      </c>
      <c r="AC98" s="68" t="s">
        <v>763</v>
      </c>
      <c r="AD98" s="68" t="s">
        <v>763</v>
      </c>
      <c r="AE98" s="68" t="s">
        <v>763</v>
      </c>
      <c r="AF98" s="68" t="s">
        <v>763</v>
      </c>
      <c r="AG98" s="68" t="s">
        <v>763</v>
      </c>
      <c r="AH98" s="68" t="s">
        <v>763</v>
      </c>
      <c r="AI98" s="68" t="s">
        <v>763</v>
      </c>
      <c r="AJ98" s="68" t="s">
        <v>763</v>
      </c>
      <c r="AK98" s="68" t="s">
        <v>763</v>
      </c>
      <c r="AL98" s="68" t="s">
        <v>763</v>
      </c>
      <c r="AM98" s="72" t="s">
        <v>763</v>
      </c>
      <c r="AN98" s="72" t="s">
        <v>763</v>
      </c>
      <c r="AO98" s="68" t="s">
        <v>763</v>
      </c>
      <c r="AP98" s="68" t="s">
        <v>763</v>
      </c>
      <c r="AQ98" s="68" t="s">
        <v>763</v>
      </c>
      <c r="AR98" s="68" t="s">
        <v>763</v>
      </c>
      <c r="AT98" s="68">
        <v>30.03</v>
      </c>
      <c r="AX98" s="72"/>
    </row>
    <row r="99" spans="1:50" x14ac:dyDescent="0.2">
      <c r="A99" t="s">
        <v>756</v>
      </c>
      <c r="B99" t="s">
        <v>284</v>
      </c>
      <c r="C99" s="68" t="s">
        <v>757</v>
      </c>
      <c r="E99" s="69">
        <v>43654</v>
      </c>
      <c r="F99" t="s">
        <v>881</v>
      </c>
      <c r="G99" t="s">
        <v>891</v>
      </c>
      <c r="H99" s="68">
        <v>0</v>
      </c>
      <c r="I99" s="68" t="s">
        <v>760</v>
      </c>
      <c r="J99" s="326">
        <v>0.51666666666666705</v>
      </c>
      <c r="K99" s="215">
        <v>2</v>
      </c>
      <c r="L99">
        <v>1</v>
      </c>
      <c r="M99" t="s">
        <v>812</v>
      </c>
      <c r="N99" t="s">
        <v>894</v>
      </c>
      <c r="O99" s="171" t="s">
        <v>761</v>
      </c>
      <c r="P99" s="68" t="s">
        <v>761</v>
      </c>
      <c r="Q99" s="68">
        <v>1.25</v>
      </c>
      <c r="R99" s="68">
        <v>1.25</v>
      </c>
      <c r="S99" s="68">
        <v>1.25</v>
      </c>
      <c r="T99" s="68">
        <v>1.55</v>
      </c>
      <c r="U99" s="70">
        <v>0.80645161290322576</v>
      </c>
      <c r="V99" s="68">
        <v>0.15</v>
      </c>
      <c r="W99" s="77">
        <v>0.40625</v>
      </c>
      <c r="X99" s="68">
        <v>25.1</v>
      </c>
      <c r="Y99" s="68">
        <v>6.23</v>
      </c>
      <c r="Z99" s="72">
        <v>6.23</v>
      </c>
      <c r="AA99" s="68">
        <v>89.3</v>
      </c>
      <c r="AB99" s="216">
        <v>27.7</v>
      </c>
      <c r="AC99" s="216">
        <v>43.3</v>
      </c>
      <c r="AD99" s="68" t="s">
        <v>763</v>
      </c>
      <c r="AE99" s="68" t="s">
        <v>763</v>
      </c>
      <c r="AF99" s="68" t="s">
        <v>763</v>
      </c>
      <c r="AG99" s="68" t="s">
        <v>763</v>
      </c>
      <c r="AH99" s="68" t="s">
        <v>763</v>
      </c>
      <c r="AI99" s="68" t="s">
        <v>763</v>
      </c>
      <c r="AJ99" s="68" t="s">
        <v>763</v>
      </c>
      <c r="AK99" s="68" t="s">
        <v>763</v>
      </c>
      <c r="AL99" s="68" t="s">
        <v>763</v>
      </c>
      <c r="AM99" s="72" t="s">
        <v>763</v>
      </c>
      <c r="AN99" s="72" t="s">
        <v>763</v>
      </c>
      <c r="AO99" s="68" t="s">
        <v>763</v>
      </c>
      <c r="AP99" s="68" t="s">
        <v>763</v>
      </c>
      <c r="AQ99" s="68" t="s">
        <v>763</v>
      </c>
      <c r="AR99" s="68" t="s">
        <v>763</v>
      </c>
      <c r="AT99" s="68">
        <v>29.41</v>
      </c>
      <c r="AX99" s="72"/>
    </row>
    <row r="100" spans="1:50" x14ac:dyDescent="0.2">
      <c r="A100" t="s">
        <v>756</v>
      </c>
      <c r="B100" t="s">
        <v>284</v>
      </c>
      <c r="C100" s="68" t="s">
        <v>764</v>
      </c>
      <c r="E100" s="69">
        <v>43654</v>
      </c>
      <c r="F100" t="s">
        <v>881</v>
      </c>
      <c r="G100" t="s">
        <v>891</v>
      </c>
      <c r="H100" s="68">
        <v>0</v>
      </c>
      <c r="I100" s="68" t="s">
        <v>760</v>
      </c>
      <c r="J100" s="326">
        <v>0.51666666666666705</v>
      </c>
      <c r="K100" s="215">
        <v>2</v>
      </c>
      <c r="L100">
        <v>1</v>
      </c>
      <c r="M100" t="s">
        <v>812</v>
      </c>
      <c r="N100" t="s">
        <v>894</v>
      </c>
      <c r="O100" s="171" t="s">
        <v>761</v>
      </c>
      <c r="P100" s="68" t="s">
        <v>761</v>
      </c>
      <c r="Q100" s="68">
        <v>1.25</v>
      </c>
      <c r="R100" s="68">
        <v>1.25</v>
      </c>
      <c r="S100" s="68">
        <v>1.25</v>
      </c>
      <c r="T100" s="68">
        <v>1.55</v>
      </c>
      <c r="U100" s="70">
        <v>0.80645161290322576</v>
      </c>
      <c r="V100" s="68">
        <v>0.75</v>
      </c>
      <c r="W100" s="68" t="s">
        <v>761</v>
      </c>
      <c r="X100" s="68">
        <v>24.8</v>
      </c>
      <c r="Y100" s="68">
        <v>5.99</v>
      </c>
      <c r="Z100" s="72">
        <v>5.99</v>
      </c>
      <c r="AA100" s="68">
        <v>86</v>
      </c>
      <c r="AB100" s="216">
        <v>29.2</v>
      </c>
      <c r="AC100" s="216">
        <v>45.3</v>
      </c>
      <c r="AD100" s="72">
        <v>0.1192771084337349</v>
      </c>
      <c r="AE100" s="72">
        <v>0.71605749169306843</v>
      </c>
      <c r="AF100" s="72">
        <v>7.3458823529411757E-2</v>
      </c>
      <c r="AG100" s="72">
        <v>0.78951631522248022</v>
      </c>
      <c r="AH100" s="75">
        <v>17.533973684777518</v>
      </c>
      <c r="AI100" s="75">
        <v>18.32349</v>
      </c>
      <c r="AJ100" s="72">
        <v>149.96819386025214</v>
      </c>
      <c r="AK100" s="72">
        <v>20.9576038735018</v>
      </c>
      <c r="AL100" s="72">
        <v>7.1557891238639009</v>
      </c>
      <c r="AM100" s="72">
        <v>38.491577558279317</v>
      </c>
      <c r="AN100" s="72">
        <v>39.281093873501803</v>
      </c>
      <c r="AO100" s="72">
        <v>14.938782083333329</v>
      </c>
      <c r="AP100" s="72">
        <v>3.9459333333333326</v>
      </c>
      <c r="AQ100" s="70">
        <v>0.79105148019064886</v>
      </c>
      <c r="AR100" s="72">
        <v>18.884715416666662</v>
      </c>
      <c r="AT100" s="68">
        <v>30.5</v>
      </c>
      <c r="AX100" s="72"/>
    </row>
    <row r="101" spans="1:50" x14ac:dyDescent="0.2">
      <c r="A101" t="s">
        <v>756</v>
      </c>
      <c r="B101" t="s">
        <v>284</v>
      </c>
      <c r="C101" s="68" t="s">
        <v>765</v>
      </c>
      <c r="E101" s="69">
        <v>43654</v>
      </c>
      <c r="F101" t="s">
        <v>881</v>
      </c>
      <c r="G101" t="s">
        <v>891</v>
      </c>
      <c r="H101" s="68">
        <v>0</v>
      </c>
      <c r="I101" s="68" t="s">
        <v>760</v>
      </c>
      <c r="J101" s="326">
        <v>0.51666666666666705</v>
      </c>
      <c r="K101" s="215">
        <v>2</v>
      </c>
      <c r="L101">
        <v>1</v>
      </c>
      <c r="M101" t="s">
        <v>812</v>
      </c>
      <c r="N101" t="s">
        <v>894</v>
      </c>
      <c r="O101" s="171" t="s">
        <v>761</v>
      </c>
      <c r="P101" s="68" t="s">
        <v>761</v>
      </c>
      <c r="Q101" s="68">
        <v>1.25</v>
      </c>
      <c r="R101" s="68">
        <v>1.25</v>
      </c>
      <c r="S101" s="68">
        <v>1.25</v>
      </c>
      <c r="T101" s="68">
        <v>1.55</v>
      </c>
      <c r="U101" s="70">
        <v>0.80645161290322576</v>
      </c>
      <c r="V101" s="68">
        <v>1.25</v>
      </c>
      <c r="W101" s="68" t="s">
        <v>761</v>
      </c>
      <c r="X101" s="68">
        <v>24.4</v>
      </c>
      <c r="Y101" s="68">
        <v>4.57</v>
      </c>
      <c r="Z101" s="72">
        <v>4.57</v>
      </c>
      <c r="AA101" s="68">
        <v>65.3</v>
      </c>
      <c r="AB101" s="216">
        <v>29.3</v>
      </c>
      <c r="AC101" s="216">
        <v>45.6</v>
      </c>
      <c r="AD101" s="68" t="s">
        <v>763</v>
      </c>
      <c r="AE101" s="68" t="s">
        <v>763</v>
      </c>
      <c r="AF101" s="68" t="s">
        <v>763</v>
      </c>
      <c r="AG101" s="68" t="s">
        <v>763</v>
      </c>
      <c r="AH101" s="68" t="s">
        <v>763</v>
      </c>
      <c r="AI101" s="68" t="s">
        <v>763</v>
      </c>
      <c r="AJ101" s="68" t="s">
        <v>763</v>
      </c>
      <c r="AK101" s="68" t="s">
        <v>763</v>
      </c>
      <c r="AL101" s="68" t="s">
        <v>763</v>
      </c>
      <c r="AM101" s="72" t="s">
        <v>763</v>
      </c>
      <c r="AN101" s="72" t="s">
        <v>763</v>
      </c>
      <c r="AO101" s="68" t="s">
        <v>763</v>
      </c>
      <c r="AP101" s="68" t="s">
        <v>763</v>
      </c>
      <c r="AQ101" s="68" t="s">
        <v>763</v>
      </c>
      <c r="AR101" s="68" t="s">
        <v>763</v>
      </c>
      <c r="AT101" s="68">
        <v>30.98</v>
      </c>
      <c r="AX101" s="72"/>
    </row>
    <row r="102" spans="1:50" x14ac:dyDescent="0.2">
      <c r="A102" t="s">
        <v>756</v>
      </c>
      <c r="B102" t="s">
        <v>286</v>
      </c>
      <c r="C102" s="68" t="s">
        <v>757</v>
      </c>
      <c r="E102" s="69">
        <v>43654</v>
      </c>
      <c r="F102" t="s">
        <v>881</v>
      </c>
      <c r="G102" t="s">
        <v>891</v>
      </c>
      <c r="H102" s="68">
        <v>0</v>
      </c>
      <c r="I102" s="68" t="s">
        <v>760</v>
      </c>
      <c r="J102" s="326">
        <v>0.51666666666666705</v>
      </c>
      <c r="K102" s="215">
        <v>3</v>
      </c>
      <c r="L102">
        <v>1</v>
      </c>
      <c r="M102" t="s">
        <v>812</v>
      </c>
      <c r="N102" t="s">
        <v>895</v>
      </c>
      <c r="O102" s="171" t="s">
        <v>761</v>
      </c>
      <c r="P102" s="68" t="s">
        <v>761</v>
      </c>
      <c r="Q102" s="68">
        <v>1.5</v>
      </c>
      <c r="R102" s="68">
        <v>1.5</v>
      </c>
      <c r="S102" s="68">
        <v>1.5</v>
      </c>
      <c r="T102" s="68">
        <v>1.8</v>
      </c>
      <c r="U102" s="70">
        <v>0.83333333333333326</v>
      </c>
      <c r="V102" s="68">
        <v>0.15</v>
      </c>
      <c r="W102" s="77">
        <v>0.3888888888888889</v>
      </c>
      <c r="X102" s="68">
        <v>23.6</v>
      </c>
      <c r="Y102" s="68">
        <v>6.7</v>
      </c>
      <c r="Z102" s="72">
        <v>6.7</v>
      </c>
      <c r="AA102" s="68">
        <v>94.3</v>
      </c>
      <c r="AB102" s="216">
        <v>30.1</v>
      </c>
      <c r="AC102" s="216">
        <v>46.7</v>
      </c>
      <c r="AD102" s="68" t="s">
        <v>763</v>
      </c>
      <c r="AE102" s="68" t="s">
        <v>763</v>
      </c>
      <c r="AF102" s="68" t="s">
        <v>763</v>
      </c>
      <c r="AG102" s="68" t="s">
        <v>763</v>
      </c>
      <c r="AH102" s="68" t="s">
        <v>763</v>
      </c>
      <c r="AI102" s="68" t="s">
        <v>763</v>
      </c>
      <c r="AJ102" s="68" t="s">
        <v>763</v>
      </c>
      <c r="AK102" s="68" t="s">
        <v>763</v>
      </c>
      <c r="AL102" s="68" t="s">
        <v>763</v>
      </c>
      <c r="AM102" s="72" t="s">
        <v>763</v>
      </c>
      <c r="AN102" s="72" t="s">
        <v>763</v>
      </c>
      <c r="AO102" s="68" t="s">
        <v>763</v>
      </c>
      <c r="AP102" s="68" t="s">
        <v>763</v>
      </c>
      <c r="AQ102" s="68" t="s">
        <v>763</v>
      </c>
      <c r="AR102" s="68" t="s">
        <v>763</v>
      </c>
      <c r="AT102" s="68">
        <v>31.11</v>
      </c>
      <c r="AX102" s="72"/>
    </row>
    <row r="103" spans="1:50" x14ac:dyDescent="0.2">
      <c r="A103" t="s">
        <v>756</v>
      </c>
      <c r="B103" t="s">
        <v>286</v>
      </c>
      <c r="C103" s="68" t="s">
        <v>764</v>
      </c>
      <c r="E103" s="69">
        <v>43654</v>
      </c>
      <c r="F103" t="s">
        <v>881</v>
      </c>
      <c r="G103" t="s">
        <v>891</v>
      </c>
      <c r="H103" s="68">
        <v>0</v>
      </c>
      <c r="I103" s="68" t="s">
        <v>760</v>
      </c>
      <c r="J103" s="326">
        <v>0.51666666666666705</v>
      </c>
      <c r="K103" s="215">
        <v>3</v>
      </c>
      <c r="L103">
        <v>1</v>
      </c>
      <c r="M103" t="s">
        <v>812</v>
      </c>
      <c r="N103" t="s">
        <v>895</v>
      </c>
      <c r="O103" s="171" t="s">
        <v>761</v>
      </c>
      <c r="P103" s="68" t="s">
        <v>761</v>
      </c>
      <c r="Q103" s="68">
        <v>1.5</v>
      </c>
      <c r="R103" s="68">
        <v>1.5</v>
      </c>
      <c r="S103" s="68">
        <v>1.5</v>
      </c>
      <c r="T103" s="68">
        <v>1.8</v>
      </c>
      <c r="U103" s="70">
        <v>0.83333333333333326</v>
      </c>
      <c r="V103" s="68">
        <v>0.75</v>
      </c>
      <c r="W103" s="68" t="s">
        <v>761</v>
      </c>
      <c r="X103" s="68">
        <v>23.6</v>
      </c>
      <c r="Y103" s="68">
        <v>6.65</v>
      </c>
      <c r="Z103" s="72">
        <v>6.65</v>
      </c>
      <c r="AA103" s="68">
        <v>93.8</v>
      </c>
      <c r="AB103" s="216">
        <v>30</v>
      </c>
      <c r="AC103" s="216">
        <v>46.4</v>
      </c>
      <c r="AD103" s="72">
        <v>0.23132530120481926</v>
      </c>
      <c r="AE103" s="72">
        <v>1.3007109187852559</v>
      </c>
      <c r="AF103" s="72">
        <v>8.2792156862745089E-2</v>
      </c>
      <c r="AG103" s="72">
        <v>1.3835030756480009</v>
      </c>
      <c r="AH103" s="75">
        <v>12.152748190816027</v>
      </c>
      <c r="AI103" s="75">
        <v>13.536251266464028</v>
      </c>
      <c r="AJ103" s="72">
        <v>74.827275664940714</v>
      </c>
      <c r="AK103" s="72">
        <v>10.796684542782787</v>
      </c>
      <c r="AL103" s="72">
        <v>6.9305790465981687</v>
      </c>
      <c r="AM103" s="72">
        <v>22.949432733598812</v>
      </c>
      <c r="AN103" s="72">
        <v>24.332935809246813</v>
      </c>
      <c r="AO103" s="72">
        <v>4.3677020833333327</v>
      </c>
      <c r="AP103" s="72">
        <v>7.0373333333333316E-2</v>
      </c>
      <c r="AQ103" s="70">
        <v>0.98414327682016067</v>
      </c>
      <c r="AR103" s="72">
        <v>4.4380754166666661</v>
      </c>
      <c r="AT103" s="68">
        <v>31.04</v>
      </c>
      <c r="AX103" s="72"/>
    </row>
    <row r="104" spans="1:50" x14ac:dyDescent="0.2">
      <c r="A104" t="s">
        <v>756</v>
      </c>
      <c r="B104" t="s">
        <v>286</v>
      </c>
      <c r="C104" s="68" t="s">
        <v>765</v>
      </c>
      <c r="E104" s="69">
        <v>43654</v>
      </c>
      <c r="F104" t="s">
        <v>881</v>
      </c>
      <c r="G104" t="s">
        <v>891</v>
      </c>
      <c r="H104" s="68">
        <v>0</v>
      </c>
      <c r="I104" s="68" t="s">
        <v>760</v>
      </c>
      <c r="J104" s="326">
        <v>0.51666666666666705</v>
      </c>
      <c r="K104" s="215">
        <v>3</v>
      </c>
      <c r="L104">
        <v>1</v>
      </c>
      <c r="M104" t="s">
        <v>812</v>
      </c>
      <c r="N104" t="s">
        <v>895</v>
      </c>
      <c r="O104" s="171" t="s">
        <v>761</v>
      </c>
      <c r="P104" s="68" t="s">
        <v>761</v>
      </c>
      <c r="Q104" s="68">
        <v>1.5</v>
      </c>
      <c r="R104" s="68">
        <v>1.5</v>
      </c>
      <c r="S104" s="68">
        <v>1.5</v>
      </c>
      <c r="T104" s="68">
        <v>1.8</v>
      </c>
      <c r="U104" s="70">
        <v>0.83333333333333326</v>
      </c>
      <c r="V104" s="68">
        <v>1.5</v>
      </c>
      <c r="W104" s="68" t="s">
        <v>761</v>
      </c>
      <c r="X104" s="68">
        <v>23.5</v>
      </c>
      <c r="Y104" s="68">
        <v>6.65</v>
      </c>
      <c r="Z104" s="72">
        <v>6.65</v>
      </c>
      <c r="AA104" s="68">
        <v>93.6</v>
      </c>
      <c r="AB104" s="216">
        <v>29.9</v>
      </c>
      <c r="AC104" s="216">
        <v>46.4</v>
      </c>
      <c r="AD104" s="68" t="s">
        <v>763</v>
      </c>
      <c r="AE104" s="68" t="s">
        <v>763</v>
      </c>
      <c r="AF104" s="68" t="s">
        <v>763</v>
      </c>
      <c r="AG104" s="68" t="s">
        <v>763</v>
      </c>
      <c r="AH104" s="68" t="s">
        <v>763</v>
      </c>
      <c r="AI104" s="68" t="s">
        <v>763</v>
      </c>
      <c r="AJ104" s="68" t="s">
        <v>763</v>
      </c>
      <c r="AK104" s="68" t="s">
        <v>763</v>
      </c>
      <c r="AL104" s="68" t="s">
        <v>763</v>
      </c>
      <c r="AM104" s="72" t="s">
        <v>763</v>
      </c>
      <c r="AN104" s="72" t="s">
        <v>763</v>
      </c>
      <c r="AO104" s="68" t="s">
        <v>763</v>
      </c>
      <c r="AP104" s="68" t="s">
        <v>763</v>
      </c>
      <c r="AQ104" s="68" t="s">
        <v>763</v>
      </c>
      <c r="AR104" s="68" t="s">
        <v>763</v>
      </c>
      <c r="AT104" s="68">
        <v>31.09</v>
      </c>
      <c r="AX104" s="72"/>
    </row>
    <row r="105" spans="1:50" x14ac:dyDescent="0.2">
      <c r="A105" t="s">
        <v>756</v>
      </c>
      <c r="B105" t="s">
        <v>640</v>
      </c>
      <c r="C105" s="68" t="s">
        <v>764</v>
      </c>
      <c r="E105" s="69">
        <v>43654</v>
      </c>
      <c r="F105" t="s">
        <v>862</v>
      </c>
      <c r="G105" t="s">
        <v>860</v>
      </c>
      <c r="H105" s="68">
        <v>0</v>
      </c>
      <c r="I105" s="68" t="s">
        <v>760</v>
      </c>
      <c r="J105" s="326">
        <v>0.51666666666666705</v>
      </c>
      <c r="K105" s="215">
        <v>3</v>
      </c>
      <c r="L105">
        <v>1</v>
      </c>
      <c r="M105" t="s">
        <v>812</v>
      </c>
      <c r="N105" t="s">
        <v>761</v>
      </c>
      <c r="O105" s="171" t="s">
        <v>761</v>
      </c>
      <c r="P105" s="68" t="s">
        <v>761</v>
      </c>
      <c r="Q105" s="68" t="s">
        <v>761</v>
      </c>
      <c r="R105" s="68" t="s">
        <v>761</v>
      </c>
      <c r="S105" s="68" t="s">
        <v>761</v>
      </c>
      <c r="T105" s="68" t="s">
        <v>761</v>
      </c>
      <c r="U105" s="68" t="s">
        <v>761</v>
      </c>
      <c r="V105" s="68" t="s">
        <v>761</v>
      </c>
      <c r="W105" s="68" t="s">
        <v>761</v>
      </c>
      <c r="X105" s="68" t="s">
        <v>761</v>
      </c>
      <c r="Y105" s="68" t="s">
        <v>761</v>
      </c>
      <c r="Z105" s="72" t="s">
        <v>761</v>
      </c>
      <c r="AA105" s="68" t="s">
        <v>761</v>
      </c>
      <c r="AB105" s="216">
        <v>18.100000000000001</v>
      </c>
      <c r="AC105" s="216">
        <v>29.37</v>
      </c>
      <c r="AD105" s="72">
        <v>0.51144578313253009</v>
      </c>
      <c r="AE105" s="72">
        <v>2.110231048605208</v>
      </c>
      <c r="AF105" s="72">
        <v>7.3883495145631075</v>
      </c>
      <c r="AG105" s="72">
        <v>9.498580563168316</v>
      </c>
      <c r="AH105" s="75">
        <v>27.517913864389932</v>
      </c>
      <c r="AI105" s="75">
        <v>37.01649442755825</v>
      </c>
      <c r="AJ105" s="72">
        <v>232.48168750314392</v>
      </c>
      <c r="AK105" s="72">
        <v>38.671672759248203</v>
      </c>
      <c r="AL105" s="72">
        <v>6.011679115885844</v>
      </c>
      <c r="AM105" s="72">
        <v>66.189586623638135</v>
      </c>
      <c r="AN105" s="72">
        <v>75.688167186806453</v>
      </c>
      <c r="AO105" s="72">
        <v>10.826968749999999</v>
      </c>
      <c r="AP105" s="72">
        <v>0.23122666666666666</v>
      </c>
      <c r="AQ105" s="70">
        <v>0.97909001804054152</v>
      </c>
      <c r="AR105" s="72">
        <v>11.058195416666665</v>
      </c>
      <c r="AT105" s="68" t="s">
        <v>761</v>
      </c>
      <c r="AX105" s="72"/>
    </row>
    <row r="106" spans="1:50" x14ac:dyDescent="0.2">
      <c r="A106" t="s">
        <v>756</v>
      </c>
      <c r="B106" t="s">
        <v>274</v>
      </c>
      <c r="C106" s="68" t="s">
        <v>757</v>
      </c>
      <c r="E106" s="69">
        <v>43665</v>
      </c>
      <c r="F106" t="s">
        <v>881</v>
      </c>
      <c r="G106" t="s">
        <v>891</v>
      </c>
      <c r="H106" s="68">
        <v>0</v>
      </c>
      <c r="I106" s="68" t="s">
        <v>760</v>
      </c>
      <c r="J106" s="326">
        <v>0.39861111111111108</v>
      </c>
      <c r="K106" s="215">
        <v>3</v>
      </c>
      <c r="L106">
        <v>3</v>
      </c>
      <c r="M106" t="s">
        <v>872</v>
      </c>
      <c r="N106" t="s">
        <v>896</v>
      </c>
      <c r="O106" s="171" t="s">
        <v>761</v>
      </c>
      <c r="P106" s="68" t="s">
        <v>761</v>
      </c>
      <c r="Q106" s="68">
        <v>0.85</v>
      </c>
      <c r="R106" s="68">
        <v>0.85</v>
      </c>
      <c r="S106" s="68">
        <v>0.85</v>
      </c>
      <c r="T106" s="68">
        <v>0.85</v>
      </c>
      <c r="U106" s="70">
        <v>1</v>
      </c>
      <c r="V106" s="68">
        <v>0.15</v>
      </c>
      <c r="W106" s="77">
        <v>0.2638888888888889</v>
      </c>
      <c r="X106" s="68">
        <v>17.399999999999999</v>
      </c>
      <c r="Y106" s="68">
        <v>5.09</v>
      </c>
      <c r="Z106" s="72" t="s">
        <v>761</v>
      </c>
      <c r="AA106" s="68">
        <v>53.2</v>
      </c>
      <c r="AB106" s="68" t="s">
        <v>763</v>
      </c>
      <c r="AC106" s="68" t="s">
        <v>763</v>
      </c>
      <c r="AD106" s="68" t="s">
        <v>763</v>
      </c>
      <c r="AE106" s="68" t="s">
        <v>763</v>
      </c>
      <c r="AF106" s="68" t="s">
        <v>763</v>
      </c>
      <c r="AG106" s="68" t="s">
        <v>763</v>
      </c>
      <c r="AH106" s="68" t="s">
        <v>763</v>
      </c>
      <c r="AI106" s="68" t="s">
        <v>763</v>
      </c>
      <c r="AJ106" s="68" t="s">
        <v>763</v>
      </c>
      <c r="AK106" s="68" t="s">
        <v>763</v>
      </c>
      <c r="AL106" s="68" t="s">
        <v>763</v>
      </c>
      <c r="AM106" s="72" t="s">
        <v>763</v>
      </c>
      <c r="AN106" s="72" t="s">
        <v>763</v>
      </c>
      <c r="AO106" s="68" t="s">
        <v>763</v>
      </c>
      <c r="AP106" s="68" t="s">
        <v>763</v>
      </c>
      <c r="AQ106" s="68" t="s">
        <v>763</v>
      </c>
      <c r="AR106" s="68" t="s">
        <v>763</v>
      </c>
      <c r="AT106" s="68" t="s">
        <v>761</v>
      </c>
      <c r="AX106" s="72"/>
    </row>
    <row r="107" spans="1:50" x14ac:dyDescent="0.2">
      <c r="A107" t="s">
        <v>756</v>
      </c>
      <c r="B107" t="s">
        <v>274</v>
      </c>
      <c r="C107" s="68" t="s">
        <v>764</v>
      </c>
      <c r="E107" s="69">
        <v>43665</v>
      </c>
      <c r="F107" t="s">
        <v>881</v>
      </c>
      <c r="G107" t="s">
        <v>891</v>
      </c>
      <c r="H107" s="68">
        <v>0</v>
      </c>
      <c r="I107" s="68" t="s">
        <v>760</v>
      </c>
      <c r="J107" s="326">
        <v>0.39861111111111108</v>
      </c>
      <c r="K107" s="215">
        <v>3</v>
      </c>
      <c r="L107">
        <v>3</v>
      </c>
      <c r="M107" t="s">
        <v>872</v>
      </c>
      <c r="N107" t="s">
        <v>896</v>
      </c>
      <c r="O107" s="171" t="s">
        <v>761</v>
      </c>
      <c r="P107" s="68" t="s">
        <v>761</v>
      </c>
      <c r="Q107" s="68">
        <v>0.85</v>
      </c>
      <c r="R107" s="68">
        <v>0.85</v>
      </c>
      <c r="S107" s="68">
        <v>0.85</v>
      </c>
      <c r="T107" s="68">
        <v>0.85</v>
      </c>
      <c r="U107" s="70">
        <v>1</v>
      </c>
      <c r="V107" s="68">
        <v>0.5</v>
      </c>
      <c r="W107" s="68" t="s">
        <v>761</v>
      </c>
      <c r="X107" s="68">
        <v>25</v>
      </c>
      <c r="Y107" s="68">
        <v>0.11</v>
      </c>
      <c r="Z107" s="72">
        <v>9.5044609147618642E-2</v>
      </c>
      <c r="AA107" s="68">
        <v>1.4</v>
      </c>
      <c r="AB107" s="216">
        <v>25.7</v>
      </c>
      <c r="AC107" s="216">
        <v>40.4</v>
      </c>
      <c r="AD107" s="72">
        <v>3.6398659846224106</v>
      </c>
      <c r="AE107" s="72">
        <v>6.5480533124330353</v>
      </c>
      <c r="AF107" s="72">
        <v>3.4515087545014276</v>
      </c>
      <c r="AG107" s="72">
        <v>9.9995620669344625</v>
      </c>
      <c r="AH107" s="75">
        <v>25.060215304215273</v>
      </c>
      <c r="AI107" s="75">
        <v>35.059777371149735</v>
      </c>
      <c r="AJ107" s="72">
        <v>251.80142068835099</v>
      </c>
      <c r="AK107" s="72">
        <v>35.970075038773636</v>
      </c>
      <c r="AL107" s="72">
        <v>7.0003029022576069</v>
      </c>
      <c r="AM107" s="72">
        <v>61.030290342988906</v>
      </c>
      <c r="AN107" s="72">
        <v>71.029852409923365</v>
      </c>
      <c r="AO107" s="72">
        <v>11.812195416666667</v>
      </c>
      <c r="AP107" s="72">
        <v>6.0319999999999999E-2</v>
      </c>
      <c r="AQ107" s="70">
        <v>0.99491935803971887</v>
      </c>
      <c r="AR107" s="72">
        <v>11.872515416666667</v>
      </c>
      <c r="AT107" s="68" t="s">
        <v>761</v>
      </c>
      <c r="AX107" s="72"/>
    </row>
    <row r="108" spans="1:50" x14ac:dyDescent="0.2">
      <c r="A108" t="s">
        <v>756</v>
      </c>
      <c r="B108" t="s">
        <v>274</v>
      </c>
      <c r="C108" s="68" t="s">
        <v>765</v>
      </c>
      <c r="E108" s="69">
        <v>43665</v>
      </c>
      <c r="F108" t="s">
        <v>881</v>
      </c>
      <c r="G108" t="s">
        <v>891</v>
      </c>
      <c r="H108" s="68">
        <v>0</v>
      </c>
      <c r="I108" s="68" t="s">
        <v>760</v>
      </c>
      <c r="J108" s="326">
        <v>0.39861111111111103</v>
      </c>
      <c r="K108" s="215">
        <v>3</v>
      </c>
      <c r="L108">
        <v>3</v>
      </c>
      <c r="M108" t="s">
        <v>872</v>
      </c>
      <c r="N108" t="s">
        <v>896</v>
      </c>
      <c r="O108" s="171" t="s">
        <v>761</v>
      </c>
      <c r="P108" s="68" t="s">
        <v>761</v>
      </c>
      <c r="Q108" s="68">
        <v>0.85</v>
      </c>
      <c r="R108" s="68">
        <v>0.85</v>
      </c>
      <c r="S108" s="68">
        <v>0.85</v>
      </c>
      <c r="T108" s="68">
        <v>0.85</v>
      </c>
      <c r="U108" s="70">
        <v>1</v>
      </c>
      <c r="V108" s="68" t="s">
        <v>761</v>
      </c>
      <c r="W108" s="68" t="s">
        <v>761</v>
      </c>
      <c r="X108" s="68" t="s">
        <v>761</v>
      </c>
      <c r="Y108" s="68" t="s">
        <v>761</v>
      </c>
      <c r="Z108" s="72" t="s">
        <v>761</v>
      </c>
      <c r="AA108" s="68" t="s">
        <v>761</v>
      </c>
      <c r="AB108" s="68" t="s">
        <v>763</v>
      </c>
      <c r="AC108" s="68" t="s">
        <v>763</v>
      </c>
      <c r="AD108" s="68" t="s">
        <v>763</v>
      </c>
      <c r="AE108" s="68" t="s">
        <v>763</v>
      </c>
      <c r="AF108" s="68" t="s">
        <v>763</v>
      </c>
      <c r="AG108" s="68" t="s">
        <v>763</v>
      </c>
      <c r="AH108" s="68" t="s">
        <v>763</v>
      </c>
      <c r="AI108" s="68" t="s">
        <v>763</v>
      </c>
      <c r="AJ108" s="68" t="s">
        <v>763</v>
      </c>
      <c r="AK108" s="68" t="s">
        <v>763</v>
      </c>
      <c r="AL108" s="68" t="s">
        <v>763</v>
      </c>
      <c r="AM108" s="72" t="s">
        <v>763</v>
      </c>
      <c r="AN108" s="72" t="s">
        <v>763</v>
      </c>
      <c r="AO108" s="68" t="s">
        <v>763</v>
      </c>
      <c r="AP108" s="68" t="s">
        <v>763</v>
      </c>
      <c r="AQ108" s="68" t="s">
        <v>763</v>
      </c>
      <c r="AR108" s="68" t="s">
        <v>763</v>
      </c>
      <c r="AT108" s="68" t="s">
        <v>761</v>
      </c>
      <c r="AU108" s="322">
        <v>54.93</v>
      </c>
      <c r="AV108" s="322">
        <v>1.75776</v>
      </c>
      <c r="AX108" s="72"/>
    </row>
    <row r="109" spans="1:50" x14ac:dyDescent="0.2">
      <c r="A109" t="s">
        <v>756</v>
      </c>
      <c r="B109" t="s">
        <v>278</v>
      </c>
      <c r="C109" s="68" t="s">
        <v>757</v>
      </c>
      <c r="E109" s="69">
        <v>43665</v>
      </c>
      <c r="F109" t="s">
        <v>881</v>
      </c>
      <c r="G109" t="s">
        <v>891</v>
      </c>
      <c r="H109" s="68">
        <v>0</v>
      </c>
      <c r="I109" s="68" t="s">
        <v>760</v>
      </c>
      <c r="J109" s="326">
        <v>0.39861111111111103</v>
      </c>
      <c r="K109" s="215">
        <v>3</v>
      </c>
      <c r="L109">
        <v>3</v>
      </c>
      <c r="M109" t="s">
        <v>872</v>
      </c>
      <c r="N109" t="s">
        <v>896</v>
      </c>
      <c r="O109" s="171" t="s">
        <v>761</v>
      </c>
      <c r="P109" s="68" t="s">
        <v>761</v>
      </c>
      <c r="Q109" s="68">
        <v>1.1499999999999999</v>
      </c>
      <c r="R109" s="68">
        <v>1.1499999999999999</v>
      </c>
      <c r="S109" s="68">
        <v>1.1499999999999999</v>
      </c>
      <c r="T109" s="68">
        <v>1.8</v>
      </c>
      <c r="U109" s="70">
        <v>0.63888888888888884</v>
      </c>
      <c r="V109" s="68">
        <v>0.15</v>
      </c>
      <c r="W109" s="77">
        <v>0.28194444444444444</v>
      </c>
      <c r="X109" s="68">
        <v>25.6</v>
      </c>
      <c r="Y109" s="68">
        <v>2.61</v>
      </c>
      <c r="Z109" s="72">
        <v>2.61</v>
      </c>
      <c r="AA109" s="68">
        <v>36.299999999999997</v>
      </c>
      <c r="AB109" s="68" t="s">
        <v>763</v>
      </c>
      <c r="AC109" s="68" t="s">
        <v>763</v>
      </c>
      <c r="AD109" s="68" t="s">
        <v>763</v>
      </c>
      <c r="AE109" s="68" t="s">
        <v>763</v>
      </c>
      <c r="AF109" s="68" t="s">
        <v>763</v>
      </c>
      <c r="AG109" s="68" t="s">
        <v>763</v>
      </c>
      <c r="AH109" s="68" t="s">
        <v>763</v>
      </c>
      <c r="AI109" s="68" t="s">
        <v>763</v>
      </c>
      <c r="AJ109" s="68" t="s">
        <v>763</v>
      </c>
      <c r="AK109" s="68" t="s">
        <v>763</v>
      </c>
      <c r="AL109" s="68" t="s">
        <v>763</v>
      </c>
      <c r="AM109" s="72" t="s">
        <v>763</v>
      </c>
      <c r="AN109" s="72" t="s">
        <v>763</v>
      </c>
      <c r="AO109" s="68" t="s">
        <v>763</v>
      </c>
      <c r="AP109" s="68" t="s">
        <v>763</v>
      </c>
      <c r="AQ109" s="68" t="s">
        <v>763</v>
      </c>
      <c r="AR109" s="68" t="s">
        <v>763</v>
      </c>
      <c r="AT109" s="68">
        <v>22.49</v>
      </c>
      <c r="AX109" s="72"/>
    </row>
    <row r="110" spans="1:50" x14ac:dyDescent="0.2">
      <c r="A110" t="s">
        <v>756</v>
      </c>
      <c r="B110" t="s">
        <v>278</v>
      </c>
      <c r="C110" s="68" t="s">
        <v>764</v>
      </c>
      <c r="E110" s="69">
        <v>43665</v>
      </c>
      <c r="F110" t="s">
        <v>881</v>
      </c>
      <c r="G110" t="s">
        <v>891</v>
      </c>
      <c r="H110" s="68">
        <v>0</v>
      </c>
      <c r="I110" s="68" t="s">
        <v>760</v>
      </c>
      <c r="J110" s="326">
        <v>0.39861111111111103</v>
      </c>
      <c r="K110" s="215">
        <v>3</v>
      </c>
      <c r="L110">
        <v>3</v>
      </c>
      <c r="M110" t="s">
        <v>872</v>
      </c>
      <c r="N110" t="s">
        <v>896</v>
      </c>
      <c r="O110" s="171" t="s">
        <v>761</v>
      </c>
      <c r="P110" s="68" t="s">
        <v>761</v>
      </c>
      <c r="Q110" s="68">
        <v>1.1499999999999999</v>
      </c>
      <c r="R110" s="68">
        <v>1.1499999999999999</v>
      </c>
      <c r="S110" s="68">
        <v>1.1499999999999999</v>
      </c>
      <c r="T110" s="68">
        <v>1.8</v>
      </c>
      <c r="U110" s="70">
        <v>0.63888888888888884</v>
      </c>
      <c r="V110" s="68">
        <v>0.75</v>
      </c>
      <c r="W110" s="68" t="s">
        <v>761</v>
      </c>
      <c r="X110" s="68">
        <v>25.9</v>
      </c>
      <c r="Y110" s="68">
        <v>2.02</v>
      </c>
      <c r="Z110" s="72">
        <v>2.02</v>
      </c>
      <c r="AA110" s="68">
        <v>29.2</v>
      </c>
      <c r="AB110" s="216">
        <v>27.7</v>
      </c>
      <c r="AC110" s="216">
        <v>43.3</v>
      </c>
      <c r="AD110" s="72">
        <v>1.2418064215941107</v>
      </c>
      <c r="AE110" s="72">
        <v>4.6261350737797944</v>
      </c>
      <c r="AF110" s="72">
        <v>0.75679870855581755</v>
      </c>
      <c r="AG110" s="72">
        <v>5.3829337823356118</v>
      </c>
      <c r="AH110" s="75">
        <v>31.42661486054331</v>
      </c>
      <c r="AI110" s="75">
        <v>36.809548642878923</v>
      </c>
      <c r="AJ110" s="72">
        <v>126.57973025528736</v>
      </c>
      <c r="AK110" s="72">
        <v>22.170896262936481</v>
      </c>
      <c r="AL110" s="72">
        <v>5.7092743908099539</v>
      </c>
      <c r="AM110" s="72">
        <v>53.597511123479791</v>
      </c>
      <c r="AN110" s="72">
        <v>58.980444905815403</v>
      </c>
      <c r="AO110" s="72">
        <v>10.600768749999997</v>
      </c>
      <c r="AP110" s="72">
        <v>2.5000000000000001E-2</v>
      </c>
      <c r="AQ110" s="70">
        <v>0.99764722905342729</v>
      </c>
      <c r="AR110" s="72">
        <v>10.625768749999997</v>
      </c>
      <c r="AT110" s="68">
        <v>29.1</v>
      </c>
      <c r="AX110" s="72"/>
    </row>
    <row r="111" spans="1:50" x14ac:dyDescent="0.2">
      <c r="A111" t="s">
        <v>756</v>
      </c>
      <c r="B111" t="s">
        <v>278</v>
      </c>
      <c r="C111" s="68" t="s">
        <v>765</v>
      </c>
      <c r="E111" s="69">
        <v>43665</v>
      </c>
      <c r="F111" t="s">
        <v>881</v>
      </c>
      <c r="G111" t="s">
        <v>891</v>
      </c>
      <c r="H111" s="68">
        <v>0</v>
      </c>
      <c r="I111" s="68" t="s">
        <v>760</v>
      </c>
      <c r="J111" s="326">
        <v>0.39861111111111103</v>
      </c>
      <c r="K111" s="215">
        <v>3</v>
      </c>
      <c r="L111">
        <v>3</v>
      </c>
      <c r="M111" t="s">
        <v>872</v>
      </c>
      <c r="N111" t="s">
        <v>896</v>
      </c>
      <c r="O111" s="171" t="s">
        <v>761</v>
      </c>
      <c r="P111" s="68" t="s">
        <v>761</v>
      </c>
      <c r="Q111" s="68">
        <v>1.1499999999999999</v>
      </c>
      <c r="R111" s="68">
        <v>1.1499999999999999</v>
      </c>
      <c r="S111" s="68">
        <v>1.1499999999999999</v>
      </c>
      <c r="T111" s="68">
        <v>1.8</v>
      </c>
      <c r="U111" s="70">
        <v>0.63888888888888884</v>
      </c>
      <c r="V111" s="68">
        <v>1.5</v>
      </c>
      <c r="W111" s="68" t="s">
        <v>761</v>
      </c>
      <c r="X111" s="68">
        <v>25.2</v>
      </c>
      <c r="Y111" s="68">
        <v>2.5</v>
      </c>
      <c r="Z111" s="72">
        <v>2.5</v>
      </c>
      <c r="AA111" s="68">
        <v>36</v>
      </c>
      <c r="AB111" s="68" t="s">
        <v>763</v>
      </c>
      <c r="AC111" s="68" t="s">
        <v>763</v>
      </c>
      <c r="AD111" s="68" t="s">
        <v>763</v>
      </c>
      <c r="AE111" s="68" t="s">
        <v>763</v>
      </c>
      <c r="AF111" s="68" t="s">
        <v>763</v>
      </c>
      <c r="AG111" s="68" t="s">
        <v>763</v>
      </c>
      <c r="AH111" s="68" t="s">
        <v>763</v>
      </c>
      <c r="AI111" s="68" t="s">
        <v>763</v>
      </c>
      <c r="AJ111" s="68" t="s">
        <v>763</v>
      </c>
      <c r="AK111" s="68" t="s">
        <v>763</v>
      </c>
      <c r="AL111" s="68" t="s">
        <v>763</v>
      </c>
      <c r="AM111" s="72" t="s">
        <v>763</v>
      </c>
      <c r="AN111" s="72" t="s">
        <v>763</v>
      </c>
      <c r="AO111" s="68" t="s">
        <v>763</v>
      </c>
      <c r="AP111" s="68" t="s">
        <v>763</v>
      </c>
      <c r="AQ111" s="68" t="s">
        <v>763</v>
      </c>
      <c r="AR111" s="68" t="s">
        <v>763</v>
      </c>
      <c r="AT111" s="68">
        <v>29.89</v>
      </c>
      <c r="AU111" s="322">
        <v>108.8</v>
      </c>
      <c r="AV111" s="322">
        <v>3.4815999999999998</v>
      </c>
      <c r="AX111" s="72"/>
    </row>
    <row r="112" spans="1:50" x14ac:dyDescent="0.2">
      <c r="A112" t="s">
        <v>756</v>
      </c>
      <c r="B112" t="s">
        <v>280</v>
      </c>
      <c r="C112" s="68" t="s">
        <v>757</v>
      </c>
      <c r="E112" s="69">
        <v>43665</v>
      </c>
      <c r="F112" t="s">
        <v>881</v>
      </c>
      <c r="G112" t="s">
        <v>891</v>
      </c>
      <c r="H112" s="68">
        <v>0</v>
      </c>
      <c r="I112" s="68" t="s">
        <v>760</v>
      </c>
      <c r="J112" s="326">
        <v>0.39861111111111103</v>
      </c>
      <c r="K112" s="215">
        <v>3</v>
      </c>
      <c r="L112">
        <v>3</v>
      </c>
      <c r="M112" t="s">
        <v>872</v>
      </c>
      <c r="N112" t="s">
        <v>896</v>
      </c>
      <c r="O112" s="171" t="s">
        <v>761</v>
      </c>
      <c r="P112" s="68" t="s">
        <v>761</v>
      </c>
      <c r="Q112" s="68">
        <v>1.5</v>
      </c>
      <c r="R112" s="68">
        <v>1.5</v>
      </c>
      <c r="S112" s="68">
        <v>1.5</v>
      </c>
      <c r="T112" s="68">
        <v>3.75</v>
      </c>
      <c r="U112" s="70">
        <v>0.4</v>
      </c>
      <c r="V112" s="68">
        <v>0.15</v>
      </c>
      <c r="W112" s="77">
        <v>0.30208333333333331</v>
      </c>
      <c r="X112" s="68">
        <v>25.1</v>
      </c>
      <c r="Y112" s="68">
        <v>3.24</v>
      </c>
      <c r="Z112" s="72" t="s">
        <v>761</v>
      </c>
      <c r="AA112" s="68">
        <v>49</v>
      </c>
      <c r="AB112" s="68" t="s">
        <v>763</v>
      </c>
      <c r="AC112" s="68" t="s">
        <v>763</v>
      </c>
      <c r="AD112" s="68" t="s">
        <v>763</v>
      </c>
      <c r="AE112" s="68" t="s">
        <v>763</v>
      </c>
      <c r="AF112" s="68" t="s">
        <v>763</v>
      </c>
      <c r="AG112" s="68" t="s">
        <v>763</v>
      </c>
      <c r="AH112" s="68" t="s">
        <v>763</v>
      </c>
      <c r="AI112" s="68" t="s">
        <v>763</v>
      </c>
      <c r="AJ112" s="68" t="s">
        <v>763</v>
      </c>
      <c r="AK112" s="68" t="s">
        <v>763</v>
      </c>
      <c r="AL112" s="68" t="s">
        <v>763</v>
      </c>
      <c r="AM112" s="72" t="s">
        <v>763</v>
      </c>
      <c r="AN112" s="72" t="s">
        <v>763</v>
      </c>
      <c r="AO112" s="68" t="s">
        <v>763</v>
      </c>
      <c r="AP112" s="68" t="s">
        <v>763</v>
      </c>
      <c r="AQ112" s="68" t="s">
        <v>763</v>
      </c>
      <c r="AR112" s="68" t="s">
        <v>763</v>
      </c>
      <c r="AT112" s="68" t="s">
        <v>761</v>
      </c>
      <c r="AX112" s="72"/>
    </row>
    <row r="113" spans="1:50" x14ac:dyDescent="0.2">
      <c r="A113" t="s">
        <v>756</v>
      </c>
      <c r="B113" t="s">
        <v>280</v>
      </c>
      <c r="C113" s="68" t="s">
        <v>764</v>
      </c>
      <c r="E113" s="69">
        <v>43665</v>
      </c>
      <c r="F113" t="s">
        <v>881</v>
      </c>
      <c r="G113" t="s">
        <v>891</v>
      </c>
      <c r="H113" s="68">
        <v>0</v>
      </c>
      <c r="I113" s="68" t="s">
        <v>760</v>
      </c>
      <c r="J113" s="326">
        <v>0.39861111111111103</v>
      </c>
      <c r="K113" s="215">
        <v>3</v>
      </c>
      <c r="L113">
        <v>3</v>
      </c>
      <c r="M113" t="s">
        <v>872</v>
      </c>
      <c r="N113" t="s">
        <v>896</v>
      </c>
      <c r="O113" s="171" t="s">
        <v>761</v>
      </c>
      <c r="P113" s="68" t="s">
        <v>761</v>
      </c>
      <c r="Q113" s="68">
        <v>1.5</v>
      </c>
      <c r="R113" s="68">
        <v>1.5</v>
      </c>
      <c r="S113" s="68">
        <v>1.5</v>
      </c>
      <c r="T113" s="68">
        <v>3.75</v>
      </c>
      <c r="U113" s="70">
        <v>0.4</v>
      </c>
      <c r="V113" s="68">
        <v>0.75</v>
      </c>
      <c r="W113" s="68" t="s">
        <v>761</v>
      </c>
      <c r="X113" s="68">
        <v>25</v>
      </c>
      <c r="Y113" s="68">
        <v>3.54</v>
      </c>
      <c r="Z113" s="72">
        <v>3.0121078376742325</v>
      </c>
      <c r="AA113" s="68">
        <v>50.7</v>
      </c>
      <c r="AB113" s="216">
        <v>28.4</v>
      </c>
      <c r="AC113" s="216">
        <v>44.3</v>
      </c>
      <c r="AD113" s="72">
        <v>1.7480634404556408</v>
      </c>
      <c r="AE113" s="72">
        <v>5.7601232339318535</v>
      </c>
      <c r="AF113" s="72">
        <v>0.84651682602756728</v>
      </c>
      <c r="AG113" s="72">
        <v>6.6066400599594211</v>
      </c>
      <c r="AH113" s="75">
        <v>24.078709131867356</v>
      </c>
      <c r="AI113" s="75">
        <v>30.685349191826777</v>
      </c>
      <c r="AJ113" s="72">
        <v>82.814561730464149</v>
      </c>
      <c r="AK113" s="72">
        <v>12.349698801259184</v>
      </c>
      <c r="AL113" s="72">
        <v>6.7057960735058835</v>
      </c>
      <c r="AM113" s="72">
        <v>36.428407933126536</v>
      </c>
      <c r="AN113" s="72">
        <v>43.035047993085961</v>
      </c>
      <c r="AO113" s="72">
        <v>5.2725020833333325</v>
      </c>
      <c r="AP113" s="72">
        <v>2.5000000000000001E-2</v>
      </c>
      <c r="AQ113" s="70">
        <v>0.99528079468271402</v>
      </c>
      <c r="AR113" s="72">
        <v>5.2975020833333328</v>
      </c>
      <c r="AT113" s="68" t="s">
        <v>761</v>
      </c>
      <c r="AX113" s="72"/>
    </row>
    <row r="114" spans="1:50" x14ac:dyDescent="0.2">
      <c r="A114" t="s">
        <v>756</v>
      </c>
      <c r="B114" t="s">
        <v>280</v>
      </c>
      <c r="C114" s="68" t="s">
        <v>765</v>
      </c>
      <c r="E114" s="69">
        <v>43665</v>
      </c>
      <c r="F114" t="s">
        <v>881</v>
      </c>
      <c r="G114" t="s">
        <v>891</v>
      </c>
      <c r="H114" s="68">
        <v>0</v>
      </c>
      <c r="I114" s="68" t="s">
        <v>760</v>
      </c>
      <c r="J114" s="326">
        <v>0.39861111111111103</v>
      </c>
      <c r="K114" s="215">
        <v>3</v>
      </c>
      <c r="L114">
        <v>3</v>
      </c>
      <c r="M114" t="s">
        <v>872</v>
      </c>
      <c r="N114" t="s">
        <v>896</v>
      </c>
      <c r="O114" s="171" t="s">
        <v>761</v>
      </c>
      <c r="P114" s="68" t="s">
        <v>761</v>
      </c>
      <c r="Q114" s="68">
        <v>1.5</v>
      </c>
      <c r="R114" s="68">
        <v>1.5</v>
      </c>
      <c r="S114" s="68">
        <v>1.5</v>
      </c>
      <c r="T114" s="68">
        <v>3.75</v>
      </c>
      <c r="U114" s="70">
        <v>0.4</v>
      </c>
      <c r="V114" s="68">
        <v>3.5</v>
      </c>
      <c r="W114" s="68" t="s">
        <v>761</v>
      </c>
      <c r="X114" s="68">
        <v>24.5</v>
      </c>
      <c r="Y114" s="68">
        <v>4.24</v>
      </c>
      <c r="Z114" s="72" t="s">
        <v>761</v>
      </c>
      <c r="AA114" s="68">
        <v>60.3</v>
      </c>
      <c r="AB114" s="68" t="s">
        <v>763</v>
      </c>
      <c r="AC114" s="68" t="s">
        <v>763</v>
      </c>
      <c r="AD114" s="68" t="s">
        <v>763</v>
      </c>
      <c r="AE114" s="68" t="s">
        <v>763</v>
      </c>
      <c r="AF114" s="68" t="s">
        <v>763</v>
      </c>
      <c r="AG114" s="68" t="s">
        <v>763</v>
      </c>
      <c r="AH114" s="68" t="s">
        <v>763</v>
      </c>
      <c r="AI114" s="68" t="s">
        <v>763</v>
      </c>
      <c r="AJ114" s="68" t="s">
        <v>763</v>
      </c>
      <c r="AK114" s="68" t="s">
        <v>763</v>
      </c>
      <c r="AL114" s="68" t="s">
        <v>763</v>
      </c>
      <c r="AM114" s="72" t="s">
        <v>763</v>
      </c>
      <c r="AN114" s="72" t="s">
        <v>763</v>
      </c>
      <c r="AO114" s="68" t="s">
        <v>763</v>
      </c>
      <c r="AP114" s="68" t="s">
        <v>763</v>
      </c>
      <c r="AQ114" s="68" t="s">
        <v>763</v>
      </c>
      <c r="AR114" s="68" t="s">
        <v>763</v>
      </c>
      <c r="AT114" s="68" t="s">
        <v>761</v>
      </c>
      <c r="AU114" s="322">
        <v>121.8</v>
      </c>
      <c r="AV114" s="322">
        <v>3.8976000000000002</v>
      </c>
      <c r="AX114" s="72"/>
    </row>
    <row r="115" spans="1:50" x14ac:dyDescent="0.2">
      <c r="A115" t="s">
        <v>756</v>
      </c>
      <c r="B115" t="s">
        <v>282</v>
      </c>
      <c r="C115" s="68" t="s">
        <v>757</v>
      </c>
      <c r="E115" s="69">
        <v>43665</v>
      </c>
      <c r="F115" t="s">
        <v>881</v>
      </c>
      <c r="G115" t="s">
        <v>891</v>
      </c>
      <c r="H115" s="68">
        <v>0</v>
      </c>
      <c r="I115" s="68" t="s">
        <v>760</v>
      </c>
      <c r="J115" s="326">
        <v>0.39861111111111103</v>
      </c>
      <c r="K115" s="215">
        <v>3</v>
      </c>
      <c r="L115">
        <v>3</v>
      </c>
      <c r="M115" t="s">
        <v>872</v>
      </c>
      <c r="N115" t="s">
        <v>897</v>
      </c>
      <c r="O115" s="171" t="s">
        <v>761</v>
      </c>
      <c r="P115" s="68" t="s">
        <v>761</v>
      </c>
      <c r="Q115" s="68">
        <v>1.05</v>
      </c>
      <c r="R115" s="68">
        <v>1.05</v>
      </c>
      <c r="S115" s="68">
        <v>1.05</v>
      </c>
      <c r="T115" s="68">
        <v>1.05</v>
      </c>
      <c r="U115" s="70">
        <v>1</v>
      </c>
      <c r="V115" s="68">
        <v>0.15</v>
      </c>
      <c r="W115" s="77">
        <v>0.31944444444444448</v>
      </c>
      <c r="X115" s="68">
        <v>24.2</v>
      </c>
      <c r="Y115" s="68">
        <v>4.97</v>
      </c>
      <c r="Z115" s="72">
        <v>4.97</v>
      </c>
      <c r="AA115" s="68">
        <v>70.400000000000006</v>
      </c>
      <c r="AB115" s="68" t="s">
        <v>763</v>
      </c>
      <c r="AC115" s="68" t="s">
        <v>763</v>
      </c>
      <c r="AD115" s="68" t="s">
        <v>763</v>
      </c>
      <c r="AE115" s="68" t="s">
        <v>763</v>
      </c>
      <c r="AF115" s="68" t="s">
        <v>763</v>
      </c>
      <c r="AG115" s="68" t="s">
        <v>763</v>
      </c>
      <c r="AH115" s="68" t="s">
        <v>763</v>
      </c>
      <c r="AI115" s="68" t="s">
        <v>763</v>
      </c>
      <c r="AJ115" s="68" t="s">
        <v>763</v>
      </c>
      <c r="AK115" s="68" t="s">
        <v>763</v>
      </c>
      <c r="AL115" s="68" t="s">
        <v>763</v>
      </c>
      <c r="AM115" s="72" t="s">
        <v>763</v>
      </c>
      <c r="AN115" s="72" t="s">
        <v>763</v>
      </c>
      <c r="AO115" s="68" t="s">
        <v>763</v>
      </c>
      <c r="AP115" s="68" t="s">
        <v>763</v>
      </c>
      <c r="AQ115" s="68" t="s">
        <v>763</v>
      </c>
      <c r="AR115" s="68" t="s">
        <v>763</v>
      </c>
      <c r="AT115" s="68">
        <v>30.01</v>
      </c>
      <c r="AX115" s="72"/>
    </row>
    <row r="116" spans="1:50" x14ac:dyDescent="0.2">
      <c r="A116" t="s">
        <v>756</v>
      </c>
      <c r="B116" t="s">
        <v>282</v>
      </c>
      <c r="C116" s="68" t="s">
        <v>764</v>
      </c>
      <c r="E116" s="69">
        <v>43665</v>
      </c>
      <c r="F116" t="s">
        <v>881</v>
      </c>
      <c r="G116" t="s">
        <v>891</v>
      </c>
      <c r="H116" s="68">
        <v>0</v>
      </c>
      <c r="I116" s="68" t="s">
        <v>760</v>
      </c>
      <c r="J116" s="326">
        <v>0.39861111111111103</v>
      </c>
      <c r="K116" s="215">
        <v>3</v>
      </c>
      <c r="L116">
        <v>3</v>
      </c>
      <c r="M116" t="s">
        <v>872</v>
      </c>
      <c r="N116" t="s">
        <v>897</v>
      </c>
      <c r="O116" s="171" t="s">
        <v>761</v>
      </c>
      <c r="P116" s="68" t="s">
        <v>761</v>
      </c>
      <c r="Q116" s="68">
        <v>1.05</v>
      </c>
      <c r="R116" s="68">
        <v>1.05</v>
      </c>
      <c r="S116" s="68">
        <v>1.05</v>
      </c>
      <c r="T116" s="68">
        <v>1.05</v>
      </c>
      <c r="U116" s="70">
        <v>1</v>
      </c>
      <c r="V116" s="68">
        <v>0.75</v>
      </c>
      <c r="W116" s="68" t="s">
        <v>761</v>
      </c>
      <c r="X116" s="68">
        <v>24.2</v>
      </c>
      <c r="Y116" s="68">
        <v>4.9400000000000004</v>
      </c>
      <c r="Z116" s="72">
        <v>4.9400000000000004</v>
      </c>
      <c r="AA116" s="68">
        <v>70</v>
      </c>
      <c r="AB116" s="216">
        <v>27.7</v>
      </c>
      <c r="AC116" s="216">
        <v>43.3</v>
      </c>
      <c r="AD116" s="72">
        <v>0.36538461538461536</v>
      </c>
      <c r="AE116" s="72">
        <v>0.44569381384789986</v>
      </c>
      <c r="AF116" s="72">
        <v>0.69241276542903263</v>
      </c>
      <c r="AG116" s="72">
        <v>1.1381065792769325</v>
      </c>
      <c r="AH116" s="75">
        <v>22.635646089219559</v>
      </c>
      <c r="AI116" s="75">
        <v>23.773752668496492</v>
      </c>
      <c r="AJ116" s="72">
        <v>222.39698437885266</v>
      </c>
      <c r="AK116" s="72">
        <v>38.611008139776466</v>
      </c>
      <c r="AL116" s="72">
        <v>5.7599372586633582</v>
      </c>
      <c r="AM116" s="72">
        <v>61.246654228996022</v>
      </c>
      <c r="AN116" s="72">
        <v>62.384760808272958</v>
      </c>
      <c r="AO116" s="72">
        <v>7.0871287500000006</v>
      </c>
      <c r="AP116" s="72">
        <v>2.5837066666666657</v>
      </c>
      <c r="AQ116" s="70">
        <v>0.7328352148136118</v>
      </c>
      <c r="AR116" s="72">
        <v>9.6708354166666659</v>
      </c>
      <c r="AT116" s="68">
        <v>30.2</v>
      </c>
      <c r="AX116" s="72"/>
    </row>
    <row r="117" spans="1:50" x14ac:dyDescent="0.2">
      <c r="A117" t="s">
        <v>756</v>
      </c>
      <c r="B117" t="s">
        <v>282</v>
      </c>
      <c r="C117" s="68" t="s">
        <v>765</v>
      </c>
      <c r="E117" s="69">
        <v>43665</v>
      </c>
      <c r="F117" t="s">
        <v>881</v>
      </c>
      <c r="G117" t="s">
        <v>891</v>
      </c>
      <c r="H117" s="68">
        <v>0</v>
      </c>
      <c r="I117" s="68" t="s">
        <v>760</v>
      </c>
      <c r="J117" s="326">
        <v>0.39861111111111103</v>
      </c>
      <c r="K117" s="215">
        <v>3</v>
      </c>
      <c r="L117">
        <v>3</v>
      </c>
      <c r="M117" t="s">
        <v>872</v>
      </c>
      <c r="N117" t="s">
        <v>897</v>
      </c>
      <c r="O117" s="171" t="s">
        <v>761</v>
      </c>
      <c r="P117" s="68" t="s">
        <v>761</v>
      </c>
      <c r="Q117" s="68">
        <v>1.05</v>
      </c>
      <c r="R117" s="68">
        <v>1.05</v>
      </c>
      <c r="S117" s="68">
        <v>1.05</v>
      </c>
      <c r="T117" s="68">
        <v>1.05</v>
      </c>
      <c r="U117" s="70">
        <v>1</v>
      </c>
      <c r="V117" s="68">
        <v>1.5</v>
      </c>
      <c r="W117" s="68" t="s">
        <v>761</v>
      </c>
      <c r="X117" s="68">
        <v>24.2</v>
      </c>
      <c r="Y117" s="68">
        <v>5.03</v>
      </c>
      <c r="Z117" s="72" t="s">
        <v>761</v>
      </c>
      <c r="AA117" s="68" t="s">
        <v>761</v>
      </c>
      <c r="AB117" s="68" t="s">
        <v>763</v>
      </c>
      <c r="AC117" s="68" t="s">
        <v>763</v>
      </c>
      <c r="AD117" s="68" t="s">
        <v>763</v>
      </c>
      <c r="AE117" s="68" t="s">
        <v>763</v>
      </c>
      <c r="AF117" s="68" t="s">
        <v>763</v>
      </c>
      <c r="AG117" s="68" t="s">
        <v>763</v>
      </c>
      <c r="AH117" s="68" t="s">
        <v>763</v>
      </c>
      <c r="AI117" s="68" t="s">
        <v>763</v>
      </c>
      <c r="AJ117" s="68" t="s">
        <v>763</v>
      </c>
      <c r="AK117" s="68" t="s">
        <v>763</v>
      </c>
      <c r="AL117" s="68" t="s">
        <v>763</v>
      </c>
      <c r="AM117" s="72" t="s">
        <v>763</v>
      </c>
      <c r="AN117" s="72" t="s">
        <v>763</v>
      </c>
      <c r="AO117" s="68" t="s">
        <v>763</v>
      </c>
      <c r="AP117" s="68" t="s">
        <v>763</v>
      </c>
      <c r="AQ117" s="68" t="s">
        <v>763</v>
      </c>
      <c r="AR117" s="68" t="s">
        <v>763</v>
      </c>
      <c r="AT117" s="68" t="s">
        <v>761</v>
      </c>
      <c r="AU117" s="322">
        <v>66.8</v>
      </c>
      <c r="AV117" s="322">
        <v>2.1375999999999999</v>
      </c>
      <c r="AX117" s="72"/>
    </row>
    <row r="118" spans="1:50" x14ac:dyDescent="0.2">
      <c r="A118" t="s">
        <v>756</v>
      </c>
      <c r="B118" t="s">
        <v>284</v>
      </c>
      <c r="C118" s="68" t="s">
        <v>757</v>
      </c>
      <c r="E118" s="69">
        <v>43665</v>
      </c>
      <c r="F118" t="s">
        <v>881</v>
      </c>
      <c r="G118" t="s">
        <v>891</v>
      </c>
      <c r="H118" s="68">
        <v>0</v>
      </c>
      <c r="I118" s="68" t="s">
        <v>760</v>
      </c>
      <c r="J118" s="326">
        <v>0.39861111111111103</v>
      </c>
      <c r="K118" s="215">
        <v>3</v>
      </c>
      <c r="L118">
        <v>3</v>
      </c>
      <c r="M118" t="s">
        <v>872</v>
      </c>
      <c r="N118" t="s">
        <v>898</v>
      </c>
      <c r="O118" s="171" t="s">
        <v>761</v>
      </c>
      <c r="P118" s="68" t="s">
        <v>761</v>
      </c>
      <c r="Q118" s="68">
        <v>1</v>
      </c>
      <c r="R118" s="68">
        <v>1</v>
      </c>
      <c r="S118" s="68">
        <v>1</v>
      </c>
      <c r="T118" s="68">
        <v>1.3</v>
      </c>
      <c r="U118" s="70">
        <v>0.76923076923076916</v>
      </c>
      <c r="V118" s="68">
        <v>0.15</v>
      </c>
      <c r="W118" s="77">
        <v>0.33680555555555558</v>
      </c>
      <c r="X118" s="68">
        <v>25.8</v>
      </c>
      <c r="Y118" s="68">
        <v>3.68</v>
      </c>
      <c r="Z118" s="72" t="s">
        <v>761</v>
      </c>
      <c r="AA118" s="68">
        <v>45.2</v>
      </c>
      <c r="AB118" s="68" t="s">
        <v>763</v>
      </c>
      <c r="AC118" s="68" t="s">
        <v>763</v>
      </c>
      <c r="AD118" s="68" t="s">
        <v>763</v>
      </c>
      <c r="AE118" s="68" t="s">
        <v>763</v>
      </c>
      <c r="AF118" s="68" t="s">
        <v>763</v>
      </c>
      <c r="AG118" s="68" t="s">
        <v>763</v>
      </c>
      <c r="AH118" s="68" t="s">
        <v>763</v>
      </c>
      <c r="AI118" s="68" t="s">
        <v>763</v>
      </c>
      <c r="AJ118" s="68" t="s">
        <v>763</v>
      </c>
      <c r="AK118" s="68" t="s">
        <v>763</v>
      </c>
      <c r="AL118" s="68" t="s">
        <v>763</v>
      </c>
      <c r="AM118" s="72" t="s">
        <v>763</v>
      </c>
      <c r="AN118" s="72" t="s">
        <v>763</v>
      </c>
      <c r="AO118" s="68" t="s">
        <v>763</v>
      </c>
      <c r="AP118" s="68" t="s">
        <v>763</v>
      </c>
      <c r="AQ118" s="68" t="s">
        <v>763</v>
      </c>
      <c r="AR118" s="68" t="s">
        <v>763</v>
      </c>
      <c r="AS118" s="68" t="s">
        <v>899</v>
      </c>
      <c r="AT118" s="68" t="s">
        <v>761</v>
      </c>
      <c r="AX118" s="72"/>
    </row>
    <row r="119" spans="1:50" x14ac:dyDescent="0.2">
      <c r="A119" t="s">
        <v>756</v>
      </c>
      <c r="B119" t="s">
        <v>284</v>
      </c>
      <c r="C119" s="68" t="s">
        <v>764</v>
      </c>
      <c r="E119" s="69">
        <v>43665</v>
      </c>
      <c r="F119" t="s">
        <v>881</v>
      </c>
      <c r="G119" t="s">
        <v>891</v>
      </c>
      <c r="H119" s="68">
        <v>0</v>
      </c>
      <c r="I119" s="68" t="s">
        <v>760</v>
      </c>
      <c r="J119" s="326">
        <v>0.39861111111111103</v>
      </c>
      <c r="K119" s="215">
        <v>3</v>
      </c>
      <c r="L119">
        <v>3</v>
      </c>
      <c r="M119" t="s">
        <v>872</v>
      </c>
      <c r="N119" t="s">
        <v>898</v>
      </c>
      <c r="O119" s="171" t="s">
        <v>761</v>
      </c>
      <c r="P119" s="68" t="s">
        <v>761</v>
      </c>
      <c r="Q119" s="68">
        <v>1</v>
      </c>
      <c r="R119" s="68">
        <v>1</v>
      </c>
      <c r="S119" s="68">
        <v>1</v>
      </c>
      <c r="T119" s="68">
        <v>1.3</v>
      </c>
      <c r="U119" s="70">
        <v>0.76923076923076916</v>
      </c>
      <c r="V119" s="68">
        <v>0.5</v>
      </c>
      <c r="W119" s="68" t="s">
        <v>761</v>
      </c>
      <c r="X119" s="68">
        <v>25.9</v>
      </c>
      <c r="Y119" s="68">
        <v>3.76</v>
      </c>
      <c r="Z119" s="72">
        <v>3.1917509554182106</v>
      </c>
      <c r="AA119" s="68">
        <v>44.9</v>
      </c>
      <c r="AB119" s="216">
        <v>29</v>
      </c>
      <c r="AC119" s="216">
        <v>45.1</v>
      </c>
      <c r="AD119" s="72">
        <v>0.57567876519736083</v>
      </c>
      <c r="AE119" s="72">
        <v>0.5318884790011349</v>
      </c>
      <c r="AF119" s="72">
        <v>0.2047684092884639</v>
      </c>
      <c r="AG119" s="72">
        <v>0.73665688828959874</v>
      </c>
      <c r="AH119" s="75">
        <v>16.971222038212382</v>
      </c>
      <c r="AI119" s="75">
        <v>17.70787892650198</v>
      </c>
      <c r="AJ119" s="72">
        <v>182.83778733518648</v>
      </c>
      <c r="AK119" s="72">
        <v>34.546478635170267</v>
      </c>
      <c r="AL119" s="72">
        <v>5.2925158962235672</v>
      </c>
      <c r="AM119" s="72">
        <v>51.517700673382649</v>
      </c>
      <c r="AN119" s="72">
        <v>52.254357561672251</v>
      </c>
      <c r="AO119" s="72">
        <v>6.5643554166666656</v>
      </c>
      <c r="AP119" s="72">
        <v>0.16587999999999997</v>
      </c>
      <c r="AQ119" s="70">
        <v>0.97535301668806162</v>
      </c>
      <c r="AR119" s="72">
        <v>6.7302354166666651</v>
      </c>
      <c r="AS119" s="68" t="s">
        <v>899</v>
      </c>
      <c r="AT119" s="68" t="s">
        <v>761</v>
      </c>
      <c r="AX119" s="72"/>
    </row>
    <row r="120" spans="1:50" x14ac:dyDescent="0.2">
      <c r="A120" t="s">
        <v>756</v>
      </c>
      <c r="B120" t="s">
        <v>284</v>
      </c>
      <c r="C120" s="68" t="s">
        <v>765</v>
      </c>
      <c r="E120" s="69">
        <v>43665</v>
      </c>
      <c r="F120" t="s">
        <v>881</v>
      </c>
      <c r="G120" t="s">
        <v>891</v>
      </c>
      <c r="H120" s="68">
        <v>0</v>
      </c>
      <c r="I120" s="68" t="s">
        <v>760</v>
      </c>
      <c r="J120" s="326">
        <v>0.39861111111111103</v>
      </c>
      <c r="K120" s="215">
        <v>3</v>
      </c>
      <c r="L120">
        <v>3</v>
      </c>
      <c r="M120" t="s">
        <v>872</v>
      </c>
      <c r="N120" t="s">
        <v>898</v>
      </c>
      <c r="O120" s="171" t="s">
        <v>761</v>
      </c>
      <c r="P120" s="68" t="s">
        <v>761</v>
      </c>
      <c r="Q120" s="68">
        <v>1</v>
      </c>
      <c r="R120" s="68">
        <v>1</v>
      </c>
      <c r="S120" s="68">
        <v>1</v>
      </c>
      <c r="T120" s="68">
        <v>1.3</v>
      </c>
      <c r="U120" s="70">
        <v>0.76923076923076916</v>
      </c>
      <c r="V120" s="68">
        <v>1</v>
      </c>
      <c r="W120" s="68" t="s">
        <v>761</v>
      </c>
      <c r="X120" s="68">
        <v>25.4</v>
      </c>
      <c r="Y120" s="68">
        <v>3.71</v>
      </c>
      <c r="Z120" s="72" t="s">
        <v>761</v>
      </c>
      <c r="AA120" s="68">
        <v>44.6</v>
      </c>
      <c r="AB120" s="68" t="s">
        <v>763</v>
      </c>
      <c r="AC120" s="68" t="s">
        <v>763</v>
      </c>
      <c r="AD120" s="68" t="s">
        <v>763</v>
      </c>
      <c r="AE120" s="68" t="s">
        <v>763</v>
      </c>
      <c r="AF120" s="68" t="s">
        <v>763</v>
      </c>
      <c r="AG120" s="68" t="s">
        <v>763</v>
      </c>
      <c r="AH120" s="68" t="s">
        <v>763</v>
      </c>
      <c r="AI120" s="68" t="s">
        <v>763</v>
      </c>
      <c r="AJ120" s="68" t="s">
        <v>763</v>
      </c>
      <c r="AK120" s="68" t="s">
        <v>763</v>
      </c>
      <c r="AL120" s="68" t="s">
        <v>763</v>
      </c>
      <c r="AM120" s="72" t="s">
        <v>763</v>
      </c>
      <c r="AN120" s="72" t="s">
        <v>763</v>
      </c>
      <c r="AO120" s="68" t="s">
        <v>763</v>
      </c>
      <c r="AP120" s="68" t="s">
        <v>763</v>
      </c>
      <c r="AQ120" s="68" t="s">
        <v>763</v>
      </c>
      <c r="AR120" s="68" t="s">
        <v>763</v>
      </c>
      <c r="AS120" s="68" t="s">
        <v>899</v>
      </c>
      <c r="AT120" s="68" t="s">
        <v>761</v>
      </c>
      <c r="AX120" s="72"/>
    </row>
    <row r="121" spans="1:50" x14ac:dyDescent="0.2">
      <c r="A121" t="s">
        <v>756</v>
      </c>
      <c r="B121" t="s">
        <v>286</v>
      </c>
      <c r="C121" s="68" t="s">
        <v>757</v>
      </c>
      <c r="E121" s="69">
        <v>43665</v>
      </c>
      <c r="F121" t="s">
        <v>881</v>
      </c>
      <c r="G121" t="s">
        <v>891</v>
      </c>
      <c r="H121" s="68">
        <v>0</v>
      </c>
      <c r="I121" s="68" t="s">
        <v>760</v>
      </c>
      <c r="J121" s="326">
        <v>0.39861111111111103</v>
      </c>
      <c r="K121" s="215">
        <v>3</v>
      </c>
      <c r="L121">
        <v>3</v>
      </c>
      <c r="M121" t="s">
        <v>872</v>
      </c>
      <c r="N121" t="s">
        <v>893</v>
      </c>
      <c r="O121" s="171" t="s">
        <v>761</v>
      </c>
      <c r="P121" s="68" t="s">
        <v>761</v>
      </c>
      <c r="Q121" s="68">
        <v>1.1000000000000001</v>
      </c>
      <c r="R121" s="68">
        <v>1.1000000000000001</v>
      </c>
      <c r="S121" s="68">
        <v>1.1000000000000001</v>
      </c>
      <c r="T121" s="68">
        <v>1.2</v>
      </c>
      <c r="U121" s="70">
        <v>0.91666666666666674</v>
      </c>
      <c r="V121" s="68">
        <v>0.15</v>
      </c>
      <c r="W121" s="77">
        <v>0.34722222222222227</v>
      </c>
      <c r="X121" s="68">
        <v>26.1</v>
      </c>
      <c r="Y121" s="68">
        <v>3.17</v>
      </c>
      <c r="Z121" s="72" t="s">
        <v>761</v>
      </c>
      <c r="AA121" s="68">
        <v>39.9</v>
      </c>
      <c r="AB121" s="68" t="s">
        <v>763</v>
      </c>
      <c r="AC121" s="68" t="s">
        <v>763</v>
      </c>
      <c r="AD121" s="68" t="s">
        <v>763</v>
      </c>
      <c r="AE121" s="68" t="s">
        <v>763</v>
      </c>
      <c r="AF121" s="68" t="s">
        <v>763</v>
      </c>
      <c r="AG121" s="68" t="s">
        <v>763</v>
      </c>
      <c r="AH121" s="68" t="s">
        <v>763</v>
      </c>
      <c r="AI121" s="68" t="s">
        <v>763</v>
      </c>
      <c r="AJ121" s="68" t="s">
        <v>763</v>
      </c>
      <c r="AK121" s="68" t="s">
        <v>763</v>
      </c>
      <c r="AL121" s="68" t="s">
        <v>763</v>
      </c>
      <c r="AM121" s="72" t="s">
        <v>763</v>
      </c>
      <c r="AN121" s="72" t="s">
        <v>763</v>
      </c>
      <c r="AO121" s="68" t="s">
        <v>763</v>
      </c>
      <c r="AP121" s="68" t="s">
        <v>763</v>
      </c>
      <c r="AQ121" s="68" t="s">
        <v>763</v>
      </c>
      <c r="AR121" s="68" t="s">
        <v>763</v>
      </c>
      <c r="AT121" s="68" t="s">
        <v>761</v>
      </c>
      <c r="AX121" s="72"/>
    </row>
    <row r="122" spans="1:50" x14ac:dyDescent="0.2">
      <c r="A122" t="s">
        <v>756</v>
      </c>
      <c r="B122" t="s">
        <v>286</v>
      </c>
      <c r="C122" s="68" t="s">
        <v>764</v>
      </c>
      <c r="E122" s="69">
        <v>43665</v>
      </c>
      <c r="F122" t="s">
        <v>881</v>
      </c>
      <c r="G122" t="s">
        <v>891</v>
      </c>
      <c r="H122" s="68">
        <v>0</v>
      </c>
      <c r="I122" s="68" t="s">
        <v>760</v>
      </c>
      <c r="J122" s="326">
        <v>0.39861111111111103</v>
      </c>
      <c r="K122" s="215">
        <v>3</v>
      </c>
      <c r="L122">
        <v>3</v>
      </c>
      <c r="M122" t="s">
        <v>872</v>
      </c>
      <c r="N122" t="s">
        <v>893</v>
      </c>
      <c r="O122" s="171" t="s">
        <v>761</v>
      </c>
      <c r="P122" s="68" t="s">
        <v>761</v>
      </c>
      <c r="Q122" s="68">
        <v>1.1000000000000001</v>
      </c>
      <c r="R122" s="68">
        <v>1.1000000000000001</v>
      </c>
      <c r="S122" s="68">
        <v>1.1000000000000001</v>
      </c>
      <c r="T122" s="68">
        <v>1.2</v>
      </c>
      <c r="U122" s="70">
        <v>0.91666666666666674</v>
      </c>
      <c r="V122" s="68">
        <v>0.5</v>
      </c>
      <c r="W122" s="68" t="s">
        <v>761</v>
      </c>
      <c r="X122" s="68">
        <v>26.1</v>
      </c>
      <c r="Y122" s="68">
        <v>3.15</v>
      </c>
      <c r="Z122" s="72">
        <v>2.6670225005111918</v>
      </c>
      <c r="AA122" s="68">
        <v>39</v>
      </c>
      <c r="AB122" s="216">
        <v>29.5</v>
      </c>
      <c r="AC122" s="216">
        <v>46</v>
      </c>
      <c r="AD122" s="72">
        <v>0.9487102527795408</v>
      </c>
      <c r="AE122" s="72">
        <v>2.4281711123723038</v>
      </c>
      <c r="AF122" s="72">
        <v>0.41481435</v>
      </c>
      <c r="AG122" s="72">
        <v>2.8429854623723037</v>
      </c>
      <c r="AH122" s="75">
        <v>14.325384537627695</v>
      </c>
      <c r="AI122" s="75">
        <v>17.168369999999999</v>
      </c>
      <c r="AJ122" s="72">
        <v>63.4458480966425</v>
      </c>
      <c r="AK122" s="72">
        <v>9.0376801986334794</v>
      </c>
      <c r="AL122" s="72">
        <v>7.0201475049134485</v>
      </c>
      <c r="AM122" s="72">
        <v>23.363064736261173</v>
      </c>
      <c r="AN122" s="72">
        <v>26.206050198633477</v>
      </c>
      <c r="AO122" s="72">
        <v>3.3221554166666665</v>
      </c>
      <c r="AP122" s="72">
        <v>2.5000000000000001E-2</v>
      </c>
      <c r="AQ122" s="70">
        <v>0.99253097126129364</v>
      </c>
      <c r="AR122" s="72">
        <v>3.3471554166666664</v>
      </c>
      <c r="AT122" s="68" t="s">
        <v>761</v>
      </c>
      <c r="AX122" s="72"/>
    </row>
    <row r="123" spans="1:50" x14ac:dyDescent="0.2">
      <c r="A123" t="s">
        <v>756</v>
      </c>
      <c r="B123" t="s">
        <v>286</v>
      </c>
      <c r="C123" s="68" t="s">
        <v>765</v>
      </c>
      <c r="E123" s="69">
        <v>43665</v>
      </c>
      <c r="F123" t="s">
        <v>881</v>
      </c>
      <c r="G123" t="s">
        <v>891</v>
      </c>
      <c r="H123" s="68">
        <v>0</v>
      </c>
      <c r="I123" s="68" t="s">
        <v>760</v>
      </c>
      <c r="J123" s="326">
        <v>0.39861111111111103</v>
      </c>
      <c r="K123" s="215">
        <v>3</v>
      </c>
      <c r="L123">
        <v>3</v>
      </c>
      <c r="M123" t="s">
        <v>872</v>
      </c>
      <c r="N123" t="s">
        <v>893</v>
      </c>
      <c r="O123" s="171" t="s">
        <v>761</v>
      </c>
      <c r="P123" s="68" t="s">
        <v>761</v>
      </c>
      <c r="Q123" s="68">
        <v>1.1000000000000001</v>
      </c>
      <c r="R123" s="68">
        <v>1.1000000000000001</v>
      </c>
      <c r="S123" s="68">
        <v>1.1000000000000001</v>
      </c>
      <c r="T123" s="68">
        <v>1.2</v>
      </c>
      <c r="U123" s="70">
        <v>0.91666666666666674</v>
      </c>
      <c r="V123" s="68">
        <v>1</v>
      </c>
      <c r="W123" s="68" t="s">
        <v>761</v>
      </c>
      <c r="X123" s="68">
        <v>26.3</v>
      </c>
      <c r="Y123" s="68">
        <v>2.4300000000000002</v>
      </c>
      <c r="Z123" s="72" t="s">
        <v>761</v>
      </c>
      <c r="AA123" s="68">
        <v>30.4</v>
      </c>
      <c r="AB123" s="68" t="s">
        <v>763</v>
      </c>
      <c r="AC123" s="68" t="s">
        <v>763</v>
      </c>
      <c r="AD123" s="68" t="s">
        <v>763</v>
      </c>
      <c r="AE123" s="68" t="s">
        <v>763</v>
      </c>
      <c r="AF123" s="68" t="s">
        <v>763</v>
      </c>
      <c r="AG123" s="68" t="s">
        <v>763</v>
      </c>
      <c r="AH123" s="68" t="s">
        <v>763</v>
      </c>
      <c r="AI123" s="68" t="s">
        <v>763</v>
      </c>
      <c r="AJ123" s="68" t="s">
        <v>763</v>
      </c>
      <c r="AK123" s="68" t="s">
        <v>763</v>
      </c>
      <c r="AL123" s="68" t="s">
        <v>763</v>
      </c>
      <c r="AM123" s="72" t="s">
        <v>763</v>
      </c>
      <c r="AN123" s="72" t="s">
        <v>763</v>
      </c>
      <c r="AO123" s="68" t="s">
        <v>763</v>
      </c>
      <c r="AP123" s="68" t="s">
        <v>763</v>
      </c>
      <c r="AQ123" s="68" t="s">
        <v>763</v>
      </c>
      <c r="AR123" s="68" t="s">
        <v>763</v>
      </c>
      <c r="AT123" s="68" t="s">
        <v>761</v>
      </c>
      <c r="AX123" s="72"/>
    </row>
    <row r="124" spans="1:50" x14ac:dyDescent="0.2">
      <c r="A124" t="s">
        <v>756</v>
      </c>
      <c r="B124" t="s">
        <v>640</v>
      </c>
      <c r="C124" s="68" t="s">
        <v>757</v>
      </c>
      <c r="E124" s="69">
        <v>43665</v>
      </c>
      <c r="F124" t="s">
        <v>862</v>
      </c>
      <c r="G124" t="s">
        <v>900</v>
      </c>
      <c r="H124" s="68" t="s">
        <v>761</v>
      </c>
      <c r="I124" s="68" t="s">
        <v>761</v>
      </c>
      <c r="J124" s="326">
        <v>0.39861111111111103</v>
      </c>
      <c r="K124" s="68">
        <v>3</v>
      </c>
      <c r="L124">
        <v>3</v>
      </c>
      <c r="M124" t="s">
        <v>872</v>
      </c>
      <c r="N124" t="s">
        <v>761</v>
      </c>
      <c r="O124" s="171" t="s">
        <v>761</v>
      </c>
      <c r="P124" s="68" t="s">
        <v>761</v>
      </c>
      <c r="Q124" s="68" t="s">
        <v>761</v>
      </c>
      <c r="R124" s="68" t="s">
        <v>761</v>
      </c>
      <c r="S124" s="68" t="s">
        <v>761</v>
      </c>
      <c r="T124" s="68" t="s">
        <v>761</v>
      </c>
      <c r="U124" s="68" t="s">
        <v>761</v>
      </c>
      <c r="V124" s="68">
        <v>0.15</v>
      </c>
      <c r="W124" s="77">
        <v>0.26944444444444443</v>
      </c>
      <c r="X124" s="68" t="s">
        <v>761</v>
      </c>
      <c r="Y124" s="68" t="s">
        <v>761</v>
      </c>
      <c r="Z124" s="72" t="s">
        <v>761</v>
      </c>
      <c r="AA124" s="68" t="s">
        <v>761</v>
      </c>
      <c r="AB124" s="68" t="s">
        <v>763</v>
      </c>
      <c r="AC124" s="68" t="s">
        <v>763</v>
      </c>
      <c r="AD124" s="68" t="s">
        <v>763</v>
      </c>
      <c r="AE124" s="68" t="s">
        <v>763</v>
      </c>
      <c r="AF124" s="68" t="s">
        <v>763</v>
      </c>
      <c r="AG124" s="68" t="s">
        <v>763</v>
      </c>
      <c r="AH124" s="68" t="s">
        <v>763</v>
      </c>
      <c r="AI124" s="68" t="s">
        <v>763</v>
      </c>
      <c r="AJ124" s="68" t="s">
        <v>763</v>
      </c>
      <c r="AK124" s="68" t="s">
        <v>763</v>
      </c>
      <c r="AL124" s="68" t="s">
        <v>763</v>
      </c>
      <c r="AM124" s="72" t="s">
        <v>763</v>
      </c>
      <c r="AN124" s="72" t="s">
        <v>763</v>
      </c>
      <c r="AO124" s="68" t="s">
        <v>763</v>
      </c>
      <c r="AP124" s="68" t="s">
        <v>763</v>
      </c>
      <c r="AQ124" s="68" t="s">
        <v>763</v>
      </c>
      <c r="AR124" s="68" t="s">
        <v>763</v>
      </c>
      <c r="AT124" s="68" t="s">
        <v>761</v>
      </c>
      <c r="AX124" s="72"/>
    </row>
    <row r="125" spans="1:50" x14ac:dyDescent="0.2">
      <c r="A125" t="s">
        <v>756</v>
      </c>
      <c r="B125" t="s">
        <v>640</v>
      </c>
      <c r="C125" s="68" t="s">
        <v>764</v>
      </c>
      <c r="E125" s="69">
        <v>43665</v>
      </c>
      <c r="F125" t="s">
        <v>862</v>
      </c>
      <c r="G125" t="s">
        <v>900</v>
      </c>
      <c r="H125" s="68" t="s">
        <v>761</v>
      </c>
      <c r="I125" s="68" t="s">
        <v>761</v>
      </c>
      <c r="J125" s="326">
        <v>0.39861111111111103</v>
      </c>
      <c r="K125" s="68">
        <v>3</v>
      </c>
      <c r="L125">
        <v>3</v>
      </c>
      <c r="M125" t="s">
        <v>872</v>
      </c>
      <c r="N125" t="s">
        <v>761</v>
      </c>
      <c r="O125" s="171" t="s">
        <v>761</v>
      </c>
      <c r="P125" s="68" t="s">
        <v>761</v>
      </c>
      <c r="Q125" s="68" t="s">
        <v>761</v>
      </c>
      <c r="R125" s="68" t="s">
        <v>761</v>
      </c>
      <c r="S125" s="68" t="s">
        <v>761</v>
      </c>
      <c r="T125" s="68" t="s">
        <v>761</v>
      </c>
      <c r="U125" s="68" t="s">
        <v>761</v>
      </c>
      <c r="V125" s="68" t="s">
        <v>761</v>
      </c>
      <c r="W125" s="68" t="s">
        <v>761</v>
      </c>
      <c r="X125" s="68" t="s">
        <v>761</v>
      </c>
      <c r="Y125" s="68" t="s">
        <v>761</v>
      </c>
      <c r="Z125" s="72" t="s">
        <v>761</v>
      </c>
      <c r="AA125" s="68" t="s">
        <v>761</v>
      </c>
      <c r="AB125" s="216">
        <v>10</v>
      </c>
      <c r="AC125" s="216">
        <v>17.07</v>
      </c>
      <c r="AD125" s="72">
        <v>1.3217417403617209</v>
      </c>
      <c r="AE125" s="72">
        <v>11.19837759418059</v>
      </c>
      <c r="AF125" s="72">
        <v>26.87296416938111</v>
      </c>
      <c r="AG125" s="72">
        <v>38.071341763561698</v>
      </c>
      <c r="AH125" s="75">
        <v>32.567118132748142</v>
      </c>
      <c r="AI125" s="75">
        <v>70.63845989630984</v>
      </c>
      <c r="AJ125" s="72">
        <v>175.85178618620736</v>
      </c>
      <c r="AK125" s="72">
        <v>23.473163427596376</v>
      </c>
      <c r="AL125" s="72">
        <v>7.4916100136492929</v>
      </c>
      <c r="AM125" s="72">
        <v>56.040281560344518</v>
      </c>
      <c r="AN125" s="72">
        <v>94.111623323906215</v>
      </c>
      <c r="AO125" s="72">
        <v>6.0114220833333327</v>
      </c>
      <c r="AP125" s="72">
        <v>2.5000000000000001E-2</v>
      </c>
      <c r="AQ125" s="70">
        <v>0.99585847383518367</v>
      </c>
      <c r="AR125" s="72">
        <v>6.0364220833333331</v>
      </c>
      <c r="AT125" s="68" t="s">
        <v>761</v>
      </c>
      <c r="AX125" s="72"/>
    </row>
    <row r="126" spans="1:50" x14ac:dyDescent="0.2">
      <c r="A126" t="s">
        <v>756</v>
      </c>
      <c r="B126" t="s">
        <v>640</v>
      </c>
      <c r="C126" s="68" t="s">
        <v>765</v>
      </c>
      <c r="E126" s="69">
        <v>43665</v>
      </c>
      <c r="F126" t="s">
        <v>862</v>
      </c>
      <c r="G126" t="s">
        <v>900</v>
      </c>
      <c r="H126" s="68" t="s">
        <v>761</v>
      </c>
      <c r="I126" s="68" t="s">
        <v>761</v>
      </c>
      <c r="J126" s="326">
        <v>0.39861111111111103</v>
      </c>
      <c r="K126" s="68">
        <v>3</v>
      </c>
      <c r="L126">
        <v>3</v>
      </c>
      <c r="M126" t="s">
        <v>872</v>
      </c>
      <c r="N126" t="s">
        <v>761</v>
      </c>
      <c r="O126" s="171" t="s">
        <v>761</v>
      </c>
      <c r="P126" s="68" t="s">
        <v>761</v>
      </c>
      <c r="Q126" s="68" t="s">
        <v>761</v>
      </c>
      <c r="R126" s="68" t="s">
        <v>761</v>
      </c>
      <c r="S126" s="68" t="s">
        <v>761</v>
      </c>
      <c r="T126" s="68" t="s">
        <v>761</v>
      </c>
      <c r="U126" s="68" t="s">
        <v>761</v>
      </c>
      <c r="V126" s="68" t="s">
        <v>761</v>
      </c>
      <c r="W126" s="68" t="s">
        <v>761</v>
      </c>
      <c r="X126" s="68" t="s">
        <v>761</v>
      </c>
      <c r="Y126" s="68" t="s">
        <v>761</v>
      </c>
      <c r="Z126" s="72" t="s">
        <v>761</v>
      </c>
      <c r="AA126" s="68" t="s">
        <v>761</v>
      </c>
      <c r="AB126" s="68" t="s">
        <v>763</v>
      </c>
      <c r="AC126" s="68" t="s">
        <v>763</v>
      </c>
      <c r="AD126" s="68" t="s">
        <v>763</v>
      </c>
      <c r="AE126" s="68" t="s">
        <v>763</v>
      </c>
      <c r="AF126" s="68" t="s">
        <v>763</v>
      </c>
      <c r="AG126" s="68" t="s">
        <v>763</v>
      </c>
      <c r="AH126" s="68" t="s">
        <v>763</v>
      </c>
      <c r="AI126" s="68" t="s">
        <v>763</v>
      </c>
      <c r="AJ126" s="68" t="s">
        <v>763</v>
      </c>
      <c r="AK126" s="68" t="s">
        <v>763</v>
      </c>
      <c r="AL126" s="68" t="s">
        <v>763</v>
      </c>
      <c r="AM126" s="72" t="s">
        <v>763</v>
      </c>
      <c r="AN126" s="72" t="s">
        <v>763</v>
      </c>
      <c r="AO126" s="68" t="s">
        <v>763</v>
      </c>
      <c r="AP126" s="68" t="s">
        <v>763</v>
      </c>
      <c r="AQ126" s="68" t="s">
        <v>763</v>
      </c>
      <c r="AR126" s="68" t="s">
        <v>763</v>
      </c>
      <c r="AT126" s="68" t="s">
        <v>761</v>
      </c>
      <c r="AX126" s="72"/>
    </row>
    <row r="127" spans="1:50" x14ac:dyDescent="0.2">
      <c r="A127" t="s">
        <v>756</v>
      </c>
      <c r="B127" t="s">
        <v>394</v>
      </c>
      <c r="C127" s="68" t="s">
        <v>757</v>
      </c>
      <c r="E127" s="69">
        <v>43665</v>
      </c>
      <c r="F127" t="s">
        <v>881</v>
      </c>
      <c r="G127" t="s">
        <v>882</v>
      </c>
      <c r="H127" s="68">
        <v>1</v>
      </c>
      <c r="I127" s="68" t="s">
        <v>760</v>
      </c>
      <c r="J127" s="326">
        <v>0.375</v>
      </c>
      <c r="K127" s="68">
        <v>5</v>
      </c>
      <c r="L127">
        <v>3</v>
      </c>
      <c r="M127" t="s">
        <v>872</v>
      </c>
      <c r="N127" t="s">
        <v>889</v>
      </c>
      <c r="O127" s="171" t="s">
        <v>761</v>
      </c>
      <c r="P127" s="68" t="s">
        <v>761</v>
      </c>
      <c r="Q127" s="68">
        <v>1.64</v>
      </c>
      <c r="R127" s="68">
        <v>1.6</v>
      </c>
      <c r="S127" s="68">
        <v>1.62</v>
      </c>
      <c r="T127" s="68">
        <v>2.74</v>
      </c>
      <c r="U127" s="70">
        <v>0.5912408759124087</v>
      </c>
      <c r="V127" s="68">
        <v>0.15</v>
      </c>
      <c r="W127" s="77">
        <v>0.34027777777777773</v>
      </c>
      <c r="X127" s="68">
        <v>27</v>
      </c>
      <c r="Y127" s="68" t="s">
        <v>761</v>
      </c>
      <c r="Z127" s="72" t="s">
        <v>761</v>
      </c>
      <c r="AA127" s="68" t="s">
        <v>761</v>
      </c>
      <c r="AB127" s="216">
        <v>27.1</v>
      </c>
      <c r="AC127" s="216">
        <v>42.5</v>
      </c>
      <c r="AD127" s="68" t="s">
        <v>763</v>
      </c>
      <c r="AE127" s="68" t="s">
        <v>763</v>
      </c>
      <c r="AF127" s="68" t="s">
        <v>763</v>
      </c>
      <c r="AG127" s="68" t="s">
        <v>763</v>
      </c>
      <c r="AH127" s="68" t="s">
        <v>763</v>
      </c>
      <c r="AI127" s="68" t="s">
        <v>763</v>
      </c>
      <c r="AJ127" s="68" t="s">
        <v>763</v>
      </c>
      <c r="AK127" s="68" t="s">
        <v>763</v>
      </c>
      <c r="AL127" s="68" t="s">
        <v>763</v>
      </c>
      <c r="AM127" s="72" t="s">
        <v>763</v>
      </c>
      <c r="AN127" s="72" t="s">
        <v>763</v>
      </c>
      <c r="AO127" s="68" t="s">
        <v>763</v>
      </c>
      <c r="AP127" s="68" t="s">
        <v>763</v>
      </c>
      <c r="AQ127" s="68" t="s">
        <v>763</v>
      </c>
      <c r="AR127" s="68" t="s">
        <v>763</v>
      </c>
      <c r="AS127" s="68" t="s">
        <v>901</v>
      </c>
      <c r="AT127" s="68" t="s">
        <v>761</v>
      </c>
      <c r="AX127" s="72"/>
    </row>
    <row r="128" spans="1:50" x14ac:dyDescent="0.2">
      <c r="A128" t="s">
        <v>756</v>
      </c>
      <c r="B128" t="s">
        <v>394</v>
      </c>
      <c r="C128" s="68" t="s">
        <v>764</v>
      </c>
      <c r="E128" s="69">
        <v>43665</v>
      </c>
      <c r="F128" t="s">
        <v>881</v>
      </c>
      <c r="G128" t="s">
        <v>882</v>
      </c>
      <c r="H128" s="68">
        <v>1</v>
      </c>
      <c r="I128" s="68" t="s">
        <v>760</v>
      </c>
      <c r="J128" s="326">
        <v>0.375</v>
      </c>
      <c r="K128" s="68">
        <v>5</v>
      </c>
      <c r="L128">
        <v>3</v>
      </c>
      <c r="M128" t="s">
        <v>872</v>
      </c>
      <c r="N128" t="s">
        <v>889</v>
      </c>
      <c r="O128" s="171" t="s">
        <v>761</v>
      </c>
      <c r="P128" s="68" t="s">
        <v>761</v>
      </c>
      <c r="Q128" s="68">
        <v>1.64</v>
      </c>
      <c r="R128" s="68">
        <v>1.6</v>
      </c>
      <c r="S128" s="68">
        <v>1.62</v>
      </c>
      <c r="T128" s="68">
        <v>2.74</v>
      </c>
      <c r="U128" s="70">
        <v>0.5912408759124087</v>
      </c>
      <c r="V128" s="68">
        <v>1.37</v>
      </c>
      <c r="W128" s="77">
        <v>0.3430555555555555</v>
      </c>
      <c r="X128" s="68">
        <v>27</v>
      </c>
      <c r="Y128" s="68" t="s">
        <v>761</v>
      </c>
      <c r="Z128" s="72" t="s">
        <v>761</v>
      </c>
      <c r="AA128" s="68" t="s">
        <v>761</v>
      </c>
      <c r="AB128" s="216">
        <v>27.1</v>
      </c>
      <c r="AC128" s="216">
        <v>42.4</v>
      </c>
      <c r="AD128" s="72">
        <v>1.2151613153382408</v>
      </c>
      <c r="AE128" s="72">
        <v>3.6348964245175925</v>
      </c>
      <c r="AF128" s="72">
        <v>0.2174344964609462</v>
      </c>
      <c r="AG128" s="72">
        <v>3.8523309209785386</v>
      </c>
      <c r="AH128" s="75">
        <v>27.416275361424628</v>
      </c>
      <c r="AI128" s="75">
        <v>31.268606282403166</v>
      </c>
      <c r="AJ128" s="72">
        <v>64.889513886493233</v>
      </c>
      <c r="AK128" s="72">
        <v>11.372593996967783</v>
      </c>
      <c r="AL128" s="72">
        <v>5.7057795173022434</v>
      </c>
      <c r="AM128" s="72">
        <v>38.788869358392411</v>
      </c>
      <c r="AN128" s="72">
        <v>42.641200279370949</v>
      </c>
      <c r="AO128" s="72">
        <v>2.6083687499999995</v>
      </c>
      <c r="AP128" s="72">
        <v>3.5186666666666658E-2</v>
      </c>
      <c r="AQ128" s="70">
        <v>0.98668964287836469</v>
      </c>
      <c r="AR128" s="72">
        <v>2.6435554166666662</v>
      </c>
      <c r="AS128" s="68" t="s">
        <v>901</v>
      </c>
      <c r="AT128" s="68" t="s">
        <v>761</v>
      </c>
      <c r="AX128" s="72"/>
    </row>
    <row r="129" spans="1:50" x14ac:dyDescent="0.2">
      <c r="A129" t="s">
        <v>756</v>
      </c>
      <c r="B129" t="s">
        <v>394</v>
      </c>
      <c r="C129" s="68" t="s">
        <v>765</v>
      </c>
      <c r="E129" s="69">
        <v>43665</v>
      </c>
      <c r="F129" t="s">
        <v>881</v>
      </c>
      <c r="G129" t="s">
        <v>882</v>
      </c>
      <c r="H129" s="68">
        <v>1</v>
      </c>
      <c r="I129" s="68" t="s">
        <v>760</v>
      </c>
      <c r="J129" s="326">
        <v>0.375</v>
      </c>
      <c r="K129" s="68">
        <v>5</v>
      </c>
      <c r="L129">
        <v>3</v>
      </c>
      <c r="M129" t="s">
        <v>872</v>
      </c>
      <c r="N129" t="s">
        <v>889</v>
      </c>
      <c r="O129" s="171" t="s">
        <v>761</v>
      </c>
      <c r="P129" s="68" t="s">
        <v>761</v>
      </c>
      <c r="Q129" s="68">
        <v>1.64</v>
      </c>
      <c r="R129" s="68">
        <v>1.6</v>
      </c>
      <c r="S129" s="68">
        <v>1.62</v>
      </c>
      <c r="T129" s="68">
        <v>2.74</v>
      </c>
      <c r="U129" s="70">
        <v>0.5912408759124087</v>
      </c>
      <c r="V129" s="68">
        <v>2.2400000000000002</v>
      </c>
      <c r="W129" s="77">
        <v>0.34583333333333338</v>
      </c>
      <c r="X129" s="68">
        <v>27</v>
      </c>
      <c r="Y129" s="68" t="s">
        <v>761</v>
      </c>
      <c r="Z129" s="72" t="s">
        <v>761</v>
      </c>
      <c r="AA129" s="68" t="s">
        <v>761</v>
      </c>
      <c r="AB129" s="216">
        <v>27.4</v>
      </c>
      <c r="AC129" s="216">
        <v>42.9</v>
      </c>
      <c r="AD129" s="68" t="s">
        <v>763</v>
      </c>
      <c r="AE129" s="68" t="s">
        <v>763</v>
      </c>
      <c r="AF129" s="68" t="s">
        <v>763</v>
      </c>
      <c r="AG129" s="68" t="s">
        <v>763</v>
      </c>
      <c r="AH129" s="68" t="s">
        <v>763</v>
      </c>
      <c r="AI129" s="68" t="s">
        <v>763</v>
      </c>
      <c r="AJ129" s="68" t="s">
        <v>763</v>
      </c>
      <c r="AK129" s="68" t="s">
        <v>763</v>
      </c>
      <c r="AL129" s="68" t="s">
        <v>763</v>
      </c>
      <c r="AM129" s="72" t="s">
        <v>763</v>
      </c>
      <c r="AN129" s="72" t="s">
        <v>763</v>
      </c>
      <c r="AO129" s="68" t="s">
        <v>763</v>
      </c>
      <c r="AP129" s="68" t="s">
        <v>763</v>
      </c>
      <c r="AQ129" s="68" t="s">
        <v>763</v>
      </c>
      <c r="AR129" s="68" t="s">
        <v>763</v>
      </c>
      <c r="AS129" s="68" t="s">
        <v>901</v>
      </c>
      <c r="AT129" s="68" t="s">
        <v>761</v>
      </c>
      <c r="AX129" s="72"/>
    </row>
    <row r="130" spans="1:50" x14ac:dyDescent="0.2">
      <c r="A130" t="s">
        <v>756</v>
      </c>
      <c r="B130" t="s">
        <v>395</v>
      </c>
      <c r="C130" s="68" t="s">
        <v>757</v>
      </c>
      <c r="E130" s="69">
        <v>43665</v>
      </c>
      <c r="F130" t="s">
        <v>881</v>
      </c>
      <c r="G130" t="s">
        <v>882</v>
      </c>
      <c r="H130" s="68">
        <v>1</v>
      </c>
      <c r="I130" s="68" t="s">
        <v>760</v>
      </c>
      <c r="J130" s="326">
        <v>0.375</v>
      </c>
      <c r="K130" s="68">
        <v>5</v>
      </c>
      <c r="L130">
        <v>3</v>
      </c>
      <c r="M130" t="s">
        <v>872</v>
      </c>
      <c r="N130" t="s">
        <v>761</v>
      </c>
      <c r="O130" s="171" t="s">
        <v>761</v>
      </c>
      <c r="P130" s="68" t="s">
        <v>761</v>
      </c>
      <c r="Q130" s="68">
        <v>1.34</v>
      </c>
      <c r="R130" s="68">
        <v>1.34</v>
      </c>
      <c r="S130" s="68">
        <v>1.34</v>
      </c>
      <c r="T130" s="68">
        <v>1.34</v>
      </c>
      <c r="U130" s="70">
        <v>1</v>
      </c>
      <c r="V130" s="68">
        <v>0.15</v>
      </c>
      <c r="W130" s="77">
        <v>0.3263888888888889</v>
      </c>
      <c r="X130" s="68">
        <v>27</v>
      </c>
      <c r="Y130" s="68" t="s">
        <v>761</v>
      </c>
      <c r="Z130" s="72" t="s">
        <v>761</v>
      </c>
      <c r="AA130" s="68" t="s">
        <v>761</v>
      </c>
      <c r="AB130" s="216">
        <v>27.2</v>
      </c>
      <c r="AC130" s="216">
        <v>42.6</v>
      </c>
      <c r="AD130" s="68" t="s">
        <v>763</v>
      </c>
      <c r="AE130" s="68" t="s">
        <v>763</v>
      </c>
      <c r="AF130" s="68" t="s">
        <v>763</v>
      </c>
      <c r="AG130" s="68" t="s">
        <v>763</v>
      </c>
      <c r="AH130" s="68" t="s">
        <v>763</v>
      </c>
      <c r="AI130" s="68" t="s">
        <v>763</v>
      </c>
      <c r="AJ130" s="68" t="s">
        <v>763</v>
      </c>
      <c r="AK130" s="68" t="s">
        <v>763</v>
      </c>
      <c r="AL130" s="68" t="s">
        <v>763</v>
      </c>
      <c r="AM130" s="72" t="s">
        <v>763</v>
      </c>
      <c r="AN130" s="72" t="s">
        <v>763</v>
      </c>
      <c r="AO130" s="68" t="s">
        <v>763</v>
      </c>
      <c r="AP130" s="68" t="s">
        <v>763</v>
      </c>
      <c r="AQ130" s="68" t="s">
        <v>763</v>
      </c>
      <c r="AR130" s="68" t="s">
        <v>763</v>
      </c>
      <c r="AS130" s="68" t="s">
        <v>901</v>
      </c>
      <c r="AT130" s="68" t="s">
        <v>761</v>
      </c>
      <c r="AX130" s="72"/>
    </row>
    <row r="131" spans="1:50" x14ac:dyDescent="0.2">
      <c r="A131" t="s">
        <v>756</v>
      </c>
      <c r="B131" t="s">
        <v>395</v>
      </c>
      <c r="C131" s="68" t="s">
        <v>764</v>
      </c>
      <c r="E131" s="69">
        <v>43665</v>
      </c>
      <c r="F131" t="s">
        <v>881</v>
      </c>
      <c r="G131" t="s">
        <v>882</v>
      </c>
      <c r="H131" s="68">
        <v>1</v>
      </c>
      <c r="I131" s="68" t="s">
        <v>760</v>
      </c>
      <c r="J131" s="326">
        <v>0.375</v>
      </c>
      <c r="K131" s="68">
        <v>5</v>
      </c>
      <c r="L131">
        <v>3</v>
      </c>
      <c r="M131" t="s">
        <v>872</v>
      </c>
      <c r="N131" t="s">
        <v>761</v>
      </c>
      <c r="O131" s="171" t="s">
        <v>761</v>
      </c>
      <c r="P131" s="68" t="s">
        <v>761</v>
      </c>
      <c r="Q131" s="68">
        <v>1.34</v>
      </c>
      <c r="R131" s="68">
        <v>1.34</v>
      </c>
      <c r="S131" s="68">
        <v>1.34</v>
      </c>
      <c r="T131" s="68">
        <v>1.34</v>
      </c>
      <c r="U131" s="70">
        <v>1</v>
      </c>
      <c r="V131" s="68">
        <v>0.67</v>
      </c>
      <c r="W131" s="77">
        <v>0.32708333333333334</v>
      </c>
      <c r="X131" s="68">
        <v>27</v>
      </c>
      <c r="Y131" s="68" t="s">
        <v>761</v>
      </c>
      <c r="Z131" s="72" t="s">
        <v>761</v>
      </c>
      <c r="AA131" s="68" t="s">
        <v>761</v>
      </c>
      <c r="AB131" s="216">
        <v>27.7</v>
      </c>
      <c r="AC131" s="216">
        <v>43.2</v>
      </c>
      <c r="AD131" s="72">
        <v>0.9487102527795408</v>
      </c>
      <c r="AE131" s="72">
        <v>4.108967082860385</v>
      </c>
      <c r="AF131" s="72">
        <v>0.34303986092139571</v>
      </c>
      <c r="AG131" s="72">
        <v>4.4520069437817806</v>
      </c>
      <c r="AH131" s="75">
        <v>24.775199521604002</v>
      </c>
      <c r="AI131" s="75">
        <v>29.227206465385784</v>
      </c>
      <c r="AJ131" s="72">
        <v>71.629415226418573</v>
      </c>
      <c r="AK131" s="72">
        <v>11.251264758024314</v>
      </c>
      <c r="AL131" s="72">
        <v>6.3663434082228871</v>
      </c>
      <c r="AM131" s="72">
        <v>36.026464279628314</v>
      </c>
      <c r="AN131" s="72">
        <v>40.478471223410097</v>
      </c>
      <c r="AO131" s="72">
        <v>3.4679287499999991</v>
      </c>
      <c r="AP131" s="72">
        <v>2.5000000000000001E-2</v>
      </c>
      <c r="AQ131" s="70">
        <v>0.9928426825196478</v>
      </c>
      <c r="AR131" s="72">
        <v>3.492928749999999</v>
      </c>
      <c r="AS131" s="68" t="s">
        <v>901</v>
      </c>
      <c r="AT131" s="68" t="s">
        <v>761</v>
      </c>
      <c r="AX131" s="72"/>
    </row>
    <row r="132" spans="1:50" x14ac:dyDescent="0.2">
      <c r="A132" t="s">
        <v>756</v>
      </c>
      <c r="B132" t="s">
        <v>395</v>
      </c>
      <c r="C132" s="68" t="s">
        <v>765</v>
      </c>
      <c r="E132" s="69">
        <v>43665</v>
      </c>
      <c r="F132" t="s">
        <v>881</v>
      </c>
      <c r="G132" t="s">
        <v>882</v>
      </c>
      <c r="H132" s="68">
        <v>1</v>
      </c>
      <c r="I132" s="68" t="s">
        <v>760</v>
      </c>
      <c r="J132" s="326">
        <v>0.375</v>
      </c>
      <c r="K132" s="68">
        <v>5</v>
      </c>
      <c r="L132">
        <v>3</v>
      </c>
      <c r="M132" t="s">
        <v>872</v>
      </c>
      <c r="N132" t="s">
        <v>761</v>
      </c>
      <c r="O132" s="171" t="s">
        <v>761</v>
      </c>
      <c r="P132" s="68" t="s">
        <v>761</v>
      </c>
      <c r="Q132" s="68">
        <v>1.34</v>
      </c>
      <c r="R132" s="68">
        <v>1.34</v>
      </c>
      <c r="S132" s="68">
        <v>1.34</v>
      </c>
      <c r="T132" s="68">
        <v>1.34</v>
      </c>
      <c r="U132" s="70">
        <v>1</v>
      </c>
      <c r="V132" s="68">
        <v>0.84</v>
      </c>
      <c r="W132" s="77">
        <v>0.33055555555555555</v>
      </c>
      <c r="X132" s="68">
        <v>27</v>
      </c>
      <c r="Y132" s="68" t="s">
        <v>761</v>
      </c>
      <c r="Z132" s="72" t="s">
        <v>761</v>
      </c>
      <c r="AA132" s="68" t="s">
        <v>761</v>
      </c>
      <c r="AB132" s="216">
        <v>27.7</v>
      </c>
      <c r="AC132" s="216">
        <v>43.3</v>
      </c>
      <c r="AD132" s="68" t="s">
        <v>763</v>
      </c>
      <c r="AE132" s="68" t="s">
        <v>763</v>
      </c>
      <c r="AF132" s="68" t="s">
        <v>763</v>
      </c>
      <c r="AG132" s="68" t="s">
        <v>763</v>
      </c>
      <c r="AH132" s="68" t="s">
        <v>763</v>
      </c>
      <c r="AI132" s="68" t="s">
        <v>763</v>
      </c>
      <c r="AJ132" s="68" t="s">
        <v>763</v>
      </c>
      <c r="AK132" s="68" t="s">
        <v>763</v>
      </c>
      <c r="AL132" s="68" t="s">
        <v>763</v>
      </c>
      <c r="AM132" s="72" t="s">
        <v>763</v>
      </c>
      <c r="AN132" s="72" t="s">
        <v>763</v>
      </c>
      <c r="AO132" s="68" t="s">
        <v>763</v>
      </c>
      <c r="AP132" s="68" t="s">
        <v>763</v>
      </c>
      <c r="AQ132" s="68" t="s">
        <v>763</v>
      </c>
      <c r="AR132" s="68" t="s">
        <v>763</v>
      </c>
      <c r="AS132" s="68" t="s">
        <v>901</v>
      </c>
      <c r="AT132" s="68" t="s">
        <v>761</v>
      </c>
      <c r="AU132" s="322">
        <v>104.4</v>
      </c>
      <c r="AV132" s="322">
        <v>3.3408000000000002</v>
      </c>
      <c r="AX132" s="72"/>
    </row>
    <row r="133" spans="1:50" x14ac:dyDescent="0.2">
      <c r="A133" t="s">
        <v>756</v>
      </c>
      <c r="B133" t="s">
        <v>397</v>
      </c>
      <c r="C133" s="68" t="s">
        <v>757</v>
      </c>
      <c r="E133" s="69">
        <v>43665</v>
      </c>
      <c r="F133" t="s">
        <v>881</v>
      </c>
      <c r="G133" t="s">
        <v>882</v>
      </c>
      <c r="H133" s="68">
        <v>1</v>
      </c>
      <c r="I133" s="68" t="s">
        <v>760</v>
      </c>
      <c r="J133" s="326">
        <v>0.375</v>
      </c>
      <c r="K133" s="68">
        <v>5</v>
      </c>
      <c r="L133">
        <v>3</v>
      </c>
      <c r="M133" t="s">
        <v>872</v>
      </c>
      <c r="N133" t="s">
        <v>889</v>
      </c>
      <c r="O133" s="171" t="s">
        <v>761</v>
      </c>
      <c r="P133" s="68" t="s">
        <v>761</v>
      </c>
      <c r="Q133" s="68">
        <v>1</v>
      </c>
      <c r="R133" s="68">
        <v>1</v>
      </c>
      <c r="S133" s="68">
        <v>1</v>
      </c>
      <c r="T133" s="68">
        <v>2.06</v>
      </c>
      <c r="U133" s="70">
        <v>0.4854368932038835</v>
      </c>
      <c r="V133" s="68">
        <v>0.15</v>
      </c>
      <c r="W133" s="77">
        <v>0.31666666666666665</v>
      </c>
      <c r="X133" s="68">
        <v>27</v>
      </c>
      <c r="Y133" s="68" t="s">
        <v>761</v>
      </c>
      <c r="Z133" s="72" t="s">
        <v>761</v>
      </c>
      <c r="AA133" s="68" t="s">
        <v>761</v>
      </c>
      <c r="AB133" s="216">
        <v>27.8</v>
      </c>
      <c r="AC133" s="216">
        <v>43.5</v>
      </c>
      <c r="AD133" s="68" t="s">
        <v>763</v>
      </c>
      <c r="AE133" s="68" t="s">
        <v>763</v>
      </c>
      <c r="AF133" s="68" t="s">
        <v>763</v>
      </c>
      <c r="AG133" s="68" t="s">
        <v>763</v>
      </c>
      <c r="AH133" s="68" t="s">
        <v>763</v>
      </c>
      <c r="AI133" s="68" t="s">
        <v>763</v>
      </c>
      <c r="AJ133" s="68" t="s">
        <v>763</v>
      </c>
      <c r="AK133" s="68" t="s">
        <v>763</v>
      </c>
      <c r="AL133" s="68" t="s">
        <v>763</v>
      </c>
      <c r="AM133" s="72" t="s">
        <v>763</v>
      </c>
      <c r="AN133" s="72" t="s">
        <v>763</v>
      </c>
      <c r="AO133" s="68" t="s">
        <v>763</v>
      </c>
      <c r="AP133" s="68" t="s">
        <v>763</v>
      </c>
      <c r="AQ133" s="68" t="s">
        <v>763</v>
      </c>
      <c r="AR133" s="68" t="s">
        <v>763</v>
      </c>
      <c r="AS133" s="68" t="s">
        <v>901</v>
      </c>
      <c r="AT133" s="68" t="s">
        <v>761</v>
      </c>
      <c r="AX133" s="72"/>
    </row>
    <row r="134" spans="1:50" x14ac:dyDescent="0.2">
      <c r="A134" t="s">
        <v>756</v>
      </c>
      <c r="B134" t="s">
        <v>397</v>
      </c>
      <c r="C134" s="68" t="s">
        <v>764</v>
      </c>
      <c r="E134" s="69">
        <v>43665</v>
      </c>
      <c r="F134" t="s">
        <v>881</v>
      </c>
      <c r="G134" t="s">
        <v>882</v>
      </c>
      <c r="H134" s="68">
        <v>1</v>
      </c>
      <c r="I134" s="68" t="s">
        <v>760</v>
      </c>
      <c r="J134" s="326">
        <v>0.375</v>
      </c>
      <c r="K134" s="68">
        <v>5</v>
      </c>
      <c r="L134">
        <v>3</v>
      </c>
      <c r="M134" t="s">
        <v>872</v>
      </c>
      <c r="N134" t="s">
        <v>889</v>
      </c>
      <c r="O134" s="171" t="s">
        <v>761</v>
      </c>
      <c r="P134" s="68" t="s">
        <v>761</v>
      </c>
      <c r="Q134" s="68">
        <v>1</v>
      </c>
      <c r="R134" s="68">
        <v>1</v>
      </c>
      <c r="S134" s="68">
        <v>1</v>
      </c>
      <c r="T134" s="68">
        <v>2.06</v>
      </c>
      <c r="U134" s="70">
        <v>0.4854368932038835</v>
      </c>
      <c r="V134" s="68" t="s">
        <v>761</v>
      </c>
      <c r="W134" s="68" t="s">
        <v>761</v>
      </c>
      <c r="X134" s="68" t="s">
        <v>761</v>
      </c>
      <c r="Y134" s="68" t="s">
        <v>761</v>
      </c>
      <c r="Z134" s="72" t="s">
        <v>761</v>
      </c>
      <c r="AA134" s="68" t="s">
        <v>761</v>
      </c>
      <c r="AB134" s="216">
        <v>27.8</v>
      </c>
      <c r="AC134" s="216">
        <v>43.5</v>
      </c>
      <c r="AD134" s="72">
        <v>0.78883961524432078</v>
      </c>
      <c r="AE134" s="72">
        <v>2.7729497729852439</v>
      </c>
      <c r="AF134" s="72">
        <v>0.29132000496709298</v>
      </c>
      <c r="AG134" s="72">
        <v>3.0642697779523367</v>
      </c>
      <c r="AH134" s="75">
        <v>22.371765598686878</v>
      </c>
      <c r="AI134" s="75">
        <v>25.436035376639214</v>
      </c>
      <c r="AJ134" s="72">
        <v>81.890160549886971</v>
      </c>
      <c r="AK134" s="72">
        <v>13.010538722704608</v>
      </c>
      <c r="AL134" s="72">
        <v>6.2941406420766404</v>
      </c>
      <c r="AM134" s="72">
        <v>35.382304321391487</v>
      </c>
      <c r="AN134" s="72">
        <v>38.44657409934382</v>
      </c>
      <c r="AO134" s="72">
        <v>5.3428754166666659</v>
      </c>
      <c r="AP134" s="72">
        <v>2.5000000000000001E-2</v>
      </c>
      <c r="AQ134" s="70">
        <v>0.99534266389223969</v>
      </c>
      <c r="AR134" s="72">
        <v>5.3678754166666662</v>
      </c>
      <c r="AS134" s="68" t="s">
        <v>901</v>
      </c>
      <c r="AT134" s="68" t="s">
        <v>761</v>
      </c>
      <c r="AX134" s="72"/>
    </row>
    <row r="135" spans="1:50" x14ac:dyDescent="0.2">
      <c r="A135" t="s">
        <v>756</v>
      </c>
      <c r="B135" t="s">
        <v>397</v>
      </c>
      <c r="C135" s="68" t="s">
        <v>765</v>
      </c>
      <c r="E135" s="69">
        <v>43665</v>
      </c>
      <c r="F135" t="s">
        <v>881</v>
      </c>
      <c r="G135" t="s">
        <v>882</v>
      </c>
      <c r="H135" s="68">
        <v>1</v>
      </c>
      <c r="I135" s="68" t="s">
        <v>760</v>
      </c>
      <c r="J135" s="326">
        <v>0.375</v>
      </c>
      <c r="K135" s="68">
        <v>5</v>
      </c>
      <c r="L135">
        <v>3</v>
      </c>
      <c r="M135" t="s">
        <v>872</v>
      </c>
      <c r="N135" t="s">
        <v>889</v>
      </c>
      <c r="O135" s="171" t="s">
        <v>761</v>
      </c>
      <c r="P135" s="68" t="s">
        <v>761</v>
      </c>
      <c r="Q135" s="68">
        <v>1</v>
      </c>
      <c r="R135" s="68">
        <v>1</v>
      </c>
      <c r="S135" s="68">
        <v>1</v>
      </c>
      <c r="T135" s="68">
        <v>2.06</v>
      </c>
      <c r="U135" s="70">
        <v>0.4854368932038835</v>
      </c>
      <c r="V135" s="68" t="s">
        <v>761</v>
      </c>
      <c r="W135" s="68" t="s">
        <v>761</v>
      </c>
      <c r="X135" s="68" t="s">
        <v>761</v>
      </c>
      <c r="Y135" s="68" t="s">
        <v>761</v>
      </c>
      <c r="Z135" s="72" t="s">
        <v>761</v>
      </c>
      <c r="AA135" s="68" t="s">
        <v>761</v>
      </c>
      <c r="AB135" s="216">
        <v>28</v>
      </c>
      <c r="AC135" s="216">
        <v>43.8</v>
      </c>
      <c r="AD135" s="68" t="s">
        <v>763</v>
      </c>
      <c r="AE135" s="68" t="s">
        <v>763</v>
      </c>
      <c r="AF135" s="68" t="s">
        <v>763</v>
      </c>
      <c r="AG135" s="68" t="s">
        <v>763</v>
      </c>
      <c r="AH135" s="68" t="s">
        <v>763</v>
      </c>
      <c r="AI135" s="68" t="s">
        <v>763</v>
      </c>
      <c r="AJ135" s="68" t="s">
        <v>763</v>
      </c>
      <c r="AK135" s="68" t="s">
        <v>763</v>
      </c>
      <c r="AL135" s="68" t="s">
        <v>763</v>
      </c>
      <c r="AM135" s="72" t="s">
        <v>763</v>
      </c>
      <c r="AN135" s="72" t="s">
        <v>763</v>
      </c>
      <c r="AO135" s="68" t="s">
        <v>763</v>
      </c>
      <c r="AP135" s="68" t="s">
        <v>763</v>
      </c>
      <c r="AQ135" s="68" t="s">
        <v>763</v>
      </c>
      <c r="AR135" s="68" t="s">
        <v>763</v>
      </c>
      <c r="AS135" s="68" t="s">
        <v>901</v>
      </c>
      <c r="AT135" s="68" t="s">
        <v>761</v>
      </c>
      <c r="AU135" s="322">
        <v>118.6</v>
      </c>
      <c r="AV135" s="322">
        <v>3.7951999999999999</v>
      </c>
      <c r="AX135" s="72"/>
    </row>
    <row r="136" spans="1:50" x14ac:dyDescent="0.2">
      <c r="A136" t="s">
        <v>756</v>
      </c>
      <c r="B136" t="s">
        <v>399</v>
      </c>
      <c r="C136" s="68" t="s">
        <v>757</v>
      </c>
      <c r="E136" s="69">
        <v>43665</v>
      </c>
      <c r="F136" t="s">
        <v>881</v>
      </c>
      <c r="G136" t="s">
        <v>882</v>
      </c>
      <c r="H136" s="68">
        <v>1</v>
      </c>
      <c r="I136" s="68" t="s">
        <v>760</v>
      </c>
      <c r="J136" s="326">
        <v>0.375</v>
      </c>
      <c r="K136" s="68">
        <v>5</v>
      </c>
      <c r="L136">
        <v>3</v>
      </c>
      <c r="M136" t="s">
        <v>872</v>
      </c>
      <c r="N136" t="s">
        <v>889</v>
      </c>
      <c r="O136" s="171" t="s">
        <v>761</v>
      </c>
      <c r="P136" s="68" t="s">
        <v>761</v>
      </c>
      <c r="Q136" s="68">
        <v>1.44</v>
      </c>
      <c r="R136" s="68">
        <v>1.44</v>
      </c>
      <c r="S136" s="68">
        <v>1.44</v>
      </c>
      <c r="T136" s="68">
        <v>1.44</v>
      </c>
      <c r="U136" s="70">
        <v>1</v>
      </c>
      <c r="V136" s="68">
        <v>0.15</v>
      </c>
      <c r="W136" s="77">
        <v>0.26944444444444443</v>
      </c>
      <c r="X136" s="68">
        <v>26</v>
      </c>
      <c r="Y136" s="68" t="s">
        <v>761</v>
      </c>
      <c r="Z136" s="72" t="s">
        <v>761</v>
      </c>
      <c r="AA136" s="68" t="s">
        <v>761</v>
      </c>
      <c r="AB136" s="216">
        <v>27.8</v>
      </c>
      <c r="AC136" s="216">
        <v>43.5</v>
      </c>
      <c r="AD136" s="68" t="s">
        <v>763</v>
      </c>
      <c r="AE136" s="68" t="s">
        <v>763</v>
      </c>
      <c r="AF136" s="68" t="s">
        <v>763</v>
      </c>
      <c r="AG136" s="68" t="s">
        <v>763</v>
      </c>
      <c r="AH136" s="68" t="s">
        <v>763</v>
      </c>
      <c r="AI136" s="68" t="s">
        <v>763</v>
      </c>
      <c r="AJ136" s="68" t="s">
        <v>763</v>
      </c>
      <c r="AK136" s="68" t="s">
        <v>763</v>
      </c>
      <c r="AL136" s="68" t="s">
        <v>763</v>
      </c>
      <c r="AM136" s="72" t="s">
        <v>763</v>
      </c>
      <c r="AN136" s="72" t="s">
        <v>763</v>
      </c>
      <c r="AO136" s="68" t="s">
        <v>763</v>
      </c>
      <c r="AP136" s="68" t="s">
        <v>763</v>
      </c>
      <c r="AQ136" s="68" t="s">
        <v>763</v>
      </c>
      <c r="AR136" s="68" t="s">
        <v>763</v>
      </c>
      <c r="AS136" s="68" t="s">
        <v>901</v>
      </c>
      <c r="AT136" s="68" t="s">
        <v>761</v>
      </c>
      <c r="AX136" s="72"/>
    </row>
    <row r="137" spans="1:50" x14ac:dyDescent="0.2">
      <c r="A137" t="s">
        <v>756</v>
      </c>
      <c r="B137" t="s">
        <v>399</v>
      </c>
      <c r="C137" s="68" t="s">
        <v>764</v>
      </c>
      <c r="E137" s="69">
        <v>43665</v>
      </c>
      <c r="F137" t="s">
        <v>881</v>
      </c>
      <c r="G137" t="s">
        <v>882</v>
      </c>
      <c r="H137" s="68">
        <v>1</v>
      </c>
      <c r="I137" s="68" t="s">
        <v>760</v>
      </c>
      <c r="J137" s="326">
        <v>0.375</v>
      </c>
      <c r="K137" s="68">
        <v>5</v>
      </c>
      <c r="L137">
        <v>3</v>
      </c>
      <c r="M137" t="s">
        <v>872</v>
      </c>
      <c r="N137" t="s">
        <v>889</v>
      </c>
      <c r="O137" s="171" t="s">
        <v>761</v>
      </c>
      <c r="P137" s="68" t="s">
        <v>761</v>
      </c>
      <c r="Q137" s="68">
        <v>1.44</v>
      </c>
      <c r="R137" s="68">
        <v>1.44</v>
      </c>
      <c r="S137" s="68">
        <v>1.44</v>
      </c>
      <c r="T137" s="68">
        <v>1.44</v>
      </c>
      <c r="U137" s="70">
        <v>1</v>
      </c>
      <c r="V137" s="68" t="s">
        <v>761</v>
      </c>
      <c r="W137" s="68" t="s">
        <v>761</v>
      </c>
      <c r="X137" s="68" t="s">
        <v>761</v>
      </c>
      <c r="Y137" s="68" t="s">
        <v>761</v>
      </c>
      <c r="Z137" s="72" t="s">
        <v>761</v>
      </c>
      <c r="AA137" s="68" t="s">
        <v>761</v>
      </c>
      <c r="AB137" s="216">
        <v>27.8</v>
      </c>
      <c r="AC137" s="216">
        <v>43.3</v>
      </c>
      <c r="AD137" s="72">
        <v>0.89542004026780087</v>
      </c>
      <c r="AE137" s="72">
        <v>1.6524191259931893</v>
      </c>
      <c r="AF137" s="72">
        <v>0.17838072767912577</v>
      </c>
      <c r="AG137" s="72">
        <v>1.8307998536723151</v>
      </c>
      <c r="AH137" s="75">
        <v>24.1884926135433</v>
      </c>
      <c r="AI137" s="75">
        <v>26.019292467215614</v>
      </c>
      <c r="AJ137" s="72">
        <v>99.717184053261747</v>
      </c>
      <c r="AK137" s="72">
        <v>18.095836057436433</v>
      </c>
      <c r="AL137" s="72">
        <v>5.5105043909968039</v>
      </c>
      <c r="AM137" s="72">
        <v>42.284328670979733</v>
      </c>
      <c r="AN137" s="72">
        <v>44.11512852465205</v>
      </c>
      <c r="AO137" s="72">
        <v>5.0965687499999985</v>
      </c>
      <c r="AP137" s="72">
        <v>2.5000000000000001E-2</v>
      </c>
      <c r="AQ137" s="70">
        <v>0.99511868311833163</v>
      </c>
      <c r="AR137" s="72">
        <v>5.1215687499999989</v>
      </c>
      <c r="AS137" s="68" t="s">
        <v>901</v>
      </c>
      <c r="AT137" s="68" t="s">
        <v>761</v>
      </c>
      <c r="AX137" s="72"/>
    </row>
    <row r="138" spans="1:50" x14ac:dyDescent="0.2">
      <c r="A138" t="s">
        <v>756</v>
      </c>
      <c r="B138" t="s">
        <v>399</v>
      </c>
      <c r="C138" s="68" t="s">
        <v>765</v>
      </c>
      <c r="E138" s="69">
        <v>43665</v>
      </c>
      <c r="F138" t="s">
        <v>881</v>
      </c>
      <c r="G138" t="s">
        <v>882</v>
      </c>
      <c r="H138" s="68">
        <v>1</v>
      </c>
      <c r="I138" s="68" t="s">
        <v>760</v>
      </c>
      <c r="J138" s="326">
        <v>0.375</v>
      </c>
      <c r="K138" s="68">
        <v>5</v>
      </c>
      <c r="L138">
        <v>3</v>
      </c>
      <c r="M138" t="s">
        <v>872</v>
      </c>
      <c r="N138" t="s">
        <v>889</v>
      </c>
      <c r="O138" s="171" t="s">
        <v>761</v>
      </c>
      <c r="P138" s="68" t="s">
        <v>761</v>
      </c>
      <c r="Q138" s="68">
        <v>1.44</v>
      </c>
      <c r="R138" s="68">
        <v>1.44</v>
      </c>
      <c r="S138" s="68">
        <v>1.44</v>
      </c>
      <c r="T138" s="68">
        <v>1.44</v>
      </c>
      <c r="U138" s="70">
        <v>1</v>
      </c>
      <c r="V138" s="68">
        <v>0.94</v>
      </c>
      <c r="W138" s="77">
        <v>0.27083333333333331</v>
      </c>
      <c r="X138" s="68">
        <v>26</v>
      </c>
      <c r="Y138" s="68" t="s">
        <v>761</v>
      </c>
      <c r="Z138" s="72" t="s">
        <v>761</v>
      </c>
      <c r="AA138" s="68" t="s">
        <v>761</v>
      </c>
      <c r="AB138" s="216">
        <v>28.2</v>
      </c>
      <c r="AC138" s="216">
        <v>44.1</v>
      </c>
      <c r="AD138" s="68" t="s">
        <v>763</v>
      </c>
      <c r="AE138" s="68" t="s">
        <v>763</v>
      </c>
      <c r="AF138" s="68" t="s">
        <v>763</v>
      </c>
      <c r="AG138" s="68" t="s">
        <v>763</v>
      </c>
      <c r="AH138" s="68" t="s">
        <v>763</v>
      </c>
      <c r="AI138" s="68" t="s">
        <v>763</v>
      </c>
      <c r="AJ138" s="68" t="s">
        <v>763</v>
      </c>
      <c r="AK138" s="68" t="s">
        <v>763</v>
      </c>
      <c r="AL138" s="68" t="s">
        <v>763</v>
      </c>
      <c r="AM138" s="72" t="s">
        <v>763</v>
      </c>
      <c r="AN138" s="72" t="s">
        <v>763</v>
      </c>
      <c r="AO138" s="68" t="s">
        <v>763</v>
      </c>
      <c r="AP138" s="68" t="s">
        <v>763</v>
      </c>
      <c r="AQ138" s="68" t="s">
        <v>763</v>
      </c>
      <c r="AR138" s="68" t="s">
        <v>763</v>
      </c>
      <c r="AS138" s="68" t="s">
        <v>901</v>
      </c>
      <c r="AT138" s="68" t="s">
        <v>761</v>
      </c>
      <c r="AU138" s="322">
        <v>101.5</v>
      </c>
      <c r="AV138" s="322">
        <v>3.2480000000000002</v>
      </c>
      <c r="AX138" s="72"/>
    </row>
    <row r="139" spans="1:50" x14ac:dyDescent="0.2">
      <c r="A139" t="s">
        <v>756</v>
      </c>
      <c r="B139" t="s">
        <v>656</v>
      </c>
      <c r="C139" s="68" t="s">
        <v>757</v>
      </c>
      <c r="E139" s="69">
        <v>43665</v>
      </c>
      <c r="F139" t="s">
        <v>881</v>
      </c>
      <c r="G139" t="s">
        <v>900</v>
      </c>
      <c r="H139" s="68">
        <v>1</v>
      </c>
      <c r="I139" s="68" t="s">
        <v>760</v>
      </c>
      <c r="J139" s="326">
        <v>0.39861111111111108</v>
      </c>
      <c r="K139" s="68">
        <v>3</v>
      </c>
      <c r="L139">
        <v>3</v>
      </c>
      <c r="M139" t="s">
        <v>872</v>
      </c>
      <c r="N139" t="s">
        <v>761</v>
      </c>
      <c r="O139" s="171" t="s">
        <v>761</v>
      </c>
      <c r="P139" s="68" t="s">
        <v>761</v>
      </c>
      <c r="Q139" s="68" t="s">
        <v>761</v>
      </c>
      <c r="R139" s="68" t="s">
        <v>761</v>
      </c>
      <c r="S139" s="68" t="s">
        <v>761</v>
      </c>
      <c r="T139" s="68" t="s">
        <v>761</v>
      </c>
      <c r="U139" s="68" t="s">
        <v>761</v>
      </c>
      <c r="V139" s="68">
        <v>0.15</v>
      </c>
      <c r="W139" s="77">
        <v>0.30555555555555552</v>
      </c>
      <c r="X139" s="68" t="s">
        <v>761</v>
      </c>
      <c r="Y139" s="68" t="s">
        <v>761</v>
      </c>
      <c r="Z139" s="72" t="s">
        <v>761</v>
      </c>
      <c r="AA139" s="68" t="s">
        <v>761</v>
      </c>
      <c r="AB139" s="68" t="s">
        <v>763</v>
      </c>
      <c r="AC139" s="68" t="s">
        <v>763</v>
      </c>
      <c r="AD139" s="68" t="s">
        <v>763</v>
      </c>
      <c r="AE139" s="68" t="s">
        <v>763</v>
      </c>
      <c r="AF139" s="68" t="s">
        <v>763</v>
      </c>
      <c r="AG139" s="68" t="s">
        <v>763</v>
      </c>
      <c r="AH139" s="68" t="s">
        <v>763</v>
      </c>
      <c r="AI139" s="68" t="s">
        <v>763</v>
      </c>
      <c r="AJ139" s="68" t="s">
        <v>763</v>
      </c>
      <c r="AK139" s="68" t="s">
        <v>763</v>
      </c>
      <c r="AL139" s="68" t="s">
        <v>763</v>
      </c>
      <c r="AM139" s="72" t="s">
        <v>763</v>
      </c>
      <c r="AN139" s="72" t="s">
        <v>763</v>
      </c>
      <c r="AO139" s="68" t="s">
        <v>763</v>
      </c>
      <c r="AP139" s="68" t="s">
        <v>763</v>
      </c>
      <c r="AQ139" s="68" t="s">
        <v>763</v>
      </c>
      <c r="AR139" s="68" t="s">
        <v>763</v>
      </c>
      <c r="AT139" s="68" t="s">
        <v>761</v>
      </c>
      <c r="AX139" s="72"/>
    </row>
    <row r="140" spans="1:50" x14ac:dyDescent="0.2">
      <c r="A140" t="s">
        <v>756</v>
      </c>
      <c r="B140" t="s">
        <v>656</v>
      </c>
      <c r="C140" s="68" t="s">
        <v>764</v>
      </c>
      <c r="E140" s="69">
        <v>43665</v>
      </c>
      <c r="F140" t="s">
        <v>881</v>
      </c>
      <c r="G140" t="s">
        <v>900</v>
      </c>
      <c r="H140" s="68">
        <v>1</v>
      </c>
      <c r="I140" s="68" t="s">
        <v>760</v>
      </c>
      <c r="J140" s="326">
        <v>0.39861111111111108</v>
      </c>
      <c r="K140" s="68">
        <v>3</v>
      </c>
      <c r="L140">
        <v>3</v>
      </c>
      <c r="M140" t="s">
        <v>872</v>
      </c>
      <c r="N140" t="s">
        <v>761</v>
      </c>
      <c r="O140" s="171" t="s">
        <v>761</v>
      </c>
      <c r="P140" s="68" t="s">
        <v>761</v>
      </c>
      <c r="Q140" s="68" t="s">
        <v>761</v>
      </c>
      <c r="R140" s="68" t="s">
        <v>761</v>
      </c>
      <c r="S140" s="68" t="s">
        <v>761</v>
      </c>
      <c r="T140" s="68" t="s">
        <v>761</v>
      </c>
      <c r="U140" s="68" t="s">
        <v>761</v>
      </c>
      <c r="V140" s="68" t="s">
        <v>761</v>
      </c>
      <c r="W140" s="68" t="s">
        <v>761</v>
      </c>
      <c r="X140" s="68" t="s">
        <v>761</v>
      </c>
      <c r="Y140" s="68" t="s">
        <v>761</v>
      </c>
      <c r="Z140" s="72" t="s">
        <v>761</v>
      </c>
      <c r="AA140" s="68" t="s">
        <v>761</v>
      </c>
      <c r="AB140" s="216">
        <v>0.1</v>
      </c>
      <c r="AC140" s="216">
        <v>0.1094</v>
      </c>
      <c r="AD140" s="72">
        <v>0.5223885526856209</v>
      </c>
      <c r="AE140" s="72">
        <v>0.48879114642451738</v>
      </c>
      <c r="AF140" s="72">
        <v>1.3194792188282425</v>
      </c>
      <c r="AG140" s="72">
        <v>1.8082703652527599</v>
      </c>
      <c r="AH140" s="75">
        <v>24.935808469365924</v>
      </c>
      <c r="AI140" s="75">
        <v>26.744078834618684</v>
      </c>
      <c r="AJ140" s="72">
        <v>86.626550207661808</v>
      </c>
      <c r="AK140" s="72">
        <v>8.7195749327469478</v>
      </c>
      <c r="AL140" s="72">
        <v>9.9347216895091979</v>
      </c>
      <c r="AM140" s="72">
        <v>33.655383402112875</v>
      </c>
      <c r="AN140" s="72">
        <v>35.463653767365628</v>
      </c>
      <c r="AO140" s="72">
        <v>2.5379954166666661</v>
      </c>
      <c r="AP140" s="72">
        <v>4.5239999999999989E-2</v>
      </c>
      <c r="AQ140" s="70">
        <v>0.98248707813925196</v>
      </c>
      <c r="AR140" s="72">
        <v>2.5832354166666662</v>
      </c>
      <c r="AT140" s="68" t="s">
        <v>761</v>
      </c>
      <c r="AX140" s="72"/>
    </row>
    <row r="141" spans="1:50" x14ac:dyDescent="0.2">
      <c r="A141" t="s">
        <v>756</v>
      </c>
      <c r="B141" t="s">
        <v>656</v>
      </c>
      <c r="C141" s="68" t="s">
        <v>765</v>
      </c>
      <c r="E141" s="69">
        <v>43665</v>
      </c>
      <c r="F141" t="s">
        <v>881</v>
      </c>
      <c r="G141" t="s">
        <v>900</v>
      </c>
      <c r="H141" s="68">
        <v>1</v>
      </c>
      <c r="I141" s="68" t="s">
        <v>760</v>
      </c>
      <c r="J141" s="326">
        <v>0.39861111111111108</v>
      </c>
      <c r="K141" s="68">
        <v>3</v>
      </c>
      <c r="L141">
        <v>3</v>
      </c>
      <c r="M141" t="s">
        <v>872</v>
      </c>
      <c r="N141" t="s">
        <v>761</v>
      </c>
      <c r="O141" s="171" t="s">
        <v>761</v>
      </c>
      <c r="P141" s="68" t="s">
        <v>761</v>
      </c>
      <c r="Q141" s="68" t="s">
        <v>761</v>
      </c>
      <c r="R141" s="68" t="s">
        <v>761</v>
      </c>
      <c r="S141" s="68" t="s">
        <v>761</v>
      </c>
      <c r="T141" s="68" t="s">
        <v>761</v>
      </c>
      <c r="U141" s="68" t="s">
        <v>761</v>
      </c>
      <c r="V141" s="68" t="s">
        <v>761</v>
      </c>
      <c r="W141" s="68" t="s">
        <v>761</v>
      </c>
      <c r="X141" s="68" t="s">
        <v>761</v>
      </c>
      <c r="Y141" s="68" t="s">
        <v>761</v>
      </c>
      <c r="Z141" s="72" t="s">
        <v>761</v>
      </c>
      <c r="AA141" s="68" t="s">
        <v>761</v>
      </c>
      <c r="AB141" s="68" t="s">
        <v>763</v>
      </c>
      <c r="AC141" s="68" t="s">
        <v>763</v>
      </c>
      <c r="AD141" s="68" t="s">
        <v>763</v>
      </c>
      <c r="AE141" s="68" t="s">
        <v>763</v>
      </c>
      <c r="AF141" s="68" t="s">
        <v>763</v>
      </c>
      <c r="AG141" s="68" t="s">
        <v>763</v>
      </c>
      <c r="AH141" s="68" t="s">
        <v>763</v>
      </c>
      <c r="AI141" s="68" t="s">
        <v>763</v>
      </c>
      <c r="AJ141" s="68" t="s">
        <v>763</v>
      </c>
      <c r="AK141" s="68" t="s">
        <v>763</v>
      </c>
      <c r="AL141" s="68" t="s">
        <v>763</v>
      </c>
      <c r="AM141" s="72" t="s">
        <v>763</v>
      </c>
      <c r="AN141" s="72" t="s">
        <v>763</v>
      </c>
      <c r="AO141" s="68" t="s">
        <v>763</v>
      </c>
      <c r="AP141" s="68" t="s">
        <v>763</v>
      </c>
      <c r="AQ141" s="68" t="s">
        <v>763</v>
      </c>
      <c r="AR141" s="68" t="s">
        <v>763</v>
      </c>
      <c r="AT141" s="68" t="s">
        <v>761</v>
      </c>
      <c r="AX141" s="72"/>
    </row>
    <row r="142" spans="1:50" x14ac:dyDescent="0.2">
      <c r="A142" t="s">
        <v>756</v>
      </c>
      <c r="B142" t="s">
        <v>659</v>
      </c>
      <c r="C142" s="68" t="s">
        <v>757</v>
      </c>
      <c r="E142" s="69">
        <v>43665</v>
      </c>
      <c r="F142" t="s">
        <v>881</v>
      </c>
      <c r="G142" t="s">
        <v>900</v>
      </c>
      <c r="H142" s="68">
        <v>1</v>
      </c>
      <c r="I142" s="68" t="s">
        <v>760</v>
      </c>
      <c r="J142" s="326">
        <v>0.39861111111111108</v>
      </c>
      <c r="K142" s="68">
        <v>3</v>
      </c>
      <c r="L142">
        <v>3</v>
      </c>
      <c r="M142" t="s">
        <v>872</v>
      </c>
      <c r="N142" t="s">
        <v>761</v>
      </c>
      <c r="O142" s="171" t="s">
        <v>761</v>
      </c>
      <c r="P142" s="68" t="s">
        <v>761</v>
      </c>
      <c r="Q142" s="68" t="s">
        <v>761</v>
      </c>
      <c r="R142" s="68" t="s">
        <v>761</v>
      </c>
      <c r="S142" s="68" t="s">
        <v>761</v>
      </c>
      <c r="T142" s="68" t="s">
        <v>761</v>
      </c>
      <c r="U142" s="68" t="s">
        <v>761</v>
      </c>
      <c r="V142" s="68">
        <v>0.15</v>
      </c>
      <c r="W142" s="77">
        <v>0.31388888888888888</v>
      </c>
      <c r="X142" s="68" t="s">
        <v>761</v>
      </c>
      <c r="Y142" s="68" t="s">
        <v>761</v>
      </c>
      <c r="Z142" s="72" t="s">
        <v>761</v>
      </c>
      <c r="AA142" s="68" t="s">
        <v>761</v>
      </c>
      <c r="AB142" s="68" t="s">
        <v>763</v>
      </c>
      <c r="AC142" s="68" t="s">
        <v>763</v>
      </c>
      <c r="AD142" s="68" t="s">
        <v>763</v>
      </c>
      <c r="AE142" s="68" t="s">
        <v>763</v>
      </c>
      <c r="AF142" s="68" t="s">
        <v>763</v>
      </c>
      <c r="AG142" s="68" t="s">
        <v>763</v>
      </c>
      <c r="AH142" s="68" t="s">
        <v>763</v>
      </c>
      <c r="AI142" s="68" t="s">
        <v>763</v>
      </c>
      <c r="AJ142" s="68" t="s">
        <v>763</v>
      </c>
      <c r="AK142" s="68" t="s">
        <v>763</v>
      </c>
      <c r="AL142" s="68" t="s">
        <v>763</v>
      </c>
      <c r="AM142" s="72" t="s">
        <v>763</v>
      </c>
      <c r="AN142" s="72" t="s">
        <v>763</v>
      </c>
      <c r="AO142" s="68" t="s">
        <v>763</v>
      </c>
      <c r="AP142" s="68" t="s">
        <v>763</v>
      </c>
      <c r="AQ142" s="68" t="s">
        <v>763</v>
      </c>
      <c r="AR142" s="68" t="s">
        <v>763</v>
      </c>
      <c r="AT142" s="68" t="s">
        <v>761</v>
      </c>
      <c r="AX142" s="72"/>
    </row>
    <row r="143" spans="1:50" x14ac:dyDescent="0.2">
      <c r="A143" t="s">
        <v>756</v>
      </c>
      <c r="B143" t="s">
        <v>659</v>
      </c>
      <c r="C143" s="68" t="s">
        <v>764</v>
      </c>
      <c r="E143" s="69">
        <v>43665</v>
      </c>
      <c r="F143" t="s">
        <v>881</v>
      </c>
      <c r="G143" t="s">
        <v>900</v>
      </c>
      <c r="H143" s="68">
        <v>1</v>
      </c>
      <c r="I143" s="68" t="s">
        <v>760</v>
      </c>
      <c r="J143" s="326">
        <v>0.39861111111111108</v>
      </c>
      <c r="K143" s="68">
        <v>3</v>
      </c>
      <c r="L143">
        <v>3</v>
      </c>
      <c r="M143" t="s">
        <v>872</v>
      </c>
      <c r="N143" t="s">
        <v>761</v>
      </c>
      <c r="O143" s="171" t="s">
        <v>761</v>
      </c>
      <c r="P143" s="68" t="s">
        <v>761</v>
      </c>
      <c r="Q143" s="68" t="s">
        <v>761</v>
      </c>
      <c r="R143" s="68" t="s">
        <v>761</v>
      </c>
      <c r="S143" s="68" t="s">
        <v>761</v>
      </c>
      <c r="T143" s="68" t="s">
        <v>761</v>
      </c>
      <c r="U143" s="68" t="s">
        <v>761</v>
      </c>
      <c r="V143" s="68" t="s">
        <v>761</v>
      </c>
      <c r="W143" s="68" t="s">
        <v>761</v>
      </c>
      <c r="X143" s="68" t="s">
        <v>761</v>
      </c>
      <c r="Y143" s="68" t="s">
        <v>761</v>
      </c>
      <c r="Z143" s="72" t="s">
        <v>761</v>
      </c>
      <c r="AA143" s="68" t="s">
        <v>761</v>
      </c>
      <c r="AB143" s="216">
        <v>0.1</v>
      </c>
      <c r="AC143" s="216">
        <v>0.1067</v>
      </c>
      <c r="AD143" s="72">
        <v>0.42307692307692307</v>
      </c>
      <c r="AE143" s="72">
        <v>1.7817111237230416</v>
      </c>
      <c r="AF143" s="72">
        <v>15.216574862293442</v>
      </c>
      <c r="AG143" s="72">
        <v>16.998285986016484</v>
      </c>
      <c r="AH143" s="75">
        <v>12.52214246299809</v>
      </c>
      <c r="AI143" s="75">
        <v>29.520428449014574</v>
      </c>
      <c r="AJ143" s="72">
        <v>137.85804044048984</v>
      </c>
      <c r="AK143" s="72">
        <v>7.2105013658326369</v>
      </c>
      <c r="AL143" s="72">
        <v>19.119064465300273</v>
      </c>
      <c r="AM143" s="72">
        <v>19.732643828830728</v>
      </c>
      <c r="AN143" s="72">
        <v>36.730929814847208</v>
      </c>
      <c r="AO143" s="72">
        <v>2.9803420833333329</v>
      </c>
      <c r="AP143" s="72">
        <v>2.5000000000000001E-2</v>
      </c>
      <c r="AQ143" s="70">
        <v>0.99168147941006723</v>
      </c>
      <c r="AR143" s="72">
        <v>3.0053420833333329</v>
      </c>
      <c r="AT143" s="68" t="s">
        <v>761</v>
      </c>
      <c r="AX143" s="72"/>
    </row>
    <row r="144" spans="1:50" x14ac:dyDescent="0.2">
      <c r="A144" t="s">
        <v>756</v>
      </c>
      <c r="B144" t="s">
        <v>659</v>
      </c>
      <c r="C144" s="68" t="s">
        <v>765</v>
      </c>
      <c r="E144" s="69">
        <v>43665</v>
      </c>
      <c r="F144" t="s">
        <v>881</v>
      </c>
      <c r="G144" t="s">
        <v>900</v>
      </c>
      <c r="H144" s="68">
        <v>1</v>
      </c>
      <c r="I144" s="68" t="s">
        <v>760</v>
      </c>
      <c r="J144" s="326">
        <v>0.39861111111111108</v>
      </c>
      <c r="K144" s="68">
        <v>3</v>
      </c>
      <c r="L144">
        <v>3</v>
      </c>
      <c r="M144" t="s">
        <v>872</v>
      </c>
      <c r="N144" t="s">
        <v>761</v>
      </c>
      <c r="O144" s="171" t="s">
        <v>761</v>
      </c>
      <c r="P144" s="68" t="s">
        <v>761</v>
      </c>
      <c r="Q144" s="68" t="s">
        <v>761</v>
      </c>
      <c r="R144" s="68" t="s">
        <v>761</v>
      </c>
      <c r="S144" s="68" t="s">
        <v>761</v>
      </c>
      <c r="T144" s="68" t="s">
        <v>761</v>
      </c>
      <c r="U144" s="68" t="s">
        <v>761</v>
      </c>
      <c r="V144" s="68" t="s">
        <v>761</v>
      </c>
      <c r="W144" s="68" t="s">
        <v>761</v>
      </c>
      <c r="X144" s="68" t="s">
        <v>761</v>
      </c>
      <c r="Y144" s="68" t="s">
        <v>761</v>
      </c>
      <c r="Z144" s="72" t="s">
        <v>761</v>
      </c>
      <c r="AA144" s="68" t="s">
        <v>761</v>
      </c>
      <c r="AB144" s="68" t="s">
        <v>763</v>
      </c>
      <c r="AC144" s="68" t="s">
        <v>763</v>
      </c>
      <c r="AD144" s="68" t="s">
        <v>763</v>
      </c>
      <c r="AE144" s="68" t="s">
        <v>763</v>
      </c>
      <c r="AF144" s="68" t="s">
        <v>763</v>
      </c>
      <c r="AG144" s="68" t="s">
        <v>763</v>
      </c>
      <c r="AH144" s="68" t="s">
        <v>763</v>
      </c>
      <c r="AI144" s="68" t="s">
        <v>763</v>
      </c>
      <c r="AJ144" s="68" t="s">
        <v>763</v>
      </c>
      <c r="AK144" s="68" t="s">
        <v>763</v>
      </c>
      <c r="AL144" s="68" t="s">
        <v>763</v>
      </c>
      <c r="AM144" s="72" t="s">
        <v>763</v>
      </c>
      <c r="AN144" s="72" t="s">
        <v>763</v>
      </c>
      <c r="AO144" s="68" t="s">
        <v>763</v>
      </c>
      <c r="AP144" s="68" t="s">
        <v>763</v>
      </c>
      <c r="AQ144" s="68" t="s">
        <v>763</v>
      </c>
      <c r="AR144" s="68" t="s">
        <v>763</v>
      </c>
      <c r="AT144" s="68" t="s">
        <v>761</v>
      </c>
      <c r="AX144" s="72"/>
    </row>
    <row r="145" spans="1:50" x14ac:dyDescent="0.2">
      <c r="A145" t="s">
        <v>756</v>
      </c>
      <c r="B145" t="s">
        <v>400</v>
      </c>
      <c r="C145" s="68" t="s">
        <v>757</v>
      </c>
      <c r="E145" s="69">
        <v>43665</v>
      </c>
      <c r="F145" t="s">
        <v>881</v>
      </c>
      <c r="G145" t="s">
        <v>884</v>
      </c>
      <c r="H145" s="68">
        <v>1</v>
      </c>
      <c r="I145" s="68" t="s">
        <v>760</v>
      </c>
      <c r="J145" s="326">
        <v>0.39861111111111108</v>
      </c>
      <c r="K145" s="68">
        <v>3</v>
      </c>
      <c r="L145">
        <v>3</v>
      </c>
      <c r="M145" t="s">
        <v>872</v>
      </c>
      <c r="N145" t="s">
        <v>902</v>
      </c>
      <c r="O145" s="171">
        <v>20.100000000000001</v>
      </c>
      <c r="P145" s="68">
        <v>9.3000000000000007</v>
      </c>
      <c r="Q145" s="68">
        <v>0.45</v>
      </c>
      <c r="R145" s="68">
        <v>0.45</v>
      </c>
      <c r="S145" s="68">
        <v>0.45</v>
      </c>
      <c r="T145" s="68">
        <v>0.45</v>
      </c>
      <c r="U145" s="70">
        <v>1</v>
      </c>
      <c r="V145" s="68">
        <v>0.15</v>
      </c>
      <c r="W145" s="77">
        <v>0.2638888888888889</v>
      </c>
      <c r="X145" s="68">
        <v>20.7</v>
      </c>
      <c r="Y145" s="68">
        <v>6.2</v>
      </c>
      <c r="Z145" s="72">
        <v>6.1963627541190025</v>
      </c>
      <c r="AA145" s="68">
        <v>55</v>
      </c>
      <c r="AB145" s="216">
        <v>0.1</v>
      </c>
      <c r="AC145" s="216">
        <v>0.2848</v>
      </c>
      <c r="AD145" s="68" t="s">
        <v>763</v>
      </c>
      <c r="AE145" s="68" t="s">
        <v>763</v>
      </c>
      <c r="AF145" s="68" t="s">
        <v>763</v>
      </c>
      <c r="AG145" s="68" t="s">
        <v>763</v>
      </c>
      <c r="AH145" s="68" t="s">
        <v>763</v>
      </c>
      <c r="AI145" s="68" t="s">
        <v>763</v>
      </c>
      <c r="AJ145" s="68" t="s">
        <v>763</v>
      </c>
      <c r="AK145" s="68" t="s">
        <v>763</v>
      </c>
      <c r="AL145" s="68" t="s">
        <v>763</v>
      </c>
      <c r="AM145" s="72" t="s">
        <v>763</v>
      </c>
      <c r="AN145" s="72" t="s">
        <v>763</v>
      </c>
      <c r="AO145" s="68" t="s">
        <v>763</v>
      </c>
      <c r="AP145" s="68" t="s">
        <v>763</v>
      </c>
      <c r="AQ145" s="68" t="s">
        <v>763</v>
      </c>
      <c r="AR145" s="68" t="s">
        <v>763</v>
      </c>
      <c r="AT145" s="68" t="s">
        <v>761</v>
      </c>
      <c r="AX145" s="72"/>
    </row>
    <row r="146" spans="1:50" x14ac:dyDescent="0.2">
      <c r="A146" t="s">
        <v>756</v>
      </c>
      <c r="B146" t="s">
        <v>400</v>
      </c>
      <c r="C146" s="68" t="s">
        <v>764</v>
      </c>
      <c r="E146" s="69">
        <v>43665</v>
      </c>
      <c r="F146" t="s">
        <v>881</v>
      </c>
      <c r="G146" t="s">
        <v>884</v>
      </c>
      <c r="H146" s="68">
        <v>1</v>
      </c>
      <c r="I146" s="68" t="s">
        <v>760</v>
      </c>
      <c r="J146" s="326">
        <v>0.39861111111111108</v>
      </c>
      <c r="K146" s="68">
        <v>3</v>
      </c>
      <c r="L146">
        <v>3</v>
      </c>
      <c r="M146" t="s">
        <v>872</v>
      </c>
      <c r="N146" t="s">
        <v>902</v>
      </c>
      <c r="O146" s="171">
        <v>20.100000000000001</v>
      </c>
      <c r="P146" s="68">
        <v>9.3000000000000007</v>
      </c>
      <c r="Q146" s="68">
        <v>0.45</v>
      </c>
      <c r="R146" s="68">
        <v>0.45</v>
      </c>
      <c r="S146" s="68">
        <v>0.45</v>
      </c>
      <c r="T146" s="68">
        <v>0.45</v>
      </c>
      <c r="U146" s="70">
        <v>1</v>
      </c>
      <c r="V146" s="68">
        <v>0.2</v>
      </c>
      <c r="W146" s="77">
        <v>0.26527777777777778</v>
      </c>
      <c r="X146" s="68">
        <v>21.2</v>
      </c>
      <c r="Y146" s="68">
        <v>1.65</v>
      </c>
      <c r="Z146" s="72">
        <v>1.6251091816053014</v>
      </c>
      <c r="AA146" s="68">
        <v>17</v>
      </c>
      <c r="AB146" s="216">
        <v>2.6</v>
      </c>
      <c r="AC146" s="216">
        <v>4.83</v>
      </c>
      <c r="AD146" s="72">
        <v>0.19230769230769229</v>
      </c>
      <c r="AE146" s="72">
        <v>4.7123297389330308</v>
      </c>
      <c r="AF146" s="72">
        <v>11.279419128693041</v>
      </c>
      <c r="AG146" s="72">
        <v>15.991748867626072</v>
      </c>
      <c r="AH146" s="75">
        <v>14.762612743342231</v>
      </c>
      <c r="AI146" s="75">
        <v>30.754361610968303</v>
      </c>
      <c r="AJ146" s="72">
        <v>229.24073440112033</v>
      </c>
      <c r="AK146" s="72">
        <v>21.70108674035275</v>
      </c>
      <c r="AL146" s="72">
        <v>10.563560117699158</v>
      </c>
      <c r="AM146" s="72">
        <v>36.463699483694981</v>
      </c>
      <c r="AN146" s="72">
        <v>52.455448351321053</v>
      </c>
      <c r="AO146" s="72">
        <v>3.352315416666666</v>
      </c>
      <c r="AP146" s="72">
        <v>2.5000000000000001E-2</v>
      </c>
      <c r="AQ146" s="70">
        <v>0.99259767095586404</v>
      </c>
      <c r="AR146" s="72">
        <v>3.3773154166666659</v>
      </c>
      <c r="AT146" s="68" t="s">
        <v>761</v>
      </c>
      <c r="AX146" s="72"/>
    </row>
    <row r="147" spans="1:50" x14ac:dyDescent="0.2">
      <c r="A147" t="s">
        <v>756</v>
      </c>
      <c r="B147" t="s">
        <v>400</v>
      </c>
      <c r="C147" s="68" t="s">
        <v>765</v>
      </c>
      <c r="E147" s="69">
        <v>43665</v>
      </c>
      <c r="F147" t="s">
        <v>881</v>
      </c>
      <c r="G147" t="s">
        <v>884</v>
      </c>
      <c r="H147" s="68">
        <v>1</v>
      </c>
      <c r="I147" s="68" t="s">
        <v>760</v>
      </c>
      <c r="J147" s="326">
        <v>0.39861111111111108</v>
      </c>
      <c r="K147" s="68">
        <v>3</v>
      </c>
      <c r="L147">
        <v>3</v>
      </c>
      <c r="M147" t="s">
        <v>872</v>
      </c>
      <c r="N147" t="s">
        <v>902</v>
      </c>
      <c r="O147" s="171">
        <v>20.100000000000001</v>
      </c>
      <c r="P147" s="68">
        <v>9.3000000000000007</v>
      </c>
      <c r="Q147" s="68">
        <v>0.45</v>
      </c>
      <c r="R147" s="68">
        <v>0.45</v>
      </c>
      <c r="S147" s="68">
        <v>0.45</v>
      </c>
      <c r="T147" s="68">
        <v>0.45</v>
      </c>
      <c r="U147" s="70">
        <v>1</v>
      </c>
      <c r="V147" s="68" t="s">
        <v>761</v>
      </c>
      <c r="W147" s="68" t="s">
        <v>761</v>
      </c>
      <c r="X147" s="68" t="s">
        <v>761</v>
      </c>
      <c r="Y147" s="68" t="s">
        <v>761</v>
      </c>
      <c r="Z147" s="72" t="s">
        <v>761</v>
      </c>
      <c r="AA147" s="68" t="s">
        <v>761</v>
      </c>
      <c r="AB147" s="216">
        <v>2.6</v>
      </c>
      <c r="AC147" s="216">
        <v>4.87</v>
      </c>
      <c r="AD147" s="68" t="s">
        <v>763</v>
      </c>
      <c r="AE147" s="68" t="s">
        <v>763</v>
      </c>
      <c r="AF147" s="68" t="s">
        <v>763</v>
      </c>
      <c r="AG147" s="68" t="s">
        <v>763</v>
      </c>
      <c r="AH147" s="68" t="s">
        <v>763</v>
      </c>
      <c r="AI147" s="68" t="s">
        <v>763</v>
      </c>
      <c r="AJ147" s="68" t="s">
        <v>763</v>
      </c>
      <c r="AK147" s="68" t="s">
        <v>763</v>
      </c>
      <c r="AL147" s="68" t="s">
        <v>763</v>
      </c>
      <c r="AM147" s="72" t="s">
        <v>763</v>
      </c>
      <c r="AN147" s="72" t="s">
        <v>763</v>
      </c>
      <c r="AO147" s="68" t="s">
        <v>763</v>
      </c>
      <c r="AP147" s="68" t="s">
        <v>763</v>
      </c>
      <c r="AQ147" s="68" t="s">
        <v>763</v>
      </c>
      <c r="AR147" s="68" t="s">
        <v>763</v>
      </c>
      <c r="AT147" s="68" t="s">
        <v>761</v>
      </c>
      <c r="AU147" s="322">
        <v>151.9</v>
      </c>
      <c r="AV147" s="322">
        <v>4.8608000000000002</v>
      </c>
      <c r="AX147" s="72"/>
    </row>
    <row r="148" spans="1:50" x14ac:dyDescent="0.2">
      <c r="A148" t="s">
        <v>756</v>
      </c>
      <c r="B148" t="s">
        <v>401</v>
      </c>
      <c r="C148" s="68" t="s">
        <v>757</v>
      </c>
      <c r="E148" s="69">
        <v>43665</v>
      </c>
      <c r="F148" t="s">
        <v>881</v>
      </c>
      <c r="G148" t="s">
        <v>884</v>
      </c>
      <c r="H148" s="68">
        <v>1</v>
      </c>
      <c r="I148" s="68" t="s">
        <v>760</v>
      </c>
      <c r="J148" s="326">
        <v>0.39861111111111108</v>
      </c>
      <c r="K148" s="68">
        <v>3</v>
      </c>
      <c r="L148">
        <v>3</v>
      </c>
      <c r="M148" t="s">
        <v>872</v>
      </c>
      <c r="N148" t="s">
        <v>889</v>
      </c>
      <c r="O148" s="171">
        <v>20.100000000000001</v>
      </c>
      <c r="P148" s="68">
        <v>9.5</v>
      </c>
      <c r="Q148" s="68">
        <v>0.75</v>
      </c>
      <c r="R148" s="68">
        <v>0.75</v>
      </c>
      <c r="S148" s="68">
        <v>0.75</v>
      </c>
      <c r="T148" s="68">
        <v>0.75</v>
      </c>
      <c r="U148" s="70">
        <v>1</v>
      </c>
      <c r="V148" s="68">
        <v>0.15</v>
      </c>
      <c r="W148" s="77">
        <v>0.28333333333333333</v>
      </c>
      <c r="X148" s="68">
        <v>18</v>
      </c>
      <c r="Y148" s="68">
        <v>5.86</v>
      </c>
      <c r="Z148" s="72">
        <v>5.8354772579389671</v>
      </c>
      <c r="AA148" s="68">
        <v>61</v>
      </c>
      <c r="AB148" s="216">
        <v>0.7</v>
      </c>
      <c r="AC148" s="216">
        <v>1.327</v>
      </c>
      <c r="AD148" s="68" t="s">
        <v>763</v>
      </c>
      <c r="AE148" s="68" t="s">
        <v>763</v>
      </c>
      <c r="AF148" s="68" t="s">
        <v>763</v>
      </c>
      <c r="AG148" s="68" t="s">
        <v>763</v>
      </c>
      <c r="AH148" s="68" t="s">
        <v>763</v>
      </c>
      <c r="AI148" s="68" t="s">
        <v>763</v>
      </c>
      <c r="AJ148" s="68" t="s">
        <v>763</v>
      </c>
      <c r="AK148" s="68" t="s">
        <v>763</v>
      </c>
      <c r="AL148" s="68" t="s">
        <v>763</v>
      </c>
      <c r="AM148" s="72" t="s">
        <v>763</v>
      </c>
      <c r="AN148" s="72" t="s">
        <v>763</v>
      </c>
      <c r="AO148" s="68" t="s">
        <v>763</v>
      </c>
      <c r="AP148" s="68" t="s">
        <v>763</v>
      </c>
      <c r="AQ148" s="68" t="s">
        <v>763</v>
      </c>
      <c r="AR148" s="68" t="s">
        <v>763</v>
      </c>
      <c r="AT148" s="68" t="s">
        <v>761</v>
      </c>
      <c r="AX148" s="72"/>
    </row>
    <row r="149" spans="1:50" x14ac:dyDescent="0.2">
      <c r="A149" t="s">
        <v>756</v>
      </c>
      <c r="B149" t="s">
        <v>401</v>
      </c>
      <c r="C149" s="68" t="s">
        <v>764</v>
      </c>
      <c r="E149" s="69">
        <v>43665</v>
      </c>
      <c r="F149" t="s">
        <v>881</v>
      </c>
      <c r="G149" t="s">
        <v>884</v>
      </c>
      <c r="H149" s="68">
        <v>1</v>
      </c>
      <c r="I149" s="68" t="s">
        <v>760</v>
      </c>
      <c r="J149" s="326">
        <v>0.39861111111111108</v>
      </c>
      <c r="K149" s="68">
        <v>3</v>
      </c>
      <c r="L149">
        <v>3</v>
      </c>
      <c r="M149" t="s">
        <v>872</v>
      </c>
      <c r="N149" t="s">
        <v>889</v>
      </c>
      <c r="O149" s="171">
        <v>20.100000000000001</v>
      </c>
      <c r="P149" s="68">
        <v>9.5</v>
      </c>
      <c r="Q149" s="68">
        <v>0.75</v>
      </c>
      <c r="R149" s="68">
        <v>0.75</v>
      </c>
      <c r="S149" s="68">
        <v>0.75</v>
      </c>
      <c r="T149" s="68">
        <v>0.75</v>
      </c>
      <c r="U149" s="70">
        <v>1</v>
      </c>
      <c r="V149" s="68">
        <v>0.4</v>
      </c>
      <c r="W149" s="77">
        <v>0.28472222222222221</v>
      </c>
      <c r="X149" s="68">
        <v>21.2</v>
      </c>
      <c r="Y149" s="68">
        <v>1.61</v>
      </c>
      <c r="Z149" s="72">
        <v>1.5355359032573763</v>
      </c>
      <c r="AA149" s="68">
        <v>20</v>
      </c>
      <c r="AB149" s="216">
        <v>8.1</v>
      </c>
      <c r="AC149" s="216">
        <v>14.06</v>
      </c>
      <c r="AD149" s="72">
        <v>7.69230769230769E-2</v>
      </c>
      <c r="AE149" s="72">
        <v>3.4625070942111233</v>
      </c>
      <c r="AF149" s="72">
        <v>3.6156351791530952</v>
      </c>
      <c r="AG149" s="72">
        <v>7.0781422733642181</v>
      </c>
      <c r="AH149" s="75">
        <v>10.979690907483601</v>
      </c>
      <c r="AI149" s="75">
        <v>18.057833180847819</v>
      </c>
      <c r="AJ149" s="72">
        <v>354.65907636031068</v>
      </c>
      <c r="AK149" s="72">
        <v>54.213576614276036</v>
      </c>
      <c r="AL149" s="72">
        <v>6.541886710107196</v>
      </c>
      <c r="AM149" s="72">
        <v>65.193267521759637</v>
      </c>
      <c r="AN149" s="72">
        <v>72.271409795123859</v>
      </c>
      <c r="AO149" s="72">
        <v>15.36102208333333</v>
      </c>
      <c r="AP149" s="72">
        <v>4.0213333333333336</v>
      </c>
      <c r="AQ149" s="70">
        <v>0.79252607606836911</v>
      </c>
      <c r="AR149" s="72">
        <v>19.382355416666663</v>
      </c>
      <c r="AT149" s="68" t="s">
        <v>761</v>
      </c>
      <c r="AX149" s="72"/>
    </row>
    <row r="150" spans="1:50" x14ac:dyDescent="0.2">
      <c r="A150" t="s">
        <v>756</v>
      </c>
      <c r="B150" t="s">
        <v>401</v>
      </c>
      <c r="C150" s="68" t="s">
        <v>765</v>
      </c>
      <c r="E150" s="69">
        <v>43665</v>
      </c>
      <c r="F150" t="s">
        <v>881</v>
      </c>
      <c r="G150" t="s">
        <v>884</v>
      </c>
      <c r="H150" s="68">
        <v>1</v>
      </c>
      <c r="I150" s="68" t="s">
        <v>760</v>
      </c>
      <c r="J150" s="326">
        <v>0.39861111111111108</v>
      </c>
      <c r="K150" s="68">
        <v>3</v>
      </c>
      <c r="L150">
        <v>3</v>
      </c>
      <c r="M150" t="s">
        <v>872</v>
      </c>
      <c r="N150" t="s">
        <v>889</v>
      </c>
      <c r="O150" s="171">
        <v>20.100000000000001</v>
      </c>
      <c r="P150" s="68">
        <v>9.5</v>
      </c>
      <c r="Q150" s="68">
        <v>0.75</v>
      </c>
      <c r="R150" s="68">
        <v>0.75</v>
      </c>
      <c r="S150" s="68">
        <v>0.75</v>
      </c>
      <c r="T150" s="68">
        <v>0.75</v>
      </c>
      <c r="U150" s="70">
        <v>1</v>
      </c>
      <c r="V150" s="68" t="s">
        <v>761</v>
      </c>
      <c r="W150" s="68" t="s">
        <v>761</v>
      </c>
      <c r="X150" s="68" t="s">
        <v>761</v>
      </c>
      <c r="Y150" s="68" t="s">
        <v>761</v>
      </c>
      <c r="Z150" s="72" t="s">
        <v>761</v>
      </c>
      <c r="AA150" s="68" t="s">
        <v>761</v>
      </c>
      <c r="AB150" s="216">
        <v>8.1</v>
      </c>
      <c r="AC150" s="216">
        <v>14.15</v>
      </c>
      <c r="AD150" s="68" t="s">
        <v>763</v>
      </c>
      <c r="AE150" s="68" t="s">
        <v>763</v>
      </c>
      <c r="AF150" s="68" t="s">
        <v>763</v>
      </c>
      <c r="AG150" s="68" t="s">
        <v>763</v>
      </c>
      <c r="AH150" s="68" t="s">
        <v>763</v>
      </c>
      <c r="AI150" s="68" t="s">
        <v>763</v>
      </c>
      <c r="AJ150" s="68" t="s">
        <v>763</v>
      </c>
      <c r="AK150" s="68" t="s">
        <v>763</v>
      </c>
      <c r="AL150" s="68" t="s">
        <v>763</v>
      </c>
      <c r="AM150" s="72" t="s">
        <v>763</v>
      </c>
      <c r="AN150" s="72" t="s">
        <v>763</v>
      </c>
      <c r="AO150" s="68" t="s">
        <v>763</v>
      </c>
      <c r="AP150" s="68" t="s">
        <v>763</v>
      </c>
      <c r="AQ150" s="68" t="s">
        <v>763</v>
      </c>
      <c r="AR150" s="68" t="s">
        <v>763</v>
      </c>
      <c r="AT150" s="68" t="s">
        <v>761</v>
      </c>
      <c r="AU150" s="322">
        <v>82.75</v>
      </c>
      <c r="AV150" s="322">
        <v>2.6480000000000001</v>
      </c>
      <c r="AX150" s="72"/>
    </row>
    <row r="151" spans="1:50" x14ac:dyDescent="0.2">
      <c r="A151" t="s">
        <v>756</v>
      </c>
      <c r="B151" t="s">
        <v>402</v>
      </c>
      <c r="C151" s="68" t="s">
        <v>757</v>
      </c>
      <c r="E151" s="69">
        <v>43665</v>
      </c>
      <c r="F151" t="s">
        <v>881</v>
      </c>
      <c r="G151" t="s">
        <v>884</v>
      </c>
      <c r="H151" s="68">
        <v>0</v>
      </c>
      <c r="I151" s="68" t="s">
        <v>760</v>
      </c>
      <c r="J151" s="326">
        <v>0.39861111111111108</v>
      </c>
      <c r="K151" s="68">
        <v>3</v>
      </c>
      <c r="L151">
        <v>3</v>
      </c>
      <c r="M151" t="s">
        <v>519</v>
      </c>
      <c r="N151" t="s">
        <v>903</v>
      </c>
      <c r="O151" s="171">
        <v>20.2</v>
      </c>
      <c r="P151" s="68">
        <v>9.35</v>
      </c>
      <c r="Q151" s="68">
        <v>1</v>
      </c>
      <c r="R151" s="68">
        <v>1</v>
      </c>
      <c r="S151" s="68">
        <v>1</v>
      </c>
      <c r="T151" s="68">
        <v>1</v>
      </c>
      <c r="U151" s="70">
        <v>1</v>
      </c>
      <c r="V151" s="68">
        <v>0.15</v>
      </c>
      <c r="W151" s="77">
        <v>0.3125</v>
      </c>
      <c r="X151" s="68">
        <v>23.2</v>
      </c>
      <c r="Y151" s="68">
        <v>3.6</v>
      </c>
      <c r="Z151" s="72">
        <v>3.324898703815852</v>
      </c>
      <c r="AA151" s="68">
        <v>41.5</v>
      </c>
      <c r="AB151" s="216">
        <v>13.8</v>
      </c>
      <c r="AC151" s="216">
        <v>23.04</v>
      </c>
      <c r="AD151" s="68" t="s">
        <v>763</v>
      </c>
      <c r="AE151" s="68" t="s">
        <v>763</v>
      </c>
      <c r="AF151" s="68" t="s">
        <v>763</v>
      </c>
      <c r="AG151" s="68" t="s">
        <v>763</v>
      </c>
      <c r="AH151" s="68" t="s">
        <v>763</v>
      </c>
      <c r="AI151" s="68" t="s">
        <v>763</v>
      </c>
      <c r="AJ151" s="68" t="s">
        <v>763</v>
      </c>
      <c r="AK151" s="68" t="s">
        <v>763</v>
      </c>
      <c r="AL151" s="68" t="s">
        <v>763</v>
      </c>
      <c r="AM151" s="72" t="s">
        <v>763</v>
      </c>
      <c r="AN151" s="72" t="s">
        <v>763</v>
      </c>
      <c r="AO151" s="68" t="s">
        <v>763</v>
      </c>
      <c r="AP151" s="68" t="s">
        <v>763</v>
      </c>
      <c r="AQ151" s="68" t="s">
        <v>763</v>
      </c>
      <c r="AR151" s="68" t="s">
        <v>763</v>
      </c>
      <c r="AT151" s="68" t="s">
        <v>761</v>
      </c>
      <c r="AX151" s="72"/>
    </row>
    <row r="152" spans="1:50" x14ac:dyDescent="0.2">
      <c r="A152" t="s">
        <v>756</v>
      </c>
      <c r="B152" t="s">
        <v>402</v>
      </c>
      <c r="C152" s="68" t="s">
        <v>764</v>
      </c>
      <c r="E152" s="69">
        <v>43665</v>
      </c>
      <c r="F152" t="s">
        <v>881</v>
      </c>
      <c r="G152" t="s">
        <v>884</v>
      </c>
      <c r="H152" s="68">
        <v>0</v>
      </c>
      <c r="I152" s="68" t="s">
        <v>760</v>
      </c>
      <c r="J152" s="326">
        <v>0.39861111111111108</v>
      </c>
      <c r="K152" s="68">
        <v>3</v>
      </c>
      <c r="L152">
        <v>3</v>
      </c>
      <c r="M152" t="s">
        <v>519</v>
      </c>
      <c r="N152" t="s">
        <v>903</v>
      </c>
      <c r="O152" s="171">
        <v>20.2</v>
      </c>
      <c r="P152" s="68">
        <v>9.35</v>
      </c>
      <c r="Q152" s="68">
        <v>1</v>
      </c>
      <c r="R152" s="68">
        <v>1</v>
      </c>
      <c r="S152" s="68">
        <v>1</v>
      </c>
      <c r="T152" s="68">
        <v>1</v>
      </c>
      <c r="U152" s="70">
        <v>1</v>
      </c>
      <c r="V152" s="68">
        <v>0.5</v>
      </c>
      <c r="W152" s="77">
        <v>0.3125</v>
      </c>
      <c r="X152" s="68">
        <v>23.9</v>
      </c>
      <c r="Y152" s="68">
        <v>2.7</v>
      </c>
      <c r="Z152" s="72">
        <v>2.4297701720509211</v>
      </c>
      <c r="AA152" s="68">
        <v>32</v>
      </c>
      <c r="AB152" s="216">
        <v>18.399999999999999</v>
      </c>
      <c r="AC152" s="216">
        <v>30</v>
      </c>
      <c r="AD152" s="72">
        <v>1.1352259965706306</v>
      </c>
      <c r="AE152" s="72">
        <v>2.2126844494892168</v>
      </c>
      <c r="AF152" s="72">
        <v>2.058239165528374</v>
      </c>
      <c r="AG152" s="72">
        <v>4.2709236150175904</v>
      </c>
      <c r="AH152" s="75">
        <v>21.748368852198023</v>
      </c>
      <c r="AI152" s="75">
        <v>26.019292467215614</v>
      </c>
      <c r="AJ152" s="72">
        <v>109.56213189730842</v>
      </c>
      <c r="AK152" s="72">
        <v>15.125526990570513</v>
      </c>
      <c r="AL152" s="72">
        <v>7.2435249340807193</v>
      </c>
      <c r="AM152" s="72">
        <v>36.873895842768533</v>
      </c>
      <c r="AN152" s="72">
        <v>41.144819457786127</v>
      </c>
      <c r="AO152" s="72">
        <v>4.4883420833333325</v>
      </c>
      <c r="AP152" s="72">
        <v>1.0053333333333333E-2</v>
      </c>
      <c r="AQ152" s="70">
        <v>0.99776512902887871</v>
      </c>
      <c r="AR152" s="72">
        <v>4.498395416666666</v>
      </c>
      <c r="AT152" s="68" t="s">
        <v>761</v>
      </c>
      <c r="AX152" s="72"/>
    </row>
    <row r="153" spans="1:50" x14ac:dyDescent="0.2">
      <c r="A153" t="s">
        <v>756</v>
      </c>
      <c r="B153" t="s">
        <v>402</v>
      </c>
      <c r="C153" s="68" t="s">
        <v>765</v>
      </c>
      <c r="E153" s="69">
        <v>43665</v>
      </c>
      <c r="F153" t="s">
        <v>881</v>
      </c>
      <c r="G153" t="s">
        <v>884</v>
      </c>
      <c r="H153" s="68">
        <v>0</v>
      </c>
      <c r="I153" s="68" t="s">
        <v>760</v>
      </c>
      <c r="J153" s="326">
        <v>0.39861111111111108</v>
      </c>
      <c r="K153" s="68">
        <v>3</v>
      </c>
      <c r="L153">
        <v>3</v>
      </c>
      <c r="M153" t="s">
        <v>519</v>
      </c>
      <c r="N153" t="s">
        <v>903</v>
      </c>
      <c r="O153" s="171">
        <v>20.2</v>
      </c>
      <c r="P153" s="68">
        <v>9.35</v>
      </c>
      <c r="Q153" s="68">
        <v>1</v>
      </c>
      <c r="R153" s="68">
        <v>1</v>
      </c>
      <c r="S153" s="68">
        <v>1</v>
      </c>
      <c r="T153" s="68">
        <v>1</v>
      </c>
      <c r="U153" s="70">
        <v>1</v>
      </c>
      <c r="V153" s="68" t="s">
        <v>761</v>
      </c>
      <c r="W153" s="68" t="s">
        <v>761</v>
      </c>
      <c r="X153" s="68" t="s">
        <v>761</v>
      </c>
      <c r="Y153" s="68" t="s">
        <v>761</v>
      </c>
      <c r="Z153" s="72" t="s">
        <v>761</v>
      </c>
      <c r="AA153" s="68" t="s">
        <v>761</v>
      </c>
      <c r="AB153" s="216">
        <v>18.600000000000001</v>
      </c>
      <c r="AC153" s="216">
        <v>30.2</v>
      </c>
      <c r="AD153" s="68" t="s">
        <v>763</v>
      </c>
      <c r="AE153" s="68" t="s">
        <v>763</v>
      </c>
      <c r="AF153" s="68" t="s">
        <v>763</v>
      </c>
      <c r="AG153" s="68" t="s">
        <v>763</v>
      </c>
      <c r="AH153" s="68" t="s">
        <v>763</v>
      </c>
      <c r="AI153" s="68" t="s">
        <v>763</v>
      </c>
      <c r="AJ153" s="68" t="s">
        <v>763</v>
      </c>
      <c r="AK153" s="68" t="s">
        <v>763</v>
      </c>
      <c r="AL153" s="68" t="s">
        <v>763</v>
      </c>
      <c r="AM153" s="72" t="s">
        <v>763</v>
      </c>
      <c r="AN153" s="72" t="s">
        <v>763</v>
      </c>
      <c r="AO153" s="68" t="s">
        <v>763</v>
      </c>
      <c r="AP153" s="68" t="s">
        <v>763</v>
      </c>
      <c r="AQ153" s="68" t="s">
        <v>763</v>
      </c>
      <c r="AR153" s="68" t="s">
        <v>763</v>
      </c>
      <c r="AT153" s="68" t="s">
        <v>761</v>
      </c>
      <c r="AX153" s="72"/>
    </row>
    <row r="154" spans="1:50" x14ac:dyDescent="0.2">
      <c r="A154" t="s">
        <v>756</v>
      </c>
      <c r="B154" t="s">
        <v>668</v>
      </c>
      <c r="C154" s="68" t="s">
        <v>757</v>
      </c>
      <c r="E154" s="69">
        <v>43665</v>
      </c>
      <c r="F154" t="s">
        <v>881</v>
      </c>
      <c r="G154" t="s">
        <v>900</v>
      </c>
      <c r="H154" s="68" t="s">
        <v>761</v>
      </c>
      <c r="I154" s="68" t="s">
        <v>760</v>
      </c>
      <c r="J154" s="326">
        <v>0.39861111111111108</v>
      </c>
      <c r="K154" s="68" t="s">
        <v>761</v>
      </c>
      <c r="L154">
        <v>3</v>
      </c>
      <c r="M154" t="s">
        <v>761</v>
      </c>
      <c r="N154" t="s">
        <v>761</v>
      </c>
      <c r="O154" s="171" t="s">
        <v>761</v>
      </c>
      <c r="P154" s="68" t="s">
        <v>761</v>
      </c>
      <c r="Q154" s="68" t="s">
        <v>761</v>
      </c>
      <c r="R154" s="68" t="s">
        <v>761</v>
      </c>
      <c r="S154" s="68" t="s">
        <v>761</v>
      </c>
      <c r="T154" s="68" t="s">
        <v>761</v>
      </c>
      <c r="U154" s="68" t="s">
        <v>761</v>
      </c>
      <c r="V154" s="68">
        <v>0.15</v>
      </c>
      <c r="W154" s="77">
        <v>0.32569444444444445</v>
      </c>
      <c r="X154" s="68" t="s">
        <v>761</v>
      </c>
      <c r="Y154" s="68" t="s">
        <v>761</v>
      </c>
      <c r="Z154" s="72" t="s">
        <v>761</v>
      </c>
      <c r="AA154" s="68" t="s">
        <v>761</v>
      </c>
      <c r="AB154" s="68" t="s">
        <v>763</v>
      </c>
      <c r="AC154" s="68" t="s">
        <v>763</v>
      </c>
      <c r="AD154" s="68" t="s">
        <v>763</v>
      </c>
      <c r="AE154" s="68" t="s">
        <v>763</v>
      </c>
      <c r="AF154" s="68" t="s">
        <v>763</v>
      </c>
      <c r="AG154" s="68" t="s">
        <v>763</v>
      </c>
      <c r="AH154" s="68" t="s">
        <v>763</v>
      </c>
      <c r="AI154" s="68" t="s">
        <v>763</v>
      </c>
      <c r="AJ154" s="68" t="s">
        <v>763</v>
      </c>
      <c r="AK154" s="68" t="s">
        <v>763</v>
      </c>
      <c r="AL154" s="68" t="s">
        <v>763</v>
      </c>
      <c r="AM154" s="72" t="s">
        <v>763</v>
      </c>
      <c r="AN154" s="72" t="s">
        <v>763</v>
      </c>
      <c r="AO154" s="68" t="s">
        <v>763</v>
      </c>
      <c r="AP154" s="68" t="s">
        <v>763</v>
      </c>
      <c r="AQ154" s="68" t="s">
        <v>763</v>
      </c>
      <c r="AR154" s="68" t="s">
        <v>763</v>
      </c>
      <c r="AT154" s="68" t="s">
        <v>761</v>
      </c>
      <c r="AX154" s="72"/>
    </row>
    <row r="155" spans="1:50" x14ac:dyDescent="0.2">
      <c r="A155" t="s">
        <v>756</v>
      </c>
      <c r="B155" t="s">
        <v>668</v>
      </c>
      <c r="C155" s="68" t="s">
        <v>764</v>
      </c>
      <c r="E155" s="69">
        <v>43665</v>
      </c>
      <c r="F155" t="s">
        <v>881</v>
      </c>
      <c r="G155" t="s">
        <v>900</v>
      </c>
      <c r="H155" s="68" t="s">
        <v>761</v>
      </c>
      <c r="I155" s="68" t="s">
        <v>760</v>
      </c>
      <c r="J155" s="326">
        <v>0.39861111111111108</v>
      </c>
      <c r="K155" s="68" t="s">
        <v>761</v>
      </c>
      <c r="L155">
        <v>3</v>
      </c>
      <c r="M155" t="s">
        <v>761</v>
      </c>
      <c r="N155" t="s">
        <v>761</v>
      </c>
      <c r="O155" s="171" t="s">
        <v>761</v>
      </c>
      <c r="P155" s="68" t="s">
        <v>761</v>
      </c>
      <c r="Q155" s="68" t="s">
        <v>761</v>
      </c>
      <c r="R155" s="68" t="s">
        <v>761</v>
      </c>
      <c r="S155" s="68" t="s">
        <v>761</v>
      </c>
      <c r="T155" s="68" t="s">
        <v>761</v>
      </c>
      <c r="U155" s="68" t="s">
        <v>761</v>
      </c>
      <c r="V155" s="68" t="s">
        <v>761</v>
      </c>
      <c r="W155" s="68" t="s">
        <v>761</v>
      </c>
      <c r="X155" s="68" t="s">
        <v>761</v>
      </c>
      <c r="Y155" s="68" t="s">
        <v>761</v>
      </c>
      <c r="Z155" s="72" t="s">
        <v>761</v>
      </c>
      <c r="AA155" s="68" t="s">
        <v>761</v>
      </c>
      <c r="AB155" s="216">
        <v>27.4</v>
      </c>
      <c r="AC155" s="216">
        <v>42.9</v>
      </c>
      <c r="AD155" s="72">
        <v>0.73554940273258085</v>
      </c>
      <c r="AE155" s="72">
        <v>2.3419764472190687</v>
      </c>
      <c r="AF155" s="72">
        <v>0.14249348000000001</v>
      </c>
      <c r="AG155" s="72">
        <v>2.4844699272190689</v>
      </c>
      <c r="AH155" s="75">
        <v>28.200879264607707</v>
      </c>
      <c r="AI155" s="75">
        <v>30.685349191826777</v>
      </c>
      <c r="AJ155" s="72">
        <v>78.948389971300287</v>
      </c>
      <c r="AK155" s="72">
        <v>12.555318120119916</v>
      </c>
      <c r="AL155" s="72">
        <v>6.2880437768267594</v>
      </c>
      <c r="AM155" s="72">
        <v>40.756197384727621</v>
      </c>
      <c r="AN155" s="72">
        <v>43.240667311946694</v>
      </c>
      <c r="AO155" s="72">
        <v>6.8156887499999996</v>
      </c>
      <c r="AP155" s="72">
        <v>0.98522666666666647</v>
      </c>
      <c r="AQ155" s="70">
        <v>0.87370371116167611</v>
      </c>
      <c r="AR155" s="72">
        <v>7.8009154166666663</v>
      </c>
      <c r="AT155" s="68" t="s">
        <v>761</v>
      </c>
      <c r="AX155" s="72"/>
    </row>
    <row r="156" spans="1:50" x14ac:dyDescent="0.2">
      <c r="A156" t="s">
        <v>756</v>
      </c>
      <c r="B156" t="s">
        <v>668</v>
      </c>
      <c r="C156" s="68" t="s">
        <v>765</v>
      </c>
      <c r="E156" s="69">
        <v>43665</v>
      </c>
      <c r="F156" t="s">
        <v>881</v>
      </c>
      <c r="G156" t="s">
        <v>900</v>
      </c>
      <c r="H156" s="68" t="s">
        <v>761</v>
      </c>
      <c r="I156" s="68" t="s">
        <v>760</v>
      </c>
      <c r="J156" s="326">
        <v>0.39861111111111108</v>
      </c>
      <c r="K156" s="68" t="s">
        <v>761</v>
      </c>
      <c r="L156">
        <v>3</v>
      </c>
      <c r="M156" t="s">
        <v>761</v>
      </c>
      <c r="N156" t="s">
        <v>761</v>
      </c>
      <c r="O156" s="171" t="s">
        <v>761</v>
      </c>
      <c r="P156" s="68" t="s">
        <v>761</v>
      </c>
      <c r="Q156" s="68" t="s">
        <v>761</v>
      </c>
      <c r="R156" s="68" t="s">
        <v>761</v>
      </c>
      <c r="S156" s="68" t="s">
        <v>761</v>
      </c>
      <c r="T156" s="68" t="s">
        <v>761</v>
      </c>
      <c r="U156" s="68" t="s">
        <v>761</v>
      </c>
      <c r="V156" s="68" t="s">
        <v>761</v>
      </c>
      <c r="W156" s="68" t="s">
        <v>761</v>
      </c>
      <c r="X156" s="68" t="s">
        <v>761</v>
      </c>
      <c r="Y156" s="68" t="s">
        <v>761</v>
      </c>
      <c r="Z156" s="72" t="s">
        <v>761</v>
      </c>
      <c r="AA156" s="68" t="s">
        <v>761</v>
      </c>
      <c r="AB156" s="68" t="s">
        <v>763</v>
      </c>
      <c r="AC156" s="68" t="s">
        <v>763</v>
      </c>
      <c r="AD156" s="68" t="s">
        <v>763</v>
      </c>
      <c r="AE156" s="68" t="s">
        <v>763</v>
      </c>
      <c r="AF156" s="68" t="s">
        <v>763</v>
      </c>
      <c r="AG156" s="68" t="s">
        <v>763</v>
      </c>
      <c r="AH156" s="68" t="s">
        <v>763</v>
      </c>
      <c r="AI156" s="68" t="s">
        <v>763</v>
      </c>
      <c r="AJ156" s="68" t="s">
        <v>763</v>
      </c>
      <c r="AK156" s="68" t="s">
        <v>763</v>
      </c>
      <c r="AL156" s="68" t="s">
        <v>763</v>
      </c>
      <c r="AM156" s="72" t="s">
        <v>763</v>
      </c>
      <c r="AN156" s="72" t="s">
        <v>763</v>
      </c>
      <c r="AO156" s="68" t="s">
        <v>763</v>
      </c>
      <c r="AP156" s="68" t="s">
        <v>763</v>
      </c>
      <c r="AQ156" s="68" t="s">
        <v>763</v>
      </c>
      <c r="AR156" s="68" t="s">
        <v>763</v>
      </c>
      <c r="AT156" s="68" t="s">
        <v>761</v>
      </c>
      <c r="AX156" s="72"/>
    </row>
    <row r="157" spans="1:50" x14ac:dyDescent="0.2">
      <c r="A157" t="s">
        <v>756</v>
      </c>
      <c r="B157" t="s">
        <v>403</v>
      </c>
      <c r="C157" s="68" t="s">
        <v>757</v>
      </c>
      <c r="E157" s="69">
        <v>43665</v>
      </c>
      <c r="F157" t="s">
        <v>881</v>
      </c>
      <c r="G157" t="s">
        <v>904</v>
      </c>
      <c r="H157" s="68">
        <v>1</v>
      </c>
      <c r="I157" s="68" t="s">
        <v>760</v>
      </c>
      <c r="J157" s="326">
        <v>0.31944444444444448</v>
      </c>
      <c r="K157" s="68">
        <v>7</v>
      </c>
      <c r="L157">
        <v>2</v>
      </c>
      <c r="M157" t="s">
        <v>812</v>
      </c>
      <c r="N157" t="s">
        <v>889</v>
      </c>
      <c r="O157" s="171">
        <v>20.2</v>
      </c>
      <c r="P157" s="68">
        <v>8.66</v>
      </c>
      <c r="Q157" s="68">
        <v>1.75</v>
      </c>
      <c r="R157" s="68">
        <v>1.55</v>
      </c>
      <c r="S157" s="68">
        <v>1.65</v>
      </c>
      <c r="T157" s="68">
        <v>1.9</v>
      </c>
      <c r="U157" s="70">
        <v>0.86842105263157898</v>
      </c>
      <c r="V157" s="68">
        <v>0.15</v>
      </c>
      <c r="W157" s="77">
        <v>0.25555555555555559</v>
      </c>
      <c r="X157" s="68">
        <v>25.1</v>
      </c>
      <c r="Y157" s="68">
        <v>8.8000000000000007</v>
      </c>
      <c r="Z157" s="72">
        <v>7.4843334330307814</v>
      </c>
      <c r="AA157" s="68">
        <v>56</v>
      </c>
      <c r="AB157" s="216">
        <v>28.5</v>
      </c>
      <c r="AC157" s="216">
        <v>44.5</v>
      </c>
      <c r="AD157" s="68" t="s">
        <v>763</v>
      </c>
      <c r="AE157" s="68" t="s">
        <v>763</v>
      </c>
      <c r="AF157" s="68" t="s">
        <v>763</v>
      </c>
      <c r="AG157" s="68" t="s">
        <v>763</v>
      </c>
      <c r="AH157" s="68" t="s">
        <v>763</v>
      </c>
      <c r="AI157" s="68" t="s">
        <v>763</v>
      </c>
      <c r="AJ157" s="68" t="s">
        <v>763</v>
      </c>
      <c r="AK157" s="68" t="s">
        <v>763</v>
      </c>
      <c r="AL157" s="68" t="s">
        <v>763</v>
      </c>
      <c r="AM157" s="72" t="s">
        <v>763</v>
      </c>
      <c r="AN157" s="72" t="s">
        <v>763</v>
      </c>
      <c r="AO157" s="68" t="s">
        <v>763</v>
      </c>
      <c r="AP157" s="68" t="s">
        <v>763</v>
      </c>
      <c r="AQ157" s="68" t="s">
        <v>763</v>
      </c>
      <c r="AR157" s="68" t="s">
        <v>763</v>
      </c>
      <c r="AT157" s="68" t="s">
        <v>761</v>
      </c>
      <c r="AX157" s="72"/>
    </row>
    <row r="158" spans="1:50" x14ac:dyDescent="0.2">
      <c r="A158" t="s">
        <v>756</v>
      </c>
      <c r="B158" t="s">
        <v>403</v>
      </c>
      <c r="C158" s="68" t="s">
        <v>764</v>
      </c>
      <c r="E158" s="69">
        <v>43665</v>
      </c>
      <c r="F158" t="s">
        <v>881</v>
      </c>
      <c r="G158" t="s">
        <v>904</v>
      </c>
      <c r="H158" s="68">
        <v>1</v>
      </c>
      <c r="I158" s="68" t="s">
        <v>760</v>
      </c>
      <c r="J158" s="326">
        <v>0.31944444444444448</v>
      </c>
      <c r="K158" s="68">
        <v>7</v>
      </c>
      <c r="L158">
        <v>2</v>
      </c>
      <c r="M158" t="s">
        <v>812</v>
      </c>
      <c r="N158" t="s">
        <v>889</v>
      </c>
      <c r="O158" s="171">
        <v>20.2</v>
      </c>
      <c r="P158" s="68">
        <v>8.66</v>
      </c>
      <c r="Q158" s="68">
        <v>1.75</v>
      </c>
      <c r="R158" s="68">
        <v>1.55</v>
      </c>
      <c r="S158" s="68">
        <v>1.65</v>
      </c>
      <c r="T158" s="68">
        <v>1.9</v>
      </c>
      <c r="U158" s="70">
        <v>0.86842105263157898</v>
      </c>
      <c r="V158" s="68">
        <v>1</v>
      </c>
      <c r="W158" s="77">
        <v>0.26527777777777778</v>
      </c>
      <c r="X158" s="68">
        <v>25.2</v>
      </c>
      <c r="Y158" s="68">
        <v>9.2799999999999994</v>
      </c>
      <c r="Z158" s="72">
        <v>7.8934793720810887</v>
      </c>
      <c r="AA158" s="68">
        <v>51.2</v>
      </c>
      <c r="AB158" s="216">
        <v>28.5</v>
      </c>
      <c r="AC158" s="216">
        <v>44.5</v>
      </c>
      <c r="AD158" s="72">
        <v>1.2684515278499808</v>
      </c>
      <c r="AE158" s="72">
        <v>5.3661581946812635</v>
      </c>
      <c r="AF158" s="72">
        <v>0.68924624363591203</v>
      </c>
      <c r="AG158" s="72">
        <v>6.0554044383171757</v>
      </c>
      <c r="AH158" s="75">
        <v>20.838773664763032</v>
      </c>
      <c r="AI158" s="75">
        <v>26.894178103080208</v>
      </c>
      <c r="AJ158" s="72">
        <v>71.144358255654154</v>
      </c>
      <c r="AK158" s="72">
        <v>10.485234495188474</v>
      </c>
      <c r="AL158" s="72">
        <v>6.7851947696831481</v>
      </c>
      <c r="AM158" s="72">
        <v>31.324008159951504</v>
      </c>
      <c r="AN158" s="72">
        <v>37.379412598268679</v>
      </c>
      <c r="AO158" s="72">
        <v>5.9159154166666656</v>
      </c>
      <c r="AP158" s="72">
        <v>2.5000000000000001E-2</v>
      </c>
      <c r="AQ158" s="70">
        <v>0.9957918943047287</v>
      </c>
      <c r="AR158" s="72">
        <v>5.940915416666666</v>
      </c>
      <c r="AT158" s="68" t="s">
        <v>761</v>
      </c>
      <c r="AX158" s="72"/>
    </row>
    <row r="159" spans="1:50" x14ac:dyDescent="0.2">
      <c r="A159" t="s">
        <v>756</v>
      </c>
      <c r="B159" t="s">
        <v>403</v>
      </c>
      <c r="C159" s="68" t="s">
        <v>765</v>
      </c>
      <c r="E159" s="69">
        <v>43665</v>
      </c>
      <c r="F159" t="s">
        <v>881</v>
      </c>
      <c r="G159" t="s">
        <v>904</v>
      </c>
      <c r="H159" s="68">
        <v>1</v>
      </c>
      <c r="I159" s="68" t="s">
        <v>760</v>
      </c>
      <c r="J159" s="326">
        <v>0.31944444444444448</v>
      </c>
      <c r="K159" s="68">
        <v>7</v>
      </c>
      <c r="L159">
        <v>2</v>
      </c>
      <c r="M159" t="s">
        <v>812</v>
      </c>
      <c r="N159" t="s">
        <v>889</v>
      </c>
      <c r="O159" s="171">
        <v>20.2</v>
      </c>
      <c r="P159" s="68">
        <v>8.66</v>
      </c>
      <c r="Q159" s="68">
        <v>1.75</v>
      </c>
      <c r="R159" s="68">
        <v>1.55</v>
      </c>
      <c r="S159" s="68">
        <v>1.65</v>
      </c>
      <c r="T159" s="68">
        <v>1.9</v>
      </c>
      <c r="U159" s="70">
        <v>0.86842105263157898</v>
      </c>
      <c r="V159" s="68">
        <v>1.6</v>
      </c>
      <c r="W159" s="77">
        <v>0.2673611111111111</v>
      </c>
      <c r="X159" s="68">
        <v>25.2</v>
      </c>
      <c r="Y159" s="68">
        <v>8.1300000000000008</v>
      </c>
      <c r="Z159" s="72">
        <v>6.9113749250897882</v>
      </c>
      <c r="AA159" s="68">
        <v>50.7</v>
      </c>
      <c r="AB159" s="216">
        <v>28.6</v>
      </c>
      <c r="AC159" s="216">
        <v>44.6</v>
      </c>
      <c r="AD159" s="68" t="s">
        <v>763</v>
      </c>
      <c r="AE159" s="68" t="s">
        <v>763</v>
      </c>
      <c r="AF159" s="68" t="s">
        <v>763</v>
      </c>
      <c r="AG159" s="68" t="s">
        <v>763</v>
      </c>
      <c r="AH159" s="68" t="s">
        <v>763</v>
      </c>
      <c r="AI159" s="68" t="s">
        <v>763</v>
      </c>
      <c r="AJ159" s="68" t="s">
        <v>763</v>
      </c>
      <c r="AK159" s="68" t="s">
        <v>763</v>
      </c>
      <c r="AL159" s="68" t="s">
        <v>763</v>
      </c>
      <c r="AM159" s="72" t="s">
        <v>763</v>
      </c>
      <c r="AN159" s="72" t="s">
        <v>763</v>
      </c>
      <c r="AO159" s="68" t="s">
        <v>763</v>
      </c>
      <c r="AP159" s="68" t="s">
        <v>763</v>
      </c>
      <c r="AQ159" s="68" t="s">
        <v>763</v>
      </c>
      <c r="AR159" s="68" t="s">
        <v>763</v>
      </c>
      <c r="AT159" s="68" t="s">
        <v>761</v>
      </c>
      <c r="AU159" s="322">
        <v>91.77</v>
      </c>
      <c r="AV159" s="322">
        <v>2.9366400000000001</v>
      </c>
      <c r="AX159" s="72"/>
    </row>
    <row r="160" spans="1:50" x14ac:dyDescent="0.2">
      <c r="A160" t="s">
        <v>756</v>
      </c>
      <c r="B160" t="s">
        <v>404</v>
      </c>
      <c r="C160" s="68" t="s">
        <v>757</v>
      </c>
      <c r="E160" s="69">
        <v>43665</v>
      </c>
      <c r="F160" t="s">
        <v>881</v>
      </c>
      <c r="G160" t="s">
        <v>904</v>
      </c>
      <c r="H160" s="68">
        <v>2</v>
      </c>
      <c r="I160" s="68" t="s">
        <v>760</v>
      </c>
      <c r="J160" s="326">
        <v>0.3125</v>
      </c>
      <c r="K160" s="68">
        <v>7</v>
      </c>
      <c r="L160">
        <v>2</v>
      </c>
      <c r="M160" t="s">
        <v>872</v>
      </c>
      <c r="N160" t="s">
        <v>889</v>
      </c>
      <c r="O160" s="171">
        <v>21.3</v>
      </c>
      <c r="P160" s="68">
        <v>9.83</v>
      </c>
      <c r="Q160" s="68">
        <v>1.7</v>
      </c>
      <c r="R160" s="68">
        <v>1.45</v>
      </c>
      <c r="S160" s="72">
        <v>1.575</v>
      </c>
      <c r="T160" s="68">
        <v>2.1</v>
      </c>
      <c r="U160" s="70">
        <v>0.75</v>
      </c>
      <c r="V160" s="68">
        <v>0.15</v>
      </c>
      <c r="W160" s="77">
        <v>0.28819444444444448</v>
      </c>
      <c r="X160" s="68">
        <v>24.8</v>
      </c>
      <c r="Y160" s="68">
        <v>5.0999999999999996</v>
      </c>
      <c r="Z160" s="72">
        <v>4.3906666985585909</v>
      </c>
      <c r="AA160" s="68">
        <v>61</v>
      </c>
      <c r="AB160" s="216">
        <v>26.3</v>
      </c>
      <c r="AC160" s="216">
        <v>41.3</v>
      </c>
      <c r="AD160" s="68" t="s">
        <v>763</v>
      </c>
      <c r="AE160" s="68" t="s">
        <v>763</v>
      </c>
      <c r="AF160" s="68" t="s">
        <v>763</v>
      </c>
      <c r="AG160" s="68" t="s">
        <v>763</v>
      </c>
      <c r="AH160" s="68" t="s">
        <v>763</v>
      </c>
      <c r="AI160" s="68" t="s">
        <v>763</v>
      </c>
      <c r="AJ160" s="68" t="s">
        <v>763</v>
      </c>
      <c r="AK160" s="68" t="s">
        <v>763</v>
      </c>
      <c r="AL160" s="68" t="s">
        <v>763</v>
      </c>
      <c r="AM160" s="72" t="s">
        <v>763</v>
      </c>
      <c r="AN160" s="72" t="s">
        <v>763</v>
      </c>
      <c r="AO160" s="68" t="s">
        <v>763</v>
      </c>
      <c r="AP160" s="68" t="s">
        <v>763</v>
      </c>
      <c r="AQ160" s="68" t="s">
        <v>763</v>
      </c>
      <c r="AR160" s="68" t="s">
        <v>763</v>
      </c>
      <c r="AT160" s="68" t="s">
        <v>761</v>
      </c>
      <c r="AX160" s="72"/>
    </row>
    <row r="161" spans="1:50" x14ac:dyDescent="0.2">
      <c r="A161" t="s">
        <v>756</v>
      </c>
      <c r="B161" t="s">
        <v>404</v>
      </c>
      <c r="C161" s="68" t="s">
        <v>764</v>
      </c>
      <c r="E161" s="69">
        <v>43665</v>
      </c>
      <c r="F161" t="s">
        <v>881</v>
      </c>
      <c r="G161" t="s">
        <v>904</v>
      </c>
      <c r="H161" s="68">
        <v>2</v>
      </c>
      <c r="I161" s="68" t="s">
        <v>760</v>
      </c>
      <c r="J161" s="326">
        <v>0.3125</v>
      </c>
      <c r="K161" s="68">
        <v>7</v>
      </c>
      <c r="L161">
        <v>2</v>
      </c>
      <c r="M161" t="s">
        <v>872</v>
      </c>
      <c r="N161" t="s">
        <v>889</v>
      </c>
      <c r="O161" s="171">
        <v>21.3</v>
      </c>
      <c r="P161" s="68">
        <v>9.83</v>
      </c>
      <c r="Q161" s="68">
        <v>1.7</v>
      </c>
      <c r="R161" s="68">
        <v>1.45</v>
      </c>
      <c r="S161" s="72">
        <v>1.575</v>
      </c>
      <c r="T161" s="68">
        <v>2.1</v>
      </c>
      <c r="U161" s="70">
        <v>0.75</v>
      </c>
      <c r="V161" s="68">
        <v>1</v>
      </c>
      <c r="W161" s="77">
        <v>0.29166666666666669</v>
      </c>
      <c r="X161" s="68">
        <v>25.3</v>
      </c>
      <c r="Y161" s="68">
        <v>3.8</v>
      </c>
      <c r="Z161" s="72">
        <v>3.2161498079992721</v>
      </c>
      <c r="AA161" s="68">
        <v>38.5</v>
      </c>
      <c r="AB161" s="216">
        <v>29.4</v>
      </c>
      <c r="AC161" s="216">
        <v>45.6</v>
      </c>
      <c r="AD161" s="72">
        <v>0.62896897770910087</v>
      </c>
      <c r="AE161" s="72">
        <v>0.96286180476730965</v>
      </c>
      <c r="AF161" s="72">
        <v>0.15410406059853468</v>
      </c>
      <c r="AG161" s="72">
        <v>1.1169658653658443</v>
      </c>
      <c r="AH161" s="75">
        <v>15.249421752810427</v>
      </c>
      <c r="AI161" s="75">
        <v>16.366387618176272</v>
      </c>
      <c r="AJ161" s="72">
        <v>67.025483820663609</v>
      </c>
      <c r="AK161" s="72">
        <v>10.920995796066901</v>
      </c>
      <c r="AL161" s="72">
        <v>6.1373051571727775</v>
      </c>
      <c r="AM161" s="72">
        <v>26.170417548877328</v>
      </c>
      <c r="AN161" s="72">
        <v>27.287383414243173</v>
      </c>
      <c r="AO161" s="72">
        <v>5.7349554166666659</v>
      </c>
      <c r="AP161" s="72">
        <v>2.5000000000000001E-2</v>
      </c>
      <c r="AQ161" s="70">
        <v>0.99565968862750887</v>
      </c>
      <c r="AR161" s="72">
        <v>5.7599554166666662</v>
      </c>
      <c r="AT161" s="68" t="s">
        <v>761</v>
      </c>
      <c r="AX161" s="72"/>
    </row>
    <row r="162" spans="1:50" x14ac:dyDescent="0.2">
      <c r="A162" t="s">
        <v>756</v>
      </c>
      <c r="B162" t="s">
        <v>404</v>
      </c>
      <c r="C162" s="68" t="s">
        <v>765</v>
      </c>
      <c r="E162" s="69">
        <v>43665</v>
      </c>
      <c r="F162" t="s">
        <v>881</v>
      </c>
      <c r="G162" t="s">
        <v>904</v>
      </c>
      <c r="H162" s="68">
        <v>2</v>
      </c>
      <c r="I162" s="68" t="s">
        <v>760</v>
      </c>
      <c r="J162" s="326">
        <v>0.3125</v>
      </c>
      <c r="K162" s="68">
        <v>7</v>
      </c>
      <c r="L162">
        <v>2</v>
      </c>
      <c r="M162" t="s">
        <v>872</v>
      </c>
      <c r="N162" t="s">
        <v>889</v>
      </c>
      <c r="O162" s="171">
        <v>21.3</v>
      </c>
      <c r="P162" s="68">
        <v>9.83</v>
      </c>
      <c r="Q162" s="68">
        <v>1.7</v>
      </c>
      <c r="R162" s="68">
        <v>1.45</v>
      </c>
      <c r="S162" s="72">
        <v>1.575</v>
      </c>
      <c r="T162" s="68">
        <v>2.1</v>
      </c>
      <c r="U162" s="70">
        <v>0.75</v>
      </c>
      <c r="V162" s="68">
        <v>1.8</v>
      </c>
      <c r="W162" s="77">
        <v>0.2951388888888889</v>
      </c>
      <c r="X162" s="68">
        <v>25.5</v>
      </c>
      <c r="Y162" s="68">
        <v>3.15</v>
      </c>
      <c r="Z162" s="72">
        <v>2.6606128514702636</v>
      </c>
      <c r="AA162" s="68">
        <v>38.700000000000003</v>
      </c>
      <c r="AB162" s="216">
        <v>29.8</v>
      </c>
      <c r="AC162" s="216">
        <v>46.3</v>
      </c>
      <c r="AD162" s="68" t="s">
        <v>763</v>
      </c>
      <c r="AE162" s="68" t="s">
        <v>763</v>
      </c>
      <c r="AF162" s="68" t="s">
        <v>763</v>
      </c>
      <c r="AG162" s="68" t="s">
        <v>763</v>
      </c>
      <c r="AH162" s="68" t="s">
        <v>763</v>
      </c>
      <c r="AI162" s="68" t="s">
        <v>763</v>
      </c>
      <c r="AJ162" s="68" t="s">
        <v>763</v>
      </c>
      <c r="AK162" s="68" t="s">
        <v>763</v>
      </c>
      <c r="AL162" s="68" t="s">
        <v>763</v>
      </c>
      <c r="AM162" s="72" t="s">
        <v>763</v>
      </c>
      <c r="AN162" s="72" t="s">
        <v>763</v>
      </c>
      <c r="AO162" s="68" t="s">
        <v>763</v>
      </c>
      <c r="AP162" s="68" t="s">
        <v>763</v>
      </c>
      <c r="AQ162" s="68" t="s">
        <v>763</v>
      </c>
      <c r="AR162" s="68" t="s">
        <v>763</v>
      </c>
      <c r="AT162" s="68" t="s">
        <v>761</v>
      </c>
      <c r="AU162" s="322">
        <v>101.4</v>
      </c>
      <c r="AV162" s="322">
        <v>3.2448000000000001</v>
      </c>
      <c r="AX162" s="72"/>
    </row>
    <row r="163" spans="1:50" x14ac:dyDescent="0.2">
      <c r="A163" t="s">
        <v>756</v>
      </c>
      <c r="B163" t="s">
        <v>405</v>
      </c>
      <c r="C163" s="68" t="s">
        <v>757</v>
      </c>
      <c r="E163" s="69">
        <v>43665</v>
      </c>
      <c r="F163" t="s">
        <v>881</v>
      </c>
      <c r="G163" t="s">
        <v>904</v>
      </c>
      <c r="H163" s="68">
        <v>3</v>
      </c>
      <c r="I163" s="68" t="s">
        <v>760</v>
      </c>
      <c r="J163" s="326">
        <v>0.3125</v>
      </c>
      <c r="K163" s="68">
        <v>3</v>
      </c>
      <c r="L163">
        <v>2</v>
      </c>
      <c r="M163" t="s">
        <v>872</v>
      </c>
      <c r="N163" t="s">
        <v>905</v>
      </c>
      <c r="O163" s="171">
        <v>20.7</v>
      </c>
      <c r="P163" s="68">
        <v>10.050000000000001</v>
      </c>
      <c r="Q163" s="68">
        <v>2</v>
      </c>
      <c r="R163" s="68">
        <v>1.6</v>
      </c>
      <c r="S163" s="68">
        <v>1.8</v>
      </c>
      <c r="T163" s="68">
        <v>2.2000000000000002</v>
      </c>
      <c r="U163" s="70">
        <v>0.81818181818181812</v>
      </c>
      <c r="V163" s="68">
        <v>0.15</v>
      </c>
      <c r="W163" s="77">
        <v>0.32708333333333334</v>
      </c>
      <c r="X163" s="68">
        <v>24.4</v>
      </c>
      <c r="Y163" s="68">
        <v>6.76</v>
      </c>
      <c r="Z163" s="72">
        <v>5.7380982365580886</v>
      </c>
      <c r="AA163" s="68">
        <v>80.7</v>
      </c>
      <c r="AB163" s="216">
        <v>28.7</v>
      </c>
      <c r="AC163" s="216">
        <v>44.7</v>
      </c>
      <c r="AD163" s="68" t="s">
        <v>763</v>
      </c>
      <c r="AE163" s="68" t="s">
        <v>763</v>
      </c>
      <c r="AF163" s="68" t="s">
        <v>763</v>
      </c>
      <c r="AG163" s="68" t="s">
        <v>763</v>
      </c>
      <c r="AH163" s="68" t="s">
        <v>763</v>
      </c>
      <c r="AI163" s="68" t="s">
        <v>763</v>
      </c>
      <c r="AJ163" s="68" t="s">
        <v>763</v>
      </c>
      <c r="AK163" s="68" t="s">
        <v>763</v>
      </c>
      <c r="AL163" s="68" t="s">
        <v>763</v>
      </c>
      <c r="AM163" s="72" t="s">
        <v>763</v>
      </c>
      <c r="AN163" s="72" t="s">
        <v>763</v>
      </c>
      <c r="AO163" s="68" t="s">
        <v>763</v>
      </c>
      <c r="AP163" s="68" t="s">
        <v>763</v>
      </c>
      <c r="AQ163" s="68" t="s">
        <v>763</v>
      </c>
      <c r="AR163" s="68" t="s">
        <v>763</v>
      </c>
      <c r="AT163" s="68" t="s">
        <v>761</v>
      </c>
      <c r="AX163" s="72"/>
    </row>
    <row r="164" spans="1:50" x14ac:dyDescent="0.2">
      <c r="A164" t="s">
        <v>756</v>
      </c>
      <c r="B164" t="s">
        <v>405</v>
      </c>
      <c r="C164" s="68" t="s">
        <v>764</v>
      </c>
      <c r="E164" s="69">
        <v>43665</v>
      </c>
      <c r="F164" t="s">
        <v>881</v>
      </c>
      <c r="G164" t="s">
        <v>904</v>
      </c>
      <c r="H164" s="68">
        <v>3</v>
      </c>
      <c r="I164" s="68" t="s">
        <v>760</v>
      </c>
      <c r="J164" s="326">
        <v>0.3125</v>
      </c>
      <c r="K164" s="68">
        <v>3</v>
      </c>
      <c r="L164">
        <v>2</v>
      </c>
      <c r="M164" t="s">
        <v>872</v>
      </c>
      <c r="N164" t="s">
        <v>905</v>
      </c>
      <c r="O164" s="171">
        <v>20.7</v>
      </c>
      <c r="P164" s="68">
        <v>10.050000000000001</v>
      </c>
      <c r="Q164" s="68">
        <v>2</v>
      </c>
      <c r="R164" s="68">
        <v>1.6</v>
      </c>
      <c r="S164" s="68">
        <v>1.8</v>
      </c>
      <c r="T164" s="68">
        <v>2.2000000000000002</v>
      </c>
      <c r="U164" s="70">
        <v>0.81818181818181812</v>
      </c>
      <c r="V164" s="68">
        <v>1.1000000000000001</v>
      </c>
      <c r="W164" s="77">
        <v>0.32847222222222222</v>
      </c>
      <c r="X164" s="68">
        <v>24.4</v>
      </c>
      <c r="Y164" s="68">
        <v>6.66</v>
      </c>
      <c r="Z164" s="72">
        <v>5.6564443899427053</v>
      </c>
      <c r="AA164" s="68">
        <v>78.599999999999994</v>
      </c>
      <c r="AB164" s="216">
        <v>28.6</v>
      </c>
      <c r="AC164" s="216">
        <v>44.5</v>
      </c>
      <c r="AD164" s="72">
        <v>0.62896897770910087</v>
      </c>
      <c r="AE164" s="72">
        <v>1.1352511350737795</v>
      </c>
      <c r="AF164" s="72">
        <v>0.14671550974792003</v>
      </c>
      <c r="AG164" s="72">
        <v>1.2819666448216995</v>
      </c>
      <c r="AH164" s="75">
        <v>19.750477697965731</v>
      </c>
      <c r="AI164" s="75">
        <v>21.032444342787432</v>
      </c>
      <c r="AJ164" s="72">
        <v>70.408909183834055</v>
      </c>
      <c r="AK164" s="72">
        <v>9.2649288961217433</v>
      </c>
      <c r="AL164" s="72">
        <v>7.599508854655852</v>
      </c>
      <c r="AM164" s="72">
        <v>29.015406594087473</v>
      </c>
      <c r="AN164" s="72">
        <v>30.297373238909174</v>
      </c>
      <c r="AO164" s="72">
        <v>3.704182083333333</v>
      </c>
      <c r="AP164" s="72">
        <v>2.5000000000000001E-2</v>
      </c>
      <c r="AQ164" s="70">
        <v>0.99329611709985111</v>
      </c>
      <c r="AR164" s="72">
        <v>3.7291820833333329</v>
      </c>
      <c r="AT164" s="68" t="s">
        <v>761</v>
      </c>
      <c r="AX164" s="72"/>
    </row>
    <row r="165" spans="1:50" x14ac:dyDescent="0.2">
      <c r="A165" t="s">
        <v>756</v>
      </c>
      <c r="B165" t="s">
        <v>405</v>
      </c>
      <c r="C165" s="68" t="s">
        <v>764</v>
      </c>
      <c r="D165" t="s">
        <v>785</v>
      </c>
      <c r="E165" s="69">
        <v>43665</v>
      </c>
      <c r="F165" t="s">
        <v>881</v>
      </c>
      <c r="G165" t="s">
        <v>904</v>
      </c>
      <c r="H165" s="68">
        <v>3</v>
      </c>
      <c r="I165" s="68" t="s">
        <v>760</v>
      </c>
      <c r="J165" s="326">
        <v>0.3125</v>
      </c>
      <c r="K165" s="68">
        <v>3</v>
      </c>
      <c r="L165">
        <v>2</v>
      </c>
      <c r="M165" t="s">
        <v>872</v>
      </c>
      <c r="N165" t="s">
        <v>905</v>
      </c>
      <c r="O165" s="171">
        <v>20.7</v>
      </c>
      <c r="P165" s="68">
        <v>10.050000000000001</v>
      </c>
      <c r="Q165" s="68">
        <v>2</v>
      </c>
      <c r="R165" s="68">
        <v>1.6</v>
      </c>
      <c r="S165" s="68">
        <v>1.8</v>
      </c>
      <c r="T165" s="68">
        <v>2.2000000000000002</v>
      </c>
      <c r="U165" s="70">
        <v>0.81818181818181812</v>
      </c>
      <c r="V165" s="68">
        <v>1.1000000000000001</v>
      </c>
      <c r="W165" s="77">
        <v>0.32847222222222222</v>
      </c>
      <c r="X165" s="68">
        <v>24.4</v>
      </c>
      <c r="Y165" s="68">
        <v>6.66</v>
      </c>
      <c r="Z165" s="72">
        <v>5.6596754979747494</v>
      </c>
      <c r="AA165" s="68">
        <v>78.599999999999994</v>
      </c>
      <c r="AB165" s="216">
        <v>28.5</v>
      </c>
      <c r="AC165" s="216">
        <v>44.5</v>
      </c>
      <c r="AD165" s="72">
        <v>0.62896897770910087</v>
      </c>
      <c r="AE165" s="72">
        <v>0.91976447219069213</v>
      </c>
      <c r="AF165" s="72">
        <v>0.10312305972929342</v>
      </c>
      <c r="AG165" s="72">
        <v>1.0228875319199855</v>
      </c>
      <c r="AH165" s="75">
        <v>21.176070992020236</v>
      </c>
      <c r="AI165" s="75">
        <v>22.19895852394022</v>
      </c>
      <c r="AJ165" s="72">
        <v>71.335323271368821</v>
      </c>
      <c r="AK165" s="72">
        <v>10.531332996079804</v>
      </c>
      <c r="AL165" s="72">
        <v>6.7736271655186258</v>
      </c>
      <c r="AM165" s="72">
        <v>31.70740398810004</v>
      </c>
      <c r="AN165" s="72">
        <v>32.730291520020025</v>
      </c>
      <c r="AO165" s="72">
        <v>3.6589420833333328</v>
      </c>
      <c r="AP165" s="72">
        <v>2.5000000000000001E-2</v>
      </c>
      <c r="AQ165" s="70">
        <v>0.99321379125011133</v>
      </c>
      <c r="AR165" s="72">
        <v>3.6839420833333327</v>
      </c>
      <c r="AT165" s="68" t="s">
        <v>761</v>
      </c>
      <c r="AX165" s="72"/>
    </row>
    <row r="166" spans="1:50" x14ac:dyDescent="0.2">
      <c r="A166" t="s">
        <v>756</v>
      </c>
      <c r="B166" t="s">
        <v>405</v>
      </c>
      <c r="C166" s="68" t="s">
        <v>765</v>
      </c>
      <c r="E166" s="69">
        <v>43665</v>
      </c>
      <c r="F166" t="s">
        <v>881</v>
      </c>
      <c r="G166" t="s">
        <v>904</v>
      </c>
      <c r="H166" s="68">
        <v>3</v>
      </c>
      <c r="I166" s="68" t="s">
        <v>760</v>
      </c>
      <c r="J166" s="326">
        <v>0.3125</v>
      </c>
      <c r="K166" s="68">
        <v>3</v>
      </c>
      <c r="L166">
        <v>2</v>
      </c>
      <c r="M166" t="s">
        <v>872</v>
      </c>
      <c r="N166" t="s">
        <v>905</v>
      </c>
      <c r="O166" s="171">
        <v>20.7</v>
      </c>
      <c r="P166" s="68">
        <v>10.050000000000001</v>
      </c>
      <c r="Q166" s="68">
        <v>2</v>
      </c>
      <c r="R166" s="68">
        <v>1.6</v>
      </c>
      <c r="S166" s="68">
        <v>1.8</v>
      </c>
      <c r="T166" s="68">
        <v>2.2000000000000002</v>
      </c>
      <c r="U166" s="70">
        <v>0.81818181818181812</v>
      </c>
      <c r="V166" s="68">
        <v>1.9</v>
      </c>
      <c r="W166" s="77">
        <v>0.33055555555555555</v>
      </c>
      <c r="X166" s="68">
        <v>24.3</v>
      </c>
      <c r="Y166" s="68">
        <v>5.65</v>
      </c>
      <c r="Z166" s="72">
        <v>4.7571175961210317</v>
      </c>
      <c r="AA166" s="68">
        <v>66.5</v>
      </c>
      <c r="AB166" s="216">
        <v>30.1</v>
      </c>
      <c r="AC166" s="216">
        <v>46.7</v>
      </c>
      <c r="AD166" s="68" t="s">
        <v>763</v>
      </c>
      <c r="AE166" s="68" t="s">
        <v>763</v>
      </c>
      <c r="AF166" s="68" t="s">
        <v>763</v>
      </c>
      <c r="AG166" s="68" t="s">
        <v>763</v>
      </c>
      <c r="AH166" s="68" t="s">
        <v>763</v>
      </c>
      <c r="AI166" s="68" t="s">
        <v>763</v>
      </c>
      <c r="AJ166" s="68" t="s">
        <v>763</v>
      </c>
      <c r="AK166" s="68" t="s">
        <v>763</v>
      </c>
      <c r="AL166" s="68" t="s">
        <v>763</v>
      </c>
      <c r="AM166" s="72" t="s">
        <v>763</v>
      </c>
      <c r="AN166" s="72" t="s">
        <v>763</v>
      </c>
      <c r="AO166" s="68" t="s">
        <v>763</v>
      </c>
      <c r="AP166" s="68" t="s">
        <v>763</v>
      </c>
      <c r="AQ166" s="68" t="s">
        <v>763</v>
      </c>
      <c r="AR166" s="68" t="s">
        <v>763</v>
      </c>
      <c r="AT166" s="68" t="s">
        <v>761</v>
      </c>
      <c r="AX166" s="72"/>
    </row>
    <row r="167" spans="1:50" x14ac:dyDescent="0.2">
      <c r="A167" t="s">
        <v>756</v>
      </c>
      <c r="B167" t="s">
        <v>610</v>
      </c>
      <c r="C167" s="68" t="s">
        <v>757</v>
      </c>
      <c r="E167" s="69">
        <v>43665</v>
      </c>
      <c r="F167" t="s">
        <v>866</v>
      </c>
      <c r="G167" t="s">
        <v>900</v>
      </c>
      <c r="H167" s="68">
        <v>0</v>
      </c>
      <c r="I167" s="68" t="s">
        <v>760</v>
      </c>
      <c r="J167" s="326">
        <v>0.39861111111111108</v>
      </c>
      <c r="K167" s="68">
        <v>3</v>
      </c>
      <c r="L167">
        <v>2</v>
      </c>
      <c r="M167" t="s">
        <v>820</v>
      </c>
      <c r="N167" t="s">
        <v>761</v>
      </c>
      <c r="O167" s="171" t="s">
        <v>761</v>
      </c>
      <c r="P167" s="68" t="s">
        <v>761</v>
      </c>
      <c r="Q167" s="68" t="s">
        <v>761</v>
      </c>
      <c r="R167" s="68" t="s">
        <v>761</v>
      </c>
      <c r="S167" s="68" t="s">
        <v>761</v>
      </c>
      <c r="T167" s="68" t="s">
        <v>761</v>
      </c>
      <c r="U167" s="68" t="s">
        <v>761</v>
      </c>
      <c r="V167" s="68">
        <v>0.15</v>
      </c>
      <c r="W167" s="77">
        <v>0.28611111111111115</v>
      </c>
      <c r="X167" s="68" t="s">
        <v>761</v>
      </c>
      <c r="Y167" s="68" t="s">
        <v>761</v>
      </c>
      <c r="Z167" s="72" t="s">
        <v>761</v>
      </c>
      <c r="AA167" s="68" t="s">
        <v>761</v>
      </c>
      <c r="AB167" s="68" t="s">
        <v>763</v>
      </c>
      <c r="AC167" s="68" t="s">
        <v>763</v>
      </c>
      <c r="AD167" s="68" t="s">
        <v>763</v>
      </c>
      <c r="AE167" s="68" t="s">
        <v>763</v>
      </c>
      <c r="AF167" s="68" t="s">
        <v>763</v>
      </c>
      <c r="AG167" s="68" t="s">
        <v>763</v>
      </c>
      <c r="AH167" s="68" t="s">
        <v>763</v>
      </c>
      <c r="AI167" s="68" t="s">
        <v>763</v>
      </c>
      <c r="AJ167" s="68" t="s">
        <v>763</v>
      </c>
      <c r="AK167" s="68" t="s">
        <v>763</v>
      </c>
      <c r="AL167" s="68" t="s">
        <v>763</v>
      </c>
      <c r="AM167" s="72" t="s">
        <v>763</v>
      </c>
      <c r="AN167" s="72" t="s">
        <v>763</v>
      </c>
      <c r="AO167" s="68" t="s">
        <v>763</v>
      </c>
      <c r="AP167" s="68" t="s">
        <v>763</v>
      </c>
      <c r="AQ167" s="68" t="s">
        <v>763</v>
      </c>
      <c r="AR167" s="68" t="s">
        <v>763</v>
      </c>
      <c r="AT167" s="68" t="s">
        <v>761</v>
      </c>
      <c r="AX167" s="72"/>
    </row>
    <row r="168" spans="1:50" x14ac:dyDescent="0.2">
      <c r="A168" t="s">
        <v>756</v>
      </c>
      <c r="B168" t="s">
        <v>610</v>
      </c>
      <c r="C168" s="68" t="s">
        <v>764</v>
      </c>
      <c r="E168" s="69">
        <v>43665</v>
      </c>
      <c r="F168" t="s">
        <v>866</v>
      </c>
      <c r="G168" t="s">
        <v>900</v>
      </c>
      <c r="H168" s="68">
        <v>0</v>
      </c>
      <c r="I168" s="68" t="s">
        <v>760</v>
      </c>
      <c r="J168" s="326">
        <v>0.39861111111111108</v>
      </c>
      <c r="K168" s="68">
        <v>3</v>
      </c>
      <c r="L168">
        <v>2</v>
      </c>
      <c r="M168" t="s">
        <v>820</v>
      </c>
      <c r="N168" t="s">
        <v>761</v>
      </c>
      <c r="O168" s="171" t="s">
        <v>761</v>
      </c>
      <c r="P168" s="68" t="s">
        <v>761</v>
      </c>
      <c r="Q168" s="68" t="s">
        <v>761</v>
      </c>
      <c r="R168" s="68" t="s">
        <v>761</v>
      </c>
      <c r="S168" s="68" t="s">
        <v>761</v>
      </c>
      <c r="T168" s="68" t="s">
        <v>761</v>
      </c>
      <c r="U168" s="68" t="s">
        <v>761</v>
      </c>
      <c r="V168" s="68" t="s">
        <v>761</v>
      </c>
      <c r="W168" s="68" t="s">
        <v>761</v>
      </c>
      <c r="X168" s="68" t="s">
        <v>761</v>
      </c>
      <c r="Y168" s="68" t="s">
        <v>761</v>
      </c>
      <c r="Z168" s="72" t="s">
        <v>761</v>
      </c>
      <c r="AA168" s="68" t="s">
        <v>761</v>
      </c>
      <c r="AB168" s="216">
        <v>0.1</v>
      </c>
      <c r="AC168" s="216">
        <v>0.1414</v>
      </c>
      <c r="AD168" s="72">
        <v>0.42307692307692307</v>
      </c>
      <c r="AE168" s="72">
        <v>2.9453391032917131</v>
      </c>
      <c r="AF168" s="72">
        <v>26.283174762143215</v>
      </c>
      <c r="AG168" s="72">
        <v>29.228513865434927</v>
      </c>
      <c r="AH168" s="75">
        <v>13.865179365070652</v>
      </c>
      <c r="AI168" s="75">
        <v>43.093693230505579</v>
      </c>
      <c r="AJ168" s="72">
        <v>54.191058197043546</v>
      </c>
      <c r="AK168" s="72">
        <v>3.5374213665295708</v>
      </c>
      <c r="AL168" s="72">
        <v>15.319367579386881</v>
      </c>
      <c r="AM168" s="72">
        <v>17.402600731600224</v>
      </c>
      <c r="AN168" s="72">
        <v>46.63111459703515</v>
      </c>
      <c r="AO168" s="72">
        <v>0.94956874999999996</v>
      </c>
      <c r="AP168" s="72">
        <v>2.5000000000000001E-2</v>
      </c>
      <c r="AQ168" s="70">
        <v>0.97434762811756481</v>
      </c>
      <c r="AR168" s="72">
        <v>0.97456874999999998</v>
      </c>
      <c r="AT168" s="68" t="s">
        <v>761</v>
      </c>
      <c r="AX168" s="72"/>
    </row>
    <row r="169" spans="1:50" x14ac:dyDescent="0.2">
      <c r="A169" t="s">
        <v>756</v>
      </c>
      <c r="B169" t="s">
        <v>610</v>
      </c>
      <c r="C169" s="68" t="s">
        <v>765</v>
      </c>
      <c r="E169" s="69">
        <v>43665</v>
      </c>
      <c r="F169" t="s">
        <v>866</v>
      </c>
      <c r="G169" t="s">
        <v>900</v>
      </c>
      <c r="H169" s="68">
        <v>0</v>
      </c>
      <c r="I169" s="68" t="s">
        <v>760</v>
      </c>
      <c r="J169" s="326">
        <v>0.39861111111111103</v>
      </c>
      <c r="K169" s="68">
        <v>3</v>
      </c>
      <c r="L169">
        <v>2</v>
      </c>
      <c r="M169" t="s">
        <v>820</v>
      </c>
      <c r="N169" t="s">
        <v>761</v>
      </c>
      <c r="O169" s="171" t="s">
        <v>761</v>
      </c>
      <c r="P169" s="68" t="s">
        <v>761</v>
      </c>
      <c r="Q169" s="68" t="s">
        <v>761</v>
      </c>
      <c r="R169" s="68" t="s">
        <v>761</v>
      </c>
      <c r="S169" s="68" t="s">
        <v>761</v>
      </c>
      <c r="T169" s="68" t="s">
        <v>761</v>
      </c>
      <c r="U169" s="68" t="s">
        <v>761</v>
      </c>
      <c r="V169" s="68" t="s">
        <v>761</v>
      </c>
      <c r="W169" s="68" t="s">
        <v>761</v>
      </c>
      <c r="X169" s="68" t="s">
        <v>761</v>
      </c>
      <c r="Y169" s="68" t="s">
        <v>761</v>
      </c>
      <c r="Z169" s="72" t="s">
        <v>761</v>
      </c>
      <c r="AA169" s="68" t="s">
        <v>761</v>
      </c>
      <c r="AB169" s="68" t="s">
        <v>763</v>
      </c>
      <c r="AC169" s="68" t="s">
        <v>763</v>
      </c>
      <c r="AD169" s="68" t="s">
        <v>763</v>
      </c>
      <c r="AE169" s="68" t="s">
        <v>763</v>
      </c>
      <c r="AF169" s="68" t="s">
        <v>763</v>
      </c>
      <c r="AG169" s="68" t="s">
        <v>763</v>
      </c>
      <c r="AH169" s="68" t="s">
        <v>763</v>
      </c>
      <c r="AI169" s="68" t="s">
        <v>763</v>
      </c>
      <c r="AJ169" s="68" t="s">
        <v>763</v>
      </c>
      <c r="AK169" s="68" t="s">
        <v>763</v>
      </c>
      <c r="AL169" s="68" t="s">
        <v>763</v>
      </c>
      <c r="AM169" s="72" t="s">
        <v>763</v>
      </c>
      <c r="AN169" s="72" t="s">
        <v>763</v>
      </c>
      <c r="AO169" s="68" t="s">
        <v>763</v>
      </c>
      <c r="AP169" s="68" t="s">
        <v>763</v>
      </c>
      <c r="AQ169" s="68" t="s">
        <v>763</v>
      </c>
      <c r="AR169" s="68" t="s">
        <v>763</v>
      </c>
      <c r="AT169" s="68" t="s">
        <v>761</v>
      </c>
      <c r="AX169" s="72"/>
    </row>
    <row r="170" spans="1:50" x14ac:dyDescent="0.2">
      <c r="A170" t="s">
        <v>756</v>
      </c>
      <c r="B170" t="s">
        <v>288</v>
      </c>
      <c r="C170" s="68" t="s">
        <v>757</v>
      </c>
      <c r="E170" s="69">
        <v>43665</v>
      </c>
      <c r="F170" t="s">
        <v>866</v>
      </c>
      <c r="G170" t="s">
        <v>906</v>
      </c>
      <c r="H170" s="68">
        <v>0</v>
      </c>
      <c r="I170" s="68" t="s">
        <v>760</v>
      </c>
      <c r="J170" s="326">
        <v>0.38541666666666669</v>
      </c>
      <c r="K170" s="68">
        <v>3</v>
      </c>
      <c r="L170">
        <v>3</v>
      </c>
      <c r="M170" t="s">
        <v>820</v>
      </c>
      <c r="N170" t="s">
        <v>889</v>
      </c>
      <c r="O170" s="171">
        <v>19.73</v>
      </c>
      <c r="P170" s="68">
        <v>9.17</v>
      </c>
      <c r="Q170" s="68">
        <v>0.57999999999999996</v>
      </c>
      <c r="R170" s="68">
        <v>0.57999999999999996</v>
      </c>
      <c r="S170" s="68">
        <v>0.57999999999999996</v>
      </c>
      <c r="T170" s="68">
        <v>0.57999999999999996</v>
      </c>
      <c r="U170" s="70">
        <v>1</v>
      </c>
      <c r="V170" s="68">
        <v>0.15</v>
      </c>
      <c r="W170" s="77">
        <v>0.27013888888888887</v>
      </c>
      <c r="X170" s="68">
        <v>19.809999999999999</v>
      </c>
      <c r="Y170" s="68">
        <v>3.79</v>
      </c>
      <c r="Z170" s="72">
        <v>3.79</v>
      </c>
      <c r="AA170" s="68">
        <v>41.8</v>
      </c>
      <c r="AB170" s="216">
        <v>1.8</v>
      </c>
      <c r="AC170" s="216">
        <v>3.38</v>
      </c>
      <c r="AD170" s="68" t="s">
        <v>763</v>
      </c>
      <c r="AE170" s="68" t="s">
        <v>763</v>
      </c>
      <c r="AF170" s="68" t="s">
        <v>763</v>
      </c>
      <c r="AG170" s="68" t="s">
        <v>763</v>
      </c>
      <c r="AH170" s="68" t="s">
        <v>763</v>
      </c>
      <c r="AI170" s="68" t="s">
        <v>763</v>
      </c>
      <c r="AJ170" s="68" t="s">
        <v>763</v>
      </c>
      <c r="AK170" s="68" t="s">
        <v>763</v>
      </c>
      <c r="AL170" s="68" t="s">
        <v>763</v>
      </c>
      <c r="AM170" s="72" t="s">
        <v>763</v>
      </c>
      <c r="AN170" s="72" t="s">
        <v>763</v>
      </c>
      <c r="AO170" s="68" t="s">
        <v>763</v>
      </c>
      <c r="AP170" s="68" t="s">
        <v>763</v>
      </c>
      <c r="AQ170" s="68" t="s">
        <v>763</v>
      </c>
      <c r="AR170" s="68" t="s">
        <v>763</v>
      </c>
      <c r="AT170" s="68">
        <v>1.28</v>
      </c>
      <c r="AX170" s="72"/>
    </row>
    <row r="171" spans="1:50" x14ac:dyDescent="0.2">
      <c r="A171" t="s">
        <v>756</v>
      </c>
      <c r="B171" t="s">
        <v>288</v>
      </c>
      <c r="C171" s="68" t="s">
        <v>764</v>
      </c>
      <c r="E171" s="69">
        <v>43665</v>
      </c>
      <c r="F171" t="s">
        <v>866</v>
      </c>
      <c r="G171" t="s">
        <v>906</v>
      </c>
      <c r="H171" s="68">
        <v>0</v>
      </c>
      <c r="I171" s="68" t="s">
        <v>760</v>
      </c>
      <c r="J171" s="326">
        <v>0.38541666666666669</v>
      </c>
      <c r="K171" s="68">
        <v>3</v>
      </c>
      <c r="L171">
        <v>3</v>
      </c>
      <c r="M171" t="s">
        <v>820</v>
      </c>
      <c r="N171" t="s">
        <v>889</v>
      </c>
      <c r="O171" s="171">
        <v>19.73</v>
      </c>
      <c r="P171" s="68">
        <v>9.17</v>
      </c>
      <c r="Q171" s="68">
        <v>0.57999999999999996</v>
      </c>
      <c r="R171" s="68">
        <v>0.57999999999999996</v>
      </c>
      <c r="S171" s="68">
        <v>0.57999999999999996</v>
      </c>
      <c r="T171" s="68">
        <v>0.57999999999999996</v>
      </c>
      <c r="U171" s="70">
        <v>1</v>
      </c>
      <c r="V171" s="68">
        <v>0.28999999999999998</v>
      </c>
      <c r="W171" s="77">
        <v>0.27152777777777776</v>
      </c>
      <c r="X171" s="68">
        <v>20.010000000000002</v>
      </c>
      <c r="Y171" s="68">
        <v>3.19</v>
      </c>
      <c r="Z171" s="72">
        <v>3.19</v>
      </c>
      <c r="AA171" s="68">
        <v>34</v>
      </c>
      <c r="AB171" s="216">
        <v>3</v>
      </c>
      <c r="AC171" s="216">
        <v>5.55</v>
      </c>
      <c r="AD171" s="72">
        <v>0.68225919022084081</v>
      </c>
      <c r="AE171" s="72">
        <v>0.44569381384789986</v>
      </c>
      <c r="AF171" s="72">
        <v>10.747371056584878</v>
      </c>
      <c r="AG171" s="72">
        <v>11.193064870432778</v>
      </c>
      <c r="AH171" s="75">
        <v>24.497029388350441</v>
      </c>
      <c r="AI171" s="75">
        <v>35.690094258783219</v>
      </c>
      <c r="AJ171" s="72">
        <v>633.57228214063525</v>
      </c>
      <c r="AK171" s="72">
        <v>124.83969825689955</v>
      </c>
      <c r="AL171" s="72">
        <v>5.0750866189763437</v>
      </c>
      <c r="AM171" s="72">
        <v>149.33672764524999</v>
      </c>
      <c r="AN171" s="72">
        <v>160.52979251568277</v>
      </c>
      <c r="AO171" s="72">
        <v>40.565200000000004</v>
      </c>
      <c r="AP171" s="72">
        <v>6.3509577083333246</v>
      </c>
      <c r="AQ171" s="70">
        <v>0.8646317597486195</v>
      </c>
      <c r="AR171" s="72">
        <v>46.91615770833333</v>
      </c>
      <c r="AT171" s="68">
        <v>1.23</v>
      </c>
      <c r="AX171" s="72"/>
    </row>
    <row r="172" spans="1:50" x14ac:dyDescent="0.2">
      <c r="A172" t="s">
        <v>756</v>
      </c>
      <c r="B172" t="s">
        <v>288</v>
      </c>
      <c r="C172" s="68" t="s">
        <v>765</v>
      </c>
      <c r="E172" s="69">
        <v>43665</v>
      </c>
      <c r="F172" t="s">
        <v>866</v>
      </c>
      <c r="G172" t="s">
        <v>906</v>
      </c>
      <c r="H172" s="68">
        <v>0</v>
      </c>
      <c r="I172" s="68" t="s">
        <v>760</v>
      </c>
      <c r="J172" s="326">
        <v>0.38541666666666669</v>
      </c>
      <c r="K172" s="68">
        <v>3</v>
      </c>
      <c r="L172">
        <v>3</v>
      </c>
      <c r="M172" t="s">
        <v>820</v>
      </c>
      <c r="N172" t="s">
        <v>889</v>
      </c>
      <c r="O172" s="171">
        <v>19.73</v>
      </c>
      <c r="P172" s="68">
        <v>9.17</v>
      </c>
      <c r="Q172" s="68">
        <v>0.57999999999999996</v>
      </c>
      <c r="R172" s="68">
        <v>0.57999999999999996</v>
      </c>
      <c r="S172" s="68">
        <v>0.57999999999999996</v>
      </c>
      <c r="T172" s="68">
        <v>0.57999999999999996</v>
      </c>
      <c r="U172" s="70">
        <v>1</v>
      </c>
      <c r="V172" s="68" t="s">
        <v>761</v>
      </c>
      <c r="W172" s="68" t="s">
        <v>761</v>
      </c>
      <c r="X172" s="68" t="s">
        <v>761</v>
      </c>
      <c r="Y172" s="68" t="s">
        <v>761</v>
      </c>
      <c r="Z172" s="72" t="s">
        <v>761</v>
      </c>
      <c r="AA172" s="68" t="s">
        <v>761</v>
      </c>
      <c r="AB172" s="216">
        <v>3</v>
      </c>
      <c r="AC172" s="216">
        <v>5.51</v>
      </c>
      <c r="AD172" s="68" t="s">
        <v>763</v>
      </c>
      <c r="AE172" s="68" t="s">
        <v>763</v>
      </c>
      <c r="AF172" s="68" t="s">
        <v>763</v>
      </c>
      <c r="AG172" s="68" t="s">
        <v>763</v>
      </c>
      <c r="AH172" s="68" t="s">
        <v>763</v>
      </c>
      <c r="AI172" s="68" t="s">
        <v>763</v>
      </c>
      <c r="AJ172" s="68" t="s">
        <v>763</v>
      </c>
      <c r="AK172" s="68" t="s">
        <v>763</v>
      </c>
      <c r="AL172" s="68" t="s">
        <v>763</v>
      </c>
      <c r="AM172" s="72" t="s">
        <v>763</v>
      </c>
      <c r="AN172" s="72" t="s">
        <v>763</v>
      </c>
      <c r="AO172" s="68" t="s">
        <v>763</v>
      </c>
      <c r="AP172" s="68" t="s">
        <v>763</v>
      </c>
      <c r="AQ172" s="68" t="s">
        <v>763</v>
      </c>
      <c r="AR172" s="68" t="s">
        <v>763</v>
      </c>
      <c r="AT172" s="68" t="s">
        <v>761</v>
      </c>
      <c r="AU172" s="322">
        <v>98.52</v>
      </c>
      <c r="AV172" s="322">
        <v>3.1526399999999999</v>
      </c>
      <c r="AX172" s="72"/>
    </row>
    <row r="173" spans="1:50" x14ac:dyDescent="0.2">
      <c r="A173" t="s">
        <v>756</v>
      </c>
      <c r="B173" t="s">
        <v>291</v>
      </c>
      <c r="C173" s="68" t="s">
        <v>757</v>
      </c>
      <c r="E173" s="69">
        <v>43665</v>
      </c>
      <c r="F173" t="s">
        <v>866</v>
      </c>
      <c r="G173" t="s">
        <v>906</v>
      </c>
      <c r="H173" s="68">
        <v>0</v>
      </c>
      <c r="I173" s="68" t="s">
        <v>760</v>
      </c>
      <c r="J173" s="326">
        <v>0.38541666666666702</v>
      </c>
      <c r="K173" s="68">
        <v>5</v>
      </c>
      <c r="L173">
        <v>3</v>
      </c>
      <c r="M173" t="s">
        <v>820</v>
      </c>
      <c r="N173" t="s">
        <v>887</v>
      </c>
      <c r="O173" s="171">
        <v>19.86</v>
      </c>
      <c r="P173" s="68">
        <v>9.17</v>
      </c>
      <c r="Q173" s="68">
        <v>0.75</v>
      </c>
      <c r="R173" s="68">
        <v>0.75</v>
      </c>
      <c r="S173" s="68">
        <v>0.75</v>
      </c>
      <c r="T173" s="68">
        <v>0.75</v>
      </c>
      <c r="U173" s="70">
        <v>1</v>
      </c>
      <c r="V173" s="68">
        <v>0.15</v>
      </c>
      <c r="W173" s="77">
        <v>0.29097222222222224</v>
      </c>
      <c r="X173" s="68">
        <v>21.18</v>
      </c>
      <c r="Y173" s="68">
        <v>3.7</v>
      </c>
      <c r="Z173" s="72">
        <v>3.7</v>
      </c>
      <c r="AA173" s="68">
        <v>43.3</v>
      </c>
      <c r="AB173" s="216">
        <v>6.2</v>
      </c>
      <c r="AC173" s="216">
        <v>10.91</v>
      </c>
      <c r="AD173" s="68" t="s">
        <v>763</v>
      </c>
      <c r="AE173" s="68" t="s">
        <v>763</v>
      </c>
      <c r="AF173" s="68" t="s">
        <v>763</v>
      </c>
      <c r="AG173" s="68" t="s">
        <v>763</v>
      </c>
      <c r="AH173" s="68" t="s">
        <v>763</v>
      </c>
      <c r="AI173" s="68" t="s">
        <v>763</v>
      </c>
      <c r="AJ173" s="68" t="s">
        <v>763</v>
      </c>
      <c r="AK173" s="68" t="s">
        <v>763</v>
      </c>
      <c r="AL173" s="68" t="s">
        <v>763</v>
      </c>
      <c r="AM173" s="72" t="s">
        <v>763</v>
      </c>
      <c r="AN173" s="72" t="s">
        <v>763</v>
      </c>
      <c r="AO173" s="68" t="s">
        <v>763</v>
      </c>
      <c r="AP173" s="68" t="s">
        <v>763</v>
      </c>
      <c r="AQ173" s="68" t="s">
        <v>763</v>
      </c>
      <c r="AR173" s="68" t="s">
        <v>763</v>
      </c>
      <c r="AT173" s="68">
        <v>6.49</v>
      </c>
      <c r="AX173" s="72"/>
    </row>
    <row r="174" spans="1:50" x14ac:dyDescent="0.2">
      <c r="A174" t="s">
        <v>756</v>
      </c>
      <c r="B174" t="s">
        <v>291</v>
      </c>
      <c r="C174" s="68" t="s">
        <v>764</v>
      </c>
      <c r="E174" s="69">
        <v>43665</v>
      </c>
      <c r="F174" t="s">
        <v>866</v>
      </c>
      <c r="G174" t="s">
        <v>906</v>
      </c>
      <c r="H174" s="68">
        <v>0</v>
      </c>
      <c r="I174" s="68" t="s">
        <v>760</v>
      </c>
      <c r="J174" s="326">
        <v>0.38541666666666702</v>
      </c>
      <c r="K174" s="68">
        <v>5</v>
      </c>
      <c r="L174">
        <v>3</v>
      </c>
      <c r="M174" t="s">
        <v>820</v>
      </c>
      <c r="N174" t="s">
        <v>887</v>
      </c>
      <c r="O174" s="171">
        <v>19.86</v>
      </c>
      <c r="P174" s="68">
        <v>9.17</v>
      </c>
      <c r="Q174" s="68">
        <v>0.75</v>
      </c>
      <c r="R174" s="68">
        <v>0.75</v>
      </c>
      <c r="S174" s="68">
        <v>0.75</v>
      </c>
      <c r="T174" s="68">
        <v>0.75</v>
      </c>
      <c r="U174" s="70">
        <v>1</v>
      </c>
      <c r="V174" s="68">
        <v>0.37</v>
      </c>
      <c r="W174" s="77">
        <v>0.29236111111111113</v>
      </c>
      <c r="X174" s="68">
        <v>21.57</v>
      </c>
      <c r="Y174" s="68">
        <v>3.11</v>
      </c>
      <c r="Z174" s="72">
        <v>3.11</v>
      </c>
      <c r="AA174" s="68">
        <v>36.6</v>
      </c>
      <c r="AB174" s="216">
        <v>11.2</v>
      </c>
      <c r="AC174" s="216">
        <v>18.96</v>
      </c>
      <c r="AD174" s="72">
        <v>0.89542004026780087</v>
      </c>
      <c r="AE174" s="72">
        <v>1.178348467650397</v>
      </c>
      <c r="AF174" s="72">
        <v>6.1368078175895775</v>
      </c>
      <c r="AG174" s="72">
        <v>7.3151562852399747</v>
      </c>
      <c r="AH174" s="75">
        <v>29.786020902927138</v>
      </c>
      <c r="AI174" s="75">
        <v>37.101177188167114</v>
      </c>
      <c r="AJ174" s="72">
        <v>307.12896900117084</v>
      </c>
      <c r="AK174" s="72">
        <v>56.838704137050222</v>
      </c>
      <c r="AL174" s="72">
        <v>5.4035181425075685</v>
      </c>
      <c r="AM174" s="72">
        <v>86.624725039977363</v>
      </c>
      <c r="AN174" s="72">
        <v>93.939881325217328</v>
      </c>
      <c r="AO174" s="72">
        <v>10.826968749999999</v>
      </c>
      <c r="AP174" s="72">
        <v>0.26138666666666666</v>
      </c>
      <c r="AQ174" s="70">
        <v>0.97642692204167791</v>
      </c>
      <c r="AR174" s="72">
        <v>11.088355416666666</v>
      </c>
      <c r="AT174" s="68">
        <v>7.5</v>
      </c>
      <c r="AX174" s="72"/>
    </row>
    <row r="175" spans="1:50" x14ac:dyDescent="0.2">
      <c r="A175" t="s">
        <v>756</v>
      </c>
      <c r="B175" t="s">
        <v>291</v>
      </c>
      <c r="C175" s="68" t="s">
        <v>765</v>
      </c>
      <c r="E175" s="69">
        <v>43665</v>
      </c>
      <c r="F175" t="s">
        <v>866</v>
      </c>
      <c r="G175" t="s">
        <v>906</v>
      </c>
      <c r="H175" s="68">
        <v>0</v>
      </c>
      <c r="I175" s="68" t="s">
        <v>760</v>
      </c>
      <c r="J175" s="326">
        <v>0.38541666666666702</v>
      </c>
      <c r="K175" s="68">
        <v>5</v>
      </c>
      <c r="L175">
        <v>3</v>
      </c>
      <c r="M175" t="s">
        <v>820</v>
      </c>
      <c r="N175" t="s">
        <v>887</v>
      </c>
      <c r="O175" s="171">
        <v>19.86</v>
      </c>
      <c r="P175" s="68">
        <v>9.17</v>
      </c>
      <c r="Q175" s="68">
        <v>0.75</v>
      </c>
      <c r="R175" s="68">
        <v>0.75</v>
      </c>
      <c r="S175" s="68">
        <v>0.75</v>
      </c>
      <c r="T175" s="68">
        <v>0.75</v>
      </c>
      <c r="U175" s="70">
        <v>1</v>
      </c>
      <c r="V175" s="68">
        <v>0.45</v>
      </c>
      <c r="W175" s="77">
        <v>0.29305555555555557</v>
      </c>
      <c r="X175" s="68">
        <v>22.03</v>
      </c>
      <c r="Y175" s="68">
        <v>2.66</v>
      </c>
      <c r="Z175" s="72">
        <v>2.66</v>
      </c>
      <c r="AA175" s="68">
        <v>31.8</v>
      </c>
      <c r="AB175" s="216">
        <v>11.2</v>
      </c>
      <c r="AC175" s="216">
        <v>19.03</v>
      </c>
      <c r="AD175" s="68" t="s">
        <v>763</v>
      </c>
      <c r="AE175" s="68" t="s">
        <v>763</v>
      </c>
      <c r="AF175" s="68" t="s">
        <v>763</v>
      </c>
      <c r="AG175" s="68" t="s">
        <v>763</v>
      </c>
      <c r="AH175" s="68" t="s">
        <v>763</v>
      </c>
      <c r="AI175" s="68" t="s">
        <v>763</v>
      </c>
      <c r="AJ175" s="68" t="s">
        <v>763</v>
      </c>
      <c r="AK175" s="68" t="s">
        <v>763</v>
      </c>
      <c r="AL175" s="68" t="s">
        <v>763</v>
      </c>
      <c r="AM175" s="72" t="s">
        <v>763</v>
      </c>
      <c r="AN175" s="72" t="s">
        <v>763</v>
      </c>
      <c r="AO175" s="68" t="s">
        <v>763</v>
      </c>
      <c r="AP175" s="68" t="s">
        <v>763</v>
      </c>
      <c r="AQ175" s="68" t="s">
        <v>763</v>
      </c>
      <c r="AR175" s="68" t="s">
        <v>763</v>
      </c>
      <c r="AT175" s="68">
        <v>9.35</v>
      </c>
      <c r="AU175" s="322">
        <v>59.76</v>
      </c>
      <c r="AV175" s="322">
        <v>1.91232</v>
      </c>
      <c r="AX175" s="72"/>
    </row>
    <row r="176" spans="1:50" x14ac:dyDescent="0.2">
      <c r="A176" t="s">
        <v>756</v>
      </c>
      <c r="B176" t="s">
        <v>292</v>
      </c>
      <c r="C176" s="68" t="s">
        <v>757</v>
      </c>
      <c r="E176" s="69">
        <v>43665</v>
      </c>
      <c r="F176" t="s">
        <v>866</v>
      </c>
      <c r="G176" t="s">
        <v>906</v>
      </c>
      <c r="H176" s="68">
        <v>0</v>
      </c>
      <c r="I176" s="68" t="s">
        <v>760</v>
      </c>
      <c r="J176" s="326">
        <v>0.38541666666666702</v>
      </c>
      <c r="K176" s="68">
        <v>6</v>
      </c>
      <c r="L176">
        <v>3</v>
      </c>
      <c r="M176" t="s">
        <v>820</v>
      </c>
      <c r="N176" t="s">
        <v>889</v>
      </c>
      <c r="O176" s="171">
        <v>20.22</v>
      </c>
      <c r="P176" s="68">
        <v>9.06</v>
      </c>
      <c r="Q176" s="68">
        <v>0.95</v>
      </c>
      <c r="R176" s="68">
        <v>0.95</v>
      </c>
      <c r="S176" s="68">
        <v>0.95</v>
      </c>
      <c r="T176" s="68">
        <v>0.95</v>
      </c>
      <c r="U176" s="70">
        <v>1</v>
      </c>
      <c r="V176" s="68">
        <v>0.15</v>
      </c>
      <c r="W176" s="77">
        <v>0.30069444444444443</v>
      </c>
      <c r="X176" s="68">
        <v>22.81</v>
      </c>
      <c r="Y176" s="68">
        <v>4.54</v>
      </c>
      <c r="Z176" s="72">
        <v>4.54</v>
      </c>
      <c r="AA176" s="68">
        <v>52.4</v>
      </c>
      <c r="AB176" s="216">
        <v>11.4</v>
      </c>
      <c r="AC176" s="216">
        <v>19.39</v>
      </c>
      <c r="AD176" s="68" t="s">
        <v>763</v>
      </c>
      <c r="AE176" s="68" t="s">
        <v>763</v>
      </c>
      <c r="AF176" s="68" t="s">
        <v>763</v>
      </c>
      <c r="AG176" s="68" t="s">
        <v>763</v>
      </c>
      <c r="AH176" s="68" t="s">
        <v>763</v>
      </c>
      <c r="AI176" s="68" t="s">
        <v>763</v>
      </c>
      <c r="AJ176" s="68" t="s">
        <v>763</v>
      </c>
      <c r="AK176" s="68" t="s">
        <v>763</v>
      </c>
      <c r="AL176" s="68" t="s">
        <v>763</v>
      </c>
      <c r="AM176" s="72" t="s">
        <v>763</v>
      </c>
      <c r="AN176" s="72" t="s">
        <v>763</v>
      </c>
      <c r="AO176" s="68" t="s">
        <v>763</v>
      </c>
      <c r="AP176" s="68" t="s">
        <v>763</v>
      </c>
      <c r="AQ176" s="68" t="s">
        <v>763</v>
      </c>
      <c r="AR176" s="68" t="s">
        <v>763</v>
      </c>
      <c r="AT176" s="68">
        <v>12.95</v>
      </c>
      <c r="AX176" s="72"/>
    </row>
    <row r="177" spans="1:50" x14ac:dyDescent="0.2">
      <c r="A177" t="s">
        <v>756</v>
      </c>
      <c r="B177" t="s">
        <v>292</v>
      </c>
      <c r="C177" s="68" t="s">
        <v>764</v>
      </c>
      <c r="E177" s="69">
        <v>43665</v>
      </c>
      <c r="F177" t="s">
        <v>866</v>
      </c>
      <c r="G177" t="s">
        <v>906</v>
      </c>
      <c r="H177" s="68">
        <v>0</v>
      </c>
      <c r="I177" s="68" t="s">
        <v>760</v>
      </c>
      <c r="J177" s="326">
        <v>0.38541666666666702</v>
      </c>
      <c r="K177" s="68">
        <v>6</v>
      </c>
      <c r="L177">
        <v>3</v>
      </c>
      <c r="M177" t="s">
        <v>820</v>
      </c>
      <c r="N177" t="s">
        <v>889</v>
      </c>
      <c r="O177" s="171">
        <v>20.22</v>
      </c>
      <c r="P177" s="68">
        <v>9.06</v>
      </c>
      <c r="Q177" s="68">
        <v>0.95</v>
      </c>
      <c r="R177" s="68">
        <v>0.95</v>
      </c>
      <c r="S177" s="68">
        <v>0.95</v>
      </c>
      <c r="T177" s="68">
        <v>0.95</v>
      </c>
      <c r="U177" s="70">
        <v>1</v>
      </c>
      <c r="V177" s="68">
        <v>0.45</v>
      </c>
      <c r="W177" s="77">
        <v>0.30138888888888887</v>
      </c>
      <c r="X177" s="68">
        <v>23.53</v>
      </c>
      <c r="Y177" s="68">
        <v>3.36</v>
      </c>
      <c r="Z177" s="72">
        <v>3.36</v>
      </c>
      <c r="AA177" s="68">
        <v>40.9</v>
      </c>
      <c r="AB177" s="216">
        <v>20.100000000000001</v>
      </c>
      <c r="AC177" s="216">
        <v>32.4</v>
      </c>
      <c r="AD177" s="72">
        <v>1.5881928029204206</v>
      </c>
      <c r="AE177" s="72">
        <v>3.0746311010215659</v>
      </c>
      <c r="AF177" s="72">
        <v>1.7838072767912576</v>
      </c>
      <c r="AG177" s="72">
        <v>4.8584383778128233</v>
      </c>
      <c r="AH177" s="75">
        <v>30.784596083913307</v>
      </c>
      <c r="AI177" s="75">
        <v>35.643034461726131</v>
      </c>
      <c r="AJ177" s="72">
        <v>234.80077402495724</v>
      </c>
      <c r="AK177" s="72">
        <v>42.764512419607875</v>
      </c>
      <c r="AL177" s="72">
        <v>5.4905518791159933</v>
      </c>
      <c r="AM177" s="72">
        <v>73.549108503521182</v>
      </c>
      <c r="AN177" s="72">
        <v>78.407546881334014</v>
      </c>
      <c r="AO177" s="72">
        <v>16.547315416666663</v>
      </c>
      <c r="AP177" s="72">
        <v>5.3533999999999997</v>
      </c>
      <c r="AQ177" s="70">
        <v>0.75556049662532898</v>
      </c>
      <c r="AR177" s="72">
        <v>21.900715416666664</v>
      </c>
      <c r="AT177" s="68">
        <v>16.23</v>
      </c>
      <c r="AX177" s="72"/>
    </row>
    <row r="178" spans="1:50" x14ac:dyDescent="0.2">
      <c r="A178" t="s">
        <v>756</v>
      </c>
      <c r="B178" t="s">
        <v>292</v>
      </c>
      <c r="C178" s="68" t="s">
        <v>765</v>
      </c>
      <c r="E178" s="69">
        <v>43665</v>
      </c>
      <c r="F178" t="s">
        <v>866</v>
      </c>
      <c r="G178" t="s">
        <v>906</v>
      </c>
      <c r="H178" s="68">
        <v>0</v>
      </c>
      <c r="I178" s="68" t="s">
        <v>760</v>
      </c>
      <c r="J178" s="326">
        <v>0.38541666666666702</v>
      </c>
      <c r="K178" s="68">
        <v>6</v>
      </c>
      <c r="L178">
        <v>3</v>
      </c>
      <c r="M178" t="s">
        <v>820</v>
      </c>
      <c r="N178" t="s">
        <v>889</v>
      </c>
      <c r="O178" s="171">
        <v>20.22</v>
      </c>
      <c r="P178" s="68">
        <v>9.06</v>
      </c>
      <c r="Q178" s="68">
        <v>0.95</v>
      </c>
      <c r="R178" s="68">
        <v>0.95</v>
      </c>
      <c r="S178" s="68">
        <v>0.95</v>
      </c>
      <c r="T178" s="68">
        <v>0.95</v>
      </c>
      <c r="U178" s="70">
        <v>1</v>
      </c>
      <c r="V178" s="68">
        <v>0.65</v>
      </c>
      <c r="W178" s="77">
        <v>0.30277777777777776</v>
      </c>
      <c r="X178" s="68">
        <v>23.9</v>
      </c>
      <c r="Y178" s="68">
        <v>2.63</v>
      </c>
      <c r="Z178" s="72">
        <v>2.63</v>
      </c>
      <c r="AA178" s="68">
        <v>34.299999999999997</v>
      </c>
      <c r="AB178" s="216">
        <v>23.1</v>
      </c>
      <c r="AC178" s="216">
        <v>36.799999999999997</v>
      </c>
      <c r="AD178" s="68" t="s">
        <v>763</v>
      </c>
      <c r="AE178" s="68" t="s">
        <v>763</v>
      </c>
      <c r="AF178" s="68" t="s">
        <v>763</v>
      </c>
      <c r="AG178" s="68" t="s">
        <v>763</v>
      </c>
      <c r="AH178" s="68" t="s">
        <v>763</v>
      </c>
      <c r="AI178" s="68" t="s">
        <v>763</v>
      </c>
      <c r="AJ178" s="68" t="s">
        <v>763</v>
      </c>
      <c r="AK178" s="68" t="s">
        <v>763</v>
      </c>
      <c r="AL178" s="68" t="s">
        <v>763</v>
      </c>
      <c r="AM178" s="72" t="s">
        <v>763</v>
      </c>
      <c r="AN178" s="72" t="s">
        <v>763</v>
      </c>
      <c r="AO178" s="68" t="s">
        <v>763</v>
      </c>
      <c r="AP178" s="68" t="s">
        <v>763</v>
      </c>
      <c r="AQ178" s="68" t="s">
        <v>763</v>
      </c>
      <c r="AR178" s="68" t="s">
        <v>763</v>
      </c>
      <c r="AT178" s="68">
        <v>19.760000000000002</v>
      </c>
      <c r="AU178" s="322">
        <v>60.93</v>
      </c>
      <c r="AV178" s="322">
        <v>1.9497599999999999</v>
      </c>
      <c r="AX178" s="72"/>
    </row>
    <row r="179" spans="1:50" x14ac:dyDescent="0.2">
      <c r="A179" t="s">
        <v>756</v>
      </c>
      <c r="B179" t="s">
        <v>293</v>
      </c>
      <c r="C179" s="68" t="s">
        <v>757</v>
      </c>
      <c r="E179" s="69">
        <v>43665</v>
      </c>
      <c r="F179" t="s">
        <v>866</v>
      </c>
      <c r="G179" t="s">
        <v>867</v>
      </c>
      <c r="H179" s="68">
        <v>2</v>
      </c>
      <c r="I179" s="68" t="s">
        <v>760</v>
      </c>
      <c r="J179" s="326">
        <v>0.40625</v>
      </c>
      <c r="K179" s="68">
        <v>5</v>
      </c>
      <c r="L179">
        <v>3</v>
      </c>
      <c r="M179" t="s">
        <v>820</v>
      </c>
      <c r="N179" t="s">
        <v>907</v>
      </c>
      <c r="O179" s="171">
        <v>20.399999999999999</v>
      </c>
      <c r="P179" s="68">
        <v>12.12</v>
      </c>
      <c r="Q179" s="68">
        <v>0.82</v>
      </c>
      <c r="R179" s="68">
        <v>0.76</v>
      </c>
      <c r="S179" s="68">
        <v>0.79</v>
      </c>
      <c r="T179" s="68">
        <v>0.93</v>
      </c>
      <c r="U179" s="70">
        <v>0.84946236559139787</v>
      </c>
      <c r="V179" s="68">
        <v>0.15</v>
      </c>
      <c r="W179" s="77">
        <v>0.25347222222222221</v>
      </c>
      <c r="X179" s="68">
        <v>25.1</v>
      </c>
      <c r="Y179" s="68">
        <v>5.57</v>
      </c>
      <c r="Z179" s="72">
        <v>4.8378918184598589</v>
      </c>
      <c r="AA179" s="68">
        <v>67.5</v>
      </c>
      <c r="AB179" s="216">
        <v>24.8</v>
      </c>
      <c r="AC179" s="216">
        <v>39.4</v>
      </c>
      <c r="AD179" s="68" t="s">
        <v>763</v>
      </c>
      <c r="AE179" s="68" t="s">
        <v>763</v>
      </c>
      <c r="AF179" s="68" t="s">
        <v>763</v>
      </c>
      <c r="AG179" s="68" t="s">
        <v>763</v>
      </c>
      <c r="AH179" s="68" t="s">
        <v>763</v>
      </c>
      <c r="AI179" s="68" t="s">
        <v>763</v>
      </c>
      <c r="AJ179" s="68" t="s">
        <v>763</v>
      </c>
      <c r="AK179" s="68" t="s">
        <v>763</v>
      </c>
      <c r="AL179" s="68" t="s">
        <v>763</v>
      </c>
      <c r="AM179" s="72" t="s">
        <v>763</v>
      </c>
      <c r="AN179" s="72" t="s">
        <v>763</v>
      </c>
      <c r="AO179" s="68" t="s">
        <v>763</v>
      </c>
      <c r="AP179" s="68" t="s">
        <v>763</v>
      </c>
      <c r="AQ179" s="68" t="s">
        <v>763</v>
      </c>
      <c r="AR179" s="68" t="s">
        <v>763</v>
      </c>
      <c r="AT179" s="68" t="s">
        <v>761</v>
      </c>
      <c r="AX179" s="72"/>
    </row>
    <row r="180" spans="1:50" x14ac:dyDescent="0.2">
      <c r="A180" t="s">
        <v>756</v>
      </c>
      <c r="B180" t="s">
        <v>293</v>
      </c>
      <c r="C180" s="68" t="s">
        <v>764</v>
      </c>
      <c r="E180" s="69">
        <v>43665</v>
      </c>
      <c r="F180" t="s">
        <v>866</v>
      </c>
      <c r="G180" t="s">
        <v>867</v>
      </c>
      <c r="H180" s="68">
        <v>2</v>
      </c>
      <c r="I180" s="68" t="s">
        <v>760</v>
      </c>
      <c r="J180" s="326">
        <v>0.40625</v>
      </c>
      <c r="K180" s="68">
        <v>5</v>
      </c>
      <c r="L180">
        <v>3</v>
      </c>
      <c r="M180" t="s">
        <v>820</v>
      </c>
      <c r="N180" t="s">
        <v>907</v>
      </c>
      <c r="O180" s="171">
        <v>20.399999999999999</v>
      </c>
      <c r="P180" s="68">
        <v>12.12</v>
      </c>
      <c r="Q180" s="68">
        <v>0.82</v>
      </c>
      <c r="R180" s="68">
        <v>0.76</v>
      </c>
      <c r="S180" s="68">
        <v>0.79</v>
      </c>
      <c r="T180" s="68">
        <v>0.93</v>
      </c>
      <c r="U180" s="70">
        <v>0.84946236559139787</v>
      </c>
      <c r="V180" s="68">
        <v>0.46500000000000002</v>
      </c>
      <c r="W180" s="77">
        <v>0.25555555555555559</v>
      </c>
      <c r="X180" s="68">
        <v>25.9</v>
      </c>
      <c r="Y180" s="68">
        <v>3.32</v>
      </c>
      <c r="Z180" s="72">
        <v>2.8761580523929782</v>
      </c>
      <c r="AA180" s="68">
        <v>41.5</v>
      </c>
      <c r="AB180" s="216">
        <v>25.4</v>
      </c>
      <c r="AC180" s="216">
        <v>40</v>
      </c>
      <c r="AD180" s="72">
        <v>2.6806421594110912</v>
      </c>
      <c r="AE180" s="72">
        <v>0.74737514188422249</v>
      </c>
      <c r="AF180" s="72">
        <v>0.27232087420836953</v>
      </c>
      <c r="AG180" s="72">
        <v>1.0196960160925921</v>
      </c>
      <c r="AH180" s="75">
        <v>23.541453724682029</v>
      </c>
      <c r="AI180" s="75">
        <v>24.561149740774621</v>
      </c>
      <c r="AJ180" s="72">
        <v>178.99000783888584</v>
      </c>
      <c r="AK180" s="72">
        <v>32.362552334187839</v>
      </c>
      <c r="AL180" s="72">
        <v>5.5307753847894308</v>
      </c>
      <c r="AM180" s="72">
        <v>55.904006058869868</v>
      </c>
      <c r="AN180" s="72">
        <v>56.923702074962463</v>
      </c>
      <c r="AO180" s="72">
        <v>13.088968749999998</v>
      </c>
      <c r="AP180" s="72">
        <v>0.42726666666666663</v>
      </c>
      <c r="AQ180" s="70">
        <v>0.96838863385437857</v>
      </c>
      <c r="AR180" s="72">
        <v>13.516235416666664</v>
      </c>
      <c r="AT180" s="68" t="s">
        <v>761</v>
      </c>
      <c r="AX180" s="72"/>
    </row>
    <row r="181" spans="1:50" x14ac:dyDescent="0.2">
      <c r="A181" t="s">
        <v>756</v>
      </c>
      <c r="B181" t="s">
        <v>293</v>
      </c>
      <c r="C181" s="68" t="s">
        <v>765</v>
      </c>
      <c r="E181" s="69">
        <v>43665</v>
      </c>
      <c r="F181" t="s">
        <v>866</v>
      </c>
      <c r="G181" t="s">
        <v>867</v>
      </c>
      <c r="H181" s="68">
        <v>2</v>
      </c>
      <c r="I181" s="68" t="s">
        <v>760</v>
      </c>
      <c r="J181" s="326">
        <v>0.40625</v>
      </c>
      <c r="K181" s="68">
        <v>5</v>
      </c>
      <c r="L181">
        <v>3</v>
      </c>
      <c r="M181" t="s">
        <v>820</v>
      </c>
      <c r="N181" t="s">
        <v>907</v>
      </c>
      <c r="O181" s="171">
        <v>20.399999999999999</v>
      </c>
      <c r="P181" s="68">
        <v>12.12</v>
      </c>
      <c r="Q181" s="68">
        <v>0.82</v>
      </c>
      <c r="R181" s="68">
        <v>0.76</v>
      </c>
      <c r="S181" s="68">
        <v>0.79</v>
      </c>
      <c r="T181" s="68">
        <v>0.93</v>
      </c>
      <c r="U181" s="70">
        <v>0.84946236559139787</v>
      </c>
      <c r="V181" s="68">
        <v>0.63</v>
      </c>
      <c r="W181" s="77">
        <v>0.25694444444444448</v>
      </c>
      <c r="X181" s="68">
        <v>26.2</v>
      </c>
      <c r="Y181" s="68">
        <v>2.72</v>
      </c>
      <c r="Z181" s="72">
        <v>2.3570835582002645</v>
      </c>
      <c r="AA181" s="68">
        <v>33.6</v>
      </c>
      <c r="AB181" s="216">
        <v>25.4</v>
      </c>
      <c r="AC181" s="216">
        <v>40.1</v>
      </c>
      <c r="AD181" s="68" t="s">
        <v>763</v>
      </c>
      <c r="AE181" s="68" t="s">
        <v>763</v>
      </c>
      <c r="AF181" s="68" t="s">
        <v>763</v>
      </c>
      <c r="AG181" s="68" t="s">
        <v>763</v>
      </c>
      <c r="AH181" s="68" t="s">
        <v>763</v>
      </c>
      <c r="AI181" s="68" t="s">
        <v>763</v>
      </c>
      <c r="AJ181" s="68" t="s">
        <v>763</v>
      </c>
      <c r="AK181" s="68" t="s">
        <v>763</v>
      </c>
      <c r="AL181" s="68" t="s">
        <v>763</v>
      </c>
      <c r="AM181" s="72" t="s">
        <v>763</v>
      </c>
      <c r="AN181" s="72" t="s">
        <v>763</v>
      </c>
      <c r="AO181" s="68" t="s">
        <v>763</v>
      </c>
      <c r="AP181" s="68" t="s">
        <v>763</v>
      </c>
      <c r="AQ181" s="68" t="s">
        <v>763</v>
      </c>
      <c r="AR181" s="68" t="s">
        <v>763</v>
      </c>
      <c r="AT181" s="68" t="s">
        <v>761</v>
      </c>
      <c r="AU181" s="322">
        <v>86.01</v>
      </c>
      <c r="AV181" s="322">
        <v>2.7523200000000001</v>
      </c>
      <c r="AX181" s="72"/>
    </row>
    <row r="182" spans="1:50" x14ac:dyDescent="0.2">
      <c r="A182" t="s">
        <v>756</v>
      </c>
      <c r="B182" t="s">
        <v>295</v>
      </c>
      <c r="C182" s="68" t="s">
        <v>757</v>
      </c>
      <c r="E182" s="69">
        <v>43665</v>
      </c>
      <c r="F182" t="s">
        <v>866</v>
      </c>
      <c r="G182" t="s">
        <v>867</v>
      </c>
      <c r="H182" s="68">
        <v>2</v>
      </c>
      <c r="I182" s="68" t="s">
        <v>760</v>
      </c>
      <c r="J182" s="326">
        <v>0.40625</v>
      </c>
      <c r="K182" s="68">
        <v>5</v>
      </c>
      <c r="L182">
        <v>3</v>
      </c>
      <c r="M182" t="s">
        <v>820</v>
      </c>
      <c r="N182" t="s">
        <v>908</v>
      </c>
      <c r="O182" s="171">
        <v>20.3</v>
      </c>
      <c r="P182" s="68">
        <v>12.32</v>
      </c>
      <c r="Q182" s="68">
        <v>0.88</v>
      </c>
      <c r="R182" s="68">
        <v>0.88</v>
      </c>
      <c r="S182" s="68">
        <v>0.88</v>
      </c>
      <c r="T182" s="68">
        <v>0.88</v>
      </c>
      <c r="U182" s="70">
        <v>1</v>
      </c>
      <c r="V182" s="68">
        <v>0.15</v>
      </c>
      <c r="W182" s="77">
        <v>0.29722222222222222</v>
      </c>
      <c r="X182" s="68">
        <v>24.4</v>
      </c>
      <c r="Y182" s="68">
        <v>4.5</v>
      </c>
      <c r="Z182" s="72">
        <v>3.9416160491773709</v>
      </c>
      <c r="AA182" s="68">
        <v>54.1</v>
      </c>
      <c r="AB182" s="216">
        <v>23.2</v>
      </c>
      <c r="AC182" s="216">
        <v>36.9</v>
      </c>
      <c r="AD182" s="68" t="s">
        <v>763</v>
      </c>
      <c r="AE182" s="68" t="s">
        <v>763</v>
      </c>
      <c r="AF182" s="68" t="s">
        <v>763</v>
      </c>
      <c r="AG182" s="68" t="s">
        <v>763</v>
      </c>
      <c r="AH182" s="68" t="s">
        <v>763</v>
      </c>
      <c r="AI182" s="68" t="s">
        <v>763</v>
      </c>
      <c r="AJ182" s="68" t="s">
        <v>763</v>
      </c>
      <c r="AK182" s="68" t="s">
        <v>763</v>
      </c>
      <c r="AL182" s="68" t="s">
        <v>763</v>
      </c>
      <c r="AM182" s="72" t="s">
        <v>763</v>
      </c>
      <c r="AN182" s="72" t="s">
        <v>763</v>
      </c>
      <c r="AO182" s="68" t="s">
        <v>763</v>
      </c>
      <c r="AP182" s="68" t="s">
        <v>763</v>
      </c>
      <c r="AQ182" s="68" t="s">
        <v>763</v>
      </c>
      <c r="AR182" s="68" t="s">
        <v>763</v>
      </c>
      <c r="AT182" s="68" t="s">
        <v>761</v>
      </c>
      <c r="AX182" s="72"/>
    </row>
    <row r="183" spans="1:50" x14ac:dyDescent="0.2">
      <c r="A183" t="s">
        <v>756</v>
      </c>
      <c r="B183" t="s">
        <v>295</v>
      </c>
      <c r="C183" s="68" t="s">
        <v>764</v>
      </c>
      <c r="E183" s="69">
        <v>43665</v>
      </c>
      <c r="F183" t="s">
        <v>866</v>
      </c>
      <c r="G183" t="s">
        <v>867</v>
      </c>
      <c r="H183" s="68">
        <v>2</v>
      </c>
      <c r="I183" s="68" t="s">
        <v>760</v>
      </c>
      <c r="J183" s="326">
        <v>0.40625</v>
      </c>
      <c r="K183" s="68">
        <v>5</v>
      </c>
      <c r="L183">
        <v>3</v>
      </c>
      <c r="M183" t="s">
        <v>820</v>
      </c>
      <c r="N183" t="s">
        <v>908</v>
      </c>
      <c r="O183" s="171">
        <v>20.3</v>
      </c>
      <c r="P183" s="68">
        <v>12.32</v>
      </c>
      <c r="Q183" s="68">
        <v>0.88</v>
      </c>
      <c r="R183" s="68">
        <v>0.88</v>
      </c>
      <c r="S183" s="68">
        <v>0.88</v>
      </c>
      <c r="T183" s="68">
        <v>0.88</v>
      </c>
      <c r="U183" s="70">
        <v>1</v>
      </c>
      <c r="V183" s="68">
        <v>0.44</v>
      </c>
      <c r="W183" s="77">
        <v>0.29791666666666666</v>
      </c>
      <c r="X183" s="68">
        <v>25.3</v>
      </c>
      <c r="Y183" s="68">
        <v>4.82</v>
      </c>
      <c r="Z183" s="72">
        <v>4.2111353700940306</v>
      </c>
      <c r="AA183" s="68">
        <v>59.4</v>
      </c>
      <c r="AB183" s="216">
        <v>23.8</v>
      </c>
      <c r="AC183" s="216">
        <v>37.799999999999997</v>
      </c>
      <c r="AD183" s="72">
        <v>1.6681281216880308</v>
      </c>
      <c r="AE183" s="72">
        <v>1.1352511350737795</v>
      </c>
      <c r="AF183" s="72">
        <v>2.3854464174841667</v>
      </c>
      <c r="AG183" s="72">
        <v>3.5206975525579463</v>
      </c>
      <c r="AH183" s="75">
        <v>22.206966369369475</v>
      </c>
      <c r="AI183" s="75">
        <v>25.727663921927419</v>
      </c>
      <c r="AJ183" s="72">
        <v>207.84116866525594</v>
      </c>
      <c r="AK183" s="72">
        <v>36.698050472434446</v>
      </c>
      <c r="AL183" s="72">
        <v>5.6635479538994797</v>
      </c>
      <c r="AM183" s="72">
        <v>58.905016841803921</v>
      </c>
      <c r="AN183" s="72">
        <v>62.425714394361869</v>
      </c>
      <c r="AO183" s="72">
        <v>14.405955416666666</v>
      </c>
      <c r="AP183" s="72">
        <v>2.5000000000000001E-2</v>
      </c>
      <c r="AQ183" s="70">
        <v>0.99826761296960786</v>
      </c>
      <c r="AR183" s="72">
        <v>14.430955416666666</v>
      </c>
      <c r="AT183" s="68" t="s">
        <v>761</v>
      </c>
      <c r="AX183" s="72"/>
    </row>
    <row r="184" spans="1:50" x14ac:dyDescent="0.2">
      <c r="A184" t="s">
        <v>756</v>
      </c>
      <c r="B184" t="s">
        <v>295</v>
      </c>
      <c r="C184" s="68" t="s">
        <v>765</v>
      </c>
      <c r="E184" s="69">
        <v>43665</v>
      </c>
      <c r="F184" t="s">
        <v>866</v>
      </c>
      <c r="G184" t="s">
        <v>867</v>
      </c>
      <c r="H184" s="68">
        <v>2</v>
      </c>
      <c r="I184" s="68" t="s">
        <v>760</v>
      </c>
      <c r="J184" s="326">
        <v>0.40625</v>
      </c>
      <c r="K184" s="68">
        <v>5</v>
      </c>
      <c r="L184">
        <v>3</v>
      </c>
      <c r="M184" t="s">
        <v>820</v>
      </c>
      <c r="N184" t="s">
        <v>908</v>
      </c>
      <c r="O184" s="171">
        <v>20.3</v>
      </c>
      <c r="P184" s="68">
        <v>12.32</v>
      </c>
      <c r="Q184" s="68">
        <v>0.88</v>
      </c>
      <c r="R184" s="68">
        <v>0.88</v>
      </c>
      <c r="S184" s="68">
        <v>0.88</v>
      </c>
      <c r="T184" s="68">
        <v>0.88</v>
      </c>
      <c r="U184" s="70">
        <v>1</v>
      </c>
      <c r="V184" s="68">
        <v>0.57999999999999996</v>
      </c>
      <c r="W184" s="77">
        <v>0.29930555555555555</v>
      </c>
      <c r="X184" s="68">
        <v>25.5</v>
      </c>
      <c r="Y184" s="68">
        <v>4.54</v>
      </c>
      <c r="Z184" s="72">
        <v>3.9807747653311005</v>
      </c>
      <c r="AA184" s="68">
        <v>55.3</v>
      </c>
      <c r="AB184" s="216">
        <v>23.2</v>
      </c>
      <c r="AC184" s="216">
        <v>37</v>
      </c>
      <c r="AD184" s="68" t="s">
        <v>763</v>
      </c>
      <c r="AE184" s="68" t="s">
        <v>763</v>
      </c>
      <c r="AF184" s="68" t="s">
        <v>763</v>
      </c>
      <c r="AG184" s="68" t="s">
        <v>763</v>
      </c>
      <c r="AH184" s="68" t="s">
        <v>763</v>
      </c>
      <c r="AI184" s="68" t="s">
        <v>763</v>
      </c>
      <c r="AJ184" s="68" t="s">
        <v>763</v>
      </c>
      <c r="AK184" s="68" t="s">
        <v>763</v>
      </c>
      <c r="AL184" s="68" t="s">
        <v>763</v>
      </c>
      <c r="AM184" s="72" t="s">
        <v>763</v>
      </c>
      <c r="AN184" s="72" t="s">
        <v>763</v>
      </c>
      <c r="AO184" s="68" t="s">
        <v>763</v>
      </c>
      <c r="AP184" s="68" t="s">
        <v>763</v>
      </c>
      <c r="AQ184" s="68" t="s">
        <v>763</v>
      </c>
      <c r="AR184" s="68" t="s">
        <v>763</v>
      </c>
      <c r="AT184" s="68" t="s">
        <v>761</v>
      </c>
      <c r="AU184" s="322">
        <v>97.2</v>
      </c>
      <c r="AV184" s="322">
        <v>3.1104000000000003</v>
      </c>
      <c r="AX184" s="72"/>
    </row>
    <row r="185" spans="1:50" x14ac:dyDescent="0.2">
      <c r="A185" t="s">
        <v>756</v>
      </c>
      <c r="B185" t="s">
        <v>297</v>
      </c>
      <c r="C185" s="68" t="s">
        <v>757</v>
      </c>
      <c r="E185" s="69">
        <v>43665</v>
      </c>
      <c r="F185" t="s">
        <v>866</v>
      </c>
      <c r="G185" t="s">
        <v>867</v>
      </c>
      <c r="H185" s="68">
        <v>1</v>
      </c>
      <c r="I185" s="68" t="s">
        <v>760</v>
      </c>
      <c r="J185" s="326">
        <v>0.40625</v>
      </c>
      <c r="K185" s="68">
        <v>5</v>
      </c>
      <c r="L185">
        <v>3</v>
      </c>
      <c r="M185" t="s">
        <v>820</v>
      </c>
      <c r="N185" t="s">
        <v>909</v>
      </c>
      <c r="O185" s="171">
        <v>20</v>
      </c>
      <c r="P185" s="68">
        <v>12.42</v>
      </c>
      <c r="Q185" s="68">
        <v>0.44</v>
      </c>
      <c r="R185" s="68">
        <v>0.44</v>
      </c>
      <c r="S185" s="68">
        <v>0.44</v>
      </c>
      <c r="T185" s="68">
        <v>0.44</v>
      </c>
      <c r="U185" s="70">
        <v>1</v>
      </c>
      <c r="V185" s="68">
        <v>0.15</v>
      </c>
      <c r="W185" s="77">
        <v>0.33819444444444446</v>
      </c>
      <c r="X185" s="68">
        <v>25.1</v>
      </c>
      <c r="Y185" s="68">
        <v>4.5</v>
      </c>
      <c r="Z185" s="72">
        <v>3.9151984704760552</v>
      </c>
      <c r="AA185" s="68">
        <v>54.2</v>
      </c>
      <c r="AB185" s="216">
        <v>24.5</v>
      </c>
      <c r="AC185" s="216">
        <v>38.799999999999997</v>
      </c>
      <c r="AD185" s="68" t="s">
        <v>763</v>
      </c>
      <c r="AE185" s="68" t="s">
        <v>763</v>
      </c>
      <c r="AF185" s="68" t="s">
        <v>763</v>
      </c>
      <c r="AG185" s="68" t="s">
        <v>763</v>
      </c>
      <c r="AH185" s="68" t="s">
        <v>763</v>
      </c>
      <c r="AI185" s="68" t="s">
        <v>763</v>
      </c>
      <c r="AJ185" s="68" t="s">
        <v>763</v>
      </c>
      <c r="AK185" s="68" t="s">
        <v>763</v>
      </c>
      <c r="AL185" s="68" t="s">
        <v>763</v>
      </c>
      <c r="AM185" s="72" t="s">
        <v>763</v>
      </c>
      <c r="AN185" s="72" t="s">
        <v>763</v>
      </c>
      <c r="AO185" s="68" t="s">
        <v>763</v>
      </c>
      <c r="AP185" s="68" t="s">
        <v>763</v>
      </c>
      <c r="AQ185" s="68" t="s">
        <v>763</v>
      </c>
      <c r="AR185" s="68" t="s">
        <v>763</v>
      </c>
      <c r="AT185" s="68" t="s">
        <v>761</v>
      </c>
      <c r="AX185" s="72"/>
    </row>
    <row r="186" spans="1:50" x14ac:dyDescent="0.2">
      <c r="A186" t="s">
        <v>756</v>
      </c>
      <c r="B186" t="s">
        <v>297</v>
      </c>
      <c r="C186" s="68" t="s">
        <v>764</v>
      </c>
      <c r="E186" s="69">
        <v>43665</v>
      </c>
      <c r="F186" t="s">
        <v>866</v>
      </c>
      <c r="G186" t="s">
        <v>867</v>
      </c>
      <c r="H186" s="68">
        <v>1</v>
      </c>
      <c r="I186" s="68" t="s">
        <v>760</v>
      </c>
      <c r="J186" s="326">
        <v>0.40625</v>
      </c>
      <c r="K186" s="68">
        <v>5</v>
      </c>
      <c r="L186">
        <v>3</v>
      </c>
      <c r="M186" t="s">
        <v>820</v>
      </c>
      <c r="N186" t="s">
        <v>909</v>
      </c>
      <c r="O186" s="171">
        <v>20</v>
      </c>
      <c r="P186" s="68">
        <v>12.42</v>
      </c>
      <c r="Q186" s="68">
        <v>0.44</v>
      </c>
      <c r="R186" s="68">
        <v>0.44</v>
      </c>
      <c r="S186" s="68">
        <v>0.44</v>
      </c>
      <c r="T186" s="68">
        <v>0.44</v>
      </c>
      <c r="U186" s="70">
        <v>1</v>
      </c>
      <c r="V186" s="68">
        <v>0.22</v>
      </c>
      <c r="W186" s="77">
        <v>0.33958333333333335</v>
      </c>
      <c r="X186" s="68">
        <v>25.3</v>
      </c>
      <c r="Y186" s="68">
        <v>3.42</v>
      </c>
      <c r="Z186" s="72">
        <v>2.9778289881612912</v>
      </c>
      <c r="AA186" s="68">
        <v>42</v>
      </c>
      <c r="AB186" s="216">
        <v>24.4</v>
      </c>
      <c r="AC186" s="216">
        <v>38.6</v>
      </c>
      <c r="AD186" s="72">
        <v>1.6414830154321607</v>
      </c>
      <c r="AE186" s="72">
        <v>1.609321793416572</v>
      </c>
      <c r="AF186" s="72">
        <v>1.5410406059853468</v>
      </c>
      <c r="AG186" s="72">
        <v>3.150362399401919</v>
      </c>
      <c r="AH186" s="75">
        <v>21.702415886660894</v>
      </c>
      <c r="AI186" s="75">
        <v>24.852778286062815</v>
      </c>
      <c r="AJ186" s="72">
        <v>130.02512758204026</v>
      </c>
      <c r="AK186" s="72">
        <v>21.624914687690875</v>
      </c>
      <c r="AL186" s="72">
        <v>6.0127463835060535</v>
      </c>
      <c r="AM186" s="72">
        <v>43.32733057435177</v>
      </c>
      <c r="AN186" s="72">
        <v>46.47769297375369</v>
      </c>
      <c r="AO186" s="72">
        <v>11.249208749999999</v>
      </c>
      <c r="AP186" s="72">
        <v>0.18598666666666666</v>
      </c>
      <c r="AQ186" s="70">
        <v>0.98373559349973216</v>
      </c>
      <c r="AR186" s="72">
        <v>11.435195416666666</v>
      </c>
      <c r="AT186" s="68" t="s">
        <v>761</v>
      </c>
      <c r="AX186" s="72"/>
    </row>
    <row r="187" spans="1:50" x14ac:dyDescent="0.2">
      <c r="A187" t="s">
        <v>756</v>
      </c>
      <c r="B187" t="s">
        <v>297</v>
      </c>
      <c r="C187" s="68" t="s">
        <v>765</v>
      </c>
      <c r="E187" s="69">
        <v>43665</v>
      </c>
      <c r="F187" t="s">
        <v>866</v>
      </c>
      <c r="G187" t="s">
        <v>867</v>
      </c>
      <c r="H187" s="68">
        <v>1</v>
      </c>
      <c r="I187" s="68" t="s">
        <v>760</v>
      </c>
      <c r="J187" s="326">
        <v>0.40625</v>
      </c>
      <c r="K187" s="68">
        <v>5</v>
      </c>
      <c r="L187">
        <v>3</v>
      </c>
      <c r="M187" t="s">
        <v>820</v>
      </c>
      <c r="N187" t="s">
        <v>909</v>
      </c>
      <c r="O187" s="171">
        <v>20</v>
      </c>
      <c r="P187" s="68">
        <v>12.42</v>
      </c>
      <c r="Q187" s="68">
        <v>0.44</v>
      </c>
      <c r="R187" s="68">
        <v>0.44</v>
      </c>
      <c r="S187" s="68">
        <v>0.44</v>
      </c>
      <c r="T187" s="68">
        <v>0.44</v>
      </c>
      <c r="U187" s="70">
        <v>1</v>
      </c>
      <c r="V187" s="68">
        <v>0.14000000000000001</v>
      </c>
      <c r="W187" s="77">
        <v>0.33958333333333335</v>
      </c>
      <c r="X187" s="68">
        <v>25.2</v>
      </c>
      <c r="Y187" s="68">
        <v>4.0199999999999996</v>
      </c>
      <c r="Z187" s="72">
        <v>3.4979237998768107</v>
      </c>
      <c r="AA187" s="68">
        <v>49.3</v>
      </c>
      <c r="AB187" s="216">
        <v>24.5</v>
      </c>
      <c r="AC187" s="216">
        <v>38.799999999999997</v>
      </c>
      <c r="AD187" s="68" t="s">
        <v>763</v>
      </c>
      <c r="AE187" s="68" t="s">
        <v>763</v>
      </c>
      <c r="AF187" s="68" t="s">
        <v>763</v>
      </c>
      <c r="AG187" s="68" t="s">
        <v>763</v>
      </c>
      <c r="AH187" s="68" t="s">
        <v>763</v>
      </c>
      <c r="AI187" s="68" t="s">
        <v>763</v>
      </c>
      <c r="AJ187" s="68" t="s">
        <v>763</v>
      </c>
      <c r="AK187" s="68" t="s">
        <v>763</v>
      </c>
      <c r="AL187" s="68" t="s">
        <v>763</v>
      </c>
      <c r="AM187" s="72" t="s">
        <v>763</v>
      </c>
      <c r="AN187" s="72" t="s">
        <v>763</v>
      </c>
      <c r="AO187" s="68" t="s">
        <v>763</v>
      </c>
      <c r="AP187" s="68" t="s">
        <v>763</v>
      </c>
      <c r="AQ187" s="68" t="s">
        <v>763</v>
      </c>
      <c r="AR187" s="68" t="s">
        <v>763</v>
      </c>
      <c r="AT187" s="68" t="s">
        <v>761</v>
      </c>
      <c r="AU187" s="322">
        <v>106.7</v>
      </c>
      <c r="AV187" s="322">
        <v>3.4144000000000001</v>
      </c>
      <c r="AX187" s="72"/>
    </row>
    <row r="188" spans="1:50" x14ac:dyDescent="0.2">
      <c r="A188" t="s">
        <v>756</v>
      </c>
      <c r="B188" t="s">
        <v>299</v>
      </c>
      <c r="C188" s="68" t="s">
        <v>757</v>
      </c>
      <c r="E188" s="69">
        <v>43665</v>
      </c>
      <c r="F188" t="s">
        <v>866</v>
      </c>
      <c r="G188" t="s">
        <v>910</v>
      </c>
      <c r="H188" s="68" t="s">
        <v>761</v>
      </c>
      <c r="I188" s="68" t="s">
        <v>760</v>
      </c>
      <c r="J188" s="326">
        <v>0.39861111111111108</v>
      </c>
      <c r="K188" s="68">
        <v>3</v>
      </c>
      <c r="L188">
        <v>3</v>
      </c>
      <c r="M188" t="s">
        <v>787</v>
      </c>
      <c r="N188" t="s">
        <v>911</v>
      </c>
      <c r="O188" s="171" t="s">
        <v>761</v>
      </c>
      <c r="P188" s="68" t="s">
        <v>761</v>
      </c>
      <c r="Q188" s="68">
        <v>0.55000000000000004</v>
      </c>
      <c r="R188" s="68">
        <v>0.5</v>
      </c>
      <c r="S188" s="68">
        <v>0.52500000000000002</v>
      </c>
      <c r="T188" s="68">
        <v>1</v>
      </c>
      <c r="U188" s="70">
        <v>0.52500000000000002</v>
      </c>
      <c r="V188" s="68">
        <v>0.15</v>
      </c>
      <c r="W188" s="77">
        <v>0.34375</v>
      </c>
      <c r="X188" s="68">
        <v>23.2</v>
      </c>
      <c r="Y188" s="68">
        <v>3.26</v>
      </c>
      <c r="Z188" s="72">
        <v>3.0039508317371508</v>
      </c>
      <c r="AA188" s="68" t="s">
        <v>761</v>
      </c>
      <c r="AB188" s="216">
        <v>14.2</v>
      </c>
      <c r="AC188" s="216">
        <v>23.62</v>
      </c>
      <c r="AD188" s="68" t="s">
        <v>763</v>
      </c>
      <c r="AE188" s="68" t="s">
        <v>763</v>
      </c>
      <c r="AF188" s="68" t="s">
        <v>763</v>
      </c>
      <c r="AG188" s="68" t="s">
        <v>763</v>
      </c>
      <c r="AH188" s="68" t="s">
        <v>763</v>
      </c>
      <c r="AI188" s="68" t="s">
        <v>763</v>
      </c>
      <c r="AJ188" s="68" t="s">
        <v>763</v>
      </c>
      <c r="AK188" s="68" t="s">
        <v>763</v>
      </c>
      <c r="AL188" s="68" t="s">
        <v>763</v>
      </c>
      <c r="AM188" s="72" t="s">
        <v>763</v>
      </c>
      <c r="AN188" s="72" t="s">
        <v>763</v>
      </c>
      <c r="AO188" s="68" t="s">
        <v>763</v>
      </c>
      <c r="AP188" s="68" t="s">
        <v>763</v>
      </c>
      <c r="AQ188" s="68" t="s">
        <v>763</v>
      </c>
      <c r="AR188" s="68" t="s">
        <v>763</v>
      </c>
      <c r="AT188" s="68" t="s">
        <v>761</v>
      </c>
      <c r="AX188" s="72"/>
    </row>
    <row r="189" spans="1:50" x14ac:dyDescent="0.2">
      <c r="A189" t="s">
        <v>756</v>
      </c>
      <c r="B189" t="s">
        <v>299</v>
      </c>
      <c r="C189" s="68" t="s">
        <v>764</v>
      </c>
      <c r="E189" s="69">
        <v>43665</v>
      </c>
      <c r="F189" t="s">
        <v>866</v>
      </c>
      <c r="G189" t="s">
        <v>910</v>
      </c>
      <c r="H189" s="68" t="s">
        <v>761</v>
      </c>
      <c r="I189" s="68" t="s">
        <v>760</v>
      </c>
      <c r="J189" s="326">
        <v>0.39861111111111108</v>
      </c>
      <c r="K189" s="68">
        <v>3</v>
      </c>
      <c r="L189">
        <v>3</v>
      </c>
      <c r="M189" t="s">
        <v>787</v>
      </c>
      <c r="N189" t="s">
        <v>911</v>
      </c>
      <c r="O189" s="171" t="s">
        <v>761</v>
      </c>
      <c r="P189" s="68" t="s">
        <v>761</v>
      </c>
      <c r="Q189" s="68">
        <v>0.55000000000000004</v>
      </c>
      <c r="R189" s="68">
        <v>0.5</v>
      </c>
      <c r="S189" s="68">
        <v>0.52500000000000002</v>
      </c>
      <c r="T189" s="68">
        <v>1</v>
      </c>
      <c r="U189" s="70">
        <v>0.52500000000000002</v>
      </c>
      <c r="V189" s="68">
        <v>0.5</v>
      </c>
      <c r="W189" s="77">
        <v>0.34930555555555554</v>
      </c>
      <c r="X189" s="68">
        <v>24.7</v>
      </c>
      <c r="Y189" s="68">
        <v>3.37</v>
      </c>
      <c r="Z189" s="72">
        <v>2.9425953645956113</v>
      </c>
      <c r="AA189" s="68" t="s">
        <v>761</v>
      </c>
      <c r="AB189" s="216">
        <v>23.8</v>
      </c>
      <c r="AC189" s="216">
        <v>37.700000000000003</v>
      </c>
      <c r="AD189" s="72">
        <v>1.3217417403617209</v>
      </c>
      <c r="AE189" s="72">
        <v>2.6867551078320089</v>
      </c>
      <c r="AF189" s="72">
        <v>1.129392772879672</v>
      </c>
      <c r="AG189" s="72">
        <v>3.8161478807116809</v>
      </c>
      <c r="AH189" s="75">
        <v>16.195596553567061</v>
      </c>
      <c r="AI189" s="75">
        <v>20.011744434278743</v>
      </c>
      <c r="AJ189" s="72">
        <v>104.32296650217573</v>
      </c>
      <c r="AK189" s="72">
        <v>17.681714422028147</v>
      </c>
      <c r="AL189" s="72">
        <v>5.900048152129898</v>
      </c>
      <c r="AM189" s="72">
        <v>33.877310975595208</v>
      </c>
      <c r="AN189" s="72">
        <v>37.69345885630689</v>
      </c>
      <c r="AO189" s="72">
        <v>7.4892620833333323</v>
      </c>
      <c r="AP189" s="72">
        <v>2.5000000000000001E-2</v>
      </c>
      <c r="AQ189" s="70">
        <v>0.99667299333949899</v>
      </c>
      <c r="AR189" s="72">
        <v>7.5142620833333327</v>
      </c>
      <c r="AT189" s="68" t="s">
        <v>761</v>
      </c>
      <c r="AX189" s="72"/>
    </row>
    <row r="190" spans="1:50" x14ac:dyDescent="0.2">
      <c r="A190" t="s">
        <v>756</v>
      </c>
      <c r="B190" t="s">
        <v>299</v>
      </c>
      <c r="C190" s="68" t="s">
        <v>764</v>
      </c>
      <c r="D190" t="s">
        <v>785</v>
      </c>
      <c r="E190" s="69">
        <v>43665</v>
      </c>
      <c r="F190" t="s">
        <v>866</v>
      </c>
      <c r="G190" t="s">
        <v>910</v>
      </c>
      <c r="H190" s="68" t="s">
        <v>761</v>
      </c>
      <c r="I190" s="68" t="s">
        <v>760</v>
      </c>
      <c r="J190" s="326">
        <v>0.39861111111111103</v>
      </c>
      <c r="K190" s="68">
        <v>3</v>
      </c>
      <c r="L190">
        <v>3</v>
      </c>
      <c r="M190" t="s">
        <v>787</v>
      </c>
      <c r="N190" t="s">
        <v>911</v>
      </c>
      <c r="O190" s="171" t="s">
        <v>761</v>
      </c>
      <c r="P190" s="68" t="s">
        <v>761</v>
      </c>
      <c r="Q190" s="68">
        <v>0.55000000000000004</v>
      </c>
      <c r="R190" s="68">
        <v>0.5</v>
      </c>
      <c r="S190" s="68">
        <v>0.52500000000000002</v>
      </c>
      <c r="T190" s="68">
        <v>1</v>
      </c>
      <c r="U190" s="70">
        <v>0.52500000000000002</v>
      </c>
      <c r="V190" s="68">
        <v>0.5</v>
      </c>
      <c r="W190" s="77">
        <v>0.34930555555555554</v>
      </c>
      <c r="X190" s="68">
        <v>24.7</v>
      </c>
      <c r="Y190" s="68">
        <v>3.37</v>
      </c>
      <c r="Z190" s="72">
        <v>2.9325517776049885</v>
      </c>
      <c r="AA190" s="68" t="s">
        <v>761</v>
      </c>
      <c r="AB190" s="216">
        <v>24.4</v>
      </c>
      <c r="AC190" s="216">
        <v>38.6</v>
      </c>
      <c r="AD190" s="72">
        <v>1.3483868466175908</v>
      </c>
      <c r="AE190" s="72">
        <v>2.7298524404086262</v>
      </c>
      <c r="AF190" s="72">
        <v>1.0544517571091518</v>
      </c>
      <c r="AG190" s="72">
        <v>3.7843041975177778</v>
      </c>
      <c r="AH190" s="75">
        <v>20.776845543256844</v>
      </c>
      <c r="AI190" s="75">
        <v>24.561149740774621</v>
      </c>
      <c r="AJ190" s="72">
        <v>105.63070855320603</v>
      </c>
      <c r="AK190" s="72">
        <v>17.378391324669476</v>
      </c>
      <c r="AL190" s="72">
        <v>6.0782788567580521</v>
      </c>
      <c r="AM190" s="72">
        <v>38.15523686792632</v>
      </c>
      <c r="AN190" s="72">
        <v>41.939541065444097</v>
      </c>
      <c r="AO190" s="72">
        <v>8.7861420833333348</v>
      </c>
      <c r="AP190" s="72">
        <v>2.5000000000000001E-2</v>
      </c>
      <c r="AQ190" s="70">
        <v>0.99716268336572522</v>
      </c>
      <c r="AR190" s="72">
        <v>8.8111420833333352</v>
      </c>
      <c r="AT190" s="68" t="s">
        <v>761</v>
      </c>
      <c r="AX190" s="72"/>
    </row>
    <row r="191" spans="1:50" x14ac:dyDescent="0.2">
      <c r="A191" t="s">
        <v>756</v>
      </c>
      <c r="B191" t="s">
        <v>299</v>
      </c>
      <c r="C191" s="68" t="s">
        <v>765</v>
      </c>
      <c r="E191" s="69">
        <v>43665</v>
      </c>
      <c r="F191" t="s">
        <v>866</v>
      </c>
      <c r="G191" t="s">
        <v>910</v>
      </c>
      <c r="H191" s="68" t="s">
        <v>761</v>
      </c>
      <c r="I191" s="68" t="s">
        <v>760</v>
      </c>
      <c r="J191" s="326">
        <v>0.39861111111111103</v>
      </c>
      <c r="K191" s="68">
        <v>3</v>
      </c>
      <c r="L191">
        <v>3</v>
      </c>
      <c r="M191" t="s">
        <v>787</v>
      </c>
      <c r="N191" t="s">
        <v>911</v>
      </c>
      <c r="O191" s="171" t="s">
        <v>761</v>
      </c>
      <c r="P191" s="68" t="s">
        <v>761</v>
      </c>
      <c r="Q191" s="68">
        <v>0.55000000000000004</v>
      </c>
      <c r="R191" s="68">
        <v>0.5</v>
      </c>
      <c r="S191" s="68">
        <v>0.52500000000000002</v>
      </c>
      <c r="T191" s="68">
        <v>1</v>
      </c>
      <c r="U191" s="70">
        <v>0.52500000000000002</v>
      </c>
      <c r="V191" s="68">
        <v>0.7</v>
      </c>
      <c r="W191" s="77">
        <v>0.35416666666666669</v>
      </c>
      <c r="X191" s="68">
        <v>25</v>
      </c>
      <c r="Y191" s="68">
        <v>3.69</v>
      </c>
      <c r="Z191" s="72">
        <v>3.254252419778811</v>
      </c>
      <c r="AA191" s="68" t="s">
        <v>761</v>
      </c>
      <c r="AB191" s="216">
        <v>22.1</v>
      </c>
      <c r="AC191" s="216">
        <v>34.4</v>
      </c>
      <c r="AD191" s="68" t="s">
        <v>763</v>
      </c>
      <c r="AE191" s="68" t="s">
        <v>763</v>
      </c>
      <c r="AF191" s="68" t="s">
        <v>763</v>
      </c>
      <c r="AG191" s="68" t="s">
        <v>763</v>
      </c>
      <c r="AH191" s="68" t="s">
        <v>763</v>
      </c>
      <c r="AI191" s="68" t="s">
        <v>763</v>
      </c>
      <c r="AJ191" s="68" t="s">
        <v>763</v>
      </c>
      <c r="AK191" s="68" t="s">
        <v>763</v>
      </c>
      <c r="AL191" s="68" t="s">
        <v>763</v>
      </c>
      <c r="AM191" s="72" t="s">
        <v>763</v>
      </c>
      <c r="AN191" s="72" t="s">
        <v>763</v>
      </c>
      <c r="AO191" s="68" t="s">
        <v>763</v>
      </c>
      <c r="AP191" s="68" t="s">
        <v>763</v>
      </c>
      <c r="AQ191" s="68" t="s">
        <v>763</v>
      </c>
      <c r="AR191" s="68" t="s">
        <v>763</v>
      </c>
      <c r="AT191" s="68" t="s">
        <v>761</v>
      </c>
      <c r="AU191" s="322">
        <v>112.2</v>
      </c>
      <c r="AV191" s="322">
        <v>3.5904000000000003</v>
      </c>
      <c r="AX191" s="72"/>
    </row>
    <row r="192" spans="1:50" x14ac:dyDescent="0.2">
      <c r="A192" t="s">
        <v>756</v>
      </c>
      <c r="B192" t="s">
        <v>627</v>
      </c>
      <c r="C192" s="68" t="s">
        <v>757</v>
      </c>
      <c r="E192" s="69">
        <v>43665</v>
      </c>
      <c r="F192" t="s">
        <v>866</v>
      </c>
      <c r="G192" t="s">
        <v>910</v>
      </c>
      <c r="H192" s="68" t="s">
        <v>761</v>
      </c>
      <c r="I192" s="68" t="s">
        <v>760</v>
      </c>
      <c r="J192" s="326">
        <v>0.39861111111111103</v>
      </c>
      <c r="K192" s="68">
        <v>5</v>
      </c>
      <c r="L192">
        <v>3</v>
      </c>
      <c r="M192" t="s">
        <v>820</v>
      </c>
      <c r="N192" t="s">
        <v>912</v>
      </c>
      <c r="O192" s="171">
        <v>24.8</v>
      </c>
      <c r="P192" s="68">
        <v>8.35</v>
      </c>
      <c r="Q192" s="68">
        <v>1.4</v>
      </c>
      <c r="R192" s="68">
        <v>1.4</v>
      </c>
      <c r="S192" s="68">
        <v>1.4</v>
      </c>
      <c r="T192" s="68">
        <v>1.4</v>
      </c>
      <c r="U192" s="70">
        <v>1</v>
      </c>
      <c r="V192" s="68">
        <v>0.15</v>
      </c>
      <c r="W192" s="77">
        <v>0.27777777777777779</v>
      </c>
      <c r="X192" s="68">
        <v>25.2</v>
      </c>
      <c r="Y192" s="68">
        <v>5.5</v>
      </c>
      <c r="Z192" s="72">
        <v>4.7263066594884773</v>
      </c>
      <c r="AA192" s="68" t="s">
        <v>761</v>
      </c>
      <c r="AB192" s="216">
        <v>26.7</v>
      </c>
      <c r="AC192" s="216">
        <v>41.9</v>
      </c>
      <c r="AD192" s="68" t="s">
        <v>763</v>
      </c>
      <c r="AE192" s="68" t="s">
        <v>763</v>
      </c>
      <c r="AF192" s="68" t="s">
        <v>763</v>
      </c>
      <c r="AG192" s="68" t="s">
        <v>763</v>
      </c>
      <c r="AH192" s="68" t="s">
        <v>763</v>
      </c>
      <c r="AI192" s="68" t="s">
        <v>763</v>
      </c>
      <c r="AJ192" s="68" t="s">
        <v>763</v>
      </c>
      <c r="AK192" s="68" t="s">
        <v>763</v>
      </c>
      <c r="AL192" s="68" t="s">
        <v>763</v>
      </c>
      <c r="AM192" s="72" t="s">
        <v>763</v>
      </c>
      <c r="AN192" s="72" t="s">
        <v>763</v>
      </c>
      <c r="AO192" s="68" t="s">
        <v>763</v>
      </c>
      <c r="AP192" s="68" t="s">
        <v>763</v>
      </c>
      <c r="AQ192" s="68" t="s">
        <v>763</v>
      </c>
      <c r="AR192" s="68" t="s">
        <v>763</v>
      </c>
      <c r="AT192" s="68" t="s">
        <v>761</v>
      </c>
      <c r="AX192" s="72"/>
    </row>
    <row r="193" spans="1:50" x14ac:dyDescent="0.2">
      <c r="A193" t="s">
        <v>756</v>
      </c>
      <c r="B193" t="s">
        <v>627</v>
      </c>
      <c r="C193" s="68" t="s">
        <v>764</v>
      </c>
      <c r="E193" s="69">
        <v>43665</v>
      </c>
      <c r="F193" t="s">
        <v>866</v>
      </c>
      <c r="G193" t="s">
        <v>910</v>
      </c>
      <c r="H193" s="68" t="s">
        <v>761</v>
      </c>
      <c r="I193" s="68" t="s">
        <v>760</v>
      </c>
      <c r="J193" s="326">
        <v>0.39861111111111103</v>
      </c>
      <c r="K193" s="68">
        <v>5</v>
      </c>
      <c r="L193">
        <v>3</v>
      </c>
      <c r="M193" t="s">
        <v>820</v>
      </c>
      <c r="N193" t="s">
        <v>912</v>
      </c>
      <c r="O193" s="171">
        <v>24.8</v>
      </c>
      <c r="P193" s="68">
        <v>8.35</v>
      </c>
      <c r="Q193" s="68">
        <v>1.4</v>
      </c>
      <c r="R193" s="68">
        <v>1.4</v>
      </c>
      <c r="S193" s="68">
        <v>1.4</v>
      </c>
      <c r="T193" s="68">
        <v>1.4</v>
      </c>
      <c r="U193" s="70">
        <v>1</v>
      </c>
      <c r="V193" s="68">
        <v>0.6</v>
      </c>
      <c r="W193" s="77">
        <v>0.27777777777777779</v>
      </c>
      <c r="X193" s="68">
        <v>25.2</v>
      </c>
      <c r="Y193" s="68">
        <v>5.0999999999999996</v>
      </c>
      <c r="Z193" s="72">
        <v>4.3850644223551001</v>
      </c>
      <c r="AA193" s="68" t="s">
        <v>761</v>
      </c>
      <c r="AB193" s="216">
        <v>26.6</v>
      </c>
      <c r="AC193" s="216">
        <v>41.7</v>
      </c>
      <c r="AD193" s="72">
        <v>0.84212982775606082</v>
      </c>
      <c r="AE193" s="72">
        <v>0.74737514188422205</v>
      </c>
      <c r="AF193" s="72">
        <v>0.33248478827766048</v>
      </c>
      <c r="AG193" s="72">
        <v>1.0798599301618825</v>
      </c>
      <c r="AH193" s="75">
        <v>19.048535922232134</v>
      </c>
      <c r="AI193" s="75">
        <v>20.128395852394018</v>
      </c>
      <c r="AJ193" s="72">
        <v>112.06882326597052</v>
      </c>
      <c r="AK193" s="72">
        <v>18.652348333575894</v>
      </c>
      <c r="AL193" s="72">
        <v>6.0082956452317919</v>
      </c>
      <c r="AM193" s="72">
        <v>37.700884255808027</v>
      </c>
      <c r="AN193" s="72">
        <v>38.780744185969908</v>
      </c>
      <c r="AO193" s="72">
        <v>6.4990087499999989</v>
      </c>
      <c r="AP193" s="72">
        <v>2.5000000000000001E-2</v>
      </c>
      <c r="AQ193" s="70">
        <v>0.99616800023451835</v>
      </c>
      <c r="AR193" s="72">
        <v>6.5240087499999992</v>
      </c>
      <c r="AT193" s="68" t="s">
        <v>761</v>
      </c>
      <c r="AX193" s="72"/>
    </row>
    <row r="194" spans="1:50" x14ac:dyDescent="0.2">
      <c r="A194" t="s">
        <v>756</v>
      </c>
      <c r="B194" t="s">
        <v>627</v>
      </c>
      <c r="C194" s="68" t="s">
        <v>765</v>
      </c>
      <c r="E194" s="69">
        <v>43665</v>
      </c>
      <c r="F194" t="s">
        <v>866</v>
      </c>
      <c r="G194" t="s">
        <v>910</v>
      </c>
      <c r="H194" s="68" t="s">
        <v>761</v>
      </c>
      <c r="I194" s="68" t="s">
        <v>760</v>
      </c>
      <c r="J194" s="326">
        <v>0.39861111111111103</v>
      </c>
      <c r="K194" s="68">
        <v>5</v>
      </c>
      <c r="L194">
        <v>3</v>
      </c>
      <c r="M194" t="s">
        <v>820</v>
      </c>
      <c r="N194" t="s">
        <v>912</v>
      </c>
      <c r="O194" s="171">
        <v>24.8</v>
      </c>
      <c r="P194" s="68">
        <v>8.35</v>
      </c>
      <c r="Q194" s="68">
        <v>1.4</v>
      </c>
      <c r="R194" s="68">
        <v>1.4</v>
      </c>
      <c r="S194" s="68">
        <v>1.4</v>
      </c>
      <c r="T194" s="68">
        <v>1.4</v>
      </c>
      <c r="U194" s="70">
        <v>1</v>
      </c>
      <c r="V194" s="68">
        <v>1.1000000000000001</v>
      </c>
      <c r="W194" s="77">
        <v>0.27847222222222223</v>
      </c>
      <c r="X194" s="68">
        <v>25.3</v>
      </c>
      <c r="Y194" s="68">
        <v>5.0199999999999996</v>
      </c>
      <c r="Z194" s="72">
        <v>4.3142937951467308</v>
      </c>
      <c r="AA194" s="68" t="s">
        <v>761</v>
      </c>
      <c r="AB194" s="216">
        <v>26.7</v>
      </c>
      <c r="AC194" s="216">
        <v>42.1</v>
      </c>
      <c r="AD194" s="68" t="s">
        <v>763</v>
      </c>
      <c r="AE194" s="68" t="s">
        <v>763</v>
      </c>
      <c r="AF194" s="68" t="s">
        <v>763</v>
      </c>
      <c r="AG194" s="68" t="s">
        <v>763</v>
      </c>
      <c r="AH194" s="68" t="s">
        <v>763</v>
      </c>
      <c r="AI194" s="68" t="s">
        <v>763</v>
      </c>
      <c r="AJ194" s="68" t="s">
        <v>763</v>
      </c>
      <c r="AK194" s="68" t="s">
        <v>763</v>
      </c>
      <c r="AL194" s="68" t="s">
        <v>763</v>
      </c>
      <c r="AM194" s="72" t="s">
        <v>763</v>
      </c>
      <c r="AN194" s="72" t="s">
        <v>763</v>
      </c>
      <c r="AO194" s="68" t="s">
        <v>763</v>
      </c>
      <c r="AP194" s="68" t="s">
        <v>763</v>
      </c>
      <c r="AQ194" s="68" t="s">
        <v>763</v>
      </c>
      <c r="AR194" s="68" t="s">
        <v>763</v>
      </c>
      <c r="AT194" s="68" t="s">
        <v>761</v>
      </c>
      <c r="AX194" s="72"/>
    </row>
    <row r="195" spans="1:50" x14ac:dyDescent="0.2">
      <c r="A195" t="s">
        <v>756</v>
      </c>
      <c r="B195" t="s">
        <v>301</v>
      </c>
      <c r="C195" s="68" t="s">
        <v>757</v>
      </c>
      <c r="E195" s="69">
        <v>43665</v>
      </c>
      <c r="F195" t="s">
        <v>866</v>
      </c>
      <c r="G195" t="s">
        <v>910</v>
      </c>
      <c r="H195" s="68" t="s">
        <v>761</v>
      </c>
      <c r="I195" s="68" t="s">
        <v>760</v>
      </c>
      <c r="J195" s="326">
        <v>0.39861111111111103</v>
      </c>
      <c r="K195" s="68">
        <v>5</v>
      </c>
      <c r="L195">
        <v>3</v>
      </c>
      <c r="M195" t="s">
        <v>787</v>
      </c>
      <c r="N195" t="s">
        <v>911</v>
      </c>
      <c r="O195" s="171" t="s">
        <v>761</v>
      </c>
      <c r="P195" s="68" t="s">
        <v>761</v>
      </c>
      <c r="Q195" s="68">
        <v>0.95</v>
      </c>
      <c r="R195" s="68">
        <v>0.95</v>
      </c>
      <c r="S195" s="68">
        <v>0.95</v>
      </c>
      <c r="T195" s="68">
        <v>0.95</v>
      </c>
      <c r="U195" s="70">
        <v>1</v>
      </c>
      <c r="V195" s="68">
        <v>0.15</v>
      </c>
      <c r="W195" s="77">
        <v>0.29583333333333334</v>
      </c>
      <c r="X195" s="68">
        <v>25.3</v>
      </c>
      <c r="Y195" s="68">
        <v>4.3</v>
      </c>
      <c r="Z195" s="72">
        <v>3.6892254538497076</v>
      </c>
      <c r="AA195" s="68" t="s">
        <v>761</v>
      </c>
      <c r="AB195" s="216">
        <v>27</v>
      </c>
      <c r="AC195" s="216">
        <v>42.3</v>
      </c>
      <c r="AD195" s="68" t="s">
        <v>763</v>
      </c>
      <c r="AE195" s="68" t="s">
        <v>763</v>
      </c>
      <c r="AF195" s="68" t="s">
        <v>763</v>
      </c>
      <c r="AG195" s="68" t="s">
        <v>763</v>
      </c>
      <c r="AH195" s="68" t="s">
        <v>763</v>
      </c>
      <c r="AI195" s="68" t="s">
        <v>763</v>
      </c>
      <c r="AJ195" s="68" t="s">
        <v>763</v>
      </c>
      <c r="AK195" s="68" t="s">
        <v>763</v>
      </c>
      <c r="AL195" s="68" t="s">
        <v>763</v>
      </c>
      <c r="AM195" s="72" t="s">
        <v>763</v>
      </c>
      <c r="AN195" s="72" t="s">
        <v>763</v>
      </c>
      <c r="AO195" s="68" t="s">
        <v>763</v>
      </c>
      <c r="AP195" s="68" t="s">
        <v>763</v>
      </c>
      <c r="AQ195" s="68" t="s">
        <v>763</v>
      </c>
      <c r="AR195" s="68" t="s">
        <v>763</v>
      </c>
      <c r="AT195" s="68" t="s">
        <v>761</v>
      </c>
      <c r="AX195" s="72"/>
    </row>
    <row r="196" spans="1:50" x14ac:dyDescent="0.2">
      <c r="A196" t="s">
        <v>756</v>
      </c>
      <c r="B196" t="s">
        <v>301</v>
      </c>
      <c r="C196" s="68" t="s">
        <v>764</v>
      </c>
      <c r="E196" s="69">
        <v>43665</v>
      </c>
      <c r="F196" t="s">
        <v>866</v>
      </c>
      <c r="G196" t="s">
        <v>910</v>
      </c>
      <c r="H196" s="68" t="s">
        <v>761</v>
      </c>
      <c r="I196" s="68" t="s">
        <v>760</v>
      </c>
      <c r="J196" s="326">
        <v>0.39861111111111103</v>
      </c>
      <c r="K196" s="68">
        <v>5</v>
      </c>
      <c r="L196">
        <v>3</v>
      </c>
      <c r="M196" t="s">
        <v>787</v>
      </c>
      <c r="N196" t="s">
        <v>911</v>
      </c>
      <c r="O196" s="171" t="s">
        <v>761</v>
      </c>
      <c r="P196" s="68" t="s">
        <v>761</v>
      </c>
      <c r="Q196" s="68">
        <v>0.95</v>
      </c>
      <c r="R196" s="68">
        <v>0.95</v>
      </c>
      <c r="S196" s="68">
        <v>0.95</v>
      </c>
      <c r="T196" s="68">
        <v>0.95</v>
      </c>
      <c r="U196" s="70">
        <v>1</v>
      </c>
      <c r="V196" s="68">
        <v>0.4</v>
      </c>
      <c r="W196" s="77">
        <v>0.2986111111111111</v>
      </c>
      <c r="X196" s="68">
        <v>25.2</v>
      </c>
      <c r="Y196" s="68">
        <v>3.86</v>
      </c>
      <c r="Z196" s="72">
        <v>3.3151250662323584</v>
      </c>
      <c r="AA196" s="68" t="s">
        <v>761</v>
      </c>
      <c r="AB196" s="216">
        <v>26.8</v>
      </c>
      <c r="AC196" s="216">
        <v>42</v>
      </c>
      <c r="AD196" s="72">
        <v>1.2684515278499808</v>
      </c>
      <c r="AE196" s="72">
        <v>1.2645431328036318</v>
      </c>
      <c r="AF196" s="72">
        <v>0.20371290202409037</v>
      </c>
      <c r="AG196" s="72">
        <v>1.4682560348277223</v>
      </c>
      <c r="AH196" s="75">
        <v>17.960231308874626</v>
      </c>
      <c r="AI196" s="75">
        <v>19.428487343702347</v>
      </c>
      <c r="AJ196" s="72">
        <v>103.16611776472587</v>
      </c>
      <c r="AK196" s="72">
        <v>16.650415891008667</v>
      </c>
      <c r="AL196" s="72">
        <v>6.196008462493495</v>
      </c>
      <c r="AM196" s="72">
        <v>34.610647199883289</v>
      </c>
      <c r="AN196" s="72">
        <v>36.078903234711014</v>
      </c>
      <c r="AO196" s="72">
        <v>6.8609287499999994</v>
      </c>
      <c r="AP196" s="72">
        <v>2.5000000000000001E-2</v>
      </c>
      <c r="AQ196" s="70">
        <v>0.99636940768520144</v>
      </c>
      <c r="AR196" s="72">
        <v>6.8859287499999997</v>
      </c>
      <c r="AT196" s="68" t="s">
        <v>761</v>
      </c>
      <c r="AX196" s="72"/>
    </row>
    <row r="197" spans="1:50" x14ac:dyDescent="0.2">
      <c r="A197" t="s">
        <v>756</v>
      </c>
      <c r="B197" t="s">
        <v>301</v>
      </c>
      <c r="C197" s="68" t="s">
        <v>765</v>
      </c>
      <c r="E197" s="69">
        <v>43665</v>
      </c>
      <c r="F197" t="s">
        <v>866</v>
      </c>
      <c r="G197" t="s">
        <v>910</v>
      </c>
      <c r="H197" s="68" t="s">
        <v>761</v>
      </c>
      <c r="I197" s="68" t="s">
        <v>760</v>
      </c>
      <c r="J197" s="326">
        <v>0.39861111111111103</v>
      </c>
      <c r="K197" s="68">
        <v>5</v>
      </c>
      <c r="L197">
        <v>3</v>
      </c>
      <c r="M197" t="s">
        <v>787</v>
      </c>
      <c r="N197" t="s">
        <v>911</v>
      </c>
      <c r="O197" s="171" t="s">
        <v>761</v>
      </c>
      <c r="P197" s="68" t="s">
        <v>761</v>
      </c>
      <c r="Q197" s="68">
        <v>0.95</v>
      </c>
      <c r="R197" s="68">
        <v>0.95</v>
      </c>
      <c r="S197" s="68">
        <v>0.95</v>
      </c>
      <c r="T197" s="68">
        <v>0.95</v>
      </c>
      <c r="U197" s="70">
        <v>1</v>
      </c>
      <c r="V197" s="68">
        <v>0.8</v>
      </c>
      <c r="W197" s="77">
        <v>0.30138888888888887</v>
      </c>
      <c r="X197" s="68">
        <v>25.3</v>
      </c>
      <c r="Y197" s="68">
        <v>3.33</v>
      </c>
      <c r="Z197" s="72">
        <v>2.8537645276484502</v>
      </c>
      <c r="AA197" s="68" t="s">
        <v>761</v>
      </c>
      <c r="AB197" s="216">
        <v>27.2</v>
      </c>
      <c r="AC197" s="216">
        <v>42.6</v>
      </c>
      <c r="AD197" s="68" t="s">
        <v>763</v>
      </c>
      <c r="AE197" s="68" t="s">
        <v>763</v>
      </c>
      <c r="AF197" s="68" t="s">
        <v>763</v>
      </c>
      <c r="AG197" s="68" t="s">
        <v>763</v>
      </c>
      <c r="AH197" s="68" t="s">
        <v>763</v>
      </c>
      <c r="AI197" s="68" t="s">
        <v>763</v>
      </c>
      <c r="AJ197" s="68" t="s">
        <v>763</v>
      </c>
      <c r="AK197" s="68" t="s">
        <v>763</v>
      </c>
      <c r="AL197" s="68" t="s">
        <v>763</v>
      </c>
      <c r="AM197" s="72" t="s">
        <v>763</v>
      </c>
      <c r="AN197" s="72" t="s">
        <v>763</v>
      </c>
      <c r="AO197" s="68" t="s">
        <v>763</v>
      </c>
      <c r="AP197" s="68" t="s">
        <v>763</v>
      </c>
      <c r="AQ197" s="68" t="s">
        <v>763</v>
      </c>
      <c r="AR197" s="68" t="s">
        <v>763</v>
      </c>
      <c r="AT197" s="68" t="s">
        <v>761</v>
      </c>
      <c r="AU197" s="322">
        <v>119.9</v>
      </c>
      <c r="AV197" s="322">
        <v>3.8368000000000002</v>
      </c>
      <c r="AX197" s="72"/>
    </row>
    <row r="198" spans="1:50" x14ac:dyDescent="0.2">
      <c r="A198" t="s">
        <v>756</v>
      </c>
      <c r="B198" t="s">
        <v>303</v>
      </c>
      <c r="C198" s="68" t="s">
        <v>757</v>
      </c>
      <c r="E198" s="69">
        <v>43665</v>
      </c>
      <c r="F198" t="s">
        <v>866</v>
      </c>
      <c r="G198" t="s">
        <v>876</v>
      </c>
      <c r="H198" s="68">
        <v>2</v>
      </c>
      <c r="I198" s="68" t="s">
        <v>760</v>
      </c>
      <c r="J198" s="326">
        <v>0.40625</v>
      </c>
      <c r="K198" s="68">
        <v>3</v>
      </c>
      <c r="L198">
        <v>3</v>
      </c>
      <c r="M198" t="s">
        <v>872</v>
      </c>
      <c r="N198" t="s">
        <v>889</v>
      </c>
      <c r="O198" s="171" t="s">
        <v>761</v>
      </c>
      <c r="P198" s="68" t="s">
        <v>761</v>
      </c>
      <c r="Q198" s="68">
        <v>1.3</v>
      </c>
      <c r="R198" s="68">
        <v>1.3</v>
      </c>
      <c r="S198" s="68">
        <v>1.3</v>
      </c>
      <c r="T198" s="68">
        <v>1.3</v>
      </c>
      <c r="U198" s="70">
        <v>1</v>
      </c>
      <c r="V198" s="68">
        <v>0.15</v>
      </c>
      <c r="W198" s="77">
        <v>0.30138888888888887</v>
      </c>
      <c r="X198" s="68">
        <v>25.3</v>
      </c>
      <c r="Y198" s="68">
        <v>5.92</v>
      </c>
      <c r="Z198" s="72">
        <v>5.122532703399779</v>
      </c>
      <c r="AA198" s="68">
        <v>71.7</v>
      </c>
      <c r="AB198" s="216">
        <v>25.5</v>
      </c>
      <c r="AC198" s="216">
        <v>40.200000000000003</v>
      </c>
      <c r="AD198" s="68" t="s">
        <v>763</v>
      </c>
      <c r="AE198" s="68" t="s">
        <v>763</v>
      </c>
      <c r="AF198" s="68" t="s">
        <v>763</v>
      </c>
      <c r="AG198" s="68" t="s">
        <v>763</v>
      </c>
      <c r="AH198" s="68" t="s">
        <v>763</v>
      </c>
      <c r="AI198" s="68" t="s">
        <v>763</v>
      </c>
      <c r="AJ198" s="68" t="s">
        <v>763</v>
      </c>
      <c r="AK198" s="68" t="s">
        <v>763</v>
      </c>
      <c r="AL198" s="68" t="s">
        <v>763</v>
      </c>
      <c r="AM198" s="72" t="s">
        <v>763</v>
      </c>
      <c r="AN198" s="72" t="s">
        <v>763</v>
      </c>
      <c r="AO198" s="68" t="s">
        <v>763</v>
      </c>
      <c r="AP198" s="68" t="s">
        <v>763</v>
      </c>
      <c r="AQ198" s="68" t="s">
        <v>763</v>
      </c>
      <c r="AR198" s="68" t="s">
        <v>763</v>
      </c>
      <c r="AT198" s="68" t="s">
        <v>761</v>
      </c>
      <c r="AX198" s="72"/>
    </row>
    <row r="199" spans="1:50" x14ac:dyDescent="0.2">
      <c r="A199" t="s">
        <v>756</v>
      </c>
      <c r="B199" t="s">
        <v>303</v>
      </c>
      <c r="C199" s="68" t="s">
        <v>764</v>
      </c>
      <c r="E199" s="69">
        <v>43665</v>
      </c>
      <c r="F199" t="s">
        <v>866</v>
      </c>
      <c r="G199" t="s">
        <v>876</v>
      </c>
      <c r="H199" s="68">
        <v>2</v>
      </c>
      <c r="I199" s="68" t="s">
        <v>760</v>
      </c>
      <c r="J199" s="326">
        <v>0.40625</v>
      </c>
      <c r="K199" s="68">
        <v>3</v>
      </c>
      <c r="L199">
        <v>3</v>
      </c>
      <c r="M199" t="s">
        <v>872</v>
      </c>
      <c r="N199" t="s">
        <v>889</v>
      </c>
      <c r="O199" s="171" t="s">
        <v>761</v>
      </c>
      <c r="P199" s="68" t="s">
        <v>761</v>
      </c>
      <c r="Q199" s="68">
        <v>1.3</v>
      </c>
      <c r="R199" s="68">
        <v>1.3</v>
      </c>
      <c r="S199" s="68">
        <v>1.3</v>
      </c>
      <c r="T199" s="68">
        <v>1.3</v>
      </c>
      <c r="U199" s="70">
        <v>1</v>
      </c>
      <c r="V199" s="68">
        <v>0.7</v>
      </c>
      <c r="W199" s="77">
        <v>0.3034722222222222</v>
      </c>
      <c r="X199" s="68">
        <v>25.2</v>
      </c>
      <c r="Y199" s="68">
        <v>5.93</v>
      </c>
      <c r="Z199" s="72">
        <v>5.0698434380020556</v>
      </c>
      <c r="AA199" s="68">
        <v>71.900000000000006</v>
      </c>
      <c r="AB199" s="216">
        <v>27.6</v>
      </c>
      <c r="AC199" s="216">
        <v>43.1</v>
      </c>
      <c r="AD199" s="72">
        <v>1.0020004652912808</v>
      </c>
      <c r="AE199" s="72">
        <v>3.3763124290578888</v>
      </c>
      <c r="AF199" s="72">
        <v>0.49397740000000001</v>
      </c>
      <c r="AG199" s="72">
        <v>3.8702898290578887</v>
      </c>
      <c r="AH199" s="75">
        <v>37.958130170942113</v>
      </c>
      <c r="AI199" s="75">
        <v>41.828420000000001</v>
      </c>
      <c r="AJ199" s="72">
        <v>71.553968569628367</v>
      </c>
      <c r="AK199" s="72">
        <v>11.129935519080846</v>
      </c>
      <c r="AL199" s="72">
        <v>6.4289652394623733</v>
      </c>
      <c r="AM199" s="72">
        <v>49.088065690022958</v>
      </c>
      <c r="AN199" s="72">
        <v>52.958355519080847</v>
      </c>
      <c r="AO199" s="72">
        <v>3.6539154166666665</v>
      </c>
      <c r="AP199" s="72">
        <v>2.5000000000000001E-2</v>
      </c>
      <c r="AQ199" s="70">
        <v>0.99320451894959538</v>
      </c>
      <c r="AR199" s="72">
        <v>3.6789154166666664</v>
      </c>
      <c r="AT199" s="68" t="s">
        <v>761</v>
      </c>
      <c r="AX199" s="72"/>
    </row>
    <row r="200" spans="1:50" x14ac:dyDescent="0.2">
      <c r="A200" t="s">
        <v>756</v>
      </c>
      <c r="B200" t="s">
        <v>303</v>
      </c>
      <c r="C200" s="68" t="s">
        <v>765</v>
      </c>
      <c r="E200" s="69">
        <v>43665</v>
      </c>
      <c r="F200" t="s">
        <v>866</v>
      </c>
      <c r="G200" t="s">
        <v>876</v>
      </c>
      <c r="H200" s="68">
        <v>2</v>
      </c>
      <c r="I200" s="68" t="s">
        <v>760</v>
      </c>
      <c r="J200" s="326">
        <v>0.40625</v>
      </c>
      <c r="K200" s="68">
        <v>3</v>
      </c>
      <c r="L200">
        <v>3</v>
      </c>
      <c r="M200" t="s">
        <v>872</v>
      </c>
      <c r="N200" t="s">
        <v>889</v>
      </c>
      <c r="O200" s="171" t="s">
        <v>761</v>
      </c>
      <c r="P200" s="68" t="s">
        <v>761</v>
      </c>
      <c r="Q200" s="68">
        <v>1.3</v>
      </c>
      <c r="R200" s="68">
        <v>1.3</v>
      </c>
      <c r="S200" s="68">
        <v>1.3</v>
      </c>
      <c r="T200" s="68">
        <v>1.3</v>
      </c>
      <c r="U200" s="70">
        <v>1</v>
      </c>
      <c r="V200" s="68">
        <v>1</v>
      </c>
      <c r="W200" s="77">
        <v>0.30555555555555552</v>
      </c>
      <c r="X200" s="68">
        <v>25.2</v>
      </c>
      <c r="Y200" s="68">
        <v>6.45</v>
      </c>
      <c r="Z200" s="72">
        <v>5.480081625544158</v>
      </c>
      <c r="AA200" s="68">
        <v>73.5</v>
      </c>
      <c r="AB200" s="216">
        <v>28.7</v>
      </c>
      <c r="AC200" s="216">
        <v>44.7</v>
      </c>
      <c r="AD200" s="68" t="s">
        <v>763</v>
      </c>
      <c r="AE200" s="68" t="s">
        <v>763</v>
      </c>
      <c r="AF200" s="68" t="s">
        <v>763</v>
      </c>
      <c r="AG200" s="68" t="s">
        <v>763</v>
      </c>
      <c r="AH200" s="68" t="s">
        <v>763</v>
      </c>
      <c r="AI200" s="68" t="s">
        <v>763</v>
      </c>
      <c r="AJ200" s="68" t="s">
        <v>763</v>
      </c>
      <c r="AK200" s="68" t="s">
        <v>763</v>
      </c>
      <c r="AL200" s="68" t="s">
        <v>763</v>
      </c>
      <c r="AM200" s="72" t="s">
        <v>763</v>
      </c>
      <c r="AN200" s="72" t="s">
        <v>763</v>
      </c>
      <c r="AO200" s="68" t="s">
        <v>763</v>
      </c>
      <c r="AP200" s="68" t="s">
        <v>763</v>
      </c>
      <c r="AQ200" s="68" t="s">
        <v>763</v>
      </c>
      <c r="AR200" s="68" t="s">
        <v>763</v>
      </c>
      <c r="AT200" s="68" t="s">
        <v>761</v>
      </c>
      <c r="AX200" s="72"/>
    </row>
    <row r="201" spans="1:50" x14ac:dyDescent="0.2">
      <c r="A201" t="s">
        <v>756</v>
      </c>
      <c r="B201" t="s">
        <v>305</v>
      </c>
      <c r="C201" s="68" t="s">
        <v>757</v>
      </c>
      <c r="E201" s="69">
        <v>43665</v>
      </c>
      <c r="F201" t="s">
        <v>866</v>
      </c>
      <c r="G201" t="s">
        <v>876</v>
      </c>
      <c r="H201" s="68">
        <v>2</v>
      </c>
      <c r="I201" s="68" t="s">
        <v>760</v>
      </c>
      <c r="J201" s="326">
        <v>0.40625</v>
      </c>
      <c r="K201" s="68">
        <v>3</v>
      </c>
      <c r="L201">
        <v>3</v>
      </c>
      <c r="M201" t="s">
        <v>872</v>
      </c>
      <c r="N201" t="s">
        <v>889</v>
      </c>
      <c r="O201" s="171" t="s">
        <v>761</v>
      </c>
      <c r="P201" s="68" t="s">
        <v>761</v>
      </c>
      <c r="Q201" s="68">
        <v>1.9</v>
      </c>
      <c r="R201" s="68">
        <v>1.7</v>
      </c>
      <c r="S201" s="68">
        <v>1.8</v>
      </c>
      <c r="T201" s="68">
        <v>1.9</v>
      </c>
      <c r="U201" s="70">
        <v>0.94736842105263164</v>
      </c>
      <c r="V201" s="68">
        <v>0.15</v>
      </c>
      <c r="W201" s="77">
        <v>0.28611111111111115</v>
      </c>
      <c r="X201" s="68">
        <v>24.8</v>
      </c>
      <c r="Y201" s="68">
        <v>6.3</v>
      </c>
      <c r="Z201" s="72">
        <v>5.4392289556867901</v>
      </c>
      <c r="AA201" s="68">
        <v>76.5</v>
      </c>
      <c r="AB201" s="216">
        <v>25.8</v>
      </c>
      <c r="AC201" s="216">
        <v>40.700000000000003</v>
      </c>
      <c r="AD201" s="68" t="s">
        <v>763</v>
      </c>
      <c r="AE201" s="68" t="s">
        <v>763</v>
      </c>
      <c r="AF201" s="68" t="s">
        <v>763</v>
      </c>
      <c r="AG201" s="68" t="s">
        <v>763</v>
      </c>
      <c r="AH201" s="68" t="s">
        <v>763</v>
      </c>
      <c r="AI201" s="68" t="s">
        <v>763</v>
      </c>
      <c r="AJ201" s="68" t="s">
        <v>763</v>
      </c>
      <c r="AK201" s="68" t="s">
        <v>763</v>
      </c>
      <c r="AL201" s="68" t="s">
        <v>763</v>
      </c>
      <c r="AM201" s="72" t="s">
        <v>763</v>
      </c>
      <c r="AN201" s="72" t="s">
        <v>763</v>
      </c>
      <c r="AO201" s="68" t="s">
        <v>763</v>
      </c>
      <c r="AP201" s="68" t="s">
        <v>763</v>
      </c>
      <c r="AQ201" s="68" t="s">
        <v>763</v>
      </c>
      <c r="AR201" s="68" t="s">
        <v>763</v>
      </c>
      <c r="AT201" s="68" t="s">
        <v>761</v>
      </c>
      <c r="AX201" s="72"/>
    </row>
    <row r="202" spans="1:50" x14ac:dyDescent="0.2">
      <c r="A202" t="s">
        <v>756</v>
      </c>
      <c r="B202" t="s">
        <v>305</v>
      </c>
      <c r="C202" s="68" t="s">
        <v>764</v>
      </c>
      <c r="E202" s="69">
        <v>43665</v>
      </c>
      <c r="F202" t="s">
        <v>866</v>
      </c>
      <c r="G202" t="s">
        <v>876</v>
      </c>
      <c r="H202" s="68">
        <v>2</v>
      </c>
      <c r="I202" s="68" t="s">
        <v>760</v>
      </c>
      <c r="J202" s="326">
        <v>0.40625</v>
      </c>
      <c r="K202" s="68">
        <v>3</v>
      </c>
      <c r="L202">
        <v>3</v>
      </c>
      <c r="M202" t="s">
        <v>872</v>
      </c>
      <c r="N202" t="s">
        <v>889</v>
      </c>
      <c r="O202" s="171" t="s">
        <v>761</v>
      </c>
      <c r="P202" s="68" t="s">
        <v>761</v>
      </c>
      <c r="Q202" s="68">
        <v>1.9</v>
      </c>
      <c r="R202" s="68">
        <v>1.7</v>
      </c>
      <c r="S202" s="68">
        <v>1.8</v>
      </c>
      <c r="T202" s="68">
        <v>1.9</v>
      </c>
      <c r="U202" s="70">
        <v>0.94736842105263164</v>
      </c>
      <c r="V202" s="68">
        <v>1</v>
      </c>
      <c r="W202" s="77">
        <v>0.28819444444444448</v>
      </c>
      <c r="X202" s="68">
        <v>25.2</v>
      </c>
      <c r="Y202" s="68">
        <v>7.77</v>
      </c>
      <c r="Z202" s="72">
        <v>6.5679370086753748</v>
      </c>
      <c r="AA202" s="68">
        <v>96.2</v>
      </c>
      <c r="AB202" s="216">
        <v>29.6</v>
      </c>
      <c r="AC202" s="216">
        <v>46</v>
      </c>
      <c r="AD202" s="72">
        <v>0.68225919022084081</v>
      </c>
      <c r="AE202" s="72">
        <v>2.4712684449489211</v>
      </c>
      <c r="AF202" s="72">
        <v>0.32720725195579281</v>
      </c>
      <c r="AG202" s="72">
        <v>2.7984756969047138</v>
      </c>
      <c r="AH202" s="75">
        <v>35.967843302790286</v>
      </c>
      <c r="AI202" s="75">
        <v>38.766318999695002</v>
      </c>
      <c r="AJ202" s="72">
        <v>39.101726839001756</v>
      </c>
      <c r="AK202" s="72">
        <v>5.923563065751118</v>
      </c>
      <c r="AL202" s="72">
        <v>6.6010484576555424</v>
      </c>
      <c r="AM202" s="72">
        <v>41.891406368541404</v>
      </c>
      <c r="AN202" s="72">
        <v>44.68988206544612</v>
      </c>
      <c r="AO202" s="72">
        <v>2.6536087499999996</v>
      </c>
      <c r="AP202" s="72">
        <v>2.5000000000000001E-2</v>
      </c>
      <c r="AQ202" s="70">
        <v>0.99066679670929925</v>
      </c>
      <c r="AR202" s="72">
        <v>2.6786087499999995</v>
      </c>
      <c r="AT202" s="68" t="s">
        <v>761</v>
      </c>
      <c r="AX202" s="72"/>
    </row>
    <row r="203" spans="1:50" x14ac:dyDescent="0.2">
      <c r="A203" t="s">
        <v>756</v>
      </c>
      <c r="B203" t="s">
        <v>305</v>
      </c>
      <c r="C203" s="68" t="s">
        <v>765</v>
      </c>
      <c r="E203" s="69">
        <v>43665</v>
      </c>
      <c r="F203" t="s">
        <v>866</v>
      </c>
      <c r="G203" t="s">
        <v>876</v>
      </c>
      <c r="H203" s="68">
        <v>2</v>
      </c>
      <c r="I203" s="68" t="s">
        <v>760</v>
      </c>
      <c r="J203" s="326">
        <v>0.40625</v>
      </c>
      <c r="K203" s="68">
        <v>3</v>
      </c>
      <c r="L203">
        <v>3</v>
      </c>
      <c r="M203" t="s">
        <v>872</v>
      </c>
      <c r="N203" t="s">
        <v>889</v>
      </c>
      <c r="O203" s="171" t="s">
        <v>761</v>
      </c>
      <c r="P203" s="68" t="s">
        <v>761</v>
      </c>
      <c r="Q203" s="68">
        <v>1.9</v>
      </c>
      <c r="R203" s="68">
        <v>1.7</v>
      </c>
      <c r="S203" s="68">
        <v>1.8</v>
      </c>
      <c r="T203" s="68">
        <v>1.9</v>
      </c>
      <c r="U203" s="70">
        <v>0.94736842105263164</v>
      </c>
      <c r="V203" s="68">
        <v>1.6</v>
      </c>
      <c r="W203" s="77">
        <v>0.28958333333333336</v>
      </c>
      <c r="X203" s="68">
        <v>25.1</v>
      </c>
      <c r="Y203" s="68">
        <v>8.6</v>
      </c>
      <c r="Z203" s="72">
        <v>7.2562814912653826</v>
      </c>
      <c r="AA203" s="68">
        <v>97.8</v>
      </c>
      <c r="AB203" s="216">
        <v>29.9</v>
      </c>
      <c r="AC203" s="216">
        <v>46.4</v>
      </c>
      <c r="AD203" s="68" t="s">
        <v>763</v>
      </c>
      <c r="AE203" s="68" t="s">
        <v>763</v>
      </c>
      <c r="AF203" s="68" t="s">
        <v>763</v>
      </c>
      <c r="AG203" s="68" t="s">
        <v>763</v>
      </c>
      <c r="AH203" s="68" t="s">
        <v>763</v>
      </c>
      <c r="AI203" s="68" t="s">
        <v>763</v>
      </c>
      <c r="AJ203" s="68" t="s">
        <v>763</v>
      </c>
      <c r="AK203" s="68" t="s">
        <v>763</v>
      </c>
      <c r="AL203" s="68" t="s">
        <v>763</v>
      </c>
      <c r="AM203" s="72" t="s">
        <v>763</v>
      </c>
      <c r="AN203" s="72" t="s">
        <v>763</v>
      </c>
      <c r="AO203" s="68" t="s">
        <v>763</v>
      </c>
      <c r="AP203" s="68" t="s">
        <v>763</v>
      </c>
      <c r="AQ203" s="68" t="s">
        <v>763</v>
      </c>
      <c r="AR203" s="68" t="s">
        <v>763</v>
      </c>
      <c r="AT203" s="68" t="s">
        <v>761</v>
      </c>
      <c r="AX203" s="72"/>
    </row>
    <row r="204" spans="1:50" x14ac:dyDescent="0.2">
      <c r="A204" t="s">
        <v>756</v>
      </c>
      <c r="B204" t="s">
        <v>307</v>
      </c>
      <c r="C204" s="68" t="s">
        <v>757</v>
      </c>
      <c r="E204" s="69">
        <v>43665</v>
      </c>
      <c r="F204" t="s">
        <v>866</v>
      </c>
      <c r="G204" t="s">
        <v>876</v>
      </c>
      <c r="H204" s="68">
        <v>2</v>
      </c>
      <c r="I204" s="68" t="s">
        <v>760</v>
      </c>
      <c r="J204" s="326">
        <v>0.40625</v>
      </c>
      <c r="K204" s="68">
        <v>3</v>
      </c>
      <c r="L204">
        <v>3</v>
      </c>
      <c r="M204" t="s">
        <v>872</v>
      </c>
      <c r="N204" t="s">
        <v>913</v>
      </c>
      <c r="O204" s="171" t="s">
        <v>761</v>
      </c>
      <c r="P204" s="68" t="s">
        <v>761</v>
      </c>
      <c r="Q204" s="68">
        <v>2.1</v>
      </c>
      <c r="R204" s="68">
        <v>2</v>
      </c>
      <c r="S204" s="68">
        <v>2.0499999999999998</v>
      </c>
      <c r="T204" s="68">
        <v>2.6</v>
      </c>
      <c r="U204" s="70">
        <v>0.78846153846153832</v>
      </c>
      <c r="V204" s="68">
        <v>0.15</v>
      </c>
      <c r="W204" s="77">
        <v>0.24513888888888888</v>
      </c>
      <c r="X204" s="68">
        <v>25.2</v>
      </c>
      <c r="Y204" s="68">
        <v>6.02</v>
      </c>
      <c r="Z204" s="72">
        <v>5.126372765935133</v>
      </c>
      <c r="AA204" s="68">
        <v>83.4</v>
      </c>
      <c r="AB204" s="216">
        <v>28.3</v>
      </c>
      <c r="AC204" s="216">
        <v>44.2</v>
      </c>
      <c r="AD204" s="68" t="s">
        <v>763</v>
      </c>
      <c r="AE204" s="68" t="s">
        <v>763</v>
      </c>
      <c r="AF204" s="68" t="s">
        <v>763</v>
      </c>
      <c r="AG204" s="68" t="s">
        <v>763</v>
      </c>
      <c r="AH204" s="68" t="s">
        <v>763</v>
      </c>
      <c r="AI204" s="68" t="s">
        <v>763</v>
      </c>
      <c r="AJ204" s="68" t="s">
        <v>763</v>
      </c>
      <c r="AK204" s="68" t="s">
        <v>763</v>
      </c>
      <c r="AL204" s="68" t="s">
        <v>763</v>
      </c>
      <c r="AM204" s="72" t="s">
        <v>763</v>
      </c>
      <c r="AN204" s="72" t="s">
        <v>763</v>
      </c>
      <c r="AO204" s="68" t="s">
        <v>763</v>
      </c>
      <c r="AP204" s="68" t="s">
        <v>763</v>
      </c>
      <c r="AQ204" s="68" t="s">
        <v>763</v>
      </c>
      <c r="AR204" s="68" t="s">
        <v>763</v>
      </c>
      <c r="AT204" s="68" t="s">
        <v>761</v>
      </c>
      <c r="AX204" s="72"/>
    </row>
    <row r="205" spans="1:50" x14ac:dyDescent="0.2">
      <c r="A205" t="s">
        <v>756</v>
      </c>
      <c r="B205" t="s">
        <v>307</v>
      </c>
      <c r="C205" s="68" t="s">
        <v>764</v>
      </c>
      <c r="E205" s="69">
        <v>43665</v>
      </c>
      <c r="F205" t="s">
        <v>866</v>
      </c>
      <c r="G205" t="s">
        <v>876</v>
      </c>
      <c r="H205" s="68">
        <v>2</v>
      </c>
      <c r="I205" s="68" t="s">
        <v>760</v>
      </c>
      <c r="J205" s="326">
        <v>0.40625</v>
      </c>
      <c r="K205" s="68">
        <v>3</v>
      </c>
      <c r="L205">
        <v>3</v>
      </c>
      <c r="M205" t="s">
        <v>872</v>
      </c>
      <c r="N205" t="s">
        <v>913</v>
      </c>
      <c r="O205" s="171" t="s">
        <v>761</v>
      </c>
      <c r="P205" s="68" t="s">
        <v>761</v>
      </c>
      <c r="Q205" s="68">
        <v>2.1</v>
      </c>
      <c r="R205" s="68">
        <v>2</v>
      </c>
      <c r="S205" s="68">
        <v>2.0499999999999998</v>
      </c>
      <c r="T205" s="68">
        <v>2.6</v>
      </c>
      <c r="U205" s="70">
        <v>0.78846153846153832</v>
      </c>
      <c r="V205" s="68">
        <v>1.3</v>
      </c>
      <c r="W205" s="77">
        <v>0.24861111111111112</v>
      </c>
      <c r="X205" s="68">
        <v>25.3</v>
      </c>
      <c r="Y205" s="68">
        <v>6.35</v>
      </c>
      <c r="Z205" s="72">
        <v>5.3896243444346554</v>
      </c>
      <c r="AA205" s="68">
        <v>83.2</v>
      </c>
      <c r="AB205" s="216">
        <v>28.9</v>
      </c>
      <c r="AC205" s="216">
        <v>44.9</v>
      </c>
      <c r="AD205" s="72">
        <v>0.78883961524432078</v>
      </c>
      <c r="AE205" s="72">
        <v>3.8072857548240626</v>
      </c>
      <c r="AF205" s="72">
        <v>0.28076493232335775</v>
      </c>
      <c r="AG205" s="72">
        <v>4.0880506871474207</v>
      </c>
      <c r="AH205" s="75">
        <v>15.661228056371941</v>
      </c>
      <c r="AI205" s="75">
        <v>19.749278743519362</v>
      </c>
      <c r="AJ205" s="72">
        <v>43.602419308032921</v>
      </c>
      <c r="AK205" s="72">
        <v>6.5258953319726931</v>
      </c>
      <c r="AL205" s="72">
        <v>6.6814463134903637</v>
      </c>
      <c r="AM205" s="72">
        <v>22.187123388344634</v>
      </c>
      <c r="AN205" s="72">
        <v>26.275174075492053</v>
      </c>
      <c r="AO205" s="72">
        <v>2.7390620833333328</v>
      </c>
      <c r="AP205" s="72">
        <v>7.0373333333333316E-2</v>
      </c>
      <c r="AQ205" s="70">
        <v>0.97495107632093936</v>
      </c>
      <c r="AR205" s="72">
        <v>2.8094354166666662</v>
      </c>
      <c r="AT205" s="68" t="s">
        <v>761</v>
      </c>
      <c r="AX205" s="72"/>
    </row>
    <row r="206" spans="1:50" x14ac:dyDescent="0.2">
      <c r="A206" t="s">
        <v>756</v>
      </c>
      <c r="B206" t="s">
        <v>307</v>
      </c>
      <c r="C206" s="68" t="s">
        <v>765</v>
      </c>
      <c r="E206" s="69">
        <v>43665</v>
      </c>
      <c r="F206" t="s">
        <v>866</v>
      </c>
      <c r="G206" t="s">
        <v>876</v>
      </c>
      <c r="H206" s="68">
        <v>2</v>
      </c>
      <c r="I206" s="68" t="s">
        <v>760</v>
      </c>
      <c r="J206" s="326">
        <v>0.40625</v>
      </c>
      <c r="K206" s="68">
        <v>3</v>
      </c>
      <c r="L206">
        <v>3</v>
      </c>
      <c r="M206" t="s">
        <v>872</v>
      </c>
      <c r="N206" t="s">
        <v>913</v>
      </c>
      <c r="O206" s="171" t="s">
        <v>761</v>
      </c>
      <c r="P206" s="68" t="s">
        <v>761</v>
      </c>
      <c r="Q206" s="68">
        <v>2.1</v>
      </c>
      <c r="R206" s="68">
        <v>2</v>
      </c>
      <c r="S206" s="68">
        <v>2.0499999999999998</v>
      </c>
      <c r="T206" s="68">
        <v>2.6</v>
      </c>
      <c r="U206" s="70">
        <v>0.78846153846153832</v>
      </c>
      <c r="V206" s="68">
        <v>2.2999999999999998</v>
      </c>
      <c r="W206" s="77">
        <v>0.25138888888888888</v>
      </c>
      <c r="X206" s="68">
        <v>25.3</v>
      </c>
      <c r="Y206" s="68">
        <v>6.98</v>
      </c>
      <c r="Z206" s="72">
        <v>5.9142671092884642</v>
      </c>
      <c r="AA206" s="68">
        <v>92.2</v>
      </c>
      <c r="AB206" s="216">
        <v>29.2</v>
      </c>
      <c r="AC206" s="216">
        <v>45.5</v>
      </c>
      <c r="AD206" s="68" t="s">
        <v>763</v>
      </c>
      <c r="AE206" s="68" t="s">
        <v>763</v>
      </c>
      <c r="AF206" s="68" t="s">
        <v>763</v>
      </c>
      <c r="AG206" s="68" t="s">
        <v>763</v>
      </c>
      <c r="AH206" s="68" t="s">
        <v>763</v>
      </c>
      <c r="AI206" s="68" t="s">
        <v>763</v>
      </c>
      <c r="AJ206" s="68" t="s">
        <v>763</v>
      </c>
      <c r="AK206" s="68" t="s">
        <v>763</v>
      </c>
      <c r="AL206" s="68" t="s">
        <v>763</v>
      </c>
      <c r="AM206" s="72" t="s">
        <v>763</v>
      </c>
      <c r="AN206" s="72" t="s">
        <v>763</v>
      </c>
      <c r="AO206" s="68" t="s">
        <v>763</v>
      </c>
      <c r="AP206" s="68" t="s">
        <v>763</v>
      </c>
      <c r="AQ206" s="68" t="s">
        <v>763</v>
      </c>
      <c r="AR206" s="68" t="s">
        <v>763</v>
      </c>
      <c r="AT206" s="68" t="s">
        <v>761</v>
      </c>
      <c r="AX206" s="72"/>
    </row>
    <row r="207" spans="1:50" x14ac:dyDescent="0.2">
      <c r="A207" t="s">
        <v>756</v>
      </c>
      <c r="B207" t="s">
        <v>309</v>
      </c>
      <c r="C207" s="68" t="s">
        <v>757</v>
      </c>
      <c r="E207" s="69">
        <v>43665</v>
      </c>
      <c r="F207" t="s">
        <v>866</v>
      </c>
      <c r="G207" t="s">
        <v>876</v>
      </c>
      <c r="H207" s="68">
        <v>2</v>
      </c>
      <c r="I207" s="68" t="s">
        <v>760</v>
      </c>
      <c r="J207" s="326">
        <v>0.40625</v>
      </c>
      <c r="K207" s="68">
        <v>3</v>
      </c>
      <c r="L207">
        <v>3</v>
      </c>
      <c r="M207" t="s">
        <v>872</v>
      </c>
      <c r="N207" t="s">
        <v>889</v>
      </c>
      <c r="O207" s="171" t="s">
        <v>761</v>
      </c>
      <c r="P207" s="68" t="s">
        <v>761</v>
      </c>
      <c r="Q207" s="68">
        <v>2.5</v>
      </c>
      <c r="R207" s="68">
        <v>2.5</v>
      </c>
      <c r="S207" s="68">
        <v>2.5</v>
      </c>
      <c r="T207" s="68">
        <v>2.5</v>
      </c>
      <c r="U207" s="70">
        <v>1</v>
      </c>
      <c r="V207" s="68">
        <v>0.15</v>
      </c>
      <c r="W207" s="77">
        <v>0.26666666666666666</v>
      </c>
      <c r="X207" s="68">
        <v>25.1</v>
      </c>
      <c r="Y207" s="68">
        <v>9.4</v>
      </c>
      <c r="Z207" s="72">
        <v>7.9312844206854187</v>
      </c>
      <c r="AA207" s="68">
        <v>113.2</v>
      </c>
      <c r="AB207" s="216">
        <v>29.9</v>
      </c>
      <c r="AC207" s="216">
        <v>46.4</v>
      </c>
      <c r="AD207" s="68" t="s">
        <v>763</v>
      </c>
      <c r="AE207" s="68" t="s">
        <v>763</v>
      </c>
      <c r="AF207" s="68" t="s">
        <v>763</v>
      </c>
      <c r="AG207" s="68" t="s">
        <v>763</v>
      </c>
      <c r="AH207" s="68" t="s">
        <v>763</v>
      </c>
      <c r="AI207" s="68" t="s">
        <v>763</v>
      </c>
      <c r="AJ207" s="68" t="s">
        <v>763</v>
      </c>
      <c r="AK207" s="68" t="s">
        <v>763</v>
      </c>
      <c r="AL207" s="68" t="s">
        <v>763</v>
      </c>
      <c r="AM207" s="72" t="s">
        <v>763</v>
      </c>
      <c r="AN207" s="72" t="s">
        <v>763</v>
      </c>
      <c r="AO207" s="68" t="s">
        <v>763</v>
      </c>
      <c r="AP207" s="68" t="s">
        <v>763</v>
      </c>
      <c r="AQ207" s="68" t="s">
        <v>763</v>
      </c>
      <c r="AR207" s="68" t="s">
        <v>763</v>
      </c>
      <c r="AT207" s="68" t="s">
        <v>761</v>
      </c>
      <c r="AX207" s="72"/>
    </row>
    <row r="208" spans="1:50" x14ac:dyDescent="0.2">
      <c r="A208" t="s">
        <v>756</v>
      </c>
      <c r="B208" t="s">
        <v>309</v>
      </c>
      <c r="C208" s="68" t="s">
        <v>764</v>
      </c>
      <c r="E208" s="69">
        <v>43665</v>
      </c>
      <c r="F208" t="s">
        <v>866</v>
      </c>
      <c r="G208" t="s">
        <v>876</v>
      </c>
      <c r="H208" s="68">
        <v>2</v>
      </c>
      <c r="I208" s="68" t="s">
        <v>760</v>
      </c>
      <c r="J208" s="326">
        <v>0.40625</v>
      </c>
      <c r="K208" s="68">
        <v>3</v>
      </c>
      <c r="L208">
        <v>3</v>
      </c>
      <c r="M208" t="s">
        <v>872</v>
      </c>
      <c r="N208" t="s">
        <v>889</v>
      </c>
      <c r="O208" s="171" t="s">
        <v>761</v>
      </c>
      <c r="P208" s="68" t="s">
        <v>761</v>
      </c>
      <c r="Q208" s="68">
        <v>2.5</v>
      </c>
      <c r="R208" s="68">
        <v>2.5</v>
      </c>
      <c r="S208" s="68">
        <v>2.5</v>
      </c>
      <c r="T208" s="68">
        <v>2.5</v>
      </c>
      <c r="U208" s="70">
        <v>1</v>
      </c>
      <c r="V208" s="68">
        <v>1.3</v>
      </c>
      <c r="W208" s="68" t="s">
        <v>761</v>
      </c>
      <c r="X208" s="68">
        <v>25.1</v>
      </c>
      <c r="Y208" s="68">
        <v>9.5</v>
      </c>
      <c r="Z208" s="72">
        <v>8.0156597868629227</v>
      </c>
      <c r="AA208" s="68">
        <v>115</v>
      </c>
      <c r="AB208" s="216">
        <v>29.9</v>
      </c>
      <c r="AC208" s="216">
        <v>46.3</v>
      </c>
      <c r="AD208" s="72">
        <v>0.70890429647671083</v>
      </c>
      <c r="AE208" s="72">
        <v>0.79047247446083957</v>
      </c>
      <c r="AF208" s="72">
        <v>0.20687942381721097</v>
      </c>
      <c r="AG208" s="72">
        <v>0.99735189827805049</v>
      </c>
      <c r="AH208" s="75">
        <v>19.364346790346527</v>
      </c>
      <c r="AI208" s="75">
        <v>20.361698688624578</v>
      </c>
      <c r="AJ208" s="72">
        <v>38.904812775587864</v>
      </c>
      <c r="AK208" s="72">
        <v>5.4586602358947172</v>
      </c>
      <c r="AL208" s="72">
        <v>7.1271724368847922</v>
      </c>
      <c r="AM208" s="72">
        <v>24.823007026241243</v>
      </c>
      <c r="AN208" s="72">
        <v>25.820358924519297</v>
      </c>
      <c r="AO208" s="72">
        <v>3.1210887499999993</v>
      </c>
      <c r="AP208" s="72">
        <v>2.5000000000000001E-2</v>
      </c>
      <c r="AQ208" s="70">
        <v>0.9920536253149248</v>
      </c>
      <c r="AR208" s="72">
        <v>3.1460887499999992</v>
      </c>
      <c r="AT208" s="68" t="s">
        <v>761</v>
      </c>
      <c r="AX208" s="72"/>
    </row>
    <row r="209" spans="1:50" x14ac:dyDescent="0.2">
      <c r="A209" t="s">
        <v>756</v>
      </c>
      <c r="B209" t="s">
        <v>309</v>
      </c>
      <c r="C209" s="68" t="s">
        <v>765</v>
      </c>
      <c r="E209" s="69">
        <v>43665</v>
      </c>
      <c r="F209" t="s">
        <v>866</v>
      </c>
      <c r="G209" t="s">
        <v>876</v>
      </c>
      <c r="H209" s="68">
        <v>2</v>
      </c>
      <c r="I209" s="68" t="s">
        <v>760</v>
      </c>
      <c r="J209" s="326">
        <v>0.40625</v>
      </c>
      <c r="K209" s="68">
        <v>3</v>
      </c>
      <c r="L209">
        <v>3</v>
      </c>
      <c r="M209" t="s">
        <v>872</v>
      </c>
      <c r="N209" t="s">
        <v>889</v>
      </c>
      <c r="O209" s="171" t="s">
        <v>761</v>
      </c>
      <c r="P209" s="68" t="s">
        <v>761</v>
      </c>
      <c r="Q209" s="68">
        <v>2.5</v>
      </c>
      <c r="R209" s="68">
        <v>2.5</v>
      </c>
      <c r="S209" s="68">
        <v>2.5</v>
      </c>
      <c r="T209" s="68">
        <v>2.5</v>
      </c>
      <c r="U209" s="70">
        <v>1</v>
      </c>
      <c r="V209" s="68">
        <v>2.2000000000000002</v>
      </c>
      <c r="W209" s="68" t="s">
        <v>761</v>
      </c>
      <c r="X209" s="68">
        <v>25.1</v>
      </c>
      <c r="Y209" s="68">
        <v>9.4499999999999993</v>
      </c>
      <c r="Z209" s="72">
        <v>7.9689427865949884</v>
      </c>
      <c r="AA209" s="68">
        <v>115.4</v>
      </c>
      <c r="AB209" s="216">
        <v>30</v>
      </c>
      <c r="AC209" s="216">
        <v>46.6</v>
      </c>
      <c r="AD209" s="68" t="s">
        <v>763</v>
      </c>
      <c r="AE209" s="68" t="s">
        <v>763</v>
      </c>
      <c r="AF209" s="68" t="s">
        <v>763</v>
      </c>
      <c r="AG209" s="68" t="s">
        <v>763</v>
      </c>
      <c r="AH209" s="68" t="s">
        <v>763</v>
      </c>
      <c r="AI209" s="68" t="s">
        <v>763</v>
      </c>
      <c r="AJ209" s="68" t="s">
        <v>763</v>
      </c>
      <c r="AK209" s="68" t="s">
        <v>763</v>
      </c>
      <c r="AL209" s="68" t="s">
        <v>763</v>
      </c>
      <c r="AM209" s="72" t="s">
        <v>763</v>
      </c>
      <c r="AN209" s="72" t="s">
        <v>763</v>
      </c>
      <c r="AO209" s="68" t="s">
        <v>763</v>
      </c>
      <c r="AP209" s="68" t="s">
        <v>763</v>
      </c>
      <c r="AQ209" s="68" t="s">
        <v>763</v>
      </c>
      <c r="AR209" s="68" t="s">
        <v>763</v>
      </c>
      <c r="AT209" s="68" t="s">
        <v>761</v>
      </c>
      <c r="AX209" s="72"/>
    </row>
    <row r="210" spans="1:50" x14ac:dyDescent="0.2">
      <c r="A210" t="s">
        <v>756</v>
      </c>
      <c r="B210" t="s">
        <v>311</v>
      </c>
      <c r="C210" s="68" t="s">
        <v>757</v>
      </c>
      <c r="E210" s="69">
        <v>43665</v>
      </c>
      <c r="F210" t="s">
        <v>866</v>
      </c>
      <c r="G210" t="s">
        <v>775</v>
      </c>
      <c r="H210" s="68">
        <v>0</v>
      </c>
      <c r="I210" s="68" t="s">
        <v>760</v>
      </c>
      <c r="J210" s="326">
        <v>0.38541666666666669</v>
      </c>
      <c r="K210" s="217" t="s">
        <v>914</v>
      </c>
      <c r="L210">
        <v>3</v>
      </c>
      <c r="M210" t="s">
        <v>872</v>
      </c>
      <c r="N210" t="s">
        <v>889</v>
      </c>
      <c r="O210" s="171">
        <v>20.13</v>
      </c>
      <c r="P210" s="68">
        <v>9.1</v>
      </c>
      <c r="Q210" s="68">
        <v>0.55000000000000004</v>
      </c>
      <c r="R210" s="68">
        <v>0.55000000000000004</v>
      </c>
      <c r="S210" s="68">
        <v>0.55000000000000004</v>
      </c>
      <c r="T210" s="68">
        <v>0.55000000000000004</v>
      </c>
      <c r="U210" s="70">
        <v>1</v>
      </c>
      <c r="V210" s="68">
        <v>15</v>
      </c>
      <c r="W210" s="77">
        <v>0.32708333333333334</v>
      </c>
      <c r="X210" s="68">
        <v>25.35</v>
      </c>
      <c r="Y210" s="68">
        <v>3.9</v>
      </c>
      <c r="Z210" s="72">
        <v>3.9</v>
      </c>
      <c r="AA210" s="68">
        <v>53.4</v>
      </c>
      <c r="AB210" s="216">
        <v>27.9</v>
      </c>
      <c r="AC210" s="216">
        <v>43.6</v>
      </c>
      <c r="AD210" s="68" t="s">
        <v>763</v>
      </c>
      <c r="AE210" s="68" t="s">
        <v>763</v>
      </c>
      <c r="AF210" s="68" t="s">
        <v>763</v>
      </c>
      <c r="AG210" s="68" t="s">
        <v>763</v>
      </c>
      <c r="AH210" s="68" t="s">
        <v>763</v>
      </c>
      <c r="AI210" s="68" t="s">
        <v>763</v>
      </c>
      <c r="AJ210" s="68" t="s">
        <v>763</v>
      </c>
      <c r="AK210" s="68" t="s">
        <v>763</v>
      </c>
      <c r="AL210" s="68" t="s">
        <v>763</v>
      </c>
      <c r="AM210" s="72" t="s">
        <v>763</v>
      </c>
      <c r="AN210" s="72" t="s">
        <v>763</v>
      </c>
      <c r="AO210" s="68" t="s">
        <v>763</v>
      </c>
      <c r="AP210" s="68" t="s">
        <v>763</v>
      </c>
      <c r="AQ210" s="68" t="s">
        <v>763</v>
      </c>
      <c r="AR210" s="68" t="s">
        <v>763</v>
      </c>
      <c r="AT210" s="68">
        <v>27.62</v>
      </c>
      <c r="AX210" s="72"/>
    </row>
    <row r="211" spans="1:50" x14ac:dyDescent="0.2">
      <c r="A211" t="s">
        <v>756</v>
      </c>
      <c r="B211" t="s">
        <v>311</v>
      </c>
      <c r="C211" s="68" t="s">
        <v>764</v>
      </c>
      <c r="E211" s="69">
        <v>43665</v>
      </c>
      <c r="F211" t="s">
        <v>866</v>
      </c>
      <c r="G211" t="s">
        <v>775</v>
      </c>
      <c r="H211" s="68">
        <v>0</v>
      </c>
      <c r="I211" s="68" t="s">
        <v>760</v>
      </c>
      <c r="J211" s="326">
        <v>0.38541666666666669</v>
      </c>
      <c r="K211" s="217" t="s">
        <v>914</v>
      </c>
      <c r="L211">
        <v>3</v>
      </c>
      <c r="M211" t="s">
        <v>872</v>
      </c>
      <c r="N211" t="s">
        <v>889</v>
      </c>
      <c r="O211" s="171">
        <v>20.13</v>
      </c>
      <c r="P211" s="68">
        <v>9.1</v>
      </c>
      <c r="Q211" s="68">
        <v>0.55000000000000004</v>
      </c>
      <c r="R211" s="68">
        <v>0.55000000000000004</v>
      </c>
      <c r="S211" s="68">
        <v>0.55000000000000004</v>
      </c>
      <c r="T211" s="68">
        <v>0.55000000000000004</v>
      </c>
      <c r="U211" s="70">
        <v>1</v>
      </c>
      <c r="V211" s="68">
        <v>0.27500000000000002</v>
      </c>
      <c r="W211" s="77">
        <v>0.32847222222222222</v>
      </c>
      <c r="X211" s="68">
        <v>24.99</v>
      </c>
      <c r="Y211" s="68">
        <v>3.05</v>
      </c>
      <c r="Z211" s="72">
        <v>3.05</v>
      </c>
      <c r="AA211" s="68">
        <v>42.5</v>
      </c>
      <c r="AB211" s="216">
        <v>27.4</v>
      </c>
      <c r="AC211" s="216">
        <v>42.8</v>
      </c>
      <c r="AD211" s="72">
        <v>1.3217417403617209</v>
      </c>
      <c r="AE211" s="72">
        <v>1.3076404653802496</v>
      </c>
      <c r="AF211" s="72">
        <v>0.1129392772879672</v>
      </c>
      <c r="AG211" s="72">
        <v>1.4205797426682167</v>
      </c>
      <c r="AH211" s="75">
        <v>26.931741086852973</v>
      </c>
      <c r="AI211" s="75">
        <v>28.35232082952119</v>
      </c>
      <c r="AJ211" s="72">
        <v>124.61811717874194</v>
      </c>
      <c r="AK211" s="72">
        <v>22.049567023993013</v>
      </c>
      <c r="AL211" s="72">
        <v>5.6517262694156303</v>
      </c>
      <c r="AM211" s="72">
        <v>48.981308110845987</v>
      </c>
      <c r="AN211" s="72">
        <v>50.401887853514204</v>
      </c>
      <c r="AO211" s="72">
        <v>8.1175954166666653</v>
      </c>
      <c r="AP211" s="72">
        <v>2.5000000000000001E-2</v>
      </c>
      <c r="AQ211" s="70">
        <v>0.99692972587722717</v>
      </c>
      <c r="AR211" s="72">
        <v>8.1425954166666656</v>
      </c>
      <c r="AT211" s="68">
        <v>24.96</v>
      </c>
      <c r="AX211" s="72"/>
    </row>
    <row r="212" spans="1:50" x14ac:dyDescent="0.2">
      <c r="A212" t="s">
        <v>756</v>
      </c>
      <c r="B212" t="s">
        <v>311</v>
      </c>
      <c r="C212" s="68" t="s">
        <v>765</v>
      </c>
      <c r="E212" s="69">
        <v>43665</v>
      </c>
      <c r="F212" t="s">
        <v>866</v>
      </c>
      <c r="G212" t="s">
        <v>775</v>
      </c>
      <c r="H212" s="68">
        <v>0</v>
      </c>
      <c r="I212" s="68" t="s">
        <v>760</v>
      </c>
      <c r="J212" s="326">
        <v>0.38541666666666669</v>
      </c>
      <c r="K212" s="217" t="s">
        <v>914</v>
      </c>
      <c r="L212">
        <v>3</v>
      </c>
      <c r="M212" t="s">
        <v>872</v>
      </c>
      <c r="N212" t="s">
        <v>889</v>
      </c>
      <c r="O212" s="171">
        <v>20.13</v>
      </c>
      <c r="P212" s="68">
        <v>9.1</v>
      </c>
      <c r="Q212" s="68">
        <v>0.55000000000000004</v>
      </c>
      <c r="R212" s="68">
        <v>0.55000000000000004</v>
      </c>
      <c r="S212" s="68">
        <v>0.55000000000000004</v>
      </c>
      <c r="T212" s="68">
        <v>0.55000000000000004</v>
      </c>
      <c r="U212" s="70">
        <v>1</v>
      </c>
      <c r="V212" s="68" t="s">
        <v>761</v>
      </c>
      <c r="W212" s="68" t="s">
        <v>761</v>
      </c>
      <c r="X212" s="68" t="s">
        <v>761</v>
      </c>
      <c r="Y212" s="68" t="s">
        <v>761</v>
      </c>
      <c r="Z212" s="72" t="s">
        <v>761</v>
      </c>
      <c r="AA212" s="68" t="s">
        <v>761</v>
      </c>
      <c r="AB212" s="216">
        <v>27.3</v>
      </c>
      <c r="AC212" s="216">
        <v>42.8</v>
      </c>
      <c r="AD212" s="68" t="s">
        <v>763</v>
      </c>
      <c r="AE212" s="68" t="s">
        <v>763</v>
      </c>
      <c r="AF212" s="68" t="s">
        <v>763</v>
      </c>
      <c r="AG212" s="68" t="s">
        <v>763</v>
      </c>
      <c r="AH212" s="68" t="s">
        <v>763</v>
      </c>
      <c r="AI212" s="68" t="s">
        <v>763</v>
      </c>
      <c r="AJ212" s="68" t="s">
        <v>763</v>
      </c>
      <c r="AK212" s="68" t="s">
        <v>763</v>
      </c>
      <c r="AL212" s="68" t="s">
        <v>763</v>
      </c>
      <c r="AM212" s="72" t="s">
        <v>763</v>
      </c>
      <c r="AN212" s="72" t="s">
        <v>763</v>
      </c>
      <c r="AO212" s="68" t="s">
        <v>763</v>
      </c>
      <c r="AP212" s="68" t="s">
        <v>763</v>
      </c>
      <c r="AQ212" s="68" t="s">
        <v>763</v>
      </c>
      <c r="AR212" s="68" t="s">
        <v>763</v>
      </c>
      <c r="AT212" s="68" t="s">
        <v>761</v>
      </c>
      <c r="AU212" s="322">
        <v>73.709999999999994</v>
      </c>
      <c r="AV212" s="322">
        <v>2.3587199999999999</v>
      </c>
      <c r="AX212" s="72"/>
    </row>
    <row r="213" spans="1:50" x14ac:dyDescent="0.2">
      <c r="A213" t="s">
        <v>756</v>
      </c>
      <c r="B213" t="s">
        <v>274</v>
      </c>
      <c r="C213" s="68" t="s">
        <v>757</v>
      </c>
      <c r="E213" s="69">
        <v>43682</v>
      </c>
      <c r="F213" t="s">
        <v>881</v>
      </c>
      <c r="G213" t="s">
        <v>915</v>
      </c>
      <c r="H213" s="68">
        <v>0</v>
      </c>
      <c r="I213" s="68" t="s">
        <v>760</v>
      </c>
      <c r="J213" s="326">
        <v>0.46388888888888885</v>
      </c>
      <c r="K213" s="68">
        <v>1</v>
      </c>
      <c r="L213">
        <v>2</v>
      </c>
      <c r="M213" t="s">
        <v>916</v>
      </c>
      <c r="N213" t="s">
        <v>774</v>
      </c>
      <c r="O213" s="171" t="s">
        <v>761</v>
      </c>
      <c r="P213" s="68" t="s">
        <v>761</v>
      </c>
      <c r="Q213" s="68">
        <v>0.7</v>
      </c>
      <c r="R213" s="68">
        <v>0.7</v>
      </c>
      <c r="S213" s="68">
        <v>0.7</v>
      </c>
      <c r="T213" s="68">
        <v>0.7</v>
      </c>
      <c r="U213" s="70">
        <v>1</v>
      </c>
      <c r="V213" s="68">
        <v>0.15</v>
      </c>
      <c r="W213" s="77">
        <v>0.3840277777777778</v>
      </c>
      <c r="X213" s="68">
        <v>18.600000000000001</v>
      </c>
      <c r="Y213" s="68">
        <v>7.46</v>
      </c>
      <c r="Z213" s="72">
        <v>7.262484377489506</v>
      </c>
      <c r="AA213" s="68">
        <v>80.099999999999994</v>
      </c>
      <c r="AB213" s="216">
        <v>4.5</v>
      </c>
      <c r="AC213" s="216">
        <v>8.24</v>
      </c>
      <c r="AD213" s="68" t="s">
        <v>763</v>
      </c>
      <c r="AE213" s="68" t="s">
        <v>763</v>
      </c>
      <c r="AF213" s="68" t="s">
        <v>763</v>
      </c>
      <c r="AG213" s="68" t="s">
        <v>763</v>
      </c>
      <c r="AH213" s="68" t="s">
        <v>763</v>
      </c>
      <c r="AI213" s="68" t="s">
        <v>763</v>
      </c>
      <c r="AJ213" s="68" t="s">
        <v>763</v>
      </c>
      <c r="AK213" s="68" t="s">
        <v>763</v>
      </c>
      <c r="AL213" s="68" t="s">
        <v>763</v>
      </c>
      <c r="AM213" s="72" t="s">
        <v>763</v>
      </c>
      <c r="AN213" s="72" t="s">
        <v>763</v>
      </c>
      <c r="AO213" s="68" t="s">
        <v>763</v>
      </c>
      <c r="AP213" s="68" t="s">
        <v>763</v>
      </c>
      <c r="AQ213" s="68" t="s">
        <v>763</v>
      </c>
      <c r="AR213" s="68" t="s">
        <v>763</v>
      </c>
      <c r="AT213" s="68" t="s">
        <v>761</v>
      </c>
      <c r="AX213" s="72"/>
    </row>
    <row r="214" spans="1:50" x14ac:dyDescent="0.2">
      <c r="A214" t="s">
        <v>756</v>
      </c>
      <c r="B214" t="s">
        <v>274</v>
      </c>
      <c r="C214" s="68" t="s">
        <v>764</v>
      </c>
      <c r="E214" s="69">
        <v>43682</v>
      </c>
      <c r="F214" t="s">
        <v>881</v>
      </c>
      <c r="G214" t="s">
        <v>915</v>
      </c>
      <c r="H214" s="68">
        <v>0</v>
      </c>
      <c r="I214" s="68" t="s">
        <v>760</v>
      </c>
      <c r="J214" s="326">
        <v>0.46388888888888885</v>
      </c>
      <c r="K214" s="68">
        <v>1</v>
      </c>
      <c r="L214">
        <v>2</v>
      </c>
      <c r="M214" t="s">
        <v>916</v>
      </c>
      <c r="N214" t="s">
        <v>774</v>
      </c>
      <c r="O214" s="171" t="s">
        <v>761</v>
      </c>
      <c r="P214" s="68" t="s">
        <v>761</v>
      </c>
      <c r="Q214" s="68">
        <v>0.7</v>
      </c>
      <c r="R214" s="68">
        <v>0.7</v>
      </c>
      <c r="S214" s="68">
        <v>0.7</v>
      </c>
      <c r="T214" s="68">
        <v>0.7</v>
      </c>
      <c r="U214" s="70">
        <v>1</v>
      </c>
      <c r="V214" s="68">
        <v>0.5</v>
      </c>
      <c r="W214" s="68" t="s">
        <v>761</v>
      </c>
      <c r="X214" s="68">
        <v>3.68</v>
      </c>
      <c r="Y214" s="68">
        <v>25.7</v>
      </c>
      <c r="Z214" s="72">
        <v>22.648081235917534</v>
      </c>
      <c r="AA214" s="68">
        <v>50.8</v>
      </c>
      <c r="AB214" s="216">
        <v>18.7</v>
      </c>
      <c r="AC214" s="216">
        <v>30.3</v>
      </c>
      <c r="AD214" s="72">
        <v>0.52097413457352948</v>
      </c>
      <c r="AE214" s="72">
        <v>2.477524505539122</v>
      </c>
      <c r="AF214" s="72">
        <v>12.593984962406017</v>
      </c>
      <c r="AG214" s="72">
        <v>15.071509467945139</v>
      </c>
      <c r="AH214" s="75">
        <v>35.265596684860803</v>
      </c>
      <c r="AI214" s="75">
        <v>50.337106152805944</v>
      </c>
      <c r="AJ214" s="72">
        <v>422.35995057553583</v>
      </c>
      <c r="AK214" s="72">
        <v>78.112315158127416</v>
      </c>
      <c r="AL214" s="72">
        <v>5.4070852940477749</v>
      </c>
      <c r="AM214" s="72">
        <v>113.37791184298823</v>
      </c>
      <c r="AN214" s="72">
        <v>128.44942131093336</v>
      </c>
      <c r="AO214" s="72">
        <v>32.361208750000003</v>
      </c>
      <c r="AP214" s="72">
        <v>14.376266666666663</v>
      </c>
      <c r="AQ214" s="70">
        <v>0.69240386780626018</v>
      </c>
      <c r="AR214" s="72">
        <v>46.737475416666669</v>
      </c>
      <c r="AT214" s="68" t="s">
        <v>761</v>
      </c>
      <c r="AX214" s="72"/>
    </row>
    <row r="215" spans="1:50" x14ac:dyDescent="0.2">
      <c r="A215" t="s">
        <v>756</v>
      </c>
      <c r="B215" t="s">
        <v>274</v>
      </c>
      <c r="C215" s="68" t="s">
        <v>765</v>
      </c>
      <c r="E215" s="69">
        <v>43682</v>
      </c>
      <c r="F215" t="s">
        <v>881</v>
      </c>
      <c r="G215" t="s">
        <v>915</v>
      </c>
      <c r="H215" s="68">
        <v>0</v>
      </c>
      <c r="I215" s="68" t="s">
        <v>760</v>
      </c>
      <c r="J215" s="326">
        <v>0.46388888888888902</v>
      </c>
      <c r="K215" s="68">
        <v>1</v>
      </c>
      <c r="L215">
        <v>2</v>
      </c>
      <c r="M215" t="s">
        <v>916</v>
      </c>
      <c r="N215" t="s">
        <v>774</v>
      </c>
      <c r="O215" s="171" t="s">
        <v>761</v>
      </c>
      <c r="P215" s="68" t="s">
        <v>761</v>
      </c>
      <c r="Q215" s="68">
        <v>0.7</v>
      </c>
      <c r="R215" s="68">
        <v>0.7</v>
      </c>
      <c r="S215" s="68">
        <v>0.7</v>
      </c>
      <c r="T215" s="68">
        <v>0.7</v>
      </c>
      <c r="U215" s="70">
        <v>1</v>
      </c>
      <c r="V215" s="68" t="s">
        <v>761</v>
      </c>
      <c r="W215" s="68" t="s">
        <v>761</v>
      </c>
      <c r="X215" s="68" t="s">
        <v>761</v>
      </c>
      <c r="Y215" s="68" t="s">
        <v>761</v>
      </c>
      <c r="Z215" s="68" t="s">
        <v>761</v>
      </c>
      <c r="AA215" s="68" t="s">
        <v>761</v>
      </c>
      <c r="AB215" s="216">
        <v>19.2</v>
      </c>
      <c r="AC215" s="216">
        <v>31.1</v>
      </c>
      <c r="AD215" s="68" t="s">
        <v>763</v>
      </c>
      <c r="AE215" s="68" t="s">
        <v>763</v>
      </c>
      <c r="AF215" s="68" t="s">
        <v>763</v>
      </c>
      <c r="AG215" s="68" t="s">
        <v>763</v>
      </c>
      <c r="AH215" s="68" t="s">
        <v>763</v>
      </c>
      <c r="AI215" s="68" t="s">
        <v>763</v>
      </c>
      <c r="AJ215" s="68" t="s">
        <v>763</v>
      </c>
      <c r="AK215" s="68" t="s">
        <v>763</v>
      </c>
      <c r="AL215" s="68" t="s">
        <v>763</v>
      </c>
      <c r="AM215" s="72" t="s">
        <v>763</v>
      </c>
      <c r="AN215" s="72" t="s">
        <v>763</v>
      </c>
      <c r="AO215" s="68" t="s">
        <v>763</v>
      </c>
      <c r="AP215" s="68" t="s">
        <v>763</v>
      </c>
      <c r="AQ215" s="68" t="s">
        <v>763</v>
      </c>
      <c r="AR215" s="68" t="s">
        <v>763</v>
      </c>
      <c r="AT215" s="68" t="s">
        <v>761</v>
      </c>
      <c r="AU215" s="322">
        <v>94.22</v>
      </c>
      <c r="AV215" s="322">
        <v>3.0150399999999999</v>
      </c>
      <c r="AX215" s="68"/>
    </row>
    <row r="216" spans="1:50" x14ac:dyDescent="0.2">
      <c r="A216" t="s">
        <v>756</v>
      </c>
      <c r="B216" t="s">
        <v>278</v>
      </c>
      <c r="C216" s="68" t="s">
        <v>757</v>
      </c>
      <c r="E216" s="69">
        <v>43682</v>
      </c>
      <c r="F216" t="s">
        <v>881</v>
      </c>
      <c r="G216" t="s">
        <v>915</v>
      </c>
      <c r="H216" s="68">
        <v>1</v>
      </c>
      <c r="I216" s="68" t="s">
        <v>760</v>
      </c>
      <c r="J216" s="326">
        <v>0.46388888888888902</v>
      </c>
      <c r="K216" s="68">
        <v>2</v>
      </c>
      <c r="L216">
        <v>2</v>
      </c>
      <c r="M216" t="s">
        <v>872</v>
      </c>
      <c r="N216" t="s">
        <v>917</v>
      </c>
      <c r="O216" s="171" t="s">
        <v>761</v>
      </c>
      <c r="P216" s="68" t="s">
        <v>761</v>
      </c>
      <c r="Q216" s="68">
        <v>0.9</v>
      </c>
      <c r="R216" s="68">
        <v>0.9</v>
      </c>
      <c r="S216" s="68">
        <v>0.9</v>
      </c>
      <c r="T216" s="68">
        <v>1.65</v>
      </c>
      <c r="U216" s="70">
        <v>0.54545454545454553</v>
      </c>
      <c r="V216" s="68">
        <v>0.15</v>
      </c>
      <c r="W216" s="77">
        <v>0.36388888888888887</v>
      </c>
      <c r="X216" s="68">
        <v>26</v>
      </c>
      <c r="Y216" s="68">
        <v>4.8</v>
      </c>
      <c r="Z216" s="72">
        <v>4.2609211972979271</v>
      </c>
      <c r="AA216" s="68">
        <v>69.2</v>
      </c>
      <c r="AB216" s="216">
        <v>21.1</v>
      </c>
      <c r="AC216" s="216">
        <v>33.9</v>
      </c>
      <c r="AD216" s="68" t="s">
        <v>763</v>
      </c>
      <c r="AE216" s="68" t="s">
        <v>763</v>
      </c>
      <c r="AF216" s="68" t="s">
        <v>763</v>
      </c>
      <c r="AG216" s="68" t="s">
        <v>763</v>
      </c>
      <c r="AH216" s="68" t="s">
        <v>763</v>
      </c>
      <c r="AI216" s="68" t="s">
        <v>763</v>
      </c>
      <c r="AJ216" s="68" t="s">
        <v>763</v>
      </c>
      <c r="AK216" s="68" t="s">
        <v>763</v>
      </c>
      <c r="AL216" s="68" t="s">
        <v>763</v>
      </c>
      <c r="AM216" s="72" t="s">
        <v>763</v>
      </c>
      <c r="AN216" s="72" t="s">
        <v>763</v>
      </c>
      <c r="AO216" s="68" t="s">
        <v>763</v>
      </c>
      <c r="AP216" s="68" t="s">
        <v>763</v>
      </c>
      <c r="AQ216" s="68" t="s">
        <v>763</v>
      </c>
      <c r="AR216" s="68" t="s">
        <v>763</v>
      </c>
      <c r="AT216" s="68" t="s">
        <v>761</v>
      </c>
      <c r="AX216" s="72"/>
    </row>
    <row r="217" spans="1:50" x14ac:dyDescent="0.2">
      <c r="A217" t="s">
        <v>756</v>
      </c>
      <c r="B217" t="s">
        <v>278</v>
      </c>
      <c r="C217" s="68" t="s">
        <v>764</v>
      </c>
      <c r="E217" s="69">
        <v>43682</v>
      </c>
      <c r="F217" t="s">
        <v>881</v>
      </c>
      <c r="G217" t="s">
        <v>915</v>
      </c>
      <c r="H217" s="68">
        <v>1</v>
      </c>
      <c r="I217" s="68" t="s">
        <v>760</v>
      </c>
      <c r="J217" s="326">
        <v>0.46388888888888902</v>
      </c>
      <c r="K217" s="68">
        <v>2</v>
      </c>
      <c r="L217">
        <v>2</v>
      </c>
      <c r="M217" t="s">
        <v>872</v>
      </c>
      <c r="N217" t="s">
        <v>917</v>
      </c>
      <c r="O217" s="171" t="s">
        <v>761</v>
      </c>
      <c r="P217" s="68" t="s">
        <v>761</v>
      </c>
      <c r="Q217" s="68">
        <v>0.9</v>
      </c>
      <c r="R217" s="68">
        <v>0.9</v>
      </c>
      <c r="S217" s="68">
        <v>0.9</v>
      </c>
      <c r="T217" s="68">
        <v>1.65</v>
      </c>
      <c r="U217" s="70">
        <v>0.54545454545454553</v>
      </c>
      <c r="V217" s="68">
        <v>0.75</v>
      </c>
      <c r="W217" s="68" t="s">
        <v>761</v>
      </c>
      <c r="X217" s="68">
        <v>28.1</v>
      </c>
      <c r="Y217" s="68">
        <v>4.6100000000000003</v>
      </c>
      <c r="Z217" s="72">
        <v>3.9603140740474365</v>
      </c>
      <c r="AA217" s="68">
        <v>67.900000000000006</v>
      </c>
      <c r="AB217" s="216">
        <v>27.3</v>
      </c>
      <c r="AC217" s="216">
        <v>42.6</v>
      </c>
      <c r="AD217" s="72">
        <v>0.20273711012094206</v>
      </c>
      <c r="AE217" s="72">
        <v>2.5000000000000001E-2</v>
      </c>
      <c r="AF217" s="72">
        <v>0.19830827067669174</v>
      </c>
      <c r="AG217" s="72">
        <v>0.22330827067669173</v>
      </c>
      <c r="AH217" s="75">
        <v>27.598584900384836</v>
      </c>
      <c r="AI217" s="75">
        <v>27.821893171061529</v>
      </c>
      <c r="AJ217" s="72">
        <v>253.42364251167785</v>
      </c>
      <c r="AK217" s="72">
        <v>43.935640409259257</v>
      </c>
      <c r="AL217" s="72">
        <v>5.7680652916639827</v>
      </c>
      <c r="AM217" s="72">
        <v>71.534225309644086</v>
      </c>
      <c r="AN217" s="72">
        <v>71.757533580320782</v>
      </c>
      <c r="AO217" s="72">
        <v>14.013875416666664</v>
      </c>
      <c r="AP217" s="72">
        <v>0.4674799999999994</v>
      </c>
      <c r="AQ217" s="70">
        <v>0.96771849136014054</v>
      </c>
      <c r="AR217" s="72">
        <v>14.481355416666664</v>
      </c>
      <c r="AT217" s="68" t="s">
        <v>761</v>
      </c>
      <c r="AX217" s="72"/>
    </row>
    <row r="218" spans="1:50" x14ac:dyDescent="0.2">
      <c r="A218" t="s">
        <v>756</v>
      </c>
      <c r="B218" t="s">
        <v>278</v>
      </c>
      <c r="C218" s="68" t="s">
        <v>765</v>
      </c>
      <c r="E218" s="69">
        <v>43682</v>
      </c>
      <c r="F218" t="s">
        <v>881</v>
      </c>
      <c r="G218" t="s">
        <v>915</v>
      </c>
      <c r="H218" s="68">
        <v>1</v>
      </c>
      <c r="I218" s="68" t="s">
        <v>760</v>
      </c>
      <c r="J218" s="326">
        <v>0.46388888888888902</v>
      </c>
      <c r="K218" s="68">
        <v>2</v>
      </c>
      <c r="L218">
        <v>2</v>
      </c>
      <c r="M218" t="s">
        <v>872</v>
      </c>
      <c r="N218" t="s">
        <v>917</v>
      </c>
      <c r="O218" s="171" t="s">
        <v>761</v>
      </c>
      <c r="P218" s="68" t="s">
        <v>761</v>
      </c>
      <c r="Q218" s="68">
        <v>0.9</v>
      </c>
      <c r="R218" s="68">
        <v>0.9</v>
      </c>
      <c r="S218" s="68">
        <v>0.9</v>
      </c>
      <c r="T218" s="68">
        <v>1.65</v>
      </c>
      <c r="U218" s="70">
        <v>0.54545454545454553</v>
      </c>
      <c r="V218" s="68">
        <v>1.25</v>
      </c>
      <c r="W218" s="77" t="s">
        <v>761</v>
      </c>
      <c r="X218" s="68">
        <v>27.3</v>
      </c>
      <c r="Y218" s="68">
        <v>4.6100000000000003</v>
      </c>
      <c r="Z218" s="72">
        <v>3.9107728462626516</v>
      </c>
      <c r="AA218" s="68">
        <v>67.900000000000006</v>
      </c>
      <c r="AB218" s="216">
        <v>29.4</v>
      </c>
      <c r="AC218" s="216">
        <v>45.7</v>
      </c>
      <c r="AD218" s="68" t="s">
        <v>763</v>
      </c>
      <c r="AE218" s="68" t="s">
        <v>763</v>
      </c>
      <c r="AF218" s="68" t="s">
        <v>763</v>
      </c>
      <c r="AG218" s="68" t="s">
        <v>763</v>
      </c>
      <c r="AH218" s="68" t="s">
        <v>763</v>
      </c>
      <c r="AI218" s="68" t="s">
        <v>763</v>
      </c>
      <c r="AJ218" s="68" t="s">
        <v>763</v>
      </c>
      <c r="AK218" s="68" t="s">
        <v>763</v>
      </c>
      <c r="AL218" s="68" t="s">
        <v>763</v>
      </c>
      <c r="AM218" s="72" t="s">
        <v>763</v>
      </c>
      <c r="AN218" s="72" t="s">
        <v>763</v>
      </c>
      <c r="AO218" s="68" t="s">
        <v>763</v>
      </c>
      <c r="AP218" s="68" t="s">
        <v>763</v>
      </c>
      <c r="AQ218" s="68" t="s">
        <v>763</v>
      </c>
      <c r="AR218" s="68" t="s">
        <v>763</v>
      </c>
      <c r="AT218" s="68" t="s">
        <v>761</v>
      </c>
      <c r="AU218" s="322">
        <v>132.6</v>
      </c>
      <c r="AV218" s="322">
        <v>4.2431999999999999</v>
      </c>
      <c r="AX218" s="72"/>
    </row>
    <row r="219" spans="1:50" x14ac:dyDescent="0.2">
      <c r="A219" t="s">
        <v>756</v>
      </c>
      <c r="B219" t="s">
        <v>280</v>
      </c>
      <c r="C219" s="68" t="s">
        <v>757</v>
      </c>
      <c r="E219" s="69">
        <v>43682</v>
      </c>
      <c r="F219" t="s">
        <v>881</v>
      </c>
      <c r="G219" t="s">
        <v>915</v>
      </c>
      <c r="H219" s="68">
        <v>1</v>
      </c>
      <c r="I219" s="68" t="s">
        <v>760</v>
      </c>
      <c r="J219" s="326">
        <v>0.46388888888888902</v>
      </c>
      <c r="K219" s="68">
        <v>2</v>
      </c>
      <c r="L219">
        <v>2</v>
      </c>
      <c r="M219" t="s">
        <v>872</v>
      </c>
      <c r="N219" t="s">
        <v>918</v>
      </c>
      <c r="O219" s="171" t="s">
        <v>761</v>
      </c>
      <c r="P219" s="68" t="s">
        <v>761</v>
      </c>
      <c r="Q219" s="68">
        <v>1.1000000000000001</v>
      </c>
      <c r="R219" s="68">
        <v>1.1000000000000001</v>
      </c>
      <c r="S219" s="68">
        <v>1.1000000000000001</v>
      </c>
      <c r="T219" s="68">
        <v>2.4500000000000002</v>
      </c>
      <c r="U219" s="70">
        <v>0.44897959183673469</v>
      </c>
      <c r="V219" s="68">
        <v>0.15</v>
      </c>
      <c r="W219" s="77">
        <v>0.37638888888888888</v>
      </c>
      <c r="X219" s="68">
        <v>26.9</v>
      </c>
      <c r="Y219" s="68">
        <v>6.16</v>
      </c>
      <c r="Z219" s="72">
        <v>5.2526740386011985</v>
      </c>
      <c r="AA219" s="68">
        <v>69.8</v>
      </c>
      <c r="AB219" s="216">
        <v>28.4</v>
      </c>
      <c r="AC219" s="216">
        <v>44.3</v>
      </c>
      <c r="AD219" s="68" t="s">
        <v>763</v>
      </c>
      <c r="AE219" s="68" t="s">
        <v>763</v>
      </c>
      <c r="AF219" s="68" t="s">
        <v>763</v>
      </c>
      <c r="AG219" s="68" t="s">
        <v>763</v>
      </c>
      <c r="AH219" s="68" t="s">
        <v>763</v>
      </c>
      <c r="AI219" s="68" t="s">
        <v>763</v>
      </c>
      <c r="AJ219" s="68" t="s">
        <v>763</v>
      </c>
      <c r="AK219" s="68" t="s">
        <v>763</v>
      </c>
      <c r="AL219" s="68" t="s">
        <v>763</v>
      </c>
      <c r="AM219" s="72" t="s">
        <v>763</v>
      </c>
      <c r="AN219" s="72" t="s">
        <v>763</v>
      </c>
      <c r="AO219" s="68" t="s">
        <v>763</v>
      </c>
      <c r="AP219" s="68" t="s">
        <v>763</v>
      </c>
      <c r="AQ219" s="68" t="s">
        <v>763</v>
      </c>
      <c r="AR219" s="68" t="s">
        <v>763</v>
      </c>
      <c r="AT219" s="68" t="s">
        <v>761</v>
      </c>
      <c r="AX219" s="72"/>
    </row>
    <row r="220" spans="1:50" x14ac:dyDescent="0.2">
      <c r="A220" t="s">
        <v>756</v>
      </c>
      <c r="B220" t="s">
        <v>280</v>
      </c>
      <c r="C220" s="68" t="s">
        <v>764</v>
      </c>
      <c r="E220" s="69">
        <v>43682</v>
      </c>
      <c r="F220" t="s">
        <v>881</v>
      </c>
      <c r="G220" t="s">
        <v>915</v>
      </c>
      <c r="H220" s="68">
        <v>1</v>
      </c>
      <c r="I220" s="68" t="s">
        <v>760</v>
      </c>
      <c r="J220" s="326">
        <v>0.46388888888888902</v>
      </c>
      <c r="K220" s="68">
        <v>2</v>
      </c>
      <c r="L220">
        <v>2</v>
      </c>
      <c r="M220" t="s">
        <v>872</v>
      </c>
      <c r="N220" t="s">
        <v>918</v>
      </c>
      <c r="O220" s="171" t="s">
        <v>761</v>
      </c>
      <c r="P220" s="68" t="s">
        <v>761</v>
      </c>
      <c r="Q220" s="68">
        <v>1.1000000000000001</v>
      </c>
      <c r="R220" s="68">
        <v>1.1000000000000001</v>
      </c>
      <c r="S220" s="68">
        <v>1.1000000000000001</v>
      </c>
      <c r="T220" s="68">
        <v>2.4500000000000002</v>
      </c>
      <c r="U220" s="70">
        <v>0.44897959183673469</v>
      </c>
      <c r="V220" s="68">
        <v>1</v>
      </c>
      <c r="W220" s="77" t="s">
        <v>761</v>
      </c>
      <c r="X220" s="68">
        <v>26.9</v>
      </c>
      <c r="Y220" s="68">
        <v>5.21</v>
      </c>
      <c r="Z220" s="72">
        <v>4.4525839207346731</v>
      </c>
      <c r="AA220" s="68">
        <v>65.3</v>
      </c>
      <c r="AB220" s="216">
        <v>28</v>
      </c>
      <c r="AC220" s="216">
        <v>43.5</v>
      </c>
      <c r="AD220" s="72">
        <v>0.20273711012094206</v>
      </c>
      <c r="AE220" s="72">
        <v>2.5000000000000001E-2</v>
      </c>
      <c r="AF220" s="72">
        <v>6.2312030075187978E-2</v>
      </c>
      <c r="AG220" s="72">
        <v>8.731203007518798E-2</v>
      </c>
      <c r="AH220" s="75">
        <v>17.481031445245975</v>
      </c>
      <c r="AI220" s="75">
        <v>17.568343475321164</v>
      </c>
      <c r="AJ220" s="72">
        <v>139.81983735334006</v>
      </c>
      <c r="AK220" s="72">
        <v>20.531228557355774</v>
      </c>
      <c r="AL220" s="72">
        <v>6.8101057354040542</v>
      </c>
      <c r="AM220" s="72">
        <v>38.012260002601749</v>
      </c>
      <c r="AN220" s="72">
        <v>38.099572032676939</v>
      </c>
      <c r="AO220" s="72">
        <v>10.022702083333332</v>
      </c>
      <c r="AP220" s="72">
        <v>2.5000000000000001E-2</v>
      </c>
      <c r="AQ220" s="70">
        <v>0.99751186890369004</v>
      </c>
      <c r="AR220" s="72">
        <v>10.047702083333332</v>
      </c>
      <c r="AT220" s="68" t="s">
        <v>761</v>
      </c>
      <c r="AX220" s="72"/>
    </row>
    <row r="221" spans="1:50" x14ac:dyDescent="0.2">
      <c r="A221" t="s">
        <v>756</v>
      </c>
      <c r="B221" t="s">
        <v>280</v>
      </c>
      <c r="C221" s="68" t="s">
        <v>765</v>
      </c>
      <c r="E221" s="69">
        <v>43682</v>
      </c>
      <c r="F221" t="s">
        <v>881</v>
      </c>
      <c r="G221" t="s">
        <v>915</v>
      </c>
      <c r="H221" s="68">
        <v>1</v>
      </c>
      <c r="I221" s="68" t="s">
        <v>760</v>
      </c>
      <c r="J221" s="326">
        <v>0.46388888888888902</v>
      </c>
      <c r="K221" s="68">
        <v>2</v>
      </c>
      <c r="L221">
        <v>2</v>
      </c>
      <c r="M221" t="s">
        <v>872</v>
      </c>
      <c r="N221" t="s">
        <v>918</v>
      </c>
      <c r="O221" s="171" t="s">
        <v>761</v>
      </c>
      <c r="P221" s="68" t="s">
        <v>761</v>
      </c>
      <c r="Q221" s="68">
        <v>1.1000000000000001</v>
      </c>
      <c r="R221" s="68">
        <v>1.1000000000000001</v>
      </c>
      <c r="S221" s="68">
        <v>1.1000000000000001</v>
      </c>
      <c r="T221" s="68">
        <v>2.4500000000000002</v>
      </c>
      <c r="U221" s="70">
        <v>0.44897959183673469</v>
      </c>
      <c r="V221" s="68">
        <v>2</v>
      </c>
      <c r="W221" s="77" t="s">
        <v>761</v>
      </c>
      <c r="X221" s="68">
        <v>26.9</v>
      </c>
      <c r="Y221" s="68">
        <v>5.21</v>
      </c>
      <c r="Z221" s="72">
        <v>4.4475904380101277</v>
      </c>
      <c r="AA221" s="68">
        <v>65.3</v>
      </c>
      <c r="AB221" s="216">
        <v>28.2</v>
      </c>
      <c r="AC221" s="216">
        <v>44</v>
      </c>
      <c r="AD221" s="68" t="s">
        <v>763</v>
      </c>
      <c r="AE221" s="68" t="s">
        <v>763</v>
      </c>
      <c r="AF221" s="68" t="s">
        <v>763</v>
      </c>
      <c r="AG221" s="68" t="s">
        <v>763</v>
      </c>
      <c r="AH221" s="68" t="s">
        <v>763</v>
      </c>
      <c r="AI221" s="68" t="s">
        <v>763</v>
      </c>
      <c r="AJ221" s="68" t="s">
        <v>763</v>
      </c>
      <c r="AK221" s="68" t="s">
        <v>763</v>
      </c>
      <c r="AL221" s="68" t="s">
        <v>763</v>
      </c>
      <c r="AM221" s="72" t="s">
        <v>763</v>
      </c>
      <c r="AN221" s="72" t="s">
        <v>763</v>
      </c>
      <c r="AO221" s="68" t="s">
        <v>763</v>
      </c>
      <c r="AP221" s="68" t="s">
        <v>763</v>
      </c>
      <c r="AQ221" s="68" t="s">
        <v>763</v>
      </c>
      <c r="AR221" s="68" t="s">
        <v>763</v>
      </c>
      <c r="AT221" s="68" t="s">
        <v>761</v>
      </c>
      <c r="AU221" s="322">
        <v>148</v>
      </c>
      <c r="AV221" s="322">
        <v>4.7359999999999998</v>
      </c>
      <c r="AX221" s="72"/>
    </row>
    <row r="222" spans="1:50" x14ac:dyDescent="0.2">
      <c r="A222" t="s">
        <v>756</v>
      </c>
      <c r="B222" t="s">
        <v>282</v>
      </c>
      <c r="C222" s="68" t="s">
        <v>757</v>
      </c>
      <c r="E222" s="69">
        <v>43682</v>
      </c>
      <c r="F222" t="s">
        <v>881</v>
      </c>
      <c r="G222" t="s">
        <v>915</v>
      </c>
      <c r="H222" s="68">
        <v>1</v>
      </c>
      <c r="I222" s="68" t="s">
        <v>760</v>
      </c>
      <c r="J222" s="326">
        <v>0.46388888888888902</v>
      </c>
      <c r="K222" s="68">
        <v>2</v>
      </c>
      <c r="L222">
        <v>2</v>
      </c>
      <c r="M222" t="s">
        <v>916</v>
      </c>
      <c r="N222" t="s">
        <v>919</v>
      </c>
      <c r="O222" s="171" t="s">
        <v>761</v>
      </c>
      <c r="P222" s="68" t="s">
        <v>761</v>
      </c>
      <c r="Q222" s="68">
        <v>0.9</v>
      </c>
      <c r="R222" s="68">
        <v>0.9</v>
      </c>
      <c r="S222" s="68">
        <v>0.9</v>
      </c>
      <c r="T222" s="68">
        <v>1.1000000000000001</v>
      </c>
      <c r="U222" s="70">
        <v>0.81818181818181812</v>
      </c>
      <c r="V222" s="68">
        <v>0.15</v>
      </c>
      <c r="W222" s="77">
        <v>0.41319444444444442</v>
      </c>
      <c r="X222" s="68">
        <v>28</v>
      </c>
      <c r="Y222" s="68">
        <v>4.32</v>
      </c>
      <c r="Z222" s="72">
        <v>3.7087317020429222</v>
      </c>
      <c r="AA222" s="68">
        <v>55.9</v>
      </c>
      <c r="AB222" s="216">
        <v>27.4</v>
      </c>
      <c r="AC222" s="216">
        <v>42.8</v>
      </c>
      <c r="AD222" s="68" t="s">
        <v>763</v>
      </c>
      <c r="AE222" s="68" t="s">
        <v>763</v>
      </c>
      <c r="AF222" s="68" t="s">
        <v>763</v>
      </c>
      <c r="AG222" s="68" t="s">
        <v>763</v>
      </c>
      <c r="AH222" s="68" t="s">
        <v>763</v>
      </c>
      <c r="AI222" s="68" t="s">
        <v>763</v>
      </c>
      <c r="AJ222" s="68" t="s">
        <v>763</v>
      </c>
      <c r="AK222" s="68" t="s">
        <v>763</v>
      </c>
      <c r="AL222" s="68" t="s">
        <v>763</v>
      </c>
      <c r="AM222" s="72" t="s">
        <v>763</v>
      </c>
      <c r="AN222" s="72" t="s">
        <v>763</v>
      </c>
      <c r="AO222" s="68" t="s">
        <v>763</v>
      </c>
      <c r="AP222" s="68" t="s">
        <v>763</v>
      </c>
      <c r="AQ222" s="68" t="s">
        <v>763</v>
      </c>
      <c r="AR222" s="68" t="s">
        <v>763</v>
      </c>
      <c r="AT222" s="68" t="s">
        <v>761</v>
      </c>
      <c r="AX222" s="72"/>
    </row>
    <row r="223" spans="1:50" x14ac:dyDescent="0.2">
      <c r="A223" t="s">
        <v>756</v>
      </c>
      <c r="B223" t="s">
        <v>282</v>
      </c>
      <c r="C223" s="68" t="s">
        <v>764</v>
      </c>
      <c r="E223" s="69">
        <v>43682</v>
      </c>
      <c r="F223" t="s">
        <v>881</v>
      </c>
      <c r="G223" t="s">
        <v>915</v>
      </c>
      <c r="H223" s="68">
        <v>1</v>
      </c>
      <c r="I223" s="68" t="s">
        <v>760</v>
      </c>
      <c r="J223" s="326">
        <v>0.46388888888888902</v>
      </c>
      <c r="K223" s="68">
        <v>2</v>
      </c>
      <c r="L223">
        <v>2</v>
      </c>
      <c r="M223" t="s">
        <v>916</v>
      </c>
      <c r="N223" t="s">
        <v>919</v>
      </c>
      <c r="O223" s="171" t="s">
        <v>761</v>
      </c>
      <c r="P223" s="68" t="s">
        <v>761</v>
      </c>
      <c r="Q223" s="68">
        <v>0.9</v>
      </c>
      <c r="R223" s="68">
        <v>0.9</v>
      </c>
      <c r="S223" s="68">
        <v>0.9</v>
      </c>
      <c r="T223" s="68">
        <v>1.1000000000000001</v>
      </c>
      <c r="U223" s="70">
        <v>0.81818181818181812</v>
      </c>
      <c r="V223" s="68">
        <v>0.5</v>
      </c>
      <c r="W223" s="77" t="s">
        <v>761</v>
      </c>
      <c r="X223" s="68">
        <v>28.1</v>
      </c>
      <c r="Y223" s="68">
        <v>4.3600000000000003</v>
      </c>
      <c r="Z223" s="72">
        <v>3.7392993474667819</v>
      </c>
      <c r="AA223" s="68">
        <v>55.3</v>
      </c>
      <c r="AB223" s="216">
        <v>27.6</v>
      </c>
      <c r="AC223" s="216">
        <v>43.1</v>
      </c>
      <c r="AD223" s="72">
        <v>4.8058561425843395E-2</v>
      </c>
      <c r="AE223" s="72">
        <v>2.5000000000000001E-2</v>
      </c>
      <c r="AF223" s="72">
        <v>2.5000000000000001E-2</v>
      </c>
      <c r="AG223" s="72">
        <v>0.05</v>
      </c>
      <c r="AH223" s="75">
        <v>23.01023</v>
      </c>
      <c r="AI223" s="75">
        <v>23.060230000000001</v>
      </c>
      <c r="AJ223" s="72">
        <v>235.83520113964099</v>
      </c>
      <c r="AK223" s="72">
        <v>34.437609659573816</v>
      </c>
      <c r="AL223" s="72">
        <v>6.8481873007721283</v>
      </c>
      <c r="AM223" s="72">
        <v>57.447839659573816</v>
      </c>
      <c r="AN223" s="72">
        <v>57.497839659573813</v>
      </c>
      <c r="AO223" s="72">
        <v>10.937555416666665</v>
      </c>
      <c r="AP223" s="72">
        <v>2.6389999999999989</v>
      </c>
      <c r="AQ223" s="70">
        <v>0.80562079857455249</v>
      </c>
      <c r="AR223" s="72">
        <v>13.576555416666665</v>
      </c>
      <c r="AT223" s="68" t="s">
        <v>761</v>
      </c>
      <c r="AX223" s="72"/>
    </row>
    <row r="224" spans="1:50" x14ac:dyDescent="0.2">
      <c r="A224" t="s">
        <v>756</v>
      </c>
      <c r="B224" t="s">
        <v>282</v>
      </c>
      <c r="C224" s="68" t="s">
        <v>765</v>
      </c>
      <c r="E224" s="69">
        <v>43682</v>
      </c>
      <c r="F224" t="s">
        <v>881</v>
      </c>
      <c r="G224" t="s">
        <v>915</v>
      </c>
      <c r="H224" s="68">
        <v>1</v>
      </c>
      <c r="I224" s="68" t="s">
        <v>760</v>
      </c>
      <c r="J224" s="326">
        <v>0.46388888888888902</v>
      </c>
      <c r="K224" s="68">
        <v>2</v>
      </c>
      <c r="L224">
        <v>2</v>
      </c>
      <c r="M224" t="s">
        <v>916</v>
      </c>
      <c r="N224" t="s">
        <v>919</v>
      </c>
      <c r="O224" s="171" t="s">
        <v>761</v>
      </c>
      <c r="P224" s="68" t="s">
        <v>761</v>
      </c>
      <c r="Q224" s="68">
        <v>0.9</v>
      </c>
      <c r="R224" s="68">
        <v>0.9</v>
      </c>
      <c r="S224" s="68">
        <v>0.9</v>
      </c>
      <c r="T224" s="68">
        <v>1.1000000000000001</v>
      </c>
      <c r="U224" s="70">
        <v>0.81818181818181812</v>
      </c>
      <c r="V224" s="68">
        <v>0.75</v>
      </c>
      <c r="W224" s="77" t="s">
        <v>761</v>
      </c>
      <c r="X224" s="68">
        <v>28.1</v>
      </c>
      <c r="Y224" s="68">
        <v>4.42</v>
      </c>
      <c r="Z224" s="72">
        <v>3.7550689090577887</v>
      </c>
      <c r="AA224" s="68">
        <v>56.7</v>
      </c>
      <c r="AB224" s="216">
        <v>29.3</v>
      </c>
      <c r="AC224" s="216">
        <v>45.6</v>
      </c>
      <c r="AD224" s="68" t="s">
        <v>763</v>
      </c>
      <c r="AE224" s="68" t="s">
        <v>763</v>
      </c>
      <c r="AF224" s="68" t="s">
        <v>763</v>
      </c>
      <c r="AG224" s="68" t="s">
        <v>763</v>
      </c>
      <c r="AH224" s="68" t="s">
        <v>763</v>
      </c>
      <c r="AI224" s="68" t="s">
        <v>763</v>
      </c>
      <c r="AJ224" s="68" t="s">
        <v>763</v>
      </c>
      <c r="AK224" s="68" t="s">
        <v>763</v>
      </c>
      <c r="AL224" s="68" t="s">
        <v>763</v>
      </c>
      <c r="AM224" s="72" t="s">
        <v>763</v>
      </c>
      <c r="AN224" s="72" t="s">
        <v>763</v>
      </c>
      <c r="AO224" s="68" t="s">
        <v>763</v>
      </c>
      <c r="AP224" s="68" t="s">
        <v>763</v>
      </c>
      <c r="AQ224" s="68" t="s">
        <v>763</v>
      </c>
      <c r="AR224" s="68" t="s">
        <v>763</v>
      </c>
      <c r="AT224" s="68" t="s">
        <v>761</v>
      </c>
      <c r="AU224" s="322">
        <v>167.9</v>
      </c>
      <c r="AV224" s="322">
        <v>5.3728000000000007</v>
      </c>
      <c r="AX224" s="72"/>
    </row>
    <row r="225" spans="1:50" x14ac:dyDescent="0.2">
      <c r="A225" t="s">
        <v>756</v>
      </c>
      <c r="B225" t="s">
        <v>284</v>
      </c>
      <c r="C225" s="68" t="s">
        <v>757</v>
      </c>
      <c r="E225" s="69">
        <v>43682</v>
      </c>
      <c r="F225" t="s">
        <v>881</v>
      </c>
      <c r="G225" t="s">
        <v>915</v>
      </c>
      <c r="H225" s="68">
        <v>1</v>
      </c>
      <c r="I225" s="68" t="s">
        <v>760</v>
      </c>
      <c r="J225" s="326">
        <v>0.46388888888888902</v>
      </c>
      <c r="K225" s="68">
        <v>2</v>
      </c>
      <c r="L225">
        <v>2</v>
      </c>
      <c r="M225" t="s">
        <v>872</v>
      </c>
      <c r="N225" t="s">
        <v>920</v>
      </c>
      <c r="O225" s="171" t="s">
        <v>761</v>
      </c>
      <c r="P225" s="68" t="s">
        <v>761</v>
      </c>
      <c r="Q225" s="68">
        <v>0.8</v>
      </c>
      <c r="R225" s="68">
        <v>0.8</v>
      </c>
      <c r="S225" s="68">
        <v>0.8</v>
      </c>
      <c r="T225" s="68">
        <v>1.2</v>
      </c>
      <c r="U225" s="70">
        <v>0.66666666666666674</v>
      </c>
      <c r="V225" s="68">
        <v>0.15</v>
      </c>
      <c r="W225" s="77">
        <v>0.40277777777777773</v>
      </c>
      <c r="X225" s="68">
        <v>27.8</v>
      </c>
      <c r="Y225" s="68">
        <v>4.75</v>
      </c>
      <c r="Z225" s="72">
        <v>4.0588876800372731</v>
      </c>
      <c r="AA225" s="68">
        <v>60.2</v>
      </c>
      <c r="AB225" s="216">
        <v>28.2</v>
      </c>
      <c r="AC225" s="216">
        <v>44</v>
      </c>
      <c r="AD225" s="68" t="s">
        <v>763</v>
      </c>
      <c r="AE225" s="68" t="s">
        <v>763</v>
      </c>
      <c r="AF225" s="68" t="s">
        <v>763</v>
      </c>
      <c r="AG225" s="68" t="s">
        <v>763</v>
      </c>
      <c r="AH225" s="68" t="s">
        <v>763</v>
      </c>
      <c r="AI225" s="68" t="s">
        <v>763</v>
      </c>
      <c r="AJ225" s="68" t="s">
        <v>763</v>
      </c>
      <c r="AK225" s="68" t="s">
        <v>763</v>
      </c>
      <c r="AL225" s="68" t="s">
        <v>763</v>
      </c>
      <c r="AM225" s="72" t="s">
        <v>763</v>
      </c>
      <c r="AN225" s="72" t="s">
        <v>763</v>
      </c>
      <c r="AO225" s="68" t="s">
        <v>763</v>
      </c>
      <c r="AP225" s="68" t="s">
        <v>763</v>
      </c>
      <c r="AQ225" s="68" t="s">
        <v>763</v>
      </c>
      <c r="AR225" s="68" t="s">
        <v>763</v>
      </c>
      <c r="AT225" s="68" t="s">
        <v>761</v>
      </c>
      <c r="AX225" s="72"/>
    </row>
    <row r="226" spans="1:50" x14ac:dyDescent="0.2">
      <c r="A226" t="s">
        <v>756</v>
      </c>
      <c r="B226" t="s">
        <v>284</v>
      </c>
      <c r="C226" s="68" t="s">
        <v>764</v>
      </c>
      <c r="E226" s="69">
        <v>43682</v>
      </c>
      <c r="F226" t="s">
        <v>881</v>
      </c>
      <c r="G226" t="s">
        <v>915</v>
      </c>
      <c r="H226" s="68">
        <v>1</v>
      </c>
      <c r="I226" s="68" t="s">
        <v>760</v>
      </c>
      <c r="J226" s="326">
        <v>0.46388888888888902</v>
      </c>
      <c r="K226" s="68">
        <v>2</v>
      </c>
      <c r="L226">
        <v>2</v>
      </c>
      <c r="M226" t="s">
        <v>872</v>
      </c>
      <c r="N226" t="s">
        <v>920</v>
      </c>
      <c r="O226" s="171" t="s">
        <v>761</v>
      </c>
      <c r="P226" s="68" t="s">
        <v>761</v>
      </c>
      <c r="Q226" s="68">
        <v>0.8</v>
      </c>
      <c r="R226" s="68">
        <v>0.8</v>
      </c>
      <c r="S226" s="68">
        <v>0.8</v>
      </c>
      <c r="T226" s="68">
        <v>1.2</v>
      </c>
      <c r="U226" s="70">
        <v>0.66666666666666674</v>
      </c>
      <c r="V226" s="68">
        <v>0.5</v>
      </c>
      <c r="W226" s="77" t="s">
        <v>761</v>
      </c>
      <c r="X226" s="68">
        <v>27.8</v>
      </c>
      <c r="Y226" s="68">
        <v>4.7699999999999996</v>
      </c>
      <c r="Z226" s="72">
        <v>4.0691654642460957</v>
      </c>
      <c r="AA226" s="68">
        <v>60.7</v>
      </c>
      <c r="AB226" s="216">
        <v>28.5</v>
      </c>
      <c r="AC226" s="216">
        <v>44.3</v>
      </c>
      <c r="AD226" s="72">
        <v>4.8058561425843395E-2</v>
      </c>
      <c r="AE226" s="72">
        <v>2.5000000000000001E-2</v>
      </c>
      <c r="AF226" s="72">
        <v>0.12875939849624063</v>
      </c>
      <c r="AG226" s="72">
        <v>0.15375939849624062</v>
      </c>
      <c r="AH226" s="75">
        <v>23.043387322261029</v>
      </c>
      <c r="AI226" s="75">
        <v>23.197146720757271</v>
      </c>
      <c r="AJ226" s="72">
        <v>242.17912369558559</v>
      </c>
      <c r="AK226" s="72">
        <v>35.655305909533489</v>
      </c>
      <c r="AL226" s="72">
        <v>6.7922323906028224</v>
      </c>
      <c r="AM226" s="72">
        <v>58.698693231794522</v>
      </c>
      <c r="AN226" s="72">
        <v>58.852452630290756</v>
      </c>
      <c r="AO226" s="72">
        <v>9.5652754166666654</v>
      </c>
      <c r="AP226" s="72">
        <v>2.8953599999999988</v>
      </c>
      <c r="AQ226" s="70">
        <v>0.76763945792625288</v>
      </c>
      <c r="AR226" s="72">
        <v>12.460635416666664</v>
      </c>
      <c r="AT226" s="68" t="s">
        <v>761</v>
      </c>
      <c r="AX226" s="72"/>
    </row>
    <row r="227" spans="1:50" x14ac:dyDescent="0.2">
      <c r="A227" t="s">
        <v>756</v>
      </c>
      <c r="B227" t="s">
        <v>284</v>
      </c>
      <c r="C227" s="68" t="s">
        <v>765</v>
      </c>
      <c r="E227" s="69">
        <v>43682</v>
      </c>
      <c r="F227" t="s">
        <v>881</v>
      </c>
      <c r="G227" t="s">
        <v>915</v>
      </c>
      <c r="H227" s="68">
        <v>1</v>
      </c>
      <c r="I227" s="68" t="s">
        <v>760</v>
      </c>
      <c r="J227" s="326">
        <v>0.46388888888888902</v>
      </c>
      <c r="K227" s="68">
        <v>2</v>
      </c>
      <c r="L227">
        <v>2</v>
      </c>
      <c r="M227" t="s">
        <v>872</v>
      </c>
      <c r="N227" t="s">
        <v>920</v>
      </c>
      <c r="O227" s="171" t="s">
        <v>761</v>
      </c>
      <c r="P227" s="68" t="s">
        <v>761</v>
      </c>
      <c r="Q227" s="68">
        <v>0.8</v>
      </c>
      <c r="R227" s="68">
        <v>0.8</v>
      </c>
      <c r="S227" s="68">
        <v>0.8</v>
      </c>
      <c r="T227" s="68">
        <v>1.2</v>
      </c>
      <c r="U227" s="70">
        <v>0.66666666666666674</v>
      </c>
      <c r="V227" s="68">
        <v>1</v>
      </c>
      <c r="W227" s="77" t="s">
        <v>761</v>
      </c>
      <c r="X227" s="68">
        <v>27</v>
      </c>
      <c r="Y227" s="68">
        <v>5.72</v>
      </c>
      <c r="Z227" s="72">
        <v>4.8209263775858817</v>
      </c>
      <c r="AA227" s="68">
        <v>72.599999999999994</v>
      </c>
      <c r="AB227" s="216">
        <v>30.5</v>
      </c>
      <c r="AC227" s="216">
        <v>47.2</v>
      </c>
      <c r="AD227" s="68" t="s">
        <v>763</v>
      </c>
      <c r="AE227" s="68" t="s">
        <v>763</v>
      </c>
      <c r="AF227" s="68" t="s">
        <v>763</v>
      </c>
      <c r="AG227" s="68" t="s">
        <v>763</v>
      </c>
      <c r="AH227" s="68" t="s">
        <v>763</v>
      </c>
      <c r="AI227" s="68" t="s">
        <v>763</v>
      </c>
      <c r="AJ227" s="68" t="s">
        <v>763</v>
      </c>
      <c r="AK227" s="68" t="s">
        <v>763</v>
      </c>
      <c r="AL227" s="68" t="s">
        <v>763</v>
      </c>
      <c r="AM227" s="72" t="s">
        <v>763</v>
      </c>
      <c r="AN227" s="72" t="s">
        <v>763</v>
      </c>
      <c r="AO227" s="68" t="s">
        <v>763</v>
      </c>
      <c r="AP227" s="68" t="s">
        <v>763</v>
      </c>
      <c r="AQ227" s="68" t="s">
        <v>763</v>
      </c>
      <c r="AR227" s="68" t="s">
        <v>763</v>
      </c>
      <c r="AT227" s="68" t="s">
        <v>761</v>
      </c>
      <c r="AU227" s="322">
        <v>159.4</v>
      </c>
      <c r="AV227" s="322">
        <v>5.1008000000000004</v>
      </c>
      <c r="AX227" s="72"/>
    </row>
    <row r="228" spans="1:50" x14ac:dyDescent="0.2">
      <c r="A228" t="s">
        <v>756</v>
      </c>
      <c r="B228" t="s">
        <v>286</v>
      </c>
      <c r="C228" s="68" t="s">
        <v>757</v>
      </c>
      <c r="E228" s="69">
        <v>43682</v>
      </c>
      <c r="F228" t="s">
        <v>881</v>
      </c>
      <c r="G228" t="s">
        <v>915</v>
      </c>
      <c r="H228" s="68">
        <v>1</v>
      </c>
      <c r="I228" s="68" t="s">
        <v>760</v>
      </c>
      <c r="J228" s="326">
        <v>0.46388888888888902</v>
      </c>
      <c r="K228" s="68">
        <v>2</v>
      </c>
      <c r="L228">
        <v>2</v>
      </c>
      <c r="M228" t="s">
        <v>872</v>
      </c>
      <c r="N228" t="s">
        <v>921</v>
      </c>
      <c r="P228" s="68" t="s">
        <v>761</v>
      </c>
      <c r="Q228" s="68">
        <v>1.1000000000000001</v>
      </c>
      <c r="R228" s="68">
        <v>1.1000000000000001</v>
      </c>
      <c r="S228" s="68">
        <v>1.1000000000000001</v>
      </c>
      <c r="T228" s="68">
        <v>1.1000000000000001</v>
      </c>
      <c r="U228" s="70">
        <v>1</v>
      </c>
      <c r="V228" s="68">
        <v>0.15</v>
      </c>
      <c r="W228" s="77">
        <v>0.3888888888888889</v>
      </c>
      <c r="X228" s="68">
        <v>26.5</v>
      </c>
      <c r="Y228" s="68">
        <v>5.7</v>
      </c>
      <c r="Z228" s="72">
        <v>4.8282912050634179</v>
      </c>
      <c r="AA228" s="68">
        <v>71.2</v>
      </c>
      <c r="AB228" s="216">
        <v>29.5</v>
      </c>
      <c r="AC228" s="216">
        <v>45.8</v>
      </c>
      <c r="AD228" s="68" t="s">
        <v>763</v>
      </c>
      <c r="AE228" s="68" t="s">
        <v>763</v>
      </c>
      <c r="AF228" s="68" t="s">
        <v>763</v>
      </c>
      <c r="AG228" s="68" t="s">
        <v>763</v>
      </c>
      <c r="AH228" s="68" t="s">
        <v>763</v>
      </c>
      <c r="AI228" s="68" t="s">
        <v>763</v>
      </c>
      <c r="AJ228" s="68" t="s">
        <v>763</v>
      </c>
      <c r="AK228" s="68" t="s">
        <v>763</v>
      </c>
      <c r="AL228" s="68" t="s">
        <v>763</v>
      </c>
      <c r="AM228" s="72" t="s">
        <v>763</v>
      </c>
      <c r="AN228" s="72" t="s">
        <v>763</v>
      </c>
      <c r="AO228" s="68" t="s">
        <v>763</v>
      </c>
      <c r="AP228" s="68" t="s">
        <v>763</v>
      </c>
      <c r="AQ228" s="68" t="s">
        <v>763</v>
      </c>
      <c r="AR228" s="68" t="s">
        <v>763</v>
      </c>
      <c r="AT228" s="68" t="s">
        <v>761</v>
      </c>
      <c r="AX228" s="72"/>
    </row>
    <row r="229" spans="1:50" x14ac:dyDescent="0.2">
      <c r="A229" t="s">
        <v>756</v>
      </c>
      <c r="B229" t="s">
        <v>286</v>
      </c>
      <c r="C229" s="68" t="s">
        <v>764</v>
      </c>
      <c r="E229" s="69">
        <v>43682</v>
      </c>
      <c r="F229" t="s">
        <v>881</v>
      </c>
      <c r="G229" t="s">
        <v>915</v>
      </c>
      <c r="H229" s="68">
        <v>1</v>
      </c>
      <c r="I229" s="68" t="s">
        <v>760</v>
      </c>
      <c r="J229" s="326">
        <v>0.46388888888888902</v>
      </c>
      <c r="K229" s="68">
        <v>2</v>
      </c>
      <c r="L229">
        <v>2</v>
      </c>
      <c r="M229" t="s">
        <v>872</v>
      </c>
      <c r="N229" t="s">
        <v>921</v>
      </c>
      <c r="P229" s="68" t="s">
        <v>761</v>
      </c>
      <c r="Q229" s="68">
        <v>1.1000000000000001</v>
      </c>
      <c r="R229" s="68">
        <v>1.1000000000000001</v>
      </c>
      <c r="S229" s="68">
        <v>1.1000000000000001</v>
      </c>
      <c r="T229" s="68">
        <v>1.1000000000000001</v>
      </c>
      <c r="U229" s="70">
        <v>1</v>
      </c>
      <c r="V229" s="68">
        <v>0.5</v>
      </c>
      <c r="W229" s="68" t="s">
        <v>761</v>
      </c>
      <c r="X229" s="68">
        <v>0.5</v>
      </c>
      <c r="Y229" s="68">
        <v>5.71</v>
      </c>
      <c r="Z229" s="72">
        <v>4.6693739243264734</v>
      </c>
      <c r="AA229" s="68">
        <v>70.3</v>
      </c>
      <c r="AB229" s="216">
        <v>28.9</v>
      </c>
      <c r="AC229" s="216">
        <v>44.9</v>
      </c>
      <c r="AD229" s="72">
        <v>0.20273711012094206</v>
      </c>
      <c r="AE229" s="72">
        <v>2.5000000000000001E-2</v>
      </c>
      <c r="AF229" s="72">
        <v>0.16541353383458648</v>
      </c>
      <c r="AG229" s="72">
        <v>0.19041353383458648</v>
      </c>
      <c r="AH229" s="75">
        <v>18.199430955685365</v>
      </c>
      <c r="AI229" s="75">
        <v>18.389844489519952</v>
      </c>
      <c r="AJ229" s="72">
        <v>118.28802235171521</v>
      </c>
      <c r="AK229" s="72">
        <v>17.065143160149137</v>
      </c>
      <c r="AL229" s="72">
        <v>6.9315575756752956</v>
      </c>
      <c r="AM229" s="72">
        <v>35.264574115834506</v>
      </c>
      <c r="AN229" s="72">
        <v>35.454987649669093</v>
      </c>
      <c r="AO229" s="72">
        <v>6.478902083333332</v>
      </c>
      <c r="AP229" s="72">
        <v>8.5453333333333326E-2</v>
      </c>
      <c r="AQ229" s="70">
        <v>0.9869822202014884</v>
      </c>
      <c r="AR229" s="72">
        <v>6.5643554166666656</v>
      </c>
      <c r="AT229" s="68" t="s">
        <v>761</v>
      </c>
      <c r="AX229" s="72"/>
    </row>
    <row r="230" spans="1:50" x14ac:dyDescent="0.2">
      <c r="A230" t="s">
        <v>756</v>
      </c>
      <c r="B230" t="s">
        <v>286</v>
      </c>
      <c r="C230" s="68" t="s">
        <v>765</v>
      </c>
      <c r="E230" s="69">
        <v>43682</v>
      </c>
      <c r="F230" t="s">
        <v>881</v>
      </c>
      <c r="G230" t="s">
        <v>915</v>
      </c>
      <c r="H230" s="68">
        <v>1</v>
      </c>
      <c r="I230" s="68" t="s">
        <v>760</v>
      </c>
      <c r="J230" s="326">
        <v>0.46388888888888902</v>
      </c>
      <c r="K230" s="68">
        <v>2</v>
      </c>
      <c r="L230">
        <v>2</v>
      </c>
      <c r="M230" t="s">
        <v>872</v>
      </c>
      <c r="N230" t="s">
        <v>921</v>
      </c>
      <c r="P230" s="68" t="s">
        <v>761</v>
      </c>
      <c r="Q230" s="68">
        <v>1.1000000000000001</v>
      </c>
      <c r="R230" s="68">
        <v>1.1000000000000001</v>
      </c>
      <c r="S230" s="68">
        <v>1.1000000000000001</v>
      </c>
      <c r="T230" s="68">
        <v>1.1000000000000001</v>
      </c>
      <c r="U230" s="70">
        <v>1</v>
      </c>
      <c r="V230" s="68">
        <v>0.75</v>
      </c>
      <c r="W230" s="68" t="s">
        <v>761</v>
      </c>
      <c r="X230" s="68">
        <v>0.75</v>
      </c>
      <c r="Y230" s="68">
        <v>5.66</v>
      </c>
      <c r="Z230" s="72">
        <v>4.611408489504262</v>
      </c>
      <c r="AA230" s="68">
        <v>70.900000000000006</v>
      </c>
      <c r="AB230" s="216">
        <v>29.5</v>
      </c>
      <c r="AC230" s="216">
        <v>45.9</v>
      </c>
      <c r="AD230" s="68" t="s">
        <v>763</v>
      </c>
      <c r="AE230" s="68" t="s">
        <v>763</v>
      </c>
      <c r="AF230" s="68" t="s">
        <v>763</v>
      </c>
      <c r="AG230" s="68" t="s">
        <v>763</v>
      </c>
      <c r="AH230" s="68" t="s">
        <v>763</v>
      </c>
      <c r="AI230" s="68" t="s">
        <v>763</v>
      </c>
      <c r="AJ230" s="68" t="s">
        <v>763</v>
      </c>
      <c r="AK230" s="68" t="s">
        <v>763</v>
      </c>
      <c r="AL230" s="68" t="s">
        <v>763</v>
      </c>
      <c r="AM230" s="72" t="s">
        <v>763</v>
      </c>
      <c r="AN230" s="72" t="s">
        <v>763</v>
      </c>
      <c r="AO230" s="68" t="s">
        <v>763</v>
      </c>
      <c r="AP230" s="68" t="s">
        <v>763</v>
      </c>
      <c r="AQ230" s="68" t="s">
        <v>763</v>
      </c>
      <c r="AR230" s="68" t="s">
        <v>763</v>
      </c>
      <c r="AT230" s="68" t="s">
        <v>761</v>
      </c>
      <c r="AX230" s="72"/>
    </row>
    <row r="231" spans="1:50" x14ac:dyDescent="0.2">
      <c r="A231" t="s">
        <v>756</v>
      </c>
      <c r="B231" t="s">
        <v>610</v>
      </c>
      <c r="C231" s="68" t="s">
        <v>757</v>
      </c>
      <c r="E231" s="69">
        <v>43682</v>
      </c>
      <c r="F231" t="s">
        <v>859</v>
      </c>
      <c r="G231" t="s">
        <v>922</v>
      </c>
      <c r="H231" s="68">
        <v>2</v>
      </c>
      <c r="I231" s="68" t="s">
        <v>760</v>
      </c>
      <c r="J231" s="326">
        <v>0.46388888888888902</v>
      </c>
      <c r="K231" s="68">
        <v>1</v>
      </c>
      <c r="L231">
        <v>1</v>
      </c>
      <c r="M231" t="s">
        <v>760</v>
      </c>
      <c r="N231" t="s">
        <v>774</v>
      </c>
      <c r="O231" s="171" t="s">
        <v>761</v>
      </c>
      <c r="P231" s="68" t="s">
        <v>761</v>
      </c>
      <c r="Q231" s="68">
        <v>0.3</v>
      </c>
      <c r="R231" s="68">
        <v>0.3</v>
      </c>
      <c r="S231" s="68">
        <v>0.3</v>
      </c>
      <c r="T231" s="68">
        <v>0.3</v>
      </c>
      <c r="U231" s="70">
        <v>1</v>
      </c>
      <c r="V231" s="68" t="s">
        <v>761</v>
      </c>
      <c r="W231" s="77" t="s">
        <v>761</v>
      </c>
      <c r="X231" s="68" t="s">
        <v>761</v>
      </c>
      <c r="Y231" s="68" t="s">
        <v>761</v>
      </c>
      <c r="Z231" s="72" t="s">
        <v>761</v>
      </c>
      <c r="AA231" s="68" t="s">
        <v>761</v>
      </c>
      <c r="AB231" s="216">
        <v>0.1</v>
      </c>
      <c r="AC231" s="216">
        <v>0.15620000000000001</v>
      </c>
      <c r="AD231" s="72">
        <v>0.30585614258434118</v>
      </c>
      <c r="AE231" s="72">
        <v>1.4886027492604836</v>
      </c>
      <c r="AF231" s="72">
        <v>26.176765147721586</v>
      </c>
      <c r="AG231" s="72">
        <v>27.665367896982069</v>
      </c>
      <c r="AH231" s="75">
        <v>5.5568600378936921</v>
      </c>
      <c r="AI231" s="75">
        <v>33.222227934875761</v>
      </c>
      <c r="AJ231" s="72">
        <v>72.403073048500303</v>
      </c>
      <c r="AK231" s="72">
        <v>4.0923291829001878</v>
      </c>
      <c r="AL231" s="72">
        <v>17.692387345337909</v>
      </c>
      <c r="AM231" s="72">
        <v>9.649189220793879</v>
      </c>
      <c r="AN231" s="72">
        <v>37.314557117775948</v>
      </c>
      <c r="AO231" s="72">
        <v>1.6331954166666665</v>
      </c>
      <c r="AP231" s="72">
        <v>9.0479999999999977E-2</v>
      </c>
      <c r="AQ231" s="70">
        <v>0.94750751845438808</v>
      </c>
      <c r="AR231" s="72">
        <v>1.7236754166666663</v>
      </c>
      <c r="AT231" s="68" t="s">
        <v>761</v>
      </c>
      <c r="AX231" s="72"/>
    </row>
    <row r="232" spans="1:50" x14ac:dyDescent="0.2">
      <c r="A232" t="s">
        <v>756</v>
      </c>
      <c r="B232" t="s">
        <v>288</v>
      </c>
      <c r="C232" s="68" t="s">
        <v>757</v>
      </c>
      <c r="E232" s="69">
        <v>43682</v>
      </c>
      <c r="F232" t="s">
        <v>923</v>
      </c>
      <c r="G232" t="s">
        <v>924</v>
      </c>
      <c r="H232" s="68">
        <v>1</v>
      </c>
      <c r="I232" s="68" t="s">
        <v>760</v>
      </c>
      <c r="J232" s="326">
        <v>0.46527777777777773</v>
      </c>
      <c r="K232" s="68">
        <v>1</v>
      </c>
      <c r="L232">
        <v>1</v>
      </c>
      <c r="M232" t="s">
        <v>760</v>
      </c>
      <c r="N232" t="s">
        <v>774</v>
      </c>
      <c r="O232" s="171">
        <v>18.95</v>
      </c>
      <c r="P232" s="68">
        <v>9.27</v>
      </c>
      <c r="Q232" s="68">
        <v>0.56999999999999995</v>
      </c>
      <c r="R232" s="68">
        <v>0.56999999999999995</v>
      </c>
      <c r="S232" s="68">
        <v>0.56999999999999995</v>
      </c>
      <c r="T232" s="68">
        <v>0.56999999999999995</v>
      </c>
      <c r="U232" s="70">
        <v>1</v>
      </c>
      <c r="V232" s="68">
        <v>0.15</v>
      </c>
      <c r="W232" s="77">
        <v>0.31597222222222221</v>
      </c>
      <c r="X232" s="68">
        <v>19.89</v>
      </c>
      <c r="Y232" s="68">
        <v>5.21</v>
      </c>
      <c r="Z232" s="72">
        <v>5.21</v>
      </c>
      <c r="AA232" s="68">
        <v>57.7</v>
      </c>
      <c r="AB232" s="216">
        <v>4</v>
      </c>
      <c r="AC232" s="216">
        <v>7.38</v>
      </c>
      <c r="AD232" s="68" t="s">
        <v>763</v>
      </c>
      <c r="AE232" s="68" t="s">
        <v>763</v>
      </c>
      <c r="AF232" s="68" t="s">
        <v>763</v>
      </c>
      <c r="AG232" s="68" t="s">
        <v>763</v>
      </c>
      <c r="AH232" s="68" t="s">
        <v>763</v>
      </c>
      <c r="AI232" s="68" t="s">
        <v>763</v>
      </c>
      <c r="AJ232" s="68" t="s">
        <v>763</v>
      </c>
      <c r="AK232" s="68" t="s">
        <v>763</v>
      </c>
      <c r="AL232" s="68" t="s">
        <v>763</v>
      </c>
      <c r="AM232" s="72" t="s">
        <v>763</v>
      </c>
      <c r="AN232" s="72" t="s">
        <v>763</v>
      </c>
      <c r="AO232" s="68" t="s">
        <v>763</v>
      </c>
      <c r="AP232" s="68" t="s">
        <v>763</v>
      </c>
      <c r="AQ232" s="68" t="s">
        <v>763</v>
      </c>
      <c r="AR232" s="68" t="s">
        <v>763</v>
      </c>
      <c r="AT232" s="68">
        <v>3.49</v>
      </c>
      <c r="AX232" s="72"/>
    </row>
    <row r="233" spans="1:50" x14ac:dyDescent="0.2">
      <c r="A233" t="s">
        <v>756</v>
      </c>
      <c r="B233" t="s">
        <v>288</v>
      </c>
      <c r="C233" s="68" t="s">
        <v>764</v>
      </c>
      <c r="E233" s="69">
        <v>43682</v>
      </c>
      <c r="F233" t="s">
        <v>923</v>
      </c>
      <c r="G233" t="s">
        <v>924</v>
      </c>
      <c r="H233" s="68">
        <v>1</v>
      </c>
      <c r="I233" s="68" t="s">
        <v>760</v>
      </c>
      <c r="J233" s="326">
        <v>0.46527777777777773</v>
      </c>
      <c r="K233" s="68">
        <v>1</v>
      </c>
      <c r="L233">
        <v>1</v>
      </c>
      <c r="M233" t="s">
        <v>760</v>
      </c>
      <c r="N233" t="s">
        <v>774</v>
      </c>
      <c r="O233" s="171">
        <v>18.95</v>
      </c>
      <c r="P233" s="68">
        <v>9.27</v>
      </c>
      <c r="Q233" s="68">
        <v>0.56999999999999995</v>
      </c>
      <c r="R233" s="68">
        <v>0.56999999999999995</v>
      </c>
      <c r="S233" s="68">
        <v>0.56999999999999995</v>
      </c>
      <c r="T233" s="68">
        <v>0.56999999999999995</v>
      </c>
      <c r="U233" s="70">
        <v>1</v>
      </c>
      <c r="V233" s="68">
        <v>0.28499999999999998</v>
      </c>
      <c r="W233" s="77">
        <v>0.31666666666666665</v>
      </c>
      <c r="X233" s="68">
        <v>20.77</v>
      </c>
      <c r="Y233" s="68">
        <v>3.6</v>
      </c>
      <c r="Z233" s="72">
        <v>3.6</v>
      </c>
      <c r="AA233" s="68">
        <v>41</v>
      </c>
      <c r="AB233" s="216">
        <v>4.8</v>
      </c>
      <c r="AC233" s="216">
        <v>8.65</v>
      </c>
      <c r="AD233" s="72">
        <v>0.20273711012094206</v>
      </c>
      <c r="AE233" s="72">
        <v>2.5000000000000001E-2</v>
      </c>
      <c r="AF233" s="72">
        <v>4.8309964947421138</v>
      </c>
      <c r="AG233" s="72">
        <v>4.8559964947421141</v>
      </c>
      <c r="AH233" s="75">
        <v>17.229984653501248</v>
      </c>
      <c r="AI233" s="75">
        <v>22.085981148243363</v>
      </c>
      <c r="AJ233" s="72">
        <v>398.66254674221892</v>
      </c>
      <c r="AK233" s="72">
        <v>66.341251408517252</v>
      </c>
      <c r="AL233" s="72">
        <v>6.0092708273970912</v>
      </c>
      <c r="AM233" s="72">
        <v>83.5712360620185</v>
      </c>
      <c r="AN233" s="72">
        <v>88.427232556760615</v>
      </c>
      <c r="AO233" s="72">
        <v>13.02864875</v>
      </c>
      <c r="AP233" s="72">
        <v>2.4027466666666655</v>
      </c>
      <c r="AQ233" s="70">
        <v>0.84429491942954293</v>
      </c>
      <c r="AR233" s="72">
        <v>15.431395416666666</v>
      </c>
      <c r="AT233" s="68">
        <v>4.8899999999999997</v>
      </c>
      <c r="AX233" s="72"/>
    </row>
    <row r="234" spans="1:50" x14ac:dyDescent="0.2">
      <c r="A234" t="s">
        <v>756</v>
      </c>
      <c r="B234" t="s">
        <v>288</v>
      </c>
      <c r="C234" s="68" t="s">
        <v>765</v>
      </c>
      <c r="E234" s="69">
        <v>43682</v>
      </c>
      <c r="F234" t="s">
        <v>923</v>
      </c>
      <c r="G234" t="s">
        <v>924</v>
      </c>
      <c r="H234" s="68">
        <v>1</v>
      </c>
      <c r="I234" s="68" t="s">
        <v>760</v>
      </c>
      <c r="J234" s="326">
        <v>0.46527777777777773</v>
      </c>
      <c r="K234" s="68">
        <v>1</v>
      </c>
      <c r="L234">
        <v>1</v>
      </c>
      <c r="M234" t="s">
        <v>760</v>
      </c>
      <c r="N234" t="s">
        <v>774</v>
      </c>
      <c r="O234" s="171">
        <v>18.95</v>
      </c>
      <c r="P234" s="68">
        <v>9.27</v>
      </c>
      <c r="Q234" s="68">
        <v>0.56999999999999995</v>
      </c>
      <c r="R234" s="68">
        <v>0.56999999999999995</v>
      </c>
      <c r="S234" s="68">
        <v>0.56999999999999995</v>
      </c>
      <c r="T234" s="68">
        <v>0.56999999999999995</v>
      </c>
      <c r="U234" s="70">
        <v>1</v>
      </c>
      <c r="V234" s="68">
        <v>0.28499999999999998</v>
      </c>
      <c r="W234" s="68" t="s">
        <v>761</v>
      </c>
      <c r="X234" s="68">
        <v>20.77</v>
      </c>
      <c r="Y234" s="68" t="s">
        <v>761</v>
      </c>
      <c r="Z234" s="72" t="s">
        <v>761</v>
      </c>
      <c r="AA234" s="68" t="s">
        <v>761</v>
      </c>
      <c r="AB234" s="216">
        <v>4.8</v>
      </c>
      <c r="AC234" s="216">
        <v>8.68</v>
      </c>
      <c r="AD234" s="68" t="s">
        <v>763</v>
      </c>
      <c r="AE234" s="68" t="s">
        <v>763</v>
      </c>
      <c r="AF234" s="68" t="s">
        <v>763</v>
      </c>
      <c r="AG234" s="68" t="s">
        <v>763</v>
      </c>
      <c r="AH234" s="68" t="s">
        <v>763</v>
      </c>
      <c r="AI234" s="68" t="s">
        <v>763</v>
      </c>
      <c r="AJ234" s="68" t="s">
        <v>763</v>
      </c>
      <c r="AK234" s="68" t="s">
        <v>763</v>
      </c>
      <c r="AL234" s="68" t="s">
        <v>763</v>
      </c>
      <c r="AM234" s="72" t="s">
        <v>763</v>
      </c>
      <c r="AN234" s="72" t="s">
        <v>763</v>
      </c>
      <c r="AO234" s="68" t="s">
        <v>763</v>
      </c>
      <c r="AP234" s="68" t="s">
        <v>763</v>
      </c>
      <c r="AQ234" s="68" t="s">
        <v>763</v>
      </c>
      <c r="AR234" s="68" t="s">
        <v>763</v>
      </c>
      <c r="AT234" s="68" t="s">
        <v>761</v>
      </c>
      <c r="AU234" s="322">
        <v>53.96</v>
      </c>
      <c r="AV234" s="322">
        <v>1.72672</v>
      </c>
      <c r="AX234" s="72"/>
    </row>
    <row r="235" spans="1:50" x14ac:dyDescent="0.2">
      <c r="A235" t="s">
        <v>756</v>
      </c>
      <c r="B235" t="s">
        <v>291</v>
      </c>
      <c r="C235" s="68" t="s">
        <v>757</v>
      </c>
      <c r="E235" s="69">
        <v>43682</v>
      </c>
      <c r="F235" t="s">
        <v>923</v>
      </c>
      <c r="G235" t="s">
        <v>925</v>
      </c>
      <c r="H235" s="68">
        <v>1</v>
      </c>
      <c r="I235" s="68" t="s">
        <v>760</v>
      </c>
      <c r="J235" s="326">
        <v>0.46527777777777773</v>
      </c>
      <c r="K235" s="68">
        <v>2</v>
      </c>
      <c r="L235">
        <v>1</v>
      </c>
      <c r="M235" t="s">
        <v>760</v>
      </c>
      <c r="N235" t="s">
        <v>926</v>
      </c>
      <c r="O235" s="171">
        <v>18.23</v>
      </c>
      <c r="P235" s="68">
        <v>9.66</v>
      </c>
      <c r="Q235" s="68">
        <v>0.75</v>
      </c>
      <c r="R235" s="68">
        <v>0.75</v>
      </c>
      <c r="S235" s="68">
        <v>0.75</v>
      </c>
      <c r="T235" s="68">
        <v>0.75</v>
      </c>
      <c r="U235" s="70">
        <v>1</v>
      </c>
      <c r="V235" s="68">
        <v>0.15</v>
      </c>
      <c r="W235" s="77">
        <v>0.33263888888888887</v>
      </c>
      <c r="X235" s="68">
        <v>22.87</v>
      </c>
      <c r="Y235" s="68">
        <v>4.6100000000000003</v>
      </c>
      <c r="Z235" s="72">
        <v>4.6100000000000003</v>
      </c>
      <c r="AA235" s="68">
        <v>55.4</v>
      </c>
      <c r="AB235" s="216">
        <v>12.1</v>
      </c>
      <c r="AC235" s="216">
        <v>20.38</v>
      </c>
      <c r="AD235" s="68" t="s">
        <v>763</v>
      </c>
      <c r="AE235" s="68" t="s">
        <v>763</v>
      </c>
      <c r="AF235" s="68" t="s">
        <v>763</v>
      </c>
      <c r="AG235" s="68" t="s">
        <v>763</v>
      </c>
      <c r="AH235" s="68" t="s">
        <v>763</v>
      </c>
      <c r="AI235" s="68" t="s">
        <v>763</v>
      </c>
      <c r="AJ235" s="68" t="s">
        <v>763</v>
      </c>
      <c r="AK235" s="68" t="s">
        <v>763</v>
      </c>
      <c r="AL235" s="68" t="s">
        <v>763</v>
      </c>
      <c r="AM235" s="72" t="s">
        <v>763</v>
      </c>
      <c r="AN235" s="72" t="s">
        <v>763</v>
      </c>
      <c r="AO235" s="68" t="s">
        <v>763</v>
      </c>
      <c r="AP235" s="68" t="s">
        <v>763</v>
      </c>
      <c r="AQ235" s="68" t="s">
        <v>763</v>
      </c>
      <c r="AR235" s="68" t="s">
        <v>763</v>
      </c>
      <c r="AT235" s="68">
        <v>12.23</v>
      </c>
      <c r="AX235" s="72"/>
    </row>
    <row r="236" spans="1:50" x14ac:dyDescent="0.2">
      <c r="A236" t="s">
        <v>756</v>
      </c>
      <c r="B236" t="s">
        <v>291</v>
      </c>
      <c r="C236" s="68" t="s">
        <v>764</v>
      </c>
      <c r="E236" s="69">
        <v>43682</v>
      </c>
      <c r="F236" t="s">
        <v>923</v>
      </c>
      <c r="G236" t="s">
        <v>925</v>
      </c>
      <c r="H236" s="68">
        <v>1</v>
      </c>
      <c r="I236" s="68" t="s">
        <v>760</v>
      </c>
      <c r="J236" s="326">
        <v>0.46527777777777773</v>
      </c>
      <c r="K236" s="68">
        <v>2</v>
      </c>
      <c r="L236">
        <v>1</v>
      </c>
      <c r="M236" t="s">
        <v>760</v>
      </c>
      <c r="N236" t="s">
        <v>926</v>
      </c>
      <c r="O236" s="171">
        <v>18.23</v>
      </c>
      <c r="P236" s="68">
        <v>9.66</v>
      </c>
      <c r="Q236" s="68">
        <v>0.75</v>
      </c>
      <c r="R236" s="68">
        <v>0.75</v>
      </c>
      <c r="S236" s="68">
        <v>0.75</v>
      </c>
      <c r="T236" s="68">
        <v>0.75</v>
      </c>
      <c r="U236" s="70">
        <v>1</v>
      </c>
      <c r="V236" s="68">
        <v>0.375</v>
      </c>
      <c r="W236" s="77">
        <v>0.33333333333333331</v>
      </c>
      <c r="X236" s="68">
        <v>24.24</v>
      </c>
      <c r="Y236" s="68">
        <v>3.67</v>
      </c>
      <c r="Z236" s="72">
        <v>3.67</v>
      </c>
      <c r="AA236" s="68">
        <v>47.2</v>
      </c>
      <c r="AB236" s="216">
        <v>18.899999999999999</v>
      </c>
      <c r="AC236" s="216">
        <v>30.7</v>
      </c>
      <c r="AD236" s="72">
        <v>0.30585614258434118</v>
      </c>
      <c r="AE236" s="72">
        <v>2.5000000000000001E-2</v>
      </c>
      <c r="AF236" s="72">
        <v>1.3815789473684212</v>
      </c>
      <c r="AG236" s="72">
        <v>1.4065789473684212</v>
      </c>
      <c r="AH236" s="75">
        <v>16.374746272374654</v>
      </c>
      <c r="AI236" s="75">
        <v>17.781325219743074</v>
      </c>
      <c r="AJ236" s="72">
        <v>210.02315645434263</v>
      </c>
      <c r="AK236" s="72">
        <v>31.109239909684042</v>
      </c>
      <c r="AL236" s="72">
        <v>6.7511503676746596</v>
      </c>
      <c r="AM236" s="72">
        <v>47.4839861820587</v>
      </c>
      <c r="AN236" s="72">
        <v>48.890565129427117</v>
      </c>
      <c r="AO236" s="72">
        <v>8.1477554166666657</v>
      </c>
      <c r="AP236" s="72">
        <v>2.5000000000000001E-2</v>
      </c>
      <c r="AQ236" s="70">
        <v>0.99694105614013384</v>
      </c>
      <c r="AR236" s="72">
        <v>8.1727554166666661</v>
      </c>
      <c r="AT236" s="68">
        <v>16.66</v>
      </c>
      <c r="AX236" s="72"/>
    </row>
    <row r="237" spans="1:50" x14ac:dyDescent="0.2">
      <c r="A237" t="s">
        <v>756</v>
      </c>
      <c r="B237" t="s">
        <v>291</v>
      </c>
      <c r="C237" s="68" t="s">
        <v>765</v>
      </c>
      <c r="E237" s="69">
        <v>43682</v>
      </c>
      <c r="F237" t="s">
        <v>923</v>
      </c>
      <c r="G237" t="s">
        <v>925</v>
      </c>
      <c r="H237" s="68">
        <v>1</v>
      </c>
      <c r="I237" s="68" t="s">
        <v>760</v>
      </c>
      <c r="J237" s="326">
        <v>0.46527777777777773</v>
      </c>
      <c r="K237" s="68">
        <v>2</v>
      </c>
      <c r="L237">
        <v>1</v>
      </c>
      <c r="M237" t="s">
        <v>760</v>
      </c>
      <c r="N237" t="s">
        <v>926</v>
      </c>
      <c r="O237" s="171">
        <v>18.23</v>
      </c>
      <c r="P237" s="68">
        <v>9.66</v>
      </c>
      <c r="Q237" s="68">
        <v>0.75</v>
      </c>
      <c r="R237" s="68">
        <v>0.75</v>
      </c>
      <c r="S237" s="68">
        <v>0.75</v>
      </c>
      <c r="T237" s="68">
        <v>0.75</v>
      </c>
      <c r="U237" s="70">
        <v>1</v>
      </c>
      <c r="V237" s="68">
        <v>0.45</v>
      </c>
      <c r="W237" s="77">
        <v>0.3347222222222222</v>
      </c>
      <c r="X237" s="68">
        <v>24.81</v>
      </c>
      <c r="Y237" s="68">
        <v>3.51</v>
      </c>
      <c r="Z237" s="72">
        <v>3.51</v>
      </c>
      <c r="AA237" s="68">
        <v>47</v>
      </c>
      <c r="AB237" s="216">
        <v>20</v>
      </c>
      <c r="AC237" s="216">
        <v>32.299999999999997</v>
      </c>
      <c r="AD237" s="68" t="s">
        <v>763</v>
      </c>
      <c r="AE237" s="68" t="s">
        <v>763</v>
      </c>
      <c r="AF237" s="68" t="s">
        <v>763</v>
      </c>
      <c r="AG237" s="68" t="s">
        <v>763</v>
      </c>
      <c r="AH237" s="68" t="s">
        <v>763</v>
      </c>
      <c r="AI237" s="68" t="s">
        <v>763</v>
      </c>
      <c r="AJ237" s="68" t="s">
        <v>763</v>
      </c>
      <c r="AK237" s="68" t="s">
        <v>763</v>
      </c>
      <c r="AL237" s="68" t="s">
        <v>763</v>
      </c>
      <c r="AM237" s="72" t="s">
        <v>763</v>
      </c>
      <c r="AN237" s="72" t="s">
        <v>763</v>
      </c>
      <c r="AO237" s="68" t="s">
        <v>763</v>
      </c>
      <c r="AP237" s="68" t="s">
        <v>763</v>
      </c>
      <c r="AQ237" s="68" t="s">
        <v>763</v>
      </c>
      <c r="AR237" s="68" t="s">
        <v>763</v>
      </c>
      <c r="AT237" s="68">
        <v>18.37</v>
      </c>
      <c r="AU237" s="322">
        <v>99.74</v>
      </c>
      <c r="AV237" s="322">
        <v>3.1916799999999999</v>
      </c>
      <c r="AX237" s="72"/>
    </row>
    <row r="238" spans="1:50" x14ac:dyDescent="0.2">
      <c r="A238" t="s">
        <v>756</v>
      </c>
      <c r="B238" t="s">
        <v>292</v>
      </c>
      <c r="C238" s="68" t="s">
        <v>757</v>
      </c>
      <c r="E238" s="69">
        <v>43682</v>
      </c>
      <c r="F238" t="s">
        <v>923</v>
      </c>
      <c r="G238" t="s">
        <v>924</v>
      </c>
      <c r="H238" s="68">
        <v>1</v>
      </c>
      <c r="I238" s="68" t="s">
        <v>760</v>
      </c>
      <c r="J238" s="326">
        <v>0.46527777777777773</v>
      </c>
      <c r="K238" s="68">
        <v>2</v>
      </c>
      <c r="L238">
        <v>1</v>
      </c>
      <c r="M238" t="s">
        <v>760</v>
      </c>
      <c r="N238" t="s">
        <v>927</v>
      </c>
      <c r="O238" s="171">
        <v>19.27</v>
      </c>
      <c r="P238" s="68">
        <v>9.35</v>
      </c>
      <c r="Q238" s="68">
        <v>0.9</v>
      </c>
      <c r="R238" s="68">
        <v>0.86</v>
      </c>
      <c r="S238" s="68">
        <v>0.88</v>
      </c>
      <c r="T238" s="68">
        <v>1.1000000000000001</v>
      </c>
      <c r="U238" s="70">
        <v>0.79999999999999993</v>
      </c>
      <c r="V238" s="68">
        <v>0.15</v>
      </c>
      <c r="W238" s="77">
        <v>0.3444444444444445</v>
      </c>
      <c r="X238" s="68">
        <v>24.27</v>
      </c>
      <c r="Y238" s="68">
        <v>7.21</v>
      </c>
      <c r="Z238" s="72">
        <v>7.21</v>
      </c>
      <c r="AA238" s="68">
        <v>95.3</v>
      </c>
      <c r="AB238" s="216">
        <v>18.399999999999999</v>
      </c>
      <c r="AC238" s="216">
        <v>29.9</v>
      </c>
      <c r="AD238" s="68" t="s">
        <v>763</v>
      </c>
      <c r="AE238" s="68" t="s">
        <v>763</v>
      </c>
      <c r="AF238" s="68" t="s">
        <v>763</v>
      </c>
      <c r="AG238" s="68" t="s">
        <v>763</v>
      </c>
      <c r="AH238" s="68" t="s">
        <v>763</v>
      </c>
      <c r="AI238" s="68" t="s">
        <v>763</v>
      </c>
      <c r="AJ238" s="68" t="s">
        <v>763</v>
      </c>
      <c r="AK238" s="68" t="s">
        <v>763</v>
      </c>
      <c r="AL238" s="68" t="s">
        <v>763</v>
      </c>
      <c r="AM238" s="72" t="s">
        <v>763</v>
      </c>
      <c r="AN238" s="72" t="s">
        <v>763</v>
      </c>
      <c r="AO238" s="68" t="s">
        <v>763</v>
      </c>
      <c r="AP238" s="68" t="s">
        <v>763</v>
      </c>
      <c r="AQ238" s="68" t="s">
        <v>763</v>
      </c>
      <c r="AR238" s="68" t="s">
        <v>763</v>
      </c>
      <c r="AT238" s="68">
        <v>17.77</v>
      </c>
      <c r="AX238" s="72"/>
    </row>
    <row r="239" spans="1:50" x14ac:dyDescent="0.2">
      <c r="A239" t="s">
        <v>756</v>
      </c>
      <c r="B239" t="s">
        <v>292</v>
      </c>
      <c r="C239" s="68" t="s">
        <v>764</v>
      </c>
      <c r="E239" s="69">
        <v>43682</v>
      </c>
      <c r="F239" t="s">
        <v>923</v>
      </c>
      <c r="G239" t="s">
        <v>924</v>
      </c>
      <c r="H239" s="68">
        <v>1</v>
      </c>
      <c r="I239" s="68" t="s">
        <v>760</v>
      </c>
      <c r="J239" s="326">
        <v>0.46527777777777773</v>
      </c>
      <c r="K239" s="68">
        <v>2</v>
      </c>
      <c r="L239">
        <v>1</v>
      </c>
      <c r="M239" t="s">
        <v>760</v>
      </c>
      <c r="N239" t="s">
        <v>928</v>
      </c>
      <c r="O239" s="171">
        <v>19.27</v>
      </c>
      <c r="P239" s="68">
        <v>9.35</v>
      </c>
      <c r="Q239" s="68">
        <v>0.9</v>
      </c>
      <c r="R239" s="68">
        <v>0.86</v>
      </c>
      <c r="S239" s="68">
        <v>0.88</v>
      </c>
      <c r="T239" s="68">
        <v>1.1000000000000001</v>
      </c>
      <c r="U239" s="70">
        <v>0.79999999999999993</v>
      </c>
      <c r="V239" s="68">
        <v>0.5</v>
      </c>
      <c r="W239" s="77">
        <v>0.34583333333333338</v>
      </c>
      <c r="X239" s="68">
        <v>25.3</v>
      </c>
      <c r="Y239" s="68">
        <v>4.4000000000000004</v>
      </c>
      <c r="Z239" s="72">
        <v>4.4000000000000004</v>
      </c>
      <c r="AA239" s="68">
        <v>60.3</v>
      </c>
      <c r="AB239" s="216">
        <v>23.4</v>
      </c>
      <c r="AC239" s="216">
        <v>37.200000000000003</v>
      </c>
      <c r="AD239" s="72">
        <v>0.40897517504774028</v>
      </c>
      <c r="AE239" s="72">
        <v>2.5000000000000001E-2</v>
      </c>
      <c r="AF239" s="72">
        <v>0.27537593984962405</v>
      </c>
      <c r="AG239" s="72">
        <v>0.30037593984962407</v>
      </c>
      <c r="AH239" s="75">
        <v>17.967764695714951</v>
      </c>
      <c r="AI239" s="75">
        <v>18.268140635564574</v>
      </c>
      <c r="AJ239" s="72">
        <v>190.89069160308114</v>
      </c>
      <c r="AK239" s="72">
        <v>28.592667659767379</v>
      </c>
      <c r="AL239" s="72">
        <v>6.6762113236353464</v>
      </c>
      <c r="AM239" s="72">
        <v>46.560432355482334</v>
      </c>
      <c r="AN239" s="72">
        <v>46.86080829533195</v>
      </c>
      <c r="AO239" s="72">
        <v>13.82286208333333</v>
      </c>
      <c r="AP239" s="72">
        <v>1.5180533333333326</v>
      </c>
      <c r="AQ239" s="70">
        <v>0.90104545314915885</v>
      </c>
      <c r="AR239" s="72">
        <v>15.340915416666663</v>
      </c>
      <c r="AT239" s="68">
        <v>21.82</v>
      </c>
      <c r="AX239" s="72"/>
    </row>
    <row r="240" spans="1:50" x14ac:dyDescent="0.2">
      <c r="A240" t="s">
        <v>756</v>
      </c>
      <c r="B240" t="s">
        <v>292</v>
      </c>
      <c r="C240" s="68" t="s">
        <v>765</v>
      </c>
      <c r="E240" s="69">
        <v>43682</v>
      </c>
      <c r="F240" t="s">
        <v>923</v>
      </c>
      <c r="G240" t="s">
        <v>924</v>
      </c>
      <c r="H240" s="68">
        <v>1</v>
      </c>
      <c r="I240" s="68" t="s">
        <v>760</v>
      </c>
      <c r="J240" s="326">
        <v>0.46527777777777773</v>
      </c>
      <c r="K240" s="68">
        <v>2</v>
      </c>
      <c r="L240">
        <v>1</v>
      </c>
      <c r="M240" t="s">
        <v>760</v>
      </c>
      <c r="N240" t="s">
        <v>928</v>
      </c>
      <c r="O240" s="171">
        <v>19.27</v>
      </c>
      <c r="P240" s="68">
        <v>9.35</v>
      </c>
      <c r="Q240" s="68">
        <v>0.9</v>
      </c>
      <c r="R240" s="68">
        <v>0.86</v>
      </c>
      <c r="S240" s="68">
        <v>0.88</v>
      </c>
      <c r="T240" s="68">
        <v>1.1000000000000001</v>
      </c>
      <c r="U240" s="70">
        <v>0.79999999999999993</v>
      </c>
      <c r="V240" s="68">
        <v>0.8</v>
      </c>
      <c r="W240" s="77">
        <v>0.34652777777777777</v>
      </c>
      <c r="X240" s="68">
        <v>25.89</v>
      </c>
      <c r="Y240" s="68">
        <v>4.22</v>
      </c>
      <c r="Z240" s="72">
        <v>4.22</v>
      </c>
      <c r="AA240" s="68">
        <v>59.6</v>
      </c>
      <c r="AB240" s="216">
        <v>23.6</v>
      </c>
      <c r="AC240" s="216">
        <v>37.6</v>
      </c>
      <c r="AD240" s="68" t="s">
        <v>763</v>
      </c>
      <c r="AE240" s="68" t="s">
        <v>763</v>
      </c>
      <c r="AF240" s="68" t="s">
        <v>763</v>
      </c>
      <c r="AG240" s="68" t="s">
        <v>763</v>
      </c>
      <c r="AH240" s="68" t="s">
        <v>763</v>
      </c>
      <c r="AI240" s="68" t="s">
        <v>763</v>
      </c>
      <c r="AJ240" s="68" t="s">
        <v>763</v>
      </c>
      <c r="AK240" s="68" t="s">
        <v>763</v>
      </c>
      <c r="AL240" s="68" t="s">
        <v>763</v>
      </c>
      <c r="AM240" s="72" t="s">
        <v>763</v>
      </c>
      <c r="AN240" s="72" t="s">
        <v>763</v>
      </c>
      <c r="AO240" s="68" t="s">
        <v>763</v>
      </c>
      <c r="AP240" s="68" t="s">
        <v>763</v>
      </c>
      <c r="AQ240" s="68" t="s">
        <v>763</v>
      </c>
      <c r="AR240" s="68" t="s">
        <v>763</v>
      </c>
      <c r="AT240" s="68">
        <v>24.15</v>
      </c>
      <c r="AX240" s="72"/>
    </row>
    <row r="241" spans="1:50" x14ac:dyDescent="0.2">
      <c r="A241" t="s">
        <v>756</v>
      </c>
      <c r="B241" t="s">
        <v>293</v>
      </c>
      <c r="C241" s="68" t="s">
        <v>757</v>
      </c>
      <c r="E241" s="69">
        <v>43682</v>
      </c>
      <c r="F241" t="s">
        <v>866</v>
      </c>
      <c r="G241" t="s">
        <v>867</v>
      </c>
      <c r="H241" s="68">
        <v>1</v>
      </c>
      <c r="I241" s="68" t="s">
        <v>760</v>
      </c>
      <c r="J241" s="326">
        <v>0.46527777777777773</v>
      </c>
      <c r="K241" s="68">
        <v>2</v>
      </c>
      <c r="L241">
        <v>1</v>
      </c>
      <c r="M241" t="s">
        <v>760</v>
      </c>
      <c r="N241" t="s">
        <v>929</v>
      </c>
      <c r="O241" s="171">
        <v>19.600000000000001</v>
      </c>
      <c r="P241" s="68">
        <v>9.9</v>
      </c>
      <c r="Q241" s="68">
        <v>0.93</v>
      </c>
      <c r="R241" s="68">
        <v>0.93</v>
      </c>
      <c r="S241" s="68">
        <v>0.93</v>
      </c>
      <c r="T241" s="68">
        <v>0.93</v>
      </c>
      <c r="U241" s="70">
        <v>1</v>
      </c>
      <c r="V241" s="68">
        <v>0.15</v>
      </c>
      <c r="W241" s="77">
        <v>0.31388888888888888</v>
      </c>
      <c r="X241" s="68">
        <v>26</v>
      </c>
      <c r="Y241" s="68">
        <v>5.81</v>
      </c>
      <c r="Z241" s="72">
        <v>5.0680059806128712</v>
      </c>
      <c r="AA241" s="68">
        <v>98.1</v>
      </c>
      <c r="AB241" s="216">
        <v>24.2</v>
      </c>
      <c r="AC241" s="216">
        <v>38.4</v>
      </c>
      <c r="AD241" s="68" t="s">
        <v>763</v>
      </c>
      <c r="AE241" s="68" t="s">
        <v>763</v>
      </c>
      <c r="AF241" s="68" t="s">
        <v>763</v>
      </c>
      <c r="AG241" s="68" t="s">
        <v>763</v>
      </c>
      <c r="AH241" s="68" t="s">
        <v>763</v>
      </c>
      <c r="AI241" s="68" t="s">
        <v>763</v>
      </c>
      <c r="AJ241" s="68" t="s">
        <v>763</v>
      </c>
      <c r="AK241" s="68" t="s">
        <v>763</v>
      </c>
      <c r="AL241" s="68" t="s">
        <v>763</v>
      </c>
      <c r="AM241" s="72" t="s">
        <v>763</v>
      </c>
      <c r="AN241" s="72" t="s">
        <v>763</v>
      </c>
      <c r="AO241" s="68" t="s">
        <v>763</v>
      </c>
      <c r="AP241" s="68" t="s">
        <v>763</v>
      </c>
      <c r="AQ241" s="68" t="s">
        <v>763</v>
      </c>
      <c r="AR241" s="68" t="s">
        <v>763</v>
      </c>
      <c r="AT241" s="68" t="s">
        <v>761</v>
      </c>
      <c r="AX241" s="72"/>
    </row>
    <row r="242" spans="1:50" x14ac:dyDescent="0.2">
      <c r="A242" t="s">
        <v>756</v>
      </c>
      <c r="B242" t="s">
        <v>293</v>
      </c>
      <c r="C242" s="68" t="s">
        <v>764</v>
      </c>
      <c r="E242" s="69">
        <v>43682</v>
      </c>
      <c r="F242" t="s">
        <v>866</v>
      </c>
      <c r="G242" t="s">
        <v>867</v>
      </c>
      <c r="H242" s="68">
        <v>1</v>
      </c>
      <c r="I242" s="68" t="s">
        <v>760</v>
      </c>
      <c r="J242" s="326">
        <v>0.46527777777777773</v>
      </c>
      <c r="K242" s="68">
        <v>2</v>
      </c>
      <c r="L242">
        <v>1</v>
      </c>
      <c r="M242" t="s">
        <v>760</v>
      </c>
      <c r="N242" t="s">
        <v>929</v>
      </c>
      <c r="O242" s="171">
        <v>19.600000000000001</v>
      </c>
      <c r="P242" s="68">
        <v>9.9</v>
      </c>
      <c r="Q242" s="68">
        <v>0.93</v>
      </c>
      <c r="R242" s="68">
        <v>0.93</v>
      </c>
      <c r="S242" s="68">
        <v>0.93</v>
      </c>
      <c r="T242" s="68">
        <v>0.93</v>
      </c>
      <c r="U242" s="70">
        <v>1</v>
      </c>
      <c r="V242" s="68">
        <v>0.46500000000000002</v>
      </c>
      <c r="W242" s="77">
        <v>0.31597222222222221</v>
      </c>
      <c r="X242" s="68">
        <v>26.9</v>
      </c>
      <c r="Y242" s="68">
        <v>5.97</v>
      </c>
      <c r="Z242" s="72">
        <v>5.1423306946628671</v>
      </c>
      <c r="AA242" s="68">
        <v>99</v>
      </c>
      <c r="AB242" s="216">
        <v>26.6</v>
      </c>
      <c r="AC242" s="216">
        <v>41.7</v>
      </c>
      <c r="AD242" s="72">
        <v>0.4605346912794398</v>
      </c>
      <c r="AE242" s="72">
        <v>2.5000000000000001E-2</v>
      </c>
      <c r="AF242" s="72">
        <v>5.2913533834586475E-2</v>
      </c>
      <c r="AG242" s="72">
        <v>7.7913533834586476E-2</v>
      </c>
      <c r="AH242" s="75">
        <v>22.206454282257369</v>
      </c>
      <c r="AI242" s="75">
        <v>22.284367816091954</v>
      </c>
      <c r="AJ242" s="72">
        <v>187.56768454996728</v>
      </c>
      <c r="AK242" s="72">
        <v>28.998566409753938</v>
      </c>
      <c r="AL242" s="72">
        <v>6.4681709398874681</v>
      </c>
      <c r="AM242" s="72">
        <v>51.205020692011303</v>
      </c>
      <c r="AN242" s="72">
        <v>51.282934225845892</v>
      </c>
      <c r="AO242" s="72">
        <v>10.620875416666665</v>
      </c>
      <c r="AP242" s="72">
        <v>7.5399999999999981E-2</v>
      </c>
      <c r="AQ242" s="70">
        <v>0.99295081726462342</v>
      </c>
      <c r="AR242" s="72">
        <v>10.696275416666666</v>
      </c>
      <c r="AT242" s="68" t="s">
        <v>761</v>
      </c>
      <c r="AX242" s="72"/>
    </row>
    <row r="243" spans="1:50" x14ac:dyDescent="0.2">
      <c r="A243" t="s">
        <v>756</v>
      </c>
      <c r="B243" t="s">
        <v>293</v>
      </c>
      <c r="C243" s="68" t="s">
        <v>765</v>
      </c>
      <c r="E243" s="69">
        <v>43682</v>
      </c>
      <c r="F243" t="s">
        <v>866</v>
      </c>
      <c r="G243" t="s">
        <v>867</v>
      </c>
      <c r="H243" s="68">
        <v>1</v>
      </c>
      <c r="I243" s="68" t="s">
        <v>760</v>
      </c>
      <c r="J243" s="326">
        <v>0.46527777777777773</v>
      </c>
      <c r="K243" s="68">
        <v>2</v>
      </c>
      <c r="L243">
        <v>1</v>
      </c>
      <c r="M243" t="s">
        <v>760</v>
      </c>
      <c r="N243" t="s">
        <v>929</v>
      </c>
      <c r="O243" s="171">
        <v>19.600000000000001</v>
      </c>
      <c r="P243" s="68">
        <v>9.9</v>
      </c>
      <c r="Q243" s="68">
        <v>0.93</v>
      </c>
      <c r="R243" s="68">
        <v>0.93</v>
      </c>
      <c r="S243" s="68">
        <v>0.93</v>
      </c>
      <c r="T243" s="68">
        <v>0.93</v>
      </c>
      <c r="U243" s="70">
        <v>1</v>
      </c>
      <c r="V243" s="68">
        <v>0.63</v>
      </c>
      <c r="W243" s="77">
        <v>0.31666666666666665</v>
      </c>
      <c r="X243" s="68">
        <v>27.3</v>
      </c>
      <c r="Y243" s="68">
        <v>5.08</v>
      </c>
      <c r="Z243" s="72">
        <v>4.3750804297323809</v>
      </c>
      <c r="AA243" s="68">
        <v>98.2</v>
      </c>
      <c r="AB243" s="216">
        <v>26.7</v>
      </c>
      <c r="AC243" s="216">
        <v>41.8</v>
      </c>
      <c r="AD243" s="68" t="s">
        <v>763</v>
      </c>
      <c r="AE243" s="68" t="s">
        <v>763</v>
      </c>
      <c r="AF243" s="68" t="s">
        <v>763</v>
      </c>
      <c r="AG243" s="68" t="s">
        <v>763</v>
      </c>
      <c r="AH243" s="68" t="s">
        <v>763</v>
      </c>
      <c r="AI243" s="68" t="s">
        <v>763</v>
      </c>
      <c r="AJ243" s="68" t="s">
        <v>763</v>
      </c>
      <c r="AK243" s="68" t="s">
        <v>763</v>
      </c>
      <c r="AL243" s="68" t="s">
        <v>763</v>
      </c>
      <c r="AM243" s="72" t="s">
        <v>763</v>
      </c>
      <c r="AN243" s="72" t="s">
        <v>763</v>
      </c>
      <c r="AO243" s="68" t="s">
        <v>763</v>
      </c>
      <c r="AP243" s="68" t="s">
        <v>763</v>
      </c>
      <c r="AQ243" s="68" t="s">
        <v>763</v>
      </c>
      <c r="AR243" s="68" t="s">
        <v>763</v>
      </c>
      <c r="AT243" s="68" t="s">
        <v>761</v>
      </c>
      <c r="AU243" s="322">
        <v>141.9</v>
      </c>
      <c r="AV243" s="322">
        <v>4.5407999999999999</v>
      </c>
      <c r="AX243" s="72"/>
    </row>
    <row r="244" spans="1:50" x14ac:dyDescent="0.2">
      <c r="A244" t="s">
        <v>756</v>
      </c>
      <c r="B244" t="s">
        <v>295</v>
      </c>
      <c r="C244" s="68" t="s">
        <v>757</v>
      </c>
      <c r="E244" s="69">
        <v>43682</v>
      </c>
      <c r="F244" t="s">
        <v>866</v>
      </c>
      <c r="G244" t="s">
        <v>867</v>
      </c>
      <c r="H244" s="68">
        <v>1</v>
      </c>
      <c r="I244" s="68" t="s">
        <v>760</v>
      </c>
      <c r="J244" s="326">
        <v>0.46527777777777773</v>
      </c>
      <c r="K244" s="68">
        <v>2</v>
      </c>
      <c r="L244">
        <v>1</v>
      </c>
      <c r="M244" t="s">
        <v>760</v>
      </c>
      <c r="N244" t="s">
        <v>930</v>
      </c>
      <c r="O244" s="171">
        <v>20.8</v>
      </c>
      <c r="P244" s="68">
        <v>9.0500000000000007</v>
      </c>
      <c r="Q244" s="68">
        <v>0.84</v>
      </c>
      <c r="R244" s="68">
        <v>0.84</v>
      </c>
      <c r="S244" s="68">
        <v>0.84</v>
      </c>
      <c r="T244" s="68">
        <v>0.84</v>
      </c>
      <c r="U244" s="70">
        <v>1</v>
      </c>
      <c r="V244" s="68">
        <v>0.15</v>
      </c>
      <c r="W244" s="77">
        <v>0.34027777777777773</v>
      </c>
      <c r="X244" s="68">
        <v>26.2</v>
      </c>
      <c r="Y244" s="68">
        <v>5.99</v>
      </c>
      <c r="Z244" s="72">
        <v>5.1937106986679167</v>
      </c>
      <c r="AA244" s="68">
        <v>98.4</v>
      </c>
      <c r="AB244" s="216">
        <v>25.3</v>
      </c>
      <c r="AC244" s="216">
        <v>40</v>
      </c>
      <c r="AD244" s="68" t="s">
        <v>763</v>
      </c>
      <c r="AE244" s="68" t="s">
        <v>763</v>
      </c>
      <c r="AF244" s="68" t="s">
        <v>763</v>
      </c>
      <c r="AG244" s="68" t="s">
        <v>763</v>
      </c>
      <c r="AH244" s="68" t="s">
        <v>763</v>
      </c>
      <c r="AI244" s="68" t="s">
        <v>763</v>
      </c>
      <c r="AJ244" s="68" t="s">
        <v>763</v>
      </c>
      <c r="AK244" s="68" t="s">
        <v>763</v>
      </c>
      <c r="AL244" s="68" t="s">
        <v>763</v>
      </c>
      <c r="AM244" s="72" t="s">
        <v>763</v>
      </c>
      <c r="AN244" s="72" t="s">
        <v>763</v>
      </c>
      <c r="AO244" s="68" t="s">
        <v>763</v>
      </c>
      <c r="AP244" s="68" t="s">
        <v>763</v>
      </c>
      <c r="AQ244" s="68" t="s">
        <v>763</v>
      </c>
      <c r="AR244" s="68" t="s">
        <v>763</v>
      </c>
      <c r="AT244" s="68" t="s">
        <v>761</v>
      </c>
      <c r="AX244" s="72"/>
    </row>
    <row r="245" spans="1:50" x14ac:dyDescent="0.2">
      <c r="A245" t="s">
        <v>756</v>
      </c>
      <c r="B245" t="s">
        <v>295</v>
      </c>
      <c r="C245" s="68" t="s">
        <v>764</v>
      </c>
      <c r="E245" s="69">
        <v>43682</v>
      </c>
      <c r="F245" t="s">
        <v>866</v>
      </c>
      <c r="G245" t="s">
        <v>867</v>
      </c>
      <c r="H245" s="68">
        <v>1</v>
      </c>
      <c r="I245" s="68" t="s">
        <v>760</v>
      </c>
      <c r="J245" s="326">
        <v>0.46527777777777773</v>
      </c>
      <c r="K245" s="68">
        <v>2</v>
      </c>
      <c r="L245">
        <v>1</v>
      </c>
      <c r="M245" t="s">
        <v>760</v>
      </c>
      <c r="N245" t="s">
        <v>930</v>
      </c>
      <c r="O245" s="171">
        <v>20.8</v>
      </c>
      <c r="P245" s="68">
        <v>9.0500000000000007</v>
      </c>
      <c r="Q245" s="68">
        <v>0.84</v>
      </c>
      <c r="R245" s="68">
        <v>0.84</v>
      </c>
      <c r="S245" s="68">
        <v>0.84</v>
      </c>
      <c r="T245" s="68">
        <v>0.84</v>
      </c>
      <c r="U245" s="70">
        <v>1</v>
      </c>
      <c r="V245" s="68">
        <v>0.42</v>
      </c>
      <c r="W245" s="77">
        <v>0.34097222222222223</v>
      </c>
      <c r="X245" s="68">
        <v>26.1</v>
      </c>
      <c r="Y245" s="68">
        <v>5.94</v>
      </c>
      <c r="Z245" s="72">
        <v>5.1469364289141915</v>
      </c>
      <c r="AA245" s="68">
        <v>99.4</v>
      </c>
      <c r="AB245" s="216">
        <v>25.4</v>
      </c>
      <c r="AC245" s="216">
        <v>40</v>
      </c>
      <c r="AD245" s="72">
        <v>0.68061696716992348</v>
      </c>
      <c r="AE245" s="72">
        <v>2.5000000000000001E-2</v>
      </c>
      <c r="AF245" s="72">
        <v>1.7011278195488724E-2</v>
      </c>
      <c r="AG245" s="72">
        <v>4.2011278195488722E-2</v>
      </c>
      <c r="AH245" s="75">
        <v>27.17136262308917</v>
      </c>
      <c r="AI245" s="75">
        <v>27.213373901284658</v>
      </c>
      <c r="AJ245" s="72">
        <v>110.80286505025677</v>
      </c>
      <c r="AK245" s="72">
        <v>15.603907660197532</v>
      </c>
      <c r="AL245" s="72">
        <v>7.1009690305264277</v>
      </c>
      <c r="AM245" s="72">
        <v>42.775270283286702</v>
      </c>
      <c r="AN245" s="72">
        <v>42.81728156148219</v>
      </c>
      <c r="AO245" s="72">
        <v>6.6095954166666653</v>
      </c>
      <c r="AP245" s="72">
        <v>2.5000000000000001E-2</v>
      </c>
      <c r="AQ245" s="70">
        <v>0.99623187271718205</v>
      </c>
      <c r="AR245" s="72">
        <v>6.6345954166666656</v>
      </c>
      <c r="AT245" s="68" t="s">
        <v>761</v>
      </c>
      <c r="AX245" s="72"/>
    </row>
    <row r="246" spans="1:50" x14ac:dyDescent="0.2">
      <c r="A246" t="s">
        <v>756</v>
      </c>
      <c r="B246" t="s">
        <v>295</v>
      </c>
      <c r="C246" s="68" t="s">
        <v>765</v>
      </c>
      <c r="E246" s="69">
        <v>43682</v>
      </c>
      <c r="F246" t="s">
        <v>866</v>
      </c>
      <c r="G246" t="s">
        <v>867</v>
      </c>
      <c r="H246" s="68">
        <v>1</v>
      </c>
      <c r="I246" s="68" t="s">
        <v>760</v>
      </c>
      <c r="J246" s="326">
        <v>0.46527777777777773</v>
      </c>
      <c r="K246" s="68">
        <v>2</v>
      </c>
      <c r="L246">
        <v>1</v>
      </c>
      <c r="M246" t="s">
        <v>760</v>
      </c>
      <c r="N246" t="s">
        <v>930</v>
      </c>
      <c r="O246" s="171">
        <v>20.8</v>
      </c>
      <c r="P246" s="68">
        <v>9.0500000000000007</v>
      </c>
      <c r="Q246" s="68">
        <v>0.84</v>
      </c>
      <c r="R246" s="68">
        <v>0.84</v>
      </c>
      <c r="S246" s="68">
        <v>0.84</v>
      </c>
      <c r="T246" s="68">
        <v>0.84</v>
      </c>
      <c r="U246" s="70">
        <v>1</v>
      </c>
      <c r="V246" s="68">
        <v>0.54</v>
      </c>
      <c r="W246" s="77">
        <v>0.34166666666666662</v>
      </c>
      <c r="X246" s="68">
        <v>26.2</v>
      </c>
      <c r="Y246" s="68">
        <v>5.43</v>
      </c>
      <c r="Z246" s="72">
        <v>4.702849124349374</v>
      </c>
      <c r="AA246" s="68">
        <v>99</v>
      </c>
      <c r="AB246" s="216">
        <v>25.5</v>
      </c>
      <c r="AC246" s="216">
        <v>40.200000000000003</v>
      </c>
      <c r="AD246" s="68" t="s">
        <v>763</v>
      </c>
      <c r="AE246" s="68" t="s">
        <v>763</v>
      </c>
      <c r="AF246" s="68" t="s">
        <v>763</v>
      </c>
      <c r="AG246" s="68" t="s">
        <v>763</v>
      </c>
      <c r="AH246" s="68" t="s">
        <v>763</v>
      </c>
      <c r="AI246" s="68" t="s">
        <v>763</v>
      </c>
      <c r="AJ246" s="68" t="s">
        <v>763</v>
      </c>
      <c r="AK246" s="68" t="s">
        <v>763</v>
      </c>
      <c r="AL246" s="68" t="s">
        <v>763</v>
      </c>
      <c r="AM246" s="72" t="s">
        <v>763</v>
      </c>
      <c r="AN246" s="72" t="s">
        <v>763</v>
      </c>
      <c r="AO246" s="68" t="s">
        <v>763</v>
      </c>
      <c r="AP246" s="68" t="s">
        <v>763</v>
      </c>
      <c r="AQ246" s="68" t="s">
        <v>763</v>
      </c>
      <c r="AR246" s="68" t="s">
        <v>763</v>
      </c>
      <c r="AT246" s="68" t="s">
        <v>761</v>
      </c>
      <c r="AX246" s="72"/>
    </row>
    <row r="247" spans="1:50" x14ac:dyDescent="0.2">
      <c r="A247" t="s">
        <v>756</v>
      </c>
      <c r="B247" t="s">
        <v>297</v>
      </c>
      <c r="C247" s="68" t="s">
        <v>757</v>
      </c>
      <c r="E247" s="69">
        <v>43682</v>
      </c>
      <c r="F247" t="s">
        <v>866</v>
      </c>
      <c r="G247" t="s">
        <v>867</v>
      </c>
      <c r="H247" s="68">
        <v>1</v>
      </c>
      <c r="I247" s="68" t="s">
        <v>760</v>
      </c>
      <c r="J247" s="326">
        <v>0.46527777777777773</v>
      </c>
      <c r="K247" s="68">
        <v>2</v>
      </c>
      <c r="L247">
        <v>1</v>
      </c>
      <c r="M247" t="s">
        <v>760</v>
      </c>
      <c r="N247" t="s">
        <v>931</v>
      </c>
      <c r="O247" s="171">
        <v>21.2</v>
      </c>
      <c r="P247" s="68">
        <v>9.08</v>
      </c>
      <c r="Q247" s="68">
        <v>0.62</v>
      </c>
      <c r="R247" s="68">
        <v>0.62</v>
      </c>
      <c r="S247" s="68">
        <v>0.62</v>
      </c>
      <c r="T247" s="68">
        <v>0.62</v>
      </c>
      <c r="U247" s="70">
        <v>1</v>
      </c>
      <c r="V247" s="68">
        <v>0.15</v>
      </c>
      <c r="W247" s="77">
        <v>0.35833333333333334</v>
      </c>
      <c r="X247" s="68">
        <v>26.4</v>
      </c>
      <c r="Y247" s="68">
        <v>8.84</v>
      </c>
      <c r="Z247" s="72">
        <v>7.6276259509723419</v>
      </c>
      <c r="AA247" s="68">
        <v>99.5</v>
      </c>
      <c r="AB247" s="216">
        <v>26.2</v>
      </c>
      <c r="AC247" s="216">
        <v>41.1</v>
      </c>
      <c r="AD247" s="68" t="s">
        <v>763</v>
      </c>
      <c r="AE247" s="68" t="s">
        <v>763</v>
      </c>
      <c r="AF247" s="68" t="s">
        <v>763</v>
      </c>
      <c r="AG247" s="68" t="s">
        <v>763</v>
      </c>
      <c r="AH247" s="68" t="s">
        <v>763</v>
      </c>
      <c r="AI247" s="68" t="s">
        <v>763</v>
      </c>
      <c r="AJ247" s="68" t="s">
        <v>763</v>
      </c>
      <c r="AK247" s="68" t="s">
        <v>763</v>
      </c>
      <c r="AL247" s="68" t="s">
        <v>763</v>
      </c>
      <c r="AM247" s="72" t="s">
        <v>763</v>
      </c>
      <c r="AN247" s="72" t="s">
        <v>763</v>
      </c>
      <c r="AO247" s="68" t="s">
        <v>763</v>
      </c>
      <c r="AP247" s="68" t="s">
        <v>763</v>
      </c>
      <c r="AQ247" s="68" t="s">
        <v>763</v>
      </c>
      <c r="AR247" s="68" t="s">
        <v>763</v>
      </c>
      <c r="AT247" s="68" t="s">
        <v>761</v>
      </c>
      <c r="AX247" s="72"/>
    </row>
    <row r="248" spans="1:50" x14ac:dyDescent="0.2">
      <c r="A248" t="s">
        <v>756</v>
      </c>
      <c r="B248" t="s">
        <v>297</v>
      </c>
      <c r="C248" s="68" t="s">
        <v>764</v>
      </c>
      <c r="E248" s="69">
        <v>43682</v>
      </c>
      <c r="F248" t="s">
        <v>866</v>
      </c>
      <c r="G248" t="s">
        <v>867</v>
      </c>
      <c r="H248" s="68">
        <v>1</v>
      </c>
      <c r="I248" s="68" t="s">
        <v>760</v>
      </c>
      <c r="J248" s="326">
        <v>0.46527777777777773</v>
      </c>
      <c r="K248" s="68">
        <v>2</v>
      </c>
      <c r="L248">
        <v>1</v>
      </c>
      <c r="M248" t="s">
        <v>760</v>
      </c>
      <c r="N248" t="s">
        <v>931</v>
      </c>
      <c r="O248" s="171">
        <v>21.2</v>
      </c>
      <c r="P248" s="68">
        <v>9.08</v>
      </c>
      <c r="Q248" s="68">
        <v>0.62</v>
      </c>
      <c r="R248" s="68">
        <v>0.62</v>
      </c>
      <c r="S248" s="68">
        <v>0.62</v>
      </c>
      <c r="T248" s="68">
        <v>0.62</v>
      </c>
      <c r="U248" s="70">
        <v>1</v>
      </c>
      <c r="V248" s="68">
        <v>0.31</v>
      </c>
      <c r="W248" s="77">
        <v>0.35972222222222222</v>
      </c>
      <c r="X248" s="68">
        <v>26.5</v>
      </c>
      <c r="Y248" s="68">
        <v>9</v>
      </c>
      <c r="Z248" s="72">
        <v>7.7446667269115634</v>
      </c>
      <c r="AA248" s="68">
        <v>88</v>
      </c>
      <c r="AB248" s="216">
        <v>26.7</v>
      </c>
      <c r="AC248" s="216">
        <v>41.7</v>
      </c>
      <c r="AD248" s="72">
        <v>0.4605346912794398</v>
      </c>
      <c r="AE248" s="72">
        <v>2.5000000000000001E-2</v>
      </c>
      <c r="AF248" s="72">
        <v>8.6654135338345872E-2</v>
      </c>
      <c r="AG248" s="72">
        <v>0.11165413533834587</v>
      </c>
      <c r="AH248" s="75">
        <v>22.476973315642052</v>
      </c>
      <c r="AI248" s="75">
        <v>22.588627450980397</v>
      </c>
      <c r="AJ248" s="72">
        <v>165.85065865739506</v>
      </c>
      <c r="AK248" s="72">
        <v>26.644353659831907</v>
      </c>
      <c r="AL248" s="72">
        <v>6.2246080642378541</v>
      </c>
      <c r="AM248" s="72">
        <v>49.121326975473963</v>
      </c>
      <c r="AN248" s="72">
        <v>49.232981110812304</v>
      </c>
      <c r="AO248" s="72">
        <v>7.9969554166666654</v>
      </c>
      <c r="AP248" s="72">
        <v>4.5239999999999989E-2</v>
      </c>
      <c r="AQ248" s="70">
        <v>0.99437467039084326</v>
      </c>
      <c r="AR248" s="72">
        <v>8.0421954166666652</v>
      </c>
      <c r="AT248" s="68" t="s">
        <v>761</v>
      </c>
      <c r="AX248" s="72"/>
    </row>
    <row r="249" spans="1:50" x14ac:dyDescent="0.2">
      <c r="A249" t="s">
        <v>756</v>
      </c>
      <c r="B249" t="s">
        <v>297</v>
      </c>
      <c r="C249" s="68" t="s">
        <v>765</v>
      </c>
      <c r="E249" s="69">
        <v>43682</v>
      </c>
      <c r="F249" t="s">
        <v>866</v>
      </c>
      <c r="G249" t="s">
        <v>867</v>
      </c>
      <c r="H249" s="68">
        <v>1</v>
      </c>
      <c r="I249" s="68" t="s">
        <v>760</v>
      </c>
      <c r="J249" s="326">
        <v>0.46527777777777773</v>
      </c>
      <c r="K249" s="68">
        <v>2</v>
      </c>
      <c r="L249">
        <v>1</v>
      </c>
      <c r="M249" t="s">
        <v>760</v>
      </c>
      <c r="N249" t="s">
        <v>931</v>
      </c>
      <c r="O249" s="171">
        <v>21.2</v>
      </c>
      <c r="P249" s="68">
        <v>9.08</v>
      </c>
      <c r="Q249" s="68">
        <v>0.62</v>
      </c>
      <c r="R249" s="68">
        <v>0.62</v>
      </c>
      <c r="S249" s="68">
        <v>0.62</v>
      </c>
      <c r="T249" s="68">
        <v>0.62</v>
      </c>
      <c r="U249" s="70">
        <v>1</v>
      </c>
      <c r="V249" s="68">
        <v>0.32</v>
      </c>
      <c r="W249" s="77">
        <v>0.36180555555555555</v>
      </c>
      <c r="X249" s="68">
        <v>26.6</v>
      </c>
      <c r="Y249" s="68">
        <v>9.92</v>
      </c>
      <c r="Z249" s="72">
        <v>8.5420410266802911</v>
      </c>
      <c r="AA249" s="68">
        <v>89</v>
      </c>
      <c r="AB249" s="216">
        <v>26.6</v>
      </c>
      <c r="AC249" s="216">
        <v>41.7</v>
      </c>
      <c r="AD249" s="68" t="s">
        <v>763</v>
      </c>
      <c r="AE249" s="68" t="s">
        <v>763</v>
      </c>
      <c r="AF249" s="68" t="s">
        <v>763</v>
      </c>
      <c r="AG249" s="68" t="s">
        <v>763</v>
      </c>
      <c r="AH249" s="68" t="s">
        <v>763</v>
      </c>
      <c r="AI249" s="68" t="s">
        <v>763</v>
      </c>
      <c r="AJ249" s="68" t="s">
        <v>763</v>
      </c>
      <c r="AK249" s="68" t="s">
        <v>763</v>
      </c>
      <c r="AL249" s="68" t="s">
        <v>763</v>
      </c>
      <c r="AM249" s="72" t="s">
        <v>763</v>
      </c>
      <c r="AN249" s="72" t="s">
        <v>763</v>
      </c>
      <c r="AO249" s="68" t="s">
        <v>763</v>
      </c>
      <c r="AP249" s="68" t="s">
        <v>763</v>
      </c>
      <c r="AQ249" s="68" t="s">
        <v>763</v>
      </c>
      <c r="AR249" s="68" t="s">
        <v>763</v>
      </c>
      <c r="AT249" s="68" t="s">
        <v>761</v>
      </c>
      <c r="AX249" s="72"/>
    </row>
    <row r="250" spans="1:50" x14ac:dyDescent="0.2">
      <c r="A250" t="s">
        <v>756</v>
      </c>
      <c r="B250" t="s">
        <v>299</v>
      </c>
      <c r="C250" s="68" t="s">
        <v>757</v>
      </c>
      <c r="E250" s="69">
        <v>43682</v>
      </c>
      <c r="F250" t="s">
        <v>866</v>
      </c>
      <c r="G250" t="s">
        <v>932</v>
      </c>
      <c r="H250" s="68" t="s">
        <v>761</v>
      </c>
      <c r="I250" s="68" t="s">
        <v>760</v>
      </c>
      <c r="J250" s="326">
        <v>0.47916666666666669</v>
      </c>
      <c r="K250" s="68">
        <v>2</v>
      </c>
      <c r="L250">
        <v>1</v>
      </c>
      <c r="M250" t="s">
        <v>783</v>
      </c>
      <c r="N250" t="s">
        <v>933</v>
      </c>
      <c r="O250" s="171" t="s">
        <v>761</v>
      </c>
      <c r="P250" s="68" t="s">
        <v>761</v>
      </c>
      <c r="Q250" s="68" t="s">
        <v>761</v>
      </c>
      <c r="R250" s="68" t="s">
        <v>761</v>
      </c>
      <c r="S250" s="68" t="s">
        <v>761</v>
      </c>
      <c r="T250" s="68">
        <v>1.05</v>
      </c>
      <c r="U250" s="68" t="s">
        <v>761</v>
      </c>
      <c r="V250" s="68">
        <v>0.15</v>
      </c>
      <c r="W250" s="77">
        <v>0.35833333333333334</v>
      </c>
      <c r="X250" s="68">
        <v>25.4</v>
      </c>
      <c r="Y250" s="68">
        <v>4.51</v>
      </c>
      <c r="Z250" s="72">
        <v>4.0128244276779288</v>
      </c>
      <c r="AA250" s="68" t="s">
        <v>761</v>
      </c>
      <c r="AB250" s="216">
        <v>20.6</v>
      </c>
      <c r="AC250" s="216">
        <v>33.1</v>
      </c>
      <c r="AD250" s="68" t="s">
        <v>763</v>
      </c>
      <c r="AE250" s="68" t="s">
        <v>763</v>
      </c>
      <c r="AF250" s="68" t="s">
        <v>763</v>
      </c>
      <c r="AG250" s="68" t="s">
        <v>763</v>
      </c>
      <c r="AH250" s="68" t="s">
        <v>763</v>
      </c>
      <c r="AI250" s="68" t="s">
        <v>763</v>
      </c>
      <c r="AJ250" s="68" t="s">
        <v>763</v>
      </c>
      <c r="AK250" s="68" t="s">
        <v>763</v>
      </c>
      <c r="AL250" s="68" t="s">
        <v>763</v>
      </c>
      <c r="AM250" s="72" t="s">
        <v>763</v>
      </c>
      <c r="AN250" s="72" t="s">
        <v>763</v>
      </c>
      <c r="AO250" s="68" t="s">
        <v>763</v>
      </c>
      <c r="AP250" s="68" t="s">
        <v>763</v>
      </c>
      <c r="AQ250" s="68" t="s">
        <v>763</v>
      </c>
      <c r="AR250" s="68" t="s">
        <v>763</v>
      </c>
      <c r="AT250" s="68" t="s">
        <v>761</v>
      </c>
      <c r="AX250" s="72"/>
    </row>
    <row r="251" spans="1:50" x14ac:dyDescent="0.2">
      <c r="A251" t="s">
        <v>756</v>
      </c>
      <c r="B251" t="s">
        <v>299</v>
      </c>
      <c r="C251" s="68" t="s">
        <v>764</v>
      </c>
      <c r="E251" s="69">
        <v>43682</v>
      </c>
      <c r="F251" t="s">
        <v>866</v>
      </c>
      <c r="G251" t="s">
        <v>932</v>
      </c>
      <c r="H251" s="68" t="s">
        <v>761</v>
      </c>
      <c r="I251" s="68" t="s">
        <v>760</v>
      </c>
      <c r="J251" s="326">
        <v>0.47916666666666669</v>
      </c>
      <c r="K251" s="68">
        <v>2</v>
      </c>
      <c r="L251">
        <v>1</v>
      </c>
      <c r="M251" t="s">
        <v>783</v>
      </c>
      <c r="N251" t="s">
        <v>933</v>
      </c>
      <c r="O251" s="171" t="s">
        <v>761</v>
      </c>
      <c r="P251" s="68" t="s">
        <v>761</v>
      </c>
      <c r="Q251" s="68" t="s">
        <v>761</v>
      </c>
      <c r="R251" s="68" t="s">
        <v>761</v>
      </c>
      <c r="S251" s="68" t="s">
        <v>761</v>
      </c>
      <c r="T251" s="68">
        <v>1.05</v>
      </c>
      <c r="U251" s="68" t="s">
        <v>761</v>
      </c>
      <c r="V251" s="68">
        <v>0.5</v>
      </c>
      <c r="W251" s="68" t="s">
        <v>761</v>
      </c>
      <c r="X251" s="68">
        <v>25.9</v>
      </c>
      <c r="Y251" s="68">
        <v>5.13</v>
      </c>
      <c r="Z251" s="72">
        <v>4.4166491454851506</v>
      </c>
      <c r="AA251" s="68" t="s">
        <v>761</v>
      </c>
      <c r="AB251" s="216">
        <v>26.5</v>
      </c>
      <c r="AC251" s="216">
        <v>41.6</v>
      </c>
      <c r="AD251" s="72">
        <v>0.4605346912794398</v>
      </c>
      <c r="AE251" s="72">
        <v>5.0171103764282465E-2</v>
      </c>
      <c r="AF251" s="72">
        <v>0.10056390977443611</v>
      </c>
      <c r="AG251" s="72">
        <v>0.15073501353871857</v>
      </c>
      <c r="AH251" s="75">
        <v>16.185354986461281</v>
      </c>
      <c r="AI251" s="75">
        <v>16.336089999999999</v>
      </c>
      <c r="AJ251" s="72">
        <v>90.931354799195617</v>
      </c>
      <c r="AK251" s="72">
        <v>14.07743843256951</v>
      </c>
      <c r="AL251" s="72">
        <v>6.4593679620588622</v>
      </c>
      <c r="AM251" s="72">
        <v>30.262793419030793</v>
      </c>
      <c r="AN251" s="72">
        <v>30.413528432569507</v>
      </c>
      <c r="AO251" s="72">
        <v>7.6551420833333328</v>
      </c>
      <c r="AP251" s="72">
        <v>2.5000000000000001E-2</v>
      </c>
      <c r="AQ251" s="70">
        <v>0.99674485188831952</v>
      </c>
      <c r="AR251" s="72">
        <v>7.6801420833333331</v>
      </c>
      <c r="AT251" s="68" t="s">
        <v>761</v>
      </c>
      <c r="AX251" s="72"/>
    </row>
    <row r="252" spans="1:50" x14ac:dyDescent="0.2">
      <c r="A252" t="s">
        <v>756</v>
      </c>
      <c r="B252" t="s">
        <v>299</v>
      </c>
      <c r="C252" s="68" t="s">
        <v>764</v>
      </c>
      <c r="D252" t="s">
        <v>785</v>
      </c>
      <c r="E252" s="69">
        <v>43682</v>
      </c>
      <c r="F252" t="s">
        <v>866</v>
      </c>
      <c r="G252" t="s">
        <v>932</v>
      </c>
      <c r="H252" s="68" t="s">
        <v>761</v>
      </c>
      <c r="I252" s="68" t="s">
        <v>760</v>
      </c>
      <c r="J252" s="326">
        <v>0.47916666666666669</v>
      </c>
      <c r="K252" s="68">
        <v>2</v>
      </c>
      <c r="L252">
        <v>1</v>
      </c>
      <c r="M252" t="s">
        <v>783</v>
      </c>
      <c r="N252" t="s">
        <v>933</v>
      </c>
      <c r="O252" s="171" t="s">
        <v>761</v>
      </c>
      <c r="P252" s="68" t="s">
        <v>761</v>
      </c>
      <c r="Q252" s="68" t="s">
        <v>761</v>
      </c>
      <c r="R252" s="68" t="s">
        <v>761</v>
      </c>
      <c r="S252" s="68" t="s">
        <v>761</v>
      </c>
      <c r="T252" s="68">
        <v>1.05</v>
      </c>
      <c r="U252" s="68" t="s">
        <v>761</v>
      </c>
      <c r="V252" s="68">
        <v>0.5</v>
      </c>
      <c r="W252" s="68" t="s">
        <v>761</v>
      </c>
      <c r="X252" s="68">
        <v>25.9</v>
      </c>
      <c r="Y252" s="68">
        <v>5.13</v>
      </c>
      <c r="Z252" s="72" t="s">
        <v>761</v>
      </c>
      <c r="AA252" s="68" t="s">
        <v>761</v>
      </c>
      <c r="AB252" s="68" t="s">
        <v>763</v>
      </c>
      <c r="AC252" s="68" t="s">
        <v>763</v>
      </c>
      <c r="AD252" s="72">
        <v>0.4605346912794398</v>
      </c>
      <c r="AE252" s="72">
        <v>5.0171103764282465E-2</v>
      </c>
      <c r="AF252" s="72">
        <v>0.20206766917293234</v>
      </c>
      <c r="AG252" s="72">
        <v>0.25223877293721481</v>
      </c>
      <c r="AH252" s="75">
        <v>18.289735534026956</v>
      </c>
      <c r="AI252" s="75">
        <v>18.541974306964171</v>
      </c>
      <c r="AJ252" s="72">
        <v>92.03902381690024</v>
      </c>
      <c r="AK252" s="72">
        <v>14.320977682561445</v>
      </c>
      <c r="AL252" s="72">
        <v>6.4268673450259977</v>
      </c>
      <c r="AM252" s="72">
        <v>32.610713216588401</v>
      </c>
      <c r="AN252" s="72">
        <v>32.862951989525612</v>
      </c>
      <c r="AO252" s="72">
        <v>5.6846887499999994</v>
      </c>
      <c r="AP252" s="72">
        <v>5.0266666666666661E-2</v>
      </c>
      <c r="AQ252" s="70">
        <v>0.99123503793585144</v>
      </c>
      <c r="AR252" s="72">
        <v>5.7349554166666659</v>
      </c>
      <c r="AT252" s="68" t="s">
        <v>761</v>
      </c>
      <c r="AX252" s="72"/>
    </row>
    <row r="253" spans="1:50" x14ac:dyDescent="0.2">
      <c r="A253" t="s">
        <v>756</v>
      </c>
      <c r="B253" t="s">
        <v>299</v>
      </c>
      <c r="C253" s="68" t="s">
        <v>765</v>
      </c>
      <c r="E253" s="69">
        <v>43682</v>
      </c>
      <c r="F253" t="s">
        <v>866</v>
      </c>
      <c r="G253" t="s">
        <v>932</v>
      </c>
      <c r="H253" s="68" t="s">
        <v>761</v>
      </c>
      <c r="I253" s="68" t="s">
        <v>760</v>
      </c>
      <c r="J253" s="326">
        <v>0.47916666666666669</v>
      </c>
      <c r="K253" s="68">
        <v>2</v>
      </c>
      <c r="L253">
        <v>1</v>
      </c>
      <c r="M253" t="s">
        <v>783</v>
      </c>
      <c r="N253" t="s">
        <v>933</v>
      </c>
      <c r="O253" s="171" t="s">
        <v>761</v>
      </c>
      <c r="P253" s="68" t="s">
        <v>761</v>
      </c>
      <c r="Q253" s="68" t="s">
        <v>761</v>
      </c>
      <c r="R253" s="68" t="s">
        <v>761</v>
      </c>
      <c r="S253" s="68" t="s">
        <v>761</v>
      </c>
      <c r="T253" s="68">
        <v>1.05</v>
      </c>
      <c r="U253" s="68" t="s">
        <v>761</v>
      </c>
      <c r="V253" s="68">
        <v>1</v>
      </c>
      <c r="W253" s="68" t="s">
        <v>761</v>
      </c>
      <c r="X253" s="68">
        <v>26.1</v>
      </c>
      <c r="Y253" s="68">
        <v>5.33</v>
      </c>
      <c r="Z253" s="72">
        <v>4.5872161781261385</v>
      </c>
      <c r="AA253" s="68" t="s">
        <v>761</v>
      </c>
      <c r="AB253" s="216">
        <v>26.6</v>
      </c>
      <c r="AC253" s="216">
        <v>41.8</v>
      </c>
      <c r="AD253" s="68" t="s">
        <v>763</v>
      </c>
      <c r="AE253" s="68" t="s">
        <v>763</v>
      </c>
      <c r="AF253" s="68" t="s">
        <v>763</v>
      </c>
      <c r="AG253" s="68" t="s">
        <v>763</v>
      </c>
      <c r="AH253" s="68" t="s">
        <v>763</v>
      </c>
      <c r="AI253" s="68" t="s">
        <v>763</v>
      </c>
      <c r="AJ253" s="68" t="s">
        <v>763</v>
      </c>
      <c r="AK253" s="68" t="s">
        <v>763</v>
      </c>
      <c r="AL253" s="68" t="s">
        <v>763</v>
      </c>
      <c r="AM253" s="72" t="s">
        <v>763</v>
      </c>
      <c r="AN253" s="72" t="s">
        <v>763</v>
      </c>
      <c r="AO253" s="68" t="s">
        <v>763</v>
      </c>
      <c r="AP253" s="68" t="s">
        <v>763</v>
      </c>
      <c r="AQ253" s="68" t="s">
        <v>763</v>
      </c>
      <c r="AR253" s="68" t="s">
        <v>763</v>
      </c>
      <c r="AT253" s="68" t="s">
        <v>761</v>
      </c>
      <c r="AX253" s="72"/>
    </row>
    <row r="254" spans="1:50" x14ac:dyDescent="0.2">
      <c r="A254" t="s">
        <v>756</v>
      </c>
      <c r="B254" t="s">
        <v>627</v>
      </c>
      <c r="C254" s="68" t="s">
        <v>757</v>
      </c>
      <c r="E254" s="69">
        <v>43682</v>
      </c>
      <c r="F254" t="s">
        <v>866</v>
      </c>
      <c r="G254" t="s">
        <v>932</v>
      </c>
      <c r="H254" s="68" t="s">
        <v>761</v>
      </c>
      <c r="I254" s="68" t="s">
        <v>760</v>
      </c>
      <c r="J254" s="326">
        <v>0.47916666666666669</v>
      </c>
      <c r="K254" s="68">
        <v>2</v>
      </c>
      <c r="L254">
        <v>1</v>
      </c>
      <c r="M254" t="s">
        <v>783</v>
      </c>
      <c r="N254" t="s">
        <v>934</v>
      </c>
      <c r="O254" s="171">
        <v>25.4</v>
      </c>
      <c r="P254" s="68">
        <v>8.2100000000000009</v>
      </c>
      <c r="Q254" s="68">
        <v>0.85</v>
      </c>
      <c r="R254" s="68">
        <v>0.75</v>
      </c>
      <c r="S254" s="68">
        <v>0.8</v>
      </c>
      <c r="T254" s="68">
        <v>1.25</v>
      </c>
      <c r="U254" s="70">
        <v>0.64</v>
      </c>
      <c r="V254" s="68">
        <v>0.15</v>
      </c>
      <c r="W254" s="77">
        <v>0.32847222222222222</v>
      </c>
      <c r="X254" s="68">
        <v>26.4</v>
      </c>
      <c r="Y254" s="68">
        <v>5.89</v>
      </c>
      <c r="Z254" s="72">
        <v>5.0253014822057276</v>
      </c>
      <c r="AA254" s="68" t="s">
        <v>761</v>
      </c>
      <c r="AB254" s="216">
        <v>28.2</v>
      </c>
      <c r="AC254" s="216">
        <v>44</v>
      </c>
      <c r="AD254" s="68" t="s">
        <v>763</v>
      </c>
      <c r="AE254" s="68" t="s">
        <v>763</v>
      </c>
      <c r="AF254" s="68" t="s">
        <v>763</v>
      </c>
      <c r="AG254" s="68" t="s">
        <v>763</v>
      </c>
      <c r="AH254" s="68" t="s">
        <v>763</v>
      </c>
      <c r="AI254" s="68" t="s">
        <v>763</v>
      </c>
      <c r="AJ254" s="68" t="s">
        <v>763</v>
      </c>
      <c r="AK254" s="68" t="s">
        <v>763</v>
      </c>
      <c r="AL254" s="68" t="s">
        <v>763</v>
      </c>
      <c r="AM254" s="72" t="s">
        <v>763</v>
      </c>
      <c r="AN254" s="72" t="s">
        <v>763</v>
      </c>
      <c r="AO254" s="68" t="s">
        <v>763</v>
      </c>
      <c r="AP254" s="68" t="s">
        <v>763</v>
      </c>
      <c r="AQ254" s="68" t="s">
        <v>763</v>
      </c>
      <c r="AR254" s="68" t="s">
        <v>763</v>
      </c>
      <c r="AT254" s="68" t="s">
        <v>761</v>
      </c>
      <c r="AX254" s="72"/>
    </row>
    <row r="255" spans="1:50" x14ac:dyDescent="0.2">
      <c r="A255" t="s">
        <v>756</v>
      </c>
      <c r="B255" t="s">
        <v>627</v>
      </c>
      <c r="C255" s="68" t="s">
        <v>764</v>
      </c>
      <c r="E255" s="69">
        <v>43682</v>
      </c>
      <c r="F255" t="s">
        <v>866</v>
      </c>
      <c r="G255" t="s">
        <v>932</v>
      </c>
      <c r="H255" s="68" t="s">
        <v>761</v>
      </c>
      <c r="I255" s="68" t="s">
        <v>760</v>
      </c>
      <c r="J255" s="326">
        <v>0.47916666666666669</v>
      </c>
      <c r="K255" s="68">
        <v>2</v>
      </c>
      <c r="L255">
        <v>1</v>
      </c>
      <c r="M255" t="s">
        <v>783</v>
      </c>
      <c r="N255" t="s">
        <v>934</v>
      </c>
      <c r="O255" s="171">
        <v>25.4</v>
      </c>
      <c r="P255" s="68">
        <v>8.2100000000000009</v>
      </c>
      <c r="Q255" s="68">
        <v>0.85</v>
      </c>
      <c r="R255" s="68">
        <v>0.75</v>
      </c>
      <c r="S255" s="68">
        <v>0.8</v>
      </c>
      <c r="T255" s="68">
        <v>1.25</v>
      </c>
      <c r="U255" s="70">
        <v>0.64</v>
      </c>
      <c r="V255" s="68">
        <v>0.5</v>
      </c>
      <c r="W255" s="68" t="s">
        <v>761</v>
      </c>
      <c r="X255" s="68">
        <v>26.4</v>
      </c>
      <c r="Y255" s="68">
        <v>5.79</v>
      </c>
      <c r="Z255" s="72">
        <v>4.9427643447920007</v>
      </c>
      <c r="AA255" s="68" t="s">
        <v>761</v>
      </c>
      <c r="AB255" s="216">
        <v>28.1</v>
      </c>
      <c r="AC255" s="216">
        <v>43.7</v>
      </c>
      <c r="AD255" s="72">
        <v>0.30585614258434118</v>
      </c>
      <c r="AE255" s="72">
        <v>2.5000000000000001E-2</v>
      </c>
      <c r="AF255" s="72">
        <v>0.12312030075187971</v>
      </c>
      <c r="AG255" s="72">
        <v>0.14812030075187971</v>
      </c>
      <c r="AH255" s="75">
        <v>18.606835750634193</v>
      </c>
      <c r="AI255" s="75">
        <v>18.754956051386074</v>
      </c>
      <c r="AJ255" s="72">
        <v>170.02899238164767</v>
      </c>
      <c r="AK255" s="72">
        <v>26.619709807154148</v>
      </c>
      <c r="AL255" s="72">
        <v>6.3873345582434462</v>
      </c>
      <c r="AM255" s="72">
        <v>45.226545557788342</v>
      </c>
      <c r="AN255" s="72">
        <v>45.374665858540226</v>
      </c>
      <c r="AO255" s="72">
        <v>8.2533154166666662</v>
      </c>
      <c r="AP255" s="72">
        <v>0.42223999999999995</v>
      </c>
      <c r="AQ255" s="70">
        <v>0.95132991725361671</v>
      </c>
      <c r="AR255" s="72">
        <v>8.6755554166666666</v>
      </c>
      <c r="AT255" s="68" t="s">
        <v>761</v>
      </c>
      <c r="AX255" s="72"/>
    </row>
    <row r="256" spans="1:50" x14ac:dyDescent="0.2">
      <c r="A256" t="s">
        <v>756</v>
      </c>
      <c r="B256" t="s">
        <v>627</v>
      </c>
      <c r="C256" s="68" t="s">
        <v>765</v>
      </c>
      <c r="E256" s="69">
        <v>43682</v>
      </c>
      <c r="F256" t="s">
        <v>866</v>
      </c>
      <c r="G256" t="s">
        <v>932</v>
      </c>
      <c r="H256" s="68" t="s">
        <v>761</v>
      </c>
      <c r="I256" s="68" t="s">
        <v>760</v>
      </c>
      <c r="J256" s="326">
        <v>0.47916666666666669</v>
      </c>
      <c r="K256" s="68">
        <v>2</v>
      </c>
      <c r="L256">
        <v>1</v>
      </c>
      <c r="M256" t="s">
        <v>783</v>
      </c>
      <c r="N256" t="s">
        <v>934</v>
      </c>
      <c r="O256" s="171">
        <v>25.4</v>
      </c>
      <c r="P256" s="68">
        <v>8.2100000000000009</v>
      </c>
      <c r="Q256" s="68">
        <v>0.85</v>
      </c>
      <c r="R256" s="68">
        <v>0.75</v>
      </c>
      <c r="S256" s="68">
        <v>0.8</v>
      </c>
      <c r="T256" s="68">
        <v>1.25</v>
      </c>
      <c r="U256" s="70">
        <v>0.64</v>
      </c>
      <c r="V256" s="68">
        <v>1</v>
      </c>
      <c r="W256" s="68" t="s">
        <v>761</v>
      </c>
      <c r="X256" s="68">
        <v>26.4</v>
      </c>
      <c r="Y256" s="68">
        <v>5.79</v>
      </c>
      <c r="Z256" s="72">
        <v>4.9372017650820563</v>
      </c>
      <c r="AA256" s="68" t="s">
        <v>761</v>
      </c>
      <c r="AB256" s="216">
        <v>28.3</v>
      </c>
      <c r="AC256" s="216">
        <v>44.1</v>
      </c>
      <c r="AD256" s="68" t="s">
        <v>763</v>
      </c>
      <c r="AE256" s="68" t="s">
        <v>763</v>
      </c>
      <c r="AF256" s="68" t="s">
        <v>763</v>
      </c>
      <c r="AG256" s="68" t="s">
        <v>763</v>
      </c>
      <c r="AH256" s="68" t="s">
        <v>763</v>
      </c>
      <c r="AI256" s="68" t="s">
        <v>763</v>
      </c>
      <c r="AJ256" s="68" t="s">
        <v>763</v>
      </c>
      <c r="AK256" s="68" t="s">
        <v>763</v>
      </c>
      <c r="AL256" s="68" t="s">
        <v>763</v>
      </c>
      <c r="AM256" s="72" t="s">
        <v>763</v>
      </c>
      <c r="AN256" s="72" t="s">
        <v>763</v>
      </c>
      <c r="AO256" s="68" t="s">
        <v>763</v>
      </c>
      <c r="AP256" s="68" t="s">
        <v>763</v>
      </c>
      <c r="AQ256" s="68" t="s">
        <v>763</v>
      </c>
      <c r="AR256" s="68" t="s">
        <v>763</v>
      </c>
      <c r="AT256" s="68" t="s">
        <v>761</v>
      </c>
      <c r="AX256" s="72"/>
    </row>
    <row r="257" spans="1:50" x14ac:dyDescent="0.2">
      <c r="A257" t="s">
        <v>756</v>
      </c>
      <c r="B257" t="s">
        <v>301</v>
      </c>
      <c r="C257" s="68" t="s">
        <v>757</v>
      </c>
      <c r="E257" s="69">
        <v>43682</v>
      </c>
      <c r="F257" t="s">
        <v>866</v>
      </c>
      <c r="G257" t="s">
        <v>932</v>
      </c>
      <c r="H257" s="68" t="s">
        <v>761</v>
      </c>
      <c r="I257" s="68" t="s">
        <v>760</v>
      </c>
      <c r="J257" s="326">
        <v>0.47916666666666669</v>
      </c>
      <c r="K257" s="68">
        <v>2</v>
      </c>
      <c r="L257">
        <v>1</v>
      </c>
      <c r="M257" t="s">
        <v>783</v>
      </c>
      <c r="N257" t="s">
        <v>935</v>
      </c>
      <c r="O257" s="171" t="s">
        <v>761</v>
      </c>
      <c r="P257" s="68" t="s">
        <v>761</v>
      </c>
      <c r="Q257" s="68">
        <v>0.95</v>
      </c>
      <c r="R257" s="68">
        <v>0.85</v>
      </c>
      <c r="S257" s="68">
        <v>0.9</v>
      </c>
      <c r="T257" s="68">
        <v>1.05</v>
      </c>
      <c r="U257" s="70">
        <v>0.8571428571428571</v>
      </c>
      <c r="V257" s="68">
        <v>0.15</v>
      </c>
      <c r="W257" s="77">
        <v>0.34375</v>
      </c>
      <c r="X257" s="68">
        <v>26.6</v>
      </c>
      <c r="Y257" s="68">
        <v>5.7</v>
      </c>
      <c r="Z257" s="72">
        <v>4.8588078269567117</v>
      </c>
      <c r="AA257" s="68" t="s">
        <v>761</v>
      </c>
      <c r="AB257" s="216">
        <v>28.4</v>
      </c>
      <c r="AC257" s="216">
        <v>44.3</v>
      </c>
      <c r="AD257" s="68" t="s">
        <v>763</v>
      </c>
      <c r="AE257" s="68" t="s">
        <v>763</v>
      </c>
      <c r="AF257" s="68" t="s">
        <v>763</v>
      </c>
      <c r="AG257" s="68" t="s">
        <v>763</v>
      </c>
      <c r="AH257" s="68" t="s">
        <v>763</v>
      </c>
      <c r="AI257" s="68" t="s">
        <v>763</v>
      </c>
      <c r="AJ257" s="68" t="s">
        <v>763</v>
      </c>
      <c r="AK257" s="68" t="s">
        <v>763</v>
      </c>
      <c r="AL257" s="68" t="s">
        <v>763</v>
      </c>
      <c r="AM257" s="72" t="s">
        <v>763</v>
      </c>
      <c r="AN257" s="72" t="s">
        <v>763</v>
      </c>
      <c r="AO257" s="68" t="s">
        <v>763</v>
      </c>
      <c r="AP257" s="68" t="s">
        <v>763</v>
      </c>
      <c r="AQ257" s="68" t="s">
        <v>763</v>
      </c>
      <c r="AR257" s="68" t="s">
        <v>763</v>
      </c>
      <c r="AT257" s="68" t="s">
        <v>761</v>
      </c>
      <c r="AX257" s="72"/>
    </row>
    <row r="258" spans="1:50" x14ac:dyDescent="0.2">
      <c r="A258" t="s">
        <v>756</v>
      </c>
      <c r="B258" t="s">
        <v>301</v>
      </c>
      <c r="C258" s="68" t="s">
        <v>764</v>
      </c>
      <c r="E258" s="69">
        <v>43682</v>
      </c>
      <c r="F258" t="s">
        <v>866</v>
      </c>
      <c r="G258" t="s">
        <v>932</v>
      </c>
      <c r="H258" s="68" t="s">
        <v>761</v>
      </c>
      <c r="I258" s="68" t="s">
        <v>760</v>
      </c>
      <c r="J258" s="326">
        <v>0.47916666666666669</v>
      </c>
      <c r="K258" s="68">
        <v>2</v>
      </c>
      <c r="L258">
        <v>1</v>
      </c>
      <c r="M258" t="s">
        <v>783</v>
      </c>
      <c r="N258" t="s">
        <v>935</v>
      </c>
      <c r="O258" s="171" t="s">
        <v>761</v>
      </c>
      <c r="P258" s="68" t="s">
        <v>761</v>
      </c>
      <c r="Q258" s="68">
        <v>0.95</v>
      </c>
      <c r="R258" s="68">
        <v>0.85</v>
      </c>
      <c r="S258" s="68">
        <v>0.9</v>
      </c>
      <c r="T258" s="68">
        <v>1.05</v>
      </c>
      <c r="U258" s="70">
        <v>0.8571428571428571</v>
      </c>
      <c r="V258" s="68">
        <v>0.5</v>
      </c>
      <c r="W258" s="68" t="s">
        <v>761</v>
      </c>
      <c r="X258" s="68">
        <v>26.6</v>
      </c>
      <c r="Y258" s="68">
        <v>5.53</v>
      </c>
      <c r="Z258" s="72">
        <v>4.7165470493570654</v>
      </c>
      <c r="AA258" s="68" t="s">
        <v>761</v>
      </c>
      <c r="AB258" s="216">
        <v>28.3</v>
      </c>
      <c r="AC258" s="216">
        <v>44</v>
      </c>
      <c r="AD258" s="72">
        <v>0.38319541693189046</v>
      </c>
      <c r="AE258" s="72">
        <v>2.5000000000000001E-2</v>
      </c>
      <c r="AF258" s="72">
        <v>1.1842105263157897E-2</v>
      </c>
      <c r="AG258" s="72">
        <v>3.6842105263157898E-2</v>
      </c>
      <c r="AH258" s="75">
        <v>18.109594676346038</v>
      </c>
      <c r="AI258" s="75">
        <v>18.146436781609196</v>
      </c>
      <c r="AJ258" s="72">
        <v>228.95422693874869</v>
      </c>
      <c r="AK258" s="72">
        <v>35.655305909533489</v>
      </c>
      <c r="AL258" s="72">
        <v>6.4213227484196418</v>
      </c>
      <c r="AM258" s="72">
        <v>53.764900585879531</v>
      </c>
      <c r="AN258" s="72">
        <v>53.801742691142685</v>
      </c>
      <c r="AO258" s="72">
        <v>9.4697687499999983</v>
      </c>
      <c r="AP258" s="72">
        <v>0.35186666666666661</v>
      </c>
      <c r="AQ258" s="70">
        <v>0.9641743302678929</v>
      </c>
      <c r="AR258" s="72">
        <v>9.8216354166666644</v>
      </c>
      <c r="AT258" s="68" t="s">
        <v>761</v>
      </c>
      <c r="AX258" s="72"/>
    </row>
    <row r="259" spans="1:50" x14ac:dyDescent="0.2">
      <c r="A259" t="s">
        <v>756</v>
      </c>
      <c r="B259" t="s">
        <v>301</v>
      </c>
      <c r="C259" s="68" t="s">
        <v>765</v>
      </c>
      <c r="E259" s="69">
        <v>43682</v>
      </c>
      <c r="F259" t="s">
        <v>866</v>
      </c>
      <c r="G259" t="s">
        <v>932</v>
      </c>
      <c r="H259" s="68" t="s">
        <v>761</v>
      </c>
      <c r="I259" s="68" t="s">
        <v>760</v>
      </c>
      <c r="J259" s="326">
        <v>0.47916666666666669</v>
      </c>
      <c r="K259" s="68">
        <v>2</v>
      </c>
      <c r="L259">
        <v>1</v>
      </c>
      <c r="M259" t="s">
        <v>783</v>
      </c>
      <c r="N259" t="s">
        <v>935</v>
      </c>
      <c r="O259" s="171" t="s">
        <v>761</v>
      </c>
      <c r="P259" s="68" t="s">
        <v>761</v>
      </c>
      <c r="Q259" s="68">
        <v>0.95</v>
      </c>
      <c r="R259" s="68">
        <v>0.85</v>
      </c>
      <c r="S259" s="68">
        <v>0.9</v>
      </c>
      <c r="T259" s="68">
        <v>1.05</v>
      </c>
      <c r="U259" s="70">
        <v>0.8571428571428571</v>
      </c>
      <c r="V259" s="68">
        <v>1</v>
      </c>
      <c r="W259" s="68" t="s">
        <v>761</v>
      </c>
      <c r="X259" s="68">
        <v>26.6</v>
      </c>
      <c r="Y259" s="68">
        <v>5.19</v>
      </c>
      <c r="Z259" s="72">
        <v>4.4191005010183151</v>
      </c>
      <c r="AA259" s="68" t="s">
        <v>761</v>
      </c>
      <c r="AB259" s="216">
        <v>28.6</v>
      </c>
      <c r="AC259" s="216">
        <v>44.7</v>
      </c>
      <c r="AD259" s="68" t="s">
        <v>763</v>
      </c>
      <c r="AE259" s="68" t="s">
        <v>763</v>
      </c>
      <c r="AF259" s="68" t="s">
        <v>763</v>
      </c>
      <c r="AG259" s="68" t="s">
        <v>763</v>
      </c>
      <c r="AH259" s="68" t="s">
        <v>763</v>
      </c>
      <c r="AI259" s="68" t="s">
        <v>763</v>
      </c>
      <c r="AJ259" s="68" t="s">
        <v>763</v>
      </c>
      <c r="AK259" s="68" t="s">
        <v>763</v>
      </c>
      <c r="AL259" s="68" t="s">
        <v>763</v>
      </c>
      <c r="AM259" s="72" t="s">
        <v>763</v>
      </c>
      <c r="AN259" s="72" t="s">
        <v>763</v>
      </c>
      <c r="AO259" s="68" t="s">
        <v>763</v>
      </c>
      <c r="AP259" s="68" t="s">
        <v>763</v>
      </c>
      <c r="AQ259" s="68" t="s">
        <v>763</v>
      </c>
      <c r="AR259" s="68" t="s">
        <v>763</v>
      </c>
      <c r="AT259" s="68" t="s">
        <v>761</v>
      </c>
      <c r="AX259" s="72"/>
    </row>
    <row r="260" spans="1:50" x14ac:dyDescent="0.2">
      <c r="A260" t="s">
        <v>756</v>
      </c>
      <c r="B260" t="s">
        <v>303</v>
      </c>
      <c r="C260" s="68" t="s">
        <v>757</v>
      </c>
      <c r="E260" s="69">
        <v>43682</v>
      </c>
      <c r="F260" t="s">
        <v>866</v>
      </c>
      <c r="G260" t="s">
        <v>936</v>
      </c>
      <c r="H260" s="68">
        <v>2</v>
      </c>
      <c r="I260" s="68" t="s">
        <v>760</v>
      </c>
      <c r="J260" s="326">
        <v>0.46388888888888885</v>
      </c>
      <c r="K260" s="68">
        <v>2</v>
      </c>
      <c r="L260">
        <v>1</v>
      </c>
      <c r="M260" t="s">
        <v>916</v>
      </c>
      <c r="N260" t="s">
        <v>774</v>
      </c>
      <c r="O260" s="171">
        <v>21.5</v>
      </c>
      <c r="P260" s="68">
        <v>15.38</v>
      </c>
      <c r="Q260" s="68" t="s">
        <v>761</v>
      </c>
      <c r="R260" s="68" t="s">
        <v>761</v>
      </c>
      <c r="S260" s="68" t="s">
        <v>761</v>
      </c>
      <c r="T260" s="68">
        <v>1.3</v>
      </c>
      <c r="U260" s="68" t="s">
        <v>761</v>
      </c>
      <c r="V260" s="68">
        <v>0.15</v>
      </c>
      <c r="W260" s="77">
        <v>0.34375</v>
      </c>
      <c r="X260" s="68">
        <v>26</v>
      </c>
      <c r="Y260" s="68">
        <v>9.4600000000000009</v>
      </c>
      <c r="Z260" s="72">
        <v>8.0675937580746808</v>
      </c>
      <c r="AA260" s="68">
        <v>116.1</v>
      </c>
      <c r="AB260" s="216">
        <v>28.2</v>
      </c>
      <c r="AC260" s="216">
        <v>44.1</v>
      </c>
      <c r="AD260" s="68" t="s">
        <v>763</v>
      </c>
      <c r="AE260" s="68" t="s">
        <v>763</v>
      </c>
      <c r="AF260" s="68" t="s">
        <v>763</v>
      </c>
      <c r="AG260" s="68" t="s">
        <v>763</v>
      </c>
      <c r="AH260" s="68" t="s">
        <v>763</v>
      </c>
      <c r="AI260" s="68" t="s">
        <v>763</v>
      </c>
      <c r="AJ260" s="68" t="s">
        <v>763</v>
      </c>
      <c r="AK260" s="68" t="s">
        <v>763</v>
      </c>
      <c r="AL260" s="68" t="s">
        <v>763</v>
      </c>
      <c r="AM260" s="72" t="s">
        <v>763</v>
      </c>
      <c r="AN260" s="72" t="s">
        <v>763</v>
      </c>
      <c r="AO260" s="68" t="s">
        <v>763</v>
      </c>
      <c r="AP260" s="68" t="s">
        <v>763</v>
      </c>
      <c r="AQ260" s="68" t="s">
        <v>763</v>
      </c>
      <c r="AR260" s="68" t="s">
        <v>763</v>
      </c>
      <c r="AT260" s="68" t="s">
        <v>761</v>
      </c>
      <c r="AX260" s="72"/>
    </row>
    <row r="261" spans="1:50" x14ac:dyDescent="0.2">
      <c r="A261" t="s">
        <v>756</v>
      </c>
      <c r="B261" t="s">
        <v>303</v>
      </c>
      <c r="C261" s="68" t="s">
        <v>764</v>
      </c>
      <c r="E261" s="69">
        <v>43682</v>
      </c>
      <c r="F261" t="s">
        <v>866</v>
      </c>
      <c r="G261" t="s">
        <v>936</v>
      </c>
      <c r="H261" s="68">
        <v>2</v>
      </c>
      <c r="I261" s="68" t="s">
        <v>760</v>
      </c>
      <c r="J261" s="326">
        <v>0.46388888888888885</v>
      </c>
      <c r="K261" s="68">
        <v>2</v>
      </c>
      <c r="L261">
        <v>1</v>
      </c>
      <c r="M261" t="s">
        <v>916</v>
      </c>
      <c r="N261" t="s">
        <v>774</v>
      </c>
      <c r="O261" s="171">
        <v>21.5</v>
      </c>
      <c r="P261" s="68">
        <v>15.38</v>
      </c>
      <c r="Q261" s="68" t="s">
        <v>761</v>
      </c>
      <c r="R261" s="68" t="s">
        <v>761</v>
      </c>
      <c r="S261" s="68" t="s">
        <v>761</v>
      </c>
      <c r="T261" s="68">
        <v>1.3</v>
      </c>
      <c r="U261" s="68" t="s">
        <v>761</v>
      </c>
      <c r="V261" s="68">
        <v>0.65</v>
      </c>
      <c r="W261" s="77">
        <v>0.34722222222222227</v>
      </c>
      <c r="X261" s="68">
        <v>26</v>
      </c>
      <c r="Y261" s="68">
        <v>9.74</v>
      </c>
      <c r="Z261" s="72">
        <v>8.2970066216598326</v>
      </c>
      <c r="AA261" s="68">
        <v>121</v>
      </c>
      <c r="AB261" s="216">
        <v>28.4</v>
      </c>
      <c r="AC261" s="216">
        <v>44.3</v>
      </c>
      <c r="AD261" s="72">
        <v>0.62740268963779211</v>
      </c>
      <c r="AE261" s="72">
        <v>0.31987703729482031</v>
      </c>
      <c r="AF261" s="72">
        <v>0.18796992481203012</v>
      </c>
      <c r="AG261" s="72">
        <v>0.50784696210685043</v>
      </c>
      <c r="AH261" s="75">
        <v>17.212626330658534</v>
      </c>
      <c r="AI261" s="75">
        <v>17.720473292765384</v>
      </c>
      <c r="AJ261" s="72">
        <v>385.53834716880976</v>
      </c>
      <c r="AK261" s="72">
        <v>48.644065909103333</v>
      </c>
      <c r="AL261" s="72">
        <v>7.9257015211111179</v>
      </c>
      <c r="AM261" s="72">
        <v>65.85669223976187</v>
      </c>
      <c r="AN261" s="72">
        <v>66.364539201868723</v>
      </c>
      <c r="AO261" s="72">
        <v>19.869942083333328</v>
      </c>
      <c r="AP261" s="72">
        <v>5.7706133333333343</v>
      </c>
      <c r="AQ261" s="70">
        <v>0.77494195271673538</v>
      </c>
      <c r="AR261" s="72">
        <v>25.640555416666661</v>
      </c>
      <c r="AT261" s="68" t="s">
        <v>761</v>
      </c>
      <c r="AX261" s="72"/>
    </row>
    <row r="262" spans="1:50" x14ac:dyDescent="0.2">
      <c r="A262" t="s">
        <v>756</v>
      </c>
      <c r="B262" t="s">
        <v>303</v>
      </c>
      <c r="C262" s="68" t="s">
        <v>765</v>
      </c>
      <c r="E262" s="69">
        <v>43682</v>
      </c>
      <c r="F262" t="s">
        <v>866</v>
      </c>
      <c r="G262" t="s">
        <v>936</v>
      </c>
      <c r="H262" s="68">
        <v>2</v>
      </c>
      <c r="I262" s="68" t="s">
        <v>760</v>
      </c>
      <c r="J262" s="326">
        <v>0.46388888888888885</v>
      </c>
      <c r="K262" s="68">
        <v>2</v>
      </c>
      <c r="L262">
        <v>1</v>
      </c>
      <c r="M262" t="s">
        <v>916</v>
      </c>
      <c r="N262" t="s">
        <v>774</v>
      </c>
      <c r="O262" s="171">
        <v>21.5</v>
      </c>
      <c r="P262" s="68">
        <v>15.38</v>
      </c>
      <c r="Q262" s="68" t="s">
        <v>761</v>
      </c>
      <c r="R262" s="68" t="s">
        <v>761</v>
      </c>
      <c r="S262" s="68" t="s">
        <v>761</v>
      </c>
      <c r="T262" s="68">
        <v>1.3</v>
      </c>
      <c r="U262" s="68" t="s">
        <v>761</v>
      </c>
      <c r="V262" s="68">
        <v>1</v>
      </c>
      <c r="W262" s="77">
        <v>0.35069444444444442</v>
      </c>
      <c r="X262" s="68">
        <v>26</v>
      </c>
      <c r="Y262" s="68">
        <v>9.25</v>
      </c>
      <c r="Z262" s="72">
        <v>7.8529529843450012</v>
      </c>
      <c r="AA262" s="68">
        <v>113.2</v>
      </c>
      <c r="AB262" s="216">
        <v>29</v>
      </c>
      <c r="AC262" s="216">
        <v>45.2</v>
      </c>
      <c r="AD262" s="68" t="s">
        <v>763</v>
      </c>
      <c r="AE262" s="68" t="s">
        <v>763</v>
      </c>
      <c r="AF262" s="68" t="s">
        <v>763</v>
      </c>
      <c r="AG262" s="68" t="s">
        <v>763</v>
      </c>
      <c r="AH262" s="68" t="s">
        <v>763</v>
      </c>
      <c r="AI262" s="68" t="s">
        <v>763</v>
      </c>
      <c r="AJ262" s="68" t="s">
        <v>763</v>
      </c>
      <c r="AK262" s="68" t="s">
        <v>763</v>
      </c>
      <c r="AL262" s="68" t="s">
        <v>763</v>
      </c>
      <c r="AM262" s="72" t="s">
        <v>763</v>
      </c>
      <c r="AN262" s="72" t="s">
        <v>763</v>
      </c>
      <c r="AO262" s="68" t="s">
        <v>763</v>
      </c>
      <c r="AP262" s="68" t="s">
        <v>763</v>
      </c>
      <c r="AQ262" s="68" t="s">
        <v>763</v>
      </c>
      <c r="AR262" s="68" t="s">
        <v>763</v>
      </c>
      <c r="AT262" s="68" t="s">
        <v>761</v>
      </c>
      <c r="AX262" s="72"/>
    </row>
    <row r="263" spans="1:50" x14ac:dyDescent="0.2">
      <c r="A263" t="s">
        <v>756</v>
      </c>
      <c r="B263" t="s">
        <v>305</v>
      </c>
      <c r="C263" s="68" t="s">
        <v>757</v>
      </c>
      <c r="E263" s="69">
        <v>43682</v>
      </c>
      <c r="F263" t="s">
        <v>866</v>
      </c>
      <c r="G263" t="s">
        <v>936</v>
      </c>
      <c r="H263" s="68">
        <v>2</v>
      </c>
      <c r="I263" s="68" t="s">
        <v>760</v>
      </c>
      <c r="J263" s="326">
        <v>0.46388888888888885</v>
      </c>
      <c r="K263" s="68">
        <v>2</v>
      </c>
      <c r="L263">
        <v>1</v>
      </c>
      <c r="M263" t="s">
        <v>916</v>
      </c>
      <c r="N263" t="s">
        <v>774</v>
      </c>
      <c r="O263" s="171">
        <v>21.7</v>
      </c>
      <c r="P263" s="68">
        <v>15.01</v>
      </c>
      <c r="Q263" s="68" t="s">
        <v>761</v>
      </c>
      <c r="R263" s="68" t="s">
        <v>761</v>
      </c>
      <c r="S263" s="68" t="s">
        <v>761</v>
      </c>
      <c r="T263" s="68">
        <v>1.9</v>
      </c>
      <c r="U263" s="68" t="s">
        <v>761</v>
      </c>
      <c r="V263" s="68">
        <v>0.15</v>
      </c>
      <c r="W263" s="77">
        <v>0.33124999999999999</v>
      </c>
      <c r="X263" s="68">
        <v>25.8</v>
      </c>
      <c r="Y263" s="68">
        <v>10.76</v>
      </c>
      <c r="Z263" s="72">
        <v>9.1121532688387266</v>
      </c>
      <c r="AA263" s="68">
        <v>135.19999999999999</v>
      </c>
      <c r="AB263" s="216">
        <v>29.4</v>
      </c>
      <c r="AC263" s="216">
        <v>45.7</v>
      </c>
      <c r="AD263" s="68" t="s">
        <v>763</v>
      </c>
      <c r="AE263" s="68" t="s">
        <v>763</v>
      </c>
      <c r="AF263" s="68" t="s">
        <v>763</v>
      </c>
      <c r="AG263" s="68" t="s">
        <v>763</v>
      </c>
      <c r="AH263" s="68" t="s">
        <v>763</v>
      </c>
      <c r="AI263" s="68" t="s">
        <v>763</v>
      </c>
      <c r="AJ263" s="68" t="s">
        <v>763</v>
      </c>
      <c r="AK263" s="68" t="s">
        <v>763</v>
      </c>
      <c r="AL263" s="68" t="s">
        <v>763</v>
      </c>
      <c r="AM263" s="72" t="s">
        <v>763</v>
      </c>
      <c r="AN263" s="72" t="s">
        <v>763</v>
      </c>
      <c r="AO263" s="68" t="s">
        <v>763</v>
      </c>
      <c r="AP263" s="68" t="s">
        <v>763</v>
      </c>
      <c r="AQ263" s="68" t="s">
        <v>763</v>
      </c>
      <c r="AR263" s="68" t="s">
        <v>763</v>
      </c>
      <c r="AT263" s="68" t="s">
        <v>761</v>
      </c>
      <c r="AX263" s="72"/>
    </row>
    <row r="264" spans="1:50" x14ac:dyDescent="0.2">
      <c r="A264" t="s">
        <v>756</v>
      </c>
      <c r="B264" t="s">
        <v>305</v>
      </c>
      <c r="C264" s="68" t="s">
        <v>764</v>
      </c>
      <c r="E264" s="69">
        <v>43682</v>
      </c>
      <c r="F264" t="s">
        <v>866</v>
      </c>
      <c r="G264" t="s">
        <v>936</v>
      </c>
      <c r="H264" s="68">
        <v>2</v>
      </c>
      <c r="I264" s="68" t="s">
        <v>760</v>
      </c>
      <c r="J264" s="326">
        <v>0.46388888888888885</v>
      </c>
      <c r="K264" s="68">
        <v>2</v>
      </c>
      <c r="L264">
        <v>1</v>
      </c>
      <c r="M264" t="s">
        <v>916</v>
      </c>
      <c r="N264" t="s">
        <v>774</v>
      </c>
      <c r="O264" s="171">
        <v>21.7</v>
      </c>
      <c r="P264" s="68">
        <v>15.01</v>
      </c>
      <c r="Q264" s="68" t="s">
        <v>761</v>
      </c>
      <c r="R264" s="68" t="s">
        <v>761</v>
      </c>
      <c r="S264" s="68" t="s">
        <v>761</v>
      </c>
      <c r="T264" s="68">
        <v>1.9</v>
      </c>
      <c r="U264" s="68" t="s">
        <v>761</v>
      </c>
      <c r="V264" s="68">
        <v>0.9</v>
      </c>
      <c r="W264" s="77">
        <v>0.33333333333333331</v>
      </c>
      <c r="X264" s="68">
        <v>25.9</v>
      </c>
      <c r="Y264" s="68">
        <v>11.01</v>
      </c>
      <c r="Z264" s="72">
        <v>9.2934018740001445</v>
      </c>
      <c r="AA264" s="68">
        <v>132.5</v>
      </c>
      <c r="AB264" s="216">
        <v>30</v>
      </c>
      <c r="AC264" s="216">
        <v>46.4</v>
      </c>
      <c r="AD264" s="72">
        <v>0.62740268963779211</v>
      </c>
      <c r="AE264" s="72">
        <v>0.2299750594513077</v>
      </c>
      <c r="AF264" s="72">
        <v>0.14097744360902256</v>
      </c>
      <c r="AG264" s="72">
        <v>0.37095250306033023</v>
      </c>
      <c r="AH264" s="75">
        <v>18.962096854613783</v>
      </c>
      <c r="AI264" s="75">
        <v>19.333049357674113</v>
      </c>
      <c r="AJ264" s="72">
        <v>62.434051889158802</v>
      </c>
      <c r="AK264" s="72">
        <v>9.8763863702086354</v>
      </c>
      <c r="AL264" s="72">
        <v>6.3215481400653122</v>
      </c>
      <c r="AM264" s="72">
        <v>28.838483224822419</v>
      </c>
      <c r="AN264" s="72">
        <v>29.209435727882749</v>
      </c>
      <c r="AO264" s="72">
        <v>4.0711287499999997</v>
      </c>
      <c r="AP264" s="72">
        <v>2.5000000000000001E-2</v>
      </c>
      <c r="AQ264" s="70">
        <v>0.99389667622141997</v>
      </c>
      <c r="AR264" s="72">
        <v>4.0961287500000001</v>
      </c>
      <c r="AT264" s="68" t="s">
        <v>761</v>
      </c>
      <c r="AX264" s="72"/>
    </row>
    <row r="265" spans="1:50" x14ac:dyDescent="0.2">
      <c r="A265" t="s">
        <v>756</v>
      </c>
      <c r="B265" t="s">
        <v>305</v>
      </c>
      <c r="C265" s="68" t="s">
        <v>765</v>
      </c>
      <c r="E265" s="69">
        <v>43682</v>
      </c>
      <c r="F265" t="s">
        <v>866</v>
      </c>
      <c r="G265" t="s">
        <v>936</v>
      </c>
      <c r="H265" s="68">
        <v>2</v>
      </c>
      <c r="I265" s="68" t="s">
        <v>760</v>
      </c>
      <c r="J265" s="326">
        <v>0.46388888888888885</v>
      </c>
      <c r="K265" s="68">
        <v>2</v>
      </c>
      <c r="L265">
        <v>1</v>
      </c>
      <c r="M265" t="s">
        <v>916</v>
      </c>
      <c r="N265" t="s">
        <v>774</v>
      </c>
      <c r="O265" s="171">
        <v>21.7</v>
      </c>
      <c r="P265" s="68">
        <v>15.01</v>
      </c>
      <c r="Q265" s="68" t="s">
        <v>761</v>
      </c>
      <c r="R265" s="68" t="s">
        <v>761</v>
      </c>
      <c r="S265" s="68" t="s">
        <v>761</v>
      </c>
      <c r="T265" s="68">
        <v>1.9</v>
      </c>
      <c r="U265" s="68" t="s">
        <v>761</v>
      </c>
      <c r="V265" s="68">
        <v>1.6</v>
      </c>
      <c r="W265" s="77">
        <v>0.33680555555555558</v>
      </c>
      <c r="X265" s="68">
        <v>26.2</v>
      </c>
      <c r="Y265" s="68">
        <v>10.53</v>
      </c>
      <c r="Z265" s="72">
        <v>8.8514030115524847</v>
      </c>
      <c r="AA265" s="68">
        <v>136.19999999999999</v>
      </c>
      <c r="AB265" s="216">
        <v>30.8</v>
      </c>
      <c r="AC265" s="216">
        <v>47.6</v>
      </c>
      <c r="AD265" s="68" t="s">
        <v>763</v>
      </c>
      <c r="AE265" s="68" t="s">
        <v>763</v>
      </c>
      <c r="AF265" s="68" t="s">
        <v>763</v>
      </c>
      <c r="AG265" s="68" t="s">
        <v>763</v>
      </c>
      <c r="AH265" s="68" t="s">
        <v>763</v>
      </c>
      <c r="AI265" s="68" t="s">
        <v>763</v>
      </c>
      <c r="AJ265" s="68" t="s">
        <v>763</v>
      </c>
      <c r="AK265" s="68" t="s">
        <v>763</v>
      </c>
      <c r="AL265" s="68" t="s">
        <v>763</v>
      </c>
      <c r="AM265" s="72" t="s">
        <v>763</v>
      </c>
      <c r="AN265" s="72" t="s">
        <v>763</v>
      </c>
      <c r="AO265" s="68" t="s">
        <v>763</v>
      </c>
      <c r="AP265" s="68" t="s">
        <v>763</v>
      </c>
      <c r="AQ265" s="68" t="s">
        <v>763</v>
      </c>
      <c r="AR265" s="68" t="s">
        <v>763</v>
      </c>
      <c r="AT265" s="68" t="s">
        <v>761</v>
      </c>
      <c r="AX265" s="72"/>
    </row>
    <row r="266" spans="1:50" x14ac:dyDescent="0.2">
      <c r="A266" t="s">
        <v>756</v>
      </c>
      <c r="B266" t="s">
        <v>307</v>
      </c>
      <c r="C266" s="68" t="s">
        <v>757</v>
      </c>
      <c r="E266" s="69">
        <v>43682</v>
      </c>
      <c r="F266" t="s">
        <v>866</v>
      </c>
      <c r="G266" t="s">
        <v>936</v>
      </c>
      <c r="H266" s="68">
        <v>2</v>
      </c>
      <c r="I266" s="68" t="s">
        <v>760</v>
      </c>
      <c r="J266" s="326">
        <v>0.46388888888888885</v>
      </c>
      <c r="K266" s="68">
        <v>2</v>
      </c>
      <c r="L266">
        <v>1</v>
      </c>
      <c r="M266" t="s">
        <v>916</v>
      </c>
      <c r="N266" t="s">
        <v>774</v>
      </c>
      <c r="O266" s="171">
        <v>22.2</v>
      </c>
      <c r="P266" s="68">
        <v>15.52</v>
      </c>
      <c r="Q266" s="68">
        <v>2.2999999999999998</v>
      </c>
      <c r="R266" s="68">
        <v>2.2999999999999998</v>
      </c>
      <c r="S266" s="68">
        <v>2.2999999999999998</v>
      </c>
      <c r="T266" s="68">
        <v>2.4</v>
      </c>
      <c r="U266" s="70">
        <v>0.95833333333333326</v>
      </c>
      <c r="V266" s="68">
        <v>0.15</v>
      </c>
      <c r="W266" s="77">
        <v>0.36249999999999999</v>
      </c>
      <c r="X266" s="68">
        <v>26.3</v>
      </c>
      <c r="Y266" s="68">
        <v>9.34</v>
      </c>
      <c r="Z266" s="72">
        <v>7.900872813469765</v>
      </c>
      <c r="AA266" s="68">
        <v>119.2</v>
      </c>
      <c r="AB266" s="216">
        <v>29.7</v>
      </c>
      <c r="AC266" s="216">
        <v>46.1</v>
      </c>
      <c r="AD266" s="68" t="s">
        <v>763</v>
      </c>
      <c r="AE266" s="68" t="s">
        <v>763</v>
      </c>
      <c r="AF266" s="68" t="s">
        <v>763</v>
      </c>
      <c r="AG266" s="68" t="s">
        <v>763</v>
      </c>
      <c r="AH266" s="68" t="s">
        <v>763</v>
      </c>
      <c r="AI266" s="68" t="s">
        <v>763</v>
      </c>
      <c r="AJ266" s="68" t="s">
        <v>763</v>
      </c>
      <c r="AK266" s="68" t="s">
        <v>763</v>
      </c>
      <c r="AL266" s="68" t="s">
        <v>763</v>
      </c>
      <c r="AM266" s="72" t="s">
        <v>763</v>
      </c>
      <c r="AN266" s="72" t="s">
        <v>763</v>
      </c>
      <c r="AO266" s="68" t="s">
        <v>763</v>
      </c>
      <c r="AP266" s="68" t="s">
        <v>763</v>
      </c>
      <c r="AQ266" s="68" t="s">
        <v>763</v>
      </c>
      <c r="AR266" s="68" t="s">
        <v>763</v>
      </c>
      <c r="AT266" s="68" t="s">
        <v>761</v>
      </c>
      <c r="AX266" s="72"/>
    </row>
    <row r="267" spans="1:50" x14ac:dyDescent="0.2">
      <c r="A267" t="s">
        <v>756</v>
      </c>
      <c r="B267" t="s">
        <v>307</v>
      </c>
      <c r="C267" s="68" t="s">
        <v>764</v>
      </c>
      <c r="E267" s="69">
        <v>43682</v>
      </c>
      <c r="F267" t="s">
        <v>866</v>
      </c>
      <c r="G267" t="s">
        <v>936</v>
      </c>
      <c r="H267" s="68">
        <v>2</v>
      </c>
      <c r="I267" s="68" t="s">
        <v>760</v>
      </c>
      <c r="J267" s="326">
        <v>0.46388888888888885</v>
      </c>
      <c r="K267" s="68">
        <v>2</v>
      </c>
      <c r="L267">
        <v>1</v>
      </c>
      <c r="M267" t="s">
        <v>916</v>
      </c>
      <c r="N267" t="s">
        <v>774</v>
      </c>
      <c r="O267" s="171">
        <v>22.2</v>
      </c>
      <c r="P267" s="68">
        <v>15.52</v>
      </c>
      <c r="Q267" s="68">
        <v>2.2999999999999998</v>
      </c>
      <c r="R267" s="68">
        <v>2.2999999999999998</v>
      </c>
      <c r="S267" s="68">
        <v>2.2999999999999998</v>
      </c>
      <c r="T267" s="68">
        <v>2.4</v>
      </c>
      <c r="U267" s="70">
        <v>0.95833333333333326</v>
      </c>
      <c r="V267" s="68">
        <v>1.7</v>
      </c>
      <c r="W267" s="77">
        <v>0.3666666666666667</v>
      </c>
      <c r="X267" s="68">
        <v>26.3</v>
      </c>
      <c r="Y267" s="68">
        <v>10.75</v>
      </c>
      <c r="Z267" s="72">
        <v>9.0936169962312601</v>
      </c>
      <c r="AA267" s="68">
        <v>122.3</v>
      </c>
      <c r="AB267" s="216">
        <v>29.7</v>
      </c>
      <c r="AC267" s="216">
        <v>46</v>
      </c>
      <c r="AD267" s="72">
        <v>0.62740268963779211</v>
      </c>
      <c r="AE267" s="72">
        <v>0.2299750594513077</v>
      </c>
      <c r="AF267" s="72">
        <v>0.19454887218045114</v>
      </c>
      <c r="AG267" s="72">
        <v>0.42452393163175883</v>
      </c>
      <c r="AH267" s="75">
        <v>18.147876338821256</v>
      </c>
      <c r="AI267" s="75">
        <v>18.572400270453013</v>
      </c>
      <c r="AJ267" s="72">
        <v>49.016152197418847</v>
      </c>
      <c r="AK267" s="72">
        <v>6.5277216828195339</v>
      </c>
      <c r="AL267" s="72">
        <v>7.5089218840971155</v>
      </c>
      <c r="AM267" s="72">
        <v>24.675598021640788</v>
      </c>
      <c r="AN267" s="72">
        <v>25.100121953272549</v>
      </c>
      <c r="AO267" s="72">
        <v>4.3274887499999997</v>
      </c>
      <c r="AP267" s="72">
        <v>9.5506666666666656E-2</v>
      </c>
      <c r="AQ267" s="70">
        <v>0.97840679049614654</v>
      </c>
      <c r="AR267" s="72">
        <v>4.4229954166666667</v>
      </c>
      <c r="AT267" s="68" t="s">
        <v>761</v>
      </c>
      <c r="AX267" s="72"/>
    </row>
    <row r="268" spans="1:50" x14ac:dyDescent="0.2">
      <c r="A268" t="s">
        <v>756</v>
      </c>
      <c r="B268" t="s">
        <v>307</v>
      </c>
      <c r="C268" s="68" t="s">
        <v>765</v>
      </c>
      <c r="E268" s="69">
        <v>43682</v>
      </c>
      <c r="F268" t="s">
        <v>866</v>
      </c>
      <c r="G268" t="s">
        <v>936</v>
      </c>
      <c r="H268" s="68">
        <v>2</v>
      </c>
      <c r="I268" s="68" t="s">
        <v>760</v>
      </c>
      <c r="J268" s="326">
        <v>0.46388888888888885</v>
      </c>
      <c r="K268" s="68">
        <v>2</v>
      </c>
      <c r="L268">
        <v>1</v>
      </c>
      <c r="M268" t="s">
        <v>916</v>
      </c>
      <c r="N268" t="s">
        <v>774</v>
      </c>
      <c r="O268" s="171">
        <v>22.2</v>
      </c>
      <c r="P268" s="68">
        <v>15.52</v>
      </c>
      <c r="Q268" s="68">
        <v>2.2999999999999998</v>
      </c>
      <c r="R268" s="68">
        <v>2.2999999999999998</v>
      </c>
      <c r="S268" s="68">
        <v>2.2999999999999998</v>
      </c>
      <c r="T268" s="68">
        <v>2.4</v>
      </c>
      <c r="U268" s="70">
        <v>0.95833333333333326</v>
      </c>
      <c r="V268" s="68">
        <v>2.1</v>
      </c>
      <c r="W268" s="77">
        <v>0.37152777777777773</v>
      </c>
      <c r="X268" s="68">
        <v>26.2</v>
      </c>
      <c r="Y268" s="68">
        <v>9.25</v>
      </c>
      <c r="Z268" s="72">
        <v>7.8017966127995724</v>
      </c>
      <c r="AA268" s="68">
        <v>117.4</v>
      </c>
      <c r="AB268" s="216">
        <v>30.2</v>
      </c>
      <c r="AC268" s="216">
        <v>46.8</v>
      </c>
      <c r="AD268" s="68" t="s">
        <v>763</v>
      </c>
      <c r="AE268" s="68" t="s">
        <v>763</v>
      </c>
      <c r="AF268" s="68" t="s">
        <v>763</v>
      </c>
      <c r="AG268" s="68" t="s">
        <v>763</v>
      </c>
      <c r="AH268" s="68" t="s">
        <v>763</v>
      </c>
      <c r="AI268" s="68" t="s">
        <v>763</v>
      </c>
      <c r="AJ268" s="68" t="s">
        <v>763</v>
      </c>
      <c r="AK268" s="68" t="s">
        <v>763</v>
      </c>
      <c r="AL268" s="68" t="s">
        <v>763</v>
      </c>
      <c r="AM268" s="72" t="s">
        <v>763</v>
      </c>
      <c r="AN268" s="72" t="s">
        <v>763</v>
      </c>
      <c r="AO268" s="68" t="s">
        <v>763</v>
      </c>
      <c r="AP268" s="68" t="s">
        <v>763</v>
      </c>
      <c r="AQ268" s="68" t="s">
        <v>763</v>
      </c>
      <c r="AR268" s="68" t="s">
        <v>763</v>
      </c>
      <c r="AT268" s="68" t="s">
        <v>761</v>
      </c>
      <c r="AX268" s="72"/>
    </row>
    <row r="269" spans="1:50" x14ac:dyDescent="0.2">
      <c r="A269" t="s">
        <v>756</v>
      </c>
      <c r="B269" t="s">
        <v>309</v>
      </c>
      <c r="C269" s="68" t="s">
        <v>757</v>
      </c>
      <c r="E269" s="69">
        <v>43682</v>
      </c>
      <c r="F269" t="s">
        <v>866</v>
      </c>
      <c r="G269" t="s">
        <v>936</v>
      </c>
      <c r="H269" s="68">
        <v>2</v>
      </c>
      <c r="I269" s="68" t="s">
        <v>760</v>
      </c>
      <c r="J269" s="326">
        <v>0.46388888888888885</v>
      </c>
      <c r="K269" s="68">
        <v>2</v>
      </c>
      <c r="L269">
        <v>1</v>
      </c>
      <c r="M269" t="s">
        <v>916</v>
      </c>
      <c r="N269" t="s">
        <v>774</v>
      </c>
      <c r="O269" s="171">
        <v>22.8</v>
      </c>
      <c r="P269" s="68">
        <v>12.08</v>
      </c>
      <c r="Q269" s="68" t="s">
        <v>761</v>
      </c>
      <c r="R269" s="68" t="s">
        <v>761</v>
      </c>
      <c r="S269" s="68" t="s">
        <v>761</v>
      </c>
      <c r="T269" s="68">
        <v>1.4</v>
      </c>
      <c r="U269" s="68" t="s">
        <v>761</v>
      </c>
      <c r="V269" s="68">
        <v>0.15</v>
      </c>
      <c r="W269" s="77">
        <v>0.3125</v>
      </c>
      <c r="X269" s="68">
        <v>26.1</v>
      </c>
      <c r="Y269" s="68">
        <v>9.35</v>
      </c>
      <c r="Z269" s="72">
        <v>7.8674212747077874</v>
      </c>
      <c r="AA269" s="68">
        <v>115.3</v>
      </c>
      <c r="AB269" s="216">
        <v>30.6</v>
      </c>
      <c r="AC269" s="216">
        <v>47.4</v>
      </c>
      <c r="AD269" s="68" t="s">
        <v>763</v>
      </c>
      <c r="AE269" s="68" t="s">
        <v>763</v>
      </c>
      <c r="AF269" s="68" t="s">
        <v>763</v>
      </c>
      <c r="AG269" s="68" t="s">
        <v>763</v>
      </c>
      <c r="AH269" s="68" t="s">
        <v>763</v>
      </c>
      <c r="AI269" s="68" t="s">
        <v>763</v>
      </c>
      <c r="AJ269" s="68" t="s">
        <v>763</v>
      </c>
      <c r="AK269" s="68" t="s">
        <v>763</v>
      </c>
      <c r="AL269" s="68" t="s">
        <v>763</v>
      </c>
      <c r="AM269" s="72" t="s">
        <v>763</v>
      </c>
      <c r="AN269" s="72" t="s">
        <v>763</v>
      </c>
      <c r="AO269" s="68" t="s">
        <v>763</v>
      </c>
      <c r="AP269" s="68" t="s">
        <v>763</v>
      </c>
      <c r="AQ269" s="68" t="s">
        <v>763</v>
      </c>
      <c r="AR269" s="68" t="s">
        <v>763</v>
      </c>
      <c r="AT269" s="68" t="s">
        <v>761</v>
      </c>
      <c r="AX269" s="72"/>
    </row>
    <row r="270" spans="1:50" x14ac:dyDescent="0.2">
      <c r="A270" t="s">
        <v>756</v>
      </c>
      <c r="B270" t="s">
        <v>309</v>
      </c>
      <c r="C270" s="68" t="s">
        <v>764</v>
      </c>
      <c r="E270" s="69">
        <v>43682</v>
      </c>
      <c r="F270" t="s">
        <v>866</v>
      </c>
      <c r="G270" t="s">
        <v>936</v>
      </c>
      <c r="H270" s="68">
        <v>2</v>
      </c>
      <c r="I270" s="68" t="s">
        <v>760</v>
      </c>
      <c r="J270" s="326">
        <v>0.46388888888888885</v>
      </c>
      <c r="K270" s="68">
        <v>2</v>
      </c>
      <c r="L270">
        <v>1</v>
      </c>
      <c r="M270" t="s">
        <v>916</v>
      </c>
      <c r="N270" t="s">
        <v>774</v>
      </c>
      <c r="O270" s="171">
        <v>22.8</v>
      </c>
      <c r="P270" s="68">
        <v>12.08</v>
      </c>
      <c r="Q270" s="68" t="s">
        <v>761</v>
      </c>
      <c r="R270" s="68" t="s">
        <v>761</v>
      </c>
      <c r="S270" s="68" t="s">
        <v>761</v>
      </c>
      <c r="T270" s="68">
        <v>1.4</v>
      </c>
      <c r="U270" s="68" t="s">
        <v>761</v>
      </c>
      <c r="V270" s="68">
        <v>0.7</v>
      </c>
      <c r="W270" s="77">
        <v>0.31388888888888888</v>
      </c>
      <c r="X270" s="68">
        <v>26.1</v>
      </c>
      <c r="Y270" s="68">
        <v>9.52</v>
      </c>
      <c r="Z270" s="72">
        <v>8.0376284011731034</v>
      </c>
      <c r="AA270" s="68">
        <v>116.2</v>
      </c>
      <c r="AB270" s="216">
        <v>30</v>
      </c>
      <c r="AC270" s="216">
        <v>46.4</v>
      </c>
      <c r="AD270" s="72">
        <v>0.62740268963779211</v>
      </c>
      <c r="AE270" s="72">
        <v>0.31987703729482031</v>
      </c>
      <c r="AF270" s="72">
        <v>2.5000000000000001E-2</v>
      </c>
      <c r="AG270" s="72">
        <v>0.34487703729482033</v>
      </c>
      <c r="AH270" s="75">
        <v>16.98006296270518</v>
      </c>
      <c r="AI270" s="75">
        <v>17.324940000000002</v>
      </c>
      <c r="AJ270" t="s">
        <v>937</v>
      </c>
      <c r="AK270" t="s">
        <v>937</v>
      </c>
      <c r="AL270" t="s">
        <v>937</v>
      </c>
      <c r="AM270" s="72" t="s">
        <v>938</v>
      </c>
      <c r="AN270" s="72" t="s">
        <v>938</v>
      </c>
      <c r="AO270" s="72">
        <v>2.8747820833333328</v>
      </c>
      <c r="AP270" s="72">
        <v>2.5000000000000001E-2</v>
      </c>
      <c r="AQ270" s="70">
        <v>0.99137866250581763</v>
      </c>
      <c r="AR270" s="72">
        <v>2.8997820833333328</v>
      </c>
      <c r="AT270" s="68" t="s">
        <v>939</v>
      </c>
      <c r="AX270" s="72"/>
    </row>
    <row r="271" spans="1:50" x14ac:dyDescent="0.2">
      <c r="A271" t="s">
        <v>756</v>
      </c>
      <c r="B271" t="s">
        <v>309</v>
      </c>
      <c r="C271" s="68" t="s">
        <v>765</v>
      </c>
      <c r="E271" s="69">
        <v>43682</v>
      </c>
      <c r="F271" t="s">
        <v>866</v>
      </c>
      <c r="G271" t="s">
        <v>936</v>
      </c>
      <c r="H271" s="68">
        <v>2</v>
      </c>
      <c r="I271" s="68" t="s">
        <v>760</v>
      </c>
      <c r="J271" s="326">
        <v>0.46388888888888885</v>
      </c>
      <c r="K271" s="68">
        <v>2</v>
      </c>
      <c r="L271">
        <v>1</v>
      </c>
      <c r="M271" t="s">
        <v>916</v>
      </c>
      <c r="N271" t="s">
        <v>774</v>
      </c>
      <c r="O271" s="171">
        <v>22.8</v>
      </c>
      <c r="P271" s="68">
        <v>12.08</v>
      </c>
      <c r="Q271" s="68" t="s">
        <v>761</v>
      </c>
      <c r="R271" s="68" t="s">
        <v>761</v>
      </c>
      <c r="S271" s="68" t="s">
        <v>761</v>
      </c>
      <c r="T271" s="68">
        <v>1.4</v>
      </c>
      <c r="U271" s="68" t="s">
        <v>761</v>
      </c>
      <c r="V271" s="68">
        <v>1.1000000000000001</v>
      </c>
      <c r="W271" s="77">
        <v>0.31527777777777777</v>
      </c>
      <c r="X271" s="68">
        <v>26.03</v>
      </c>
      <c r="Y271" s="68">
        <v>9.6</v>
      </c>
      <c r="Z271" s="72">
        <v>8.0862171721265135</v>
      </c>
      <c r="AA271" s="68">
        <v>119.3</v>
      </c>
      <c r="AB271" s="216">
        <v>30.4</v>
      </c>
      <c r="AC271" s="216">
        <v>47.1</v>
      </c>
      <c r="AD271" s="68" t="s">
        <v>763</v>
      </c>
      <c r="AE271" s="68" t="s">
        <v>763</v>
      </c>
      <c r="AF271" s="68" t="s">
        <v>763</v>
      </c>
      <c r="AG271" s="68" t="s">
        <v>763</v>
      </c>
      <c r="AH271" s="68" t="s">
        <v>763</v>
      </c>
      <c r="AI271" s="68" t="s">
        <v>763</v>
      </c>
      <c r="AJ271" s="68" t="s">
        <v>763</v>
      </c>
      <c r="AK271" s="68" t="s">
        <v>763</v>
      </c>
      <c r="AL271" s="68" t="s">
        <v>763</v>
      </c>
      <c r="AM271" s="72" t="s">
        <v>763</v>
      </c>
      <c r="AN271" s="72" t="s">
        <v>763</v>
      </c>
      <c r="AO271" s="68" t="s">
        <v>763</v>
      </c>
      <c r="AP271" s="68" t="s">
        <v>763</v>
      </c>
      <c r="AQ271" s="68" t="s">
        <v>763</v>
      </c>
      <c r="AR271" s="68" t="s">
        <v>763</v>
      </c>
      <c r="AT271" s="68" t="s">
        <v>761</v>
      </c>
      <c r="AX271" s="72"/>
    </row>
    <row r="272" spans="1:50" x14ac:dyDescent="0.2">
      <c r="A272" t="s">
        <v>756</v>
      </c>
      <c r="B272" t="s">
        <v>311</v>
      </c>
      <c r="C272" s="68" t="s">
        <v>757</v>
      </c>
      <c r="E272" s="69">
        <v>43682</v>
      </c>
      <c r="F272" t="s">
        <v>866</v>
      </c>
      <c r="G272" t="s">
        <v>940</v>
      </c>
      <c r="H272" s="68">
        <v>1</v>
      </c>
      <c r="I272" s="68" t="s">
        <v>760</v>
      </c>
      <c r="J272" s="326">
        <v>0.46527777777777773</v>
      </c>
      <c r="K272" s="68">
        <v>2</v>
      </c>
      <c r="L272">
        <v>1</v>
      </c>
      <c r="M272" t="s">
        <v>760</v>
      </c>
      <c r="N272" t="s">
        <v>774</v>
      </c>
      <c r="O272" s="171">
        <v>19.02</v>
      </c>
      <c r="P272" s="68">
        <v>9.25</v>
      </c>
      <c r="Q272" s="68">
        <v>0.64</v>
      </c>
      <c r="R272" s="68" t="s">
        <v>761</v>
      </c>
      <c r="S272" s="68">
        <v>0.64</v>
      </c>
      <c r="T272" s="68">
        <v>0.64</v>
      </c>
      <c r="U272" s="70">
        <v>1</v>
      </c>
      <c r="V272" s="68">
        <v>0.15</v>
      </c>
      <c r="W272" s="77">
        <v>0.36805555555555558</v>
      </c>
      <c r="X272" s="68">
        <v>25.05</v>
      </c>
      <c r="Y272" s="68">
        <v>3.59</v>
      </c>
      <c r="Z272" s="72">
        <v>3.59</v>
      </c>
      <c r="AA272" s="68">
        <v>49.8</v>
      </c>
      <c r="AB272" s="216">
        <v>26.8</v>
      </c>
      <c r="AC272" s="216">
        <v>42</v>
      </c>
      <c r="AD272" s="68" t="s">
        <v>763</v>
      </c>
      <c r="AE272" s="68" t="s">
        <v>763</v>
      </c>
      <c r="AF272" s="68" t="s">
        <v>763</v>
      </c>
      <c r="AG272" s="68" t="s">
        <v>763</v>
      </c>
      <c r="AH272" s="68" t="s">
        <v>763</v>
      </c>
      <c r="AI272" s="68" t="s">
        <v>763</v>
      </c>
      <c r="AJ272" s="68" t="s">
        <v>763</v>
      </c>
      <c r="AK272" s="68" t="s">
        <v>763</v>
      </c>
      <c r="AL272" s="68" t="s">
        <v>763</v>
      </c>
      <c r="AM272" s="72" t="s">
        <v>763</v>
      </c>
      <c r="AN272" s="72" t="s">
        <v>763</v>
      </c>
      <c r="AO272" s="68" t="s">
        <v>763</v>
      </c>
      <c r="AP272" s="68" t="s">
        <v>763</v>
      </c>
      <c r="AQ272" s="68" t="s">
        <v>763</v>
      </c>
      <c r="AR272" s="68" t="s">
        <v>763</v>
      </c>
      <c r="AT272" s="68">
        <v>26.85</v>
      </c>
      <c r="AX272" s="72"/>
    </row>
    <row r="273" spans="1:50" x14ac:dyDescent="0.2">
      <c r="A273" t="s">
        <v>756</v>
      </c>
      <c r="B273" t="s">
        <v>311</v>
      </c>
      <c r="C273" s="68" t="s">
        <v>764</v>
      </c>
      <c r="E273" s="69">
        <v>43682</v>
      </c>
      <c r="F273" t="s">
        <v>866</v>
      </c>
      <c r="G273" t="s">
        <v>940</v>
      </c>
      <c r="H273" s="68">
        <v>1</v>
      </c>
      <c r="I273" s="68" t="s">
        <v>760</v>
      </c>
      <c r="J273" s="326">
        <v>0.46527777777777773</v>
      </c>
      <c r="K273" s="68">
        <v>2</v>
      </c>
      <c r="L273">
        <v>1</v>
      </c>
      <c r="M273" t="s">
        <v>760</v>
      </c>
      <c r="N273" t="s">
        <v>774</v>
      </c>
      <c r="O273" s="171">
        <v>19.02</v>
      </c>
      <c r="P273" s="68">
        <v>9.25</v>
      </c>
      <c r="Q273" s="68">
        <v>0.64</v>
      </c>
      <c r="R273" s="68" t="s">
        <v>761</v>
      </c>
      <c r="S273" s="68">
        <v>0.64</v>
      </c>
      <c r="T273" s="68">
        <v>0.64</v>
      </c>
      <c r="U273" s="70">
        <v>1</v>
      </c>
      <c r="V273" s="68">
        <v>0.32</v>
      </c>
      <c r="W273" s="77">
        <v>0.37291666666666662</v>
      </c>
      <c r="X273" s="68">
        <v>25.14</v>
      </c>
      <c r="Y273" s="68">
        <v>3.14</v>
      </c>
      <c r="Z273" s="72">
        <v>3.14</v>
      </c>
      <c r="AA273" s="68">
        <v>44.3</v>
      </c>
      <c r="AB273" s="216">
        <v>27.7</v>
      </c>
      <c r="AC273" s="216">
        <v>43.3</v>
      </c>
      <c r="AD273" s="72">
        <v>0.6540098284038578</v>
      </c>
      <c r="AE273" s="72">
        <v>0.36482802621657662</v>
      </c>
      <c r="AF273" s="72">
        <v>0.13815789473684212</v>
      </c>
      <c r="AG273" s="72">
        <v>0.50298592095341876</v>
      </c>
      <c r="AH273" s="75">
        <v>21.811807858627379</v>
      </c>
      <c r="AI273" s="75">
        <v>22.314793779580796</v>
      </c>
      <c r="AJ273" s="72">
        <v>152.35663669008773</v>
      </c>
      <c r="AK273" s="72">
        <v>21.688039994817469</v>
      </c>
      <c r="AL273" s="72">
        <v>7.0249149635695325</v>
      </c>
      <c r="AM273" s="72">
        <v>43.499847853444848</v>
      </c>
      <c r="AN273" s="72">
        <v>44.002833774398269</v>
      </c>
      <c r="AO273" s="72">
        <v>8.7258220833333322</v>
      </c>
      <c r="AP273" s="72">
        <v>0.41721333333333332</v>
      </c>
      <c r="AQ273" s="70">
        <v>0.9543681814277124</v>
      </c>
      <c r="AR273" s="72">
        <v>9.143035416666665</v>
      </c>
      <c r="AT273" s="68">
        <v>27.16</v>
      </c>
      <c r="AX273" s="72"/>
    </row>
    <row r="274" spans="1:50" x14ac:dyDescent="0.2">
      <c r="A274" t="s">
        <v>756</v>
      </c>
      <c r="B274" t="s">
        <v>311</v>
      </c>
      <c r="C274" s="68" t="s">
        <v>765</v>
      </c>
      <c r="E274" s="69">
        <v>43682</v>
      </c>
      <c r="F274" t="s">
        <v>866</v>
      </c>
      <c r="G274" t="s">
        <v>940</v>
      </c>
      <c r="H274" s="68">
        <v>1</v>
      </c>
      <c r="I274" s="68" t="s">
        <v>760</v>
      </c>
      <c r="J274" s="326">
        <v>0.46527777777777773</v>
      </c>
      <c r="K274" s="68">
        <v>2</v>
      </c>
      <c r="L274">
        <v>1</v>
      </c>
      <c r="M274" t="s">
        <v>760</v>
      </c>
      <c r="N274" t="s">
        <v>774</v>
      </c>
      <c r="O274" s="171">
        <v>19.02</v>
      </c>
      <c r="P274" s="68">
        <v>9.25</v>
      </c>
      <c r="Q274" s="68">
        <v>0.64</v>
      </c>
      <c r="R274" s="68" t="s">
        <v>761</v>
      </c>
      <c r="S274" s="68">
        <v>0.64</v>
      </c>
      <c r="T274" s="68">
        <v>0.64</v>
      </c>
      <c r="U274" s="70">
        <v>1</v>
      </c>
      <c r="V274" s="68">
        <v>0.32</v>
      </c>
      <c r="W274" s="68" t="s">
        <v>761</v>
      </c>
      <c r="X274" s="68">
        <v>25.14</v>
      </c>
      <c r="Y274" s="68" t="s">
        <v>761</v>
      </c>
      <c r="Z274" s="72" t="s">
        <v>761</v>
      </c>
      <c r="AA274" s="68" t="s">
        <v>761</v>
      </c>
      <c r="AB274" s="216">
        <v>28.1</v>
      </c>
      <c r="AC274" s="216">
        <v>43.9</v>
      </c>
      <c r="AD274" s="68" t="s">
        <v>763</v>
      </c>
      <c r="AE274" s="68" t="s">
        <v>763</v>
      </c>
      <c r="AF274" s="68" t="s">
        <v>763</v>
      </c>
      <c r="AG274" s="68" t="s">
        <v>763</v>
      </c>
      <c r="AH274" s="68" t="s">
        <v>763</v>
      </c>
      <c r="AI274" s="68" t="s">
        <v>763</v>
      </c>
      <c r="AJ274" s="68" t="s">
        <v>763</v>
      </c>
      <c r="AK274" s="68" t="s">
        <v>763</v>
      </c>
      <c r="AL274" s="68" t="s">
        <v>763</v>
      </c>
      <c r="AM274" s="72" t="s">
        <v>763</v>
      </c>
      <c r="AN274" s="72" t="s">
        <v>763</v>
      </c>
      <c r="AO274" s="68" t="s">
        <v>763</v>
      </c>
      <c r="AP274" s="68" t="s">
        <v>763</v>
      </c>
      <c r="AQ274" s="68" t="s">
        <v>763</v>
      </c>
      <c r="AR274" s="68" t="s">
        <v>763</v>
      </c>
      <c r="AT274" s="68" t="s">
        <v>761</v>
      </c>
      <c r="AX274" s="72"/>
    </row>
    <row r="275" spans="1:50" x14ac:dyDescent="0.2">
      <c r="A275" t="s">
        <v>756</v>
      </c>
      <c r="B275" t="s">
        <v>640</v>
      </c>
      <c r="C275" s="68" t="s">
        <v>757</v>
      </c>
      <c r="E275" s="69">
        <v>43682</v>
      </c>
      <c r="F275" t="s">
        <v>859</v>
      </c>
      <c r="G275" t="s">
        <v>941</v>
      </c>
      <c r="H275" s="68">
        <v>2</v>
      </c>
      <c r="I275" s="68" t="s">
        <v>760</v>
      </c>
      <c r="J275" s="326">
        <v>0.46388888888888902</v>
      </c>
      <c r="K275" s="68">
        <v>2</v>
      </c>
      <c r="L275">
        <v>1</v>
      </c>
      <c r="M275" t="s">
        <v>760</v>
      </c>
      <c r="N275" t="s">
        <v>774</v>
      </c>
      <c r="O275" s="171" t="s">
        <v>761</v>
      </c>
      <c r="P275" s="68" t="s">
        <v>761</v>
      </c>
      <c r="Q275" s="68" t="s">
        <v>761</v>
      </c>
      <c r="R275" s="68" t="s">
        <v>761</v>
      </c>
      <c r="S275" s="68" t="s">
        <v>761</v>
      </c>
      <c r="T275" s="68" t="s">
        <v>761</v>
      </c>
      <c r="U275" s="68" t="s">
        <v>761</v>
      </c>
      <c r="V275" s="68">
        <v>0.15</v>
      </c>
      <c r="W275" s="77">
        <v>0.31527777777777777</v>
      </c>
      <c r="X275" s="68" t="s">
        <v>761</v>
      </c>
      <c r="Y275" s="68" t="s">
        <v>761</v>
      </c>
      <c r="Z275" s="72" t="s">
        <v>761</v>
      </c>
      <c r="AA275" s="68" t="s">
        <v>761</v>
      </c>
      <c r="AB275" s="68" t="s">
        <v>763</v>
      </c>
      <c r="AC275" s="68" t="s">
        <v>763</v>
      </c>
      <c r="AD275" s="68" t="s">
        <v>763</v>
      </c>
      <c r="AE275" s="68" t="s">
        <v>763</v>
      </c>
      <c r="AF275" s="68" t="s">
        <v>763</v>
      </c>
      <c r="AG275" s="68" t="s">
        <v>763</v>
      </c>
      <c r="AH275" s="68" t="s">
        <v>763</v>
      </c>
      <c r="AI275" s="68" t="s">
        <v>763</v>
      </c>
      <c r="AJ275" s="68" t="s">
        <v>763</v>
      </c>
      <c r="AK275" s="68" t="s">
        <v>763</v>
      </c>
      <c r="AL275" s="68" t="s">
        <v>763</v>
      </c>
      <c r="AM275" s="72" t="s">
        <v>763</v>
      </c>
      <c r="AN275" s="72" t="s">
        <v>763</v>
      </c>
      <c r="AO275" s="68" t="s">
        <v>763</v>
      </c>
      <c r="AP275" s="68" t="s">
        <v>763</v>
      </c>
      <c r="AQ275" s="68" t="s">
        <v>763</v>
      </c>
      <c r="AR275" s="68" t="s">
        <v>763</v>
      </c>
      <c r="AT275" s="68" t="s">
        <v>761</v>
      </c>
      <c r="AX275" s="72"/>
    </row>
    <row r="276" spans="1:50" x14ac:dyDescent="0.2">
      <c r="A276" t="s">
        <v>756</v>
      </c>
      <c r="B276" t="s">
        <v>640</v>
      </c>
      <c r="C276" s="68" t="s">
        <v>764</v>
      </c>
      <c r="E276" s="69">
        <v>43682</v>
      </c>
      <c r="F276" t="s">
        <v>859</v>
      </c>
      <c r="G276" t="s">
        <v>941</v>
      </c>
      <c r="H276" s="68">
        <v>2</v>
      </c>
      <c r="I276" s="68" t="s">
        <v>760</v>
      </c>
      <c r="J276" s="326">
        <v>0.46388888888888902</v>
      </c>
      <c r="K276" s="68">
        <v>2</v>
      </c>
      <c r="L276">
        <v>1</v>
      </c>
      <c r="M276" t="s">
        <v>760</v>
      </c>
      <c r="N276" t="s">
        <v>774</v>
      </c>
      <c r="O276" s="171" t="s">
        <v>761</v>
      </c>
      <c r="P276" s="68" t="s">
        <v>761</v>
      </c>
      <c r="Q276" s="68" t="s">
        <v>761</v>
      </c>
      <c r="R276" s="68" t="s">
        <v>761</v>
      </c>
      <c r="S276" s="68" t="s">
        <v>761</v>
      </c>
      <c r="T276" s="68" t="s">
        <v>761</v>
      </c>
      <c r="U276" s="68" t="s">
        <v>761</v>
      </c>
      <c r="V276" s="68" t="s">
        <v>761</v>
      </c>
      <c r="W276" s="77" t="s">
        <v>761</v>
      </c>
      <c r="X276" s="68" t="s">
        <v>761</v>
      </c>
      <c r="Y276" s="68" t="s">
        <v>761</v>
      </c>
      <c r="Z276" s="72" t="s">
        <v>761</v>
      </c>
      <c r="AA276" s="68" t="s">
        <v>761</v>
      </c>
      <c r="AB276" s="216">
        <v>15.2</v>
      </c>
      <c r="AC276" s="216">
        <v>25.09</v>
      </c>
      <c r="AD276" s="72">
        <v>0.68061696716992348</v>
      </c>
      <c r="AE276" s="72">
        <v>4.365466040252886</v>
      </c>
      <c r="AF276" s="72">
        <v>19.924812030075191</v>
      </c>
      <c r="AG276" s="72">
        <v>24.290278070328078</v>
      </c>
      <c r="AH276" s="75">
        <v>29.3936840662507</v>
      </c>
      <c r="AI276" s="75">
        <v>53.683962136578778</v>
      </c>
      <c r="AJ276" s="72">
        <v>188.87674793452732</v>
      </c>
      <c r="AK276" s="72">
        <v>27.780870159794265</v>
      </c>
      <c r="AL276" s="72">
        <v>6.7988060434434594</v>
      </c>
      <c r="AM276" s="72">
        <v>57.174554226044961</v>
      </c>
      <c r="AN276" s="72">
        <v>81.464832296373046</v>
      </c>
      <c r="AO276" s="72">
        <v>12.556963291139235</v>
      </c>
      <c r="AP276" s="72">
        <v>13.749948657819097</v>
      </c>
      <c r="AQ276" s="70">
        <v>0.47732562892606828</v>
      </c>
      <c r="AR276" s="72">
        <v>26.30691194895833</v>
      </c>
      <c r="AT276" s="68" t="s">
        <v>761</v>
      </c>
      <c r="AX276" s="72"/>
    </row>
    <row r="277" spans="1:50" x14ac:dyDescent="0.2">
      <c r="A277" t="s">
        <v>756</v>
      </c>
      <c r="B277" t="s">
        <v>640</v>
      </c>
      <c r="C277" s="68" t="s">
        <v>765</v>
      </c>
      <c r="E277" s="69">
        <v>43682</v>
      </c>
      <c r="F277" t="s">
        <v>859</v>
      </c>
      <c r="G277" t="s">
        <v>941</v>
      </c>
      <c r="H277" s="68">
        <v>2</v>
      </c>
      <c r="I277" s="68" t="s">
        <v>760</v>
      </c>
      <c r="J277" s="326">
        <v>0.46388888888888902</v>
      </c>
      <c r="K277" s="68">
        <v>2</v>
      </c>
      <c r="L277">
        <v>1</v>
      </c>
      <c r="M277" t="s">
        <v>760</v>
      </c>
      <c r="N277" t="s">
        <v>774</v>
      </c>
      <c r="O277" s="171" t="s">
        <v>761</v>
      </c>
      <c r="P277" s="68" t="s">
        <v>761</v>
      </c>
      <c r="Q277" s="68" t="s">
        <v>761</v>
      </c>
      <c r="R277" s="68" t="s">
        <v>761</v>
      </c>
      <c r="S277" s="68" t="s">
        <v>761</v>
      </c>
      <c r="T277" s="68" t="s">
        <v>761</v>
      </c>
      <c r="U277" s="68" t="s">
        <v>761</v>
      </c>
      <c r="V277" s="68" t="s">
        <v>761</v>
      </c>
      <c r="W277" s="77" t="s">
        <v>761</v>
      </c>
      <c r="X277" s="68" t="s">
        <v>761</v>
      </c>
      <c r="Y277" s="68" t="s">
        <v>761</v>
      </c>
      <c r="Z277" s="72" t="s">
        <v>761</v>
      </c>
      <c r="AA277" s="68" t="s">
        <v>761</v>
      </c>
      <c r="AB277" s="68" t="s">
        <v>763</v>
      </c>
      <c r="AC277" s="68" t="s">
        <v>763</v>
      </c>
      <c r="AD277" s="68" t="s">
        <v>763</v>
      </c>
      <c r="AE277" s="68" t="s">
        <v>763</v>
      </c>
      <c r="AF277" s="68" t="s">
        <v>763</v>
      </c>
      <c r="AG277" s="68" t="s">
        <v>763</v>
      </c>
      <c r="AH277" s="68" t="s">
        <v>763</v>
      </c>
      <c r="AI277" s="68" t="s">
        <v>763</v>
      </c>
      <c r="AJ277" s="68" t="s">
        <v>763</v>
      </c>
      <c r="AK277" s="68" t="s">
        <v>763</v>
      </c>
      <c r="AL277" s="68" t="s">
        <v>763</v>
      </c>
      <c r="AM277" s="72" t="s">
        <v>763</v>
      </c>
      <c r="AN277" s="72" t="s">
        <v>763</v>
      </c>
      <c r="AO277" s="68" t="s">
        <v>763</v>
      </c>
      <c r="AP277" s="68" t="s">
        <v>763</v>
      </c>
      <c r="AQ277" s="68" t="s">
        <v>763</v>
      </c>
      <c r="AR277" s="68" t="s">
        <v>763</v>
      </c>
      <c r="AT277" s="68" t="s">
        <v>761</v>
      </c>
      <c r="AX277" s="72"/>
    </row>
    <row r="278" spans="1:50" x14ac:dyDescent="0.2">
      <c r="A278" t="s">
        <v>756</v>
      </c>
      <c r="B278" t="s">
        <v>394</v>
      </c>
      <c r="C278" s="68" t="s">
        <v>757</v>
      </c>
      <c r="E278" s="69">
        <v>43682</v>
      </c>
      <c r="F278" t="s">
        <v>942</v>
      </c>
      <c r="G278" t="s">
        <v>943</v>
      </c>
      <c r="H278" s="68">
        <v>1</v>
      </c>
      <c r="I278" s="68" t="s">
        <v>760</v>
      </c>
      <c r="J278" s="326">
        <v>0.42708333333333331</v>
      </c>
      <c r="K278" s="68">
        <v>1</v>
      </c>
      <c r="L278">
        <v>2</v>
      </c>
      <c r="M278" t="s">
        <v>872</v>
      </c>
      <c r="N278" t="s">
        <v>774</v>
      </c>
      <c r="O278" s="171" t="s">
        <v>761</v>
      </c>
      <c r="P278" s="68" t="s">
        <v>761</v>
      </c>
      <c r="Q278" s="68" t="s">
        <v>761</v>
      </c>
      <c r="R278" s="68" t="s">
        <v>761</v>
      </c>
      <c r="S278" s="68" t="s">
        <v>761</v>
      </c>
      <c r="T278" s="68">
        <v>2.6</v>
      </c>
      <c r="U278" s="68" t="s">
        <v>761</v>
      </c>
      <c r="V278" s="68" t="s">
        <v>761</v>
      </c>
      <c r="W278" s="68" t="s">
        <v>761</v>
      </c>
      <c r="X278" s="68" t="s">
        <v>761</v>
      </c>
      <c r="Y278" s="68" t="s">
        <v>761</v>
      </c>
      <c r="Z278" s="72" t="s">
        <v>761</v>
      </c>
      <c r="AA278" s="68" t="s">
        <v>761</v>
      </c>
      <c r="AB278" s="216">
        <v>28.2</v>
      </c>
      <c r="AC278" s="216">
        <v>44.1</v>
      </c>
      <c r="AD278" s="68" t="s">
        <v>763</v>
      </c>
      <c r="AE278" s="68" t="s">
        <v>763</v>
      </c>
      <c r="AF278" s="68" t="s">
        <v>763</v>
      </c>
      <c r="AG278" s="68" t="s">
        <v>763</v>
      </c>
      <c r="AH278" s="68" t="s">
        <v>763</v>
      </c>
      <c r="AI278" s="68" t="s">
        <v>763</v>
      </c>
      <c r="AJ278" s="68" t="s">
        <v>763</v>
      </c>
      <c r="AK278" s="68" t="s">
        <v>763</v>
      </c>
      <c r="AL278" s="68" t="s">
        <v>763</v>
      </c>
      <c r="AM278" s="72" t="s">
        <v>763</v>
      </c>
      <c r="AN278" s="72" t="s">
        <v>763</v>
      </c>
      <c r="AO278" s="68" t="s">
        <v>763</v>
      </c>
      <c r="AP278" s="68" t="s">
        <v>763</v>
      </c>
      <c r="AQ278" s="68" t="s">
        <v>763</v>
      </c>
      <c r="AR278" s="68" t="s">
        <v>763</v>
      </c>
      <c r="AT278" s="68" t="s">
        <v>761</v>
      </c>
      <c r="AX278" s="72"/>
    </row>
    <row r="279" spans="1:50" x14ac:dyDescent="0.2">
      <c r="A279" t="s">
        <v>756</v>
      </c>
      <c r="B279" t="s">
        <v>394</v>
      </c>
      <c r="C279" s="68" t="s">
        <v>764</v>
      </c>
      <c r="E279" s="69">
        <v>43682</v>
      </c>
      <c r="F279" t="s">
        <v>942</v>
      </c>
      <c r="G279" t="s">
        <v>943</v>
      </c>
      <c r="H279" s="68">
        <v>1</v>
      </c>
      <c r="I279" s="68" t="s">
        <v>760</v>
      </c>
      <c r="J279" s="326">
        <v>0.42708333333333331</v>
      </c>
      <c r="K279" s="68">
        <v>1</v>
      </c>
      <c r="L279">
        <v>2</v>
      </c>
      <c r="M279" t="s">
        <v>872</v>
      </c>
      <c r="N279" t="s">
        <v>774</v>
      </c>
      <c r="O279" s="171" t="s">
        <v>761</v>
      </c>
      <c r="P279" s="68" t="s">
        <v>761</v>
      </c>
      <c r="Q279" s="68" t="s">
        <v>761</v>
      </c>
      <c r="R279" s="68" t="s">
        <v>761</v>
      </c>
      <c r="S279" s="68" t="s">
        <v>761</v>
      </c>
      <c r="T279" s="68">
        <v>2.6</v>
      </c>
      <c r="U279" s="68" t="s">
        <v>761</v>
      </c>
      <c r="V279" s="68" t="s">
        <v>761</v>
      </c>
      <c r="W279" s="68" t="s">
        <v>761</v>
      </c>
      <c r="X279" s="68" t="s">
        <v>761</v>
      </c>
      <c r="Y279" s="68" t="s">
        <v>761</v>
      </c>
      <c r="Z279" s="72" t="s">
        <v>761</v>
      </c>
      <c r="AA279" s="68" t="s">
        <v>761</v>
      </c>
      <c r="AB279" s="216">
        <v>28.1</v>
      </c>
      <c r="AC279" s="216">
        <v>43.8</v>
      </c>
      <c r="AD279" s="72">
        <v>0.6540098284038578</v>
      </c>
      <c r="AE279" s="72">
        <v>2.5000000000000001E-2</v>
      </c>
      <c r="AF279" s="72">
        <v>0.10714285714285716</v>
      </c>
      <c r="AG279" s="72">
        <v>0.13214285714285717</v>
      </c>
      <c r="AH279" s="75">
        <v>28.298269583695546</v>
      </c>
      <c r="AI279" s="75">
        <v>28.430412440838403</v>
      </c>
      <c r="AJ279" s="72">
        <v>163.43392625513044</v>
      </c>
      <c r="AK279" s="72">
        <v>22.260647159977079</v>
      </c>
      <c r="AL279" s="72">
        <v>7.3418317572083884</v>
      </c>
      <c r="AM279" s="72">
        <v>50.558916743672626</v>
      </c>
      <c r="AN279" s="72">
        <v>50.691059600815478</v>
      </c>
      <c r="AO279" s="72">
        <v>6.2778354166666661</v>
      </c>
      <c r="AP279" s="72">
        <v>2.5000000000000001E-2</v>
      </c>
      <c r="AQ279" s="70">
        <v>0.99603353120503635</v>
      </c>
      <c r="AR279" s="72">
        <v>6.3028354166666665</v>
      </c>
      <c r="AT279" s="68" t="s">
        <v>761</v>
      </c>
      <c r="AX279" s="72"/>
    </row>
    <row r="280" spans="1:50" x14ac:dyDescent="0.2">
      <c r="A280" t="s">
        <v>756</v>
      </c>
      <c r="B280" t="s">
        <v>394</v>
      </c>
      <c r="C280" s="68" t="s">
        <v>765</v>
      </c>
      <c r="E280" s="69">
        <v>43682</v>
      </c>
      <c r="F280" t="s">
        <v>942</v>
      </c>
      <c r="G280" t="s">
        <v>943</v>
      </c>
      <c r="H280" s="68">
        <v>1</v>
      </c>
      <c r="I280" s="68" t="s">
        <v>760</v>
      </c>
      <c r="J280" s="326">
        <v>0.42708333333333331</v>
      </c>
      <c r="K280" s="68">
        <v>1</v>
      </c>
      <c r="L280">
        <v>2</v>
      </c>
      <c r="M280" t="s">
        <v>872</v>
      </c>
      <c r="N280" t="s">
        <v>774</v>
      </c>
      <c r="O280" s="171" t="s">
        <v>761</v>
      </c>
      <c r="P280" s="68" t="s">
        <v>761</v>
      </c>
      <c r="Q280" s="68" t="s">
        <v>761</v>
      </c>
      <c r="R280" s="68" t="s">
        <v>761</v>
      </c>
      <c r="S280" s="68" t="s">
        <v>761</v>
      </c>
      <c r="T280" s="68">
        <v>2.6</v>
      </c>
      <c r="U280" s="68" t="s">
        <v>761</v>
      </c>
      <c r="V280" s="68" t="s">
        <v>761</v>
      </c>
      <c r="W280" s="68" t="s">
        <v>761</v>
      </c>
      <c r="X280" s="68" t="s">
        <v>761</v>
      </c>
      <c r="Y280" s="68" t="s">
        <v>761</v>
      </c>
      <c r="Z280" s="72" t="s">
        <v>761</v>
      </c>
      <c r="AA280" s="68" t="s">
        <v>761</v>
      </c>
      <c r="AB280" s="216">
        <v>28.4</v>
      </c>
      <c r="AC280" s="216">
        <v>44.4</v>
      </c>
      <c r="AD280" s="68" t="s">
        <v>763</v>
      </c>
      <c r="AE280" s="68" t="s">
        <v>763</v>
      </c>
      <c r="AF280" s="68" t="s">
        <v>763</v>
      </c>
      <c r="AG280" s="68" t="s">
        <v>763</v>
      </c>
      <c r="AH280" s="68" t="s">
        <v>763</v>
      </c>
      <c r="AI280" s="68" t="s">
        <v>763</v>
      </c>
      <c r="AJ280" s="68" t="s">
        <v>763</v>
      </c>
      <c r="AK280" s="68" t="s">
        <v>763</v>
      </c>
      <c r="AL280" s="68" t="s">
        <v>763</v>
      </c>
      <c r="AM280" s="72" t="s">
        <v>763</v>
      </c>
      <c r="AN280" s="72" t="s">
        <v>763</v>
      </c>
      <c r="AO280" s="68" t="s">
        <v>763</v>
      </c>
      <c r="AP280" s="68" t="s">
        <v>763</v>
      </c>
      <c r="AQ280" s="68" t="s">
        <v>763</v>
      </c>
      <c r="AR280" s="68" t="s">
        <v>763</v>
      </c>
      <c r="AT280" s="68" t="s">
        <v>761</v>
      </c>
      <c r="AX280" s="72"/>
    </row>
    <row r="281" spans="1:50" x14ac:dyDescent="0.2">
      <c r="A281" t="s">
        <v>756</v>
      </c>
      <c r="B281" t="s">
        <v>395</v>
      </c>
      <c r="C281" s="68" t="s">
        <v>757</v>
      </c>
      <c r="E281" s="69">
        <v>43682</v>
      </c>
      <c r="F281" t="s">
        <v>647</v>
      </c>
      <c r="G281" t="s">
        <v>943</v>
      </c>
      <c r="H281" s="68">
        <v>1</v>
      </c>
      <c r="I281" s="68" t="s">
        <v>760</v>
      </c>
      <c r="J281" s="326">
        <v>0.42708333333333331</v>
      </c>
      <c r="K281" s="68">
        <v>1</v>
      </c>
      <c r="L281">
        <v>2</v>
      </c>
      <c r="M281" t="s">
        <v>872</v>
      </c>
      <c r="N281" t="s">
        <v>774</v>
      </c>
      <c r="O281" s="171" t="s">
        <v>761</v>
      </c>
      <c r="P281" s="68" t="s">
        <v>761</v>
      </c>
      <c r="Q281" s="68">
        <v>1</v>
      </c>
      <c r="R281" s="68">
        <v>0.9</v>
      </c>
      <c r="S281" s="68">
        <v>0.95</v>
      </c>
      <c r="T281" s="68">
        <v>1.4</v>
      </c>
      <c r="U281" s="70">
        <v>0.6785714285714286</v>
      </c>
      <c r="V281" s="68" t="s">
        <v>761</v>
      </c>
      <c r="W281" s="68" t="s">
        <v>761</v>
      </c>
      <c r="X281" s="68" t="s">
        <v>761</v>
      </c>
      <c r="Y281" s="68" t="s">
        <v>761</v>
      </c>
      <c r="Z281" s="72" t="s">
        <v>761</v>
      </c>
      <c r="AA281" s="68" t="s">
        <v>761</v>
      </c>
      <c r="AB281" s="216">
        <v>28.4</v>
      </c>
      <c r="AC281" s="216">
        <v>44.3</v>
      </c>
      <c r="AD281" s="68" t="s">
        <v>763</v>
      </c>
      <c r="AE281" s="68" t="s">
        <v>763</v>
      </c>
      <c r="AF281" s="68" t="s">
        <v>763</v>
      </c>
      <c r="AG281" s="68" t="s">
        <v>763</v>
      </c>
      <c r="AH281" s="68" t="s">
        <v>763</v>
      </c>
      <c r="AI281" s="68" t="s">
        <v>763</v>
      </c>
      <c r="AJ281" s="68" t="s">
        <v>763</v>
      </c>
      <c r="AK281" s="68" t="s">
        <v>763</v>
      </c>
      <c r="AL281" s="68" t="s">
        <v>763</v>
      </c>
      <c r="AM281" s="72" t="s">
        <v>763</v>
      </c>
      <c r="AN281" s="72" t="s">
        <v>763</v>
      </c>
      <c r="AO281" s="68" t="s">
        <v>763</v>
      </c>
      <c r="AP281" s="68" t="s">
        <v>763</v>
      </c>
      <c r="AQ281" s="68" t="s">
        <v>763</v>
      </c>
      <c r="AR281" s="68" t="s">
        <v>763</v>
      </c>
      <c r="AT281" s="68" t="s">
        <v>761</v>
      </c>
      <c r="AX281" s="72"/>
    </row>
    <row r="282" spans="1:50" x14ac:dyDescent="0.2">
      <c r="A282" t="s">
        <v>756</v>
      </c>
      <c r="B282" t="s">
        <v>395</v>
      </c>
      <c r="C282" s="68" t="s">
        <v>764</v>
      </c>
      <c r="E282" s="69">
        <v>43682</v>
      </c>
      <c r="F282" t="s">
        <v>647</v>
      </c>
      <c r="G282" t="s">
        <v>943</v>
      </c>
      <c r="H282" s="68">
        <v>1</v>
      </c>
      <c r="I282" s="68" t="s">
        <v>760</v>
      </c>
      <c r="J282" s="326">
        <v>0.42708333333333331</v>
      </c>
      <c r="K282" s="68">
        <v>1</v>
      </c>
      <c r="L282">
        <v>2</v>
      </c>
      <c r="M282" t="s">
        <v>872</v>
      </c>
      <c r="N282" t="s">
        <v>774</v>
      </c>
      <c r="O282" s="171" t="s">
        <v>761</v>
      </c>
      <c r="P282" s="68" t="s">
        <v>761</v>
      </c>
      <c r="Q282" s="68">
        <v>1</v>
      </c>
      <c r="R282" s="68">
        <v>0.9</v>
      </c>
      <c r="S282" s="68">
        <v>0.95</v>
      </c>
      <c r="T282" s="68">
        <v>1.4</v>
      </c>
      <c r="U282" s="70">
        <v>0.6785714285714286</v>
      </c>
      <c r="V282" s="68" t="s">
        <v>761</v>
      </c>
      <c r="W282" s="68" t="s">
        <v>761</v>
      </c>
      <c r="X282" s="68" t="s">
        <v>761</v>
      </c>
      <c r="Y282" s="68" t="s">
        <v>761</v>
      </c>
      <c r="Z282" s="72" t="s">
        <v>761</v>
      </c>
      <c r="AA282" s="68" t="s">
        <v>761</v>
      </c>
      <c r="AB282" s="216">
        <v>28.2</v>
      </c>
      <c r="AC282" s="216">
        <v>44</v>
      </c>
      <c r="AD282" s="72">
        <v>0.57418841210566074</v>
      </c>
      <c r="AE282" s="72">
        <v>2.5000000000000001E-2</v>
      </c>
      <c r="AF282" s="72">
        <v>4.5300751879699251E-2</v>
      </c>
      <c r="AG282" s="72">
        <v>7.0300751879699253E-2</v>
      </c>
      <c r="AH282" s="75">
        <v>24.496014325875542</v>
      </c>
      <c r="AI282" s="75">
        <v>24.566315077755242</v>
      </c>
      <c r="AJ282" s="72">
        <v>163.60175489417659</v>
      </c>
      <c r="AK282" s="72">
        <v>22.82890540995826</v>
      </c>
      <c r="AL282" s="72">
        <v>7.1664301006219695</v>
      </c>
      <c r="AM282" s="72">
        <v>47.324919735833802</v>
      </c>
      <c r="AN282" s="72">
        <v>47.395220487713502</v>
      </c>
      <c r="AO282" s="72">
        <v>7.4942887499999999</v>
      </c>
      <c r="AP282" s="72">
        <v>2.5000000000000001E-2</v>
      </c>
      <c r="AQ282" s="70">
        <v>0.9966752174532465</v>
      </c>
      <c r="AR282" s="72">
        <v>7.5192887500000003</v>
      </c>
      <c r="AT282" s="68" t="s">
        <v>761</v>
      </c>
      <c r="AX282" s="72"/>
    </row>
    <row r="283" spans="1:50" x14ac:dyDescent="0.2">
      <c r="A283" t="s">
        <v>756</v>
      </c>
      <c r="B283" t="s">
        <v>395</v>
      </c>
      <c r="C283" s="68" t="s">
        <v>765</v>
      </c>
      <c r="E283" s="69">
        <v>43682</v>
      </c>
      <c r="F283" t="s">
        <v>647</v>
      </c>
      <c r="G283" t="s">
        <v>943</v>
      </c>
      <c r="H283" s="68">
        <v>1</v>
      </c>
      <c r="I283" s="68" t="s">
        <v>760</v>
      </c>
      <c r="J283" s="326">
        <v>0.42708333333333331</v>
      </c>
      <c r="K283" s="68">
        <v>1</v>
      </c>
      <c r="L283">
        <v>2</v>
      </c>
      <c r="M283" t="s">
        <v>872</v>
      </c>
      <c r="N283" t="s">
        <v>774</v>
      </c>
      <c r="O283" s="171" t="s">
        <v>761</v>
      </c>
      <c r="P283" s="68" t="s">
        <v>761</v>
      </c>
      <c r="Q283" s="68">
        <v>1</v>
      </c>
      <c r="R283" s="68">
        <v>0.9</v>
      </c>
      <c r="S283" s="68">
        <v>0.95</v>
      </c>
      <c r="T283" s="68">
        <v>1.4</v>
      </c>
      <c r="U283" s="70">
        <v>0.6785714285714286</v>
      </c>
      <c r="V283" s="68" t="s">
        <v>761</v>
      </c>
      <c r="W283" s="68" t="s">
        <v>761</v>
      </c>
      <c r="X283" s="68" t="s">
        <v>761</v>
      </c>
      <c r="Y283" s="68" t="s">
        <v>761</v>
      </c>
      <c r="Z283" s="72" t="s">
        <v>761</v>
      </c>
      <c r="AA283" s="68" t="s">
        <v>761</v>
      </c>
      <c r="AB283" s="216">
        <v>28.5</v>
      </c>
      <c r="AC283" s="216">
        <v>44.4</v>
      </c>
      <c r="AD283" s="68" t="s">
        <v>763</v>
      </c>
      <c r="AE283" s="68" t="s">
        <v>763</v>
      </c>
      <c r="AF283" s="68" t="s">
        <v>763</v>
      </c>
      <c r="AG283" s="68" t="s">
        <v>763</v>
      </c>
      <c r="AH283" s="68" t="s">
        <v>763</v>
      </c>
      <c r="AI283" s="68" t="s">
        <v>763</v>
      </c>
      <c r="AJ283" s="68" t="s">
        <v>763</v>
      </c>
      <c r="AK283" s="68" t="s">
        <v>763</v>
      </c>
      <c r="AL283" s="68" t="s">
        <v>763</v>
      </c>
      <c r="AM283" s="72" t="s">
        <v>763</v>
      </c>
      <c r="AN283" s="72" t="s">
        <v>763</v>
      </c>
      <c r="AO283" s="68" t="s">
        <v>763</v>
      </c>
      <c r="AP283" s="68" t="s">
        <v>763</v>
      </c>
      <c r="AQ283" s="68" t="s">
        <v>763</v>
      </c>
      <c r="AR283" s="68" t="s">
        <v>763</v>
      </c>
      <c r="AT283" s="68" t="s">
        <v>761</v>
      </c>
      <c r="AU283" s="322">
        <v>164</v>
      </c>
      <c r="AV283" s="322">
        <v>5.2480000000000002</v>
      </c>
      <c r="AX283" s="72"/>
    </row>
    <row r="284" spans="1:50" x14ac:dyDescent="0.2">
      <c r="A284" t="s">
        <v>756</v>
      </c>
      <c r="B284" t="s">
        <v>397</v>
      </c>
      <c r="C284" s="68" t="s">
        <v>757</v>
      </c>
      <c r="E284" s="69">
        <v>43682</v>
      </c>
      <c r="F284" t="s">
        <v>944</v>
      </c>
      <c r="G284" t="s">
        <v>943</v>
      </c>
      <c r="H284" s="68">
        <v>1</v>
      </c>
      <c r="I284" s="68" t="s">
        <v>760</v>
      </c>
      <c r="J284" s="326">
        <v>0.42708333333333331</v>
      </c>
      <c r="K284" s="68">
        <v>1</v>
      </c>
      <c r="L284">
        <v>2</v>
      </c>
      <c r="M284" t="s">
        <v>872</v>
      </c>
      <c r="N284" t="s">
        <v>774</v>
      </c>
      <c r="O284" s="171" t="s">
        <v>761</v>
      </c>
      <c r="P284" s="68" t="s">
        <v>761</v>
      </c>
      <c r="Q284" s="68">
        <v>1.3</v>
      </c>
      <c r="R284" s="68">
        <v>1.25</v>
      </c>
      <c r="S284" s="68">
        <v>1.2749999999999999</v>
      </c>
      <c r="T284" s="68">
        <v>2</v>
      </c>
      <c r="U284" s="70">
        <v>0.63749999999999996</v>
      </c>
      <c r="V284" s="68">
        <v>0.15</v>
      </c>
      <c r="W284" s="77">
        <v>0.35416666666666669</v>
      </c>
      <c r="X284" s="68">
        <v>25.78</v>
      </c>
      <c r="Y284" s="68">
        <v>5.78</v>
      </c>
      <c r="Z284" s="72">
        <v>5.78</v>
      </c>
      <c r="AA284" s="68">
        <v>84.5</v>
      </c>
      <c r="AB284" s="216">
        <v>29.3</v>
      </c>
      <c r="AC284" s="216">
        <v>45.6</v>
      </c>
      <c r="AD284" s="68" t="s">
        <v>763</v>
      </c>
      <c r="AE284" s="68" t="s">
        <v>763</v>
      </c>
      <c r="AF284" s="68" t="s">
        <v>763</v>
      </c>
      <c r="AG284" s="68" t="s">
        <v>763</v>
      </c>
      <c r="AH284" s="68" t="s">
        <v>763</v>
      </c>
      <c r="AI284" s="68" t="s">
        <v>763</v>
      </c>
      <c r="AJ284" s="68" t="s">
        <v>763</v>
      </c>
      <c r="AK284" s="68" t="s">
        <v>763</v>
      </c>
      <c r="AL284" s="68" t="s">
        <v>763</v>
      </c>
      <c r="AM284" s="72" t="s">
        <v>763</v>
      </c>
      <c r="AN284" s="72" t="s">
        <v>763</v>
      </c>
      <c r="AO284" s="68" t="s">
        <v>763</v>
      </c>
      <c r="AP284" s="68" t="s">
        <v>763</v>
      </c>
      <c r="AQ284" s="68" t="s">
        <v>763</v>
      </c>
      <c r="AR284" s="68" t="s">
        <v>763</v>
      </c>
      <c r="AT284" s="68">
        <v>30.99</v>
      </c>
      <c r="AX284" s="72"/>
    </row>
    <row r="285" spans="1:50" x14ac:dyDescent="0.2">
      <c r="A285" t="s">
        <v>756</v>
      </c>
      <c r="B285" t="s">
        <v>397</v>
      </c>
      <c r="C285" s="68" t="s">
        <v>764</v>
      </c>
      <c r="E285" s="69">
        <v>43682</v>
      </c>
      <c r="F285" t="s">
        <v>944</v>
      </c>
      <c r="G285" t="s">
        <v>943</v>
      </c>
      <c r="H285" s="68">
        <v>1</v>
      </c>
      <c r="I285" s="68" t="s">
        <v>760</v>
      </c>
      <c r="J285" s="326">
        <v>0.42708333333333331</v>
      </c>
      <c r="K285" s="68">
        <v>1</v>
      </c>
      <c r="L285">
        <v>2</v>
      </c>
      <c r="M285" t="s">
        <v>872</v>
      </c>
      <c r="N285" t="s">
        <v>774</v>
      </c>
      <c r="O285" s="171" t="s">
        <v>761</v>
      </c>
      <c r="P285" s="68" t="s">
        <v>761</v>
      </c>
      <c r="Q285" s="68">
        <v>1.3</v>
      </c>
      <c r="R285" s="68">
        <v>1.25</v>
      </c>
      <c r="S285" s="68">
        <v>1.2749999999999999</v>
      </c>
      <c r="T285" s="68">
        <v>2</v>
      </c>
      <c r="U285" s="70">
        <v>0.63749999999999996</v>
      </c>
      <c r="V285" s="68">
        <v>1</v>
      </c>
      <c r="W285" s="77">
        <v>0.3576388888888889</v>
      </c>
      <c r="X285" s="68">
        <v>25.79</v>
      </c>
      <c r="Y285" s="68">
        <v>5.93</v>
      </c>
      <c r="Z285" s="72">
        <v>5.93</v>
      </c>
      <c r="AA285" s="68">
        <v>86.8</v>
      </c>
      <c r="AB285" s="216">
        <v>29.1</v>
      </c>
      <c r="AC285" s="216">
        <v>45.1</v>
      </c>
      <c r="AD285" s="72">
        <v>9.961807765754295E-2</v>
      </c>
      <c r="AE285" s="72">
        <v>2.5000000000000001E-2</v>
      </c>
      <c r="AF285" s="72">
        <v>6.8796992481203023E-2</v>
      </c>
      <c r="AG285" s="72">
        <v>9.3796992481203018E-2</v>
      </c>
      <c r="AH285" s="75">
        <v>17.626676300284181</v>
      </c>
      <c r="AI285" s="75">
        <v>17.720473292765384</v>
      </c>
      <c r="AJ285" s="72">
        <v>143.41976166088006</v>
      </c>
      <c r="AK285" s="72">
        <v>19.313532307396109</v>
      </c>
      <c r="AL285" s="72">
        <v>7.4258690423997438</v>
      </c>
      <c r="AM285" s="72">
        <v>36.94020860768029</v>
      </c>
      <c r="AN285" s="72">
        <v>37.034005600161493</v>
      </c>
      <c r="AO285" s="72">
        <v>5.0915420833333318</v>
      </c>
      <c r="AP285" s="72">
        <v>2.5000000000000001E-2</v>
      </c>
      <c r="AQ285" s="70">
        <v>0.99511388754498165</v>
      </c>
      <c r="AR285" s="72">
        <v>5.1165420833333322</v>
      </c>
      <c r="AT285" s="68">
        <v>31.03</v>
      </c>
      <c r="AX285" s="72"/>
    </row>
    <row r="286" spans="1:50" x14ac:dyDescent="0.2">
      <c r="A286" t="s">
        <v>756</v>
      </c>
      <c r="B286" t="s">
        <v>397</v>
      </c>
      <c r="C286" s="68" t="s">
        <v>765</v>
      </c>
      <c r="E286" s="69">
        <v>43682</v>
      </c>
      <c r="F286" t="s">
        <v>944</v>
      </c>
      <c r="G286" t="s">
        <v>943</v>
      </c>
      <c r="H286" s="68">
        <v>1</v>
      </c>
      <c r="I286" s="68" t="s">
        <v>760</v>
      </c>
      <c r="J286" s="326">
        <v>0.42708333333333331</v>
      </c>
      <c r="K286" s="68">
        <v>1</v>
      </c>
      <c r="L286">
        <v>2</v>
      </c>
      <c r="M286" t="s">
        <v>872</v>
      </c>
      <c r="N286" t="s">
        <v>774</v>
      </c>
      <c r="O286" s="171" t="s">
        <v>761</v>
      </c>
      <c r="P286" s="68" t="s">
        <v>761</v>
      </c>
      <c r="Q286" s="68">
        <v>1.3</v>
      </c>
      <c r="R286" s="68">
        <v>1.25</v>
      </c>
      <c r="S286" s="68">
        <v>1.2749999999999999</v>
      </c>
      <c r="T286" s="68">
        <v>2</v>
      </c>
      <c r="U286" s="70">
        <v>0.63749999999999996</v>
      </c>
      <c r="V286" s="68">
        <v>1.7</v>
      </c>
      <c r="W286" s="77">
        <v>0.3611111111111111</v>
      </c>
      <c r="X286" s="68">
        <v>25.79</v>
      </c>
      <c r="Y286" s="68">
        <v>5.92</v>
      </c>
      <c r="Z286" s="72">
        <v>5.92</v>
      </c>
      <c r="AA286" s="68">
        <v>86.7</v>
      </c>
      <c r="AB286" s="216">
        <v>29.8</v>
      </c>
      <c r="AC286" s="216">
        <v>46.2</v>
      </c>
      <c r="AD286" s="68" t="s">
        <v>763</v>
      </c>
      <c r="AE286" s="68" t="s">
        <v>763</v>
      </c>
      <c r="AF286" s="68" t="s">
        <v>763</v>
      </c>
      <c r="AG286" s="68" t="s">
        <v>763</v>
      </c>
      <c r="AH286" s="68" t="s">
        <v>763</v>
      </c>
      <c r="AI286" s="68" t="s">
        <v>763</v>
      </c>
      <c r="AJ286" s="68" t="s">
        <v>763</v>
      </c>
      <c r="AK286" s="68" t="s">
        <v>763</v>
      </c>
      <c r="AL286" s="68" t="s">
        <v>763</v>
      </c>
      <c r="AM286" s="72" t="s">
        <v>763</v>
      </c>
      <c r="AN286" s="72" t="s">
        <v>763</v>
      </c>
      <c r="AO286" s="68" t="s">
        <v>763</v>
      </c>
      <c r="AP286" s="68" t="s">
        <v>763</v>
      </c>
      <c r="AQ286" s="68" t="s">
        <v>763</v>
      </c>
      <c r="AR286" s="68" t="s">
        <v>763</v>
      </c>
      <c r="AT286" s="68">
        <v>31.04</v>
      </c>
      <c r="AX286" s="72"/>
    </row>
    <row r="287" spans="1:50" x14ac:dyDescent="0.2">
      <c r="A287" t="s">
        <v>756</v>
      </c>
      <c r="B287" t="s">
        <v>399</v>
      </c>
      <c r="C287" s="68" t="s">
        <v>757</v>
      </c>
      <c r="E287" s="69">
        <v>43682</v>
      </c>
      <c r="F287" t="s">
        <v>653</v>
      </c>
      <c r="G287" t="s">
        <v>945</v>
      </c>
      <c r="H287" s="68">
        <v>1</v>
      </c>
      <c r="I287" s="68" t="s">
        <v>760</v>
      </c>
      <c r="J287" s="326">
        <v>0.42708333333333331</v>
      </c>
      <c r="K287" s="68">
        <v>1</v>
      </c>
      <c r="L287">
        <v>2</v>
      </c>
      <c r="M287" t="s">
        <v>872</v>
      </c>
      <c r="N287" t="s">
        <v>774</v>
      </c>
      <c r="O287" s="171">
        <v>21.8</v>
      </c>
      <c r="P287" s="68">
        <v>8.7899999999999991</v>
      </c>
      <c r="Q287" s="68" t="s">
        <v>761</v>
      </c>
      <c r="R287" s="68" t="s">
        <v>761</v>
      </c>
      <c r="S287" s="68">
        <v>1</v>
      </c>
      <c r="T287" s="68">
        <v>1.44</v>
      </c>
      <c r="U287" s="70">
        <v>0.69444444444444442</v>
      </c>
      <c r="V287" s="68">
        <v>0.15</v>
      </c>
      <c r="W287" s="77">
        <v>0.3263888888888889</v>
      </c>
      <c r="X287" s="68">
        <v>26.27</v>
      </c>
      <c r="Y287" s="68">
        <v>5.09</v>
      </c>
      <c r="Z287" s="72">
        <v>5.09</v>
      </c>
      <c r="AA287" s="68">
        <v>74.900000000000006</v>
      </c>
      <c r="AB287" s="216">
        <v>29.2</v>
      </c>
      <c r="AC287" s="216">
        <v>45.5</v>
      </c>
      <c r="AD287" s="68" t="s">
        <v>763</v>
      </c>
      <c r="AE287" s="68" t="s">
        <v>763</v>
      </c>
      <c r="AF287" s="68" t="s">
        <v>763</v>
      </c>
      <c r="AG287" s="68" t="s">
        <v>763</v>
      </c>
      <c r="AH287" s="68" t="s">
        <v>763</v>
      </c>
      <c r="AI287" s="68" t="s">
        <v>763</v>
      </c>
      <c r="AJ287" s="68" t="s">
        <v>763</v>
      </c>
      <c r="AK287" s="68" t="s">
        <v>763</v>
      </c>
      <c r="AL287" s="68" t="s">
        <v>763</v>
      </c>
      <c r="AM287" s="72" t="s">
        <v>763</v>
      </c>
      <c r="AN287" s="72" t="s">
        <v>763</v>
      </c>
      <c r="AO287" s="68" t="s">
        <v>763</v>
      </c>
      <c r="AP287" s="68" t="s">
        <v>763</v>
      </c>
      <c r="AQ287" s="68" t="s">
        <v>763</v>
      </c>
      <c r="AR287" s="68" t="s">
        <v>763</v>
      </c>
      <c r="AT287" s="68">
        <v>30.79</v>
      </c>
      <c r="AX287" s="72"/>
    </row>
    <row r="288" spans="1:50" x14ac:dyDescent="0.2">
      <c r="A288" t="s">
        <v>756</v>
      </c>
      <c r="B288" t="s">
        <v>399</v>
      </c>
      <c r="C288" s="68" t="s">
        <v>764</v>
      </c>
      <c r="E288" s="69">
        <v>43682</v>
      </c>
      <c r="F288" t="s">
        <v>653</v>
      </c>
      <c r="G288" t="s">
        <v>945</v>
      </c>
      <c r="H288" s="68">
        <v>1</v>
      </c>
      <c r="I288" s="68" t="s">
        <v>760</v>
      </c>
      <c r="J288" s="326">
        <v>0.42708333333333331</v>
      </c>
      <c r="K288" s="68">
        <v>1</v>
      </c>
      <c r="L288">
        <v>2</v>
      </c>
      <c r="M288" t="s">
        <v>872</v>
      </c>
      <c r="N288" t="s">
        <v>774</v>
      </c>
      <c r="O288" s="171">
        <v>21.8</v>
      </c>
      <c r="P288" s="68">
        <v>8.7899999999999991</v>
      </c>
      <c r="Q288" s="68" t="s">
        <v>761</v>
      </c>
      <c r="R288" s="68" t="s">
        <v>761</v>
      </c>
      <c r="S288" s="68">
        <v>1</v>
      </c>
      <c r="T288" s="68">
        <v>1.44</v>
      </c>
      <c r="U288" s="70">
        <v>0.69444444444444442</v>
      </c>
      <c r="V288" s="68">
        <v>0.72</v>
      </c>
      <c r="W288" s="77">
        <v>0.33194444444444443</v>
      </c>
      <c r="X288" s="68">
        <v>26.3</v>
      </c>
      <c r="Y288" s="68">
        <v>5.13</v>
      </c>
      <c r="Z288" s="72">
        <v>5.13</v>
      </c>
      <c r="AA288" s="68">
        <v>76.599999999999994</v>
      </c>
      <c r="AB288" s="216">
        <v>28.8</v>
      </c>
      <c r="AC288" s="216">
        <v>44.7</v>
      </c>
      <c r="AD288" s="72">
        <v>9.961807765754295E-2</v>
      </c>
      <c r="AE288" s="72">
        <v>5.2201148425261579E-3</v>
      </c>
      <c r="AF288" s="72">
        <v>0.118421</v>
      </c>
      <c r="AG288" s="72">
        <v>0.12364111484252616</v>
      </c>
      <c r="AH288" s="75">
        <v>23.697238885157471</v>
      </c>
      <c r="AI288" s="75">
        <v>23.820879999999999</v>
      </c>
      <c r="AJ288" s="72">
        <v>160.3458792966812</v>
      </c>
      <c r="AK288" s="72">
        <v>23.072444659950193</v>
      </c>
      <c r="AL288" s="72">
        <v>6.9496701220835151</v>
      </c>
      <c r="AM288" s="72">
        <v>46.769683545107668</v>
      </c>
      <c r="AN288" s="72">
        <v>46.893324659950196</v>
      </c>
      <c r="AO288" s="72">
        <v>7.6752487499999988</v>
      </c>
      <c r="AP288" s="72">
        <v>0.93998666666666653</v>
      </c>
      <c r="AQ288" s="70">
        <v>0.89089251527030722</v>
      </c>
      <c r="AR288" s="72">
        <v>8.6152354166666658</v>
      </c>
      <c r="AT288" s="68">
        <v>38.869999999999997</v>
      </c>
      <c r="AX288" s="72"/>
    </row>
    <row r="289" spans="1:50" x14ac:dyDescent="0.2">
      <c r="A289" t="s">
        <v>756</v>
      </c>
      <c r="B289" t="s">
        <v>399</v>
      </c>
      <c r="C289" s="68" t="s">
        <v>765</v>
      </c>
      <c r="E289" s="69">
        <v>43682</v>
      </c>
      <c r="F289" t="s">
        <v>653</v>
      </c>
      <c r="G289" t="s">
        <v>945</v>
      </c>
      <c r="H289" s="68">
        <v>1</v>
      </c>
      <c r="I289" s="68" t="s">
        <v>760</v>
      </c>
      <c r="J289" s="326">
        <v>0.42708333333333331</v>
      </c>
      <c r="K289" s="68">
        <v>1</v>
      </c>
      <c r="L289">
        <v>2</v>
      </c>
      <c r="M289" t="s">
        <v>872</v>
      </c>
      <c r="N289" t="s">
        <v>774</v>
      </c>
      <c r="O289" s="171">
        <v>21.8</v>
      </c>
      <c r="P289" s="68">
        <v>8.7899999999999991</v>
      </c>
      <c r="Q289" s="68" t="s">
        <v>761</v>
      </c>
      <c r="R289" s="68" t="s">
        <v>761</v>
      </c>
      <c r="S289" s="68">
        <v>1</v>
      </c>
      <c r="T289" s="68">
        <v>1.44</v>
      </c>
      <c r="U289" s="70">
        <v>0.69444444444444442</v>
      </c>
      <c r="V289" s="68">
        <v>1.1399999999999999</v>
      </c>
      <c r="W289" s="77">
        <v>0.33333333333333331</v>
      </c>
      <c r="X289" s="68">
        <v>26.31</v>
      </c>
      <c r="Y289" s="68">
        <v>5.03</v>
      </c>
      <c r="Z289" s="72">
        <v>5.03</v>
      </c>
      <c r="AA289" s="68">
        <v>74.2</v>
      </c>
      <c r="AB289" s="216">
        <v>29.3</v>
      </c>
      <c r="AC289" s="216">
        <v>45.5</v>
      </c>
      <c r="AD289" s="68" t="s">
        <v>763</v>
      </c>
      <c r="AE289" s="68" t="s">
        <v>763</v>
      </c>
      <c r="AF289" s="68" t="s">
        <v>763</v>
      </c>
      <c r="AG289" s="68" t="s">
        <v>763</v>
      </c>
      <c r="AH289" s="68" t="s">
        <v>763</v>
      </c>
      <c r="AI289" s="68" t="s">
        <v>763</v>
      </c>
      <c r="AJ289" s="68" t="s">
        <v>763</v>
      </c>
      <c r="AK289" s="68" t="s">
        <v>763</v>
      </c>
      <c r="AL289" s="68" t="s">
        <v>763</v>
      </c>
      <c r="AM289" s="72" t="s">
        <v>763</v>
      </c>
      <c r="AN289" s="72" t="s">
        <v>763</v>
      </c>
      <c r="AO289" s="68" t="s">
        <v>763</v>
      </c>
      <c r="AP289" s="68" t="s">
        <v>763</v>
      </c>
      <c r="AQ289" s="68" t="s">
        <v>763</v>
      </c>
      <c r="AR289" s="68" t="s">
        <v>763</v>
      </c>
      <c r="AT289" s="68">
        <v>30.88</v>
      </c>
      <c r="AX289" s="72"/>
    </row>
    <row r="290" spans="1:50" x14ac:dyDescent="0.2">
      <c r="A290" t="s">
        <v>756</v>
      </c>
      <c r="B290" t="s">
        <v>656</v>
      </c>
      <c r="C290" s="68" t="s">
        <v>757</v>
      </c>
      <c r="E290" s="69">
        <v>43682</v>
      </c>
      <c r="F290" t="s">
        <v>859</v>
      </c>
      <c r="G290" t="s">
        <v>941</v>
      </c>
      <c r="H290" s="68">
        <v>2</v>
      </c>
      <c r="I290" s="68" t="s">
        <v>760</v>
      </c>
      <c r="J290" s="326">
        <v>0.46388888888888902</v>
      </c>
      <c r="K290" s="68">
        <v>1</v>
      </c>
      <c r="L290">
        <v>1</v>
      </c>
      <c r="M290" t="s">
        <v>872</v>
      </c>
      <c r="N290" t="s">
        <v>774</v>
      </c>
      <c r="O290" s="171" t="s">
        <v>761</v>
      </c>
      <c r="P290" s="68" t="s">
        <v>761</v>
      </c>
      <c r="Q290" s="68" t="s">
        <v>761</v>
      </c>
      <c r="R290" s="68" t="s">
        <v>761</v>
      </c>
      <c r="S290" s="68" t="s">
        <v>761</v>
      </c>
      <c r="T290" s="68">
        <v>0.75</v>
      </c>
      <c r="U290" s="68" t="s">
        <v>761</v>
      </c>
      <c r="V290" s="77" t="s">
        <v>761</v>
      </c>
      <c r="W290" s="77">
        <v>0.3444444444444445</v>
      </c>
      <c r="X290" s="68" t="s">
        <v>761</v>
      </c>
      <c r="Y290" s="68" t="s">
        <v>761</v>
      </c>
      <c r="Z290" s="72" t="s">
        <v>761</v>
      </c>
      <c r="AA290" s="68" t="s">
        <v>761</v>
      </c>
      <c r="AB290" s="68" t="s">
        <v>763</v>
      </c>
      <c r="AC290" s="68" t="s">
        <v>763</v>
      </c>
      <c r="AD290" s="68" t="s">
        <v>763</v>
      </c>
      <c r="AE290" s="68" t="s">
        <v>763</v>
      </c>
      <c r="AF290" s="68" t="s">
        <v>763</v>
      </c>
      <c r="AG290" s="68" t="s">
        <v>763</v>
      </c>
      <c r="AH290" s="68" t="s">
        <v>763</v>
      </c>
      <c r="AI290" s="68" t="s">
        <v>763</v>
      </c>
      <c r="AJ290" s="68" t="s">
        <v>763</v>
      </c>
      <c r="AK290" s="68" t="s">
        <v>763</v>
      </c>
      <c r="AL290" s="68" t="s">
        <v>763</v>
      </c>
      <c r="AM290" s="72" t="s">
        <v>763</v>
      </c>
      <c r="AN290" s="72" t="s">
        <v>763</v>
      </c>
      <c r="AO290" s="68" t="s">
        <v>763</v>
      </c>
      <c r="AP290" s="68" t="s">
        <v>763</v>
      </c>
      <c r="AQ290" s="68" t="s">
        <v>763</v>
      </c>
      <c r="AR290" s="68" t="s">
        <v>763</v>
      </c>
      <c r="AT290" s="68" t="s">
        <v>761</v>
      </c>
      <c r="AX290" s="72"/>
    </row>
    <row r="291" spans="1:50" x14ac:dyDescent="0.2">
      <c r="A291" t="s">
        <v>756</v>
      </c>
      <c r="B291" t="s">
        <v>656</v>
      </c>
      <c r="C291" s="68" t="s">
        <v>764</v>
      </c>
      <c r="E291" s="69">
        <v>43682</v>
      </c>
      <c r="F291" t="s">
        <v>859</v>
      </c>
      <c r="G291" t="s">
        <v>941</v>
      </c>
      <c r="H291" s="68">
        <v>2</v>
      </c>
      <c r="I291" s="68" t="s">
        <v>760</v>
      </c>
      <c r="J291" s="326">
        <v>0.46388888888888885</v>
      </c>
      <c r="K291" s="68">
        <v>1</v>
      </c>
      <c r="L291">
        <v>1</v>
      </c>
      <c r="M291" t="s">
        <v>872</v>
      </c>
      <c r="N291" t="s">
        <v>774</v>
      </c>
      <c r="O291" s="171" t="s">
        <v>761</v>
      </c>
      <c r="P291" s="68" t="s">
        <v>761</v>
      </c>
      <c r="Q291" s="68" t="s">
        <v>761</v>
      </c>
      <c r="R291" s="68" t="s">
        <v>761</v>
      </c>
      <c r="S291" s="68" t="s">
        <v>761</v>
      </c>
      <c r="T291" s="68">
        <v>0.75</v>
      </c>
      <c r="U291" s="68" t="s">
        <v>761</v>
      </c>
      <c r="V291" s="77" t="s">
        <v>761</v>
      </c>
      <c r="W291" s="77" t="s">
        <v>761</v>
      </c>
      <c r="X291" s="68" t="s">
        <v>761</v>
      </c>
      <c r="Y291" s="68" t="s">
        <v>761</v>
      </c>
      <c r="Z291" s="72" t="s">
        <v>761</v>
      </c>
      <c r="AA291" s="68" t="s">
        <v>761</v>
      </c>
      <c r="AB291" s="216">
        <v>0.1</v>
      </c>
      <c r="AC291" s="216">
        <v>0.1326</v>
      </c>
      <c r="AD291" s="72">
        <v>0.4605346912794398</v>
      </c>
      <c r="AE291" s="72">
        <v>0.14007308160779508</v>
      </c>
      <c r="AF291" s="72">
        <v>0.35115172759138713</v>
      </c>
      <c r="AG291" s="72">
        <v>0.49122480919918221</v>
      </c>
      <c r="AH291" s="75">
        <v>26.869820606396367</v>
      </c>
      <c r="AI291" s="75">
        <v>27.361045415595548</v>
      </c>
      <c r="AJ291" s="72">
        <v>73.679170093247663</v>
      </c>
      <c r="AK291" s="72">
        <v>8.1353706604448668</v>
      </c>
      <c r="AL291" s="72">
        <v>9.0566457471304282</v>
      </c>
      <c r="AM291" s="72">
        <v>35.005191266841237</v>
      </c>
      <c r="AN291" s="72">
        <v>35.496416076040418</v>
      </c>
      <c r="AO291" s="72">
        <v>3.2965508333333329</v>
      </c>
      <c r="AP291" s="72">
        <v>2.5000000000000001E-2</v>
      </c>
      <c r="AQ291" s="70">
        <v>0.99247339533415746</v>
      </c>
      <c r="AR291" s="72">
        <v>3.3215508333333328</v>
      </c>
      <c r="AT291" s="68" t="s">
        <v>761</v>
      </c>
      <c r="AX291" s="72"/>
    </row>
    <row r="292" spans="1:50" x14ac:dyDescent="0.2">
      <c r="A292" t="s">
        <v>756</v>
      </c>
      <c r="B292" t="s">
        <v>656</v>
      </c>
      <c r="C292" s="68" t="s">
        <v>765</v>
      </c>
      <c r="E292" s="69">
        <v>43682</v>
      </c>
      <c r="F292" t="s">
        <v>859</v>
      </c>
      <c r="G292" t="s">
        <v>941</v>
      </c>
      <c r="H292" s="68">
        <v>2</v>
      </c>
      <c r="I292" s="68" t="s">
        <v>760</v>
      </c>
      <c r="J292" s="326">
        <v>0.46388888888888902</v>
      </c>
      <c r="K292" s="68">
        <v>1</v>
      </c>
      <c r="L292">
        <v>1</v>
      </c>
      <c r="M292" t="s">
        <v>872</v>
      </c>
      <c r="N292" t="s">
        <v>774</v>
      </c>
      <c r="O292" s="171" t="s">
        <v>761</v>
      </c>
      <c r="P292" s="68" t="s">
        <v>761</v>
      </c>
      <c r="Q292" s="68" t="s">
        <v>761</v>
      </c>
      <c r="R292" s="68" t="s">
        <v>761</v>
      </c>
      <c r="S292" s="68" t="s">
        <v>761</v>
      </c>
      <c r="T292" s="68">
        <v>0.75</v>
      </c>
      <c r="U292" s="68" t="s">
        <v>761</v>
      </c>
      <c r="V292" s="77" t="s">
        <v>761</v>
      </c>
      <c r="W292" s="77" t="s">
        <v>761</v>
      </c>
      <c r="X292" s="68" t="s">
        <v>761</v>
      </c>
      <c r="Y292" s="68" t="s">
        <v>761</v>
      </c>
      <c r="Z292" s="72" t="s">
        <v>761</v>
      </c>
      <c r="AA292" s="68" t="s">
        <v>761</v>
      </c>
      <c r="AB292" s="68" t="s">
        <v>763</v>
      </c>
      <c r="AC292" s="68" t="s">
        <v>763</v>
      </c>
      <c r="AD292" s="68" t="s">
        <v>763</v>
      </c>
      <c r="AE292" s="68" t="s">
        <v>763</v>
      </c>
      <c r="AF292" s="68" t="s">
        <v>763</v>
      </c>
      <c r="AG292" s="68" t="s">
        <v>763</v>
      </c>
      <c r="AH292" s="68" t="s">
        <v>763</v>
      </c>
      <c r="AI292" s="68" t="s">
        <v>763</v>
      </c>
      <c r="AJ292" s="68" t="s">
        <v>763</v>
      </c>
      <c r="AK292" s="68" t="s">
        <v>763</v>
      </c>
      <c r="AL292" s="68" t="s">
        <v>763</v>
      </c>
      <c r="AM292" s="72" t="s">
        <v>763</v>
      </c>
      <c r="AN292" s="72" t="s">
        <v>763</v>
      </c>
      <c r="AO292" s="68" t="s">
        <v>763</v>
      </c>
      <c r="AP292" s="68" t="s">
        <v>763</v>
      </c>
      <c r="AQ292" s="68" t="s">
        <v>763</v>
      </c>
      <c r="AR292" s="68" t="s">
        <v>763</v>
      </c>
      <c r="AT292" s="68" t="s">
        <v>761</v>
      </c>
      <c r="AX292" s="72"/>
    </row>
    <row r="293" spans="1:50" x14ac:dyDescent="0.2">
      <c r="A293" t="s">
        <v>756</v>
      </c>
      <c r="B293" t="s">
        <v>659</v>
      </c>
      <c r="C293" s="68" t="s">
        <v>757</v>
      </c>
      <c r="E293" s="69">
        <v>43682</v>
      </c>
      <c r="F293" t="s">
        <v>859</v>
      </c>
      <c r="G293" t="s">
        <v>941</v>
      </c>
      <c r="H293" s="68">
        <v>1</v>
      </c>
      <c r="I293" s="68" t="s">
        <v>760</v>
      </c>
      <c r="J293" s="326">
        <v>0.46388888888888902</v>
      </c>
      <c r="K293" s="68">
        <v>1</v>
      </c>
      <c r="L293">
        <v>1</v>
      </c>
      <c r="M293" t="s">
        <v>872</v>
      </c>
      <c r="N293" t="s">
        <v>774</v>
      </c>
      <c r="O293" s="171" t="s">
        <v>761</v>
      </c>
      <c r="P293" s="68" t="s">
        <v>761</v>
      </c>
      <c r="Q293" s="68" t="s">
        <v>761</v>
      </c>
      <c r="R293" s="68" t="s">
        <v>761</v>
      </c>
      <c r="S293" s="68">
        <v>0.2</v>
      </c>
      <c r="T293" s="68">
        <v>0.2</v>
      </c>
      <c r="U293" s="70">
        <v>1</v>
      </c>
      <c r="V293" s="77">
        <v>0.15</v>
      </c>
      <c r="W293" s="77">
        <v>0.35625000000000001</v>
      </c>
      <c r="X293" s="68" t="s">
        <v>761</v>
      </c>
      <c r="Y293" s="68" t="s">
        <v>761</v>
      </c>
      <c r="Z293" s="72" t="s">
        <v>761</v>
      </c>
      <c r="AA293" s="68" t="s">
        <v>761</v>
      </c>
      <c r="AB293" s="68" t="s">
        <v>763</v>
      </c>
      <c r="AC293" s="68" t="s">
        <v>763</v>
      </c>
      <c r="AD293" s="68" t="s">
        <v>763</v>
      </c>
      <c r="AE293" s="68" t="s">
        <v>763</v>
      </c>
      <c r="AF293" s="68" t="s">
        <v>763</v>
      </c>
      <c r="AG293" s="68" t="s">
        <v>763</v>
      </c>
      <c r="AH293" s="68" t="s">
        <v>763</v>
      </c>
      <c r="AI293" s="68" t="s">
        <v>763</v>
      </c>
      <c r="AJ293" s="68" t="s">
        <v>763</v>
      </c>
      <c r="AK293" s="68" t="s">
        <v>763</v>
      </c>
      <c r="AL293" s="68" t="s">
        <v>763</v>
      </c>
      <c r="AM293" s="72" t="s">
        <v>763</v>
      </c>
      <c r="AN293" s="72" t="s">
        <v>763</v>
      </c>
      <c r="AO293" s="68" t="s">
        <v>763</v>
      </c>
      <c r="AP293" s="68" t="s">
        <v>763</v>
      </c>
      <c r="AQ293" s="68" t="s">
        <v>763</v>
      </c>
      <c r="AR293" s="68" t="s">
        <v>763</v>
      </c>
      <c r="AT293" s="68" t="s">
        <v>761</v>
      </c>
      <c r="AX293" s="72"/>
    </row>
    <row r="294" spans="1:50" x14ac:dyDescent="0.2">
      <c r="A294" t="s">
        <v>756</v>
      </c>
      <c r="B294" t="s">
        <v>659</v>
      </c>
      <c r="C294" s="68" t="s">
        <v>764</v>
      </c>
      <c r="E294" s="69">
        <v>43682</v>
      </c>
      <c r="F294" t="s">
        <v>859</v>
      </c>
      <c r="G294" t="s">
        <v>941</v>
      </c>
      <c r="H294" s="68">
        <v>1</v>
      </c>
      <c r="I294" s="68" t="s">
        <v>760</v>
      </c>
      <c r="J294" s="326">
        <v>0.46388888888888802</v>
      </c>
      <c r="K294" s="68">
        <v>1</v>
      </c>
      <c r="L294">
        <v>1</v>
      </c>
      <c r="M294" t="s">
        <v>872</v>
      </c>
      <c r="N294" t="s">
        <v>774</v>
      </c>
      <c r="O294" s="171" t="s">
        <v>761</v>
      </c>
      <c r="P294" s="68" t="s">
        <v>761</v>
      </c>
      <c r="Q294" s="68" t="s">
        <v>761</v>
      </c>
      <c r="R294" s="68" t="s">
        <v>761</v>
      </c>
      <c r="S294" s="68">
        <v>0.2</v>
      </c>
      <c r="T294" s="68">
        <v>0.2</v>
      </c>
      <c r="U294" s="70">
        <v>1</v>
      </c>
      <c r="V294" s="77" t="s">
        <v>761</v>
      </c>
      <c r="W294" s="77" t="s">
        <v>761</v>
      </c>
      <c r="X294" s="68" t="s">
        <v>761</v>
      </c>
      <c r="Y294" s="68" t="s">
        <v>761</v>
      </c>
      <c r="Z294" s="72" t="s">
        <v>761</v>
      </c>
      <c r="AA294" s="68" t="s">
        <v>761</v>
      </c>
      <c r="AB294" s="216">
        <v>0.1</v>
      </c>
      <c r="AC294" s="216">
        <v>0.1134</v>
      </c>
      <c r="AD294" s="72">
        <v>0.22851686823679185</v>
      </c>
      <c r="AE294" s="72">
        <v>1.7583086827910215</v>
      </c>
      <c r="AF294" s="72">
        <v>17.77040560841262</v>
      </c>
      <c r="AG294" s="72">
        <v>19.528714291203642</v>
      </c>
      <c r="AH294" s="75">
        <v>22.639529067836641</v>
      </c>
      <c r="AI294" s="75">
        <v>42.168243359040282</v>
      </c>
      <c r="AJ294" s="72">
        <v>82.574087962693795</v>
      </c>
      <c r="AK294" s="72">
        <v>4.9693604105497142</v>
      </c>
      <c r="AL294" s="72">
        <v>16.616643016552587</v>
      </c>
      <c r="AM294" s="72">
        <v>27.608889478386356</v>
      </c>
      <c r="AN294" s="72">
        <v>47.137603769589994</v>
      </c>
      <c r="AO294" s="72">
        <v>2.9200220833333326</v>
      </c>
      <c r="AP294" s="72">
        <v>2.5000000000000001E-2</v>
      </c>
      <c r="AQ294" s="70">
        <v>0.99151109930839509</v>
      </c>
      <c r="AR294" s="72">
        <v>2.9450220833333325</v>
      </c>
      <c r="AT294" s="68" t="s">
        <v>761</v>
      </c>
      <c r="AX294" s="72"/>
    </row>
    <row r="295" spans="1:50" x14ac:dyDescent="0.2">
      <c r="A295" t="s">
        <v>756</v>
      </c>
      <c r="B295" t="s">
        <v>659</v>
      </c>
      <c r="C295" s="68" t="s">
        <v>765</v>
      </c>
      <c r="E295" s="69">
        <v>43682</v>
      </c>
      <c r="F295" t="s">
        <v>859</v>
      </c>
      <c r="G295" t="s">
        <v>941</v>
      </c>
      <c r="H295" s="68">
        <v>1</v>
      </c>
      <c r="I295" s="68" t="s">
        <v>760</v>
      </c>
      <c r="J295" s="326">
        <v>0.46388888888888802</v>
      </c>
      <c r="K295" s="68">
        <v>1</v>
      </c>
      <c r="L295">
        <v>1</v>
      </c>
      <c r="M295" t="s">
        <v>872</v>
      </c>
      <c r="N295" t="s">
        <v>774</v>
      </c>
      <c r="O295" s="171" t="s">
        <v>761</v>
      </c>
      <c r="P295" s="68" t="s">
        <v>761</v>
      </c>
      <c r="Q295" s="68" t="s">
        <v>761</v>
      </c>
      <c r="R295" s="68" t="s">
        <v>761</v>
      </c>
      <c r="S295" s="68">
        <v>0.2</v>
      </c>
      <c r="T295" s="68">
        <v>0.2</v>
      </c>
      <c r="U295" s="70">
        <v>1</v>
      </c>
      <c r="V295" s="77" t="s">
        <v>761</v>
      </c>
      <c r="W295" s="77" t="s">
        <v>761</v>
      </c>
      <c r="X295" s="68" t="s">
        <v>761</v>
      </c>
      <c r="Y295" s="68" t="s">
        <v>761</v>
      </c>
      <c r="Z295" s="72" t="s">
        <v>761</v>
      </c>
      <c r="AA295" s="68" t="s">
        <v>761</v>
      </c>
      <c r="AB295" s="68" t="s">
        <v>763</v>
      </c>
      <c r="AC295" s="68" t="s">
        <v>763</v>
      </c>
      <c r="AD295" s="68" t="s">
        <v>763</v>
      </c>
      <c r="AE295" s="68" t="s">
        <v>763</v>
      </c>
      <c r="AF295" s="68" t="s">
        <v>763</v>
      </c>
      <c r="AG295" s="68" t="s">
        <v>763</v>
      </c>
      <c r="AH295" s="68" t="s">
        <v>763</v>
      </c>
      <c r="AI295" s="68" t="s">
        <v>763</v>
      </c>
      <c r="AJ295" s="68" t="s">
        <v>763</v>
      </c>
      <c r="AK295" s="68" t="s">
        <v>763</v>
      </c>
      <c r="AL295" s="68" t="s">
        <v>763</v>
      </c>
      <c r="AM295" s="72" t="s">
        <v>763</v>
      </c>
      <c r="AN295" s="72" t="s">
        <v>763</v>
      </c>
      <c r="AO295" s="68" t="s">
        <v>763</v>
      </c>
      <c r="AP295" s="68" t="s">
        <v>763</v>
      </c>
      <c r="AQ295" s="68" t="s">
        <v>763</v>
      </c>
      <c r="AR295" s="68" t="s">
        <v>763</v>
      </c>
      <c r="AT295" s="68" t="s">
        <v>761</v>
      </c>
      <c r="AX295" s="72"/>
    </row>
    <row r="296" spans="1:50" x14ac:dyDescent="0.2">
      <c r="A296" t="s">
        <v>756</v>
      </c>
      <c r="B296" t="s">
        <v>400</v>
      </c>
      <c r="C296" s="68" t="s">
        <v>757</v>
      </c>
      <c r="E296" s="69">
        <v>43682</v>
      </c>
      <c r="F296" t="s">
        <v>881</v>
      </c>
      <c r="G296" t="s">
        <v>946</v>
      </c>
      <c r="H296" s="68">
        <v>0</v>
      </c>
      <c r="I296" s="68" t="s">
        <v>760</v>
      </c>
      <c r="J296" s="326">
        <v>0.46388888888888802</v>
      </c>
      <c r="K296" s="68">
        <v>2</v>
      </c>
      <c r="L296">
        <v>1</v>
      </c>
      <c r="M296" t="s">
        <v>872</v>
      </c>
      <c r="N296" t="s">
        <v>774</v>
      </c>
      <c r="O296" s="171">
        <v>23.9</v>
      </c>
      <c r="P296" s="68">
        <v>8.4499999999999993</v>
      </c>
      <c r="Q296" s="68" t="s">
        <v>761</v>
      </c>
      <c r="R296" s="68">
        <v>0.5</v>
      </c>
      <c r="S296" s="68">
        <v>0.5</v>
      </c>
      <c r="T296" s="68">
        <v>0.5</v>
      </c>
      <c r="U296" s="70">
        <v>1</v>
      </c>
      <c r="V296" s="68">
        <v>0.15</v>
      </c>
      <c r="W296" s="77">
        <v>0.30555555555555552</v>
      </c>
      <c r="X296" s="68">
        <v>21.5</v>
      </c>
      <c r="Y296" s="68">
        <v>1.78</v>
      </c>
      <c r="Z296" s="72">
        <v>1.765522914232611</v>
      </c>
      <c r="AA296" s="68">
        <v>24</v>
      </c>
      <c r="AB296" s="216">
        <v>1.4</v>
      </c>
      <c r="AC296" s="216">
        <v>0.26479999999999998</v>
      </c>
      <c r="AD296" s="68" t="s">
        <v>763</v>
      </c>
      <c r="AE296" s="68" t="s">
        <v>763</v>
      </c>
      <c r="AF296" s="68" t="s">
        <v>763</v>
      </c>
      <c r="AG296" s="68" t="s">
        <v>763</v>
      </c>
      <c r="AH296" s="68" t="s">
        <v>763</v>
      </c>
      <c r="AI296" s="68" t="s">
        <v>763</v>
      </c>
      <c r="AJ296" s="68" t="s">
        <v>763</v>
      </c>
      <c r="AK296" s="68" t="s">
        <v>763</v>
      </c>
      <c r="AL296" s="68" t="s">
        <v>763</v>
      </c>
      <c r="AM296" s="72" t="s">
        <v>763</v>
      </c>
      <c r="AN296" s="72" t="s">
        <v>763</v>
      </c>
      <c r="AO296" s="68" t="s">
        <v>763</v>
      </c>
      <c r="AP296" s="68" t="s">
        <v>763</v>
      </c>
      <c r="AQ296" s="68" t="s">
        <v>763</v>
      </c>
      <c r="AR296" s="68" t="s">
        <v>763</v>
      </c>
      <c r="AT296" s="68" t="s">
        <v>761</v>
      </c>
      <c r="AX296" s="72"/>
    </row>
    <row r="297" spans="1:50" x14ac:dyDescent="0.2">
      <c r="A297" t="s">
        <v>756</v>
      </c>
      <c r="B297" t="s">
        <v>400</v>
      </c>
      <c r="C297" s="68" t="s">
        <v>764</v>
      </c>
      <c r="E297" s="69">
        <v>43682</v>
      </c>
      <c r="F297" t="s">
        <v>881</v>
      </c>
      <c r="G297" t="s">
        <v>946</v>
      </c>
      <c r="H297" s="68">
        <v>0</v>
      </c>
      <c r="I297" s="68" t="s">
        <v>760</v>
      </c>
      <c r="J297" s="326">
        <v>0.46388888888888802</v>
      </c>
      <c r="K297" s="68">
        <v>2</v>
      </c>
      <c r="L297">
        <v>1</v>
      </c>
      <c r="M297" t="s">
        <v>872</v>
      </c>
      <c r="N297" t="s">
        <v>774</v>
      </c>
      <c r="O297" s="171">
        <v>23.9</v>
      </c>
      <c r="P297" s="68">
        <v>8.4499999999999993</v>
      </c>
      <c r="Q297" s="68" t="s">
        <v>761</v>
      </c>
      <c r="R297" s="68">
        <v>0.5</v>
      </c>
      <c r="S297" s="68">
        <v>0.5</v>
      </c>
      <c r="T297" s="68">
        <v>0.5</v>
      </c>
      <c r="U297" s="70">
        <v>1</v>
      </c>
      <c r="V297" s="68">
        <v>0.25</v>
      </c>
      <c r="W297" s="77">
        <v>0.30555555555555552</v>
      </c>
      <c r="X297" s="68">
        <v>25.9</v>
      </c>
      <c r="Y297" s="68">
        <v>0.4</v>
      </c>
      <c r="Z297" s="72">
        <v>0.37356792103437358</v>
      </c>
      <c r="AA297" s="68">
        <v>4.5999999999999996</v>
      </c>
      <c r="AB297" s="216">
        <v>12.1</v>
      </c>
      <c r="AC297" s="216">
        <v>20.37</v>
      </c>
      <c r="AD297" s="72">
        <v>0.15117759388924251</v>
      </c>
      <c r="AE297" s="72">
        <v>5.0171103764282465E-2</v>
      </c>
      <c r="AF297" s="72">
        <v>3.3270676691729326</v>
      </c>
      <c r="AG297" s="72">
        <v>3.3772387729372149</v>
      </c>
      <c r="AH297" s="75">
        <v>21.402058049239937</v>
      </c>
      <c r="AI297" s="75">
        <v>24.779296822177152</v>
      </c>
      <c r="AJ297" s="72">
        <v>314.5808780904934</v>
      </c>
      <c r="AK297" s="72">
        <v>45.319175291356302</v>
      </c>
      <c r="AL297" s="72">
        <v>6.9414519586479146</v>
      </c>
      <c r="AM297" s="72">
        <v>66.721233340596243</v>
      </c>
      <c r="AN297" s="72">
        <v>70.098472113533461</v>
      </c>
      <c r="AO297" s="72">
        <v>9.1631420833333319</v>
      </c>
      <c r="AP297" s="72">
        <v>0.56801333333333326</v>
      </c>
      <c r="AQ297" s="70">
        <v>0.94162940483300783</v>
      </c>
      <c r="AR297" s="72">
        <v>9.7311554166666649</v>
      </c>
      <c r="AT297" s="68" t="s">
        <v>761</v>
      </c>
      <c r="AX297" s="72"/>
    </row>
    <row r="298" spans="1:50" x14ac:dyDescent="0.2">
      <c r="A298" t="s">
        <v>756</v>
      </c>
      <c r="B298" t="s">
        <v>400</v>
      </c>
      <c r="C298" s="68" t="s">
        <v>765</v>
      </c>
      <c r="E298" s="69">
        <v>43682</v>
      </c>
      <c r="F298" t="s">
        <v>881</v>
      </c>
      <c r="G298" t="s">
        <v>946</v>
      </c>
      <c r="H298" s="68">
        <v>0</v>
      </c>
      <c r="I298" s="68" t="s">
        <v>760</v>
      </c>
      <c r="J298" s="326">
        <v>0.46388888888888802</v>
      </c>
      <c r="K298" s="68">
        <v>2</v>
      </c>
      <c r="L298">
        <v>1</v>
      </c>
      <c r="M298" t="s">
        <v>872</v>
      </c>
      <c r="N298" t="s">
        <v>774</v>
      </c>
      <c r="O298" s="171">
        <v>23.9</v>
      </c>
      <c r="P298" s="68">
        <v>8.4499999999999993</v>
      </c>
      <c r="Q298" s="68" t="s">
        <v>761</v>
      </c>
      <c r="R298" s="68">
        <v>0.5</v>
      </c>
      <c r="S298" s="68">
        <v>0.5</v>
      </c>
      <c r="T298" s="68">
        <v>0.5</v>
      </c>
      <c r="U298" s="70">
        <v>1</v>
      </c>
      <c r="V298" s="68" t="s">
        <v>761</v>
      </c>
      <c r="W298" s="68" t="s">
        <v>761</v>
      </c>
      <c r="X298" s="68" t="s">
        <v>761</v>
      </c>
      <c r="Y298" s="68" t="s">
        <v>761</v>
      </c>
      <c r="Z298" s="72" t="s">
        <v>761</v>
      </c>
      <c r="AA298" s="68" t="s">
        <v>947</v>
      </c>
      <c r="AB298" s="216">
        <v>12.2</v>
      </c>
      <c r="AC298" s="216">
        <v>20.54</v>
      </c>
      <c r="AD298" s="68" t="s">
        <v>763</v>
      </c>
      <c r="AE298" s="68" t="s">
        <v>763</v>
      </c>
      <c r="AF298" s="68" t="s">
        <v>763</v>
      </c>
      <c r="AG298" s="68" t="s">
        <v>763</v>
      </c>
      <c r="AH298" s="68" t="s">
        <v>763</v>
      </c>
      <c r="AI298" s="68" t="s">
        <v>763</v>
      </c>
      <c r="AJ298" s="68" t="s">
        <v>763</v>
      </c>
      <c r="AK298" s="68" t="s">
        <v>763</v>
      </c>
      <c r="AL298" s="68" t="s">
        <v>763</v>
      </c>
      <c r="AM298" s="72" t="s">
        <v>763</v>
      </c>
      <c r="AN298" s="72" t="s">
        <v>763</v>
      </c>
      <c r="AO298" s="68" t="s">
        <v>763</v>
      </c>
      <c r="AP298" s="68" t="s">
        <v>763</v>
      </c>
      <c r="AQ298" s="68" t="s">
        <v>763</v>
      </c>
      <c r="AR298" s="68" t="s">
        <v>763</v>
      </c>
      <c r="AT298" s="68" t="s">
        <v>761</v>
      </c>
      <c r="AU298" s="322">
        <v>81.45</v>
      </c>
      <c r="AV298" s="322">
        <v>2.6064000000000003</v>
      </c>
      <c r="AX298" s="72"/>
    </row>
    <row r="299" spans="1:50" x14ac:dyDescent="0.2">
      <c r="A299" t="s">
        <v>756</v>
      </c>
      <c r="B299" t="s">
        <v>401</v>
      </c>
      <c r="C299" s="68" t="s">
        <v>757</v>
      </c>
      <c r="E299" s="69">
        <v>43682</v>
      </c>
      <c r="F299" t="s">
        <v>881</v>
      </c>
      <c r="G299" t="s">
        <v>946</v>
      </c>
      <c r="H299" s="68">
        <v>1</v>
      </c>
      <c r="I299" s="68" t="s">
        <v>760</v>
      </c>
      <c r="J299" s="326">
        <v>0.46388888888888802</v>
      </c>
      <c r="K299" s="68">
        <v>2</v>
      </c>
      <c r="L299">
        <v>1</v>
      </c>
      <c r="M299" t="s">
        <v>872</v>
      </c>
      <c r="N299" t="s">
        <v>948</v>
      </c>
      <c r="O299" s="171">
        <v>24.8</v>
      </c>
      <c r="P299" s="68">
        <v>7.9</v>
      </c>
      <c r="Q299" s="68">
        <v>0.85</v>
      </c>
      <c r="R299" s="68" t="s">
        <v>761</v>
      </c>
      <c r="S299" s="68">
        <v>0.85</v>
      </c>
      <c r="T299" s="68">
        <v>0.85</v>
      </c>
      <c r="U299" s="70">
        <v>1</v>
      </c>
      <c r="V299" s="68" t="s">
        <v>761</v>
      </c>
      <c r="W299" s="77">
        <v>0.3263888888888889</v>
      </c>
      <c r="X299" s="68">
        <v>23.4</v>
      </c>
      <c r="Y299" s="68">
        <v>1.9</v>
      </c>
      <c r="Z299" s="72">
        <v>1.8750289163303149</v>
      </c>
      <c r="AA299" s="68">
        <v>19.600000000000001</v>
      </c>
      <c r="AB299" s="216">
        <v>2.2999999999999998</v>
      </c>
      <c r="AC299" s="216">
        <v>4.32</v>
      </c>
      <c r="AD299" s="68" t="s">
        <v>763</v>
      </c>
      <c r="AE299" s="68" t="s">
        <v>763</v>
      </c>
      <c r="AF299" s="68" t="s">
        <v>763</v>
      </c>
      <c r="AG299" s="68" t="s">
        <v>763</v>
      </c>
      <c r="AH299" s="68" t="s">
        <v>763</v>
      </c>
      <c r="AI299" s="68" t="s">
        <v>763</v>
      </c>
      <c r="AJ299" s="68" t="s">
        <v>763</v>
      </c>
      <c r="AK299" s="68" t="s">
        <v>763</v>
      </c>
      <c r="AL299" s="68" t="s">
        <v>763</v>
      </c>
      <c r="AM299" s="72" t="s">
        <v>763</v>
      </c>
      <c r="AN299" s="72" t="s">
        <v>763</v>
      </c>
      <c r="AO299" s="68" t="s">
        <v>763</v>
      </c>
      <c r="AP299" s="68" t="s">
        <v>763</v>
      </c>
      <c r="AQ299" s="68" t="s">
        <v>763</v>
      </c>
      <c r="AR299" s="68" t="s">
        <v>763</v>
      </c>
      <c r="AT299" s="68" t="s">
        <v>761</v>
      </c>
      <c r="AX299" s="72"/>
    </row>
    <row r="300" spans="1:50" x14ac:dyDescent="0.2">
      <c r="A300" t="s">
        <v>756</v>
      </c>
      <c r="B300" t="s">
        <v>401</v>
      </c>
      <c r="C300" s="68" t="s">
        <v>764</v>
      </c>
      <c r="E300" s="69">
        <v>43682</v>
      </c>
      <c r="F300" t="s">
        <v>881</v>
      </c>
      <c r="G300" t="s">
        <v>946</v>
      </c>
      <c r="H300" s="68">
        <v>1</v>
      </c>
      <c r="I300" s="68" t="s">
        <v>760</v>
      </c>
      <c r="J300" s="326">
        <v>0.46388888888888702</v>
      </c>
      <c r="K300" s="68">
        <v>2</v>
      </c>
      <c r="L300">
        <v>1</v>
      </c>
      <c r="M300" t="s">
        <v>872</v>
      </c>
      <c r="N300" t="s">
        <v>948</v>
      </c>
      <c r="O300" s="171">
        <v>24.8</v>
      </c>
      <c r="P300" s="68">
        <v>7.9</v>
      </c>
      <c r="Q300" s="68">
        <v>0.85</v>
      </c>
      <c r="R300" s="68" t="s">
        <v>761</v>
      </c>
      <c r="S300" s="68">
        <v>0.85</v>
      </c>
      <c r="T300" s="68">
        <v>0.85</v>
      </c>
      <c r="U300" s="70">
        <v>1</v>
      </c>
      <c r="V300" s="68">
        <v>0.5</v>
      </c>
      <c r="W300" s="77">
        <v>0.32847222222222222</v>
      </c>
      <c r="X300" s="68">
        <v>25.6</v>
      </c>
      <c r="Y300" s="68">
        <v>0.67</v>
      </c>
      <c r="Z300" s="72">
        <v>0.6206958835825952</v>
      </c>
      <c r="AA300" s="68">
        <v>7.9</v>
      </c>
      <c r="AB300" s="216">
        <v>13.5</v>
      </c>
      <c r="AC300" s="216">
        <v>22.56</v>
      </c>
      <c r="AD300" s="72">
        <v>0.15117759388924251</v>
      </c>
      <c r="AE300" s="72">
        <v>0.14007308160779508</v>
      </c>
      <c r="AF300" s="72">
        <v>0.96804511278195504</v>
      </c>
      <c r="AG300" s="72">
        <v>1.1081181943897502</v>
      </c>
      <c r="AH300" s="75">
        <v>18.559616761661641</v>
      </c>
      <c r="AI300" s="75">
        <v>19.66773495605139</v>
      </c>
      <c r="AJ300" s="72">
        <v>347.24704439443673</v>
      </c>
      <c r="AK300" s="72">
        <v>49.8002974912079</v>
      </c>
      <c r="AL300" s="72">
        <v>6.9727905632640486</v>
      </c>
      <c r="AM300" s="72">
        <v>68.359914252869544</v>
      </c>
      <c r="AN300" s="72">
        <v>69.46803244725929</v>
      </c>
      <c r="AO300" s="72">
        <v>11.751875416666666</v>
      </c>
      <c r="AP300" s="72">
        <v>0.40715999999999991</v>
      </c>
      <c r="AQ300" s="70">
        <v>0.96651379109876623</v>
      </c>
      <c r="AR300" s="72">
        <v>12.159035416666665</v>
      </c>
      <c r="AT300" s="68" t="s">
        <v>761</v>
      </c>
      <c r="AX300" s="72"/>
    </row>
    <row r="301" spans="1:50" x14ac:dyDescent="0.2">
      <c r="A301" t="s">
        <v>756</v>
      </c>
      <c r="B301" t="s">
        <v>401</v>
      </c>
      <c r="C301" s="68" t="s">
        <v>765</v>
      </c>
      <c r="E301" s="69">
        <v>43682</v>
      </c>
      <c r="F301" t="s">
        <v>881</v>
      </c>
      <c r="G301" t="s">
        <v>946</v>
      </c>
      <c r="H301" s="68">
        <v>1</v>
      </c>
      <c r="I301" s="68" t="s">
        <v>760</v>
      </c>
      <c r="J301" s="326">
        <v>0.46388888888888702</v>
      </c>
      <c r="K301" s="68">
        <v>2</v>
      </c>
      <c r="L301">
        <v>1</v>
      </c>
      <c r="M301" t="s">
        <v>872</v>
      </c>
      <c r="N301" t="s">
        <v>948</v>
      </c>
      <c r="O301" s="171">
        <v>24.8</v>
      </c>
      <c r="P301" s="68">
        <v>7.9</v>
      </c>
      <c r="Q301" s="68">
        <v>0.85</v>
      </c>
      <c r="R301" s="68" t="s">
        <v>761</v>
      </c>
      <c r="S301" s="68">
        <v>0.85</v>
      </c>
      <c r="T301" s="68">
        <v>0.85</v>
      </c>
      <c r="U301" s="70">
        <v>1</v>
      </c>
      <c r="V301" s="68" t="s">
        <v>761</v>
      </c>
      <c r="W301" s="68" t="s">
        <v>761</v>
      </c>
      <c r="X301" s="68" t="s">
        <v>761</v>
      </c>
      <c r="Y301" s="68" t="s">
        <v>761</v>
      </c>
      <c r="Z301" s="72" t="s">
        <v>761</v>
      </c>
      <c r="AA301" s="68" t="s">
        <v>761</v>
      </c>
      <c r="AB301" s="216">
        <v>13.7</v>
      </c>
      <c r="AC301" s="216">
        <v>22.82</v>
      </c>
      <c r="AD301" s="68" t="s">
        <v>763</v>
      </c>
      <c r="AE301" s="68" t="s">
        <v>763</v>
      </c>
      <c r="AF301" s="68" t="s">
        <v>763</v>
      </c>
      <c r="AG301" s="68" t="s">
        <v>763</v>
      </c>
      <c r="AH301" s="68" t="s">
        <v>763</v>
      </c>
      <c r="AI301" s="68" t="s">
        <v>763</v>
      </c>
      <c r="AJ301" s="68" t="s">
        <v>763</v>
      </c>
      <c r="AK301" s="68" t="s">
        <v>763</v>
      </c>
      <c r="AL301" s="68" t="s">
        <v>763</v>
      </c>
      <c r="AM301" s="72" t="s">
        <v>763</v>
      </c>
      <c r="AN301" s="72" t="s">
        <v>763</v>
      </c>
      <c r="AO301" s="68" t="s">
        <v>763</v>
      </c>
      <c r="AP301" s="68" t="s">
        <v>763</v>
      </c>
      <c r="AQ301" s="68" t="s">
        <v>763</v>
      </c>
      <c r="AR301" s="68" t="s">
        <v>763</v>
      </c>
      <c r="AT301" s="68" t="s">
        <v>761</v>
      </c>
      <c r="AU301" s="322">
        <v>73.72</v>
      </c>
      <c r="AV301" s="322">
        <v>2.3590399999999998</v>
      </c>
      <c r="AX301" s="72"/>
    </row>
    <row r="302" spans="1:50" x14ac:dyDescent="0.2">
      <c r="A302" t="s">
        <v>756</v>
      </c>
      <c r="B302" t="s">
        <v>402</v>
      </c>
      <c r="C302" s="68" t="s">
        <v>757</v>
      </c>
      <c r="E302" s="69">
        <v>43682</v>
      </c>
      <c r="F302" t="s">
        <v>881</v>
      </c>
      <c r="G302" t="s">
        <v>946</v>
      </c>
      <c r="H302" s="68">
        <v>1</v>
      </c>
      <c r="I302" s="68" t="s">
        <v>760</v>
      </c>
      <c r="J302" s="326">
        <v>0.46388888888888702</v>
      </c>
      <c r="K302" s="68">
        <v>2</v>
      </c>
      <c r="L302">
        <v>1</v>
      </c>
      <c r="M302" t="s">
        <v>872</v>
      </c>
      <c r="N302" t="s">
        <v>949</v>
      </c>
      <c r="O302" s="171">
        <v>24.4</v>
      </c>
      <c r="P302" s="68">
        <v>8.36</v>
      </c>
      <c r="Q302" s="68">
        <v>1.1499999999999999</v>
      </c>
      <c r="R302" s="68" t="s">
        <v>761</v>
      </c>
      <c r="S302" s="68">
        <v>1.1499999999999999</v>
      </c>
      <c r="T302" s="68">
        <v>1.1499999999999999</v>
      </c>
      <c r="U302" s="70">
        <v>1</v>
      </c>
      <c r="V302" s="68" t="s">
        <v>950</v>
      </c>
      <c r="W302" s="77">
        <v>0.30624999999999997</v>
      </c>
      <c r="X302" s="68">
        <v>25.2</v>
      </c>
      <c r="Y302" s="68">
        <v>4.17</v>
      </c>
      <c r="Z302" s="72">
        <v>3.7329320341831669</v>
      </c>
      <c r="AA302" s="68">
        <v>50.3</v>
      </c>
      <c r="AB302" s="216">
        <v>19.5</v>
      </c>
      <c r="AC302" s="216">
        <v>31.6</v>
      </c>
      <c r="AD302" s="68" t="s">
        <v>763</v>
      </c>
      <c r="AE302" s="68" t="s">
        <v>763</v>
      </c>
      <c r="AF302" s="68" t="s">
        <v>763</v>
      </c>
      <c r="AG302" s="68" t="s">
        <v>763</v>
      </c>
      <c r="AH302" s="68" t="s">
        <v>763</v>
      </c>
      <c r="AI302" s="68" t="s">
        <v>763</v>
      </c>
      <c r="AJ302" s="68" t="s">
        <v>763</v>
      </c>
      <c r="AK302" s="68" t="s">
        <v>763</v>
      </c>
      <c r="AL302" s="68" t="s">
        <v>763</v>
      </c>
      <c r="AM302" s="72" t="s">
        <v>763</v>
      </c>
      <c r="AN302" s="72" t="s">
        <v>763</v>
      </c>
      <c r="AO302" s="68" t="s">
        <v>763</v>
      </c>
      <c r="AP302" s="68" t="s">
        <v>763</v>
      </c>
      <c r="AQ302" s="68" t="s">
        <v>763</v>
      </c>
      <c r="AR302" s="68" t="s">
        <v>763</v>
      </c>
      <c r="AT302" s="68" t="s">
        <v>761</v>
      </c>
      <c r="AX302" s="72"/>
    </row>
    <row r="303" spans="1:50" x14ac:dyDescent="0.2">
      <c r="A303" t="s">
        <v>756</v>
      </c>
      <c r="B303" t="s">
        <v>402</v>
      </c>
      <c r="C303" s="68" t="s">
        <v>764</v>
      </c>
      <c r="E303" s="69">
        <v>43682</v>
      </c>
      <c r="F303" t="s">
        <v>881</v>
      </c>
      <c r="G303" t="s">
        <v>946</v>
      </c>
      <c r="H303" s="68">
        <v>1</v>
      </c>
      <c r="I303" s="68" t="s">
        <v>760</v>
      </c>
      <c r="J303" s="326">
        <v>0.46388888888888702</v>
      </c>
      <c r="K303" s="68">
        <v>2</v>
      </c>
      <c r="L303">
        <v>1</v>
      </c>
      <c r="M303" t="s">
        <v>872</v>
      </c>
      <c r="N303" t="s">
        <v>949</v>
      </c>
      <c r="O303" s="171">
        <v>24.4</v>
      </c>
      <c r="P303" s="68">
        <v>8.36</v>
      </c>
      <c r="Q303" s="68">
        <v>1.1499999999999999</v>
      </c>
      <c r="R303" s="68" t="s">
        <v>761</v>
      </c>
      <c r="S303" s="68">
        <v>1.1499999999999999</v>
      </c>
      <c r="T303" s="68">
        <v>1.1499999999999999</v>
      </c>
      <c r="U303" s="70">
        <v>1</v>
      </c>
      <c r="V303" s="68">
        <v>0.5</v>
      </c>
      <c r="W303" s="77">
        <v>0.30763888888888891</v>
      </c>
      <c r="X303" s="68">
        <v>25.6</v>
      </c>
      <c r="Y303" s="68">
        <v>4.2</v>
      </c>
      <c r="Z303" s="72">
        <v>3.7418514342951372</v>
      </c>
      <c r="AA303" s="68">
        <v>50.1</v>
      </c>
      <c r="AB303" s="216">
        <v>20.399999999999999</v>
      </c>
      <c r="AC303" s="216">
        <v>32.799999999999997</v>
      </c>
      <c r="AD303" s="72">
        <v>0.4605346912794398</v>
      </c>
      <c r="AE303" s="72">
        <v>2.5000000000000001E-2</v>
      </c>
      <c r="AF303" s="72">
        <v>0.27255639097744361</v>
      </c>
      <c r="AG303" s="72">
        <v>0.29755639097744363</v>
      </c>
      <c r="AH303" s="75">
        <v>19.522308382518165</v>
      </c>
      <c r="AI303" s="75">
        <v>19.81986477349561</v>
      </c>
      <c r="AJ303" s="72">
        <v>139.03164213781977</v>
      </c>
      <c r="AK303" s="72">
        <v>20.718231910028159</v>
      </c>
      <c r="AL303" s="72">
        <v>6.7105939706430675</v>
      </c>
      <c r="AM303" s="72">
        <v>40.240540292546328</v>
      </c>
      <c r="AN303" s="72">
        <v>40.538096683523769</v>
      </c>
      <c r="AO303" s="72">
        <v>7.0821020833333321</v>
      </c>
      <c r="AP303" s="72">
        <v>4.021333333333333E-2</v>
      </c>
      <c r="AQ303" s="70">
        <v>0.99435389603228874</v>
      </c>
      <c r="AR303" s="72">
        <v>7.1223154166666651</v>
      </c>
      <c r="AT303" s="68" t="s">
        <v>761</v>
      </c>
      <c r="AX303" s="72"/>
    </row>
    <row r="304" spans="1:50" x14ac:dyDescent="0.2">
      <c r="A304" t="s">
        <v>756</v>
      </c>
      <c r="B304" t="s">
        <v>402</v>
      </c>
      <c r="C304" s="68" t="s">
        <v>765</v>
      </c>
      <c r="E304" s="69">
        <v>43682</v>
      </c>
      <c r="F304" t="s">
        <v>881</v>
      </c>
      <c r="G304" t="s">
        <v>946</v>
      </c>
      <c r="H304" s="68">
        <v>1</v>
      </c>
      <c r="I304" s="68" t="s">
        <v>760</v>
      </c>
      <c r="J304" s="326">
        <v>0.46388888888888702</v>
      </c>
      <c r="K304" s="68">
        <v>2</v>
      </c>
      <c r="L304">
        <v>1</v>
      </c>
      <c r="M304" t="s">
        <v>872</v>
      </c>
      <c r="N304" t="s">
        <v>949</v>
      </c>
      <c r="O304" s="171">
        <v>24.4</v>
      </c>
      <c r="P304" s="68">
        <v>8.36</v>
      </c>
      <c r="Q304" s="68">
        <v>1.1499999999999999</v>
      </c>
      <c r="R304" s="68" t="s">
        <v>761</v>
      </c>
      <c r="S304" s="68">
        <v>1.1499999999999999</v>
      </c>
      <c r="T304" s="68">
        <v>1.1499999999999999</v>
      </c>
      <c r="U304" s="70">
        <v>1</v>
      </c>
      <c r="V304" s="68">
        <v>0.7</v>
      </c>
      <c r="W304" s="77">
        <v>0.3125</v>
      </c>
      <c r="X304" s="68">
        <v>25.5</v>
      </c>
      <c r="Y304" s="68">
        <v>3.18</v>
      </c>
      <c r="Z304" s="72">
        <v>2.8057284964587752</v>
      </c>
      <c r="AA304" s="68">
        <v>40.4</v>
      </c>
      <c r="AB304" s="216">
        <v>22.1</v>
      </c>
      <c r="AC304" s="216">
        <v>35.4</v>
      </c>
      <c r="AD304" s="68" t="s">
        <v>763</v>
      </c>
      <c r="AE304" s="68" t="s">
        <v>763</v>
      </c>
      <c r="AF304" s="68" t="s">
        <v>763</v>
      </c>
      <c r="AG304" s="68" t="s">
        <v>763</v>
      </c>
      <c r="AH304" s="68" t="s">
        <v>763</v>
      </c>
      <c r="AI304" s="68" t="s">
        <v>763</v>
      </c>
      <c r="AJ304" s="68" t="s">
        <v>763</v>
      </c>
      <c r="AK304" s="68" t="s">
        <v>763</v>
      </c>
      <c r="AL304" s="68" t="s">
        <v>763</v>
      </c>
      <c r="AM304" s="72" t="s">
        <v>763</v>
      </c>
      <c r="AN304" s="72" t="s">
        <v>763</v>
      </c>
      <c r="AO304" s="68" t="s">
        <v>763</v>
      </c>
      <c r="AP304" s="68" t="s">
        <v>763</v>
      </c>
      <c r="AQ304" s="68" t="s">
        <v>763</v>
      </c>
      <c r="AR304" s="68" t="s">
        <v>763</v>
      </c>
      <c r="AT304" s="68" t="s">
        <v>761</v>
      </c>
      <c r="AU304" s="322">
        <v>135.69999999999999</v>
      </c>
      <c r="AV304" s="322">
        <v>4.3423999999999996</v>
      </c>
      <c r="AX304" s="72"/>
    </row>
    <row r="305" spans="1:50" x14ac:dyDescent="0.2">
      <c r="A305" t="s">
        <v>756</v>
      </c>
      <c r="B305" t="s">
        <v>668</v>
      </c>
      <c r="C305" s="68" t="s">
        <v>757</v>
      </c>
      <c r="E305" s="69">
        <v>43682</v>
      </c>
      <c r="F305" t="s">
        <v>859</v>
      </c>
      <c r="G305" t="s">
        <v>941</v>
      </c>
      <c r="H305" s="68">
        <v>2</v>
      </c>
      <c r="I305" s="68" t="s">
        <v>760</v>
      </c>
      <c r="J305" s="326">
        <v>0.46388888888888702</v>
      </c>
      <c r="K305" s="68">
        <v>1</v>
      </c>
      <c r="L305">
        <v>1</v>
      </c>
      <c r="M305" t="s">
        <v>787</v>
      </c>
      <c r="N305" t="s">
        <v>774</v>
      </c>
      <c r="O305" s="171" t="s">
        <v>761</v>
      </c>
      <c r="P305" s="68" t="s">
        <v>761</v>
      </c>
      <c r="Q305" s="68" t="s">
        <v>761</v>
      </c>
      <c r="R305" s="68" t="s">
        <v>761</v>
      </c>
      <c r="S305" s="68">
        <v>0.25</v>
      </c>
      <c r="T305" s="68">
        <v>0.25</v>
      </c>
      <c r="U305" s="70">
        <v>1</v>
      </c>
      <c r="V305" s="68">
        <v>0.15</v>
      </c>
      <c r="W305" s="77">
        <v>0.37152777777777773</v>
      </c>
      <c r="X305" s="68" t="s">
        <v>761</v>
      </c>
      <c r="Y305" s="68" t="s">
        <v>761</v>
      </c>
      <c r="Z305" s="72" t="s">
        <v>761</v>
      </c>
      <c r="AA305" s="68" t="s">
        <v>761</v>
      </c>
      <c r="AB305" s="68" t="s">
        <v>763</v>
      </c>
      <c r="AC305" s="68" t="s">
        <v>763</v>
      </c>
      <c r="AD305" s="68" t="s">
        <v>763</v>
      </c>
      <c r="AE305" s="68" t="s">
        <v>763</v>
      </c>
      <c r="AF305" s="68" t="s">
        <v>763</v>
      </c>
      <c r="AG305" s="68" t="s">
        <v>763</v>
      </c>
      <c r="AH305" s="68" t="s">
        <v>763</v>
      </c>
      <c r="AI305" s="68" t="s">
        <v>763</v>
      </c>
      <c r="AJ305" s="68" t="s">
        <v>763</v>
      </c>
      <c r="AK305" s="68" t="s">
        <v>763</v>
      </c>
      <c r="AL305" s="68" t="s">
        <v>763</v>
      </c>
      <c r="AM305" s="72" t="s">
        <v>763</v>
      </c>
      <c r="AN305" s="72" t="s">
        <v>763</v>
      </c>
      <c r="AO305" s="68" t="s">
        <v>763</v>
      </c>
      <c r="AP305" s="68" t="s">
        <v>763</v>
      </c>
      <c r="AQ305" s="68" t="s">
        <v>763</v>
      </c>
      <c r="AR305" s="68" t="s">
        <v>763</v>
      </c>
      <c r="AT305" s="68" t="s">
        <v>761</v>
      </c>
      <c r="AX305" s="72"/>
    </row>
    <row r="306" spans="1:50" x14ac:dyDescent="0.2">
      <c r="A306" t="s">
        <v>756</v>
      </c>
      <c r="B306" t="s">
        <v>668</v>
      </c>
      <c r="C306" s="68" t="s">
        <v>764</v>
      </c>
      <c r="E306" s="69">
        <v>43682</v>
      </c>
      <c r="F306" t="s">
        <v>859</v>
      </c>
      <c r="G306" t="s">
        <v>941</v>
      </c>
      <c r="H306" s="68">
        <v>2</v>
      </c>
      <c r="I306" s="68" t="s">
        <v>760</v>
      </c>
      <c r="J306" s="326">
        <v>0.46388888888888602</v>
      </c>
      <c r="K306" s="68">
        <v>1</v>
      </c>
      <c r="L306">
        <v>1</v>
      </c>
      <c r="M306" t="s">
        <v>787</v>
      </c>
      <c r="N306" t="s">
        <v>774</v>
      </c>
      <c r="O306" s="171" t="s">
        <v>761</v>
      </c>
      <c r="P306" s="68" t="s">
        <v>761</v>
      </c>
      <c r="Q306" s="68" t="s">
        <v>761</v>
      </c>
      <c r="R306" s="68" t="s">
        <v>761</v>
      </c>
      <c r="S306" s="68">
        <v>0.25</v>
      </c>
      <c r="T306" s="68">
        <v>0.25</v>
      </c>
      <c r="U306" s="70">
        <v>1</v>
      </c>
      <c r="V306" s="68" t="s">
        <v>761</v>
      </c>
      <c r="W306" s="77" t="s">
        <v>761</v>
      </c>
      <c r="X306" s="68" t="s">
        <v>761</v>
      </c>
      <c r="Y306" s="68" t="s">
        <v>761</v>
      </c>
      <c r="Z306" s="72" t="s">
        <v>761</v>
      </c>
      <c r="AA306" s="68" t="s">
        <v>761</v>
      </c>
      <c r="AB306" s="216">
        <v>29.1</v>
      </c>
      <c r="AC306" s="216">
        <v>45.1</v>
      </c>
      <c r="AD306" s="72">
        <v>0.30585614258434118</v>
      </c>
      <c r="AE306" s="72">
        <v>0.31987703729482031</v>
      </c>
      <c r="AF306" s="72">
        <v>1.0996240601503759</v>
      </c>
      <c r="AG306" s="72">
        <v>1.4195010974451963</v>
      </c>
      <c r="AH306" s="75">
        <v>25.489613168951017</v>
      </c>
      <c r="AI306" s="75">
        <v>26.909114266396212</v>
      </c>
      <c r="AJ306" s="72">
        <v>144.93921023224436</v>
      </c>
      <c r="AK306" s="72">
        <v>22.179467409979768</v>
      </c>
      <c r="AL306" s="72">
        <v>6.5348372687717564</v>
      </c>
      <c r="AM306" s="72">
        <v>47.669080578930789</v>
      </c>
      <c r="AN306" s="72">
        <v>49.088581676375981</v>
      </c>
      <c r="AO306" s="72">
        <v>8.7459287499999991</v>
      </c>
      <c r="AP306" s="72">
        <v>0.53282666666666656</v>
      </c>
      <c r="AQ306" s="70">
        <v>0.94257563188813076</v>
      </c>
      <c r="AR306" s="72">
        <v>9.2787554166666659</v>
      </c>
      <c r="AT306" s="68" t="s">
        <v>761</v>
      </c>
      <c r="AX306" s="72"/>
    </row>
    <row r="307" spans="1:50" x14ac:dyDescent="0.2">
      <c r="A307" t="s">
        <v>756</v>
      </c>
      <c r="B307" t="s">
        <v>668</v>
      </c>
      <c r="C307" s="68" t="s">
        <v>765</v>
      </c>
      <c r="E307" s="69">
        <v>43682</v>
      </c>
      <c r="F307" t="s">
        <v>859</v>
      </c>
      <c r="G307" t="s">
        <v>941</v>
      </c>
      <c r="H307" s="68">
        <v>2</v>
      </c>
      <c r="I307" s="68" t="s">
        <v>760</v>
      </c>
      <c r="J307" s="326">
        <v>0.46388888888888602</v>
      </c>
      <c r="K307" s="68">
        <v>1</v>
      </c>
      <c r="L307">
        <v>1</v>
      </c>
      <c r="M307" t="s">
        <v>787</v>
      </c>
      <c r="N307" t="s">
        <v>774</v>
      </c>
      <c r="O307" s="171" t="s">
        <v>761</v>
      </c>
      <c r="P307" s="68" t="s">
        <v>761</v>
      </c>
      <c r="Q307" s="68" t="s">
        <v>761</v>
      </c>
      <c r="R307" s="68" t="s">
        <v>761</v>
      </c>
      <c r="S307" s="68">
        <v>0.25</v>
      </c>
      <c r="T307" s="68">
        <v>0.25</v>
      </c>
      <c r="U307" s="70">
        <v>1</v>
      </c>
      <c r="V307" s="68" t="s">
        <v>761</v>
      </c>
      <c r="W307" s="77" t="s">
        <v>761</v>
      </c>
      <c r="X307" s="68" t="s">
        <v>761</v>
      </c>
      <c r="Y307" s="68" t="s">
        <v>761</v>
      </c>
      <c r="Z307" s="72" t="s">
        <v>761</v>
      </c>
      <c r="AA307" s="68" t="s">
        <v>761</v>
      </c>
      <c r="AB307" s="68" t="s">
        <v>763</v>
      </c>
      <c r="AC307" s="68" t="s">
        <v>763</v>
      </c>
      <c r="AD307" s="68" t="s">
        <v>763</v>
      </c>
      <c r="AE307" s="68" t="s">
        <v>763</v>
      </c>
      <c r="AF307" s="68" t="s">
        <v>763</v>
      </c>
      <c r="AG307" s="68" t="s">
        <v>763</v>
      </c>
      <c r="AH307" s="68" t="s">
        <v>763</v>
      </c>
      <c r="AI307" s="68" t="s">
        <v>763</v>
      </c>
      <c r="AJ307" s="68" t="s">
        <v>763</v>
      </c>
      <c r="AK307" s="68" t="s">
        <v>763</v>
      </c>
      <c r="AL307" s="68" t="s">
        <v>763</v>
      </c>
      <c r="AM307" s="72" t="s">
        <v>763</v>
      </c>
      <c r="AN307" s="72" t="s">
        <v>763</v>
      </c>
      <c r="AO307" s="68" t="s">
        <v>763</v>
      </c>
      <c r="AP307" s="68" t="s">
        <v>763</v>
      </c>
      <c r="AQ307" s="68" t="s">
        <v>763</v>
      </c>
      <c r="AR307" s="68" t="s">
        <v>763</v>
      </c>
      <c r="AT307" s="68" t="s">
        <v>761</v>
      </c>
      <c r="AX307" s="72"/>
    </row>
    <row r="308" spans="1:50" x14ac:dyDescent="0.2">
      <c r="A308" t="s">
        <v>756</v>
      </c>
      <c r="B308" t="s">
        <v>403</v>
      </c>
      <c r="C308" s="68" t="s">
        <v>757</v>
      </c>
      <c r="E308" s="69">
        <v>43682</v>
      </c>
      <c r="F308" t="s">
        <v>881</v>
      </c>
      <c r="G308" t="s">
        <v>951</v>
      </c>
      <c r="H308" s="68">
        <v>2</v>
      </c>
      <c r="I308" s="68" t="s">
        <v>760</v>
      </c>
      <c r="J308" s="326">
        <v>0.46388888888888602</v>
      </c>
      <c r="K308" s="68">
        <v>2</v>
      </c>
      <c r="L308">
        <v>1</v>
      </c>
      <c r="M308" t="s">
        <v>952</v>
      </c>
      <c r="N308" t="s">
        <v>774</v>
      </c>
      <c r="O308" s="171">
        <v>23</v>
      </c>
      <c r="P308" s="68">
        <v>9.9700000000000006</v>
      </c>
      <c r="Q308" s="68">
        <v>1.2</v>
      </c>
      <c r="R308" s="68">
        <v>1</v>
      </c>
      <c r="S308" s="68">
        <v>1.1000000000000001</v>
      </c>
      <c r="T308" s="68">
        <v>2.1</v>
      </c>
      <c r="U308" s="70">
        <v>0.52380952380952384</v>
      </c>
      <c r="V308" s="68">
        <v>0.15</v>
      </c>
      <c r="W308" s="77">
        <v>0.31944444444444448</v>
      </c>
      <c r="X308" s="68">
        <v>26.1</v>
      </c>
      <c r="Y308" s="68">
        <v>6.8</v>
      </c>
      <c r="Z308" s="72">
        <v>5.7801651760179276</v>
      </c>
      <c r="AA308" s="68">
        <v>83.6</v>
      </c>
      <c r="AB308" s="216">
        <v>28.8</v>
      </c>
      <c r="AC308" s="216">
        <v>45</v>
      </c>
      <c r="AD308" s="68" t="s">
        <v>763</v>
      </c>
      <c r="AE308" s="68" t="s">
        <v>763</v>
      </c>
      <c r="AF308" s="68" t="s">
        <v>763</v>
      </c>
      <c r="AG308" s="68" t="s">
        <v>763</v>
      </c>
      <c r="AH308" s="68" t="s">
        <v>763</v>
      </c>
      <c r="AI308" s="68" t="s">
        <v>763</v>
      </c>
      <c r="AJ308" s="68" t="s">
        <v>763</v>
      </c>
      <c r="AK308" s="68" t="s">
        <v>763</v>
      </c>
      <c r="AL308" s="68" t="s">
        <v>763</v>
      </c>
      <c r="AM308" s="72" t="s">
        <v>763</v>
      </c>
      <c r="AN308" s="72" t="s">
        <v>763</v>
      </c>
      <c r="AO308" s="68" t="s">
        <v>763</v>
      </c>
      <c r="AP308" s="68" t="s">
        <v>763</v>
      </c>
      <c r="AQ308" s="68" t="s">
        <v>763</v>
      </c>
      <c r="AR308" s="68" t="s">
        <v>763</v>
      </c>
      <c r="AT308" s="68" t="s">
        <v>761</v>
      </c>
      <c r="AX308" s="72"/>
    </row>
    <row r="309" spans="1:50" x14ac:dyDescent="0.2">
      <c r="A309" t="s">
        <v>756</v>
      </c>
      <c r="B309" t="s">
        <v>403</v>
      </c>
      <c r="C309" s="68" t="s">
        <v>764</v>
      </c>
      <c r="E309" s="69">
        <v>43682</v>
      </c>
      <c r="F309" t="s">
        <v>881</v>
      </c>
      <c r="G309" t="s">
        <v>951</v>
      </c>
      <c r="H309" s="68">
        <v>2</v>
      </c>
      <c r="I309" s="68" t="s">
        <v>760</v>
      </c>
      <c r="J309" s="326">
        <v>0.46388888888888602</v>
      </c>
      <c r="K309" s="68">
        <v>2</v>
      </c>
      <c r="L309">
        <v>1</v>
      </c>
      <c r="M309" t="s">
        <v>952</v>
      </c>
      <c r="N309" t="s">
        <v>774</v>
      </c>
      <c r="O309" s="171">
        <v>23</v>
      </c>
      <c r="P309" s="68">
        <v>9.9700000000000006</v>
      </c>
      <c r="Q309" s="68">
        <v>1.2</v>
      </c>
      <c r="R309" s="68">
        <v>1</v>
      </c>
      <c r="S309" s="68">
        <v>1.1000000000000001</v>
      </c>
      <c r="T309" s="68">
        <v>2.1</v>
      </c>
      <c r="U309" s="70">
        <v>0.52380952380952384</v>
      </c>
      <c r="V309" s="68">
        <v>1</v>
      </c>
      <c r="W309" s="77">
        <v>0.32291666666666669</v>
      </c>
      <c r="X309" s="68">
        <v>26.1</v>
      </c>
      <c r="Y309" s="68">
        <v>6.6</v>
      </c>
      <c r="Z309" s="72">
        <v>5.6228356839273301</v>
      </c>
      <c r="AA309" s="68">
        <v>82</v>
      </c>
      <c r="AB309" s="216">
        <v>28.4</v>
      </c>
      <c r="AC309" s="216">
        <v>44.1</v>
      </c>
      <c r="AD309" s="72">
        <v>0.17695735200509227</v>
      </c>
      <c r="AE309" s="72">
        <v>1.039092860042921</v>
      </c>
      <c r="AF309" s="72">
        <v>0.43890977443609031</v>
      </c>
      <c r="AG309" s="72">
        <v>1.4780026344790114</v>
      </c>
      <c r="AH309" s="75">
        <v>17.642064978773192</v>
      </c>
      <c r="AI309" s="75">
        <v>19.120067613252203</v>
      </c>
      <c r="AJ309" s="72">
        <v>158.02984407784433</v>
      </c>
      <c r="AK309" s="72">
        <v>22.34182690997439</v>
      </c>
      <c r="AL309" s="72">
        <v>7.0732731353895124</v>
      </c>
      <c r="AM309" s="72">
        <v>39.983891888747578</v>
      </c>
      <c r="AN309" s="72">
        <v>41.46189452322659</v>
      </c>
      <c r="AO309" s="72">
        <v>9.962382083333333</v>
      </c>
      <c r="AP309" s="72">
        <v>2.5000000000000001E-2</v>
      </c>
      <c r="AQ309" s="70">
        <v>0.9974968415355091</v>
      </c>
      <c r="AR309" s="72">
        <v>9.9873820833333333</v>
      </c>
      <c r="AT309" s="68" t="s">
        <v>761</v>
      </c>
      <c r="AX309" s="72"/>
    </row>
    <row r="310" spans="1:50" x14ac:dyDescent="0.2">
      <c r="A310" t="s">
        <v>756</v>
      </c>
      <c r="B310" t="s">
        <v>403</v>
      </c>
      <c r="C310" s="68" t="s">
        <v>765</v>
      </c>
      <c r="E310" s="69">
        <v>43682</v>
      </c>
      <c r="F310" t="s">
        <v>881</v>
      </c>
      <c r="G310" t="s">
        <v>951</v>
      </c>
      <c r="H310" s="68">
        <v>2</v>
      </c>
      <c r="I310" s="68" t="s">
        <v>760</v>
      </c>
      <c r="J310" s="326">
        <v>0.46388888888888602</v>
      </c>
      <c r="K310" s="68">
        <v>2</v>
      </c>
      <c r="L310">
        <v>1</v>
      </c>
      <c r="M310" t="s">
        <v>952</v>
      </c>
      <c r="N310" t="s">
        <v>774</v>
      </c>
      <c r="O310" s="171">
        <v>23</v>
      </c>
      <c r="P310" s="68">
        <v>9.9700000000000006</v>
      </c>
      <c r="Q310" s="68">
        <v>1.2</v>
      </c>
      <c r="R310" s="68">
        <v>1</v>
      </c>
      <c r="S310" s="68">
        <v>1.1000000000000001</v>
      </c>
      <c r="T310" s="68">
        <v>2.1</v>
      </c>
      <c r="U310" s="70">
        <v>0.52380952380952384</v>
      </c>
      <c r="V310" s="68">
        <v>1.8</v>
      </c>
      <c r="W310" s="77">
        <v>0.32500000000000001</v>
      </c>
      <c r="X310" s="68">
        <v>26</v>
      </c>
      <c r="Y310" s="68">
        <v>6.61</v>
      </c>
      <c r="Z310" s="72">
        <v>5.6275418938950112</v>
      </c>
      <c r="AA310" s="68">
        <v>81.900000000000006</v>
      </c>
      <c r="AB310" s="216">
        <v>28.5</v>
      </c>
      <c r="AC310" s="216">
        <v>44.5</v>
      </c>
      <c r="AD310" s="68" t="s">
        <v>763</v>
      </c>
      <c r="AE310" s="68" t="s">
        <v>763</v>
      </c>
      <c r="AF310" s="68" t="s">
        <v>763</v>
      </c>
      <c r="AG310" s="68" t="s">
        <v>763</v>
      </c>
      <c r="AH310" s="68" t="s">
        <v>763</v>
      </c>
      <c r="AI310" s="68" t="s">
        <v>763</v>
      </c>
      <c r="AJ310" s="68" t="s">
        <v>763</v>
      </c>
      <c r="AK310" s="68" t="s">
        <v>763</v>
      </c>
      <c r="AL310" s="68" t="s">
        <v>763</v>
      </c>
      <c r="AM310" s="72" t="s">
        <v>763</v>
      </c>
      <c r="AN310" s="72" t="s">
        <v>763</v>
      </c>
      <c r="AO310" s="68" t="s">
        <v>763</v>
      </c>
      <c r="AP310" s="68" t="s">
        <v>763</v>
      </c>
      <c r="AQ310" s="68" t="s">
        <v>763</v>
      </c>
      <c r="AR310" s="68" t="s">
        <v>763</v>
      </c>
      <c r="AT310" s="68" t="s">
        <v>761</v>
      </c>
      <c r="AX310" s="72"/>
    </row>
    <row r="311" spans="1:50" x14ac:dyDescent="0.2">
      <c r="A311" t="s">
        <v>756</v>
      </c>
      <c r="B311" t="s">
        <v>404</v>
      </c>
      <c r="C311" s="68" t="s">
        <v>757</v>
      </c>
      <c r="E311" s="69">
        <v>43682</v>
      </c>
      <c r="F311" t="s">
        <v>881</v>
      </c>
      <c r="G311" t="s">
        <v>951</v>
      </c>
      <c r="H311" s="68">
        <v>2</v>
      </c>
      <c r="I311" s="68" t="s">
        <v>760</v>
      </c>
      <c r="J311" s="326">
        <v>0.46388888888888602</v>
      </c>
      <c r="K311" s="68">
        <v>2</v>
      </c>
      <c r="L311">
        <v>1</v>
      </c>
      <c r="M311" t="s">
        <v>787</v>
      </c>
      <c r="N311" t="s">
        <v>774</v>
      </c>
      <c r="O311" s="171">
        <v>22.8</v>
      </c>
      <c r="P311" s="68">
        <v>9.81</v>
      </c>
      <c r="Q311" s="68">
        <v>1.1499999999999999</v>
      </c>
      <c r="R311" s="68">
        <v>0.9</v>
      </c>
      <c r="S311" s="68">
        <v>1.0249999999999999</v>
      </c>
      <c r="T311" s="68">
        <v>2.1</v>
      </c>
      <c r="U311" s="70">
        <v>0.48809523809523803</v>
      </c>
      <c r="V311" s="68">
        <v>0.15</v>
      </c>
      <c r="W311" s="77">
        <v>0.33333333333333331</v>
      </c>
      <c r="X311" s="68">
        <v>26.1</v>
      </c>
      <c r="Y311" s="68">
        <v>6.65</v>
      </c>
      <c r="Z311" s="72">
        <v>5.7007032312417234</v>
      </c>
      <c r="AA311" s="68">
        <v>80.8</v>
      </c>
      <c r="AB311" s="216">
        <v>27.3</v>
      </c>
      <c r="AC311" s="216">
        <v>42.7</v>
      </c>
      <c r="AD311" s="68" t="s">
        <v>763</v>
      </c>
      <c r="AE311" s="68" t="s">
        <v>763</v>
      </c>
      <c r="AF311" s="68" t="s">
        <v>763</v>
      </c>
      <c r="AG311" s="68" t="s">
        <v>763</v>
      </c>
      <c r="AH311" s="68" t="s">
        <v>763</v>
      </c>
      <c r="AI311" s="68" t="s">
        <v>763</v>
      </c>
      <c r="AJ311" s="68" t="s">
        <v>763</v>
      </c>
      <c r="AK311" s="68" t="s">
        <v>763</v>
      </c>
      <c r="AL311" s="68" t="s">
        <v>763</v>
      </c>
      <c r="AM311" s="72" t="s">
        <v>763</v>
      </c>
      <c r="AN311" s="72" t="s">
        <v>763</v>
      </c>
      <c r="AO311" s="68" t="s">
        <v>763</v>
      </c>
      <c r="AP311" s="68" t="s">
        <v>763</v>
      </c>
      <c r="AQ311" s="68" t="s">
        <v>763</v>
      </c>
      <c r="AR311" s="68" t="s">
        <v>763</v>
      </c>
      <c r="AT311" s="68" t="s">
        <v>761</v>
      </c>
      <c r="AX311" s="72"/>
    </row>
    <row r="312" spans="1:50" x14ac:dyDescent="0.2">
      <c r="A312" t="s">
        <v>756</v>
      </c>
      <c r="B312" t="s">
        <v>404</v>
      </c>
      <c r="C312" s="68" t="s">
        <v>764</v>
      </c>
      <c r="E312" s="69">
        <v>43682</v>
      </c>
      <c r="F312" t="s">
        <v>881</v>
      </c>
      <c r="G312" t="s">
        <v>951</v>
      </c>
      <c r="H312" s="68">
        <v>2</v>
      </c>
      <c r="I312" s="68" t="s">
        <v>760</v>
      </c>
      <c r="J312" s="326">
        <v>0.46388888888888502</v>
      </c>
      <c r="K312" s="68">
        <v>2</v>
      </c>
      <c r="L312">
        <v>1</v>
      </c>
      <c r="M312" t="s">
        <v>787</v>
      </c>
      <c r="N312" t="s">
        <v>774</v>
      </c>
      <c r="O312" s="171">
        <v>22.8</v>
      </c>
      <c r="P312" s="68">
        <v>9.81</v>
      </c>
      <c r="Q312" s="68">
        <v>1.1499999999999999</v>
      </c>
      <c r="R312" s="68">
        <v>0.9</v>
      </c>
      <c r="S312" s="68">
        <v>1.0249999999999999</v>
      </c>
      <c r="T312" s="68">
        <v>2.1</v>
      </c>
      <c r="U312" s="70">
        <v>0.48809523809523803</v>
      </c>
      <c r="V312" s="68">
        <v>1.05</v>
      </c>
      <c r="W312" s="77">
        <v>0.33888888888888885</v>
      </c>
      <c r="X312" s="68">
        <v>26.7</v>
      </c>
      <c r="Y312" s="68">
        <v>5.8</v>
      </c>
      <c r="Z312" s="72">
        <v>4.9196615333775462</v>
      </c>
      <c r="AA312" s="68">
        <v>68.2</v>
      </c>
      <c r="AB312" s="216">
        <v>29.3</v>
      </c>
      <c r="AC312" s="216">
        <v>45.4</v>
      </c>
      <c r="AD312" s="72">
        <v>9.961807765754295E-2</v>
      </c>
      <c r="AE312" s="72">
        <v>0.274926048373064</v>
      </c>
      <c r="AF312" s="72">
        <v>0.16259398496240601</v>
      </c>
      <c r="AG312" s="72">
        <v>0.43752003333547002</v>
      </c>
      <c r="AH312" s="75">
        <v>16.278896464298068</v>
      </c>
      <c r="AI312" s="75">
        <v>16.716416497633539</v>
      </c>
      <c r="AJ312" s="72">
        <v>176.02107418359196</v>
      </c>
      <c r="AK312" s="72">
        <v>26.319634659842656</v>
      </c>
      <c r="AL312" s="72">
        <v>6.6878236137584839</v>
      </c>
      <c r="AM312" s="72">
        <v>42.59853112414072</v>
      </c>
      <c r="AN312" s="72">
        <v>43.036051157476194</v>
      </c>
      <c r="AO312" s="72">
        <v>21.483512025316454</v>
      </c>
      <c r="AP312" s="72">
        <v>7.5834546236418729</v>
      </c>
      <c r="AQ312" s="70">
        <v>0.73910402433018785</v>
      </c>
      <c r="AR312" s="72">
        <v>29.066966648958328</v>
      </c>
      <c r="AT312" s="68" t="s">
        <v>761</v>
      </c>
      <c r="AX312" s="72"/>
    </row>
    <row r="313" spans="1:50" x14ac:dyDescent="0.2">
      <c r="A313" t="s">
        <v>756</v>
      </c>
      <c r="B313" t="s">
        <v>404</v>
      </c>
      <c r="C313" s="68" t="s">
        <v>765</v>
      </c>
      <c r="E313" s="69">
        <v>43682</v>
      </c>
      <c r="F313" t="s">
        <v>881</v>
      </c>
      <c r="G313" t="s">
        <v>951</v>
      </c>
      <c r="H313" s="68">
        <v>2</v>
      </c>
      <c r="I313" s="68" t="s">
        <v>760</v>
      </c>
      <c r="J313" s="326">
        <v>0.46388888888888502</v>
      </c>
      <c r="K313" s="68">
        <v>2</v>
      </c>
      <c r="L313">
        <v>1</v>
      </c>
      <c r="M313" t="s">
        <v>787</v>
      </c>
      <c r="N313" t="s">
        <v>774</v>
      </c>
      <c r="O313" s="171">
        <v>22.8</v>
      </c>
      <c r="P313" s="68">
        <v>9.81</v>
      </c>
      <c r="Q313" s="68">
        <v>1.1499999999999999</v>
      </c>
      <c r="R313" s="68">
        <v>0.9</v>
      </c>
      <c r="S313" s="68">
        <v>1.0249999999999999</v>
      </c>
      <c r="T313" s="68">
        <v>2.1</v>
      </c>
      <c r="U313" s="70">
        <v>0.48809523809523803</v>
      </c>
      <c r="V313" s="68">
        <v>1.8</v>
      </c>
      <c r="W313" s="77">
        <v>0.34166666666666662</v>
      </c>
      <c r="X313" s="68">
        <v>27</v>
      </c>
      <c r="Y313" s="68">
        <v>8.6999999999999993</v>
      </c>
      <c r="Z313" s="72">
        <v>7.3613620484120332</v>
      </c>
      <c r="AA313" s="68">
        <v>52</v>
      </c>
      <c r="AB313" s="216">
        <v>29.8</v>
      </c>
      <c r="AC313" s="216">
        <v>46.2</v>
      </c>
      <c r="AD313" s="68" t="s">
        <v>763</v>
      </c>
      <c r="AE313" s="68" t="s">
        <v>763</v>
      </c>
      <c r="AF313" s="68" t="s">
        <v>763</v>
      </c>
      <c r="AG313" s="68" t="s">
        <v>763</v>
      </c>
      <c r="AH313" s="68" t="s">
        <v>763</v>
      </c>
      <c r="AI313" s="68" t="s">
        <v>763</v>
      </c>
      <c r="AJ313" s="68" t="s">
        <v>763</v>
      </c>
      <c r="AK313" s="68" t="s">
        <v>763</v>
      </c>
      <c r="AL313" s="68" t="s">
        <v>763</v>
      </c>
      <c r="AM313" s="72" t="s">
        <v>763</v>
      </c>
      <c r="AN313" s="72" t="s">
        <v>763</v>
      </c>
      <c r="AO313" s="68" t="s">
        <v>763</v>
      </c>
      <c r="AP313" s="68" t="s">
        <v>763</v>
      </c>
      <c r="AQ313" s="68" t="s">
        <v>763</v>
      </c>
      <c r="AR313" s="68" t="s">
        <v>763</v>
      </c>
      <c r="AT313" s="68" t="s">
        <v>761</v>
      </c>
      <c r="AX313" s="72"/>
    </row>
    <row r="314" spans="1:50" x14ac:dyDescent="0.2">
      <c r="A314" t="s">
        <v>756</v>
      </c>
      <c r="B314" t="s">
        <v>405</v>
      </c>
      <c r="C314" s="68" t="s">
        <v>757</v>
      </c>
      <c r="E314" s="69">
        <v>43682</v>
      </c>
      <c r="F314" t="s">
        <v>881</v>
      </c>
      <c r="G314" t="s">
        <v>951</v>
      </c>
      <c r="H314" s="68">
        <v>2</v>
      </c>
      <c r="I314" s="68" t="s">
        <v>760</v>
      </c>
      <c r="J314" s="326">
        <v>0.46388888888888502</v>
      </c>
      <c r="K314" s="68">
        <v>2</v>
      </c>
      <c r="L314">
        <v>1</v>
      </c>
      <c r="M314" t="s">
        <v>787</v>
      </c>
      <c r="N314" t="s">
        <v>774</v>
      </c>
      <c r="O314" s="171">
        <v>23.1</v>
      </c>
      <c r="P314" s="68">
        <v>9.6999999999999993</v>
      </c>
      <c r="Q314" s="68">
        <v>1.67</v>
      </c>
      <c r="R314" s="68">
        <v>1.2</v>
      </c>
      <c r="S314" s="68">
        <v>1.4350000000000001</v>
      </c>
      <c r="T314" s="68">
        <v>2.25</v>
      </c>
      <c r="U314" s="70">
        <v>0.63777777777777778</v>
      </c>
      <c r="V314" s="68">
        <v>0.15</v>
      </c>
      <c r="W314" s="77">
        <v>0.36180555555555555</v>
      </c>
      <c r="X314" s="68">
        <v>25.6</v>
      </c>
      <c r="Y314" s="68">
        <v>8.8699999999999992</v>
      </c>
      <c r="Z314" s="72">
        <v>7.5013331378542265</v>
      </c>
      <c r="AA314" s="68">
        <v>97.4</v>
      </c>
      <c r="AB314" s="216">
        <v>29.6</v>
      </c>
      <c r="AC314" s="216">
        <v>46</v>
      </c>
      <c r="AD314" s="68" t="s">
        <v>763</v>
      </c>
      <c r="AE314" s="68" t="s">
        <v>763</v>
      </c>
      <c r="AF314" s="68" t="s">
        <v>763</v>
      </c>
      <c r="AG314" s="68" t="s">
        <v>763</v>
      </c>
      <c r="AH314" s="68" t="s">
        <v>763</v>
      </c>
      <c r="AI314" s="68" t="s">
        <v>763</v>
      </c>
      <c r="AJ314" s="68" t="s">
        <v>763</v>
      </c>
      <c r="AK314" s="68" t="s">
        <v>763</v>
      </c>
      <c r="AL314" s="68" t="s">
        <v>763</v>
      </c>
      <c r="AM314" s="72" t="s">
        <v>763</v>
      </c>
      <c r="AN314" s="72" t="s">
        <v>763</v>
      </c>
      <c r="AO314" s="68" t="s">
        <v>763</v>
      </c>
      <c r="AP314" s="68" t="s">
        <v>763</v>
      </c>
      <c r="AQ314" s="68" t="s">
        <v>763</v>
      </c>
      <c r="AR314" s="68" t="s">
        <v>763</v>
      </c>
      <c r="AT314" s="68" t="s">
        <v>761</v>
      </c>
      <c r="AX314" s="72"/>
    </row>
    <row r="315" spans="1:50" x14ac:dyDescent="0.2">
      <c r="A315" t="s">
        <v>756</v>
      </c>
      <c r="B315" t="s">
        <v>405</v>
      </c>
      <c r="C315" s="68" t="s">
        <v>764</v>
      </c>
      <c r="E315" s="69">
        <v>43682</v>
      </c>
      <c r="F315" t="s">
        <v>881</v>
      </c>
      <c r="G315" t="s">
        <v>951</v>
      </c>
      <c r="H315" s="68">
        <v>2</v>
      </c>
      <c r="I315" s="68" t="s">
        <v>760</v>
      </c>
      <c r="J315" s="326">
        <v>0.46388888888888502</v>
      </c>
      <c r="K315" s="68">
        <v>2</v>
      </c>
      <c r="L315">
        <v>1</v>
      </c>
      <c r="M315" t="s">
        <v>787</v>
      </c>
      <c r="N315" t="s">
        <v>774</v>
      </c>
      <c r="O315" s="171">
        <v>23.1</v>
      </c>
      <c r="P315" s="68">
        <v>9.6999999999999993</v>
      </c>
      <c r="Q315" s="68">
        <v>1.67</v>
      </c>
      <c r="R315" s="68">
        <v>1.2</v>
      </c>
      <c r="S315" s="68">
        <v>1.4350000000000001</v>
      </c>
      <c r="T315" s="68">
        <v>2.25</v>
      </c>
      <c r="U315" s="70">
        <v>0.63777777777777778</v>
      </c>
      <c r="V315" s="68">
        <v>1.4</v>
      </c>
      <c r="W315" s="77">
        <v>0.36388888888888887</v>
      </c>
      <c r="X315" s="68">
        <v>25.5</v>
      </c>
      <c r="Y315" s="68">
        <v>8.06</v>
      </c>
      <c r="Z315" s="72">
        <v>6.8116487115774902</v>
      </c>
      <c r="AA315" s="68">
        <v>98</v>
      </c>
      <c r="AB315" s="216">
        <v>29.7</v>
      </c>
      <c r="AC315" s="216">
        <v>46</v>
      </c>
      <c r="AD315" s="72">
        <v>0.30585614258434118</v>
      </c>
      <c r="AE315" s="72">
        <v>2.5000000000000001E-2</v>
      </c>
      <c r="AF315" s="72">
        <v>2.5000000000000001E-2</v>
      </c>
      <c r="AG315" s="72">
        <v>0.05</v>
      </c>
      <c r="AH315" s="75">
        <v>15.297248140635567</v>
      </c>
      <c r="AI315" s="75">
        <v>15.347248140635568</v>
      </c>
      <c r="AJ315" s="72">
        <v>75.54986003061569</v>
      </c>
      <c r="AK315" s="72">
        <v>10.302580057694524</v>
      </c>
      <c r="AL315" s="72">
        <v>7.3331009909688563</v>
      </c>
      <c r="AM315" s="72">
        <v>25.599828198330091</v>
      </c>
      <c r="AN315" s="72">
        <v>25.649828198330091</v>
      </c>
      <c r="AO315" s="72">
        <v>6.8508058227848112</v>
      </c>
      <c r="AP315" s="72">
        <v>3.0847303261735215</v>
      </c>
      <c r="AQ315" s="70">
        <v>0.68952552938001921</v>
      </c>
      <c r="AR315" s="72">
        <v>9.9355361489583327</v>
      </c>
      <c r="AT315" s="68" t="s">
        <v>761</v>
      </c>
      <c r="AX315" s="72"/>
    </row>
    <row r="316" spans="1:50" x14ac:dyDescent="0.2">
      <c r="A316" t="s">
        <v>756</v>
      </c>
      <c r="B316" t="s">
        <v>405</v>
      </c>
      <c r="C316" s="68" t="s">
        <v>764</v>
      </c>
      <c r="D316" t="s">
        <v>785</v>
      </c>
      <c r="E316" s="69">
        <v>43682</v>
      </c>
      <c r="F316" t="s">
        <v>881</v>
      </c>
      <c r="G316" t="s">
        <v>951</v>
      </c>
      <c r="H316" s="68">
        <v>2</v>
      </c>
      <c r="I316" s="68" t="s">
        <v>760</v>
      </c>
      <c r="J316" s="326">
        <v>0.46388888888888502</v>
      </c>
      <c r="K316" s="68">
        <v>2</v>
      </c>
      <c r="L316">
        <v>1</v>
      </c>
      <c r="M316" t="s">
        <v>787</v>
      </c>
      <c r="N316" t="s">
        <v>774</v>
      </c>
      <c r="O316" s="171">
        <v>23.1</v>
      </c>
      <c r="P316" s="68">
        <v>9.6999999999999993</v>
      </c>
      <c r="Q316" s="68">
        <v>1.67</v>
      </c>
      <c r="R316" s="68">
        <v>1.2</v>
      </c>
      <c r="S316" s="68">
        <v>1.4350000000000001</v>
      </c>
      <c r="T316" s="68">
        <v>2.25</v>
      </c>
      <c r="U316" s="70">
        <v>0.63777777777777778</v>
      </c>
      <c r="V316" s="68">
        <v>1.4</v>
      </c>
      <c r="W316" s="77">
        <v>0.36388888888888887</v>
      </c>
      <c r="X316" s="68">
        <v>25.5</v>
      </c>
      <c r="Y316" s="68">
        <v>8.06</v>
      </c>
      <c r="Z316" s="72">
        <v>6.8155092661527634</v>
      </c>
      <c r="AA316" s="68">
        <v>98</v>
      </c>
      <c r="AB316" s="216">
        <v>29.6</v>
      </c>
      <c r="AC316" s="216">
        <v>45.9</v>
      </c>
      <c r="AD316" s="72">
        <v>0.30585614258434118</v>
      </c>
      <c r="AE316" s="72">
        <v>5.0171103764282465E-2</v>
      </c>
      <c r="AF316" s="72">
        <v>2.5000000000000001E-2</v>
      </c>
      <c r="AG316" s="72">
        <v>7.517110376428246E-2</v>
      </c>
      <c r="AH316" s="75">
        <v>16.854227138291165</v>
      </c>
      <c r="AI316" s="75">
        <v>16.929398242055449</v>
      </c>
      <c r="AJ316" s="72">
        <v>76.380611793894147</v>
      </c>
      <c r="AK316" s="72">
        <v>11.09408262016831</v>
      </c>
      <c r="AL316" s="72">
        <v>6.8848064692649071</v>
      </c>
      <c r="AM316" s="72">
        <v>27.948309758459473</v>
      </c>
      <c r="AN316" s="72">
        <v>28.023480862223757</v>
      </c>
      <c r="AO316" s="72">
        <v>7.0985282278481021</v>
      </c>
      <c r="AP316" s="72">
        <v>4.4565999211102296</v>
      </c>
      <c r="AQ316" s="70">
        <v>0.61431843388842189</v>
      </c>
      <c r="AR316" s="72">
        <v>11.555128148958332</v>
      </c>
      <c r="AT316" s="68" t="s">
        <v>761</v>
      </c>
      <c r="AX316" s="72"/>
    </row>
    <row r="317" spans="1:50" x14ac:dyDescent="0.2">
      <c r="A317" t="s">
        <v>756</v>
      </c>
      <c r="B317" t="s">
        <v>405</v>
      </c>
      <c r="C317" s="68" t="s">
        <v>765</v>
      </c>
      <c r="E317" s="69">
        <v>43682</v>
      </c>
      <c r="F317" t="s">
        <v>881</v>
      </c>
      <c r="G317" t="s">
        <v>951</v>
      </c>
      <c r="H317" s="68">
        <v>2</v>
      </c>
      <c r="I317" s="68" t="s">
        <v>760</v>
      </c>
      <c r="J317" s="326">
        <v>0.46388888888888502</v>
      </c>
      <c r="K317" s="68">
        <v>2</v>
      </c>
      <c r="L317">
        <v>1</v>
      </c>
      <c r="M317" t="s">
        <v>787</v>
      </c>
      <c r="N317" t="s">
        <v>774</v>
      </c>
      <c r="O317" s="171">
        <v>23.1</v>
      </c>
      <c r="P317" s="68">
        <v>9.6999999999999993</v>
      </c>
      <c r="Q317" s="68">
        <v>1.67</v>
      </c>
      <c r="R317" s="68">
        <v>1.2</v>
      </c>
      <c r="S317" s="68">
        <v>1.4350000000000001</v>
      </c>
      <c r="T317" s="68">
        <v>2.25</v>
      </c>
      <c r="U317" s="70">
        <v>0.63777777777777778</v>
      </c>
      <c r="V317" s="68">
        <v>1.9</v>
      </c>
      <c r="W317" s="77">
        <v>0.36736111111111108</v>
      </c>
      <c r="X317" s="68">
        <v>25.5</v>
      </c>
      <c r="Y317" s="68">
        <v>8.8699999999999992</v>
      </c>
      <c r="Z317" s="72">
        <v>7.470753387173481</v>
      </c>
      <c r="AA317" s="68">
        <v>96</v>
      </c>
      <c r="AB317" s="216">
        <v>30.3</v>
      </c>
      <c r="AC317" s="216">
        <v>47</v>
      </c>
      <c r="AD317" s="68" t="s">
        <v>763</v>
      </c>
      <c r="AE317" s="68" t="s">
        <v>763</v>
      </c>
      <c r="AF317" s="68" t="s">
        <v>763</v>
      </c>
      <c r="AG317" s="68" t="s">
        <v>763</v>
      </c>
      <c r="AH317" s="68" t="s">
        <v>763</v>
      </c>
      <c r="AI317" s="68" t="s">
        <v>763</v>
      </c>
      <c r="AJ317" s="68" t="s">
        <v>763</v>
      </c>
      <c r="AK317" s="68" t="s">
        <v>763</v>
      </c>
      <c r="AL317" s="68" t="s">
        <v>763</v>
      </c>
      <c r="AM317" s="72" t="s">
        <v>763</v>
      </c>
      <c r="AN317" s="72" t="s">
        <v>763</v>
      </c>
      <c r="AO317" s="68" t="s">
        <v>763</v>
      </c>
      <c r="AP317" s="68" t="s">
        <v>763</v>
      </c>
      <c r="AQ317" s="68" t="s">
        <v>763</v>
      </c>
      <c r="AR317" s="68" t="s">
        <v>763</v>
      </c>
      <c r="AT317" s="68" t="s">
        <v>761</v>
      </c>
      <c r="AX317" s="72"/>
    </row>
    <row r="318" spans="1:50" x14ac:dyDescent="0.2">
      <c r="A318" t="s">
        <v>756</v>
      </c>
      <c r="B318" t="s">
        <v>274</v>
      </c>
      <c r="C318" s="68" t="s">
        <v>757</v>
      </c>
      <c r="E318" s="69">
        <v>43696</v>
      </c>
      <c r="F318" t="s">
        <v>953</v>
      </c>
      <c r="G318" t="s">
        <v>915</v>
      </c>
      <c r="H318" s="68">
        <v>1</v>
      </c>
      <c r="I318" s="68" t="s">
        <v>760</v>
      </c>
      <c r="J318" s="326">
        <v>0.43055555555555558</v>
      </c>
      <c r="K318" s="68">
        <v>2</v>
      </c>
      <c r="L318">
        <v>1</v>
      </c>
      <c r="M318" t="s">
        <v>854</v>
      </c>
      <c r="N318" t="s">
        <v>954</v>
      </c>
      <c r="O318" s="171" t="s">
        <v>761</v>
      </c>
      <c r="P318" s="68" t="s">
        <v>761</v>
      </c>
      <c r="Q318" s="68">
        <v>0.9</v>
      </c>
      <c r="R318" s="68" t="s">
        <v>761</v>
      </c>
      <c r="S318" s="68">
        <v>0.9</v>
      </c>
      <c r="T318" s="68">
        <v>1.3</v>
      </c>
      <c r="U318" s="70">
        <v>0.69230769230769229</v>
      </c>
      <c r="V318" s="68">
        <v>0.15</v>
      </c>
      <c r="W318" s="77">
        <v>0.37777777777777777</v>
      </c>
      <c r="X318" s="68">
        <v>27.3</v>
      </c>
      <c r="Y318" s="68">
        <v>5.63</v>
      </c>
      <c r="Z318" s="72">
        <v>5.5923268261706127</v>
      </c>
      <c r="AA318" s="68">
        <v>76.099999999999994</v>
      </c>
      <c r="AB318" s="216">
        <v>1.2</v>
      </c>
      <c r="AC318" s="216">
        <v>0.23130000000000001</v>
      </c>
      <c r="AD318" s="68" t="s">
        <v>763</v>
      </c>
      <c r="AE318" s="68" t="s">
        <v>763</v>
      </c>
      <c r="AF318" s="68" t="s">
        <v>763</v>
      </c>
      <c r="AG318" s="68" t="s">
        <v>763</v>
      </c>
      <c r="AH318" s="68" t="s">
        <v>763</v>
      </c>
      <c r="AI318" s="68" t="s">
        <v>763</v>
      </c>
      <c r="AJ318" s="68" t="s">
        <v>763</v>
      </c>
      <c r="AK318" s="68" t="s">
        <v>763</v>
      </c>
      <c r="AL318" s="68" t="s">
        <v>763</v>
      </c>
      <c r="AM318" s="72" t="s">
        <v>763</v>
      </c>
      <c r="AN318" s="72" t="s">
        <v>763</v>
      </c>
      <c r="AO318" s="68" t="s">
        <v>763</v>
      </c>
      <c r="AP318" s="68" t="s">
        <v>763</v>
      </c>
      <c r="AQ318" s="68" t="s">
        <v>763</v>
      </c>
      <c r="AR318" s="68" t="s">
        <v>763</v>
      </c>
      <c r="AT318" s="68" t="s">
        <v>761</v>
      </c>
      <c r="AX318" s="72"/>
    </row>
    <row r="319" spans="1:50" x14ac:dyDescent="0.2">
      <c r="A319" t="s">
        <v>756</v>
      </c>
      <c r="B319" t="s">
        <v>274</v>
      </c>
      <c r="C319" s="68" t="s">
        <v>764</v>
      </c>
      <c r="E319" s="69">
        <v>43696</v>
      </c>
      <c r="F319" t="s">
        <v>953</v>
      </c>
      <c r="G319" t="s">
        <v>915</v>
      </c>
      <c r="H319" s="68">
        <v>1</v>
      </c>
      <c r="I319" s="68" t="s">
        <v>760</v>
      </c>
      <c r="J319" s="326">
        <v>0.43055555555555558</v>
      </c>
      <c r="K319" s="68">
        <v>2</v>
      </c>
      <c r="L319">
        <v>1</v>
      </c>
      <c r="M319" t="s">
        <v>854</v>
      </c>
      <c r="N319" t="s">
        <v>954</v>
      </c>
      <c r="O319" s="171" t="s">
        <v>761</v>
      </c>
      <c r="P319" s="68" t="s">
        <v>761</v>
      </c>
      <c r="Q319" s="68">
        <v>0.9</v>
      </c>
      <c r="R319" s="68" t="s">
        <v>761</v>
      </c>
      <c r="S319" s="68">
        <v>0.9</v>
      </c>
      <c r="T319" s="68">
        <v>1.3</v>
      </c>
      <c r="U319" s="70">
        <v>0.69230769230769229</v>
      </c>
      <c r="V319" s="68">
        <v>0.5</v>
      </c>
      <c r="W319" s="68" t="s">
        <v>761</v>
      </c>
      <c r="X319" s="68">
        <v>27.3</v>
      </c>
      <c r="Y319" s="68">
        <v>5.62</v>
      </c>
      <c r="Z319" s="72">
        <v>4.9830356731360324</v>
      </c>
      <c r="AA319" s="68">
        <v>70.8</v>
      </c>
      <c r="AB319" s="216">
        <v>21.5</v>
      </c>
      <c r="AC319" s="216">
        <v>34.5</v>
      </c>
      <c r="AD319" s="72">
        <v>0.88991001409417814</v>
      </c>
      <c r="AE319" s="72">
        <v>1.4113691931540342</v>
      </c>
      <c r="AF319" s="72">
        <v>2.1052631578947372</v>
      </c>
      <c r="AG319" s="72">
        <v>3.5166323510487714</v>
      </c>
      <c r="AH319" s="75">
        <v>66.597350069505666</v>
      </c>
      <c r="AI319" s="75">
        <v>70.113982420554436</v>
      </c>
      <c r="AJ319" s="72">
        <v>645.8789271611754</v>
      </c>
      <c r="AK319" s="72">
        <v>105.99176072863271</v>
      </c>
      <c r="AL319" s="72">
        <v>6.0936710808569208</v>
      </c>
      <c r="AM319" s="72">
        <v>172.58911079813839</v>
      </c>
      <c r="AN319" s="72">
        <v>176.10574314918716</v>
      </c>
      <c r="AO319" s="72">
        <v>96.936339746835444</v>
      </c>
      <c r="AP319" s="72">
        <v>17.141000551081248</v>
      </c>
      <c r="AQ319" s="70">
        <v>0.84974228443337685</v>
      </c>
      <c r="AR319" s="72">
        <v>114.07734029791669</v>
      </c>
      <c r="AT319" s="68" t="s">
        <v>761</v>
      </c>
      <c r="AX319" s="72"/>
    </row>
    <row r="320" spans="1:50" x14ac:dyDescent="0.2">
      <c r="A320" t="s">
        <v>756</v>
      </c>
      <c r="B320" t="s">
        <v>274</v>
      </c>
      <c r="C320" s="68" t="s">
        <v>765</v>
      </c>
      <c r="E320" s="69">
        <v>43696</v>
      </c>
      <c r="F320" t="s">
        <v>953</v>
      </c>
      <c r="G320" t="s">
        <v>915</v>
      </c>
      <c r="H320" s="68">
        <v>1</v>
      </c>
      <c r="I320" s="68" t="s">
        <v>760</v>
      </c>
      <c r="J320" s="326">
        <v>0.43055555555555602</v>
      </c>
      <c r="K320" s="68">
        <v>2</v>
      </c>
      <c r="L320">
        <v>1</v>
      </c>
      <c r="M320" t="s">
        <v>854</v>
      </c>
      <c r="N320" t="s">
        <v>954</v>
      </c>
      <c r="O320" s="171" t="s">
        <v>761</v>
      </c>
      <c r="P320" s="68" t="s">
        <v>761</v>
      </c>
      <c r="Q320" s="68">
        <v>0.9</v>
      </c>
      <c r="R320" s="68" t="s">
        <v>761</v>
      </c>
      <c r="S320" s="68">
        <v>0.9</v>
      </c>
      <c r="T320" s="68">
        <v>1.3</v>
      </c>
      <c r="U320" s="70">
        <v>0.69230769230769229</v>
      </c>
      <c r="V320" s="68">
        <v>1</v>
      </c>
      <c r="W320" s="68" t="s">
        <v>761</v>
      </c>
      <c r="X320" s="68">
        <v>27.2</v>
      </c>
      <c r="Y320" s="68">
        <v>5.24</v>
      </c>
      <c r="Z320" s="72">
        <v>4.6509223502206165</v>
      </c>
      <c r="AA320" s="68">
        <v>66.099999999999994</v>
      </c>
      <c r="AB320" s="216">
        <v>21.3</v>
      </c>
      <c r="AC320" s="216">
        <v>34.299999999999997</v>
      </c>
      <c r="AD320" s="68" t="s">
        <v>763</v>
      </c>
      <c r="AE320" s="68" t="s">
        <v>763</v>
      </c>
      <c r="AF320" s="68" t="s">
        <v>763</v>
      </c>
      <c r="AG320" s="68" t="s">
        <v>763</v>
      </c>
      <c r="AH320" s="68" t="s">
        <v>763</v>
      </c>
      <c r="AI320" s="68" t="s">
        <v>763</v>
      </c>
      <c r="AJ320" s="68" t="s">
        <v>763</v>
      </c>
      <c r="AK320" s="68" t="s">
        <v>763</v>
      </c>
      <c r="AL320" s="68" t="s">
        <v>763</v>
      </c>
      <c r="AM320" s="72" t="s">
        <v>763</v>
      </c>
      <c r="AN320" s="72" t="s">
        <v>763</v>
      </c>
      <c r="AO320" s="68" t="s">
        <v>763</v>
      </c>
      <c r="AP320" s="68" t="s">
        <v>763</v>
      </c>
      <c r="AQ320" s="68" t="s">
        <v>763</v>
      </c>
      <c r="AR320" s="68" t="s">
        <v>763</v>
      </c>
      <c r="AT320" s="68" t="s">
        <v>761</v>
      </c>
      <c r="AX320" s="72"/>
    </row>
    <row r="321" spans="1:50" x14ac:dyDescent="0.2">
      <c r="A321" t="s">
        <v>756</v>
      </c>
      <c r="B321" t="s">
        <v>278</v>
      </c>
      <c r="C321" s="68" t="s">
        <v>757</v>
      </c>
      <c r="E321" s="69">
        <v>43696</v>
      </c>
      <c r="F321" t="s">
        <v>881</v>
      </c>
      <c r="G321" t="s">
        <v>915</v>
      </c>
      <c r="H321" s="68">
        <v>1</v>
      </c>
      <c r="I321" s="68" t="s">
        <v>760</v>
      </c>
      <c r="J321" s="326">
        <v>0.43055555555555602</v>
      </c>
      <c r="K321" s="68">
        <v>2</v>
      </c>
      <c r="L321">
        <v>1</v>
      </c>
      <c r="M321" t="s">
        <v>854</v>
      </c>
      <c r="N321" t="s">
        <v>955</v>
      </c>
      <c r="O321" s="171" t="s">
        <v>761</v>
      </c>
      <c r="P321" s="68" t="s">
        <v>761</v>
      </c>
      <c r="Q321" s="68">
        <v>0.8</v>
      </c>
      <c r="R321" s="68" t="s">
        <v>761</v>
      </c>
      <c r="S321" s="68">
        <v>0.8</v>
      </c>
      <c r="T321" s="68">
        <v>1.7</v>
      </c>
      <c r="U321" s="70">
        <v>0.4705882352941177</v>
      </c>
      <c r="V321" s="68">
        <v>0.15</v>
      </c>
      <c r="W321" s="77">
        <v>0.31944444444444448</v>
      </c>
      <c r="X321" s="68">
        <v>25.6</v>
      </c>
      <c r="Y321" s="68">
        <v>8.5500000000000007</v>
      </c>
      <c r="Z321" s="72">
        <v>7.6997280344561299</v>
      </c>
      <c r="AA321" s="68">
        <v>105.9</v>
      </c>
      <c r="AB321" s="216">
        <v>18.5</v>
      </c>
      <c r="AC321" s="216">
        <v>30.2</v>
      </c>
      <c r="AD321" s="68" t="s">
        <v>763</v>
      </c>
      <c r="AE321" s="68" t="s">
        <v>763</v>
      </c>
      <c r="AF321" s="68" t="s">
        <v>763</v>
      </c>
      <c r="AG321" s="68" t="s">
        <v>763</v>
      </c>
      <c r="AH321" s="68" t="s">
        <v>763</v>
      </c>
      <c r="AI321" s="68" t="s">
        <v>763</v>
      </c>
      <c r="AJ321" s="68" t="s">
        <v>763</v>
      </c>
      <c r="AK321" s="68" t="s">
        <v>763</v>
      </c>
      <c r="AL321" s="68" t="s">
        <v>763</v>
      </c>
      <c r="AM321" s="72" t="s">
        <v>763</v>
      </c>
      <c r="AN321" s="72" t="s">
        <v>763</v>
      </c>
      <c r="AO321" s="68" t="s">
        <v>763</v>
      </c>
      <c r="AP321" s="68" t="s">
        <v>763</v>
      </c>
      <c r="AQ321" s="68" t="s">
        <v>763</v>
      </c>
      <c r="AR321" s="68" t="s">
        <v>763</v>
      </c>
      <c r="AT321" s="68" t="s">
        <v>761</v>
      </c>
      <c r="AX321" s="72"/>
    </row>
    <row r="322" spans="1:50" x14ac:dyDescent="0.2">
      <c r="A322" t="s">
        <v>756</v>
      </c>
      <c r="B322" t="s">
        <v>278</v>
      </c>
      <c r="C322" s="68" t="s">
        <v>764</v>
      </c>
      <c r="E322" s="69">
        <v>43696</v>
      </c>
      <c r="F322" t="s">
        <v>881</v>
      </c>
      <c r="G322" t="s">
        <v>915</v>
      </c>
      <c r="H322" s="68">
        <v>1</v>
      </c>
      <c r="I322" s="68" t="s">
        <v>760</v>
      </c>
      <c r="J322" s="326">
        <v>0.43055555555555602</v>
      </c>
      <c r="K322" s="68">
        <v>2</v>
      </c>
      <c r="L322">
        <v>1</v>
      </c>
      <c r="M322" t="s">
        <v>854</v>
      </c>
      <c r="N322" t="s">
        <v>955</v>
      </c>
      <c r="O322" s="171" t="s">
        <v>761</v>
      </c>
      <c r="P322" s="68" t="s">
        <v>761</v>
      </c>
      <c r="Q322" s="68">
        <v>0.8</v>
      </c>
      <c r="R322" s="68" t="s">
        <v>761</v>
      </c>
      <c r="S322" s="68">
        <v>0.8</v>
      </c>
      <c r="T322" s="68">
        <v>1.7</v>
      </c>
      <c r="U322" s="70">
        <v>0.4705882352941177</v>
      </c>
      <c r="V322" s="68">
        <v>0.75</v>
      </c>
      <c r="W322" s="68" t="s">
        <v>761</v>
      </c>
      <c r="X322" s="68">
        <v>26.5</v>
      </c>
      <c r="Y322" s="68">
        <v>6.46</v>
      </c>
      <c r="Z322" s="72">
        <v>5.5153354256026477</v>
      </c>
      <c r="AA322" s="68">
        <v>73.599999999999994</v>
      </c>
      <c r="AB322" s="216">
        <v>28.1</v>
      </c>
      <c r="AC322" s="216">
        <v>43.9</v>
      </c>
      <c r="AD322" s="72">
        <v>0.23263157894736847</v>
      </c>
      <c r="AE322" s="72">
        <v>1.2020171149144252</v>
      </c>
      <c r="AF322" s="72">
        <v>0.36090225563909778</v>
      </c>
      <c r="AG322" s="72">
        <v>1.5629193705535229</v>
      </c>
      <c r="AH322" s="75">
        <v>23.824896721400503</v>
      </c>
      <c r="AI322" s="75">
        <v>25.387816091954026</v>
      </c>
      <c r="AJ322" s="72">
        <v>137.55415072621702</v>
      </c>
      <c r="AK322" s="72">
        <v>23.758123619748911</v>
      </c>
      <c r="AL322" s="72">
        <v>5.7897733393337214</v>
      </c>
      <c r="AM322" s="72">
        <v>47.583020341149414</v>
      </c>
      <c r="AN322" s="72">
        <v>49.145939711702937</v>
      </c>
      <c r="AO322" s="72">
        <v>11.830880379746835</v>
      </c>
      <c r="AP322" s="72">
        <v>24.875161869211492</v>
      </c>
      <c r="AQ322" s="70">
        <v>0.32231424732484149</v>
      </c>
      <c r="AR322" s="72">
        <v>36.706042248958326</v>
      </c>
      <c r="AT322" s="68" t="s">
        <v>761</v>
      </c>
      <c r="AX322" s="72"/>
    </row>
    <row r="323" spans="1:50" x14ac:dyDescent="0.2">
      <c r="A323" t="s">
        <v>756</v>
      </c>
      <c r="B323" t="s">
        <v>278</v>
      </c>
      <c r="C323" s="68" t="s">
        <v>765</v>
      </c>
      <c r="E323" s="69">
        <v>43696</v>
      </c>
      <c r="F323" t="s">
        <v>881</v>
      </c>
      <c r="G323" t="s">
        <v>915</v>
      </c>
      <c r="H323" s="68">
        <v>1</v>
      </c>
      <c r="I323" s="68" t="s">
        <v>760</v>
      </c>
      <c r="J323" s="326">
        <v>0.43055555555555602</v>
      </c>
      <c r="K323" s="68">
        <v>2</v>
      </c>
      <c r="L323">
        <v>1</v>
      </c>
      <c r="M323" t="s">
        <v>854</v>
      </c>
      <c r="N323" t="s">
        <v>955</v>
      </c>
      <c r="O323" s="171" t="s">
        <v>761</v>
      </c>
      <c r="P323" s="68" t="s">
        <v>761</v>
      </c>
      <c r="Q323" s="68">
        <v>0.8</v>
      </c>
      <c r="R323" s="68" t="s">
        <v>761</v>
      </c>
      <c r="S323" s="68">
        <v>0.8</v>
      </c>
      <c r="T323" s="68">
        <v>1.7</v>
      </c>
      <c r="U323" s="70">
        <v>0.4705882352941177</v>
      </c>
      <c r="V323" s="68">
        <v>1.5</v>
      </c>
      <c r="W323" s="68" t="s">
        <v>761</v>
      </c>
      <c r="X323" s="68">
        <v>26.4</v>
      </c>
      <c r="Y323" s="68">
        <v>4.5</v>
      </c>
      <c r="Z323" s="72">
        <v>3.8242628692956142</v>
      </c>
      <c r="AA323" s="68">
        <v>55</v>
      </c>
      <c r="AB323" s="216">
        <v>28.9</v>
      </c>
      <c r="AC323" s="216">
        <v>45.1</v>
      </c>
      <c r="AD323" s="68" t="s">
        <v>763</v>
      </c>
      <c r="AE323" s="68" t="s">
        <v>763</v>
      </c>
      <c r="AF323" s="68" t="s">
        <v>763</v>
      </c>
      <c r="AG323" s="68" t="s">
        <v>763</v>
      </c>
      <c r="AH323" s="68" t="s">
        <v>763</v>
      </c>
      <c r="AI323" s="68" t="s">
        <v>763</v>
      </c>
      <c r="AJ323" s="68" t="s">
        <v>763</v>
      </c>
      <c r="AK323" s="68" t="s">
        <v>763</v>
      </c>
      <c r="AL323" s="68" t="s">
        <v>763</v>
      </c>
      <c r="AM323" s="72" t="s">
        <v>763</v>
      </c>
      <c r="AN323" s="72" t="s">
        <v>763</v>
      </c>
      <c r="AO323" s="68" t="s">
        <v>763</v>
      </c>
      <c r="AP323" s="68" t="s">
        <v>763</v>
      </c>
      <c r="AQ323" s="68" t="s">
        <v>763</v>
      </c>
      <c r="AR323" s="68" t="s">
        <v>763</v>
      </c>
      <c r="AT323" s="68" t="s">
        <v>761</v>
      </c>
      <c r="AU323" s="322">
        <v>135.69999999999999</v>
      </c>
      <c r="AV323" s="322">
        <v>4.3423999999999996</v>
      </c>
      <c r="AX323" s="72"/>
    </row>
    <row r="324" spans="1:50" x14ac:dyDescent="0.2">
      <c r="A324" t="s">
        <v>756</v>
      </c>
      <c r="B324" t="s">
        <v>280</v>
      </c>
      <c r="C324" s="68" t="s">
        <v>757</v>
      </c>
      <c r="E324" s="69">
        <v>43696</v>
      </c>
      <c r="F324" t="s">
        <v>881</v>
      </c>
      <c r="G324" t="s">
        <v>915</v>
      </c>
      <c r="H324" s="68">
        <v>1</v>
      </c>
      <c r="I324" s="68" t="s">
        <v>760</v>
      </c>
      <c r="J324" s="326">
        <v>0.43055555555555602</v>
      </c>
      <c r="K324" s="68">
        <v>2</v>
      </c>
      <c r="L324">
        <v>1</v>
      </c>
      <c r="M324" t="s">
        <v>854</v>
      </c>
      <c r="N324" t="s">
        <v>955</v>
      </c>
      <c r="O324" s="171" t="s">
        <v>761</v>
      </c>
      <c r="P324" s="68" t="s">
        <v>761</v>
      </c>
      <c r="Q324" s="68">
        <v>1.7</v>
      </c>
      <c r="R324" s="68" t="s">
        <v>761</v>
      </c>
      <c r="S324" s="68">
        <v>1.7</v>
      </c>
      <c r="T324" s="68">
        <v>3.2</v>
      </c>
      <c r="U324" s="70">
        <v>0.53125</v>
      </c>
      <c r="V324" s="68">
        <v>0.15</v>
      </c>
      <c r="W324" s="77">
        <v>0.33333333333333331</v>
      </c>
      <c r="X324" s="68">
        <v>26.3</v>
      </c>
      <c r="Y324" s="68">
        <v>6.36</v>
      </c>
      <c r="Z324" s="72">
        <v>5.4104348550374786</v>
      </c>
      <c r="AA324" s="68">
        <v>80.400000000000006</v>
      </c>
      <c r="AB324" s="216">
        <v>27.9</v>
      </c>
      <c r="AC324" s="216">
        <v>43.7</v>
      </c>
      <c r="AD324" s="68" t="s">
        <v>763</v>
      </c>
      <c r="AE324" s="68" t="s">
        <v>763</v>
      </c>
      <c r="AF324" s="68" t="s">
        <v>763</v>
      </c>
      <c r="AG324" s="68" t="s">
        <v>763</v>
      </c>
      <c r="AH324" s="68" t="s">
        <v>763</v>
      </c>
      <c r="AI324" s="68" t="s">
        <v>763</v>
      </c>
      <c r="AJ324" s="68" t="s">
        <v>763</v>
      </c>
      <c r="AK324" s="68" t="s">
        <v>763</v>
      </c>
      <c r="AL324" s="68" t="s">
        <v>763</v>
      </c>
      <c r="AM324" s="72" t="s">
        <v>763</v>
      </c>
      <c r="AN324" s="72" t="s">
        <v>763</v>
      </c>
      <c r="AO324" s="68" t="s">
        <v>763</v>
      </c>
      <c r="AP324" s="68" t="s">
        <v>763</v>
      </c>
      <c r="AQ324" s="68" t="s">
        <v>763</v>
      </c>
      <c r="AR324" s="68" t="s">
        <v>763</v>
      </c>
      <c r="AT324" s="68" t="s">
        <v>761</v>
      </c>
      <c r="AX324" s="72"/>
    </row>
    <row r="325" spans="1:50" x14ac:dyDescent="0.2">
      <c r="A325" t="s">
        <v>756</v>
      </c>
      <c r="B325" t="s">
        <v>280</v>
      </c>
      <c r="C325" s="68" t="s">
        <v>764</v>
      </c>
      <c r="E325" s="69">
        <v>43696</v>
      </c>
      <c r="F325" t="s">
        <v>881</v>
      </c>
      <c r="G325" t="s">
        <v>915</v>
      </c>
      <c r="H325" s="68">
        <v>1</v>
      </c>
      <c r="I325" s="68" t="s">
        <v>760</v>
      </c>
      <c r="J325" s="326">
        <v>0.43055555555555602</v>
      </c>
      <c r="K325" s="68">
        <v>2</v>
      </c>
      <c r="L325">
        <v>1</v>
      </c>
      <c r="M325" t="s">
        <v>854</v>
      </c>
      <c r="N325" t="s">
        <v>955</v>
      </c>
      <c r="O325" s="171" t="s">
        <v>761</v>
      </c>
      <c r="P325" s="68" t="s">
        <v>761</v>
      </c>
      <c r="Q325" s="68">
        <v>1.7</v>
      </c>
      <c r="R325" s="68" t="s">
        <v>761</v>
      </c>
      <c r="S325" s="68">
        <v>1.7</v>
      </c>
      <c r="T325" s="68">
        <v>3.2</v>
      </c>
      <c r="U325" s="70">
        <v>0.53125</v>
      </c>
      <c r="V325" s="68">
        <v>1.5</v>
      </c>
      <c r="W325" s="68" t="s">
        <v>761</v>
      </c>
      <c r="X325" s="68">
        <v>26.3</v>
      </c>
      <c r="Y325" s="68">
        <v>6.31</v>
      </c>
      <c r="Z325" s="72">
        <v>5.3921492618387825</v>
      </c>
      <c r="AA325" s="68">
        <v>78.099999999999994</v>
      </c>
      <c r="AB325" s="216">
        <v>28.7</v>
      </c>
      <c r="AC325" s="216">
        <v>44.8</v>
      </c>
      <c r="AD325" s="72">
        <v>0.46710526315789469</v>
      </c>
      <c r="AE325" s="72">
        <v>3.5048899755501219</v>
      </c>
      <c r="AF325" s="72">
        <v>0.17011278195488724</v>
      </c>
      <c r="AG325" s="72">
        <v>3.675002757505009</v>
      </c>
      <c r="AH325" s="75">
        <v>17.088066884144759</v>
      </c>
      <c r="AI325" s="75">
        <v>20.763069641649768</v>
      </c>
      <c r="AJ325" s="72">
        <v>71.059844548134478</v>
      </c>
      <c r="AK325" s="72">
        <v>11.049143829991227</v>
      </c>
      <c r="AL325" s="72">
        <v>6.4312534655629419</v>
      </c>
      <c r="AM325" s="72">
        <v>28.137210714135986</v>
      </c>
      <c r="AN325" s="72">
        <v>31.812213471640995</v>
      </c>
      <c r="AO325" s="72">
        <v>2.6395249367088596</v>
      </c>
      <c r="AP325" s="72">
        <v>2.376500512249474</v>
      </c>
      <c r="AQ325" s="70">
        <v>0.52621841008741366</v>
      </c>
      <c r="AR325" s="72">
        <v>5.0160254489583336</v>
      </c>
      <c r="AT325" s="68" t="s">
        <v>761</v>
      </c>
      <c r="AX325" s="72"/>
    </row>
    <row r="326" spans="1:50" x14ac:dyDescent="0.2">
      <c r="A326" t="s">
        <v>756</v>
      </c>
      <c r="B326" t="s">
        <v>280</v>
      </c>
      <c r="C326" s="68" t="s">
        <v>765</v>
      </c>
      <c r="E326" s="69">
        <v>43696</v>
      </c>
      <c r="F326" t="s">
        <v>881</v>
      </c>
      <c r="G326" t="s">
        <v>915</v>
      </c>
      <c r="H326" s="68">
        <v>1</v>
      </c>
      <c r="I326" s="68" t="s">
        <v>760</v>
      </c>
      <c r="J326" s="326">
        <v>0.43055555555555602</v>
      </c>
      <c r="K326" s="68">
        <v>2</v>
      </c>
      <c r="L326">
        <v>1</v>
      </c>
      <c r="M326" t="s">
        <v>854</v>
      </c>
      <c r="N326" t="s">
        <v>955</v>
      </c>
      <c r="O326" s="171" t="s">
        <v>761</v>
      </c>
      <c r="P326" s="68" t="s">
        <v>761</v>
      </c>
      <c r="Q326" s="68">
        <v>1.7</v>
      </c>
      <c r="R326" s="68" t="s">
        <v>761</v>
      </c>
      <c r="S326" s="68">
        <v>1.7</v>
      </c>
      <c r="T326" s="68">
        <v>3.2</v>
      </c>
      <c r="U326" s="70">
        <v>0.53125</v>
      </c>
      <c r="V326" s="68">
        <v>3</v>
      </c>
      <c r="W326" s="68" t="s">
        <v>761</v>
      </c>
      <c r="X326" s="68">
        <v>25.9</v>
      </c>
      <c r="Y326" s="68">
        <v>6.21</v>
      </c>
      <c r="Z326" s="72">
        <v>5.2329052704015115</v>
      </c>
      <c r="AA326" s="68">
        <v>78.2</v>
      </c>
      <c r="AB326" s="216">
        <v>30.3</v>
      </c>
      <c r="AC326" s="216">
        <v>47</v>
      </c>
      <c r="AD326" s="68" t="s">
        <v>763</v>
      </c>
      <c r="AE326" s="68" t="s">
        <v>763</v>
      </c>
      <c r="AF326" s="68" t="s">
        <v>763</v>
      </c>
      <c r="AG326" s="68" t="s">
        <v>763</v>
      </c>
      <c r="AH326" s="68" t="s">
        <v>763</v>
      </c>
      <c r="AI326" s="68" t="s">
        <v>763</v>
      </c>
      <c r="AJ326" s="68" t="s">
        <v>763</v>
      </c>
      <c r="AK326" s="68" t="s">
        <v>763</v>
      </c>
      <c r="AL326" s="68" t="s">
        <v>763</v>
      </c>
      <c r="AM326" s="72" t="s">
        <v>763</v>
      </c>
      <c r="AN326" s="72" t="s">
        <v>763</v>
      </c>
      <c r="AO326" s="68" t="s">
        <v>763</v>
      </c>
      <c r="AP326" s="68" t="s">
        <v>763</v>
      </c>
      <c r="AQ326" s="68" t="s">
        <v>763</v>
      </c>
      <c r="AR326" s="68" t="s">
        <v>763</v>
      </c>
      <c r="AT326" s="68" t="s">
        <v>761</v>
      </c>
      <c r="AX326" s="72"/>
    </row>
    <row r="327" spans="1:50" x14ac:dyDescent="0.2">
      <c r="A327" t="s">
        <v>756</v>
      </c>
      <c r="B327" t="s">
        <v>282</v>
      </c>
      <c r="C327" s="68" t="s">
        <v>757</v>
      </c>
      <c r="E327" s="69">
        <v>43696</v>
      </c>
      <c r="F327" t="s">
        <v>881</v>
      </c>
      <c r="G327" t="s">
        <v>915</v>
      </c>
      <c r="H327" s="68">
        <v>1</v>
      </c>
      <c r="I327" s="68" t="s">
        <v>760</v>
      </c>
      <c r="J327" s="326">
        <v>0.43055555555555602</v>
      </c>
      <c r="K327" s="68">
        <v>1</v>
      </c>
      <c r="L327">
        <v>1</v>
      </c>
      <c r="M327" t="s">
        <v>854</v>
      </c>
      <c r="N327" t="s">
        <v>767</v>
      </c>
      <c r="O327" s="171" t="s">
        <v>761</v>
      </c>
      <c r="P327" s="68" t="s">
        <v>761</v>
      </c>
      <c r="Q327" s="68">
        <v>0.9</v>
      </c>
      <c r="R327" s="68">
        <v>0.9</v>
      </c>
      <c r="S327" s="68">
        <v>0.9</v>
      </c>
      <c r="T327" s="68">
        <v>1.3</v>
      </c>
      <c r="U327" s="70">
        <v>0.69230769230769229</v>
      </c>
      <c r="V327" s="68">
        <v>0.15</v>
      </c>
      <c r="W327" s="77">
        <v>0.37777777777777777</v>
      </c>
      <c r="X327" s="68">
        <v>27.3</v>
      </c>
      <c r="Y327" s="68">
        <v>5.63</v>
      </c>
      <c r="Z327" s="72">
        <v>4.8271058655570807</v>
      </c>
      <c r="AA327" s="68">
        <v>70.099999999999994</v>
      </c>
      <c r="AB327" s="216">
        <v>27.5</v>
      </c>
      <c r="AC327" s="216">
        <v>43</v>
      </c>
      <c r="AD327" s="68" t="s">
        <v>763</v>
      </c>
      <c r="AE327" s="68" t="s">
        <v>763</v>
      </c>
      <c r="AF327" s="68" t="s">
        <v>763</v>
      </c>
      <c r="AG327" s="68" t="s">
        <v>763</v>
      </c>
      <c r="AH327" s="68" t="s">
        <v>763</v>
      </c>
      <c r="AI327" s="68" t="s">
        <v>763</v>
      </c>
      <c r="AJ327" s="68" t="s">
        <v>763</v>
      </c>
      <c r="AK327" s="68" t="s">
        <v>763</v>
      </c>
      <c r="AL327" s="68" t="s">
        <v>763</v>
      </c>
      <c r="AM327" s="72" t="s">
        <v>763</v>
      </c>
      <c r="AN327" s="72" t="s">
        <v>763</v>
      </c>
      <c r="AO327" s="68" t="s">
        <v>763</v>
      </c>
      <c r="AP327" s="68" t="s">
        <v>763</v>
      </c>
      <c r="AQ327" s="68" t="s">
        <v>763</v>
      </c>
      <c r="AR327" s="68" t="s">
        <v>763</v>
      </c>
      <c r="AT327" s="68" t="s">
        <v>761</v>
      </c>
      <c r="AX327" s="72"/>
    </row>
    <row r="328" spans="1:50" x14ac:dyDescent="0.2">
      <c r="A328" t="s">
        <v>756</v>
      </c>
      <c r="B328" t="s">
        <v>282</v>
      </c>
      <c r="C328" s="68" t="s">
        <v>764</v>
      </c>
      <c r="E328" s="69">
        <v>43696</v>
      </c>
      <c r="F328" t="s">
        <v>881</v>
      </c>
      <c r="G328" t="s">
        <v>915</v>
      </c>
      <c r="H328" s="68">
        <v>1</v>
      </c>
      <c r="I328" s="68" t="s">
        <v>760</v>
      </c>
      <c r="J328" s="326">
        <v>0.43055555555555602</v>
      </c>
      <c r="K328" s="68">
        <v>1</v>
      </c>
      <c r="L328">
        <v>1</v>
      </c>
      <c r="M328" t="s">
        <v>854</v>
      </c>
      <c r="N328" t="s">
        <v>767</v>
      </c>
      <c r="O328" s="171" t="s">
        <v>761</v>
      </c>
      <c r="P328" s="68" t="s">
        <v>761</v>
      </c>
      <c r="Q328" s="68">
        <v>0.9</v>
      </c>
      <c r="R328" s="68">
        <v>0.9</v>
      </c>
      <c r="S328" s="68">
        <v>0.9</v>
      </c>
      <c r="T328" s="68">
        <v>1.3</v>
      </c>
      <c r="U328" s="70">
        <v>0.69230769230769229</v>
      </c>
      <c r="V328" s="68">
        <v>0.5</v>
      </c>
      <c r="W328" s="68" t="s">
        <v>761</v>
      </c>
      <c r="X328" s="68">
        <v>27.3</v>
      </c>
      <c r="Y328" s="68">
        <v>5.62</v>
      </c>
      <c r="Z328" s="72">
        <v>4.7569220092918583</v>
      </c>
      <c r="AA328" s="68">
        <v>70.8</v>
      </c>
      <c r="AB328" s="216">
        <v>28.9</v>
      </c>
      <c r="AC328" s="216">
        <v>44.6</v>
      </c>
      <c r="AD328" s="72">
        <v>7.6315789473684295E-2</v>
      </c>
      <c r="AE328" s="72">
        <v>3.1699266503667483</v>
      </c>
      <c r="AF328" s="72">
        <v>2.9135338345864668</v>
      </c>
      <c r="AG328" s="72">
        <v>6.083460484953215</v>
      </c>
      <c r="AH328" s="75">
        <v>28.736404288542396</v>
      </c>
      <c r="AI328" s="75">
        <v>34.81986477349561</v>
      </c>
      <c r="AJ328" s="72">
        <v>144.45190779101389</v>
      </c>
      <c r="AK328" s="72">
        <v>23.210160307267056</v>
      </c>
      <c r="AL328" s="72">
        <v>6.2236497240299666</v>
      </c>
      <c r="AM328" s="72">
        <v>51.946564595809448</v>
      </c>
      <c r="AN328" s="72">
        <v>58.03002508076267</v>
      </c>
      <c r="AO328" s="72">
        <v>4.0318956962025307</v>
      </c>
      <c r="AP328" s="72">
        <v>4.871150552755803</v>
      </c>
      <c r="AQ328" s="70">
        <v>0.45286698321647689</v>
      </c>
      <c r="AR328" s="72">
        <v>8.9030462489583329</v>
      </c>
      <c r="AT328" s="68" t="s">
        <v>761</v>
      </c>
      <c r="AX328" s="72"/>
    </row>
    <row r="329" spans="1:50" x14ac:dyDescent="0.2">
      <c r="A329" t="s">
        <v>756</v>
      </c>
      <c r="B329" t="s">
        <v>282</v>
      </c>
      <c r="C329" s="68" t="s">
        <v>765</v>
      </c>
      <c r="E329" s="69">
        <v>43696</v>
      </c>
      <c r="F329" t="s">
        <v>881</v>
      </c>
      <c r="G329" t="s">
        <v>915</v>
      </c>
      <c r="H329" s="68">
        <v>1</v>
      </c>
      <c r="I329" s="68" t="s">
        <v>760</v>
      </c>
      <c r="J329" s="326">
        <v>0.43055555555555602</v>
      </c>
      <c r="K329" s="68">
        <v>1</v>
      </c>
      <c r="L329">
        <v>1</v>
      </c>
      <c r="M329" t="s">
        <v>854</v>
      </c>
      <c r="N329" t="s">
        <v>767</v>
      </c>
      <c r="O329" s="171" t="s">
        <v>761</v>
      </c>
      <c r="P329" s="68" t="s">
        <v>761</v>
      </c>
      <c r="Q329" s="68">
        <v>0.9</v>
      </c>
      <c r="R329" s="68">
        <v>0.9</v>
      </c>
      <c r="S329" s="68">
        <v>0.9</v>
      </c>
      <c r="T329" s="68">
        <v>1.3</v>
      </c>
      <c r="U329" s="70">
        <v>0.69230769230769229</v>
      </c>
      <c r="V329" s="68">
        <v>1</v>
      </c>
      <c r="W329" s="68" t="s">
        <v>761</v>
      </c>
      <c r="X329" s="68">
        <v>27.2</v>
      </c>
      <c r="Y329" s="68">
        <v>5.24</v>
      </c>
      <c r="Z329" s="72">
        <v>4.4821955698752731</v>
      </c>
      <c r="AA329" s="68">
        <v>66.099999999999994</v>
      </c>
      <c r="AB329" s="216">
        <v>27.9</v>
      </c>
      <c r="AC329" s="216">
        <v>43.7</v>
      </c>
      <c r="AD329" s="72">
        <v>7.6315789473684295E-2</v>
      </c>
      <c r="AE329" s="68" t="s">
        <v>763</v>
      </c>
      <c r="AF329" s="68" t="s">
        <v>763</v>
      </c>
      <c r="AG329" s="68" t="s">
        <v>763</v>
      </c>
      <c r="AH329" s="68" t="s">
        <v>763</v>
      </c>
      <c r="AI329" s="68" t="s">
        <v>763</v>
      </c>
      <c r="AJ329" s="68" t="s">
        <v>763</v>
      </c>
      <c r="AK329" s="68" t="s">
        <v>763</v>
      </c>
      <c r="AL329" s="68" t="s">
        <v>763</v>
      </c>
      <c r="AM329" s="72" t="s">
        <v>763</v>
      </c>
      <c r="AN329" s="72" t="s">
        <v>763</v>
      </c>
      <c r="AO329" s="68" t="s">
        <v>763</v>
      </c>
      <c r="AP329" s="68" t="s">
        <v>763</v>
      </c>
      <c r="AQ329" s="68" t="s">
        <v>763</v>
      </c>
      <c r="AR329" s="68" t="s">
        <v>763</v>
      </c>
      <c r="AT329" s="68" t="s">
        <v>761</v>
      </c>
      <c r="AX329" s="72"/>
    </row>
    <row r="330" spans="1:50" x14ac:dyDescent="0.2">
      <c r="A330" t="s">
        <v>756</v>
      </c>
      <c r="B330" t="s">
        <v>284</v>
      </c>
      <c r="C330" s="68" t="s">
        <v>757</v>
      </c>
      <c r="E330" s="69">
        <v>43696</v>
      </c>
      <c r="F330" t="s">
        <v>881</v>
      </c>
      <c r="G330" t="s">
        <v>915</v>
      </c>
      <c r="H330" s="68">
        <v>1</v>
      </c>
      <c r="I330" s="68" t="s">
        <v>760</v>
      </c>
      <c r="J330" s="326">
        <v>0.43055555555555602</v>
      </c>
      <c r="K330" s="68">
        <v>1</v>
      </c>
      <c r="L330">
        <v>1</v>
      </c>
      <c r="M330" t="s">
        <v>854</v>
      </c>
      <c r="N330" t="s">
        <v>956</v>
      </c>
      <c r="O330" s="171" t="s">
        <v>761</v>
      </c>
      <c r="P330" s="68" t="s">
        <v>761</v>
      </c>
      <c r="Q330" s="68">
        <v>1.1000000000000001</v>
      </c>
      <c r="R330" s="68" t="s">
        <v>761</v>
      </c>
      <c r="S330" s="68">
        <v>1.1000000000000001</v>
      </c>
      <c r="T330" s="68">
        <v>1.3</v>
      </c>
      <c r="U330" s="70">
        <v>0.84615384615384615</v>
      </c>
      <c r="V330" s="68">
        <v>0.15</v>
      </c>
      <c r="W330" s="77">
        <v>0.3666666666666667</v>
      </c>
      <c r="X330" s="68">
        <v>27</v>
      </c>
      <c r="Y330" s="68">
        <v>6.21</v>
      </c>
      <c r="Z330" s="72">
        <v>5.2840322647992188</v>
      </c>
      <c r="AA330" s="68">
        <v>79.400000000000006</v>
      </c>
      <c r="AB330" s="216">
        <v>28.8</v>
      </c>
      <c r="AC330" s="216">
        <v>45</v>
      </c>
      <c r="AD330" s="68" t="s">
        <v>763</v>
      </c>
      <c r="AE330" s="68" t="s">
        <v>763</v>
      </c>
      <c r="AF330" s="68" t="s">
        <v>763</v>
      </c>
      <c r="AG330" s="68" t="s">
        <v>763</v>
      </c>
      <c r="AH330" s="68" t="s">
        <v>763</v>
      </c>
      <c r="AI330" s="68" t="s">
        <v>763</v>
      </c>
      <c r="AJ330" s="68" t="s">
        <v>763</v>
      </c>
      <c r="AK330" s="68" t="s">
        <v>763</v>
      </c>
      <c r="AL330" s="68" t="s">
        <v>763</v>
      </c>
      <c r="AM330" s="72" t="s">
        <v>763</v>
      </c>
      <c r="AN330" s="72" t="s">
        <v>763</v>
      </c>
      <c r="AO330" s="68" t="s">
        <v>763</v>
      </c>
      <c r="AP330" s="68" t="s">
        <v>763</v>
      </c>
      <c r="AQ330" s="68" t="s">
        <v>763</v>
      </c>
      <c r="AR330" s="68" t="s">
        <v>763</v>
      </c>
      <c r="AT330" s="68" t="s">
        <v>761</v>
      </c>
      <c r="AX330" s="72"/>
    </row>
    <row r="331" spans="1:50" x14ac:dyDescent="0.2">
      <c r="A331" t="s">
        <v>756</v>
      </c>
      <c r="B331" t="s">
        <v>284</v>
      </c>
      <c r="C331" s="68" t="s">
        <v>764</v>
      </c>
      <c r="E331" s="69">
        <v>43696</v>
      </c>
      <c r="F331" t="s">
        <v>881</v>
      </c>
      <c r="G331" t="s">
        <v>915</v>
      </c>
      <c r="H331" s="68">
        <v>1</v>
      </c>
      <c r="I331" s="68" t="s">
        <v>760</v>
      </c>
      <c r="J331" s="326">
        <v>0.43055555555555602</v>
      </c>
      <c r="K331" s="68">
        <v>1</v>
      </c>
      <c r="L331">
        <v>1</v>
      </c>
      <c r="M331" t="s">
        <v>854</v>
      </c>
      <c r="N331" t="s">
        <v>956</v>
      </c>
      <c r="O331" s="171" t="s">
        <v>761</v>
      </c>
      <c r="P331" s="68" t="s">
        <v>761</v>
      </c>
      <c r="Q331" s="68">
        <v>1.1000000000000001</v>
      </c>
      <c r="R331" s="68" t="s">
        <v>761</v>
      </c>
      <c r="S331" s="68">
        <v>1.1000000000000001</v>
      </c>
      <c r="T331" s="68">
        <v>1.3</v>
      </c>
      <c r="U331" s="70">
        <v>0.84615384615384615</v>
      </c>
      <c r="V331" s="68">
        <v>0.5</v>
      </c>
      <c r="W331" s="68" t="s">
        <v>761</v>
      </c>
      <c r="X331" s="68">
        <v>26.8</v>
      </c>
      <c r="Y331" s="68">
        <v>6.24</v>
      </c>
      <c r="Z331" s="72">
        <v>5.3053858200778015</v>
      </c>
      <c r="AA331" s="68">
        <v>75.3</v>
      </c>
      <c r="AB331" s="216">
        <v>28.9</v>
      </c>
      <c r="AC331" s="216">
        <v>45</v>
      </c>
      <c r="AD331" s="72">
        <v>7.6315789473684295E-2</v>
      </c>
      <c r="AE331" s="72">
        <v>1.1601466992665035</v>
      </c>
      <c r="AF331" s="72">
        <v>0.14191729323308272</v>
      </c>
      <c r="AG331" s="72">
        <v>1.3020639924995863</v>
      </c>
      <c r="AH331" s="75">
        <v>20.221654736371274</v>
      </c>
      <c r="AI331" s="75">
        <v>21.523718728870861</v>
      </c>
      <c r="AJ331" s="72">
        <v>121.5227994917305</v>
      </c>
      <c r="AK331" s="72">
        <v>20.370318695753966</v>
      </c>
      <c r="AL331" s="72">
        <v>5.9656798357828826</v>
      </c>
      <c r="AM331" s="72">
        <v>40.591973432125243</v>
      </c>
      <c r="AN331" s="72">
        <v>41.894037424624827</v>
      </c>
      <c r="AO331" s="72">
        <v>9.1913554430379705</v>
      </c>
      <c r="AP331" s="72">
        <v>15.698413505920367</v>
      </c>
      <c r="AQ331" s="70">
        <v>0.36928247352905369</v>
      </c>
      <c r="AR331" s="72">
        <v>24.889768948958338</v>
      </c>
      <c r="AT331" s="68" t="s">
        <v>761</v>
      </c>
      <c r="AX331" s="72"/>
    </row>
    <row r="332" spans="1:50" x14ac:dyDescent="0.2">
      <c r="A332" t="s">
        <v>756</v>
      </c>
      <c r="B332" t="s">
        <v>284</v>
      </c>
      <c r="C332" s="68" t="s">
        <v>765</v>
      </c>
      <c r="E332" s="69">
        <v>43696</v>
      </c>
      <c r="F332" t="s">
        <v>881</v>
      </c>
      <c r="G332" t="s">
        <v>915</v>
      </c>
      <c r="H332" s="68">
        <v>1</v>
      </c>
      <c r="I332" s="68" t="s">
        <v>760</v>
      </c>
      <c r="J332" s="326">
        <v>0.43055555555555602</v>
      </c>
      <c r="K332" s="68">
        <v>1</v>
      </c>
      <c r="L332">
        <v>1</v>
      </c>
      <c r="M332" t="s">
        <v>854</v>
      </c>
      <c r="N332" t="s">
        <v>954</v>
      </c>
      <c r="O332" s="171" t="s">
        <v>761</v>
      </c>
      <c r="P332" s="68" t="s">
        <v>761</v>
      </c>
      <c r="Q332" s="68">
        <v>1.1000000000000001</v>
      </c>
      <c r="R332" s="68" t="s">
        <v>761</v>
      </c>
      <c r="S332" s="68">
        <v>1.1000000000000001</v>
      </c>
      <c r="T332" s="68">
        <v>1.3</v>
      </c>
      <c r="U332" s="70">
        <v>0.84615384615384615</v>
      </c>
      <c r="V332" s="68">
        <v>1</v>
      </c>
      <c r="W332" s="68" t="s">
        <v>761</v>
      </c>
      <c r="X332" s="68">
        <v>26.6</v>
      </c>
      <c r="Y332" s="68">
        <v>7.11</v>
      </c>
      <c r="Z332" s="72">
        <v>6.0301332697778003</v>
      </c>
      <c r="AA332" s="68">
        <v>89.3</v>
      </c>
      <c r="AB332" s="216">
        <v>29.3</v>
      </c>
      <c r="AC332" s="216">
        <v>45.6</v>
      </c>
      <c r="AD332" s="68" t="s">
        <v>763</v>
      </c>
      <c r="AE332" s="68" t="s">
        <v>763</v>
      </c>
      <c r="AF332" s="68" t="s">
        <v>763</v>
      </c>
      <c r="AG332" s="68" t="s">
        <v>763</v>
      </c>
      <c r="AH332" s="68" t="s">
        <v>763</v>
      </c>
      <c r="AI332" s="68" t="s">
        <v>763</v>
      </c>
      <c r="AJ332" s="68" t="s">
        <v>763</v>
      </c>
      <c r="AK332" s="68" t="s">
        <v>763</v>
      </c>
      <c r="AL332" s="68" t="s">
        <v>763</v>
      </c>
      <c r="AM332" s="72" t="s">
        <v>763</v>
      </c>
      <c r="AN332" s="72" t="s">
        <v>763</v>
      </c>
      <c r="AO332" s="68" t="s">
        <v>763</v>
      </c>
      <c r="AP332" s="68" t="s">
        <v>763</v>
      </c>
      <c r="AQ332" s="68" t="s">
        <v>763</v>
      </c>
      <c r="AR332" s="68" t="s">
        <v>763</v>
      </c>
      <c r="AT332" s="68" t="s">
        <v>761</v>
      </c>
      <c r="AX332" s="72"/>
    </row>
    <row r="333" spans="1:50" x14ac:dyDescent="0.2">
      <c r="A333" t="s">
        <v>756</v>
      </c>
      <c r="B333" t="s">
        <v>286</v>
      </c>
      <c r="C333" s="68" t="s">
        <v>757</v>
      </c>
      <c r="E333" s="69">
        <v>43696</v>
      </c>
      <c r="F333" t="s">
        <v>881</v>
      </c>
      <c r="G333" t="s">
        <v>915</v>
      </c>
      <c r="H333" s="68">
        <v>1</v>
      </c>
      <c r="I333" s="68" t="s">
        <v>760</v>
      </c>
      <c r="J333" s="326">
        <v>0.43055555555555602</v>
      </c>
      <c r="K333" s="68">
        <v>1</v>
      </c>
      <c r="L333">
        <v>1</v>
      </c>
      <c r="M333" t="s">
        <v>854</v>
      </c>
      <c r="N333" t="s">
        <v>957</v>
      </c>
      <c r="O333" s="171" t="s">
        <v>761</v>
      </c>
      <c r="P333" s="68" t="s">
        <v>761</v>
      </c>
      <c r="Q333" s="68">
        <v>1</v>
      </c>
      <c r="R333" s="68">
        <v>1.6</v>
      </c>
      <c r="S333" s="68">
        <v>1.3</v>
      </c>
      <c r="T333" s="68">
        <v>1.6</v>
      </c>
      <c r="U333" s="70">
        <v>0.8125</v>
      </c>
      <c r="V333" s="68">
        <v>0.25</v>
      </c>
      <c r="W333" s="77">
        <v>0.35069444444444442</v>
      </c>
      <c r="X333" s="68">
        <v>25.6</v>
      </c>
      <c r="Y333" s="68">
        <v>6.77</v>
      </c>
      <c r="Z333" s="72">
        <v>5.7059521712982697</v>
      </c>
      <c r="AA333" s="68">
        <v>81.7</v>
      </c>
      <c r="AB333" s="216">
        <v>30.2</v>
      </c>
      <c r="AC333" s="216">
        <v>46.9</v>
      </c>
      <c r="AD333" s="68" t="s">
        <v>763</v>
      </c>
      <c r="AE333" s="68" t="s">
        <v>763</v>
      </c>
      <c r="AF333" s="68" t="s">
        <v>763</v>
      </c>
      <c r="AG333" s="68" t="s">
        <v>763</v>
      </c>
      <c r="AH333" s="68" t="s">
        <v>763</v>
      </c>
      <c r="AI333" s="68" t="s">
        <v>763</v>
      </c>
      <c r="AJ333" s="68" t="s">
        <v>763</v>
      </c>
      <c r="AK333" s="68" t="s">
        <v>763</v>
      </c>
      <c r="AL333" s="68" t="s">
        <v>763</v>
      </c>
      <c r="AM333" s="72" t="s">
        <v>763</v>
      </c>
      <c r="AN333" s="72" t="s">
        <v>763</v>
      </c>
      <c r="AO333" s="68" t="s">
        <v>763</v>
      </c>
      <c r="AP333" s="68" t="s">
        <v>763</v>
      </c>
      <c r="AQ333" s="68" t="s">
        <v>763</v>
      </c>
      <c r="AR333" s="68" t="s">
        <v>763</v>
      </c>
      <c r="AT333" s="68" t="s">
        <v>761</v>
      </c>
      <c r="AX333" s="72"/>
    </row>
    <row r="334" spans="1:50" x14ac:dyDescent="0.2">
      <c r="A334" t="s">
        <v>756</v>
      </c>
      <c r="B334" t="s">
        <v>286</v>
      </c>
      <c r="C334" s="68" t="s">
        <v>764</v>
      </c>
      <c r="E334" s="69">
        <v>43696</v>
      </c>
      <c r="F334" t="s">
        <v>881</v>
      </c>
      <c r="G334" t="s">
        <v>915</v>
      </c>
      <c r="H334" s="68">
        <v>1</v>
      </c>
      <c r="I334" s="68" t="s">
        <v>760</v>
      </c>
      <c r="J334" s="326">
        <v>0.43055555555555602</v>
      </c>
      <c r="K334" s="68">
        <v>1</v>
      </c>
      <c r="L334">
        <v>1</v>
      </c>
      <c r="M334" t="s">
        <v>854</v>
      </c>
      <c r="N334" t="s">
        <v>957</v>
      </c>
      <c r="O334" s="171" t="s">
        <v>761</v>
      </c>
      <c r="P334" s="68" t="s">
        <v>761</v>
      </c>
      <c r="Q334" s="68">
        <v>1</v>
      </c>
      <c r="R334" s="68">
        <v>1.6</v>
      </c>
      <c r="S334" s="68">
        <v>1.3</v>
      </c>
      <c r="T334" s="68">
        <v>1.6</v>
      </c>
      <c r="U334" s="70">
        <v>0.8125</v>
      </c>
      <c r="V334" s="68">
        <v>0.5</v>
      </c>
      <c r="W334" s="68" t="s">
        <v>761</v>
      </c>
      <c r="X334" s="68">
        <v>25.7</v>
      </c>
      <c r="Y334" s="68">
        <v>6.75</v>
      </c>
      <c r="Z334" s="72">
        <v>5.7839119203349485</v>
      </c>
      <c r="AA334" s="68">
        <v>83.8</v>
      </c>
      <c r="AB334" s="216">
        <v>27.3</v>
      </c>
      <c r="AC334" s="216">
        <v>42.8</v>
      </c>
      <c r="AD334" s="72">
        <v>0.56246973365617448</v>
      </c>
      <c r="AE334" s="72">
        <v>2.1231662591687037</v>
      </c>
      <c r="AF334" s="72">
        <v>0.13909774436090228</v>
      </c>
      <c r="AG334" s="72">
        <v>2.262264003529606</v>
      </c>
      <c r="AH334" s="75">
        <v>13.358817808505556</v>
      </c>
      <c r="AI334" s="75">
        <v>15.621081812035161</v>
      </c>
      <c r="AJ334" s="72">
        <v>61.376132075171448</v>
      </c>
      <c r="AK334" s="72">
        <v>8.6137513300718815</v>
      </c>
      <c r="AL334" s="72">
        <v>7.1253661411025737</v>
      </c>
      <c r="AM334" s="72">
        <v>21.972569138577438</v>
      </c>
      <c r="AN334" s="72">
        <v>24.234833142107043</v>
      </c>
      <c r="AO334" s="72">
        <v>13.248877594936703</v>
      </c>
      <c r="AP334" s="72">
        <v>14.137762354021625</v>
      </c>
      <c r="AQ334" s="70">
        <v>0.48377156232488588</v>
      </c>
      <c r="AR334" s="72">
        <v>27.386639948958326</v>
      </c>
      <c r="AT334" s="68" t="s">
        <v>761</v>
      </c>
      <c r="AX334" s="72"/>
    </row>
    <row r="335" spans="1:50" x14ac:dyDescent="0.2">
      <c r="A335" t="s">
        <v>756</v>
      </c>
      <c r="B335" t="s">
        <v>286</v>
      </c>
      <c r="C335" s="68" t="s">
        <v>765</v>
      </c>
      <c r="E335" s="69">
        <v>43696</v>
      </c>
      <c r="F335" t="s">
        <v>881</v>
      </c>
      <c r="G335" t="s">
        <v>915</v>
      </c>
      <c r="H335" s="68">
        <v>1</v>
      </c>
      <c r="I335" s="68" t="s">
        <v>760</v>
      </c>
      <c r="J335" s="326">
        <v>0.43055555555555602</v>
      </c>
      <c r="K335" s="68">
        <v>1</v>
      </c>
      <c r="L335">
        <v>1</v>
      </c>
      <c r="M335" t="s">
        <v>854</v>
      </c>
      <c r="N335" t="s">
        <v>957</v>
      </c>
      <c r="O335" s="171" t="s">
        <v>761</v>
      </c>
      <c r="P335" s="68" t="s">
        <v>761</v>
      </c>
      <c r="Q335" s="68">
        <v>1</v>
      </c>
      <c r="R335" s="68">
        <v>1.6</v>
      </c>
      <c r="S335" s="68">
        <v>1.3</v>
      </c>
      <c r="T335" s="68">
        <v>1.6</v>
      </c>
      <c r="U335" s="70">
        <v>0.8125</v>
      </c>
      <c r="V335" s="68">
        <v>2</v>
      </c>
      <c r="W335" s="68" t="s">
        <v>761</v>
      </c>
      <c r="X335" s="68">
        <v>25.6</v>
      </c>
      <c r="Y335" s="68">
        <v>6.8</v>
      </c>
      <c r="Z335" s="72">
        <v>5.7312370405950128</v>
      </c>
      <c r="AA335" s="68">
        <v>82.5</v>
      </c>
      <c r="AB335" s="216">
        <v>30.2</v>
      </c>
      <c r="AC335" s="216">
        <v>46.9</v>
      </c>
      <c r="AD335" s="68" t="s">
        <v>763</v>
      </c>
      <c r="AE335" s="68" t="s">
        <v>763</v>
      </c>
      <c r="AF335" s="68" t="s">
        <v>763</v>
      </c>
      <c r="AG335" s="68" t="s">
        <v>763</v>
      </c>
      <c r="AH335" s="68" t="s">
        <v>763</v>
      </c>
      <c r="AI335" s="68" t="s">
        <v>763</v>
      </c>
      <c r="AJ335" s="68" t="s">
        <v>763</v>
      </c>
      <c r="AK335" s="68" t="s">
        <v>763</v>
      </c>
      <c r="AL335" s="68" t="s">
        <v>763</v>
      </c>
      <c r="AM335" s="72" t="s">
        <v>763</v>
      </c>
      <c r="AN335" s="72" t="s">
        <v>763</v>
      </c>
      <c r="AO335" s="68" t="s">
        <v>763</v>
      </c>
      <c r="AP335" s="68" t="s">
        <v>763</v>
      </c>
      <c r="AQ335" s="68" t="s">
        <v>763</v>
      </c>
      <c r="AR335" s="68" t="s">
        <v>763</v>
      </c>
      <c r="AT335" s="68" t="s">
        <v>761</v>
      </c>
      <c r="AX335" s="72"/>
    </row>
    <row r="336" spans="1:50" x14ac:dyDescent="0.2">
      <c r="A336" t="s">
        <v>756</v>
      </c>
      <c r="B336" t="s">
        <v>610</v>
      </c>
      <c r="C336" s="68" t="s">
        <v>757</v>
      </c>
      <c r="E336" s="69">
        <v>43696</v>
      </c>
      <c r="F336" t="s">
        <v>866</v>
      </c>
      <c r="G336" t="s">
        <v>958</v>
      </c>
      <c r="H336" s="68">
        <v>1</v>
      </c>
      <c r="I336" s="68" t="s">
        <v>760</v>
      </c>
      <c r="J336" s="326">
        <v>0.43055555555555602</v>
      </c>
      <c r="K336" s="68">
        <v>3</v>
      </c>
      <c r="L336">
        <v>1</v>
      </c>
      <c r="M336" t="s">
        <v>773</v>
      </c>
      <c r="N336" t="s">
        <v>774</v>
      </c>
      <c r="O336" s="171" t="s">
        <v>761</v>
      </c>
      <c r="P336" s="68" t="s">
        <v>761</v>
      </c>
      <c r="Q336" s="68" t="s">
        <v>761</v>
      </c>
      <c r="R336" s="68" t="s">
        <v>761</v>
      </c>
      <c r="S336" s="68">
        <v>0.28000000000000003</v>
      </c>
      <c r="T336" s="68">
        <v>0.28000000000000003</v>
      </c>
      <c r="U336" s="70">
        <v>1</v>
      </c>
      <c r="V336" s="68">
        <v>0.15</v>
      </c>
      <c r="W336" s="77">
        <v>0.34791666666666665</v>
      </c>
      <c r="X336" s="68" t="s">
        <v>761</v>
      </c>
      <c r="Y336" s="68" t="s">
        <v>761</v>
      </c>
      <c r="Z336" s="72" t="s">
        <v>761</v>
      </c>
      <c r="AA336" s="68" t="s">
        <v>761</v>
      </c>
      <c r="AB336" s="68" t="s">
        <v>763</v>
      </c>
      <c r="AC336" s="68" t="s">
        <v>763</v>
      </c>
      <c r="AD336" s="68" t="s">
        <v>763</v>
      </c>
      <c r="AE336" s="68" t="s">
        <v>763</v>
      </c>
      <c r="AF336" s="68" t="s">
        <v>763</v>
      </c>
      <c r="AG336" s="68" t="s">
        <v>763</v>
      </c>
      <c r="AH336" s="68" t="s">
        <v>763</v>
      </c>
      <c r="AI336" s="68" t="s">
        <v>763</v>
      </c>
      <c r="AJ336" s="68" t="s">
        <v>763</v>
      </c>
      <c r="AK336" s="68" t="s">
        <v>763</v>
      </c>
      <c r="AL336" s="68" t="s">
        <v>763</v>
      </c>
      <c r="AM336" s="72" t="s">
        <v>763</v>
      </c>
      <c r="AN336" s="72" t="s">
        <v>763</v>
      </c>
      <c r="AO336" s="68" t="s">
        <v>763</v>
      </c>
      <c r="AP336" s="68" t="s">
        <v>763</v>
      </c>
      <c r="AQ336" s="68" t="s">
        <v>763</v>
      </c>
      <c r="AR336" s="68" t="s">
        <v>763</v>
      </c>
      <c r="AT336" s="68" t="s">
        <v>761</v>
      </c>
      <c r="AX336" s="72"/>
    </row>
    <row r="337" spans="1:50" x14ac:dyDescent="0.2">
      <c r="A337" t="s">
        <v>756</v>
      </c>
      <c r="B337" t="s">
        <v>610</v>
      </c>
      <c r="C337" s="68" t="s">
        <v>764</v>
      </c>
      <c r="E337" s="69">
        <v>43696</v>
      </c>
      <c r="F337" t="s">
        <v>866</v>
      </c>
      <c r="G337" t="s">
        <v>958</v>
      </c>
      <c r="H337" s="68">
        <v>1</v>
      </c>
      <c r="I337" s="68" t="s">
        <v>760</v>
      </c>
      <c r="J337" s="326">
        <v>0.43055555555555602</v>
      </c>
      <c r="K337" s="68">
        <v>3</v>
      </c>
      <c r="L337">
        <v>1</v>
      </c>
      <c r="M337" t="s">
        <v>773</v>
      </c>
      <c r="N337" t="s">
        <v>774</v>
      </c>
      <c r="O337" s="171" t="s">
        <v>761</v>
      </c>
      <c r="P337" s="68" t="s">
        <v>761</v>
      </c>
      <c r="Q337" s="68" t="s">
        <v>761</v>
      </c>
      <c r="R337" s="68" t="s">
        <v>761</v>
      </c>
      <c r="S337" s="68">
        <v>0.28000000000000003</v>
      </c>
      <c r="T337" s="68">
        <v>0.28000000000000003</v>
      </c>
      <c r="U337" s="70">
        <v>1</v>
      </c>
      <c r="V337" s="68" t="s">
        <v>761</v>
      </c>
      <c r="W337" s="68" t="s">
        <v>761</v>
      </c>
      <c r="X337" s="68" t="s">
        <v>761</v>
      </c>
      <c r="Y337" s="68" t="s">
        <v>761</v>
      </c>
      <c r="Z337" s="72" t="s">
        <v>761</v>
      </c>
      <c r="AA337" s="68" t="s">
        <v>761</v>
      </c>
      <c r="AB337" s="216">
        <v>0.1</v>
      </c>
      <c r="AC337" s="216">
        <v>0.16220000000000001</v>
      </c>
      <c r="AD337" s="72">
        <v>0.23263157894736847</v>
      </c>
      <c r="AE337" s="72">
        <v>2.0394254278728607</v>
      </c>
      <c r="AF337" s="72">
        <v>33.625438157235855</v>
      </c>
      <c r="AG337" s="72">
        <v>35.664863585108719</v>
      </c>
      <c r="AH337" s="75">
        <v>8.3542795168621566</v>
      </c>
      <c r="AI337" s="75">
        <v>44.019143101970876</v>
      </c>
      <c r="AJ337" s="72">
        <v>51.860847629251147</v>
      </c>
      <c r="AK337" s="72">
        <v>2.9355177454384971</v>
      </c>
      <c r="AL337" s="72">
        <v>17.666678292044988</v>
      </c>
      <c r="AM337" s="72">
        <v>11.289797262300654</v>
      </c>
      <c r="AN337" s="72">
        <v>46.954660847409372</v>
      </c>
      <c r="AO337" s="72">
        <v>1.523224959084915</v>
      </c>
      <c r="AP337" s="72">
        <v>0.85421518987341771</v>
      </c>
      <c r="AQ337" s="70">
        <v>0.6406996027859253</v>
      </c>
      <c r="AR337" s="72">
        <v>2.3774401489583328</v>
      </c>
      <c r="AT337" s="68" t="s">
        <v>761</v>
      </c>
      <c r="AX337" s="72"/>
    </row>
    <row r="338" spans="1:50" x14ac:dyDescent="0.2">
      <c r="A338" t="s">
        <v>756</v>
      </c>
      <c r="B338" t="s">
        <v>610</v>
      </c>
      <c r="C338" s="68" t="s">
        <v>765</v>
      </c>
      <c r="E338" s="69">
        <v>43696</v>
      </c>
      <c r="F338" t="s">
        <v>866</v>
      </c>
      <c r="G338" t="s">
        <v>958</v>
      </c>
      <c r="H338" s="68">
        <v>1</v>
      </c>
      <c r="I338" s="68" t="s">
        <v>760</v>
      </c>
      <c r="J338" s="326">
        <v>0.43055555555555602</v>
      </c>
      <c r="K338" s="68">
        <v>3</v>
      </c>
      <c r="L338">
        <v>1</v>
      </c>
      <c r="M338" t="s">
        <v>773</v>
      </c>
      <c r="N338" t="s">
        <v>774</v>
      </c>
      <c r="O338" s="171" t="s">
        <v>761</v>
      </c>
      <c r="P338" s="68" t="s">
        <v>761</v>
      </c>
      <c r="Q338" s="68" t="s">
        <v>761</v>
      </c>
      <c r="R338" s="68" t="s">
        <v>761</v>
      </c>
      <c r="S338" s="68">
        <v>0.28000000000000003</v>
      </c>
      <c r="T338" s="68">
        <v>0.28000000000000003</v>
      </c>
      <c r="U338" s="70">
        <v>1</v>
      </c>
      <c r="V338" s="68" t="s">
        <v>761</v>
      </c>
      <c r="W338" s="68" t="s">
        <v>761</v>
      </c>
      <c r="X338" s="68" t="s">
        <v>761</v>
      </c>
      <c r="Y338" s="68" t="s">
        <v>761</v>
      </c>
      <c r="Z338" s="72" t="s">
        <v>761</v>
      </c>
      <c r="AA338" s="68" t="s">
        <v>761</v>
      </c>
      <c r="AB338" s="68" t="s">
        <v>763</v>
      </c>
      <c r="AC338" s="68" t="s">
        <v>763</v>
      </c>
      <c r="AD338" s="68" t="s">
        <v>763</v>
      </c>
      <c r="AE338" s="68" t="s">
        <v>763</v>
      </c>
      <c r="AF338" s="68" t="s">
        <v>763</v>
      </c>
      <c r="AG338" s="68" t="s">
        <v>763</v>
      </c>
      <c r="AH338" s="68" t="s">
        <v>763</v>
      </c>
      <c r="AI338" s="68" t="s">
        <v>763</v>
      </c>
      <c r="AJ338" s="68" t="s">
        <v>763</v>
      </c>
      <c r="AK338" s="68" t="s">
        <v>763</v>
      </c>
      <c r="AL338" s="68" t="s">
        <v>763</v>
      </c>
      <c r="AM338" s="72" t="s">
        <v>763</v>
      </c>
      <c r="AN338" s="72" t="s">
        <v>763</v>
      </c>
      <c r="AO338" s="68" t="s">
        <v>763</v>
      </c>
      <c r="AP338" s="68" t="s">
        <v>763</v>
      </c>
      <c r="AQ338" s="68" t="s">
        <v>763</v>
      </c>
      <c r="AR338" s="68" t="s">
        <v>763</v>
      </c>
      <c r="AT338" s="68" t="s">
        <v>761</v>
      </c>
      <c r="AX338" s="72"/>
    </row>
    <row r="339" spans="1:50" x14ac:dyDescent="0.2">
      <c r="A339" t="s">
        <v>756</v>
      </c>
      <c r="B339" t="s">
        <v>288</v>
      </c>
      <c r="C339" s="68" t="s">
        <v>757</v>
      </c>
      <c r="E339" s="69">
        <v>43696</v>
      </c>
      <c r="F339" t="s">
        <v>761</v>
      </c>
      <c r="G339" t="s">
        <v>959</v>
      </c>
      <c r="H339" s="68">
        <v>1</v>
      </c>
      <c r="I339" s="68" t="s">
        <v>760</v>
      </c>
      <c r="J339" s="326">
        <v>0.38541666666666669</v>
      </c>
      <c r="K339" s="68">
        <v>3</v>
      </c>
      <c r="L339">
        <v>1</v>
      </c>
      <c r="M339" t="s">
        <v>773</v>
      </c>
      <c r="N339" t="s">
        <v>960</v>
      </c>
      <c r="O339" s="171">
        <v>23.02</v>
      </c>
      <c r="P339" s="68">
        <v>99.4</v>
      </c>
      <c r="Q339" s="68" t="s">
        <v>761</v>
      </c>
      <c r="R339" s="68">
        <v>0.65</v>
      </c>
      <c r="S339" s="68">
        <v>0.65</v>
      </c>
      <c r="T339" s="68">
        <v>0.65</v>
      </c>
      <c r="U339" s="70">
        <v>1</v>
      </c>
      <c r="V339" s="68">
        <v>0.15</v>
      </c>
      <c r="W339" s="77">
        <v>0.28055555555555556</v>
      </c>
      <c r="X339" s="68">
        <v>21.48</v>
      </c>
      <c r="Y339" s="68">
        <v>5.1100000000000003</v>
      </c>
      <c r="Z339" s="72">
        <v>5.0654771184369585</v>
      </c>
      <c r="AA339" s="68">
        <v>58.4</v>
      </c>
      <c r="AB339" s="216">
        <v>1.5</v>
      </c>
      <c r="AC339" s="216">
        <v>0.28310000000000002</v>
      </c>
      <c r="AD339" s="68" t="s">
        <v>763</v>
      </c>
      <c r="AE339" s="68" t="s">
        <v>763</v>
      </c>
      <c r="AF339" s="68" t="s">
        <v>763</v>
      </c>
      <c r="AG339" s="68" t="s">
        <v>763</v>
      </c>
      <c r="AH339" s="68" t="s">
        <v>763</v>
      </c>
      <c r="AI339" s="68" t="s">
        <v>763</v>
      </c>
      <c r="AJ339" s="68" t="s">
        <v>763</v>
      </c>
      <c r="AK339" s="68" t="s">
        <v>763</v>
      </c>
      <c r="AL339" s="68" t="s">
        <v>763</v>
      </c>
      <c r="AM339" s="72" t="s">
        <v>763</v>
      </c>
      <c r="AN339" s="72" t="s">
        <v>763</v>
      </c>
      <c r="AO339" s="68" t="s">
        <v>763</v>
      </c>
      <c r="AP339" s="68" t="s">
        <v>763</v>
      </c>
      <c r="AQ339" s="68" t="s">
        <v>763</v>
      </c>
      <c r="AR339" s="68" t="s">
        <v>763</v>
      </c>
      <c r="AT339" s="68" t="s">
        <v>761</v>
      </c>
      <c r="AX339" s="72"/>
    </row>
    <row r="340" spans="1:50" x14ac:dyDescent="0.2">
      <c r="A340" t="s">
        <v>756</v>
      </c>
      <c r="B340" t="s">
        <v>288</v>
      </c>
      <c r="C340" s="68" t="s">
        <v>764</v>
      </c>
      <c r="E340" s="69">
        <v>43696</v>
      </c>
      <c r="F340" t="s">
        <v>761</v>
      </c>
      <c r="G340" t="s">
        <v>959</v>
      </c>
      <c r="H340" s="68">
        <v>1</v>
      </c>
      <c r="I340" s="68" t="s">
        <v>760</v>
      </c>
      <c r="J340" s="326">
        <v>0.38541666666666669</v>
      </c>
      <c r="K340" s="68">
        <v>3</v>
      </c>
      <c r="L340">
        <v>1</v>
      </c>
      <c r="M340" t="s">
        <v>773</v>
      </c>
      <c r="N340" t="s">
        <v>960</v>
      </c>
      <c r="O340" s="171">
        <v>23.02</v>
      </c>
      <c r="P340" s="68">
        <v>99.4</v>
      </c>
      <c r="Q340" s="68" t="s">
        <v>761</v>
      </c>
      <c r="R340" s="68">
        <v>0.65</v>
      </c>
      <c r="S340" s="68">
        <v>0.65</v>
      </c>
      <c r="T340" s="68">
        <v>0.65</v>
      </c>
      <c r="U340" s="70">
        <v>1</v>
      </c>
      <c r="V340" s="68">
        <v>0.32</v>
      </c>
      <c r="W340" s="77">
        <v>0.28055555555555556</v>
      </c>
      <c r="X340" s="68">
        <v>21.47</v>
      </c>
      <c r="Y340" s="68">
        <v>4.88</v>
      </c>
      <c r="Z340" s="72">
        <v>4.7925293617474143</v>
      </c>
      <c r="AA340" s="68">
        <v>55.7</v>
      </c>
      <c r="AB340" s="216">
        <v>3.1</v>
      </c>
      <c r="AC340" s="216">
        <v>5.8</v>
      </c>
      <c r="AD340" s="72">
        <v>0.33684210526315789</v>
      </c>
      <c r="AE340" s="72">
        <v>0.82518337408312936</v>
      </c>
      <c r="AF340" s="72">
        <v>12.343515272909364</v>
      </c>
      <c r="AG340" s="72">
        <v>13.168698646992494</v>
      </c>
      <c r="AH340" s="75">
        <v>18.202629544952671</v>
      </c>
      <c r="AI340" s="75">
        <v>31.371328191945164</v>
      </c>
      <c r="AJ340" s="72">
        <v>513.15644307549792</v>
      </c>
      <c r="AK340" s="72">
        <v>84.047134738288023</v>
      </c>
      <c r="AL340" s="72">
        <v>6.1055792642235946</v>
      </c>
      <c r="AM340" s="72">
        <v>102.24976428324069</v>
      </c>
      <c r="AN340" s="72">
        <v>115.41846293023319</v>
      </c>
      <c r="AO340" s="72">
        <v>47.05</v>
      </c>
      <c r="AP340" s="72">
        <v>32.375</v>
      </c>
      <c r="AQ340" s="70">
        <v>0.59240147371249241</v>
      </c>
      <c r="AR340" s="72">
        <v>79.424999999999997</v>
      </c>
      <c r="AT340" s="68" t="s">
        <v>761</v>
      </c>
      <c r="AX340" s="72"/>
    </row>
    <row r="341" spans="1:50" x14ac:dyDescent="0.2">
      <c r="A341" t="s">
        <v>756</v>
      </c>
      <c r="B341" t="s">
        <v>288</v>
      </c>
      <c r="C341" s="68" t="s">
        <v>765</v>
      </c>
      <c r="E341" s="69">
        <v>43696</v>
      </c>
      <c r="F341" t="s">
        <v>761</v>
      </c>
      <c r="G341" t="s">
        <v>959</v>
      </c>
      <c r="H341" s="68">
        <v>1</v>
      </c>
      <c r="I341" s="68" t="s">
        <v>760</v>
      </c>
      <c r="J341" s="326">
        <v>0.38541666666666669</v>
      </c>
      <c r="K341" s="68">
        <v>3</v>
      </c>
      <c r="L341">
        <v>1</v>
      </c>
      <c r="M341" t="s">
        <v>773</v>
      </c>
      <c r="N341" t="s">
        <v>960</v>
      </c>
      <c r="O341" s="171">
        <v>23.02</v>
      </c>
      <c r="P341" s="68">
        <v>99.4</v>
      </c>
      <c r="Q341" s="68" t="s">
        <v>761</v>
      </c>
      <c r="R341" s="68">
        <v>0.65</v>
      </c>
      <c r="S341" s="68">
        <v>0.65</v>
      </c>
      <c r="T341" s="68">
        <v>0.65</v>
      </c>
      <c r="U341" s="70">
        <v>1</v>
      </c>
      <c r="V341" s="68">
        <v>0.32</v>
      </c>
      <c r="W341" s="77">
        <v>0.28055555555555556</v>
      </c>
      <c r="X341" s="68">
        <v>21.47</v>
      </c>
      <c r="Y341" s="68">
        <v>4.88</v>
      </c>
      <c r="Z341" s="72">
        <v>4.7925293617474143</v>
      </c>
      <c r="AA341" s="68">
        <v>55.7</v>
      </c>
      <c r="AB341" s="216">
        <v>3.1</v>
      </c>
      <c r="AC341" s="216">
        <v>5.83</v>
      </c>
      <c r="AD341" s="68" t="s">
        <v>763</v>
      </c>
      <c r="AE341" s="68" t="s">
        <v>763</v>
      </c>
      <c r="AF341" s="68" t="s">
        <v>763</v>
      </c>
      <c r="AG341" s="68" t="s">
        <v>763</v>
      </c>
      <c r="AH341" s="68" t="s">
        <v>763</v>
      </c>
      <c r="AI341" s="68" t="s">
        <v>763</v>
      </c>
      <c r="AJ341" s="68" t="s">
        <v>763</v>
      </c>
      <c r="AK341" s="68" t="s">
        <v>763</v>
      </c>
      <c r="AL341" s="68" t="s">
        <v>763</v>
      </c>
      <c r="AM341" s="72" t="s">
        <v>763</v>
      </c>
      <c r="AN341" s="72" t="s">
        <v>763</v>
      </c>
      <c r="AO341" s="68" t="s">
        <v>763</v>
      </c>
      <c r="AP341" s="68" t="s">
        <v>763</v>
      </c>
      <c r="AQ341" s="68" t="s">
        <v>763</v>
      </c>
      <c r="AR341" s="68" t="s">
        <v>763</v>
      </c>
      <c r="AT341" s="68" t="s">
        <v>761</v>
      </c>
      <c r="AU341" s="322">
        <v>207.3</v>
      </c>
      <c r="AV341" s="322">
        <v>6.6336000000000004</v>
      </c>
      <c r="AX341" s="72"/>
    </row>
    <row r="342" spans="1:50" x14ac:dyDescent="0.2">
      <c r="A342" t="s">
        <v>756</v>
      </c>
      <c r="B342" t="s">
        <v>291</v>
      </c>
      <c r="C342" s="68" t="s">
        <v>757</v>
      </c>
      <c r="E342" s="69">
        <v>43696</v>
      </c>
      <c r="F342" t="s">
        <v>761</v>
      </c>
      <c r="G342" t="s">
        <v>761</v>
      </c>
      <c r="H342" s="68">
        <v>1</v>
      </c>
      <c r="I342" s="68" t="s">
        <v>760</v>
      </c>
      <c r="J342" s="326">
        <v>0.38541666666666669</v>
      </c>
      <c r="K342" s="68">
        <v>3</v>
      </c>
      <c r="L342">
        <v>1</v>
      </c>
      <c r="M342" t="s">
        <v>773</v>
      </c>
      <c r="N342" t="s">
        <v>774</v>
      </c>
      <c r="O342" s="171">
        <v>22.83</v>
      </c>
      <c r="P342" s="68">
        <v>99.9</v>
      </c>
      <c r="Q342" s="68" t="s">
        <v>761</v>
      </c>
      <c r="R342" s="68" t="s">
        <v>761</v>
      </c>
      <c r="S342" s="68">
        <v>0.7</v>
      </c>
      <c r="T342" s="68">
        <v>0.9</v>
      </c>
      <c r="U342" s="70">
        <v>0.77777777777777768</v>
      </c>
      <c r="V342" s="68">
        <v>0.15</v>
      </c>
      <c r="W342" s="77">
        <v>0.29444444444444445</v>
      </c>
      <c r="X342" s="68">
        <v>22.95</v>
      </c>
      <c r="Y342" s="68">
        <v>4.41</v>
      </c>
      <c r="Z342" s="72">
        <v>4.41</v>
      </c>
      <c r="AA342" s="68">
        <v>52.8</v>
      </c>
      <c r="AB342" s="216">
        <v>7.1</v>
      </c>
      <c r="AC342" s="216">
        <v>12.43</v>
      </c>
      <c r="AD342" s="68" t="s">
        <v>763</v>
      </c>
      <c r="AE342" s="68" t="s">
        <v>763</v>
      </c>
      <c r="AF342" s="68" t="s">
        <v>763</v>
      </c>
      <c r="AG342" s="68" t="s">
        <v>763</v>
      </c>
      <c r="AH342" s="68" t="s">
        <v>763</v>
      </c>
      <c r="AI342" s="68" t="s">
        <v>763</v>
      </c>
      <c r="AJ342" s="68" t="s">
        <v>763</v>
      </c>
      <c r="AK342" s="68" t="s">
        <v>763</v>
      </c>
      <c r="AL342" s="68" t="s">
        <v>763</v>
      </c>
      <c r="AM342" s="72" t="s">
        <v>763</v>
      </c>
      <c r="AN342" s="72" t="s">
        <v>763</v>
      </c>
      <c r="AO342" s="68" t="s">
        <v>763</v>
      </c>
      <c r="AP342" s="68" t="s">
        <v>763</v>
      </c>
      <c r="AQ342" s="68" t="s">
        <v>763</v>
      </c>
      <c r="AR342" s="68" t="s">
        <v>763</v>
      </c>
      <c r="AT342" s="68">
        <v>5.4</v>
      </c>
      <c r="AX342" s="72"/>
    </row>
    <row r="343" spans="1:50" x14ac:dyDescent="0.2">
      <c r="A343" t="s">
        <v>756</v>
      </c>
      <c r="B343" t="s">
        <v>291</v>
      </c>
      <c r="C343" s="68" t="s">
        <v>764</v>
      </c>
      <c r="E343" s="69">
        <v>43696</v>
      </c>
      <c r="F343" t="s">
        <v>761</v>
      </c>
      <c r="G343" t="s">
        <v>761</v>
      </c>
      <c r="H343" s="68">
        <v>1</v>
      </c>
      <c r="I343" s="68" t="s">
        <v>760</v>
      </c>
      <c r="J343" s="326">
        <v>0.38541666666666669</v>
      </c>
      <c r="K343" s="68">
        <v>3</v>
      </c>
      <c r="L343">
        <v>1</v>
      </c>
      <c r="M343" t="s">
        <v>773</v>
      </c>
      <c r="N343" t="s">
        <v>774</v>
      </c>
      <c r="O343" s="171">
        <v>22.83</v>
      </c>
      <c r="P343" s="68">
        <v>99.9</v>
      </c>
      <c r="Q343" s="68" t="s">
        <v>761</v>
      </c>
      <c r="R343" s="68" t="s">
        <v>761</v>
      </c>
      <c r="S343" s="68">
        <v>0.7</v>
      </c>
      <c r="T343" s="68">
        <v>0.9</v>
      </c>
      <c r="U343" s="70">
        <v>0.77777777777777768</v>
      </c>
      <c r="V343" s="68">
        <v>0.45</v>
      </c>
      <c r="W343" s="77">
        <v>0.29652777777777778</v>
      </c>
      <c r="X343" s="68">
        <v>23.1</v>
      </c>
      <c r="Y343" s="68">
        <v>3.98</v>
      </c>
      <c r="Z343" s="72">
        <v>3.98</v>
      </c>
      <c r="AA343" s="68">
        <v>48.6</v>
      </c>
      <c r="AB343" s="216">
        <v>11.2</v>
      </c>
      <c r="AC343" s="216">
        <v>19</v>
      </c>
      <c r="AD343" s="72">
        <v>0.12842105263157902</v>
      </c>
      <c r="AE343" s="72">
        <v>0.908924205378973</v>
      </c>
      <c r="AF343" s="72">
        <v>3.5244360902255645</v>
      </c>
      <c r="AG343" s="72">
        <v>4.4333602956045377</v>
      </c>
      <c r="AH343" s="75">
        <v>19.828695147262266</v>
      </c>
      <c r="AI343" s="75">
        <v>24.262055442866803</v>
      </c>
      <c r="AJ343" s="72">
        <v>242.01129505653944</v>
      </c>
      <c r="AK343" s="72">
        <v>38.740136409431329</v>
      </c>
      <c r="AL343" s="72">
        <v>6.2470429246506605</v>
      </c>
      <c r="AM343" s="72">
        <v>58.568831556693596</v>
      </c>
      <c r="AN343" s="72">
        <v>63.002191852298132</v>
      </c>
      <c r="AO343" s="72">
        <v>32.434550759493675</v>
      </c>
      <c r="AP343" s="72">
        <v>14.218485689464648</v>
      </c>
      <c r="AQ343" s="70">
        <v>0.69522914751710396</v>
      </c>
      <c r="AR343" s="72">
        <v>46.653036448958325</v>
      </c>
      <c r="AT343" s="68">
        <v>7.01</v>
      </c>
      <c r="AX343" s="72"/>
    </row>
    <row r="344" spans="1:50" x14ac:dyDescent="0.2">
      <c r="A344" t="s">
        <v>756</v>
      </c>
      <c r="B344" t="s">
        <v>291</v>
      </c>
      <c r="C344" s="68" t="s">
        <v>765</v>
      </c>
      <c r="E344" s="69">
        <v>43696</v>
      </c>
      <c r="F344" t="s">
        <v>761</v>
      </c>
      <c r="G344" t="s">
        <v>761</v>
      </c>
      <c r="H344" s="68">
        <v>1</v>
      </c>
      <c r="I344" s="68" t="s">
        <v>760</v>
      </c>
      <c r="J344" s="326">
        <v>0.38541666666666669</v>
      </c>
      <c r="K344" s="68">
        <v>3</v>
      </c>
      <c r="L344">
        <v>1</v>
      </c>
      <c r="M344" t="s">
        <v>773</v>
      </c>
      <c r="N344" t="s">
        <v>774</v>
      </c>
      <c r="O344" s="171">
        <v>22.83</v>
      </c>
      <c r="P344" s="68">
        <v>99.9</v>
      </c>
      <c r="Q344" s="68" t="s">
        <v>761</v>
      </c>
      <c r="R344" s="68" t="s">
        <v>761</v>
      </c>
      <c r="S344" s="68">
        <v>0.7</v>
      </c>
      <c r="T344" s="68">
        <v>0.9</v>
      </c>
      <c r="U344" s="70">
        <v>0.77777777777777768</v>
      </c>
      <c r="V344" s="68">
        <v>0.6</v>
      </c>
      <c r="W344" s="77">
        <v>0.29791666666666666</v>
      </c>
      <c r="X344" s="68">
        <v>23.59</v>
      </c>
      <c r="Y344" s="68">
        <v>3.52</v>
      </c>
      <c r="Z344" s="72">
        <v>3.52</v>
      </c>
      <c r="AA344" s="68">
        <v>44.8</v>
      </c>
      <c r="AB344" s="216">
        <v>11.3</v>
      </c>
      <c r="AC344" s="216">
        <v>19.09</v>
      </c>
      <c r="AD344" s="68" t="s">
        <v>763</v>
      </c>
      <c r="AE344" s="68" t="s">
        <v>763</v>
      </c>
      <c r="AF344" s="68" t="s">
        <v>763</v>
      </c>
      <c r="AG344" s="68" t="s">
        <v>763</v>
      </c>
      <c r="AH344" s="68" t="s">
        <v>763</v>
      </c>
      <c r="AI344" s="68" t="s">
        <v>763</v>
      </c>
      <c r="AJ344" s="68" t="s">
        <v>763</v>
      </c>
      <c r="AK344" s="68" t="s">
        <v>763</v>
      </c>
      <c r="AL344" s="68" t="s">
        <v>763</v>
      </c>
      <c r="AM344" s="72" t="s">
        <v>763</v>
      </c>
      <c r="AN344" s="72" t="s">
        <v>763</v>
      </c>
      <c r="AO344" s="68" t="s">
        <v>763</v>
      </c>
      <c r="AP344" s="68" t="s">
        <v>763</v>
      </c>
      <c r="AQ344" s="68" t="s">
        <v>763</v>
      </c>
      <c r="AR344" s="68" t="s">
        <v>763</v>
      </c>
      <c r="AT344" s="68">
        <v>10.8</v>
      </c>
      <c r="AU344" s="322">
        <v>91.86</v>
      </c>
      <c r="AV344" s="322">
        <v>2.9395199999999999</v>
      </c>
      <c r="AX344" s="72"/>
    </row>
    <row r="345" spans="1:50" x14ac:dyDescent="0.2">
      <c r="A345" t="s">
        <v>756</v>
      </c>
      <c r="B345" t="s">
        <v>292</v>
      </c>
      <c r="C345" s="68" t="s">
        <v>757</v>
      </c>
      <c r="E345" s="69">
        <v>43696</v>
      </c>
      <c r="F345" t="s">
        <v>761</v>
      </c>
      <c r="G345" t="s">
        <v>761</v>
      </c>
      <c r="H345" s="68">
        <v>1</v>
      </c>
      <c r="I345" s="68" t="s">
        <v>760</v>
      </c>
      <c r="J345" s="326">
        <v>0.38541666666666669</v>
      </c>
      <c r="K345" s="68">
        <v>3</v>
      </c>
      <c r="L345">
        <v>1</v>
      </c>
      <c r="M345" t="s">
        <v>773</v>
      </c>
      <c r="N345" t="s">
        <v>928</v>
      </c>
      <c r="O345" s="171">
        <v>24.78</v>
      </c>
      <c r="P345" s="68">
        <v>1000</v>
      </c>
      <c r="Q345" s="68" t="s">
        <v>761</v>
      </c>
      <c r="R345" s="68" t="s">
        <v>761</v>
      </c>
      <c r="S345" s="68">
        <v>0.95</v>
      </c>
      <c r="T345" s="68">
        <v>1.1000000000000001</v>
      </c>
      <c r="U345" s="70">
        <v>0.86363636363636354</v>
      </c>
      <c r="V345" s="68">
        <v>0.15</v>
      </c>
      <c r="W345" s="77">
        <v>0.31388888888888888</v>
      </c>
      <c r="X345" s="68">
        <v>24.2</v>
      </c>
      <c r="Y345" s="68">
        <v>5.29</v>
      </c>
      <c r="Z345" s="72">
        <v>5.29</v>
      </c>
      <c r="AA345" s="68">
        <v>64.7</v>
      </c>
      <c r="AB345" s="216">
        <v>12.4</v>
      </c>
      <c r="AC345" s="216">
        <v>20.84</v>
      </c>
      <c r="AD345" s="68" t="s">
        <v>763</v>
      </c>
      <c r="AE345" s="68" t="s">
        <v>763</v>
      </c>
      <c r="AF345" s="68" t="s">
        <v>763</v>
      </c>
      <c r="AG345" s="68" t="s">
        <v>763</v>
      </c>
      <c r="AH345" s="68" t="s">
        <v>763</v>
      </c>
      <c r="AI345" s="68" t="s">
        <v>763</v>
      </c>
      <c r="AJ345" s="68" t="s">
        <v>763</v>
      </c>
      <c r="AK345" s="68" t="s">
        <v>763</v>
      </c>
      <c r="AL345" s="68" t="s">
        <v>763</v>
      </c>
      <c r="AM345" s="72" t="s">
        <v>763</v>
      </c>
      <c r="AN345" s="72" t="s">
        <v>763</v>
      </c>
      <c r="AO345" s="68" t="s">
        <v>763</v>
      </c>
      <c r="AP345" s="68" t="s">
        <v>763</v>
      </c>
      <c r="AQ345" s="68" t="s">
        <v>763</v>
      </c>
      <c r="AR345" s="68" t="s">
        <v>763</v>
      </c>
      <c r="AT345" s="68">
        <v>11.62</v>
      </c>
      <c r="AX345" s="72"/>
    </row>
    <row r="346" spans="1:50" x14ac:dyDescent="0.2">
      <c r="A346" t="s">
        <v>756</v>
      </c>
      <c r="B346" t="s">
        <v>292</v>
      </c>
      <c r="C346" s="68" t="s">
        <v>764</v>
      </c>
      <c r="E346" s="69">
        <v>43696</v>
      </c>
      <c r="F346" t="s">
        <v>761</v>
      </c>
      <c r="G346" t="s">
        <v>761</v>
      </c>
      <c r="H346" s="68">
        <v>1</v>
      </c>
      <c r="I346" s="68" t="s">
        <v>760</v>
      </c>
      <c r="J346" s="326">
        <v>0.38541666666666669</v>
      </c>
      <c r="K346" s="68">
        <v>3</v>
      </c>
      <c r="L346">
        <v>1</v>
      </c>
      <c r="M346" t="s">
        <v>773</v>
      </c>
      <c r="N346" t="s">
        <v>928</v>
      </c>
      <c r="O346" s="171">
        <v>24.78</v>
      </c>
      <c r="P346" s="68">
        <v>1000</v>
      </c>
      <c r="Q346" s="68" t="s">
        <v>761</v>
      </c>
      <c r="R346" s="68" t="s">
        <v>761</v>
      </c>
      <c r="S346" s="68">
        <v>0.95</v>
      </c>
      <c r="T346" s="68">
        <v>1.1000000000000001</v>
      </c>
      <c r="U346" s="70">
        <v>0.86363636363636354</v>
      </c>
      <c r="V346" s="68">
        <v>0.55000000000000004</v>
      </c>
      <c r="W346" s="77">
        <v>0.31527777777777777</v>
      </c>
      <c r="X346" s="68">
        <v>25.18</v>
      </c>
      <c r="Y346" s="68">
        <v>4.3099999999999996</v>
      </c>
      <c r="Z346" s="72">
        <v>4.3099999999999996</v>
      </c>
      <c r="AA346" s="68">
        <v>58</v>
      </c>
      <c r="AB346" s="216">
        <v>20.7</v>
      </c>
      <c r="AC346" s="216">
        <v>33.4</v>
      </c>
      <c r="AD346" s="72">
        <v>0.23263157894736847</v>
      </c>
      <c r="AE346" s="72">
        <v>0.82518337408312936</v>
      </c>
      <c r="AF346" s="72">
        <v>0.17669172932330829</v>
      </c>
      <c r="AG346" s="72">
        <v>1.0018751034064377</v>
      </c>
      <c r="AH346" s="75">
        <v>24.690200623436031</v>
      </c>
      <c r="AI346" s="75">
        <v>25.692075726842468</v>
      </c>
      <c r="AJ346" s="72">
        <v>188.53209983648608</v>
      </c>
      <c r="AK346" s="72">
        <v>30.881646682012999</v>
      </c>
      <c r="AL346" s="72">
        <v>6.1049885641718875</v>
      </c>
      <c r="AM346" s="72">
        <v>55.571847305449026</v>
      </c>
      <c r="AN346" s="72">
        <v>56.573722408855467</v>
      </c>
      <c r="AO346" s="72">
        <v>20.261984303797469</v>
      </c>
      <c r="AP346" s="72">
        <v>10.748492745160863</v>
      </c>
      <c r="AQ346" s="70">
        <v>0.65339157059107822</v>
      </c>
      <c r="AR346" s="72">
        <v>31.010477048958332</v>
      </c>
      <c r="AT346" s="68">
        <v>19.21</v>
      </c>
      <c r="AX346" s="72"/>
    </row>
    <row r="347" spans="1:50" x14ac:dyDescent="0.2">
      <c r="A347" t="s">
        <v>756</v>
      </c>
      <c r="B347" t="s">
        <v>292</v>
      </c>
      <c r="C347" s="68" t="s">
        <v>765</v>
      </c>
      <c r="E347" s="69">
        <v>43696</v>
      </c>
      <c r="F347" t="s">
        <v>761</v>
      </c>
      <c r="G347" t="s">
        <v>761</v>
      </c>
      <c r="H347" s="68">
        <v>1</v>
      </c>
      <c r="I347" s="68" t="s">
        <v>760</v>
      </c>
      <c r="J347" s="326">
        <v>0.38541666666666669</v>
      </c>
      <c r="K347" s="68">
        <v>3</v>
      </c>
      <c r="L347">
        <v>1</v>
      </c>
      <c r="M347" t="s">
        <v>773</v>
      </c>
      <c r="N347" t="s">
        <v>928</v>
      </c>
      <c r="O347" s="171">
        <v>24.78</v>
      </c>
      <c r="P347" s="68">
        <v>1000</v>
      </c>
      <c r="Q347" s="68" t="s">
        <v>761</v>
      </c>
      <c r="R347" s="68" t="s">
        <v>761</v>
      </c>
      <c r="S347" s="68">
        <v>0.95</v>
      </c>
      <c r="T347" s="68">
        <v>1.1000000000000001</v>
      </c>
      <c r="U347" s="70">
        <v>0.86363636363636354</v>
      </c>
      <c r="V347" s="68">
        <v>0.8</v>
      </c>
      <c r="W347" s="77">
        <v>0.31666666666666665</v>
      </c>
      <c r="X347" s="68">
        <v>25.63</v>
      </c>
      <c r="Y347" s="68">
        <v>3.86</v>
      </c>
      <c r="Z347" s="72">
        <v>3.86</v>
      </c>
      <c r="AA347" s="68">
        <v>53.8</v>
      </c>
      <c r="AB347" s="216">
        <v>22.9</v>
      </c>
      <c r="AC347" s="216">
        <v>36.5</v>
      </c>
      <c r="AD347" s="68" t="s">
        <v>763</v>
      </c>
      <c r="AE347" s="68" t="s">
        <v>763</v>
      </c>
      <c r="AF347" s="68" t="s">
        <v>763</v>
      </c>
      <c r="AG347" s="68" t="s">
        <v>763</v>
      </c>
      <c r="AH347" s="68" t="s">
        <v>763</v>
      </c>
      <c r="AI347" s="68" t="s">
        <v>763</v>
      </c>
      <c r="AJ347" s="68" t="s">
        <v>763</v>
      </c>
      <c r="AK347" s="68" t="s">
        <v>763</v>
      </c>
      <c r="AL347" s="68" t="s">
        <v>763</v>
      </c>
      <c r="AM347" s="72" t="s">
        <v>763</v>
      </c>
      <c r="AN347" s="72" t="s">
        <v>763</v>
      </c>
      <c r="AO347" s="68" t="s">
        <v>763</v>
      </c>
      <c r="AP347" s="68" t="s">
        <v>763</v>
      </c>
      <c r="AQ347" s="68" t="s">
        <v>763</v>
      </c>
      <c r="AR347" s="68" t="s">
        <v>763</v>
      </c>
      <c r="AT347" s="68">
        <v>22.23</v>
      </c>
      <c r="AU347" s="322">
        <v>138.4</v>
      </c>
      <c r="AV347" s="322">
        <v>4.4287999999999998</v>
      </c>
      <c r="AX347" s="72"/>
    </row>
    <row r="348" spans="1:50" x14ac:dyDescent="0.2">
      <c r="A348" t="s">
        <v>756</v>
      </c>
      <c r="B348" t="s">
        <v>293</v>
      </c>
      <c r="C348" s="68" t="s">
        <v>757</v>
      </c>
      <c r="E348" s="69">
        <v>43696</v>
      </c>
      <c r="F348" t="s">
        <v>866</v>
      </c>
      <c r="G348" t="s">
        <v>961</v>
      </c>
      <c r="H348" s="68">
        <v>0</v>
      </c>
      <c r="I348" s="68" t="s">
        <v>760</v>
      </c>
      <c r="J348" s="326">
        <v>0.43194444444444446</v>
      </c>
      <c r="K348" s="68">
        <v>3</v>
      </c>
      <c r="L348">
        <v>1</v>
      </c>
      <c r="M348" t="s">
        <v>761</v>
      </c>
      <c r="N348" t="s">
        <v>774</v>
      </c>
      <c r="O348" s="171">
        <v>24.4</v>
      </c>
      <c r="P348" s="68">
        <v>97.9</v>
      </c>
      <c r="Q348" s="68">
        <v>0.64</v>
      </c>
      <c r="R348" s="68">
        <v>0.79</v>
      </c>
      <c r="S348" s="68">
        <v>0.71500000000000008</v>
      </c>
      <c r="T348" s="68">
        <v>1</v>
      </c>
      <c r="U348" s="70">
        <v>0.71500000000000008</v>
      </c>
      <c r="V348" s="68">
        <v>0.15</v>
      </c>
      <c r="W348" s="77">
        <v>0.27708333333333335</v>
      </c>
      <c r="X348" s="68">
        <v>25.8</v>
      </c>
      <c r="Y348" s="68">
        <v>3.87</v>
      </c>
      <c r="Z348" s="72">
        <v>3.4270310576291889</v>
      </c>
      <c r="AA348" s="68">
        <v>79.7</v>
      </c>
      <c r="AB348" s="216">
        <v>21.5</v>
      </c>
      <c r="AC348" s="216">
        <v>34.6</v>
      </c>
      <c r="AD348" s="68" t="s">
        <v>763</v>
      </c>
      <c r="AE348" s="68" t="s">
        <v>763</v>
      </c>
      <c r="AF348" s="68" t="s">
        <v>763</v>
      </c>
      <c r="AG348" s="68" t="s">
        <v>763</v>
      </c>
      <c r="AH348" s="68" t="s">
        <v>763</v>
      </c>
      <c r="AI348" s="68" t="s">
        <v>763</v>
      </c>
      <c r="AJ348" s="68" t="s">
        <v>763</v>
      </c>
      <c r="AK348" s="68" t="s">
        <v>763</v>
      </c>
      <c r="AL348" s="68" t="s">
        <v>763</v>
      </c>
      <c r="AM348" s="72" t="s">
        <v>763</v>
      </c>
      <c r="AN348" s="72" t="s">
        <v>763</v>
      </c>
      <c r="AO348" s="68" t="s">
        <v>763</v>
      </c>
      <c r="AP348" s="68" t="s">
        <v>763</v>
      </c>
      <c r="AQ348" s="68" t="s">
        <v>763</v>
      </c>
      <c r="AR348" s="68" t="s">
        <v>763</v>
      </c>
      <c r="AT348" s="68" t="s">
        <v>761</v>
      </c>
      <c r="AX348" s="72"/>
    </row>
    <row r="349" spans="1:50" x14ac:dyDescent="0.2">
      <c r="A349" t="s">
        <v>756</v>
      </c>
      <c r="B349" t="s">
        <v>293</v>
      </c>
      <c r="C349" s="68" t="s">
        <v>764</v>
      </c>
      <c r="E349" s="69">
        <v>43696</v>
      </c>
      <c r="F349" t="s">
        <v>866</v>
      </c>
      <c r="G349" t="s">
        <v>961</v>
      </c>
      <c r="H349" s="68">
        <v>0</v>
      </c>
      <c r="I349" s="68" t="s">
        <v>760</v>
      </c>
      <c r="J349" s="326">
        <v>0.43194444444444446</v>
      </c>
      <c r="K349" s="68">
        <v>3</v>
      </c>
      <c r="L349">
        <v>1</v>
      </c>
      <c r="M349" t="s">
        <v>761</v>
      </c>
      <c r="N349" t="s">
        <v>774</v>
      </c>
      <c r="O349" s="171">
        <v>24.4</v>
      </c>
      <c r="P349" s="68">
        <v>97.9</v>
      </c>
      <c r="Q349" s="68">
        <v>0.64</v>
      </c>
      <c r="R349" s="68">
        <v>0.79</v>
      </c>
      <c r="S349" s="68">
        <v>0.71500000000000008</v>
      </c>
      <c r="T349" s="68">
        <v>1</v>
      </c>
      <c r="U349" s="70">
        <v>0.71500000000000008</v>
      </c>
      <c r="V349" s="68">
        <v>0.5</v>
      </c>
      <c r="W349" s="77">
        <v>0.27777777777777779</v>
      </c>
      <c r="X349" s="68">
        <v>26.1</v>
      </c>
      <c r="Y349" s="68">
        <v>4.9000000000000004</v>
      </c>
      <c r="Z349" s="72">
        <v>4.3231410150743521</v>
      </c>
      <c r="AA349" s="68">
        <v>99.3</v>
      </c>
      <c r="AB349" s="216">
        <v>22.2</v>
      </c>
      <c r="AC349" s="216">
        <v>35.5</v>
      </c>
      <c r="AD349" s="72">
        <v>7.6315789473684295E-2</v>
      </c>
      <c r="AE349" s="72">
        <v>1.8300733496332517</v>
      </c>
      <c r="AF349" s="72">
        <v>7.6597744360902262E-2</v>
      </c>
      <c r="AG349" s="72">
        <v>1.906671093994154</v>
      </c>
      <c r="AH349" s="75">
        <v>26.828000981732693</v>
      </c>
      <c r="AI349" s="75">
        <v>28.734672075726849</v>
      </c>
      <c r="AJ349" s="72">
        <v>360.44916440740298</v>
      </c>
      <c r="AK349" s="72">
        <v>58.962591989118756</v>
      </c>
      <c r="AL349" s="72">
        <v>6.1131838382193582</v>
      </c>
      <c r="AM349" s="72">
        <v>85.790592970851449</v>
      </c>
      <c r="AN349" s="72">
        <v>87.697264064845598</v>
      </c>
      <c r="AO349" s="72">
        <v>38.576357974683546</v>
      </c>
      <c r="AP349" s="72">
        <v>19.89499032323311</v>
      </c>
      <c r="AQ349" s="70">
        <v>0.65974804921777441</v>
      </c>
      <c r="AR349" s="72">
        <v>58.471348297916656</v>
      </c>
      <c r="AT349" s="68" t="s">
        <v>761</v>
      </c>
      <c r="AX349" s="72"/>
    </row>
    <row r="350" spans="1:50" x14ac:dyDescent="0.2">
      <c r="A350" t="s">
        <v>756</v>
      </c>
      <c r="B350" t="s">
        <v>293</v>
      </c>
      <c r="C350" s="68" t="s">
        <v>765</v>
      </c>
      <c r="E350" s="69">
        <v>43696</v>
      </c>
      <c r="F350" t="s">
        <v>866</v>
      </c>
      <c r="G350" t="s">
        <v>961</v>
      </c>
      <c r="H350" s="68">
        <v>0</v>
      </c>
      <c r="I350" s="68" t="s">
        <v>760</v>
      </c>
      <c r="J350" s="326">
        <v>0.43194444444444446</v>
      </c>
      <c r="K350" s="68">
        <v>3</v>
      </c>
      <c r="L350">
        <v>1</v>
      </c>
      <c r="M350" t="s">
        <v>761</v>
      </c>
      <c r="N350" t="s">
        <v>774</v>
      </c>
      <c r="O350" s="171">
        <v>24.4</v>
      </c>
      <c r="P350" s="68">
        <v>97.9</v>
      </c>
      <c r="Q350" s="68">
        <v>0.64</v>
      </c>
      <c r="R350" s="68">
        <v>0.79</v>
      </c>
      <c r="S350" s="68">
        <v>0.71500000000000008</v>
      </c>
      <c r="T350" s="68">
        <v>1</v>
      </c>
      <c r="U350" s="70">
        <v>0.71500000000000008</v>
      </c>
      <c r="V350" s="68">
        <v>0.7</v>
      </c>
      <c r="W350" s="77">
        <v>0.27916666666666667</v>
      </c>
      <c r="X350" s="68">
        <v>26.6</v>
      </c>
      <c r="Y350" s="68">
        <v>3.04</v>
      </c>
      <c r="Z350" s="72">
        <v>2.6832873091632785</v>
      </c>
      <c r="AA350" s="68">
        <v>89.1</v>
      </c>
      <c r="AB350" s="216">
        <v>22.2</v>
      </c>
      <c r="AC350" s="216">
        <v>35.5</v>
      </c>
      <c r="AD350" s="68" t="s">
        <v>763</v>
      </c>
      <c r="AE350" s="68" t="s">
        <v>763</v>
      </c>
      <c r="AF350" s="68" t="s">
        <v>763</v>
      </c>
      <c r="AG350" s="68" t="s">
        <v>763</v>
      </c>
      <c r="AH350" s="68" t="s">
        <v>763</v>
      </c>
      <c r="AI350" s="68" t="s">
        <v>763</v>
      </c>
      <c r="AJ350" s="68" t="s">
        <v>763</v>
      </c>
      <c r="AK350" s="68" t="s">
        <v>763</v>
      </c>
      <c r="AL350" s="68" t="s">
        <v>763</v>
      </c>
      <c r="AM350" s="72" t="s">
        <v>763</v>
      </c>
      <c r="AN350" s="72" t="s">
        <v>763</v>
      </c>
      <c r="AO350" s="68" t="s">
        <v>763</v>
      </c>
      <c r="AP350" s="68" t="s">
        <v>763</v>
      </c>
      <c r="AQ350" s="68" t="s">
        <v>763</v>
      </c>
      <c r="AR350" s="68" t="s">
        <v>763</v>
      </c>
      <c r="AT350" s="68" t="s">
        <v>761</v>
      </c>
      <c r="AU350" s="322">
        <v>186.6</v>
      </c>
      <c r="AV350" s="322">
        <v>5.9711999999999996</v>
      </c>
      <c r="AX350" s="72"/>
    </row>
    <row r="351" spans="1:50" x14ac:dyDescent="0.2">
      <c r="A351" t="s">
        <v>756</v>
      </c>
      <c r="B351" t="s">
        <v>295</v>
      </c>
      <c r="C351" s="68" t="s">
        <v>757</v>
      </c>
      <c r="E351" s="69">
        <v>43696</v>
      </c>
      <c r="F351" t="s">
        <v>866</v>
      </c>
      <c r="G351" t="s">
        <v>961</v>
      </c>
      <c r="H351" s="68" t="s">
        <v>761</v>
      </c>
      <c r="I351" s="68" t="s">
        <v>760</v>
      </c>
      <c r="J351" s="326">
        <v>0.43194444444444446</v>
      </c>
      <c r="K351" s="68">
        <v>2</v>
      </c>
      <c r="L351">
        <v>1</v>
      </c>
      <c r="M351" t="s">
        <v>761</v>
      </c>
      <c r="N351" t="s">
        <v>962</v>
      </c>
      <c r="O351" s="171">
        <v>25.5</v>
      </c>
      <c r="P351" s="68">
        <v>7.87</v>
      </c>
      <c r="Q351" s="68">
        <v>0.88</v>
      </c>
      <c r="R351" s="68" t="s">
        <v>761</v>
      </c>
      <c r="S351" s="68">
        <v>0.88</v>
      </c>
      <c r="T351" s="68">
        <v>0.97</v>
      </c>
      <c r="U351" s="70">
        <v>0.90721649484536082</v>
      </c>
      <c r="V351" s="68">
        <v>0.15</v>
      </c>
      <c r="W351" s="77">
        <v>0.30208333333333331</v>
      </c>
      <c r="X351" s="68">
        <v>26.1</v>
      </c>
      <c r="Y351" s="68">
        <v>3.97</v>
      </c>
      <c r="Z351" s="72">
        <v>3.5065811087175103</v>
      </c>
      <c r="AA351" s="68">
        <v>88.2</v>
      </c>
      <c r="AB351" s="216">
        <v>22</v>
      </c>
      <c r="AC351" s="216">
        <v>35.1</v>
      </c>
      <c r="AD351" s="68" t="s">
        <v>763</v>
      </c>
      <c r="AE351" s="68" t="s">
        <v>763</v>
      </c>
      <c r="AF351" s="68" t="s">
        <v>763</v>
      </c>
      <c r="AG351" s="68" t="s">
        <v>763</v>
      </c>
      <c r="AH351" s="68" t="s">
        <v>763</v>
      </c>
      <c r="AI351" s="68" t="s">
        <v>763</v>
      </c>
      <c r="AJ351" s="68" t="s">
        <v>763</v>
      </c>
      <c r="AK351" s="68" t="s">
        <v>763</v>
      </c>
      <c r="AL351" s="68" t="s">
        <v>763</v>
      </c>
      <c r="AM351" s="72" t="s">
        <v>763</v>
      </c>
      <c r="AN351" s="72" t="s">
        <v>763</v>
      </c>
      <c r="AO351" s="68" t="s">
        <v>763</v>
      </c>
      <c r="AP351" s="68" t="s">
        <v>763</v>
      </c>
      <c r="AQ351" s="68" t="s">
        <v>763</v>
      </c>
      <c r="AR351" s="68" t="s">
        <v>763</v>
      </c>
      <c r="AT351" s="68" t="s">
        <v>761</v>
      </c>
      <c r="AX351" s="72"/>
    </row>
    <row r="352" spans="1:50" x14ac:dyDescent="0.2">
      <c r="A352" t="s">
        <v>756</v>
      </c>
      <c r="B352" t="s">
        <v>295</v>
      </c>
      <c r="C352" s="68" t="s">
        <v>764</v>
      </c>
      <c r="E352" s="69">
        <v>43696</v>
      </c>
      <c r="F352" t="s">
        <v>866</v>
      </c>
      <c r="G352" t="s">
        <v>961</v>
      </c>
      <c r="H352" s="68" t="s">
        <v>761</v>
      </c>
      <c r="I352" s="68" t="s">
        <v>760</v>
      </c>
      <c r="J352" s="326">
        <v>0.43194444444444446</v>
      </c>
      <c r="K352" s="68">
        <v>2</v>
      </c>
      <c r="L352">
        <v>1</v>
      </c>
      <c r="M352" t="s">
        <v>761</v>
      </c>
      <c r="N352" t="s">
        <v>962</v>
      </c>
      <c r="O352" s="171">
        <v>25.5</v>
      </c>
      <c r="P352" s="68">
        <v>7.87</v>
      </c>
      <c r="Q352" s="68">
        <v>0.88</v>
      </c>
      <c r="R352" s="68" t="s">
        <v>761</v>
      </c>
      <c r="S352" s="68">
        <v>0.88</v>
      </c>
      <c r="T352" s="68">
        <v>0.97</v>
      </c>
      <c r="U352" s="70">
        <v>0.90721649484536082</v>
      </c>
      <c r="V352" s="68">
        <v>0.5</v>
      </c>
      <c r="W352" s="77">
        <v>0.30277777777777776</v>
      </c>
      <c r="X352" s="68">
        <v>26</v>
      </c>
      <c r="Y352" s="68">
        <v>3.96</v>
      </c>
      <c r="Z352" s="72">
        <v>3.4699066603595448</v>
      </c>
      <c r="AA352" s="68">
        <v>88.3</v>
      </c>
      <c r="AB352" s="216">
        <v>23.4</v>
      </c>
      <c r="AC352" s="216">
        <v>37.200000000000003</v>
      </c>
      <c r="AD352" s="72">
        <v>0.23263157894736847</v>
      </c>
      <c r="AE352" s="72">
        <v>2.1231662591687037</v>
      </c>
      <c r="AF352" s="72">
        <v>8.6372000000000004E-2</v>
      </c>
      <c r="AG352" s="72">
        <v>2.2095382591687036</v>
      </c>
      <c r="AH352" s="75">
        <v>28.65495126077721</v>
      </c>
      <c r="AI352" s="75">
        <v>30.864489519945913</v>
      </c>
      <c r="AJ352" s="72">
        <v>227.02359820172134</v>
      </c>
      <c r="AK352" s="72">
        <v>37.883400119281127</v>
      </c>
      <c r="AL352" s="72">
        <v>5.9926933033177097</v>
      </c>
      <c r="AM352" s="72">
        <v>66.538351380058344</v>
      </c>
      <c r="AN352" s="72">
        <v>68.74788963922704</v>
      </c>
      <c r="AO352" s="72">
        <v>12.813985074274795</v>
      </c>
      <c r="AP352" s="72">
        <v>9.558667974683539</v>
      </c>
      <c r="AQ352" s="70">
        <v>0.5727521472859658</v>
      </c>
      <c r="AR352" s="72">
        <v>22.372653048958334</v>
      </c>
      <c r="AT352" s="68" t="s">
        <v>761</v>
      </c>
      <c r="AX352" s="72"/>
    </row>
    <row r="353" spans="1:50" x14ac:dyDescent="0.2">
      <c r="A353" t="s">
        <v>756</v>
      </c>
      <c r="B353" t="s">
        <v>295</v>
      </c>
      <c r="C353" s="68" t="s">
        <v>765</v>
      </c>
      <c r="E353" s="69">
        <v>43696</v>
      </c>
      <c r="F353" t="s">
        <v>866</v>
      </c>
      <c r="G353" t="s">
        <v>961</v>
      </c>
      <c r="H353" s="68" t="s">
        <v>761</v>
      </c>
      <c r="I353" s="68" t="s">
        <v>760</v>
      </c>
      <c r="J353" s="326">
        <v>0.43194444444444446</v>
      </c>
      <c r="K353" s="68">
        <v>2</v>
      </c>
      <c r="L353">
        <v>1</v>
      </c>
      <c r="M353" t="s">
        <v>761</v>
      </c>
      <c r="N353" t="s">
        <v>962</v>
      </c>
      <c r="O353" s="171">
        <v>25.5</v>
      </c>
      <c r="P353" s="68">
        <v>7.87</v>
      </c>
      <c r="Q353" s="68">
        <v>0.88</v>
      </c>
      <c r="R353" s="68" t="s">
        <v>761</v>
      </c>
      <c r="S353" s="68">
        <v>0.88</v>
      </c>
      <c r="T353" s="68">
        <v>0.97</v>
      </c>
      <c r="U353" s="70">
        <v>0.90721649484536082</v>
      </c>
      <c r="V353" s="68">
        <v>0.67</v>
      </c>
      <c r="W353" s="77">
        <v>0.30416666666666664</v>
      </c>
      <c r="X353" s="68">
        <v>26</v>
      </c>
      <c r="Y353" s="68">
        <v>3.96</v>
      </c>
      <c r="Z353" s="72">
        <v>3.4464768215912325</v>
      </c>
      <c r="AA353" s="68">
        <v>88.8</v>
      </c>
      <c r="AB353" s="216">
        <v>24.6</v>
      </c>
      <c r="AC353" s="216">
        <v>39</v>
      </c>
      <c r="AD353" s="68" t="s">
        <v>763</v>
      </c>
      <c r="AE353" s="68" t="s">
        <v>763</v>
      </c>
      <c r="AF353" s="68" t="s">
        <v>763</v>
      </c>
      <c r="AG353" s="68" t="s">
        <v>763</v>
      </c>
      <c r="AH353" s="68" t="s">
        <v>763</v>
      </c>
      <c r="AI353" s="68" t="s">
        <v>763</v>
      </c>
      <c r="AJ353" s="68" t="s">
        <v>763</v>
      </c>
      <c r="AK353" s="68" t="s">
        <v>763</v>
      </c>
      <c r="AL353" s="68" t="s">
        <v>763</v>
      </c>
      <c r="AM353" s="72" t="s">
        <v>763</v>
      </c>
      <c r="AN353" s="72" t="s">
        <v>763</v>
      </c>
      <c r="AO353" s="68" t="s">
        <v>763</v>
      </c>
      <c r="AP353" s="68" t="s">
        <v>763</v>
      </c>
      <c r="AQ353" s="68" t="s">
        <v>763</v>
      </c>
      <c r="AR353" s="68" t="s">
        <v>763</v>
      </c>
      <c r="AT353" s="68" t="s">
        <v>761</v>
      </c>
      <c r="AU353" s="322">
        <v>141.30000000000001</v>
      </c>
      <c r="AV353" s="322">
        <v>4.5216000000000003</v>
      </c>
      <c r="AX353" s="72"/>
    </row>
    <row r="354" spans="1:50" x14ac:dyDescent="0.2">
      <c r="A354" t="s">
        <v>756</v>
      </c>
      <c r="B354" t="s">
        <v>297</v>
      </c>
      <c r="C354" s="68" t="s">
        <v>757</v>
      </c>
      <c r="E354" s="69">
        <v>43696</v>
      </c>
      <c r="F354" t="s">
        <v>866</v>
      </c>
      <c r="G354" t="s">
        <v>961</v>
      </c>
      <c r="H354" s="68" t="s">
        <v>761</v>
      </c>
      <c r="I354" s="68" t="s">
        <v>760</v>
      </c>
      <c r="J354" s="326">
        <v>0.43194444444444446</v>
      </c>
      <c r="K354" s="68">
        <v>2</v>
      </c>
      <c r="L354">
        <v>1</v>
      </c>
      <c r="M354" t="s">
        <v>761</v>
      </c>
      <c r="N354" t="s">
        <v>963</v>
      </c>
      <c r="O354" s="171">
        <v>26.2</v>
      </c>
      <c r="P354" s="68">
        <v>7.78</v>
      </c>
      <c r="Q354" s="68">
        <v>0.61</v>
      </c>
      <c r="R354" s="68">
        <v>0.61</v>
      </c>
      <c r="S354" s="68">
        <v>0.61</v>
      </c>
      <c r="T354" s="68">
        <v>0.73</v>
      </c>
      <c r="U354" s="70">
        <v>0.83561643835616439</v>
      </c>
      <c r="V354" s="68">
        <v>0.15</v>
      </c>
      <c r="W354" s="77">
        <v>0.32430555555555557</v>
      </c>
      <c r="X354" s="68">
        <v>25.8</v>
      </c>
      <c r="Y354" s="68">
        <v>4.05</v>
      </c>
      <c r="Z354" s="72">
        <v>3.5082110121257171</v>
      </c>
      <c r="AA354" s="68">
        <v>89.5</v>
      </c>
      <c r="AB354" s="216">
        <v>25.4</v>
      </c>
      <c r="AC354" s="216">
        <v>40</v>
      </c>
      <c r="AD354" s="68" t="s">
        <v>763</v>
      </c>
      <c r="AE354" s="68" t="s">
        <v>763</v>
      </c>
      <c r="AF354" s="68" t="s">
        <v>763</v>
      </c>
      <c r="AG354" s="68" t="s">
        <v>763</v>
      </c>
      <c r="AH354" s="68" t="s">
        <v>763</v>
      </c>
      <c r="AI354" s="68" t="s">
        <v>763</v>
      </c>
      <c r="AJ354" s="68" t="s">
        <v>763</v>
      </c>
      <c r="AK354" s="68" t="s">
        <v>763</v>
      </c>
      <c r="AL354" s="68" t="s">
        <v>763</v>
      </c>
      <c r="AM354" s="72" t="s">
        <v>763</v>
      </c>
      <c r="AN354" s="72" t="s">
        <v>763</v>
      </c>
      <c r="AO354" s="68" t="s">
        <v>763</v>
      </c>
      <c r="AP354" s="68" t="s">
        <v>763</v>
      </c>
      <c r="AQ354" s="68" t="s">
        <v>763</v>
      </c>
      <c r="AR354" s="68" t="s">
        <v>763</v>
      </c>
      <c r="AT354" s="68" t="s">
        <v>761</v>
      </c>
      <c r="AX354" s="72"/>
    </row>
    <row r="355" spans="1:50" x14ac:dyDescent="0.2">
      <c r="A355" t="s">
        <v>756</v>
      </c>
      <c r="B355" t="s">
        <v>297</v>
      </c>
      <c r="C355" s="68" t="s">
        <v>764</v>
      </c>
      <c r="E355" s="69">
        <v>43696</v>
      </c>
      <c r="F355" t="s">
        <v>866</v>
      </c>
      <c r="G355" t="s">
        <v>961</v>
      </c>
      <c r="H355" s="68" t="s">
        <v>761</v>
      </c>
      <c r="I355" s="68" t="s">
        <v>760</v>
      </c>
      <c r="J355" s="326">
        <v>0.43194444444444446</v>
      </c>
      <c r="K355" s="68">
        <v>2</v>
      </c>
      <c r="L355">
        <v>1</v>
      </c>
      <c r="M355" t="s">
        <v>761</v>
      </c>
      <c r="N355" t="s">
        <v>963</v>
      </c>
      <c r="O355" s="171">
        <v>26.2</v>
      </c>
      <c r="P355" s="68">
        <v>7.78</v>
      </c>
      <c r="Q355" s="68">
        <v>0.61</v>
      </c>
      <c r="R355" s="68">
        <v>0.61</v>
      </c>
      <c r="S355" s="68">
        <v>0.61</v>
      </c>
      <c r="T355" s="68">
        <v>0.73</v>
      </c>
      <c r="U355" s="70">
        <v>0.83561643835616439</v>
      </c>
      <c r="V355" s="68">
        <v>0.35</v>
      </c>
      <c r="W355" s="77">
        <v>0.32291666666666669</v>
      </c>
      <c r="X355" s="68">
        <v>25.8</v>
      </c>
      <c r="Y355" s="68">
        <v>3.87</v>
      </c>
      <c r="Z355" s="72">
        <v>3.3447175988827644</v>
      </c>
      <c r="AA355" s="68">
        <v>98.8</v>
      </c>
      <c r="AB355" s="216">
        <v>25.8</v>
      </c>
      <c r="AC355" s="216">
        <v>40.6</v>
      </c>
      <c r="AD355" s="72">
        <v>0.25868421052631579</v>
      </c>
      <c r="AE355" s="72">
        <v>2.1650366748166259</v>
      </c>
      <c r="AF355" s="72">
        <v>2.5000000000000001E-2</v>
      </c>
      <c r="AG355" s="72">
        <v>2.1900366748166258</v>
      </c>
      <c r="AH355" s="75">
        <v>21.311369680829088</v>
      </c>
      <c r="AI355" s="75">
        <v>23.501406355645713</v>
      </c>
      <c r="AJ355" s="72">
        <v>144.70365074958315</v>
      </c>
      <c r="AK355" s="72">
        <v>24.914935057210602</v>
      </c>
      <c r="AL355" s="72">
        <v>5.8079080044683735</v>
      </c>
      <c r="AM355" s="72">
        <v>46.226304738039687</v>
      </c>
      <c r="AN355" s="72">
        <v>48.416341412856312</v>
      </c>
      <c r="AO355" s="72">
        <v>17.610403365414037</v>
      </c>
      <c r="AP355" s="72">
        <v>6.4493246835442983</v>
      </c>
      <c r="AQ355" s="70">
        <v>0.73194523768428377</v>
      </c>
      <c r="AR355" s="72">
        <v>24.059728048958334</v>
      </c>
      <c r="AT355" s="68" t="s">
        <v>761</v>
      </c>
      <c r="AX355" s="72"/>
    </row>
    <row r="356" spans="1:50" x14ac:dyDescent="0.2">
      <c r="A356" t="s">
        <v>756</v>
      </c>
      <c r="B356" t="s">
        <v>297</v>
      </c>
      <c r="C356" s="68" t="s">
        <v>765</v>
      </c>
      <c r="E356" s="69">
        <v>43696</v>
      </c>
      <c r="F356" t="s">
        <v>866</v>
      </c>
      <c r="G356" t="s">
        <v>961</v>
      </c>
      <c r="H356" s="68" t="s">
        <v>761</v>
      </c>
      <c r="I356" s="68" t="s">
        <v>760</v>
      </c>
      <c r="J356" s="326">
        <v>0.43194444444444446</v>
      </c>
      <c r="K356" s="68">
        <v>2</v>
      </c>
      <c r="L356">
        <v>1</v>
      </c>
      <c r="M356" t="s">
        <v>761</v>
      </c>
      <c r="N356" t="s">
        <v>963</v>
      </c>
      <c r="O356" s="171">
        <v>26.2</v>
      </c>
      <c r="P356" s="68">
        <v>7.78</v>
      </c>
      <c r="Q356" s="68">
        <v>0.61</v>
      </c>
      <c r="R356" s="68">
        <v>0.61</v>
      </c>
      <c r="S356" s="68">
        <v>0.61</v>
      </c>
      <c r="T356" s="68">
        <v>0.73</v>
      </c>
      <c r="U356" s="70">
        <v>0.83561643835616439</v>
      </c>
      <c r="V356" s="68">
        <v>0.43</v>
      </c>
      <c r="W356" s="77">
        <v>0.3263888888888889</v>
      </c>
      <c r="X356" s="68">
        <v>25.8</v>
      </c>
      <c r="Y356" s="68">
        <v>4.9000000000000004</v>
      </c>
      <c r="Z356" s="72">
        <v>4.2421030647118316</v>
      </c>
      <c r="AA356" s="68">
        <v>89.8</v>
      </c>
      <c r="AB356" s="216">
        <v>25.5</v>
      </c>
      <c r="AC356" s="216">
        <v>40.299999999999997</v>
      </c>
      <c r="AD356" s="68" t="s">
        <v>763</v>
      </c>
      <c r="AE356" s="68" t="s">
        <v>763</v>
      </c>
      <c r="AF356" s="68" t="s">
        <v>763</v>
      </c>
      <c r="AG356" s="68" t="s">
        <v>763</v>
      </c>
      <c r="AH356" s="68" t="s">
        <v>763</v>
      </c>
      <c r="AI356" s="68" t="s">
        <v>763</v>
      </c>
      <c r="AJ356" s="68" t="s">
        <v>763</v>
      </c>
      <c r="AK356" s="68" t="s">
        <v>763</v>
      </c>
      <c r="AL356" s="68" t="s">
        <v>763</v>
      </c>
      <c r="AM356" s="72" t="s">
        <v>763</v>
      </c>
      <c r="AN356" s="72" t="s">
        <v>763</v>
      </c>
      <c r="AO356" s="68" t="s">
        <v>763</v>
      </c>
      <c r="AP356" s="68" t="s">
        <v>763</v>
      </c>
      <c r="AQ356" s="68" t="s">
        <v>763</v>
      </c>
      <c r="AR356" s="68" t="s">
        <v>763</v>
      </c>
      <c r="AT356" s="68" t="s">
        <v>761</v>
      </c>
      <c r="AU356" s="322">
        <v>146.80000000000001</v>
      </c>
      <c r="AV356" s="322">
        <v>4.6976000000000004</v>
      </c>
      <c r="AX356" s="72"/>
    </row>
    <row r="357" spans="1:50" x14ac:dyDescent="0.2">
      <c r="A357" t="s">
        <v>756</v>
      </c>
      <c r="B357" t="s">
        <v>299</v>
      </c>
      <c r="C357" s="68" t="s">
        <v>757</v>
      </c>
      <c r="E357" s="69">
        <v>43696</v>
      </c>
      <c r="F357" t="s">
        <v>866</v>
      </c>
      <c r="G357" t="s">
        <v>964</v>
      </c>
      <c r="H357" s="68">
        <v>2</v>
      </c>
      <c r="I357" s="68" t="s">
        <v>760</v>
      </c>
      <c r="J357" s="326">
        <v>0.38541666666666669</v>
      </c>
      <c r="K357" s="68">
        <v>2</v>
      </c>
      <c r="L357">
        <v>1</v>
      </c>
      <c r="M357" t="s">
        <v>773</v>
      </c>
      <c r="N357" t="s">
        <v>774</v>
      </c>
      <c r="O357" s="171">
        <v>25.4</v>
      </c>
      <c r="P357" s="68">
        <v>7.91</v>
      </c>
      <c r="Q357" s="68" t="s">
        <v>761</v>
      </c>
      <c r="R357" s="68" t="s">
        <v>761</v>
      </c>
      <c r="S357" s="68">
        <v>0.8</v>
      </c>
      <c r="T357" s="68">
        <v>1.1499999999999999</v>
      </c>
      <c r="U357" s="70">
        <v>0.69565217391304357</v>
      </c>
      <c r="V357" s="68">
        <v>0.15</v>
      </c>
      <c r="W357" s="77">
        <v>0.35833333333333334</v>
      </c>
      <c r="X357" s="68">
        <v>24.7</v>
      </c>
      <c r="Y357" s="68">
        <v>5.01</v>
      </c>
      <c r="Z357" s="72">
        <v>4.6788656226530474</v>
      </c>
      <c r="AA357" s="68">
        <v>58.5</v>
      </c>
      <c r="AB357" s="216">
        <v>12</v>
      </c>
      <c r="AC357" s="216">
        <v>20.22</v>
      </c>
      <c r="AD357" s="68" t="s">
        <v>763</v>
      </c>
      <c r="AE357" s="68" t="s">
        <v>763</v>
      </c>
      <c r="AF357" s="68" t="s">
        <v>763</v>
      </c>
      <c r="AG357" s="68" t="s">
        <v>763</v>
      </c>
      <c r="AH357" s="68" t="s">
        <v>763</v>
      </c>
      <c r="AI357" s="68" t="s">
        <v>763</v>
      </c>
      <c r="AJ357" s="68" t="s">
        <v>763</v>
      </c>
      <c r="AK357" s="68" t="s">
        <v>763</v>
      </c>
      <c r="AL357" s="68" t="s">
        <v>763</v>
      </c>
      <c r="AM357" s="72" t="s">
        <v>763</v>
      </c>
      <c r="AN357" s="72" t="s">
        <v>763</v>
      </c>
      <c r="AO357" s="68" t="s">
        <v>763</v>
      </c>
      <c r="AP357" s="68" t="s">
        <v>763</v>
      </c>
      <c r="AQ357" s="68" t="s">
        <v>763</v>
      </c>
      <c r="AR357" s="68" t="s">
        <v>763</v>
      </c>
      <c r="AT357" s="68" t="s">
        <v>761</v>
      </c>
      <c r="AX357" s="72"/>
    </row>
    <row r="358" spans="1:50" x14ac:dyDescent="0.2">
      <c r="A358" t="s">
        <v>756</v>
      </c>
      <c r="B358" t="s">
        <v>299</v>
      </c>
      <c r="C358" s="68" t="s">
        <v>757</v>
      </c>
      <c r="D358" t="s">
        <v>785</v>
      </c>
      <c r="E358" s="69">
        <v>43696</v>
      </c>
      <c r="F358" t="s">
        <v>866</v>
      </c>
      <c r="G358" t="s">
        <v>964</v>
      </c>
      <c r="H358" s="68">
        <v>2</v>
      </c>
      <c r="I358" s="68" t="s">
        <v>760</v>
      </c>
      <c r="J358" s="326">
        <v>0.38541666666666669</v>
      </c>
      <c r="K358" s="68">
        <v>2</v>
      </c>
      <c r="L358">
        <v>1</v>
      </c>
      <c r="M358" t="s">
        <v>773</v>
      </c>
      <c r="N358" t="s">
        <v>774</v>
      </c>
      <c r="O358" s="171">
        <v>25.4</v>
      </c>
      <c r="P358" s="68">
        <v>7.91</v>
      </c>
      <c r="Q358" s="68" t="s">
        <v>761</v>
      </c>
      <c r="R358" s="68" t="s">
        <v>761</v>
      </c>
      <c r="S358" s="68">
        <v>0.8</v>
      </c>
      <c r="T358" s="68">
        <v>1.1499999999999999</v>
      </c>
      <c r="U358" s="70">
        <v>0.69565217391304357</v>
      </c>
      <c r="V358" s="68">
        <v>0.15</v>
      </c>
      <c r="W358" s="77">
        <v>0.35833333333333334</v>
      </c>
      <c r="X358" s="68">
        <v>24.7</v>
      </c>
      <c r="Y358" s="68">
        <v>5.01</v>
      </c>
      <c r="Z358" s="72">
        <v>4.6842010269442751</v>
      </c>
      <c r="AA358" s="68">
        <v>58.5</v>
      </c>
      <c r="AB358" s="216">
        <v>11.8</v>
      </c>
      <c r="AC358" s="216">
        <v>19.940000000000001</v>
      </c>
      <c r="AD358" s="68" t="s">
        <v>763</v>
      </c>
      <c r="AE358" s="68" t="s">
        <v>763</v>
      </c>
      <c r="AF358" s="68" t="s">
        <v>763</v>
      </c>
      <c r="AG358" s="68" t="s">
        <v>763</v>
      </c>
      <c r="AH358" s="68" t="s">
        <v>763</v>
      </c>
      <c r="AI358" s="68" t="s">
        <v>763</v>
      </c>
      <c r="AJ358" s="68" t="s">
        <v>763</v>
      </c>
      <c r="AK358" s="68" t="s">
        <v>763</v>
      </c>
      <c r="AL358" s="68" t="s">
        <v>763</v>
      </c>
      <c r="AM358" s="72" t="s">
        <v>763</v>
      </c>
      <c r="AN358" s="72" t="s">
        <v>763</v>
      </c>
      <c r="AO358" s="68" t="s">
        <v>763</v>
      </c>
      <c r="AP358" s="68" t="s">
        <v>763</v>
      </c>
      <c r="AQ358" s="68" t="s">
        <v>763</v>
      </c>
      <c r="AR358" s="68" t="s">
        <v>763</v>
      </c>
      <c r="AT358" s="68" t="s">
        <v>761</v>
      </c>
      <c r="AX358" s="72"/>
    </row>
    <row r="359" spans="1:50" x14ac:dyDescent="0.2">
      <c r="A359" t="s">
        <v>756</v>
      </c>
      <c r="B359" t="s">
        <v>299</v>
      </c>
      <c r="C359" s="68" t="s">
        <v>764</v>
      </c>
      <c r="E359" s="69">
        <v>43696</v>
      </c>
      <c r="F359" t="s">
        <v>866</v>
      </c>
      <c r="G359" t="s">
        <v>964</v>
      </c>
      <c r="H359" s="68">
        <v>2</v>
      </c>
      <c r="I359" s="68" t="s">
        <v>760</v>
      </c>
      <c r="J359" s="326">
        <v>0.38541666666666669</v>
      </c>
      <c r="K359" s="68">
        <v>2</v>
      </c>
      <c r="L359">
        <v>1</v>
      </c>
      <c r="M359" t="s">
        <v>773</v>
      </c>
      <c r="N359" t="s">
        <v>774</v>
      </c>
      <c r="O359" s="171">
        <v>25.4</v>
      </c>
      <c r="P359" s="68">
        <v>7.91</v>
      </c>
      <c r="Q359" s="68" t="s">
        <v>761</v>
      </c>
      <c r="R359" s="68" t="s">
        <v>761</v>
      </c>
      <c r="S359" s="68">
        <v>0.8</v>
      </c>
      <c r="T359" s="68">
        <v>1.1499999999999999</v>
      </c>
      <c r="U359" s="70">
        <v>0.69565217391304357</v>
      </c>
      <c r="V359" s="68">
        <v>0.55000000000000004</v>
      </c>
      <c r="W359" s="77">
        <v>0.35902777777777778</v>
      </c>
      <c r="X359" s="68">
        <v>26</v>
      </c>
      <c r="Y359" s="68">
        <v>4.8</v>
      </c>
      <c r="Z359" s="72">
        <v>4.1540277001023638</v>
      </c>
      <c r="AA359" s="68">
        <v>59.3</v>
      </c>
      <c r="AB359" s="216">
        <v>25.6</v>
      </c>
      <c r="AC359" s="216">
        <v>40.299999999999997</v>
      </c>
      <c r="AD359" s="72">
        <v>0.36289473684210521</v>
      </c>
      <c r="AE359" s="72">
        <v>1.9975550122249386</v>
      </c>
      <c r="AF359" s="72">
        <v>9.680451127819549E-2</v>
      </c>
      <c r="AG359" s="72">
        <v>2.094359523503134</v>
      </c>
      <c r="AH359" s="75">
        <v>25.727533647558396</v>
      </c>
      <c r="AI359" s="75">
        <v>27.821893171061529</v>
      </c>
      <c r="AJ359" s="72">
        <v>195.17811394271376</v>
      </c>
      <c r="AK359" s="72">
        <v>34.717389869385968</v>
      </c>
      <c r="AL359" s="72">
        <v>5.6219120929601667</v>
      </c>
      <c r="AM359" s="72">
        <v>60.444923516944364</v>
      </c>
      <c r="AN359" s="72">
        <v>62.539283040447501</v>
      </c>
      <c r="AO359" s="72">
        <v>32.324345432502625</v>
      </c>
      <c r="AP359" s="72">
        <v>9.0717653164556946</v>
      </c>
      <c r="AQ359" s="70">
        <v>0.78085464667271975</v>
      </c>
      <c r="AR359" s="72">
        <v>41.396110748958321</v>
      </c>
      <c r="AT359" s="68" t="s">
        <v>761</v>
      </c>
      <c r="AX359" s="72"/>
    </row>
    <row r="360" spans="1:50" x14ac:dyDescent="0.2">
      <c r="A360" t="s">
        <v>756</v>
      </c>
      <c r="B360" t="s">
        <v>299</v>
      </c>
      <c r="C360" s="68" t="s">
        <v>764</v>
      </c>
      <c r="D360" t="s">
        <v>785</v>
      </c>
      <c r="E360" s="69">
        <v>43696</v>
      </c>
      <c r="F360" t="s">
        <v>866</v>
      </c>
      <c r="G360" t="s">
        <v>964</v>
      </c>
      <c r="H360" s="68">
        <v>2</v>
      </c>
      <c r="I360" s="68" t="s">
        <v>760</v>
      </c>
      <c r="J360" s="326">
        <v>0.38541666666666669</v>
      </c>
      <c r="K360" s="68">
        <v>2</v>
      </c>
      <c r="L360">
        <v>1</v>
      </c>
      <c r="M360" t="s">
        <v>773</v>
      </c>
      <c r="N360" t="s">
        <v>774</v>
      </c>
      <c r="O360" s="171">
        <v>25.4</v>
      </c>
      <c r="P360" s="68">
        <v>7.91</v>
      </c>
      <c r="Q360" s="68" t="s">
        <v>761</v>
      </c>
      <c r="R360" s="68" t="s">
        <v>761</v>
      </c>
      <c r="S360" s="68">
        <v>0.8</v>
      </c>
      <c r="T360" s="68">
        <v>1.1499999999999999</v>
      </c>
      <c r="U360" s="70">
        <v>0.69565217391304357</v>
      </c>
      <c r="V360" s="68">
        <v>0.55000000000000004</v>
      </c>
      <c r="W360" s="77">
        <v>0.35902777777777778</v>
      </c>
      <c r="X360" s="68">
        <v>26</v>
      </c>
      <c r="Y360" s="68">
        <v>4.8</v>
      </c>
      <c r="Z360" s="72">
        <v>4.1563737251318296</v>
      </c>
      <c r="AA360" s="68">
        <v>59.3</v>
      </c>
      <c r="AB360" s="216">
        <v>25.5</v>
      </c>
      <c r="AC360" s="216">
        <v>40.299999999999997</v>
      </c>
      <c r="AD360" s="72">
        <v>0.3889473684210526</v>
      </c>
      <c r="AE360" s="72">
        <v>2.5</v>
      </c>
      <c r="AF360" s="72">
        <v>0.15883458646616544</v>
      </c>
      <c r="AG360" s="72">
        <v>2.6588345864661656</v>
      </c>
      <c r="AH360" s="75">
        <v>23.337500775264733</v>
      </c>
      <c r="AI360" s="75">
        <v>25.9963353617309</v>
      </c>
      <c r="AJ360" s="72">
        <v>198.87873543368144</v>
      </c>
      <c r="AK360" s="72">
        <v>35.204468369369835</v>
      </c>
      <c r="AL360" s="72">
        <v>5.6492469463540829</v>
      </c>
      <c r="AM360" s="72">
        <v>58.541969144634564</v>
      </c>
      <c r="AN360" s="72">
        <v>61.200803731100734</v>
      </c>
      <c r="AO360" s="72">
        <v>19.935747955287447</v>
      </c>
      <c r="AP360" s="72">
        <v>13.018239493670883</v>
      </c>
      <c r="AQ360" s="70">
        <v>0.60495707799141052</v>
      </c>
      <c r="AR360" s="72">
        <v>32.95398744895833</v>
      </c>
      <c r="AT360" s="68" t="s">
        <v>761</v>
      </c>
      <c r="AX360" s="72"/>
    </row>
    <row r="361" spans="1:50" x14ac:dyDescent="0.2">
      <c r="A361" t="s">
        <v>756</v>
      </c>
      <c r="B361" t="s">
        <v>299</v>
      </c>
      <c r="C361" s="68" t="s">
        <v>765</v>
      </c>
      <c r="E361" s="69">
        <v>43696</v>
      </c>
      <c r="F361" t="s">
        <v>866</v>
      </c>
      <c r="G361" t="s">
        <v>964</v>
      </c>
      <c r="H361" s="68">
        <v>2</v>
      </c>
      <c r="I361" s="68" t="s">
        <v>760</v>
      </c>
      <c r="J361" s="326">
        <v>0.38541666666666669</v>
      </c>
      <c r="K361" s="68">
        <v>2</v>
      </c>
      <c r="L361">
        <v>1</v>
      </c>
      <c r="M361" t="s">
        <v>773</v>
      </c>
      <c r="N361" t="s">
        <v>774</v>
      </c>
      <c r="O361" s="171">
        <v>25.4</v>
      </c>
      <c r="P361" s="68">
        <v>7.91</v>
      </c>
      <c r="Q361" s="68" t="s">
        <v>761</v>
      </c>
      <c r="R361" s="68" t="s">
        <v>761</v>
      </c>
      <c r="S361" s="68">
        <v>0.8</v>
      </c>
      <c r="T361" s="68">
        <v>1.1499999999999999</v>
      </c>
      <c r="U361" s="70">
        <v>0.69565217391304357</v>
      </c>
      <c r="V361" s="68">
        <v>0.8</v>
      </c>
      <c r="W361" s="77">
        <v>0.36041666666666666</v>
      </c>
      <c r="X361" s="68">
        <v>26</v>
      </c>
      <c r="Y361" s="68">
        <v>4.75</v>
      </c>
      <c r="Z361" s="72">
        <v>4.1433783834614699</v>
      </c>
      <c r="AA361" s="68">
        <v>58.4</v>
      </c>
      <c r="AB361" s="216">
        <v>24.2</v>
      </c>
      <c r="AC361" s="216">
        <v>38.299999999999997</v>
      </c>
      <c r="AD361" s="68" t="s">
        <v>763</v>
      </c>
      <c r="AE361" s="68" t="s">
        <v>763</v>
      </c>
      <c r="AF361" s="68" t="s">
        <v>763</v>
      </c>
      <c r="AG361" s="68" t="s">
        <v>763</v>
      </c>
      <c r="AH361" s="68" t="s">
        <v>763</v>
      </c>
      <c r="AI361" s="68" t="s">
        <v>763</v>
      </c>
      <c r="AJ361" s="68" t="s">
        <v>763</v>
      </c>
      <c r="AK361" s="68" t="s">
        <v>763</v>
      </c>
      <c r="AL361" s="68" t="s">
        <v>763</v>
      </c>
      <c r="AM361" s="72" t="s">
        <v>763</v>
      </c>
      <c r="AN361" s="72" t="s">
        <v>763</v>
      </c>
      <c r="AO361" s="68" t="s">
        <v>763</v>
      </c>
      <c r="AP361" s="68" t="s">
        <v>763</v>
      </c>
      <c r="AQ361" s="68" t="s">
        <v>763</v>
      </c>
      <c r="AR361" s="68" t="s">
        <v>763</v>
      </c>
      <c r="AT361" s="68" t="s">
        <v>761</v>
      </c>
      <c r="AU361" s="322">
        <v>132.9</v>
      </c>
      <c r="AV361" s="322">
        <v>4.2528000000000006</v>
      </c>
      <c r="AX361" s="72"/>
    </row>
    <row r="362" spans="1:50" x14ac:dyDescent="0.2">
      <c r="A362" t="s">
        <v>756</v>
      </c>
      <c r="B362" t="s">
        <v>299</v>
      </c>
      <c r="C362" s="68" t="s">
        <v>765</v>
      </c>
      <c r="D362" t="s">
        <v>785</v>
      </c>
      <c r="E362" s="69">
        <v>43696</v>
      </c>
      <c r="F362" t="s">
        <v>866</v>
      </c>
      <c r="G362" t="s">
        <v>964</v>
      </c>
      <c r="H362" s="68">
        <v>2</v>
      </c>
      <c r="I362" s="68" t="s">
        <v>760</v>
      </c>
      <c r="J362" s="326">
        <v>0.38541666666666669</v>
      </c>
      <c r="K362" s="68">
        <v>2</v>
      </c>
      <c r="L362">
        <v>1</v>
      </c>
      <c r="M362" t="s">
        <v>773</v>
      </c>
      <c r="N362" t="s">
        <v>774</v>
      </c>
      <c r="O362" s="171">
        <v>25.4</v>
      </c>
      <c r="P362" s="68">
        <v>7.91</v>
      </c>
      <c r="Q362" s="68" t="s">
        <v>761</v>
      </c>
      <c r="R362" s="68" t="s">
        <v>761</v>
      </c>
      <c r="S362" s="68">
        <v>0.8</v>
      </c>
      <c r="T362" s="68">
        <v>1.1499999999999999</v>
      </c>
      <c r="U362" s="70">
        <v>0.69565217391304357</v>
      </c>
      <c r="V362" s="68">
        <v>0.8</v>
      </c>
      <c r="W362" s="77">
        <v>0.36041666666666666</v>
      </c>
      <c r="X362" s="68">
        <v>26</v>
      </c>
      <c r="Y362" s="68">
        <v>4.75</v>
      </c>
      <c r="Z362" s="72">
        <v>4.1293660297245705</v>
      </c>
      <c r="AA362" s="68">
        <v>58.4</v>
      </c>
      <c r="AB362" s="216">
        <v>24.8</v>
      </c>
      <c r="AC362" s="216">
        <v>39.299999999999997</v>
      </c>
      <c r="AD362" s="68" t="s">
        <v>763</v>
      </c>
      <c r="AE362" s="68" t="s">
        <v>763</v>
      </c>
      <c r="AF362" s="68" t="s">
        <v>763</v>
      </c>
      <c r="AG362" s="68" t="s">
        <v>763</v>
      </c>
      <c r="AH362" s="68" t="s">
        <v>763</v>
      </c>
      <c r="AI362" s="68" t="s">
        <v>763</v>
      </c>
      <c r="AJ362" s="68" t="s">
        <v>763</v>
      </c>
      <c r="AK362" s="68" t="s">
        <v>763</v>
      </c>
      <c r="AL362" s="68" t="s">
        <v>763</v>
      </c>
      <c r="AM362" s="72" t="s">
        <v>763</v>
      </c>
      <c r="AN362" s="72" t="s">
        <v>763</v>
      </c>
      <c r="AO362" s="68" t="s">
        <v>763</v>
      </c>
      <c r="AP362" s="68" t="s">
        <v>763</v>
      </c>
      <c r="AQ362" s="68" t="s">
        <v>763</v>
      </c>
      <c r="AR362" s="68" t="s">
        <v>763</v>
      </c>
      <c r="AT362" s="68" t="s">
        <v>761</v>
      </c>
      <c r="AX362" s="72"/>
    </row>
    <row r="363" spans="1:50" x14ac:dyDescent="0.2">
      <c r="A363" t="s">
        <v>756</v>
      </c>
      <c r="B363" t="s">
        <v>627</v>
      </c>
      <c r="C363" s="68" t="s">
        <v>757</v>
      </c>
      <c r="E363" s="69">
        <v>43696</v>
      </c>
      <c r="F363" t="s">
        <v>866</v>
      </c>
      <c r="G363" t="s">
        <v>965</v>
      </c>
      <c r="H363" s="68">
        <v>2</v>
      </c>
      <c r="I363" s="68" t="s">
        <v>760</v>
      </c>
      <c r="J363" t="s">
        <v>761</v>
      </c>
      <c r="K363" s="68">
        <v>2</v>
      </c>
      <c r="L363">
        <v>1</v>
      </c>
      <c r="M363" t="s">
        <v>773</v>
      </c>
      <c r="N363" t="s">
        <v>774</v>
      </c>
      <c r="O363" s="171">
        <v>25.7</v>
      </c>
      <c r="P363" s="68">
        <v>9.06</v>
      </c>
      <c r="Q363" s="68">
        <v>1</v>
      </c>
      <c r="R363" s="68">
        <v>0.9</v>
      </c>
      <c r="S363" s="68">
        <v>0.95</v>
      </c>
      <c r="T363" s="68">
        <v>1.1000000000000001</v>
      </c>
      <c r="U363" s="70">
        <v>0.86363636363636354</v>
      </c>
      <c r="V363" s="68">
        <v>0.15</v>
      </c>
      <c r="W363" s="77">
        <v>0.33819444444444446</v>
      </c>
      <c r="X363" s="68">
        <v>26.2</v>
      </c>
      <c r="Y363" s="68">
        <v>5.47</v>
      </c>
      <c r="Z363" s="72">
        <v>4.694948310174313</v>
      </c>
      <c r="AA363" s="68">
        <v>67.599999999999994</v>
      </c>
      <c r="AB363" s="216">
        <v>27.1</v>
      </c>
      <c r="AC363" s="216">
        <v>42.5</v>
      </c>
      <c r="AD363" s="68" t="s">
        <v>763</v>
      </c>
      <c r="AE363" s="68" t="s">
        <v>763</v>
      </c>
      <c r="AF363" s="68" t="s">
        <v>763</v>
      </c>
      <c r="AG363" s="68" t="s">
        <v>763</v>
      </c>
      <c r="AH363" s="68" t="s">
        <v>763</v>
      </c>
      <c r="AI363" s="68" t="s">
        <v>763</v>
      </c>
      <c r="AJ363" s="68" t="s">
        <v>763</v>
      </c>
      <c r="AK363" s="68" t="s">
        <v>763</v>
      </c>
      <c r="AL363" s="68" t="s">
        <v>763</v>
      </c>
      <c r="AM363" s="72" t="s">
        <v>763</v>
      </c>
      <c r="AN363" s="72" t="s">
        <v>763</v>
      </c>
      <c r="AO363" s="68" t="s">
        <v>763</v>
      </c>
      <c r="AP363" s="68" t="s">
        <v>763</v>
      </c>
      <c r="AQ363" s="68" t="s">
        <v>763</v>
      </c>
      <c r="AR363" s="68" t="s">
        <v>763</v>
      </c>
      <c r="AT363" s="68" t="s">
        <v>761</v>
      </c>
      <c r="AX363" s="72"/>
    </row>
    <row r="364" spans="1:50" x14ac:dyDescent="0.2">
      <c r="A364" t="s">
        <v>756</v>
      </c>
      <c r="B364" t="s">
        <v>627</v>
      </c>
      <c r="C364" s="68" t="s">
        <v>764</v>
      </c>
      <c r="E364" s="69">
        <v>43696</v>
      </c>
      <c r="F364" t="s">
        <v>866</v>
      </c>
      <c r="G364" t="s">
        <v>965</v>
      </c>
      <c r="H364" s="68">
        <v>2</v>
      </c>
      <c r="I364" s="68" t="s">
        <v>760</v>
      </c>
      <c r="J364" t="s">
        <v>761</v>
      </c>
      <c r="K364" s="68">
        <v>2</v>
      </c>
      <c r="L364">
        <v>1</v>
      </c>
      <c r="M364" t="s">
        <v>773</v>
      </c>
      <c r="N364" t="s">
        <v>774</v>
      </c>
      <c r="O364" s="171">
        <v>25.7</v>
      </c>
      <c r="P364" s="68">
        <v>9.06</v>
      </c>
      <c r="Q364" s="68">
        <v>1</v>
      </c>
      <c r="R364" s="68">
        <v>0.9</v>
      </c>
      <c r="S364" s="68">
        <v>0.95</v>
      </c>
      <c r="T364" s="68">
        <v>1.1000000000000001</v>
      </c>
      <c r="U364" s="70">
        <v>0.86363636363636354</v>
      </c>
      <c r="V364" s="68">
        <v>0.6</v>
      </c>
      <c r="W364" s="77">
        <v>0.33888888888888885</v>
      </c>
      <c r="X364" s="68">
        <v>26.2</v>
      </c>
      <c r="Y364" s="68">
        <v>5.3</v>
      </c>
      <c r="Z364" s="72">
        <v>4.5567366761767598</v>
      </c>
      <c r="AA364" s="68">
        <v>64.3</v>
      </c>
      <c r="AB364" s="216">
        <v>26.8</v>
      </c>
      <c r="AC364" s="216">
        <v>42.2</v>
      </c>
      <c r="AD364" s="72">
        <v>0.28473684210526318</v>
      </c>
      <c r="AE364" s="72">
        <v>1.0764058679706601</v>
      </c>
      <c r="AF364" s="72">
        <v>9.7744360902255641E-3</v>
      </c>
      <c r="AG364" s="72">
        <v>1.0861803040608857</v>
      </c>
      <c r="AH364" s="75">
        <v>23.997376153004698</v>
      </c>
      <c r="AI364" s="75">
        <v>25.083556457065583</v>
      </c>
      <c r="AJ364" s="72">
        <v>182.61614031010919</v>
      </c>
      <c r="AK364" s="72">
        <v>30.272798557033163</v>
      </c>
      <c r="AL364" s="72">
        <v>6.0323507906302467</v>
      </c>
      <c r="AM364" s="72">
        <v>54.270174710037864</v>
      </c>
      <c r="AN364" s="72">
        <v>55.356355014098746</v>
      </c>
      <c r="AO364" s="72">
        <v>18.435660660350742</v>
      </c>
      <c r="AP364" s="72">
        <v>8.7215370886075902</v>
      </c>
      <c r="AQ364" s="70">
        <v>0.67884988837104443</v>
      </c>
      <c r="AR364" s="72">
        <v>27.157197748958332</v>
      </c>
      <c r="AT364" s="68" t="s">
        <v>761</v>
      </c>
      <c r="AX364" s="72"/>
    </row>
    <row r="365" spans="1:50" x14ac:dyDescent="0.2">
      <c r="A365" t="s">
        <v>756</v>
      </c>
      <c r="B365" t="s">
        <v>627</v>
      </c>
      <c r="C365" s="68" t="s">
        <v>765</v>
      </c>
      <c r="E365" s="69">
        <v>43696</v>
      </c>
      <c r="F365" t="s">
        <v>866</v>
      </c>
      <c r="G365" t="s">
        <v>965</v>
      </c>
      <c r="H365" s="68">
        <v>2</v>
      </c>
      <c r="I365" s="68" t="s">
        <v>760</v>
      </c>
      <c r="J365" t="s">
        <v>761</v>
      </c>
      <c r="K365" s="68">
        <v>2</v>
      </c>
      <c r="L365">
        <v>1</v>
      </c>
      <c r="M365" t="s">
        <v>773</v>
      </c>
      <c r="N365" t="s">
        <v>774</v>
      </c>
      <c r="O365" s="171">
        <v>25.7</v>
      </c>
      <c r="P365" s="68">
        <v>9.06</v>
      </c>
      <c r="Q365" s="68">
        <v>1</v>
      </c>
      <c r="R365" s="68">
        <v>0.9</v>
      </c>
      <c r="S365" s="68">
        <v>0.95</v>
      </c>
      <c r="T365" s="68">
        <v>1.1000000000000001</v>
      </c>
      <c r="U365" s="70">
        <v>0.86363636363636354</v>
      </c>
      <c r="V365" s="68">
        <v>0.8</v>
      </c>
      <c r="W365" s="77">
        <v>0.33888888888888885</v>
      </c>
      <c r="X365" s="68">
        <v>26.1</v>
      </c>
      <c r="Y365" s="68">
        <v>5.63</v>
      </c>
      <c r="Z365" s="72">
        <v>4.80999917660841</v>
      </c>
      <c r="AA365" s="68">
        <v>69.7</v>
      </c>
      <c r="AB365" s="216">
        <v>27.9</v>
      </c>
      <c r="AC365" s="216">
        <v>43.7</v>
      </c>
      <c r="AD365" s="68" t="s">
        <v>763</v>
      </c>
      <c r="AE365" s="68" t="s">
        <v>763</v>
      </c>
      <c r="AF365" s="68" t="s">
        <v>763</v>
      </c>
      <c r="AG365" s="68" t="s">
        <v>763</v>
      </c>
      <c r="AH365" s="68" t="s">
        <v>763</v>
      </c>
      <c r="AI365" s="68" t="s">
        <v>763</v>
      </c>
      <c r="AJ365" s="68" t="s">
        <v>763</v>
      </c>
      <c r="AK365" s="68" t="s">
        <v>763</v>
      </c>
      <c r="AL365" s="68" t="s">
        <v>763</v>
      </c>
      <c r="AM365" s="72" t="s">
        <v>763</v>
      </c>
      <c r="AN365" s="72" t="s">
        <v>763</v>
      </c>
      <c r="AO365" s="68" t="s">
        <v>763</v>
      </c>
      <c r="AP365" s="68" t="s">
        <v>763</v>
      </c>
      <c r="AQ365" s="68" t="s">
        <v>763</v>
      </c>
      <c r="AR365" s="68" t="s">
        <v>763</v>
      </c>
      <c r="AT365" s="68" t="s">
        <v>761</v>
      </c>
      <c r="AU365" s="322">
        <v>153.80000000000001</v>
      </c>
      <c r="AV365" s="322">
        <v>4.9216000000000006</v>
      </c>
      <c r="AX365" s="72"/>
    </row>
    <row r="366" spans="1:50" x14ac:dyDescent="0.2">
      <c r="A366" t="s">
        <v>756</v>
      </c>
      <c r="B366" t="s">
        <v>301</v>
      </c>
      <c r="C366" s="68" t="s">
        <v>757</v>
      </c>
      <c r="E366" s="69">
        <v>43696</v>
      </c>
      <c r="F366" t="s">
        <v>866</v>
      </c>
      <c r="G366" t="s">
        <v>966</v>
      </c>
      <c r="H366" s="68">
        <v>1</v>
      </c>
      <c r="I366" s="68" t="s">
        <v>760</v>
      </c>
      <c r="J366" s="326">
        <v>0.38541666666666669</v>
      </c>
      <c r="K366" s="68">
        <v>3</v>
      </c>
      <c r="L366">
        <v>1</v>
      </c>
      <c r="M366" t="s">
        <v>773</v>
      </c>
      <c r="N366" t="s">
        <v>774</v>
      </c>
      <c r="O366" s="171">
        <v>24.6</v>
      </c>
      <c r="P366" s="68">
        <v>8.3699999999999992</v>
      </c>
      <c r="Q366" s="68" t="s">
        <v>761</v>
      </c>
      <c r="R366" s="68" t="s">
        <v>761</v>
      </c>
      <c r="S366" s="68">
        <v>0.76</v>
      </c>
      <c r="T366" s="68">
        <v>1.1000000000000001</v>
      </c>
      <c r="U366" s="70">
        <v>0.69090909090909081</v>
      </c>
      <c r="V366" s="68">
        <v>0.15</v>
      </c>
      <c r="W366" s="77">
        <v>0.35000000000000003</v>
      </c>
      <c r="X366" s="68">
        <v>26</v>
      </c>
      <c r="Y366" s="68">
        <v>5.5</v>
      </c>
      <c r="Z366" s="72">
        <v>4.7143562437135618</v>
      </c>
      <c r="AA366" s="68">
        <v>68.3</v>
      </c>
      <c r="AB366" s="216">
        <v>27.3</v>
      </c>
      <c r="AC366" s="216">
        <v>42.7</v>
      </c>
      <c r="AD366" s="68" t="s">
        <v>763</v>
      </c>
      <c r="AE366" s="68" t="s">
        <v>763</v>
      </c>
      <c r="AF366" s="68" t="s">
        <v>763</v>
      </c>
      <c r="AG366" s="68" t="s">
        <v>763</v>
      </c>
      <c r="AH366" s="68" t="s">
        <v>763</v>
      </c>
      <c r="AI366" s="68" t="s">
        <v>763</v>
      </c>
      <c r="AJ366" s="68" t="s">
        <v>763</v>
      </c>
      <c r="AK366" s="68" t="s">
        <v>763</v>
      </c>
      <c r="AL366" s="68" t="s">
        <v>763</v>
      </c>
      <c r="AM366" s="72" t="s">
        <v>763</v>
      </c>
      <c r="AN366" s="72" t="s">
        <v>763</v>
      </c>
      <c r="AO366" s="68" t="s">
        <v>763</v>
      </c>
      <c r="AP366" s="68" t="s">
        <v>763</v>
      </c>
      <c r="AQ366" s="68" t="s">
        <v>763</v>
      </c>
      <c r="AR366" s="68" t="s">
        <v>763</v>
      </c>
      <c r="AT366" s="68" t="s">
        <v>761</v>
      </c>
      <c r="AX366" s="72"/>
    </row>
    <row r="367" spans="1:50" x14ac:dyDescent="0.2">
      <c r="A367" t="s">
        <v>756</v>
      </c>
      <c r="B367" t="s">
        <v>301</v>
      </c>
      <c r="C367" s="68" t="s">
        <v>764</v>
      </c>
      <c r="E367" s="69">
        <v>43696</v>
      </c>
      <c r="F367" t="s">
        <v>866</v>
      </c>
      <c r="G367" t="s">
        <v>966</v>
      </c>
      <c r="H367" s="68">
        <v>1</v>
      </c>
      <c r="I367" s="68" t="s">
        <v>760</v>
      </c>
      <c r="J367" s="326">
        <v>0.38541666666666669</v>
      </c>
      <c r="K367" s="68">
        <v>3</v>
      </c>
      <c r="L367">
        <v>1</v>
      </c>
      <c r="M367" t="s">
        <v>773</v>
      </c>
      <c r="N367" t="s">
        <v>774</v>
      </c>
      <c r="O367" s="171">
        <v>24.6</v>
      </c>
      <c r="P367" s="68">
        <v>8.3699999999999992</v>
      </c>
      <c r="Q367" s="68" t="s">
        <v>761</v>
      </c>
      <c r="R367" s="68" t="s">
        <v>761</v>
      </c>
      <c r="S367" s="68">
        <v>0.76</v>
      </c>
      <c r="T367" s="68">
        <v>1.1000000000000001</v>
      </c>
      <c r="U367" s="70">
        <v>0.69090909090909081</v>
      </c>
      <c r="V367" s="68">
        <v>0.55000000000000004</v>
      </c>
      <c r="W367" s="77">
        <v>0.35069444444444442</v>
      </c>
      <c r="X367" s="68">
        <v>26</v>
      </c>
      <c r="Y367" s="68">
        <v>5.67</v>
      </c>
      <c r="Z367" s="72">
        <v>4.8381702462625356</v>
      </c>
      <c r="AA367" s="68">
        <v>69.599999999999994</v>
      </c>
      <c r="AB367" s="216">
        <v>28.1</v>
      </c>
      <c r="AC367" s="216">
        <v>43.9</v>
      </c>
      <c r="AD367" s="72">
        <v>0.23263157894736847</v>
      </c>
      <c r="AE367" s="72">
        <v>0.82518337408312936</v>
      </c>
      <c r="AF367" s="72">
        <v>2.5000000000000001E-2</v>
      </c>
      <c r="AG367" s="72">
        <v>0.85018337408312938</v>
      </c>
      <c r="AH367" s="75">
        <v>18.96968139941248</v>
      </c>
      <c r="AI367" s="75">
        <v>19.81986477349561</v>
      </c>
      <c r="AJ367" s="72">
        <v>143.444935956737</v>
      </c>
      <c r="AK367" s="72">
        <v>22.84485143227916</v>
      </c>
      <c r="AL367" s="72">
        <v>6.2790925290962134</v>
      </c>
      <c r="AM367" s="72">
        <v>41.814532831691636</v>
      </c>
      <c r="AN367" s="72">
        <v>42.664716205774766</v>
      </c>
      <c r="AO367" s="72">
        <v>12.709514556553273</v>
      </c>
      <c r="AP367" s="72">
        <v>12.787601392405058</v>
      </c>
      <c r="AQ367" s="70">
        <v>0.49846871238284157</v>
      </c>
      <c r="AR367" s="72">
        <v>25.497115948958331</v>
      </c>
      <c r="AT367" s="68" t="s">
        <v>761</v>
      </c>
      <c r="AX367" s="72"/>
    </row>
    <row r="368" spans="1:50" x14ac:dyDescent="0.2">
      <c r="A368" t="s">
        <v>756</v>
      </c>
      <c r="B368" t="s">
        <v>301</v>
      </c>
      <c r="C368" s="68" t="s">
        <v>765</v>
      </c>
      <c r="E368" s="69">
        <v>43696</v>
      </c>
      <c r="F368" t="s">
        <v>866</v>
      </c>
      <c r="G368" t="s">
        <v>966</v>
      </c>
      <c r="H368" s="68">
        <v>1</v>
      </c>
      <c r="I368" s="68" t="s">
        <v>760</v>
      </c>
      <c r="J368" s="326">
        <v>0.38541666666666669</v>
      </c>
      <c r="K368" s="68">
        <v>3</v>
      </c>
      <c r="L368">
        <v>1</v>
      </c>
      <c r="M368" t="s">
        <v>773</v>
      </c>
      <c r="N368" t="s">
        <v>774</v>
      </c>
      <c r="O368" s="171">
        <v>24.6</v>
      </c>
      <c r="P368" s="68">
        <v>8.3699999999999992</v>
      </c>
      <c r="Q368" s="68" t="s">
        <v>761</v>
      </c>
      <c r="R368" s="68" t="s">
        <v>761</v>
      </c>
      <c r="S368" s="68">
        <v>0.76</v>
      </c>
      <c r="T368" s="68">
        <v>1.1000000000000001</v>
      </c>
      <c r="U368" s="70">
        <v>0.69090909090909081</v>
      </c>
      <c r="V368" s="68">
        <v>0.8</v>
      </c>
      <c r="W368" s="77">
        <v>0.35138888888888892</v>
      </c>
      <c r="X368" s="68">
        <v>25.7</v>
      </c>
      <c r="Y368" s="68">
        <v>6.3</v>
      </c>
      <c r="Z368" s="72">
        <v>5.3861142252424612</v>
      </c>
      <c r="AA368" s="68">
        <v>77</v>
      </c>
      <c r="AB368" s="216">
        <v>27.7</v>
      </c>
      <c r="AC368" s="216">
        <v>43.4</v>
      </c>
      <c r="AD368" s="68" t="s">
        <v>763</v>
      </c>
      <c r="AE368" s="68" t="s">
        <v>763</v>
      </c>
      <c r="AF368" s="68" t="s">
        <v>763</v>
      </c>
      <c r="AG368" s="68" t="s">
        <v>763</v>
      </c>
      <c r="AH368" s="68" t="s">
        <v>763</v>
      </c>
      <c r="AI368" s="68" t="s">
        <v>763</v>
      </c>
      <c r="AJ368" s="68" t="s">
        <v>763</v>
      </c>
      <c r="AK368" s="68" t="s">
        <v>763</v>
      </c>
      <c r="AL368" s="68" t="s">
        <v>763</v>
      </c>
      <c r="AM368" s="72" t="s">
        <v>763</v>
      </c>
      <c r="AN368" s="72" t="s">
        <v>763</v>
      </c>
      <c r="AO368" s="68" t="s">
        <v>763</v>
      </c>
      <c r="AP368" s="68" t="s">
        <v>763</v>
      </c>
      <c r="AQ368" s="68" t="s">
        <v>763</v>
      </c>
      <c r="AR368" s="68" t="s">
        <v>763</v>
      </c>
      <c r="AT368" s="68" t="s">
        <v>761</v>
      </c>
      <c r="AX368" s="72"/>
    </row>
    <row r="369" spans="1:50" x14ac:dyDescent="0.2">
      <c r="A369" t="s">
        <v>756</v>
      </c>
      <c r="B369" t="s">
        <v>303</v>
      </c>
      <c r="C369" s="68" t="s">
        <v>757</v>
      </c>
      <c r="E369" s="69">
        <v>43696</v>
      </c>
      <c r="F369" t="s">
        <v>866</v>
      </c>
      <c r="G369" t="s">
        <v>967</v>
      </c>
      <c r="H369" s="68">
        <v>2</v>
      </c>
      <c r="I369" s="68" t="s">
        <v>760</v>
      </c>
      <c r="J369" s="326">
        <v>0.43194444444444446</v>
      </c>
      <c r="K369" s="68">
        <v>2</v>
      </c>
      <c r="L369">
        <v>1</v>
      </c>
      <c r="M369" t="s">
        <v>809</v>
      </c>
      <c r="N369" t="s">
        <v>774</v>
      </c>
      <c r="O369" s="171">
        <v>24.4</v>
      </c>
      <c r="P369" s="68">
        <v>15.42</v>
      </c>
      <c r="Q369" s="68">
        <v>1</v>
      </c>
      <c r="R369" s="68">
        <v>1</v>
      </c>
      <c r="S369" s="68">
        <v>1</v>
      </c>
      <c r="T369" s="68">
        <v>1.2</v>
      </c>
      <c r="U369" s="70">
        <v>0.83333333333333337</v>
      </c>
      <c r="V369" s="68">
        <v>0.15</v>
      </c>
      <c r="W369" s="77">
        <v>0.30763888888888891</v>
      </c>
      <c r="X369" s="68">
        <v>25.6</v>
      </c>
      <c r="Y369" s="68">
        <v>9.6</v>
      </c>
      <c r="Z369" s="72">
        <v>8.4517116276001207</v>
      </c>
      <c r="AA369" s="68">
        <v>116.5</v>
      </c>
      <c r="AB369" s="216">
        <v>22.5</v>
      </c>
      <c r="AC369" s="216">
        <v>36</v>
      </c>
      <c r="AD369" s="68" t="s">
        <v>763</v>
      </c>
      <c r="AE369" s="68" t="s">
        <v>763</v>
      </c>
      <c r="AF369" s="68" t="s">
        <v>763</v>
      </c>
      <c r="AG369" s="68" t="s">
        <v>763</v>
      </c>
      <c r="AH369" s="68" t="s">
        <v>763</v>
      </c>
      <c r="AI369" s="68" t="s">
        <v>763</v>
      </c>
      <c r="AJ369" s="68" t="s">
        <v>763</v>
      </c>
      <c r="AK369" s="68" t="s">
        <v>763</v>
      </c>
      <c r="AL369" s="68" t="s">
        <v>763</v>
      </c>
      <c r="AM369" s="72" t="s">
        <v>763</v>
      </c>
      <c r="AN369" s="72" t="s">
        <v>763</v>
      </c>
      <c r="AO369" s="68" t="s">
        <v>763</v>
      </c>
      <c r="AP369" s="68" t="s">
        <v>763</v>
      </c>
      <c r="AQ369" s="68" t="s">
        <v>763</v>
      </c>
      <c r="AR369" s="68" t="s">
        <v>763</v>
      </c>
      <c r="AT369" s="68" t="s">
        <v>761</v>
      </c>
      <c r="AX369" s="72"/>
    </row>
    <row r="370" spans="1:50" x14ac:dyDescent="0.2">
      <c r="A370" t="s">
        <v>756</v>
      </c>
      <c r="B370" t="s">
        <v>303</v>
      </c>
      <c r="C370" s="68" t="s">
        <v>764</v>
      </c>
      <c r="E370" s="69">
        <v>43696</v>
      </c>
      <c r="F370" t="s">
        <v>866</v>
      </c>
      <c r="G370" t="s">
        <v>967</v>
      </c>
      <c r="H370" s="68">
        <v>2</v>
      </c>
      <c r="I370" s="68" t="s">
        <v>760</v>
      </c>
      <c r="J370" s="326">
        <v>0.43194444444444446</v>
      </c>
      <c r="K370" s="68">
        <v>2</v>
      </c>
      <c r="L370">
        <v>1</v>
      </c>
      <c r="M370" t="s">
        <v>809</v>
      </c>
      <c r="N370" t="s">
        <v>774</v>
      </c>
      <c r="O370" s="171">
        <v>24.4</v>
      </c>
      <c r="P370" s="68">
        <v>15.42</v>
      </c>
      <c r="Q370" s="68">
        <v>1</v>
      </c>
      <c r="R370" s="68">
        <v>1</v>
      </c>
      <c r="S370" s="68">
        <v>1</v>
      </c>
      <c r="T370" s="68">
        <v>1.2</v>
      </c>
      <c r="U370" s="70">
        <v>0.83333333333333337</v>
      </c>
      <c r="V370" s="68">
        <v>0.6</v>
      </c>
      <c r="W370" s="77">
        <v>0.31111111111111112</v>
      </c>
      <c r="X370" s="68">
        <v>25.8</v>
      </c>
      <c r="Y370" s="68">
        <v>9.4700000000000006</v>
      </c>
      <c r="Z370" s="72">
        <v>8.0515141991931873</v>
      </c>
      <c r="AA370" s="68">
        <v>121.9</v>
      </c>
      <c r="AB370" s="216">
        <v>28.7</v>
      </c>
      <c r="AC370" s="216">
        <v>44.6</v>
      </c>
      <c r="AD370" s="72">
        <v>0.50789635358317387</v>
      </c>
      <c r="AE370" s="72">
        <v>3.002444987775061</v>
      </c>
      <c r="AF370" s="72">
        <v>0.10714285714285716</v>
      </c>
      <c r="AG370" s="72">
        <v>3.1095878449179182</v>
      </c>
      <c r="AH370" s="75">
        <v>17.531777942776475</v>
      </c>
      <c r="AI370" s="75">
        <v>20.641365787694394</v>
      </c>
      <c r="AJ370" s="72">
        <v>118.7243768132352</v>
      </c>
      <c r="AK370" s="72">
        <v>18.364019160106125</v>
      </c>
      <c r="AL370" s="72">
        <v>6.4650540700344754</v>
      </c>
      <c r="AM370" s="72">
        <v>35.895797102882597</v>
      </c>
      <c r="AN370" s="72">
        <v>39.005384947800522</v>
      </c>
      <c r="AO370" s="72">
        <v>12.637845902122894</v>
      </c>
      <c r="AP370" s="72">
        <v>5.8342897468354424</v>
      </c>
      <c r="AQ370" s="70">
        <v>0.68415727029568218</v>
      </c>
      <c r="AR370" s="72">
        <v>18.472135648958336</v>
      </c>
      <c r="AT370" s="68" t="s">
        <v>761</v>
      </c>
      <c r="AX370" s="72"/>
    </row>
    <row r="371" spans="1:50" x14ac:dyDescent="0.2">
      <c r="A371" t="s">
        <v>756</v>
      </c>
      <c r="B371" t="s">
        <v>303</v>
      </c>
      <c r="C371" s="68" t="s">
        <v>765</v>
      </c>
      <c r="E371" s="69">
        <v>43696</v>
      </c>
      <c r="F371" t="s">
        <v>866</v>
      </c>
      <c r="G371" t="s">
        <v>967</v>
      </c>
      <c r="H371" s="68">
        <v>2</v>
      </c>
      <c r="I371" s="68" t="s">
        <v>760</v>
      </c>
      <c r="J371" s="326">
        <v>0.43194444444444446</v>
      </c>
      <c r="K371" s="68">
        <v>2</v>
      </c>
      <c r="L371">
        <v>1</v>
      </c>
      <c r="M371" t="s">
        <v>809</v>
      </c>
      <c r="N371" t="s">
        <v>774</v>
      </c>
      <c r="O371" s="171">
        <v>24.4</v>
      </c>
      <c r="P371" s="68">
        <v>15.42</v>
      </c>
      <c r="Q371" s="68">
        <v>1</v>
      </c>
      <c r="R371" s="68">
        <v>1</v>
      </c>
      <c r="S371" s="68">
        <v>1</v>
      </c>
      <c r="T371" s="68">
        <v>1.2</v>
      </c>
      <c r="U371" s="70">
        <v>0.83333333333333337</v>
      </c>
      <c r="V371" s="68">
        <v>0.9</v>
      </c>
      <c r="W371" s="77">
        <v>0.31388888888888888</v>
      </c>
      <c r="X371" s="68">
        <v>24.7</v>
      </c>
      <c r="Y371" s="68">
        <v>9.7799999999999994</v>
      </c>
      <c r="Z371" s="72">
        <v>8.3092272946157344</v>
      </c>
      <c r="AA371" s="68">
        <v>119.3</v>
      </c>
      <c r="AB371" s="216">
        <v>28.6</v>
      </c>
      <c r="AC371" s="216">
        <v>44.6</v>
      </c>
      <c r="AD371" s="68" t="s">
        <v>763</v>
      </c>
      <c r="AE371" s="68" t="s">
        <v>763</v>
      </c>
      <c r="AF371" s="68" t="s">
        <v>763</v>
      </c>
      <c r="AG371" s="68" t="s">
        <v>763</v>
      </c>
      <c r="AH371" s="68" t="s">
        <v>763</v>
      </c>
      <c r="AI371" s="68" t="s">
        <v>763</v>
      </c>
      <c r="AJ371" s="68" t="s">
        <v>763</v>
      </c>
      <c r="AK371" s="68" t="s">
        <v>763</v>
      </c>
      <c r="AL371" s="68" t="s">
        <v>763</v>
      </c>
      <c r="AM371" s="72" t="s">
        <v>763</v>
      </c>
      <c r="AN371" s="72" t="s">
        <v>763</v>
      </c>
      <c r="AO371" s="68" t="s">
        <v>763</v>
      </c>
      <c r="AP371" s="68" t="s">
        <v>763</v>
      </c>
      <c r="AQ371" s="68" t="s">
        <v>763</v>
      </c>
      <c r="AR371" s="68" t="s">
        <v>763</v>
      </c>
      <c r="AT371" s="68" t="s">
        <v>761</v>
      </c>
      <c r="AX371" s="72"/>
    </row>
    <row r="372" spans="1:50" x14ac:dyDescent="0.2">
      <c r="A372" t="s">
        <v>756</v>
      </c>
      <c r="B372" t="s">
        <v>305</v>
      </c>
      <c r="C372" s="68" t="s">
        <v>757</v>
      </c>
      <c r="E372" s="69">
        <v>43696</v>
      </c>
      <c r="F372" t="s">
        <v>866</v>
      </c>
      <c r="G372" t="s">
        <v>967</v>
      </c>
      <c r="H372" s="68">
        <v>2</v>
      </c>
      <c r="I372" s="68" t="s">
        <v>760</v>
      </c>
      <c r="J372" s="326">
        <v>0.43194444444444446</v>
      </c>
      <c r="K372" s="68">
        <v>3</v>
      </c>
      <c r="L372">
        <v>1</v>
      </c>
      <c r="M372" t="s">
        <v>809</v>
      </c>
      <c r="N372" t="s">
        <v>774</v>
      </c>
      <c r="O372" s="171">
        <v>24.2</v>
      </c>
      <c r="P372" s="68">
        <v>15.08</v>
      </c>
      <c r="Q372" s="68">
        <v>1.6</v>
      </c>
      <c r="R372" s="68">
        <v>1.5</v>
      </c>
      <c r="S372" s="68">
        <v>1.55</v>
      </c>
      <c r="T372" s="68">
        <v>1.8</v>
      </c>
      <c r="U372" s="70">
        <v>0.86111111111111116</v>
      </c>
      <c r="V372" s="68">
        <v>0.15</v>
      </c>
      <c r="W372" s="77">
        <v>0.29652777777777778</v>
      </c>
      <c r="X372" s="68">
        <v>25.6</v>
      </c>
      <c r="Y372" s="68">
        <v>10.74</v>
      </c>
      <c r="Z372" s="72">
        <v>9.113694985602919</v>
      </c>
      <c r="AA372" s="68">
        <v>133.30000000000001</v>
      </c>
      <c r="AB372" s="216">
        <v>29</v>
      </c>
      <c r="AC372" s="216">
        <v>45.2</v>
      </c>
      <c r="AD372" s="68" t="s">
        <v>763</v>
      </c>
      <c r="AE372" s="68" t="s">
        <v>763</v>
      </c>
      <c r="AF372" s="68" t="s">
        <v>763</v>
      </c>
      <c r="AG372" s="68" t="s">
        <v>763</v>
      </c>
      <c r="AH372" s="68" t="s">
        <v>763</v>
      </c>
      <c r="AI372" s="68" t="s">
        <v>763</v>
      </c>
      <c r="AJ372" s="68" t="s">
        <v>763</v>
      </c>
      <c r="AK372" s="68" t="s">
        <v>763</v>
      </c>
      <c r="AL372" s="68" t="s">
        <v>763</v>
      </c>
      <c r="AM372" s="72" t="s">
        <v>763</v>
      </c>
      <c r="AN372" s="72" t="s">
        <v>763</v>
      </c>
      <c r="AO372" s="68" t="s">
        <v>763</v>
      </c>
      <c r="AP372" s="68" t="s">
        <v>763</v>
      </c>
      <c r="AQ372" s="68" t="s">
        <v>763</v>
      </c>
      <c r="AR372" s="68" t="s">
        <v>763</v>
      </c>
      <c r="AT372" s="68" t="s">
        <v>761</v>
      </c>
      <c r="AX372" s="72"/>
    </row>
    <row r="373" spans="1:50" x14ac:dyDescent="0.2">
      <c r="A373" t="s">
        <v>756</v>
      </c>
      <c r="B373" t="s">
        <v>305</v>
      </c>
      <c r="C373" s="68" t="s">
        <v>764</v>
      </c>
      <c r="E373" s="69">
        <v>43696</v>
      </c>
      <c r="F373" t="s">
        <v>866</v>
      </c>
      <c r="G373" t="s">
        <v>967</v>
      </c>
      <c r="H373" s="68">
        <v>2</v>
      </c>
      <c r="I373" s="68" t="s">
        <v>760</v>
      </c>
      <c r="J373" s="326">
        <v>0.43194444444444446</v>
      </c>
      <c r="K373" s="68">
        <v>3</v>
      </c>
      <c r="L373">
        <v>1</v>
      </c>
      <c r="M373" t="s">
        <v>809</v>
      </c>
      <c r="N373" t="s">
        <v>774</v>
      </c>
      <c r="O373" s="171">
        <v>24.2</v>
      </c>
      <c r="P373" s="68">
        <v>15.08</v>
      </c>
      <c r="Q373" s="68">
        <v>1.6</v>
      </c>
      <c r="R373" s="68">
        <v>1.5</v>
      </c>
      <c r="S373" s="68">
        <v>1.55</v>
      </c>
      <c r="T373" s="68">
        <v>1.8</v>
      </c>
      <c r="U373" s="70">
        <v>0.86111111111111116</v>
      </c>
      <c r="V373" s="68">
        <v>0.9</v>
      </c>
      <c r="W373" s="77">
        <v>0.29930555555555555</v>
      </c>
      <c r="X373" s="68">
        <v>25.5</v>
      </c>
      <c r="Y373" s="68">
        <v>11.11</v>
      </c>
      <c r="Z373" s="72">
        <v>9.3999036001189946</v>
      </c>
      <c r="AA373" s="68">
        <v>136</v>
      </c>
      <c r="AB373" s="216">
        <v>29.5</v>
      </c>
      <c r="AC373" s="216">
        <v>45.9</v>
      </c>
      <c r="AD373" s="72">
        <v>0.58975642369267478</v>
      </c>
      <c r="AE373" s="72">
        <v>2.7512224938875303</v>
      </c>
      <c r="AF373" s="72">
        <v>0.12030075187969927</v>
      </c>
      <c r="AG373" s="72">
        <v>2.8715232457672295</v>
      </c>
      <c r="AH373" s="75">
        <v>19.74753016870201</v>
      </c>
      <c r="AI373" s="75">
        <v>22.619053414469239</v>
      </c>
      <c r="AJ373" s="72">
        <v>83.883151347253786</v>
      </c>
      <c r="AK373" s="72">
        <v>10.976661910350771</v>
      </c>
      <c r="AL373" s="72">
        <v>7.6419545424965367</v>
      </c>
      <c r="AM373" s="72">
        <v>30.724192079052781</v>
      </c>
      <c r="AN373" s="72">
        <v>33.595715324820006</v>
      </c>
      <c r="AO373" s="72">
        <v>8.7206713059203569</v>
      </c>
      <c r="AP373" s="72">
        <v>2.4430554430379745</v>
      </c>
      <c r="AQ373" s="70">
        <v>0.78116130052485089</v>
      </c>
      <c r="AR373" s="72">
        <v>11.163726748958332</v>
      </c>
      <c r="AT373" s="68" t="s">
        <v>761</v>
      </c>
      <c r="AX373" s="72"/>
    </row>
    <row r="374" spans="1:50" x14ac:dyDescent="0.2">
      <c r="A374" t="s">
        <v>756</v>
      </c>
      <c r="B374" t="s">
        <v>305</v>
      </c>
      <c r="C374" s="68" t="s">
        <v>765</v>
      </c>
      <c r="E374" s="69">
        <v>43696</v>
      </c>
      <c r="F374" t="s">
        <v>866</v>
      </c>
      <c r="G374" t="s">
        <v>967</v>
      </c>
      <c r="H374" s="68">
        <v>2</v>
      </c>
      <c r="I374" s="68" t="s">
        <v>760</v>
      </c>
      <c r="J374" s="326">
        <v>0.43194444444444446</v>
      </c>
      <c r="K374" s="68">
        <v>3</v>
      </c>
      <c r="L374">
        <v>1</v>
      </c>
      <c r="M374" t="s">
        <v>809</v>
      </c>
      <c r="N374" t="s">
        <v>774</v>
      </c>
      <c r="O374" s="171">
        <v>24.2</v>
      </c>
      <c r="P374" s="68">
        <v>15.08</v>
      </c>
      <c r="Q374" s="68">
        <v>1.6</v>
      </c>
      <c r="R374" s="68">
        <v>1.5</v>
      </c>
      <c r="S374" s="68">
        <v>1.55</v>
      </c>
      <c r="T374" s="68">
        <v>1.8</v>
      </c>
      <c r="U374" s="70">
        <v>0.86111111111111116</v>
      </c>
      <c r="V374" s="68">
        <v>1.5</v>
      </c>
      <c r="W374" s="77">
        <v>0.30208333333333331</v>
      </c>
      <c r="X374" s="68">
        <v>25.1</v>
      </c>
      <c r="Y374" s="68">
        <v>10.32</v>
      </c>
      <c r="Z374" s="72">
        <v>8.6680459573929713</v>
      </c>
      <c r="AA374" s="68">
        <v>121.4</v>
      </c>
      <c r="AB374" s="216">
        <v>30.7</v>
      </c>
      <c r="AC374" s="216">
        <v>47.5</v>
      </c>
      <c r="AD374" s="68" t="s">
        <v>763</v>
      </c>
      <c r="AE374" s="68" t="s">
        <v>763</v>
      </c>
      <c r="AF374" s="68" t="s">
        <v>763</v>
      </c>
      <c r="AG374" s="68" t="s">
        <v>763</v>
      </c>
      <c r="AH374" s="68" t="s">
        <v>763</v>
      </c>
      <c r="AI374" s="68" t="s">
        <v>763</v>
      </c>
      <c r="AJ374" s="68" t="s">
        <v>763</v>
      </c>
      <c r="AK374" s="68" t="s">
        <v>763</v>
      </c>
      <c r="AL374" s="68" t="s">
        <v>763</v>
      </c>
      <c r="AM374" s="72" t="s">
        <v>763</v>
      </c>
      <c r="AN374" s="72" t="s">
        <v>763</v>
      </c>
      <c r="AO374" s="68" t="s">
        <v>763</v>
      </c>
      <c r="AP374" s="68" t="s">
        <v>763</v>
      </c>
      <c r="AQ374" s="68" t="s">
        <v>763</v>
      </c>
      <c r="AR374" s="68" t="s">
        <v>763</v>
      </c>
      <c r="AT374" s="68" t="s">
        <v>761</v>
      </c>
      <c r="AX374" s="72"/>
    </row>
    <row r="375" spans="1:50" x14ac:dyDescent="0.2">
      <c r="A375" t="s">
        <v>756</v>
      </c>
      <c r="B375" t="s">
        <v>307</v>
      </c>
      <c r="C375" s="68" t="s">
        <v>757</v>
      </c>
      <c r="E375" s="69">
        <v>43696</v>
      </c>
      <c r="F375" t="s">
        <v>866</v>
      </c>
      <c r="G375" t="s">
        <v>967</v>
      </c>
      <c r="H375" s="68">
        <v>2</v>
      </c>
      <c r="I375" s="68" t="s">
        <v>760</v>
      </c>
      <c r="J375" s="326">
        <v>0.43194444444444446</v>
      </c>
      <c r="K375" s="68">
        <v>3</v>
      </c>
      <c r="L375">
        <v>1</v>
      </c>
      <c r="M375" t="s">
        <v>809</v>
      </c>
      <c r="N375" t="s">
        <v>774</v>
      </c>
      <c r="O375" s="171">
        <v>24</v>
      </c>
      <c r="P375" s="68">
        <v>16.05</v>
      </c>
      <c r="Q375" s="68">
        <v>1.7</v>
      </c>
      <c r="R375" s="68">
        <v>1.7</v>
      </c>
      <c r="S375" s="68">
        <v>1.7</v>
      </c>
      <c r="T375" s="68">
        <v>2.2999999999999998</v>
      </c>
      <c r="U375" s="70">
        <v>0.73913043478260876</v>
      </c>
      <c r="V375" s="68">
        <v>0.15</v>
      </c>
      <c r="W375" s="77">
        <v>0.26041666666666669</v>
      </c>
      <c r="X375" s="68">
        <v>25.1</v>
      </c>
      <c r="Y375" s="68">
        <v>10.29</v>
      </c>
      <c r="Z375" s="72">
        <v>8.741627360488188</v>
      </c>
      <c r="AA375" s="68">
        <v>121.4</v>
      </c>
      <c r="AB375" s="216">
        <v>28.7</v>
      </c>
      <c r="AC375" s="216">
        <v>44.8</v>
      </c>
      <c r="AD375" s="68" t="s">
        <v>763</v>
      </c>
      <c r="AE375" s="68" t="s">
        <v>763</v>
      </c>
      <c r="AF375" s="68" t="s">
        <v>763</v>
      </c>
      <c r="AG375" s="68" t="s">
        <v>763</v>
      </c>
      <c r="AH375" s="68" t="s">
        <v>763</v>
      </c>
      <c r="AI375" s="68" t="s">
        <v>763</v>
      </c>
      <c r="AJ375" s="68" t="s">
        <v>763</v>
      </c>
      <c r="AK375" s="68" t="s">
        <v>763</v>
      </c>
      <c r="AL375" s="68" t="s">
        <v>763</v>
      </c>
      <c r="AM375" s="72" t="s">
        <v>763</v>
      </c>
      <c r="AN375" s="72" t="s">
        <v>763</v>
      </c>
      <c r="AO375" s="68" t="s">
        <v>763</v>
      </c>
      <c r="AP375" s="68" t="s">
        <v>763</v>
      </c>
      <c r="AQ375" s="68" t="s">
        <v>763</v>
      </c>
      <c r="AR375" s="68" t="s">
        <v>763</v>
      </c>
      <c r="AT375" s="68" t="s">
        <v>761</v>
      </c>
      <c r="AX375" s="72"/>
    </row>
    <row r="376" spans="1:50" x14ac:dyDescent="0.2">
      <c r="A376" t="s">
        <v>756</v>
      </c>
      <c r="B376" t="s">
        <v>307</v>
      </c>
      <c r="C376" s="68" t="s">
        <v>764</v>
      </c>
      <c r="E376" s="69">
        <v>43696</v>
      </c>
      <c r="F376" t="s">
        <v>866</v>
      </c>
      <c r="G376" t="s">
        <v>967</v>
      </c>
      <c r="H376" s="68">
        <v>2</v>
      </c>
      <c r="I376" s="68" t="s">
        <v>760</v>
      </c>
      <c r="J376" s="326">
        <v>0.43194444444444446</v>
      </c>
      <c r="K376" s="68">
        <v>3</v>
      </c>
      <c r="L376">
        <v>1</v>
      </c>
      <c r="M376" t="s">
        <v>809</v>
      </c>
      <c r="N376" t="s">
        <v>774</v>
      </c>
      <c r="O376" s="171">
        <v>24</v>
      </c>
      <c r="P376" s="68">
        <v>16.05</v>
      </c>
      <c r="Q376" s="68">
        <v>1.7</v>
      </c>
      <c r="R376" s="68">
        <v>1.7</v>
      </c>
      <c r="S376" s="68">
        <v>1.7</v>
      </c>
      <c r="T376" s="68">
        <v>2.2999999999999998</v>
      </c>
      <c r="U376" s="70">
        <v>0.73913043478260876</v>
      </c>
      <c r="V376" s="68">
        <v>1.1499999999999999</v>
      </c>
      <c r="W376" s="77">
        <v>0.2673611111111111</v>
      </c>
      <c r="X376" s="68">
        <v>25.6</v>
      </c>
      <c r="Y376" s="68">
        <v>8.65</v>
      </c>
      <c r="Z376" s="72">
        <v>7.336018534657736</v>
      </c>
      <c r="AA376" s="68">
        <v>109.6</v>
      </c>
      <c r="AB376" s="216">
        <v>29.1</v>
      </c>
      <c r="AC376" s="216">
        <v>45.3</v>
      </c>
      <c r="AD376" s="72">
        <v>0.67161649380217558</v>
      </c>
      <c r="AE376" s="72">
        <v>2.4162591687041566</v>
      </c>
      <c r="AF376" s="72">
        <v>0.12218045112781957</v>
      </c>
      <c r="AG376" s="72">
        <v>2.5384396198319763</v>
      </c>
      <c r="AH376" s="75">
        <v>19.16783488997195</v>
      </c>
      <c r="AI376" s="75">
        <v>21.706274509803926</v>
      </c>
      <c r="AJ376" s="72">
        <v>71.900186519358442</v>
      </c>
      <c r="AK376" s="72">
        <v>9.4342466604018504</v>
      </c>
      <c r="AL376" s="72">
        <v>7.6211900226377871</v>
      </c>
      <c r="AM376" s="72">
        <v>28.6020815503738</v>
      </c>
      <c r="AN376" s="72">
        <v>31.140521170205776</v>
      </c>
      <c r="AO376" s="72">
        <v>6.7271038957937739</v>
      </c>
      <c r="AP376" s="72">
        <v>4.2881602531645582</v>
      </c>
      <c r="AQ376" s="70">
        <v>0.61070745148040129</v>
      </c>
      <c r="AR376" s="72">
        <v>11.015264148958332</v>
      </c>
      <c r="AT376" s="68" t="s">
        <v>761</v>
      </c>
      <c r="AX376" s="72"/>
    </row>
    <row r="377" spans="1:50" x14ac:dyDescent="0.2">
      <c r="A377" t="s">
        <v>756</v>
      </c>
      <c r="B377" t="s">
        <v>307</v>
      </c>
      <c r="C377" s="68" t="s">
        <v>765</v>
      </c>
      <c r="E377" s="69">
        <v>43696</v>
      </c>
      <c r="F377" t="s">
        <v>866</v>
      </c>
      <c r="G377" t="s">
        <v>967</v>
      </c>
      <c r="H377" s="68">
        <v>2</v>
      </c>
      <c r="I377" s="68" t="s">
        <v>760</v>
      </c>
      <c r="J377" s="326">
        <v>0.43194444444444446</v>
      </c>
      <c r="K377" s="68">
        <v>3</v>
      </c>
      <c r="L377">
        <v>1</v>
      </c>
      <c r="M377" t="s">
        <v>809</v>
      </c>
      <c r="N377" t="s">
        <v>774</v>
      </c>
      <c r="O377" s="171">
        <v>24</v>
      </c>
      <c r="P377" s="68">
        <v>16.05</v>
      </c>
      <c r="Q377" s="68">
        <v>1.7</v>
      </c>
      <c r="R377" s="68">
        <v>1.7</v>
      </c>
      <c r="S377" s="68">
        <v>1.7</v>
      </c>
      <c r="T377" s="68">
        <v>2.2999999999999998</v>
      </c>
      <c r="U377" s="70">
        <v>0.73913043478260876</v>
      </c>
      <c r="V377" s="68">
        <v>2</v>
      </c>
      <c r="W377" s="77">
        <v>0.27083333333333331</v>
      </c>
      <c r="X377" s="68">
        <v>25.3</v>
      </c>
      <c r="Y377" s="68">
        <v>6.62</v>
      </c>
      <c r="Z377" s="72">
        <v>5.5933423817519703</v>
      </c>
      <c r="AA377" s="68">
        <v>107.3</v>
      </c>
      <c r="AB377" s="216">
        <v>29.7</v>
      </c>
      <c r="AC377" s="216">
        <v>46.1</v>
      </c>
      <c r="AD377" s="68" t="s">
        <v>763</v>
      </c>
      <c r="AE377" s="68" t="s">
        <v>763</v>
      </c>
      <c r="AF377" s="68" t="s">
        <v>763</v>
      </c>
      <c r="AG377" s="68" t="s">
        <v>763</v>
      </c>
      <c r="AH377" s="68" t="s">
        <v>763</v>
      </c>
      <c r="AI377" s="68" t="s">
        <v>763</v>
      </c>
      <c r="AJ377" s="68" t="s">
        <v>763</v>
      </c>
      <c r="AK377" s="68" t="s">
        <v>763</v>
      </c>
      <c r="AL377" s="68" t="s">
        <v>763</v>
      </c>
      <c r="AM377" s="72" t="s">
        <v>763</v>
      </c>
      <c r="AN377" s="72" t="s">
        <v>763</v>
      </c>
      <c r="AO377" s="68" t="s">
        <v>763</v>
      </c>
      <c r="AP377" s="68" t="s">
        <v>763</v>
      </c>
      <c r="AQ377" s="68" t="s">
        <v>763</v>
      </c>
      <c r="AR377" s="68" t="s">
        <v>763</v>
      </c>
      <c r="AT377" s="68" t="s">
        <v>761</v>
      </c>
      <c r="AX377" s="72"/>
    </row>
    <row r="378" spans="1:50" x14ac:dyDescent="0.2">
      <c r="A378" t="s">
        <v>756</v>
      </c>
      <c r="B378" t="s">
        <v>309</v>
      </c>
      <c r="C378" s="68" t="s">
        <v>757</v>
      </c>
      <c r="E378" s="69">
        <v>43696</v>
      </c>
      <c r="F378" t="s">
        <v>866</v>
      </c>
      <c r="G378" t="s">
        <v>967</v>
      </c>
      <c r="H378" s="68">
        <v>2</v>
      </c>
      <c r="I378" s="68" t="s">
        <v>760</v>
      </c>
      <c r="J378" s="326">
        <v>0.43194444444444446</v>
      </c>
      <c r="K378" s="68">
        <v>2</v>
      </c>
      <c r="L378">
        <v>1</v>
      </c>
      <c r="M378" t="s">
        <v>809</v>
      </c>
      <c r="N378" t="s">
        <v>774</v>
      </c>
      <c r="O378" s="171">
        <v>24.1</v>
      </c>
      <c r="P378" s="68">
        <v>15.3</v>
      </c>
      <c r="Q378" s="68" t="s">
        <v>761</v>
      </c>
      <c r="R378" s="68" t="s">
        <v>761</v>
      </c>
      <c r="S378" s="68" t="s">
        <v>761</v>
      </c>
      <c r="T378" s="68">
        <v>1.8</v>
      </c>
      <c r="U378" s="68" t="s">
        <v>761</v>
      </c>
      <c r="V378" s="68">
        <v>0.15</v>
      </c>
      <c r="W378" s="77">
        <v>0.28055555555555556</v>
      </c>
      <c r="X378" s="68">
        <v>25</v>
      </c>
      <c r="Y378" s="68">
        <v>13.42</v>
      </c>
      <c r="Z378" s="72">
        <v>11.251208335465757</v>
      </c>
      <c r="AA378" s="68">
        <v>163.19999999999999</v>
      </c>
      <c r="AB378" s="216">
        <v>31</v>
      </c>
      <c r="AC378" s="216">
        <v>47.9</v>
      </c>
      <c r="AD378" s="68" t="s">
        <v>763</v>
      </c>
      <c r="AE378" s="68" t="s">
        <v>763</v>
      </c>
      <c r="AF378" s="68" t="s">
        <v>763</v>
      </c>
      <c r="AG378" s="68" t="s">
        <v>763</v>
      </c>
      <c r="AH378" s="68" t="s">
        <v>763</v>
      </c>
      <c r="AI378" s="68" t="s">
        <v>763</v>
      </c>
      <c r="AJ378" s="68" t="s">
        <v>763</v>
      </c>
      <c r="AK378" s="68" t="s">
        <v>763</v>
      </c>
      <c r="AL378" s="68" t="s">
        <v>763</v>
      </c>
      <c r="AM378" s="72" t="s">
        <v>763</v>
      </c>
      <c r="AN378" s="72" t="s">
        <v>763</v>
      </c>
      <c r="AO378" s="68" t="s">
        <v>763</v>
      </c>
      <c r="AP378" s="68" t="s">
        <v>763</v>
      </c>
      <c r="AQ378" s="68" t="s">
        <v>763</v>
      </c>
      <c r="AR378" s="68" t="s">
        <v>763</v>
      </c>
      <c r="AT378" s="68" t="s">
        <v>761</v>
      </c>
      <c r="AX378" s="72"/>
    </row>
    <row r="379" spans="1:50" x14ac:dyDescent="0.2">
      <c r="A379" t="s">
        <v>756</v>
      </c>
      <c r="B379" t="s">
        <v>309</v>
      </c>
      <c r="C379" s="68" t="s">
        <v>764</v>
      </c>
      <c r="E379" s="69">
        <v>43696</v>
      </c>
      <c r="F379" t="s">
        <v>866</v>
      </c>
      <c r="G379" t="s">
        <v>967</v>
      </c>
      <c r="H379" s="68">
        <v>2</v>
      </c>
      <c r="I379" s="68" t="s">
        <v>760</v>
      </c>
      <c r="J379" s="326">
        <v>0.43194444444444446</v>
      </c>
      <c r="K379" s="68">
        <v>2</v>
      </c>
      <c r="L379">
        <v>1</v>
      </c>
      <c r="M379" t="s">
        <v>809</v>
      </c>
      <c r="N379" t="s">
        <v>774</v>
      </c>
      <c r="O379" s="171">
        <v>24.1</v>
      </c>
      <c r="P379" s="68">
        <v>15.3</v>
      </c>
      <c r="Q379" s="68" t="s">
        <v>761</v>
      </c>
      <c r="R379" s="68" t="s">
        <v>761</v>
      </c>
      <c r="S379" s="68" t="s">
        <v>761</v>
      </c>
      <c r="T379" s="68">
        <v>1.8</v>
      </c>
      <c r="U379" s="68" t="s">
        <v>761</v>
      </c>
      <c r="V379" s="68">
        <v>0.9</v>
      </c>
      <c r="W379" s="77">
        <v>0.28333333333333333</v>
      </c>
      <c r="X379" s="68">
        <v>25</v>
      </c>
      <c r="Y379" s="68">
        <v>13.84</v>
      </c>
      <c r="Z379" s="72">
        <v>11.642987159216705</v>
      </c>
      <c r="AA379" s="68">
        <v>166.9</v>
      </c>
      <c r="AB379" s="216">
        <v>30.4</v>
      </c>
      <c r="AC379" s="216">
        <v>47</v>
      </c>
      <c r="AD379" s="72">
        <v>0.67161649380217558</v>
      </c>
      <c r="AE379" s="72">
        <v>1.9138141809290952</v>
      </c>
      <c r="AF379" s="72">
        <v>0.20394736842105265</v>
      </c>
      <c r="AG379" s="72">
        <v>2.1177615493501478</v>
      </c>
      <c r="AH379" s="75">
        <v>16.211231013192112</v>
      </c>
      <c r="AI379" s="75">
        <v>18.328992562542261</v>
      </c>
      <c r="AJ379" s="72">
        <v>60.848071250172637</v>
      </c>
      <c r="AK379" s="72">
        <v>5.6144494953497794</v>
      </c>
      <c r="AL379" s="72">
        <v>10.837762687253777</v>
      </c>
      <c r="AM379" s="72">
        <v>21.825680508541893</v>
      </c>
      <c r="AN379" s="72">
        <v>23.943442057892042</v>
      </c>
      <c r="AO379" s="72">
        <v>3.7084782578190936</v>
      </c>
      <c r="AP379" s="72">
        <v>1.0848532911392403</v>
      </c>
      <c r="AQ379" s="70">
        <v>0.77367447253361887</v>
      </c>
      <c r="AR379" s="72">
        <v>4.7933315489583341</v>
      </c>
      <c r="AT379" s="68" t="s">
        <v>761</v>
      </c>
      <c r="AX379" s="72"/>
    </row>
    <row r="380" spans="1:50" x14ac:dyDescent="0.2">
      <c r="A380" t="s">
        <v>756</v>
      </c>
      <c r="B380" t="s">
        <v>309</v>
      </c>
      <c r="C380" s="68" t="s">
        <v>765</v>
      </c>
      <c r="E380" s="69">
        <v>43696</v>
      </c>
      <c r="F380" t="s">
        <v>866</v>
      </c>
      <c r="G380" t="s">
        <v>967</v>
      </c>
      <c r="H380" s="68">
        <v>2</v>
      </c>
      <c r="I380" s="68" t="s">
        <v>760</v>
      </c>
      <c r="J380" s="326">
        <v>0.43194444444444446</v>
      </c>
      <c r="K380" s="68">
        <v>2</v>
      </c>
      <c r="L380">
        <v>1</v>
      </c>
      <c r="M380" t="s">
        <v>809</v>
      </c>
      <c r="N380" t="s">
        <v>774</v>
      </c>
      <c r="O380" s="171">
        <v>24.1</v>
      </c>
      <c r="P380" s="68">
        <v>15.3</v>
      </c>
      <c r="Q380" s="68" t="s">
        <v>761</v>
      </c>
      <c r="R380" s="68" t="s">
        <v>761</v>
      </c>
      <c r="S380" s="68" t="s">
        <v>761</v>
      </c>
      <c r="T380" s="68">
        <v>1.8</v>
      </c>
      <c r="U380" s="68" t="s">
        <v>761</v>
      </c>
      <c r="V380" s="68">
        <v>1.5</v>
      </c>
      <c r="W380" s="77">
        <v>0.28611111111111115</v>
      </c>
      <c r="X380" s="68">
        <v>25</v>
      </c>
      <c r="Y380" s="68">
        <v>13.84</v>
      </c>
      <c r="Z380" s="72">
        <v>11.62975393463962</v>
      </c>
      <c r="AA380" s="68">
        <v>165.3</v>
      </c>
      <c r="AB380" s="216">
        <v>30.6</v>
      </c>
      <c r="AC380" s="216">
        <v>47.4</v>
      </c>
      <c r="AD380" s="68" t="s">
        <v>763</v>
      </c>
      <c r="AE380" s="68" t="s">
        <v>763</v>
      </c>
      <c r="AF380" s="68" t="s">
        <v>763</v>
      </c>
      <c r="AG380" s="68" t="s">
        <v>763</v>
      </c>
      <c r="AH380" s="68" t="s">
        <v>763</v>
      </c>
      <c r="AI380" s="68" t="s">
        <v>763</v>
      </c>
      <c r="AJ380" s="68" t="s">
        <v>763</v>
      </c>
      <c r="AK380" s="68" t="s">
        <v>763</v>
      </c>
      <c r="AL380" s="68" t="s">
        <v>763</v>
      </c>
      <c r="AM380" s="72" t="s">
        <v>763</v>
      </c>
      <c r="AN380" s="72" t="s">
        <v>763</v>
      </c>
      <c r="AO380" s="68" t="s">
        <v>763</v>
      </c>
      <c r="AP380" s="68" t="s">
        <v>763</v>
      </c>
      <c r="AQ380" s="68" t="s">
        <v>763</v>
      </c>
      <c r="AR380" s="68" t="s">
        <v>763</v>
      </c>
      <c r="AT380" s="68" t="s">
        <v>761</v>
      </c>
      <c r="AX380" s="72"/>
    </row>
    <row r="381" spans="1:50" x14ac:dyDescent="0.2">
      <c r="A381" t="s">
        <v>756</v>
      </c>
      <c r="B381" t="s">
        <v>311</v>
      </c>
      <c r="C381" s="68" t="s">
        <v>757</v>
      </c>
      <c r="E381" s="69">
        <v>43696</v>
      </c>
      <c r="F381" t="s">
        <v>761</v>
      </c>
      <c r="G381" t="s">
        <v>925</v>
      </c>
      <c r="H381" s="68">
        <v>1</v>
      </c>
      <c r="I381" s="68" t="s">
        <v>760</v>
      </c>
      <c r="J381" s="326">
        <v>0.38541666666666669</v>
      </c>
      <c r="K381" s="68">
        <v>3</v>
      </c>
      <c r="L381">
        <v>1</v>
      </c>
      <c r="M381" t="s">
        <v>773</v>
      </c>
      <c r="N381" t="s">
        <v>968</v>
      </c>
      <c r="O381" s="171">
        <v>24.89</v>
      </c>
      <c r="P381" s="68">
        <v>99.9</v>
      </c>
      <c r="Q381" s="68" t="s">
        <v>761</v>
      </c>
      <c r="R381" s="68" t="s">
        <v>761</v>
      </c>
      <c r="S381" s="68">
        <v>0.8</v>
      </c>
      <c r="T381" s="68">
        <v>0.8</v>
      </c>
      <c r="U381" s="70">
        <v>1</v>
      </c>
      <c r="V381" s="68">
        <v>0.15</v>
      </c>
      <c r="W381" s="77">
        <v>0.33124999999999999</v>
      </c>
      <c r="X381" s="68">
        <v>25.77</v>
      </c>
      <c r="Y381" s="68">
        <v>4.28</v>
      </c>
      <c r="Z381" s="72">
        <v>4.28</v>
      </c>
      <c r="AA381" s="68">
        <v>60.1</v>
      </c>
      <c r="AB381" s="216">
        <v>24.3</v>
      </c>
      <c r="AC381" s="216">
        <v>38</v>
      </c>
      <c r="AD381" s="68" t="s">
        <v>763</v>
      </c>
      <c r="AE381" s="68" t="s">
        <v>763</v>
      </c>
      <c r="AF381" s="68" t="s">
        <v>763</v>
      </c>
      <c r="AG381" s="68" t="s">
        <v>763</v>
      </c>
      <c r="AH381" s="68" t="s">
        <v>763</v>
      </c>
      <c r="AI381" s="68" t="s">
        <v>763</v>
      </c>
      <c r="AJ381" s="68" t="s">
        <v>763</v>
      </c>
      <c r="AK381" s="68" t="s">
        <v>763</v>
      </c>
      <c r="AL381" s="68" t="s">
        <v>763</v>
      </c>
      <c r="AM381" s="72" t="s">
        <v>763</v>
      </c>
      <c r="AN381" s="72" t="s">
        <v>763</v>
      </c>
      <c r="AO381" s="68" t="s">
        <v>763</v>
      </c>
      <c r="AP381" s="68" t="s">
        <v>763</v>
      </c>
      <c r="AQ381" s="68" t="s">
        <v>763</v>
      </c>
      <c r="AR381" s="68" t="s">
        <v>763</v>
      </c>
      <c r="AT381" s="68">
        <v>24.22</v>
      </c>
      <c r="AX381" s="72"/>
    </row>
    <row r="382" spans="1:50" x14ac:dyDescent="0.2">
      <c r="A382" t="s">
        <v>756</v>
      </c>
      <c r="B382" t="s">
        <v>311</v>
      </c>
      <c r="C382" s="68" t="s">
        <v>764</v>
      </c>
      <c r="E382" s="69">
        <v>43696</v>
      </c>
      <c r="F382" t="s">
        <v>761</v>
      </c>
      <c r="G382" t="s">
        <v>925</v>
      </c>
      <c r="H382" s="68">
        <v>1</v>
      </c>
      <c r="I382" s="68" t="s">
        <v>760</v>
      </c>
      <c r="J382" s="326">
        <v>0.38541666666666669</v>
      </c>
      <c r="K382" s="68">
        <v>3</v>
      </c>
      <c r="L382">
        <v>1</v>
      </c>
      <c r="M382" t="s">
        <v>773</v>
      </c>
      <c r="N382" t="s">
        <v>968</v>
      </c>
      <c r="O382" s="171">
        <v>24.89</v>
      </c>
      <c r="P382" s="68">
        <v>99.9</v>
      </c>
      <c r="Q382" s="68" t="s">
        <v>761</v>
      </c>
      <c r="R382" s="68" t="s">
        <v>761</v>
      </c>
      <c r="S382" s="68">
        <v>0.8</v>
      </c>
      <c r="T382" s="68">
        <v>0.8</v>
      </c>
      <c r="U382" s="70">
        <v>1</v>
      </c>
      <c r="V382" s="68">
        <v>0.4</v>
      </c>
      <c r="W382" s="77">
        <v>0.33333333333333331</v>
      </c>
      <c r="X382" s="68">
        <v>25.77</v>
      </c>
      <c r="Y382" s="68">
        <v>4.2300000000000004</v>
      </c>
      <c r="Z382" s="72">
        <v>4.2300000000000004</v>
      </c>
      <c r="AA382" s="68">
        <v>59.1</v>
      </c>
      <c r="AB382" s="216">
        <v>24.2</v>
      </c>
      <c r="AC382" s="216">
        <v>38.4</v>
      </c>
      <c r="AD382" s="72">
        <v>0.3889473684210526</v>
      </c>
      <c r="AE382" s="72">
        <v>3.7561124694376531</v>
      </c>
      <c r="AF382" s="72">
        <v>0.13063900000000001</v>
      </c>
      <c r="AG382" s="72">
        <v>3.886751469437653</v>
      </c>
      <c r="AH382" s="75">
        <v>23.022362796958561</v>
      </c>
      <c r="AI382" s="75">
        <v>26.909114266396212</v>
      </c>
      <c r="AJ382" s="72">
        <v>209.15044753130263</v>
      </c>
      <c r="AK382" s="72">
        <v>35.898845159525422</v>
      </c>
      <c r="AL382" s="72">
        <v>5.8261051741884939</v>
      </c>
      <c r="AM382" s="72">
        <v>58.921207956483983</v>
      </c>
      <c r="AN382" s="72">
        <v>62.807959425921638</v>
      </c>
      <c r="AO382" s="72">
        <v>19.006788936300104</v>
      </c>
      <c r="AP382" s="72">
        <v>9.7295110126582269</v>
      </c>
      <c r="AQ382" s="70">
        <v>0.66142088473673122</v>
      </c>
      <c r="AR382" s="72">
        <v>28.736299948958333</v>
      </c>
      <c r="AT382" s="68">
        <v>24.03</v>
      </c>
      <c r="AX382" s="72"/>
    </row>
    <row r="383" spans="1:50" x14ac:dyDescent="0.2">
      <c r="A383" t="s">
        <v>756</v>
      </c>
      <c r="B383" t="s">
        <v>311</v>
      </c>
      <c r="C383" s="68" t="s">
        <v>765</v>
      </c>
      <c r="E383" s="69">
        <v>43696</v>
      </c>
      <c r="F383" t="s">
        <v>761</v>
      </c>
      <c r="G383" t="s">
        <v>925</v>
      </c>
      <c r="H383" s="68">
        <v>1</v>
      </c>
      <c r="I383" s="68" t="s">
        <v>760</v>
      </c>
      <c r="J383" s="326">
        <v>0.38541666666666669</v>
      </c>
      <c r="K383" s="68">
        <v>3</v>
      </c>
      <c r="L383">
        <v>1</v>
      </c>
      <c r="M383" t="s">
        <v>773</v>
      </c>
      <c r="N383" t="s">
        <v>968</v>
      </c>
      <c r="O383" s="171">
        <v>24.89</v>
      </c>
      <c r="P383" s="68">
        <v>99.9</v>
      </c>
      <c r="Q383" s="68" t="s">
        <v>761</v>
      </c>
      <c r="R383" s="68" t="s">
        <v>761</v>
      </c>
      <c r="S383" s="68">
        <v>0.8</v>
      </c>
      <c r="T383" s="68">
        <v>0.8</v>
      </c>
      <c r="U383" s="70">
        <v>1</v>
      </c>
      <c r="V383" s="68">
        <v>0.5</v>
      </c>
      <c r="W383" s="77">
        <v>0.33402777777777781</v>
      </c>
      <c r="X383" s="68">
        <v>25.77</v>
      </c>
      <c r="Y383" s="68">
        <v>4.2</v>
      </c>
      <c r="Z383" s="72">
        <v>4.2</v>
      </c>
      <c r="AA383" s="68">
        <v>59.2</v>
      </c>
      <c r="AB383" s="216">
        <v>24.3</v>
      </c>
      <c r="AC383" s="216">
        <v>38.5</v>
      </c>
      <c r="AD383" s="68" t="s">
        <v>763</v>
      </c>
      <c r="AE383" s="68" t="s">
        <v>763</v>
      </c>
      <c r="AF383" s="68" t="s">
        <v>763</v>
      </c>
      <c r="AG383" s="68" t="s">
        <v>763</v>
      </c>
      <c r="AH383" s="68" t="s">
        <v>763</v>
      </c>
      <c r="AI383" s="68" t="s">
        <v>763</v>
      </c>
      <c r="AJ383" s="68" t="s">
        <v>763</v>
      </c>
      <c r="AK383" s="68" t="s">
        <v>763</v>
      </c>
      <c r="AL383" s="68" t="s">
        <v>763</v>
      </c>
      <c r="AM383" s="72" t="s">
        <v>763</v>
      </c>
      <c r="AN383" s="72" t="s">
        <v>763</v>
      </c>
      <c r="AO383" s="68" t="s">
        <v>763</v>
      </c>
      <c r="AP383" s="68" t="s">
        <v>763</v>
      </c>
      <c r="AQ383" s="68" t="s">
        <v>763</v>
      </c>
      <c r="AR383" s="68" t="s">
        <v>763</v>
      </c>
      <c r="AT383" s="68">
        <v>24.07</v>
      </c>
      <c r="AX383" s="72"/>
    </row>
    <row r="384" spans="1:50" x14ac:dyDescent="0.2">
      <c r="A384" t="s">
        <v>756</v>
      </c>
      <c r="B384" t="s">
        <v>394</v>
      </c>
      <c r="C384" s="68" t="s">
        <v>757</v>
      </c>
      <c r="E384" s="69">
        <v>43696</v>
      </c>
      <c r="F384" t="s">
        <v>942</v>
      </c>
      <c r="G384" t="s">
        <v>969</v>
      </c>
      <c r="H384" s="68">
        <v>1</v>
      </c>
      <c r="I384" s="68" t="s">
        <v>760</v>
      </c>
      <c r="J384" s="326">
        <v>0.39583333333333331</v>
      </c>
      <c r="K384" s="68">
        <v>3</v>
      </c>
      <c r="L384">
        <v>1</v>
      </c>
      <c r="M384" t="s">
        <v>773</v>
      </c>
      <c r="N384" t="s">
        <v>774</v>
      </c>
      <c r="O384" s="171" t="s">
        <v>761</v>
      </c>
      <c r="P384" s="68" t="s">
        <v>761</v>
      </c>
      <c r="Q384" s="68">
        <v>1</v>
      </c>
      <c r="R384" s="68">
        <v>0.9</v>
      </c>
      <c r="S384" s="68">
        <v>0.95</v>
      </c>
      <c r="T384" s="68">
        <v>2.4</v>
      </c>
      <c r="U384" s="70">
        <v>0.39583333333333331</v>
      </c>
      <c r="V384" s="68">
        <v>0.15</v>
      </c>
      <c r="W384" s="77">
        <v>0.33194444444444443</v>
      </c>
      <c r="X384" s="68">
        <v>25.99</v>
      </c>
      <c r="Y384" s="68">
        <v>7.6</v>
      </c>
      <c r="Z384" s="72">
        <v>7.6</v>
      </c>
      <c r="AA384" s="68">
        <v>40.9</v>
      </c>
      <c r="AB384" s="216">
        <v>28</v>
      </c>
      <c r="AC384" s="216">
        <v>43.8</v>
      </c>
      <c r="AD384" s="68" t="s">
        <v>763</v>
      </c>
      <c r="AE384" s="68" t="s">
        <v>763</v>
      </c>
      <c r="AF384" s="68" t="s">
        <v>763</v>
      </c>
      <c r="AG384" s="68" t="s">
        <v>763</v>
      </c>
      <c r="AH384" s="68" t="s">
        <v>763</v>
      </c>
      <c r="AI384" s="68" t="s">
        <v>763</v>
      </c>
      <c r="AJ384" s="68" t="s">
        <v>763</v>
      </c>
      <c r="AK384" s="68" t="s">
        <v>763</v>
      </c>
      <c r="AL384" s="68" t="s">
        <v>763</v>
      </c>
      <c r="AM384" s="72" t="s">
        <v>763</v>
      </c>
      <c r="AN384" s="72" t="s">
        <v>763</v>
      </c>
      <c r="AO384" s="68" t="s">
        <v>763</v>
      </c>
      <c r="AP384" s="68" t="s">
        <v>763</v>
      </c>
      <c r="AQ384" s="68" t="s">
        <v>763</v>
      </c>
      <c r="AR384" s="68" t="s">
        <v>763</v>
      </c>
      <c r="AT384" s="68">
        <v>29.84</v>
      </c>
      <c r="AX384" s="72"/>
    </row>
    <row r="385" spans="1:50" x14ac:dyDescent="0.2">
      <c r="A385" t="s">
        <v>756</v>
      </c>
      <c r="B385" t="s">
        <v>394</v>
      </c>
      <c r="C385" s="68" t="s">
        <v>764</v>
      </c>
      <c r="E385" s="69">
        <v>43696</v>
      </c>
      <c r="F385" t="s">
        <v>942</v>
      </c>
      <c r="G385" t="s">
        <v>969</v>
      </c>
      <c r="H385" s="68">
        <v>1</v>
      </c>
      <c r="I385" s="68" t="s">
        <v>760</v>
      </c>
      <c r="J385" s="326">
        <v>0.39583333333333331</v>
      </c>
      <c r="K385" s="68">
        <v>3</v>
      </c>
      <c r="L385">
        <v>1</v>
      </c>
      <c r="M385" t="s">
        <v>773</v>
      </c>
      <c r="N385" t="s">
        <v>774</v>
      </c>
      <c r="O385" s="171" t="s">
        <v>761</v>
      </c>
      <c r="P385" s="68" t="s">
        <v>761</v>
      </c>
      <c r="Q385" s="68">
        <v>1</v>
      </c>
      <c r="R385" s="68">
        <v>0.9</v>
      </c>
      <c r="S385" s="68">
        <v>0.95</v>
      </c>
      <c r="T385" s="68">
        <v>2.4</v>
      </c>
      <c r="U385" s="70">
        <v>0.39583333333333331</v>
      </c>
      <c r="V385" s="68">
        <v>1.2</v>
      </c>
      <c r="W385" s="77">
        <v>0.33333333333333331</v>
      </c>
      <c r="X385" s="68">
        <v>25.99</v>
      </c>
      <c r="Y385" s="68">
        <v>7.52</v>
      </c>
      <c r="Z385" s="72">
        <v>7.52</v>
      </c>
      <c r="AA385" s="68" t="s">
        <v>761</v>
      </c>
      <c r="AB385" s="216">
        <v>27.7</v>
      </c>
      <c r="AC385" s="216">
        <v>43.5</v>
      </c>
      <c r="AD385" s="72">
        <v>0.33684210526315789</v>
      </c>
      <c r="AE385" s="72">
        <v>1.1182762836185818</v>
      </c>
      <c r="AF385" s="72">
        <v>4.6240601503759401E-2</v>
      </c>
      <c r="AG385" s="72">
        <v>1.1645168851223411</v>
      </c>
      <c r="AH385" s="75">
        <v>30.004232269712006</v>
      </c>
      <c r="AI385" s="75">
        <v>31.168749154834348</v>
      </c>
      <c r="AJ385" s="72">
        <v>133.8283549393924</v>
      </c>
      <c r="AK385" s="72">
        <v>21.322731119829569</v>
      </c>
      <c r="AL385" s="72">
        <v>6.276323337160858</v>
      </c>
      <c r="AM385" s="72">
        <v>51.326963389541575</v>
      </c>
      <c r="AN385" s="72">
        <v>52.491480274663914</v>
      </c>
      <c r="AO385" s="72">
        <v>14.051144933768466</v>
      </c>
      <c r="AP385" s="72">
        <v>9.5159572151898679</v>
      </c>
      <c r="AQ385" s="70">
        <v>0.59621861207019577</v>
      </c>
      <c r="AR385" s="72">
        <v>23.567102148958334</v>
      </c>
      <c r="AT385" s="68">
        <v>29.89</v>
      </c>
      <c r="AX385" s="72"/>
    </row>
    <row r="386" spans="1:50" x14ac:dyDescent="0.2">
      <c r="A386" t="s">
        <v>756</v>
      </c>
      <c r="B386" t="s">
        <v>394</v>
      </c>
      <c r="C386" s="68" t="s">
        <v>765</v>
      </c>
      <c r="E386" s="69">
        <v>43696</v>
      </c>
      <c r="F386" t="s">
        <v>942</v>
      </c>
      <c r="G386" t="s">
        <v>969</v>
      </c>
      <c r="H386" s="68">
        <v>1</v>
      </c>
      <c r="I386" s="68" t="s">
        <v>760</v>
      </c>
      <c r="J386" s="326">
        <v>0.39583333333333331</v>
      </c>
      <c r="K386" s="68">
        <v>3</v>
      </c>
      <c r="L386">
        <v>1</v>
      </c>
      <c r="M386" t="s">
        <v>773</v>
      </c>
      <c r="N386" t="s">
        <v>774</v>
      </c>
      <c r="O386" s="171" t="s">
        <v>761</v>
      </c>
      <c r="P386" s="68" t="s">
        <v>761</v>
      </c>
      <c r="Q386" s="68">
        <v>1</v>
      </c>
      <c r="R386" s="68">
        <v>0.9</v>
      </c>
      <c r="S386" s="68">
        <v>0.95</v>
      </c>
      <c r="T386" s="68">
        <v>2.4</v>
      </c>
      <c r="U386" s="70">
        <v>0.39583333333333331</v>
      </c>
      <c r="V386" s="68">
        <v>2.1</v>
      </c>
      <c r="W386" s="77">
        <v>0.3347222222222222</v>
      </c>
      <c r="X386" s="68">
        <v>25.38</v>
      </c>
      <c r="Y386" s="68">
        <v>3.63</v>
      </c>
      <c r="Z386" s="72">
        <v>3.63</v>
      </c>
      <c r="AA386" s="68">
        <v>52.4</v>
      </c>
      <c r="AB386" s="216">
        <v>28.3</v>
      </c>
      <c r="AC386" s="216">
        <v>44.3</v>
      </c>
      <c r="AD386" s="68" t="s">
        <v>763</v>
      </c>
      <c r="AE386" s="68" t="s">
        <v>763</v>
      </c>
      <c r="AF386" s="68" t="s">
        <v>763</v>
      </c>
      <c r="AG386" s="68" t="s">
        <v>763</v>
      </c>
      <c r="AH386" s="68" t="s">
        <v>763</v>
      </c>
      <c r="AI386" s="68" t="s">
        <v>763</v>
      </c>
      <c r="AJ386" s="68" t="s">
        <v>763</v>
      </c>
      <c r="AK386" s="68" t="s">
        <v>763</v>
      </c>
      <c r="AL386" s="68" t="s">
        <v>763</v>
      </c>
      <c r="AM386" s="72" t="s">
        <v>763</v>
      </c>
      <c r="AN386" s="72" t="s">
        <v>763</v>
      </c>
      <c r="AO386" s="68" t="s">
        <v>763</v>
      </c>
      <c r="AP386" s="68" t="s">
        <v>763</v>
      </c>
      <c r="AQ386" s="68" t="s">
        <v>763</v>
      </c>
      <c r="AR386" s="68" t="s">
        <v>763</v>
      </c>
      <c r="AT386" s="68">
        <v>29.98</v>
      </c>
      <c r="AU386" s="322">
        <v>82.88</v>
      </c>
      <c r="AV386" s="322">
        <v>2.6521599999999999</v>
      </c>
      <c r="AX386" s="72"/>
    </row>
    <row r="387" spans="1:50" x14ac:dyDescent="0.2">
      <c r="A387" t="s">
        <v>756</v>
      </c>
      <c r="B387" t="s">
        <v>395</v>
      </c>
      <c r="C387" s="68" t="s">
        <v>757</v>
      </c>
      <c r="E387" s="69">
        <v>43696</v>
      </c>
      <c r="F387" t="s">
        <v>647</v>
      </c>
      <c r="G387" t="s">
        <v>970</v>
      </c>
      <c r="H387" s="68">
        <v>1</v>
      </c>
      <c r="I387" s="68" t="s">
        <v>760</v>
      </c>
      <c r="J387" s="326">
        <v>0.39583333333333331</v>
      </c>
      <c r="K387" s="68">
        <v>1</v>
      </c>
      <c r="L387">
        <v>1</v>
      </c>
      <c r="M387" t="s">
        <v>773</v>
      </c>
      <c r="N387" t="s">
        <v>774</v>
      </c>
      <c r="O387" s="171" t="s">
        <v>761</v>
      </c>
      <c r="P387" s="68" t="s">
        <v>761</v>
      </c>
      <c r="Q387" s="68" t="s">
        <v>761</v>
      </c>
      <c r="R387" s="68" t="s">
        <v>761</v>
      </c>
      <c r="S387" s="68" t="s">
        <v>761</v>
      </c>
      <c r="T387" s="68">
        <v>1.34</v>
      </c>
      <c r="U387" s="68" t="s">
        <v>761</v>
      </c>
      <c r="V387" s="68">
        <v>0.15</v>
      </c>
      <c r="W387" s="77">
        <v>0.31388888888888888</v>
      </c>
      <c r="X387" s="68">
        <v>25.88</v>
      </c>
      <c r="Y387" s="68">
        <v>5.72</v>
      </c>
      <c r="Z387" s="72">
        <v>5.72</v>
      </c>
      <c r="AA387" s="68">
        <v>83.3</v>
      </c>
      <c r="AB387" s="216">
        <v>28.3</v>
      </c>
      <c r="AC387" s="216">
        <v>44.3</v>
      </c>
      <c r="AD387" s="68" t="s">
        <v>763</v>
      </c>
      <c r="AE387" s="68" t="s">
        <v>763</v>
      </c>
      <c r="AF387" s="68" t="s">
        <v>763</v>
      </c>
      <c r="AG387" s="68" t="s">
        <v>763</v>
      </c>
      <c r="AH387" s="68" t="s">
        <v>763</v>
      </c>
      <c r="AI387" s="68" t="s">
        <v>763</v>
      </c>
      <c r="AJ387" s="68" t="s">
        <v>763</v>
      </c>
      <c r="AK387" s="68" t="s">
        <v>763</v>
      </c>
      <c r="AL387" s="68" t="s">
        <v>763</v>
      </c>
      <c r="AM387" s="72" t="s">
        <v>763</v>
      </c>
      <c r="AN387" s="72" t="s">
        <v>763</v>
      </c>
      <c r="AO387" s="68" t="s">
        <v>763</v>
      </c>
      <c r="AP387" s="68" t="s">
        <v>763</v>
      </c>
      <c r="AQ387" s="68" t="s">
        <v>763</v>
      </c>
      <c r="AR387" s="68" t="s">
        <v>763</v>
      </c>
      <c r="AT387" s="68">
        <v>30.24</v>
      </c>
      <c r="AX387" s="72"/>
    </row>
    <row r="388" spans="1:50" x14ac:dyDescent="0.2">
      <c r="A388" t="s">
        <v>756</v>
      </c>
      <c r="B388" t="s">
        <v>395</v>
      </c>
      <c r="C388" s="68" t="s">
        <v>764</v>
      </c>
      <c r="E388" s="69">
        <v>43696</v>
      </c>
      <c r="F388" t="s">
        <v>647</v>
      </c>
      <c r="G388" t="s">
        <v>970</v>
      </c>
      <c r="H388" s="68">
        <v>1</v>
      </c>
      <c r="I388" s="68" t="s">
        <v>760</v>
      </c>
      <c r="J388" s="326">
        <v>0.39583333333333331</v>
      </c>
      <c r="K388" s="68">
        <v>1</v>
      </c>
      <c r="L388">
        <v>1</v>
      </c>
      <c r="M388" t="s">
        <v>773</v>
      </c>
      <c r="N388" t="s">
        <v>774</v>
      </c>
      <c r="O388" s="171" t="s">
        <v>761</v>
      </c>
      <c r="P388" s="68" t="s">
        <v>761</v>
      </c>
      <c r="Q388" s="68" t="s">
        <v>761</v>
      </c>
      <c r="R388" s="68" t="s">
        <v>761</v>
      </c>
      <c r="S388" s="68" t="s">
        <v>761</v>
      </c>
      <c r="T388" s="68">
        <v>1.34</v>
      </c>
      <c r="U388" s="68" t="s">
        <v>761</v>
      </c>
      <c r="V388" s="68">
        <v>0.67</v>
      </c>
      <c r="W388" s="77">
        <v>0.31527777777777777</v>
      </c>
      <c r="X388" s="68">
        <v>25.85</v>
      </c>
      <c r="Y388" s="68">
        <v>5.91</v>
      </c>
      <c r="Z388" s="72">
        <v>5.91</v>
      </c>
      <c r="AA388" s="68">
        <v>86.1</v>
      </c>
      <c r="AB388" s="216">
        <v>28.2</v>
      </c>
      <c r="AC388" s="216">
        <v>44</v>
      </c>
      <c r="AD388" s="72">
        <v>0.41499999999999998</v>
      </c>
      <c r="AE388" s="72">
        <v>1.1601466992665035</v>
      </c>
      <c r="AF388" s="72">
        <v>9.0131578947368438E-2</v>
      </c>
      <c r="AG388" s="72">
        <v>1.2502782782138719</v>
      </c>
      <c r="AH388" s="75">
        <v>27.028001721786126</v>
      </c>
      <c r="AI388" s="75">
        <v>28.278279999999999</v>
      </c>
      <c r="AJ388" s="72">
        <v>119.83108681014528</v>
      </c>
      <c r="AK388" s="72">
        <v>19.152622445794293</v>
      </c>
      <c r="AL388" s="72">
        <v>6.2566412066697881</v>
      </c>
      <c r="AM388" s="72">
        <v>46.180624167580419</v>
      </c>
      <c r="AN388" s="72">
        <v>47.430902445794288</v>
      </c>
      <c r="AO388" s="72">
        <v>6.9844789325026317</v>
      </c>
      <c r="AP388" s="72">
        <v>6.372445316455698</v>
      </c>
      <c r="AQ388" s="70">
        <v>0.5229107242295945</v>
      </c>
      <c r="AR388" s="72">
        <v>13.356924248958329</v>
      </c>
      <c r="AT388" s="68">
        <v>30.28</v>
      </c>
      <c r="AX388" s="72"/>
    </row>
    <row r="389" spans="1:50" x14ac:dyDescent="0.2">
      <c r="A389" t="s">
        <v>756</v>
      </c>
      <c r="B389" t="s">
        <v>395</v>
      </c>
      <c r="C389" s="68" t="s">
        <v>765</v>
      </c>
      <c r="E389" s="69">
        <v>43696</v>
      </c>
      <c r="F389" t="s">
        <v>647</v>
      </c>
      <c r="G389" t="s">
        <v>970</v>
      </c>
      <c r="H389" s="68">
        <v>1</v>
      </c>
      <c r="I389" s="68" t="s">
        <v>760</v>
      </c>
      <c r="J389" s="326">
        <v>0.39583333333333331</v>
      </c>
      <c r="K389" s="68">
        <v>1</v>
      </c>
      <c r="L389">
        <v>1</v>
      </c>
      <c r="M389" t="s">
        <v>773</v>
      </c>
      <c r="N389" t="s">
        <v>774</v>
      </c>
      <c r="O389" s="171" t="s">
        <v>761</v>
      </c>
      <c r="P389" s="68" t="s">
        <v>761</v>
      </c>
      <c r="Q389" s="68" t="s">
        <v>761</v>
      </c>
      <c r="R389" s="68" t="s">
        <v>761</v>
      </c>
      <c r="S389" s="68" t="s">
        <v>761</v>
      </c>
      <c r="T389" s="68">
        <v>1.34</v>
      </c>
      <c r="U389" s="68" t="s">
        <v>761</v>
      </c>
      <c r="V389" s="68">
        <v>1.04</v>
      </c>
      <c r="W389" s="77">
        <v>0.31666666666666665</v>
      </c>
      <c r="X389" s="68">
        <v>25.78</v>
      </c>
      <c r="Y389" s="68">
        <v>5.03</v>
      </c>
      <c r="Z389" s="72">
        <v>5.03</v>
      </c>
      <c r="AA389" s="68">
        <v>73.400000000000006</v>
      </c>
      <c r="AB389" s="216">
        <v>28.6</v>
      </c>
      <c r="AC389" s="216">
        <v>44.6</v>
      </c>
      <c r="AD389" s="68" t="s">
        <v>763</v>
      </c>
      <c r="AE389" s="68" t="s">
        <v>763</v>
      </c>
      <c r="AF389" s="68" t="s">
        <v>763</v>
      </c>
      <c r="AG389" s="68" t="s">
        <v>763</v>
      </c>
      <c r="AH389" s="68" t="s">
        <v>763</v>
      </c>
      <c r="AI389" s="68" t="s">
        <v>763</v>
      </c>
      <c r="AJ389" s="68" t="s">
        <v>763</v>
      </c>
      <c r="AK389" s="68" t="s">
        <v>763</v>
      </c>
      <c r="AL389" s="68" t="s">
        <v>763</v>
      </c>
      <c r="AM389" s="72" t="s">
        <v>763</v>
      </c>
      <c r="AN389" s="72" t="s">
        <v>763</v>
      </c>
      <c r="AO389" s="68" t="s">
        <v>763</v>
      </c>
      <c r="AP389" s="68" t="s">
        <v>763</v>
      </c>
      <c r="AQ389" s="68" t="s">
        <v>763</v>
      </c>
      <c r="AR389" s="68" t="s">
        <v>763</v>
      </c>
      <c r="AT389" s="68">
        <v>30.57</v>
      </c>
      <c r="AX389" s="72"/>
    </row>
    <row r="390" spans="1:50" x14ac:dyDescent="0.2">
      <c r="A390" t="s">
        <v>756</v>
      </c>
      <c r="B390" t="s">
        <v>397</v>
      </c>
      <c r="C390" s="68" t="s">
        <v>757</v>
      </c>
      <c r="E390" s="69">
        <v>43696</v>
      </c>
      <c r="F390" t="s">
        <v>971</v>
      </c>
      <c r="G390" t="s">
        <v>970</v>
      </c>
      <c r="H390" s="68">
        <v>1</v>
      </c>
      <c r="I390" s="68" t="s">
        <v>760</v>
      </c>
      <c r="J390" s="326">
        <v>0.39583333333333331</v>
      </c>
      <c r="K390" s="68">
        <v>3</v>
      </c>
      <c r="L390">
        <v>1</v>
      </c>
      <c r="M390" t="s">
        <v>773</v>
      </c>
      <c r="N390" t="s">
        <v>774</v>
      </c>
      <c r="O390" s="171" t="s">
        <v>761</v>
      </c>
      <c r="P390" s="68" t="s">
        <v>761</v>
      </c>
      <c r="Q390" s="68">
        <v>1.22</v>
      </c>
      <c r="R390" s="68">
        <v>1.26</v>
      </c>
      <c r="S390" s="68">
        <v>1.24</v>
      </c>
      <c r="T390" s="68">
        <v>2.16</v>
      </c>
      <c r="U390" s="70">
        <v>0.57407407407407407</v>
      </c>
      <c r="V390" s="68">
        <v>0.15</v>
      </c>
      <c r="W390" s="77">
        <v>0.3</v>
      </c>
      <c r="X390" s="68">
        <v>25.46</v>
      </c>
      <c r="Y390" s="68">
        <v>6.05</v>
      </c>
      <c r="Z390" s="72">
        <v>6.05</v>
      </c>
      <c r="AA390" s="68">
        <v>87.9</v>
      </c>
      <c r="AB390" s="216">
        <v>29</v>
      </c>
      <c r="AC390" s="216">
        <v>45.2</v>
      </c>
      <c r="AD390" s="68" t="s">
        <v>763</v>
      </c>
      <c r="AE390" s="68" t="s">
        <v>763</v>
      </c>
      <c r="AF390" s="68" t="s">
        <v>763</v>
      </c>
      <c r="AG390" s="68" t="s">
        <v>763</v>
      </c>
      <c r="AH390" s="68" t="s">
        <v>763</v>
      </c>
      <c r="AI390" s="68" t="s">
        <v>763</v>
      </c>
      <c r="AJ390" s="68" t="s">
        <v>763</v>
      </c>
      <c r="AK390" s="68" t="s">
        <v>763</v>
      </c>
      <c r="AL390" s="68" t="s">
        <v>763</v>
      </c>
      <c r="AM390" s="72" t="s">
        <v>763</v>
      </c>
      <c r="AN390" s="72" t="s">
        <v>763</v>
      </c>
      <c r="AO390" s="68" t="s">
        <v>763</v>
      </c>
      <c r="AP390" s="68" t="s">
        <v>763</v>
      </c>
      <c r="AQ390" s="68" t="s">
        <v>763</v>
      </c>
      <c r="AR390" s="68" t="s">
        <v>763</v>
      </c>
      <c r="AT390" s="68">
        <v>30.96</v>
      </c>
      <c r="AX390" s="72"/>
    </row>
    <row r="391" spans="1:50" x14ac:dyDescent="0.2">
      <c r="A391" t="s">
        <v>756</v>
      </c>
      <c r="B391" t="s">
        <v>397</v>
      </c>
      <c r="C391" s="68" t="s">
        <v>764</v>
      </c>
      <c r="E391" s="69">
        <v>43696</v>
      </c>
      <c r="F391" t="s">
        <v>971</v>
      </c>
      <c r="G391" t="s">
        <v>970</v>
      </c>
      <c r="H391" s="68">
        <v>1</v>
      </c>
      <c r="I391" s="68" t="s">
        <v>760</v>
      </c>
      <c r="J391" s="326">
        <v>0.39583333333333331</v>
      </c>
      <c r="K391" s="68">
        <v>3</v>
      </c>
      <c r="L391">
        <v>1</v>
      </c>
      <c r="M391" t="s">
        <v>773</v>
      </c>
      <c r="N391" t="s">
        <v>774</v>
      </c>
      <c r="O391" s="171" t="s">
        <v>761</v>
      </c>
      <c r="P391" s="68" t="s">
        <v>761</v>
      </c>
      <c r="Q391" s="68">
        <v>1.22</v>
      </c>
      <c r="R391" s="68">
        <v>1.26</v>
      </c>
      <c r="S391" s="68">
        <v>1.24</v>
      </c>
      <c r="T391" s="68">
        <v>2.16</v>
      </c>
      <c r="U391" s="70">
        <v>0.57407407407407407</v>
      </c>
      <c r="V391" s="68">
        <v>1.08</v>
      </c>
      <c r="W391" s="77">
        <v>0.30138888888888887</v>
      </c>
      <c r="X391" s="68">
        <v>25.46</v>
      </c>
      <c r="Y391" s="68">
        <v>6.14</v>
      </c>
      <c r="Z391" s="72">
        <v>6.14</v>
      </c>
      <c r="AA391" s="68">
        <v>89.3</v>
      </c>
      <c r="AB391" s="216">
        <v>29</v>
      </c>
      <c r="AC391" s="216">
        <v>45.1</v>
      </c>
      <c r="AD391" s="72">
        <v>0.3889473684210526</v>
      </c>
      <c r="AE391" s="72">
        <v>3.9654645476772616</v>
      </c>
      <c r="AF391" s="72">
        <v>0.156015037593985</v>
      </c>
      <c r="AG391" s="72">
        <v>4.1214795852712465</v>
      </c>
      <c r="AH391" s="75">
        <v>19.836316222707126</v>
      </c>
      <c r="AI391" s="75">
        <v>23.957795807978371</v>
      </c>
      <c r="AJ391" s="72">
        <v>112.01123125138909</v>
      </c>
      <c r="AK391" s="72">
        <v>15.360368410205595</v>
      </c>
      <c r="AL391" s="72">
        <v>7.2922229636736846</v>
      </c>
      <c r="AM391" s="72">
        <v>35.196684632912721</v>
      </c>
      <c r="AN391" s="72">
        <v>39.318164218183966</v>
      </c>
      <c r="AO391" s="72">
        <v>7.231347122376051</v>
      </c>
      <c r="AP391" s="72">
        <v>4.8434001265822797</v>
      </c>
      <c r="AQ391" s="70">
        <v>0.59888186255823184</v>
      </c>
      <c r="AR391" s="72">
        <v>12.074747248958332</v>
      </c>
      <c r="AT391" s="68">
        <v>31.04</v>
      </c>
      <c r="AX391" s="72"/>
    </row>
    <row r="392" spans="1:50" x14ac:dyDescent="0.2">
      <c r="A392" t="s">
        <v>756</v>
      </c>
      <c r="B392" t="s">
        <v>397</v>
      </c>
      <c r="C392" s="68" t="s">
        <v>765</v>
      </c>
      <c r="E392" s="69">
        <v>43696</v>
      </c>
      <c r="F392" t="s">
        <v>971</v>
      </c>
      <c r="G392" t="s">
        <v>970</v>
      </c>
      <c r="H392" s="68">
        <v>1</v>
      </c>
      <c r="I392" s="68" t="s">
        <v>760</v>
      </c>
      <c r="J392" s="326">
        <v>0.39583333333333331</v>
      </c>
      <c r="K392" s="68">
        <v>3</v>
      </c>
      <c r="L392">
        <v>1</v>
      </c>
      <c r="M392" t="s">
        <v>773</v>
      </c>
      <c r="N392" t="s">
        <v>774</v>
      </c>
      <c r="O392" s="171" t="s">
        <v>761</v>
      </c>
      <c r="P392" s="68" t="s">
        <v>761</v>
      </c>
      <c r="Q392" s="68">
        <v>1.22</v>
      </c>
      <c r="R392" s="68">
        <v>1.26</v>
      </c>
      <c r="S392" s="68">
        <v>1.24</v>
      </c>
      <c r="T392" s="68">
        <v>2.16</v>
      </c>
      <c r="U392" s="70">
        <v>0.57407407407407407</v>
      </c>
      <c r="V392" s="68">
        <v>1.86</v>
      </c>
      <c r="W392" s="77">
        <v>0.30277777777777776</v>
      </c>
      <c r="X392" s="68">
        <v>25.4</v>
      </c>
      <c r="Y392" s="68">
        <v>6.11</v>
      </c>
      <c r="Z392" s="72">
        <v>6.11</v>
      </c>
      <c r="AA392" s="68">
        <v>88.8</v>
      </c>
      <c r="AB392" s="216">
        <v>29.1</v>
      </c>
      <c r="AC392" s="216">
        <v>45.3</v>
      </c>
      <c r="AD392" s="68" t="s">
        <v>763</v>
      </c>
      <c r="AE392" s="68" t="s">
        <v>763</v>
      </c>
      <c r="AF392" s="68" t="s">
        <v>763</v>
      </c>
      <c r="AG392" s="68" t="s">
        <v>763</v>
      </c>
      <c r="AH392" s="68" t="s">
        <v>763</v>
      </c>
      <c r="AI392" s="68" t="s">
        <v>763</v>
      </c>
      <c r="AJ392" s="68" t="s">
        <v>763</v>
      </c>
      <c r="AK392" s="68" t="s">
        <v>763</v>
      </c>
      <c r="AL392" s="68" t="s">
        <v>763</v>
      </c>
      <c r="AM392" s="72" t="s">
        <v>763</v>
      </c>
      <c r="AN392" s="72" t="s">
        <v>763</v>
      </c>
      <c r="AO392" s="68" t="s">
        <v>763</v>
      </c>
      <c r="AP392" s="68" t="s">
        <v>763</v>
      </c>
      <c r="AQ392" s="68" t="s">
        <v>763</v>
      </c>
      <c r="AR392" s="68" t="s">
        <v>763</v>
      </c>
      <c r="AT392" s="68">
        <v>31.13</v>
      </c>
      <c r="AX392" s="72"/>
    </row>
    <row r="393" spans="1:50" x14ac:dyDescent="0.2">
      <c r="A393" t="s">
        <v>756</v>
      </c>
      <c r="B393" t="s">
        <v>399</v>
      </c>
      <c r="C393" s="68" t="s">
        <v>757</v>
      </c>
      <c r="E393" s="69">
        <v>43696</v>
      </c>
      <c r="F393" t="s">
        <v>653</v>
      </c>
      <c r="G393" t="s">
        <v>970</v>
      </c>
      <c r="H393" s="68">
        <v>1</v>
      </c>
      <c r="I393" s="68" t="s">
        <v>760</v>
      </c>
      <c r="J393" s="326">
        <v>0.39583333333333331</v>
      </c>
      <c r="K393" s="68">
        <v>3</v>
      </c>
      <c r="L393">
        <v>1</v>
      </c>
      <c r="M393" t="s">
        <v>773</v>
      </c>
      <c r="N393" t="s">
        <v>774</v>
      </c>
      <c r="O393" s="171">
        <v>21.3</v>
      </c>
      <c r="P393" s="68">
        <v>8.86</v>
      </c>
      <c r="Q393" s="68" t="s">
        <v>761</v>
      </c>
      <c r="R393" s="68" t="s">
        <v>761</v>
      </c>
      <c r="S393" s="68" t="s">
        <v>761</v>
      </c>
      <c r="T393" s="68">
        <v>1.42</v>
      </c>
      <c r="U393" s="68" t="s">
        <v>761</v>
      </c>
      <c r="V393" s="68">
        <v>0.15</v>
      </c>
      <c r="W393" s="77">
        <v>0.28194444444444444</v>
      </c>
      <c r="X393" s="68">
        <v>25.62</v>
      </c>
      <c r="Y393" s="68">
        <v>6.01</v>
      </c>
      <c r="Z393" s="72">
        <v>6.01</v>
      </c>
      <c r="AA393" s="68">
        <v>87.6</v>
      </c>
      <c r="AB393" s="216">
        <v>28.7</v>
      </c>
      <c r="AC393" s="216">
        <v>44.9</v>
      </c>
      <c r="AD393" s="68" t="s">
        <v>763</v>
      </c>
      <c r="AE393" s="68" t="s">
        <v>763</v>
      </c>
      <c r="AF393" s="68" t="s">
        <v>763</v>
      </c>
      <c r="AG393" s="68" t="s">
        <v>763</v>
      </c>
      <c r="AH393" s="68" t="s">
        <v>763</v>
      </c>
      <c r="AI393" s="68" t="s">
        <v>763</v>
      </c>
      <c r="AJ393" s="68" t="s">
        <v>763</v>
      </c>
      <c r="AK393" s="68" t="s">
        <v>763</v>
      </c>
      <c r="AL393" s="68" t="s">
        <v>763</v>
      </c>
      <c r="AM393" s="72" t="s">
        <v>763</v>
      </c>
      <c r="AN393" s="72" t="s">
        <v>763</v>
      </c>
      <c r="AO393" s="68" t="s">
        <v>763</v>
      </c>
      <c r="AP393" s="68" t="s">
        <v>763</v>
      </c>
      <c r="AQ393" s="68" t="s">
        <v>763</v>
      </c>
      <c r="AR393" s="68" t="s">
        <v>763</v>
      </c>
      <c r="AT393" s="68">
        <v>30.64</v>
      </c>
      <c r="AX393" s="72"/>
    </row>
    <row r="394" spans="1:50" x14ac:dyDescent="0.2">
      <c r="A394" t="s">
        <v>756</v>
      </c>
      <c r="B394" t="s">
        <v>399</v>
      </c>
      <c r="C394" s="68" t="s">
        <v>764</v>
      </c>
      <c r="E394" s="69">
        <v>43696</v>
      </c>
      <c r="F394" t="s">
        <v>653</v>
      </c>
      <c r="G394" t="s">
        <v>970</v>
      </c>
      <c r="H394" s="68">
        <v>1</v>
      </c>
      <c r="I394" s="68" t="s">
        <v>760</v>
      </c>
      <c r="J394" s="326">
        <v>0.39583333333333331</v>
      </c>
      <c r="K394" s="68">
        <v>3</v>
      </c>
      <c r="L394">
        <v>1</v>
      </c>
      <c r="M394" t="s">
        <v>773</v>
      </c>
      <c r="N394" t="s">
        <v>774</v>
      </c>
      <c r="O394" s="171">
        <v>21.3</v>
      </c>
      <c r="P394" s="68">
        <v>8.86</v>
      </c>
      <c r="Q394" s="68" t="s">
        <v>761</v>
      </c>
      <c r="R394" s="68" t="s">
        <v>761</v>
      </c>
      <c r="S394" s="68" t="s">
        <v>761</v>
      </c>
      <c r="T394" s="68">
        <v>1.42</v>
      </c>
      <c r="U394" s="68" t="s">
        <v>761</v>
      </c>
      <c r="V394" s="68">
        <v>0.71</v>
      </c>
      <c r="W394" s="77">
        <v>0.28333333333333333</v>
      </c>
      <c r="X394" s="68">
        <v>25.63</v>
      </c>
      <c r="Y394" s="68">
        <v>6.37</v>
      </c>
      <c r="Z394" s="72">
        <v>6.37</v>
      </c>
      <c r="AA394" s="68">
        <v>92.8</v>
      </c>
      <c r="AB394" s="216">
        <v>28.6</v>
      </c>
      <c r="AC394" s="216">
        <v>44.7</v>
      </c>
      <c r="AD394" s="72">
        <v>0.18052631578947373</v>
      </c>
      <c r="AE394" s="72">
        <v>1.4113691931540342</v>
      </c>
      <c r="AF394" s="72">
        <v>0.11090225563909775</v>
      </c>
      <c r="AG394" s="72">
        <v>1.5222714487931319</v>
      </c>
      <c r="AH394" s="75">
        <v>24.169804278049337</v>
      </c>
      <c r="AI394" s="75">
        <v>25.692075726842468</v>
      </c>
      <c r="AJ394" s="72">
        <v>109.76232748817063</v>
      </c>
      <c r="AK394" s="72">
        <v>16.172165910178713</v>
      </c>
      <c r="AL394" s="72">
        <v>6.7871136184106637</v>
      </c>
      <c r="AM394" s="72">
        <v>40.341970188228046</v>
      </c>
      <c r="AN394" s="72">
        <v>41.864241637021181</v>
      </c>
      <c r="AO394" s="72">
        <v>4.388946078072256</v>
      </c>
      <c r="AP394" s="72">
        <v>4.8177736708860754</v>
      </c>
      <c r="AQ394" s="70">
        <v>0.47671116290564086</v>
      </c>
      <c r="AR394" s="72">
        <v>9.2067197489583315</v>
      </c>
      <c r="AT394" s="68">
        <v>30.78</v>
      </c>
      <c r="AX394" s="72"/>
    </row>
    <row r="395" spans="1:50" x14ac:dyDescent="0.2">
      <c r="A395" t="s">
        <v>756</v>
      </c>
      <c r="B395" t="s">
        <v>399</v>
      </c>
      <c r="C395" s="68" t="s">
        <v>765</v>
      </c>
      <c r="E395" s="69">
        <v>43696</v>
      </c>
      <c r="F395" t="s">
        <v>653</v>
      </c>
      <c r="G395" t="s">
        <v>970</v>
      </c>
      <c r="H395" s="68">
        <v>1</v>
      </c>
      <c r="I395" s="68" t="s">
        <v>760</v>
      </c>
      <c r="J395" s="326">
        <v>0.39583333333333331</v>
      </c>
      <c r="K395" s="68">
        <v>3</v>
      </c>
      <c r="L395">
        <v>1</v>
      </c>
      <c r="M395" t="s">
        <v>773</v>
      </c>
      <c r="N395" t="s">
        <v>774</v>
      </c>
      <c r="O395" s="171">
        <v>21.3</v>
      </c>
      <c r="P395" s="68">
        <v>8.86</v>
      </c>
      <c r="Q395" s="68" t="s">
        <v>761</v>
      </c>
      <c r="R395" s="68" t="s">
        <v>761</v>
      </c>
      <c r="S395" s="68" t="s">
        <v>761</v>
      </c>
      <c r="T395" s="68">
        <v>1.42</v>
      </c>
      <c r="U395" s="68" t="s">
        <v>761</v>
      </c>
      <c r="V395" s="68">
        <v>1.1200000000000001</v>
      </c>
      <c r="W395" s="77">
        <v>0.28472222222222221</v>
      </c>
      <c r="X395" s="68">
        <v>25.66</v>
      </c>
      <c r="Y395" s="68">
        <v>6.42</v>
      </c>
      <c r="Z395" s="72">
        <v>6.42</v>
      </c>
      <c r="AA395" s="68">
        <v>93.5</v>
      </c>
      <c r="AB395" s="216">
        <v>28.9</v>
      </c>
      <c r="AC395" s="216">
        <v>45.1</v>
      </c>
      <c r="AD395" s="68" t="s">
        <v>763</v>
      </c>
      <c r="AE395" s="68" t="s">
        <v>763</v>
      </c>
      <c r="AF395" s="68" t="s">
        <v>763</v>
      </c>
      <c r="AG395" s="68" t="s">
        <v>763</v>
      </c>
      <c r="AH395" s="68" t="s">
        <v>763</v>
      </c>
      <c r="AI395" s="68" t="s">
        <v>763</v>
      </c>
      <c r="AJ395" s="68" t="s">
        <v>763</v>
      </c>
      <c r="AK395" s="68" t="s">
        <v>763</v>
      </c>
      <c r="AL395" s="68" t="s">
        <v>763</v>
      </c>
      <c r="AM395" s="72" t="s">
        <v>763</v>
      </c>
      <c r="AN395" s="72" t="s">
        <v>763</v>
      </c>
      <c r="AO395" s="68" t="s">
        <v>763</v>
      </c>
      <c r="AP395" s="68" t="s">
        <v>763</v>
      </c>
      <c r="AQ395" s="68" t="s">
        <v>763</v>
      </c>
      <c r="AR395" s="68" t="s">
        <v>763</v>
      </c>
      <c r="AT395" s="68">
        <v>30.73</v>
      </c>
      <c r="AX395" s="72"/>
    </row>
    <row r="396" spans="1:50" x14ac:dyDescent="0.2">
      <c r="A396" t="s">
        <v>756</v>
      </c>
      <c r="B396" t="s">
        <v>656</v>
      </c>
      <c r="C396" s="68" t="s">
        <v>757</v>
      </c>
      <c r="E396" s="69">
        <v>43696</v>
      </c>
      <c r="F396" t="s">
        <v>881</v>
      </c>
      <c r="G396" t="s">
        <v>972</v>
      </c>
      <c r="H396" s="68">
        <v>1</v>
      </c>
      <c r="I396" s="68" t="s">
        <v>760</v>
      </c>
      <c r="J396" s="326">
        <v>0.43055555555555558</v>
      </c>
      <c r="K396" s="68">
        <v>3</v>
      </c>
      <c r="L396">
        <v>1</v>
      </c>
      <c r="M396" t="s">
        <v>773</v>
      </c>
      <c r="N396" t="s">
        <v>774</v>
      </c>
      <c r="O396" s="171" t="s">
        <v>761</v>
      </c>
      <c r="P396" s="68" t="s">
        <v>761</v>
      </c>
      <c r="Q396" s="68" t="s">
        <v>761</v>
      </c>
      <c r="R396" s="68" t="s">
        <v>761</v>
      </c>
      <c r="S396" s="68" t="s">
        <v>761</v>
      </c>
      <c r="T396" s="68">
        <v>0.75</v>
      </c>
      <c r="U396" s="68" t="s">
        <v>761</v>
      </c>
      <c r="V396" s="68">
        <v>0.15</v>
      </c>
      <c r="W396" s="68">
        <v>8.07</v>
      </c>
      <c r="X396" s="68" t="s">
        <v>761</v>
      </c>
      <c r="Y396" s="68" t="s">
        <v>761</v>
      </c>
      <c r="Z396" s="72" t="s">
        <v>761</v>
      </c>
      <c r="AA396" s="68" t="s">
        <v>761</v>
      </c>
      <c r="AB396" s="68" t="s">
        <v>763</v>
      </c>
      <c r="AC396" s="68" t="s">
        <v>763</v>
      </c>
      <c r="AD396" s="68" t="s">
        <v>763</v>
      </c>
      <c r="AE396" s="68" t="s">
        <v>763</v>
      </c>
      <c r="AF396" s="68" t="s">
        <v>763</v>
      </c>
      <c r="AG396" s="68" t="s">
        <v>763</v>
      </c>
      <c r="AH396" s="68" t="s">
        <v>763</v>
      </c>
      <c r="AI396" s="68" t="s">
        <v>763</v>
      </c>
      <c r="AJ396" s="68" t="s">
        <v>763</v>
      </c>
      <c r="AK396" s="68" t="s">
        <v>763</v>
      </c>
      <c r="AL396" s="68" t="s">
        <v>763</v>
      </c>
      <c r="AM396" s="72" t="s">
        <v>763</v>
      </c>
      <c r="AN396" s="72" t="s">
        <v>763</v>
      </c>
      <c r="AO396" s="68" t="s">
        <v>763</v>
      </c>
      <c r="AP396" s="68" t="s">
        <v>763</v>
      </c>
      <c r="AQ396" s="68" t="s">
        <v>763</v>
      </c>
      <c r="AR396" s="68" t="s">
        <v>763</v>
      </c>
      <c r="AT396" s="68" t="s">
        <v>761</v>
      </c>
      <c r="AX396" s="72"/>
    </row>
    <row r="397" spans="1:50" x14ac:dyDescent="0.2">
      <c r="A397" t="s">
        <v>756</v>
      </c>
      <c r="B397" t="s">
        <v>656</v>
      </c>
      <c r="C397" s="68" t="s">
        <v>764</v>
      </c>
      <c r="E397" s="69">
        <v>43696</v>
      </c>
      <c r="F397" t="s">
        <v>881</v>
      </c>
      <c r="G397" t="s">
        <v>972</v>
      </c>
      <c r="H397" s="68">
        <v>1</v>
      </c>
      <c r="I397" s="68" t="s">
        <v>760</v>
      </c>
      <c r="J397" s="326">
        <v>0.43055555555555558</v>
      </c>
      <c r="K397" s="68">
        <v>3</v>
      </c>
      <c r="L397">
        <v>1</v>
      </c>
      <c r="M397" t="s">
        <v>773</v>
      </c>
      <c r="N397" t="s">
        <v>774</v>
      </c>
      <c r="O397" s="171" t="s">
        <v>761</v>
      </c>
      <c r="P397" s="68" t="s">
        <v>761</v>
      </c>
      <c r="Q397" s="68" t="s">
        <v>761</v>
      </c>
      <c r="R397" s="68" t="s">
        <v>761</v>
      </c>
      <c r="S397" s="68" t="s">
        <v>761</v>
      </c>
      <c r="T397" s="68">
        <v>0.75</v>
      </c>
      <c r="U397" s="68" t="s">
        <v>761</v>
      </c>
      <c r="V397" s="68" t="s">
        <v>761</v>
      </c>
      <c r="W397" s="68" t="s">
        <v>761</v>
      </c>
      <c r="X397" s="68" t="s">
        <v>761</v>
      </c>
      <c r="Y397" s="68" t="s">
        <v>761</v>
      </c>
      <c r="Z397" s="72" t="s">
        <v>761</v>
      </c>
      <c r="AA397" s="68" t="s">
        <v>761</v>
      </c>
      <c r="AB397" s="216">
        <v>0.1</v>
      </c>
      <c r="AC397" s="216">
        <v>0.21</v>
      </c>
      <c r="AD397" s="72">
        <v>0.28473684210526318</v>
      </c>
      <c r="AE397" s="72">
        <v>0.82518337408312936</v>
      </c>
      <c r="AF397" s="72">
        <v>2.2239609414121182E-2</v>
      </c>
      <c r="AG397" s="72">
        <v>0.84742298349725054</v>
      </c>
      <c r="AH397" s="75">
        <v>23.120306236725551</v>
      </c>
      <c r="AI397" s="75">
        <v>23.9677292202228</v>
      </c>
      <c r="AJ397" s="72">
        <v>63.542320294860026</v>
      </c>
      <c r="AK397" s="72">
        <v>4.8881806605524032</v>
      </c>
      <c r="AL397" s="72">
        <v>12.999175911734662</v>
      </c>
      <c r="AM397" s="72">
        <v>28.008486897277955</v>
      </c>
      <c r="AN397" s="72">
        <v>28.855909880775204</v>
      </c>
      <c r="AO397" s="72">
        <v>1.9439259400975728</v>
      </c>
      <c r="AP397" s="72">
        <v>0.93963670886075989</v>
      </c>
      <c r="AQ397" s="70">
        <v>0.67414035231722902</v>
      </c>
      <c r="AR397" s="72">
        <v>2.8835626489583328</v>
      </c>
      <c r="AT397" s="68" t="s">
        <v>761</v>
      </c>
      <c r="AX397" s="72"/>
    </row>
    <row r="398" spans="1:50" x14ac:dyDescent="0.2">
      <c r="A398" t="s">
        <v>756</v>
      </c>
      <c r="B398" t="s">
        <v>656</v>
      </c>
      <c r="C398" s="68" t="s">
        <v>765</v>
      </c>
      <c r="E398" s="69">
        <v>43696</v>
      </c>
      <c r="F398" t="s">
        <v>881</v>
      </c>
      <c r="G398" t="s">
        <v>972</v>
      </c>
      <c r="H398" s="68">
        <v>1</v>
      </c>
      <c r="I398" s="68" t="s">
        <v>760</v>
      </c>
      <c r="J398" s="326">
        <v>0.43055555555555602</v>
      </c>
      <c r="K398" s="68">
        <v>3</v>
      </c>
      <c r="L398">
        <v>1</v>
      </c>
      <c r="M398" t="s">
        <v>773</v>
      </c>
      <c r="N398" t="s">
        <v>774</v>
      </c>
      <c r="O398" s="171" t="s">
        <v>761</v>
      </c>
      <c r="P398" s="68" t="s">
        <v>761</v>
      </c>
      <c r="Q398" s="68" t="s">
        <v>761</v>
      </c>
      <c r="R398" s="68" t="s">
        <v>761</v>
      </c>
      <c r="S398" s="68" t="s">
        <v>761</v>
      </c>
      <c r="T398" s="68">
        <v>0.75</v>
      </c>
      <c r="U398" s="68" t="s">
        <v>761</v>
      </c>
      <c r="V398" s="68" t="s">
        <v>761</v>
      </c>
      <c r="W398" s="68" t="s">
        <v>761</v>
      </c>
      <c r="X398" s="68" t="s">
        <v>761</v>
      </c>
      <c r="Y398" s="68" t="s">
        <v>761</v>
      </c>
      <c r="Z398" s="72" t="s">
        <v>761</v>
      </c>
      <c r="AA398" s="68" t="s">
        <v>761</v>
      </c>
      <c r="AB398" s="68" t="s">
        <v>763</v>
      </c>
      <c r="AC398" s="68" t="s">
        <v>763</v>
      </c>
      <c r="AD398" s="68" t="s">
        <v>763</v>
      </c>
      <c r="AE398" s="68" t="s">
        <v>763</v>
      </c>
      <c r="AF398" s="68" t="s">
        <v>763</v>
      </c>
      <c r="AG398" s="68" t="s">
        <v>763</v>
      </c>
      <c r="AH398" s="68" t="s">
        <v>763</v>
      </c>
      <c r="AI398" s="68" t="s">
        <v>763</v>
      </c>
      <c r="AJ398" s="68" t="s">
        <v>763</v>
      </c>
      <c r="AK398" s="68" t="s">
        <v>763</v>
      </c>
      <c r="AL398" s="68" t="s">
        <v>763</v>
      </c>
      <c r="AM398" s="72" t="s">
        <v>763</v>
      </c>
      <c r="AN398" s="72" t="s">
        <v>763</v>
      </c>
      <c r="AO398" s="68" t="s">
        <v>763</v>
      </c>
      <c r="AP398" s="68" t="s">
        <v>763</v>
      </c>
      <c r="AQ398" s="68" t="s">
        <v>763</v>
      </c>
      <c r="AR398" s="68" t="s">
        <v>763</v>
      </c>
      <c r="AT398" s="68" t="s">
        <v>761</v>
      </c>
      <c r="AX398" s="72"/>
    </row>
    <row r="399" spans="1:50" x14ac:dyDescent="0.2">
      <c r="A399" t="s">
        <v>756</v>
      </c>
      <c r="B399" t="s">
        <v>659</v>
      </c>
      <c r="C399" s="68" t="s">
        <v>757</v>
      </c>
      <c r="E399" s="69">
        <v>43696</v>
      </c>
      <c r="F399" t="s">
        <v>881</v>
      </c>
      <c r="G399" t="s">
        <v>972</v>
      </c>
      <c r="H399" s="68">
        <v>1</v>
      </c>
      <c r="I399" s="68" t="s">
        <v>760</v>
      </c>
      <c r="J399" s="326">
        <v>0.43055555555555602</v>
      </c>
      <c r="K399" s="68">
        <v>3</v>
      </c>
      <c r="L399">
        <v>1</v>
      </c>
      <c r="M399" t="s">
        <v>757</v>
      </c>
      <c r="N399" t="s">
        <v>774</v>
      </c>
      <c r="O399" s="171" t="s">
        <v>761</v>
      </c>
      <c r="P399" s="68" t="s">
        <v>761</v>
      </c>
      <c r="Q399" s="68" t="s">
        <v>761</v>
      </c>
      <c r="R399" s="68" t="s">
        <v>761</v>
      </c>
      <c r="S399" s="68">
        <v>0.25</v>
      </c>
      <c r="T399" s="68">
        <v>0.25</v>
      </c>
      <c r="U399" s="70">
        <v>1</v>
      </c>
      <c r="V399" s="68">
        <v>0.15</v>
      </c>
      <c r="W399" s="77">
        <v>0.32222222222222224</v>
      </c>
      <c r="X399" s="68" t="s">
        <v>761</v>
      </c>
      <c r="Y399" s="68" t="s">
        <v>761</v>
      </c>
      <c r="Z399" s="72" t="s">
        <v>761</v>
      </c>
      <c r="AA399" s="68" t="s">
        <v>761</v>
      </c>
      <c r="AB399" s="68" t="s">
        <v>763</v>
      </c>
      <c r="AC399" s="68" t="s">
        <v>763</v>
      </c>
      <c r="AD399" s="68" t="s">
        <v>763</v>
      </c>
      <c r="AE399" s="68" t="s">
        <v>763</v>
      </c>
      <c r="AF399" s="68" t="s">
        <v>763</v>
      </c>
      <c r="AG399" s="68" t="s">
        <v>763</v>
      </c>
      <c r="AH399" s="68" t="s">
        <v>763</v>
      </c>
      <c r="AI399" s="68" t="s">
        <v>763</v>
      </c>
      <c r="AJ399" s="68" t="s">
        <v>763</v>
      </c>
      <c r="AK399" s="68" t="s">
        <v>763</v>
      </c>
      <c r="AL399" s="68" t="s">
        <v>763</v>
      </c>
      <c r="AM399" s="72" t="s">
        <v>763</v>
      </c>
      <c r="AN399" s="72" t="s">
        <v>763</v>
      </c>
      <c r="AO399" s="68" t="s">
        <v>763</v>
      </c>
      <c r="AP399" s="68" t="s">
        <v>763</v>
      </c>
      <c r="AQ399" s="68" t="s">
        <v>763</v>
      </c>
      <c r="AR399" s="68" t="s">
        <v>763</v>
      </c>
      <c r="AT399" s="68" t="s">
        <v>761</v>
      </c>
      <c r="AX399" s="72"/>
    </row>
    <row r="400" spans="1:50" x14ac:dyDescent="0.2">
      <c r="A400" t="s">
        <v>756</v>
      </c>
      <c r="B400" t="s">
        <v>659</v>
      </c>
      <c r="C400" s="68" t="s">
        <v>764</v>
      </c>
      <c r="E400" s="69">
        <v>43696</v>
      </c>
      <c r="F400" t="s">
        <v>881</v>
      </c>
      <c r="G400" t="s">
        <v>972</v>
      </c>
      <c r="H400" s="68">
        <v>1</v>
      </c>
      <c r="I400" s="68" t="s">
        <v>760</v>
      </c>
      <c r="J400" s="326">
        <v>0.43055555555555602</v>
      </c>
      <c r="K400" s="68">
        <v>3</v>
      </c>
      <c r="L400">
        <v>1</v>
      </c>
      <c r="M400" t="s">
        <v>757</v>
      </c>
      <c r="N400" t="s">
        <v>774</v>
      </c>
      <c r="O400" s="171" t="s">
        <v>761</v>
      </c>
      <c r="P400" s="68" t="s">
        <v>761</v>
      </c>
      <c r="Q400" s="68" t="s">
        <v>761</v>
      </c>
      <c r="R400" s="68" t="s">
        <v>761</v>
      </c>
      <c r="S400" s="68">
        <v>0.25</v>
      </c>
      <c r="T400" s="68">
        <v>0.25</v>
      </c>
      <c r="U400" s="70">
        <v>1</v>
      </c>
      <c r="V400" s="68" t="s">
        <v>761</v>
      </c>
      <c r="W400" s="68" t="s">
        <v>761</v>
      </c>
      <c r="X400" s="68" t="s">
        <v>761</v>
      </c>
      <c r="Y400" s="68" t="s">
        <v>761</v>
      </c>
      <c r="Z400" s="72" t="s">
        <v>761</v>
      </c>
      <c r="AA400" s="68" t="s">
        <v>761</v>
      </c>
      <c r="AB400" s="216">
        <v>0.1</v>
      </c>
      <c r="AC400" s="216">
        <v>0.113</v>
      </c>
      <c r="AD400" s="72">
        <v>0.23263157894736847</v>
      </c>
      <c r="AE400" s="72">
        <v>1.2438875305623469</v>
      </c>
      <c r="AF400" s="72">
        <v>15.855032548823237</v>
      </c>
      <c r="AG400" s="72">
        <v>17.098920079385586</v>
      </c>
      <c r="AH400" s="75">
        <v>4.8328194236135644</v>
      </c>
      <c r="AI400" s="75">
        <v>21.93173950299915</v>
      </c>
      <c r="AJ400" s="72">
        <v>112.11192843481676</v>
      </c>
      <c r="AK400" s="72">
        <v>5.6187984105282061</v>
      </c>
      <c r="AL400" s="72">
        <v>19.953007786281741</v>
      </c>
      <c r="AM400" s="72">
        <v>10.451617834141771</v>
      </c>
      <c r="AN400" s="72">
        <v>27.550537913527357</v>
      </c>
      <c r="AO400" s="72">
        <v>1.8194783544303796</v>
      </c>
      <c r="AP400" s="72">
        <v>2.9401116945279542</v>
      </c>
      <c r="AQ400" s="70">
        <v>0.38227627499737798</v>
      </c>
      <c r="AR400" s="72">
        <v>4.7595900489583336</v>
      </c>
      <c r="AT400" s="68" t="s">
        <v>761</v>
      </c>
      <c r="AX400" s="72"/>
    </row>
    <row r="401" spans="1:50" x14ac:dyDescent="0.2">
      <c r="A401" t="s">
        <v>756</v>
      </c>
      <c r="B401" t="s">
        <v>659</v>
      </c>
      <c r="C401" s="68" t="s">
        <v>765</v>
      </c>
      <c r="E401" s="69">
        <v>43696</v>
      </c>
      <c r="F401" t="s">
        <v>881</v>
      </c>
      <c r="G401" t="s">
        <v>972</v>
      </c>
      <c r="H401" s="68">
        <v>1</v>
      </c>
      <c r="I401" s="68" t="s">
        <v>760</v>
      </c>
      <c r="J401" s="326">
        <v>0.43055555555555602</v>
      </c>
      <c r="K401" s="68">
        <v>3</v>
      </c>
      <c r="L401">
        <v>1</v>
      </c>
      <c r="M401" t="s">
        <v>757</v>
      </c>
      <c r="N401" t="s">
        <v>774</v>
      </c>
      <c r="O401" s="171" t="s">
        <v>761</v>
      </c>
      <c r="P401" s="68" t="s">
        <v>761</v>
      </c>
      <c r="Q401" s="68" t="s">
        <v>761</v>
      </c>
      <c r="R401" s="68" t="s">
        <v>761</v>
      </c>
      <c r="S401" s="68">
        <v>0.25</v>
      </c>
      <c r="T401" s="68">
        <v>0.25</v>
      </c>
      <c r="U401" s="70">
        <v>1</v>
      </c>
      <c r="V401" s="68" t="s">
        <v>761</v>
      </c>
      <c r="W401" s="68" t="s">
        <v>761</v>
      </c>
      <c r="X401" s="68" t="s">
        <v>761</v>
      </c>
      <c r="Y401" s="68" t="s">
        <v>761</v>
      </c>
      <c r="Z401" s="72" t="s">
        <v>761</v>
      </c>
      <c r="AA401" s="68" t="s">
        <v>761</v>
      </c>
      <c r="AB401" s="68" t="s">
        <v>763</v>
      </c>
      <c r="AC401" s="68" t="s">
        <v>763</v>
      </c>
      <c r="AD401" s="68" t="s">
        <v>763</v>
      </c>
      <c r="AE401" s="68" t="s">
        <v>763</v>
      </c>
      <c r="AF401" s="68" t="s">
        <v>763</v>
      </c>
      <c r="AG401" s="68" t="s">
        <v>763</v>
      </c>
      <c r="AH401" s="68" t="s">
        <v>763</v>
      </c>
      <c r="AI401" s="68" t="s">
        <v>763</v>
      </c>
      <c r="AJ401" s="68" t="s">
        <v>763</v>
      </c>
      <c r="AK401" s="68" t="s">
        <v>763</v>
      </c>
      <c r="AL401" s="68" t="s">
        <v>763</v>
      </c>
      <c r="AM401" s="72" t="s">
        <v>763</v>
      </c>
      <c r="AN401" s="72" t="s">
        <v>763</v>
      </c>
      <c r="AO401" s="68" t="s">
        <v>763</v>
      </c>
      <c r="AP401" s="68" t="s">
        <v>763</v>
      </c>
      <c r="AQ401" s="68" t="s">
        <v>763</v>
      </c>
      <c r="AR401" s="68" t="s">
        <v>763</v>
      </c>
      <c r="AT401" s="68" t="s">
        <v>761</v>
      </c>
      <c r="AX401" s="72"/>
    </row>
    <row r="402" spans="1:50" x14ac:dyDescent="0.2">
      <c r="A402" t="s">
        <v>756</v>
      </c>
      <c r="B402" t="s">
        <v>400</v>
      </c>
      <c r="C402" s="68" t="s">
        <v>757</v>
      </c>
      <c r="E402" s="69">
        <v>43696</v>
      </c>
      <c r="F402" t="s">
        <v>881</v>
      </c>
      <c r="G402" t="s">
        <v>946</v>
      </c>
      <c r="H402" s="68">
        <v>1</v>
      </c>
      <c r="I402" s="68" t="s">
        <v>760</v>
      </c>
      <c r="J402" s="326">
        <v>0.43055555555555602</v>
      </c>
      <c r="K402" s="68">
        <v>5</v>
      </c>
      <c r="L402">
        <v>1</v>
      </c>
      <c r="M402" t="s">
        <v>757</v>
      </c>
      <c r="N402" t="s">
        <v>973</v>
      </c>
      <c r="O402" s="171">
        <v>24.7</v>
      </c>
      <c r="P402" s="68">
        <v>8.34</v>
      </c>
      <c r="Q402" s="68">
        <v>0.5</v>
      </c>
      <c r="R402" s="68" t="s">
        <v>761</v>
      </c>
      <c r="S402" s="68">
        <v>0.5</v>
      </c>
      <c r="T402" s="68">
        <v>0.5</v>
      </c>
      <c r="U402" s="70">
        <v>1</v>
      </c>
      <c r="V402" s="68" t="s">
        <v>761</v>
      </c>
      <c r="W402" s="77">
        <v>0.27361111111111108</v>
      </c>
      <c r="X402" s="68">
        <v>18.399999999999999</v>
      </c>
      <c r="Y402" s="68">
        <v>6.33</v>
      </c>
      <c r="Z402" s="72">
        <v>6.3262207155768593</v>
      </c>
      <c r="AA402" s="68">
        <v>67.3</v>
      </c>
      <c r="AB402" s="216">
        <v>0.1</v>
      </c>
      <c r="AC402" s="216">
        <v>0.16520000000000001</v>
      </c>
      <c r="AD402" s="68" t="s">
        <v>763</v>
      </c>
      <c r="AE402" s="68" t="s">
        <v>763</v>
      </c>
      <c r="AF402" s="68" t="s">
        <v>763</v>
      </c>
      <c r="AG402" s="68" t="s">
        <v>763</v>
      </c>
      <c r="AH402" s="68" t="s">
        <v>763</v>
      </c>
      <c r="AI402" s="68" t="s">
        <v>763</v>
      </c>
      <c r="AJ402" s="68" t="s">
        <v>763</v>
      </c>
      <c r="AK402" s="68" t="s">
        <v>763</v>
      </c>
      <c r="AL402" s="68" t="s">
        <v>763</v>
      </c>
      <c r="AM402" s="72" t="s">
        <v>763</v>
      </c>
      <c r="AN402" s="72" t="s">
        <v>763</v>
      </c>
      <c r="AO402" s="68" t="s">
        <v>763</v>
      </c>
      <c r="AP402" s="68" t="s">
        <v>763</v>
      </c>
      <c r="AQ402" s="68" t="s">
        <v>763</v>
      </c>
      <c r="AR402" s="68" t="s">
        <v>763</v>
      </c>
      <c r="AT402" s="68" t="s">
        <v>761</v>
      </c>
      <c r="AX402" s="72"/>
    </row>
    <row r="403" spans="1:50" x14ac:dyDescent="0.2">
      <c r="A403" t="s">
        <v>756</v>
      </c>
      <c r="B403" t="s">
        <v>400</v>
      </c>
      <c r="C403" s="68" t="s">
        <v>764</v>
      </c>
      <c r="E403" s="69">
        <v>43696</v>
      </c>
      <c r="F403" t="s">
        <v>881</v>
      </c>
      <c r="G403" t="s">
        <v>946</v>
      </c>
      <c r="H403" s="68">
        <v>1</v>
      </c>
      <c r="I403" s="68" t="s">
        <v>760</v>
      </c>
      <c r="J403" s="326">
        <v>0.43055555555555602</v>
      </c>
      <c r="K403" s="68">
        <v>5</v>
      </c>
      <c r="L403">
        <v>1</v>
      </c>
      <c r="M403" t="s">
        <v>757</v>
      </c>
      <c r="N403" t="s">
        <v>973</v>
      </c>
      <c r="O403" s="171">
        <v>24.7</v>
      </c>
      <c r="P403" s="68">
        <v>8.34</v>
      </c>
      <c r="Q403" s="68">
        <v>0.5</v>
      </c>
      <c r="R403" s="68" t="s">
        <v>761</v>
      </c>
      <c r="S403" s="68">
        <v>0.5</v>
      </c>
      <c r="T403" s="68">
        <v>0.5</v>
      </c>
      <c r="U403" s="70">
        <v>1</v>
      </c>
      <c r="V403" s="68" t="s">
        <v>761</v>
      </c>
      <c r="W403" s="77" t="s">
        <v>761</v>
      </c>
      <c r="X403" s="68" t="s">
        <v>761</v>
      </c>
      <c r="Y403" s="68" t="s">
        <v>761</v>
      </c>
      <c r="Z403" s="72" t="s">
        <v>761</v>
      </c>
      <c r="AA403" s="68" t="s">
        <v>761</v>
      </c>
      <c r="AB403" s="216">
        <v>0.1</v>
      </c>
      <c r="AC403" s="216">
        <v>0.2349</v>
      </c>
      <c r="AD403" s="72">
        <v>0.41499999999999998</v>
      </c>
      <c r="AE403" s="72">
        <v>4.1329462102689485</v>
      </c>
      <c r="AF403" s="72">
        <v>16.067851777666501</v>
      </c>
      <c r="AG403" s="72">
        <v>20.200797987935449</v>
      </c>
      <c r="AH403" s="75">
        <v>9.0111471705906929</v>
      </c>
      <c r="AI403" s="75">
        <v>29.211945158526142</v>
      </c>
      <c r="AJ403" s="72">
        <v>77.916243841166434</v>
      </c>
      <c r="AK403" s="72">
        <v>4.8229469328759915</v>
      </c>
      <c r="AL403" s="72">
        <v>16.155318506625964</v>
      </c>
      <c r="AM403" s="72">
        <v>13.834094103466684</v>
      </c>
      <c r="AN403" s="72">
        <v>34.034892091402135</v>
      </c>
      <c r="AO403" s="72">
        <v>0.81150443037974673</v>
      </c>
      <c r="AP403" s="72">
        <v>3.2462624185785862</v>
      </c>
      <c r="AQ403" s="70">
        <v>0.19998793932383463</v>
      </c>
      <c r="AR403" s="72">
        <v>4.057766848958333</v>
      </c>
      <c r="AT403" s="68" t="s">
        <v>761</v>
      </c>
      <c r="AX403" s="72"/>
    </row>
    <row r="404" spans="1:50" x14ac:dyDescent="0.2">
      <c r="A404" t="s">
        <v>756</v>
      </c>
      <c r="B404" t="s">
        <v>400</v>
      </c>
      <c r="C404" s="68" t="s">
        <v>765</v>
      </c>
      <c r="E404" s="69">
        <v>43696</v>
      </c>
      <c r="F404" t="s">
        <v>881</v>
      </c>
      <c r="G404" t="s">
        <v>946</v>
      </c>
      <c r="H404" s="68">
        <v>1</v>
      </c>
      <c r="I404" s="68" t="s">
        <v>760</v>
      </c>
      <c r="J404" s="326">
        <v>0.43055555555555602</v>
      </c>
      <c r="K404" s="68">
        <v>5</v>
      </c>
      <c r="L404">
        <v>1</v>
      </c>
      <c r="M404" t="s">
        <v>757</v>
      </c>
      <c r="N404" t="s">
        <v>973</v>
      </c>
      <c r="O404" s="171">
        <v>24.7</v>
      </c>
      <c r="P404" s="68">
        <v>8.34</v>
      </c>
      <c r="Q404" s="68">
        <v>0.5</v>
      </c>
      <c r="R404" s="68" t="s">
        <v>761</v>
      </c>
      <c r="S404" s="68">
        <v>0.5</v>
      </c>
      <c r="T404" s="68">
        <v>0.5</v>
      </c>
      <c r="U404" s="70">
        <v>1</v>
      </c>
      <c r="V404" s="68">
        <v>0.3</v>
      </c>
      <c r="W404" s="77">
        <v>0.27430555555555552</v>
      </c>
      <c r="X404" s="68">
        <v>18.3</v>
      </c>
      <c r="Y404" s="68">
        <v>6.2</v>
      </c>
      <c r="Z404" s="72">
        <v>6.1962954634281813</v>
      </c>
      <c r="AA404" s="68">
        <v>65.400000000000006</v>
      </c>
      <c r="AB404" s="216">
        <v>0.1</v>
      </c>
      <c r="AC404" s="216">
        <v>0.23569999999999999</v>
      </c>
      <c r="AD404" s="68" t="s">
        <v>763</v>
      </c>
      <c r="AE404" s="68" t="s">
        <v>763</v>
      </c>
      <c r="AF404" s="68" t="s">
        <v>763</v>
      </c>
      <c r="AG404" s="68" t="s">
        <v>763</v>
      </c>
      <c r="AH404" s="68" t="s">
        <v>763</v>
      </c>
      <c r="AI404" s="68" t="s">
        <v>763</v>
      </c>
      <c r="AJ404" s="68" t="s">
        <v>763</v>
      </c>
      <c r="AK404" s="68" t="s">
        <v>763</v>
      </c>
      <c r="AL404" s="68" t="s">
        <v>763</v>
      </c>
      <c r="AM404" s="72" t="s">
        <v>763</v>
      </c>
      <c r="AN404" s="72" t="s">
        <v>763</v>
      </c>
      <c r="AO404" s="68" t="s">
        <v>763</v>
      </c>
      <c r="AP404" s="68" t="s">
        <v>763</v>
      </c>
      <c r="AQ404" s="68" t="s">
        <v>763</v>
      </c>
      <c r="AR404" s="68" t="s">
        <v>763</v>
      </c>
      <c r="AT404" s="68" t="s">
        <v>761</v>
      </c>
      <c r="AX404" s="72"/>
    </row>
    <row r="405" spans="1:50" x14ac:dyDescent="0.2">
      <c r="A405" t="s">
        <v>756</v>
      </c>
      <c r="B405" t="s">
        <v>401</v>
      </c>
      <c r="C405" s="68" t="s">
        <v>757</v>
      </c>
      <c r="E405" s="69">
        <v>43696</v>
      </c>
      <c r="F405" t="s">
        <v>881</v>
      </c>
      <c r="G405" t="s">
        <v>946</v>
      </c>
      <c r="H405" s="68">
        <v>1</v>
      </c>
      <c r="I405" s="68" t="s">
        <v>760</v>
      </c>
      <c r="J405" s="326">
        <v>0.43055555555555602</v>
      </c>
      <c r="K405" s="68">
        <v>3</v>
      </c>
      <c r="L405">
        <v>1</v>
      </c>
      <c r="M405" t="s">
        <v>757</v>
      </c>
      <c r="N405" t="s">
        <v>974</v>
      </c>
      <c r="O405" s="171">
        <v>22.8</v>
      </c>
      <c r="P405" s="68">
        <v>8.48</v>
      </c>
      <c r="Q405" s="68">
        <v>0.96</v>
      </c>
      <c r="R405" s="68" t="s">
        <v>761</v>
      </c>
      <c r="S405" s="68">
        <v>0.96</v>
      </c>
      <c r="T405" s="68">
        <v>0.96</v>
      </c>
      <c r="U405" s="70">
        <v>1</v>
      </c>
      <c r="V405" s="68" t="s">
        <v>761</v>
      </c>
      <c r="W405" s="77">
        <v>0.28472222222222221</v>
      </c>
      <c r="X405" s="68">
        <v>21.3</v>
      </c>
      <c r="Y405" s="68">
        <v>5.89</v>
      </c>
      <c r="Z405" s="72">
        <v>5.8591133919048648</v>
      </c>
      <c r="AA405" s="68">
        <v>65</v>
      </c>
      <c r="AB405" s="216">
        <v>0.9</v>
      </c>
      <c r="AC405" s="216">
        <v>0.17599999999999999</v>
      </c>
      <c r="AD405" s="68" t="s">
        <v>763</v>
      </c>
      <c r="AE405" s="68" t="s">
        <v>763</v>
      </c>
      <c r="AF405" s="68" t="s">
        <v>763</v>
      </c>
      <c r="AG405" s="68" t="s">
        <v>763</v>
      </c>
      <c r="AH405" s="68" t="s">
        <v>763</v>
      </c>
      <c r="AI405" s="68" t="s">
        <v>763</v>
      </c>
      <c r="AJ405" s="68" t="s">
        <v>763</v>
      </c>
      <c r="AK405" s="68" t="s">
        <v>763</v>
      </c>
      <c r="AL405" s="68" t="s">
        <v>763</v>
      </c>
      <c r="AM405" s="72" t="s">
        <v>763</v>
      </c>
      <c r="AN405" s="72" t="s">
        <v>763</v>
      </c>
      <c r="AO405" s="68" t="s">
        <v>763</v>
      </c>
      <c r="AP405" s="68" t="s">
        <v>763</v>
      </c>
      <c r="AQ405" s="68" t="s">
        <v>763</v>
      </c>
      <c r="AR405" s="68" t="s">
        <v>763</v>
      </c>
      <c r="AT405" s="68" t="s">
        <v>761</v>
      </c>
      <c r="AX405" s="72"/>
    </row>
    <row r="406" spans="1:50" x14ac:dyDescent="0.2">
      <c r="A406" t="s">
        <v>756</v>
      </c>
      <c r="B406" t="s">
        <v>401</v>
      </c>
      <c r="C406" s="68" t="s">
        <v>764</v>
      </c>
      <c r="E406" s="69">
        <v>43696</v>
      </c>
      <c r="F406" t="s">
        <v>881</v>
      </c>
      <c r="G406" t="s">
        <v>946</v>
      </c>
      <c r="H406" s="68">
        <v>1</v>
      </c>
      <c r="I406" s="68" t="s">
        <v>760</v>
      </c>
      <c r="J406" s="326">
        <v>0.43055555555555602</v>
      </c>
      <c r="K406" s="68">
        <v>3</v>
      </c>
      <c r="L406">
        <v>1</v>
      </c>
      <c r="M406" t="s">
        <v>757</v>
      </c>
      <c r="N406" t="s">
        <v>974</v>
      </c>
      <c r="O406" s="171">
        <v>22.8</v>
      </c>
      <c r="P406" s="68">
        <v>8.48</v>
      </c>
      <c r="Q406" s="68">
        <v>0.96</v>
      </c>
      <c r="R406" s="68" t="s">
        <v>761</v>
      </c>
      <c r="S406" s="68">
        <v>0.96</v>
      </c>
      <c r="T406" s="68">
        <v>0.96</v>
      </c>
      <c r="U406" s="70">
        <v>1</v>
      </c>
      <c r="V406" s="68">
        <v>0.5</v>
      </c>
      <c r="W406" s="77">
        <v>0.28819444444444448</v>
      </c>
      <c r="X406" s="68">
        <v>21.8</v>
      </c>
      <c r="Y406" s="68">
        <v>5.5</v>
      </c>
      <c r="Z406" s="72">
        <v>5.4553667803765666</v>
      </c>
      <c r="AA406" s="68">
        <v>61</v>
      </c>
      <c r="AB406" s="216">
        <v>1.4</v>
      </c>
      <c r="AC406" s="216">
        <v>2.7210000000000001</v>
      </c>
      <c r="AD406" s="72">
        <v>0.67161649380217558</v>
      </c>
      <c r="AE406" s="72">
        <v>6.804287676253459</v>
      </c>
      <c r="AF406" s="72">
        <v>17.29323308270677</v>
      </c>
      <c r="AG406" s="72">
        <v>24.097520758960229</v>
      </c>
      <c r="AH406" s="75">
        <v>13.460680728531322</v>
      </c>
      <c r="AI406" s="75">
        <v>37.558201487491552</v>
      </c>
      <c r="AJ406" s="72">
        <v>79.411237382269718</v>
      </c>
      <c r="AK406" s="72">
        <v>7.8036933961701358</v>
      </c>
      <c r="AL406" s="72">
        <v>10.176109356275175</v>
      </c>
      <c r="AM406" s="72">
        <v>21.264374124701458</v>
      </c>
      <c r="AN406" s="72">
        <v>45.361894883661691</v>
      </c>
      <c r="AO406" s="72">
        <v>3.1605962025316439</v>
      </c>
      <c r="AP406" s="72">
        <v>2.8069395464266882</v>
      </c>
      <c r="AQ406" s="70">
        <v>0.52963171658977404</v>
      </c>
      <c r="AR406" s="72">
        <v>5.9675357489583316</v>
      </c>
      <c r="AT406" s="68" t="s">
        <v>761</v>
      </c>
      <c r="AX406" s="72"/>
    </row>
    <row r="407" spans="1:50" x14ac:dyDescent="0.2">
      <c r="A407" t="s">
        <v>756</v>
      </c>
      <c r="B407" t="s">
        <v>401</v>
      </c>
      <c r="C407" s="68" t="s">
        <v>765</v>
      </c>
      <c r="E407" s="69">
        <v>43696</v>
      </c>
      <c r="F407" t="s">
        <v>881</v>
      </c>
      <c r="G407" t="s">
        <v>946</v>
      </c>
      <c r="H407" s="68">
        <v>1</v>
      </c>
      <c r="I407" s="68" t="s">
        <v>760</v>
      </c>
      <c r="J407" s="326">
        <v>0.43055555555555602</v>
      </c>
      <c r="K407" s="68">
        <v>3</v>
      </c>
      <c r="L407">
        <v>1</v>
      </c>
      <c r="M407" t="s">
        <v>757</v>
      </c>
      <c r="N407" t="s">
        <v>974</v>
      </c>
      <c r="O407" s="171">
        <v>22.8</v>
      </c>
      <c r="P407" s="68">
        <v>8.48</v>
      </c>
      <c r="Q407" s="68">
        <v>0.96</v>
      </c>
      <c r="R407" s="68" t="s">
        <v>761</v>
      </c>
      <c r="S407" s="68">
        <v>0.96</v>
      </c>
      <c r="T407" s="68">
        <v>0.96</v>
      </c>
      <c r="U407" s="70">
        <v>1</v>
      </c>
      <c r="V407" s="68" t="s">
        <v>761</v>
      </c>
      <c r="W407" s="68" t="s">
        <v>761</v>
      </c>
      <c r="X407" s="68" t="s">
        <v>761</v>
      </c>
      <c r="Y407" s="68" t="s">
        <v>761</v>
      </c>
      <c r="Z407" s="72" t="s">
        <v>761</v>
      </c>
      <c r="AA407" s="68" t="s">
        <v>761</v>
      </c>
      <c r="AB407" s="216">
        <v>1.4</v>
      </c>
      <c r="AC407" s="216">
        <v>0.27200000000000002</v>
      </c>
      <c r="AD407" s="68" t="s">
        <v>763</v>
      </c>
      <c r="AE407" s="68" t="s">
        <v>763</v>
      </c>
      <c r="AF407" s="68" t="s">
        <v>763</v>
      </c>
      <c r="AG407" s="68" t="s">
        <v>763</v>
      </c>
      <c r="AH407" s="68" t="s">
        <v>763</v>
      </c>
      <c r="AI407" s="68" t="s">
        <v>763</v>
      </c>
      <c r="AJ407" s="68" t="s">
        <v>763</v>
      </c>
      <c r="AK407" s="68" t="s">
        <v>763</v>
      </c>
      <c r="AL407" s="68" t="s">
        <v>763</v>
      </c>
      <c r="AM407" s="72" t="s">
        <v>763</v>
      </c>
      <c r="AN407" s="72" t="s">
        <v>763</v>
      </c>
      <c r="AO407" s="68" t="s">
        <v>763</v>
      </c>
      <c r="AP407" s="68" t="s">
        <v>763</v>
      </c>
      <c r="AQ407" s="68" t="s">
        <v>763</v>
      </c>
      <c r="AR407" s="68" t="s">
        <v>763</v>
      </c>
      <c r="AT407" s="68" t="s">
        <v>761</v>
      </c>
      <c r="AX407" s="72"/>
    </row>
    <row r="408" spans="1:50" x14ac:dyDescent="0.2">
      <c r="A408" t="s">
        <v>756</v>
      </c>
      <c r="B408" t="s">
        <v>402</v>
      </c>
      <c r="C408" s="68" t="s">
        <v>757</v>
      </c>
      <c r="E408" s="69">
        <v>43696</v>
      </c>
      <c r="F408" t="s">
        <v>881</v>
      </c>
      <c r="G408" t="s">
        <v>946</v>
      </c>
      <c r="H408" s="68">
        <v>1</v>
      </c>
      <c r="I408" s="68" t="s">
        <v>760</v>
      </c>
      <c r="J408" s="326">
        <v>0.43055555555555602</v>
      </c>
      <c r="K408" s="68">
        <v>3</v>
      </c>
      <c r="L408">
        <v>1</v>
      </c>
      <c r="M408" t="s">
        <v>757</v>
      </c>
      <c r="N408" t="s">
        <v>975</v>
      </c>
      <c r="O408" s="171">
        <v>23.6</v>
      </c>
      <c r="P408" s="68">
        <v>8.15</v>
      </c>
      <c r="Q408" s="68">
        <v>1.2</v>
      </c>
      <c r="R408" s="68" t="s">
        <v>761</v>
      </c>
      <c r="S408" s="68">
        <v>1.2</v>
      </c>
      <c r="T408" s="68">
        <v>1.2</v>
      </c>
      <c r="U408" s="70">
        <v>1</v>
      </c>
      <c r="V408" s="68" t="s">
        <v>761</v>
      </c>
      <c r="W408" s="77">
        <v>0.2986111111111111</v>
      </c>
      <c r="X408" s="68">
        <v>25.1</v>
      </c>
      <c r="Y408" s="68">
        <v>5.44</v>
      </c>
      <c r="Z408" s="72">
        <v>4.9672457461667943</v>
      </c>
      <c r="AA408" s="68">
        <v>61</v>
      </c>
      <c r="AB408" s="216">
        <v>16</v>
      </c>
      <c r="AC408" s="216">
        <v>26.34</v>
      </c>
      <c r="AD408" s="68" t="s">
        <v>763</v>
      </c>
      <c r="AE408" s="68" t="s">
        <v>763</v>
      </c>
      <c r="AF408" s="68" t="s">
        <v>763</v>
      </c>
      <c r="AG408" s="68" t="s">
        <v>763</v>
      </c>
      <c r="AH408" s="68" t="s">
        <v>763</v>
      </c>
      <c r="AI408" s="68" t="s">
        <v>763</v>
      </c>
      <c r="AJ408" s="68" t="s">
        <v>763</v>
      </c>
      <c r="AK408" s="68" t="s">
        <v>763</v>
      </c>
      <c r="AL408" s="68" t="s">
        <v>763</v>
      </c>
      <c r="AM408" s="72" t="s">
        <v>763</v>
      </c>
      <c r="AN408" s="72" t="s">
        <v>763</v>
      </c>
      <c r="AO408" s="68" t="s">
        <v>763</v>
      </c>
      <c r="AP408" s="68" t="s">
        <v>763</v>
      </c>
      <c r="AQ408" s="68" t="s">
        <v>763</v>
      </c>
      <c r="AR408" s="68" t="s">
        <v>763</v>
      </c>
      <c r="AT408" s="68" t="s">
        <v>761</v>
      </c>
      <c r="AX408" s="72"/>
    </row>
    <row r="409" spans="1:50" x14ac:dyDescent="0.2">
      <c r="A409" t="s">
        <v>756</v>
      </c>
      <c r="B409" t="s">
        <v>402</v>
      </c>
      <c r="C409" s="68" t="s">
        <v>764</v>
      </c>
      <c r="E409" s="69">
        <v>43696</v>
      </c>
      <c r="F409" t="s">
        <v>881</v>
      </c>
      <c r="G409" t="s">
        <v>946</v>
      </c>
      <c r="H409" s="68">
        <v>1</v>
      </c>
      <c r="I409" s="68" t="s">
        <v>760</v>
      </c>
      <c r="J409" s="326">
        <v>0.43055555555555602</v>
      </c>
      <c r="K409" s="68">
        <v>3</v>
      </c>
      <c r="L409">
        <v>1</v>
      </c>
      <c r="M409" t="s">
        <v>757</v>
      </c>
      <c r="N409" t="s">
        <v>975</v>
      </c>
      <c r="O409" s="171">
        <v>23.6</v>
      </c>
      <c r="P409" s="68">
        <v>8.15</v>
      </c>
      <c r="Q409" s="68">
        <v>1.2</v>
      </c>
      <c r="R409" s="68" t="s">
        <v>761</v>
      </c>
      <c r="S409" s="68">
        <v>1.2</v>
      </c>
      <c r="T409" s="68">
        <v>1.2</v>
      </c>
      <c r="U409" s="70">
        <v>1</v>
      </c>
      <c r="V409" s="68">
        <v>0.5</v>
      </c>
      <c r="W409" s="77">
        <v>0.29930555555555555</v>
      </c>
      <c r="X409" s="68">
        <v>25.8</v>
      </c>
      <c r="Y409" s="68">
        <v>4.33</v>
      </c>
      <c r="Z409" s="72">
        <v>3.8626655114835406</v>
      </c>
      <c r="AA409" s="68">
        <v>53</v>
      </c>
      <c r="AB409" s="216">
        <v>20.2</v>
      </c>
      <c r="AC409" s="216">
        <v>32.5</v>
      </c>
      <c r="AD409" s="72">
        <v>0.18052631578947373</v>
      </c>
      <c r="AE409" s="72">
        <v>3.0443154034229827</v>
      </c>
      <c r="AF409" s="72">
        <v>0.75187969924812048</v>
      </c>
      <c r="AG409" s="72">
        <v>3.7961951026711032</v>
      </c>
      <c r="AH409" s="75">
        <v>15.080464802670352</v>
      </c>
      <c r="AI409" s="75">
        <v>18.876659905341455</v>
      </c>
      <c r="AJ409" s="72">
        <v>105.85431775038163</v>
      </c>
      <c r="AK409" s="72">
        <v>15.986612195899141</v>
      </c>
      <c r="AL409" s="72">
        <v>6.6214352642853997</v>
      </c>
      <c r="AM409" s="72">
        <v>31.067076998569494</v>
      </c>
      <c r="AN409" s="72">
        <v>34.863272101240597</v>
      </c>
      <c r="AO409" s="72">
        <v>6.9618537974683559</v>
      </c>
      <c r="AP409" s="72">
        <v>4.3570838514899757</v>
      </c>
      <c r="AQ409" s="70">
        <v>0.61506247435765726</v>
      </c>
      <c r="AR409" s="72">
        <v>11.318937648958332</v>
      </c>
      <c r="AT409" s="68" t="s">
        <v>761</v>
      </c>
      <c r="AX409" s="72"/>
    </row>
    <row r="410" spans="1:50" x14ac:dyDescent="0.2">
      <c r="A410" t="s">
        <v>756</v>
      </c>
      <c r="B410" t="s">
        <v>402</v>
      </c>
      <c r="C410" s="68" t="s">
        <v>765</v>
      </c>
      <c r="E410" s="69">
        <v>43696</v>
      </c>
      <c r="F410" t="s">
        <v>881</v>
      </c>
      <c r="G410" t="s">
        <v>946</v>
      </c>
      <c r="H410" s="68">
        <v>1</v>
      </c>
      <c r="I410" s="68" t="s">
        <v>760</v>
      </c>
      <c r="J410" s="326">
        <v>0.43055555555555602</v>
      </c>
      <c r="K410" s="68">
        <v>3</v>
      </c>
      <c r="L410">
        <v>1</v>
      </c>
      <c r="M410" t="s">
        <v>757</v>
      </c>
      <c r="N410" t="s">
        <v>975</v>
      </c>
      <c r="O410" s="171">
        <v>23.6</v>
      </c>
      <c r="P410" s="68">
        <v>8.15</v>
      </c>
      <c r="Q410" s="68">
        <v>1.2</v>
      </c>
      <c r="R410" s="68" t="s">
        <v>761</v>
      </c>
      <c r="S410" s="68">
        <v>1.2</v>
      </c>
      <c r="T410" s="68">
        <v>1.2</v>
      </c>
      <c r="U410" s="70">
        <v>1</v>
      </c>
      <c r="V410" s="68" t="s">
        <v>761</v>
      </c>
      <c r="W410" s="77">
        <v>0.30555555555555552</v>
      </c>
      <c r="X410" s="68" t="s">
        <v>761</v>
      </c>
      <c r="Y410" s="68" t="s">
        <v>761</v>
      </c>
      <c r="Z410" s="72" t="s">
        <v>761</v>
      </c>
      <c r="AA410" s="68" t="s">
        <v>761</v>
      </c>
      <c r="AB410" s="216">
        <v>20.3</v>
      </c>
      <c r="AC410" s="216">
        <v>32.799999999999997</v>
      </c>
      <c r="AD410" s="68" t="s">
        <v>763</v>
      </c>
      <c r="AE410" s="68" t="s">
        <v>763</v>
      </c>
      <c r="AF410" s="68" t="s">
        <v>763</v>
      </c>
      <c r="AG410" s="68" t="s">
        <v>763</v>
      </c>
      <c r="AH410" s="68" t="s">
        <v>763</v>
      </c>
      <c r="AI410" s="68" t="s">
        <v>763</v>
      </c>
      <c r="AJ410" s="68" t="s">
        <v>763</v>
      </c>
      <c r="AK410" s="68" t="s">
        <v>763</v>
      </c>
      <c r="AL410" s="68" t="s">
        <v>763</v>
      </c>
      <c r="AM410" s="72" t="s">
        <v>763</v>
      </c>
      <c r="AN410" s="72" t="s">
        <v>763</v>
      </c>
      <c r="AO410" s="68" t="s">
        <v>763</v>
      </c>
      <c r="AP410" s="68" t="s">
        <v>763</v>
      </c>
      <c r="AQ410" s="68" t="s">
        <v>763</v>
      </c>
      <c r="AR410" s="68" t="s">
        <v>763</v>
      </c>
      <c r="AT410" s="68" t="s">
        <v>761</v>
      </c>
      <c r="AX410" s="72"/>
    </row>
    <row r="411" spans="1:50" x14ac:dyDescent="0.2">
      <c r="A411" t="s">
        <v>756</v>
      </c>
      <c r="B411" t="s">
        <v>668</v>
      </c>
      <c r="C411" s="68" t="s">
        <v>757</v>
      </c>
      <c r="E411" s="69">
        <v>43696</v>
      </c>
      <c r="F411" t="s">
        <v>881</v>
      </c>
      <c r="G411" t="s">
        <v>972</v>
      </c>
      <c r="H411" s="68">
        <v>1</v>
      </c>
      <c r="I411" s="68" t="s">
        <v>760</v>
      </c>
      <c r="J411" s="326">
        <v>0.43055555555555602</v>
      </c>
      <c r="K411" s="68">
        <v>3</v>
      </c>
      <c r="L411">
        <v>1</v>
      </c>
      <c r="M411" t="s">
        <v>757</v>
      </c>
      <c r="N411" t="s">
        <v>774</v>
      </c>
      <c r="O411" s="171" t="s">
        <v>761</v>
      </c>
      <c r="P411" s="68" t="s">
        <v>761</v>
      </c>
      <c r="Q411" s="68" t="s">
        <v>761</v>
      </c>
      <c r="R411" s="68" t="s">
        <v>761</v>
      </c>
      <c r="S411" s="68" t="s">
        <v>761</v>
      </c>
      <c r="T411" s="68" t="s">
        <v>761</v>
      </c>
      <c r="U411" s="68" t="s">
        <v>761</v>
      </c>
      <c r="V411" s="68">
        <v>0.15</v>
      </c>
      <c r="W411" s="77">
        <v>0.3298611111111111</v>
      </c>
      <c r="X411" s="68" t="s">
        <v>761</v>
      </c>
      <c r="Y411" s="68" t="s">
        <v>761</v>
      </c>
      <c r="Z411" s="72" t="s">
        <v>761</v>
      </c>
      <c r="AA411" s="68" t="s">
        <v>761</v>
      </c>
      <c r="AB411" s="68" t="s">
        <v>763</v>
      </c>
      <c r="AC411" s="68" t="s">
        <v>763</v>
      </c>
      <c r="AD411" s="68" t="s">
        <v>763</v>
      </c>
      <c r="AE411" s="68" t="s">
        <v>763</v>
      </c>
      <c r="AF411" s="68" t="s">
        <v>763</v>
      </c>
      <c r="AG411" s="68" t="s">
        <v>763</v>
      </c>
      <c r="AH411" s="68" t="s">
        <v>763</v>
      </c>
      <c r="AI411" s="68" t="s">
        <v>763</v>
      </c>
      <c r="AJ411" s="68" t="s">
        <v>763</v>
      </c>
      <c r="AK411" s="68" t="s">
        <v>763</v>
      </c>
      <c r="AL411" s="68" t="s">
        <v>763</v>
      </c>
      <c r="AM411" s="72" t="s">
        <v>763</v>
      </c>
      <c r="AN411" s="72" t="s">
        <v>763</v>
      </c>
      <c r="AO411" s="68" t="s">
        <v>763</v>
      </c>
      <c r="AP411" s="68" t="s">
        <v>763</v>
      </c>
      <c r="AQ411" s="68" t="s">
        <v>763</v>
      </c>
      <c r="AR411" s="68" t="s">
        <v>763</v>
      </c>
      <c r="AT411" s="68" t="s">
        <v>761</v>
      </c>
      <c r="AX411" s="72"/>
    </row>
    <row r="412" spans="1:50" x14ac:dyDescent="0.2">
      <c r="A412" t="s">
        <v>756</v>
      </c>
      <c r="B412" t="s">
        <v>668</v>
      </c>
      <c r="C412" s="68" t="s">
        <v>764</v>
      </c>
      <c r="E412" s="69">
        <v>43696</v>
      </c>
      <c r="F412" t="s">
        <v>881</v>
      </c>
      <c r="G412" t="s">
        <v>972</v>
      </c>
      <c r="H412" s="68">
        <v>1</v>
      </c>
      <c r="I412" s="68" t="s">
        <v>760</v>
      </c>
      <c r="J412" s="326">
        <v>0.43055555555555602</v>
      </c>
      <c r="K412" s="68">
        <v>3</v>
      </c>
      <c r="L412">
        <v>1</v>
      </c>
      <c r="M412" t="s">
        <v>757</v>
      </c>
      <c r="N412" t="s">
        <v>774</v>
      </c>
      <c r="O412" s="171" t="s">
        <v>761</v>
      </c>
      <c r="P412" s="68" t="s">
        <v>761</v>
      </c>
      <c r="Q412" s="68" t="s">
        <v>761</v>
      </c>
      <c r="R412" s="68" t="s">
        <v>761</v>
      </c>
      <c r="S412" s="68" t="s">
        <v>761</v>
      </c>
      <c r="T412" s="68" t="s">
        <v>761</v>
      </c>
      <c r="U412" s="68" t="s">
        <v>761</v>
      </c>
      <c r="V412" s="68" t="s">
        <v>761</v>
      </c>
      <c r="W412" s="68" t="s">
        <v>761</v>
      </c>
      <c r="X412" s="68" t="s">
        <v>761</v>
      </c>
      <c r="Y412" s="68" t="s">
        <v>761</v>
      </c>
      <c r="Z412" s="72" t="s">
        <v>761</v>
      </c>
      <c r="AA412" s="68" t="s">
        <v>761</v>
      </c>
      <c r="AB412" s="216">
        <v>28.1</v>
      </c>
      <c r="AC412" s="216">
        <v>43.9</v>
      </c>
      <c r="AD412" s="72">
        <v>0.67161649380217558</v>
      </c>
      <c r="AE412" s="72">
        <v>6.246052043352007</v>
      </c>
      <c r="AF412" s="72">
        <v>0.12500000000000003</v>
      </c>
      <c r="AG412" s="72">
        <v>6.371052043352007</v>
      </c>
      <c r="AH412" s="75">
        <v>24.493437476593904</v>
      </c>
      <c r="AI412" s="75">
        <v>30.864489519945913</v>
      </c>
      <c r="AJ412" s="72">
        <v>163.15640961270771</v>
      </c>
      <c r="AK412" s="72">
        <v>27.411212369627933</v>
      </c>
      <c r="AL412" s="72">
        <v>5.9521777954443067</v>
      </c>
      <c r="AM412" s="72">
        <v>51.904649846221837</v>
      </c>
      <c r="AN412" s="72">
        <v>58.275701889573845</v>
      </c>
      <c r="AO412" s="72">
        <v>12.249445822784805</v>
      </c>
      <c r="AP412" s="72">
        <v>6.4386354261735308</v>
      </c>
      <c r="AQ412" s="70">
        <v>0.6554683522401521</v>
      </c>
      <c r="AR412" s="72">
        <v>18.688081248958337</v>
      </c>
      <c r="AT412" s="68" t="s">
        <v>761</v>
      </c>
      <c r="AX412" s="72"/>
    </row>
    <row r="413" spans="1:50" x14ac:dyDescent="0.2">
      <c r="A413" t="s">
        <v>756</v>
      </c>
      <c r="B413" t="s">
        <v>668</v>
      </c>
      <c r="C413" s="68" t="s">
        <v>765</v>
      </c>
      <c r="E413" s="69">
        <v>43696</v>
      </c>
      <c r="F413" t="s">
        <v>881</v>
      </c>
      <c r="G413" t="s">
        <v>972</v>
      </c>
      <c r="H413" s="68">
        <v>1</v>
      </c>
      <c r="I413" s="68" t="s">
        <v>760</v>
      </c>
      <c r="J413" s="326">
        <v>0.43055555555555602</v>
      </c>
      <c r="K413" s="68">
        <v>3</v>
      </c>
      <c r="L413">
        <v>1</v>
      </c>
      <c r="M413" t="s">
        <v>757</v>
      </c>
      <c r="N413" t="s">
        <v>774</v>
      </c>
      <c r="O413" s="171" t="s">
        <v>761</v>
      </c>
      <c r="P413" s="68" t="s">
        <v>761</v>
      </c>
      <c r="Q413" s="68" t="s">
        <v>761</v>
      </c>
      <c r="R413" s="68" t="s">
        <v>761</v>
      </c>
      <c r="S413" s="68" t="s">
        <v>761</v>
      </c>
      <c r="T413" s="68" t="s">
        <v>761</v>
      </c>
      <c r="U413" s="68" t="s">
        <v>761</v>
      </c>
      <c r="V413" s="68" t="s">
        <v>761</v>
      </c>
      <c r="W413" s="68" t="s">
        <v>761</v>
      </c>
      <c r="X413" s="68" t="s">
        <v>761</v>
      </c>
      <c r="Y413" s="68" t="s">
        <v>761</v>
      </c>
      <c r="Z413" s="72" t="s">
        <v>761</v>
      </c>
      <c r="AA413" s="68" t="s">
        <v>761</v>
      </c>
      <c r="AB413" s="68" t="s">
        <v>763</v>
      </c>
      <c r="AC413" s="68" t="s">
        <v>763</v>
      </c>
      <c r="AD413" s="68" t="s">
        <v>763</v>
      </c>
      <c r="AE413" s="68" t="s">
        <v>763</v>
      </c>
      <c r="AF413" s="68" t="s">
        <v>763</v>
      </c>
      <c r="AG413" s="68" t="s">
        <v>763</v>
      </c>
      <c r="AH413" s="68" t="s">
        <v>763</v>
      </c>
      <c r="AI413" s="68" t="s">
        <v>763</v>
      </c>
      <c r="AJ413" s="68" t="s">
        <v>763</v>
      </c>
      <c r="AK413" s="68" t="s">
        <v>763</v>
      </c>
      <c r="AL413" s="68" t="s">
        <v>763</v>
      </c>
      <c r="AM413" s="72" t="s">
        <v>763</v>
      </c>
      <c r="AN413" s="72" t="s">
        <v>763</v>
      </c>
      <c r="AO413" s="68" t="s">
        <v>763</v>
      </c>
      <c r="AP413" s="68" t="s">
        <v>763</v>
      </c>
      <c r="AQ413" s="68" t="s">
        <v>763</v>
      </c>
      <c r="AR413" s="68" t="s">
        <v>763</v>
      </c>
      <c r="AT413" s="68" t="s">
        <v>761</v>
      </c>
      <c r="AX413" s="72"/>
    </row>
    <row r="414" spans="1:50" x14ac:dyDescent="0.2">
      <c r="A414" t="s">
        <v>756</v>
      </c>
      <c r="B414" t="s">
        <v>403</v>
      </c>
      <c r="C414" s="68" t="s">
        <v>757</v>
      </c>
      <c r="E414" s="69">
        <v>43696</v>
      </c>
      <c r="F414" t="s">
        <v>881</v>
      </c>
      <c r="G414" t="s">
        <v>951</v>
      </c>
      <c r="H414" s="68">
        <v>2</v>
      </c>
      <c r="I414" s="68" t="s">
        <v>760</v>
      </c>
      <c r="J414" s="326">
        <v>0.43055555555555602</v>
      </c>
      <c r="K414" s="68">
        <v>3</v>
      </c>
      <c r="L414">
        <v>1</v>
      </c>
      <c r="M414" t="s">
        <v>773</v>
      </c>
      <c r="N414" t="s">
        <v>774</v>
      </c>
      <c r="O414" s="171">
        <v>24.2</v>
      </c>
      <c r="P414" s="68">
        <v>8.7200000000000006</v>
      </c>
      <c r="Q414" s="68">
        <v>1.7</v>
      </c>
      <c r="R414" s="68">
        <v>1.4</v>
      </c>
      <c r="S414" s="68">
        <v>1.55</v>
      </c>
      <c r="T414" s="68">
        <v>2.5</v>
      </c>
      <c r="U414" s="70">
        <v>0.62</v>
      </c>
      <c r="V414" s="68">
        <v>0.15</v>
      </c>
      <c r="W414" s="77">
        <v>0.2673611111111111</v>
      </c>
      <c r="X414" s="68">
        <v>25.9</v>
      </c>
      <c r="Y414" s="68">
        <v>8.86</v>
      </c>
      <c r="Z414" s="72">
        <v>7.6021599933589679</v>
      </c>
      <c r="AA414" s="68">
        <v>109.9</v>
      </c>
      <c r="AB414" s="216">
        <v>27.1</v>
      </c>
      <c r="AC414" s="216">
        <v>42.6</v>
      </c>
      <c r="AD414" s="68" t="s">
        <v>763</v>
      </c>
      <c r="AE414" s="68" t="s">
        <v>763</v>
      </c>
      <c r="AF414" s="68" t="s">
        <v>763</v>
      </c>
      <c r="AG414" s="68" t="s">
        <v>763</v>
      </c>
      <c r="AH414" s="68" t="s">
        <v>763</v>
      </c>
      <c r="AI414" s="68" t="s">
        <v>763</v>
      </c>
      <c r="AJ414" s="68" t="s">
        <v>763</v>
      </c>
      <c r="AK414" s="68" t="s">
        <v>763</v>
      </c>
      <c r="AL414" s="68" t="s">
        <v>763</v>
      </c>
      <c r="AM414" s="72" t="s">
        <v>763</v>
      </c>
      <c r="AN414" s="72" t="s">
        <v>763</v>
      </c>
      <c r="AO414" s="68" t="s">
        <v>763</v>
      </c>
      <c r="AP414" s="68" t="s">
        <v>763</v>
      </c>
      <c r="AQ414" s="68" t="s">
        <v>763</v>
      </c>
      <c r="AR414" s="68" t="s">
        <v>763</v>
      </c>
      <c r="AT414" s="68" t="s">
        <v>761</v>
      </c>
      <c r="AX414" s="72"/>
    </row>
    <row r="415" spans="1:50" x14ac:dyDescent="0.2">
      <c r="A415" t="s">
        <v>756</v>
      </c>
      <c r="B415" t="s">
        <v>403</v>
      </c>
      <c r="C415" s="68" t="s">
        <v>764</v>
      </c>
      <c r="E415" s="69">
        <v>43696</v>
      </c>
      <c r="F415" t="s">
        <v>881</v>
      </c>
      <c r="G415" t="s">
        <v>951</v>
      </c>
      <c r="H415" s="68">
        <v>2</v>
      </c>
      <c r="I415" s="68" t="s">
        <v>760</v>
      </c>
      <c r="J415" s="326">
        <v>0.43055555555555602</v>
      </c>
      <c r="K415" s="68">
        <v>3</v>
      </c>
      <c r="L415">
        <v>1</v>
      </c>
      <c r="M415" t="s">
        <v>773</v>
      </c>
      <c r="N415" t="s">
        <v>774</v>
      </c>
      <c r="O415" s="171">
        <v>24.2</v>
      </c>
      <c r="P415" s="68">
        <v>8.7200000000000006</v>
      </c>
      <c r="Q415" s="68">
        <v>1.7</v>
      </c>
      <c r="R415" s="68">
        <v>1.4</v>
      </c>
      <c r="S415" s="68">
        <v>1.55</v>
      </c>
      <c r="T415" s="68">
        <v>2.5</v>
      </c>
      <c r="U415" s="70">
        <v>0.62</v>
      </c>
      <c r="V415" s="68">
        <v>1.25</v>
      </c>
      <c r="W415" s="77">
        <v>0.27777777777777779</v>
      </c>
      <c r="X415" s="68">
        <v>25.9</v>
      </c>
      <c r="Y415" s="68">
        <v>8.85</v>
      </c>
      <c r="Z415" s="72">
        <v>7.5636065083502917</v>
      </c>
      <c r="AA415" s="68">
        <v>88.9</v>
      </c>
      <c r="AB415" s="216">
        <v>27.8</v>
      </c>
      <c r="AC415" s="216">
        <v>43.6</v>
      </c>
      <c r="AD415" s="72">
        <v>0.41499999999999998</v>
      </c>
      <c r="AE415" s="72">
        <v>4.3004278728606353</v>
      </c>
      <c r="AF415" s="72">
        <v>0.24812030075187974</v>
      </c>
      <c r="AG415" s="72">
        <v>4.5485481736125148</v>
      </c>
      <c r="AH415" s="75">
        <v>32.096874409213726</v>
      </c>
      <c r="AI415" s="75">
        <v>36.645422582826242</v>
      </c>
      <c r="AJ415" s="72">
        <v>103.2667597690879</v>
      </c>
      <c r="AK415" s="72">
        <v>15.721328370015069</v>
      </c>
      <c r="AL415" s="72">
        <v>6.5685772435137375</v>
      </c>
      <c r="AM415" s="72">
        <v>47.818202779228798</v>
      </c>
      <c r="AN415" s="72">
        <v>52.366750952841315</v>
      </c>
      <c r="AO415" s="72">
        <v>6.2784816455696211</v>
      </c>
      <c r="AP415" s="72">
        <v>5.1889186033887098</v>
      </c>
      <c r="AQ415" s="70">
        <v>0.54750697710581286</v>
      </c>
      <c r="AR415" s="72">
        <v>11.467400248958331</v>
      </c>
      <c r="AT415" s="68" t="s">
        <v>761</v>
      </c>
      <c r="AX415" s="72"/>
    </row>
    <row r="416" spans="1:50" x14ac:dyDescent="0.2">
      <c r="A416" t="s">
        <v>756</v>
      </c>
      <c r="B416" t="s">
        <v>403</v>
      </c>
      <c r="C416" s="68" t="s">
        <v>765</v>
      </c>
      <c r="E416" s="69">
        <v>43696</v>
      </c>
      <c r="F416" t="s">
        <v>881</v>
      </c>
      <c r="G416" t="s">
        <v>951</v>
      </c>
      <c r="H416" s="68">
        <v>2</v>
      </c>
      <c r="I416" s="68" t="s">
        <v>760</v>
      </c>
      <c r="J416" s="326">
        <v>0.43055555555555602</v>
      </c>
      <c r="K416" s="68">
        <v>3</v>
      </c>
      <c r="L416">
        <v>1</v>
      </c>
      <c r="M416" t="s">
        <v>773</v>
      </c>
      <c r="N416" t="s">
        <v>774</v>
      </c>
      <c r="O416" s="171">
        <v>24.2</v>
      </c>
      <c r="P416" s="68">
        <v>8.7200000000000006</v>
      </c>
      <c r="Q416" s="68">
        <v>1.7</v>
      </c>
      <c r="R416" s="68">
        <v>1.4</v>
      </c>
      <c r="S416" s="68">
        <v>1.55</v>
      </c>
      <c r="T416" s="68">
        <v>2.5</v>
      </c>
      <c r="U416" s="70">
        <v>0.62</v>
      </c>
      <c r="V416" s="68">
        <v>2.2000000000000002</v>
      </c>
      <c r="W416" s="77">
        <v>0.28472222222222221</v>
      </c>
      <c r="X416" s="68">
        <v>25.8</v>
      </c>
      <c r="Y416" s="68">
        <v>6.87</v>
      </c>
      <c r="Z416" s="72">
        <v>5.8508769788100281</v>
      </c>
      <c r="AA416" s="68">
        <v>86.4</v>
      </c>
      <c r="AB416" s="216">
        <v>28.4</v>
      </c>
      <c r="AC416" s="216">
        <v>44.4</v>
      </c>
      <c r="AD416" s="68" t="s">
        <v>763</v>
      </c>
      <c r="AE416" s="68" t="s">
        <v>763</v>
      </c>
      <c r="AF416" s="68" t="s">
        <v>763</v>
      </c>
      <c r="AG416" s="68" t="s">
        <v>763</v>
      </c>
      <c r="AH416" s="68" t="s">
        <v>763</v>
      </c>
      <c r="AI416" s="68" t="s">
        <v>763</v>
      </c>
      <c r="AJ416" s="68" t="s">
        <v>763</v>
      </c>
      <c r="AK416" s="68" t="s">
        <v>763</v>
      </c>
      <c r="AL416" s="68" t="s">
        <v>763</v>
      </c>
      <c r="AM416" s="72" t="s">
        <v>763</v>
      </c>
      <c r="AN416" s="72" t="s">
        <v>763</v>
      </c>
      <c r="AO416" s="68" t="s">
        <v>763</v>
      </c>
      <c r="AP416" s="68" t="s">
        <v>763</v>
      </c>
      <c r="AQ416" s="68" t="s">
        <v>763</v>
      </c>
      <c r="AR416" s="68" t="s">
        <v>763</v>
      </c>
      <c r="AT416" s="68" t="s">
        <v>761</v>
      </c>
      <c r="AX416" s="72"/>
    </row>
    <row r="417" spans="1:50" x14ac:dyDescent="0.2">
      <c r="A417" t="s">
        <v>756</v>
      </c>
      <c r="B417" t="s">
        <v>404</v>
      </c>
      <c r="C417" s="68" t="s">
        <v>757</v>
      </c>
      <c r="E417" s="69">
        <v>43696</v>
      </c>
      <c r="F417" t="s">
        <v>881</v>
      </c>
      <c r="G417" t="s">
        <v>951</v>
      </c>
      <c r="H417" s="68">
        <v>2</v>
      </c>
      <c r="I417" s="68" t="s">
        <v>760</v>
      </c>
      <c r="J417" s="326">
        <v>0.43055555555555602</v>
      </c>
      <c r="K417" s="68">
        <v>5</v>
      </c>
      <c r="L417">
        <v>1</v>
      </c>
      <c r="M417" t="s">
        <v>773</v>
      </c>
      <c r="N417" t="s">
        <v>774</v>
      </c>
      <c r="O417" s="171" t="s">
        <v>761</v>
      </c>
      <c r="P417" s="68" t="s">
        <v>761</v>
      </c>
      <c r="Q417" s="68">
        <v>1.7</v>
      </c>
      <c r="R417" s="68">
        <v>1.3</v>
      </c>
      <c r="S417" s="68">
        <v>1.5</v>
      </c>
      <c r="T417" s="68">
        <v>2.0499999999999998</v>
      </c>
      <c r="U417" s="70">
        <v>0.73170731707317083</v>
      </c>
      <c r="V417" s="68">
        <v>0.15</v>
      </c>
      <c r="W417" s="77">
        <v>0.29930555555555555</v>
      </c>
      <c r="X417" s="68">
        <v>25.6</v>
      </c>
      <c r="Y417" s="68">
        <v>8.84</v>
      </c>
      <c r="Z417" s="72">
        <v>7.5525432907564687</v>
      </c>
      <c r="AA417" s="68">
        <v>101.7</v>
      </c>
      <c r="AB417" s="216">
        <v>27.8</v>
      </c>
      <c r="AC417" s="216">
        <v>43.5</v>
      </c>
      <c r="AD417" s="68" t="s">
        <v>763</v>
      </c>
      <c r="AE417" s="68" t="s">
        <v>763</v>
      </c>
      <c r="AF417" s="68" t="s">
        <v>763</v>
      </c>
      <c r="AG417" s="68" t="s">
        <v>763</v>
      </c>
      <c r="AH417" s="68" t="s">
        <v>763</v>
      </c>
      <c r="AI417" s="68" t="s">
        <v>763</v>
      </c>
      <c r="AJ417" s="68" t="s">
        <v>763</v>
      </c>
      <c r="AK417" s="68" t="s">
        <v>763</v>
      </c>
      <c r="AL417" s="68" t="s">
        <v>763</v>
      </c>
      <c r="AM417" s="72" t="s">
        <v>763</v>
      </c>
      <c r="AN417" s="72" t="s">
        <v>763</v>
      </c>
      <c r="AO417" s="68" t="s">
        <v>763</v>
      </c>
      <c r="AP417" s="68" t="s">
        <v>763</v>
      </c>
      <c r="AQ417" s="68" t="s">
        <v>763</v>
      </c>
      <c r="AR417" s="68" t="s">
        <v>763</v>
      </c>
      <c r="AT417" s="68" t="s">
        <v>761</v>
      </c>
      <c r="AX417" s="72"/>
    </row>
    <row r="418" spans="1:50" x14ac:dyDescent="0.2">
      <c r="A418" t="s">
        <v>756</v>
      </c>
      <c r="B418" t="s">
        <v>404</v>
      </c>
      <c r="C418" s="68" t="s">
        <v>764</v>
      </c>
      <c r="E418" s="69">
        <v>43696</v>
      </c>
      <c r="F418" t="s">
        <v>881</v>
      </c>
      <c r="G418" t="s">
        <v>951</v>
      </c>
      <c r="H418" s="68">
        <v>2</v>
      </c>
      <c r="I418" s="68" t="s">
        <v>760</v>
      </c>
      <c r="J418" s="326">
        <v>0.43055555555555602</v>
      </c>
      <c r="K418" s="68">
        <v>5</v>
      </c>
      <c r="L418">
        <v>1</v>
      </c>
      <c r="M418" t="s">
        <v>773</v>
      </c>
      <c r="N418" t="s">
        <v>774</v>
      </c>
      <c r="O418" s="171" t="s">
        <v>761</v>
      </c>
      <c r="P418" s="68" t="s">
        <v>761</v>
      </c>
      <c r="Q418" s="68">
        <v>1.7</v>
      </c>
      <c r="R418" s="68">
        <v>1.3</v>
      </c>
      <c r="S418" s="68">
        <v>1.5</v>
      </c>
      <c r="T418" s="68">
        <v>2.0499999999999998</v>
      </c>
      <c r="U418" s="70">
        <v>0.73170731707317083</v>
      </c>
      <c r="V418" s="68">
        <v>1</v>
      </c>
      <c r="W418" s="77">
        <v>0.30208333333333331</v>
      </c>
      <c r="X418" s="68">
        <v>25.7</v>
      </c>
      <c r="Y418" s="68">
        <v>8.66</v>
      </c>
      <c r="Z418" s="72">
        <v>7.3828542031634932</v>
      </c>
      <c r="AA418" s="68">
        <v>106</v>
      </c>
      <c r="AB418" s="216">
        <v>28.2</v>
      </c>
      <c r="AC418" s="216">
        <v>44.1</v>
      </c>
      <c r="AD418" s="72">
        <v>0.12842105263157902</v>
      </c>
      <c r="AE418" s="72">
        <v>1.0764058679706601</v>
      </c>
      <c r="AF418" s="72">
        <v>0.165883</v>
      </c>
      <c r="AG418" s="72">
        <v>1.2422888679706601</v>
      </c>
      <c r="AH418" s="75">
        <v>15.017741132029339</v>
      </c>
      <c r="AI418" s="75">
        <v>16.26003</v>
      </c>
      <c r="AJ418" s="72">
        <v>103.45197066003527</v>
      </c>
      <c r="AK418" s="72">
        <v>14.62975066022979</v>
      </c>
      <c r="AL418" s="72">
        <v>7.0713420250738812</v>
      </c>
      <c r="AM418" s="72">
        <v>29.647491792259132</v>
      </c>
      <c r="AN418" s="72">
        <v>30.889780660229789</v>
      </c>
      <c r="AO418" s="72">
        <v>7.7904425316455717</v>
      </c>
      <c r="AP418" s="72">
        <v>4.1628353173127621</v>
      </c>
      <c r="AQ418" s="70">
        <v>0.65174110650531469</v>
      </c>
      <c r="AR418" s="72">
        <v>11.953277848958333</v>
      </c>
      <c r="AT418" s="68" t="s">
        <v>761</v>
      </c>
      <c r="AX418" s="72"/>
    </row>
    <row r="419" spans="1:50" x14ac:dyDescent="0.2">
      <c r="A419" t="s">
        <v>756</v>
      </c>
      <c r="B419" t="s">
        <v>404</v>
      </c>
      <c r="C419" s="68" t="s">
        <v>765</v>
      </c>
      <c r="E419" s="69">
        <v>43696</v>
      </c>
      <c r="F419" t="s">
        <v>881</v>
      </c>
      <c r="G419" t="s">
        <v>951</v>
      </c>
      <c r="H419" s="68">
        <v>2</v>
      </c>
      <c r="I419" s="68" t="s">
        <v>760</v>
      </c>
      <c r="J419" s="326">
        <v>0.43055555555555602</v>
      </c>
      <c r="K419" s="68">
        <v>5</v>
      </c>
      <c r="L419">
        <v>1</v>
      </c>
      <c r="M419" t="s">
        <v>773</v>
      </c>
      <c r="N419" t="s">
        <v>774</v>
      </c>
      <c r="O419" s="171" t="s">
        <v>761</v>
      </c>
      <c r="P419" s="68" t="s">
        <v>761</v>
      </c>
      <c r="Q419" s="68">
        <v>1.7</v>
      </c>
      <c r="R419" s="68">
        <v>1.3</v>
      </c>
      <c r="S419" s="68">
        <v>1.5</v>
      </c>
      <c r="T419" s="68">
        <v>2.0499999999999998</v>
      </c>
      <c r="U419" s="70">
        <v>0.73170731707317083</v>
      </c>
      <c r="V419" s="68">
        <v>1.75</v>
      </c>
      <c r="W419" s="77">
        <v>0.3034722222222222</v>
      </c>
      <c r="X419" s="68">
        <v>25.5</v>
      </c>
      <c r="Y419" s="68">
        <v>8.2200000000000006</v>
      </c>
      <c r="Z419" s="72">
        <v>6.9823827005365411</v>
      </c>
      <c r="AA419" s="68">
        <v>101.2</v>
      </c>
      <c r="AB419" s="216">
        <v>28.8</v>
      </c>
      <c r="AC419" s="216">
        <v>45</v>
      </c>
      <c r="AD419" s="68" t="s">
        <v>763</v>
      </c>
      <c r="AE419" s="68" t="s">
        <v>763</v>
      </c>
      <c r="AF419" s="68" t="s">
        <v>763</v>
      </c>
      <c r="AG419" s="68" t="s">
        <v>763</v>
      </c>
      <c r="AH419" s="68" t="s">
        <v>763</v>
      </c>
      <c r="AI419" s="68" t="s">
        <v>763</v>
      </c>
      <c r="AJ419" s="68" t="s">
        <v>763</v>
      </c>
      <c r="AK419" s="68" t="s">
        <v>763</v>
      </c>
      <c r="AL419" s="68" t="s">
        <v>763</v>
      </c>
      <c r="AM419" s="72" t="s">
        <v>763</v>
      </c>
      <c r="AN419" s="72" t="s">
        <v>763</v>
      </c>
      <c r="AO419" s="68" t="s">
        <v>763</v>
      </c>
      <c r="AP419" s="68" t="s">
        <v>763</v>
      </c>
      <c r="AQ419" s="68" t="s">
        <v>763</v>
      </c>
      <c r="AR419" s="68" t="s">
        <v>763</v>
      </c>
      <c r="AT419" s="68" t="s">
        <v>761</v>
      </c>
      <c r="AX419" s="72"/>
    </row>
    <row r="420" spans="1:50" x14ac:dyDescent="0.2">
      <c r="A420" t="s">
        <v>756</v>
      </c>
      <c r="B420" t="s">
        <v>405</v>
      </c>
      <c r="C420" s="68" t="s">
        <v>757</v>
      </c>
      <c r="E420" s="69">
        <v>43696</v>
      </c>
      <c r="F420" t="s">
        <v>881</v>
      </c>
      <c r="G420" t="s">
        <v>951</v>
      </c>
      <c r="H420" s="68">
        <v>2</v>
      </c>
      <c r="I420" s="68" t="s">
        <v>760</v>
      </c>
      <c r="J420" s="326">
        <v>0.43055555555555602</v>
      </c>
      <c r="K420" s="68">
        <v>3</v>
      </c>
      <c r="L420">
        <v>1</v>
      </c>
      <c r="M420" t="s">
        <v>773</v>
      </c>
      <c r="N420" t="s">
        <v>774</v>
      </c>
      <c r="O420" s="171" t="s">
        <v>761</v>
      </c>
      <c r="P420" s="68" t="s">
        <v>761</v>
      </c>
      <c r="Q420" s="68">
        <v>1.9</v>
      </c>
      <c r="R420" s="68">
        <v>1.45</v>
      </c>
      <c r="S420" s="68">
        <v>1.6</v>
      </c>
      <c r="T420" s="68">
        <v>2.35</v>
      </c>
      <c r="U420" s="70">
        <v>0.68085106382978722</v>
      </c>
      <c r="V420" s="68">
        <v>0.15</v>
      </c>
      <c r="W420" s="77">
        <v>0.31805555555555554</v>
      </c>
      <c r="X420" s="68">
        <v>25.2</v>
      </c>
      <c r="Y420" s="68">
        <v>8.85</v>
      </c>
      <c r="Z420" s="72">
        <v>7.4596466665879166</v>
      </c>
      <c r="AA420" s="68">
        <v>96.4</v>
      </c>
      <c r="AB420" s="216">
        <v>30.1</v>
      </c>
      <c r="AC420" s="216">
        <v>46.7</v>
      </c>
      <c r="AD420" s="68" t="s">
        <v>763</v>
      </c>
      <c r="AE420" s="68" t="s">
        <v>763</v>
      </c>
      <c r="AF420" s="68" t="s">
        <v>763</v>
      </c>
      <c r="AG420" s="68" t="s">
        <v>763</v>
      </c>
      <c r="AH420" s="68" t="s">
        <v>763</v>
      </c>
      <c r="AI420" s="68" t="s">
        <v>763</v>
      </c>
      <c r="AJ420" s="68" t="s">
        <v>763</v>
      </c>
      <c r="AK420" s="68" t="s">
        <v>763</v>
      </c>
      <c r="AL420" s="68" t="s">
        <v>763</v>
      </c>
      <c r="AM420" s="72" t="s">
        <v>763</v>
      </c>
      <c r="AN420" s="72" t="s">
        <v>763</v>
      </c>
      <c r="AO420" s="68" t="s">
        <v>763</v>
      </c>
      <c r="AP420" s="68" t="s">
        <v>763</v>
      </c>
      <c r="AQ420" s="68" t="s">
        <v>763</v>
      </c>
      <c r="AR420" s="68" t="s">
        <v>763</v>
      </c>
      <c r="AT420" s="68" t="s">
        <v>761</v>
      </c>
      <c r="AX420" s="72"/>
    </row>
    <row r="421" spans="1:50" x14ac:dyDescent="0.2">
      <c r="A421" t="s">
        <v>756</v>
      </c>
      <c r="B421" t="s">
        <v>405</v>
      </c>
      <c r="C421" s="68" t="s">
        <v>757</v>
      </c>
      <c r="D421" t="s">
        <v>785</v>
      </c>
      <c r="E421" s="69">
        <v>43696</v>
      </c>
      <c r="F421" t="s">
        <v>881</v>
      </c>
      <c r="G421" t="s">
        <v>951</v>
      </c>
      <c r="H421" s="68">
        <v>2</v>
      </c>
      <c r="I421" s="68" t="s">
        <v>760</v>
      </c>
      <c r="J421" s="326">
        <v>0.43055555555555602</v>
      </c>
      <c r="K421" s="68">
        <v>3</v>
      </c>
      <c r="L421">
        <v>1</v>
      </c>
      <c r="M421" t="s">
        <v>773</v>
      </c>
      <c r="N421" t="s">
        <v>774</v>
      </c>
      <c r="O421" s="171" t="s">
        <v>761</v>
      </c>
      <c r="P421" s="68" t="s">
        <v>761</v>
      </c>
      <c r="Q421" s="68">
        <v>1.9</v>
      </c>
      <c r="R421" s="68">
        <v>1.45</v>
      </c>
      <c r="S421" s="68">
        <v>1.6</v>
      </c>
      <c r="T421" s="68">
        <v>2.35</v>
      </c>
      <c r="U421" s="70">
        <v>0.68085106382978722</v>
      </c>
      <c r="V421" s="68">
        <v>0.15</v>
      </c>
      <c r="W421" s="77">
        <v>0.31805555555555554</v>
      </c>
      <c r="X421" s="68">
        <v>25.2</v>
      </c>
      <c r="Y421" s="68">
        <v>8.85</v>
      </c>
      <c r="Z421" s="72">
        <v>7.4596466665879166</v>
      </c>
      <c r="AA421" s="68">
        <v>96.4</v>
      </c>
      <c r="AB421" s="216">
        <v>30.1</v>
      </c>
      <c r="AC421" s="216">
        <v>46.7</v>
      </c>
      <c r="AD421" s="68" t="s">
        <v>763</v>
      </c>
      <c r="AE421" s="68" t="s">
        <v>763</v>
      </c>
      <c r="AF421" s="68" t="s">
        <v>763</v>
      </c>
      <c r="AG421" s="68" t="s">
        <v>763</v>
      </c>
      <c r="AH421" s="68" t="s">
        <v>763</v>
      </c>
      <c r="AI421" s="68" t="s">
        <v>763</v>
      </c>
      <c r="AJ421" s="68" t="s">
        <v>763</v>
      </c>
      <c r="AK421" s="68" t="s">
        <v>763</v>
      </c>
      <c r="AL421" s="68" t="s">
        <v>763</v>
      </c>
      <c r="AM421" s="72" t="s">
        <v>763</v>
      </c>
      <c r="AN421" s="72" t="s">
        <v>763</v>
      </c>
      <c r="AO421" s="68" t="s">
        <v>763</v>
      </c>
      <c r="AP421" s="68" t="s">
        <v>763</v>
      </c>
      <c r="AQ421" s="68" t="s">
        <v>763</v>
      </c>
      <c r="AR421" s="68" t="s">
        <v>763</v>
      </c>
      <c r="AT421" s="68" t="s">
        <v>761</v>
      </c>
      <c r="AX421" s="72"/>
    </row>
    <row r="422" spans="1:50" x14ac:dyDescent="0.2">
      <c r="A422" t="s">
        <v>756</v>
      </c>
      <c r="B422" t="s">
        <v>405</v>
      </c>
      <c r="C422" s="68" t="s">
        <v>764</v>
      </c>
      <c r="E422" s="69">
        <v>43696</v>
      </c>
      <c r="F422" t="s">
        <v>881</v>
      </c>
      <c r="G422" t="s">
        <v>951</v>
      </c>
      <c r="H422" s="68">
        <v>2</v>
      </c>
      <c r="I422" s="68" t="s">
        <v>760</v>
      </c>
      <c r="J422" s="326">
        <v>0.43055555555555602</v>
      </c>
      <c r="K422" s="68">
        <v>3</v>
      </c>
      <c r="L422">
        <v>1</v>
      </c>
      <c r="M422" t="s">
        <v>773</v>
      </c>
      <c r="N422" t="s">
        <v>774</v>
      </c>
      <c r="O422" s="171" t="s">
        <v>761</v>
      </c>
      <c r="P422" s="68" t="s">
        <v>761</v>
      </c>
      <c r="Q422" s="68">
        <v>1.9</v>
      </c>
      <c r="R422" s="68">
        <v>1.45</v>
      </c>
      <c r="S422" s="68">
        <v>1.6</v>
      </c>
      <c r="T422" s="68">
        <v>2.35</v>
      </c>
      <c r="U422" s="70">
        <v>0.68085106382978722</v>
      </c>
      <c r="V422" s="68">
        <v>1.17</v>
      </c>
      <c r="W422" s="77">
        <v>0.32013888888888892</v>
      </c>
      <c r="X422" s="68">
        <v>25.2</v>
      </c>
      <c r="Y422" s="68">
        <v>8.82</v>
      </c>
      <c r="Z422" s="72">
        <v>7.4597305365008522</v>
      </c>
      <c r="AA422" s="68">
        <v>96.3</v>
      </c>
      <c r="AB422" s="216">
        <v>29.5</v>
      </c>
      <c r="AC422" s="216">
        <v>46</v>
      </c>
      <c r="AD422" s="72">
        <v>0.3889473684210526</v>
      </c>
      <c r="AE422" s="72">
        <v>3.923594132029339</v>
      </c>
      <c r="AF422" s="72">
        <v>0.18139097744360905</v>
      </c>
      <c r="AG422" s="72">
        <v>4.1049851094729481</v>
      </c>
      <c r="AH422" s="75">
        <v>18.727050049418196</v>
      </c>
      <c r="AI422" s="75">
        <v>22.832035158891145</v>
      </c>
      <c r="AJ422" s="72">
        <v>72.221458485532509</v>
      </c>
      <c r="AK422" s="72">
        <v>10.239085896089483</v>
      </c>
      <c r="AL422" s="72">
        <v>7.05350645736016</v>
      </c>
      <c r="AM422" s="72">
        <v>28.966135945507681</v>
      </c>
      <c r="AN422" s="72">
        <v>33.07112105498063</v>
      </c>
      <c r="AO422" s="72">
        <v>4.9886167088607589</v>
      </c>
      <c r="AP422" s="72">
        <v>3.4960349400975752</v>
      </c>
      <c r="AQ422" s="70">
        <v>0.58795775186282573</v>
      </c>
      <c r="AR422" s="72">
        <v>8.4846516489583337</v>
      </c>
      <c r="AT422" s="68" t="s">
        <v>761</v>
      </c>
      <c r="AX422" s="72"/>
    </row>
    <row r="423" spans="1:50" x14ac:dyDescent="0.2">
      <c r="A423" t="s">
        <v>756</v>
      </c>
      <c r="B423" t="s">
        <v>405</v>
      </c>
      <c r="C423" s="68" t="s">
        <v>764</v>
      </c>
      <c r="D423" t="s">
        <v>785</v>
      </c>
      <c r="E423" s="69">
        <v>43696</v>
      </c>
      <c r="F423" t="s">
        <v>881</v>
      </c>
      <c r="G423" t="s">
        <v>951</v>
      </c>
      <c r="H423" s="68">
        <v>2</v>
      </c>
      <c r="I423" s="68" t="s">
        <v>760</v>
      </c>
      <c r="J423" s="326">
        <v>0.43055555555555602</v>
      </c>
      <c r="K423" s="68">
        <v>3</v>
      </c>
      <c r="L423">
        <v>1</v>
      </c>
      <c r="M423" t="s">
        <v>773</v>
      </c>
      <c r="N423" t="s">
        <v>774</v>
      </c>
      <c r="O423" s="171" t="s">
        <v>761</v>
      </c>
      <c r="P423" s="68" t="s">
        <v>761</v>
      </c>
      <c r="Q423" s="68">
        <v>1.9</v>
      </c>
      <c r="R423" s="68">
        <v>1.45</v>
      </c>
      <c r="S423" s="68">
        <v>1.6</v>
      </c>
      <c r="T423" s="68">
        <v>2.35</v>
      </c>
      <c r="U423" s="70">
        <v>0.68085106382978722</v>
      </c>
      <c r="V423" s="68">
        <v>1.17</v>
      </c>
      <c r="W423" s="77">
        <v>0.32013888888888892</v>
      </c>
      <c r="X423" s="68">
        <v>25.2</v>
      </c>
      <c r="Y423" s="68">
        <v>8.82</v>
      </c>
      <c r="Z423" s="72">
        <v>7.4639674141388452</v>
      </c>
      <c r="AA423" s="68">
        <v>96.3</v>
      </c>
      <c r="AB423" s="216">
        <v>29.4</v>
      </c>
      <c r="AC423" s="216">
        <v>45.8</v>
      </c>
      <c r="AD423" s="72">
        <v>0.44105263157894731</v>
      </c>
      <c r="AE423" s="72">
        <v>1.6625916870415645</v>
      </c>
      <c r="AF423" s="72">
        <v>0.17951127819548876</v>
      </c>
      <c r="AG423" s="72">
        <v>1.8421029652370533</v>
      </c>
      <c r="AH423" s="75">
        <v>13.718126919820419</v>
      </c>
      <c r="AI423" s="75">
        <v>15.560229885057472</v>
      </c>
      <c r="AJ423" s="72">
        <v>63.380245780581156</v>
      </c>
      <c r="AK423" s="72">
        <v>8.5830189961443271</v>
      </c>
      <c r="AL423" s="72">
        <v>7.3843767337638306</v>
      </c>
      <c r="AM423" s="72">
        <v>22.301145915964746</v>
      </c>
      <c r="AN423" s="72">
        <v>24.143248881201799</v>
      </c>
      <c r="AO423" s="72">
        <v>4.8519422784810118</v>
      </c>
      <c r="AP423" s="72">
        <v>3.6394576704773209</v>
      </c>
      <c r="AQ423" s="70">
        <v>0.57139485922768429</v>
      </c>
      <c r="AR423" s="72">
        <v>8.4913999489583318</v>
      </c>
      <c r="AT423" s="68" t="s">
        <v>761</v>
      </c>
      <c r="AX423" s="72"/>
    </row>
    <row r="424" spans="1:50" x14ac:dyDescent="0.2">
      <c r="A424" t="s">
        <v>756</v>
      </c>
      <c r="B424" t="s">
        <v>405</v>
      </c>
      <c r="C424" s="68" t="s">
        <v>765</v>
      </c>
      <c r="E424" s="69">
        <v>43696</v>
      </c>
      <c r="F424" t="s">
        <v>881</v>
      </c>
      <c r="G424" t="s">
        <v>951</v>
      </c>
      <c r="H424" s="68">
        <v>2</v>
      </c>
      <c r="I424" s="68" t="s">
        <v>760</v>
      </c>
      <c r="J424" s="326">
        <v>0.43055555555555602</v>
      </c>
      <c r="K424" s="68">
        <v>3</v>
      </c>
      <c r="L424">
        <v>1</v>
      </c>
      <c r="M424" t="s">
        <v>773</v>
      </c>
      <c r="N424" t="s">
        <v>774</v>
      </c>
      <c r="O424" s="171" t="s">
        <v>761</v>
      </c>
      <c r="P424" s="68" t="s">
        <v>761</v>
      </c>
      <c r="Q424" s="68">
        <v>1.9</v>
      </c>
      <c r="R424" s="68">
        <v>1.45</v>
      </c>
      <c r="S424" s="68">
        <v>1.6</v>
      </c>
      <c r="T424" s="68">
        <v>2.35</v>
      </c>
      <c r="U424" s="70">
        <v>0.68085106382978722</v>
      </c>
      <c r="V424" s="68">
        <v>2</v>
      </c>
      <c r="W424" s="77">
        <v>0.32083333333333336</v>
      </c>
      <c r="X424" s="68">
        <v>24.4</v>
      </c>
      <c r="Y424" s="68">
        <v>6.3</v>
      </c>
      <c r="Z424" s="72">
        <v>5.2959718950981403</v>
      </c>
      <c r="AA424" s="68">
        <v>86.7</v>
      </c>
      <c r="AB424" s="216">
        <v>30.4</v>
      </c>
      <c r="AC424" s="216">
        <v>47.1</v>
      </c>
      <c r="AD424" s="68" t="s">
        <v>763</v>
      </c>
      <c r="AE424" s="68" t="s">
        <v>763</v>
      </c>
      <c r="AF424" s="68" t="s">
        <v>763</v>
      </c>
      <c r="AG424" s="68" t="s">
        <v>763</v>
      </c>
      <c r="AH424" s="68" t="s">
        <v>763</v>
      </c>
      <c r="AI424" s="68" t="s">
        <v>763</v>
      </c>
      <c r="AJ424" s="68" t="s">
        <v>763</v>
      </c>
      <c r="AK424" s="68" t="s">
        <v>763</v>
      </c>
      <c r="AL424" s="68" t="s">
        <v>763</v>
      </c>
      <c r="AM424" s="72" t="s">
        <v>763</v>
      </c>
      <c r="AN424" s="72" t="s">
        <v>763</v>
      </c>
      <c r="AO424" s="68" t="s">
        <v>763</v>
      </c>
      <c r="AP424" s="68" t="s">
        <v>763</v>
      </c>
      <c r="AQ424" s="68" t="s">
        <v>763</v>
      </c>
      <c r="AR424" s="68" t="s">
        <v>763</v>
      </c>
      <c r="AT424" s="68" t="s">
        <v>761</v>
      </c>
      <c r="AX424" s="72"/>
    </row>
    <row r="425" spans="1:50" x14ac:dyDescent="0.2">
      <c r="A425" t="s">
        <v>756</v>
      </c>
      <c r="B425" t="s">
        <v>405</v>
      </c>
      <c r="C425" s="68" t="s">
        <v>765</v>
      </c>
      <c r="D425" t="s">
        <v>785</v>
      </c>
      <c r="E425" s="69">
        <v>43696</v>
      </c>
      <c r="F425" t="s">
        <v>881</v>
      </c>
      <c r="G425" t="s">
        <v>951</v>
      </c>
      <c r="H425" s="68">
        <v>2</v>
      </c>
      <c r="I425" s="68" t="s">
        <v>760</v>
      </c>
      <c r="J425" s="326">
        <v>0.43055555555555602</v>
      </c>
      <c r="K425" s="68">
        <v>3</v>
      </c>
      <c r="L425">
        <v>1</v>
      </c>
      <c r="M425" t="s">
        <v>773</v>
      </c>
      <c r="N425" t="s">
        <v>774</v>
      </c>
      <c r="O425" s="171" t="s">
        <v>761</v>
      </c>
      <c r="P425" s="68" t="s">
        <v>761</v>
      </c>
      <c r="Q425" s="68">
        <v>1.9</v>
      </c>
      <c r="R425" s="68">
        <v>1.45</v>
      </c>
      <c r="S425" s="68">
        <v>1.6</v>
      </c>
      <c r="T425" s="68">
        <v>2.35</v>
      </c>
      <c r="U425" s="70">
        <v>0.68085106382978722</v>
      </c>
      <c r="V425" s="68">
        <v>2</v>
      </c>
      <c r="W425" s="77">
        <v>0.32083333333333336</v>
      </c>
      <c r="X425" s="68">
        <v>24.4</v>
      </c>
      <c r="Y425" s="68">
        <v>6.3</v>
      </c>
      <c r="Z425" s="72">
        <v>5.2959718950981403</v>
      </c>
      <c r="AA425" s="68">
        <v>86.7</v>
      </c>
      <c r="AB425" s="216">
        <v>30.4</v>
      </c>
      <c r="AC425" s="216">
        <v>47.2</v>
      </c>
      <c r="AD425" s="68" t="s">
        <v>763</v>
      </c>
      <c r="AE425" s="68" t="s">
        <v>763</v>
      </c>
      <c r="AF425" s="68" t="s">
        <v>763</v>
      </c>
      <c r="AG425" s="68" t="s">
        <v>763</v>
      </c>
      <c r="AH425" s="68" t="s">
        <v>763</v>
      </c>
      <c r="AI425" s="68" t="s">
        <v>763</v>
      </c>
      <c r="AJ425" s="68" t="s">
        <v>763</v>
      </c>
      <c r="AK425" s="68" t="s">
        <v>763</v>
      </c>
      <c r="AL425" s="68" t="s">
        <v>763</v>
      </c>
      <c r="AM425" s="72" t="s">
        <v>763</v>
      </c>
      <c r="AN425" s="72" t="s">
        <v>763</v>
      </c>
      <c r="AO425" s="68" t="s">
        <v>763</v>
      </c>
      <c r="AP425" s="68" t="s">
        <v>763</v>
      </c>
      <c r="AQ425" s="68" t="s">
        <v>763</v>
      </c>
      <c r="AR425" s="68" t="s">
        <v>763</v>
      </c>
      <c r="AT425" s="68" t="s">
        <v>761</v>
      </c>
      <c r="AX425" s="72"/>
    </row>
    <row r="426" spans="1:50" x14ac:dyDescent="0.2">
      <c r="A426" t="s">
        <v>756</v>
      </c>
      <c r="B426" t="s">
        <v>640</v>
      </c>
      <c r="C426" s="68" t="s">
        <v>757</v>
      </c>
      <c r="E426" s="69">
        <v>43696</v>
      </c>
      <c r="F426" t="s">
        <v>761</v>
      </c>
      <c r="G426" t="s">
        <v>958</v>
      </c>
      <c r="H426" s="68">
        <v>1</v>
      </c>
      <c r="I426" s="68" t="s">
        <v>760</v>
      </c>
      <c r="J426" s="326">
        <v>0.43055555555555602</v>
      </c>
      <c r="K426" s="68">
        <v>3</v>
      </c>
      <c r="L426">
        <v>1</v>
      </c>
      <c r="M426" t="s">
        <v>773</v>
      </c>
      <c r="N426" t="s">
        <v>774</v>
      </c>
      <c r="O426" s="171" t="s">
        <v>761</v>
      </c>
      <c r="P426" s="68" t="s">
        <v>761</v>
      </c>
      <c r="Q426" s="68" t="s">
        <v>761</v>
      </c>
      <c r="R426" s="68" t="s">
        <v>761</v>
      </c>
      <c r="S426" s="68">
        <v>0.5</v>
      </c>
      <c r="T426" s="68">
        <v>0.5</v>
      </c>
      <c r="U426" s="70">
        <v>1</v>
      </c>
      <c r="V426" s="68">
        <v>0.15</v>
      </c>
      <c r="W426" s="77">
        <v>0.36319444444444443</v>
      </c>
      <c r="X426" s="68" t="s">
        <v>761</v>
      </c>
      <c r="Y426" s="68" t="s">
        <v>761</v>
      </c>
      <c r="Z426" s="72" t="s">
        <v>761</v>
      </c>
      <c r="AA426" s="68" t="s">
        <v>761</v>
      </c>
      <c r="AB426" s="68" t="s">
        <v>763</v>
      </c>
      <c r="AC426" s="68" t="s">
        <v>763</v>
      </c>
      <c r="AD426" s="68" t="s">
        <v>763</v>
      </c>
      <c r="AE426" s="68" t="s">
        <v>763</v>
      </c>
      <c r="AF426" s="68" t="s">
        <v>763</v>
      </c>
      <c r="AG426" s="68" t="s">
        <v>763</v>
      </c>
      <c r="AH426" s="68" t="s">
        <v>763</v>
      </c>
      <c r="AI426" s="68" t="s">
        <v>763</v>
      </c>
      <c r="AJ426" s="68" t="s">
        <v>763</v>
      </c>
      <c r="AK426" s="68" t="s">
        <v>763</v>
      </c>
      <c r="AL426" s="68" t="s">
        <v>763</v>
      </c>
      <c r="AM426" s="72" t="s">
        <v>763</v>
      </c>
      <c r="AN426" s="72" t="s">
        <v>763</v>
      </c>
      <c r="AO426" s="68" t="s">
        <v>763</v>
      </c>
      <c r="AP426" s="68" t="s">
        <v>763</v>
      </c>
      <c r="AQ426" s="68" t="s">
        <v>763</v>
      </c>
      <c r="AR426" s="68" t="s">
        <v>763</v>
      </c>
      <c r="AT426" s="68" t="s">
        <v>761</v>
      </c>
      <c r="AX426" s="72"/>
    </row>
    <row r="427" spans="1:50" x14ac:dyDescent="0.2">
      <c r="A427" t="s">
        <v>756</v>
      </c>
      <c r="B427" t="s">
        <v>640</v>
      </c>
      <c r="C427" s="68" t="s">
        <v>764</v>
      </c>
      <c r="E427" s="69">
        <v>43696</v>
      </c>
      <c r="F427" t="s">
        <v>761</v>
      </c>
      <c r="G427" t="s">
        <v>958</v>
      </c>
      <c r="H427" s="68">
        <v>1</v>
      </c>
      <c r="I427" s="68" t="s">
        <v>760</v>
      </c>
      <c r="J427" s="326">
        <v>0.43055555555555602</v>
      </c>
      <c r="K427" s="68">
        <v>3</v>
      </c>
      <c r="L427">
        <v>1</v>
      </c>
      <c r="M427" t="s">
        <v>773</v>
      </c>
      <c r="N427" t="s">
        <v>774</v>
      </c>
      <c r="O427" s="171" t="s">
        <v>761</v>
      </c>
      <c r="P427" s="68" t="s">
        <v>761</v>
      </c>
      <c r="Q427" s="68" t="s">
        <v>761</v>
      </c>
      <c r="R427" s="68" t="s">
        <v>761</v>
      </c>
      <c r="S427" s="68">
        <v>0.5</v>
      </c>
      <c r="T427" s="68">
        <v>0.5</v>
      </c>
      <c r="U427" s="70">
        <v>1</v>
      </c>
      <c r="V427" s="68" t="s">
        <v>761</v>
      </c>
      <c r="W427" s="68" t="s">
        <v>761</v>
      </c>
      <c r="X427" s="68" t="s">
        <v>761</v>
      </c>
      <c r="Y427" s="68" t="s">
        <v>761</v>
      </c>
      <c r="Z427" s="72" t="s">
        <v>761</v>
      </c>
      <c r="AA427" s="68" t="s">
        <v>761</v>
      </c>
      <c r="AB427" s="216">
        <v>4.0999999999999996</v>
      </c>
      <c r="AC427" s="216">
        <v>7.54</v>
      </c>
      <c r="AD427" s="72">
        <v>0.86262332405767783</v>
      </c>
      <c r="AE427" s="72">
        <v>11.078576056703598</v>
      </c>
      <c r="AF427" s="72">
        <v>37.988232348522793</v>
      </c>
      <c r="AG427" s="72">
        <v>49.066808405226389</v>
      </c>
      <c r="AH427" s="75">
        <v>13.461332126050415</v>
      </c>
      <c r="AI427" s="75">
        <v>62.528140531276804</v>
      </c>
      <c r="AJ427" s="72">
        <v>265.00381860586242</v>
      </c>
      <c r="AK427" s="72">
        <v>32.489295659638337</v>
      </c>
      <c r="AL427" s="72">
        <v>8.156650158934605</v>
      </c>
      <c r="AM427" s="72">
        <v>45.950627785688752</v>
      </c>
      <c r="AN427" s="72">
        <v>95.017436190915134</v>
      </c>
      <c r="AO427" s="72">
        <v>20.569501772151895</v>
      </c>
      <c r="AP427" s="72">
        <v>13.837408725764773</v>
      </c>
      <c r="AQ427" s="70">
        <v>0.59783053678700315</v>
      </c>
      <c r="AR427" s="72">
        <v>34.40691049791667</v>
      </c>
      <c r="AT427" s="68" t="s">
        <v>761</v>
      </c>
      <c r="AX427" s="72"/>
    </row>
    <row r="428" spans="1:50" x14ac:dyDescent="0.2">
      <c r="A428" t="s">
        <v>756</v>
      </c>
      <c r="B428" t="s">
        <v>640</v>
      </c>
      <c r="C428" s="68" t="s">
        <v>765</v>
      </c>
      <c r="E428" s="69">
        <v>43696</v>
      </c>
      <c r="F428" t="s">
        <v>761</v>
      </c>
      <c r="G428" t="s">
        <v>958</v>
      </c>
      <c r="H428" s="68">
        <v>1</v>
      </c>
      <c r="I428" s="68" t="s">
        <v>760</v>
      </c>
      <c r="J428" s="326">
        <v>0.43055555555555602</v>
      </c>
      <c r="K428" s="68">
        <v>3</v>
      </c>
      <c r="L428">
        <v>1</v>
      </c>
      <c r="M428" t="s">
        <v>773</v>
      </c>
      <c r="N428" t="s">
        <v>774</v>
      </c>
      <c r="O428" s="171" t="s">
        <v>761</v>
      </c>
      <c r="P428" s="68" t="s">
        <v>761</v>
      </c>
      <c r="Q428" s="68" t="s">
        <v>761</v>
      </c>
      <c r="R428" s="68" t="s">
        <v>761</v>
      </c>
      <c r="S428" s="68">
        <v>0.5</v>
      </c>
      <c r="T428" s="68">
        <v>0.5</v>
      </c>
      <c r="U428" s="70">
        <v>1</v>
      </c>
      <c r="V428" s="68" t="s">
        <v>761</v>
      </c>
      <c r="W428" s="68" t="s">
        <v>761</v>
      </c>
      <c r="X428" s="68" t="s">
        <v>761</v>
      </c>
      <c r="Y428" s="68" t="s">
        <v>761</v>
      </c>
      <c r="Z428" s="72" t="s">
        <v>761</v>
      </c>
      <c r="AA428" s="68" t="s">
        <v>761</v>
      </c>
      <c r="AB428" s="68" t="s">
        <v>763</v>
      </c>
      <c r="AC428" s="68" t="s">
        <v>763</v>
      </c>
      <c r="AD428" s="68" t="s">
        <v>763</v>
      </c>
      <c r="AE428" s="68" t="s">
        <v>763</v>
      </c>
      <c r="AF428" s="68" t="s">
        <v>763</v>
      </c>
      <c r="AG428" s="68" t="s">
        <v>763</v>
      </c>
      <c r="AH428" s="68" t="s">
        <v>763</v>
      </c>
      <c r="AI428" s="68" t="s">
        <v>763</v>
      </c>
      <c r="AJ428" s="68" t="s">
        <v>763</v>
      </c>
      <c r="AK428" s="68" t="s">
        <v>763</v>
      </c>
      <c r="AL428" s="68" t="s">
        <v>763</v>
      </c>
      <c r="AM428" s="72" t="s">
        <v>763</v>
      </c>
      <c r="AN428" s="72" t="s">
        <v>763</v>
      </c>
      <c r="AO428" s="68" t="s">
        <v>763</v>
      </c>
      <c r="AP428" s="68" t="s">
        <v>763</v>
      </c>
      <c r="AQ428" s="68" t="s">
        <v>763</v>
      </c>
      <c r="AR428" s="68" t="s">
        <v>763</v>
      </c>
      <c r="AT428" s="68" t="s">
        <v>761</v>
      </c>
      <c r="AX428" s="72"/>
    </row>
    <row r="429" spans="1:50" x14ac:dyDescent="0.2">
      <c r="AX429" s="68"/>
    </row>
    <row r="430" spans="1:50" x14ac:dyDescent="0.2">
      <c r="AX430" s="68"/>
    </row>
    <row r="431" spans="1:50" x14ac:dyDescent="0.2">
      <c r="AX431" s="68"/>
    </row>
    <row r="432" spans="1:50" x14ac:dyDescent="0.2">
      <c r="AX432" s="68"/>
    </row>
    <row r="433" spans="50:50" x14ac:dyDescent="0.2">
      <c r="AX433" s="68"/>
    </row>
    <row r="434" spans="50:50" x14ac:dyDescent="0.2">
      <c r="AX434" s="68"/>
    </row>
    <row r="435" spans="50:50" x14ac:dyDescent="0.2">
      <c r="AX435" s="68"/>
    </row>
    <row r="436" spans="50:50" x14ac:dyDescent="0.2">
      <c r="AX436" s="68"/>
    </row>
    <row r="437" spans="50:50" x14ac:dyDescent="0.2">
      <c r="AX437" s="68"/>
    </row>
    <row r="438" spans="50:50" x14ac:dyDescent="0.2">
      <c r="AX438" s="68"/>
    </row>
    <row r="439" spans="50:50" x14ac:dyDescent="0.2">
      <c r="AX439" s="68"/>
    </row>
    <row r="440" spans="50:50" x14ac:dyDescent="0.2">
      <c r="AX440" s="68"/>
    </row>
    <row r="441" spans="50:50" x14ac:dyDescent="0.2">
      <c r="AX441" s="68"/>
    </row>
    <row r="442" spans="50:50" x14ac:dyDescent="0.2">
      <c r="AX442" s="68"/>
    </row>
    <row r="443" spans="50:50" x14ac:dyDescent="0.2">
      <c r="AX443" s="68"/>
    </row>
    <row r="444" spans="50:50" x14ac:dyDescent="0.2">
      <c r="AX444" s="68"/>
    </row>
    <row r="445" spans="50:50" x14ac:dyDescent="0.2">
      <c r="AX445" s="68"/>
    </row>
    <row r="446" spans="50:50" x14ac:dyDescent="0.2">
      <c r="AX446" s="6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6D5A2-84B6-4801-B1E7-97F37EBE5866}">
  <dimension ref="A1:BE546"/>
  <sheetViews>
    <sheetView workbookViewId="0">
      <selection activeCell="D12" sqref="D12"/>
    </sheetView>
  </sheetViews>
  <sheetFormatPr baseColWidth="10" defaultColWidth="8.83203125" defaultRowHeight="15" x14ac:dyDescent="0.2"/>
  <sheetData>
    <row r="1" spans="1:55" s="40" customFormat="1" x14ac:dyDescent="0.2">
      <c r="B1" s="157"/>
      <c r="C1" s="157"/>
      <c r="D1" s="157"/>
      <c r="E1" s="41"/>
      <c r="I1" s="279"/>
      <c r="J1" s="43"/>
      <c r="K1" s="43"/>
      <c r="U1" s="281"/>
      <c r="Z1" s="48"/>
      <c r="AA1" s="282"/>
      <c r="AD1" s="48"/>
      <c r="AE1" s="48"/>
      <c r="AF1" s="48"/>
      <c r="AG1" s="48"/>
      <c r="AH1" s="48"/>
      <c r="AI1" s="48"/>
      <c r="AJ1" s="48"/>
      <c r="AK1" s="48"/>
      <c r="AL1" s="48"/>
      <c r="AM1" s="48"/>
      <c r="AN1" s="48"/>
      <c r="AT1" s="159"/>
      <c r="AV1" s="160"/>
      <c r="AX1" s="48"/>
    </row>
    <row r="2" spans="1:55" s="40" customFormat="1" x14ac:dyDescent="0.2">
      <c r="B2" s="157"/>
      <c r="C2" s="157"/>
      <c r="D2" s="157"/>
      <c r="E2" s="41"/>
      <c r="J2" s="42"/>
      <c r="O2" s="43"/>
      <c r="P2" s="43"/>
      <c r="Q2" s="43" t="s">
        <v>976</v>
      </c>
      <c r="R2" s="43" t="s">
        <v>976</v>
      </c>
      <c r="S2" s="43" t="s">
        <v>976</v>
      </c>
      <c r="T2" s="43" t="s">
        <v>977</v>
      </c>
      <c r="U2" s="158"/>
      <c r="W2" s="42"/>
      <c r="Y2" s="43" t="s">
        <v>978</v>
      </c>
      <c r="Z2" s="46" t="s">
        <v>979</v>
      </c>
      <c r="AA2" s="47"/>
      <c r="AD2" s="48"/>
      <c r="AE2" s="48"/>
      <c r="AF2" s="48"/>
      <c r="AG2" s="48"/>
      <c r="AH2" s="48"/>
      <c r="AI2" s="48"/>
      <c r="AJ2" s="48"/>
      <c r="AK2" s="48"/>
      <c r="AL2" s="48"/>
      <c r="AM2" s="48"/>
      <c r="AN2" s="48"/>
      <c r="AO2" s="48"/>
      <c r="AP2" s="46"/>
      <c r="AR2" s="40" t="s">
        <v>977</v>
      </c>
      <c r="AT2" s="159" t="s">
        <v>980</v>
      </c>
      <c r="AV2" s="160"/>
      <c r="AX2" s="48"/>
    </row>
    <row r="3" spans="1:55" s="40" customFormat="1" x14ac:dyDescent="0.2">
      <c r="A3" s="43"/>
      <c r="B3" s="157"/>
      <c r="C3" s="157"/>
      <c r="D3" s="157"/>
      <c r="E3" s="41"/>
      <c r="F3" s="43"/>
      <c r="G3" s="43" t="s">
        <v>696</v>
      </c>
      <c r="H3" s="49" t="s">
        <v>697</v>
      </c>
      <c r="J3" s="50" t="s">
        <v>698</v>
      </c>
      <c r="K3" s="43" t="s">
        <v>699</v>
      </c>
      <c r="L3" s="43" t="s">
        <v>700</v>
      </c>
      <c r="M3" s="43" t="s">
        <v>701</v>
      </c>
      <c r="O3" s="43" t="s">
        <v>702</v>
      </c>
      <c r="P3" s="43" t="s">
        <v>703</v>
      </c>
      <c r="Q3" s="51" t="s">
        <v>704</v>
      </c>
      <c r="R3" s="43" t="s">
        <v>705</v>
      </c>
      <c r="S3" s="43" t="s">
        <v>706</v>
      </c>
      <c r="T3" s="43" t="s">
        <v>707</v>
      </c>
      <c r="U3" s="161"/>
      <c r="V3" s="43" t="s">
        <v>708</v>
      </c>
      <c r="W3" s="50" t="s">
        <v>709</v>
      </c>
      <c r="X3" s="43" t="s">
        <v>710</v>
      </c>
      <c r="Y3" s="43" t="s">
        <v>711</v>
      </c>
      <c r="Z3" s="46" t="s">
        <v>711</v>
      </c>
      <c r="AA3" s="47"/>
      <c r="AB3" s="43" t="s">
        <v>712</v>
      </c>
      <c r="AC3" s="43" t="s">
        <v>713</v>
      </c>
      <c r="AD3" s="162" t="s">
        <v>714</v>
      </c>
      <c r="AE3" s="162" t="s">
        <v>715</v>
      </c>
      <c r="AF3" s="46" t="s">
        <v>716</v>
      </c>
      <c r="AG3" s="46" t="s">
        <v>485</v>
      </c>
      <c r="AH3" s="46" t="s">
        <v>717</v>
      </c>
      <c r="AI3" s="46" t="s">
        <v>718</v>
      </c>
      <c r="AJ3" s="54" t="s">
        <v>719</v>
      </c>
      <c r="AK3" s="54" t="s">
        <v>720</v>
      </c>
      <c r="AL3" s="46" t="s">
        <v>721</v>
      </c>
      <c r="AM3" s="46" t="s">
        <v>489</v>
      </c>
      <c r="AN3" s="46" t="s">
        <v>722</v>
      </c>
      <c r="AO3" s="46" t="s">
        <v>723</v>
      </c>
      <c r="AP3" s="46" t="s">
        <v>724</v>
      </c>
      <c r="AQ3" s="46" t="s">
        <v>725</v>
      </c>
      <c r="AR3" s="46" t="s">
        <v>726</v>
      </c>
      <c r="AS3" s="43"/>
      <c r="AT3" s="162" t="s">
        <v>712</v>
      </c>
      <c r="AU3" s="40" t="s">
        <v>855</v>
      </c>
      <c r="AV3" s="40" t="s">
        <v>855</v>
      </c>
      <c r="AX3" s="48"/>
    </row>
    <row r="4" spans="1:55" s="40" customFormat="1" x14ac:dyDescent="0.2">
      <c r="A4" s="55" t="s">
        <v>728</v>
      </c>
      <c r="B4" s="163" t="s">
        <v>729</v>
      </c>
      <c r="C4" s="163" t="s">
        <v>707</v>
      </c>
      <c r="D4" s="163" t="s">
        <v>730</v>
      </c>
      <c r="E4" s="56" t="s">
        <v>731</v>
      </c>
      <c r="F4" s="55" t="s">
        <v>15</v>
      </c>
      <c r="G4" s="55" t="s">
        <v>732</v>
      </c>
      <c r="H4" s="57" t="s">
        <v>733</v>
      </c>
      <c r="I4" s="58" t="s">
        <v>734</v>
      </c>
      <c r="J4" s="59" t="s">
        <v>735</v>
      </c>
      <c r="K4" s="60" t="s">
        <v>736</v>
      </c>
      <c r="L4" s="61" t="s">
        <v>737</v>
      </c>
      <c r="M4" s="55" t="s">
        <v>738</v>
      </c>
      <c r="N4" s="55" t="s">
        <v>739</v>
      </c>
      <c r="O4" s="55" t="s">
        <v>856</v>
      </c>
      <c r="P4" s="55" t="s">
        <v>741</v>
      </c>
      <c r="Q4" s="55" t="s">
        <v>742</v>
      </c>
      <c r="R4" s="55" t="s">
        <v>742</v>
      </c>
      <c r="S4" s="55" t="s">
        <v>742</v>
      </c>
      <c r="T4" s="55" t="s">
        <v>742</v>
      </c>
      <c r="U4" s="164" t="s">
        <v>743</v>
      </c>
      <c r="V4" s="55" t="s">
        <v>744</v>
      </c>
      <c r="W4" s="165" t="s">
        <v>745</v>
      </c>
      <c r="X4" s="61" t="s">
        <v>746</v>
      </c>
      <c r="Y4" s="64" t="s">
        <v>747</v>
      </c>
      <c r="Z4" s="65" t="s">
        <v>748</v>
      </c>
      <c r="AA4" s="66" t="s">
        <v>749</v>
      </c>
      <c r="AB4" s="55" t="s">
        <v>750</v>
      </c>
      <c r="AC4" s="55" t="s">
        <v>751</v>
      </c>
      <c r="AD4" s="166" t="s">
        <v>494</v>
      </c>
      <c r="AE4" s="166" t="s">
        <v>494</v>
      </c>
      <c r="AF4" s="67" t="s">
        <v>494</v>
      </c>
      <c r="AG4" s="67" t="s">
        <v>494</v>
      </c>
      <c r="AH4" s="67" t="s">
        <v>494</v>
      </c>
      <c r="AI4" s="67" t="s">
        <v>494</v>
      </c>
      <c r="AJ4" s="67" t="s">
        <v>494</v>
      </c>
      <c r="AK4" s="67" t="s">
        <v>494</v>
      </c>
      <c r="AL4" s="65" t="s">
        <v>725</v>
      </c>
      <c r="AM4" s="67" t="s">
        <v>494</v>
      </c>
      <c r="AN4" s="67" t="s">
        <v>494</v>
      </c>
      <c r="AO4" s="65" t="s">
        <v>752</v>
      </c>
      <c r="AP4" s="65" t="s">
        <v>752</v>
      </c>
      <c r="AQ4" s="67" t="s">
        <v>753</v>
      </c>
      <c r="AR4" s="65" t="s">
        <v>752</v>
      </c>
      <c r="AS4" s="55" t="s">
        <v>754</v>
      </c>
      <c r="AT4" s="166" t="s">
        <v>750</v>
      </c>
      <c r="AU4" s="40" t="s">
        <v>857</v>
      </c>
      <c r="AV4" s="40" t="s">
        <v>858</v>
      </c>
      <c r="AX4" s="48"/>
    </row>
    <row r="5" spans="1:55" s="68" customFormat="1" x14ac:dyDescent="0.2">
      <c r="A5" s="79" t="s">
        <v>756</v>
      </c>
      <c r="B5" s="193" t="s">
        <v>981</v>
      </c>
      <c r="C5" s="193" t="s">
        <v>757</v>
      </c>
      <c r="D5" s="193"/>
      <c r="E5" s="194">
        <v>44020</v>
      </c>
      <c r="F5" s="79" t="s">
        <v>881</v>
      </c>
      <c r="G5" s="79" t="s">
        <v>915</v>
      </c>
      <c r="H5" s="195">
        <v>0</v>
      </c>
      <c r="I5" s="79" t="s">
        <v>982</v>
      </c>
      <c r="J5" s="196" t="s">
        <v>761</v>
      </c>
      <c r="K5" s="197">
        <v>2</v>
      </c>
      <c r="L5" s="174">
        <v>2</v>
      </c>
      <c r="M5" s="79" t="s">
        <v>854</v>
      </c>
      <c r="N5" s="79" t="s">
        <v>761</v>
      </c>
      <c r="O5" s="79" t="s">
        <v>761</v>
      </c>
      <c r="P5" s="79" t="s">
        <v>761</v>
      </c>
      <c r="Q5" s="79" t="s">
        <v>761</v>
      </c>
      <c r="R5" s="79" t="s">
        <v>761</v>
      </c>
      <c r="S5" s="79">
        <v>0.9</v>
      </c>
      <c r="T5" s="79">
        <v>0.9</v>
      </c>
      <c r="U5" s="72">
        <v>1</v>
      </c>
      <c r="V5" s="79">
        <v>0.15</v>
      </c>
      <c r="W5" s="196">
        <v>0.28402777777777777</v>
      </c>
      <c r="X5" s="174">
        <v>17.7</v>
      </c>
      <c r="Y5" s="198">
        <v>6.97</v>
      </c>
      <c r="Z5" s="72">
        <v>6.8992109816168057</v>
      </c>
      <c r="AA5" s="199">
        <v>73.599999999999994</v>
      </c>
      <c r="AB5" s="79">
        <v>1.7</v>
      </c>
      <c r="AC5" s="79">
        <v>3.22</v>
      </c>
      <c r="AD5" s="75" t="s">
        <v>763</v>
      </c>
      <c r="AE5" s="75" t="s">
        <v>763</v>
      </c>
      <c r="AF5" s="75" t="s">
        <v>763</v>
      </c>
      <c r="AG5" s="75" t="s">
        <v>763</v>
      </c>
      <c r="AH5" s="75" t="s">
        <v>763</v>
      </c>
      <c r="AI5" s="75" t="s">
        <v>763</v>
      </c>
      <c r="AJ5" s="75" t="s">
        <v>763</v>
      </c>
      <c r="AK5" s="75" t="s">
        <v>763</v>
      </c>
      <c r="AL5" s="75" t="s">
        <v>763</v>
      </c>
      <c r="AM5" s="75" t="s">
        <v>763</v>
      </c>
      <c r="AN5" s="75" t="s">
        <v>763</v>
      </c>
      <c r="AO5" s="75" t="s">
        <v>763</v>
      </c>
      <c r="AP5" s="75" t="s">
        <v>763</v>
      </c>
      <c r="AQ5" s="75" t="s">
        <v>763</v>
      </c>
      <c r="AR5" s="75" t="s">
        <v>763</v>
      </c>
      <c r="AS5" s="79"/>
      <c r="AT5" s="176"/>
      <c r="AU5" s="68" t="s">
        <v>763</v>
      </c>
      <c r="AV5" s="68" t="s">
        <v>763</v>
      </c>
      <c r="AX5" s="72"/>
      <c r="BA5" s="200"/>
      <c r="BC5" s="147"/>
    </row>
    <row r="6" spans="1:55" s="68" customFormat="1" x14ac:dyDescent="0.2">
      <c r="A6" s="79" t="s">
        <v>756</v>
      </c>
      <c r="B6" s="193" t="s">
        <v>981</v>
      </c>
      <c r="C6" s="193" t="s">
        <v>764</v>
      </c>
      <c r="D6" s="193"/>
      <c r="E6" s="194">
        <v>44020</v>
      </c>
      <c r="F6" s="79" t="s">
        <v>881</v>
      </c>
      <c r="G6" s="79" t="s">
        <v>915</v>
      </c>
      <c r="H6" s="195">
        <v>0</v>
      </c>
      <c r="I6" s="79" t="s">
        <v>982</v>
      </c>
      <c r="J6" s="196" t="s">
        <v>761</v>
      </c>
      <c r="K6" s="197">
        <v>2</v>
      </c>
      <c r="L6" s="174">
        <v>2</v>
      </c>
      <c r="M6" s="79" t="s">
        <v>854</v>
      </c>
      <c r="N6" s="79" t="s">
        <v>761</v>
      </c>
      <c r="O6" s="79" t="s">
        <v>761</v>
      </c>
      <c r="P6" s="79" t="s">
        <v>761</v>
      </c>
      <c r="Q6" s="79" t="s">
        <v>761</v>
      </c>
      <c r="R6" s="79" t="s">
        <v>761</v>
      </c>
      <c r="S6" s="79">
        <v>0.9</v>
      </c>
      <c r="T6" s="79">
        <v>0.9</v>
      </c>
      <c r="U6" s="72">
        <v>1</v>
      </c>
      <c r="V6" s="79">
        <v>0.4</v>
      </c>
      <c r="W6" s="196">
        <v>0.28402777777777777</v>
      </c>
      <c r="X6" s="174">
        <v>22.5</v>
      </c>
      <c r="Y6" s="198">
        <v>6.17</v>
      </c>
      <c r="Z6" s="72">
        <v>5.8363973272544012</v>
      </c>
      <c r="AA6" s="199" t="s">
        <v>983</v>
      </c>
      <c r="AB6" s="79">
        <v>9.6</v>
      </c>
      <c r="AC6" s="79">
        <v>16.5</v>
      </c>
      <c r="AD6" s="176">
        <v>0.48631444939528951</v>
      </c>
      <c r="AE6" s="75">
        <v>1.9870401337792645</v>
      </c>
      <c r="AF6" s="75">
        <v>42.022515527950304</v>
      </c>
      <c r="AG6" s="75">
        <v>44.009555661729571</v>
      </c>
      <c r="AH6" s="75">
        <v>24.819794711007397</v>
      </c>
      <c r="AI6" s="75">
        <v>68.829350372736968</v>
      </c>
      <c r="AJ6" s="75">
        <v>144.4950751687324</v>
      </c>
      <c r="AK6" s="75">
        <v>24.488347733767348</v>
      </c>
      <c r="AL6" s="177">
        <v>5.9005644945773934</v>
      </c>
      <c r="AM6" s="75">
        <v>49.308142444774745</v>
      </c>
      <c r="AN6" s="75">
        <v>93.317698106504309</v>
      </c>
      <c r="AO6" s="177">
        <v>13.894464285714287</v>
      </c>
      <c r="AP6" s="177">
        <v>2.0824677455357103</v>
      </c>
      <c r="AQ6" s="201">
        <v>0.86965784535713619</v>
      </c>
      <c r="AR6" s="177">
        <v>15.976932031249998</v>
      </c>
      <c r="AS6" s="79"/>
      <c r="AT6" s="176"/>
      <c r="AU6" s="68" t="s">
        <v>763</v>
      </c>
      <c r="AV6" s="68" t="s">
        <v>763</v>
      </c>
      <c r="AX6" s="72"/>
      <c r="BA6" s="200"/>
      <c r="BC6" s="147"/>
    </row>
    <row r="7" spans="1:55" s="68" customFormat="1" x14ac:dyDescent="0.2">
      <c r="A7" s="79" t="s">
        <v>756</v>
      </c>
      <c r="B7" s="193" t="s">
        <v>984</v>
      </c>
      <c r="C7" s="193" t="s">
        <v>757</v>
      </c>
      <c r="D7" s="193"/>
      <c r="E7" s="194">
        <v>44020</v>
      </c>
      <c r="F7" s="79" t="s">
        <v>881</v>
      </c>
      <c r="G7" s="79" t="s">
        <v>915</v>
      </c>
      <c r="H7" s="195">
        <v>1</v>
      </c>
      <c r="I7" s="79" t="s">
        <v>982</v>
      </c>
      <c r="J7" s="196" t="s">
        <v>761</v>
      </c>
      <c r="K7" s="197">
        <v>2</v>
      </c>
      <c r="L7" s="174">
        <v>2</v>
      </c>
      <c r="M7" s="79" t="s">
        <v>854</v>
      </c>
      <c r="N7" s="79" t="s">
        <v>762</v>
      </c>
      <c r="O7" s="79" t="s">
        <v>761</v>
      </c>
      <c r="P7" s="79" t="s">
        <v>761</v>
      </c>
      <c r="Q7" s="79" t="s">
        <v>761</v>
      </c>
      <c r="R7" s="79" t="s">
        <v>761</v>
      </c>
      <c r="S7" s="79">
        <v>0.7</v>
      </c>
      <c r="T7" s="79">
        <v>1.35</v>
      </c>
      <c r="U7" s="72">
        <v>0.51851851851851849</v>
      </c>
      <c r="V7" s="79">
        <v>0.15</v>
      </c>
      <c r="W7" s="196">
        <v>0.30208333333333331</v>
      </c>
      <c r="X7" s="174">
        <v>22.7</v>
      </c>
      <c r="Y7" s="198">
        <v>9.56</v>
      </c>
      <c r="Z7" s="72">
        <v>8.3793225732184045</v>
      </c>
      <c r="AA7" s="199">
        <v>122.6</v>
      </c>
      <c r="AB7" s="79">
        <v>22.8</v>
      </c>
      <c r="AC7" s="79">
        <v>36.299999999999997</v>
      </c>
      <c r="AD7" s="75" t="s">
        <v>763</v>
      </c>
      <c r="AE7" s="75" t="s">
        <v>763</v>
      </c>
      <c r="AF7" s="75" t="s">
        <v>763</v>
      </c>
      <c r="AG7" s="75" t="s">
        <v>763</v>
      </c>
      <c r="AH7" s="75" t="s">
        <v>763</v>
      </c>
      <c r="AI7" s="75" t="s">
        <v>763</v>
      </c>
      <c r="AJ7" s="75" t="s">
        <v>763</v>
      </c>
      <c r="AK7" s="75" t="s">
        <v>763</v>
      </c>
      <c r="AL7" s="75" t="s">
        <v>763</v>
      </c>
      <c r="AM7" s="75" t="s">
        <v>763</v>
      </c>
      <c r="AN7" s="75" t="s">
        <v>763</v>
      </c>
      <c r="AO7" s="75" t="s">
        <v>763</v>
      </c>
      <c r="AP7" s="75" t="s">
        <v>763</v>
      </c>
      <c r="AQ7" s="75" t="s">
        <v>763</v>
      </c>
      <c r="AR7" s="75" t="s">
        <v>763</v>
      </c>
      <c r="AS7" s="79"/>
      <c r="AT7" s="176"/>
      <c r="AU7" s="68" t="s">
        <v>763</v>
      </c>
      <c r="AV7" s="68" t="s">
        <v>763</v>
      </c>
      <c r="AX7" s="72"/>
      <c r="BA7" s="200"/>
      <c r="BC7" s="147"/>
    </row>
    <row r="8" spans="1:55" s="68" customFormat="1" x14ac:dyDescent="0.2">
      <c r="A8" s="79" t="s">
        <v>756</v>
      </c>
      <c r="B8" s="193" t="s">
        <v>984</v>
      </c>
      <c r="C8" s="193" t="s">
        <v>764</v>
      </c>
      <c r="D8" s="193"/>
      <c r="E8" s="194">
        <v>44020</v>
      </c>
      <c r="F8" s="79" t="s">
        <v>881</v>
      </c>
      <c r="G8" s="79" t="s">
        <v>915</v>
      </c>
      <c r="H8" s="195">
        <v>1</v>
      </c>
      <c r="I8" s="79" t="s">
        <v>982</v>
      </c>
      <c r="J8" s="196" t="s">
        <v>761</v>
      </c>
      <c r="K8" s="197">
        <v>2</v>
      </c>
      <c r="L8" s="174">
        <v>2</v>
      </c>
      <c r="M8" s="79" t="s">
        <v>854</v>
      </c>
      <c r="N8" s="79" t="s">
        <v>762</v>
      </c>
      <c r="O8" s="79" t="s">
        <v>761</v>
      </c>
      <c r="P8" s="79" t="s">
        <v>761</v>
      </c>
      <c r="Q8" s="79" t="s">
        <v>761</v>
      </c>
      <c r="R8" s="79" t="s">
        <v>761</v>
      </c>
      <c r="S8" s="79">
        <v>0.7</v>
      </c>
      <c r="T8" s="79">
        <v>1.35</v>
      </c>
      <c r="U8" s="72">
        <v>0.51851851851851849</v>
      </c>
      <c r="V8" s="79">
        <v>0.75</v>
      </c>
      <c r="W8" s="196">
        <v>0.30208333333333331</v>
      </c>
      <c r="X8" s="174">
        <v>24.4</v>
      </c>
      <c r="Y8" s="198">
        <v>7</v>
      </c>
      <c r="Z8" s="72">
        <v>6.041038419094483</v>
      </c>
      <c r="AA8" s="199">
        <v>93.5</v>
      </c>
      <c r="AB8" s="79">
        <v>25.8</v>
      </c>
      <c r="AC8" s="79">
        <v>40.799999999999997</v>
      </c>
      <c r="AD8" s="176">
        <v>0.20273711012094203</v>
      </c>
      <c r="AE8" s="75">
        <v>0.448160535117057</v>
      </c>
      <c r="AF8" s="75">
        <v>0.17027348394768135</v>
      </c>
      <c r="AG8" s="75">
        <v>0.61843401906473838</v>
      </c>
      <c r="AH8" s="75">
        <v>25.655005810541223</v>
      </c>
      <c r="AI8" s="75">
        <v>26.273439829605962</v>
      </c>
      <c r="AJ8" s="75">
        <v>219.73498719271225</v>
      </c>
      <c r="AK8" s="75">
        <v>40.508291324259062</v>
      </c>
      <c r="AL8" s="177">
        <v>5.4244447250017753</v>
      </c>
      <c r="AM8" s="75">
        <v>66.163297134800288</v>
      </c>
      <c r="AN8" s="75">
        <v>66.781731153865024</v>
      </c>
      <c r="AO8" s="177">
        <v>23.201660714285719</v>
      </c>
      <c r="AP8" s="177">
        <v>5.2970463169642867</v>
      </c>
      <c r="AQ8" s="201">
        <v>0.8141302933092418</v>
      </c>
      <c r="AR8" s="177">
        <v>28.498707031250007</v>
      </c>
      <c r="AS8" s="79"/>
      <c r="AT8" s="176"/>
      <c r="AU8" s="68" t="s">
        <v>763</v>
      </c>
      <c r="AV8" s="68" t="s">
        <v>763</v>
      </c>
      <c r="AX8" s="72"/>
      <c r="BA8" s="200"/>
      <c r="BC8" s="147"/>
    </row>
    <row r="9" spans="1:55" s="68" customFormat="1" x14ac:dyDescent="0.2">
      <c r="A9" s="79" t="s">
        <v>756</v>
      </c>
      <c r="B9" s="193" t="s">
        <v>984</v>
      </c>
      <c r="C9" s="193" t="s">
        <v>765</v>
      </c>
      <c r="D9" s="193"/>
      <c r="E9" s="194">
        <v>44020</v>
      </c>
      <c r="F9" s="79" t="s">
        <v>881</v>
      </c>
      <c r="G9" s="79" t="s">
        <v>915</v>
      </c>
      <c r="H9" s="195">
        <v>1</v>
      </c>
      <c r="I9" s="79" t="s">
        <v>982</v>
      </c>
      <c r="J9" s="196" t="s">
        <v>761</v>
      </c>
      <c r="K9" s="174">
        <v>2</v>
      </c>
      <c r="L9" s="174">
        <v>2</v>
      </c>
      <c r="M9" s="79" t="s">
        <v>854</v>
      </c>
      <c r="N9" s="79" t="s">
        <v>762</v>
      </c>
      <c r="O9" s="79" t="s">
        <v>761</v>
      </c>
      <c r="P9" s="79" t="s">
        <v>761</v>
      </c>
      <c r="Q9" s="79" t="s">
        <v>761</v>
      </c>
      <c r="R9" s="79" t="s">
        <v>761</v>
      </c>
      <c r="S9" s="79">
        <v>0.7</v>
      </c>
      <c r="T9" s="79">
        <v>1.35</v>
      </c>
      <c r="U9" s="72">
        <v>0.51851851851851849</v>
      </c>
      <c r="V9" s="79">
        <v>1.5</v>
      </c>
      <c r="W9" s="196">
        <v>0.30208333333333331</v>
      </c>
      <c r="X9" s="174">
        <v>23.9</v>
      </c>
      <c r="Y9" s="198">
        <v>3.68</v>
      </c>
      <c r="Z9" s="72">
        <v>3.1451964548175515</v>
      </c>
      <c r="AA9" s="199">
        <v>49.7</v>
      </c>
      <c r="AB9" s="79">
        <v>27.4</v>
      </c>
      <c r="AC9" s="79">
        <v>42.9</v>
      </c>
      <c r="AD9" s="75" t="s">
        <v>763</v>
      </c>
      <c r="AE9" s="75" t="s">
        <v>763</v>
      </c>
      <c r="AF9" s="75" t="s">
        <v>763</v>
      </c>
      <c r="AG9" s="75" t="s">
        <v>763</v>
      </c>
      <c r="AH9" s="75" t="s">
        <v>763</v>
      </c>
      <c r="AI9" s="75" t="s">
        <v>763</v>
      </c>
      <c r="AJ9" s="75" t="s">
        <v>763</v>
      </c>
      <c r="AK9" s="75" t="s">
        <v>763</v>
      </c>
      <c r="AL9" s="75" t="s">
        <v>763</v>
      </c>
      <c r="AM9" s="75" t="s">
        <v>763</v>
      </c>
      <c r="AN9" s="75" t="s">
        <v>763</v>
      </c>
      <c r="AO9" s="75" t="s">
        <v>763</v>
      </c>
      <c r="AP9" s="75" t="s">
        <v>763</v>
      </c>
      <c r="AQ9" s="75" t="s">
        <v>763</v>
      </c>
      <c r="AR9" s="75" t="s">
        <v>763</v>
      </c>
      <c r="AS9" s="79"/>
      <c r="AT9" s="176"/>
      <c r="AU9" s="68">
        <v>216</v>
      </c>
      <c r="AV9" s="72">
        <v>6.9119999999999999</v>
      </c>
      <c r="AX9" s="72"/>
      <c r="BA9" s="200"/>
      <c r="BC9" s="147"/>
    </row>
    <row r="10" spans="1:55" s="68" customFormat="1" x14ac:dyDescent="0.2">
      <c r="A10" s="79" t="s">
        <v>756</v>
      </c>
      <c r="B10" s="193" t="s">
        <v>985</v>
      </c>
      <c r="C10" s="193" t="s">
        <v>757</v>
      </c>
      <c r="D10" s="193"/>
      <c r="E10" s="194">
        <v>44020</v>
      </c>
      <c r="F10" s="79" t="s">
        <v>881</v>
      </c>
      <c r="G10" s="79" t="s">
        <v>915</v>
      </c>
      <c r="H10" s="195">
        <v>2</v>
      </c>
      <c r="I10" s="79" t="s">
        <v>982</v>
      </c>
      <c r="J10" s="196" t="s">
        <v>761</v>
      </c>
      <c r="K10" s="174">
        <v>2</v>
      </c>
      <c r="L10" s="174">
        <v>2</v>
      </c>
      <c r="M10" s="79" t="s">
        <v>854</v>
      </c>
      <c r="N10" s="79" t="s">
        <v>807</v>
      </c>
      <c r="O10" s="79" t="s">
        <v>761</v>
      </c>
      <c r="P10" s="79" t="s">
        <v>761</v>
      </c>
      <c r="Q10" s="79" t="s">
        <v>761</v>
      </c>
      <c r="R10" s="79" t="s">
        <v>761</v>
      </c>
      <c r="S10" s="79">
        <v>1.2</v>
      </c>
      <c r="T10" s="79">
        <v>2.4</v>
      </c>
      <c r="U10" s="72">
        <v>0.5</v>
      </c>
      <c r="V10" s="79">
        <v>0.15</v>
      </c>
      <c r="W10" s="196" t="s">
        <v>761</v>
      </c>
      <c r="X10" s="174">
        <v>23.1</v>
      </c>
      <c r="Y10" s="198">
        <v>6</v>
      </c>
      <c r="Z10" s="72">
        <v>5.0763041912459457</v>
      </c>
      <c r="AA10" s="199">
        <v>79.8</v>
      </c>
      <c r="AB10" s="79">
        <v>29</v>
      </c>
      <c r="AC10" s="79">
        <v>45.2</v>
      </c>
      <c r="AD10" s="75" t="s">
        <v>763</v>
      </c>
      <c r="AE10" s="75" t="s">
        <v>763</v>
      </c>
      <c r="AF10" s="75" t="s">
        <v>763</v>
      </c>
      <c r="AG10" s="75" t="s">
        <v>763</v>
      </c>
      <c r="AH10" s="75" t="s">
        <v>763</v>
      </c>
      <c r="AI10" s="75" t="s">
        <v>763</v>
      </c>
      <c r="AJ10" s="75" t="s">
        <v>763</v>
      </c>
      <c r="AK10" s="75" t="s">
        <v>763</v>
      </c>
      <c r="AL10" s="75" t="s">
        <v>763</v>
      </c>
      <c r="AM10" s="75" t="s">
        <v>763</v>
      </c>
      <c r="AN10" s="75" t="s">
        <v>763</v>
      </c>
      <c r="AO10" s="75" t="s">
        <v>763</v>
      </c>
      <c r="AP10" s="75" t="s">
        <v>763</v>
      </c>
      <c r="AQ10" s="75" t="s">
        <v>763</v>
      </c>
      <c r="AR10" s="75" t="s">
        <v>763</v>
      </c>
      <c r="AS10" s="79"/>
      <c r="AT10" s="176"/>
      <c r="AU10" s="68" t="s">
        <v>763</v>
      </c>
      <c r="AV10" s="68" t="s">
        <v>763</v>
      </c>
      <c r="AX10" s="72"/>
      <c r="BA10" s="200"/>
      <c r="BC10" s="147"/>
    </row>
    <row r="11" spans="1:55" s="68" customFormat="1" x14ac:dyDescent="0.2">
      <c r="A11" s="79" t="s">
        <v>756</v>
      </c>
      <c r="B11" s="193" t="s">
        <v>985</v>
      </c>
      <c r="C11" s="193" t="s">
        <v>764</v>
      </c>
      <c r="D11" s="193"/>
      <c r="E11" s="194">
        <v>44020</v>
      </c>
      <c r="F11" s="79" t="s">
        <v>881</v>
      </c>
      <c r="G11" s="79" t="s">
        <v>915</v>
      </c>
      <c r="H11" s="195">
        <v>2</v>
      </c>
      <c r="I11" s="79" t="s">
        <v>982</v>
      </c>
      <c r="J11" s="196" t="s">
        <v>761</v>
      </c>
      <c r="K11" s="174">
        <v>2</v>
      </c>
      <c r="L11" s="174">
        <v>2</v>
      </c>
      <c r="M11" s="79" t="s">
        <v>854</v>
      </c>
      <c r="N11" s="79" t="s">
        <v>769</v>
      </c>
      <c r="O11" s="79" t="s">
        <v>761</v>
      </c>
      <c r="P11" s="79" t="s">
        <v>761</v>
      </c>
      <c r="Q11" s="79" t="s">
        <v>761</v>
      </c>
      <c r="R11" s="79" t="s">
        <v>761</v>
      </c>
      <c r="S11" s="79">
        <v>1.2</v>
      </c>
      <c r="T11" s="79">
        <v>2.4</v>
      </c>
      <c r="U11" s="72">
        <v>0.5</v>
      </c>
      <c r="V11" s="79">
        <v>1</v>
      </c>
      <c r="W11" s="196" t="s">
        <v>761</v>
      </c>
      <c r="X11" s="174">
        <v>23.1</v>
      </c>
      <c r="Y11" s="198">
        <v>5.84</v>
      </c>
      <c r="Z11" s="72">
        <v>4.9409360794793864</v>
      </c>
      <c r="AA11" s="199">
        <v>77.5</v>
      </c>
      <c r="AB11" s="79">
        <v>29</v>
      </c>
      <c r="AC11" s="79">
        <v>45.1</v>
      </c>
      <c r="AD11" s="176">
        <v>0.40897517504774022</v>
      </c>
      <c r="AE11" s="75">
        <v>2.4145066889632112</v>
      </c>
      <c r="AF11" s="75">
        <v>0.13317479191438766</v>
      </c>
      <c r="AG11" s="75">
        <v>2.5476814808775989</v>
      </c>
      <c r="AH11" s="75">
        <v>22.863138540421655</v>
      </c>
      <c r="AI11" s="75">
        <v>25.410820021299255</v>
      </c>
      <c r="AJ11" s="75">
        <v>87.050079046493295</v>
      </c>
      <c r="AK11" s="75">
        <v>15.057739431440163</v>
      </c>
      <c r="AL11" s="177">
        <v>5.7810854971188457</v>
      </c>
      <c r="AM11" s="75">
        <v>37.92087797186182</v>
      </c>
      <c r="AN11" s="75">
        <v>40.46855945273942</v>
      </c>
      <c r="AO11" s="177">
        <v>5.2575535714285726</v>
      </c>
      <c r="AP11" s="177">
        <v>2.5230409598214276</v>
      </c>
      <c r="AQ11" s="201">
        <v>0.67572645641822371</v>
      </c>
      <c r="AR11" s="177">
        <v>7.7805945312500002</v>
      </c>
      <c r="AS11" s="79"/>
      <c r="AT11" s="176"/>
      <c r="AU11" s="68" t="s">
        <v>763</v>
      </c>
      <c r="AV11" s="68" t="s">
        <v>763</v>
      </c>
      <c r="AX11" s="72"/>
      <c r="BA11" s="200"/>
      <c r="BC11" s="147"/>
    </row>
    <row r="12" spans="1:55" s="68" customFormat="1" x14ac:dyDescent="0.2">
      <c r="A12" s="79" t="s">
        <v>756</v>
      </c>
      <c r="B12" s="193" t="s">
        <v>985</v>
      </c>
      <c r="C12" s="193" t="s">
        <v>765</v>
      </c>
      <c r="D12" s="193"/>
      <c r="E12" s="194">
        <v>44020</v>
      </c>
      <c r="F12" s="79" t="s">
        <v>881</v>
      </c>
      <c r="G12" s="79" t="s">
        <v>915</v>
      </c>
      <c r="H12" s="195">
        <v>2</v>
      </c>
      <c r="I12" s="79" t="s">
        <v>982</v>
      </c>
      <c r="J12" s="196" t="s">
        <v>761</v>
      </c>
      <c r="K12" s="174">
        <v>2</v>
      </c>
      <c r="L12" s="174">
        <v>2</v>
      </c>
      <c r="M12" s="79" t="s">
        <v>854</v>
      </c>
      <c r="N12" s="79" t="s">
        <v>766</v>
      </c>
      <c r="O12" s="79" t="s">
        <v>761</v>
      </c>
      <c r="P12" s="79" t="s">
        <v>761</v>
      </c>
      <c r="Q12" s="79" t="s">
        <v>761</v>
      </c>
      <c r="R12" s="79" t="s">
        <v>761</v>
      </c>
      <c r="S12" s="79">
        <v>1.2</v>
      </c>
      <c r="T12" s="79">
        <v>2.4</v>
      </c>
      <c r="U12" s="72">
        <v>0.5</v>
      </c>
      <c r="V12" s="79">
        <v>2</v>
      </c>
      <c r="W12" s="196" t="s">
        <v>761</v>
      </c>
      <c r="X12" s="174">
        <v>23</v>
      </c>
      <c r="Y12" s="198">
        <v>5.79</v>
      </c>
      <c r="Z12" s="72">
        <v>4.8895649652602851</v>
      </c>
      <c r="AA12" s="199">
        <v>76.8</v>
      </c>
      <c r="AB12" s="79">
        <v>29.3</v>
      </c>
      <c r="AC12" s="79">
        <v>45.6</v>
      </c>
      <c r="AD12" s="75" t="s">
        <v>763</v>
      </c>
      <c r="AE12" s="75" t="s">
        <v>763</v>
      </c>
      <c r="AF12" s="75" t="s">
        <v>763</v>
      </c>
      <c r="AG12" s="75" t="s">
        <v>763</v>
      </c>
      <c r="AH12" s="75" t="s">
        <v>763</v>
      </c>
      <c r="AI12" s="75" t="s">
        <v>763</v>
      </c>
      <c r="AJ12" s="75" t="s">
        <v>763</v>
      </c>
      <c r="AK12" s="75" t="s">
        <v>763</v>
      </c>
      <c r="AL12" s="75" t="s">
        <v>763</v>
      </c>
      <c r="AM12" s="75" t="s">
        <v>763</v>
      </c>
      <c r="AN12" s="75" t="s">
        <v>763</v>
      </c>
      <c r="AO12" s="75" t="s">
        <v>763</v>
      </c>
      <c r="AP12" s="75" t="s">
        <v>763</v>
      </c>
      <c r="AQ12" s="75" t="s">
        <v>763</v>
      </c>
      <c r="AR12" s="75" t="s">
        <v>763</v>
      </c>
      <c r="AS12" s="79"/>
      <c r="AT12" s="176"/>
      <c r="AU12" s="68" t="s">
        <v>763</v>
      </c>
      <c r="AV12" s="68" t="s">
        <v>763</v>
      </c>
      <c r="AX12" s="72"/>
      <c r="BA12" s="200"/>
      <c r="BC12" s="147"/>
    </row>
    <row r="13" spans="1:55" s="68" customFormat="1" x14ac:dyDescent="0.2">
      <c r="A13" s="79" t="s">
        <v>756</v>
      </c>
      <c r="B13" s="193" t="s">
        <v>986</v>
      </c>
      <c r="C13" s="193" t="s">
        <v>757</v>
      </c>
      <c r="D13" s="193"/>
      <c r="E13" s="194">
        <v>44020</v>
      </c>
      <c r="F13" s="79" t="s">
        <v>881</v>
      </c>
      <c r="G13" s="79" t="s">
        <v>915</v>
      </c>
      <c r="H13" s="195">
        <v>1</v>
      </c>
      <c r="I13" s="79" t="s">
        <v>982</v>
      </c>
      <c r="J13" s="196" t="s">
        <v>761</v>
      </c>
      <c r="K13" s="174">
        <v>2</v>
      </c>
      <c r="L13" s="174">
        <v>2</v>
      </c>
      <c r="M13" s="79" t="s">
        <v>854</v>
      </c>
      <c r="N13" s="79" t="s">
        <v>762</v>
      </c>
      <c r="O13" s="79" t="s">
        <v>761</v>
      </c>
      <c r="P13" s="79" t="s">
        <v>761</v>
      </c>
      <c r="Q13" s="79" t="s">
        <v>761</v>
      </c>
      <c r="R13" s="79" t="s">
        <v>761</v>
      </c>
      <c r="S13" s="79">
        <v>0.7</v>
      </c>
      <c r="T13" s="79">
        <v>1.35</v>
      </c>
      <c r="U13" s="72">
        <v>0.51851851851851849</v>
      </c>
      <c r="V13" s="79">
        <v>0.15</v>
      </c>
      <c r="W13" s="196">
        <v>0.35555555555555557</v>
      </c>
      <c r="X13" s="174">
        <v>23.9</v>
      </c>
      <c r="Y13" s="198">
        <v>6.16</v>
      </c>
      <c r="Z13" s="72">
        <v>5.2407015606918508</v>
      </c>
      <c r="AA13" s="199">
        <v>82.5</v>
      </c>
      <c r="AB13" s="79">
        <v>28.2</v>
      </c>
      <c r="AC13" s="79">
        <v>44.2</v>
      </c>
      <c r="AD13" s="75" t="s">
        <v>763</v>
      </c>
      <c r="AE13" s="75" t="s">
        <v>763</v>
      </c>
      <c r="AF13" s="75" t="s">
        <v>763</v>
      </c>
      <c r="AG13" s="75" t="s">
        <v>763</v>
      </c>
      <c r="AH13" s="75" t="s">
        <v>763</v>
      </c>
      <c r="AI13" s="75" t="s">
        <v>763</v>
      </c>
      <c r="AJ13" s="75" t="s">
        <v>763</v>
      </c>
      <c r="AK13" s="75" t="s">
        <v>763</v>
      </c>
      <c r="AL13" s="75" t="s">
        <v>763</v>
      </c>
      <c r="AM13" s="75" t="s">
        <v>763</v>
      </c>
      <c r="AN13" s="75" t="s">
        <v>763</v>
      </c>
      <c r="AO13" s="75" t="s">
        <v>763</v>
      </c>
      <c r="AP13" s="75" t="s">
        <v>763</v>
      </c>
      <c r="AQ13" s="75" t="s">
        <v>763</v>
      </c>
      <c r="AR13" s="75" t="s">
        <v>763</v>
      </c>
      <c r="AS13" s="79"/>
      <c r="AT13" s="176"/>
      <c r="AU13" s="68" t="s">
        <v>763</v>
      </c>
      <c r="AV13" s="68" t="s">
        <v>763</v>
      </c>
      <c r="AX13" s="72"/>
      <c r="BA13" s="200"/>
      <c r="BC13" s="147"/>
    </row>
    <row r="14" spans="1:55" s="68" customFormat="1" x14ac:dyDescent="0.2">
      <c r="A14" s="79" t="s">
        <v>756</v>
      </c>
      <c r="B14" s="193" t="s">
        <v>986</v>
      </c>
      <c r="C14" s="193" t="s">
        <v>764</v>
      </c>
      <c r="D14" s="193"/>
      <c r="E14" s="194">
        <v>44020</v>
      </c>
      <c r="F14" s="79" t="s">
        <v>881</v>
      </c>
      <c r="G14" s="79" t="s">
        <v>915</v>
      </c>
      <c r="H14" s="195">
        <v>1</v>
      </c>
      <c r="I14" s="79" t="s">
        <v>982</v>
      </c>
      <c r="J14" s="196" t="s">
        <v>761</v>
      </c>
      <c r="K14" s="174">
        <v>2</v>
      </c>
      <c r="L14" s="174">
        <v>2</v>
      </c>
      <c r="M14" s="79" t="s">
        <v>854</v>
      </c>
      <c r="N14" s="79" t="s">
        <v>762</v>
      </c>
      <c r="O14" s="79" t="s">
        <v>761</v>
      </c>
      <c r="P14" s="79" t="s">
        <v>761</v>
      </c>
      <c r="Q14" s="79" t="s">
        <v>761</v>
      </c>
      <c r="R14" s="79" t="s">
        <v>761</v>
      </c>
      <c r="S14" s="79">
        <v>0.7</v>
      </c>
      <c r="T14" s="79">
        <v>1.35</v>
      </c>
      <c r="U14" s="72">
        <v>0.51851851851851849</v>
      </c>
      <c r="V14" s="79">
        <v>0.5</v>
      </c>
      <c r="W14" s="196">
        <v>0.35555555555555557</v>
      </c>
      <c r="X14" s="174">
        <v>23.9</v>
      </c>
      <c r="Y14" s="198">
        <v>6.08</v>
      </c>
      <c r="Z14" s="72">
        <v>5.1548836154217526</v>
      </c>
      <c r="AA14" s="199">
        <v>81.5</v>
      </c>
      <c r="AB14" s="79">
        <v>28.8</v>
      </c>
      <c r="AC14" s="79">
        <v>44.9</v>
      </c>
      <c r="AD14" s="176">
        <v>9.9618077657542908E-2</v>
      </c>
      <c r="AE14" s="75">
        <v>0.49090719063545163</v>
      </c>
      <c r="AF14" s="75">
        <v>2.5000000000000001E-2</v>
      </c>
      <c r="AG14" s="75">
        <v>0.51590719063545165</v>
      </c>
      <c r="AH14" s="75">
        <v>27.19523231948169</v>
      </c>
      <c r="AI14" s="75">
        <v>27.711139510117142</v>
      </c>
      <c r="AJ14" s="75">
        <v>134.41964391169046</v>
      </c>
      <c r="AK14" s="75">
        <v>20.377569755829857</v>
      </c>
      <c r="AL14" s="177">
        <v>6.5964511726543886</v>
      </c>
      <c r="AM14" s="75">
        <v>47.572802075311543</v>
      </c>
      <c r="AN14" s="75">
        <v>48.088709265946996</v>
      </c>
      <c r="AO14" s="177">
        <v>16.973589285714283</v>
      </c>
      <c r="AP14" s="177">
        <v>0.75306774553571298</v>
      </c>
      <c r="AQ14" s="201">
        <v>0.95751777990581399</v>
      </c>
      <c r="AR14" s="177">
        <v>17.726657031249996</v>
      </c>
      <c r="AS14" s="79"/>
      <c r="AT14" s="176"/>
      <c r="AU14" s="68" t="s">
        <v>763</v>
      </c>
      <c r="AV14" s="68" t="s">
        <v>763</v>
      </c>
      <c r="AX14" s="72"/>
      <c r="BA14" s="200"/>
      <c r="BC14" s="147"/>
    </row>
    <row r="15" spans="1:55" s="68" customFormat="1" x14ac:dyDescent="0.2">
      <c r="A15" s="79" t="s">
        <v>756</v>
      </c>
      <c r="B15" s="193" t="s">
        <v>986</v>
      </c>
      <c r="C15" s="193" t="s">
        <v>765</v>
      </c>
      <c r="D15" s="193"/>
      <c r="E15" s="194">
        <v>44020</v>
      </c>
      <c r="F15" s="79" t="s">
        <v>881</v>
      </c>
      <c r="G15" s="79" t="s">
        <v>915</v>
      </c>
      <c r="H15" s="195">
        <v>1</v>
      </c>
      <c r="I15" s="79" t="s">
        <v>982</v>
      </c>
      <c r="J15" s="196" t="s">
        <v>761</v>
      </c>
      <c r="K15" s="174">
        <v>2</v>
      </c>
      <c r="L15" s="174">
        <v>2</v>
      </c>
      <c r="M15" s="79" t="s">
        <v>854</v>
      </c>
      <c r="N15" s="79" t="s">
        <v>762</v>
      </c>
      <c r="O15" s="79" t="s">
        <v>761</v>
      </c>
      <c r="P15" s="79" t="s">
        <v>761</v>
      </c>
      <c r="Q15" s="79" t="s">
        <v>761</v>
      </c>
      <c r="R15" s="79" t="s">
        <v>761</v>
      </c>
      <c r="S15" s="79">
        <v>0.7</v>
      </c>
      <c r="T15" s="79">
        <v>1.35</v>
      </c>
      <c r="U15" s="72">
        <v>0.51851851851851849</v>
      </c>
      <c r="V15" s="79">
        <v>1</v>
      </c>
      <c r="W15" s="196">
        <v>0.35555555555555557</v>
      </c>
      <c r="X15" s="174">
        <v>23.9</v>
      </c>
      <c r="Y15" s="198">
        <v>5.42</v>
      </c>
      <c r="Z15" s="72">
        <v>4.590043075081943</v>
      </c>
      <c r="AA15" s="199">
        <v>73.099999999999994</v>
      </c>
      <c r="AB15" s="79">
        <v>29</v>
      </c>
      <c r="AC15" s="79">
        <v>45.2</v>
      </c>
      <c r="AD15" s="75" t="s">
        <v>763</v>
      </c>
      <c r="AE15" s="75" t="s">
        <v>763</v>
      </c>
      <c r="AF15" s="75" t="s">
        <v>763</v>
      </c>
      <c r="AG15" s="75" t="s">
        <v>763</v>
      </c>
      <c r="AH15" s="75" t="s">
        <v>763</v>
      </c>
      <c r="AI15" s="75" t="s">
        <v>763</v>
      </c>
      <c r="AJ15" s="75" t="s">
        <v>763</v>
      </c>
      <c r="AK15" s="75" t="s">
        <v>763</v>
      </c>
      <c r="AL15" s="75" t="s">
        <v>763</v>
      </c>
      <c r="AM15" s="75" t="s">
        <v>763</v>
      </c>
      <c r="AN15" s="75" t="s">
        <v>763</v>
      </c>
      <c r="AO15" s="75" t="s">
        <v>763</v>
      </c>
      <c r="AP15" s="75" t="s">
        <v>763</v>
      </c>
      <c r="AQ15" s="75" t="s">
        <v>763</v>
      </c>
      <c r="AR15" s="75" t="s">
        <v>763</v>
      </c>
      <c r="AS15" s="79"/>
      <c r="AT15" s="176"/>
      <c r="AU15" s="68" t="s">
        <v>763</v>
      </c>
      <c r="AV15" s="68" t="s">
        <v>763</v>
      </c>
      <c r="AX15" s="72"/>
      <c r="BA15" s="200"/>
      <c r="BC15" s="147"/>
    </row>
    <row r="16" spans="1:55" s="68" customFormat="1" x14ac:dyDescent="0.2">
      <c r="A16" s="79" t="s">
        <v>756</v>
      </c>
      <c r="B16" t="s">
        <v>284</v>
      </c>
      <c r="C16" t="s">
        <v>757</v>
      </c>
      <c r="D16"/>
      <c r="E16" s="147">
        <v>44020</v>
      </c>
      <c r="F16" s="68" t="s">
        <v>881</v>
      </c>
      <c r="G16" s="68" t="s">
        <v>915</v>
      </c>
      <c r="H16" s="68">
        <v>1</v>
      </c>
      <c r="I16" s="68" t="s">
        <v>982</v>
      </c>
      <c r="J16" s="77" t="s">
        <v>761</v>
      </c>
      <c r="K16" s="68">
        <v>3</v>
      </c>
      <c r="L16" s="68">
        <v>2</v>
      </c>
      <c r="M16" s="68" t="s">
        <v>987</v>
      </c>
      <c r="N16" s="68" t="s">
        <v>816</v>
      </c>
      <c r="O16" s="68" t="s">
        <v>761</v>
      </c>
      <c r="P16" s="68" t="s">
        <v>761</v>
      </c>
      <c r="Q16" s="68" t="s">
        <v>761</v>
      </c>
      <c r="R16" s="68" t="s">
        <v>761</v>
      </c>
      <c r="S16" s="68">
        <v>1.2</v>
      </c>
      <c r="T16" s="68">
        <v>1.3</v>
      </c>
      <c r="U16" s="72">
        <v>0.92307692307692302</v>
      </c>
      <c r="V16" s="68">
        <v>0.15</v>
      </c>
      <c r="W16" s="77">
        <v>0.34722222222222227</v>
      </c>
      <c r="X16" s="68">
        <v>23.7</v>
      </c>
      <c r="Y16" s="68">
        <v>5.94</v>
      </c>
      <c r="Z16" s="72">
        <v>5.0090390258583346</v>
      </c>
      <c r="AA16" s="68">
        <v>79.900000000000006</v>
      </c>
      <c r="AB16" s="79">
        <v>29.7</v>
      </c>
      <c r="AC16" s="79">
        <v>46.2</v>
      </c>
      <c r="AD16" s="75" t="s">
        <v>763</v>
      </c>
      <c r="AE16" s="75" t="s">
        <v>763</v>
      </c>
      <c r="AF16" s="75" t="s">
        <v>763</v>
      </c>
      <c r="AG16" s="75" t="s">
        <v>763</v>
      </c>
      <c r="AH16" s="75" t="s">
        <v>763</v>
      </c>
      <c r="AI16" s="75" t="s">
        <v>763</v>
      </c>
      <c r="AJ16" s="75" t="s">
        <v>763</v>
      </c>
      <c r="AK16" s="75" t="s">
        <v>763</v>
      </c>
      <c r="AL16" s="75" t="s">
        <v>763</v>
      </c>
      <c r="AM16" s="75" t="s">
        <v>763</v>
      </c>
      <c r="AN16" s="75" t="s">
        <v>763</v>
      </c>
      <c r="AO16" s="75" t="s">
        <v>763</v>
      </c>
      <c r="AP16" s="75" t="s">
        <v>763</v>
      </c>
      <c r="AQ16" s="75" t="s">
        <v>763</v>
      </c>
      <c r="AR16" s="75" t="s">
        <v>763</v>
      </c>
      <c r="AS16" s="79"/>
      <c r="AT16" s="176"/>
      <c r="AU16" s="68" t="s">
        <v>763</v>
      </c>
      <c r="AV16" s="68" t="s">
        <v>763</v>
      </c>
      <c r="AX16" s="72"/>
      <c r="BA16" s="200"/>
      <c r="BC16" s="147"/>
    </row>
    <row r="17" spans="1:57" s="68" customFormat="1" x14ac:dyDescent="0.2">
      <c r="A17" s="79" t="s">
        <v>756</v>
      </c>
      <c r="B17" s="193" t="s">
        <v>284</v>
      </c>
      <c r="C17" s="193" t="s">
        <v>764</v>
      </c>
      <c r="D17" s="193"/>
      <c r="E17" s="194">
        <v>44020</v>
      </c>
      <c r="F17" s="79" t="s">
        <v>881</v>
      </c>
      <c r="G17" s="79" t="s">
        <v>915</v>
      </c>
      <c r="H17" s="195">
        <v>1</v>
      </c>
      <c r="I17" s="79" t="s">
        <v>982</v>
      </c>
      <c r="J17" s="196" t="s">
        <v>761</v>
      </c>
      <c r="K17" s="174">
        <v>3</v>
      </c>
      <c r="L17" s="174">
        <v>2</v>
      </c>
      <c r="M17" s="79" t="s">
        <v>987</v>
      </c>
      <c r="N17" s="79" t="s">
        <v>816</v>
      </c>
      <c r="O17" s="79" t="s">
        <v>761</v>
      </c>
      <c r="P17" s="79" t="s">
        <v>761</v>
      </c>
      <c r="Q17" s="79" t="s">
        <v>761</v>
      </c>
      <c r="R17" s="79" t="s">
        <v>761</v>
      </c>
      <c r="S17" s="79">
        <v>1.2</v>
      </c>
      <c r="T17" s="79">
        <v>1.3</v>
      </c>
      <c r="U17" s="72">
        <v>0.92307692307692302</v>
      </c>
      <c r="V17" s="79">
        <v>0.5</v>
      </c>
      <c r="W17" s="196">
        <v>0.34722222222222227</v>
      </c>
      <c r="X17" s="174">
        <v>23.7</v>
      </c>
      <c r="Y17" s="198">
        <v>5.94</v>
      </c>
      <c r="Z17" s="72">
        <v>5.0061648807966739</v>
      </c>
      <c r="AA17" s="199">
        <v>79.8</v>
      </c>
      <c r="AB17" s="79">
        <v>29.8</v>
      </c>
      <c r="AC17" s="79">
        <v>46.1</v>
      </c>
      <c r="AD17" s="176">
        <v>0.15117759388924246</v>
      </c>
      <c r="AE17" s="75">
        <v>0.61914715719063551</v>
      </c>
      <c r="AF17" s="75">
        <v>2.5000000000000001E-2</v>
      </c>
      <c r="AG17" s="75">
        <v>0.64414715719063553</v>
      </c>
      <c r="AH17" s="75">
        <v>23.07018724110543</v>
      </c>
      <c r="AI17" s="75">
        <v>23.714334398296064</v>
      </c>
      <c r="AJ17" s="75">
        <v>120.4844703322991</v>
      </c>
      <c r="AK17" s="75">
        <v>19.531233113313313</v>
      </c>
      <c r="AL17" s="177">
        <v>6.1688102145568982</v>
      </c>
      <c r="AM17" s="75">
        <v>42.601420354418742</v>
      </c>
      <c r="AN17" s="75">
        <v>43.24556751160938</v>
      </c>
      <c r="AO17" s="177">
        <v>6.7866428571428568</v>
      </c>
      <c r="AP17" s="177">
        <v>2.548176674107141</v>
      </c>
      <c r="AQ17" s="201">
        <v>0.72702453801311762</v>
      </c>
      <c r="AR17" s="177">
        <v>9.3348195312499982</v>
      </c>
      <c r="AS17" s="79"/>
      <c r="AT17" s="176"/>
      <c r="AU17" s="68" t="s">
        <v>763</v>
      </c>
      <c r="AV17" s="68" t="s">
        <v>763</v>
      </c>
      <c r="AX17" s="72"/>
      <c r="BA17" s="200"/>
      <c r="BC17" s="147"/>
    </row>
    <row r="18" spans="1:57" s="68" customFormat="1" x14ac:dyDescent="0.2">
      <c r="A18" s="79" t="s">
        <v>756</v>
      </c>
      <c r="B18" s="193" t="s">
        <v>284</v>
      </c>
      <c r="C18" s="193" t="s">
        <v>765</v>
      </c>
      <c r="D18" s="193"/>
      <c r="E18" s="194">
        <v>44020</v>
      </c>
      <c r="F18" s="79" t="s">
        <v>881</v>
      </c>
      <c r="G18" s="79" t="s">
        <v>915</v>
      </c>
      <c r="H18" s="195">
        <v>1</v>
      </c>
      <c r="I18" s="79" t="s">
        <v>982</v>
      </c>
      <c r="J18" s="196" t="s">
        <v>761</v>
      </c>
      <c r="K18" s="197">
        <v>3</v>
      </c>
      <c r="L18" s="174">
        <v>2</v>
      </c>
      <c r="M18" s="79" t="s">
        <v>987</v>
      </c>
      <c r="N18" s="79" t="s">
        <v>816</v>
      </c>
      <c r="O18" s="79" t="s">
        <v>761</v>
      </c>
      <c r="P18" s="79" t="s">
        <v>761</v>
      </c>
      <c r="Q18" s="79" t="s">
        <v>761</v>
      </c>
      <c r="R18" s="79" t="s">
        <v>761</v>
      </c>
      <c r="S18" s="79">
        <v>1.2</v>
      </c>
      <c r="T18" s="79">
        <v>1.3</v>
      </c>
      <c r="U18" s="72">
        <v>0.92307692307692302</v>
      </c>
      <c r="V18" s="79">
        <v>1</v>
      </c>
      <c r="W18" s="196">
        <v>0.34722222222222227</v>
      </c>
      <c r="X18" s="174">
        <v>23.5</v>
      </c>
      <c r="Y18" s="198">
        <v>5.96</v>
      </c>
      <c r="Z18" s="72">
        <v>5.016002547381099</v>
      </c>
      <c r="AA18" s="199">
        <v>80.3</v>
      </c>
      <c r="AB18" s="79">
        <v>30</v>
      </c>
      <c r="AC18" s="79">
        <v>46.7</v>
      </c>
      <c r="AD18" s="75" t="s">
        <v>763</v>
      </c>
      <c r="AE18" s="75" t="s">
        <v>763</v>
      </c>
      <c r="AF18" s="75" t="s">
        <v>763</v>
      </c>
      <c r="AG18" s="75" t="s">
        <v>763</v>
      </c>
      <c r="AH18" s="75" t="s">
        <v>763</v>
      </c>
      <c r="AI18" s="75" t="s">
        <v>763</v>
      </c>
      <c r="AJ18" s="75" t="s">
        <v>763</v>
      </c>
      <c r="AK18" s="75" t="s">
        <v>763</v>
      </c>
      <c r="AL18" s="75" t="s">
        <v>763</v>
      </c>
      <c r="AM18" s="75" t="s">
        <v>763</v>
      </c>
      <c r="AN18" s="75" t="s">
        <v>763</v>
      </c>
      <c r="AO18" s="75" t="s">
        <v>763</v>
      </c>
      <c r="AP18" s="75" t="s">
        <v>763</v>
      </c>
      <c r="AQ18" s="75" t="s">
        <v>763</v>
      </c>
      <c r="AR18" s="75" t="s">
        <v>763</v>
      </c>
      <c r="AS18" s="79"/>
      <c r="AT18" s="176"/>
      <c r="AU18" s="68" t="s">
        <v>763</v>
      </c>
      <c r="AV18" s="68" t="s">
        <v>763</v>
      </c>
      <c r="AX18" s="72"/>
      <c r="BA18" s="200"/>
      <c r="BC18" s="147"/>
    </row>
    <row r="19" spans="1:57" s="68" customFormat="1" x14ac:dyDescent="0.2">
      <c r="A19" s="79" t="s">
        <v>756</v>
      </c>
      <c r="B19" s="193" t="s">
        <v>286</v>
      </c>
      <c r="C19" s="193" t="s">
        <v>757</v>
      </c>
      <c r="D19" s="193"/>
      <c r="E19" s="194">
        <v>44020</v>
      </c>
      <c r="F19" s="79" t="s">
        <v>881</v>
      </c>
      <c r="G19" s="79" t="s">
        <v>915</v>
      </c>
      <c r="H19" s="195">
        <v>1</v>
      </c>
      <c r="I19" s="79" t="s">
        <v>982</v>
      </c>
      <c r="J19" s="196" t="s">
        <v>761</v>
      </c>
      <c r="K19" s="197">
        <v>3</v>
      </c>
      <c r="L19" s="174">
        <v>2</v>
      </c>
      <c r="M19" s="79" t="s">
        <v>854</v>
      </c>
      <c r="N19" s="79" t="s">
        <v>761</v>
      </c>
      <c r="O19" s="79" t="s">
        <v>761</v>
      </c>
      <c r="P19" s="79" t="s">
        <v>761</v>
      </c>
      <c r="Q19" s="79" t="s">
        <v>761</v>
      </c>
      <c r="R19" s="79" t="s">
        <v>761</v>
      </c>
      <c r="S19" s="79" t="s">
        <v>761</v>
      </c>
      <c r="T19" s="79" t="s">
        <v>761</v>
      </c>
      <c r="U19" s="79" t="s">
        <v>761</v>
      </c>
      <c r="V19" s="79">
        <v>0.15</v>
      </c>
      <c r="W19" s="196">
        <v>0.33611111111111108</v>
      </c>
      <c r="X19" s="174">
        <v>22.5</v>
      </c>
      <c r="Y19" s="198">
        <v>6.52</v>
      </c>
      <c r="Z19" s="72">
        <v>5.4550334905606395</v>
      </c>
      <c r="AA19" s="199">
        <v>86.3</v>
      </c>
      <c r="AB19" s="79">
        <v>30.8</v>
      </c>
      <c r="AC19" s="79">
        <v>47.7</v>
      </c>
      <c r="AD19" s="75" t="s">
        <v>763</v>
      </c>
      <c r="AE19" s="75" t="s">
        <v>763</v>
      </c>
      <c r="AF19" s="75" t="s">
        <v>763</v>
      </c>
      <c r="AG19" s="75" t="s">
        <v>763</v>
      </c>
      <c r="AH19" s="75" t="s">
        <v>763</v>
      </c>
      <c r="AI19" s="75" t="s">
        <v>763</v>
      </c>
      <c r="AJ19" s="75" t="s">
        <v>763</v>
      </c>
      <c r="AK19" s="75" t="s">
        <v>763</v>
      </c>
      <c r="AL19" s="75" t="s">
        <v>763</v>
      </c>
      <c r="AM19" s="75" t="s">
        <v>763</v>
      </c>
      <c r="AN19" s="75" t="s">
        <v>763</v>
      </c>
      <c r="AO19" s="75" t="s">
        <v>763</v>
      </c>
      <c r="AP19" s="75" t="s">
        <v>763</v>
      </c>
      <c r="AQ19" s="75" t="s">
        <v>763</v>
      </c>
      <c r="AR19" s="75" t="s">
        <v>763</v>
      </c>
      <c r="AS19" s="79"/>
      <c r="AT19" s="176"/>
      <c r="AU19" s="68" t="s">
        <v>763</v>
      </c>
      <c r="AV19" s="68" t="s">
        <v>763</v>
      </c>
      <c r="AX19" s="72"/>
      <c r="BA19" s="200"/>
      <c r="BC19" s="147"/>
    </row>
    <row r="20" spans="1:57" s="68" customFormat="1" x14ac:dyDescent="0.2">
      <c r="A20" s="79" t="s">
        <v>756</v>
      </c>
      <c r="B20" s="193" t="s">
        <v>286</v>
      </c>
      <c r="C20" s="193" t="s">
        <v>764</v>
      </c>
      <c r="D20" s="193"/>
      <c r="E20" s="194">
        <v>44020</v>
      </c>
      <c r="F20" s="79" t="s">
        <v>881</v>
      </c>
      <c r="G20" s="79" t="s">
        <v>915</v>
      </c>
      <c r="H20" s="195">
        <v>1</v>
      </c>
      <c r="I20" s="79" t="s">
        <v>982</v>
      </c>
      <c r="J20" s="196" t="s">
        <v>761</v>
      </c>
      <c r="K20" s="197">
        <v>3</v>
      </c>
      <c r="L20" s="174">
        <v>2</v>
      </c>
      <c r="M20" s="79" t="s">
        <v>854</v>
      </c>
      <c r="N20" s="79" t="s">
        <v>761</v>
      </c>
      <c r="O20" s="79" t="s">
        <v>761</v>
      </c>
      <c r="P20" s="79" t="s">
        <v>761</v>
      </c>
      <c r="Q20" s="79" t="s">
        <v>761</v>
      </c>
      <c r="R20" s="79" t="s">
        <v>761</v>
      </c>
      <c r="S20" s="79" t="s">
        <v>761</v>
      </c>
      <c r="T20" s="79" t="s">
        <v>761</v>
      </c>
      <c r="U20" s="79" t="s">
        <v>761</v>
      </c>
      <c r="V20" s="79">
        <v>0.5</v>
      </c>
      <c r="W20" s="196">
        <v>0.33611111111111108</v>
      </c>
      <c r="X20" s="174">
        <v>22.5</v>
      </c>
      <c r="Y20" s="198">
        <v>6.55</v>
      </c>
      <c r="Z20" s="72">
        <v>5.4801333379098454</v>
      </c>
      <c r="AA20" s="199">
        <v>86.7</v>
      </c>
      <c r="AB20" s="79">
        <v>30.8</v>
      </c>
      <c r="AC20" s="79">
        <v>47.4</v>
      </c>
      <c r="AD20" s="176">
        <v>0.40897517504774022</v>
      </c>
      <c r="AE20" s="75">
        <v>1.0466137123745822</v>
      </c>
      <c r="AF20" s="75">
        <v>0.18168846611177172</v>
      </c>
      <c r="AG20" s="75">
        <v>1.2283021784863539</v>
      </c>
      <c r="AH20" s="75">
        <v>19.495616884346447</v>
      </c>
      <c r="AI20" s="75">
        <v>20.723919062832799</v>
      </c>
      <c r="AJ20" s="75">
        <v>58.778719698375617</v>
      </c>
      <c r="AK20" s="75">
        <v>9.0729303165017505</v>
      </c>
      <c r="AL20" s="177">
        <v>6.4784714141879274</v>
      </c>
      <c r="AM20" s="75">
        <v>28.568547200848197</v>
      </c>
      <c r="AN20" s="75">
        <v>29.796849379334553</v>
      </c>
      <c r="AO20" s="177">
        <v>4.2293333333333338</v>
      </c>
      <c r="AP20" s="177">
        <v>2.5000000000000001E-2</v>
      </c>
      <c r="AQ20" s="201">
        <v>0.99412363864295217</v>
      </c>
      <c r="AR20" s="177">
        <v>4.2543333333333342</v>
      </c>
      <c r="AS20" s="79"/>
      <c r="AT20" s="176"/>
      <c r="AU20" s="68" t="s">
        <v>763</v>
      </c>
      <c r="AV20" s="68" t="s">
        <v>763</v>
      </c>
      <c r="AX20" s="72"/>
      <c r="BA20" s="200"/>
      <c r="BC20" s="147"/>
    </row>
    <row r="21" spans="1:57" s="68" customFormat="1" x14ac:dyDescent="0.2">
      <c r="A21" s="79" t="s">
        <v>756</v>
      </c>
      <c r="B21" s="193" t="s">
        <v>286</v>
      </c>
      <c r="C21" s="193" t="s">
        <v>765</v>
      </c>
      <c r="D21" s="193"/>
      <c r="E21" s="194">
        <v>44020</v>
      </c>
      <c r="F21" s="79" t="s">
        <v>881</v>
      </c>
      <c r="G21" s="79" t="s">
        <v>915</v>
      </c>
      <c r="H21" s="195">
        <v>1</v>
      </c>
      <c r="I21" s="79" t="s">
        <v>982</v>
      </c>
      <c r="J21" s="196" t="s">
        <v>761</v>
      </c>
      <c r="K21" s="197">
        <v>3</v>
      </c>
      <c r="L21" s="174">
        <v>2</v>
      </c>
      <c r="M21" s="79" t="s">
        <v>854</v>
      </c>
      <c r="N21" s="79" t="s">
        <v>761</v>
      </c>
      <c r="O21" s="79" t="s">
        <v>761</v>
      </c>
      <c r="P21" s="79" t="s">
        <v>761</v>
      </c>
      <c r="Q21" s="79" t="s">
        <v>761</v>
      </c>
      <c r="R21" s="79" t="s">
        <v>761</v>
      </c>
      <c r="S21" s="79" t="s">
        <v>761</v>
      </c>
      <c r="T21" s="79" t="s">
        <v>761</v>
      </c>
      <c r="U21" s="79" t="s">
        <v>761</v>
      </c>
      <c r="V21" s="79">
        <v>1</v>
      </c>
      <c r="W21" s="196">
        <v>0.33611111111111108</v>
      </c>
      <c r="X21" s="174">
        <v>22.5</v>
      </c>
      <c r="Y21" s="198">
        <v>6.6</v>
      </c>
      <c r="Z21" s="72">
        <v>5.5219664168251876</v>
      </c>
      <c r="AA21" s="199">
        <v>87.2</v>
      </c>
      <c r="AB21" s="79">
        <v>30.8</v>
      </c>
      <c r="AC21" s="79">
        <v>47.8</v>
      </c>
      <c r="AD21" s="75" t="s">
        <v>763</v>
      </c>
      <c r="AE21" s="75" t="s">
        <v>763</v>
      </c>
      <c r="AF21" s="75" t="s">
        <v>763</v>
      </c>
      <c r="AG21" s="75" t="s">
        <v>763</v>
      </c>
      <c r="AH21" s="75" t="s">
        <v>763</v>
      </c>
      <c r="AI21" s="75" t="s">
        <v>763</v>
      </c>
      <c r="AJ21" s="75" t="s">
        <v>763</v>
      </c>
      <c r="AK21" s="75" t="s">
        <v>763</v>
      </c>
      <c r="AL21" s="75" t="s">
        <v>763</v>
      </c>
      <c r="AM21" s="75" t="s">
        <v>763</v>
      </c>
      <c r="AN21" s="75" t="s">
        <v>763</v>
      </c>
      <c r="AO21" s="75" t="s">
        <v>763</v>
      </c>
      <c r="AP21" s="75" t="s">
        <v>763</v>
      </c>
      <c r="AQ21" s="75" t="s">
        <v>763</v>
      </c>
      <c r="AR21" s="75" t="s">
        <v>763</v>
      </c>
      <c r="AS21" s="79"/>
      <c r="AT21" s="176"/>
      <c r="AU21" s="68" t="s">
        <v>763</v>
      </c>
      <c r="AV21" s="68" t="s">
        <v>763</v>
      </c>
      <c r="AX21" s="72"/>
      <c r="BA21" s="200"/>
      <c r="BC21" s="147"/>
    </row>
    <row r="22" spans="1:57" x14ac:dyDescent="0.2">
      <c r="A22" s="79" t="s">
        <v>756</v>
      </c>
      <c r="B22" t="s">
        <v>610</v>
      </c>
      <c r="C22" t="s">
        <v>757</v>
      </c>
      <c r="E22" s="147">
        <v>44020</v>
      </c>
      <c r="F22" s="68" t="s">
        <v>290</v>
      </c>
      <c r="G22" s="68" t="s">
        <v>988</v>
      </c>
      <c r="H22" s="68">
        <v>1</v>
      </c>
      <c r="I22" s="68" t="s">
        <v>982</v>
      </c>
      <c r="J22" s="77" t="s">
        <v>761</v>
      </c>
      <c r="K22" s="68">
        <v>2</v>
      </c>
      <c r="L22" s="174">
        <v>2</v>
      </c>
      <c r="M22" s="68" t="s">
        <v>761</v>
      </c>
      <c r="N22" s="79" t="s">
        <v>761</v>
      </c>
      <c r="O22" s="68" t="s">
        <v>761</v>
      </c>
      <c r="P22" s="68" t="s">
        <v>761</v>
      </c>
      <c r="Q22" s="68" t="s">
        <v>761</v>
      </c>
      <c r="R22" s="68" t="s">
        <v>761</v>
      </c>
      <c r="S22" s="68" t="s">
        <v>761</v>
      </c>
      <c r="T22" s="68" t="s">
        <v>761</v>
      </c>
      <c r="U22" s="68" t="s">
        <v>761</v>
      </c>
      <c r="V22" s="68">
        <v>0.15</v>
      </c>
      <c r="W22" s="77">
        <v>0.30694444444444441</v>
      </c>
      <c r="X22" s="68" t="s">
        <v>761</v>
      </c>
      <c r="Y22" s="68" t="s">
        <v>761</v>
      </c>
      <c r="Z22" s="68" t="s">
        <v>761</v>
      </c>
      <c r="AA22" s="68" t="s">
        <v>761</v>
      </c>
      <c r="AB22" s="79">
        <v>0.1</v>
      </c>
      <c r="AC22" s="79">
        <v>0.16270000000000001</v>
      </c>
      <c r="AD22" s="176">
        <v>0.25429662635264161</v>
      </c>
      <c r="AE22" s="75">
        <v>3.0984531772575248</v>
      </c>
      <c r="AF22" s="75">
        <v>33.870341614906827</v>
      </c>
      <c r="AG22" s="75">
        <v>36.968794792164353</v>
      </c>
      <c r="AH22" s="75">
        <v>18.058638647665255</v>
      </c>
      <c r="AI22" s="75">
        <v>55.027433439829608</v>
      </c>
      <c r="AJ22" s="75">
        <v>82.2318459823137</v>
      </c>
      <c r="AK22" s="75">
        <v>5.5656709681683143</v>
      </c>
      <c r="AL22" s="177">
        <v>14.774830645329461</v>
      </c>
      <c r="AM22" s="75">
        <v>23.624309615833567</v>
      </c>
      <c r="AN22" s="75">
        <v>60.59310440799792</v>
      </c>
      <c r="AO22" s="177">
        <v>0.94957142857142851</v>
      </c>
      <c r="AP22" s="177">
        <v>1.1957356026785717</v>
      </c>
      <c r="AQ22" s="201">
        <v>0.44262728585667493</v>
      </c>
      <c r="AR22" s="177">
        <v>2.1453070312500002</v>
      </c>
      <c r="AS22" s="68"/>
      <c r="AT22" s="68"/>
      <c r="AU22" s="68" t="s">
        <v>763</v>
      </c>
      <c r="AV22" s="68" t="s">
        <v>763</v>
      </c>
      <c r="AW22" s="68"/>
      <c r="BA22" s="200"/>
      <c r="BB22" s="68"/>
      <c r="BC22" s="147"/>
      <c r="BD22" s="68"/>
      <c r="BE22" s="68"/>
    </row>
    <row r="23" spans="1:57" x14ac:dyDescent="0.2">
      <c r="A23" s="79" t="s">
        <v>756</v>
      </c>
      <c r="B23" t="s">
        <v>288</v>
      </c>
      <c r="C23" t="s">
        <v>757</v>
      </c>
      <c r="E23" s="147">
        <v>44020</v>
      </c>
      <c r="F23" s="68" t="s">
        <v>290</v>
      </c>
      <c r="G23" s="68" t="s">
        <v>989</v>
      </c>
      <c r="H23" s="68">
        <v>1</v>
      </c>
      <c r="I23" s="68" t="s">
        <v>982</v>
      </c>
      <c r="J23" s="77">
        <v>0.42430555555555555</v>
      </c>
      <c r="K23" s="68">
        <v>2</v>
      </c>
      <c r="L23" s="68">
        <v>2</v>
      </c>
      <c r="M23" s="68" t="s">
        <v>773</v>
      </c>
      <c r="N23" s="68" t="s">
        <v>990</v>
      </c>
      <c r="O23" s="68">
        <v>20.399999999999999</v>
      </c>
      <c r="P23" s="68">
        <v>8.43</v>
      </c>
      <c r="Q23" s="68">
        <v>7.55</v>
      </c>
      <c r="R23" s="68">
        <v>7.55</v>
      </c>
      <c r="S23" s="68">
        <v>7.55</v>
      </c>
      <c r="T23" s="68">
        <v>7.55</v>
      </c>
      <c r="U23" s="72">
        <v>1</v>
      </c>
      <c r="V23" s="68">
        <v>0.15</v>
      </c>
      <c r="W23" s="77">
        <v>0.27777777777777779</v>
      </c>
      <c r="X23" s="68">
        <v>17.600000000000001</v>
      </c>
      <c r="Y23" s="68">
        <v>8.6999999999999993</v>
      </c>
      <c r="Z23" s="72">
        <v>8.6738979169989001</v>
      </c>
      <c r="AA23" s="68">
        <v>89.7</v>
      </c>
      <c r="AB23" s="79">
        <v>0.5</v>
      </c>
      <c r="AC23" s="79">
        <v>1.1000000000000001</v>
      </c>
      <c r="AD23" s="75" t="s">
        <v>763</v>
      </c>
      <c r="AE23" s="75" t="s">
        <v>763</v>
      </c>
      <c r="AF23" s="75" t="s">
        <v>763</v>
      </c>
      <c r="AG23" s="75" t="s">
        <v>763</v>
      </c>
      <c r="AH23" s="75" t="s">
        <v>763</v>
      </c>
      <c r="AI23" s="75" t="s">
        <v>763</v>
      </c>
      <c r="AJ23" s="75" t="s">
        <v>763</v>
      </c>
      <c r="AK23" s="75" t="s">
        <v>763</v>
      </c>
      <c r="AL23" s="75" t="s">
        <v>763</v>
      </c>
      <c r="AM23" s="75" t="s">
        <v>763</v>
      </c>
      <c r="AN23" s="75" t="s">
        <v>763</v>
      </c>
      <c r="AO23" s="75" t="s">
        <v>763</v>
      </c>
      <c r="AP23" s="75" t="s">
        <v>763</v>
      </c>
      <c r="AQ23" s="75" t="s">
        <v>763</v>
      </c>
      <c r="AR23" s="75" t="s">
        <v>763</v>
      </c>
      <c r="AS23" s="68"/>
      <c r="AT23" s="68"/>
      <c r="AU23" s="68" t="s">
        <v>763</v>
      </c>
      <c r="AV23" s="68" t="s">
        <v>763</v>
      </c>
      <c r="AW23" s="68"/>
      <c r="BA23" s="200"/>
      <c r="BB23" s="68"/>
      <c r="BC23" s="147"/>
      <c r="BD23" s="68"/>
      <c r="BE23" s="68"/>
    </row>
    <row r="24" spans="1:57" x14ac:dyDescent="0.2">
      <c r="A24" s="79" t="s">
        <v>756</v>
      </c>
      <c r="B24" t="s">
        <v>288</v>
      </c>
      <c r="C24" t="s">
        <v>764</v>
      </c>
      <c r="E24" s="147">
        <v>44020</v>
      </c>
      <c r="F24" s="68" t="s">
        <v>290</v>
      </c>
      <c r="G24" s="68" t="s">
        <v>989</v>
      </c>
      <c r="H24" s="68">
        <v>1</v>
      </c>
      <c r="I24" s="68" t="s">
        <v>982</v>
      </c>
      <c r="J24" s="77">
        <v>0.42430555555555555</v>
      </c>
      <c r="K24" s="68">
        <v>2</v>
      </c>
      <c r="L24" s="68">
        <v>2</v>
      </c>
      <c r="M24" s="68" t="s">
        <v>773</v>
      </c>
      <c r="N24" s="68" t="s">
        <v>990</v>
      </c>
      <c r="O24" s="68">
        <v>20.399999999999999</v>
      </c>
      <c r="P24" s="68">
        <v>8.43</v>
      </c>
      <c r="Q24" s="68">
        <v>7.55</v>
      </c>
      <c r="R24" s="68">
        <v>7.55</v>
      </c>
      <c r="S24" s="68">
        <v>7.55</v>
      </c>
      <c r="T24" s="68">
        <v>7.55</v>
      </c>
      <c r="U24" s="72">
        <v>1</v>
      </c>
      <c r="V24" s="68">
        <v>0.35</v>
      </c>
      <c r="W24" s="77">
        <v>0.27916666666666667</v>
      </c>
      <c r="X24" s="68">
        <v>18.3</v>
      </c>
      <c r="Y24" s="68">
        <v>7.5</v>
      </c>
      <c r="Z24" s="72">
        <v>7.4776202888028651</v>
      </c>
      <c r="AA24" s="68">
        <v>85.4</v>
      </c>
      <c r="AB24" s="204">
        <v>0.5</v>
      </c>
      <c r="AC24" s="204">
        <v>1.0169999999999999</v>
      </c>
      <c r="AD24" s="171">
        <v>0.46053469127943986</v>
      </c>
      <c r="AE24" s="72">
        <v>3.4404264214046822</v>
      </c>
      <c r="AF24" s="72">
        <v>29.891304347826086</v>
      </c>
      <c r="AG24" s="75">
        <v>33.331730769230766</v>
      </c>
      <c r="AH24" s="75">
        <v>19.682923117883192</v>
      </c>
      <c r="AI24" s="72">
        <v>53.014653887113958</v>
      </c>
      <c r="AJ24" s="72">
        <v>81.971188059245961</v>
      </c>
      <c r="AK24" s="72">
        <v>6.48455075147199</v>
      </c>
      <c r="AL24" s="72">
        <v>12.640997225696559</v>
      </c>
      <c r="AM24" s="75">
        <v>26.167473869355181</v>
      </c>
      <c r="AN24" s="75">
        <v>59.499204638585951</v>
      </c>
      <c r="AO24" s="72">
        <v>1.7106250000000003</v>
      </c>
      <c r="AP24" s="72">
        <v>2.2626070312499991</v>
      </c>
      <c r="AQ24" s="70">
        <v>0.43053740293688031</v>
      </c>
      <c r="AR24" s="177">
        <v>3.9732320312499994</v>
      </c>
      <c r="AS24" s="68"/>
      <c r="AT24" s="68"/>
      <c r="AU24" s="68" t="s">
        <v>763</v>
      </c>
      <c r="AV24" s="68" t="s">
        <v>763</v>
      </c>
      <c r="AW24" s="68"/>
      <c r="BA24" s="200"/>
      <c r="BB24" s="68"/>
      <c r="BC24" s="147"/>
      <c r="BD24" s="68"/>
      <c r="BE24" s="68"/>
    </row>
    <row r="25" spans="1:57" x14ac:dyDescent="0.2">
      <c r="A25" s="79" t="s">
        <v>756</v>
      </c>
      <c r="B25" t="s">
        <v>291</v>
      </c>
      <c r="C25" t="s">
        <v>757</v>
      </c>
      <c r="E25" s="147">
        <v>44020</v>
      </c>
      <c r="F25" s="68" t="s">
        <v>290</v>
      </c>
      <c r="G25" s="68" t="s">
        <v>989</v>
      </c>
      <c r="H25" s="68">
        <v>1</v>
      </c>
      <c r="I25" s="68" t="s">
        <v>982</v>
      </c>
      <c r="J25" s="77">
        <v>0.42430555555555555</v>
      </c>
      <c r="K25" s="68">
        <v>2</v>
      </c>
      <c r="L25" s="68">
        <v>2</v>
      </c>
      <c r="M25" s="68" t="s">
        <v>773</v>
      </c>
      <c r="N25" s="68" t="s">
        <v>827</v>
      </c>
      <c r="O25" s="68">
        <v>21.3</v>
      </c>
      <c r="P25" s="68">
        <v>6.67</v>
      </c>
      <c r="Q25" s="68">
        <v>7.55</v>
      </c>
      <c r="R25" s="68">
        <v>7.55</v>
      </c>
      <c r="S25" s="68">
        <v>7.55</v>
      </c>
      <c r="T25" s="68">
        <v>7.55</v>
      </c>
      <c r="U25" s="72">
        <v>1</v>
      </c>
      <c r="V25" s="68">
        <v>0.15</v>
      </c>
      <c r="W25" s="77">
        <v>0.30416666666666664</v>
      </c>
      <c r="X25" s="68">
        <v>20.9</v>
      </c>
      <c r="Y25" s="68">
        <v>7.3</v>
      </c>
      <c r="Z25" s="72">
        <v>7.0643538464090989</v>
      </c>
      <c r="AA25" s="68">
        <v>81.5</v>
      </c>
      <c r="AB25" s="176">
        <v>5.8223182139699494</v>
      </c>
      <c r="AC25" s="79">
        <v>9.2750000000000004</v>
      </c>
      <c r="AD25" s="75" t="s">
        <v>763</v>
      </c>
      <c r="AE25" s="75" t="s">
        <v>763</v>
      </c>
      <c r="AF25" s="75" t="s">
        <v>763</v>
      </c>
      <c r="AG25" s="75" t="s">
        <v>763</v>
      </c>
      <c r="AH25" s="75" t="s">
        <v>763</v>
      </c>
      <c r="AI25" s="75" t="s">
        <v>763</v>
      </c>
      <c r="AJ25" s="75" t="s">
        <v>763</v>
      </c>
      <c r="AK25" s="75" t="s">
        <v>763</v>
      </c>
      <c r="AL25" s="75" t="s">
        <v>763</v>
      </c>
      <c r="AM25" s="75" t="s">
        <v>763</v>
      </c>
      <c r="AN25" s="75" t="s">
        <v>763</v>
      </c>
      <c r="AO25" s="75" t="s">
        <v>763</v>
      </c>
      <c r="AP25" s="75" t="s">
        <v>763</v>
      </c>
      <c r="AQ25" s="75" t="s">
        <v>763</v>
      </c>
      <c r="AR25" s="75" t="s">
        <v>763</v>
      </c>
      <c r="AS25" s="68"/>
      <c r="AT25" s="68"/>
      <c r="AU25" s="68" t="s">
        <v>763</v>
      </c>
      <c r="AV25" s="68" t="s">
        <v>763</v>
      </c>
      <c r="AW25" s="68"/>
      <c r="BA25" s="200"/>
      <c r="BB25" s="68"/>
      <c r="BC25" s="147"/>
      <c r="BD25" s="68"/>
      <c r="BE25" s="68"/>
    </row>
    <row r="26" spans="1:57" x14ac:dyDescent="0.2">
      <c r="A26" s="79" t="s">
        <v>756</v>
      </c>
      <c r="B26" t="s">
        <v>291</v>
      </c>
      <c r="C26" t="s">
        <v>764</v>
      </c>
      <c r="E26" s="147">
        <v>44020</v>
      </c>
      <c r="F26" s="68" t="s">
        <v>290</v>
      </c>
      <c r="G26" s="68" t="s">
        <v>989</v>
      </c>
      <c r="H26" s="68">
        <v>1</v>
      </c>
      <c r="I26" s="68" t="s">
        <v>982</v>
      </c>
      <c r="J26" s="77">
        <v>0.42430555555555555</v>
      </c>
      <c r="K26" s="68">
        <v>2</v>
      </c>
      <c r="L26" s="68">
        <v>2</v>
      </c>
      <c r="M26" s="68" t="s">
        <v>773</v>
      </c>
      <c r="N26" s="68" t="s">
        <v>827</v>
      </c>
      <c r="O26" s="68">
        <v>21.3</v>
      </c>
      <c r="P26" s="68">
        <v>6.67</v>
      </c>
      <c r="Q26" s="68">
        <v>7.55</v>
      </c>
      <c r="R26" s="68">
        <v>7.55</v>
      </c>
      <c r="S26" s="68">
        <v>7.55</v>
      </c>
      <c r="T26" s="68">
        <v>7.55</v>
      </c>
      <c r="U26" s="72">
        <v>1</v>
      </c>
      <c r="V26" s="68">
        <v>0.375</v>
      </c>
      <c r="W26" s="77">
        <v>0.30555555555555552</v>
      </c>
      <c r="X26" s="68">
        <v>21.4</v>
      </c>
      <c r="Y26" s="68">
        <v>6.71</v>
      </c>
      <c r="Z26" s="72">
        <v>6.2853316009480977</v>
      </c>
      <c r="AA26" s="68">
        <v>76.400000000000006</v>
      </c>
      <c r="AB26" s="176">
        <v>6.2523223084787816</v>
      </c>
      <c r="AC26" s="79">
        <v>9.9600000000000009</v>
      </c>
      <c r="AD26" s="171">
        <v>0.28007638446849137</v>
      </c>
      <c r="AE26" s="72">
        <v>1.0466137123745822</v>
      </c>
      <c r="AF26" s="72">
        <v>10.463733650416172</v>
      </c>
      <c r="AG26" s="75">
        <v>11.510347362790753</v>
      </c>
      <c r="AH26" s="75">
        <v>19.651271380553233</v>
      </c>
      <c r="AI26" s="72">
        <v>31.161618743343986</v>
      </c>
      <c r="AJ26" s="72">
        <v>102.73968095422525</v>
      </c>
      <c r="AK26" s="72">
        <v>17.95946506292545</v>
      </c>
      <c r="AL26" s="72">
        <v>5.720642602340952</v>
      </c>
      <c r="AM26" s="75">
        <v>37.610736443478686</v>
      </c>
      <c r="AN26" s="75">
        <v>49.121083806269439</v>
      </c>
      <c r="AO26" s="72">
        <v>9.1535892857142862</v>
      </c>
      <c r="AP26" s="72">
        <v>1.6377052455357151</v>
      </c>
      <c r="AQ26" s="70">
        <v>0.84823829608272094</v>
      </c>
      <c r="AR26" s="177">
        <v>10.791294531250001</v>
      </c>
      <c r="AS26" s="68"/>
      <c r="AT26" s="68"/>
      <c r="AU26" s="68">
        <v>147</v>
      </c>
      <c r="AV26" s="72">
        <v>4.7039999999999997</v>
      </c>
      <c r="AW26" s="68"/>
      <c r="BA26" s="200"/>
      <c r="BB26" s="68"/>
      <c r="BC26" s="147"/>
      <c r="BD26" s="68"/>
      <c r="BE26" s="68"/>
    </row>
    <row r="27" spans="1:57" x14ac:dyDescent="0.2">
      <c r="A27" s="79" t="s">
        <v>756</v>
      </c>
      <c r="B27" t="s">
        <v>292</v>
      </c>
      <c r="C27" t="s">
        <v>757</v>
      </c>
      <c r="E27" s="147">
        <v>44020</v>
      </c>
      <c r="F27" s="68" t="s">
        <v>290</v>
      </c>
      <c r="G27" s="68" t="s">
        <v>989</v>
      </c>
      <c r="H27" s="68">
        <v>1</v>
      </c>
      <c r="I27" s="68" t="s">
        <v>982</v>
      </c>
      <c r="J27" s="77">
        <v>0.42430555555555555</v>
      </c>
      <c r="K27" s="68">
        <v>2</v>
      </c>
      <c r="L27" s="68">
        <v>2</v>
      </c>
      <c r="M27" s="68" t="s">
        <v>773</v>
      </c>
      <c r="N27" s="68" t="s">
        <v>991</v>
      </c>
      <c r="O27" s="68">
        <v>21.7</v>
      </c>
      <c r="P27" s="68">
        <v>7.1</v>
      </c>
      <c r="Q27" s="68">
        <v>7.55</v>
      </c>
      <c r="R27" s="68">
        <v>7.55</v>
      </c>
      <c r="S27" s="68">
        <v>7.55</v>
      </c>
      <c r="T27" s="68">
        <v>7.55</v>
      </c>
      <c r="U27" s="72">
        <v>1</v>
      </c>
      <c r="V27" s="68">
        <v>0.15</v>
      </c>
      <c r="W27" s="77">
        <v>0.32916666666666666</v>
      </c>
      <c r="X27" s="68">
        <v>22.5</v>
      </c>
      <c r="Y27" s="68">
        <v>6.41</v>
      </c>
      <c r="Z27" s="72">
        <v>5.8869883112123658</v>
      </c>
      <c r="AA27" s="68">
        <v>72.900000000000006</v>
      </c>
      <c r="AB27" s="79">
        <v>14.7</v>
      </c>
      <c r="AC27" s="79">
        <v>24.37</v>
      </c>
      <c r="AD27" s="75" t="s">
        <v>763</v>
      </c>
      <c r="AE27" s="75" t="s">
        <v>763</v>
      </c>
      <c r="AF27" s="75" t="s">
        <v>763</v>
      </c>
      <c r="AG27" s="75" t="s">
        <v>763</v>
      </c>
      <c r="AH27" s="75" t="s">
        <v>763</v>
      </c>
      <c r="AI27" s="75" t="s">
        <v>763</v>
      </c>
      <c r="AJ27" s="75" t="s">
        <v>763</v>
      </c>
      <c r="AK27" s="75" t="s">
        <v>763</v>
      </c>
      <c r="AL27" s="75" t="s">
        <v>763</v>
      </c>
      <c r="AM27" s="75" t="s">
        <v>763</v>
      </c>
      <c r="AN27" s="75" t="s">
        <v>763</v>
      </c>
      <c r="AO27" s="75" t="s">
        <v>763</v>
      </c>
      <c r="AP27" s="75" t="s">
        <v>763</v>
      </c>
      <c r="AQ27" s="75" t="s">
        <v>763</v>
      </c>
      <c r="AR27" s="75" t="s">
        <v>763</v>
      </c>
      <c r="AS27" s="68"/>
      <c r="AT27" s="68"/>
      <c r="AU27" s="68">
        <v>165.2</v>
      </c>
      <c r="AV27" s="72">
        <v>5.2863999999999995</v>
      </c>
      <c r="AW27" s="68"/>
      <c r="BA27" s="200"/>
      <c r="BB27" s="68"/>
      <c r="BC27" s="147"/>
      <c r="BD27" s="68"/>
      <c r="BE27" s="68"/>
    </row>
    <row r="28" spans="1:57" x14ac:dyDescent="0.2">
      <c r="A28" s="79" t="s">
        <v>756</v>
      </c>
      <c r="B28" t="s">
        <v>293</v>
      </c>
      <c r="C28" t="s">
        <v>757</v>
      </c>
      <c r="E28" s="147">
        <v>44020</v>
      </c>
      <c r="F28" s="68" t="s">
        <v>290</v>
      </c>
      <c r="G28" s="68" t="s">
        <v>992</v>
      </c>
      <c r="H28" s="68">
        <v>3</v>
      </c>
      <c r="I28" s="68" t="s">
        <v>982</v>
      </c>
      <c r="J28" s="77">
        <v>0.41666666666666669</v>
      </c>
      <c r="K28" s="68">
        <v>3</v>
      </c>
      <c r="L28" s="68">
        <v>2</v>
      </c>
      <c r="M28" s="68" t="s">
        <v>773</v>
      </c>
      <c r="N28" s="68" t="s">
        <v>993</v>
      </c>
      <c r="O28" s="68">
        <v>21</v>
      </c>
      <c r="P28" s="68" t="s">
        <v>761</v>
      </c>
      <c r="Q28" s="68">
        <v>1</v>
      </c>
      <c r="R28" s="68">
        <v>0.9</v>
      </c>
      <c r="S28" s="68">
        <v>0.95</v>
      </c>
      <c r="T28" s="68">
        <v>1.75</v>
      </c>
      <c r="U28" s="72">
        <v>0.54285714285714282</v>
      </c>
      <c r="V28" s="68">
        <v>0.15</v>
      </c>
      <c r="W28" s="77">
        <v>0.26458333333333334</v>
      </c>
      <c r="X28" s="68">
        <v>21</v>
      </c>
      <c r="Y28" s="68" t="s">
        <v>761</v>
      </c>
      <c r="Z28" s="68" t="s">
        <v>761</v>
      </c>
      <c r="AA28" s="68" t="s">
        <v>761</v>
      </c>
      <c r="AB28" s="79">
        <v>24.2</v>
      </c>
      <c r="AC28" s="79">
        <v>38.5</v>
      </c>
      <c r="AD28" s="75" t="s">
        <v>763</v>
      </c>
      <c r="AE28" s="75" t="s">
        <v>763</v>
      </c>
      <c r="AF28" s="75" t="s">
        <v>763</v>
      </c>
      <c r="AG28" s="75" t="s">
        <v>763</v>
      </c>
      <c r="AH28" s="75" t="s">
        <v>763</v>
      </c>
      <c r="AI28" s="75" t="s">
        <v>763</v>
      </c>
      <c r="AJ28" s="75" t="s">
        <v>763</v>
      </c>
      <c r="AK28" s="75" t="s">
        <v>763</v>
      </c>
      <c r="AL28" s="75" t="s">
        <v>763</v>
      </c>
      <c r="AM28" s="75" t="s">
        <v>763</v>
      </c>
      <c r="AN28" s="75" t="s">
        <v>763</v>
      </c>
      <c r="AO28" s="75" t="s">
        <v>763</v>
      </c>
      <c r="AP28" s="75" t="s">
        <v>763</v>
      </c>
      <c r="AQ28" s="75" t="s">
        <v>763</v>
      </c>
      <c r="AR28" s="75" t="s">
        <v>763</v>
      </c>
      <c r="AS28" s="68"/>
      <c r="AT28" s="68"/>
      <c r="AU28" s="68" t="s">
        <v>763</v>
      </c>
      <c r="AV28" s="68" t="s">
        <v>763</v>
      </c>
      <c r="AW28" s="68"/>
      <c r="BA28" s="200"/>
      <c r="BB28" s="68"/>
      <c r="BC28" s="147"/>
      <c r="BD28" s="68"/>
      <c r="BE28" s="68"/>
    </row>
    <row r="29" spans="1:57" x14ac:dyDescent="0.2">
      <c r="A29" s="79" t="s">
        <v>756</v>
      </c>
      <c r="B29" t="s">
        <v>293</v>
      </c>
      <c r="C29" t="s">
        <v>764</v>
      </c>
      <c r="E29" s="147">
        <v>44020</v>
      </c>
      <c r="F29" s="68" t="s">
        <v>290</v>
      </c>
      <c r="G29" s="68" t="s">
        <v>992</v>
      </c>
      <c r="H29" s="68">
        <v>3</v>
      </c>
      <c r="I29" s="68" t="s">
        <v>982</v>
      </c>
      <c r="J29" s="77">
        <v>0.41666666666666669</v>
      </c>
      <c r="K29" s="68">
        <v>3</v>
      </c>
      <c r="L29" s="68">
        <v>2</v>
      </c>
      <c r="M29" s="68" t="s">
        <v>773</v>
      </c>
      <c r="N29" s="68" t="s">
        <v>993</v>
      </c>
      <c r="O29" s="68">
        <v>21</v>
      </c>
      <c r="P29" s="68" t="s">
        <v>761</v>
      </c>
      <c r="Q29" s="68">
        <v>1</v>
      </c>
      <c r="R29" s="68">
        <v>0.9</v>
      </c>
      <c r="S29" s="68">
        <v>0.95</v>
      </c>
      <c r="T29" s="68">
        <v>1.75</v>
      </c>
      <c r="U29" s="72">
        <v>0.54285714285714282</v>
      </c>
      <c r="V29" s="68">
        <v>0.75</v>
      </c>
      <c r="W29" s="77">
        <v>0.2673611111111111</v>
      </c>
      <c r="X29" s="68" t="s">
        <v>761</v>
      </c>
      <c r="Y29" s="68" t="s">
        <v>761</v>
      </c>
      <c r="Z29" s="68" t="s">
        <v>761</v>
      </c>
      <c r="AA29" s="68" t="s">
        <v>761</v>
      </c>
      <c r="AB29" s="204">
        <v>24.4</v>
      </c>
      <c r="AC29" s="204">
        <v>38.5</v>
      </c>
      <c r="AD29" s="171">
        <v>7.383831954169312E-2</v>
      </c>
      <c r="AE29" s="72">
        <v>1.30309364548495</v>
      </c>
      <c r="AF29" s="72">
        <v>0.31676575505350779</v>
      </c>
      <c r="AG29" s="75">
        <v>1.6198594005384579</v>
      </c>
      <c r="AH29" s="75">
        <v>32.129618767725653</v>
      </c>
      <c r="AI29" s="75">
        <v>33.749478168264112</v>
      </c>
      <c r="AJ29" s="72">
        <v>185.74920414657075</v>
      </c>
      <c r="AK29" s="72">
        <v>28.659578329027454</v>
      </c>
      <c r="AL29" s="72">
        <v>6.4812259976078312</v>
      </c>
      <c r="AM29" s="75">
        <v>60.789197096753107</v>
      </c>
      <c r="AN29" s="75">
        <v>62.409056497291566</v>
      </c>
      <c r="AO29" s="72">
        <v>17.301750000000002</v>
      </c>
      <c r="AP29" s="72">
        <v>1.4024070312499988</v>
      </c>
      <c r="AQ29" s="70">
        <v>0.92502163936568083</v>
      </c>
      <c r="AR29" s="177">
        <v>18.704157031250002</v>
      </c>
      <c r="AS29" s="68"/>
      <c r="AT29" s="68"/>
      <c r="AU29" s="68" t="s">
        <v>763</v>
      </c>
      <c r="AV29" s="68" t="s">
        <v>763</v>
      </c>
      <c r="AW29" s="68"/>
      <c r="BA29" s="200"/>
      <c r="BB29" s="68"/>
      <c r="BC29" s="147"/>
      <c r="BD29" s="68"/>
      <c r="BE29" s="68"/>
    </row>
    <row r="30" spans="1:57" x14ac:dyDescent="0.2">
      <c r="A30" s="79" t="s">
        <v>756</v>
      </c>
      <c r="B30" t="s">
        <v>293</v>
      </c>
      <c r="C30" t="s">
        <v>765</v>
      </c>
      <c r="E30" s="147">
        <v>44020</v>
      </c>
      <c r="F30" s="68" t="s">
        <v>290</v>
      </c>
      <c r="G30" s="68" t="s">
        <v>992</v>
      </c>
      <c r="H30" s="68">
        <v>3</v>
      </c>
      <c r="I30" s="68" t="s">
        <v>982</v>
      </c>
      <c r="J30" s="77">
        <v>0.41666666666666669</v>
      </c>
      <c r="K30" s="68">
        <v>3</v>
      </c>
      <c r="L30" s="68">
        <v>2</v>
      </c>
      <c r="M30" s="68" t="s">
        <v>773</v>
      </c>
      <c r="N30" s="68" t="s">
        <v>993</v>
      </c>
      <c r="O30" s="68">
        <v>21</v>
      </c>
      <c r="P30" s="68" t="s">
        <v>761</v>
      </c>
      <c r="Q30" s="68">
        <v>1</v>
      </c>
      <c r="R30" s="68">
        <v>0.9</v>
      </c>
      <c r="S30" s="68">
        <v>0.95</v>
      </c>
      <c r="T30" s="68">
        <v>1.75</v>
      </c>
      <c r="U30" s="72">
        <v>0.54285714285714282</v>
      </c>
      <c r="V30" s="68">
        <v>1.25</v>
      </c>
      <c r="W30" s="77">
        <v>0.27013888888888887</v>
      </c>
      <c r="X30" s="68" t="s">
        <v>761</v>
      </c>
      <c r="Y30" s="68" t="s">
        <v>761</v>
      </c>
      <c r="Z30" s="68" t="s">
        <v>761</v>
      </c>
      <c r="AA30" s="68" t="s">
        <v>761</v>
      </c>
      <c r="AB30" s="79">
        <v>24.6</v>
      </c>
      <c r="AC30" s="79">
        <v>39</v>
      </c>
      <c r="AD30" s="75" t="s">
        <v>763</v>
      </c>
      <c r="AE30" s="75" t="s">
        <v>763</v>
      </c>
      <c r="AF30" s="75" t="s">
        <v>763</v>
      </c>
      <c r="AG30" s="75" t="s">
        <v>763</v>
      </c>
      <c r="AH30" s="75" t="s">
        <v>763</v>
      </c>
      <c r="AI30" s="75" t="s">
        <v>763</v>
      </c>
      <c r="AJ30" s="75" t="s">
        <v>763</v>
      </c>
      <c r="AK30" s="75" t="s">
        <v>763</v>
      </c>
      <c r="AL30" s="75" t="s">
        <v>763</v>
      </c>
      <c r="AM30" s="75" t="s">
        <v>763</v>
      </c>
      <c r="AN30" s="75" t="s">
        <v>763</v>
      </c>
      <c r="AO30" s="75" t="s">
        <v>763</v>
      </c>
      <c r="AP30" s="75" t="s">
        <v>763</v>
      </c>
      <c r="AQ30" s="75" t="s">
        <v>763</v>
      </c>
      <c r="AR30" s="75" t="s">
        <v>763</v>
      </c>
      <c r="AS30" s="68"/>
      <c r="AT30" s="68"/>
      <c r="AU30" s="68">
        <v>209.4</v>
      </c>
      <c r="AV30" s="72">
        <v>6.7008000000000001</v>
      </c>
      <c r="AW30" s="68"/>
      <c r="BA30" s="200"/>
      <c r="BB30" s="68"/>
      <c r="BC30" s="147"/>
      <c r="BD30" s="68"/>
      <c r="BE30" s="68"/>
    </row>
    <row r="31" spans="1:57" x14ac:dyDescent="0.2">
      <c r="A31" s="79" t="s">
        <v>756</v>
      </c>
      <c r="B31" t="s">
        <v>295</v>
      </c>
      <c r="C31" t="s">
        <v>757</v>
      </c>
      <c r="E31" s="147">
        <v>44020</v>
      </c>
      <c r="F31" s="68" t="s">
        <v>290</v>
      </c>
      <c r="G31" s="68" t="s">
        <v>992</v>
      </c>
      <c r="H31" s="68">
        <v>3</v>
      </c>
      <c r="I31" s="68" t="s">
        <v>982</v>
      </c>
      <c r="J31" s="77">
        <v>0.41666666666666669</v>
      </c>
      <c r="K31" s="68">
        <v>3</v>
      </c>
      <c r="L31" s="68">
        <v>2</v>
      </c>
      <c r="M31" s="68" t="s">
        <v>773</v>
      </c>
      <c r="N31" s="68" t="s">
        <v>994</v>
      </c>
      <c r="O31" s="68">
        <v>21</v>
      </c>
      <c r="P31" s="68" t="s">
        <v>761</v>
      </c>
      <c r="Q31" s="68">
        <v>1.6</v>
      </c>
      <c r="R31" s="68">
        <v>1.5</v>
      </c>
      <c r="S31" s="68">
        <v>1.55</v>
      </c>
      <c r="T31" s="68">
        <v>2.7</v>
      </c>
      <c r="U31" s="72">
        <v>0.57407407407407407</v>
      </c>
      <c r="V31" s="68">
        <v>0.15</v>
      </c>
      <c r="W31" s="77">
        <v>0.28472222222222221</v>
      </c>
      <c r="X31" s="68" t="s">
        <v>761</v>
      </c>
      <c r="Y31" s="68" t="s">
        <v>761</v>
      </c>
      <c r="Z31" s="68" t="s">
        <v>761</v>
      </c>
      <c r="AA31" s="68" t="s">
        <v>761</v>
      </c>
      <c r="AB31" s="79">
        <v>24.4</v>
      </c>
      <c r="AC31" s="79">
        <v>38.700000000000003</v>
      </c>
      <c r="AD31" s="75" t="s">
        <v>763</v>
      </c>
      <c r="AE31" s="75" t="s">
        <v>763</v>
      </c>
      <c r="AF31" s="75" t="s">
        <v>763</v>
      </c>
      <c r="AG31" s="75" t="s">
        <v>763</v>
      </c>
      <c r="AH31" s="75" t="s">
        <v>763</v>
      </c>
      <c r="AI31" s="75" t="s">
        <v>763</v>
      </c>
      <c r="AJ31" s="75" t="s">
        <v>763</v>
      </c>
      <c r="AK31" s="75" t="s">
        <v>763</v>
      </c>
      <c r="AL31" s="75" t="s">
        <v>763</v>
      </c>
      <c r="AM31" s="75" t="s">
        <v>763</v>
      </c>
      <c r="AN31" s="75" t="s">
        <v>763</v>
      </c>
      <c r="AO31" s="75" t="s">
        <v>763</v>
      </c>
      <c r="AP31" s="75" t="s">
        <v>763</v>
      </c>
      <c r="AQ31" s="75" t="s">
        <v>763</v>
      </c>
      <c r="AR31" s="75" t="s">
        <v>763</v>
      </c>
      <c r="AS31" s="68"/>
      <c r="AT31" s="68"/>
      <c r="AU31" s="68" t="s">
        <v>763</v>
      </c>
      <c r="AV31" s="68" t="s">
        <v>763</v>
      </c>
      <c r="AW31" s="68"/>
      <c r="BA31" s="200"/>
      <c r="BB31" s="68"/>
      <c r="BC31" s="147"/>
      <c r="BD31" s="68"/>
      <c r="BE31" s="68"/>
    </row>
    <row r="32" spans="1:57" x14ac:dyDescent="0.2">
      <c r="A32" s="79" t="s">
        <v>756</v>
      </c>
      <c r="B32" t="s">
        <v>295</v>
      </c>
      <c r="C32" t="s">
        <v>764</v>
      </c>
      <c r="E32" s="147">
        <v>44020</v>
      </c>
      <c r="F32" s="68" t="s">
        <v>290</v>
      </c>
      <c r="G32" s="68" t="s">
        <v>992</v>
      </c>
      <c r="H32" s="68">
        <v>3</v>
      </c>
      <c r="I32" s="68" t="s">
        <v>982</v>
      </c>
      <c r="J32" s="77">
        <v>0.41666666666666669</v>
      </c>
      <c r="K32" s="68">
        <v>3</v>
      </c>
      <c r="L32" s="68">
        <v>2</v>
      </c>
      <c r="M32" s="68" t="s">
        <v>773</v>
      </c>
      <c r="N32" s="68" t="s">
        <v>994</v>
      </c>
      <c r="O32" s="68">
        <v>21</v>
      </c>
      <c r="P32" s="68" t="s">
        <v>761</v>
      </c>
      <c r="Q32" s="68">
        <v>1.6</v>
      </c>
      <c r="R32" s="68">
        <v>1.5</v>
      </c>
      <c r="S32" s="68">
        <v>1.55</v>
      </c>
      <c r="T32" s="68">
        <v>2.7</v>
      </c>
      <c r="U32" s="72">
        <v>0.57407407407407407</v>
      </c>
      <c r="V32" s="68">
        <v>1.25</v>
      </c>
      <c r="W32" s="77">
        <v>0.28888888888888892</v>
      </c>
      <c r="X32" s="68" t="s">
        <v>761</v>
      </c>
      <c r="Y32" s="68" t="s">
        <v>761</v>
      </c>
      <c r="Z32" s="68" t="s">
        <v>761</v>
      </c>
      <c r="AA32" s="68" t="s">
        <v>761</v>
      </c>
      <c r="AB32" s="204">
        <v>24.8</v>
      </c>
      <c r="AC32" s="204">
        <v>39.200000000000003</v>
      </c>
      <c r="AD32" s="171">
        <v>0.20273711012094203</v>
      </c>
      <c r="AE32" s="72">
        <v>0.96112040133779275</v>
      </c>
      <c r="AF32" s="72">
        <v>0.21593341260404283</v>
      </c>
      <c r="AG32" s="75">
        <v>1.1770538139418356</v>
      </c>
      <c r="AH32" s="75">
        <v>27.971786186058164</v>
      </c>
      <c r="AI32" s="75">
        <v>29.14884</v>
      </c>
      <c r="AJ32" s="72">
        <v>137.5776149027036</v>
      </c>
      <c r="AK32" s="72">
        <v>21.58662210228206</v>
      </c>
      <c r="AL32" s="72">
        <v>6.3732812966675034</v>
      </c>
      <c r="AM32" s="75">
        <v>49.558408288340225</v>
      </c>
      <c r="AN32" s="75">
        <v>50.735462102282057</v>
      </c>
      <c r="AO32" s="72">
        <v>17.972035714285717</v>
      </c>
      <c r="AP32" s="72">
        <v>3.8096316964286982E-2</v>
      </c>
      <c r="AQ32" s="70">
        <v>0.9978847286128617</v>
      </c>
      <c r="AR32" s="177">
        <v>18.010132031250002</v>
      </c>
      <c r="AS32" s="68"/>
      <c r="AT32" s="68"/>
      <c r="AU32" s="68" t="s">
        <v>763</v>
      </c>
      <c r="AV32" s="68" t="s">
        <v>763</v>
      </c>
      <c r="AW32" s="68"/>
      <c r="BA32" s="200"/>
      <c r="BB32" s="68"/>
      <c r="BC32" s="147"/>
      <c r="BD32" s="68"/>
      <c r="BE32" s="68"/>
    </row>
    <row r="33" spans="1:57" x14ac:dyDescent="0.2">
      <c r="A33" s="79" t="s">
        <v>756</v>
      </c>
      <c r="B33" t="s">
        <v>295</v>
      </c>
      <c r="C33" t="s">
        <v>765</v>
      </c>
      <c r="E33" s="147">
        <v>44020</v>
      </c>
      <c r="F33" s="68" t="s">
        <v>290</v>
      </c>
      <c r="G33" s="68" t="s">
        <v>992</v>
      </c>
      <c r="H33" s="68">
        <v>3</v>
      </c>
      <c r="I33" s="68" t="s">
        <v>982</v>
      </c>
      <c r="J33" s="77">
        <v>0.41666666666666669</v>
      </c>
      <c r="K33" s="68">
        <v>3</v>
      </c>
      <c r="L33" s="68">
        <v>2</v>
      </c>
      <c r="M33" s="68" t="s">
        <v>773</v>
      </c>
      <c r="N33" s="68" t="s">
        <v>994</v>
      </c>
      <c r="O33" s="68">
        <v>21</v>
      </c>
      <c r="P33" s="68" t="s">
        <v>761</v>
      </c>
      <c r="Q33" s="68">
        <v>1.6</v>
      </c>
      <c r="R33" s="68">
        <v>1.5</v>
      </c>
      <c r="S33" s="68">
        <v>1.55</v>
      </c>
      <c r="T33" s="68">
        <v>2.7</v>
      </c>
      <c r="U33" s="72">
        <v>0.57407407407407407</v>
      </c>
      <c r="V33" s="68">
        <v>2.2000000000000002</v>
      </c>
      <c r="W33" s="77">
        <v>0.29097222222222224</v>
      </c>
      <c r="X33" s="68" t="s">
        <v>761</v>
      </c>
      <c r="Y33" s="68" t="s">
        <v>761</v>
      </c>
      <c r="Z33" s="68" t="s">
        <v>761</v>
      </c>
      <c r="AA33" s="68" t="s">
        <v>761</v>
      </c>
      <c r="AB33" s="79">
        <v>25.4</v>
      </c>
      <c r="AC33" s="79">
        <v>40.200000000000003</v>
      </c>
      <c r="AD33" s="75" t="s">
        <v>763</v>
      </c>
      <c r="AE33" s="75" t="s">
        <v>763</v>
      </c>
      <c r="AF33" s="75" t="s">
        <v>763</v>
      </c>
      <c r="AG33" s="75" t="s">
        <v>763</v>
      </c>
      <c r="AH33" s="75" t="s">
        <v>763</v>
      </c>
      <c r="AI33" s="75" t="s">
        <v>763</v>
      </c>
      <c r="AJ33" s="75" t="s">
        <v>763</v>
      </c>
      <c r="AK33" s="75" t="s">
        <v>763</v>
      </c>
      <c r="AL33" s="75" t="s">
        <v>763</v>
      </c>
      <c r="AM33" s="75" t="s">
        <v>763</v>
      </c>
      <c r="AN33" s="75" t="s">
        <v>763</v>
      </c>
      <c r="AO33" s="75" t="s">
        <v>763</v>
      </c>
      <c r="AP33" s="75" t="s">
        <v>763</v>
      </c>
      <c r="AQ33" s="75" t="s">
        <v>763</v>
      </c>
      <c r="AR33" s="75" t="s">
        <v>763</v>
      </c>
      <c r="AS33" s="68"/>
      <c r="AT33" s="68"/>
      <c r="AU33" s="68">
        <v>181.7</v>
      </c>
      <c r="AV33" s="72">
        <v>5.8144</v>
      </c>
      <c r="AW33" s="68"/>
      <c r="BA33" s="200"/>
      <c r="BB33" s="68"/>
      <c r="BC33" s="147"/>
      <c r="BD33" s="68"/>
      <c r="BE33" s="68"/>
    </row>
    <row r="34" spans="1:57" x14ac:dyDescent="0.2">
      <c r="A34" s="79" t="s">
        <v>756</v>
      </c>
      <c r="B34" t="s">
        <v>297</v>
      </c>
      <c r="C34" t="s">
        <v>757</v>
      </c>
      <c r="E34" s="147">
        <v>44020</v>
      </c>
      <c r="F34" s="68" t="s">
        <v>290</v>
      </c>
      <c r="G34" s="68" t="s">
        <v>992</v>
      </c>
      <c r="H34" s="68">
        <v>3</v>
      </c>
      <c r="I34" s="68" t="s">
        <v>982</v>
      </c>
      <c r="J34" s="77">
        <v>0.41666666666666669</v>
      </c>
      <c r="K34" s="68">
        <v>3</v>
      </c>
      <c r="L34" s="68">
        <v>2</v>
      </c>
      <c r="M34" s="68" t="s">
        <v>773</v>
      </c>
      <c r="N34" s="68" t="s">
        <v>995</v>
      </c>
      <c r="O34" s="68">
        <v>21</v>
      </c>
      <c r="P34" s="68" t="s">
        <v>761</v>
      </c>
      <c r="Q34" s="68">
        <v>0.9</v>
      </c>
      <c r="R34" s="68">
        <v>0.95</v>
      </c>
      <c r="S34" s="68">
        <v>0.92500000000000004</v>
      </c>
      <c r="T34" s="68">
        <v>1</v>
      </c>
      <c r="U34" s="72">
        <v>0.92500000000000004</v>
      </c>
      <c r="V34" s="68">
        <v>0.15</v>
      </c>
      <c r="W34" s="77">
        <v>0.2951388888888889</v>
      </c>
      <c r="X34" s="68" t="s">
        <v>761</v>
      </c>
      <c r="Y34" s="68" t="s">
        <v>761</v>
      </c>
      <c r="Z34" s="68" t="s">
        <v>761</v>
      </c>
      <c r="AA34" s="68" t="s">
        <v>761</v>
      </c>
      <c r="AB34" s="79">
        <v>25.1</v>
      </c>
      <c r="AC34" s="79">
        <v>39.799999999999997</v>
      </c>
      <c r="AD34" s="75" t="s">
        <v>763</v>
      </c>
      <c r="AE34" s="75" t="s">
        <v>763</v>
      </c>
      <c r="AF34" s="75" t="s">
        <v>763</v>
      </c>
      <c r="AG34" s="75" t="s">
        <v>763</v>
      </c>
      <c r="AH34" s="75" t="s">
        <v>763</v>
      </c>
      <c r="AI34" s="75" t="s">
        <v>763</v>
      </c>
      <c r="AJ34" s="75" t="s">
        <v>763</v>
      </c>
      <c r="AK34" s="75" t="s">
        <v>763</v>
      </c>
      <c r="AL34" s="75" t="s">
        <v>763</v>
      </c>
      <c r="AM34" s="75" t="s">
        <v>763</v>
      </c>
      <c r="AN34" s="75" t="s">
        <v>763</v>
      </c>
      <c r="AO34" s="75" t="s">
        <v>763</v>
      </c>
      <c r="AP34" s="75" t="s">
        <v>763</v>
      </c>
      <c r="AQ34" s="75" t="s">
        <v>763</v>
      </c>
      <c r="AR34" s="75" t="s">
        <v>763</v>
      </c>
      <c r="AS34" s="68"/>
      <c r="AT34" s="68"/>
      <c r="AU34" s="68" t="s">
        <v>763</v>
      </c>
      <c r="AV34" s="68" t="s">
        <v>763</v>
      </c>
      <c r="AW34" s="68"/>
      <c r="BA34" s="200"/>
      <c r="BB34" s="68"/>
      <c r="BC34" s="147"/>
      <c r="BD34" s="68"/>
      <c r="BE34" s="68"/>
    </row>
    <row r="35" spans="1:57" x14ac:dyDescent="0.2">
      <c r="A35" s="79" t="s">
        <v>756</v>
      </c>
      <c r="B35" t="s">
        <v>297</v>
      </c>
      <c r="C35" t="s">
        <v>764</v>
      </c>
      <c r="E35" s="147">
        <v>44020</v>
      </c>
      <c r="F35" s="68" t="s">
        <v>290</v>
      </c>
      <c r="G35" s="68" t="s">
        <v>992</v>
      </c>
      <c r="H35" s="68">
        <v>3</v>
      </c>
      <c r="I35" s="68" t="s">
        <v>982</v>
      </c>
      <c r="J35" s="77">
        <v>0.41666666666666669</v>
      </c>
      <c r="K35" s="68">
        <v>3</v>
      </c>
      <c r="L35" s="68">
        <v>2</v>
      </c>
      <c r="M35" s="68" t="s">
        <v>773</v>
      </c>
      <c r="N35" s="68" t="s">
        <v>995</v>
      </c>
      <c r="O35" s="68">
        <v>21</v>
      </c>
      <c r="P35" s="68" t="s">
        <v>761</v>
      </c>
      <c r="Q35" s="68">
        <v>0.9</v>
      </c>
      <c r="R35" s="68">
        <v>0.95</v>
      </c>
      <c r="S35" s="68">
        <v>0.92500000000000004</v>
      </c>
      <c r="T35" s="68">
        <v>1</v>
      </c>
      <c r="U35" s="72">
        <v>0.92500000000000004</v>
      </c>
      <c r="V35" s="68">
        <v>0.5</v>
      </c>
      <c r="W35" s="77">
        <v>0.29930555555555555</v>
      </c>
      <c r="X35" s="68" t="s">
        <v>761</v>
      </c>
      <c r="Y35" s="68" t="s">
        <v>761</v>
      </c>
      <c r="Z35" s="68" t="s">
        <v>761</v>
      </c>
      <c r="AA35" s="68" t="s">
        <v>761</v>
      </c>
      <c r="AB35" s="204">
        <v>25</v>
      </c>
      <c r="AC35" s="204">
        <v>39.5</v>
      </c>
      <c r="AD35" s="171">
        <v>0.20273711012094203</v>
      </c>
      <c r="AE35" s="72">
        <v>0.96112040133779275</v>
      </c>
      <c r="AF35" s="72">
        <v>0.25398335315101073</v>
      </c>
      <c r="AG35" s="75">
        <v>1.2151037544888035</v>
      </c>
      <c r="AH35" s="75">
        <v>27.933735436139525</v>
      </c>
      <c r="AI35" s="75">
        <v>29.14883919062833</v>
      </c>
      <c r="AJ35" s="72">
        <v>130.13382613817259</v>
      </c>
      <c r="AK35" s="72">
        <v>20.377569755829857</v>
      </c>
      <c r="AL35" s="72">
        <v>6.3861308142960649</v>
      </c>
      <c r="AM35" s="75">
        <v>48.311305191969382</v>
      </c>
      <c r="AN35" s="75">
        <v>49.52640894645819</v>
      </c>
      <c r="AO35" s="72">
        <v>13.259089285714287</v>
      </c>
      <c r="AP35" s="72">
        <v>2.9964302455357141</v>
      </c>
      <c r="AQ35" s="70">
        <v>0.81566690379994899</v>
      </c>
      <c r="AR35" s="177">
        <v>16.255519531250002</v>
      </c>
      <c r="AS35" s="68"/>
      <c r="AT35" s="68"/>
      <c r="AU35" s="68" t="s">
        <v>763</v>
      </c>
      <c r="AV35" s="68" t="s">
        <v>763</v>
      </c>
      <c r="AW35" s="68"/>
      <c r="BA35" s="200"/>
      <c r="BB35" s="68"/>
      <c r="BC35" s="147"/>
      <c r="BD35" s="68"/>
      <c r="BE35" s="68"/>
    </row>
    <row r="36" spans="1:57" x14ac:dyDescent="0.2">
      <c r="A36" s="79" t="s">
        <v>756</v>
      </c>
      <c r="B36" t="s">
        <v>297</v>
      </c>
      <c r="C36" t="s">
        <v>765</v>
      </c>
      <c r="E36" s="147">
        <v>44020</v>
      </c>
      <c r="F36" s="68" t="s">
        <v>290</v>
      </c>
      <c r="G36" s="68" t="s">
        <v>992</v>
      </c>
      <c r="H36" s="68">
        <v>3</v>
      </c>
      <c r="I36" s="68" t="s">
        <v>982</v>
      </c>
      <c r="J36" s="77">
        <v>0.41666666666666669</v>
      </c>
      <c r="K36" s="68">
        <v>3</v>
      </c>
      <c r="L36" s="68">
        <v>2</v>
      </c>
      <c r="M36" s="68" t="s">
        <v>773</v>
      </c>
      <c r="N36" s="68" t="s">
        <v>995</v>
      </c>
      <c r="O36" s="68">
        <v>21</v>
      </c>
      <c r="P36" s="68" t="s">
        <v>761</v>
      </c>
      <c r="Q36" s="68">
        <v>0.9</v>
      </c>
      <c r="R36" s="68">
        <v>0.95</v>
      </c>
      <c r="S36" s="68">
        <v>0.92500000000000004</v>
      </c>
      <c r="T36" s="68">
        <v>1</v>
      </c>
      <c r="U36" s="72">
        <v>0.92500000000000004</v>
      </c>
      <c r="V36" s="68">
        <v>0.5</v>
      </c>
      <c r="W36" s="77">
        <v>0.30208333333333331</v>
      </c>
      <c r="X36" s="68" t="s">
        <v>761</v>
      </c>
      <c r="Y36" s="68" t="s">
        <v>761</v>
      </c>
      <c r="Z36" s="68" t="s">
        <v>761</v>
      </c>
      <c r="AA36" s="68" t="s">
        <v>761</v>
      </c>
      <c r="AB36" s="79">
        <v>24.9</v>
      </c>
      <c r="AC36" s="79">
        <v>39.4</v>
      </c>
      <c r="AD36" s="75" t="s">
        <v>763</v>
      </c>
      <c r="AE36" s="75" t="s">
        <v>763</v>
      </c>
      <c r="AF36" s="75" t="s">
        <v>763</v>
      </c>
      <c r="AG36" s="75" t="s">
        <v>763</v>
      </c>
      <c r="AH36" s="75" t="s">
        <v>763</v>
      </c>
      <c r="AI36" s="75" t="s">
        <v>763</v>
      </c>
      <c r="AJ36" s="75" t="s">
        <v>763</v>
      </c>
      <c r="AK36" s="75" t="s">
        <v>763</v>
      </c>
      <c r="AL36" s="75" t="s">
        <v>763</v>
      </c>
      <c r="AM36" s="75" t="s">
        <v>763</v>
      </c>
      <c r="AN36" s="75" t="s">
        <v>763</v>
      </c>
      <c r="AO36" s="75" t="s">
        <v>763</v>
      </c>
      <c r="AP36" s="75" t="s">
        <v>763</v>
      </c>
      <c r="AQ36" s="75" t="s">
        <v>763</v>
      </c>
      <c r="AR36" s="75" t="s">
        <v>763</v>
      </c>
      <c r="AS36" s="68"/>
      <c r="AT36" s="68"/>
      <c r="AU36" s="68">
        <v>202.9</v>
      </c>
      <c r="AV36" s="72">
        <v>6.4927999999999999</v>
      </c>
      <c r="AW36" s="68"/>
      <c r="BA36" s="200"/>
      <c r="BB36" s="68"/>
      <c r="BC36" s="147"/>
      <c r="BD36" s="68"/>
      <c r="BE36" s="68"/>
    </row>
    <row r="37" spans="1:57" x14ac:dyDescent="0.2">
      <c r="A37" s="79" t="s">
        <v>756</v>
      </c>
      <c r="B37" t="s">
        <v>299</v>
      </c>
      <c r="C37" t="s">
        <v>757</v>
      </c>
      <c r="E37" s="147">
        <v>44020</v>
      </c>
      <c r="F37" s="68" t="s">
        <v>290</v>
      </c>
      <c r="G37" s="68" t="s">
        <v>996</v>
      </c>
      <c r="H37" s="68">
        <v>2</v>
      </c>
      <c r="I37" s="68" t="s">
        <v>982</v>
      </c>
      <c r="J37" s="77" t="s">
        <v>761</v>
      </c>
      <c r="K37" s="68">
        <v>3</v>
      </c>
      <c r="L37" s="68">
        <v>2</v>
      </c>
      <c r="M37" s="68" t="s">
        <v>812</v>
      </c>
      <c r="N37" s="68" t="s">
        <v>997</v>
      </c>
      <c r="O37" s="68" t="s">
        <v>761</v>
      </c>
      <c r="P37" s="68" t="s">
        <v>761</v>
      </c>
      <c r="Q37" s="68" t="s">
        <v>761</v>
      </c>
      <c r="R37" s="68" t="s">
        <v>761</v>
      </c>
      <c r="S37" s="68">
        <v>1.35</v>
      </c>
      <c r="T37" s="68">
        <v>1.6</v>
      </c>
      <c r="U37" s="72">
        <v>0.84375</v>
      </c>
      <c r="V37" s="68">
        <v>0.15</v>
      </c>
      <c r="W37" s="77">
        <v>0.28819444444444448</v>
      </c>
      <c r="X37" s="68">
        <v>23.4</v>
      </c>
      <c r="Y37" s="68">
        <v>5.12</v>
      </c>
      <c r="Z37" s="72">
        <v>4.4138641992096472</v>
      </c>
      <c r="AA37" s="68" t="s">
        <v>761</v>
      </c>
      <c r="AB37" s="79">
        <v>25.8</v>
      </c>
      <c r="AC37" s="79">
        <v>40.700000000000003</v>
      </c>
      <c r="AD37" s="75" t="s">
        <v>763</v>
      </c>
      <c r="AE37" s="75" t="s">
        <v>763</v>
      </c>
      <c r="AF37" s="75" t="s">
        <v>763</v>
      </c>
      <c r="AG37" s="75" t="s">
        <v>763</v>
      </c>
      <c r="AH37" s="75" t="s">
        <v>763</v>
      </c>
      <c r="AI37" s="75" t="s">
        <v>763</v>
      </c>
      <c r="AJ37" s="75" t="s">
        <v>763</v>
      </c>
      <c r="AK37" s="75" t="s">
        <v>763</v>
      </c>
      <c r="AL37" s="75" t="s">
        <v>763</v>
      </c>
      <c r="AM37" s="75" t="s">
        <v>763</v>
      </c>
      <c r="AN37" s="75" t="s">
        <v>763</v>
      </c>
      <c r="AO37" s="75" t="s">
        <v>763</v>
      </c>
      <c r="AP37" s="75" t="s">
        <v>763</v>
      </c>
      <c r="AQ37" s="75" t="s">
        <v>763</v>
      </c>
      <c r="AR37" s="75" t="s">
        <v>763</v>
      </c>
      <c r="AS37" s="68"/>
      <c r="AT37" s="68"/>
      <c r="AU37" s="68" t="s">
        <v>763</v>
      </c>
      <c r="AV37" s="68" t="s">
        <v>763</v>
      </c>
      <c r="AW37" s="68"/>
      <c r="BA37" s="200"/>
      <c r="BB37" s="68"/>
      <c r="BC37" s="147"/>
      <c r="BD37" s="68"/>
      <c r="BE37" s="68"/>
    </row>
    <row r="38" spans="1:57" x14ac:dyDescent="0.2">
      <c r="A38" s="79" t="s">
        <v>756</v>
      </c>
      <c r="B38" t="s">
        <v>299</v>
      </c>
      <c r="C38" t="s">
        <v>764</v>
      </c>
      <c r="E38" s="147">
        <v>44020</v>
      </c>
      <c r="F38" s="68" t="s">
        <v>290</v>
      </c>
      <c r="G38" s="68" t="s">
        <v>996</v>
      </c>
      <c r="H38" s="68">
        <v>2</v>
      </c>
      <c r="I38" s="68" t="s">
        <v>982</v>
      </c>
      <c r="J38" s="77" t="s">
        <v>761</v>
      </c>
      <c r="K38" s="68">
        <v>3</v>
      </c>
      <c r="L38" s="68">
        <v>2</v>
      </c>
      <c r="M38" s="68" t="s">
        <v>812</v>
      </c>
      <c r="N38" s="68" t="s">
        <v>997</v>
      </c>
      <c r="O38" s="68" t="s">
        <v>761</v>
      </c>
      <c r="P38" s="68" t="s">
        <v>761</v>
      </c>
      <c r="Q38" s="68" t="s">
        <v>761</v>
      </c>
      <c r="R38" s="68" t="s">
        <v>761</v>
      </c>
      <c r="S38" s="68">
        <v>1.35</v>
      </c>
      <c r="T38" s="68">
        <v>1.6</v>
      </c>
      <c r="U38" s="72">
        <v>0.84375</v>
      </c>
      <c r="V38" s="68">
        <v>0.8</v>
      </c>
      <c r="W38" s="68" t="s">
        <v>761</v>
      </c>
      <c r="X38" s="68">
        <v>23.5</v>
      </c>
      <c r="Y38" s="68">
        <v>6.33</v>
      </c>
      <c r="Z38" s="72">
        <v>5.420059445793461</v>
      </c>
      <c r="AA38" s="68" t="s">
        <v>761</v>
      </c>
      <c r="AB38" s="204">
        <v>27</v>
      </c>
      <c r="AC38" s="204">
        <v>42.3</v>
      </c>
      <c r="AD38" s="171">
        <v>9.9618077657542908E-2</v>
      </c>
      <c r="AE38" s="72">
        <v>0.8756270903010035</v>
      </c>
      <c r="AF38" s="72">
        <v>6.0594530321046385E-2</v>
      </c>
      <c r="AG38" s="75">
        <v>0.93622162062204983</v>
      </c>
      <c r="AH38" s="75">
        <v>17.88993386393599</v>
      </c>
      <c r="AI38" s="75">
        <v>18.82615548455804</v>
      </c>
      <c r="AJ38" s="72">
        <v>96.808639064641056</v>
      </c>
      <c r="AK38" s="72">
        <v>13.88395111175948</v>
      </c>
      <c r="AL38" s="72">
        <v>6.9727009469693195</v>
      </c>
      <c r="AM38" s="75">
        <v>31.77388497569547</v>
      </c>
      <c r="AN38" s="75">
        <v>32.710106596317516</v>
      </c>
      <c r="AO38" s="72">
        <v>9.0907499999999999</v>
      </c>
      <c r="AP38" s="72">
        <v>2.2870445312500007</v>
      </c>
      <c r="AQ38" s="70">
        <v>0.79899052272666249</v>
      </c>
      <c r="AR38" s="177">
        <v>11.37779453125</v>
      </c>
      <c r="AS38" s="68"/>
      <c r="AT38" s="68"/>
      <c r="AU38" s="68" t="s">
        <v>763</v>
      </c>
      <c r="AV38" s="68" t="s">
        <v>763</v>
      </c>
      <c r="AW38" s="68"/>
      <c r="BA38" s="200"/>
      <c r="BB38" s="68"/>
      <c r="BC38" s="147"/>
      <c r="BD38" s="68"/>
      <c r="BE38" s="68"/>
    </row>
    <row r="39" spans="1:57" x14ac:dyDescent="0.2">
      <c r="A39" s="79" t="s">
        <v>756</v>
      </c>
      <c r="B39" t="s">
        <v>299</v>
      </c>
      <c r="C39" t="s">
        <v>764</v>
      </c>
      <c r="D39" t="s">
        <v>785</v>
      </c>
      <c r="E39" s="147">
        <v>44020</v>
      </c>
      <c r="F39" s="68" t="s">
        <v>290</v>
      </c>
      <c r="G39" s="68" t="s">
        <v>996</v>
      </c>
      <c r="H39" s="68">
        <v>2</v>
      </c>
      <c r="I39" s="68" t="s">
        <v>982</v>
      </c>
      <c r="J39" s="77" t="s">
        <v>761</v>
      </c>
      <c r="K39" s="68">
        <v>3</v>
      </c>
      <c r="L39" s="68">
        <v>2</v>
      </c>
      <c r="M39" s="68" t="s">
        <v>812</v>
      </c>
      <c r="N39" s="68" t="s">
        <v>997</v>
      </c>
      <c r="O39" s="68" t="s">
        <v>761</v>
      </c>
      <c r="P39" s="68" t="s">
        <v>761</v>
      </c>
      <c r="Q39" s="68" t="s">
        <v>761</v>
      </c>
      <c r="R39" s="68" t="s">
        <v>761</v>
      </c>
      <c r="S39" s="68">
        <v>1.35</v>
      </c>
      <c r="T39" s="68">
        <v>1.6</v>
      </c>
      <c r="U39" s="72">
        <v>0.84375</v>
      </c>
      <c r="V39" s="68">
        <v>0.8</v>
      </c>
      <c r="W39" s="68" t="s">
        <v>761</v>
      </c>
      <c r="X39" s="68">
        <v>23.5</v>
      </c>
      <c r="Y39" s="68">
        <v>6.33</v>
      </c>
      <c r="Z39" s="72">
        <v>5.4169449419345996</v>
      </c>
      <c r="AA39" s="68" t="s">
        <v>761</v>
      </c>
      <c r="AB39" s="204">
        <v>27.1</v>
      </c>
      <c r="AC39" s="204">
        <v>42.3</v>
      </c>
      <c r="AD39" s="171">
        <v>9.9618077657542908E-2</v>
      </c>
      <c r="AE39" s="72">
        <v>0.79013377926421424</v>
      </c>
      <c r="AF39" s="72">
        <v>0.10368608799048752</v>
      </c>
      <c r="AG39" s="75">
        <v>0.89381986725470175</v>
      </c>
      <c r="AH39" s="75">
        <v>18.507415489507814</v>
      </c>
      <c r="AI39" s="75">
        <v>19.401235356762516</v>
      </c>
      <c r="AJ39" s="72">
        <v>76.056258266554678</v>
      </c>
      <c r="AK39" s="72">
        <v>11.465846418855072</v>
      </c>
      <c r="AL39" s="72">
        <v>6.6332877214789443</v>
      </c>
      <c r="AM39" s="75">
        <v>29.973261908362886</v>
      </c>
      <c r="AN39" s="75">
        <v>30.867081775617589</v>
      </c>
      <c r="AO39" s="72">
        <v>9.0837678571428579</v>
      </c>
      <c r="AP39" s="72">
        <v>0.55407667410714156</v>
      </c>
      <c r="AQ39" s="70">
        <v>0.94251031210240122</v>
      </c>
      <c r="AR39" s="177">
        <v>9.6378445312499998</v>
      </c>
      <c r="AS39" s="68"/>
      <c r="AT39" s="68"/>
      <c r="AU39" s="68" t="s">
        <v>763</v>
      </c>
      <c r="AV39" s="68" t="s">
        <v>763</v>
      </c>
      <c r="AW39" s="68"/>
      <c r="BA39" s="200"/>
      <c r="BB39" s="68"/>
      <c r="BC39" s="147"/>
      <c r="BD39" s="68"/>
      <c r="BE39" s="68"/>
    </row>
    <row r="40" spans="1:57" x14ac:dyDescent="0.2">
      <c r="A40" s="79" t="s">
        <v>756</v>
      </c>
      <c r="B40" t="s">
        <v>299</v>
      </c>
      <c r="C40" t="s">
        <v>765</v>
      </c>
      <c r="E40" s="147">
        <v>44020</v>
      </c>
      <c r="F40" s="68" t="s">
        <v>290</v>
      </c>
      <c r="G40" s="68" t="s">
        <v>996</v>
      </c>
      <c r="H40" s="68">
        <v>2</v>
      </c>
      <c r="I40" s="68" t="s">
        <v>982</v>
      </c>
      <c r="J40" s="77" t="s">
        <v>761</v>
      </c>
      <c r="K40" s="68">
        <v>3</v>
      </c>
      <c r="L40" s="68">
        <v>2</v>
      </c>
      <c r="M40" s="68" t="s">
        <v>812</v>
      </c>
      <c r="N40" s="68" t="s">
        <v>997</v>
      </c>
      <c r="O40" s="68" t="s">
        <v>761</v>
      </c>
      <c r="P40" s="68" t="s">
        <v>761</v>
      </c>
      <c r="Q40" s="68" t="s">
        <v>761</v>
      </c>
      <c r="R40" s="68" t="s">
        <v>761</v>
      </c>
      <c r="S40" s="68">
        <v>1.35</v>
      </c>
      <c r="T40" s="68">
        <v>1.6</v>
      </c>
      <c r="U40" s="72">
        <v>0.84375</v>
      </c>
      <c r="V40" s="68">
        <v>1.5</v>
      </c>
      <c r="W40" s="77">
        <v>0.30069444444444443</v>
      </c>
      <c r="X40" s="68">
        <v>23.4</v>
      </c>
      <c r="Y40" s="68">
        <v>5.95</v>
      </c>
      <c r="Z40" s="72">
        <v>5.0941092089910835</v>
      </c>
      <c r="AA40" s="68" t="s">
        <v>761</v>
      </c>
      <c r="AB40" s="79">
        <v>27</v>
      </c>
      <c r="AC40" s="79">
        <v>42.4</v>
      </c>
      <c r="AD40" s="75" t="s">
        <v>763</v>
      </c>
      <c r="AE40" s="75" t="s">
        <v>763</v>
      </c>
      <c r="AF40" s="75" t="s">
        <v>763</v>
      </c>
      <c r="AG40" s="75" t="s">
        <v>763</v>
      </c>
      <c r="AH40" s="75" t="s">
        <v>763</v>
      </c>
      <c r="AI40" s="75" t="s">
        <v>763</v>
      </c>
      <c r="AJ40" s="75" t="s">
        <v>763</v>
      </c>
      <c r="AK40" s="75" t="s">
        <v>763</v>
      </c>
      <c r="AL40" s="75" t="s">
        <v>763</v>
      </c>
      <c r="AM40" s="75" t="s">
        <v>763</v>
      </c>
      <c r="AN40" s="75" t="s">
        <v>763</v>
      </c>
      <c r="AO40" s="75" t="s">
        <v>763</v>
      </c>
      <c r="AP40" s="75" t="s">
        <v>763</v>
      </c>
      <c r="AQ40" s="75" t="s">
        <v>763</v>
      </c>
      <c r="AR40" s="75" t="s">
        <v>763</v>
      </c>
      <c r="AS40" s="68"/>
      <c r="AT40" s="68"/>
      <c r="AU40" s="68" t="s">
        <v>763</v>
      </c>
      <c r="AV40" s="68" t="s">
        <v>763</v>
      </c>
      <c r="AW40" s="68"/>
      <c r="BA40" s="200"/>
      <c r="BB40" s="68"/>
      <c r="BC40" s="147"/>
      <c r="BD40" s="68"/>
      <c r="BE40" s="68"/>
    </row>
    <row r="41" spans="1:57" x14ac:dyDescent="0.2">
      <c r="A41" s="79" t="s">
        <v>756</v>
      </c>
      <c r="B41" t="s">
        <v>627</v>
      </c>
      <c r="C41" t="s">
        <v>757</v>
      </c>
      <c r="E41" s="147">
        <v>44020</v>
      </c>
      <c r="F41" s="68" t="s">
        <v>290</v>
      </c>
      <c r="G41" s="68" t="s">
        <v>996</v>
      </c>
      <c r="H41" s="68">
        <v>2</v>
      </c>
      <c r="I41" s="68" t="s">
        <v>982</v>
      </c>
      <c r="J41" s="77" t="s">
        <v>761</v>
      </c>
      <c r="K41" s="68">
        <v>3</v>
      </c>
      <c r="L41" s="68">
        <v>2</v>
      </c>
      <c r="M41" s="68" t="s">
        <v>820</v>
      </c>
      <c r="N41" s="68" t="s">
        <v>998</v>
      </c>
      <c r="O41" s="68">
        <v>22.9</v>
      </c>
      <c r="P41" s="68">
        <v>8.5</v>
      </c>
      <c r="Q41" s="68">
        <v>0.95</v>
      </c>
      <c r="R41" s="68" t="s">
        <v>761</v>
      </c>
      <c r="S41" s="68" t="s">
        <v>761</v>
      </c>
      <c r="T41" s="68">
        <v>1.5</v>
      </c>
      <c r="U41" s="72" t="s">
        <v>761</v>
      </c>
      <c r="V41" s="68">
        <v>0.15</v>
      </c>
      <c r="W41" s="77">
        <v>0.24930555555555556</v>
      </c>
      <c r="X41" s="68">
        <v>24.2</v>
      </c>
      <c r="Y41" s="68">
        <v>6.02</v>
      </c>
      <c r="Z41" s="72">
        <v>5.1380569421509215</v>
      </c>
      <c r="AA41" s="68" t="s">
        <v>761</v>
      </c>
      <c r="AB41" s="79">
        <v>27.7</v>
      </c>
      <c r="AC41" s="79">
        <v>43.3</v>
      </c>
      <c r="AD41" s="75" t="s">
        <v>763</v>
      </c>
      <c r="AE41" s="75" t="s">
        <v>763</v>
      </c>
      <c r="AF41" s="75" t="s">
        <v>763</v>
      </c>
      <c r="AG41" s="75" t="s">
        <v>763</v>
      </c>
      <c r="AH41" s="75" t="s">
        <v>763</v>
      </c>
      <c r="AI41" s="75" t="s">
        <v>763</v>
      </c>
      <c r="AJ41" s="75" t="s">
        <v>763</v>
      </c>
      <c r="AK41" s="75" t="s">
        <v>763</v>
      </c>
      <c r="AL41" s="75" t="s">
        <v>763</v>
      </c>
      <c r="AM41" s="75" t="s">
        <v>763</v>
      </c>
      <c r="AN41" s="75" t="s">
        <v>763</v>
      </c>
      <c r="AO41" s="75" t="s">
        <v>763</v>
      </c>
      <c r="AP41" s="75" t="s">
        <v>763</v>
      </c>
      <c r="AQ41" s="75" t="s">
        <v>763</v>
      </c>
      <c r="AR41" s="75" t="s">
        <v>763</v>
      </c>
      <c r="AS41" s="68"/>
      <c r="AT41" s="68"/>
      <c r="AU41" s="68" t="s">
        <v>763</v>
      </c>
      <c r="AV41" s="68" t="s">
        <v>763</v>
      </c>
      <c r="AW41" s="68"/>
      <c r="BA41" s="200"/>
      <c r="BB41" s="68"/>
      <c r="BC41" s="147"/>
      <c r="BD41" s="68"/>
      <c r="BE41" s="68"/>
    </row>
    <row r="42" spans="1:57" x14ac:dyDescent="0.2">
      <c r="A42" s="79" t="s">
        <v>756</v>
      </c>
      <c r="B42" t="s">
        <v>627</v>
      </c>
      <c r="C42" t="s">
        <v>764</v>
      </c>
      <c r="E42" s="147">
        <v>44020</v>
      </c>
      <c r="F42" s="68" t="s">
        <v>290</v>
      </c>
      <c r="G42" s="68" t="s">
        <v>996</v>
      </c>
      <c r="H42" s="68">
        <v>2</v>
      </c>
      <c r="I42" s="68" t="s">
        <v>982</v>
      </c>
      <c r="J42" s="77" t="s">
        <v>761</v>
      </c>
      <c r="K42" s="68">
        <v>3</v>
      </c>
      <c r="L42" s="68">
        <v>2</v>
      </c>
      <c r="M42" s="68" t="s">
        <v>820</v>
      </c>
      <c r="N42" s="68" t="s">
        <v>998</v>
      </c>
      <c r="O42" s="68">
        <v>22.9</v>
      </c>
      <c r="P42" s="68">
        <v>8.5</v>
      </c>
      <c r="Q42" s="68">
        <v>0.95</v>
      </c>
      <c r="R42" s="68" t="s">
        <v>761</v>
      </c>
      <c r="S42" s="68" t="s">
        <v>761</v>
      </c>
      <c r="T42" s="68">
        <v>1.5</v>
      </c>
      <c r="U42" s="79" t="s">
        <v>761</v>
      </c>
      <c r="V42" s="68">
        <v>0.5</v>
      </c>
      <c r="W42" s="68" t="s">
        <v>761</v>
      </c>
      <c r="X42" s="68">
        <v>24.2</v>
      </c>
      <c r="Y42" s="68">
        <v>5.94</v>
      </c>
      <c r="Z42" s="72">
        <v>5.0755790969587649</v>
      </c>
      <c r="AA42" s="68" t="s">
        <v>761</v>
      </c>
      <c r="AB42" s="204">
        <v>27.5</v>
      </c>
      <c r="AC42" s="204">
        <v>42.9</v>
      </c>
      <c r="AD42" s="171">
        <v>4.8058561425843332E-2</v>
      </c>
      <c r="AE42" s="72">
        <v>0.8756270903010035</v>
      </c>
      <c r="AF42" s="72">
        <v>6.7633769322235443E-2</v>
      </c>
      <c r="AG42" s="75">
        <v>0.94326085962323891</v>
      </c>
      <c r="AH42" s="75">
        <v>32.51867737253864</v>
      </c>
      <c r="AI42" s="75">
        <v>33.461938232161877</v>
      </c>
      <c r="AJ42" s="72">
        <v>124.87054115315071</v>
      </c>
      <c r="AK42" s="72">
        <v>18.322180766861113</v>
      </c>
      <c r="AL42" s="72">
        <v>6.8152663016512234</v>
      </c>
      <c r="AM42" s="75">
        <v>50.840858139399757</v>
      </c>
      <c r="AN42" s="75">
        <v>51.784118999022994</v>
      </c>
      <c r="AO42" s="72">
        <v>15.612071428571427</v>
      </c>
      <c r="AP42" s="72">
        <v>0.56036060267856769</v>
      </c>
      <c r="AQ42" s="70">
        <v>0.96535087600950897</v>
      </c>
      <c r="AR42" s="177">
        <v>16.172432031249997</v>
      </c>
      <c r="AS42" s="68"/>
      <c r="AT42" s="68"/>
      <c r="AU42" s="68" t="s">
        <v>763</v>
      </c>
      <c r="AV42" s="68" t="s">
        <v>763</v>
      </c>
      <c r="AW42" s="68"/>
      <c r="BA42" s="200"/>
      <c r="BB42" s="68"/>
      <c r="BC42" s="147"/>
      <c r="BD42" s="68"/>
      <c r="BE42" s="68"/>
    </row>
    <row r="43" spans="1:57" x14ac:dyDescent="0.2">
      <c r="A43" s="79" t="s">
        <v>756</v>
      </c>
      <c r="B43" t="s">
        <v>627</v>
      </c>
      <c r="C43" t="s">
        <v>765</v>
      </c>
      <c r="E43" s="147">
        <v>44020</v>
      </c>
      <c r="F43" s="68" t="s">
        <v>290</v>
      </c>
      <c r="G43" s="68" t="s">
        <v>996</v>
      </c>
      <c r="H43" s="68">
        <v>2</v>
      </c>
      <c r="I43" s="68" t="s">
        <v>982</v>
      </c>
      <c r="J43" s="77" t="s">
        <v>761</v>
      </c>
      <c r="K43" s="68">
        <v>3</v>
      </c>
      <c r="L43" s="68">
        <v>2</v>
      </c>
      <c r="M43" s="68" t="s">
        <v>820</v>
      </c>
      <c r="N43" s="68" t="s">
        <v>998</v>
      </c>
      <c r="O43" s="68">
        <v>22.9</v>
      </c>
      <c r="P43" s="68">
        <v>8.5</v>
      </c>
      <c r="Q43" s="68">
        <v>0.95</v>
      </c>
      <c r="R43" s="68" t="s">
        <v>761</v>
      </c>
      <c r="S43" s="68" t="s">
        <v>761</v>
      </c>
      <c r="T43" s="68">
        <v>1.5</v>
      </c>
      <c r="U43" s="72" t="s">
        <v>761</v>
      </c>
      <c r="V43" s="68">
        <v>1.25</v>
      </c>
      <c r="W43" s="77">
        <v>0.26041666666666669</v>
      </c>
      <c r="X43" s="68">
        <v>24.3</v>
      </c>
      <c r="Y43" s="68">
        <v>5.71</v>
      </c>
      <c r="Z43" s="72">
        <v>4.8462540669727323</v>
      </c>
      <c r="AA43" s="68" t="s">
        <v>761</v>
      </c>
      <c r="AB43" s="79">
        <v>28.7</v>
      </c>
      <c r="AC43" s="79">
        <v>44.9</v>
      </c>
      <c r="AD43" s="75" t="s">
        <v>763</v>
      </c>
      <c r="AE43" s="75" t="s">
        <v>763</v>
      </c>
      <c r="AF43" s="75" t="s">
        <v>763</v>
      </c>
      <c r="AG43" s="75" t="s">
        <v>763</v>
      </c>
      <c r="AH43" s="75" t="s">
        <v>763</v>
      </c>
      <c r="AI43" s="75" t="s">
        <v>763</v>
      </c>
      <c r="AJ43" s="75" t="s">
        <v>763</v>
      </c>
      <c r="AK43" s="75" t="s">
        <v>763</v>
      </c>
      <c r="AL43" s="75" t="s">
        <v>763</v>
      </c>
      <c r="AM43" s="75" t="s">
        <v>763</v>
      </c>
      <c r="AN43" s="75" t="s">
        <v>763</v>
      </c>
      <c r="AO43" s="75" t="s">
        <v>763</v>
      </c>
      <c r="AP43" s="75" t="s">
        <v>763</v>
      </c>
      <c r="AQ43" s="75" t="s">
        <v>763</v>
      </c>
      <c r="AR43" s="75" t="s">
        <v>763</v>
      </c>
      <c r="AS43" s="68"/>
      <c r="AT43" s="68"/>
      <c r="AU43" s="68" t="s">
        <v>763</v>
      </c>
      <c r="AV43" s="68" t="s">
        <v>763</v>
      </c>
      <c r="AW43" s="68"/>
      <c r="BA43" s="200"/>
      <c r="BB43" s="68"/>
      <c r="BC43" s="147"/>
      <c r="BD43" s="68"/>
      <c r="BE43" s="68"/>
    </row>
    <row r="44" spans="1:57" x14ac:dyDescent="0.2">
      <c r="A44" s="79" t="s">
        <v>756</v>
      </c>
      <c r="B44" t="s">
        <v>301</v>
      </c>
      <c r="C44" t="s">
        <v>757</v>
      </c>
      <c r="E44" s="147">
        <v>44020</v>
      </c>
      <c r="F44" s="68" t="s">
        <v>290</v>
      </c>
      <c r="G44" s="68" t="s">
        <v>996</v>
      </c>
      <c r="H44" s="68">
        <v>2</v>
      </c>
      <c r="I44" s="68" t="s">
        <v>982</v>
      </c>
      <c r="J44" s="77" t="s">
        <v>761</v>
      </c>
      <c r="K44" s="68">
        <v>3</v>
      </c>
      <c r="L44" s="68">
        <v>2</v>
      </c>
      <c r="M44" s="68" t="s">
        <v>820</v>
      </c>
      <c r="N44" s="68" t="s">
        <v>999</v>
      </c>
      <c r="O44" s="79" t="s">
        <v>761</v>
      </c>
      <c r="P44" s="68" t="s">
        <v>761</v>
      </c>
      <c r="Q44" s="68" t="s">
        <v>761</v>
      </c>
      <c r="R44" s="68" t="s">
        <v>761</v>
      </c>
      <c r="S44" s="68">
        <v>1.1000000000000001</v>
      </c>
      <c r="T44" s="68">
        <v>1.25</v>
      </c>
      <c r="U44" s="72">
        <v>0.88000000000000012</v>
      </c>
      <c r="V44" s="68">
        <v>0.15</v>
      </c>
      <c r="W44" s="77">
        <v>0.26944444444444443</v>
      </c>
      <c r="X44" s="68">
        <v>23.8</v>
      </c>
      <c r="Y44" s="68">
        <v>6.48</v>
      </c>
      <c r="Z44" s="72">
        <v>5.5059812098822674</v>
      </c>
      <c r="AA44" s="68" t="s">
        <v>761</v>
      </c>
      <c r="AB44" s="79">
        <v>28.4</v>
      </c>
      <c r="AC44" s="79">
        <v>44.5</v>
      </c>
      <c r="AD44" s="75" t="s">
        <v>763</v>
      </c>
      <c r="AE44" s="75" t="s">
        <v>763</v>
      </c>
      <c r="AF44" s="75" t="s">
        <v>763</v>
      </c>
      <c r="AG44" s="75" t="s">
        <v>763</v>
      </c>
      <c r="AH44" s="75" t="s">
        <v>763</v>
      </c>
      <c r="AI44" s="75" t="s">
        <v>763</v>
      </c>
      <c r="AJ44" s="75" t="s">
        <v>763</v>
      </c>
      <c r="AK44" s="75" t="s">
        <v>763</v>
      </c>
      <c r="AL44" s="75" t="s">
        <v>763</v>
      </c>
      <c r="AM44" s="75" t="s">
        <v>763</v>
      </c>
      <c r="AN44" s="75" t="s">
        <v>763</v>
      </c>
      <c r="AO44" s="75" t="s">
        <v>763</v>
      </c>
      <c r="AP44" s="75" t="s">
        <v>763</v>
      </c>
      <c r="AQ44" s="75" t="s">
        <v>763</v>
      </c>
      <c r="AR44" s="75" t="s">
        <v>763</v>
      </c>
      <c r="AS44" s="68"/>
      <c r="AT44" s="68"/>
      <c r="AU44" s="68" t="s">
        <v>763</v>
      </c>
      <c r="AV44" s="68" t="s">
        <v>763</v>
      </c>
      <c r="AW44" s="68"/>
      <c r="BA44" s="200"/>
      <c r="BB44" s="68"/>
      <c r="BC44" s="147"/>
      <c r="BD44" s="68"/>
      <c r="BE44" s="68"/>
    </row>
    <row r="45" spans="1:57" x14ac:dyDescent="0.2">
      <c r="A45" s="79" t="s">
        <v>756</v>
      </c>
      <c r="B45" t="s">
        <v>301</v>
      </c>
      <c r="C45" t="s">
        <v>764</v>
      </c>
      <c r="E45" s="147">
        <v>44020</v>
      </c>
      <c r="F45" s="68" t="s">
        <v>290</v>
      </c>
      <c r="G45" s="68" t="s">
        <v>996</v>
      </c>
      <c r="H45" s="68">
        <v>2</v>
      </c>
      <c r="I45" s="68" t="s">
        <v>982</v>
      </c>
      <c r="J45" s="77" t="s">
        <v>761</v>
      </c>
      <c r="K45" s="68">
        <v>3</v>
      </c>
      <c r="L45" s="68">
        <v>2</v>
      </c>
      <c r="M45" s="68" t="s">
        <v>820</v>
      </c>
      <c r="N45" s="68" t="s">
        <v>999</v>
      </c>
      <c r="O45" s="79" t="s">
        <v>761</v>
      </c>
      <c r="P45" s="68" t="s">
        <v>761</v>
      </c>
      <c r="Q45" s="68" t="s">
        <v>761</v>
      </c>
      <c r="R45" s="68" t="s">
        <v>761</v>
      </c>
      <c r="S45" s="68">
        <v>1.1000000000000001</v>
      </c>
      <c r="T45" s="68">
        <v>1.25</v>
      </c>
      <c r="U45" s="72">
        <v>0.88000000000000012</v>
      </c>
      <c r="V45" s="68">
        <v>0.6</v>
      </c>
      <c r="W45" s="77" t="s">
        <v>761</v>
      </c>
      <c r="X45" s="68">
        <v>23.7</v>
      </c>
      <c r="Y45" s="68">
        <v>6.03</v>
      </c>
      <c r="Z45" s="72">
        <v>5.1142027735575137</v>
      </c>
      <c r="AA45" s="68" t="s">
        <v>761</v>
      </c>
      <c r="AB45" s="204">
        <v>28.7</v>
      </c>
      <c r="AC45" s="204">
        <v>44.6</v>
      </c>
      <c r="AD45" s="171">
        <v>0.20273711012094203</v>
      </c>
      <c r="AE45" s="72">
        <v>0.70464046822742499</v>
      </c>
      <c r="AF45" s="75">
        <v>2.5000000000000001E-2</v>
      </c>
      <c r="AG45" s="75">
        <v>0.72964046822742501</v>
      </c>
      <c r="AH45" s="75">
        <v>18.556578914094192</v>
      </c>
      <c r="AI45" s="72">
        <v>19.286219382321619</v>
      </c>
      <c r="AJ45" s="72">
        <v>88.228052352664861</v>
      </c>
      <c r="AK45" s="72">
        <v>13.123255677116635</v>
      </c>
      <c r="AL45" s="72">
        <v>6.7230308182222211</v>
      </c>
      <c r="AM45" s="75">
        <v>31.679834591210827</v>
      </c>
      <c r="AN45" s="75">
        <v>32.40947505943825</v>
      </c>
      <c r="AO45" s="72">
        <v>10.501142857142858</v>
      </c>
      <c r="AP45" s="72">
        <v>1.9372391741071442</v>
      </c>
      <c r="AQ45" s="70">
        <v>0.84425312156837973</v>
      </c>
      <c r="AR45" s="177">
        <v>12.438382031250002</v>
      </c>
      <c r="AS45" s="68"/>
      <c r="AT45" s="68"/>
      <c r="AU45" s="68" t="s">
        <v>763</v>
      </c>
      <c r="AV45" s="68" t="s">
        <v>763</v>
      </c>
      <c r="AW45" s="68"/>
      <c r="BA45" s="200"/>
      <c r="BB45" s="68"/>
      <c r="BC45" s="147"/>
      <c r="BD45" s="68"/>
      <c r="BE45" s="68"/>
    </row>
    <row r="46" spans="1:57" x14ac:dyDescent="0.2">
      <c r="A46" s="79" t="s">
        <v>756</v>
      </c>
      <c r="B46" t="s">
        <v>301</v>
      </c>
      <c r="C46" t="s">
        <v>765</v>
      </c>
      <c r="E46" s="147">
        <v>44020</v>
      </c>
      <c r="F46" s="68" t="s">
        <v>290</v>
      </c>
      <c r="G46" s="68" t="s">
        <v>996</v>
      </c>
      <c r="H46" s="68">
        <v>2</v>
      </c>
      <c r="I46" s="68" t="s">
        <v>982</v>
      </c>
      <c r="J46" s="77" t="s">
        <v>761</v>
      </c>
      <c r="K46" s="68">
        <v>3</v>
      </c>
      <c r="L46" s="68">
        <v>2</v>
      </c>
      <c r="M46" s="68" t="s">
        <v>820</v>
      </c>
      <c r="N46" s="68" t="s">
        <v>999</v>
      </c>
      <c r="O46" s="79" t="s">
        <v>761</v>
      </c>
      <c r="P46" s="68" t="s">
        <v>761</v>
      </c>
      <c r="Q46" s="68" t="s">
        <v>761</v>
      </c>
      <c r="R46" s="68" t="s">
        <v>761</v>
      </c>
      <c r="S46" s="68">
        <v>1.1000000000000001</v>
      </c>
      <c r="T46" s="68">
        <v>1.25</v>
      </c>
      <c r="U46" s="72">
        <v>0.88000000000000012</v>
      </c>
      <c r="V46" s="68">
        <v>1</v>
      </c>
      <c r="W46" s="77">
        <v>0.27708333333333335</v>
      </c>
      <c r="X46" s="68">
        <v>23.2</v>
      </c>
      <c r="Y46" s="68">
        <v>5.21</v>
      </c>
      <c r="Z46" s="72">
        <v>4.3780933950051484</v>
      </c>
      <c r="AA46" s="68" t="s">
        <v>761</v>
      </c>
      <c r="AB46" s="79">
        <v>30.2</v>
      </c>
      <c r="AC46" s="79">
        <v>46.9</v>
      </c>
      <c r="AD46" s="75" t="s">
        <v>763</v>
      </c>
      <c r="AE46" s="75" t="s">
        <v>763</v>
      </c>
      <c r="AF46" s="75" t="s">
        <v>763</v>
      </c>
      <c r="AG46" s="75" t="s">
        <v>763</v>
      </c>
      <c r="AH46" s="75" t="s">
        <v>763</v>
      </c>
      <c r="AI46" s="75" t="s">
        <v>763</v>
      </c>
      <c r="AJ46" s="75" t="s">
        <v>763</v>
      </c>
      <c r="AK46" s="75" t="s">
        <v>763</v>
      </c>
      <c r="AL46" s="75" t="s">
        <v>763</v>
      </c>
      <c r="AM46" s="75" t="s">
        <v>763</v>
      </c>
      <c r="AN46" s="75" t="s">
        <v>763</v>
      </c>
      <c r="AO46" s="75" t="s">
        <v>763</v>
      </c>
      <c r="AP46" s="75" t="s">
        <v>763</v>
      </c>
      <c r="AQ46" s="75" t="s">
        <v>763</v>
      </c>
      <c r="AR46" s="75" t="s">
        <v>763</v>
      </c>
      <c r="AS46" s="68"/>
      <c r="AT46" s="68"/>
      <c r="AU46" s="68" t="s">
        <v>763</v>
      </c>
      <c r="AV46" s="68" t="s">
        <v>763</v>
      </c>
      <c r="AW46" s="68"/>
      <c r="BA46" s="200"/>
      <c r="BB46" s="68"/>
      <c r="BC46" s="147"/>
      <c r="BD46" s="68"/>
      <c r="BE46" s="68"/>
    </row>
    <row r="47" spans="1:57" x14ac:dyDescent="0.2">
      <c r="A47" s="79" t="s">
        <v>756</v>
      </c>
      <c r="B47" t="s">
        <v>303</v>
      </c>
      <c r="C47" t="s">
        <v>757</v>
      </c>
      <c r="E47" s="147">
        <v>44020</v>
      </c>
      <c r="F47" s="68" t="s">
        <v>290</v>
      </c>
      <c r="G47" s="68" t="s">
        <v>1000</v>
      </c>
      <c r="H47" s="68">
        <v>3</v>
      </c>
      <c r="I47" s="68" t="s">
        <v>982</v>
      </c>
      <c r="J47" s="77">
        <v>0.42291666666666666</v>
      </c>
      <c r="K47" s="68">
        <v>3</v>
      </c>
      <c r="L47" s="68">
        <v>1</v>
      </c>
      <c r="M47" s="68" t="s">
        <v>872</v>
      </c>
      <c r="N47" s="68" t="s">
        <v>995</v>
      </c>
      <c r="O47" s="79">
        <v>22.4</v>
      </c>
      <c r="P47" s="68">
        <v>89.2</v>
      </c>
      <c r="Q47" s="68">
        <v>1.2</v>
      </c>
      <c r="R47" s="68">
        <v>1.2</v>
      </c>
      <c r="S47" s="68">
        <v>1.2</v>
      </c>
      <c r="T47" s="68">
        <v>1.2</v>
      </c>
      <c r="U47" s="72">
        <v>1</v>
      </c>
      <c r="V47" s="68">
        <v>0.15</v>
      </c>
      <c r="W47" s="77">
        <v>0.35486111111111113</v>
      </c>
      <c r="X47" s="68">
        <v>23.2</v>
      </c>
      <c r="Y47" s="68">
        <v>8.89</v>
      </c>
      <c r="Z47" s="72">
        <v>7.6887862029146801</v>
      </c>
      <c r="AA47" s="68">
        <v>78.2</v>
      </c>
      <c r="AB47" s="79">
        <v>25.2</v>
      </c>
      <c r="AC47" s="79">
        <v>39.799999999999997</v>
      </c>
      <c r="AD47" s="75" t="s">
        <v>763</v>
      </c>
      <c r="AE47" s="75" t="s">
        <v>763</v>
      </c>
      <c r="AF47" s="75" t="s">
        <v>763</v>
      </c>
      <c r="AG47" s="75" t="s">
        <v>763</v>
      </c>
      <c r="AH47" s="75" t="s">
        <v>763</v>
      </c>
      <c r="AI47" s="75" t="s">
        <v>763</v>
      </c>
      <c r="AJ47" s="75" t="s">
        <v>763</v>
      </c>
      <c r="AK47" s="75" t="s">
        <v>763</v>
      </c>
      <c r="AL47" s="75" t="s">
        <v>763</v>
      </c>
      <c r="AM47" s="75" t="s">
        <v>763</v>
      </c>
      <c r="AN47" s="75" t="s">
        <v>763</v>
      </c>
      <c r="AO47" s="75" t="s">
        <v>763</v>
      </c>
      <c r="AP47" s="75" t="s">
        <v>763</v>
      </c>
      <c r="AQ47" s="75" t="s">
        <v>763</v>
      </c>
      <c r="AR47" s="75" t="s">
        <v>763</v>
      </c>
      <c r="AS47" s="68"/>
      <c r="AT47" s="68"/>
      <c r="AU47" s="68" t="s">
        <v>763</v>
      </c>
      <c r="AV47" s="68" t="s">
        <v>763</v>
      </c>
      <c r="AW47" s="68"/>
      <c r="BA47" s="200"/>
      <c r="BB47" s="68"/>
      <c r="BC47" s="147"/>
      <c r="BD47" s="68"/>
      <c r="BE47" s="68"/>
    </row>
    <row r="48" spans="1:57" x14ac:dyDescent="0.2">
      <c r="A48" s="79" t="s">
        <v>756</v>
      </c>
      <c r="B48" t="s">
        <v>303</v>
      </c>
      <c r="C48" t="s">
        <v>764</v>
      </c>
      <c r="E48" s="147">
        <v>44020</v>
      </c>
      <c r="F48" s="68" t="s">
        <v>290</v>
      </c>
      <c r="G48" s="68" t="s">
        <v>1000</v>
      </c>
      <c r="H48" s="68">
        <v>3</v>
      </c>
      <c r="I48" s="68" t="s">
        <v>982</v>
      </c>
      <c r="J48" s="77">
        <v>0.42291666666666666</v>
      </c>
      <c r="K48" s="68">
        <v>3</v>
      </c>
      <c r="L48" s="68">
        <v>1</v>
      </c>
      <c r="M48" s="68" t="s">
        <v>872</v>
      </c>
      <c r="N48" s="68" t="s">
        <v>995</v>
      </c>
      <c r="O48" s="79">
        <v>22.4</v>
      </c>
      <c r="P48" s="68">
        <v>89.2</v>
      </c>
      <c r="Q48" s="68">
        <v>1.2</v>
      </c>
      <c r="R48" s="68">
        <v>1.2</v>
      </c>
      <c r="S48" s="68">
        <v>1.2</v>
      </c>
      <c r="T48" s="68">
        <v>1.2</v>
      </c>
      <c r="U48" s="72">
        <v>1</v>
      </c>
      <c r="V48" s="68">
        <v>0.6</v>
      </c>
      <c r="W48" s="77">
        <v>0.3611111111111111</v>
      </c>
      <c r="X48" s="68">
        <v>23.2</v>
      </c>
      <c r="Y48" s="68">
        <v>8.89</v>
      </c>
      <c r="Z48" s="72">
        <v>7.6332613374095697</v>
      </c>
      <c r="AA48" s="68">
        <v>79.900000000000006</v>
      </c>
      <c r="AB48" s="204">
        <v>28.4</v>
      </c>
      <c r="AC48" s="204">
        <v>44.3</v>
      </c>
      <c r="AD48" s="171">
        <v>0.20273711012094203</v>
      </c>
      <c r="AE48" s="72">
        <v>0.8756270903010035</v>
      </c>
      <c r="AF48" s="75">
        <v>2.5000000000000001E-2</v>
      </c>
      <c r="AG48" s="75">
        <v>0.90062709030100352</v>
      </c>
      <c r="AH48" s="75">
        <v>24.797732867100489</v>
      </c>
      <c r="AI48" s="72">
        <v>25.698359957401493</v>
      </c>
      <c r="AJ48" s="72">
        <v>57.609697557144557</v>
      </c>
      <c r="AK48" s="72">
        <v>7.5001547224918408</v>
      </c>
      <c r="AL48" s="72">
        <v>7.6811345483822757</v>
      </c>
      <c r="AM48" s="75">
        <v>32.297887589592328</v>
      </c>
      <c r="AN48" s="75">
        <v>33.198514679893329</v>
      </c>
      <c r="AO48" s="72">
        <v>7.952660714285714</v>
      </c>
      <c r="AP48" s="72">
        <v>0.84453381696428376</v>
      </c>
      <c r="AQ48" s="70">
        <v>0.90399964284474177</v>
      </c>
      <c r="AR48" s="177">
        <v>8.797194531249998</v>
      </c>
      <c r="AS48" s="68"/>
      <c r="AT48" s="68"/>
      <c r="AU48" s="68" t="s">
        <v>763</v>
      </c>
      <c r="AV48" s="68" t="s">
        <v>763</v>
      </c>
      <c r="AW48" s="68"/>
      <c r="BA48" s="200"/>
      <c r="BB48" s="68"/>
      <c r="BC48" s="147"/>
      <c r="BD48" s="68"/>
      <c r="BE48" s="68"/>
    </row>
    <row r="49" spans="1:57" x14ac:dyDescent="0.2">
      <c r="A49" s="79" t="s">
        <v>756</v>
      </c>
      <c r="B49" t="s">
        <v>303</v>
      </c>
      <c r="C49" t="s">
        <v>765</v>
      </c>
      <c r="E49" s="147">
        <v>44020</v>
      </c>
      <c r="F49" s="68" t="s">
        <v>290</v>
      </c>
      <c r="G49" s="68" t="s">
        <v>1000</v>
      </c>
      <c r="H49" s="68">
        <v>3</v>
      </c>
      <c r="I49" s="68" t="s">
        <v>982</v>
      </c>
      <c r="J49" s="77">
        <v>0.42291666666666666</v>
      </c>
      <c r="K49" s="68">
        <v>3</v>
      </c>
      <c r="L49" s="68">
        <v>1</v>
      </c>
      <c r="M49" s="68" t="s">
        <v>872</v>
      </c>
      <c r="N49" s="68" t="s">
        <v>995</v>
      </c>
      <c r="O49" s="79">
        <v>22.4</v>
      </c>
      <c r="P49" s="68">
        <v>89.2</v>
      </c>
      <c r="Q49" s="68">
        <v>1.2</v>
      </c>
      <c r="R49" s="68">
        <v>1.2</v>
      </c>
      <c r="S49" s="68">
        <v>1.2</v>
      </c>
      <c r="T49" s="68">
        <v>1.2</v>
      </c>
      <c r="U49" s="72">
        <v>1</v>
      </c>
      <c r="V49" s="68">
        <v>0.7</v>
      </c>
      <c r="W49" s="77">
        <v>0.36249999999999999</v>
      </c>
      <c r="X49" s="68">
        <v>23.1</v>
      </c>
      <c r="Y49" s="68">
        <v>8.06</v>
      </c>
      <c r="Z49" s="72">
        <v>7.5219813786800298</v>
      </c>
      <c r="AA49" s="68">
        <v>79.7</v>
      </c>
      <c r="AB49" s="79">
        <v>28.4</v>
      </c>
      <c r="AC49" s="79">
        <v>44.3</v>
      </c>
      <c r="AD49" s="75" t="s">
        <v>763</v>
      </c>
      <c r="AE49" s="75" t="s">
        <v>763</v>
      </c>
      <c r="AF49" s="75" t="s">
        <v>763</v>
      </c>
      <c r="AG49" s="75" t="s">
        <v>763</v>
      </c>
      <c r="AH49" s="75" t="s">
        <v>763</v>
      </c>
      <c r="AI49" s="75" t="s">
        <v>763</v>
      </c>
      <c r="AJ49" s="75" t="s">
        <v>763</v>
      </c>
      <c r="AK49" s="75" t="s">
        <v>763</v>
      </c>
      <c r="AL49" s="75" t="s">
        <v>763</v>
      </c>
      <c r="AM49" s="75" t="s">
        <v>763</v>
      </c>
      <c r="AN49" s="75" t="s">
        <v>763</v>
      </c>
      <c r="AO49" s="75" t="s">
        <v>763</v>
      </c>
      <c r="AP49" s="75" t="s">
        <v>763</v>
      </c>
      <c r="AQ49" s="75" t="s">
        <v>763</v>
      </c>
      <c r="AR49" s="75" t="s">
        <v>763</v>
      </c>
      <c r="AS49" s="68"/>
      <c r="AT49" s="68"/>
      <c r="AU49" s="68" t="s">
        <v>763</v>
      </c>
      <c r="AV49" s="68" t="s">
        <v>763</v>
      </c>
      <c r="AW49" s="68"/>
      <c r="BA49" s="200"/>
      <c r="BB49" s="68"/>
      <c r="BC49" s="147"/>
      <c r="BD49" s="68"/>
      <c r="BE49" s="68"/>
    </row>
    <row r="50" spans="1:57" x14ac:dyDescent="0.2">
      <c r="A50" s="79" t="s">
        <v>756</v>
      </c>
      <c r="B50" t="s">
        <v>305</v>
      </c>
      <c r="C50" t="s">
        <v>757</v>
      </c>
      <c r="E50" s="147">
        <v>44020</v>
      </c>
      <c r="F50" s="68" t="s">
        <v>290</v>
      </c>
      <c r="G50" s="68" t="s">
        <v>1000</v>
      </c>
      <c r="H50" s="68">
        <v>3</v>
      </c>
      <c r="I50" s="68" t="s">
        <v>982</v>
      </c>
      <c r="J50" s="77">
        <v>0.42222222222222222</v>
      </c>
      <c r="K50" s="68">
        <v>2</v>
      </c>
      <c r="L50" s="68">
        <v>1</v>
      </c>
      <c r="M50" s="68" t="s">
        <v>872</v>
      </c>
      <c r="N50" s="68" t="s">
        <v>1001</v>
      </c>
      <c r="O50" s="79">
        <v>22.1</v>
      </c>
      <c r="P50" s="68">
        <v>8.75</v>
      </c>
      <c r="Q50" s="68">
        <v>1.3</v>
      </c>
      <c r="R50" s="68">
        <v>1.2</v>
      </c>
      <c r="S50" s="68">
        <v>1.25</v>
      </c>
      <c r="T50" s="68">
        <v>1.5</v>
      </c>
      <c r="U50" s="72">
        <v>0.83333333333333337</v>
      </c>
      <c r="V50" s="68">
        <v>0.15</v>
      </c>
      <c r="W50" s="77">
        <v>0.30624999999999997</v>
      </c>
      <c r="X50" s="68">
        <v>23.3</v>
      </c>
      <c r="Y50" s="68">
        <v>9.9</v>
      </c>
      <c r="Z50" s="72">
        <v>8.3731234396085075</v>
      </c>
      <c r="AA50" s="68">
        <v>89.4</v>
      </c>
      <c r="AB50" s="79">
        <v>29.1</v>
      </c>
      <c r="AC50" s="79">
        <v>45.3</v>
      </c>
      <c r="AD50" s="75" t="s">
        <v>763</v>
      </c>
      <c r="AE50" s="75" t="s">
        <v>763</v>
      </c>
      <c r="AF50" s="75" t="s">
        <v>763</v>
      </c>
      <c r="AG50" s="75" t="s">
        <v>763</v>
      </c>
      <c r="AH50" s="75" t="s">
        <v>763</v>
      </c>
      <c r="AI50" s="75" t="s">
        <v>763</v>
      </c>
      <c r="AJ50" s="75" t="s">
        <v>763</v>
      </c>
      <c r="AK50" s="75" t="s">
        <v>763</v>
      </c>
      <c r="AL50" s="75" t="s">
        <v>763</v>
      </c>
      <c r="AM50" s="75" t="s">
        <v>763</v>
      </c>
      <c r="AN50" s="75" t="s">
        <v>763</v>
      </c>
      <c r="AO50" s="75" t="s">
        <v>763</v>
      </c>
      <c r="AP50" s="75" t="s">
        <v>763</v>
      </c>
      <c r="AQ50" s="75" t="s">
        <v>763</v>
      </c>
      <c r="AR50" s="75" t="s">
        <v>763</v>
      </c>
      <c r="AS50" s="68"/>
      <c r="AT50" s="68"/>
      <c r="AU50" s="68" t="s">
        <v>763</v>
      </c>
      <c r="AV50" s="68" t="s">
        <v>763</v>
      </c>
      <c r="AW50" s="68"/>
      <c r="BA50" s="200"/>
      <c r="BB50" s="68"/>
      <c r="BC50" s="147"/>
      <c r="BD50" s="68"/>
      <c r="BE50" s="68"/>
    </row>
    <row r="51" spans="1:57" x14ac:dyDescent="0.2">
      <c r="A51" s="79" t="s">
        <v>756</v>
      </c>
      <c r="B51" t="s">
        <v>305</v>
      </c>
      <c r="C51" t="s">
        <v>764</v>
      </c>
      <c r="E51" s="147">
        <v>44020</v>
      </c>
      <c r="F51" s="68" t="s">
        <v>290</v>
      </c>
      <c r="G51" s="68" t="s">
        <v>1000</v>
      </c>
      <c r="H51" s="68">
        <v>3</v>
      </c>
      <c r="I51" s="68" t="s">
        <v>982</v>
      </c>
      <c r="J51" s="77">
        <v>0.42222222222222222</v>
      </c>
      <c r="K51" s="68">
        <v>2</v>
      </c>
      <c r="L51" s="68">
        <v>1</v>
      </c>
      <c r="M51" s="68" t="s">
        <v>872</v>
      </c>
      <c r="N51" s="68" t="s">
        <v>1001</v>
      </c>
      <c r="O51" s="79">
        <v>22.1</v>
      </c>
      <c r="P51" s="68">
        <v>8.75</v>
      </c>
      <c r="Q51" s="68">
        <v>1.3</v>
      </c>
      <c r="R51" s="68">
        <v>1.2</v>
      </c>
      <c r="S51" s="68">
        <v>1.25</v>
      </c>
      <c r="T51" s="68">
        <v>1.5</v>
      </c>
      <c r="U51" s="72">
        <v>0.83333333333333337</v>
      </c>
      <c r="V51" s="68">
        <v>0.75</v>
      </c>
      <c r="W51" s="77">
        <v>0.30763888888888891</v>
      </c>
      <c r="X51" s="68">
        <v>23.3</v>
      </c>
      <c r="Y51" s="68">
        <v>9.9499999999999993</v>
      </c>
      <c r="Z51" s="72">
        <v>8.4299569392476581</v>
      </c>
      <c r="AA51" s="68">
        <v>89.5</v>
      </c>
      <c r="AB51" s="204">
        <v>28.8</v>
      </c>
      <c r="AC51" s="204">
        <v>44.8</v>
      </c>
      <c r="AD51" s="171">
        <v>0.20273711012094203</v>
      </c>
      <c r="AE51" s="72">
        <v>0.79013377926421424</v>
      </c>
      <c r="AF51" s="72">
        <v>0.23495838287752677</v>
      </c>
      <c r="AG51" s="75">
        <v>1.025092162141741</v>
      </c>
      <c r="AH51" s="75">
        <v>20.647708689828438</v>
      </c>
      <c r="AI51" s="72">
        <v>21.67280085197018</v>
      </c>
      <c r="AJ51" s="72">
        <v>75.775549734020174</v>
      </c>
      <c r="AK51" s="72">
        <v>10.933863386416103</v>
      </c>
      <c r="AL51" s="72">
        <v>6.9303545376432449</v>
      </c>
      <c r="AM51" s="75">
        <v>31.581572076244541</v>
      </c>
      <c r="AN51" s="75">
        <v>32.60666423838628</v>
      </c>
      <c r="AO51" s="72">
        <v>8.3366785714285729</v>
      </c>
      <c r="AP51" s="72">
        <v>1.5846409598214266</v>
      </c>
      <c r="AQ51" s="70">
        <v>0.84027921338183376</v>
      </c>
      <c r="AR51" s="177">
        <v>9.9213195312499991</v>
      </c>
      <c r="AS51" s="68"/>
      <c r="AT51" s="68"/>
      <c r="AU51" s="68" t="s">
        <v>763</v>
      </c>
      <c r="AV51" s="68" t="s">
        <v>763</v>
      </c>
      <c r="AW51" s="68"/>
      <c r="BA51" s="200"/>
      <c r="BB51" s="68"/>
      <c r="BC51" s="147"/>
      <c r="BD51" s="68"/>
      <c r="BE51" s="68"/>
    </row>
    <row r="52" spans="1:57" x14ac:dyDescent="0.2">
      <c r="A52" s="79" t="s">
        <v>756</v>
      </c>
      <c r="B52" t="s">
        <v>305</v>
      </c>
      <c r="C52" t="s">
        <v>765</v>
      </c>
      <c r="E52" s="147">
        <v>44020</v>
      </c>
      <c r="F52" s="68" t="s">
        <v>290</v>
      </c>
      <c r="G52" s="68" t="s">
        <v>1000</v>
      </c>
      <c r="H52" s="68">
        <v>3</v>
      </c>
      <c r="I52" s="68" t="s">
        <v>982</v>
      </c>
      <c r="J52" s="77">
        <v>0.42222222222222222</v>
      </c>
      <c r="K52" s="68">
        <v>2</v>
      </c>
      <c r="L52" s="68">
        <v>1</v>
      </c>
      <c r="M52" s="68" t="s">
        <v>872</v>
      </c>
      <c r="N52" s="68" t="s">
        <v>1001</v>
      </c>
      <c r="O52" s="79">
        <v>22.1</v>
      </c>
      <c r="P52" s="68">
        <v>8.75</v>
      </c>
      <c r="Q52" s="68">
        <v>1.3</v>
      </c>
      <c r="R52" s="68">
        <v>1.2</v>
      </c>
      <c r="S52" s="68">
        <v>1.25</v>
      </c>
      <c r="T52" s="68">
        <v>1.5</v>
      </c>
      <c r="U52" s="72">
        <v>0.83333333333333337</v>
      </c>
      <c r="V52" s="68">
        <v>1</v>
      </c>
      <c r="W52" s="77" t="s">
        <v>761</v>
      </c>
      <c r="X52" s="68">
        <v>23.3</v>
      </c>
      <c r="Y52" s="68">
        <v>9.92</v>
      </c>
      <c r="Z52" s="72">
        <v>8.4045399836519366</v>
      </c>
      <c r="AA52" s="68">
        <v>89.3</v>
      </c>
      <c r="AB52" s="79">
        <v>28.8</v>
      </c>
      <c r="AC52" s="79">
        <v>44.9</v>
      </c>
      <c r="AD52" s="75" t="s">
        <v>763</v>
      </c>
      <c r="AE52" s="75" t="s">
        <v>763</v>
      </c>
      <c r="AF52" s="75" t="s">
        <v>763</v>
      </c>
      <c r="AG52" s="75" t="s">
        <v>763</v>
      </c>
      <c r="AH52" s="75" t="s">
        <v>763</v>
      </c>
      <c r="AI52" s="75" t="s">
        <v>763</v>
      </c>
      <c r="AJ52" s="75" t="s">
        <v>763</v>
      </c>
      <c r="AK52" s="75" t="s">
        <v>763</v>
      </c>
      <c r="AL52" s="75" t="s">
        <v>763</v>
      </c>
      <c r="AM52" s="75" t="s">
        <v>763</v>
      </c>
      <c r="AN52" s="75" t="s">
        <v>763</v>
      </c>
      <c r="AO52" s="75" t="s">
        <v>763</v>
      </c>
      <c r="AP52" s="75" t="s">
        <v>763</v>
      </c>
      <c r="AQ52" s="75" t="s">
        <v>763</v>
      </c>
      <c r="AR52" s="75" t="s">
        <v>763</v>
      </c>
      <c r="AS52" s="68"/>
      <c r="AT52" s="68"/>
      <c r="AU52" s="68" t="s">
        <v>763</v>
      </c>
      <c r="AV52" s="68" t="s">
        <v>763</v>
      </c>
      <c r="AW52" s="68"/>
      <c r="BA52" s="200"/>
      <c r="BB52" s="68"/>
      <c r="BC52" s="147"/>
      <c r="BD52" s="68"/>
      <c r="BE52" s="68"/>
    </row>
    <row r="53" spans="1:57" x14ac:dyDescent="0.2">
      <c r="A53" s="79" t="s">
        <v>756</v>
      </c>
      <c r="B53" t="s">
        <v>307</v>
      </c>
      <c r="C53" t="s">
        <v>757</v>
      </c>
      <c r="E53" s="147">
        <v>44020</v>
      </c>
      <c r="F53" s="68" t="s">
        <v>290</v>
      </c>
      <c r="G53" s="68" t="s">
        <v>1000</v>
      </c>
      <c r="H53" s="68">
        <v>3</v>
      </c>
      <c r="I53" s="68" t="s">
        <v>982</v>
      </c>
      <c r="J53" s="77">
        <v>0.42291666666666666</v>
      </c>
      <c r="K53" s="68">
        <v>3</v>
      </c>
      <c r="L53" s="68">
        <v>1</v>
      </c>
      <c r="M53" s="68" t="s">
        <v>812</v>
      </c>
      <c r="N53" s="68" t="s">
        <v>761</v>
      </c>
      <c r="O53" s="79">
        <v>20.3</v>
      </c>
      <c r="P53" s="68">
        <v>100.1</v>
      </c>
      <c r="Q53" s="68">
        <v>1.8</v>
      </c>
      <c r="R53" s="68">
        <v>1.6</v>
      </c>
      <c r="S53" s="68">
        <v>1.7</v>
      </c>
      <c r="T53" s="68">
        <v>2.85</v>
      </c>
      <c r="U53" s="72">
        <v>0.59649122807017541</v>
      </c>
      <c r="V53" s="68">
        <v>0.15</v>
      </c>
      <c r="W53" s="77">
        <v>0.26666666666666666</v>
      </c>
      <c r="X53" s="68">
        <v>23.6</v>
      </c>
      <c r="Y53" s="68">
        <v>8.5</v>
      </c>
      <c r="Z53" s="72">
        <v>7.1875418555309851</v>
      </c>
      <c r="AA53" s="68">
        <v>89.9</v>
      </c>
      <c r="AB53" s="79">
        <v>29.2</v>
      </c>
      <c r="AC53" s="79">
        <v>45.5</v>
      </c>
      <c r="AD53" s="75" t="s">
        <v>763</v>
      </c>
      <c r="AE53" s="75" t="s">
        <v>763</v>
      </c>
      <c r="AF53" s="75" t="s">
        <v>763</v>
      </c>
      <c r="AG53" s="75" t="s">
        <v>763</v>
      </c>
      <c r="AH53" s="75" t="s">
        <v>763</v>
      </c>
      <c r="AI53" s="75" t="s">
        <v>763</v>
      </c>
      <c r="AJ53" s="75" t="s">
        <v>763</v>
      </c>
      <c r="AK53" s="75" t="s">
        <v>763</v>
      </c>
      <c r="AL53" s="75" t="s">
        <v>763</v>
      </c>
      <c r="AM53" s="75" t="s">
        <v>763</v>
      </c>
      <c r="AN53" s="75" t="s">
        <v>763</v>
      </c>
      <c r="AO53" s="75" t="s">
        <v>763</v>
      </c>
      <c r="AP53" s="75" t="s">
        <v>763</v>
      </c>
      <c r="AQ53" s="75" t="s">
        <v>763</v>
      </c>
      <c r="AR53" s="75" t="s">
        <v>763</v>
      </c>
      <c r="AS53" s="68"/>
      <c r="AT53" s="68"/>
      <c r="AU53" s="68" t="s">
        <v>763</v>
      </c>
      <c r="AV53" s="68" t="s">
        <v>763</v>
      </c>
      <c r="AW53" s="68"/>
      <c r="BA53" s="200"/>
      <c r="BB53" s="68"/>
      <c r="BC53" s="147"/>
      <c r="BD53" s="68"/>
      <c r="BE53" s="68"/>
    </row>
    <row r="54" spans="1:57" x14ac:dyDescent="0.2">
      <c r="A54" s="79" t="s">
        <v>756</v>
      </c>
      <c r="B54" t="s">
        <v>307</v>
      </c>
      <c r="C54" t="s">
        <v>764</v>
      </c>
      <c r="E54" s="147">
        <v>44020</v>
      </c>
      <c r="F54" s="68" t="s">
        <v>290</v>
      </c>
      <c r="G54" s="68" t="s">
        <v>1000</v>
      </c>
      <c r="H54" s="68">
        <v>3</v>
      </c>
      <c r="I54" s="68" t="s">
        <v>982</v>
      </c>
      <c r="J54" s="77">
        <v>0.42291666666666666</v>
      </c>
      <c r="K54" s="68">
        <v>3</v>
      </c>
      <c r="L54" s="68">
        <v>1</v>
      </c>
      <c r="M54" s="68" t="s">
        <v>812</v>
      </c>
      <c r="N54" s="68" t="s">
        <v>761</v>
      </c>
      <c r="O54" s="79">
        <v>20.3</v>
      </c>
      <c r="P54" s="68">
        <v>100.1</v>
      </c>
      <c r="Q54" s="68">
        <v>1.8</v>
      </c>
      <c r="R54" s="68">
        <v>1.6</v>
      </c>
      <c r="S54" s="68">
        <v>1.7</v>
      </c>
      <c r="T54" s="68">
        <v>2.85</v>
      </c>
      <c r="U54" s="72">
        <v>0.59649122807017541</v>
      </c>
      <c r="V54" s="68">
        <v>1.425</v>
      </c>
      <c r="W54" s="77">
        <v>0.27083333333333331</v>
      </c>
      <c r="X54" s="68">
        <v>23.8</v>
      </c>
      <c r="Y54" s="68">
        <v>8.3000000000000007</v>
      </c>
      <c r="Z54" s="72">
        <v>7.0120815214803223</v>
      </c>
      <c r="AA54" s="68">
        <v>89.8</v>
      </c>
      <c r="AB54" s="204">
        <v>29.4</v>
      </c>
      <c r="AC54" s="204">
        <v>45.7</v>
      </c>
      <c r="AD54" s="171">
        <v>0.25429662635264161</v>
      </c>
      <c r="AE54" s="72">
        <v>1.2176003344481605</v>
      </c>
      <c r="AF54" s="72">
        <v>0.34340071343638529</v>
      </c>
      <c r="AG54" s="75">
        <v>1.5610010478845457</v>
      </c>
      <c r="AH54" s="75">
        <v>21.333848952115456</v>
      </c>
      <c r="AI54" s="72">
        <v>22.894850000000002</v>
      </c>
      <c r="AJ54" s="72">
        <v>76.336966799089168</v>
      </c>
      <c r="AK54" s="72">
        <v>10.256794072402869</v>
      </c>
      <c r="AL54" s="72">
        <v>7.4425757464004185</v>
      </c>
      <c r="AM54" s="75">
        <v>31.590643024518325</v>
      </c>
      <c r="AN54" s="75">
        <v>33.151644072402874</v>
      </c>
      <c r="AO54" s="72">
        <v>9.7331071428571434</v>
      </c>
      <c r="AP54" s="72">
        <v>0.86268738839285775</v>
      </c>
      <c r="AQ54" s="70">
        <v>0.91858209539185109</v>
      </c>
      <c r="AR54" s="177">
        <v>10.595794531250002</v>
      </c>
      <c r="AS54" s="68"/>
      <c r="AT54" s="68"/>
      <c r="AU54" s="68" t="s">
        <v>763</v>
      </c>
      <c r="AV54" s="68" t="s">
        <v>763</v>
      </c>
      <c r="AW54" s="68"/>
      <c r="BA54" s="200"/>
      <c r="BB54" s="68"/>
      <c r="BC54" s="147"/>
      <c r="BD54" s="68"/>
      <c r="BE54" s="68"/>
    </row>
    <row r="55" spans="1:57" x14ac:dyDescent="0.2">
      <c r="A55" s="79" t="s">
        <v>756</v>
      </c>
      <c r="B55" t="s">
        <v>307</v>
      </c>
      <c r="C55" t="s">
        <v>765</v>
      </c>
      <c r="E55" s="147">
        <v>44020</v>
      </c>
      <c r="F55" s="68" t="s">
        <v>290</v>
      </c>
      <c r="G55" s="68" t="s">
        <v>1000</v>
      </c>
      <c r="H55" s="68">
        <v>3</v>
      </c>
      <c r="I55" s="68" t="s">
        <v>982</v>
      </c>
      <c r="J55" s="77">
        <v>0.42291666666666666</v>
      </c>
      <c r="K55" s="68">
        <v>3</v>
      </c>
      <c r="L55" s="68">
        <v>1</v>
      </c>
      <c r="M55" s="68" t="s">
        <v>812</v>
      </c>
      <c r="N55" s="68" t="s">
        <v>761</v>
      </c>
      <c r="O55" s="79">
        <v>20.3</v>
      </c>
      <c r="P55" s="68">
        <v>100.1</v>
      </c>
      <c r="Q55" s="68">
        <v>1.8</v>
      </c>
      <c r="R55" s="68">
        <v>1.6</v>
      </c>
      <c r="S55" s="68">
        <v>1.7</v>
      </c>
      <c r="T55" s="68">
        <v>2.85</v>
      </c>
      <c r="U55" s="72">
        <v>0.59649122807017541</v>
      </c>
      <c r="V55" s="68">
        <v>2.35</v>
      </c>
      <c r="W55" s="77">
        <v>0.27291666666666664</v>
      </c>
      <c r="X55" s="68">
        <v>23.7</v>
      </c>
      <c r="Y55" s="68">
        <v>8.9</v>
      </c>
      <c r="Z55" s="72">
        <v>7.5137459896526053</v>
      </c>
      <c r="AA55" s="68">
        <v>89.1</v>
      </c>
      <c r="AB55" s="79">
        <v>29.5</v>
      </c>
      <c r="AC55" s="79">
        <v>45.9</v>
      </c>
      <c r="AD55" s="75" t="s">
        <v>763</v>
      </c>
      <c r="AE55" s="75" t="s">
        <v>763</v>
      </c>
      <c r="AF55" s="75" t="s">
        <v>763</v>
      </c>
      <c r="AG55" s="75" t="s">
        <v>763</v>
      </c>
      <c r="AH55" s="75" t="s">
        <v>763</v>
      </c>
      <c r="AI55" s="75" t="s">
        <v>763</v>
      </c>
      <c r="AJ55" s="75" t="s">
        <v>763</v>
      </c>
      <c r="AK55" s="75" t="s">
        <v>763</v>
      </c>
      <c r="AL55" s="75" t="s">
        <v>763</v>
      </c>
      <c r="AM55" s="75" t="s">
        <v>763</v>
      </c>
      <c r="AN55" s="75" t="s">
        <v>763</v>
      </c>
      <c r="AO55" s="75" t="s">
        <v>763</v>
      </c>
      <c r="AP55" s="75" t="s">
        <v>763</v>
      </c>
      <c r="AQ55" s="75" t="s">
        <v>763</v>
      </c>
      <c r="AR55" s="75" t="s">
        <v>763</v>
      </c>
      <c r="AS55" s="68"/>
      <c r="AT55" s="68"/>
      <c r="AU55" s="68" t="s">
        <v>763</v>
      </c>
      <c r="AV55" s="68" t="s">
        <v>763</v>
      </c>
      <c r="AW55" s="68"/>
      <c r="BA55" s="200"/>
      <c r="BB55" s="68"/>
      <c r="BC55" s="147"/>
      <c r="BD55" s="68"/>
      <c r="BE55" s="68"/>
    </row>
    <row r="56" spans="1:57" x14ac:dyDescent="0.2">
      <c r="A56" s="79" t="s">
        <v>756</v>
      </c>
      <c r="B56" t="s">
        <v>309</v>
      </c>
      <c r="C56" t="s">
        <v>757</v>
      </c>
      <c r="E56" s="147">
        <v>44020</v>
      </c>
      <c r="F56" s="68" t="s">
        <v>290</v>
      </c>
      <c r="G56" s="68" t="s">
        <v>1000</v>
      </c>
      <c r="H56" s="68">
        <v>4</v>
      </c>
      <c r="I56" s="68" t="s">
        <v>982</v>
      </c>
      <c r="J56" s="77">
        <v>0.42291666666666666</v>
      </c>
      <c r="K56" s="68">
        <v>3</v>
      </c>
      <c r="L56" s="68">
        <v>0</v>
      </c>
      <c r="M56" s="68" t="s">
        <v>872</v>
      </c>
      <c r="N56" s="68" t="s">
        <v>761</v>
      </c>
      <c r="O56" s="79">
        <v>22.3</v>
      </c>
      <c r="P56" s="68">
        <v>8.8000000000000007</v>
      </c>
      <c r="Q56" s="68">
        <v>1.6</v>
      </c>
      <c r="R56" s="68">
        <v>1.3</v>
      </c>
      <c r="S56" s="68">
        <v>1.45</v>
      </c>
      <c r="T56" s="68">
        <v>1.9</v>
      </c>
      <c r="U56" s="72">
        <v>0.76315789473684215</v>
      </c>
      <c r="V56" s="68">
        <v>0.15</v>
      </c>
      <c r="W56" s="77">
        <v>0.33194444444444443</v>
      </c>
      <c r="X56" s="68">
        <v>22.8</v>
      </c>
      <c r="Y56" s="68">
        <v>8.5</v>
      </c>
      <c r="Z56" s="72">
        <v>7.0897982782985904</v>
      </c>
      <c r="AA56" s="218">
        <v>0.89200000000000002</v>
      </c>
      <c r="AB56" s="79">
        <v>31.4</v>
      </c>
      <c r="AC56" s="79">
        <v>48.5</v>
      </c>
      <c r="AD56" s="75" t="s">
        <v>763</v>
      </c>
      <c r="AE56" s="75" t="s">
        <v>763</v>
      </c>
      <c r="AF56" s="75" t="s">
        <v>763</v>
      </c>
      <c r="AG56" s="75" t="s">
        <v>763</v>
      </c>
      <c r="AH56" s="75" t="s">
        <v>763</v>
      </c>
      <c r="AI56" s="75" t="s">
        <v>763</v>
      </c>
      <c r="AJ56" s="75" t="s">
        <v>763</v>
      </c>
      <c r="AK56" s="75" t="s">
        <v>763</v>
      </c>
      <c r="AL56" s="75" t="s">
        <v>763</v>
      </c>
      <c r="AM56" s="75" t="s">
        <v>763</v>
      </c>
      <c r="AN56" s="75" t="s">
        <v>763</v>
      </c>
      <c r="AO56" s="75" t="s">
        <v>763</v>
      </c>
      <c r="AP56" s="75" t="s">
        <v>763</v>
      </c>
      <c r="AQ56" s="75" t="s">
        <v>763</v>
      </c>
      <c r="AR56" s="75" t="s">
        <v>763</v>
      </c>
      <c r="AS56" s="68"/>
      <c r="AT56" s="68"/>
      <c r="AU56" s="68" t="s">
        <v>763</v>
      </c>
      <c r="AV56" s="68" t="s">
        <v>763</v>
      </c>
      <c r="AW56" s="68"/>
      <c r="BA56" s="200"/>
      <c r="BB56" s="68"/>
      <c r="BC56" s="147"/>
      <c r="BD56" s="68"/>
      <c r="BE56" s="68"/>
    </row>
    <row r="57" spans="1:57" x14ac:dyDescent="0.2">
      <c r="A57" s="79" t="s">
        <v>756</v>
      </c>
      <c r="B57" t="s">
        <v>309</v>
      </c>
      <c r="C57" t="s">
        <v>764</v>
      </c>
      <c r="E57" s="147">
        <v>44020</v>
      </c>
      <c r="F57" s="68" t="s">
        <v>290</v>
      </c>
      <c r="G57" s="68" t="s">
        <v>1000</v>
      </c>
      <c r="H57" s="68">
        <v>4</v>
      </c>
      <c r="I57" s="68" t="s">
        <v>982</v>
      </c>
      <c r="J57" s="77">
        <v>0.42291666666666666</v>
      </c>
      <c r="K57" s="68">
        <v>3</v>
      </c>
      <c r="L57" s="68">
        <v>0</v>
      </c>
      <c r="M57" s="68" t="s">
        <v>872</v>
      </c>
      <c r="N57" s="68" t="s">
        <v>761</v>
      </c>
      <c r="O57" s="79">
        <v>22.3</v>
      </c>
      <c r="P57" s="68">
        <v>8.8000000000000007</v>
      </c>
      <c r="Q57" s="68">
        <v>1.6</v>
      </c>
      <c r="R57" s="68">
        <v>1.3</v>
      </c>
      <c r="S57" s="68">
        <v>1.45</v>
      </c>
      <c r="T57" s="68">
        <v>1.9</v>
      </c>
      <c r="U57" s="72">
        <v>0.76315789473684215</v>
      </c>
      <c r="V57" s="68">
        <v>0.95</v>
      </c>
      <c r="W57" s="77">
        <v>0.33194444444444443</v>
      </c>
      <c r="X57" s="68">
        <v>22.8</v>
      </c>
      <c r="Y57" s="68">
        <v>8.6999999999999993</v>
      </c>
      <c r="Z57" s="72">
        <v>7.2608106854706298</v>
      </c>
      <c r="AA57" s="218">
        <v>0.89900000000000002</v>
      </c>
      <c r="AB57" s="204">
        <v>31.3</v>
      </c>
      <c r="AC57" s="204">
        <v>48.1</v>
      </c>
      <c r="AD57" s="171">
        <v>0.3574156588160407</v>
      </c>
      <c r="AE57" s="72">
        <v>1.2176003344481605</v>
      </c>
      <c r="AF57" s="72">
        <v>3.6147443519619502E-2</v>
      </c>
      <c r="AG57" s="75">
        <v>1.2537477779677799</v>
      </c>
      <c r="AH57" s="75">
        <v>15.444612179433713</v>
      </c>
      <c r="AI57" s="72">
        <v>16.698359957401493</v>
      </c>
      <c r="AJ57" s="72">
        <v>76.596908628961671</v>
      </c>
      <c r="AK57" s="72">
        <v>8.3458196692603561</v>
      </c>
      <c r="AL57" s="72">
        <v>9.177877268434921</v>
      </c>
      <c r="AM57" s="75">
        <v>23.79043184869407</v>
      </c>
      <c r="AN57" s="75">
        <v>25.044179626661851</v>
      </c>
      <c r="AO57" s="72">
        <v>3.2885892857142855</v>
      </c>
      <c r="AP57" s="72">
        <v>3.1528302455357151</v>
      </c>
      <c r="AQ57" s="70">
        <v>0.51053797532670764</v>
      </c>
      <c r="AR57" s="177">
        <v>6.4414195312500002</v>
      </c>
      <c r="AS57" s="68"/>
      <c r="AT57" s="68"/>
      <c r="AU57" s="68" t="s">
        <v>763</v>
      </c>
      <c r="AV57" s="68" t="s">
        <v>763</v>
      </c>
      <c r="AW57" s="68"/>
      <c r="BA57" s="200"/>
      <c r="BB57" s="68"/>
      <c r="BC57" s="147"/>
      <c r="BD57" s="68"/>
      <c r="BE57" s="68"/>
    </row>
    <row r="58" spans="1:57" x14ac:dyDescent="0.2">
      <c r="A58" s="79" t="s">
        <v>756</v>
      </c>
      <c r="B58" t="s">
        <v>309</v>
      </c>
      <c r="C58" t="s">
        <v>765</v>
      </c>
      <c r="E58" s="147">
        <v>44020</v>
      </c>
      <c r="F58" s="68" t="s">
        <v>290</v>
      </c>
      <c r="G58" s="68" t="s">
        <v>1000</v>
      </c>
      <c r="H58" s="68">
        <v>4</v>
      </c>
      <c r="I58" s="68" t="s">
        <v>982</v>
      </c>
      <c r="J58" s="77">
        <v>0.42291666666666666</v>
      </c>
      <c r="K58" s="68">
        <v>3</v>
      </c>
      <c r="L58" s="68">
        <v>0</v>
      </c>
      <c r="M58" s="68" t="s">
        <v>872</v>
      </c>
      <c r="N58" s="68" t="s">
        <v>761</v>
      </c>
      <c r="O58" s="79">
        <v>22.3</v>
      </c>
      <c r="P58" s="68">
        <v>8.8000000000000007</v>
      </c>
      <c r="Q58" s="68">
        <v>1.6</v>
      </c>
      <c r="R58" s="68">
        <v>1.3</v>
      </c>
      <c r="S58" s="68">
        <v>1.45</v>
      </c>
      <c r="T58" s="68">
        <v>1.9</v>
      </c>
      <c r="U58" s="72">
        <v>0.76315789473684215</v>
      </c>
      <c r="V58" s="68">
        <v>1.4</v>
      </c>
      <c r="W58" s="77">
        <v>0.33333333333333331</v>
      </c>
      <c r="X58" s="68">
        <v>22.8</v>
      </c>
      <c r="Y58" s="68">
        <v>8.9</v>
      </c>
      <c r="Z58" s="72">
        <v>7.4277258736423688</v>
      </c>
      <c r="AA58" s="218">
        <v>0.89100000000000001</v>
      </c>
      <c r="AB58" s="79">
        <v>31.3</v>
      </c>
      <c r="AC58" s="79">
        <v>48.4</v>
      </c>
      <c r="AD58" s="75" t="s">
        <v>763</v>
      </c>
      <c r="AE58" s="75" t="s">
        <v>763</v>
      </c>
      <c r="AF58" s="75" t="s">
        <v>763</v>
      </c>
      <c r="AG58" s="75" t="s">
        <v>763</v>
      </c>
      <c r="AH58" s="75" t="s">
        <v>763</v>
      </c>
      <c r="AI58" s="75" t="s">
        <v>763</v>
      </c>
      <c r="AJ58" s="75" t="s">
        <v>763</v>
      </c>
      <c r="AK58" s="75" t="s">
        <v>763</v>
      </c>
      <c r="AL58" s="75" t="s">
        <v>763</v>
      </c>
      <c r="AM58" s="75" t="s">
        <v>763</v>
      </c>
      <c r="AN58" s="75" t="s">
        <v>763</v>
      </c>
      <c r="AO58" s="75" t="s">
        <v>763</v>
      </c>
      <c r="AP58" s="75" t="s">
        <v>763</v>
      </c>
      <c r="AQ58" s="75" t="s">
        <v>763</v>
      </c>
      <c r="AR58" s="75" t="s">
        <v>763</v>
      </c>
      <c r="AS58" s="68"/>
      <c r="AT58" s="68"/>
      <c r="AU58" s="68" t="s">
        <v>763</v>
      </c>
      <c r="AV58" s="68" t="s">
        <v>763</v>
      </c>
      <c r="AW58" s="68"/>
      <c r="BA58" s="200"/>
      <c r="BB58" s="68"/>
      <c r="BC58" s="147"/>
      <c r="BD58" s="68"/>
      <c r="BE58" s="68"/>
    </row>
    <row r="59" spans="1:57" x14ac:dyDescent="0.2">
      <c r="A59" s="79" t="s">
        <v>756</v>
      </c>
      <c r="B59" t="s">
        <v>311</v>
      </c>
      <c r="C59" t="s">
        <v>757</v>
      </c>
      <c r="E59" s="147">
        <v>44020</v>
      </c>
      <c r="F59" s="68" t="s">
        <v>290</v>
      </c>
      <c r="G59" s="68" t="s">
        <v>992</v>
      </c>
      <c r="H59" s="68">
        <v>4</v>
      </c>
      <c r="I59" s="68" t="s">
        <v>982</v>
      </c>
      <c r="J59" s="77">
        <v>0.41666666666666669</v>
      </c>
      <c r="K59" s="68">
        <v>3</v>
      </c>
      <c r="L59" s="68">
        <v>2</v>
      </c>
      <c r="M59" s="68" t="s">
        <v>773</v>
      </c>
      <c r="N59" s="68" t="s">
        <v>761</v>
      </c>
      <c r="O59" s="79" t="s">
        <v>761</v>
      </c>
      <c r="P59" s="68" t="s">
        <v>761</v>
      </c>
      <c r="Q59" s="68">
        <v>0.5</v>
      </c>
      <c r="R59" s="68">
        <v>0.5</v>
      </c>
      <c r="S59" s="68">
        <v>0.5</v>
      </c>
      <c r="T59" s="68">
        <v>0.5</v>
      </c>
      <c r="U59" s="72">
        <v>1</v>
      </c>
      <c r="V59" s="68">
        <v>0.15</v>
      </c>
      <c r="W59" s="77">
        <v>0.31597222222222221</v>
      </c>
      <c r="X59" s="77" t="s">
        <v>761</v>
      </c>
      <c r="Y59" s="77" t="s">
        <v>761</v>
      </c>
      <c r="Z59" s="68" t="s">
        <v>761</v>
      </c>
      <c r="AA59" s="77" t="s">
        <v>761</v>
      </c>
      <c r="AB59" s="79">
        <v>27.4</v>
      </c>
      <c r="AC59" s="79">
        <v>42.9</v>
      </c>
      <c r="AD59" s="75" t="s">
        <v>763</v>
      </c>
      <c r="AE59" s="75" t="s">
        <v>763</v>
      </c>
      <c r="AF59" s="75" t="s">
        <v>763</v>
      </c>
      <c r="AG59" s="75" t="s">
        <v>763</v>
      </c>
      <c r="AH59" s="75" t="s">
        <v>763</v>
      </c>
      <c r="AI59" s="75" t="s">
        <v>763</v>
      </c>
      <c r="AJ59" s="75" t="s">
        <v>763</v>
      </c>
      <c r="AK59" s="75" t="s">
        <v>763</v>
      </c>
      <c r="AL59" s="75" t="s">
        <v>763</v>
      </c>
      <c r="AM59" s="75" t="s">
        <v>763</v>
      </c>
      <c r="AN59" s="75" t="s">
        <v>763</v>
      </c>
      <c r="AO59" s="75" t="s">
        <v>763</v>
      </c>
      <c r="AP59" s="75" t="s">
        <v>763</v>
      </c>
      <c r="AQ59" s="75" t="s">
        <v>763</v>
      </c>
      <c r="AR59" s="75" t="s">
        <v>763</v>
      </c>
      <c r="AS59" s="68"/>
      <c r="AT59" s="68"/>
      <c r="AU59" s="68" t="s">
        <v>763</v>
      </c>
      <c r="AV59" s="68" t="s">
        <v>763</v>
      </c>
      <c r="AW59" s="68"/>
      <c r="AX59" s="79"/>
      <c r="AY59" s="147"/>
      <c r="BA59" s="200"/>
      <c r="BB59" s="68"/>
      <c r="BC59" s="147"/>
      <c r="BD59" s="68"/>
      <c r="BE59" s="68"/>
    </row>
    <row r="60" spans="1:57" x14ac:dyDescent="0.2">
      <c r="A60" s="79" t="s">
        <v>756</v>
      </c>
      <c r="B60" t="s">
        <v>311</v>
      </c>
      <c r="C60" t="s">
        <v>764</v>
      </c>
      <c r="E60" s="147">
        <v>44020</v>
      </c>
      <c r="F60" s="68" t="s">
        <v>290</v>
      </c>
      <c r="G60" s="68" t="s">
        <v>992</v>
      </c>
      <c r="H60" s="68">
        <v>4</v>
      </c>
      <c r="I60" s="68" t="s">
        <v>982</v>
      </c>
      <c r="J60" s="77">
        <v>0.41666666666666669</v>
      </c>
      <c r="K60" s="68">
        <v>3</v>
      </c>
      <c r="L60" s="68">
        <v>2</v>
      </c>
      <c r="M60" s="68" t="s">
        <v>773</v>
      </c>
      <c r="N60" s="68" t="s">
        <v>761</v>
      </c>
      <c r="O60" s="79" t="s">
        <v>761</v>
      </c>
      <c r="P60" s="68" t="s">
        <v>761</v>
      </c>
      <c r="Q60" s="68">
        <v>0.5</v>
      </c>
      <c r="R60" s="68">
        <v>0.5</v>
      </c>
      <c r="S60" s="68">
        <v>0.5</v>
      </c>
      <c r="T60" s="68">
        <v>0.5</v>
      </c>
      <c r="U60" s="72">
        <v>1</v>
      </c>
      <c r="V60" s="68">
        <v>0.25</v>
      </c>
      <c r="W60" s="77">
        <v>0.31875000000000003</v>
      </c>
      <c r="X60" s="77" t="s">
        <v>761</v>
      </c>
      <c r="Y60" s="77" t="s">
        <v>761</v>
      </c>
      <c r="Z60" s="68" t="s">
        <v>761</v>
      </c>
      <c r="AA60" s="77" t="s">
        <v>761</v>
      </c>
      <c r="AB60" s="204">
        <v>27.2</v>
      </c>
      <c r="AC60" s="204">
        <v>42.6</v>
      </c>
      <c r="AD60" s="171">
        <v>0.52031879887750887</v>
      </c>
      <c r="AE60" s="72">
        <v>1.30309364548495</v>
      </c>
      <c r="AF60" s="72">
        <v>9.607609988109396E-2</v>
      </c>
      <c r="AG60" s="75">
        <v>1.3991697453660439</v>
      </c>
      <c r="AH60" s="75">
        <v>25.161810020342159</v>
      </c>
      <c r="AI60" s="72">
        <v>26.560979765708204</v>
      </c>
      <c r="AJ60" s="72">
        <v>49.709757427245009</v>
      </c>
      <c r="AK60" s="72">
        <v>6.2911023760396372</v>
      </c>
      <c r="AL60" s="72">
        <v>7.9015972807198542</v>
      </c>
      <c r="AM60" s="75">
        <v>31.452912396381798</v>
      </c>
      <c r="AN60" s="75">
        <v>32.852082141747843</v>
      </c>
      <c r="AO60" s="72">
        <v>2.9674107142857147</v>
      </c>
      <c r="AP60" s="72">
        <v>1.905121316964286</v>
      </c>
      <c r="AQ60" s="70">
        <v>0.60900794397126923</v>
      </c>
      <c r="AR60" s="177">
        <v>4.8725320312500005</v>
      </c>
      <c r="AS60" s="68"/>
      <c r="AT60" s="68"/>
      <c r="AU60" s="68" t="s">
        <v>763</v>
      </c>
      <c r="AV60" s="68" t="s">
        <v>763</v>
      </c>
      <c r="AW60" s="68"/>
      <c r="BA60" s="200"/>
      <c r="BB60" s="68"/>
      <c r="BC60" s="147"/>
      <c r="BD60" s="68"/>
      <c r="BE60" s="68"/>
    </row>
    <row r="61" spans="1:57" x14ac:dyDescent="0.2">
      <c r="A61" s="79" t="s">
        <v>756</v>
      </c>
      <c r="B61" t="s">
        <v>311</v>
      </c>
      <c r="C61" t="s">
        <v>765</v>
      </c>
      <c r="E61" s="147">
        <v>44020</v>
      </c>
      <c r="F61" s="68" t="s">
        <v>290</v>
      </c>
      <c r="G61" s="68" t="s">
        <v>992</v>
      </c>
      <c r="H61" s="68">
        <v>4</v>
      </c>
      <c r="I61" s="68" t="s">
        <v>982</v>
      </c>
      <c r="J61" s="77">
        <v>0.41666666666666669</v>
      </c>
      <c r="K61" s="68">
        <v>3</v>
      </c>
      <c r="L61" s="68">
        <v>2</v>
      </c>
      <c r="M61" s="68" t="s">
        <v>773</v>
      </c>
      <c r="N61" s="68" t="s">
        <v>761</v>
      </c>
      <c r="O61" s="79" t="s">
        <v>761</v>
      </c>
      <c r="P61" s="68" t="s">
        <v>761</v>
      </c>
      <c r="Q61" s="68">
        <v>0.5</v>
      </c>
      <c r="R61" s="68">
        <v>0.5</v>
      </c>
      <c r="S61" s="68">
        <v>0.5</v>
      </c>
      <c r="T61" s="68">
        <v>0.5</v>
      </c>
      <c r="U61" s="72">
        <v>1</v>
      </c>
      <c r="V61" s="68">
        <v>0.25</v>
      </c>
      <c r="W61" s="77">
        <v>0.31875000000000003</v>
      </c>
      <c r="X61" s="77" t="s">
        <v>761</v>
      </c>
      <c r="Y61" s="77" t="s">
        <v>761</v>
      </c>
      <c r="Z61" s="68" t="s">
        <v>761</v>
      </c>
      <c r="AA61" s="77" t="s">
        <v>761</v>
      </c>
      <c r="AB61" s="79">
        <v>27.6</v>
      </c>
      <c r="AC61" s="79">
        <v>43.2</v>
      </c>
      <c r="AD61" s="75" t="s">
        <v>763</v>
      </c>
      <c r="AE61" s="75" t="s">
        <v>763</v>
      </c>
      <c r="AF61" s="75" t="s">
        <v>763</v>
      </c>
      <c r="AG61" s="75" t="s">
        <v>763</v>
      </c>
      <c r="AH61" s="75" t="s">
        <v>763</v>
      </c>
      <c r="AI61" s="75" t="s">
        <v>763</v>
      </c>
      <c r="AJ61" s="75" t="s">
        <v>763</v>
      </c>
      <c r="AK61" s="75" t="s">
        <v>763</v>
      </c>
      <c r="AL61" s="75" t="s">
        <v>763</v>
      </c>
      <c r="AM61" s="75" t="s">
        <v>763</v>
      </c>
      <c r="AN61" s="75" t="s">
        <v>763</v>
      </c>
      <c r="AO61" s="75" t="s">
        <v>763</v>
      </c>
      <c r="AP61" s="75" t="s">
        <v>763</v>
      </c>
      <c r="AQ61" s="75" t="s">
        <v>763</v>
      </c>
      <c r="AR61" s="75" t="s">
        <v>763</v>
      </c>
      <c r="AS61" s="68"/>
      <c r="AT61" s="68"/>
      <c r="AU61" s="68">
        <v>129.30000000000001</v>
      </c>
      <c r="AV61" s="72">
        <v>4.1376000000000008</v>
      </c>
      <c r="AW61" s="68"/>
      <c r="BA61" s="200"/>
      <c r="BB61" s="68"/>
      <c r="BC61" s="147"/>
      <c r="BD61" s="68"/>
      <c r="BE61" s="68"/>
    </row>
    <row r="62" spans="1:57" x14ac:dyDescent="0.2">
      <c r="A62" s="79" t="s">
        <v>756</v>
      </c>
      <c r="B62" t="s">
        <v>1002</v>
      </c>
      <c r="C62" t="s">
        <v>764</v>
      </c>
      <c r="E62" s="147">
        <v>44020</v>
      </c>
      <c r="F62" s="68" t="s">
        <v>290</v>
      </c>
      <c r="G62" s="68" t="s">
        <v>989</v>
      </c>
      <c r="H62" s="68">
        <v>1</v>
      </c>
      <c r="I62" s="68" t="s">
        <v>982</v>
      </c>
      <c r="J62" s="77">
        <v>0.42430555555555555</v>
      </c>
      <c r="K62" s="68">
        <v>2</v>
      </c>
      <c r="L62" s="68">
        <v>2</v>
      </c>
      <c r="M62" s="68" t="s">
        <v>773</v>
      </c>
      <c r="N62" s="68" t="s">
        <v>991</v>
      </c>
      <c r="O62" s="68">
        <v>21.7</v>
      </c>
      <c r="P62" s="68">
        <v>7.1</v>
      </c>
      <c r="Q62" s="68">
        <v>7.55</v>
      </c>
      <c r="R62" s="68">
        <v>7.55</v>
      </c>
      <c r="S62" s="68">
        <v>7.55</v>
      </c>
      <c r="T62" s="68">
        <v>7.55</v>
      </c>
      <c r="U62" s="72">
        <v>1</v>
      </c>
      <c r="V62" s="68">
        <v>0.27500000000000002</v>
      </c>
      <c r="W62" s="77">
        <v>0.33055555555555555</v>
      </c>
      <c r="X62" s="68">
        <v>22.4</v>
      </c>
      <c r="Y62" s="68">
        <v>6.11</v>
      </c>
      <c r="Z62" s="72">
        <v>5.6078638646447736</v>
      </c>
      <c r="AA62" s="68">
        <v>70.2</v>
      </c>
      <c r="AB62" s="204">
        <v>6.94</v>
      </c>
      <c r="AC62" s="204">
        <v>12.006</v>
      </c>
      <c r="AD62" s="171">
        <v>0.3574156588160407</v>
      </c>
      <c r="AE62" s="72">
        <v>1.7733068561872911</v>
      </c>
      <c r="AF62" s="72">
        <v>7.1629009999999997</v>
      </c>
      <c r="AG62" s="75">
        <v>8.9362078561872913</v>
      </c>
      <c r="AH62" s="75">
        <v>23.088030695463399</v>
      </c>
      <c r="AI62" s="75">
        <v>32.02423855165069</v>
      </c>
      <c r="AJ62" s="72">
        <v>112.3639734982653</v>
      </c>
      <c r="AK62" s="72">
        <v>19.652138347958534</v>
      </c>
      <c r="AL62" s="72">
        <v>5.7176461669850642</v>
      </c>
      <c r="AM62" s="75">
        <v>42.740169043421929</v>
      </c>
      <c r="AN62" s="75">
        <v>51.676376899609224</v>
      </c>
      <c r="AO62" s="72">
        <v>6.6679464285714278</v>
      </c>
      <c r="AP62" s="72">
        <v>1.6209481026785717</v>
      </c>
      <c r="AQ62" s="70">
        <v>0.8044433915080681</v>
      </c>
      <c r="AR62" s="177">
        <v>8.2888945312499995</v>
      </c>
      <c r="AS62" s="68"/>
      <c r="AT62" s="68"/>
      <c r="AU62" s="68" t="s">
        <v>763</v>
      </c>
      <c r="AV62" s="68" t="s">
        <v>763</v>
      </c>
      <c r="AW62" s="68"/>
      <c r="BA62" s="200"/>
      <c r="BB62" s="68"/>
      <c r="BC62" s="147"/>
      <c r="BD62" s="68"/>
      <c r="BE62" s="68"/>
    </row>
    <row r="63" spans="1:57" x14ac:dyDescent="0.2">
      <c r="A63" s="79" t="s">
        <v>756</v>
      </c>
      <c r="B63" t="s">
        <v>640</v>
      </c>
      <c r="C63" t="s">
        <v>757</v>
      </c>
      <c r="E63" s="147">
        <v>44020</v>
      </c>
      <c r="F63" s="68"/>
      <c r="G63" s="68" t="s">
        <v>958</v>
      </c>
      <c r="H63" s="68">
        <v>2</v>
      </c>
      <c r="I63" s="68" t="s">
        <v>982</v>
      </c>
      <c r="J63" s="77" t="s">
        <v>761</v>
      </c>
      <c r="K63" s="68">
        <v>2</v>
      </c>
      <c r="L63" s="68">
        <v>2</v>
      </c>
      <c r="M63" s="68" t="s">
        <v>761</v>
      </c>
      <c r="N63" s="68" t="s">
        <v>761</v>
      </c>
      <c r="O63" s="68" t="s">
        <v>761</v>
      </c>
      <c r="P63" s="68" t="s">
        <v>761</v>
      </c>
      <c r="Q63" s="68" t="s">
        <v>761</v>
      </c>
      <c r="R63" s="68" t="s">
        <v>761</v>
      </c>
      <c r="S63" s="68" t="s">
        <v>761</v>
      </c>
      <c r="T63" s="68">
        <v>0.55000000000000004</v>
      </c>
      <c r="U63" s="68" t="s">
        <v>761</v>
      </c>
      <c r="V63" s="68">
        <v>0.15</v>
      </c>
      <c r="W63" s="77">
        <v>0.29166666666666669</v>
      </c>
      <c r="X63" s="77" t="s">
        <v>761</v>
      </c>
      <c r="Y63" s="77" t="s">
        <v>761</v>
      </c>
      <c r="Z63" s="68" t="s">
        <v>761</v>
      </c>
      <c r="AA63" s="77" t="s">
        <v>761</v>
      </c>
      <c r="AB63" s="204">
        <v>7.9</v>
      </c>
      <c r="AC63" s="204">
        <v>13.75</v>
      </c>
      <c r="AD63" s="75" t="s">
        <v>763</v>
      </c>
      <c r="AE63" s="75" t="s">
        <v>763</v>
      </c>
      <c r="AF63" s="75" t="s">
        <v>763</v>
      </c>
      <c r="AG63" s="75" t="s">
        <v>763</v>
      </c>
      <c r="AH63" s="75" t="s">
        <v>763</v>
      </c>
      <c r="AI63" s="75" t="s">
        <v>763</v>
      </c>
      <c r="AJ63" s="75" t="s">
        <v>763</v>
      </c>
      <c r="AK63" s="75" t="s">
        <v>763</v>
      </c>
      <c r="AL63" s="75" t="s">
        <v>763</v>
      </c>
      <c r="AM63" s="75" t="s">
        <v>763</v>
      </c>
      <c r="AN63" s="75" t="s">
        <v>763</v>
      </c>
      <c r="AO63" s="75" t="s">
        <v>763</v>
      </c>
      <c r="AP63" s="75" t="s">
        <v>763</v>
      </c>
      <c r="AQ63" s="75" t="s">
        <v>763</v>
      </c>
      <c r="AR63" s="75" t="s">
        <v>763</v>
      </c>
      <c r="AS63" s="68"/>
      <c r="AT63" s="68"/>
      <c r="AU63" s="68" t="s">
        <v>763</v>
      </c>
      <c r="AV63" s="68" t="s">
        <v>763</v>
      </c>
      <c r="AW63" s="68"/>
      <c r="AX63" s="79"/>
      <c r="AY63" s="147"/>
      <c r="BA63" s="200"/>
      <c r="BB63" s="68"/>
      <c r="BC63" s="147"/>
      <c r="BD63" s="68"/>
      <c r="BE63" s="68"/>
    </row>
    <row r="64" spans="1:57" x14ac:dyDescent="0.2">
      <c r="A64" s="79" t="s">
        <v>756</v>
      </c>
      <c r="B64" t="s">
        <v>640</v>
      </c>
      <c r="C64" t="s">
        <v>764</v>
      </c>
      <c r="E64" s="147">
        <v>44020</v>
      </c>
      <c r="F64" s="68"/>
      <c r="G64" s="68" t="s">
        <v>958</v>
      </c>
      <c r="H64" s="68">
        <v>2</v>
      </c>
      <c r="I64" s="68" t="s">
        <v>982</v>
      </c>
      <c r="J64" s="77" t="s">
        <v>761</v>
      </c>
      <c r="K64" s="68">
        <v>2</v>
      </c>
      <c r="L64" s="68">
        <v>2</v>
      </c>
      <c r="M64" s="68" t="s">
        <v>761</v>
      </c>
      <c r="N64" s="68" t="s">
        <v>761</v>
      </c>
      <c r="O64" s="68" t="s">
        <v>761</v>
      </c>
      <c r="P64" s="68" t="s">
        <v>761</v>
      </c>
      <c r="Q64" s="68" t="s">
        <v>761</v>
      </c>
      <c r="R64" s="68" t="s">
        <v>761</v>
      </c>
      <c r="S64" s="68" t="s">
        <v>761</v>
      </c>
      <c r="T64" s="68">
        <v>0.55000000000000004</v>
      </c>
      <c r="U64" s="68" t="s">
        <v>761</v>
      </c>
      <c r="V64" s="79" t="s">
        <v>761</v>
      </c>
      <c r="W64" s="79" t="s">
        <v>761</v>
      </c>
      <c r="X64" s="79" t="s">
        <v>761</v>
      </c>
      <c r="Y64" s="79" t="s">
        <v>761</v>
      </c>
      <c r="Z64" s="68" t="s">
        <v>761</v>
      </c>
      <c r="AA64" s="77" t="s">
        <v>761</v>
      </c>
      <c r="AB64" s="204">
        <v>7.9</v>
      </c>
      <c r="AC64" s="204">
        <v>13.75</v>
      </c>
      <c r="AD64" s="171">
        <v>0.73264625860030486</v>
      </c>
      <c r="AE64" s="72">
        <v>9.6338024428094968</v>
      </c>
      <c r="AF64" s="72">
        <v>29.988354037267076</v>
      </c>
      <c r="AG64" s="75">
        <v>39.622156480076569</v>
      </c>
      <c r="AH64" s="75">
        <v>22.018695490104477</v>
      </c>
      <c r="AI64" s="72">
        <v>61.640851970181046</v>
      </c>
      <c r="AJ64" s="72">
        <v>89.305772611502675</v>
      </c>
      <c r="AK64" s="72">
        <v>11.853750713341821</v>
      </c>
      <c r="AL64" s="72">
        <v>7.5339674986572671</v>
      </c>
      <c r="AM64" s="75">
        <v>33.872446203446302</v>
      </c>
      <c r="AN64" s="75">
        <v>73.494602683522871</v>
      </c>
      <c r="AO64" s="72">
        <v>3.875089285714286</v>
      </c>
      <c r="AP64" s="72">
        <v>3.6953427455357133</v>
      </c>
      <c r="AQ64" s="70">
        <v>0.51187161706469309</v>
      </c>
      <c r="AR64" s="177">
        <v>7.5704320312499993</v>
      </c>
      <c r="AS64" s="68"/>
      <c r="AT64" s="68"/>
      <c r="AU64" s="68" t="s">
        <v>763</v>
      </c>
      <c r="AV64" s="68" t="s">
        <v>763</v>
      </c>
      <c r="AW64" s="68"/>
      <c r="AX64" s="79"/>
      <c r="AY64" s="147"/>
      <c r="BA64" s="200"/>
      <c r="BB64" s="68"/>
      <c r="BC64" s="147"/>
      <c r="BD64" s="68"/>
      <c r="BE64" s="68"/>
    </row>
    <row r="65" spans="1:57" x14ac:dyDescent="0.2">
      <c r="A65" s="79" t="s">
        <v>756</v>
      </c>
      <c r="B65" t="s">
        <v>394</v>
      </c>
      <c r="C65" t="s">
        <v>757</v>
      </c>
      <c r="E65" s="147">
        <v>44020</v>
      </c>
      <c r="F65" s="68" t="s">
        <v>881</v>
      </c>
      <c r="G65" s="68" t="s">
        <v>1003</v>
      </c>
      <c r="H65" s="68">
        <v>2</v>
      </c>
      <c r="I65" s="68" t="s">
        <v>982</v>
      </c>
      <c r="J65" s="77" t="s">
        <v>761</v>
      </c>
      <c r="K65" s="219">
        <v>2</v>
      </c>
      <c r="L65" s="68">
        <v>2</v>
      </c>
      <c r="M65" s="68" t="s">
        <v>773</v>
      </c>
      <c r="N65" s="68" t="s">
        <v>761</v>
      </c>
      <c r="O65" s="68">
        <v>22.51</v>
      </c>
      <c r="P65" s="68">
        <v>8.61</v>
      </c>
      <c r="Q65" s="68">
        <v>1.6</v>
      </c>
      <c r="R65" s="68">
        <v>1.7</v>
      </c>
      <c r="S65" s="68">
        <v>1.65</v>
      </c>
      <c r="T65" s="68">
        <v>2.86</v>
      </c>
      <c r="U65" s="72">
        <v>0.57692307692307687</v>
      </c>
      <c r="V65" s="68">
        <v>0.15</v>
      </c>
      <c r="W65" s="77">
        <v>0.40347222222222223</v>
      </c>
      <c r="X65" s="68">
        <v>24.17</v>
      </c>
      <c r="Y65" s="68">
        <v>6.15</v>
      </c>
      <c r="Z65" s="72">
        <v>5.206966385771886</v>
      </c>
      <c r="AA65" s="68">
        <v>87.9</v>
      </c>
      <c r="AB65" s="79">
        <v>29.1</v>
      </c>
      <c r="AC65" s="79">
        <v>45.4</v>
      </c>
      <c r="AD65" s="75" t="s">
        <v>763</v>
      </c>
      <c r="AE65" s="75" t="s">
        <v>763</v>
      </c>
      <c r="AF65" s="75" t="s">
        <v>763</v>
      </c>
      <c r="AG65" s="75" t="s">
        <v>763</v>
      </c>
      <c r="AH65" s="75" t="s">
        <v>763</v>
      </c>
      <c r="AI65" s="75" t="s">
        <v>763</v>
      </c>
      <c r="AJ65" s="75" t="s">
        <v>763</v>
      </c>
      <c r="AK65" s="75" t="s">
        <v>763</v>
      </c>
      <c r="AL65" s="75" t="s">
        <v>763</v>
      </c>
      <c r="AM65" s="75" t="s">
        <v>763</v>
      </c>
      <c r="AN65" s="75" t="s">
        <v>763</v>
      </c>
      <c r="AO65" s="75" t="s">
        <v>763</v>
      </c>
      <c r="AP65" s="75" t="s">
        <v>763</v>
      </c>
      <c r="AQ65" s="75" t="s">
        <v>763</v>
      </c>
      <c r="AR65" s="75" t="s">
        <v>763</v>
      </c>
      <c r="AS65" s="68"/>
      <c r="AT65" s="68"/>
      <c r="AU65" s="68" t="s">
        <v>763</v>
      </c>
      <c r="AV65" s="68" t="s">
        <v>763</v>
      </c>
      <c r="AW65" s="68"/>
      <c r="AX65" s="79"/>
      <c r="AY65" s="147"/>
      <c r="BA65" s="200"/>
      <c r="BB65" s="68"/>
      <c r="BC65" s="147"/>
      <c r="BD65" s="68"/>
      <c r="BE65" s="68"/>
    </row>
    <row r="66" spans="1:57" x14ac:dyDescent="0.2">
      <c r="A66" s="79" t="s">
        <v>756</v>
      </c>
      <c r="B66" t="s">
        <v>394</v>
      </c>
      <c r="C66" t="s">
        <v>764</v>
      </c>
      <c r="E66" s="147">
        <v>44020</v>
      </c>
      <c r="F66" s="68" t="s">
        <v>881</v>
      </c>
      <c r="G66" s="68" t="s">
        <v>1003</v>
      </c>
      <c r="H66" s="68">
        <v>2</v>
      </c>
      <c r="I66" s="68" t="s">
        <v>982</v>
      </c>
      <c r="J66" s="77" t="s">
        <v>761</v>
      </c>
      <c r="K66" s="219">
        <v>2</v>
      </c>
      <c r="L66" s="68">
        <v>2</v>
      </c>
      <c r="M66" s="68" t="s">
        <v>773</v>
      </c>
      <c r="N66" s="68" t="s">
        <v>761</v>
      </c>
      <c r="O66" s="68">
        <v>22.51</v>
      </c>
      <c r="P66" s="68">
        <v>8.61</v>
      </c>
      <c r="Q66" s="68">
        <v>1.6</v>
      </c>
      <c r="R66" s="68">
        <v>1.7</v>
      </c>
      <c r="S66" s="68">
        <v>1.65</v>
      </c>
      <c r="T66" s="68">
        <v>2.86</v>
      </c>
      <c r="U66" s="72">
        <v>0.57692307692307687</v>
      </c>
      <c r="V66" s="68">
        <v>1.43</v>
      </c>
      <c r="W66" s="77">
        <v>0.40277777777777773</v>
      </c>
      <c r="X66" s="68">
        <v>24.04</v>
      </c>
      <c r="Y66" s="68">
        <v>4.6100000000000003</v>
      </c>
      <c r="Z66" s="72">
        <v>3.9024985204683942</v>
      </c>
      <c r="AA66" s="68">
        <v>65.5</v>
      </c>
      <c r="AB66" s="204">
        <v>29.1</v>
      </c>
      <c r="AC66" s="204">
        <v>45.1</v>
      </c>
      <c r="AD66" s="171">
        <v>4.8058561425843332E-2</v>
      </c>
      <c r="AE66" s="72">
        <v>1.0466137123745822</v>
      </c>
      <c r="AF66" s="72">
        <v>3.8240190249702738E-2</v>
      </c>
      <c r="AG66" s="75">
        <v>1.0848539026242849</v>
      </c>
      <c r="AH66" s="75">
        <v>26.338745671390626</v>
      </c>
      <c r="AI66" s="72">
        <v>27.423599574014911</v>
      </c>
      <c r="AJ66" s="72">
        <v>94.663223851698774</v>
      </c>
      <c r="AK66" s="72">
        <v>13.642140642469039</v>
      </c>
      <c r="AL66" s="72">
        <v>6.9390300490675809</v>
      </c>
      <c r="AM66" s="75">
        <v>39.980886313859664</v>
      </c>
      <c r="AN66" s="75">
        <v>41.065740216483952</v>
      </c>
      <c r="AO66" s="72">
        <v>9.6004464285714288</v>
      </c>
      <c r="AP66" s="72">
        <v>3.7127981026785677</v>
      </c>
      <c r="AQ66" s="70">
        <v>0.72111996486179109</v>
      </c>
      <c r="AR66" s="177">
        <v>13.313244531249996</v>
      </c>
      <c r="AS66" s="68"/>
      <c r="AT66" s="68"/>
      <c r="AU66" s="68" t="s">
        <v>763</v>
      </c>
      <c r="AV66" s="68" t="s">
        <v>763</v>
      </c>
      <c r="AW66" s="68"/>
      <c r="AX66" s="79"/>
      <c r="AY66" s="147"/>
      <c r="BA66" s="200"/>
      <c r="BB66" s="68"/>
      <c r="BC66" s="147"/>
      <c r="BD66" s="68"/>
      <c r="BE66" s="68"/>
    </row>
    <row r="67" spans="1:57" x14ac:dyDescent="0.2">
      <c r="A67" s="79" t="s">
        <v>756</v>
      </c>
      <c r="B67" t="s">
        <v>394</v>
      </c>
      <c r="C67" t="s">
        <v>765</v>
      </c>
      <c r="E67" s="147">
        <v>44020</v>
      </c>
      <c r="F67" s="68" t="s">
        <v>881</v>
      </c>
      <c r="G67" s="68" t="s">
        <v>1003</v>
      </c>
      <c r="H67" s="68">
        <v>2</v>
      </c>
      <c r="I67" s="68" t="s">
        <v>982</v>
      </c>
      <c r="J67" s="77" t="s">
        <v>761</v>
      </c>
      <c r="K67" s="219">
        <v>2</v>
      </c>
      <c r="L67" s="68">
        <v>2</v>
      </c>
      <c r="M67" s="68" t="s">
        <v>773</v>
      </c>
      <c r="N67" s="68" t="s">
        <v>761</v>
      </c>
      <c r="O67" s="68">
        <v>22.51</v>
      </c>
      <c r="P67" s="68">
        <v>8.61</v>
      </c>
      <c r="Q67" s="68">
        <v>1.6</v>
      </c>
      <c r="R67" s="68">
        <v>1.7</v>
      </c>
      <c r="S67" s="68">
        <v>1.65</v>
      </c>
      <c r="T67" s="68">
        <v>2.86</v>
      </c>
      <c r="U67" s="72">
        <v>0.57692307692307687</v>
      </c>
      <c r="V67" s="68">
        <v>2.56</v>
      </c>
      <c r="W67" s="77">
        <v>0.38611111111111113</v>
      </c>
      <c r="X67" s="68">
        <v>23.97</v>
      </c>
      <c r="Y67" s="68">
        <v>3.32</v>
      </c>
      <c r="Z67" s="72">
        <v>2.8102393127192689</v>
      </c>
      <c r="AA67" s="68">
        <v>47.2</v>
      </c>
      <c r="AB67" s="79">
        <v>29.1</v>
      </c>
      <c r="AC67" s="79">
        <v>45.4</v>
      </c>
      <c r="AD67" s="75" t="s">
        <v>763</v>
      </c>
      <c r="AE67" s="75" t="s">
        <v>763</v>
      </c>
      <c r="AF67" s="75" t="s">
        <v>763</v>
      </c>
      <c r="AG67" s="75" t="s">
        <v>763</v>
      </c>
      <c r="AH67" s="75" t="s">
        <v>763</v>
      </c>
      <c r="AI67" s="75" t="s">
        <v>763</v>
      </c>
      <c r="AJ67" s="75" t="s">
        <v>763</v>
      </c>
      <c r="AK67" s="75" t="s">
        <v>763</v>
      </c>
      <c r="AL67" s="75" t="s">
        <v>763</v>
      </c>
      <c r="AM67" s="75" t="s">
        <v>763</v>
      </c>
      <c r="AN67" s="75" t="s">
        <v>763</v>
      </c>
      <c r="AO67" s="75" t="s">
        <v>763</v>
      </c>
      <c r="AP67" s="75" t="s">
        <v>763</v>
      </c>
      <c r="AQ67" s="75" t="s">
        <v>763</v>
      </c>
      <c r="AR67" s="75" t="s">
        <v>763</v>
      </c>
      <c r="AS67" s="68"/>
      <c r="AT67" s="68"/>
      <c r="AU67" s="68">
        <v>194</v>
      </c>
      <c r="AV67" s="72">
        <v>6.2080000000000002</v>
      </c>
      <c r="AW67" s="68"/>
      <c r="AX67" s="79"/>
      <c r="AY67" s="147"/>
      <c r="BA67" s="200"/>
      <c r="BB67" s="68"/>
      <c r="BC67" s="147"/>
      <c r="BD67" s="68"/>
      <c r="BE67" s="68"/>
    </row>
    <row r="68" spans="1:57" x14ac:dyDescent="0.2">
      <c r="A68" s="79" t="s">
        <v>756</v>
      </c>
      <c r="B68" t="s">
        <v>395</v>
      </c>
      <c r="C68" t="s">
        <v>757</v>
      </c>
      <c r="E68" s="147">
        <v>44020</v>
      </c>
      <c r="F68" s="68" t="s">
        <v>881</v>
      </c>
      <c r="G68" s="68" t="s">
        <v>1003</v>
      </c>
      <c r="H68" s="68">
        <v>2</v>
      </c>
      <c r="I68" s="68" t="s">
        <v>982</v>
      </c>
      <c r="J68" s="77" t="s">
        <v>761</v>
      </c>
      <c r="K68" s="68">
        <v>2</v>
      </c>
      <c r="L68" s="68">
        <v>2</v>
      </c>
      <c r="M68" s="68" t="s">
        <v>773</v>
      </c>
      <c r="N68" s="68" t="s">
        <v>761</v>
      </c>
      <c r="O68" s="68">
        <v>21.76</v>
      </c>
      <c r="P68" s="68">
        <v>8.85</v>
      </c>
      <c r="Q68" s="68" t="s">
        <v>761</v>
      </c>
      <c r="R68" s="68" t="s">
        <v>761</v>
      </c>
      <c r="S68" s="68" t="s">
        <v>761</v>
      </c>
      <c r="T68" s="68" t="s">
        <v>761</v>
      </c>
      <c r="U68" s="68" t="s">
        <v>761</v>
      </c>
      <c r="V68" s="68">
        <v>0.15</v>
      </c>
      <c r="W68" s="77">
        <v>0.35972222222222222</v>
      </c>
      <c r="X68" s="68">
        <v>23.52</v>
      </c>
      <c r="Y68" s="68">
        <v>4.62</v>
      </c>
      <c r="Z68" s="72">
        <v>3.904015170704874</v>
      </c>
      <c r="AA68" s="68">
        <v>65</v>
      </c>
      <c r="AB68" s="79">
        <v>29.3</v>
      </c>
      <c r="AC68" s="79">
        <v>45.6</v>
      </c>
      <c r="AD68" s="75" t="s">
        <v>763</v>
      </c>
      <c r="AE68" s="75" t="s">
        <v>763</v>
      </c>
      <c r="AF68" s="75" t="s">
        <v>763</v>
      </c>
      <c r="AG68" s="75" t="s">
        <v>763</v>
      </c>
      <c r="AH68" s="75" t="s">
        <v>763</v>
      </c>
      <c r="AI68" s="75" t="s">
        <v>763</v>
      </c>
      <c r="AJ68" s="75" t="s">
        <v>763</v>
      </c>
      <c r="AK68" s="75" t="s">
        <v>763</v>
      </c>
      <c r="AL68" s="75" t="s">
        <v>763</v>
      </c>
      <c r="AM68" s="75" t="s">
        <v>763</v>
      </c>
      <c r="AN68" s="75" t="s">
        <v>763</v>
      </c>
      <c r="AO68" s="75" t="s">
        <v>763</v>
      </c>
      <c r="AP68" s="75" t="s">
        <v>763</v>
      </c>
      <c r="AQ68" s="75" t="s">
        <v>763</v>
      </c>
      <c r="AR68" s="75" t="s">
        <v>763</v>
      </c>
      <c r="AS68" s="68"/>
      <c r="AT68" s="68"/>
      <c r="AU68" s="68" t="s">
        <v>763</v>
      </c>
      <c r="AV68" s="68" t="s">
        <v>763</v>
      </c>
      <c r="AW68" s="68"/>
      <c r="BA68" s="200"/>
      <c r="BB68" s="68"/>
      <c r="BC68" s="147"/>
      <c r="BD68" s="68"/>
      <c r="BE68" s="68"/>
    </row>
    <row r="69" spans="1:57" x14ac:dyDescent="0.2">
      <c r="A69" s="79" t="s">
        <v>756</v>
      </c>
      <c r="B69" t="s">
        <v>395</v>
      </c>
      <c r="C69" t="s">
        <v>764</v>
      </c>
      <c r="E69" s="147">
        <v>44020</v>
      </c>
      <c r="F69" s="68" t="s">
        <v>881</v>
      </c>
      <c r="G69" s="68" t="s">
        <v>1003</v>
      </c>
      <c r="H69" s="68">
        <v>2</v>
      </c>
      <c r="I69" s="68" t="s">
        <v>982</v>
      </c>
      <c r="J69" s="77" t="s">
        <v>761</v>
      </c>
      <c r="K69" s="68">
        <v>2</v>
      </c>
      <c r="L69" s="68">
        <v>2</v>
      </c>
      <c r="M69" s="68" t="s">
        <v>773</v>
      </c>
      <c r="N69" s="68" t="s">
        <v>761</v>
      </c>
      <c r="O69" s="68">
        <v>21.76</v>
      </c>
      <c r="P69" s="68">
        <v>8.85</v>
      </c>
      <c r="Q69" s="68" t="s">
        <v>761</v>
      </c>
      <c r="R69" s="68" t="s">
        <v>761</v>
      </c>
      <c r="S69" s="68" t="s">
        <v>761</v>
      </c>
      <c r="T69" s="68" t="s">
        <v>761</v>
      </c>
      <c r="U69" s="68" t="s">
        <v>761</v>
      </c>
      <c r="V69" s="68">
        <v>0.65</v>
      </c>
      <c r="W69" s="77">
        <v>0.35694444444444445</v>
      </c>
      <c r="X69" s="68">
        <v>23.54</v>
      </c>
      <c r="Y69" s="68">
        <v>4.59</v>
      </c>
      <c r="Z69" s="72">
        <v>3.8787593564206713</v>
      </c>
      <c r="AA69" s="68">
        <v>64.599999999999994</v>
      </c>
      <c r="AB69" s="204">
        <v>29.3</v>
      </c>
      <c r="AC69" s="204">
        <v>45.5</v>
      </c>
      <c r="AD69" s="171">
        <v>0.20273711012094203</v>
      </c>
      <c r="AE69" s="72">
        <v>1.2176003344481605</v>
      </c>
      <c r="AF69" s="72">
        <v>0.20927467300832345</v>
      </c>
      <c r="AG69" s="75">
        <v>1.426875007456484</v>
      </c>
      <c r="AH69" s="75">
        <v>25.996724566558427</v>
      </c>
      <c r="AI69" s="72">
        <v>27.423599574014911</v>
      </c>
      <c r="AJ69" s="72">
        <v>103.94271752223027</v>
      </c>
      <c r="AK69" s="72">
        <v>16.327244395214972</v>
      </c>
      <c r="AL69" s="72">
        <v>6.3662131224478253</v>
      </c>
      <c r="AM69" s="75">
        <v>42.323968961773403</v>
      </c>
      <c r="AN69" s="75">
        <v>43.750843969229884</v>
      </c>
      <c r="AO69" s="72">
        <v>4.9782678571428578</v>
      </c>
      <c r="AP69" s="72">
        <v>5.3145016741071425</v>
      </c>
      <c r="AQ69" s="70">
        <v>0.48366650414431989</v>
      </c>
      <c r="AR69" s="177">
        <v>10.29276953125</v>
      </c>
      <c r="AS69" s="68"/>
      <c r="AT69" s="68"/>
      <c r="AU69" s="68" t="s">
        <v>763</v>
      </c>
      <c r="AV69" s="68" t="s">
        <v>763</v>
      </c>
      <c r="AW69" s="68"/>
      <c r="BA69" s="200"/>
      <c r="BB69" s="68"/>
      <c r="BC69" s="147"/>
    </row>
    <row r="70" spans="1:57" x14ac:dyDescent="0.2">
      <c r="A70" s="79" t="s">
        <v>756</v>
      </c>
      <c r="B70" t="s">
        <v>395</v>
      </c>
      <c r="C70" t="s">
        <v>765</v>
      </c>
      <c r="E70" s="147">
        <v>44020</v>
      </c>
      <c r="F70" s="68" t="s">
        <v>881</v>
      </c>
      <c r="G70" s="68" t="s">
        <v>1003</v>
      </c>
      <c r="H70" s="68">
        <v>2</v>
      </c>
      <c r="I70" s="68" t="s">
        <v>982</v>
      </c>
      <c r="J70" s="77" t="s">
        <v>761</v>
      </c>
      <c r="K70" s="68">
        <v>2</v>
      </c>
      <c r="L70" s="68">
        <v>2</v>
      </c>
      <c r="M70" s="68" t="s">
        <v>773</v>
      </c>
      <c r="N70" s="68" t="s">
        <v>761</v>
      </c>
      <c r="O70" s="68">
        <v>21.76</v>
      </c>
      <c r="P70" s="68">
        <v>8.85</v>
      </c>
      <c r="Q70" s="68" t="s">
        <v>761</v>
      </c>
      <c r="R70" s="68" t="s">
        <v>761</v>
      </c>
      <c r="S70" s="68" t="s">
        <v>761</v>
      </c>
      <c r="T70" s="68" t="s">
        <v>761</v>
      </c>
      <c r="U70" s="68" t="s">
        <v>761</v>
      </c>
      <c r="V70" s="68">
        <v>1</v>
      </c>
      <c r="W70" s="77">
        <v>0.35833333333333334</v>
      </c>
      <c r="X70" s="68">
        <v>23.55</v>
      </c>
      <c r="Y70" s="72">
        <v>4.79</v>
      </c>
      <c r="Z70" s="72">
        <v>4.0478179998352841</v>
      </c>
      <c r="AA70" s="68">
        <v>67.5</v>
      </c>
      <c r="AB70" s="79">
        <v>29.3</v>
      </c>
      <c r="AC70" s="79">
        <v>45.7</v>
      </c>
      <c r="AD70" s="75" t="s">
        <v>763</v>
      </c>
      <c r="AE70" s="75" t="s">
        <v>763</v>
      </c>
      <c r="AF70" s="75" t="s">
        <v>763</v>
      </c>
      <c r="AG70" s="75" t="s">
        <v>763</v>
      </c>
      <c r="AH70" s="75" t="s">
        <v>763</v>
      </c>
      <c r="AI70" s="75" t="s">
        <v>763</v>
      </c>
      <c r="AJ70" s="75" t="s">
        <v>763</v>
      </c>
      <c r="AK70" s="75" t="s">
        <v>763</v>
      </c>
      <c r="AL70" s="75" t="s">
        <v>763</v>
      </c>
      <c r="AM70" s="75" t="s">
        <v>763</v>
      </c>
      <c r="AN70" s="75" t="s">
        <v>763</v>
      </c>
      <c r="AO70" s="75" t="s">
        <v>763</v>
      </c>
      <c r="AP70" s="75" t="s">
        <v>763</v>
      </c>
      <c r="AQ70" s="75" t="s">
        <v>763</v>
      </c>
      <c r="AR70" s="75" t="s">
        <v>763</v>
      </c>
      <c r="AS70" s="68"/>
      <c r="AT70" s="68"/>
      <c r="AU70" s="68">
        <v>172.2</v>
      </c>
      <c r="AV70" s="72">
        <v>5.5103999999999997</v>
      </c>
      <c r="AW70" s="68"/>
      <c r="AX70" s="79"/>
      <c r="AY70" s="147"/>
      <c r="BA70" s="200"/>
      <c r="BB70" s="68"/>
      <c r="BC70" s="147"/>
    </row>
    <row r="71" spans="1:57" x14ac:dyDescent="0.2">
      <c r="A71" s="79" t="s">
        <v>756</v>
      </c>
      <c r="B71" t="s">
        <v>397</v>
      </c>
      <c r="C71" t="s">
        <v>757</v>
      </c>
      <c r="E71" s="147">
        <v>44020</v>
      </c>
      <c r="F71" s="68" t="s">
        <v>881</v>
      </c>
      <c r="G71" s="68" t="s">
        <v>1003</v>
      </c>
      <c r="H71" s="68">
        <v>2</v>
      </c>
      <c r="I71" s="68" t="s">
        <v>982</v>
      </c>
      <c r="J71" s="77" t="s">
        <v>761</v>
      </c>
      <c r="K71" s="68">
        <v>2</v>
      </c>
      <c r="L71" s="68">
        <v>2</v>
      </c>
      <c r="M71" s="68" t="s">
        <v>773</v>
      </c>
      <c r="N71" s="68" t="s">
        <v>761</v>
      </c>
      <c r="O71" s="68">
        <v>21.3</v>
      </c>
      <c r="P71" s="68">
        <v>8.86</v>
      </c>
      <c r="Q71" s="68">
        <v>1.5</v>
      </c>
      <c r="R71" s="68">
        <v>1.4</v>
      </c>
      <c r="S71" s="68">
        <v>1.45</v>
      </c>
      <c r="T71" s="68">
        <v>2</v>
      </c>
      <c r="U71" s="72">
        <v>0.72499999999999998</v>
      </c>
      <c r="V71" s="68">
        <v>0.15</v>
      </c>
      <c r="W71" s="77">
        <v>0.33194444444444443</v>
      </c>
      <c r="X71" s="68">
        <v>23.48</v>
      </c>
      <c r="Y71" s="68">
        <v>5.45</v>
      </c>
      <c r="Z71" s="72">
        <v>4.5893033301966852</v>
      </c>
      <c r="AA71" s="68">
        <v>76.8</v>
      </c>
      <c r="AB71" s="79">
        <v>29.9</v>
      </c>
      <c r="AC71" s="79">
        <v>46.4</v>
      </c>
      <c r="AD71" s="75" t="s">
        <v>763</v>
      </c>
      <c r="AE71" s="75" t="s">
        <v>763</v>
      </c>
      <c r="AF71" s="75" t="s">
        <v>763</v>
      </c>
      <c r="AG71" s="75" t="s">
        <v>763</v>
      </c>
      <c r="AH71" s="75" t="s">
        <v>763</v>
      </c>
      <c r="AI71" s="75" t="s">
        <v>763</v>
      </c>
      <c r="AJ71" s="75" t="s">
        <v>763</v>
      </c>
      <c r="AK71" s="75" t="s">
        <v>763</v>
      </c>
      <c r="AL71" s="75" t="s">
        <v>763</v>
      </c>
      <c r="AM71" s="75" t="s">
        <v>763</v>
      </c>
      <c r="AN71" s="75" t="s">
        <v>763</v>
      </c>
      <c r="AO71" s="75" t="s">
        <v>763</v>
      </c>
      <c r="AP71" s="75" t="s">
        <v>763</v>
      </c>
      <c r="AQ71" s="75" t="s">
        <v>763</v>
      </c>
      <c r="AR71" s="75" t="s">
        <v>763</v>
      </c>
      <c r="AS71" s="68"/>
      <c r="AT71" s="68"/>
      <c r="AU71" s="68" t="s">
        <v>763</v>
      </c>
      <c r="AV71" s="68" t="s">
        <v>763</v>
      </c>
      <c r="AW71" s="68"/>
      <c r="BA71" s="200"/>
      <c r="BB71" s="68"/>
      <c r="BC71" s="147"/>
      <c r="BD71" s="68"/>
      <c r="BE71" s="68"/>
    </row>
    <row r="72" spans="1:57" x14ac:dyDescent="0.2">
      <c r="A72" s="79" t="s">
        <v>756</v>
      </c>
      <c r="B72" t="s">
        <v>397</v>
      </c>
      <c r="C72" t="s">
        <v>764</v>
      </c>
      <c r="E72" s="147">
        <v>44020</v>
      </c>
      <c r="F72" s="68" t="s">
        <v>881</v>
      </c>
      <c r="G72" s="68" t="s">
        <v>1003</v>
      </c>
      <c r="H72" s="68">
        <v>2</v>
      </c>
      <c r="I72" s="68" t="s">
        <v>982</v>
      </c>
      <c r="J72" s="77" t="s">
        <v>761</v>
      </c>
      <c r="K72" s="68">
        <v>2</v>
      </c>
      <c r="L72" s="68">
        <v>2</v>
      </c>
      <c r="M72" s="68" t="s">
        <v>773</v>
      </c>
      <c r="N72" s="68" t="s">
        <v>761</v>
      </c>
      <c r="O72" s="68">
        <v>21.3</v>
      </c>
      <c r="P72" s="68">
        <v>8.86</v>
      </c>
      <c r="Q72" s="68">
        <v>1.5</v>
      </c>
      <c r="R72" s="68">
        <v>1.4</v>
      </c>
      <c r="S72" s="68">
        <v>1.45</v>
      </c>
      <c r="T72" s="68">
        <v>2</v>
      </c>
      <c r="U72" s="72">
        <v>0.72499999999999998</v>
      </c>
      <c r="V72" s="68">
        <v>1</v>
      </c>
      <c r="W72" s="77">
        <v>0.33402777777777781</v>
      </c>
      <c r="X72" s="68">
        <v>23.47</v>
      </c>
      <c r="Y72" s="68">
        <v>5.75</v>
      </c>
      <c r="Z72" s="72">
        <v>4.8446494639159461</v>
      </c>
      <c r="AA72" s="68">
        <v>81.099999999999994</v>
      </c>
      <c r="AB72" s="204">
        <v>29.8</v>
      </c>
      <c r="AC72" s="204">
        <v>46.2</v>
      </c>
      <c r="AD72" s="171">
        <v>0.46053469127943986</v>
      </c>
      <c r="AE72" s="72">
        <v>2.6282399665551841</v>
      </c>
      <c r="AF72" s="72">
        <v>0.36718192627824026</v>
      </c>
      <c r="AG72" s="75">
        <v>2.9954218928334244</v>
      </c>
      <c r="AH72" s="75">
        <v>29.028816658817266</v>
      </c>
      <c r="AI72" s="75">
        <v>32.02423855165069</v>
      </c>
      <c r="AJ72" s="72">
        <v>95.284792745168033</v>
      </c>
      <c r="AK72" s="72">
        <v>15.044641364353597</v>
      </c>
      <c r="AL72" s="72">
        <v>6.3334705319685103</v>
      </c>
      <c r="AM72" s="75">
        <v>44.073458023170865</v>
      </c>
      <c r="AN72" s="75">
        <v>47.068879916004285</v>
      </c>
      <c r="AO72" s="72">
        <v>5.6904464285714296</v>
      </c>
      <c r="AP72" s="72">
        <v>5.154610602678571</v>
      </c>
      <c r="AQ72" s="70">
        <v>0.52470414974992063</v>
      </c>
      <c r="AR72" s="177">
        <v>10.845057031250001</v>
      </c>
      <c r="AS72" s="68"/>
      <c r="AT72" s="68"/>
      <c r="AU72" s="68" t="s">
        <v>763</v>
      </c>
      <c r="AV72" s="68" t="s">
        <v>763</v>
      </c>
      <c r="AW72" s="68"/>
      <c r="BA72" s="200"/>
      <c r="BB72" s="68"/>
      <c r="BC72" s="147"/>
      <c r="BD72" s="68"/>
      <c r="BE72" s="68"/>
    </row>
    <row r="73" spans="1:57" x14ac:dyDescent="0.2">
      <c r="A73" s="79" t="s">
        <v>756</v>
      </c>
      <c r="B73" t="s">
        <v>397</v>
      </c>
      <c r="C73" t="s">
        <v>765</v>
      </c>
      <c r="E73" s="147">
        <v>44020</v>
      </c>
      <c r="F73" s="68" t="s">
        <v>881</v>
      </c>
      <c r="G73" s="68" t="s">
        <v>1003</v>
      </c>
      <c r="H73" s="68">
        <v>2</v>
      </c>
      <c r="I73" s="68" t="s">
        <v>982</v>
      </c>
      <c r="J73" s="77" t="s">
        <v>761</v>
      </c>
      <c r="K73" s="68">
        <v>2</v>
      </c>
      <c r="L73" s="68">
        <v>2</v>
      </c>
      <c r="M73" s="68" t="s">
        <v>773</v>
      </c>
      <c r="N73" s="68" t="s">
        <v>761</v>
      </c>
      <c r="O73" s="68">
        <v>21.3</v>
      </c>
      <c r="P73" s="68">
        <v>8.86</v>
      </c>
      <c r="Q73" s="68">
        <v>1.5</v>
      </c>
      <c r="R73" s="68">
        <v>1.4</v>
      </c>
      <c r="S73" s="68">
        <v>1.45</v>
      </c>
      <c r="T73" s="68">
        <v>2</v>
      </c>
      <c r="U73" s="72">
        <v>0.72499999999999998</v>
      </c>
      <c r="V73" s="68">
        <v>1.7</v>
      </c>
      <c r="W73" s="77">
        <v>0.3354166666666667</v>
      </c>
      <c r="X73" s="68">
        <v>23.47</v>
      </c>
      <c r="Y73" s="68">
        <v>5.87</v>
      </c>
      <c r="Z73" s="72">
        <v>4.9429126153633236</v>
      </c>
      <c r="AA73" s="68">
        <v>82.8</v>
      </c>
      <c r="AB73" s="79">
        <v>29.9</v>
      </c>
      <c r="AC73" s="79">
        <v>46.5</v>
      </c>
      <c r="AD73" s="75" t="s">
        <v>763</v>
      </c>
      <c r="AE73" s="75" t="s">
        <v>763</v>
      </c>
      <c r="AF73" s="75" t="s">
        <v>763</v>
      </c>
      <c r="AG73" s="75" t="s">
        <v>763</v>
      </c>
      <c r="AH73" s="75" t="s">
        <v>763</v>
      </c>
      <c r="AI73" s="75" t="s">
        <v>763</v>
      </c>
      <c r="AJ73" s="75" t="s">
        <v>763</v>
      </c>
      <c r="AK73" s="75" t="s">
        <v>763</v>
      </c>
      <c r="AL73" s="75" t="s">
        <v>763</v>
      </c>
      <c r="AM73" s="75" t="s">
        <v>763</v>
      </c>
      <c r="AN73" s="75" t="s">
        <v>763</v>
      </c>
      <c r="AO73" s="75" t="s">
        <v>763</v>
      </c>
      <c r="AP73" s="75" t="s">
        <v>763</v>
      </c>
      <c r="AQ73" s="75" t="s">
        <v>763</v>
      </c>
      <c r="AR73" s="75" t="s">
        <v>763</v>
      </c>
      <c r="AS73" s="68"/>
      <c r="AT73" s="68"/>
      <c r="AU73" s="68" t="s">
        <v>763</v>
      </c>
      <c r="AV73" s="68" t="s">
        <v>763</v>
      </c>
      <c r="AW73" s="68"/>
      <c r="BA73" s="200"/>
      <c r="BB73" s="68"/>
      <c r="BC73" s="147"/>
      <c r="BD73" s="68"/>
      <c r="BE73" s="68"/>
    </row>
    <row r="74" spans="1:57" x14ac:dyDescent="0.2">
      <c r="A74" s="79" t="s">
        <v>756</v>
      </c>
      <c r="B74" t="s">
        <v>399</v>
      </c>
      <c r="C74" t="s">
        <v>757</v>
      </c>
      <c r="E74" s="147">
        <v>44020</v>
      </c>
      <c r="F74" s="68" t="s">
        <v>881</v>
      </c>
      <c r="G74" s="68" t="s">
        <v>1003</v>
      </c>
      <c r="H74" s="68">
        <v>2</v>
      </c>
      <c r="I74" s="68" t="s">
        <v>982</v>
      </c>
      <c r="J74" s="77" t="s">
        <v>761</v>
      </c>
      <c r="K74" s="68">
        <v>2</v>
      </c>
      <c r="L74" s="68">
        <v>2</v>
      </c>
      <c r="M74" s="68" t="s">
        <v>773</v>
      </c>
      <c r="N74" s="68" t="s">
        <v>761</v>
      </c>
      <c r="O74" s="68">
        <v>21.87</v>
      </c>
      <c r="P74" s="68">
        <v>8.76</v>
      </c>
      <c r="Q74" s="68" t="s">
        <v>761</v>
      </c>
      <c r="R74" s="68" t="s">
        <v>761</v>
      </c>
      <c r="S74" s="68" t="s">
        <v>761</v>
      </c>
      <c r="T74" s="68" t="s">
        <v>761</v>
      </c>
      <c r="U74" s="68" t="s">
        <v>761</v>
      </c>
      <c r="V74" s="68">
        <v>0.15</v>
      </c>
      <c r="W74" s="77">
        <v>0.29444444444444445</v>
      </c>
      <c r="X74" s="68">
        <v>23.61</v>
      </c>
      <c r="Y74" s="68">
        <v>5.68</v>
      </c>
      <c r="Z74" s="72">
        <v>4.7892547735519058</v>
      </c>
      <c r="AA74" s="68">
        <v>80.099999999999994</v>
      </c>
      <c r="AB74" s="79">
        <v>29.7</v>
      </c>
      <c r="AC74" s="79">
        <v>46.2</v>
      </c>
      <c r="AD74" s="75" t="s">
        <v>763</v>
      </c>
      <c r="AE74" s="75" t="s">
        <v>763</v>
      </c>
      <c r="AF74" s="75" t="s">
        <v>763</v>
      </c>
      <c r="AG74" s="75" t="s">
        <v>763</v>
      </c>
      <c r="AH74" s="75" t="s">
        <v>763</v>
      </c>
      <c r="AI74" s="75" t="s">
        <v>763</v>
      </c>
      <c r="AJ74" s="75" t="s">
        <v>763</v>
      </c>
      <c r="AK74" s="75" t="s">
        <v>763</v>
      </c>
      <c r="AL74" s="75" t="s">
        <v>763</v>
      </c>
      <c r="AM74" s="75" t="s">
        <v>763</v>
      </c>
      <c r="AN74" s="75" t="s">
        <v>763</v>
      </c>
      <c r="AO74" s="75" t="s">
        <v>763</v>
      </c>
      <c r="AP74" s="75" t="s">
        <v>763</v>
      </c>
      <c r="AQ74" s="75" t="s">
        <v>763</v>
      </c>
      <c r="AR74" s="75" t="s">
        <v>763</v>
      </c>
      <c r="AS74" s="68"/>
      <c r="AT74" s="68"/>
      <c r="AU74" s="68" t="s">
        <v>763</v>
      </c>
      <c r="AV74" s="68" t="s">
        <v>763</v>
      </c>
      <c r="AW74" s="68"/>
      <c r="BA74" s="200"/>
      <c r="BB74" s="68"/>
      <c r="BC74" s="147"/>
      <c r="BD74" s="68"/>
      <c r="BE74" s="68"/>
    </row>
    <row r="75" spans="1:57" x14ac:dyDescent="0.2">
      <c r="A75" s="79" t="s">
        <v>756</v>
      </c>
      <c r="B75" t="s">
        <v>399</v>
      </c>
      <c r="C75" t="s">
        <v>764</v>
      </c>
      <c r="E75" s="147">
        <v>44020</v>
      </c>
      <c r="F75" s="68" t="s">
        <v>881</v>
      </c>
      <c r="G75" s="68" t="s">
        <v>1003</v>
      </c>
      <c r="H75" s="68">
        <v>2</v>
      </c>
      <c r="I75" s="68" t="s">
        <v>982</v>
      </c>
      <c r="J75" s="77" t="s">
        <v>761</v>
      </c>
      <c r="K75" s="68">
        <v>2</v>
      </c>
      <c r="L75" s="68">
        <v>2</v>
      </c>
      <c r="M75" s="68" t="s">
        <v>773</v>
      </c>
      <c r="N75" s="68" t="s">
        <v>761</v>
      </c>
      <c r="O75" s="68">
        <v>21.87</v>
      </c>
      <c r="P75" s="68">
        <v>8.76</v>
      </c>
      <c r="Q75" s="68" t="s">
        <v>761</v>
      </c>
      <c r="R75" s="68" t="s">
        <v>761</v>
      </c>
      <c r="S75" s="68" t="s">
        <v>761</v>
      </c>
      <c r="T75" s="68" t="s">
        <v>761</v>
      </c>
      <c r="U75" s="68" t="s">
        <v>761</v>
      </c>
      <c r="V75" s="68">
        <v>0.77</v>
      </c>
      <c r="W75" s="77">
        <v>0.29583333333333334</v>
      </c>
      <c r="X75" s="68">
        <v>23.61</v>
      </c>
      <c r="Y75" s="68">
        <v>5.7</v>
      </c>
      <c r="Z75" s="72">
        <v>4.8116421275159436</v>
      </c>
      <c r="AA75" s="68">
        <v>80.400000000000006</v>
      </c>
      <c r="AB75" s="204">
        <v>29.5</v>
      </c>
      <c r="AC75" s="204">
        <v>45.8</v>
      </c>
      <c r="AD75" s="171">
        <v>0.17695735200509227</v>
      </c>
      <c r="AE75" s="72">
        <v>1.0893603678929769</v>
      </c>
      <c r="AF75" s="72">
        <v>0.12746730083234248</v>
      </c>
      <c r="AG75" s="75">
        <v>1.2168276687253194</v>
      </c>
      <c r="AH75" s="75">
        <v>23.043832608164994</v>
      </c>
      <c r="AI75" s="75">
        <v>24.260660276890313</v>
      </c>
      <c r="AJ75" s="72">
        <v>98.593143307181805</v>
      </c>
      <c r="AK75" s="72">
        <v>14.561020425772714</v>
      </c>
      <c r="AL75" s="72">
        <v>6.7710325529572035</v>
      </c>
      <c r="AM75" s="75">
        <v>37.604853033937708</v>
      </c>
      <c r="AN75" s="75">
        <v>38.821680702663031</v>
      </c>
      <c r="AO75" s="72">
        <v>6.1931607142857148</v>
      </c>
      <c r="AP75" s="72">
        <v>4.9598088169642844</v>
      </c>
      <c r="AQ75" s="70">
        <v>0.55529253414822155</v>
      </c>
      <c r="AR75" s="177">
        <v>11.152969531249999</v>
      </c>
      <c r="AS75" s="68"/>
      <c r="AT75" s="68"/>
      <c r="AU75" s="68" t="s">
        <v>763</v>
      </c>
      <c r="AV75" s="68" t="s">
        <v>763</v>
      </c>
      <c r="AW75" s="68"/>
      <c r="BA75" s="200"/>
      <c r="BB75" s="68"/>
      <c r="BC75" s="147"/>
      <c r="BD75" s="68"/>
      <c r="BE75" s="68"/>
    </row>
    <row r="76" spans="1:57" x14ac:dyDescent="0.2">
      <c r="A76" s="79" t="s">
        <v>756</v>
      </c>
      <c r="B76" t="s">
        <v>399</v>
      </c>
      <c r="C76" t="s">
        <v>765</v>
      </c>
      <c r="E76" s="147">
        <v>44020</v>
      </c>
      <c r="F76" s="68" t="s">
        <v>881</v>
      </c>
      <c r="G76" s="68" t="s">
        <v>1003</v>
      </c>
      <c r="H76" s="68">
        <v>2</v>
      </c>
      <c r="I76" s="68" t="s">
        <v>982</v>
      </c>
      <c r="J76" s="77" t="s">
        <v>761</v>
      </c>
      <c r="K76" s="68">
        <v>2</v>
      </c>
      <c r="L76" s="68">
        <v>2</v>
      </c>
      <c r="M76" s="68" t="s">
        <v>773</v>
      </c>
      <c r="N76" s="68" t="s">
        <v>761</v>
      </c>
      <c r="O76" s="68">
        <v>21.87</v>
      </c>
      <c r="P76" s="68">
        <v>8.76</v>
      </c>
      <c r="Q76" s="68" t="s">
        <v>761</v>
      </c>
      <c r="R76" s="68" t="s">
        <v>761</v>
      </c>
      <c r="S76" s="68" t="s">
        <v>761</v>
      </c>
      <c r="T76" s="68" t="s">
        <v>761</v>
      </c>
      <c r="U76" s="68" t="s">
        <v>761</v>
      </c>
      <c r="V76" s="68">
        <v>1.24</v>
      </c>
      <c r="W76" s="77">
        <v>0.29722222222222222</v>
      </c>
      <c r="X76" s="68">
        <v>23.61</v>
      </c>
      <c r="Y76" s="68">
        <v>5.54</v>
      </c>
      <c r="Z76" s="72">
        <v>4.6685277095532642</v>
      </c>
      <c r="AA76" s="68">
        <v>78.3</v>
      </c>
      <c r="AB76" s="79">
        <v>29.8</v>
      </c>
      <c r="AC76" s="79">
        <v>46.4</v>
      </c>
      <c r="AD76" s="75" t="s">
        <v>763</v>
      </c>
      <c r="AE76" s="75" t="s">
        <v>763</v>
      </c>
      <c r="AF76" s="75" t="s">
        <v>763</v>
      </c>
      <c r="AG76" s="75" t="s">
        <v>763</v>
      </c>
      <c r="AH76" s="75" t="s">
        <v>763</v>
      </c>
      <c r="AI76" s="75" t="s">
        <v>763</v>
      </c>
      <c r="AJ76" s="75" t="s">
        <v>763</v>
      </c>
      <c r="AK76" s="75" t="s">
        <v>763</v>
      </c>
      <c r="AL76" s="75" t="s">
        <v>763</v>
      </c>
      <c r="AM76" s="75" t="s">
        <v>763</v>
      </c>
      <c r="AN76" s="75" t="s">
        <v>763</v>
      </c>
      <c r="AO76" s="75" t="s">
        <v>763</v>
      </c>
      <c r="AP76" s="75" t="s">
        <v>763</v>
      </c>
      <c r="AQ76" s="75" t="s">
        <v>763</v>
      </c>
      <c r="AR76" s="75" t="s">
        <v>763</v>
      </c>
      <c r="AS76" s="68"/>
      <c r="AT76" s="68"/>
      <c r="AU76" s="68" t="s">
        <v>763</v>
      </c>
      <c r="AV76" s="68" t="s">
        <v>763</v>
      </c>
      <c r="AW76" s="68"/>
      <c r="BA76" s="200"/>
      <c r="BB76" s="68"/>
      <c r="BC76" s="147"/>
    </row>
    <row r="77" spans="1:57" x14ac:dyDescent="0.2">
      <c r="A77" s="79" t="s">
        <v>756</v>
      </c>
      <c r="B77" t="s">
        <v>656</v>
      </c>
      <c r="C77" t="s">
        <v>757</v>
      </c>
      <c r="E77" s="147">
        <v>44020</v>
      </c>
      <c r="F77" s="68" t="s">
        <v>881</v>
      </c>
      <c r="G77" s="68" t="s">
        <v>958</v>
      </c>
      <c r="H77" s="68">
        <v>2</v>
      </c>
      <c r="I77" s="68" t="s">
        <v>982</v>
      </c>
      <c r="J77" s="77" t="s">
        <v>761</v>
      </c>
      <c r="K77" s="68">
        <v>2</v>
      </c>
      <c r="L77" s="68">
        <v>1</v>
      </c>
      <c r="M77" s="68" t="s">
        <v>761</v>
      </c>
      <c r="N77" s="68" t="s">
        <v>761</v>
      </c>
      <c r="O77" s="68" t="s">
        <v>761</v>
      </c>
      <c r="P77" s="68" t="s">
        <v>761</v>
      </c>
      <c r="Q77" s="68" t="s">
        <v>761</v>
      </c>
      <c r="R77" s="68" t="s">
        <v>761</v>
      </c>
      <c r="S77" s="68" t="s">
        <v>761</v>
      </c>
      <c r="T77" s="68">
        <v>0.8</v>
      </c>
      <c r="U77" s="68" t="s">
        <v>761</v>
      </c>
      <c r="V77" s="68">
        <v>0.15</v>
      </c>
      <c r="W77" s="77">
        <v>0.33124999999999999</v>
      </c>
      <c r="X77" s="68" t="s">
        <v>761</v>
      </c>
      <c r="Y77" s="68" t="s">
        <v>761</v>
      </c>
      <c r="Z77" s="68" t="s">
        <v>761</v>
      </c>
      <c r="AA77" s="68" t="s">
        <v>761</v>
      </c>
      <c r="AB77" s="79">
        <v>0.1</v>
      </c>
      <c r="AC77" s="79">
        <v>0.16500000000000001</v>
      </c>
      <c r="AD77" s="176">
        <v>0.94497371832310084</v>
      </c>
      <c r="AE77" s="75">
        <v>0.79013377926421424</v>
      </c>
      <c r="AF77" s="75">
        <v>2.0283385093167698</v>
      </c>
      <c r="AG77" s="75">
        <v>2.8184722885809839</v>
      </c>
      <c r="AH77" s="75">
        <v>33.806405240705494</v>
      </c>
      <c r="AI77" s="75">
        <v>36.624877529286479</v>
      </c>
      <c r="AJ77" s="75">
        <v>59.204795149544061</v>
      </c>
      <c r="AK77" s="75">
        <v>4.6598892519512045</v>
      </c>
      <c r="AL77" s="177">
        <v>12.705193610503432</v>
      </c>
      <c r="AM77" s="75">
        <v>38.466294492656701</v>
      </c>
      <c r="AN77" s="75">
        <v>41.284766781237686</v>
      </c>
      <c r="AO77" s="177">
        <v>2.8836249999999999</v>
      </c>
      <c r="AP77" s="177">
        <v>1.8325070312499998</v>
      </c>
      <c r="AQ77" s="201">
        <v>0.6114385646738778</v>
      </c>
      <c r="AR77" s="177">
        <v>4.7161320312499999</v>
      </c>
      <c r="AS77" s="68"/>
      <c r="AT77" s="68"/>
      <c r="AU77" s="68" t="s">
        <v>763</v>
      </c>
      <c r="AV77" s="68" t="s">
        <v>763</v>
      </c>
      <c r="AW77" s="68"/>
      <c r="BA77" s="200"/>
      <c r="BB77" s="68"/>
      <c r="BC77" s="147"/>
    </row>
    <row r="78" spans="1:57" x14ac:dyDescent="0.2">
      <c r="A78" s="79" t="s">
        <v>756</v>
      </c>
      <c r="B78" t="s">
        <v>659</v>
      </c>
      <c r="C78" t="s">
        <v>757</v>
      </c>
      <c r="E78" s="147">
        <v>44020</v>
      </c>
      <c r="F78" s="68" t="s">
        <v>881</v>
      </c>
      <c r="G78" s="68" t="s">
        <v>958</v>
      </c>
      <c r="H78" s="68">
        <v>1</v>
      </c>
      <c r="I78" s="68" t="s">
        <v>982</v>
      </c>
      <c r="J78" s="77" t="s">
        <v>761</v>
      </c>
      <c r="K78" s="68">
        <v>2</v>
      </c>
      <c r="L78" s="68">
        <v>1</v>
      </c>
      <c r="M78" s="68" t="s">
        <v>761</v>
      </c>
      <c r="N78" s="68" t="s">
        <v>761</v>
      </c>
      <c r="O78" s="68" t="s">
        <v>761</v>
      </c>
      <c r="P78" s="68" t="s">
        <v>761</v>
      </c>
      <c r="Q78" s="68" t="s">
        <v>761</v>
      </c>
      <c r="R78" s="68" t="s">
        <v>761</v>
      </c>
      <c r="S78" s="68" t="s">
        <v>761</v>
      </c>
      <c r="T78" s="68">
        <v>0.25</v>
      </c>
      <c r="U78" s="68" t="s">
        <v>761</v>
      </c>
      <c r="V78" s="68">
        <v>0.15</v>
      </c>
      <c r="W78" s="77">
        <v>0.33958333333333335</v>
      </c>
      <c r="X78" s="68" t="s">
        <v>761</v>
      </c>
      <c r="Y78" s="68" t="s">
        <v>761</v>
      </c>
      <c r="Z78" s="68" t="s">
        <v>761</v>
      </c>
      <c r="AA78" s="68" t="s">
        <v>761</v>
      </c>
      <c r="AB78" s="79">
        <v>0.1</v>
      </c>
      <c r="AC78" s="79">
        <v>0.1128</v>
      </c>
      <c r="AD78" s="176">
        <v>0.30585614258434113</v>
      </c>
      <c r="AE78" s="75">
        <v>1.8588001672240804</v>
      </c>
      <c r="AF78" s="75">
        <v>17.760093167701861</v>
      </c>
      <c r="AG78" s="75">
        <v>19.618893334925943</v>
      </c>
      <c r="AH78" s="75">
        <v>15.855826665074055</v>
      </c>
      <c r="AI78" s="75">
        <v>35.474719999999998</v>
      </c>
      <c r="AJ78" s="75">
        <v>54.618218234024965</v>
      </c>
      <c r="AK78" s="75">
        <v>1.6372583858206935</v>
      </c>
      <c r="AL78" s="177">
        <v>33.359559313936259</v>
      </c>
      <c r="AM78" s="75">
        <v>17.493085050894749</v>
      </c>
      <c r="AN78" s="75">
        <v>37.111978385820692</v>
      </c>
      <c r="AO78" s="177">
        <v>0.96353571428571438</v>
      </c>
      <c r="AP78" s="177">
        <v>1.5776588169642853</v>
      </c>
      <c r="AQ78" s="201">
        <v>0.37916645201174604</v>
      </c>
      <c r="AR78" s="177">
        <v>2.5411945312499995</v>
      </c>
      <c r="AS78" s="68"/>
      <c r="AT78" s="68"/>
      <c r="AU78" s="68" t="s">
        <v>763</v>
      </c>
      <c r="AV78" s="68" t="s">
        <v>763</v>
      </c>
      <c r="AW78" s="68"/>
      <c r="BA78" s="200"/>
      <c r="BB78" s="68"/>
      <c r="BC78" s="147"/>
    </row>
    <row r="79" spans="1:57" x14ac:dyDescent="0.2">
      <c r="A79" s="79" t="s">
        <v>756</v>
      </c>
      <c r="B79" t="s">
        <v>400</v>
      </c>
      <c r="C79" t="s">
        <v>757</v>
      </c>
      <c r="E79" s="147">
        <v>44020</v>
      </c>
      <c r="F79" s="68" t="s">
        <v>881</v>
      </c>
      <c r="G79" s="68" t="s">
        <v>1004</v>
      </c>
      <c r="H79" s="68">
        <v>1</v>
      </c>
      <c r="I79" s="68" t="s">
        <v>982</v>
      </c>
      <c r="J79" s="77">
        <v>0.37291666666666662</v>
      </c>
      <c r="K79" s="68">
        <v>2</v>
      </c>
      <c r="L79" s="68">
        <v>1</v>
      </c>
      <c r="M79" s="68" t="s">
        <v>757</v>
      </c>
      <c r="N79" s="68" t="s">
        <v>761</v>
      </c>
      <c r="O79" s="68">
        <v>23.1</v>
      </c>
      <c r="P79" s="77">
        <v>0.36944444444444446</v>
      </c>
      <c r="Q79" s="68" t="s">
        <v>761</v>
      </c>
      <c r="R79" s="68" t="s">
        <v>761</v>
      </c>
      <c r="S79" s="68" t="s">
        <v>761</v>
      </c>
      <c r="T79" s="68">
        <v>0.7</v>
      </c>
      <c r="U79" s="68" t="s">
        <v>761</v>
      </c>
      <c r="V79" s="68">
        <v>0.15</v>
      </c>
      <c r="W79" s="77">
        <v>0.25694444444444448</v>
      </c>
      <c r="X79" s="68">
        <v>17.100000000000001</v>
      </c>
      <c r="Y79" s="68">
        <v>7.15</v>
      </c>
      <c r="Z79" s="72">
        <v>7.141377871819012</v>
      </c>
      <c r="AA79" s="68">
        <v>74</v>
      </c>
      <c r="AB79" s="79">
        <v>0.2</v>
      </c>
      <c r="AC79" s="79">
        <v>0.32600000000000001</v>
      </c>
      <c r="AD79" s="75" t="s">
        <v>763</v>
      </c>
      <c r="AE79" s="75" t="s">
        <v>763</v>
      </c>
      <c r="AF79" s="75" t="s">
        <v>763</v>
      </c>
      <c r="AG79" s="75" t="s">
        <v>763</v>
      </c>
      <c r="AH79" s="75" t="s">
        <v>763</v>
      </c>
      <c r="AI79" s="75" t="s">
        <v>763</v>
      </c>
      <c r="AJ79" s="75" t="s">
        <v>763</v>
      </c>
      <c r="AK79" s="75" t="s">
        <v>763</v>
      </c>
      <c r="AL79" s="75" t="s">
        <v>763</v>
      </c>
      <c r="AM79" s="75" t="s">
        <v>763</v>
      </c>
      <c r="AN79" s="75" t="s">
        <v>763</v>
      </c>
      <c r="AO79" s="75" t="s">
        <v>763</v>
      </c>
      <c r="AP79" s="75" t="s">
        <v>763</v>
      </c>
      <c r="AQ79" s="75" t="s">
        <v>763</v>
      </c>
      <c r="AR79" s="75" t="s">
        <v>763</v>
      </c>
      <c r="AS79" s="68"/>
      <c r="AT79" s="68"/>
      <c r="AU79" s="68" t="s">
        <v>763</v>
      </c>
      <c r="AV79" s="68" t="s">
        <v>763</v>
      </c>
      <c r="AW79" s="68"/>
      <c r="BA79" s="200"/>
      <c r="BB79" s="68"/>
      <c r="BC79" s="147"/>
    </row>
    <row r="80" spans="1:57" x14ac:dyDescent="0.2">
      <c r="A80" s="79" t="s">
        <v>756</v>
      </c>
      <c r="B80" t="s">
        <v>400</v>
      </c>
      <c r="C80" t="s">
        <v>764</v>
      </c>
      <c r="E80" s="147">
        <v>44020</v>
      </c>
      <c r="F80" s="68" t="s">
        <v>881</v>
      </c>
      <c r="G80" s="68" t="s">
        <v>1004</v>
      </c>
      <c r="H80" s="68">
        <v>1</v>
      </c>
      <c r="I80" s="68" t="s">
        <v>982</v>
      </c>
      <c r="J80" s="77">
        <v>0.37291666666666662</v>
      </c>
      <c r="K80" s="68">
        <v>2</v>
      </c>
      <c r="L80" s="68">
        <v>1</v>
      </c>
      <c r="M80" s="68" t="s">
        <v>757</v>
      </c>
      <c r="N80" s="68" t="s">
        <v>761</v>
      </c>
      <c r="O80" s="68">
        <v>23.1</v>
      </c>
      <c r="P80" s="77">
        <v>0.36944444444444446</v>
      </c>
      <c r="Q80" s="68" t="s">
        <v>761</v>
      </c>
      <c r="R80" s="68" t="s">
        <v>761</v>
      </c>
      <c r="S80" s="68" t="s">
        <v>761</v>
      </c>
      <c r="T80" s="68">
        <v>0.7</v>
      </c>
      <c r="U80" s="68" t="s">
        <v>761</v>
      </c>
      <c r="V80" s="68">
        <v>0.35</v>
      </c>
      <c r="W80" s="77">
        <v>0.2590277777777778</v>
      </c>
      <c r="X80" s="68">
        <v>17</v>
      </c>
      <c r="Y80" s="68">
        <v>7.03</v>
      </c>
      <c r="Z80" s="72">
        <v>7.0172777074403614</v>
      </c>
      <c r="AA80" s="68">
        <v>72.400000000000006</v>
      </c>
      <c r="AB80" s="68">
        <v>0.3</v>
      </c>
      <c r="AC80" s="68">
        <v>0.53900000000000003</v>
      </c>
      <c r="AD80" s="171">
        <v>0.3574156588160407</v>
      </c>
      <c r="AE80" s="72">
        <v>2.7564799331103682</v>
      </c>
      <c r="AF80" s="72">
        <v>22.224378881987576</v>
      </c>
      <c r="AG80" s="75">
        <v>24.980858815097946</v>
      </c>
      <c r="AH80" s="75">
        <v>14.375651184902054</v>
      </c>
      <c r="AI80" s="72">
        <v>39.35651</v>
      </c>
      <c r="AJ80" s="72">
        <v>38.001275638455795</v>
      </c>
      <c r="AK80" s="72">
        <v>0.73046912598154012</v>
      </c>
      <c r="AL80" s="72">
        <v>52.023109925957549</v>
      </c>
      <c r="AM80" s="75">
        <v>15.106120310883593</v>
      </c>
      <c r="AN80" s="75">
        <v>40.086979125981543</v>
      </c>
      <c r="AO80" s="72">
        <v>1.0054285714285716</v>
      </c>
      <c r="AP80" s="72">
        <v>2.2933284598214287</v>
      </c>
      <c r="AQ80" s="70">
        <v>0.30479012606987421</v>
      </c>
      <c r="AR80" s="177">
        <v>3.2987570312500001</v>
      </c>
      <c r="AS80" s="68"/>
      <c r="AT80" s="68"/>
      <c r="AU80" s="68" t="s">
        <v>763</v>
      </c>
      <c r="AV80" s="68" t="s">
        <v>763</v>
      </c>
      <c r="AW80" s="68"/>
      <c r="BA80" s="200"/>
      <c r="BB80" s="68"/>
      <c r="BC80" s="147"/>
    </row>
    <row r="81" spans="1:55" x14ac:dyDescent="0.2">
      <c r="A81" s="79" t="s">
        <v>756</v>
      </c>
      <c r="B81" t="s">
        <v>400</v>
      </c>
      <c r="C81" t="s">
        <v>765</v>
      </c>
      <c r="E81" s="147">
        <v>44020</v>
      </c>
      <c r="F81" s="68" t="s">
        <v>881</v>
      </c>
      <c r="G81" s="68" t="s">
        <v>1004</v>
      </c>
      <c r="H81" s="68">
        <v>1</v>
      </c>
      <c r="I81" s="68" t="s">
        <v>982</v>
      </c>
      <c r="J81" s="77">
        <v>0.37291666666666662</v>
      </c>
      <c r="K81" s="68">
        <v>2</v>
      </c>
      <c r="L81" s="68">
        <v>1</v>
      </c>
      <c r="M81" s="68" t="s">
        <v>757</v>
      </c>
      <c r="N81" s="68" t="s">
        <v>761</v>
      </c>
      <c r="O81" s="68">
        <v>23.1</v>
      </c>
      <c r="P81" s="77">
        <v>0.36944444444444446</v>
      </c>
      <c r="Q81" s="68" t="s">
        <v>761</v>
      </c>
      <c r="R81" s="68" t="s">
        <v>761</v>
      </c>
      <c r="S81" s="68" t="s">
        <v>761</v>
      </c>
      <c r="T81" s="68">
        <v>0.7</v>
      </c>
      <c r="U81" s="68" t="s">
        <v>761</v>
      </c>
      <c r="V81" s="68">
        <v>0.45</v>
      </c>
      <c r="W81" s="77">
        <v>0.26041666666666669</v>
      </c>
      <c r="X81" s="68">
        <v>17</v>
      </c>
      <c r="Y81" s="68">
        <v>6.96</v>
      </c>
      <c r="Z81" s="68" t="s">
        <v>761</v>
      </c>
      <c r="AA81" s="68">
        <v>71.5</v>
      </c>
      <c r="AB81" s="68">
        <v>0.3</v>
      </c>
      <c r="AC81" s="68">
        <v>0.53900000000000003</v>
      </c>
      <c r="AD81" s="75" t="s">
        <v>763</v>
      </c>
      <c r="AE81" s="75" t="s">
        <v>763</v>
      </c>
      <c r="AF81" s="75" t="s">
        <v>763</v>
      </c>
      <c r="AG81" s="75" t="s">
        <v>763</v>
      </c>
      <c r="AH81" s="75" t="s">
        <v>763</v>
      </c>
      <c r="AI81" s="75" t="s">
        <v>763</v>
      </c>
      <c r="AJ81" s="75" t="s">
        <v>763</v>
      </c>
      <c r="AK81" s="75" t="s">
        <v>763</v>
      </c>
      <c r="AL81" s="75" t="s">
        <v>763</v>
      </c>
      <c r="AM81" s="75" t="s">
        <v>763</v>
      </c>
      <c r="AN81" s="75" t="s">
        <v>763</v>
      </c>
      <c r="AO81" s="75" t="s">
        <v>763</v>
      </c>
      <c r="AP81" s="75" t="s">
        <v>763</v>
      </c>
      <c r="AQ81" s="75" t="s">
        <v>763</v>
      </c>
      <c r="AR81" s="75" t="s">
        <v>763</v>
      </c>
      <c r="AS81" s="68"/>
      <c r="AT81" s="68"/>
      <c r="AU81" s="68" t="s">
        <v>763</v>
      </c>
      <c r="AV81" s="68" t="s">
        <v>763</v>
      </c>
      <c r="AW81" s="68"/>
      <c r="BA81" s="200"/>
      <c r="BB81" s="68"/>
      <c r="BC81" s="147"/>
    </row>
    <row r="82" spans="1:55" x14ac:dyDescent="0.2">
      <c r="A82" s="79" t="s">
        <v>756</v>
      </c>
      <c r="B82" t="s">
        <v>401</v>
      </c>
      <c r="C82" t="s">
        <v>757</v>
      </c>
      <c r="E82" s="147">
        <v>44020</v>
      </c>
      <c r="F82" s="68" t="s">
        <v>881</v>
      </c>
      <c r="G82" s="68" t="s">
        <v>1004</v>
      </c>
      <c r="H82" s="68">
        <v>2</v>
      </c>
      <c r="I82" s="68" t="s">
        <v>982</v>
      </c>
      <c r="J82" s="77">
        <v>0.37291666666666662</v>
      </c>
      <c r="K82" s="68">
        <v>2</v>
      </c>
      <c r="L82" s="68">
        <v>1</v>
      </c>
      <c r="M82" s="68" t="s">
        <v>757</v>
      </c>
      <c r="N82" s="68" t="s">
        <v>761</v>
      </c>
      <c r="O82" s="68">
        <v>19.899999999999999</v>
      </c>
      <c r="P82" s="68">
        <v>9.32</v>
      </c>
      <c r="Q82" s="68" t="s">
        <v>761</v>
      </c>
      <c r="R82" s="68" t="s">
        <v>761</v>
      </c>
      <c r="S82" s="68" t="s">
        <v>761</v>
      </c>
      <c r="T82" s="68">
        <v>1.04</v>
      </c>
      <c r="U82" s="68" t="s">
        <v>761</v>
      </c>
      <c r="V82" s="68">
        <v>0.15</v>
      </c>
      <c r="W82" s="77">
        <v>0.27361111111111108</v>
      </c>
      <c r="X82" s="68">
        <v>19.899999999999999</v>
      </c>
      <c r="Y82" s="68">
        <v>7.79</v>
      </c>
      <c r="Z82" s="72">
        <v>7.7076541668469556</v>
      </c>
      <c r="AA82" s="68">
        <v>85.6</v>
      </c>
      <c r="AB82" s="79">
        <v>1.8</v>
      </c>
      <c r="AC82" s="79">
        <v>3.45</v>
      </c>
      <c r="AD82" s="75" t="s">
        <v>763</v>
      </c>
      <c r="AE82" s="75" t="s">
        <v>763</v>
      </c>
      <c r="AF82" s="75" t="s">
        <v>763</v>
      </c>
      <c r="AG82" s="75" t="s">
        <v>763</v>
      </c>
      <c r="AH82" s="75" t="s">
        <v>763</v>
      </c>
      <c r="AI82" s="75" t="s">
        <v>763</v>
      </c>
      <c r="AJ82" s="75" t="s">
        <v>763</v>
      </c>
      <c r="AK82" s="75" t="s">
        <v>763</v>
      </c>
      <c r="AL82" s="75" t="s">
        <v>763</v>
      </c>
      <c r="AM82" s="75" t="s">
        <v>763</v>
      </c>
      <c r="AN82" s="75" t="s">
        <v>763</v>
      </c>
      <c r="AO82" s="75" t="s">
        <v>763</v>
      </c>
      <c r="AP82" s="75" t="s">
        <v>763</v>
      </c>
      <c r="AQ82" s="75" t="s">
        <v>763</v>
      </c>
      <c r="AR82" s="75" t="s">
        <v>763</v>
      </c>
      <c r="AS82" s="68"/>
      <c r="AT82" s="68"/>
      <c r="AU82" s="68" t="s">
        <v>763</v>
      </c>
      <c r="AV82" s="68" t="s">
        <v>763</v>
      </c>
      <c r="AW82" s="68"/>
      <c r="BA82" s="200"/>
      <c r="BB82" s="68"/>
      <c r="BC82" s="147"/>
    </row>
    <row r="83" spans="1:55" x14ac:dyDescent="0.2">
      <c r="A83" s="79" t="s">
        <v>756</v>
      </c>
      <c r="B83" t="s">
        <v>401</v>
      </c>
      <c r="C83" t="s">
        <v>764</v>
      </c>
      <c r="E83" s="147">
        <v>44020</v>
      </c>
      <c r="F83" s="68" t="s">
        <v>881</v>
      </c>
      <c r="G83" s="68" t="s">
        <v>1004</v>
      </c>
      <c r="H83" s="68">
        <v>2</v>
      </c>
      <c r="I83" s="68" t="s">
        <v>982</v>
      </c>
      <c r="J83" s="77">
        <v>0.37291666666666662</v>
      </c>
      <c r="K83" s="68">
        <v>2</v>
      </c>
      <c r="L83" s="68">
        <v>1</v>
      </c>
      <c r="M83" s="68" t="s">
        <v>757</v>
      </c>
      <c r="N83" s="68" t="s">
        <v>761</v>
      </c>
      <c r="O83" s="68">
        <v>19.899999999999999</v>
      </c>
      <c r="P83" s="68">
        <v>9.32</v>
      </c>
      <c r="Q83" s="68" t="s">
        <v>761</v>
      </c>
      <c r="R83" s="68" t="s">
        <v>761</v>
      </c>
      <c r="S83" s="68" t="s">
        <v>761</v>
      </c>
      <c r="T83" s="68">
        <v>1.04</v>
      </c>
      <c r="U83" s="68" t="s">
        <v>761</v>
      </c>
      <c r="V83" s="68">
        <v>0.5</v>
      </c>
      <c r="W83" s="77">
        <v>0.27499999999999997</v>
      </c>
      <c r="X83" s="68">
        <v>20</v>
      </c>
      <c r="Y83" s="68">
        <v>7.5</v>
      </c>
      <c r="Z83" s="72">
        <v>7.2648402338757867</v>
      </c>
      <c r="AA83" s="68">
        <v>84</v>
      </c>
      <c r="AB83" s="204">
        <v>5.4</v>
      </c>
      <c r="AC83" s="204">
        <v>9.6300000000000008</v>
      </c>
      <c r="AD83" s="171">
        <v>0.12539783577339267</v>
      </c>
      <c r="AE83" s="72">
        <v>0.1489339464882945</v>
      </c>
      <c r="AF83" s="72">
        <v>12.271105826397148</v>
      </c>
      <c r="AG83" s="75">
        <v>12.420039772885444</v>
      </c>
      <c r="AH83" s="75">
        <v>12.990780248413811</v>
      </c>
      <c r="AI83" s="72">
        <v>25.410820021299255</v>
      </c>
      <c r="AJ83" s="72">
        <v>127.50218364566166</v>
      </c>
      <c r="AK83" s="72">
        <v>20.317117138507246</v>
      </c>
      <c r="AL83" s="72">
        <v>6.275604101529022</v>
      </c>
      <c r="AM83" s="75">
        <v>33.307897386921056</v>
      </c>
      <c r="AN83" s="75">
        <v>45.727937159806501</v>
      </c>
      <c r="AO83" s="72">
        <v>21.253642857142857</v>
      </c>
      <c r="AP83" s="72">
        <v>5.2069766741071453</v>
      </c>
      <c r="AQ83" s="70">
        <v>0.80321788505527225</v>
      </c>
      <c r="AR83" s="177">
        <v>26.460619531250003</v>
      </c>
      <c r="AS83" s="68"/>
      <c r="AT83" s="68"/>
      <c r="AU83" s="68" t="s">
        <v>763</v>
      </c>
      <c r="AV83" s="68" t="s">
        <v>763</v>
      </c>
      <c r="AW83" s="68"/>
      <c r="BA83" s="200"/>
      <c r="BB83" s="68"/>
      <c r="BC83" s="147"/>
    </row>
    <row r="84" spans="1:55" x14ac:dyDescent="0.2">
      <c r="A84" s="79" t="s">
        <v>756</v>
      </c>
      <c r="B84" t="s">
        <v>401</v>
      </c>
      <c r="C84" t="s">
        <v>765</v>
      </c>
      <c r="E84" s="147">
        <v>44020</v>
      </c>
      <c r="F84" s="68" t="s">
        <v>881</v>
      </c>
      <c r="G84" s="68" t="s">
        <v>1004</v>
      </c>
      <c r="H84" s="68">
        <v>2</v>
      </c>
      <c r="I84" s="68" t="s">
        <v>982</v>
      </c>
      <c r="J84" s="77">
        <v>0.37291666666666662</v>
      </c>
      <c r="K84" s="68">
        <v>2</v>
      </c>
      <c r="L84" s="68">
        <v>1</v>
      </c>
      <c r="M84" s="68" t="s">
        <v>757</v>
      </c>
      <c r="N84" s="68" t="s">
        <v>761</v>
      </c>
      <c r="O84" s="68">
        <v>19.899999999999999</v>
      </c>
      <c r="P84" s="68">
        <v>9.32</v>
      </c>
      <c r="Q84" s="68" t="s">
        <v>761</v>
      </c>
      <c r="R84" s="68" t="s">
        <v>761</v>
      </c>
      <c r="S84" s="68" t="s">
        <v>761</v>
      </c>
      <c r="T84" s="68">
        <v>1.04</v>
      </c>
      <c r="U84" s="68" t="s">
        <v>761</v>
      </c>
      <c r="V84" s="68">
        <v>0.7</v>
      </c>
      <c r="W84" s="77">
        <v>0.27777777777777779</v>
      </c>
      <c r="X84" s="68">
        <v>23.4</v>
      </c>
      <c r="Y84" s="68">
        <v>5.6</v>
      </c>
      <c r="Z84" s="72">
        <v>5.1459545855955238</v>
      </c>
      <c r="AA84" s="68">
        <v>64.3</v>
      </c>
      <c r="AB84" s="79">
        <v>14.7</v>
      </c>
      <c r="AC84" s="79">
        <v>24.37</v>
      </c>
      <c r="AD84" s="75" t="s">
        <v>763</v>
      </c>
      <c r="AE84" s="75" t="s">
        <v>763</v>
      </c>
      <c r="AF84" s="75" t="s">
        <v>763</v>
      </c>
      <c r="AG84" s="75" t="s">
        <v>763</v>
      </c>
      <c r="AH84" s="75" t="s">
        <v>763</v>
      </c>
      <c r="AI84" s="75" t="s">
        <v>763</v>
      </c>
      <c r="AJ84" s="75" t="s">
        <v>763</v>
      </c>
      <c r="AK84" s="75" t="s">
        <v>763</v>
      </c>
      <c r="AL84" s="75" t="s">
        <v>763</v>
      </c>
      <c r="AM84" s="75" t="s">
        <v>763</v>
      </c>
      <c r="AN84" s="75" t="s">
        <v>763</v>
      </c>
      <c r="AO84" s="75" t="s">
        <v>763</v>
      </c>
      <c r="AP84" s="75" t="s">
        <v>763</v>
      </c>
      <c r="AQ84" s="75" t="s">
        <v>763</v>
      </c>
      <c r="AR84" s="75" t="s">
        <v>763</v>
      </c>
      <c r="AS84" s="68"/>
      <c r="AT84" s="68"/>
      <c r="AU84" s="68" t="s">
        <v>763</v>
      </c>
      <c r="AV84" s="68" t="s">
        <v>763</v>
      </c>
      <c r="AW84" s="68"/>
      <c r="BA84" s="200"/>
      <c r="BB84" s="68"/>
      <c r="BC84" s="147"/>
    </row>
    <row r="85" spans="1:55" x14ac:dyDescent="0.2">
      <c r="A85" s="79" t="s">
        <v>756</v>
      </c>
      <c r="B85" t="s">
        <v>402</v>
      </c>
      <c r="C85" t="s">
        <v>757</v>
      </c>
      <c r="E85" s="147">
        <v>44020</v>
      </c>
      <c r="F85" s="68" t="s">
        <v>881</v>
      </c>
      <c r="G85" s="68" t="s">
        <v>1004</v>
      </c>
      <c r="H85" s="68">
        <v>2</v>
      </c>
      <c r="I85" s="68" t="s">
        <v>982</v>
      </c>
      <c r="J85" s="77">
        <v>0.37291666666666662</v>
      </c>
      <c r="K85" s="68">
        <v>2</v>
      </c>
      <c r="L85" s="68">
        <v>1</v>
      </c>
      <c r="M85" s="68" t="s">
        <v>757</v>
      </c>
      <c r="N85" s="68" t="s">
        <v>808</v>
      </c>
      <c r="O85" s="68">
        <v>21.6</v>
      </c>
      <c r="P85" s="68">
        <v>8.86</v>
      </c>
      <c r="Q85" s="68" t="s">
        <v>761</v>
      </c>
      <c r="R85" s="68" t="s">
        <v>761</v>
      </c>
      <c r="S85" s="68" t="s">
        <v>761</v>
      </c>
      <c r="T85" s="68">
        <v>1.27</v>
      </c>
      <c r="U85" s="68" t="s">
        <v>761</v>
      </c>
      <c r="V85" s="68">
        <v>0.15</v>
      </c>
      <c r="W85" s="77">
        <v>0.29583333333333334</v>
      </c>
      <c r="X85" s="68">
        <v>23.3</v>
      </c>
      <c r="Y85" s="68">
        <v>6.08</v>
      </c>
      <c r="Z85" s="72">
        <v>5.4563857325821479</v>
      </c>
      <c r="AA85" s="68">
        <v>71.2</v>
      </c>
      <c r="AB85" s="79">
        <v>18.8</v>
      </c>
      <c r="AC85" s="79">
        <v>30.6</v>
      </c>
      <c r="AD85" s="75" t="s">
        <v>763</v>
      </c>
      <c r="AE85" s="75" t="s">
        <v>763</v>
      </c>
      <c r="AF85" s="75" t="s">
        <v>763</v>
      </c>
      <c r="AG85" s="75" t="s">
        <v>763</v>
      </c>
      <c r="AH85" s="75" t="s">
        <v>763</v>
      </c>
      <c r="AI85" s="75" t="s">
        <v>763</v>
      </c>
      <c r="AJ85" s="75" t="s">
        <v>763</v>
      </c>
      <c r="AK85" s="75" t="s">
        <v>763</v>
      </c>
      <c r="AL85" s="75" t="s">
        <v>763</v>
      </c>
      <c r="AM85" s="75" t="s">
        <v>763</v>
      </c>
      <c r="AN85" s="75" t="s">
        <v>763</v>
      </c>
      <c r="AO85" s="75" t="s">
        <v>763</v>
      </c>
      <c r="AP85" s="75" t="s">
        <v>763</v>
      </c>
      <c r="AQ85" s="75" t="s">
        <v>763</v>
      </c>
      <c r="AR85" s="75" t="s">
        <v>763</v>
      </c>
      <c r="AS85" s="68"/>
      <c r="AT85" s="68"/>
      <c r="AU85" s="68" t="s">
        <v>763</v>
      </c>
      <c r="AV85" s="68" t="s">
        <v>763</v>
      </c>
      <c r="AW85" s="68"/>
      <c r="BA85" s="200"/>
      <c r="BB85" s="68"/>
      <c r="BC85" s="147"/>
    </row>
    <row r="86" spans="1:55" x14ac:dyDescent="0.2">
      <c r="A86" s="79" t="s">
        <v>756</v>
      </c>
      <c r="B86" t="s">
        <v>402</v>
      </c>
      <c r="C86" t="s">
        <v>764</v>
      </c>
      <c r="E86" s="147">
        <v>44020</v>
      </c>
      <c r="F86" s="68" t="s">
        <v>881</v>
      </c>
      <c r="G86" s="68" t="s">
        <v>1004</v>
      </c>
      <c r="H86" s="68">
        <v>2</v>
      </c>
      <c r="I86" s="68" t="s">
        <v>982</v>
      </c>
      <c r="J86" s="77">
        <v>0.37291666666666662</v>
      </c>
      <c r="K86" s="68">
        <v>2</v>
      </c>
      <c r="L86" s="68">
        <v>1</v>
      </c>
      <c r="M86" s="68" t="s">
        <v>757</v>
      </c>
      <c r="N86" s="68" t="s">
        <v>808</v>
      </c>
      <c r="O86" s="68">
        <v>21.6</v>
      </c>
      <c r="P86" s="68">
        <v>8.86</v>
      </c>
      <c r="Q86" s="68" t="s">
        <v>761</v>
      </c>
      <c r="R86" s="68" t="s">
        <v>761</v>
      </c>
      <c r="S86" s="68" t="s">
        <v>761</v>
      </c>
      <c r="T86" s="68">
        <v>1.27</v>
      </c>
      <c r="U86" s="68" t="s">
        <v>761</v>
      </c>
      <c r="V86" s="68">
        <v>0.6</v>
      </c>
      <c r="W86" s="77">
        <v>0.29722222222222222</v>
      </c>
      <c r="X86" s="68">
        <v>23.4</v>
      </c>
      <c r="Y86" s="68">
        <v>6.17</v>
      </c>
      <c r="Z86" s="72">
        <v>5.490017428487497</v>
      </c>
      <c r="AA86" s="68">
        <v>72.8</v>
      </c>
      <c r="AB86" s="204">
        <v>20.3</v>
      </c>
      <c r="AC86" s="204">
        <v>32.799999999999997</v>
      </c>
      <c r="AD86" s="171">
        <v>0.20273711012094203</v>
      </c>
      <c r="AE86" s="72">
        <v>1.7305602006688967</v>
      </c>
      <c r="AF86" s="72">
        <v>2.0166468489892986</v>
      </c>
      <c r="AG86" s="75">
        <v>3.7472070496581953</v>
      </c>
      <c r="AH86" s="75">
        <v>18.126871757583551</v>
      </c>
      <c r="AI86" s="72">
        <v>21.874078807241748</v>
      </c>
      <c r="AJ86" s="72">
        <v>34.066343530606083</v>
      </c>
      <c r="AK86" s="72">
        <v>2.3022371763694061</v>
      </c>
      <c r="AL86" s="72">
        <v>14.797060824257995</v>
      </c>
      <c r="AM86" s="75">
        <v>20.429108933952957</v>
      </c>
      <c r="AN86" s="75">
        <v>24.176315983611154</v>
      </c>
      <c r="AO86" s="72">
        <v>7.7292321428571427</v>
      </c>
      <c r="AP86" s="72">
        <v>3.5801373883928571</v>
      </c>
      <c r="AQ86" s="70">
        <v>0.68343616516373995</v>
      </c>
      <c r="AR86" s="177">
        <v>11.309369531249999</v>
      </c>
      <c r="AS86" s="68"/>
      <c r="AT86" s="68"/>
      <c r="AU86" s="68" t="s">
        <v>763</v>
      </c>
      <c r="AV86" s="68" t="s">
        <v>763</v>
      </c>
      <c r="AW86" s="68"/>
      <c r="BA86" s="200"/>
      <c r="BB86" s="68"/>
      <c r="BC86" s="147"/>
    </row>
    <row r="87" spans="1:55" x14ac:dyDescent="0.2">
      <c r="A87" s="79" t="s">
        <v>756</v>
      </c>
      <c r="B87" t="s">
        <v>402</v>
      </c>
      <c r="C87" t="s">
        <v>765</v>
      </c>
      <c r="E87" s="147">
        <v>44020</v>
      </c>
      <c r="F87" s="68" t="s">
        <v>881</v>
      </c>
      <c r="G87" s="68" t="s">
        <v>1004</v>
      </c>
      <c r="H87" s="68">
        <v>2</v>
      </c>
      <c r="I87" s="68" t="s">
        <v>982</v>
      </c>
      <c r="J87" s="77">
        <v>0.37291666666666662</v>
      </c>
      <c r="K87" s="68">
        <v>2</v>
      </c>
      <c r="L87" s="68">
        <v>1</v>
      </c>
      <c r="M87" s="68" t="s">
        <v>757</v>
      </c>
      <c r="N87" s="68" t="s">
        <v>808</v>
      </c>
      <c r="O87" s="68">
        <v>21.6</v>
      </c>
      <c r="P87" s="68">
        <v>8.86</v>
      </c>
      <c r="Q87" s="68" t="s">
        <v>761</v>
      </c>
      <c r="R87" s="68" t="s">
        <v>761</v>
      </c>
      <c r="S87" s="68" t="s">
        <v>761</v>
      </c>
      <c r="T87" s="68">
        <v>1.27</v>
      </c>
      <c r="U87" s="68" t="s">
        <v>761</v>
      </c>
      <c r="V87" s="68">
        <v>0.8</v>
      </c>
      <c r="W87" s="77">
        <v>0.2986111111111111</v>
      </c>
      <c r="X87" s="68">
        <v>23.2</v>
      </c>
      <c r="Y87" s="68">
        <v>6.42</v>
      </c>
      <c r="Z87" s="72">
        <v>5.6428166386568446</v>
      </c>
      <c r="AA87" s="68">
        <v>77.2</v>
      </c>
      <c r="AB87" s="79">
        <v>22.4</v>
      </c>
      <c r="AC87" s="79">
        <v>35.700000000000003</v>
      </c>
      <c r="AD87" s="75" t="s">
        <v>763</v>
      </c>
      <c r="AE87" s="75" t="s">
        <v>763</v>
      </c>
      <c r="AF87" s="75" t="s">
        <v>763</v>
      </c>
      <c r="AG87" s="75" t="s">
        <v>763</v>
      </c>
      <c r="AH87" s="75" t="s">
        <v>763</v>
      </c>
      <c r="AI87" s="75" t="s">
        <v>763</v>
      </c>
      <c r="AJ87" s="75" t="s">
        <v>763</v>
      </c>
      <c r="AK87" s="75" t="s">
        <v>763</v>
      </c>
      <c r="AL87" s="75" t="s">
        <v>763</v>
      </c>
      <c r="AM87" s="75" t="s">
        <v>763</v>
      </c>
      <c r="AN87" s="75" t="s">
        <v>763</v>
      </c>
      <c r="AO87" s="75" t="s">
        <v>763</v>
      </c>
      <c r="AP87" s="75" t="s">
        <v>763</v>
      </c>
      <c r="AQ87" s="75" t="s">
        <v>763</v>
      </c>
      <c r="AR87" s="75" t="s">
        <v>763</v>
      </c>
      <c r="AS87" s="68"/>
      <c r="AT87" s="68"/>
      <c r="AU87" s="68" t="s">
        <v>763</v>
      </c>
      <c r="AV87" s="68" t="s">
        <v>763</v>
      </c>
      <c r="AW87" s="68"/>
      <c r="BA87" s="200"/>
      <c r="BB87" s="68"/>
      <c r="BC87" s="147"/>
    </row>
    <row r="88" spans="1:55" x14ac:dyDescent="0.2">
      <c r="A88" s="79" t="s">
        <v>756</v>
      </c>
      <c r="B88" t="s">
        <v>668</v>
      </c>
      <c r="C88" t="s">
        <v>757</v>
      </c>
      <c r="E88" s="147">
        <v>44020</v>
      </c>
      <c r="F88" s="68" t="s">
        <v>881</v>
      </c>
      <c r="G88" s="68" t="s">
        <v>958</v>
      </c>
      <c r="H88" s="68">
        <v>2</v>
      </c>
      <c r="I88" s="68" t="s">
        <v>982</v>
      </c>
      <c r="J88" s="77" t="s">
        <v>761</v>
      </c>
      <c r="K88" s="68">
        <v>2</v>
      </c>
      <c r="L88" s="68">
        <v>1</v>
      </c>
      <c r="M88" s="68" t="s">
        <v>761</v>
      </c>
      <c r="N88" s="68" t="s">
        <v>761</v>
      </c>
      <c r="O88" s="68" t="s">
        <v>761</v>
      </c>
      <c r="P88" s="68" t="s">
        <v>761</v>
      </c>
      <c r="Q88" s="68" t="s">
        <v>761</v>
      </c>
      <c r="R88" s="68" t="s">
        <v>761</v>
      </c>
      <c r="S88" s="68" t="s">
        <v>761</v>
      </c>
      <c r="T88" s="68" t="s">
        <v>761</v>
      </c>
      <c r="U88" s="68" t="s">
        <v>761</v>
      </c>
      <c r="V88" s="68">
        <v>0.15</v>
      </c>
      <c r="W88" s="77">
        <v>0.35069444444444442</v>
      </c>
      <c r="X88" s="68" t="s">
        <v>761</v>
      </c>
      <c r="Y88" s="68" t="s">
        <v>761</v>
      </c>
      <c r="Z88" s="68" t="s">
        <v>761</v>
      </c>
      <c r="AA88" s="68" t="s">
        <v>761</v>
      </c>
      <c r="AB88" s="79">
        <v>29.4</v>
      </c>
      <c r="AC88" s="79">
        <v>45.9</v>
      </c>
      <c r="AD88" s="176">
        <v>0.3574156588160407</v>
      </c>
      <c r="AE88" s="75">
        <v>1.9442934782608696</v>
      </c>
      <c r="AF88" s="75">
        <v>1.0558858501783592</v>
      </c>
      <c r="AG88" s="75">
        <v>3.0001793284392289</v>
      </c>
      <c r="AH88" s="75">
        <v>29.024059223211459</v>
      </c>
      <c r="AI88" s="75">
        <v>32.02423855165069</v>
      </c>
      <c r="AJ88" s="75">
        <v>69.981997737922242</v>
      </c>
      <c r="AK88" s="75">
        <v>8.8915724645339189</v>
      </c>
      <c r="AL88" s="177">
        <v>7.8705985940126482</v>
      </c>
      <c r="AM88" s="75">
        <v>37.915631687745375</v>
      </c>
      <c r="AN88" s="75">
        <v>40.915811016184605</v>
      </c>
      <c r="AO88" s="177">
        <v>3.4631428571428571</v>
      </c>
      <c r="AP88" s="177">
        <v>2.5139641741071439</v>
      </c>
      <c r="AQ88" s="201">
        <v>0.57940117836882787</v>
      </c>
      <c r="AR88" s="177" t="s">
        <v>763</v>
      </c>
      <c r="AS88" s="68"/>
      <c r="AT88" s="68"/>
      <c r="AU88" s="68" t="s">
        <v>763</v>
      </c>
      <c r="AV88" s="68" t="s">
        <v>763</v>
      </c>
      <c r="AW88" s="68"/>
      <c r="BA88" s="200"/>
      <c r="BB88" s="68"/>
      <c r="BC88" s="147"/>
    </row>
    <row r="89" spans="1:55" x14ac:dyDescent="0.2">
      <c r="A89" s="79" t="s">
        <v>756</v>
      </c>
      <c r="B89" t="s">
        <v>403</v>
      </c>
      <c r="C89" t="s">
        <v>757</v>
      </c>
      <c r="E89" s="147">
        <v>44020</v>
      </c>
      <c r="F89" s="68" t="s">
        <v>881</v>
      </c>
      <c r="G89" s="68" t="s">
        <v>1005</v>
      </c>
      <c r="H89" s="68">
        <v>3</v>
      </c>
      <c r="I89" s="68" t="s">
        <v>982</v>
      </c>
      <c r="J89" s="77" t="s">
        <v>761</v>
      </c>
      <c r="K89" s="68">
        <v>2</v>
      </c>
      <c r="L89" s="68">
        <v>1</v>
      </c>
      <c r="M89" s="68" t="s">
        <v>854</v>
      </c>
      <c r="N89" s="68" t="s">
        <v>761</v>
      </c>
      <c r="O89" s="68">
        <v>21</v>
      </c>
      <c r="P89" s="68">
        <v>8.93</v>
      </c>
      <c r="Q89" s="68">
        <v>1.7</v>
      </c>
      <c r="R89" s="68">
        <v>1.5</v>
      </c>
      <c r="S89" s="68">
        <v>1.6</v>
      </c>
      <c r="T89" s="68">
        <v>1.7</v>
      </c>
      <c r="U89" s="72">
        <v>0.94117647058823539</v>
      </c>
      <c r="V89" s="68">
        <v>0.15</v>
      </c>
      <c r="W89" s="77">
        <v>0.27499999999999997</v>
      </c>
      <c r="X89" s="68">
        <v>23.6</v>
      </c>
      <c r="Y89" s="68">
        <v>6.31</v>
      </c>
      <c r="Z89" s="72">
        <v>5.3510382518717217</v>
      </c>
      <c r="AA89" s="68">
        <v>74</v>
      </c>
      <c r="AB89" s="79">
        <v>28.7</v>
      </c>
      <c r="AC89" s="79">
        <v>44.9</v>
      </c>
      <c r="AD89" s="75" t="s">
        <v>763</v>
      </c>
      <c r="AE89" s="75" t="s">
        <v>763</v>
      </c>
      <c r="AF89" s="75" t="s">
        <v>763</v>
      </c>
      <c r="AG89" s="75" t="s">
        <v>763</v>
      </c>
      <c r="AH89" s="75" t="s">
        <v>763</v>
      </c>
      <c r="AI89" s="75" t="s">
        <v>763</v>
      </c>
      <c r="AJ89" s="75" t="s">
        <v>763</v>
      </c>
      <c r="AK89" s="75" t="s">
        <v>763</v>
      </c>
      <c r="AL89" s="75" t="s">
        <v>763</v>
      </c>
      <c r="AM89" s="75" t="s">
        <v>763</v>
      </c>
      <c r="AN89" s="75" t="s">
        <v>763</v>
      </c>
      <c r="AO89" s="75" t="s">
        <v>763</v>
      </c>
      <c r="AP89" s="75" t="s">
        <v>763</v>
      </c>
      <c r="AQ89" s="75" t="s">
        <v>763</v>
      </c>
      <c r="AR89" s="75" t="s">
        <v>763</v>
      </c>
      <c r="AS89" s="68"/>
      <c r="AT89" s="68"/>
      <c r="AU89" s="68" t="s">
        <v>763</v>
      </c>
      <c r="AV89" s="68" t="s">
        <v>763</v>
      </c>
      <c r="AW89" s="68"/>
      <c r="BA89" s="200"/>
      <c r="BB89" s="68"/>
      <c r="BC89" s="147"/>
    </row>
    <row r="90" spans="1:55" x14ac:dyDescent="0.2">
      <c r="A90" s="79" t="s">
        <v>756</v>
      </c>
      <c r="B90" t="s">
        <v>403</v>
      </c>
      <c r="C90" t="s">
        <v>764</v>
      </c>
      <c r="E90" s="147">
        <v>44020</v>
      </c>
      <c r="F90" s="68" t="s">
        <v>881</v>
      </c>
      <c r="G90" s="68" t="s">
        <v>1005</v>
      </c>
      <c r="H90" s="68">
        <v>3</v>
      </c>
      <c r="I90" s="68" t="s">
        <v>982</v>
      </c>
      <c r="J90" s="77" t="s">
        <v>761</v>
      </c>
      <c r="K90" s="68">
        <v>2</v>
      </c>
      <c r="L90" s="68">
        <v>1</v>
      </c>
      <c r="M90" s="68" t="s">
        <v>854</v>
      </c>
      <c r="N90" s="68" t="s">
        <v>761</v>
      </c>
      <c r="O90" s="68">
        <v>21</v>
      </c>
      <c r="P90" s="68">
        <v>8.93</v>
      </c>
      <c r="Q90" s="68">
        <v>1.7</v>
      </c>
      <c r="R90" s="68">
        <v>1.5</v>
      </c>
      <c r="S90" s="68">
        <v>1.6</v>
      </c>
      <c r="T90" s="68">
        <v>1.7</v>
      </c>
      <c r="U90" s="72">
        <v>0.94117647058823539</v>
      </c>
      <c r="V90" s="68">
        <v>0.85</v>
      </c>
      <c r="W90" s="77">
        <v>0.27569444444444446</v>
      </c>
      <c r="X90" s="68">
        <v>23.6</v>
      </c>
      <c r="Y90" s="68">
        <v>6.11</v>
      </c>
      <c r="Z90" s="72">
        <v>5.1814332359645361</v>
      </c>
      <c r="AA90" s="68">
        <v>72.099999999999994</v>
      </c>
      <c r="AB90" s="204">
        <v>28.7</v>
      </c>
      <c r="AC90" s="204">
        <v>44.8</v>
      </c>
      <c r="AD90" s="171">
        <v>0.40897517504774022</v>
      </c>
      <c r="AE90" s="72">
        <v>4.7655727424749168</v>
      </c>
      <c r="AF90" s="72">
        <v>0.52604042806183127</v>
      </c>
      <c r="AG90" s="75">
        <v>5.2916131705367482</v>
      </c>
      <c r="AH90" s="75">
        <v>25.816351829463251</v>
      </c>
      <c r="AI90" s="75">
        <v>31.107965</v>
      </c>
      <c r="AJ90" s="72">
        <v>108.60448422324966</v>
      </c>
      <c r="AK90" s="72">
        <v>15.057739431440163</v>
      </c>
      <c r="AL90" s="72">
        <v>7.2125357672537724</v>
      </c>
      <c r="AM90" s="75">
        <v>40.874091260903413</v>
      </c>
      <c r="AN90" s="75">
        <v>46.165704431440162</v>
      </c>
      <c r="AO90" s="72">
        <v>5.1807500000000006</v>
      </c>
      <c r="AP90" s="72">
        <v>3.3671820312499992</v>
      </c>
      <c r="AQ90" s="70">
        <v>0.60608226423185518</v>
      </c>
      <c r="AR90" s="177">
        <v>8.5479320312499993</v>
      </c>
      <c r="AS90" s="68"/>
      <c r="AT90" s="68"/>
      <c r="AU90" s="68" t="s">
        <v>763</v>
      </c>
      <c r="AV90" s="68" t="s">
        <v>763</v>
      </c>
      <c r="AW90" s="68"/>
      <c r="BA90" s="200"/>
      <c r="BB90" s="68"/>
      <c r="BC90" s="147"/>
    </row>
    <row r="91" spans="1:55" x14ac:dyDescent="0.2">
      <c r="A91" s="79" t="s">
        <v>756</v>
      </c>
      <c r="B91" t="s">
        <v>403</v>
      </c>
      <c r="C91" t="s">
        <v>765</v>
      </c>
      <c r="E91" s="147">
        <v>44020</v>
      </c>
      <c r="F91" s="68" t="s">
        <v>881</v>
      </c>
      <c r="G91" s="68" t="s">
        <v>1005</v>
      </c>
      <c r="H91" s="68">
        <v>3</v>
      </c>
      <c r="I91" s="68" t="s">
        <v>982</v>
      </c>
      <c r="J91" s="77" t="s">
        <v>761</v>
      </c>
      <c r="K91" s="68">
        <v>2</v>
      </c>
      <c r="L91" s="68">
        <v>1</v>
      </c>
      <c r="M91" s="68" t="s">
        <v>854</v>
      </c>
      <c r="N91" s="68" t="s">
        <v>761</v>
      </c>
      <c r="O91" s="68">
        <v>21</v>
      </c>
      <c r="P91" s="68">
        <v>8.93</v>
      </c>
      <c r="Q91" s="68">
        <v>1.7</v>
      </c>
      <c r="R91" s="68">
        <v>1.5</v>
      </c>
      <c r="S91" s="68">
        <v>1.6</v>
      </c>
      <c r="T91" s="68">
        <v>1.7</v>
      </c>
      <c r="U91" s="72">
        <v>0.94117647058823539</v>
      </c>
      <c r="V91" s="68">
        <v>1.4</v>
      </c>
      <c r="W91" s="77">
        <v>0.27777777777777779</v>
      </c>
      <c r="X91" s="68">
        <v>23.6</v>
      </c>
      <c r="Y91" s="68">
        <v>5.98</v>
      </c>
      <c r="Z91" s="72">
        <v>5.0682780570560348</v>
      </c>
      <c r="AA91" s="68">
        <v>70.400000000000006</v>
      </c>
      <c r="AB91" s="79">
        <v>28.8</v>
      </c>
      <c r="AC91" s="79">
        <v>44.9</v>
      </c>
      <c r="AD91" s="75" t="s">
        <v>763</v>
      </c>
      <c r="AE91" s="75" t="s">
        <v>763</v>
      </c>
      <c r="AF91" s="75" t="s">
        <v>763</v>
      </c>
      <c r="AG91" s="75" t="s">
        <v>763</v>
      </c>
      <c r="AH91" s="75" t="s">
        <v>763</v>
      </c>
      <c r="AI91" s="75" t="s">
        <v>763</v>
      </c>
      <c r="AJ91" s="75" t="s">
        <v>763</v>
      </c>
      <c r="AK91" s="75" t="s">
        <v>763</v>
      </c>
      <c r="AL91" s="75" t="s">
        <v>763</v>
      </c>
      <c r="AM91" s="75" t="s">
        <v>763</v>
      </c>
      <c r="AN91" s="75" t="s">
        <v>763</v>
      </c>
      <c r="AO91" s="75" t="s">
        <v>763</v>
      </c>
      <c r="AP91" s="75" t="s">
        <v>763</v>
      </c>
      <c r="AQ91" s="75" t="s">
        <v>763</v>
      </c>
      <c r="AR91" s="75" t="s">
        <v>763</v>
      </c>
      <c r="AS91" s="68"/>
      <c r="AT91" s="68"/>
      <c r="AU91" s="68" t="s">
        <v>763</v>
      </c>
      <c r="AV91" s="68" t="s">
        <v>763</v>
      </c>
      <c r="AW91" s="68"/>
      <c r="BA91" s="200"/>
      <c r="BB91" s="68"/>
      <c r="BC91" s="147"/>
    </row>
    <row r="92" spans="1:55" x14ac:dyDescent="0.2">
      <c r="A92" s="79" t="s">
        <v>756</v>
      </c>
      <c r="B92" t="s">
        <v>404</v>
      </c>
      <c r="C92" t="s">
        <v>757</v>
      </c>
      <c r="E92" s="147">
        <v>44020</v>
      </c>
      <c r="F92" s="68" t="s">
        <v>881</v>
      </c>
      <c r="G92" s="68" t="s">
        <v>1005</v>
      </c>
      <c r="H92" s="68">
        <v>3</v>
      </c>
      <c r="I92" s="68" t="s">
        <v>982</v>
      </c>
      <c r="J92" s="77" t="s">
        <v>761</v>
      </c>
      <c r="K92" s="68">
        <v>2</v>
      </c>
      <c r="L92" s="68">
        <v>1</v>
      </c>
      <c r="M92" s="68" t="s">
        <v>773</v>
      </c>
      <c r="N92" s="68" t="s">
        <v>761</v>
      </c>
      <c r="O92" s="68">
        <v>22</v>
      </c>
      <c r="P92" s="68">
        <v>8.68</v>
      </c>
      <c r="Q92" s="68">
        <v>1.8</v>
      </c>
      <c r="R92" s="68">
        <v>1.5</v>
      </c>
      <c r="S92" s="68">
        <v>1.65</v>
      </c>
      <c r="T92" s="68">
        <v>2.25</v>
      </c>
      <c r="U92" s="72">
        <v>0.73333333333333328</v>
      </c>
      <c r="V92" s="68">
        <v>0.15</v>
      </c>
      <c r="W92" s="77">
        <v>0.3034722222222222</v>
      </c>
      <c r="X92" s="68">
        <v>23.6</v>
      </c>
      <c r="Y92" s="68">
        <v>5.4</v>
      </c>
      <c r="Z92" s="72">
        <v>4.5688265185428687</v>
      </c>
      <c r="AA92" s="68">
        <v>63</v>
      </c>
      <c r="AB92" s="79">
        <v>29.1</v>
      </c>
      <c r="AC92" s="79">
        <v>45.4</v>
      </c>
      <c r="AD92" s="75" t="s">
        <v>763</v>
      </c>
      <c r="AE92" s="75" t="s">
        <v>763</v>
      </c>
      <c r="AF92" s="75" t="s">
        <v>763</v>
      </c>
      <c r="AG92" s="75" t="s">
        <v>763</v>
      </c>
      <c r="AH92" s="75" t="s">
        <v>763</v>
      </c>
      <c r="AI92" s="75" t="s">
        <v>763</v>
      </c>
      <c r="AJ92" s="75" t="s">
        <v>763</v>
      </c>
      <c r="AK92" s="75" t="s">
        <v>763</v>
      </c>
      <c r="AL92" s="75" t="s">
        <v>763</v>
      </c>
      <c r="AM92" s="75" t="s">
        <v>763</v>
      </c>
      <c r="AN92" s="75" t="s">
        <v>763</v>
      </c>
      <c r="AO92" s="75" t="s">
        <v>763</v>
      </c>
      <c r="AP92" s="75" t="s">
        <v>763</v>
      </c>
      <c r="AQ92" s="75" t="s">
        <v>763</v>
      </c>
      <c r="AR92" s="75" t="s">
        <v>763</v>
      </c>
      <c r="AS92" s="68"/>
      <c r="AT92" s="68"/>
      <c r="AU92" s="68" t="s">
        <v>763</v>
      </c>
      <c r="AV92" s="68" t="s">
        <v>763</v>
      </c>
      <c r="AW92" s="68"/>
      <c r="BA92" s="200"/>
      <c r="BB92" s="68"/>
      <c r="BC92" s="147"/>
    </row>
    <row r="93" spans="1:55" x14ac:dyDescent="0.2">
      <c r="A93" s="79" t="s">
        <v>756</v>
      </c>
      <c r="B93" t="s">
        <v>404</v>
      </c>
      <c r="C93" t="s">
        <v>764</v>
      </c>
      <c r="E93" s="147">
        <v>44020</v>
      </c>
      <c r="F93" s="68" t="s">
        <v>881</v>
      </c>
      <c r="G93" s="68" t="s">
        <v>1005</v>
      </c>
      <c r="H93" s="68">
        <v>3</v>
      </c>
      <c r="I93" s="68" t="s">
        <v>982</v>
      </c>
      <c r="J93" s="77" t="s">
        <v>761</v>
      </c>
      <c r="K93" s="68">
        <v>2</v>
      </c>
      <c r="L93" s="68">
        <v>1</v>
      </c>
      <c r="M93" s="68" t="s">
        <v>773</v>
      </c>
      <c r="N93" s="68" t="s">
        <v>761</v>
      </c>
      <c r="O93" s="68">
        <v>22</v>
      </c>
      <c r="P93" s="68">
        <v>8.68</v>
      </c>
      <c r="Q93" s="68">
        <v>1.8</v>
      </c>
      <c r="R93" s="68">
        <v>1.5</v>
      </c>
      <c r="S93" s="68">
        <v>1.65</v>
      </c>
      <c r="T93" s="68">
        <v>2.25</v>
      </c>
      <c r="U93" s="72">
        <v>0.73333333333333328</v>
      </c>
      <c r="V93" s="68">
        <v>1.125</v>
      </c>
      <c r="W93" s="77">
        <v>0.30416666666666664</v>
      </c>
      <c r="X93" s="68">
        <v>23.7</v>
      </c>
      <c r="Y93" s="68">
        <v>5.38</v>
      </c>
      <c r="Z93" s="72">
        <v>4.5498447351726661</v>
      </c>
      <c r="AA93" s="68">
        <v>61.5</v>
      </c>
      <c r="AB93" s="204">
        <v>29.2</v>
      </c>
      <c r="AC93" s="204">
        <v>45.2</v>
      </c>
      <c r="AD93" s="171">
        <v>0.43475493316359004</v>
      </c>
      <c r="AE93" s="72">
        <v>1.7733068561872911</v>
      </c>
      <c r="AF93" s="72">
        <v>0.14078478002378123</v>
      </c>
      <c r="AG93" s="75">
        <v>1.9140916362110723</v>
      </c>
      <c r="AH93" s="75">
        <v>20.951998363788928</v>
      </c>
      <c r="AI93" s="75">
        <v>22.86609</v>
      </c>
      <c r="AJ93" s="72">
        <v>115.75646501071992</v>
      </c>
      <c r="AK93" s="72">
        <v>18.236539558987413</v>
      </c>
      <c r="AL93" s="72">
        <v>6.347501653825125</v>
      </c>
      <c r="AM93" s="75">
        <v>39.188537922776341</v>
      </c>
      <c r="AN93" s="75">
        <v>41.102629558987417</v>
      </c>
      <c r="AO93" s="72">
        <v>7.128767857142857</v>
      </c>
      <c r="AP93" s="72">
        <v>3.6429766741071425</v>
      </c>
      <c r="AQ93" s="70">
        <v>0.66180253685570867</v>
      </c>
      <c r="AR93" s="177">
        <v>10.77174453125</v>
      </c>
      <c r="AS93" s="68"/>
      <c r="AT93" s="68"/>
      <c r="AU93" s="68" t="s">
        <v>763</v>
      </c>
      <c r="AV93" s="68" t="s">
        <v>763</v>
      </c>
      <c r="AW93" s="68"/>
      <c r="BA93" s="200"/>
      <c r="BB93" s="68"/>
      <c r="BC93" s="147"/>
    </row>
    <row r="94" spans="1:55" x14ac:dyDescent="0.2">
      <c r="A94" s="79" t="s">
        <v>756</v>
      </c>
      <c r="B94" t="s">
        <v>404</v>
      </c>
      <c r="C94" t="s">
        <v>765</v>
      </c>
      <c r="E94" s="147">
        <v>44020</v>
      </c>
      <c r="F94" s="68" t="s">
        <v>881</v>
      </c>
      <c r="G94" s="68" t="s">
        <v>1005</v>
      </c>
      <c r="H94" s="68">
        <v>3</v>
      </c>
      <c r="I94" s="68" t="s">
        <v>982</v>
      </c>
      <c r="J94" s="77" t="s">
        <v>761</v>
      </c>
      <c r="K94" s="68">
        <v>2</v>
      </c>
      <c r="L94" s="68">
        <v>1</v>
      </c>
      <c r="M94" s="68" t="s">
        <v>773</v>
      </c>
      <c r="N94" s="68" t="s">
        <v>761</v>
      </c>
      <c r="O94" s="68">
        <v>22</v>
      </c>
      <c r="P94" s="68">
        <v>8.68</v>
      </c>
      <c r="Q94" s="68">
        <v>1.8</v>
      </c>
      <c r="R94" s="68">
        <v>1.5</v>
      </c>
      <c r="S94" s="68">
        <v>1.65</v>
      </c>
      <c r="T94" s="68">
        <v>2.25</v>
      </c>
      <c r="U94" s="72">
        <v>0.73333333333333328</v>
      </c>
      <c r="V94" s="68">
        <v>1.95</v>
      </c>
      <c r="W94" s="77">
        <v>0.30486111111111108</v>
      </c>
      <c r="X94" s="68">
        <v>23.6</v>
      </c>
      <c r="Y94" s="68">
        <v>5.04</v>
      </c>
      <c r="Z94" s="72">
        <v>4.2568966204460397</v>
      </c>
      <c r="AA94" s="68">
        <v>58</v>
      </c>
      <c r="AB94" s="79">
        <v>29.4</v>
      </c>
      <c r="AC94" s="79">
        <v>45.8</v>
      </c>
      <c r="AD94" s="75" t="s">
        <v>763</v>
      </c>
      <c r="AE94" s="75" t="s">
        <v>763</v>
      </c>
      <c r="AF94" s="75" t="s">
        <v>763</v>
      </c>
      <c r="AG94" s="75" t="s">
        <v>763</v>
      </c>
      <c r="AH94" s="75" t="s">
        <v>763</v>
      </c>
      <c r="AI94" s="75" t="s">
        <v>763</v>
      </c>
      <c r="AJ94" s="75" t="s">
        <v>763</v>
      </c>
      <c r="AK94" s="75" t="s">
        <v>763</v>
      </c>
      <c r="AL94" s="75" t="s">
        <v>763</v>
      </c>
      <c r="AM94" s="75" t="s">
        <v>763</v>
      </c>
      <c r="AN94" s="75" t="s">
        <v>763</v>
      </c>
      <c r="AO94" s="75" t="s">
        <v>763</v>
      </c>
      <c r="AP94" s="75" t="s">
        <v>763</v>
      </c>
      <c r="AQ94" s="75" t="s">
        <v>763</v>
      </c>
      <c r="AR94" s="75" t="s">
        <v>763</v>
      </c>
      <c r="AS94" s="68"/>
      <c r="AT94" s="68"/>
      <c r="AU94" s="68" t="s">
        <v>763</v>
      </c>
      <c r="AV94" s="68" t="s">
        <v>763</v>
      </c>
      <c r="AW94" s="68"/>
      <c r="BA94" s="200"/>
      <c r="BB94" s="68"/>
      <c r="BC94" s="147"/>
    </row>
    <row r="95" spans="1:55" x14ac:dyDescent="0.2">
      <c r="A95" s="79" t="s">
        <v>756</v>
      </c>
      <c r="B95" t="s">
        <v>405</v>
      </c>
      <c r="C95" t="s">
        <v>757</v>
      </c>
      <c r="E95" s="147">
        <v>44020</v>
      </c>
      <c r="F95" s="68" t="s">
        <v>881</v>
      </c>
      <c r="G95" s="68" t="s">
        <v>1005</v>
      </c>
      <c r="H95" s="68">
        <v>3</v>
      </c>
      <c r="I95" s="68" t="s">
        <v>982</v>
      </c>
      <c r="J95" s="77" t="s">
        <v>761</v>
      </c>
      <c r="K95" s="68">
        <v>2</v>
      </c>
      <c r="L95" s="68">
        <v>1</v>
      </c>
      <c r="M95" s="68" t="s">
        <v>773</v>
      </c>
      <c r="N95" s="68" t="s">
        <v>1006</v>
      </c>
      <c r="O95" s="68">
        <v>22.1</v>
      </c>
      <c r="P95" s="68">
        <v>8.6</v>
      </c>
      <c r="Q95" s="68">
        <v>1.65</v>
      </c>
      <c r="R95" s="68">
        <v>1.3</v>
      </c>
      <c r="S95" s="68">
        <v>1.52</v>
      </c>
      <c r="T95" s="68">
        <v>2.4</v>
      </c>
      <c r="U95" s="72">
        <v>0.63333333333333341</v>
      </c>
      <c r="V95" s="68">
        <v>0.15</v>
      </c>
      <c r="W95" s="77">
        <v>0.32430555555555557</v>
      </c>
      <c r="X95" s="68">
        <v>23.2</v>
      </c>
      <c r="Y95" s="68">
        <v>6.45</v>
      </c>
      <c r="Z95" s="72">
        <v>5.4138555528279877</v>
      </c>
      <c r="AA95" s="68">
        <v>75.5</v>
      </c>
      <c r="AB95" s="79">
        <v>30.4</v>
      </c>
      <c r="AC95" s="79">
        <v>47.2</v>
      </c>
      <c r="AD95" s="75" t="s">
        <v>763</v>
      </c>
      <c r="AE95" s="75" t="s">
        <v>763</v>
      </c>
      <c r="AF95" s="75" t="s">
        <v>763</v>
      </c>
      <c r="AG95" s="75" t="s">
        <v>763</v>
      </c>
      <c r="AH95" s="75" t="s">
        <v>763</v>
      </c>
      <c r="AI95" s="75" t="s">
        <v>763</v>
      </c>
      <c r="AJ95" s="75" t="s">
        <v>763</v>
      </c>
      <c r="AK95" s="75" t="s">
        <v>763</v>
      </c>
      <c r="AL95" s="75" t="s">
        <v>763</v>
      </c>
      <c r="AM95" s="75" t="s">
        <v>763</v>
      </c>
      <c r="AN95" s="75" t="s">
        <v>763</v>
      </c>
      <c r="AO95" s="75" t="s">
        <v>763</v>
      </c>
      <c r="AP95" s="75" t="s">
        <v>763</v>
      </c>
      <c r="AQ95" s="75" t="s">
        <v>763</v>
      </c>
      <c r="AR95" s="75" t="s">
        <v>763</v>
      </c>
      <c r="AS95" s="68"/>
      <c r="AT95" s="68"/>
      <c r="AU95" s="68" t="s">
        <v>763</v>
      </c>
      <c r="AV95" s="68" t="s">
        <v>763</v>
      </c>
      <c r="AW95" s="68"/>
      <c r="BA95" s="200"/>
      <c r="BB95" s="68"/>
      <c r="BC95" s="147"/>
    </row>
    <row r="96" spans="1:55" x14ac:dyDescent="0.2">
      <c r="A96" s="79" t="s">
        <v>756</v>
      </c>
      <c r="B96" t="s">
        <v>405</v>
      </c>
      <c r="C96" t="s">
        <v>764</v>
      </c>
      <c r="E96" s="147">
        <v>44020</v>
      </c>
      <c r="F96" s="68" t="s">
        <v>881</v>
      </c>
      <c r="G96" s="68" t="s">
        <v>1005</v>
      </c>
      <c r="H96" s="68">
        <v>3</v>
      </c>
      <c r="I96" s="68" t="s">
        <v>982</v>
      </c>
      <c r="J96" s="77" t="s">
        <v>761</v>
      </c>
      <c r="K96" s="68">
        <v>2</v>
      </c>
      <c r="L96" s="68">
        <v>1</v>
      </c>
      <c r="M96" s="68" t="s">
        <v>773</v>
      </c>
      <c r="N96" s="68" t="s">
        <v>1006</v>
      </c>
      <c r="O96" s="68">
        <v>22.1</v>
      </c>
      <c r="P96" s="68">
        <v>8.6</v>
      </c>
      <c r="Q96" s="68">
        <v>1.65</v>
      </c>
      <c r="R96" s="68">
        <v>1.3</v>
      </c>
      <c r="S96" s="68">
        <v>1.52</v>
      </c>
      <c r="T96" s="68">
        <v>2.4</v>
      </c>
      <c r="U96" s="72">
        <v>0.63333333333333341</v>
      </c>
      <c r="V96" s="68">
        <v>1.2</v>
      </c>
      <c r="W96" s="77">
        <v>0.32500000000000001</v>
      </c>
      <c r="X96" s="68">
        <v>23.2</v>
      </c>
      <c r="Y96" s="68">
        <v>6.4</v>
      </c>
      <c r="Z96" s="72">
        <v>5.3626123002689017</v>
      </c>
      <c r="AA96" s="68">
        <v>73.5</v>
      </c>
      <c r="AB96" s="204">
        <v>30.7</v>
      </c>
      <c r="AC96" s="204">
        <v>47.7</v>
      </c>
      <c r="AD96" s="171">
        <v>0.52031879887750887</v>
      </c>
      <c r="AE96" s="72">
        <v>1.0038670568561874</v>
      </c>
      <c r="AF96" s="72">
        <v>0.20166468489892986</v>
      </c>
      <c r="AG96" s="75">
        <v>1.2055317417551172</v>
      </c>
      <c r="AH96" s="75">
        <v>19.460879333857243</v>
      </c>
      <c r="AI96" s="75">
        <v>20.666411075612359</v>
      </c>
      <c r="AJ96" s="72">
        <v>74.211602195613665</v>
      </c>
      <c r="AK96" s="72">
        <v>10.788777104841838</v>
      </c>
      <c r="AL96" s="72">
        <v>6.8785925850955465</v>
      </c>
      <c r="AM96" s="75">
        <v>30.24965643869908</v>
      </c>
      <c r="AN96" s="75">
        <v>31.455188180454197</v>
      </c>
      <c r="AO96" s="72">
        <v>3.6656249999999999</v>
      </c>
      <c r="AP96" s="72">
        <v>2.4190070312499983</v>
      </c>
      <c r="AQ96" s="70">
        <v>0.60243988152015682</v>
      </c>
      <c r="AR96" s="177">
        <v>6.0846320312499982</v>
      </c>
      <c r="AS96" s="68"/>
      <c r="AT96" s="68"/>
      <c r="AU96" s="68" t="s">
        <v>763</v>
      </c>
      <c r="AV96" s="68" t="s">
        <v>763</v>
      </c>
      <c r="AW96" s="68"/>
      <c r="BA96" s="200"/>
      <c r="BB96" s="68"/>
      <c r="BC96" s="147"/>
    </row>
    <row r="97" spans="1:57" x14ac:dyDescent="0.2">
      <c r="A97" s="79" t="s">
        <v>756</v>
      </c>
      <c r="B97" t="s">
        <v>405</v>
      </c>
      <c r="C97" t="s">
        <v>764</v>
      </c>
      <c r="D97" t="s">
        <v>785</v>
      </c>
      <c r="E97" s="147">
        <v>44020</v>
      </c>
      <c r="F97" s="68" t="s">
        <v>881</v>
      </c>
      <c r="G97" s="68" t="s">
        <v>1005</v>
      </c>
      <c r="H97" s="68">
        <v>3</v>
      </c>
      <c r="I97" s="68" t="s">
        <v>982</v>
      </c>
      <c r="J97" s="77" t="s">
        <v>761</v>
      </c>
      <c r="K97" s="68">
        <v>2</v>
      </c>
      <c r="L97" s="68">
        <v>1</v>
      </c>
      <c r="M97" s="68" t="s">
        <v>773</v>
      </c>
      <c r="N97" s="68" t="s">
        <v>1006</v>
      </c>
      <c r="O97" s="68">
        <v>22.1</v>
      </c>
      <c r="P97" s="68">
        <v>8.6</v>
      </c>
      <c r="Q97" s="68">
        <v>1.65</v>
      </c>
      <c r="R97" s="68">
        <v>1.3</v>
      </c>
      <c r="S97" s="68">
        <v>1.52</v>
      </c>
      <c r="T97" s="68">
        <v>2.4</v>
      </c>
      <c r="U97" s="72">
        <v>0.63333333333333341</v>
      </c>
      <c r="V97" s="68">
        <v>1.2</v>
      </c>
      <c r="W97" s="77">
        <v>0.32500000000000001</v>
      </c>
      <c r="X97" s="68">
        <v>23.2</v>
      </c>
      <c r="Y97" s="68">
        <v>6.4</v>
      </c>
      <c r="Z97" s="72">
        <v>5.3687941057807045</v>
      </c>
      <c r="AA97" s="68">
        <v>73.5</v>
      </c>
      <c r="AB97" s="204">
        <v>30.5</v>
      </c>
      <c r="AC97" s="204">
        <v>47.3</v>
      </c>
      <c r="AD97" s="171">
        <v>0.52031879887750887</v>
      </c>
      <c r="AE97" s="72">
        <v>0.74738712374581961</v>
      </c>
      <c r="AF97" s="72">
        <v>0.13222354340071346</v>
      </c>
      <c r="AG97" s="75">
        <v>0.87961066714653313</v>
      </c>
      <c r="AH97" s="75">
        <v>18.061560791852404</v>
      </c>
      <c r="AI97" s="75">
        <v>18.941171458998937</v>
      </c>
      <c r="AJ97" s="72">
        <v>92.463743602515819</v>
      </c>
      <c r="AK97" s="72">
        <v>11.55148762672877</v>
      </c>
      <c r="AL97" s="72">
        <v>8.0044879577731365</v>
      </c>
      <c r="AM97" s="75">
        <v>29.613048418581172</v>
      </c>
      <c r="AN97" s="75">
        <v>30.492659085727709</v>
      </c>
      <c r="AO97" s="72">
        <v>4.0566250000000004</v>
      </c>
      <c r="AP97" s="72">
        <v>2.1550820312500001</v>
      </c>
      <c r="AQ97" s="70">
        <v>0.65306122448979598</v>
      </c>
      <c r="AR97" s="177">
        <v>6.2117070312500005</v>
      </c>
      <c r="AS97" s="68"/>
      <c r="AT97" s="68"/>
      <c r="AU97" s="68" t="s">
        <v>763</v>
      </c>
      <c r="AV97" s="68" t="s">
        <v>763</v>
      </c>
      <c r="AW97" s="68"/>
      <c r="BA97" s="200"/>
      <c r="BB97" s="68"/>
      <c r="BC97" s="147"/>
    </row>
    <row r="98" spans="1:57" x14ac:dyDescent="0.2">
      <c r="A98" s="79" t="s">
        <v>756</v>
      </c>
      <c r="B98" t="s">
        <v>405</v>
      </c>
      <c r="C98" t="s">
        <v>765</v>
      </c>
      <c r="E98" s="147">
        <v>44020</v>
      </c>
      <c r="F98" s="68" t="s">
        <v>881</v>
      </c>
      <c r="G98" s="68" t="s">
        <v>1005</v>
      </c>
      <c r="H98" s="68">
        <v>3</v>
      </c>
      <c r="I98" s="68" t="s">
        <v>982</v>
      </c>
      <c r="J98" s="77" t="s">
        <v>761</v>
      </c>
      <c r="K98" s="68">
        <v>2</v>
      </c>
      <c r="L98" s="68">
        <v>1</v>
      </c>
      <c r="M98" s="68" t="s">
        <v>773</v>
      </c>
      <c r="N98" s="68" t="s">
        <v>1006</v>
      </c>
      <c r="O98" s="68">
        <v>22.1</v>
      </c>
      <c r="P98" s="68">
        <v>8.6</v>
      </c>
      <c r="Q98" s="68">
        <v>1.65</v>
      </c>
      <c r="R98" s="68">
        <v>1.3</v>
      </c>
      <c r="S98" s="68">
        <v>1.52</v>
      </c>
      <c r="T98" s="68">
        <v>2.4</v>
      </c>
      <c r="U98" s="72">
        <v>0.63333333333333341</v>
      </c>
      <c r="V98" s="68">
        <v>2.1</v>
      </c>
      <c r="W98" s="68" t="s">
        <v>761</v>
      </c>
      <c r="X98" s="68">
        <v>22.8</v>
      </c>
      <c r="Y98" s="68">
        <v>6.68</v>
      </c>
      <c r="Z98" s="72">
        <v>5.5846382504231391</v>
      </c>
      <c r="AA98" s="68">
        <v>77.5</v>
      </c>
      <c r="AB98" s="79">
        <v>31</v>
      </c>
      <c r="AC98" s="79">
        <v>47.9</v>
      </c>
      <c r="AD98" s="75" t="s">
        <v>763</v>
      </c>
      <c r="AE98" s="75" t="s">
        <v>763</v>
      </c>
      <c r="AF98" s="75" t="s">
        <v>763</v>
      </c>
      <c r="AG98" s="75" t="s">
        <v>763</v>
      </c>
      <c r="AH98" s="75" t="s">
        <v>763</v>
      </c>
      <c r="AI98" s="75" t="s">
        <v>763</v>
      </c>
      <c r="AJ98" s="75" t="s">
        <v>763</v>
      </c>
      <c r="AK98" s="75" t="s">
        <v>763</v>
      </c>
      <c r="AL98" s="75" t="s">
        <v>763</v>
      </c>
      <c r="AM98" s="75" t="s">
        <v>763</v>
      </c>
      <c r="AN98" s="75" t="s">
        <v>763</v>
      </c>
      <c r="AO98" s="75" t="s">
        <v>763</v>
      </c>
      <c r="AP98" s="75" t="s">
        <v>763</v>
      </c>
      <c r="AQ98" s="75" t="s">
        <v>763</v>
      </c>
      <c r="AR98" s="75" t="s">
        <v>763</v>
      </c>
      <c r="AS98" s="68"/>
      <c r="AT98" s="68"/>
      <c r="AU98" s="68" t="s">
        <v>763</v>
      </c>
      <c r="AV98" s="68" t="s">
        <v>763</v>
      </c>
      <c r="AW98" s="68"/>
      <c r="BA98" s="200"/>
      <c r="BB98" s="68"/>
      <c r="BC98" s="147"/>
    </row>
    <row r="99" spans="1:57" s="81" customFormat="1" x14ac:dyDescent="0.2">
      <c r="A99" s="79" t="s">
        <v>756</v>
      </c>
      <c r="B99" s="202" t="s">
        <v>981</v>
      </c>
      <c r="C99" s="202" t="s">
        <v>757</v>
      </c>
      <c r="D99" s="202"/>
      <c r="E99" s="194">
        <v>44035</v>
      </c>
      <c r="F99" s="79" t="s">
        <v>881</v>
      </c>
      <c r="G99" s="79" t="s">
        <v>1007</v>
      </c>
      <c r="H99" s="195">
        <v>2</v>
      </c>
      <c r="I99" s="68" t="s">
        <v>982</v>
      </c>
      <c r="J99" s="196" t="s">
        <v>761</v>
      </c>
      <c r="K99" s="174">
        <v>2</v>
      </c>
      <c r="L99" s="174">
        <v>2</v>
      </c>
      <c r="M99" s="79" t="s">
        <v>761</v>
      </c>
      <c r="N99" s="79" t="s">
        <v>762</v>
      </c>
      <c r="O99" s="79" t="s">
        <v>761</v>
      </c>
      <c r="P99" s="79" t="s">
        <v>761</v>
      </c>
      <c r="Q99" s="79">
        <v>0.85</v>
      </c>
      <c r="R99" s="79">
        <v>0.85</v>
      </c>
      <c r="S99" s="79">
        <v>0.85</v>
      </c>
      <c r="T99" s="79">
        <v>0.85</v>
      </c>
      <c r="U99" s="72">
        <v>1</v>
      </c>
      <c r="V99" s="79">
        <v>0.15</v>
      </c>
      <c r="W99" s="196">
        <v>0.2638888888888889</v>
      </c>
      <c r="X99" s="174">
        <v>26.4</v>
      </c>
      <c r="Y99" s="198" t="s">
        <v>761</v>
      </c>
      <c r="Z99" s="68" t="s">
        <v>761</v>
      </c>
      <c r="AA99" s="199" t="s">
        <v>761</v>
      </c>
      <c r="AB99" s="79">
        <v>21.8</v>
      </c>
      <c r="AC99" s="79">
        <v>34.799999999999997</v>
      </c>
      <c r="AD99" s="75" t="s">
        <v>763</v>
      </c>
      <c r="AE99" s="75" t="s">
        <v>763</v>
      </c>
      <c r="AF99" s="75" t="s">
        <v>763</v>
      </c>
      <c r="AG99" s="75" t="s">
        <v>763</v>
      </c>
      <c r="AH99" s="75" t="s">
        <v>763</v>
      </c>
      <c r="AI99" s="75" t="s">
        <v>763</v>
      </c>
      <c r="AJ99" s="75" t="s">
        <v>763</v>
      </c>
      <c r="AK99" s="75" t="s">
        <v>763</v>
      </c>
      <c r="AL99" s="75" t="s">
        <v>763</v>
      </c>
      <c r="AM99" s="75" t="s">
        <v>763</v>
      </c>
      <c r="AN99" s="75" t="s">
        <v>763</v>
      </c>
      <c r="AO99" s="75" t="s">
        <v>763</v>
      </c>
      <c r="AP99" s="75" t="s">
        <v>763</v>
      </c>
      <c r="AQ99" s="75" t="s">
        <v>763</v>
      </c>
      <c r="AR99" s="75" t="s">
        <v>763</v>
      </c>
      <c r="AS99" s="79"/>
      <c r="AT99" s="176"/>
      <c r="AU99" s="68" t="s">
        <v>763</v>
      </c>
      <c r="AV99" s="68" t="s">
        <v>763</v>
      </c>
      <c r="AW99" s="68"/>
      <c r="AX99" s="203"/>
      <c r="BA99" s="200"/>
      <c r="BB99" s="68"/>
      <c r="BC99" s="147"/>
      <c r="BD99"/>
      <c r="BE99"/>
    </row>
    <row r="100" spans="1:57" s="68" customFormat="1" x14ac:dyDescent="0.2">
      <c r="A100" s="79" t="s">
        <v>756</v>
      </c>
      <c r="B100" s="193" t="s">
        <v>981</v>
      </c>
      <c r="C100" s="193" t="s">
        <v>764</v>
      </c>
      <c r="D100" s="193"/>
      <c r="E100" s="194">
        <v>44035</v>
      </c>
      <c r="F100" s="79" t="s">
        <v>881</v>
      </c>
      <c r="G100" s="79" t="s">
        <v>1007</v>
      </c>
      <c r="H100" s="195">
        <v>2</v>
      </c>
      <c r="I100" s="68" t="s">
        <v>982</v>
      </c>
      <c r="J100" s="196" t="s">
        <v>761</v>
      </c>
      <c r="K100" s="174">
        <v>2</v>
      </c>
      <c r="L100" s="174">
        <v>2</v>
      </c>
      <c r="M100" s="79" t="s">
        <v>761</v>
      </c>
      <c r="N100" s="79" t="s">
        <v>762</v>
      </c>
      <c r="O100" s="79" t="s">
        <v>761</v>
      </c>
      <c r="P100" s="79" t="s">
        <v>761</v>
      </c>
      <c r="Q100" s="79">
        <v>0.85</v>
      </c>
      <c r="R100" s="79">
        <v>0.85</v>
      </c>
      <c r="S100" s="79">
        <v>0.85</v>
      </c>
      <c r="T100" s="79">
        <v>0.85</v>
      </c>
      <c r="U100" s="72">
        <v>1</v>
      </c>
      <c r="V100" s="79">
        <v>0.4</v>
      </c>
      <c r="W100" s="196">
        <v>0.2638888888888889</v>
      </c>
      <c r="X100" s="174">
        <v>26.4</v>
      </c>
      <c r="Y100" s="198">
        <v>6.01</v>
      </c>
      <c r="Z100" s="72">
        <v>5.315819743064691</v>
      </c>
      <c r="AA100" s="199">
        <v>79.5</v>
      </c>
      <c r="AB100" s="79">
        <v>21.8</v>
      </c>
      <c r="AC100" s="79">
        <v>34.799999999999997</v>
      </c>
      <c r="AD100" s="176">
        <v>0.37460216422660719</v>
      </c>
      <c r="AE100" s="75">
        <v>0.5244920327122502</v>
      </c>
      <c r="AF100" s="75">
        <v>5.9744623655913962</v>
      </c>
      <c r="AG100" s="75">
        <v>6.4989543983036464</v>
      </c>
      <c r="AH100" s="75">
        <v>28.22084578334939</v>
      </c>
      <c r="AI100" s="75">
        <v>34.719800181653035</v>
      </c>
      <c r="AJ100" s="75">
        <v>273.99873929509289</v>
      </c>
      <c r="AK100" s="75">
        <v>43.532601429759652</v>
      </c>
      <c r="AL100" s="177">
        <v>6.2941044250983476</v>
      </c>
      <c r="AM100" s="75">
        <v>71.753447213109041</v>
      </c>
      <c r="AN100" s="75">
        <v>78.252401611412694</v>
      </c>
      <c r="AO100" s="177">
        <v>16.415999999999993</v>
      </c>
      <c r="AP100" s="177">
        <v>1.3501000000000056</v>
      </c>
      <c r="AQ100" s="201">
        <v>0.92400695706992508</v>
      </c>
      <c r="AR100" s="177">
        <v>17.766099999999998</v>
      </c>
      <c r="AS100" s="79"/>
      <c r="AT100" s="176"/>
      <c r="AU100" s="68" t="s">
        <v>763</v>
      </c>
      <c r="AV100" s="68" t="s">
        <v>763</v>
      </c>
      <c r="AX100" s="72"/>
      <c r="BA100" s="200"/>
      <c r="BC100" s="147"/>
      <c r="BD100"/>
      <c r="BE100"/>
    </row>
    <row r="101" spans="1:57" s="68" customFormat="1" x14ac:dyDescent="0.2">
      <c r="A101" s="79" t="s">
        <v>756</v>
      </c>
      <c r="B101" s="193" t="s">
        <v>984</v>
      </c>
      <c r="C101" s="193" t="s">
        <v>757</v>
      </c>
      <c r="D101" s="193"/>
      <c r="E101" s="194">
        <v>44035</v>
      </c>
      <c r="F101" s="79" t="s">
        <v>881</v>
      </c>
      <c r="G101" s="79" t="s">
        <v>1007</v>
      </c>
      <c r="H101" s="195">
        <v>0</v>
      </c>
      <c r="I101" s="68" t="s">
        <v>982</v>
      </c>
      <c r="J101" s="196" t="s">
        <v>761</v>
      </c>
      <c r="K101" s="174">
        <v>3</v>
      </c>
      <c r="L101" s="174">
        <v>1</v>
      </c>
      <c r="M101" s="79" t="s">
        <v>773</v>
      </c>
      <c r="N101" s="79" t="s">
        <v>761</v>
      </c>
      <c r="O101" s="79" t="s">
        <v>761</v>
      </c>
      <c r="P101" s="79" t="s">
        <v>761</v>
      </c>
      <c r="Q101" s="79">
        <v>1</v>
      </c>
      <c r="R101" s="79">
        <v>1</v>
      </c>
      <c r="S101" s="79">
        <v>1</v>
      </c>
      <c r="T101" s="79">
        <v>1.9</v>
      </c>
      <c r="U101" s="72">
        <v>0.52631578947368418</v>
      </c>
      <c r="V101" s="79">
        <v>0.15</v>
      </c>
      <c r="W101" s="196">
        <v>0.27708333333333335</v>
      </c>
      <c r="X101" s="174">
        <v>27.2</v>
      </c>
      <c r="Y101" s="198">
        <v>6.63</v>
      </c>
      <c r="Z101" s="72">
        <v>5.8682086997528629</v>
      </c>
      <c r="AA101" s="199">
        <v>95.2</v>
      </c>
      <c r="AB101" s="79">
        <v>21.8</v>
      </c>
      <c r="AC101" s="79">
        <v>34.799999999999997</v>
      </c>
      <c r="AD101" s="75" t="s">
        <v>763</v>
      </c>
      <c r="AE101" s="75" t="s">
        <v>763</v>
      </c>
      <c r="AF101" s="75" t="s">
        <v>763</v>
      </c>
      <c r="AG101" s="75" t="s">
        <v>763</v>
      </c>
      <c r="AH101" s="75" t="s">
        <v>763</v>
      </c>
      <c r="AI101" s="75" t="s">
        <v>763</v>
      </c>
      <c r="AJ101" s="75" t="s">
        <v>763</v>
      </c>
      <c r="AK101" s="75" t="s">
        <v>763</v>
      </c>
      <c r="AL101" s="75" t="s">
        <v>763</v>
      </c>
      <c r="AM101" s="75" t="s">
        <v>763</v>
      </c>
      <c r="AN101" s="75" t="s">
        <v>763</v>
      </c>
      <c r="AO101" s="75" t="s">
        <v>763</v>
      </c>
      <c r="AP101" s="75" t="s">
        <v>763</v>
      </c>
      <c r="AQ101" s="75" t="s">
        <v>763</v>
      </c>
      <c r="AR101" s="75" t="s">
        <v>763</v>
      </c>
      <c r="AS101" s="79"/>
      <c r="AT101" s="176"/>
      <c r="AU101" s="68" t="s">
        <v>763</v>
      </c>
      <c r="AV101" s="68" t="s">
        <v>763</v>
      </c>
      <c r="AX101" s="72"/>
      <c r="BA101" s="200"/>
      <c r="BC101" s="147"/>
      <c r="BD101"/>
      <c r="BE101"/>
    </row>
    <row r="102" spans="1:57" s="68" customFormat="1" x14ac:dyDescent="0.2">
      <c r="A102" s="79" t="s">
        <v>756</v>
      </c>
      <c r="B102" s="193" t="s">
        <v>984</v>
      </c>
      <c r="C102" s="193" t="s">
        <v>764</v>
      </c>
      <c r="D102" s="193"/>
      <c r="E102" s="194">
        <v>44035</v>
      </c>
      <c r="F102" s="79" t="s">
        <v>881</v>
      </c>
      <c r="G102" s="79" t="s">
        <v>1007</v>
      </c>
      <c r="H102" s="195">
        <v>0</v>
      </c>
      <c r="I102" s="68" t="s">
        <v>982</v>
      </c>
      <c r="J102" s="196" t="s">
        <v>761</v>
      </c>
      <c r="K102" s="174">
        <v>3</v>
      </c>
      <c r="L102" s="174">
        <v>1</v>
      </c>
      <c r="M102" s="79" t="s">
        <v>773</v>
      </c>
      <c r="N102" s="79" t="s">
        <v>761</v>
      </c>
      <c r="O102" s="79" t="s">
        <v>761</v>
      </c>
      <c r="P102" s="79" t="s">
        <v>761</v>
      </c>
      <c r="Q102" s="79">
        <v>1</v>
      </c>
      <c r="R102" s="79">
        <v>1</v>
      </c>
      <c r="S102" s="79">
        <v>1</v>
      </c>
      <c r="T102" s="79">
        <v>1.9</v>
      </c>
      <c r="U102" s="72">
        <v>0.52631578947368418</v>
      </c>
      <c r="V102" s="79">
        <v>0.75</v>
      </c>
      <c r="W102" s="196">
        <v>0.27708333333333335</v>
      </c>
      <c r="X102" s="174">
        <v>26.8</v>
      </c>
      <c r="Y102" s="198">
        <v>4.53</v>
      </c>
      <c r="Z102" s="72">
        <v>3.8775425807367117</v>
      </c>
      <c r="AA102" s="199">
        <v>67.2</v>
      </c>
      <c r="AB102" s="79">
        <v>27.7</v>
      </c>
      <c r="AC102" s="79">
        <v>43.1</v>
      </c>
      <c r="AD102" s="176">
        <v>0.21992361553150858</v>
      </c>
      <c r="AE102" s="75">
        <v>0.71115420284967557</v>
      </c>
      <c r="AF102" s="75">
        <v>8.3921568627450968E-2</v>
      </c>
      <c r="AG102" s="75">
        <v>0.79507577147712649</v>
      </c>
      <c r="AH102" s="75">
        <v>33.924724410175905</v>
      </c>
      <c r="AI102" s="75">
        <v>34.719800181653035</v>
      </c>
      <c r="AJ102" s="75">
        <v>172.74674195398094</v>
      </c>
      <c r="AK102" s="75">
        <v>23.223880488102758</v>
      </c>
      <c r="AL102" s="177">
        <v>7.4383237565520748</v>
      </c>
      <c r="AM102" s="75">
        <v>57.148604898278663</v>
      </c>
      <c r="AN102" s="75">
        <v>57.943680669755793</v>
      </c>
      <c r="AO102" s="177">
        <v>19.191999999999993</v>
      </c>
      <c r="AP102" s="177">
        <v>2.5244999999999993</v>
      </c>
      <c r="AQ102" s="201">
        <v>0.88375198581723569</v>
      </c>
      <c r="AR102" s="177">
        <v>21.716499999999993</v>
      </c>
      <c r="AS102" s="79"/>
      <c r="AT102" s="176"/>
      <c r="AU102" s="68" t="s">
        <v>763</v>
      </c>
      <c r="AV102" s="68" t="s">
        <v>763</v>
      </c>
      <c r="AX102" s="72"/>
      <c r="BA102" s="200"/>
      <c r="BC102" s="147"/>
      <c r="BD102"/>
      <c r="BE102"/>
    </row>
    <row r="103" spans="1:57" s="68" customFormat="1" x14ac:dyDescent="0.2">
      <c r="A103" s="79" t="s">
        <v>756</v>
      </c>
      <c r="B103" s="193" t="s">
        <v>984</v>
      </c>
      <c r="C103" s="193" t="s">
        <v>765</v>
      </c>
      <c r="D103" s="193"/>
      <c r="E103" s="194">
        <v>44035</v>
      </c>
      <c r="F103" s="79" t="s">
        <v>881</v>
      </c>
      <c r="G103" s="79" t="s">
        <v>1007</v>
      </c>
      <c r="H103" s="195">
        <v>0</v>
      </c>
      <c r="I103" s="68" t="s">
        <v>982</v>
      </c>
      <c r="J103" s="196" t="s">
        <v>761</v>
      </c>
      <c r="K103" s="174">
        <v>3</v>
      </c>
      <c r="L103" s="174">
        <v>1</v>
      </c>
      <c r="M103" s="79" t="s">
        <v>773</v>
      </c>
      <c r="N103" s="79" t="s">
        <v>761</v>
      </c>
      <c r="O103" s="79" t="s">
        <v>761</v>
      </c>
      <c r="P103" s="79" t="s">
        <v>761</v>
      </c>
      <c r="Q103" s="79">
        <v>1</v>
      </c>
      <c r="R103" s="79">
        <v>1</v>
      </c>
      <c r="S103" s="79">
        <v>1</v>
      </c>
      <c r="T103" s="79">
        <v>1.9</v>
      </c>
      <c r="U103" s="72">
        <v>0.52631578947368418</v>
      </c>
      <c r="V103" s="79">
        <v>1.5</v>
      </c>
      <c r="W103" s="196">
        <v>0.27708333333333335</v>
      </c>
      <c r="X103" s="174">
        <v>26.4</v>
      </c>
      <c r="Y103" s="198">
        <v>4.5999999999999996</v>
      </c>
      <c r="Z103" s="72">
        <v>3.935747536930911</v>
      </c>
      <c r="AA103" s="199">
        <v>67.8</v>
      </c>
      <c r="AB103" s="79">
        <v>27.7</v>
      </c>
      <c r="AC103" s="79">
        <v>43.1</v>
      </c>
      <c r="AD103" s="75" t="s">
        <v>763</v>
      </c>
      <c r="AE103" s="75" t="s">
        <v>763</v>
      </c>
      <c r="AF103" s="75" t="s">
        <v>763</v>
      </c>
      <c r="AG103" s="75" t="s">
        <v>763</v>
      </c>
      <c r="AH103" s="75" t="s">
        <v>763</v>
      </c>
      <c r="AI103" s="75" t="s">
        <v>763</v>
      </c>
      <c r="AJ103" s="75" t="s">
        <v>763</v>
      </c>
      <c r="AK103" s="75" t="s">
        <v>763</v>
      </c>
      <c r="AL103" s="75" t="s">
        <v>763</v>
      </c>
      <c r="AM103" s="75" t="s">
        <v>763</v>
      </c>
      <c r="AN103" s="75" t="s">
        <v>763</v>
      </c>
      <c r="AO103" s="75" t="s">
        <v>763</v>
      </c>
      <c r="AP103" s="75" t="s">
        <v>763</v>
      </c>
      <c r="AQ103" s="75" t="s">
        <v>763</v>
      </c>
      <c r="AR103" s="75" t="s">
        <v>763</v>
      </c>
      <c r="AS103" s="79"/>
      <c r="AT103" s="176"/>
      <c r="AU103" s="68">
        <v>156.80000000000001</v>
      </c>
      <c r="AV103" s="72">
        <v>2.5089999999999999</v>
      </c>
      <c r="AX103" s="72"/>
      <c r="BA103" s="200"/>
      <c r="BC103" s="147"/>
      <c r="BD103"/>
      <c r="BE103"/>
    </row>
    <row r="104" spans="1:57" s="68" customFormat="1" x14ac:dyDescent="0.2">
      <c r="A104" s="79" t="s">
        <v>756</v>
      </c>
      <c r="B104" s="193" t="s">
        <v>985</v>
      </c>
      <c r="C104" s="193" t="s">
        <v>757</v>
      </c>
      <c r="D104" s="193"/>
      <c r="E104" s="194">
        <v>44035</v>
      </c>
      <c r="F104" s="79" t="s">
        <v>881</v>
      </c>
      <c r="G104" s="79" t="s">
        <v>1007</v>
      </c>
      <c r="H104" s="195">
        <v>2</v>
      </c>
      <c r="I104" s="68" t="s">
        <v>982</v>
      </c>
      <c r="J104" s="212" t="s">
        <v>761</v>
      </c>
      <c r="K104" s="197" t="s">
        <v>761</v>
      </c>
      <c r="L104" s="174">
        <v>1</v>
      </c>
      <c r="M104" s="79" t="s">
        <v>757</v>
      </c>
      <c r="N104" s="79" t="s">
        <v>1008</v>
      </c>
      <c r="O104" s="79" t="s">
        <v>761</v>
      </c>
      <c r="P104" s="79" t="s">
        <v>761</v>
      </c>
      <c r="Q104" s="79">
        <v>1</v>
      </c>
      <c r="R104" s="79">
        <v>1</v>
      </c>
      <c r="S104" s="79">
        <v>1</v>
      </c>
      <c r="T104" s="79">
        <v>2.7</v>
      </c>
      <c r="U104" s="72">
        <v>0.37037037037037035</v>
      </c>
      <c r="V104" s="79">
        <v>0.15</v>
      </c>
      <c r="W104" s="196">
        <v>0.29166666666666669</v>
      </c>
      <c r="X104" s="174">
        <v>26.7</v>
      </c>
      <c r="Y104" s="198">
        <v>6.48</v>
      </c>
      <c r="Z104" s="72">
        <v>5.4933621970517965</v>
      </c>
      <c r="AA104" s="199">
        <v>95.1</v>
      </c>
      <c r="AB104" s="79">
        <v>29.4</v>
      </c>
      <c r="AC104" s="79">
        <v>45.4</v>
      </c>
      <c r="AD104" s="75" t="s">
        <v>763</v>
      </c>
      <c r="AE104" s="75" t="s">
        <v>763</v>
      </c>
      <c r="AF104" s="75" t="s">
        <v>763</v>
      </c>
      <c r="AG104" s="75" t="s">
        <v>763</v>
      </c>
      <c r="AH104" s="75" t="s">
        <v>763</v>
      </c>
      <c r="AI104" s="75" t="s">
        <v>763</v>
      </c>
      <c r="AJ104" s="75" t="s">
        <v>763</v>
      </c>
      <c r="AK104" s="75" t="s">
        <v>763</v>
      </c>
      <c r="AL104" s="75" t="s">
        <v>763</v>
      </c>
      <c r="AM104" s="75" t="s">
        <v>763</v>
      </c>
      <c r="AN104" s="75" t="s">
        <v>763</v>
      </c>
      <c r="AO104" s="75" t="s">
        <v>763</v>
      </c>
      <c r="AP104" s="75" t="s">
        <v>763</v>
      </c>
      <c r="AQ104" s="75" t="s">
        <v>763</v>
      </c>
      <c r="AR104" s="75" t="s">
        <v>763</v>
      </c>
      <c r="AS104" s="79"/>
      <c r="AT104" s="176"/>
      <c r="AU104" s="68" t="s">
        <v>763</v>
      </c>
      <c r="AV104" s="68" t="s">
        <v>763</v>
      </c>
      <c r="AX104" s="72"/>
      <c r="BA104" s="200"/>
      <c r="BC104" s="147"/>
      <c r="BD104"/>
      <c r="BE104"/>
    </row>
    <row r="105" spans="1:57" s="68" customFormat="1" x14ac:dyDescent="0.2">
      <c r="A105" s="79" t="s">
        <v>756</v>
      </c>
      <c r="B105" s="193" t="s">
        <v>985</v>
      </c>
      <c r="C105" s="193" t="s">
        <v>764</v>
      </c>
      <c r="D105" s="193"/>
      <c r="E105" s="194">
        <v>44035</v>
      </c>
      <c r="F105" s="79" t="s">
        <v>881</v>
      </c>
      <c r="G105" s="79" t="s">
        <v>1007</v>
      </c>
      <c r="H105" s="195">
        <v>2</v>
      </c>
      <c r="I105" s="68" t="s">
        <v>982</v>
      </c>
      <c r="J105" s="212" t="s">
        <v>761</v>
      </c>
      <c r="K105" s="197" t="s">
        <v>761</v>
      </c>
      <c r="L105" s="174">
        <v>1</v>
      </c>
      <c r="M105" s="79" t="s">
        <v>757</v>
      </c>
      <c r="N105" s="79" t="s">
        <v>1008</v>
      </c>
      <c r="O105" s="79" t="s">
        <v>761</v>
      </c>
      <c r="P105" s="79" t="s">
        <v>761</v>
      </c>
      <c r="Q105" s="79">
        <v>1</v>
      </c>
      <c r="R105" s="79">
        <v>1</v>
      </c>
      <c r="S105" s="79">
        <v>1</v>
      </c>
      <c r="T105" s="79">
        <v>2.7</v>
      </c>
      <c r="U105" s="72">
        <v>0.37037037037037035</v>
      </c>
      <c r="V105" s="79">
        <v>1</v>
      </c>
      <c r="W105" s="196">
        <v>0.29166666666666669</v>
      </c>
      <c r="X105" s="174">
        <v>26.7</v>
      </c>
      <c r="Y105" s="198">
        <v>6.49</v>
      </c>
      <c r="Z105" s="72">
        <v>5.5018396078497158</v>
      </c>
      <c r="AA105" s="199">
        <v>94.5</v>
      </c>
      <c r="AB105" s="79">
        <v>29.4</v>
      </c>
      <c r="AC105" s="79">
        <v>45.4</v>
      </c>
      <c r="AD105" s="176">
        <v>0.24570337364735834</v>
      </c>
      <c r="AE105" s="75">
        <v>0.33782986257482506</v>
      </c>
      <c r="AF105" s="75">
        <v>2.5000000000000001E-2</v>
      </c>
      <c r="AG105" s="75">
        <v>0.36282986257482508</v>
      </c>
      <c r="AH105" s="75">
        <v>24.792937621530527</v>
      </c>
      <c r="AI105" s="75">
        <v>25.15576748410535</v>
      </c>
      <c r="AJ105" s="75">
        <v>178.11027998633662</v>
      </c>
      <c r="AK105" s="75">
        <v>19.95943915268181</v>
      </c>
      <c r="AL105" s="177">
        <v>8.9236114614175008</v>
      </c>
      <c r="AM105" s="75">
        <v>44.752376774212337</v>
      </c>
      <c r="AN105" s="75">
        <v>45.115206636787164</v>
      </c>
      <c r="AO105" s="177">
        <v>12.183999999999994</v>
      </c>
      <c r="AP105" s="177">
        <v>1.8045000000000069</v>
      </c>
      <c r="AQ105" s="201">
        <v>0.87100117954033629</v>
      </c>
      <c r="AR105" s="177">
        <v>13.9885</v>
      </c>
      <c r="AS105" s="79"/>
      <c r="AT105" s="176"/>
      <c r="AU105" s="68" t="s">
        <v>763</v>
      </c>
      <c r="AV105" s="68" t="s">
        <v>763</v>
      </c>
      <c r="AX105" s="72"/>
      <c r="BC105" s="147"/>
    </row>
    <row r="106" spans="1:57" s="68" customFormat="1" x14ac:dyDescent="0.2">
      <c r="A106" s="79" t="s">
        <v>756</v>
      </c>
      <c r="B106" s="193" t="s">
        <v>985</v>
      </c>
      <c r="C106" s="193" t="s">
        <v>765</v>
      </c>
      <c r="D106" s="193"/>
      <c r="E106" s="194">
        <v>44035</v>
      </c>
      <c r="F106" s="79" t="s">
        <v>881</v>
      </c>
      <c r="G106" s="79" t="s">
        <v>1007</v>
      </c>
      <c r="H106" s="195">
        <v>2</v>
      </c>
      <c r="I106" s="68" t="s">
        <v>982</v>
      </c>
      <c r="J106" s="212" t="s">
        <v>761</v>
      </c>
      <c r="K106" s="197" t="s">
        <v>761</v>
      </c>
      <c r="L106" s="174">
        <v>1</v>
      </c>
      <c r="M106" s="79" t="s">
        <v>757</v>
      </c>
      <c r="N106" s="79" t="s">
        <v>1008</v>
      </c>
      <c r="O106" s="79" t="s">
        <v>761</v>
      </c>
      <c r="P106" s="79" t="s">
        <v>761</v>
      </c>
      <c r="Q106" s="79">
        <v>1</v>
      </c>
      <c r="R106" s="79">
        <v>1</v>
      </c>
      <c r="S106" s="79">
        <v>1</v>
      </c>
      <c r="T106" s="79">
        <v>2.7</v>
      </c>
      <c r="U106" s="72">
        <v>0.37037037037037035</v>
      </c>
      <c r="V106" s="79">
        <v>2</v>
      </c>
      <c r="W106" s="196">
        <v>0.29166666666666669</v>
      </c>
      <c r="X106" s="174">
        <v>26.7</v>
      </c>
      <c r="Y106" s="198">
        <v>6.36</v>
      </c>
      <c r="Z106" s="72">
        <v>5.3916332674767631</v>
      </c>
      <c r="AA106" s="199">
        <v>93.5</v>
      </c>
      <c r="AB106" s="79">
        <v>29.4</v>
      </c>
      <c r="AC106" s="79">
        <v>45.4</v>
      </c>
      <c r="AD106" s="75" t="s">
        <v>763</v>
      </c>
      <c r="AE106" s="75" t="s">
        <v>763</v>
      </c>
      <c r="AF106" s="75" t="s">
        <v>763</v>
      </c>
      <c r="AG106" s="75" t="s">
        <v>763</v>
      </c>
      <c r="AH106" s="75" t="s">
        <v>763</v>
      </c>
      <c r="AI106" s="75" t="s">
        <v>763</v>
      </c>
      <c r="AJ106" s="75" t="s">
        <v>763</v>
      </c>
      <c r="AK106" s="75" t="s">
        <v>763</v>
      </c>
      <c r="AL106" s="75" t="s">
        <v>763</v>
      </c>
      <c r="AM106" s="75" t="s">
        <v>763</v>
      </c>
      <c r="AN106" s="75" t="s">
        <v>763</v>
      </c>
      <c r="AO106" s="75" t="s">
        <v>763</v>
      </c>
      <c r="AP106" s="75" t="s">
        <v>763</v>
      </c>
      <c r="AQ106" s="75" t="s">
        <v>763</v>
      </c>
      <c r="AR106" s="75" t="s">
        <v>763</v>
      </c>
      <c r="AS106" s="79"/>
      <c r="AT106" s="176"/>
      <c r="AU106" s="68" t="s">
        <v>763</v>
      </c>
      <c r="AV106" s="68" t="s">
        <v>763</v>
      </c>
      <c r="AX106" s="72"/>
      <c r="BC106" s="147"/>
    </row>
    <row r="107" spans="1:57" s="68" customFormat="1" x14ac:dyDescent="0.2">
      <c r="A107" s="79" t="s">
        <v>756</v>
      </c>
      <c r="B107" s="193" t="s">
        <v>986</v>
      </c>
      <c r="C107" s="193" t="s">
        <v>757</v>
      </c>
      <c r="D107" s="193"/>
      <c r="E107" s="194">
        <v>44035</v>
      </c>
      <c r="F107" s="79" t="s">
        <v>881</v>
      </c>
      <c r="G107" s="79" t="s">
        <v>1007</v>
      </c>
      <c r="H107" s="195">
        <v>1</v>
      </c>
      <c r="I107" s="68" t="s">
        <v>982</v>
      </c>
      <c r="J107" s="212" t="s">
        <v>761</v>
      </c>
      <c r="K107" s="197">
        <v>3</v>
      </c>
      <c r="L107" s="174">
        <v>1</v>
      </c>
      <c r="M107" s="79" t="s">
        <v>761</v>
      </c>
      <c r="N107" s="79" t="s">
        <v>766</v>
      </c>
      <c r="O107" s="79" t="s">
        <v>761</v>
      </c>
      <c r="P107" s="79" t="s">
        <v>761</v>
      </c>
      <c r="Q107" s="79">
        <v>0.9</v>
      </c>
      <c r="R107" s="79">
        <v>0.9</v>
      </c>
      <c r="S107" s="79">
        <v>0.9</v>
      </c>
      <c r="T107" s="79">
        <v>1.2</v>
      </c>
      <c r="U107" s="72">
        <v>0.75</v>
      </c>
      <c r="V107" s="79">
        <v>0.15</v>
      </c>
      <c r="W107" s="196">
        <v>0.33333333333333331</v>
      </c>
      <c r="X107" s="174">
        <v>27.5</v>
      </c>
      <c r="Y107" s="198">
        <v>5.63</v>
      </c>
      <c r="Z107" s="72">
        <v>4.7878368770732029</v>
      </c>
      <c r="AA107" s="199">
        <v>83.7</v>
      </c>
      <c r="AB107" s="79">
        <v>29</v>
      </c>
      <c r="AC107" s="79">
        <v>44.8</v>
      </c>
      <c r="AD107" s="75" t="s">
        <v>763</v>
      </c>
      <c r="AE107" s="75" t="s">
        <v>763</v>
      </c>
      <c r="AF107" s="75" t="s">
        <v>763</v>
      </c>
      <c r="AG107" s="75" t="s">
        <v>763</v>
      </c>
      <c r="AH107" s="75" t="s">
        <v>763</v>
      </c>
      <c r="AI107" s="75" t="s">
        <v>763</v>
      </c>
      <c r="AJ107" s="75" t="s">
        <v>763</v>
      </c>
      <c r="AK107" s="75" t="s">
        <v>763</v>
      </c>
      <c r="AL107" s="75" t="s">
        <v>763</v>
      </c>
      <c r="AM107" s="75" t="s">
        <v>763</v>
      </c>
      <c r="AN107" s="75" t="s">
        <v>763</v>
      </c>
      <c r="AO107" s="75" t="s">
        <v>763</v>
      </c>
      <c r="AP107" s="75" t="s">
        <v>763</v>
      </c>
      <c r="AQ107" s="75" t="s">
        <v>763</v>
      </c>
      <c r="AR107" s="75" t="s">
        <v>763</v>
      </c>
      <c r="AS107" s="79"/>
      <c r="AT107" s="176"/>
      <c r="AU107" s="68" t="s">
        <v>763</v>
      </c>
      <c r="AV107" s="68" t="s">
        <v>763</v>
      </c>
      <c r="AX107" s="72"/>
      <c r="BC107" s="147"/>
    </row>
    <row r="108" spans="1:57" s="68" customFormat="1" x14ac:dyDescent="0.2">
      <c r="A108" s="79" t="s">
        <v>756</v>
      </c>
      <c r="B108" s="193" t="s">
        <v>986</v>
      </c>
      <c r="C108" s="193" t="s">
        <v>764</v>
      </c>
      <c r="D108" s="193"/>
      <c r="E108" s="194">
        <v>44035</v>
      </c>
      <c r="F108" s="79" t="s">
        <v>881</v>
      </c>
      <c r="G108" s="79" t="s">
        <v>1007</v>
      </c>
      <c r="H108" s="195">
        <v>1</v>
      </c>
      <c r="I108" s="68" t="s">
        <v>982</v>
      </c>
      <c r="J108" s="212" t="s">
        <v>761</v>
      </c>
      <c r="K108" s="197">
        <v>3</v>
      </c>
      <c r="L108" s="174">
        <v>1</v>
      </c>
      <c r="M108" s="79" t="s">
        <v>761</v>
      </c>
      <c r="N108" s="79" t="s">
        <v>766</v>
      </c>
      <c r="O108" s="79" t="s">
        <v>761</v>
      </c>
      <c r="P108" s="79" t="s">
        <v>761</v>
      </c>
      <c r="Q108" s="79">
        <v>0.9</v>
      </c>
      <c r="R108" s="79">
        <v>0.9</v>
      </c>
      <c r="S108" s="79">
        <v>0.9</v>
      </c>
      <c r="T108" s="79">
        <v>1.2</v>
      </c>
      <c r="U108" s="72">
        <v>0.75</v>
      </c>
      <c r="V108" s="79">
        <v>0.5</v>
      </c>
      <c r="W108" s="196">
        <v>0.33333333333333331</v>
      </c>
      <c r="X108" s="174">
        <v>27.5</v>
      </c>
      <c r="Y108" s="198">
        <v>6.04</v>
      </c>
      <c r="Z108" s="72">
        <v>5.1365070581744483</v>
      </c>
      <c r="AA108" s="199">
        <v>90</v>
      </c>
      <c r="AB108" s="79">
        <v>29</v>
      </c>
      <c r="AC108" s="79">
        <v>44.8</v>
      </c>
      <c r="AD108" s="176">
        <v>9.1024824952259636E-2</v>
      </c>
      <c r="AE108" s="75">
        <v>0.29116432004046855</v>
      </c>
      <c r="AF108" s="75">
        <v>2.5000000000000001E-2</v>
      </c>
      <c r="AG108" s="75">
        <v>0.31616432004046857</v>
      </c>
      <c r="AH108" s="75">
        <v>32.012625679959527</v>
      </c>
      <c r="AI108" s="75">
        <v>32.328789999999998</v>
      </c>
      <c r="AJ108" s="75">
        <v>153.5482833895677</v>
      </c>
      <c r="AK108" s="75">
        <v>20.443060091262691</v>
      </c>
      <c r="AL108" s="177">
        <v>7.5110224547641877</v>
      </c>
      <c r="AM108" s="75">
        <v>52.455685771222221</v>
      </c>
      <c r="AN108" s="75">
        <v>52.771850091262678</v>
      </c>
      <c r="AO108" s="177">
        <v>17.623999999999992</v>
      </c>
      <c r="AP108" s="177">
        <v>2.5000000000000001E-2</v>
      </c>
      <c r="AQ108" s="201">
        <v>1</v>
      </c>
      <c r="AR108" s="177">
        <v>17.64899999999999</v>
      </c>
      <c r="AS108" s="79"/>
      <c r="AT108" s="176"/>
      <c r="AU108" s="68" t="s">
        <v>763</v>
      </c>
      <c r="AV108" s="68" t="s">
        <v>763</v>
      </c>
      <c r="AX108" s="72"/>
      <c r="BC108" s="147"/>
    </row>
    <row r="109" spans="1:57" s="68" customFormat="1" x14ac:dyDescent="0.2">
      <c r="A109" s="79" t="s">
        <v>756</v>
      </c>
      <c r="B109" s="193" t="s">
        <v>986</v>
      </c>
      <c r="C109" s="193" t="s">
        <v>765</v>
      </c>
      <c r="D109" s="193"/>
      <c r="E109" s="194">
        <v>44035</v>
      </c>
      <c r="F109" s="79" t="s">
        <v>881</v>
      </c>
      <c r="G109" s="79" t="s">
        <v>1007</v>
      </c>
      <c r="H109" s="195">
        <v>1</v>
      </c>
      <c r="I109" s="68" t="s">
        <v>982</v>
      </c>
      <c r="J109" s="212" t="s">
        <v>761</v>
      </c>
      <c r="K109" s="197">
        <v>3</v>
      </c>
      <c r="L109" s="174">
        <v>1</v>
      </c>
      <c r="M109" s="79" t="s">
        <v>761</v>
      </c>
      <c r="N109" s="79" t="s">
        <v>766</v>
      </c>
      <c r="O109" s="79" t="s">
        <v>761</v>
      </c>
      <c r="P109" s="79" t="s">
        <v>761</v>
      </c>
      <c r="Q109" s="79">
        <v>0.9</v>
      </c>
      <c r="R109" s="79">
        <v>0.9</v>
      </c>
      <c r="S109" s="79">
        <v>0.9</v>
      </c>
      <c r="T109" s="79">
        <v>1.2</v>
      </c>
      <c r="U109" s="72">
        <v>0.75</v>
      </c>
      <c r="V109" s="79">
        <v>1</v>
      </c>
      <c r="W109" s="196">
        <v>0.33333333333333331</v>
      </c>
      <c r="X109" s="174">
        <v>27.6</v>
      </c>
      <c r="Y109" s="198">
        <v>4.63</v>
      </c>
      <c r="Z109" s="72">
        <v>3.9378617189688301</v>
      </c>
      <c r="AA109" s="199">
        <v>69.099999999999994</v>
      </c>
      <c r="AB109" s="79">
        <v>29</v>
      </c>
      <c r="AC109" s="79">
        <v>44.8</v>
      </c>
      <c r="AD109" s="75" t="s">
        <v>763</v>
      </c>
      <c r="AE109" s="75" t="s">
        <v>763</v>
      </c>
      <c r="AF109" s="75" t="s">
        <v>763</v>
      </c>
      <c r="AG109" s="75" t="s">
        <v>763</v>
      </c>
      <c r="AH109" s="75" t="s">
        <v>763</v>
      </c>
      <c r="AI109" s="75" t="s">
        <v>763</v>
      </c>
      <c r="AJ109" s="75" t="s">
        <v>763</v>
      </c>
      <c r="AK109" s="75" t="s">
        <v>763</v>
      </c>
      <c r="AL109" s="75" t="s">
        <v>763</v>
      </c>
      <c r="AM109" s="75" t="s">
        <v>763</v>
      </c>
      <c r="AN109" s="75" t="s">
        <v>763</v>
      </c>
      <c r="AO109" s="75" t="s">
        <v>763</v>
      </c>
      <c r="AP109" s="75" t="s">
        <v>763</v>
      </c>
      <c r="AQ109" s="75" t="s">
        <v>763</v>
      </c>
      <c r="AR109" s="75" t="s">
        <v>763</v>
      </c>
      <c r="AS109" s="79"/>
      <c r="AT109" s="176"/>
      <c r="AU109" s="68">
        <v>145.19999999999999</v>
      </c>
      <c r="AV109" s="72">
        <v>2.323</v>
      </c>
      <c r="AX109" s="72"/>
      <c r="BC109" s="147"/>
    </row>
    <row r="110" spans="1:57" s="68" customFormat="1" x14ac:dyDescent="0.2">
      <c r="A110" s="79" t="s">
        <v>756</v>
      </c>
      <c r="B110" t="s">
        <v>284</v>
      </c>
      <c r="C110" t="s">
        <v>757</v>
      </c>
      <c r="D110"/>
      <c r="E110" s="194">
        <v>44035</v>
      </c>
      <c r="F110" s="68" t="s">
        <v>881</v>
      </c>
      <c r="G110" s="68" t="s">
        <v>1007</v>
      </c>
      <c r="H110" s="68">
        <v>1</v>
      </c>
      <c r="I110" s="68" t="s">
        <v>982</v>
      </c>
      <c r="J110" s="77" t="s">
        <v>761</v>
      </c>
      <c r="K110" s="68">
        <v>3</v>
      </c>
      <c r="L110" s="68">
        <v>1</v>
      </c>
      <c r="M110" s="68" t="s">
        <v>773</v>
      </c>
      <c r="N110" s="68" t="s">
        <v>766</v>
      </c>
      <c r="O110" s="68" t="s">
        <v>761</v>
      </c>
      <c r="P110" s="68" t="s">
        <v>761</v>
      </c>
      <c r="Q110" s="68">
        <v>1</v>
      </c>
      <c r="R110" s="68">
        <v>1</v>
      </c>
      <c r="S110" s="68">
        <v>1</v>
      </c>
      <c r="T110" s="68">
        <v>1.3</v>
      </c>
      <c r="U110" s="72">
        <v>0.76923076923076916</v>
      </c>
      <c r="V110" s="68">
        <v>0.15</v>
      </c>
      <c r="W110" s="77">
        <v>0.32013888888888892</v>
      </c>
      <c r="X110" s="68">
        <v>27</v>
      </c>
      <c r="Y110" s="68">
        <v>5.74</v>
      </c>
      <c r="Z110" s="72">
        <v>4.8540844084778962</v>
      </c>
      <c r="AA110" s="68">
        <v>85.1</v>
      </c>
      <c r="AB110" s="79">
        <v>29.9</v>
      </c>
      <c r="AC110" s="79">
        <v>46.1</v>
      </c>
      <c r="AD110" s="75" t="s">
        <v>763</v>
      </c>
      <c r="AE110" s="75" t="s">
        <v>763</v>
      </c>
      <c r="AF110" s="75" t="s">
        <v>763</v>
      </c>
      <c r="AG110" s="75" t="s">
        <v>763</v>
      </c>
      <c r="AH110" s="75" t="s">
        <v>763</v>
      </c>
      <c r="AI110" s="75" t="s">
        <v>763</v>
      </c>
      <c r="AJ110" s="75" t="s">
        <v>763</v>
      </c>
      <c r="AK110" s="75" t="s">
        <v>763</v>
      </c>
      <c r="AL110" s="75" t="s">
        <v>763</v>
      </c>
      <c r="AM110" s="75" t="s">
        <v>763</v>
      </c>
      <c r="AN110" s="75" t="s">
        <v>763</v>
      </c>
      <c r="AO110" s="75" t="s">
        <v>763</v>
      </c>
      <c r="AP110" s="75" t="s">
        <v>763</v>
      </c>
      <c r="AQ110" s="75" t="s">
        <v>763</v>
      </c>
      <c r="AR110" s="75" t="s">
        <v>763</v>
      </c>
      <c r="AS110" s="79"/>
      <c r="AT110" s="176"/>
      <c r="AU110" s="68" t="s">
        <v>763</v>
      </c>
      <c r="AV110" s="68" t="s">
        <v>763</v>
      </c>
      <c r="AX110" s="72"/>
      <c r="BC110" s="147"/>
    </row>
    <row r="111" spans="1:57" s="68" customFormat="1" x14ac:dyDescent="0.2">
      <c r="A111" s="79" t="s">
        <v>756</v>
      </c>
      <c r="B111" s="193" t="s">
        <v>284</v>
      </c>
      <c r="C111" s="193" t="s">
        <v>764</v>
      </c>
      <c r="D111" s="193"/>
      <c r="E111" s="194">
        <v>44035</v>
      </c>
      <c r="F111" s="68" t="s">
        <v>881</v>
      </c>
      <c r="G111" s="68" t="s">
        <v>1007</v>
      </c>
      <c r="H111" s="68">
        <v>1</v>
      </c>
      <c r="I111" s="68" t="s">
        <v>982</v>
      </c>
      <c r="J111" s="77" t="s">
        <v>761</v>
      </c>
      <c r="K111" s="68">
        <v>3</v>
      </c>
      <c r="L111" s="68">
        <v>1</v>
      </c>
      <c r="M111" s="68" t="s">
        <v>773</v>
      </c>
      <c r="N111" s="68" t="s">
        <v>766</v>
      </c>
      <c r="O111" s="68" t="s">
        <v>761</v>
      </c>
      <c r="P111" s="68" t="s">
        <v>761</v>
      </c>
      <c r="Q111" s="68">
        <v>1</v>
      </c>
      <c r="R111" s="68">
        <v>1</v>
      </c>
      <c r="S111" s="68">
        <v>1</v>
      </c>
      <c r="T111" s="68">
        <v>1.3</v>
      </c>
      <c r="U111" s="72">
        <v>0.76923076923076916</v>
      </c>
      <c r="V111" s="79">
        <v>0.5</v>
      </c>
      <c r="W111" s="77">
        <v>0.32013888888888892</v>
      </c>
      <c r="X111" s="174">
        <v>27.2</v>
      </c>
      <c r="Y111" s="198">
        <v>6.12</v>
      </c>
      <c r="Z111" s="72">
        <v>5.1766382854653523</v>
      </c>
      <c r="AA111" s="199">
        <v>90.7</v>
      </c>
      <c r="AB111" s="79">
        <v>29.9</v>
      </c>
      <c r="AC111" s="79">
        <v>46.1</v>
      </c>
      <c r="AD111" s="176">
        <v>0.14258434118395921</v>
      </c>
      <c r="AE111" s="75">
        <v>0.80448528791838791</v>
      </c>
      <c r="AF111" s="75">
        <v>2.5000000000000001E-2</v>
      </c>
      <c r="AG111" s="75">
        <v>0.82948528791838794</v>
      </c>
      <c r="AH111" s="75">
        <v>27.77996067030141</v>
      </c>
      <c r="AI111" s="75">
        <v>28.609445958219798</v>
      </c>
      <c r="AJ111" s="75">
        <v>132.59539649681381</v>
      </c>
      <c r="AK111" s="75">
        <v>17.541334459777399</v>
      </c>
      <c r="AL111" s="177">
        <v>7.5590256146621844</v>
      </c>
      <c r="AM111" s="75">
        <v>45.321295130078809</v>
      </c>
      <c r="AN111" s="75">
        <v>46.150780417997197</v>
      </c>
      <c r="AO111" s="177">
        <v>12.711999999999998</v>
      </c>
      <c r="AP111" s="177">
        <v>2.5000000000000001E-2</v>
      </c>
      <c r="AQ111" s="201">
        <v>1</v>
      </c>
      <c r="AR111" s="177">
        <v>12.736999999999998</v>
      </c>
      <c r="AS111" s="79"/>
      <c r="AT111" s="176"/>
      <c r="AU111" s="68" t="s">
        <v>763</v>
      </c>
      <c r="AV111" s="68" t="s">
        <v>763</v>
      </c>
      <c r="AX111" s="72"/>
      <c r="BC111" s="147"/>
    </row>
    <row r="112" spans="1:57" s="68" customFormat="1" x14ac:dyDescent="0.2">
      <c r="A112" s="79" t="s">
        <v>756</v>
      </c>
      <c r="B112" s="193" t="s">
        <v>284</v>
      </c>
      <c r="C112" s="193" t="s">
        <v>765</v>
      </c>
      <c r="D112" s="193"/>
      <c r="E112" s="194">
        <v>44035</v>
      </c>
      <c r="F112" s="68" t="s">
        <v>881</v>
      </c>
      <c r="G112" s="68" t="s">
        <v>1007</v>
      </c>
      <c r="H112" s="68">
        <v>1</v>
      </c>
      <c r="I112" s="68" t="s">
        <v>982</v>
      </c>
      <c r="J112" s="77" t="s">
        <v>761</v>
      </c>
      <c r="K112" s="68">
        <v>3</v>
      </c>
      <c r="L112" s="68">
        <v>1</v>
      </c>
      <c r="M112" s="68" t="s">
        <v>773</v>
      </c>
      <c r="N112" s="68" t="s">
        <v>766</v>
      </c>
      <c r="O112" s="68" t="s">
        <v>761</v>
      </c>
      <c r="P112" s="68" t="s">
        <v>761</v>
      </c>
      <c r="Q112" s="68">
        <v>1</v>
      </c>
      <c r="R112" s="68">
        <v>1</v>
      </c>
      <c r="S112" s="68">
        <v>1</v>
      </c>
      <c r="T112" s="68">
        <v>1.3</v>
      </c>
      <c r="U112" s="72">
        <v>0.76923076923076916</v>
      </c>
      <c r="V112" s="79">
        <v>1</v>
      </c>
      <c r="W112" s="77">
        <v>0.32013888888888892</v>
      </c>
      <c r="X112" s="174">
        <v>26.6</v>
      </c>
      <c r="Y112" s="198">
        <v>4.67</v>
      </c>
      <c r="Z112" s="72">
        <v>3.9473819621045081</v>
      </c>
      <c r="AA112" s="199">
        <v>69.400000000000006</v>
      </c>
      <c r="AB112" s="79">
        <v>29.9</v>
      </c>
      <c r="AC112" s="79">
        <v>46.1</v>
      </c>
      <c r="AD112" s="75" t="s">
        <v>763</v>
      </c>
      <c r="AE112" s="75" t="s">
        <v>763</v>
      </c>
      <c r="AF112" s="75" t="s">
        <v>763</v>
      </c>
      <c r="AG112" s="75" t="s">
        <v>763</v>
      </c>
      <c r="AH112" s="75" t="s">
        <v>763</v>
      </c>
      <c r="AI112" s="75" t="s">
        <v>763</v>
      </c>
      <c r="AJ112" s="75" t="s">
        <v>763</v>
      </c>
      <c r="AK112" s="75" t="s">
        <v>763</v>
      </c>
      <c r="AL112" s="75" t="s">
        <v>763</v>
      </c>
      <c r="AM112" s="75" t="s">
        <v>763</v>
      </c>
      <c r="AN112" s="75" t="s">
        <v>763</v>
      </c>
      <c r="AO112" s="75" t="s">
        <v>763</v>
      </c>
      <c r="AP112" s="75" t="s">
        <v>763</v>
      </c>
      <c r="AQ112" s="75" t="s">
        <v>763</v>
      </c>
      <c r="AR112" s="75" t="s">
        <v>763</v>
      </c>
      <c r="AS112" s="79"/>
      <c r="AT112" s="176"/>
      <c r="AU112" s="68">
        <v>151.1</v>
      </c>
      <c r="AV112" s="72">
        <v>2.4169999999999998</v>
      </c>
      <c r="AX112" s="72"/>
      <c r="BC112" s="147"/>
    </row>
    <row r="113" spans="1:57" s="68" customFormat="1" x14ac:dyDescent="0.2">
      <c r="A113" s="79" t="s">
        <v>756</v>
      </c>
      <c r="B113" s="193" t="s">
        <v>286</v>
      </c>
      <c r="C113" s="193" t="s">
        <v>757</v>
      </c>
      <c r="D113" s="193"/>
      <c r="E113" s="194">
        <v>44035</v>
      </c>
      <c r="F113" s="79" t="s">
        <v>881</v>
      </c>
      <c r="G113" s="79" t="s">
        <v>1007</v>
      </c>
      <c r="H113" s="195">
        <v>1</v>
      </c>
      <c r="I113" s="68" t="s">
        <v>982</v>
      </c>
      <c r="J113" s="212" t="s">
        <v>761</v>
      </c>
      <c r="K113" s="197">
        <v>3</v>
      </c>
      <c r="L113" s="174">
        <v>1</v>
      </c>
      <c r="M113" s="79" t="s">
        <v>773</v>
      </c>
      <c r="N113" s="79" t="s">
        <v>807</v>
      </c>
      <c r="O113" s="79" t="s">
        <v>761</v>
      </c>
      <c r="P113" s="79" t="s">
        <v>761</v>
      </c>
      <c r="Q113" s="79" t="s">
        <v>761</v>
      </c>
      <c r="R113" s="79" t="s">
        <v>761</v>
      </c>
      <c r="S113" s="79" t="s">
        <v>761</v>
      </c>
      <c r="T113" s="79" t="s">
        <v>761</v>
      </c>
      <c r="U113" s="68" t="s">
        <v>761</v>
      </c>
      <c r="V113" s="79">
        <v>0.15</v>
      </c>
      <c r="W113" s="196">
        <v>0.30555555555555552</v>
      </c>
      <c r="X113" s="174">
        <v>25.9</v>
      </c>
      <c r="Y113" s="198">
        <v>6.03</v>
      </c>
      <c r="Z113" s="72">
        <v>5.0668927084473196</v>
      </c>
      <c r="AA113" s="199">
        <v>88.3</v>
      </c>
      <c r="AB113" s="79">
        <v>30.8</v>
      </c>
      <c r="AC113" s="79">
        <v>47.3</v>
      </c>
      <c r="AD113" s="75" t="s">
        <v>763</v>
      </c>
      <c r="AE113" s="75" t="s">
        <v>763</v>
      </c>
      <c r="AF113" s="75" t="s">
        <v>763</v>
      </c>
      <c r="AG113" s="75" t="s">
        <v>763</v>
      </c>
      <c r="AH113" s="75" t="s">
        <v>763</v>
      </c>
      <c r="AI113" s="75" t="s">
        <v>763</v>
      </c>
      <c r="AJ113" s="75" t="s">
        <v>763</v>
      </c>
      <c r="AK113" s="75" t="s">
        <v>763</v>
      </c>
      <c r="AL113" s="75" t="s">
        <v>763</v>
      </c>
      <c r="AM113" s="75" t="s">
        <v>763</v>
      </c>
      <c r="AN113" s="75" t="s">
        <v>763</v>
      </c>
      <c r="AO113" s="75" t="s">
        <v>763</v>
      </c>
      <c r="AP113" s="75" t="s">
        <v>763</v>
      </c>
      <c r="AQ113" s="75" t="s">
        <v>763</v>
      </c>
      <c r="AR113" s="75" t="s">
        <v>763</v>
      </c>
      <c r="AS113" s="79"/>
      <c r="AT113" s="176"/>
      <c r="AU113" s="68" t="s">
        <v>763</v>
      </c>
      <c r="AV113" s="68" t="s">
        <v>763</v>
      </c>
      <c r="AX113" s="72"/>
      <c r="BC113" s="147"/>
    </row>
    <row r="114" spans="1:57" s="68" customFormat="1" x14ac:dyDescent="0.2">
      <c r="A114" s="79" t="s">
        <v>756</v>
      </c>
      <c r="B114" s="193" t="s">
        <v>286</v>
      </c>
      <c r="C114" s="193" t="s">
        <v>764</v>
      </c>
      <c r="D114" s="193"/>
      <c r="E114" s="194">
        <v>44035</v>
      </c>
      <c r="F114" s="79" t="s">
        <v>881</v>
      </c>
      <c r="G114" s="79" t="s">
        <v>1007</v>
      </c>
      <c r="H114" s="195">
        <v>1</v>
      </c>
      <c r="I114" s="68" t="s">
        <v>982</v>
      </c>
      <c r="J114" s="212" t="s">
        <v>761</v>
      </c>
      <c r="K114" s="197">
        <v>3</v>
      </c>
      <c r="L114" s="174">
        <v>1</v>
      </c>
      <c r="M114" s="79" t="s">
        <v>773</v>
      </c>
      <c r="N114" s="79" t="s">
        <v>807</v>
      </c>
      <c r="O114" s="79" t="s">
        <v>761</v>
      </c>
      <c r="P114" s="79" t="s">
        <v>761</v>
      </c>
      <c r="Q114" s="79" t="s">
        <v>761</v>
      </c>
      <c r="R114" s="79" t="s">
        <v>761</v>
      </c>
      <c r="S114" s="79" t="s">
        <v>761</v>
      </c>
      <c r="T114" s="79" t="s">
        <v>761</v>
      </c>
      <c r="U114" s="68" t="s">
        <v>761</v>
      </c>
      <c r="V114" s="79">
        <v>0.5</v>
      </c>
      <c r="W114" s="196">
        <v>0.30555555555555552</v>
      </c>
      <c r="X114" s="174">
        <v>25.9</v>
      </c>
      <c r="Y114" s="198">
        <v>6.03</v>
      </c>
      <c r="Z114" s="72">
        <v>5.0668927084473196</v>
      </c>
      <c r="AA114" s="199">
        <v>88.2</v>
      </c>
      <c r="AB114" s="79">
        <v>30.8</v>
      </c>
      <c r="AC114" s="79">
        <v>47.3</v>
      </c>
      <c r="AD114" s="176">
        <v>0.21992361553150858</v>
      </c>
      <c r="AE114" s="75">
        <v>0.43116094764353741</v>
      </c>
      <c r="AF114" s="75">
        <v>0.19117647058823528</v>
      </c>
      <c r="AG114" s="75">
        <v>0.62233741823177269</v>
      </c>
      <c r="AH114" s="75">
        <v>21.026618076772763</v>
      </c>
      <c r="AI114" s="75">
        <v>21.648955495004536</v>
      </c>
      <c r="AJ114" s="75">
        <v>79.862293599260994</v>
      </c>
      <c r="AK114" s="75">
        <v>7.1434842802884404</v>
      </c>
      <c r="AL114" s="177">
        <v>11.179739531258029</v>
      </c>
      <c r="AM114" s="75">
        <v>28.170102357061204</v>
      </c>
      <c r="AN114" s="75">
        <v>28.792439775292976</v>
      </c>
      <c r="AO114" s="177">
        <v>7.3520000000000003</v>
      </c>
      <c r="AP114" s="177">
        <v>2.5000000000000001E-2</v>
      </c>
      <c r="AQ114" s="201">
        <v>1</v>
      </c>
      <c r="AR114" s="177">
        <v>7.3770000000000007</v>
      </c>
      <c r="AS114" s="79"/>
      <c r="AT114" s="176"/>
      <c r="AU114" s="68" t="s">
        <v>763</v>
      </c>
      <c r="AV114" s="68" t="s">
        <v>763</v>
      </c>
      <c r="AX114" s="72"/>
      <c r="BC114" s="147"/>
    </row>
    <row r="115" spans="1:57" s="68" customFormat="1" x14ac:dyDescent="0.2">
      <c r="A115" s="79" t="s">
        <v>756</v>
      </c>
      <c r="B115" s="193" t="s">
        <v>286</v>
      </c>
      <c r="C115" s="193" t="s">
        <v>765</v>
      </c>
      <c r="D115" s="193"/>
      <c r="E115" s="194">
        <v>44035</v>
      </c>
      <c r="F115" s="79" t="s">
        <v>881</v>
      </c>
      <c r="G115" s="79" t="s">
        <v>1007</v>
      </c>
      <c r="H115" s="195">
        <v>1</v>
      </c>
      <c r="I115" s="68" t="s">
        <v>982</v>
      </c>
      <c r="J115" s="212" t="s">
        <v>761</v>
      </c>
      <c r="K115" s="197">
        <v>3</v>
      </c>
      <c r="L115" s="174">
        <v>1</v>
      </c>
      <c r="M115" s="79" t="s">
        <v>773</v>
      </c>
      <c r="N115" s="79" t="s">
        <v>807</v>
      </c>
      <c r="O115" s="79" t="s">
        <v>761</v>
      </c>
      <c r="P115" s="79" t="s">
        <v>761</v>
      </c>
      <c r="Q115" s="79" t="s">
        <v>761</v>
      </c>
      <c r="R115" s="79" t="s">
        <v>761</v>
      </c>
      <c r="S115" s="79" t="s">
        <v>761</v>
      </c>
      <c r="T115" s="79" t="s">
        <v>761</v>
      </c>
      <c r="U115" s="68" t="s">
        <v>761</v>
      </c>
      <c r="V115" s="79">
        <v>1</v>
      </c>
      <c r="W115" s="196">
        <v>0.30555555555555552</v>
      </c>
      <c r="X115" s="174">
        <v>25.9</v>
      </c>
      <c r="Y115" s="198">
        <v>6.03</v>
      </c>
      <c r="Z115" s="72">
        <v>5.0668927084473196</v>
      </c>
      <c r="AA115" s="199">
        <v>88.2</v>
      </c>
      <c r="AB115" s="79">
        <v>30.8</v>
      </c>
      <c r="AC115" s="79">
        <v>47.3</v>
      </c>
      <c r="AD115" s="75" t="s">
        <v>763</v>
      </c>
      <c r="AE115" s="75" t="s">
        <v>763</v>
      </c>
      <c r="AF115" s="75" t="s">
        <v>763</v>
      </c>
      <c r="AG115" s="75" t="s">
        <v>763</v>
      </c>
      <c r="AH115" s="75" t="s">
        <v>763</v>
      </c>
      <c r="AI115" s="75" t="s">
        <v>763</v>
      </c>
      <c r="AJ115" s="75" t="s">
        <v>763</v>
      </c>
      <c r="AK115" s="75" t="s">
        <v>763</v>
      </c>
      <c r="AL115" s="75" t="s">
        <v>763</v>
      </c>
      <c r="AM115" s="75" t="s">
        <v>763</v>
      </c>
      <c r="AN115" s="75" t="s">
        <v>763</v>
      </c>
      <c r="AO115" s="75" t="s">
        <v>763</v>
      </c>
      <c r="AP115" s="75" t="s">
        <v>763</v>
      </c>
      <c r="AQ115" s="75" t="s">
        <v>763</v>
      </c>
      <c r="AR115" s="75" t="s">
        <v>763</v>
      </c>
      <c r="AS115" s="79"/>
      <c r="AT115" s="176"/>
      <c r="AU115" s="68" t="s">
        <v>763</v>
      </c>
      <c r="AV115" s="68" t="s">
        <v>763</v>
      </c>
      <c r="AX115" s="72"/>
      <c r="BC115" s="147"/>
    </row>
    <row r="116" spans="1:57" x14ac:dyDescent="0.2">
      <c r="A116" s="79" t="s">
        <v>756</v>
      </c>
      <c r="B116" t="s">
        <v>610</v>
      </c>
      <c r="C116" t="s">
        <v>757</v>
      </c>
      <c r="E116" s="194">
        <v>44035</v>
      </c>
      <c r="F116" s="79" t="s">
        <v>290</v>
      </c>
      <c r="G116" s="79" t="s">
        <v>972</v>
      </c>
      <c r="H116" s="68">
        <v>1</v>
      </c>
      <c r="I116" s="68" t="s">
        <v>982</v>
      </c>
      <c r="J116" s="77" t="s">
        <v>761</v>
      </c>
      <c r="K116" s="214">
        <v>2</v>
      </c>
      <c r="L116" s="79">
        <v>1</v>
      </c>
      <c r="M116" s="79" t="s">
        <v>761</v>
      </c>
      <c r="N116" s="79" t="s">
        <v>761</v>
      </c>
      <c r="O116" s="68" t="s">
        <v>761</v>
      </c>
      <c r="P116" s="68" t="s">
        <v>761</v>
      </c>
      <c r="Q116" s="68">
        <v>0.28000000000000003</v>
      </c>
      <c r="R116" s="68">
        <v>0.28000000000000003</v>
      </c>
      <c r="S116" s="68">
        <v>0.28000000000000003</v>
      </c>
      <c r="T116" s="68">
        <v>0.28000000000000003</v>
      </c>
      <c r="U116" s="72">
        <v>1</v>
      </c>
      <c r="V116" s="68">
        <v>0.15</v>
      </c>
      <c r="W116" s="77">
        <v>0.30763888888888891</v>
      </c>
      <c r="X116" s="68" t="s">
        <v>761</v>
      </c>
      <c r="Y116" s="68" t="s">
        <v>761</v>
      </c>
      <c r="Z116" s="68" t="s">
        <v>761</v>
      </c>
      <c r="AA116" s="68" t="s">
        <v>761</v>
      </c>
      <c r="AB116" s="79">
        <v>0.1</v>
      </c>
      <c r="AC116" s="79">
        <v>0.14019999999999999</v>
      </c>
      <c r="AD116" s="176">
        <v>0.29726288987905791</v>
      </c>
      <c r="AE116" s="75">
        <v>2.4844448191552151</v>
      </c>
      <c r="AF116" s="75">
        <v>33.87096774193548</v>
      </c>
      <c r="AG116" s="75">
        <v>36.355412561090695</v>
      </c>
      <c r="AH116" s="75">
        <v>14.835777438909304</v>
      </c>
      <c r="AI116" s="75">
        <v>51.191189999999999</v>
      </c>
      <c r="AJ116" s="75">
        <v>70.483262974591</v>
      </c>
      <c r="AK116" s="75">
        <v>2.6045002629824574</v>
      </c>
      <c r="AL116" s="177">
        <v>27.062106299762636</v>
      </c>
      <c r="AM116" s="75">
        <v>17.440277701891763</v>
      </c>
      <c r="AN116" s="75">
        <v>53.795690262982454</v>
      </c>
      <c r="AO116" s="177">
        <v>0.87199999999999978</v>
      </c>
      <c r="AP116" s="177">
        <v>0.88129999999999953</v>
      </c>
      <c r="AQ116" s="201">
        <v>0.49734785832430278</v>
      </c>
      <c r="AR116" s="177">
        <v>1.7532999999999994</v>
      </c>
      <c r="AS116" s="68"/>
      <c r="AT116" s="68"/>
      <c r="AU116" s="68" t="s">
        <v>763</v>
      </c>
      <c r="AV116" s="68" t="s">
        <v>763</v>
      </c>
      <c r="AW116" s="68"/>
      <c r="BA116" s="68"/>
      <c r="BB116" s="68"/>
      <c r="BC116" s="147"/>
      <c r="BD116" s="68"/>
      <c r="BE116" s="68"/>
    </row>
    <row r="117" spans="1:57" x14ac:dyDescent="0.2">
      <c r="A117" s="79" t="s">
        <v>756</v>
      </c>
      <c r="B117" t="s">
        <v>288</v>
      </c>
      <c r="C117" t="s">
        <v>757</v>
      </c>
      <c r="E117" s="194">
        <v>44035</v>
      </c>
      <c r="F117" s="79" t="s">
        <v>290</v>
      </c>
      <c r="G117" s="79" t="s">
        <v>1009</v>
      </c>
      <c r="H117" s="68">
        <v>1</v>
      </c>
      <c r="I117" s="214" t="s">
        <v>982</v>
      </c>
      <c r="J117" s="77">
        <v>0.3576388888888889</v>
      </c>
      <c r="K117" s="214">
        <v>3</v>
      </c>
      <c r="L117" s="79">
        <v>2</v>
      </c>
      <c r="M117" s="79" t="s">
        <v>773</v>
      </c>
      <c r="N117" s="79" t="s">
        <v>761</v>
      </c>
      <c r="O117" s="68">
        <v>24.8</v>
      </c>
      <c r="P117" s="68">
        <v>8.15</v>
      </c>
      <c r="Q117" s="68">
        <v>0.7</v>
      </c>
      <c r="R117" s="68">
        <v>0.7</v>
      </c>
      <c r="S117" s="68">
        <v>0.7</v>
      </c>
      <c r="T117" s="68">
        <v>0.7</v>
      </c>
      <c r="U117" s="72">
        <v>1</v>
      </c>
      <c r="V117" s="68">
        <v>0.15</v>
      </c>
      <c r="W117" s="77">
        <v>0.26597222222222222</v>
      </c>
      <c r="X117" s="68">
        <v>20</v>
      </c>
      <c r="Y117" s="68">
        <v>7.92</v>
      </c>
      <c r="Z117" s="72">
        <v>7.8548569287093946</v>
      </c>
      <c r="AA117" s="68">
        <v>87.1</v>
      </c>
      <c r="AB117" s="79">
        <v>1.4</v>
      </c>
      <c r="AC117" s="79">
        <v>2.7519999999999998</v>
      </c>
      <c r="AD117" s="75" t="s">
        <v>763</v>
      </c>
      <c r="AE117" s="75" t="s">
        <v>763</v>
      </c>
      <c r="AF117" s="75" t="s">
        <v>763</v>
      </c>
      <c r="AG117" s="75" t="s">
        <v>763</v>
      </c>
      <c r="AH117" s="75" t="s">
        <v>763</v>
      </c>
      <c r="AI117" s="75" t="s">
        <v>763</v>
      </c>
      <c r="AJ117" s="75" t="s">
        <v>763</v>
      </c>
      <c r="AK117" s="75" t="s">
        <v>763</v>
      </c>
      <c r="AL117" s="75" t="s">
        <v>763</v>
      </c>
      <c r="AM117" s="75" t="s">
        <v>763</v>
      </c>
      <c r="AN117" s="75" t="s">
        <v>763</v>
      </c>
      <c r="AO117" s="75" t="s">
        <v>763</v>
      </c>
      <c r="AP117" s="75" t="s">
        <v>763</v>
      </c>
      <c r="AQ117" s="75" t="s">
        <v>763</v>
      </c>
      <c r="AR117" s="75" t="s">
        <v>763</v>
      </c>
      <c r="AS117" s="68"/>
      <c r="AT117" s="68"/>
      <c r="AU117" s="68" t="s">
        <v>763</v>
      </c>
      <c r="AV117" s="68" t="s">
        <v>763</v>
      </c>
      <c r="AW117" s="68"/>
      <c r="BA117" s="68"/>
      <c r="BB117" s="68"/>
      <c r="BC117" s="147"/>
      <c r="BD117" s="68"/>
      <c r="BE117" s="68"/>
    </row>
    <row r="118" spans="1:57" x14ac:dyDescent="0.2">
      <c r="A118" s="79" t="s">
        <v>756</v>
      </c>
      <c r="B118" t="s">
        <v>288</v>
      </c>
      <c r="C118" t="s">
        <v>764</v>
      </c>
      <c r="E118" s="194">
        <v>44035</v>
      </c>
      <c r="F118" s="79" t="s">
        <v>290</v>
      </c>
      <c r="G118" s="79" t="s">
        <v>1009</v>
      </c>
      <c r="H118" s="68">
        <v>1</v>
      </c>
      <c r="I118" s="214" t="s">
        <v>982</v>
      </c>
      <c r="J118" s="77">
        <v>0.3576388888888889</v>
      </c>
      <c r="K118" s="214">
        <v>3</v>
      </c>
      <c r="L118" s="79">
        <v>2</v>
      </c>
      <c r="M118" s="79" t="s">
        <v>773</v>
      </c>
      <c r="N118" s="79" t="s">
        <v>761</v>
      </c>
      <c r="O118" s="68">
        <v>24.8</v>
      </c>
      <c r="P118" s="68">
        <v>8.15</v>
      </c>
      <c r="Q118" s="68">
        <v>0.7</v>
      </c>
      <c r="R118" s="68">
        <v>0.7</v>
      </c>
      <c r="S118" s="68">
        <v>0.7</v>
      </c>
      <c r="T118" s="68">
        <v>0.7</v>
      </c>
      <c r="U118" s="72">
        <v>1</v>
      </c>
      <c r="V118" s="68">
        <v>0.35</v>
      </c>
      <c r="W118" s="77">
        <v>0.26805555555555555</v>
      </c>
      <c r="X118" s="68">
        <v>21.1</v>
      </c>
      <c r="Y118" s="68">
        <v>6.67</v>
      </c>
      <c r="Z118" s="72">
        <v>6.6117204206214195</v>
      </c>
      <c r="AA118" s="68">
        <v>75.5</v>
      </c>
      <c r="AB118" s="204">
        <v>1.5</v>
      </c>
      <c r="AC118" s="204">
        <v>2.99</v>
      </c>
      <c r="AD118" s="171">
        <v>0.2714831317632081</v>
      </c>
      <c r="AE118" s="72">
        <v>1.8777927662085827</v>
      </c>
      <c r="AF118" s="72">
        <v>28.131720430107521</v>
      </c>
      <c r="AG118" s="75">
        <v>30.009513196316103</v>
      </c>
      <c r="AH118" s="75">
        <v>16.930995432203421</v>
      </c>
      <c r="AI118" s="72">
        <v>46.940508628519524</v>
      </c>
      <c r="AJ118" s="72">
        <v>145.59785868940364</v>
      </c>
      <c r="AK118" s="72">
        <v>18.684896470796776</v>
      </c>
      <c r="AL118" s="72">
        <v>7.7922753769047208</v>
      </c>
      <c r="AM118" s="75">
        <v>35.615891903000197</v>
      </c>
      <c r="AN118" s="75">
        <v>65.625405099316296</v>
      </c>
      <c r="AO118" s="72">
        <v>24.391999999999989</v>
      </c>
      <c r="AP118" s="177">
        <v>2.5000000000000001E-2</v>
      </c>
      <c r="AQ118" s="70">
        <v>1</v>
      </c>
      <c r="AR118" s="177">
        <v>24.416999999999987</v>
      </c>
      <c r="AS118" s="68"/>
      <c r="AT118" s="68"/>
      <c r="AU118" s="68" t="s">
        <v>763</v>
      </c>
      <c r="AV118" s="68" t="s">
        <v>763</v>
      </c>
      <c r="AW118" s="68"/>
      <c r="BA118" s="68"/>
      <c r="BB118" s="68"/>
      <c r="BC118" s="147"/>
      <c r="BD118" s="68"/>
      <c r="BE118" s="68"/>
    </row>
    <row r="119" spans="1:57" x14ac:dyDescent="0.2">
      <c r="A119" s="79" t="s">
        <v>756</v>
      </c>
      <c r="B119" t="s">
        <v>291</v>
      </c>
      <c r="C119" t="s">
        <v>757</v>
      </c>
      <c r="E119" s="194">
        <v>44035</v>
      </c>
      <c r="F119" s="79" t="s">
        <v>290</v>
      </c>
      <c r="G119" s="79" t="s">
        <v>1009</v>
      </c>
      <c r="H119" s="68">
        <v>2</v>
      </c>
      <c r="I119" s="214" t="s">
        <v>982</v>
      </c>
      <c r="J119" s="77">
        <v>0.35833333333333334</v>
      </c>
      <c r="K119" s="214">
        <v>3</v>
      </c>
      <c r="L119" s="79">
        <v>2</v>
      </c>
      <c r="M119" s="79" t="s">
        <v>773</v>
      </c>
      <c r="N119" s="79" t="s">
        <v>1010</v>
      </c>
      <c r="O119" s="68">
        <v>23.8</v>
      </c>
      <c r="P119" s="68">
        <v>8.24</v>
      </c>
      <c r="Q119" s="68">
        <v>0.65</v>
      </c>
      <c r="R119" s="68">
        <v>0.65</v>
      </c>
      <c r="S119" s="68">
        <v>0.65</v>
      </c>
      <c r="T119" s="68">
        <v>0.65</v>
      </c>
      <c r="U119" s="72">
        <v>1</v>
      </c>
      <c r="V119" s="68">
        <v>0.15</v>
      </c>
      <c r="W119" s="77">
        <v>0.29305555555555557</v>
      </c>
      <c r="X119" s="68">
        <v>23.2</v>
      </c>
      <c r="Y119" s="68">
        <v>5.15</v>
      </c>
      <c r="Z119" s="72">
        <v>4.7537131561377715</v>
      </c>
      <c r="AA119" s="68">
        <v>60.5</v>
      </c>
      <c r="AB119" s="79">
        <v>13.9</v>
      </c>
      <c r="AC119" s="79">
        <v>23.22</v>
      </c>
      <c r="AD119" s="75" t="s">
        <v>763</v>
      </c>
      <c r="AE119" s="75" t="s">
        <v>763</v>
      </c>
      <c r="AF119" s="75" t="s">
        <v>763</v>
      </c>
      <c r="AG119" s="75" t="s">
        <v>763</v>
      </c>
      <c r="AH119" s="75" t="s">
        <v>763</v>
      </c>
      <c r="AI119" s="75" t="s">
        <v>763</v>
      </c>
      <c r="AJ119" s="75" t="s">
        <v>763</v>
      </c>
      <c r="AK119" s="75" t="s">
        <v>763</v>
      </c>
      <c r="AL119" s="75" t="s">
        <v>763</v>
      </c>
      <c r="AM119" s="75" t="s">
        <v>763</v>
      </c>
      <c r="AN119" s="75" t="s">
        <v>763</v>
      </c>
      <c r="AO119" s="75" t="s">
        <v>763</v>
      </c>
      <c r="AP119" s="75" t="s">
        <v>763</v>
      </c>
      <c r="AQ119" s="75" t="s">
        <v>763</v>
      </c>
      <c r="AR119" s="75" t="s">
        <v>763</v>
      </c>
      <c r="AS119" s="68"/>
      <c r="AT119" s="68"/>
      <c r="AU119" s="68" t="s">
        <v>763</v>
      </c>
      <c r="AV119" s="68" t="s">
        <v>763</v>
      </c>
      <c r="AW119" s="68"/>
      <c r="BA119" s="68"/>
      <c r="BB119" s="68"/>
      <c r="BC119" s="147"/>
      <c r="BD119" s="68"/>
      <c r="BE119" s="68"/>
    </row>
    <row r="120" spans="1:57" x14ac:dyDescent="0.2">
      <c r="A120" s="79" t="s">
        <v>756</v>
      </c>
      <c r="B120" t="s">
        <v>291</v>
      </c>
      <c r="C120" t="s">
        <v>764</v>
      </c>
      <c r="E120" s="194">
        <v>44035</v>
      </c>
      <c r="F120" s="79" t="s">
        <v>290</v>
      </c>
      <c r="G120" s="79" t="s">
        <v>1009</v>
      </c>
      <c r="H120" s="68">
        <v>2</v>
      </c>
      <c r="I120" s="214" t="s">
        <v>982</v>
      </c>
      <c r="J120" s="77">
        <v>0.35833333333333334</v>
      </c>
      <c r="K120" s="214">
        <v>3</v>
      </c>
      <c r="L120" s="79">
        <v>2</v>
      </c>
      <c r="M120" s="79" t="s">
        <v>773</v>
      </c>
      <c r="N120" s="79" t="s">
        <v>1010</v>
      </c>
      <c r="O120" s="68">
        <v>23.8</v>
      </c>
      <c r="P120" s="68">
        <v>8.24</v>
      </c>
      <c r="Q120" s="68">
        <v>0.65</v>
      </c>
      <c r="R120" s="68">
        <v>0.65</v>
      </c>
      <c r="S120" s="68">
        <v>0.65</v>
      </c>
      <c r="T120" s="68">
        <v>0.65</v>
      </c>
      <c r="U120" s="72">
        <v>1</v>
      </c>
      <c r="V120" s="68">
        <v>0.32500000000000001</v>
      </c>
      <c r="W120" s="77">
        <v>0.2951388888888889</v>
      </c>
      <c r="X120" s="68">
        <v>24.3</v>
      </c>
      <c r="Y120" s="68">
        <v>4.42</v>
      </c>
      <c r="Z120" s="72">
        <v>4.1082249617155124</v>
      </c>
      <c r="AA120" s="68">
        <v>52.2</v>
      </c>
      <c r="AB120" s="204">
        <v>12.8</v>
      </c>
      <c r="AC120" s="204">
        <v>21.49</v>
      </c>
      <c r="AD120" s="171">
        <v>0.14258434118395921</v>
      </c>
      <c r="AE120" s="72">
        <v>0.38449540510918112</v>
      </c>
      <c r="AF120" s="72">
        <v>4.2941176470588225</v>
      </c>
      <c r="AG120" s="75">
        <v>4.6786130521680036</v>
      </c>
      <c r="AH120" s="75">
        <v>23.930832906051794</v>
      </c>
      <c r="AI120" s="72">
        <v>28.609445958219798</v>
      </c>
      <c r="AJ120" s="72">
        <v>250.08659727300525</v>
      </c>
      <c r="AK120" s="72">
        <v>38.573807569935539</v>
      </c>
      <c r="AL120" s="72">
        <v>6.4833267190331236</v>
      </c>
      <c r="AM120" s="75">
        <v>62.50464047598733</v>
      </c>
      <c r="AN120" s="75">
        <v>67.183253528155333</v>
      </c>
      <c r="AO120" s="72">
        <v>52.847999999999985</v>
      </c>
      <c r="AP120" s="177">
        <v>2.5000000000000001E-2</v>
      </c>
      <c r="AQ120" s="70">
        <v>1</v>
      </c>
      <c r="AR120" s="177">
        <v>52.872999999999983</v>
      </c>
      <c r="AS120" s="68"/>
      <c r="AT120" s="68"/>
      <c r="AU120" s="68">
        <v>97.43</v>
      </c>
      <c r="AV120" s="72">
        <v>1.5589999999999999</v>
      </c>
      <c r="AW120" s="68"/>
      <c r="BA120" s="68"/>
      <c r="BB120" s="68"/>
      <c r="BC120" s="147"/>
      <c r="BD120" s="68"/>
      <c r="BE120" s="68"/>
    </row>
    <row r="121" spans="1:57" x14ac:dyDescent="0.2">
      <c r="A121" s="79" t="s">
        <v>756</v>
      </c>
      <c r="B121" t="s">
        <v>292</v>
      </c>
      <c r="C121" t="s">
        <v>757</v>
      </c>
      <c r="E121" s="194">
        <v>44035</v>
      </c>
      <c r="F121" s="79" t="s">
        <v>290</v>
      </c>
      <c r="G121" s="79" t="s">
        <v>1009</v>
      </c>
      <c r="H121" s="68">
        <v>2</v>
      </c>
      <c r="I121" s="214" t="s">
        <v>982</v>
      </c>
      <c r="J121" s="77">
        <v>0.35833333333333334</v>
      </c>
      <c r="K121" s="214">
        <v>3</v>
      </c>
      <c r="L121" s="79">
        <v>2</v>
      </c>
      <c r="M121" s="79" t="s">
        <v>773</v>
      </c>
      <c r="N121" s="79" t="s">
        <v>1011</v>
      </c>
      <c r="O121" s="68">
        <v>23.4</v>
      </c>
      <c r="P121" s="68">
        <v>8.5399999999999991</v>
      </c>
      <c r="Q121" s="68">
        <v>0.95</v>
      </c>
      <c r="R121" s="68">
        <v>0.45</v>
      </c>
      <c r="S121" s="68">
        <v>0.45</v>
      </c>
      <c r="T121" s="68">
        <v>0.45</v>
      </c>
      <c r="U121" s="72">
        <v>1</v>
      </c>
      <c r="V121" s="68">
        <v>0.15</v>
      </c>
      <c r="W121" s="77">
        <v>0.3215277777777778</v>
      </c>
      <c r="X121" s="68">
        <v>25.1</v>
      </c>
      <c r="Y121" s="68">
        <v>5.17</v>
      </c>
      <c r="Z121" s="72">
        <v>4.7126694479914821</v>
      </c>
      <c r="AA121" s="68">
        <v>62.7</v>
      </c>
      <c r="AB121" s="79">
        <v>16.3</v>
      </c>
      <c r="AC121" s="79">
        <v>26.72</v>
      </c>
      <c r="AD121" s="75" t="s">
        <v>763</v>
      </c>
      <c r="AE121" s="75" t="s">
        <v>763</v>
      </c>
      <c r="AF121" s="75" t="s">
        <v>763</v>
      </c>
      <c r="AG121" s="75" t="s">
        <v>763</v>
      </c>
      <c r="AH121" s="75" t="s">
        <v>763</v>
      </c>
      <c r="AI121" s="75" t="s">
        <v>763</v>
      </c>
      <c r="AJ121" s="75" t="s">
        <v>763</v>
      </c>
      <c r="AK121" s="75" t="s">
        <v>763</v>
      </c>
      <c r="AL121" s="75" t="s">
        <v>763</v>
      </c>
      <c r="AM121" s="75" t="s">
        <v>763</v>
      </c>
      <c r="AN121" s="75" t="s">
        <v>763</v>
      </c>
      <c r="AO121" s="75" t="s">
        <v>763</v>
      </c>
      <c r="AP121" s="75" t="s">
        <v>763</v>
      </c>
      <c r="AQ121" s="75" t="s">
        <v>763</v>
      </c>
      <c r="AR121" s="75" t="s">
        <v>763</v>
      </c>
      <c r="AS121" s="68"/>
      <c r="AT121" s="68"/>
      <c r="AU121" s="68" t="s">
        <v>763</v>
      </c>
      <c r="AV121" s="68" t="s">
        <v>763</v>
      </c>
      <c r="AW121" s="68"/>
      <c r="BA121" s="68"/>
      <c r="BB121" s="68"/>
      <c r="BC121" s="147"/>
      <c r="BD121" s="68"/>
      <c r="BE121" s="68"/>
    </row>
    <row r="122" spans="1:57" x14ac:dyDescent="0.2">
      <c r="A122" s="79" t="s">
        <v>756</v>
      </c>
      <c r="B122" t="s">
        <v>293</v>
      </c>
      <c r="C122" t="s">
        <v>757</v>
      </c>
      <c r="E122" s="194">
        <v>44035</v>
      </c>
      <c r="F122" s="79" t="s">
        <v>290</v>
      </c>
      <c r="G122" s="79" t="s">
        <v>992</v>
      </c>
      <c r="H122" s="68">
        <v>1</v>
      </c>
      <c r="I122" s="214" t="s">
        <v>982</v>
      </c>
      <c r="J122" s="77">
        <v>0.41666666666666669</v>
      </c>
      <c r="K122" s="214">
        <v>6</v>
      </c>
      <c r="L122" s="79">
        <v>2</v>
      </c>
      <c r="M122" s="79" t="s">
        <v>760</v>
      </c>
      <c r="N122" s="79" t="s">
        <v>761</v>
      </c>
      <c r="O122" s="68">
        <v>26.3</v>
      </c>
      <c r="P122" s="68" t="s">
        <v>761</v>
      </c>
      <c r="Q122" s="68">
        <v>1.5</v>
      </c>
      <c r="R122" s="68">
        <v>1.5</v>
      </c>
      <c r="S122" s="68">
        <v>1.5</v>
      </c>
      <c r="T122" s="68">
        <v>1.5</v>
      </c>
      <c r="U122" s="72">
        <v>1</v>
      </c>
      <c r="V122" s="68">
        <v>0.15</v>
      </c>
      <c r="W122" s="77">
        <v>0.25</v>
      </c>
      <c r="X122" s="68" t="s">
        <v>761</v>
      </c>
      <c r="Y122" s="68" t="s">
        <v>761</v>
      </c>
      <c r="Z122" s="130" t="s">
        <v>761</v>
      </c>
      <c r="AA122" s="68" t="s">
        <v>761</v>
      </c>
      <c r="AB122" s="79">
        <v>22.1</v>
      </c>
      <c r="AC122" s="79">
        <v>35.299999999999997</v>
      </c>
      <c r="AD122" s="75" t="s">
        <v>763</v>
      </c>
      <c r="AE122" s="75" t="s">
        <v>763</v>
      </c>
      <c r="AF122" s="75" t="s">
        <v>763</v>
      </c>
      <c r="AG122" s="75" t="s">
        <v>763</v>
      </c>
      <c r="AH122" s="75" t="s">
        <v>763</v>
      </c>
      <c r="AI122" s="75" t="s">
        <v>763</v>
      </c>
      <c r="AJ122" s="75" t="s">
        <v>763</v>
      </c>
      <c r="AK122" s="75" t="s">
        <v>763</v>
      </c>
      <c r="AL122" s="75" t="s">
        <v>763</v>
      </c>
      <c r="AM122" s="75" t="s">
        <v>763</v>
      </c>
      <c r="AN122" s="75" t="s">
        <v>763</v>
      </c>
      <c r="AO122" s="75" t="s">
        <v>763</v>
      </c>
      <c r="AP122" s="75" t="s">
        <v>763</v>
      </c>
      <c r="AQ122" s="75" t="s">
        <v>763</v>
      </c>
      <c r="AR122" s="75" t="s">
        <v>763</v>
      </c>
      <c r="AS122" s="68"/>
      <c r="AT122" s="68"/>
      <c r="AU122" s="68" t="s">
        <v>763</v>
      </c>
      <c r="AV122" s="68" t="s">
        <v>763</v>
      </c>
      <c r="AW122" s="68"/>
      <c r="BA122" s="68"/>
      <c r="BB122" s="68"/>
      <c r="BC122" s="147"/>
      <c r="BD122" s="68"/>
      <c r="BE122" s="68"/>
    </row>
    <row r="123" spans="1:57" x14ac:dyDescent="0.2">
      <c r="A123" s="79" t="s">
        <v>756</v>
      </c>
      <c r="B123" t="s">
        <v>293</v>
      </c>
      <c r="C123" t="s">
        <v>764</v>
      </c>
      <c r="E123" s="194">
        <v>44035</v>
      </c>
      <c r="F123" s="79" t="s">
        <v>290</v>
      </c>
      <c r="G123" s="79" t="s">
        <v>992</v>
      </c>
      <c r="H123" s="68">
        <v>1</v>
      </c>
      <c r="I123" s="214" t="s">
        <v>982</v>
      </c>
      <c r="J123" s="77">
        <v>0.41666666666666669</v>
      </c>
      <c r="K123" s="214">
        <v>6</v>
      </c>
      <c r="L123" s="79">
        <v>2</v>
      </c>
      <c r="M123" s="79" t="s">
        <v>760</v>
      </c>
      <c r="N123" s="79" t="s">
        <v>761</v>
      </c>
      <c r="O123" s="68">
        <v>26.3</v>
      </c>
      <c r="P123" s="68" t="s">
        <v>761</v>
      </c>
      <c r="Q123" s="68">
        <v>1.5</v>
      </c>
      <c r="R123" s="68">
        <v>1.5</v>
      </c>
      <c r="S123" s="68">
        <v>1.5</v>
      </c>
      <c r="T123" s="68">
        <v>1.5</v>
      </c>
      <c r="U123" s="72">
        <v>1</v>
      </c>
      <c r="V123" s="68">
        <v>0.75</v>
      </c>
      <c r="W123" s="77">
        <v>0.25208333333333333</v>
      </c>
      <c r="X123" s="68" t="s">
        <v>761</v>
      </c>
      <c r="Y123" s="68" t="s">
        <v>761</v>
      </c>
      <c r="Z123" s="130" t="s">
        <v>761</v>
      </c>
      <c r="AA123" s="68" t="s">
        <v>761</v>
      </c>
      <c r="AB123" s="204">
        <v>26.1</v>
      </c>
      <c r="AC123" s="204">
        <v>40.9</v>
      </c>
      <c r="AD123" s="171">
        <v>9.1024824952259636E-2</v>
      </c>
      <c r="AE123" s="72">
        <v>0.29116432004046855</v>
      </c>
      <c r="AF123" s="72">
        <v>0.15980392156862744</v>
      </c>
      <c r="AG123" s="75">
        <v>0.45096824160909599</v>
      </c>
      <c r="AH123" s="75">
        <v>26.298804692087536</v>
      </c>
      <c r="AI123" s="75">
        <v>26.749772933696633</v>
      </c>
      <c r="AJ123" s="72">
        <v>206.07550949348874</v>
      </c>
      <c r="AK123" s="72">
        <v>30.1104411447701</v>
      </c>
      <c r="AL123" s="72">
        <v>6.84398838604469</v>
      </c>
      <c r="AM123" s="75">
        <v>56.409245836857636</v>
      </c>
      <c r="AN123" s="75">
        <v>56.860214078466733</v>
      </c>
      <c r="AO123" s="72">
        <v>17.567999999999994</v>
      </c>
      <c r="AP123" s="72">
        <v>0.19810000000000577</v>
      </c>
      <c r="AQ123" s="70">
        <v>0.9888495505485162</v>
      </c>
      <c r="AR123" s="177">
        <v>17.766100000000002</v>
      </c>
      <c r="AS123" s="68"/>
      <c r="AT123" s="68"/>
      <c r="AU123" s="68" t="s">
        <v>763</v>
      </c>
      <c r="AV123" s="68" t="s">
        <v>763</v>
      </c>
      <c r="AW123" s="68"/>
      <c r="BA123" s="68"/>
      <c r="BB123" s="68"/>
      <c r="BC123" s="147"/>
      <c r="BD123" s="68"/>
      <c r="BE123" s="68"/>
    </row>
    <row r="124" spans="1:57" x14ac:dyDescent="0.2">
      <c r="A124" s="79" t="s">
        <v>756</v>
      </c>
      <c r="B124" t="s">
        <v>293</v>
      </c>
      <c r="C124" t="s">
        <v>765</v>
      </c>
      <c r="E124" s="194">
        <v>44035</v>
      </c>
      <c r="F124" s="79" t="s">
        <v>290</v>
      </c>
      <c r="G124" s="79" t="s">
        <v>992</v>
      </c>
      <c r="H124" s="68">
        <v>1</v>
      </c>
      <c r="I124" s="214" t="s">
        <v>982</v>
      </c>
      <c r="J124" s="77">
        <v>0.41666666666666669</v>
      </c>
      <c r="K124" s="214">
        <v>6</v>
      </c>
      <c r="L124" s="79">
        <v>2</v>
      </c>
      <c r="M124" s="79" t="s">
        <v>760</v>
      </c>
      <c r="N124" s="79" t="s">
        <v>761</v>
      </c>
      <c r="O124" s="68">
        <v>26.3</v>
      </c>
      <c r="P124" s="68" t="s">
        <v>761</v>
      </c>
      <c r="Q124" s="68">
        <v>1.5</v>
      </c>
      <c r="R124" s="68">
        <v>1.5</v>
      </c>
      <c r="S124" s="68">
        <v>1.5</v>
      </c>
      <c r="T124" s="68">
        <v>1.5</v>
      </c>
      <c r="U124" s="72">
        <v>1</v>
      </c>
      <c r="V124" s="68">
        <v>0.75</v>
      </c>
      <c r="W124" s="77">
        <v>0.25416666666666665</v>
      </c>
      <c r="X124" s="68" t="s">
        <v>761</v>
      </c>
      <c r="Y124" s="68" t="s">
        <v>761</v>
      </c>
      <c r="Z124" s="130" t="s">
        <v>761</v>
      </c>
      <c r="AA124" s="68" t="s">
        <v>761</v>
      </c>
      <c r="AB124" s="79">
        <v>26.1</v>
      </c>
      <c r="AC124" s="79">
        <v>41.1</v>
      </c>
      <c r="AD124" s="75" t="s">
        <v>763</v>
      </c>
      <c r="AE124" s="75" t="s">
        <v>763</v>
      </c>
      <c r="AF124" s="75" t="s">
        <v>763</v>
      </c>
      <c r="AG124" s="75" t="s">
        <v>763</v>
      </c>
      <c r="AH124" s="75" t="s">
        <v>763</v>
      </c>
      <c r="AI124" s="75" t="s">
        <v>763</v>
      </c>
      <c r="AJ124" s="75" t="s">
        <v>763</v>
      </c>
      <c r="AK124" s="75" t="s">
        <v>763</v>
      </c>
      <c r="AL124" s="75" t="s">
        <v>763</v>
      </c>
      <c r="AM124" s="75" t="s">
        <v>763</v>
      </c>
      <c r="AN124" s="75" t="s">
        <v>763</v>
      </c>
      <c r="AO124" s="75" t="s">
        <v>763</v>
      </c>
      <c r="AP124" s="75" t="s">
        <v>763</v>
      </c>
      <c r="AQ124" s="75" t="s">
        <v>763</v>
      </c>
      <c r="AR124" s="75" t="s">
        <v>763</v>
      </c>
      <c r="AS124" s="68"/>
      <c r="AT124" s="68"/>
      <c r="AU124" s="68">
        <v>165</v>
      </c>
      <c r="AV124" s="72">
        <v>2.6389999999999998</v>
      </c>
      <c r="AW124" s="68"/>
      <c r="BA124" s="68"/>
      <c r="BB124" s="68"/>
      <c r="BC124" s="147"/>
      <c r="BD124" s="68"/>
      <c r="BE124" s="68"/>
    </row>
    <row r="125" spans="1:57" x14ac:dyDescent="0.2">
      <c r="A125" s="79" t="s">
        <v>756</v>
      </c>
      <c r="B125" t="s">
        <v>295</v>
      </c>
      <c r="C125" t="s">
        <v>757</v>
      </c>
      <c r="E125" s="194">
        <v>44035</v>
      </c>
      <c r="F125" s="79" t="s">
        <v>290</v>
      </c>
      <c r="G125" s="79" t="s">
        <v>1012</v>
      </c>
      <c r="H125" s="68">
        <v>1</v>
      </c>
      <c r="I125" s="214" t="s">
        <v>982</v>
      </c>
      <c r="J125" s="77">
        <v>0.41666666666666669</v>
      </c>
      <c r="K125" s="214">
        <v>3</v>
      </c>
      <c r="L125" s="79">
        <v>2</v>
      </c>
      <c r="M125" s="79" t="s">
        <v>809</v>
      </c>
      <c r="N125" s="79" t="s">
        <v>808</v>
      </c>
      <c r="O125" s="68">
        <v>25.46</v>
      </c>
      <c r="P125" s="68">
        <v>9.8000000000000007</v>
      </c>
      <c r="Q125" s="68">
        <v>0.88</v>
      </c>
      <c r="R125" s="68">
        <v>0.88</v>
      </c>
      <c r="S125" s="68">
        <v>0.88</v>
      </c>
      <c r="T125" s="68">
        <v>1</v>
      </c>
      <c r="U125" s="72">
        <v>0.88</v>
      </c>
      <c r="V125" s="68">
        <v>0.15</v>
      </c>
      <c r="W125" s="77">
        <v>0.26319444444444445</v>
      </c>
      <c r="X125" s="68">
        <v>27.4</v>
      </c>
      <c r="Y125" s="68" t="s">
        <v>761</v>
      </c>
      <c r="Z125" s="130" t="s">
        <v>761</v>
      </c>
      <c r="AA125" s="68" t="s">
        <v>761</v>
      </c>
      <c r="AB125" s="79">
        <v>24.9</v>
      </c>
      <c r="AC125" s="79">
        <v>39.4</v>
      </c>
      <c r="AD125" s="75" t="s">
        <v>763</v>
      </c>
      <c r="AE125" s="75" t="s">
        <v>763</v>
      </c>
      <c r="AF125" s="75" t="s">
        <v>763</v>
      </c>
      <c r="AG125" s="75" t="s">
        <v>763</v>
      </c>
      <c r="AH125" s="75" t="s">
        <v>763</v>
      </c>
      <c r="AI125" s="75" t="s">
        <v>763</v>
      </c>
      <c r="AJ125" s="75" t="s">
        <v>763</v>
      </c>
      <c r="AK125" s="75" t="s">
        <v>763</v>
      </c>
      <c r="AL125" s="75" t="s">
        <v>763</v>
      </c>
      <c r="AM125" s="75" t="s">
        <v>763</v>
      </c>
      <c r="AN125" s="75" t="s">
        <v>763</v>
      </c>
      <c r="AO125" s="75" t="s">
        <v>763</v>
      </c>
      <c r="AP125" s="75" t="s">
        <v>763</v>
      </c>
      <c r="AQ125" s="75" t="s">
        <v>763</v>
      </c>
      <c r="AR125" s="75" t="s">
        <v>763</v>
      </c>
      <c r="AS125" s="68"/>
      <c r="AT125" s="68"/>
      <c r="AU125" s="68" t="s">
        <v>763</v>
      </c>
      <c r="AV125" s="68" t="s">
        <v>763</v>
      </c>
      <c r="AW125" s="68"/>
      <c r="BA125" s="68"/>
      <c r="BB125" s="68"/>
      <c r="BC125" s="147"/>
      <c r="BD125" s="68"/>
      <c r="BE125" s="68"/>
    </row>
    <row r="126" spans="1:57" x14ac:dyDescent="0.2">
      <c r="A126" s="79" t="s">
        <v>756</v>
      </c>
      <c r="B126" t="s">
        <v>295</v>
      </c>
      <c r="C126" t="s">
        <v>764</v>
      </c>
      <c r="E126" s="194">
        <v>44035</v>
      </c>
      <c r="F126" s="79" t="s">
        <v>290</v>
      </c>
      <c r="G126" s="79" t="s">
        <v>1012</v>
      </c>
      <c r="H126" s="68">
        <v>1</v>
      </c>
      <c r="I126" s="214" t="s">
        <v>982</v>
      </c>
      <c r="J126" s="77">
        <v>0.41666666666666669</v>
      </c>
      <c r="K126" s="214">
        <v>3</v>
      </c>
      <c r="L126" s="79">
        <v>2</v>
      </c>
      <c r="M126" s="79" t="s">
        <v>809</v>
      </c>
      <c r="N126" s="79" t="s">
        <v>808</v>
      </c>
      <c r="O126" s="68">
        <v>25.46</v>
      </c>
      <c r="P126" s="68">
        <v>9.8000000000000007</v>
      </c>
      <c r="Q126" s="68">
        <v>0.88</v>
      </c>
      <c r="R126" s="68">
        <v>0.88</v>
      </c>
      <c r="S126" s="68">
        <v>0.88</v>
      </c>
      <c r="T126" s="68">
        <v>1</v>
      </c>
      <c r="U126" s="72">
        <v>0.88</v>
      </c>
      <c r="V126" s="68">
        <v>0.5</v>
      </c>
      <c r="W126" s="77">
        <v>0.2638888888888889</v>
      </c>
      <c r="X126" s="68">
        <v>27.4</v>
      </c>
      <c r="Y126" s="68" t="s">
        <v>761</v>
      </c>
      <c r="Z126" s="130" t="s">
        <v>761</v>
      </c>
      <c r="AA126" s="68" t="s">
        <v>761</v>
      </c>
      <c r="AB126" s="204">
        <v>26.4</v>
      </c>
      <c r="AC126" s="204">
        <v>41.4</v>
      </c>
      <c r="AD126" s="171">
        <v>9.1024824952259636E-2</v>
      </c>
      <c r="AE126" s="72">
        <v>0.38449540510918112</v>
      </c>
      <c r="AF126" s="72">
        <v>5.1568627450980384E-2</v>
      </c>
      <c r="AG126" s="75">
        <v>0.43606403256016152</v>
      </c>
      <c r="AH126" s="75">
        <v>25.782373751272715</v>
      </c>
      <c r="AI126" s="75">
        <v>26.218437783832876</v>
      </c>
      <c r="AJ126" s="72">
        <v>196.25071085478118</v>
      </c>
      <c r="AK126" s="72">
        <v>31.984472281771023</v>
      </c>
      <c r="AL126" s="72">
        <v>6.1358120629875375</v>
      </c>
      <c r="AM126" s="75">
        <v>57.766846033043734</v>
      </c>
      <c r="AN126" s="75">
        <v>58.202910065603902</v>
      </c>
      <c r="AO126" s="72">
        <v>14.343999999999994</v>
      </c>
      <c r="AP126" s="72">
        <v>1.6125000000000071</v>
      </c>
      <c r="AQ126" s="70">
        <v>0.89894400401090413</v>
      </c>
      <c r="AR126" s="177">
        <v>15.956500000000002</v>
      </c>
      <c r="AS126" s="68"/>
      <c r="AT126" s="68"/>
      <c r="AU126" s="68" t="s">
        <v>763</v>
      </c>
      <c r="AV126" s="68" t="s">
        <v>763</v>
      </c>
      <c r="AW126" s="68"/>
      <c r="BA126" s="68"/>
      <c r="BB126" s="68"/>
      <c r="BC126" s="147"/>
      <c r="BD126" s="68"/>
      <c r="BE126" s="68"/>
    </row>
    <row r="127" spans="1:57" x14ac:dyDescent="0.2">
      <c r="A127" s="79" t="s">
        <v>756</v>
      </c>
      <c r="B127" t="s">
        <v>295</v>
      </c>
      <c r="C127" t="s">
        <v>765</v>
      </c>
      <c r="E127" s="194">
        <v>44035</v>
      </c>
      <c r="F127" s="79" t="s">
        <v>290</v>
      </c>
      <c r="G127" s="79" t="s">
        <v>1012</v>
      </c>
      <c r="H127" s="68">
        <v>1</v>
      </c>
      <c r="I127" s="214" t="s">
        <v>982</v>
      </c>
      <c r="J127" s="77">
        <v>0.41666666666666669</v>
      </c>
      <c r="K127" s="214">
        <v>3</v>
      </c>
      <c r="L127" s="79">
        <v>2</v>
      </c>
      <c r="M127" s="79" t="s">
        <v>809</v>
      </c>
      <c r="N127" s="79" t="s">
        <v>808</v>
      </c>
      <c r="O127" s="68">
        <v>25.46</v>
      </c>
      <c r="P127" s="68">
        <v>9.8000000000000007</v>
      </c>
      <c r="Q127" s="68">
        <v>0.88</v>
      </c>
      <c r="R127" s="68">
        <v>0.88</v>
      </c>
      <c r="S127" s="68">
        <v>0.88</v>
      </c>
      <c r="T127" s="68">
        <v>1</v>
      </c>
      <c r="U127" s="72">
        <v>0.88</v>
      </c>
      <c r="V127" s="68">
        <v>0.8</v>
      </c>
      <c r="W127" s="77">
        <v>0.2673611111111111</v>
      </c>
      <c r="X127" s="68">
        <v>27.4</v>
      </c>
      <c r="Y127" s="68" t="s">
        <v>761</v>
      </c>
      <c r="Z127" s="130" t="s">
        <v>761</v>
      </c>
      <c r="AA127" s="68" t="s">
        <v>761</v>
      </c>
      <c r="AB127" s="79">
        <v>26.6</v>
      </c>
      <c r="AC127" s="79">
        <v>41.7</v>
      </c>
      <c r="AD127" s="75" t="s">
        <v>763</v>
      </c>
      <c r="AE127" s="75" t="s">
        <v>763</v>
      </c>
      <c r="AF127" s="75" t="s">
        <v>763</v>
      </c>
      <c r="AG127" s="75" t="s">
        <v>763</v>
      </c>
      <c r="AH127" s="75" t="s">
        <v>763</v>
      </c>
      <c r="AI127" s="75" t="s">
        <v>763</v>
      </c>
      <c r="AJ127" s="75" t="s">
        <v>763</v>
      </c>
      <c r="AK127" s="75" t="s">
        <v>763</v>
      </c>
      <c r="AL127" s="75" t="s">
        <v>763</v>
      </c>
      <c r="AM127" s="75" t="s">
        <v>763</v>
      </c>
      <c r="AN127" s="75" t="s">
        <v>763</v>
      </c>
      <c r="AO127" s="75" t="s">
        <v>763</v>
      </c>
      <c r="AP127" s="75" t="s">
        <v>763</v>
      </c>
      <c r="AQ127" s="75" t="s">
        <v>763</v>
      </c>
      <c r="AR127" s="75" t="s">
        <v>763</v>
      </c>
      <c r="AS127" s="68"/>
      <c r="AT127" s="68"/>
      <c r="AU127" s="68">
        <v>178.7</v>
      </c>
      <c r="AV127" s="72">
        <v>2.859</v>
      </c>
      <c r="AW127" s="68"/>
      <c r="BA127" s="68"/>
      <c r="BB127" s="68"/>
      <c r="BC127" s="147"/>
      <c r="BD127" s="68"/>
      <c r="BE127" s="68"/>
    </row>
    <row r="128" spans="1:57" x14ac:dyDescent="0.2">
      <c r="A128" s="79" t="s">
        <v>756</v>
      </c>
      <c r="B128" t="s">
        <v>297</v>
      </c>
      <c r="C128" t="s">
        <v>757</v>
      </c>
      <c r="E128" s="194">
        <v>44035</v>
      </c>
      <c r="F128" s="79" t="s">
        <v>290</v>
      </c>
      <c r="G128" s="79" t="s">
        <v>992</v>
      </c>
      <c r="H128" s="68">
        <v>1</v>
      </c>
      <c r="I128" s="214" t="s">
        <v>982</v>
      </c>
      <c r="J128" s="77">
        <v>0.41666666666666669</v>
      </c>
      <c r="K128" s="214">
        <v>3</v>
      </c>
      <c r="L128" s="79">
        <v>2</v>
      </c>
      <c r="M128" s="79" t="s">
        <v>809</v>
      </c>
      <c r="N128" s="79" t="s">
        <v>761</v>
      </c>
      <c r="O128" s="68" t="s">
        <v>761</v>
      </c>
      <c r="P128" s="68" t="s">
        <v>761</v>
      </c>
      <c r="Q128" s="68">
        <v>0.9</v>
      </c>
      <c r="R128" s="68">
        <v>0.9</v>
      </c>
      <c r="S128" s="68">
        <v>0.9</v>
      </c>
      <c r="T128" s="68">
        <v>0.9</v>
      </c>
      <c r="U128" s="72">
        <v>1</v>
      </c>
      <c r="V128" s="68">
        <v>0.15</v>
      </c>
      <c r="W128" s="77">
        <v>0.27569444444444446</v>
      </c>
      <c r="X128" s="68" t="s">
        <v>761</v>
      </c>
      <c r="Y128" s="68" t="s">
        <v>761</v>
      </c>
      <c r="Z128" s="130" t="s">
        <v>761</v>
      </c>
      <c r="AA128" s="68" t="s">
        <v>761</v>
      </c>
      <c r="AB128" s="79">
        <v>26.3</v>
      </c>
      <c r="AC128" s="79">
        <v>41.3</v>
      </c>
      <c r="AD128" s="75" t="s">
        <v>763</v>
      </c>
      <c r="AE128" s="75" t="s">
        <v>763</v>
      </c>
      <c r="AF128" s="75" t="s">
        <v>763</v>
      </c>
      <c r="AG128" s="75" t="s">
        <v>763</v>
      </c>
      <c r="AH128" s="75" t="s">
        <v>763</v>
      </c>
      <c r="AI128" s="75" t="s">
        <v>763</v>
      </c>
      <c r="AJ128" s="75" t="s">
        <v>763</v>
      </c>
      <c r="AK128" s="75" t="s">
        <v>763</v>
      </c>
      <c r="AL128" s="75" t="s">
        <v>763</v>
      </c>
      <c r="AM128" s="75" t="s">
        <v>763</v>
      </c>
      <c r="AN128" s="75" t="s">
        <v>763</v>
      </c>
      <c r="AO128" s="75" t="s">
        <v>763</v>
      </c>
      <c r="AP128" s="75" t="s">
        <v>763</v>
      </c>
      <c r="AQ128" s="75" t="s">
        <v>763</v>
      </c>
      <c r="AR128" s="75" t="s">
        <v>763</v>
      </c>
      <c r="AS128" s="68"/>
      <c r="AT128" s="68"/>
      <c r="AU128" s="68" t="s">
        <v>763</v>
      </c>
      <c r="AV128" s="68" t="s">
        <v>763</v>
      </c>
      <c r="AW128" s="68"/>
      <c r="BA128" s="68"/>
      <c r="BB128" s="68"/>
      <c r="BC128" s="147"/>
      <c r="BD128" s="68"/>
      <c r="BE128" s="68"/>
    </row>
    <row r="129" spans="1:57" x14ac:dyDescent="0.2">
      <c r="A129" s="79" t="s">
        <v>756</v>
      </c>
      <c r="B129" t="s">
        <v>297</v>
      </c>
      <c r="C129" t="s">
        <v>764</v>
      </c>
      <c r="E129" s="194">
        <v>44035</v>
      </c>
      <c r="F129" s="79" t="s">
        <v>290</v>
      </c>
      <c r="G129" s="79" t="s">
        <v>992</v>
      </c>
      <c r="H129" s="68">
        <v>1</v>
      </c>
      <c r="I129" s="214" t="s">
        <v>982</v>
      </c>
      <c r="J129" s="77">
        <v>0.41666666666666669</v>
      </c>
      <c r="K129" s="214">
        <v>3</v>
      </c>
      <c r="L129" s="79">
        <v>2</v>
      </c>
      <c r="M129" s="79" t="s">
        <v>809</v>
      </c>
      <c r="N129" s="79" t="s">
        <v>761</v>
      </c>
      <c r="O129" s="68" t="s">
        <v>761</v>
      </c>
      <c r="P129" s="68" t="s">
        <v>761</v>
      </c>
      <c r="Q129" s="68">
        <v>0.9</v>
      </c>
      <c r="R129" s="68">
        <v>0.9</v>
      </c>
      <c r="S129" s="68">
        <v>0.9</v>
      </c>
      <c r="T129" s="68">
        <v>0.9</v>
      </c>
      <c r="U129" s="72">
        <v>1</v>
      </c>
      <c r="V129" s="68">
        <v>0.45</v>
      </c>
      <c r="W129" s="77">
        <v>0.27777777777777779</v>
      </c>
      <c r="X129" s="68" t="s">
        <v>761</v>
      </c>
      <c r="Y129" s="68" t="s">
        <v>761</v>
      </c>
      <c r="Z129" s="130" t="s">
        <v>761</v>
      </c>
      <c r="AA129" s="68" t="s">
        <v>761</v>
      </c>
      <c r="AB129" s="204">
        <v>26.7</v>
      </c>
      <c r="AC129" s="204">
        <v>41.7</v>
      </c>
      <c r="AD129" s="171">
        <v>9.1024824952259636E-2</v>
      </c>
      <c r="AE129" s="72">
        <v>0.38449540510918112</v>
      </c>
      <c r="AF129" s="72">
        <v>8.3039215686274495E-2</v>
      </c>
      <c r="AG129" s="75">
        <v>0.4675346207954556</v>
      </c>
      <c r="AH129" s="75">
        <v>23.625562563582378</v>
      </c>
      <c r="AI129" s="75">
        <v>24.093097184377832</v>
      </c>
      <c r="AJ129" s="72">
        <v>221.21371964088507</v>
      </c>
      <c r="AK129" s="72">
        <v>35.309366234514584</v>
      </c>
      <c r="AL129" s="72">
        <v>6.2650152985371532</v>
      </c>
      <c r="AM129" s="75">
        <v>58.934928798096962</v>
      </c>
      <c r="AN129" s="75">
        <v>59.402463418892417</v>
      </c>
      <c r="AO129" s="72">
        <v>16.727999999999998</v>
      </c>
      <c r="AP129" s="72">
        <v>4.5660999999999978</v>
      </c>
      <c r="AQ129" s="70">
        <v>0.78556971179810375</v>
      </c>
      <c r="AR129" s="177">
        <v>21.294099999999997</v>
      </c>
      <c r="AS129" s="68"/>
      <c r="AT129" s="68"/>
      <c r="AU129" s="68" t="s">
        <v>763</v>
      </c>
      <c r="AV129" s="68" t="s">
        <v>763</v>
      </c>
      <c r="AW129" s="68"/>
      <c r="BA129" s="68"/>
      <c r="BB129" s="68"/>
      <c r="BC129" s="147"/>
      <c r="BD129" s="68"/>
      <c r="BE129" s="68"/>
    </row>
    <row r="130" spans="1:57" x14ac:dyDescent="0.2">
      <c r="A130" s="79" t="s">
        <v>756</v>
      </c>
      <c r="B130" t="s">
        <v>297</v>
      </c>
      <c r="C130" t="s">
        <v>765</v>
      </c>
      <c r="E130" s="194">
        <v>44035</v>
      </c>
      <c r="F130" s="79" t="s">
        <v>290</v>
      </c>
      <c r="G130" s="79" t="s">
        <v>992</v>
      </c>
      <c r="H130" s="68">
        <v>1</v>
      </c>
      <c r="I130" s="214" t="s">
        <v>982</v>
      </c>
      <c r="J130" s="77">
        <v>0.41666666666666669</v>
      </c>
      <c r="K130" s="214">
        <v>3</v>
      </c>
      <c r="L130" s="79">
        <v>2</v>
      </c>
      <c r="M130" s="79" t="s">
        <v>809</v>
      </c>
      <c r="N130" s="79" t="s">
        <v>761</v>
      </c>
      <c r="O130" s="68" t="s">
        <v>761</v>
      </c>
      <c r="P130" s="68" t="s">
        <v>761</v>
      </c>
      <c r="Q130" s="68">
        <v>0.9</v>
      </c>
      <c r="R130" s="68">
        <v>0.9</v>
      </c>
      <c r="S130" s="68">
        <v>0.9</v>
      </c>
      <c r="T130" s="68">
        <v>0.9</v>
      </c>
      <c r="U130" s="72">
        <v>1</v>
      </c>
      <c r="V130" s="68">
        <v>0.45</v>
      </c>
      <c r="W130" s="77">
        <v>0.27777777777777779</v>
      </c>
      <c r="X130" s="68" t="s">
        <v>761</v>
      </c>
      <c r="Y130" s="68" t="s">
        <v>761</v>
      </c>
      <c r="Z130" s="130" t="s">
        <v>761</v>
      </c>
      <c r="AA130" s="68" t="s">
        <v>761</v>
      </c>
      <c r="AB130" s="79">
        <v>26.6</v>
      </c>
      <c r="AC130" s="79">
        <v>41.7</v>
      </c>
      <c r="AD130" s="75" t="s">
        <v>763</v>
      </c>
      <c r="AE130" s="75" t="s">
        <v>763</v>
      </c>
      <c r="AF130" s="75" t="s">
        <v>763</v>
      </c>
      <c r="AG130" s="75" t="s">
        <v>763</v>
      </c>
      <c r="AH130" s="75" t="s">
        <v>763</v>
      </c>
      <c r="AI130" s="75" t="s">
        <v>763</v>
      </c>
      <c r="AJ130" s="75" t="s">
        <v>763</v>
      </c>
      <c r="AK130" s="75" t="s">
        <v>763</v>
      </c>
      <c r="AL130" s="75" t="s">
        <v>763</v>
      </c>
      <c r="AM130" s="75" t="s">
        <v>763</v>
      </c>
      <c r="AN130" s="75" t="s">
        <v>763</v>
      </c>
      <c r="AO130" s="75" t="s">
        <v>763</v>
      </c>
      <c r="AP130" s="75" t="s">
        <v>763</v>
      </c>
      <c r="AQ130" s="75" t="s">
        <v>763</v>
      </c>
      <c r="AR130" s="75" t="s">
        <v>763</v>
      </c>
      <c r="AS130" s="68"/>
      <c r="AT130" s="68"/>
      <c r="AU130" s="68" t="s">
        <v>763</v>
      </c>
      <c r="AV130" s="68" t="s">
        <v>763</v>
      </c>
      <c r="AW130" s="68"/>
      <c r="BA130" s="68"/>
      <c r="BB130" s="68"/>
      <c r="BC130" s="147"/>
      <c r="BD130" s="68"/>
      <c r="BE130" s="68"/>
    </row>
    <row r="131" spans="1:57" x14ac:dyDescent="0.2">
      <c r="A131" s="79" t="s">
        <v>756</v>
      </c>
      <c r="B131" t="s">
        <v>299</v>
      </c>
      <c r="C131" t="s">
        <v>757</v>
      </c>
      <c r="E131" s="194">
        <v>44035</v>
      </c>
      <c r="F131" s="79" t="s">
        <v>290</v>
      </c>
      <c r="G131" s="79" t="s">
        <v>1013</v>
      </c>
      <c r="H131" s="68">
        <v>1</v>
      </c>
      <c r="I131" s="214" t="s">
        <v>982</v>
      </c>
      <c r="J131" s="77" t="s">
        <v>761</v>
      </c>
      <c r="K131" s="214">
        <v>3</v>
      </c>
      <c r="L131" s="79">
        <v>2</v>
      </c>
      <c r="M131" s="79" t="s">
        <v>812</v>
      </c>
      <c r="N131" s="79" t="s">
        <v>1014</v>
      </c>
      <c r="O131" s="68" t="s">
        <v>761</v>
      </c>
      <c r="P131" s="68" t="s">
        <v>761</v>
      </c>
      <c r="Q131" s="68">
        <v>1.2</v>
      </c>
      <c r="R131" s="68">
        <v>1.2</v>
      </c>
      <c r="S131" s="68">
        <v>1.2</v>
      </c>
      <c r="T131" s="68">
        <v>1.8</v>
      </c>
      <c r="U131" s="72">
        <v>0.66666666666666663</v>
      </c>
      <c r="V131" s="68">
        <v>0.15</v>
      </c>
      <c r="W131" s="77">
        <v>0.28125</v>
      </c>
      <c r="X131" s="68">
        <v>26.9</v>
      </c>
      <c r="Y131" s="68">
        <v>5.53</v>
      </c>
      <c r="Z131" s="72">
        <v>4.7181151166641841</v>
      </c>
      <c r="AA131" s="68" t="s">
        <v>761</v>
      </c>
      <c r="AB131" s="79">
        <v>28.3</v>
      </c>
      <c r="AC131" s="79">
        <v>43.9</v>
      </c>
      <c r="AD131" s="75" t="s">
        <v>763</v>
      </c>
      <c r="AE131" s="75" t="s">
        <v>763</v>
      </c>
      <c r="AF131" s="75" t="s">
        <v>763</v>
      </c>
      <c r="AG131" s="75" t="s">
        <v>763</v>
      </c>
      <c r="AH131" s="75" t="s">
        <v>763</v>
      </c>
      <c r="AI131" s="75" t="s">
        <v>763</v>
      </c>
      <c r="AJ131" s="75" t="s">
        <v>763</v>
      </c>
      <c r="AK131" s="75" t="s">
        <v>763</v>
      </c>
      <c r="AL131" s="75" t="s">
        <v>763</v>
      </c>
      <c r="AM131" s="75" t="s">
        <v>763</v>
      </c>
      <c r="AN131" s="75" t="s">
        <v>763</v>
      </c>
      <c r="AO131" s="75" t="s">
        <v>763</v>
      </c>
      <c r="AP131" s="75" t="s">
        <v>763</v>
      </c>
      <c r="AQ131" s="75" t="s">
        <v>763</v>
      </c>
      <c r="AR131" s="75" t="s">
        <v>763</v>
      </c>
      <c r="AS131" s="68"/>
      <c r="AT131" s="68"/>
      <c r="AU131" s="68" t="s">
        <v>763</v>
      </c>
      <c r="AV131" s="68" t="s">
        <v>763</v>
      </c>
      <c r="AW131" s="68"/>
      <c r="BA131" s="68"/>
      <c r="BB131" s="68"/>
      <c r="BC131" s="147"/>
      <c r="BD131" s="68"/>
      <c r="BE131" s="68"/>
    </row>
    <row r="132" spans="1:57" x14ac:dyDescent="0.2">
      <c r="A132" s="79" t="s">
        <v>756</v>
      </c>
      <c r="B132" t="s">
        <v>299</v>
      </c>
      <c r="C132" t="s">
        <v>764</v>
      </c>
      <c r="E132" s="194">
        <v>44035</v>
      </c>
      <c r="F132" s="79" t="s">
        <v>290</v>
      </c>
      <c r="G132" s="79" t="s">
        <v>1013</v>
      </c>
      <c r="H132" s="68">
        <v>1</v>
      </c>
      <c r="I132" s="214" t="s">
        <v>982</v>
      </c>
      <c r="J132" s="77" t="s">
        <v>761</v>
      </c>
      <c r="K132" s="214">
        <v>3</v>
      </c>
      <c r="L132" s="79">
        <v>2</v>
      </c>
      <c r="M132" s="79" t="s">
        <v>812</v>
      </c>
      <c r="N132" s="79" t="s">
        <v>1014</v>
      </c>
      <c r="O132" s="68" t="s">
        <v>761</v>
      </c>
      <c r="P132" s="68" t="s">
        <v>761</v>
      </c>
      <c r="Q132" s="68">
        <v>1.2</v>
      </c>
      <c r="R132" s="68">
        <v>1.2</v>
      </c>
      <c r="S132" s="68">
        <v>1.2</v>
      </c>
      <c r="T132" s="68">
        <v>1.8</v>
      </c>
      <c r="U132" s="72">
        <v>0.66666666666666663</v>
      </c>
      <c r="V132" s="68">
        <v>0.9</v>
      </c>
      <c r="W132" s="77">
        <v>0.28472222222222221</v>
      </c>
      <c r="X132" s="68">
        <v>27.7</v>
      </c>
      <c r="Y132" s="68">
        <v>5.77</v>
      </c>
      <c r="Z132" s="72">
        <v>4.9271970226269506</v>
      </c>
      <c r="AA132" s="68" t="s">
        <v>761</v>
      </c>
      <c r="AB132" s="204">
        <v>28.3</v>
      </c>
      <c r="AC132" s="204">
        <v>43.9</v>
      </c>
      <c r="AD132" s="171">
        <v>0.29726288987905791</v>
      </c>
      <c r="AE132" s="72">
        <v>0.89781637298710049</v>
      </c>
      <c r="AF132" s="72">
        <v>4.3627450980392148E-2</v>
      </c>
      <c r="AG132" s="75">
        <v>0.9414438239674926</v>
      </c>
      <c r="AH132" s="75">
        <v>21.823316176032506</v>
      </c>
      <c r="AI132" s="75">
        <v>22.764759999999999</v>
      </c>
      <c r="AJ132" s="72">
        <v>133.56749300935357</v>
      </c>
      <c r="AK132" s="72">
        <v>22.070243040862941</v>
      </c>
      <c r="AL132" s="72">
        <v>6.0519266943301915</v>
      </c>
      <c r="AM132" s="75">
        <v>43.893559216895447</v>
      </c>
      <c r="AN132" s="75">
        <v>44.835003040862944</v>
      </c>
      <c r="AO132" s="72">
        <v>9.44</v>
      </c>
      <c r="AP132" s="72">
        <v>2.6285000000000029</v>
      </c>
      <c r="AQ132" s="70">
        <v>0.78220159920454058</v>
      </c>
      <c r="AR132" s="177">
        <v>12.068500000000002</v>
      </c>
      <c r="AS132" s="68"/>
      <c r="AT132" s="68"/>
      <c r="AU132" s="68" t="s">
        <v>763</v>
      </c>
      <c r="AV132" s="68" t="s">
        <v>763</v>
      </c>
      <c r="AW132" s="68"/>
      <c r="BA132" s="68"/>
      <c r="BB132" s="68"/>
      <c r="BC132" s="147"/>
      <c r="BD132" s="68"/>
      <c r="BE132" s="68"/>
    </row>
    <row r="133" spans="1:57" x14ac:dyDescent="0.2">
      <c r="A133" s="79" t="s">
        <v>756</v>
      </c>
      <c r="B133" t="s">
        <v>299</v>
      </c>
      <c r="C133" t="s">
        <v>764</v>
      </c>
      <c r="D133" t="s">
        <v>785</v>
      </c>
      <c r="E133" s="194">
        <v>44035</v>
      </c>
      <c r="F133" s="79" t="s">
        <v>290</v>
      </c>
      <c r="G133" s="79" t="s">
        <v>1013</v>
      </c>
      <c r="H133" s="68">
        <v>1</v>
      </c>
      <c r="I133" s="214" t="s">
        <v>982</v>
      </c>
      <c r="J133" s="77" t="s">
        <v>761</v>
      </c>
      <c r="K133" s="214">
        <v>3</v>
      </c>
      <c r="L133" s="79">
        <v>2</v>
      </c>
      <c r="M133" s="79" t="s">
        <v>812</v>
      </c>
      <c r="N133" s="79" t="s">
        <v>1014</v>
      </c>
      <c r="O133" s="68" t="s">
        <v>761</v>
      </c>
      <c r="P133" s="68" t="s">
        <v>761</v>
      </c>
      <c r="Q133" s="68">
        <v>1.2</v>
      </c>
      <c r="R133" s="68">
        <v>1.2</v>
      </c>
      <c r="S133" s="68">
        <v>1.2</v>
      </c>
      <c r="T133" s="68">
        <v>1.8</v>
      </c>
      <c r="U133" s="72">
        <v>0.66666666666666663</v>
      </c>
      <c r="V133" s="68">
        <v>0.9</v>
      </c>
      <c r="W133" s="77">
        <v>0.28472222222222221</v>
      </c>
      <c r="X133" s="68">
        <v>27.7</v>
      </c>
      <c r="Y133" s="68">
        <v>5.77</v>
      </c>
      <c r="Z133" s="72">
        <v>4.9271970226269506</v>
      </c>
      <c r="AA133" s="68" t="s">
        <v>761</v>
      </c>
      <c r="AB133" s="204">
        <v>28.3</v>
      </c>
      <c r="AC133" s="204">
        <v>43.9</v>
      </c>
      <c r="AD133" s="171">
        <v>0.37460216422660719</v>
      </c>
      <c r="AE133" s="72">
        <v>0.75781974538403163</v>
      </c>
      <c r="AF133" s="75">
        <v>2.5000000000000001E-2</v>
      </c>
      <c r="AG133" s="75">
        <v>0.78281974538403165</v>
      </c>
      <c r="AH133" s="75">
        <v>19.936299237358924</v>
      </c>
      <c r="AI133" s="75">
        <v>20.719118982742955</v>
      </c>
      <c r="AJ133" s="72">
        <v>137.55434187385825</v>
      </c>
      <c r="AK133" s="72">
        <v>22.011469662910411</v>
      </c>
      <c r="AL133" s="72">
        <v>6.2492120689986894</v>
      </c>
      <c r="AM133" s="75">
        <v>41.947768900269338</v>
      </c>
      <c r="AN133" s="75">
        <v>42.73058864565337</v>
      </c>
      <c r="AO133" s="72">
        <v>7.9919999999999991</v>
      </c>
      <c r="AP133" s="72">
        <v>2.1037000000000003</v>
      </c>
      <c r="AQ133" s="70">
        <v>0.79162415681923981</v>
      </c>
      <c r="AR133" s="177">
        <v>10.095699999999999</v>
      </c>
      <c r="AS133" s="68"/>
      <c r="AT133" s="68"/>
      <c r="AU133" s="68" t="s">
        <v>763</v>
      </c>
      <c r="AV133" s="68" t="s">
        <v>763</v>
      </c>
      <c r="AW133" s="68"/>
      <c r="BA133" s="68"/>
      <c r="BB133" s="68"/>
      <c r="BC133" s="147"/>
      <c r="BD133" s="68"/>
      <c r="BE133" s="68"/>
    </row>
    <row r="134" spans="1:57" x14ac:dyDescent="0.2">
      <c r="A134" s="79" t="s">
        <v>756</v>
      </c>
      <c r="B134" t="s">
        <v>299</v>
      </c>
      <c r="C134" t="s">
        <v>765</v>
      </c>
      <c r="E134" s="194">
        <v>44035</v>
      </c>
      <c r="F134" s="79" t="s">
        <v>290</v>
      </c>
      <c r="G134" s="79" t="s">
        <v>1013</v>
      </c>
      <c r="H134" s="68">
        <v>1</v>
      </c>
      <c r="I134" s="214" t="s">
        <v>982</v>
      </c>
      <c r="J134" s="77" t="s">
        <v>761</v>
      </c>
      <c r="K134" s="214">
        <v>3</v>
      </c>
      <c r="L134" s="79">
        <v>2</v>
      </c>
      <c r="M134" s="79" t="s">
        <v>812</v>
      </c>
      <c r="N134" s="79" t="s">
        <v>1014</v>
      </c>
      <c r="O134" s="68" t="s">
        <v>761</v>
      </c>
      <c r="P134" s="68" t="s">
        <v>761</v>
      </c>
      <c r="Q134" s="68">
        <v>1.2</v>
      </c>
      <c r="R134" s="68">
        <v>1.2</v>
      </c>
      <c r="S134" s="68">
        <v>1.2</v>
      </c>
      <c r="T134" s="68">
        <v>1.8</v>
      </c>
      <c r="U134" s="72">
        <v>0.66666666666666663</v>
      </c>
      <c r="V134" s="68">
        <v>1.5</v>
      </c>
      <c r="W134" s="77">
        <v>0.28888888888888892</v>
      </c>
      <c r="X134" s="68">
        <v>27.6</v>
      </c>
      <c r="Y134" s="68">
        <v>5.81</v>
      </c>
      <c r="Z134" s="72">
        <v>4.9552780179837201</v>
      </c>
      <c r="AA134" s="68" t="s">
        <v>761</v>
      </c>
      <c r="AB134" s="79">
        <v>28.5</v>
      </c>
      <c r="AC134" s="79">
        <v>44.3</v>
      </c>
      <c r="AD134" s="75" t="s">
        <v>763</v>
      </c>
      <c r="AE134" s="75" t="s">
        <v>763</v>
      </c>
      <c r="AF134" s="75" t="s">
        <v>763</v>
      </c>
      <c r="AG134" s="75" t="s">
        <v>763</v>
      </c>
      <c r="AH134" s="75" t="s">
        <v>763</v>
      </c>
      <c r="AI134" s="75" t="s">
        <v>763</v>
      </c>
      <c r="AJ134" s="75" t="s">
        <v>763</v>
      </c>
      <c r="AK134" s="75" t="s">
        <v>763</v>
      </c>
      <c r="AL134" s="75" t="s">
        <v>763</v>
      </c>
      <c r="AM134" s="75" t="s">
        <v>763</v>
      </c>
      <c r="AN134" s="75" t="s">
        <v>763</v>
      </c>
      <c r="AO134" s="75" t="s">
        <v>763</v>
      </c>
      <c r="AP134" s="75" t="s">
        <v>763</v>
      </c>
      <c r="AQ134" s="75" t="s">
        <v>763</v>
      </c>
      <c r="AR134" s="75" t="s">
        <v>763</v>
      </c>
      <c r="AS134" s="68"/>
      <c r="AT134" s="68"/>
      <c r="AU134" s="68" t="s">
        <v>763</v>
      </c>
      <c r="AV134" s="68" t="s">
        <v>763</v>
      </c>
      <c r="AW134" s="68"/>
      <c r="BA134" s="68"/>
      <c r="BB134" s="68"/>
      <c r="BC134" s="147"/>
      <c r="BD134" s="68"/>
      <c r="BE134" s="68"/>
    </row>
    <row r="135" spans="1:57" x14ac:dyDescent="0.2">
      <c r="A135" s="79" t="s">
        <v>756</v>
      </c>
      <c r="B135" t="s">
        <v>627</v>
      </c>
      <c r="C135" t="s">
        <v>757</v>
      </c>
      <c r="E135" s="194">
        <v>44035</v>
      </c>
      <c r="F135" s="79" t="s">
        <v>290</v>
      </c>
      <c r="G135" s="79" t="s">
        <v>1013</v>
      </c>
      <c r="H135" s="68">
        <v>1</v>
      </c>
      <c r="I135" s="214" t="s">
        <v>982</v>
      </c>
      <c r="J135" s="77" t="s">
        <v>761</v>
      </c>
      <c r="K135" s="214">
        <v>3</v>
      </c>
      <c r="L135" s="79">
        <v>2</v>
      </c>
      <c r="M135" s="79" t="s">
        <v>820</v>
      </c>
      <c r="N135" s="79" t="s">
        <v>1015</v>
      </c>
      <c r="O135" s="68">
        <v>27.2</v>
      </c>
      <c r="P135" s="68">
        <v>7.95</v>
      </c>
      <c r="Q135" s="68">
        <v>1.1000000000000001</v>
      </c>
      <c r="R135" s="68">
        <v>1.1000000000000001</v>
      </c>
      <c r="S135" s="68">
        <v>1.1000000000000001</v>
      </c>
      <c r="T135" s="68">
        <v>1.3</v>
      </c>
      <c r="U135" s="72">
        <v>0.84615384615384615</v>
      </c>
      <c r="V135" s="68">
        <v>0.15</v>
      </c>
      <c r="W135" s="77">
        <v>0.25</v>
      </c>
      <c r="X135" s="68">
        <v>28.3</v>
      </c>
      <c r="Y135" s="68">
        <v>6.1</v>
      </c>
      <c r="Z135" s="72">
        <v>5.1806101790450176</v>
      </c>
      <c r="AA135" s="68" t="s">
        <v>761</v>
      </c>
      <c r="AB135" s="79">
        <v>29.4</v>
      </c>
      <c r="AC135" s="79">
        <v>45.5</v>
      </c>
      <c r="AD135" s="75" t="s">
        <v>763</v>
      </c>
      <c r="AE135" s="75" t="s">
        <v>763</v>
      </c>
      <c r="AF135" s="75" t="s">
        <v>763</v>
      </c>
      <c r="AG135" s="75" t="s">
        <v>763</v>
      </c>
      <c r="AH135" s="75" t="s">
        <v>763</v>
      </c>
      <c r="AI135" s="75" t="s">
        <v>763</v>
      </c>
      <c r="AJ135" s="75" t="s">
        <v>763</v>
      </c>
      <c r="AK135" s="75" t="s">
        <v>763</v>
      </c>
      <c r="AL135" s="75" t="s">
        <v>763</v>
      </c>
      <c r="AM135" s="75" t="s">
        <v>763</v>
      </c>
      <c r="AN135" s="75" t="s">
        <v>763</v>
      </c>
      <c r="AO135" s="75" t="s">
        <v>763</v>
      </c>
      <c r="AP135" s="75" t="s">
        <v>763</v>
      </c>
      <c r="AQ135" s="75" t="s">
        <v>763</v>
      </c>
      <c r="AR135" s="75" t="s">
        <v>763</v>
      </c>
      <c r="AS135" s="68"/>
      <c r="AT135" s="68"/>
      <c r="AU135" s="68" t="s">
        <v>763</v>
      </c>
      <c r="AV135" s="68" t="s">
        <v>763</v>
      </c>
      <c r="AW135" s="68"/>
      <c r="BA135" s="68"/>
      <c r="BB135" s="68"/>
      <c r="BC135" s="147"/>
      <c r="BD135" s="68"/>
      <c r="BE135" s="68"/>
    </row>
    <row r="136" spans="1:57" x14ac:dyDescent="0.2">
      <c r="A136" s="79" t="s">
        <v>756</v>
      </c>
      <c r="B136" t="s">
        <v>627</v>
      </c>
      <c r="C136" t="s">
        <v>764</v>
      </c>
      <c r="E136" s="194">
        <v>44035</v>
      </c>
      <c r="F136" s="79" t="s">
        <v>290</v>
      </c>
      <c r="G136" s="79" t="s">
        <v>1013</v>
      </c>
      <c r="H136" s="68">
        <v>1</v>
      </c>
      <c r="I136" s="214" t="s">
        <v>982</v>
      </c>
      <c r="J136" s="77" t="s">
        <v>761</v>
      </c>
      <c r="K136" s="214">
        <v>3</v>
      </c>
      <c r="L136" s="79">
        <v>2</v>
      </c>
      <c r="M136" s="79" t="s">
        <v>820</v>
      </c>
      <c r="N136" s="79" t="s">
        <v>1015</v>
      </c>
      <c r="O136" s="68">
        <v>27.2</v>
      </c>
      <c r="P136" s="68">
        <v>7.95</v>
      </c>
      <c r="Q136" s="68">
        <v>1.1000000000000001</v>
      </c>
      <c r="R136" s="68">
        <v>1.1000000000000001</v>
      </c>
      <c r="S136" s="68">
        <v>1.1000000000000001</v>
      </c>
      <c r="T136" s="68">
        <v>1.3</v>
      </c>
      <c r="U136" s="72">
        <v>0.84615384615384615</v>
      </c>
      <c r="V136" s="68">
        <v>0.6</v>
      </c>
      <c r="W136" s="77">
        <v>0.25138888888888888</v>
      </c>
      <c r="X136" s="68">
        <v>28.3</v>
      </c>
      <c r="Y136" s="68">
        <v>5.98</v>
      </c>
      <c r="Z136" s="72">
        <v>5.0786965361785592</v>
      </c>
      <c r="AA136" s="68" t="s">
        <v>761</v>
      </c>
      <c r="AB136" s="204">
        <v>29.4</v>
      </c>
      <c r="AC136" s="204">
        <v>45.4</v>
      </c>
      <c r="AD136" s="171">
        <v>0.21992361553150858</v>
      </c>
      <c r="AE136" s="72">
        <v>0.29116432004046855</v>
      </c>
      <c r="AF136" s="75">
        <v>2.5000000000000001E-2</v>
      </c>
      <c r="AG136" s="75">
        <v>0.31616432004046857</v>
      </c>
      <c r="AH136" s="75">
        <v>26.433608613656165</v>
      </c>
      <c r="AI136" s="75">
        <v>26.749772933696633</v>
      </c>
      <c r="AJ136" s="72">
        <v>122.61663782112943</v>
      </c>
      <c r="AK136" s="72">
        <v>18.464916113317276</v>
      </c>
      <c r="AL136" s="72">
        <v>6.6405196248195137</v>
      </c>
      <c r="AM136" s="75">
        <v>44.898524726973442</v>
      </c>
      <c r="AN136" s="75">
        <v>45.214689047013906</v>
      </c>
      <c r="AO136" s="72">
        <v>8.1679999999999993</v>
      </c>
      <c r="AP136" s="72">
        <v>3.5357000000000114</v>
      </c>
      <c r="AQ136" s="70">
        <v>0.91521855374942718</v>
      </c>
      <c r="AR136" s="177">
        <v>11.70370000000001</v>
      </c>
      <c r="AS136" s="68"/>
      <c r="AT136" s="68"/>
      <c r="AU136" s="68" t="s">
        <v>763</v>
      </c>
      <c r="AV136" s="68" t="s">
        <v>763</v>
      </c>
      <c r="AW136" s="68"/>
      <c r="BA136" s="68"/>
      <c r="BB136" s="68"/>
      <c r="BC136" s="147"/>
      <c r="BD136" s="68"/>
      <c r="BE136" s="68"/>
    </row>
    <row r="137" spans="1:57" x14ac:dyDescent="0.2">
      <c r="A137" s="79" t="s">
        <v>756</v>
      </c>
      <c r="B137" t="s">
        <v>627</v>
      </c>
      <c r="C137" t="s">
        <v>765</v>
      </c>
      <c r="E137" s="194">
        <v>44035</v>
      </c>
      <c r="F137" s="79" t="s">
        <v>290</v>
      </c>
      <c r="G137" s="79" t="s">
        <v>1013</v>
      </c>
      <c r="H137" s="68">
        <v>1</v>
      </c>
      <c r="I137" s="214" t="s">
        <v>982</v>
      </c>
      <c r="J137" s="77" t="s">
        <v>761</v>
      </c>
      <c r="K137" s="214">
        <v>3</v>
      </c>
      <c r="L137" s="79">
        <v>2</v>
      </c>
      <c r="M137" s="79" t="s">
        <v>820</v>
      </c>
      <c r="N137" s="79" t="s">
        <v>1015</v>
      </c>
      <c r="O137" s="68">
        <v>27.2</v>
      </c>
      <c r="P137" s="68">
        <v>7.95</v>
      </c>
      <c r="Q137" s="68">
        <v>1.1000000000000001</v>
      </c>
      <c r="R137" s="68">
        <v>1.1000000000000001</v>
      </c>
      <c r="S137" s="68">
        <v>1.1000000000000001</v>
      </c>
      <c r="T137" s="68">
        <v>1.3</v>
      </c>
      <c r="U137" s="72">
        <v>0.84615384615384615</v>
      </c>
      <c r="V137" s="68">
        <v>1</v>
      </c>
      <c r="W137" s="77">
        <v>0.25694444444444448</v>
      </c>
      <c r="X137" s="68">
        <v>28.1</v>
      </c>
      <c r="Y137" s="68">
        <v>5.46</v>
      </c>
      <c r="Z137" s="72">
        <v>4.6257272223541577</v>
      </c>
      <c r="AA137" s="68" t="s">
        <v>761</v>
      </c>
      <c r="AB137" s="79">
        <v>29.8</v>
      </c>
      <c r="AC137" s="79">
        <v>46.1</v>
      </c>
      <c r="AD137" s="75" t="s">
        <v>763</v>
      </c>
      <c r="AE137" s="75" t="s">
        <v>763</v>
      </c>
      <c r="AF137" s="75" t="s">
        <v>763</v>
      </c>
      <c r="AG137" s="75" t="s">
        <v>763</v>
      </c>
      <c r="AH137" s="75" t="s">
        <v>763</v>
      </c>
      <c r="AI137" s="75" t="s">
        <v>763</v>
      </c>
      <c r="AJ137" s="75" t="s">
        <v>763</v>
      </c>
      <c r="AK137" s="75" t="s">
        <v>763</v>
      </c>
      <c r="AL137" s="75" t="s">
        <v>763</v>
      </c>
      <c r="AM137" s="75" t="s">
        <v>763</v>
      </c>
      <c r="AN137" s="75" t="s">
        <v>763</v>
      </c>
      <c r="AO137" s="75" t="s">
        <v>763</v>
      </c>
      <c r="AP137" s="75" t="s">
        <v>763</v>
      </c>
      <c r="AQ137" s="75" t="s">
        <v>763</v>
      </c>
      <c r="AR137" s="75" t="s">
        <v>763</v>
      </c>
      <c r="AS137" s="68"/>
      <c r="AT137" s="68"/>
      <c r="AU137" s="68" t="s">
        <v>763</v>
      </c>
      <c r="AV137" s="68" t="s">
        <v>763</v>
      </c>
      <c r="AW137" s="68"/>
      <c r="BA137" s="68"/>
      <c r="BB137" s="68"/>
      <c r="BC137" s="147"/>
      <c r="BD137" s="68"/>
      <c r="BE137" s="68"/>
    </row>
    <row r="138" spans="1:57" x14ac:dyDescent="0.2">
      <c r="A138" s="79" t="s">
        <v>756</v>
      </c>
      <c r="B138" t="s">
        <v>301</v>
      </c>
      <c r="C138" t="s">
        <v>757</v>
      </c>
      <c r="E138" s="194">
        <v>44035</v>
      </c>
      <c r="F138" s="79" t="s">
        <v>290</v>
      </c>
      <c r="G138" s="79" t="s">
        <v>1013</v>
      </c>
      <c r="H138" s="68">
        <v>1</v>
      </c>
      <c r="I138" s="214" t="s">
        <v>982</v>
      </c>
      <c r="J138" s="77" t="s">
        <v>761</v>
      </c>
      <c r="K138" s="214">
        <v>3</v>
      </c>
      <c r="L138" s="79">
        <v>2</v>
      </c>
      <c r="M138" s="79" t="s">
        <v>812</v>
      </c>
      <c r="N138" s="79" t="s">
        <v>1016</v>
      </c>
      <c r="O138" s="79" t="s">
        <v>761</v>
      </c>
      <c r="P138" s="68" t="s">
        <v>761</v>
      </c>
      <c r="Q138" s="68">
        <v>1.1499999999999999</v>
      </c>
      <c r="R138" s="68">
        <v>1.1499999999999999</v>
      </c>
      <c r="S138" s="68">
        <v>1.1499999999999999</v>
      </c>
      <c r="T138" s="68">
        <v>1.1499999999999999</v>
      </c>
      <c r="U138" s="72">
        <v>1</v>
      </c>
      <c r="V138" s="68">
        <v>0.15</v>
      </c>
      <c r="W138" s="77">
        <v>0.2673611111111111</v>
      </c>
      <c r="X138" s="68">
        <v>27.7</v>
      </c>
      <c r="Y138" s="68">
        <v>7.37</v>
      </c>
      <c r="Z138" s="72">
        <v>6.2445213783718536</v>
      </c>
      <c r="AA138" s="68" t="s">
        <v>761</v>
      </c>
      <c r="AB138" s="79">
        <v>29.7</v>
      </c>
      <c r="AC138" s="79">
        <v>45.9</v>
      </c>
      <c r="AD138" s="75" t="s">
        <v>763</v>
      </c>
      <c r="AE138" s="75" t="s">
        <v>763</v>
      </c>
      <c r="AF138" s="75" t="s">
        <v>763</v>
      </c>
      <c r="AG138" s="75" t="s">
        <v>763</v>
      </c>
      <c r="AH138" s="75" t="s">
        <v>763</v>
      </c>
      <c r="AI138" s="75" t="s">
        <v>763</v>
      </c>
      <c r="AJ138" s="75" t="s">
        <v>763</v>
      </c>
      <c r="AK138" s="75" t="s">
        <v>763</v>
      </c>
      <c r="AL138" s="75" t="s">
        <v>763</v>
      </c>
      <c r="AM138" s="75" t="s">
        <v>763</v>
      </c>
      <c r="AN138" s="75" t="s">
        <v>763</v>
      </c>
      <c r="AO138" s="75" t="s">
        <v>763</v>
      </c>
      <c r="AP138" s="75" t="s">
        <v>763</v>
      </c>
      <c r="AQ138" s="75" t="s">
        <v>763</v>
      </c>
      <c r="AR138" s="75" t="s">
        <v>763</v>
      </c>
      <c r="AS138" s="68"/>
      <c r="AT138" s="68"/>
      <c r="AU138" s="68" t="s">
        <v>763</v>
      </c>
      <c r="AV138" s="68" t="s">
        <v>763</v>
      </c>
      <c r="AW138" s="68"/>
      <c r="BA138" s="68"/>
      <c r="BB138" s="68"/>
      <c r="BC138" s="147"/>
      <c r="BD138" s="68"/>
      <c r="BE138" s="68"/>
    </row>
    <row r="139" spans="1:57" x14ac:dyDescent="0.2">
      <c r="A139" s="79" t="s">
        <v>756</v>
      </c>
      <c r="B139" t="s">
        <v>301</v>
      </c>
      <c r="C139" t="s">
        <v>764</v>
      </c>
      <c r="E139" s="194">
        <v>44035</v>
      </c>
      <c r="F139" s="79" t="s">
        <v>290</v>
      </c>
      <c r="G139" s="79" t="s">
        <v>1013</v>
      </c>
      <c r="H139" s="68">
        <v>1</v>
      </c>
      <c r="I139" s="214" t="s">
        <v>982</v>
      </c>
      <c r="J139" s="77" t="s">
        <v>761</v>
      </c>
      <c r="K139" s="214">
        <v>3</v>
      </c>
      <c r="L139" s="79">
        <v>2</v>
      </c>
      <c r="M139" s="79" t="s">
        <v>812</v>
      </c>
      <c r="N139" s="79" t="s">
        <v>1016</v>
      </c>
      <c r="O139" s="79" t="s">
        <v>761</v>
      </c>
      <c r="P139" s="68" t="s">
        <v>761</v>
      </c>
      <c r="Q139" s="68">
        <v>1.1499999999999999</v>
      </c>
      <c r="R139" s="68">
        <v>1.1499999999999999</v>
      </c>
      <c r="S139" s="68">
        <v>1.1499999999999999</v>
      </c>
      <c r="T139" s="68">
        <v>1.1499999999999999</v>
      </c>
      <c r="U139" s="72">
        <v>1</v>
      </c>
      <c r="V139" s="68">
        <v>0.6</v>
      </c>
      <c r="W139" s="77">
        <v>0.27083333333333331</v>
      </c>
      <c r="X139" s="68">
        <v>27.4</v>
      </c>
      <c r="Y139" s="68">
        <v>6.3</v>
      </c>
      <c r="Z139" s="72">
        <v>5.3152464768509917</v>
      </c>
      <c r="AA139" s="68" t="s">
        <v>761</v>
      </c>
      <c r="AB139" s="204">
        <v>30.4</v>
      </c>
      <c r="AC139" s="204">
        <v>46.9</v>
      </c>
      <c r="AD139" s="171">
        <v>0.40038192234245701</v>
      </c>
      <c r="AE139" s="72">
        <v>0.24449877750611226</v>
      </c>
      <c r="AF139" s="72">
        <v>0.37254901960784309</v>
      </c>
      <c r="AG139" s="75">
        <v>0.61704779711395541</v>
      </c>
      <c r="AH139" s="75">
        <v>20.766240122958703</v>
      </c>
      <c r="AI139" s="72">
        <v>21.383287920072657</v>
      </c>
      <c r="AJ139" s="72">
        <v>159.34267082772672</v>
      </c>
      <c r="AK139" s="72">
        <v>23.623539458180016</v>
      </c>
      <c r="AL139" s="72">
        <v>6.7450803089776565</v>
      </c>
      <c r="AM139" s="75">
        <v>44.389779581138718</v>
      </c>
      <c r="AN139" s="75">
        <v>45.006827378252673</v>
      </c>
      <c r="AO139" s="72">
        <v>6.6720000000000006</v>
      </c>
      <c r="AP139" s="72">
        <v>0.83170000000000055</v>
      </c>
      <c r="AQ139" s="70">
        <v>0.88916134706877936</v>
      </c>
      <c r="AR139" s="177">
        <v>7.5037000000000011</v>
      </c>
      <c r="AS139" s="68"/>
      <c r="AT139" s="68"/>
      <c r="AU139" s="68" t="s">
        <v>763</v>
      </c>
      <c r="AV139" s="68" t="s">
        <v>763</v>
      </c>
      <c r="AW139" s="68"/>
      <c r="BA139" s="68"/>
      <c r="BB139" s="68"/>
      <c r="BC139" s="147"/>
      <c r="BD139" s="68"/>
      <c r="BE139" s="68"/>
    </row>
    <row r="140" spans="1:57" x14ac:dyDescent="0.2">
      <c r="A140" s="79" t="s">
        <v>756</v>
      </c>
      <c r="B140" t="s">
        <v>301</v>
      </c>
      <c r="C140" t="s">
        <v>765</v>
      </c>
      <c r="E140" s="194">
        <v>44035</v>
      </c>
      <c r="F140" s="79" t="s">
        <v>290</v>
      </c>
      <c r="G140" s="79" t="s">
        <v>1013</v>
      </c>
      <c r="H140" s="68">
        <v>1</v>
      </c>
      <c r="I140" s="214" t="s">
        <v>982</v>
      </c>
      <c r="J140" s="77" t="s">
        <v>761</v>
      </c>
      <c r="K140" s="214">
        <v>3</v>
      </c>
      <c r="L140" s="79">
        <v>2</v>
      </c>
      <c r="M140" s="79" t="s">
        <v>812</v>
      </c>
      <c r="N140" s="79" t="s">
        <v>1016</v>
      </c>
      <c r="O140" s="79" t="s">
        <v>761</v>
      </c>
      <c r="P140" s="68" t="s">
        <v>761</v>
      </c>
      <c r="Q140" s="68">
        <v>1.1499999999999999</v>
      </c>
      <c r="R140" s="68">
        <v>1.1499999999999999</v>
      </c>
      <c r="S140" s="68">
        <v>1.1499999999999999</v>
      </c>
      <c r="T140" s="68">
        <v>1.1499999999999999</v>
      </c>
      <c r="U140" s="72">
        <v>1</v>
      </c>
      <c r="V140" s="68">
        <v>1</v>
      </c>
      <c r="W140" s="77">
        <v>0.2722222222222222</v>
      </c>
      <c r="X140" s="68">
        <v>27</v>
      </c>
      <c r="Y140" s="68">
        <v>5.82</v>
      </c>
      <c r="Z140" s="72">
        <v>4.8832561622225183</v>
      </c>
      <c r="AA140" s="68" t="s">
        <v>761</v>
      </c>
      <c r="AB140" s="79">
        <v>31.3</v>
      </c>
      <c r="AC140" s="79">
        <v>48.1</v>
      </c>
      <c r="AD140" s="75" t="s">
        <v>763</v>
      </c>
      <c r="AE140" s="75" t="s">
        <v>763</v>
      </c>
      <c r="AF140" s="75" t="s">
        <v>763</v>
      </c>
      <c r="AG140" s="75" t="s">
        <v>763</v>
      </c>
      <c r="AH140" s="75" t="s">
        <v>763</v>
      </c>
      <c r="AI140" s="75" t="s">
        <v>763</v>
      </c>
      <c r="AJ140" s="75" t="s">
        <v>763</v>
      </c>
      <c r="AK140" s="75" t="s">
        <v>763</v>
      </c>
      <c r="AL140" s="75" t="s">
        <v>763</v>
      </c>
      <c r="AM140" s="75" t="s">
        <v>763</v>
      </c>
      <c r="AN140" s="75" t="s">
        <v>763</v>
      </c>
      <c r="AO140" s="75" t="s">
        <v>763</v>
      </c>
      <c r="AP140" s="75" t="s">
        <v>763</v>
      </c>
      <c r="AQ140" s="75" t="s">
        <v>763</v>
      </c>
      <c r="AR140" s="75" t="s">
        <v>763</v>
      </c>
      <c r="AS140" s="68"/>
      <c r="AT140" s="68"/>
      <c r="AU140" s="68" t="s">
        <v>763</v>
      </c>
      <c r="AV140" s="68" t="s">
        <v>763</v>
      </c>
      <c r="AW140" s="68"/>
      <c r="BA140" s="68"/>
      <c r="BB140" s="68"/>
      <c r="BC140" s="147"/>
      <c r="BD140" s="68"/>
      <c r="BE140" s="68"/>
    </row>
    <row r="141" spans="1:57" x14ac:dyDescent="0.2">
      <c r="A141" s="79" t="s">
        <v>756</v>
      </c>
      <c r="B141" t="s">
        <v>303</v>
      </c>
      <c r="C141" t="s">
        <v>757</v>
      </c>
      <c r="E141" s="194">
        <v>44035</v>
      </c>
      <c r="F141" s="79" t="s">
        <v>290</v>
      </c>
      <c r="G141" s="79" t="s">
        <v>1000</v>
      </c>
      <c r="H141" s="68">
        <v>3</v>
      </c>
      <c r="I141" s="214" t="s">
        <v>982</v>
      </c>
      <c r="J141" s="77">
        <v>0.40833333333333338</v>
      </c>
      <c r="K141" s="214">
        <v>2</v>
      </c>
      <c r="L141" s="79">
        <v>2</v>
      </c>
      <c r="M141" s="79" t="s">
        <v>872</v>
      </c>
      <c r="N141" s="79" t="s">
        <v>827</v>
      </c>
      <c r="O141" s="79">
        <v>24.9</v>
      </c>
      <c r="P141" s="68">
        <v>8.8699999999999992</v>
      </c>
      <c r="Q141" s="68">
        <v>1.2</v>
      </c>
      <c r="R141" s="68">
        <v>1.2</v>
      </c>
      <c r="S141" s="68">
        <v>1.2</v>
      </c>
      <c r="T141" s="68">
        <v>1.2</v>
      </c>
      <c r="U141" s="72">
        <v>1</v>
      </c>
      <c r="V141" s="68">
        <v>0.15</v>
      </c>
      <c r="W141" s="77">
        <v>0.3125</v>
      </c>
      <c r="X141" s="68">
        <v>28.2</v>
      </c>
      <c r="Y141" s="68">
        <v>9.85</v>
      </c>
      <c r="Z141" s="72">
        <v>8.3784421869177823</v>
      </c>
      <c r="AA141" s="68">
        <v>79.3</v>
      </c>
      <c r="AB141" s="79">
        <v>29.1</v>
      </c>
      <c r="AC141" s="79">
        <v>45.2</v>
      </c>
      <c r="AD141" s="75" t="s">
        <v>763</v>
      </c>
      <c r="AE141" s="75" t="s">
        <v>763</v>
      </c>
      <c r="AF141" s="75" t="s">
        <v>763</v>
      </c>
      <c r="AG141" s="75" t="s">
        <v>763</v>
      </c>
      <c r="AH141" s="75" t="s">
        <v>763</v>
      </c>
      <c r="AI141" s="75" t="s">
        <v>763</v>
      </c>
      <c r="AJ141" s="75" t="s">
        <v>763</v>
      </c>
      <c r="AK141" s="75" t="s">
        <v>763</v>
      </c>
      <c r="AL141" s="75" t="s">
        <v>763</v>
      </c>
      <c r="AM141" s="75" t="s">
        <v>763</v>
      </c>
      <c r="AN141" s="75" t="s">
        <v>763</v>
      </c>
      <c r="AO141" s="75" t="s">
        <v>763</v>
      </c>
      <c r="AP141" s="75" t="s">
        <v>763</v>
      </c>
      <c r="AQ141" s="75" t="s">
        <v>763</v>
      </c>
      <c r="AR141" s="75" t="s">
        <v>763</v>
      </c>
      <c r="AS141" s="68"/>
      <c r="AT141" s="68"/>
      <c r="AU141" s="68" t="s">
        <v>763</v>
      </c>
      <c r="AV141" s="68" t="s">
        <v>763</v>
      </c>
      <c r="AW141" s="68"/>
      <c r="BA141" s="68"/>
      <c r="BB141" s="68"/>
      <c r="BC141" s="147"/>
      <c r="BD141" s="68"/>
      <c r="BE141" s="68"/>
    </row>
    <row r="142" spans="1:57" x14ac:dyDescent="0.2">
      <c r="A142" s="79" t="s">
        <v>756</v>
      </c>
      <c r="B142" t="s">
        <v>303</v>
      </c>
      <c r="C142" t="s">
        <v>764</v>
      </c>
      <c r="E142" s="194">
        <v>44035</v>
      </c>
      <c r="F142" s="79" t="s">
        <v>290</v>
      </c>
      <c r="G142" s="79" t="s">
        <v>1000</v>
      </c>
      <c r="H142" s="68">
        <v>3</v>
      </c>
      <c r="I142" s="214" t="s">
        <v>982</v>
      </c>
      <c r="J142" s="77">
        <v>0.40833333333333338</v>
      </c>
      <c r="K142" s="214">
        <v>2</v>
      </c>
      <c r="L142" s="79">
        <v>2</v>
      </c>
      <c r="M142" s="79" t="s">
        <v>872</v>
      </c>
      <c r="N142" s="79" t="s">
        <v>827</v>
      </c>
      <c r="O142" s="79">
        <v>24.9</v>
      </c>
      <c r="P142" s="68">
        <v>8.8699999999999992</v>
      </c>
      <c r="Q142" s="68">
        <v>1.2</v>
      </c>
      <c r="R142" s="68">
        <v>1.2</v>
      </c>
      <c r="S142" s="68">
        <v>1.2</v>
      </c>
      <c r="T142" s="68">
        <v>1.2</v>
      </c>
      <c r="U142" s="72">
        <v>1</v>
      </c>
      <c r="V142" s="68">
        <v>0.6</v>
      </c>
      <c r="W142" s="77">
        <v>0.31388888888888888</v>
      </c>
      <c r="X142" s="68">
        <v>28.2</v>
      </c>
      <c r="Y142" s="68">
        <v>9.85</v>
      </c>
      <c r="Z142" s="72">
        <v>8.3784421869177823</v>
      </c>
      <c r="AA142" s="68">
        <v>89.1</v>
      </c>
      <c r="AB142" s="204">
        <v>29.1</v>
      </c>
      <c r="AC142" s="204">
        <v>45.2</v>
      </c>
      <c r="AD142" s="171">
        <v>0.19414385741565876</v>
      </c>
      <c r="AE142" s="72">
        <v>0.24449877750611226</v>
      </c>
      <c r="AF142" s="72">
        <v>0.82843137254901944</v>
      </c>
      <c r="AG142" s="75">
        <v>1.0729301500551318</v>
      </c>
      <c r="AH142" s="75">
        <v>20.044690195085643</v>
      </c>
      <c r="AI142" s="72">
        <v>21.117620345140775</v>
      </c>
      <c r="AJ142" s="72">
        <v>91.404522417888415</v>
      </c>
      <c r="AK142" s="72">
        <v>12.903275319637137</v>
      </c>
      <c r="AL142" s="72">
        <v>7.0838233048303954</v>
      </c>
      <c r="AM142" s="75">
        <v>32.947965514722782</v>
      </c>
      <c r="AN142" s="75">
        <v>34.02089566477791</v>
      </c>
      <c r="AO142" s="72">
        <v>7.8560000000000008</v>
      </c>
      <c r="AP142" s="177">
        <v>2.5000000000000001E-2</v>
      </c>
      <c r="AQ142" s="70">
        <v>1</v>
      </c>
      <c r="AR142" s="177">
        <v>7.8810000000000011</v>
      </c>
      <c r="AS142" s="68"/>
      <c r="AT142" s="68"/>
      <c r="AU142" s="68" t="s">
        <v>763</v>
      </c>
      <c r="AV142" s="68" t="s">
        <v>763</v>
      </c>
      <c r="AW142" s="68"/>
      <c r="BA142" s="68"/>
      <c r="BB142" s="68"/>
      <c r="BC142" s="147"/>
      <c r="BD142" s="68"/>
      <c r="BE142" s="68"/>
    </row>
    <row r="143" spans="1:57" x14ac:dyDescent="0.2">
      <c r="A143" s="79" t="s">
        <v>756</v>
      </c>
      <c r="B143" t="s">
        <v>303</v>
      </c>
      <c r="C143" t="s">
        <v>765</v>
      </c>
      <c r="E143" s="194">
        <v>44035</v>
      </c>
      <c r="F143" s="79" t="s">
        <v>290</v>
      </c>
      <c r="G143" s="79" t="s">
        <v>1000</v>
      </c>
      <c r="H143" s="68">
        <v>3</v>
      </c>
      <c r="I143" s="214" t="s">
        <v>982</v>
      </c>
      <c r="J143" s="77">
        <v>0.40833333333333338</v>
      </c>
      <c r="K143" s="214">
        <v>2</v>
      </c>
      <c r="L143" s="79">
        <v>2</v>
      </c>
      <c r="M143" s="79" t="s">
        <v>872</v>
      </c>
      <c r="N143" s="79" t="s">
        <v>827</v>
      </c>
      <c r="O143" s="79">
        <v>24.9</v>
      </c>
      <c r="P143" s="68">
        <v>8.8699999999999992</v>
      </c>
      <c r="Q143" s="68">
        <v>1.2</v>
      </c>
      <c r="R143" s="68">
        <v>1.2</v>
      </c>
      <c r="S143" s="68">
        <v>1.2</v>
      </c>
      <c r="T143" s="68">
        <v>1.2</v>
      </c>
      <c r="U143" s="72">
        <v>1</v>
      </c>
      <c r="V143" s="68">
        <v>0.7</v>
      </c>
      <c r="W143" s="77">
        <v>0.31527777777777777</v>
      </c>
      <c r="X143" s="68">
        <v>28.2</v>
      </c>
      <c r="Y143" s="68">
        <v>9.9499999999999993</v>
      </c>
      <c r="Z143" s="72">
        <v>8.4635025136885211</v>
      </c>
      <c r="AA143" s="68">
        <v>89.1</v>
      </c>
      <c r="AB143" s="79">
        <v>29.1</v>
      </c>
      <c r="AC143" s="79">
        <v>45.3</v>
      </c>
      <c r="AD143" s="75" t="s">
        <v>763</v>
      </c>
      <c r="AE143" s="75" t="s">
        <v>763</v>
      </c>
      <c r="AF143" s="75" t="s">
        <v>763</v>
      </c>
      <c r="AG143" s="75" t="s">
        <v>763</v>
      </c>
      <c r="AH143" s="75" t="s">
        <v>763</v>
      </c>
      <c r="AI143" s="75" t="s">
        <v>763</v>
      </c>
      <c r="AJ143" s="75" t="s">
        <v>763</v>
      </c>
      <c r="AK143" s="75" t="s">
        <v>763</v>
      </c>
      <c r="AL143" s="75" t="s">
        <v>763</v>
      </c>
      <c r="AM143" s="75" t="s">
        <v>763</v>
      </c>
      <c r="AN143" s="75" t="s">
        <v>763</v>
      </c>
      <c r="AO143" s="75" t="s">
        <v>763</v>
      </c>
      <c r="AP143" s="75" t="s">
        <v>763</v>
      </c>
      <c r="AQ143" s="75" t="s">
        <v>763</v>
      </c>
      <c r="AR143" s="75" t="s">
        <v>763</v>
      </c>
      <c r="AS143" s="68"/>
      <c r="AT143" s="68"/>
      <c r="AU143" s="68" t="s">
        <v>763</v>
      </c>
      <c r="AV143" s="68" t="s">
        <v>763</v>
      </c>
      <c r="AW143" s="68"/>
      <c r="BA143" s="68"/>
      <c r="BB143" s="68"/>
      <c r="BC143" s="147"/>
      <c r="BD143" s="68"/>
      <c r="BE143" s="68"/>
    </row>
    <row r="144" spans="1:57" x14ac:dyDescent="0.2">
      <c r="A144" s="79" t="s">
        <v>756</v>
      </c>
      <c r="B144" t="s">
        <v>305</v>
      </c>
      <c r="C144" t="s">
        <v>757</v>
      </c>
      <c r="E144" s="194">
        <v>44035</v>
      </c>
      <c r="F144" s="79" t="s">
        <v>290</v>
      </c>
      <c r="G144" s="79" t="s">
        <v>1000</v>
      </c>
      <c r="H144" s="68">
        <v>3</v>
      </c>
      <c r="I144" s="214" t="s">
        <v>982</v>
      </c>
      <c r="J144" s="77">
        <v>0.40833333333333338</v>
      </c>
      <c r="K144" s="214">
        <v>3</v>
      </c>
      <c r="L144" s="79">
        <v>2</v>
      </c>
      <c r="M144" s="79" t="s">
        <v>872</v>
      </c>
      <c r="N144" s="79" t="s">
        <v>761</v>
      </c>
      <c r="O144" s="79">
        <v>24.8</v>
      </c>
      <c r="P144" s="68">
        <v>8.0299999999999994</v>
      </c>
      <c r="Q144" s="68">
        <v>1.4</v>
      </c>
      <c r="R144" s="68">
        <v>1.1499999999999999</v>
      </c>
      <c r="S144" s="68">
        <v>1.2749999999999999</v>
      </c>
      <c r="T144" s="68">
        <v>1.5</v>
      </c>
      <c r="U144" s="72">
        <v>0.85</v>
      </c>
      <c r="V144" s="68">
        <v>0.15</v>
      </c>
      <c r="W144" s="77">
        <v>0.29444444444444445</v>
      </c>
      <c r="X144" s="68">
        <v>28.7</v>
      </c>
      <c r="Y144" s="68">
        <v>9.94</v>
      </c>
      <c r="Z144" s="72">
        <v>8.5066610765182844</v>
      </c>
      <c r="AA144" s="68">
        <v>88.6</v>
      </c>
      <c r="AB144" s="79">
        <v>28.1</v>
      </c>
      <c r="AC144" s="79">
        <v>43.9</v>
      </c>
      <c r="AD144" s="75" t="s">
        <v>763</v>
      </c>
      <c r="AE144" s="75" t="s">
        <v>763</v>
      </c>
      <c r="AF144" s="75" t="s">
        <v>763</v>
      </c>
      <c r="AG144" s="75" t="s">
        <v>763</v>
      </c>
      <c r="AH144" s="75" t="s">
        <v>763</v>
      </c>
      <c r="AI144" s="75" t="s">
        <v>763</v>
      </c>
      <c r="AJ144" s="75" t="s">
        <v>763</v>
      </c>
      <c r="AK144" s="75" t="s">
        <v>763</v>
      </c>
      <c r="AL144" s="75" t="s">
        <v>763</v>
      </c>
      <c r="AM144" s="75" t="s">
        <v>763</v>
      </c>
      <c r="AN144" s="75" t="s">
        <v>763</v>
      </c>
      <c r="AO144" s="75" t="s">
        <v>763</v>
      </c>
      <c r="AP144" s="75" t="s">
        <v>763</v>
      </c>
      <c r="AQ144" s="75" t="s">
        <v>763</v>
      </c>
      <c r="AR144" s="75" t="s">
        <v>763</v>
      </c>
      <c r="AS144" s="68"/>
      <c r="AT144" s="68"/>
      <c r="AU144" s="68" t="s">
        <v>763</v>
      </c>
      <c r="AV144" s="68" t="s">
        <v>763</v>
      </c>
      <c r="AW144" s="68"/>
      <c r="BA144" s="68"/>
      <c r="BB144" s="68"/>
      <c r="BC144" s="147"/>
      <c r="BD144" s="68"/>
      <c r="BE144" s="68"/>
    </row>
    <row r="145" spans="1:57" x14ac:dyDescent="0.2">
      <c r="A145" s="79" t="s">
        <v>756</v>
      </c>
      <c r="B145" t="s">
        <v>305</v>
      </c>
      <c r="C145" t="s">
        <v>764</v>
      </c>
      <c r="E145" s="194">
        <v>44035</v>
      </c>
      <c r="F145" s="79" t="s">
        <v>290</v>
      </c>
      <c r="G145" s="79" t="s">
        <v>1000</v>
      </c>
      <c r="H145" s="68">
        <v>3</v>
      </c>
      <c r="I145" s="214" t="s">
        <v>982</v>
      </c>
      <c r="J145" s="77">
        <v>0.40833333333333338</v>
      </c>
      <c r="K145" s="214">
        <v>3</v>
      </c>
      <c r="L145" s="79">
        <v>2</v>
      </c>
      <c r="M145" s="79" t="s">
        <v>872</v>
      </c>
      <c r="N145" s="79" t="s">
        <v>761</v>
      </c>
      <c r="O145" s="79">
        <v>24.8</v>
      </c>
      <c r="P145" s="68">
        <v>8.0299999999999994</v>
      </c>
      <c r="Q145" s="68">
        <v>1.4</v>
      </c>
      <c r="R145" s="68">
        <v>1.1499999999999999</v>
      </c>
      <c r="S145" s="68">
        <v>1.2749999999999999</v>
      </c>
      <c r="T145" s="68">
        <v>1.5</v>
      </c>
      <c r="U145" s="72">
        <v>0.85</v>
      </c>
      <c r="V145" s="68">
        <v>0.75</v>
      </c>
      <c r="W145" s="77">
        <v>0.29583333333333334</v>
      </c>
      <c r="X145" s="68">
        <v>28.6</v>
      </c>
      <c r="Y145" s="68">
        <v>9.49</v>
      </c>
      <c r="Z145" s="72">
        <v>8.0489587392880324</v>
      </c>
      <c r="AA145" s="68">
        <v>88.6</v>
      </c>
      <c r="AB145" s="204">
        <v>29.7</v>
      </c>
      <c r="AC145" s="204">
        <v>46.1</v>
      </c>
      <c r="AD145" s="171">
        <v>0.5099201821188788</v>
      </c>
      <c r="AE145" s="72">
        <v>1.8777927662085827</v>
      </c>
      <c r="AF145" s="75">
        <v>2.5000000000000001E-2</v>
      </c>
      <c r="AG145" s="75">
        <v>1.9027927662085826</v>
      </c>
      <c r="AH145" s="75">
        <v>22.190304418169248</v>
      </c>
      <c r="AI145" s="72">
        <v>24.093097184377832</v>
      </c>
      <c r="AJ145" s="72">
        <v>116.60145498110441</v>
      </c>
      <c r="AK145" s="72">
        <v>16.772242828284192</v>
      </c>
      <c r="AL145" s="72">
        <v>6.952049059561153</v>
      </c>
      <c r="AM145" s="75">
        <v>38.96254724645344</v>
      </c>
      <c r="AN145" s="75">
        <v>40.865340012662017</v>
      </c>
      <c r="AO145" s="72">
        <v>5.6640000000000006</v>
      </c>
      <c r="AP145" s="72">
        <v>1.3308999999999975</v>
      </c>
      <c r="AQ145" s="70">
        <v>0.80973280532959768</v>
      </c>
      <c r="AR145" s="177">
        <v>6.9948999999999977</v>
      </c>
      <c r="AS145" s="68"/>
      <c r="AT145" s="68"/>
      <c r="AU145" s="68" t="s">
        <v>763</v>
      </c>
      <c r="AV145" s="68" t="s">
        <v>763</v>
      </c>
      <c r="AW145" s="68"/>
      <c r="BA145" s="68"/>
      <c r="BB145" s="68"/>
      <c r="BC145" s="147"/>
      <c r="BD145" s="68"/>
      <c r="BE145" s="68"/>
    </row>
    <row r="146" spans="1:57" x14ac:dyDescent="0.2">
      <c r="A146" s="79" t="s">
        <v>756</v>
      </c>
      <c r="B146" t="s">
        <v>305</v>
      </c>
      <c r="C146" t="s">
        <v>765</v>
      </c>
      <c r="E146" s="194">
        <v>44035</v>
      </c>
      <c r="F146" s="79" t="s">
        <v>290</v>
      </c>
      <c r="G146" s="79" t="s">
        <v>1000</v>
      </c>
      <c r="H146" s="68">
        <v>3</v>
      </c>
      <c r="I146" s="214" t="s">
        <v>982</v>
      </c>
      <c r="J146" s="77">
        <v>0.40833333333333338</v>
      </c>
      <c r="K146" s="214">
        <v>3</v>
      </c>
      <c r="L146" s="79">
        <v>2</v>
      </c>
      <c r="M146" s="79" t="s">
        <v>872</v>
      </c>
      <c r="N146" s="79" t="s">
        <v>761</v>
      </c>
      <c r="O146" s="79">
        <v>24.8</v>
      </c>
      <c r="P146" s="68">
        <v>8.0299999999999994</v>
      </c>
      <c r="Q146" s="68">
        <v>1.4</v>
      </c>
      <c r="R146" s="68">
        <v>1.1499999999999999</v>
      </c>
      <c r="S146" s="68">
        <v>1.2749999999999999</v>
      </c>
      <c r="T146" s="68">
        <v>1.5</v>
      </c>
      <c r="U146" s="72">
        <v>0.85</v>
      </c>
      <c r="V146" s="68">
        <v>1</v>
      </c>
      <c r="W146" s="77">
        <v>0.29722222222222222</v>
      </c>
      <c r="X146" s="68">
        <v>28.5</v>
      </c>
      <c r="Y146" s="68">
        <v>9.49</v>
      </c>
      <c r="Z146" s="72">
        <v>8.0257575834880601</v>
      </c>
      <c r="AA146" s="68">
        <v>89.1</v>
      </c>
      <c r="AB146" s="79">
        <v>30.2</v>
      </c>
      <c r="AC146" s="79">
        <v>46.8</v>
      </c>
      <c r="AD146" s="75" t="s">
        <v>763</v>
      </c>
      <c r="AE146" s="75" t="s">
        <v>763</v>
      </c>
      <c r="AF146" s="75" t="s">
        <v>763</v>
      </c>
      <c r="AG146" s="75" t="s">
        <v>763</v>
      </c>
      <c r="AH146" s="75" t="s">
        <v>763</v>
      </c>
      <c r="AI146" s="75" t="s">
        <v>763</v>
      </c>
      <c r="AJ146" s="75" t="s">
        <v>763</v>
      </c>
      <c r="AK146" s="75" t="s">
        <v>763</v>
      </c>
      <c r="AL146" s="75" t="s">
        <v>763</v>
      </c>
      <c r="AM146" s="75" t="s">
        <v>763</v>
      </c>
      <c r="AN146" s="75" t="s">
        <v>763</v>
      </c>
      <c r="AO146" s="75" t="s">
        <v>763</v>
      </c>
      <c r="AP146" s="75" t="s">
        <v>763</v>
      </c>
      <c r="AQ146" s="75" t="s">
        <v>763</v>
      </c>
      <c r="AR146" s="75" t="s">
        <v>763</v>
      </c>
      <c r="AS146" s="68"/>
      <c r="AT146" s="68"/>
      <c r="AU146" s="68" t="s">
        <v>763</v>
      </c>
      <c r="AV146" s="68" t="s">
        <v>763</v>
      </c>
      <c r="AW146" s="68"/>
      <c r="BA146" s="68"/>
      <c r="BB146" s="68"/>
      <c r="BC146" s="147"/>
      <c r="BD146" s="68"/>
      <c r="BE146" s="68"/>
    </row>
    <row r="147" spans="1:57" x14ac:dyDescent="0.2">
      <c r="A147" s="79" t="s">
        <v>756</v>
      </c>
      <c r="B147" t="s">
        <v>307</v>
      </c>
      <c r="C147" t="s">
        <v>757</v>
      </c>
      <c r="E147" s="194">
        <v>44035</v>
      </c>
      <c r="F147" s="79" t="s">
        <v>290</v>
      </c>
      <c r="G147" s="79" t="s">
        <v>1000</v>
      </c>
      <c r="H147" s="68">
        <v>1</v>
      </c>
      <c r="I147" s="214" t="s">
        <v>982</v>
      </c>
      <c r="J147" s="77">
        <v>0.40833333333333338</v>
      </c>
      <c r="K147" s="214">
        <v>7</v>
      </c>
      <c r="L147" s="79">
        <v>2</v>
      </c>
      <c r="M147" s="79" t="s">
        <v>872</v>
      </c>
      <c r="N147" s="79" t="s">
        <v>1017</v>
      </c>
      <c r="O147" s="79">
        <v>29.6</v>
      </c>
      <c r="P147" s="68">
        <v>8.8699999999999992</v>
      </c>
      <c r="Q147" s="68">
        <v>1.9</v>
      </c>
      <c r="R147" s="68">
        <v>1.75</v>
      </c>
      <c r="S147" s="68">
        <v>1.825</v>
      </c>
      <c r="T147" s="68">
        <v>2</v>
      </c>
      <c r="U147" s="72">
        <v>0.91249999999999998</v>
      </c>
      <c r="V147" s="68">
        <v>0.15</v>
      </c>
      <c r="W147" s="77">
        <v>0.23819444444444446</v>
      </c>
      <c r="X147" s="68">
        <v>28.5</v>
      </c>
      <c r="Y147" s="68">
        <v>9.89</v>
      </c>
      <c r="Z147" s="72">
        <v>8.3547628907454197</v>
      </c>
      <c r="AA147" s="68">
        <v>89.6</v>
      </c>
      <c r="AB147" s="79">
        <v>30.4</v>
      </c>
      <c r="AC147" s="79">
        <v>47.1</v>
      </c>
      <c r="AD147" s="75" t="s">
        <v>763</v>
      </c>
      <c r="AE147" s="75" t="s">
        <v>763</v>
      </c>
      <c r="AF147" s="75" t="s">
        <v>763</v>
      </c>
      <c r="AG147" s="75" t="s">
        <v>763</v>
      </c>
      <c r="AH147" s="75" t="s">
        <v>763</v>
      </c>
      <c r="AI147" s="75" t="s">
        <v>763</v>
      </c>
      <c r="AJ147" s="75" t="s">
        <v>763</v>
      </c>
      <c r="AK147" s="75" t="s">
        <v>763</v>
      </c>
      <c r="AL147" s="75" t="s">
        <v>763</v>
      </c>
      <c r="AM147" s="75" t="s">
        <v>763</v>
      </c>
      <c r="AN147" s="75" t="s">
        <v>763</v>
      </c>
      <c r="AO147" s="75" t="s">
        <v>763</v>
      </c>
      <c r="AP147" s="75" t="s">
        <v>763</v>
      </c>
      <c r="AQ147" s="75" t="s">
        <v>763</v>
      </c>
      <c r="AR147" s="75" t="s">
        <v>763</v>
      </c>
      <c r="AS147" s="68"/>
      <c r="AT147" s="68"/>
      <c r="AU147" s="68" t="s">
        <v>763</v>
      </c>
      <c r="AV147" s="68" t="s">
        <v>763</v>
      </c>
      <c r="AW147" s="68"/>
      <c r="BA147" s="68"/>
      <c r="BB147" s="68"/>
      <c r="BC147" s="147"/>
      <c r="BD147" s="68"/>
      <c r="BE147" s="68"/>
    </row>
    <row r="148" spans="1:57" x14ac:dyDescent="0.2">
      <c r="A148" s="79" t="s">
        <v>756</v>
      </c>
      <c r="B148" t="s">
        <v>307</v>
      </c>
      <c r="C148" t="s">
        <v>764</v>
      </c>
      <c r="E148" s="194">
        <v>44035</v>
      </c>
      <c r="F148" s="79" t="s">
        <v>290</v>
      </c>
      <c r="G148" s="79" t="s">
        <v>1000</v>
      </c>
      <c r="H148" s="68">
        <v>1</v>
      </c>
      <c r="I148" s="214" t="s">
        <v>982</v>
      </c>
      <c r="J148" s="77">
        <v>0.40833333333333338</v>
      </c>
      <c r="K148" s="214">
        <v>7</v>
      </c>
      <c r="L148" s="79">
        <v>2</v>
      </c>
      <c r="M148" s="79" t="s">
        <v>872</v>
      </c>
      <c r="N148" s="79" t="s">
        <v>1017</v>
      </c>
      <c r="O148" s="79">
        <v>29.6</v>
      </c>
      <c r="P148" s="68">
        <v>8.8699999999999992</v>
      </c>
      <c r="Q148" s="68">
        <v>1.9</v>
      </c>
      <c r="R148" s="68">
        <v>1.75</v>
      </c>
      <c r="S148" s="68">
        <v>1.825</v>
      </c>
      <c r="T148" s="68">
        <v>2</v>
      </c>
      <c r="U148" s="72">
        <v>0.91249999999999998</v>
      </c>
      <c r="V148" s="68">
        <v>1</v>
      </c>
      <c r="W148" s="77">
        <v>0.23958333333333334</v>
      </c>
      <c r="X148" s="68">
        <v>28.4</v>
      </c>
      <c r="Y148" s="68">
        <v>9.83</v>
      </c>
      <c r="Z148" s="72">
        <v>8.289301536370612</v>
      </c>
      <c r="AA148" s="68">
        <v>88.3</v>
      </c>
      <c r="AB148" s="204">
        <v>30.7</v>
      </c>
      <c r="AC148" s="204">
        <v>47.4</v>
      </c>
      <c r="AD148" s="171">
        <v>0.72104735259894126</v>
      </c>
      <c r="AE148" s="72">
        <v>3.9777421802546162</v>
      </c>
      <c r="AF148" s="72">
        <v>0.28725490196078424</v>
      </c>
      <c r="AG148" s="75">
        <v>4.2649970822154009</v>
      </c>
      <c r="AH148" s="75">
        <v>29.657800374641994</v>
      </c>
      <c r="AI148" s="72">
        <v>33.922797456857396</v>
      </c>
      <c r="AJ148" s="72">
        <v>88.396930997875884</v>
      </c>
      <c r="AK148" s="72">
        <v>11.452412503894493</v>
      </c>
      <c r="AL148" s="72">
        <v>7.7186296745612104</v>
      </c>
      <c r="AM148" s="75">
        <v>41.110212878536487</v>
      </c>
      <c r="AN148" s="75">
        <v>45.375209960751889</v>
      </c>
      <c r="AO148" s="72">
        <v>4.2639999999999993</v>
      </c>
      <c r="AP148" s="72">
        <v>0.84449999999999981</v>
      </c>
      <c r="AQ148" s="70">
        <v>0.83468728589605556</v>
      </c>
      <c r="AR148" s="177">
        <v>5.1084999999999994</v>
      </c>
      <c r="AS148" s="68"/>
      <c r="AT148" s="68"/>
      <c r="AU148" s="68" t="s">
        <v>763</v>
      </c>
      <c r="AV148" s="68" t="s">
        <v>763</v>
      </c>
      <c r="AW148" s="68"/>
      <c r="BA148" s="68"/>
      <c r="BB148" s="68"/>
      <c r="BC148" s="147"/>
      <c r="BD148" s="68"/>
      <c r="BE148" s="68"/>
    </row>
    <row r="149" spans="1:57" x14ac:dyDescent="0.2">
      <c r="A149" s="79" t="s">
        <v>756</v>
      </c>
      <c r="B149" t="s">
        <v>307</v>
      </c>
      <c r="C149" t="s">
        <v>765</v>
      </c>
      <c r="E149" s="194">
        <v>44035</v>
      </c>
      <c r="F149" s="79" t="s">
        <v>290</v>
      </c>
      <c r="G149" s="79" t="s">
        <v>1000</v>
      </c>
      <c r="H149" s="68">
        <v>1</v>
      </c>
      <c r="I149" s="214" t="s">
        <v>982</v>
      </c>
      <c r="J149" s="77">
        <v>0.40833333333333338</v>
      </c>
      <c r="K149" s="214">
        <v>7</v>
      </c>
      <c r="L149" s="79">
        <v>2</v>
      </c>
      <c r="M149" s="79" t="s">
        <v>872</v>
      </c>
      <c r="N149" s="79" t="s">
        <v>1017</v>
      </c>
      <c r="O149" s="79">
        <v>29.6</v>
      </c>
      <c r="P149" s="68">
        <v>8.8699999999999992</v>
      </c>
      <c r="Q149" s="68">
        <v>1.9</v>
      </c>
      <c r="R149" s="68">
        <v>1.75</v>
      </c>
      <c r="S149" s="68">
        <v>1.825</v>
      </c>
      <c r="T149" s="68">
        <v>2</v>
      </c>
      <c r="U149" s="72">
        <v>0.91249999999999998</v>
      </c>
      <c r="V149" s="68">
        <v>1.5</v>
      </c>
      <c r="W149" s="77">
        <v>0.24166666666666667</v>
      </c>
      <c r="X149" s="68">
        <v>28.4</v>
      </c>
      <c r="Y149" s="68">
        <v>9.91</v>
      </c>
      <c r="Z149" s="72">
        <v>8.3567627899728141</v>
      </c>
      <c r="AA149" s="68">
        <v>88.4</v>
      </c>
      <c r="AB149" s="79">
        <v>30.7</v>
      </c>
      <c r="AC149" s="79">
        <v>47.5</v>
      </c>
      <c r="AD149" s="75" t="s">
        <v>763</v>
      </c>
      <c r="AE149" s="75" t="s">
        <v>763</v>
      </c>
      <c r="AF149" s="75" t="s">
        <v>763</v>
      </c>
      <c r="AG149" s="75" t="s">
        <v>763</v>
      </c>
      <c r="AH149" s="75" t="s">
        <v>763</v>
      </c>
      <c r="AI149" s="75" t="s">
        <v>763</v>
      </c>
      <c r="AJ149" s="75" t="s">
        <v>763</v>
      </c>
      <c r="AK149" s="75" t="s">
        <v>763</v>
      </c>
      <c r="AL149" s="75" t="s">
        <v>763</v>
      </c>
      <c r="AM149" s="75" t="s">
        <v>763</v>
      </c>
      <c r="AN149" s="75" t="s">
        <v>763</v>
      </c>
      <c r="AO149" s="75" t="s">
        <v>763</v>
      </c>
      <c r="AP149" s="75" t="s">
        <v>763</v>
      </c>
      <c r="AQ149" s="75" t="s">
        <v>763</v>
      </c>
      <c r="AR149" s="75" t="s">
        <v>763</v>
      </c>
      <c r="AS149" s="68"/>
      <c r="AT149" s="68"/>
      <c r="AU149" s="68" t="s">
        <v>763</v>
      </c>
      <c r="AV149" s="68" t="s">
        <v>763</v>
      </c>
      <c r="AW149" s="68"/>
      <c r="BA149" s="68"/>
      <c r="BB149" s="68"/>
      <c r="BC149" s="147"/>
      <c r="BD149" s="68"/>
      <c r="BE149" s="68"/>
    </row>
    <row r="150" spans="1:57" x14ac:dyDescent="0.2">
      <c r="A150" s="79" t="s">
        <v>756</v>
      </c>
      <c r="B150" t="s">
        <v>309</v>
      </c>
      <c r="C150" t="s">
        <v>757</v>
      </c>
      <c r="E150" s="194">
        <v>44035</v>
      </c>
      <c r="F150" s="79" t="s">
        <v>290</v>
      </c>
      <c r="G150" s="79" t="s">
        <v>1000</v>
      </c>
      <c r="H150" s="68">
        <v>4</v>
      </c>
      <c r="I150" s="214" t="s">
        <v>982</v>
      </c>
      <c r="J150" s="77">
        <v>0.40833333333333338</v>
      </c>
      <c r="K150" s="214">
        <v>3</v>
      </c>
      <c r="L150" s="79">
        <v>2</v>
      </c>
      <c r="M150" s="79" t="s">
        <v>872</v>
      </c>
      <c r="N150" s="79" t="s">
        <v>1018</v>
      </c>
      <c r="O150" s="79">
        <v>24.7</v>
      </c>
      <c r="P150" s="68">
        <v>8.89</v>
      </c>
      <c r="Q150" s="68">
        <v>1.7</v>
      </c>
      <c r="R150" s="68">
        <v>1.7</v>
      </c>
      <c r="S150" s="68">
        <v>1.7</v>
      </c>
      <c r="T150" s="68">
        <v>1.7</v>
      </c>
      <c r="U150" s="72">
        <v>1</v>
      </c>
      <c r="V150" s="68">
        <v>0.15</v>
      </c>
      <c r="W150" s="77">
        <v>0.27152777777777776</v>
      </c>
      <c r="X150" s="68">
        <v>0.15</v>
      </c>
      <c r="Y150" s="68">
        <v>8.94</v>
      </c>
      <c r="Z150" s="72">
        <v>7.1794092535731808</v>
      </c>
      <c r="AA150" s="218">
        <v>0.88900000000000001</v>
      </c>
      <c r="AB150" s="79">
        <v>31.4</v>
      </c>
      <c r="AC150" s="79">
        <v>48.5</v>
      </c>
      <c r="AD150" s="75" t="s">
        <v>763</v>
      </c>
      <c r="AE150" s="75" t="s">
        <v>763</v>
      </c>
      <c r="AF150" s="75" t="s">
        <v>763</v>
      </c>
      <c r="AG150" s="75" t="s">
        <v>763</v>
      </c>
      <c r="AH150" s="75" t="s">
        <v>763</v>
      </c>
      <c r="AI150" s="75" t="s">
        <v>763</v>
      </c>
      <c r="AJ150" s="75" t="s">
        <v>763</v>
      </c>
      <c r="AK150" s="75" t="s">
        <v>763</v>
      </c>
      <c r="AL150" s="75" t="s">
        <v>763</v>
      </c>
      <c r="AM150" s="75" t="s">
        <v>763</v>
      </c>
      <c r="AN150" s="75" t="s">
        <v>763</v>
      </c>
      <c r="AO150" s="75" t="s">
        <v>763</v>
      </c>
      <c r="AP150" s="75" t="s">
        <v>763</v>
      </c>
      <c r="AQ150" s="75" t="s">
        <v>763</v>
      </c>
      <c r="AR150" s="75" t="s">
        <v>763</v>
      </c>
      <c r="AS150" s="68"/>
      <c r="AT150" s="68"/>
      <c r="AU150" s="68" t="s">
        <v>763</v>
      </c>
      <c r="AV150" s="68" t="s">
        <v>763</v>
      </c>
      <c r="AW150" s="68"/>
      <c r="BA150" s="68"/>
      <c r="BB150" s="68"/>
      <c r="BC150" s="147"/>
      <c r="BD150" s="68"/>
      <c r="BE150" s="68"/>
    </row>
    <row r="151" spans="1:57" x14ac:dyDescent="0.2">
      <c r="A151" s="79" t="s">
        <v>756</v>
      </c>
      <c r="B151" t="s">
        <v>309</v>
      </c>
      <c r="C151" t="s">
        <v>764</v>
      </c>
      <c r="E151" s="194">
        <v>44035</v>
      </c>
      <c r="F151" s="79" t="s">
        <v>290</v>
      </c>
      <c r="G151" s="79" t="s">
        <v>1000</v>
      </c>
      <c r="H151" s="68">
        <v>4</v>
      </c>
      <c r="I151" s="214" t="s">
        <v>982</v>
      </c>
      <c r="J151" s="77">
        <v>0.40833333333333338</v>
      </c>
      <c r="K151" s="214">
        <v>3</v>
      </c>
      <c r="L151" s="79">
        <v>2</v>
      </c>
      <c r="M151" s="79" t="s">
        <v>872</v>
      </c>
      <c r="N151" s="79" t="s">
        <v>1018</v>
      </c>
      <c r="O151" s="79">
        <v>24.7</v>
      </c>
      <c r="P151" s="68">
        <v>8.89</v>
      </c>
      <c r="Q151" s="68">
        <v>1.7</v>
      </c>
      <c r="R151" s="68">
        <v>1.7</v>
      </c>
      <c r="S151" s="68">
        <v>1.7</v>
      </c>
      <c r="T151" s="68">
        <v>1.7</v>
      </c>
      <c r="U151" s="72">
        <v>1</v>
      </c>
      <c r="V151" s="68">
        <v>0.85</v>
      </c>
      <c r="W151" s="77">
        <v>0.27361111111111108</v>
      </c>
      <c r="X151" s="68">
        <v>0.85</v>
      </c>
      <c r="Y151" s="68">
        <v>8.98</v>
      </c>
      <c r="Z151" s="72">
        <v>7.2218914544979791</v>
      </c>
      <c r="AA151" s="218">
        <v>0.88500000000000001</v>
      </c>
      <c r="AB151" s="204">
        <v>31.4</v>
      </c>
      <c r="AC151" s="204">
        <v>48.4</v>
      </c>
      <c r="AD151" s="171">
        <v>0.61548376735890997</v>
      </c>
      <c r="AE151" s="72">
        <v>0.43116094764353741</v>
      </c>
      <c r="AF151" s="75">
        <v>2.5000000000000001E-2</v>
      </c>
      <c r="AG151" s="75">
        <v>0.45616094764353743</v>
      </c>
      <c r="AH151" s="75">
        <v>16.623312258532664</v>
      </c>
      <c r="AI151" s="72">
        <v>17.0794732061762</v>
      </c>
      <c r="AJ151" s="72">
        <v>62.264303326211554</v>
      </c>
      <c r="AK151" s="72">
        <v>7.5028415054839579</v>
      </c>
      <c r="AL151" s="72">
        <v>8.2987629794260602</v>
      </c>
      <c r="AM151" s="75">
        <v>24.126153764016621</v>
      </c>
      <c r="AN151" s="75">
        <v>24.582314711660157</v>
      </c>
      <c r="AO151" s="72">
        <v>2.3839999999999999</v>
      </c>
      <c r="AP151" s="177">
        <v>2.5000000000000001E-2</v>
      </c>
      <c r="AQ151" s="70">
        <v>1</v>
      </c>
      <c r="AR151" s="177">
        <v>2.4089999999999998</v>
      </c>
      <c r="AS151" s="68"/>
      <c r="AT151" s="68"/>
      <c r="AU151" s="68" t="s">
        <v>763</v>
      </c>
      <c r="AV151" s="68" t="s">
        <v>763</v>
      </c>
      <c r="AW151" s="68"/>
      <c r="BA151" s="68"/>
      <c r="BB151" s="68"/>
      <c r="BC151" s="147"/>
      <c r="BD151" s="68"/>
      <c r="BE151" s="68"/>
    </row>
    <row r="152" spans="1:57" x14ac:dyDescent="0.2">
      <c r="A152" s="79" t="s">
        <v>756</v>
      </c>
      <c r="B152" t="s">
        <v>309</v>
      </c>
      <c r="C152" t="s">
        <v>765</v>
      </c>
      <c r="E152" s="194">
        <v>44035</v>
      </c>
      <c r="F152" s="79" t="s">
        <v>290</v>
      </c>
      <c r="G152" s="79" t="s">
        <v>1000</v>
      </c>
      <c r="H152" s="68">
        <v>4</v>
      </c>
      <c r="I152" s="214" t="s">
        <v>982</v>
      </c>
      <c r="J152" s="77">
        <v>0.40833333333333338</v>
      </c>
      <c r="K152" s="214">
        <v>3</v>
      </c>
      <c r="L152" s="79">
        <v>2</v>
      </c>
      <c r="M152" s="79" t="s">
        <v>872</v>
      </c>
      <c r="N152" s="79" t="s">
        <v>1018</v>
      </c>
      <c r="O152" s="79">
        <v>24.7</v>
      </c>
      <c r="P152" s="68">
        <v>8.89</v>
      </c>
      <c r="Q152" s="68">
        <v>1.7</v>
      </c>
      <c r="R152" s="68">
        <v>1.7</v>
      </c>
      <c r="S152" s="68">
        <v>1.7</v>
      </c>
      <c r="T152" s="68">
        <v>1.7</v>
      </c>
      <c r="U152" s="72">
        <v>1</v>
      </c>
      <c r="V152" s="68">
        <v>1.2</v>
      </c>
      <c r="W152" s="77" t="s">
        <v>761</v>
      </c>
      <c r="X152" s="68">
        <v>1.2</v>
      </c>
      <c r="Y152" s="68">
        <v>8.83</v>
      </c>
      <c r="Z152" s="72">
        <v>7.1112232567507476</v>
      </c>
      <c r="AA152" s="218">
        <v>0.89500000000000002</v>
      </c>
      <c r="AB152" s="79">
        <v>31.3</v>
      </c>
      <c r="AC152" s="79">
        <v>48.3</v>
      </c>
      <c r="AD152" s="75" t="s">
        <v>763</v>
      </c>
      <c r="AE152" s="75" t="s">
        <v>763</v>
      </c>
      <c r="AF152" s="75" t="s">
        <v>763</v>
      </c>
      <c r="AG152" s="75" t="s">
        <v>763</v>
      </c>
      <c r="AH152" s="75" t="s">
        <v>763</v>
      </c>
      <c r="AI152" s="75" t="s">
        <v>763</v>
      </c>
      <c r="AJ152" s="75" t="s">
        <v>763</v>
      </c>
      <c r="AK152" s="75" t="s">
        <v>763</v>
      </c>
      <c r="AL152" s="75" t="s">
        <v>763</v>
      </c>
      <c r="AM152" s="75" t="s">
        <v>763</v>
      </c>
      <c r="AN152" s="75" t="s">
        <v>763</v>
      </c>
      <c r="AO152" s="75" t="s">
        <v>763</v>
      </c>
      <c r="AP152" s="75" t="s">
        <v>763</v>
      </c>
      <c r="AQ152" s="75" t="s">
        <v>763</v>
      </c>
      <c r="AR152" s="75" t="s">
        <v>763</v>
      </c>
      <c r="AS152" s="68"/>
      <c r="AT152" s="68"/>
      <c r="AU152" s="68" t="s">
        <v>763</v>
      </c>
      <c r="AV152" s="68" t="s">
        <v>763</v>
      </c>
      <c r="AW152" s="68"/>
      <c r="BA152" s="68"/>
      <c r="BB152" s="68"/>
      <c r="BC152" s="147"/>
      <c r="BD152" s="68"/>
      <c r="BE152" s="68"/>
    </row>
    <row r="153" spans="1:57" x14ac:dyDescent="0.2">
      <c r="A153" s="79" t="s">
        <v>756</v>
      </c>
      <c r="B153" t="s">
        <v>311</v>
      </c>
      <c r="C153" t="s">
        <v>757</v>
      </c>
      <c r="E153" s="194">
        <v>44035</v>
      </c>
      <c r="F153" s="79" t="s">
        <v>290</v>
      </c>
      <c r="G153" s="79" t="s">
        <v>992</v>
      </c>
      <c r="H153" s="68">
        <v>1</v>
      </c>
      <c r="I153" s="214" t="s">
        <v>982</v>
      </c>
      <c r="J153" s="77">
        <v>0.41666666666666669</v>
      </c>
      <c r="K153" s="214">
        <v>3</v>
      </c>
      <c r="L153" s="79">
        <v>2</v>
      </c>
      <c r="M153" s="79" t="s">
        <v>809</v>
      </c>
      <c r="N153" s="79" t="s">
        <v>761</v>
      </c>
      <c r="O153" s="79" t="s">
        <v>761</v>
      </c>
      <c r="P153" s="68" t="s">
        <v>761</v>
      </c>
      <c r="Q153" s="68">
        <v>0.75</v>
      </c>
      <c r="R153" s="68">
        <v>0.75</v>
      </c>
      <c r="S153" s="68">
        <v>0.75</v>
      </c>
      <c r="T153" s="68">
        <v>0.75</v>
      </c>
      <c r="U153" s="72">
        <v>1</v>
      </c>
      <c r="V153" s="68">
        <v>0.15</v>
      </c>
      <c r="W153" s="77">
        <v>0.29166666666666669</v>
      </c>
      <c r="X153" s="68" t="s">
        <v>761</v>
      </c>
      <c r="Y153" s="68" t="s">
        <v>761</v>
      </c>
      <c r="Z153" s="130" t="s">
        <v>761</v>
      </c>
      <c r="AA153" s="68" t="s">
        <v>761</v>
      </c>
      <c r="AB153" s="79">
        <v>25.7</v>
      </c>
      <c r="AC153" s="79">
        <v>40.5</v>
      </c>
      <c r="AD153" s="75" t="s">
        <v>763</v>
      </c>
      <c r="AE153" s="75" t="s">
        <v>763</v>
      </c>
      <c r="AF153" s="75" t="s">
        <v>763</v>
      </c>
      <c r="AG153" s="75" t="s">
        <v>763</v>
      </c>
      <c r="AH153" s="75" t="s">
        <v>763</v>
      </c>
      <c r="AI153" s="75" t="s">
        <v>763</v>
      </c>
      <c r="AJ153" s="75" t="s">
        <v>763</v>
      </c>
      <c r="AK153" s="75" t="s">
        <v>763</v>
      </c>
      <c r="AL153" s="75" t="s">
        <v>763</v>
      </c>
      <c r="AM153" s="75" t="s">
        <v>763</v>
      </c>
      <c r="AN153" s="75" t="s">
        <v>763</v>
      </c>
      <c r="AO153" s="75" t="s">
        <v>763</v>
      </c>
      <c r="AP153" s="75" t="s">
        <v>763</v>
      </c>
      <c r="AQ153" s="75" t="s">
        <v>763</v>
      </c>
      <c r="AR153" s="75" t="s">
        <v>763</v>
      </c>
      <c r="AS153" s="68"/>
      <c r="AT153" s="68"/>
      <c r="AU153" s="68" t="s">
        <v>763</v>
      </c>
      <c r="AV153" s="68" t="s">
        <v>763</v>
      </c>
      <c r="AW153" s="68"/>
      <c r="AX153" s="79"/>
      <c r="AY153" s="147"/>
      <c r="BA153" s="68"/>
      <c r="BB153" s="68"/>
      <c r="BC153" s="147"/>
      <c r="BD153" s="68"/>
      <c r="BE153" s="68"/>
    </row>
    <row r="154" spans="1:57" x14ac:dyDescent="0.2">
      <c r="A154" s="79" t="s">
        <v>756</v>
      </c>
      <c r="B154" t="s">
        <v>311</v>
      </c>
      <c r="C154" t="s">
        <v>764</v>
      </c>
      <c r="E154" s="194">
        <v>44035</v>
      </c>
      <c r="F154" s="79" t="s">
        <v>290</v>
      </c>
      <c r="G154" s="79" t="s">
        <v>992</v>
      </c>
      <c r="H154" s="68">
        <v>1</v>
      </c>
      <c r="I154" s="214" t="s">
        <v>982</v>
      </c>
      <c r="J154" s="77">
        <v>0.41666666666666669</v>
      </c>
      <c r="K154" s="214">
        <v>3</v>
      </c>
      <c r="L154" s="79">
        <v>2</v>
      </c>
      <c r="M154" s="79" t="s">
        <v>809</v>
      </c>
      <c r="N154" s="79" t="s">
        <v>761</v>
      </c>
      <c r="O154" s="79" t="s">
        <v>761</v>
      </c>
      <c r="P154" s="68" t="s">
        <v>761</v>
      </c>
      <c r="Q154" s="68">
        <v>0.75</v>
      </c>
      <c r="R154" s="68">
        <v>0.75</v>
      </c>
      <c r="S154" s="68">
        <v>0.75</v>
      </c>
      <c r="T154" s="68">
        <v>0.75</v>
      </c>
      <c r="U154" s="72">
        <v>1</v>
      </c>
      <c r="V154" s="68">
        <v>0.375</v>
      </c>
      <c r="W154" s="77">
        <v>0.2986111111111111</v>
      </c>
      <c r="X154" s="68" t="s">
        <v>761</v>
      </c>
      <c r="Y154" s="68" t="s">
        <v>761</v>
      </c>
      <c r="Z154" s="130" t="s">
        <v>761</v>
      </c>
      <c r="AA154" s="68" t="s">
        <v>761</v>
      </c>
      <c r="AB154" s="204">
        <v>27.2</v>
      </c>
      <c r="AC154" s="204">
        <v>42.4</v>
      </c>
      <c r="AD154" s="171">
        <v>0.29726288987905791</v>
      </c>
      <c r="AE154" s="72">
        <v>0.1978332349717562</v>
      </c>
      <c r="AF154" s="72">
        <v>7.6862745098039198E-2</v>
      </c>
      <c r="AG154" s="75">
        <v>0.2746959800697954</v>
      </c>
      <c r="AH154" s="75">
        <v>25.412406653899321</v>
      </c>
      <c r="AI154" s="72">
        <v>25.687102633969115</v>
      </c>
      <c r="AJ154" s="72">
        <v>78.237955534722488</v>
      </c>
      <c r="AK154" s="72">
        <v>10.404567136969247</v>
      </c>
      <c r="AL154" s="72">
        <v>7.5195781337917795</v>
      </c>
      <c r="AM154" s="75">
        <v>35.816973790868566</v>
      </c>
      <c r="AN154" s="75">
        <v>36.091669770938367</v>
      </c>
      <c r="AO154" s="72">
        <v>7.3680000000000012</v>
      </c>
      <c r="AP154" s="177">
        <v>2.5000000000000001E-2</v>
      </c>
      <c r="AQ154" s="70">
        <v>1</v>
      </c>
      <c r="AR154" s="177">
        <v>7.3930000000000016</v>
      </c>
      <c r="AS154" s="68"/>
      <c r="AT154" s="68"/>
      <c r="AU154" s="68" t="s">
        <v>763</v>
      </c>
      <c r="AV154" s="68" t="s">
        <v>763</v>
      </c>
      <c r="AW154" s="68"/>
      <c r="BA154" s="68"/>
      <c r="BB154" s="68"/>
      <c r="BC154" s="147"/>
      <c r="BD154" s="68"/>
      <c r="BE154" s="68"/>
    </row>
    <row r="155" spans="1:57" x14ac:dyDescent="0.2">
      <c r="A155" s="79" t="s">
        <v>756</v>
      </c>
      <c r="B155" t="s">
        <v>311</v>
      </c>
      <c r="C155" t="s">
        <v>765</v>
      </c>
      <c r="E155" s="194">
        <v>44035</v>
      </c>
      <c r="F155" s="79" t="s">
        <v>290</v>
      </c>
      <c r="G155" s="79" t="s">
        <v>992</v>
      </c>
      <c r="H155" s="68">
        <v>1</v>
      </c>
      <c r="I155" s="214" t="s">
        <v>982</v>
      </c>
      <c r="J155" s="77">
        <v>0.41666666666666669</v>
      </c>
      <c r="K155" s="214">
        <v>3</v>
      </c>
      <c r="L155" s="79">
        <v>2</v>
      </c>
      <c r="M155" s="79" t="s">
        <v>809</v>
      </c>
      <c r="N155" s="79" t="s">
        <v>761</v>
      </c>
      <c r="O155" s="79" t="s">
        <v>761</v>
      </c>
      <c r="P155" s="68" t="s">
        <v>761</v>
      </c>
      <c r="Q155" s="68">
        <v>0.75</v>
      </c>
      <c r="R155" s="68">
        <v>0.75</v>
      </c>
      <c r="S155" s="68">
        <v>0.75</v>
      </c>
      <c r="T155" s="68">
        <v>0.75</v>
      </c>
      <c r="U155" s="72">
        <v>1</v>
      </c>
      <c r="V155" s="68">
        <v>0.375</v>
      </c>
      <c r="W155" s="77">
        <v>0.2986111111111111</v>
      </c>
      <c r="X155" s="68" t="s">
        <v>761</v>
      </c>
      <c r="Y155" s="68" t="s">
        <v>761</v>
      </c>
      <c r="Z155" s="130" t="s">
        <v>761</v>
      </c>
      <c r="AA155" s="68" t="s">
        <v>761</v>
      </c>
      <c r="AB155" s="79">
        <v>26.9</v>
      </c>
      <c r="AC155" s="79">
        <v>42.2</v>
      </c>
      <c r="AD155" s="75" t="s">
        <v>763</v>
      </c>
      <c r="AE155" s="75" t="s">
        <v>763</v>
      </c>
      <c r="AF155" s="75" t="s">
        <v>763</v>
      </c>
      <c r="AG155" s="75" t="s">
        <v>763</v>
      </c>
      <c r="AH155" s="75" t="s">
        <v>763</v>
      </c>
      <c r="AI155" s="75" t="s">
        <v>763</v>
      </c>
      <c r="AJ155" s="75" t="s">
        <v>763</v>
      </c>
      <c r="AK155" s="75" t="s">
        <v>763</v>
      </c>
      <c r="AL155" s="75" t="s">
        <v>763</v>
      </c>
      <c r="AM155" s="75" t="s">
        <v>763</v>
      </c>
      <c r="AN155" s="75" t="s">
        <v>763</v>
      </c>
      <c r="AO155" s="75" t="s">
        <v>763</v>
      </c>
      <c r="AP155" s="75" t="s">
        <v>763</v>
      </c>
      <c r="AQ155" s="75" t="s">
        <v>763</v>
      </c>
      <c r="AR155" s="75" t="s">
        <v>763</v>
      </c>
      <c r="AS155" s="68"/>
      <c r="AT155" s="68"/>
      <c r="AU155" s="68">
        <v>120.3</v>
      </c>
      <c r="AV155" s="72">
        <v>1.925</v>
      </c>
      <c r="AW155" s="68"/>
      <c r="BA155" s="68"/>
      <c r="BB155" s="68"/>
      <c r="BC155" s="147"/>
      <c r="BD155" s="68"/>
      <c r="BE155" s="68"/>
    </row>
    <row r="156" spans="1:57" x14ac:dyDescent="0.2">
      <c r="A156" s="79" t="s">
        <v>756</v>
      </c>
      <c r="B156" t="s">
        <v>1002</v>
      </c>
      <c r="C156" t="s">
        <v>764</v>
      </c>
      <c r="E156" s="194">
        <v>44035</v>
      </c>
      <c r="F156" s="68" t="s">
        <v>290</v>
      </c>
      <c r="G156" s="68" t="s">
        <v>1009</v>
      </c>
      <c r="H156" s="68">
        <v>2</v>
      </c>
      <c r="I156" s="68" t="s">
        <v>982</v>
      </c>
      <c r="J156" s="77">
        <v>0.35833333333333334</v>
      </c>
      <c r="K156" s="68">
        <v>3</v>
      </c>
      <c r="L156" s="68">
        <v>2</v>
      </c>
      <c r="M156" s="68" t="s">
        <v>773</v>
      </c>
      <c r="N156" s="68" t="s">
        <v>1011</v>
      </c>
      <c r="O156" s="68">
        <v>23.4</v>
      </c>
      <c r="P156" s="68">
        <v>8.5399999999999991</v>
      </c>
      <c r="Q156" s="68">
        <v>0.95</v>
      </c>
      <c r="R156" s="68">
        <v>0.45</v>
      </c>
      <c r="S156" s="68">
        <v>0.45</v>
      </c>
      <c r="T156" s="68">
        <v>0.45</v>
      </c>
      <c r="U156" s="72">
        <v>1</v>
      </c>
      <c r="V156" s="68">
        <v>0.22500000000000001</v>
      </c>
      <c r="W156" s="77">
        <v>0.32291666666666669</v>
      </c>
      <c r="X156" s="68">
        <v>25.2</v>
      </c>
      <c r="Y156" s="68">
        <v>5.08</v>
      </c>
      <c r="Z156" s="72">
        <v>4.6178072128987511</v>
      </c>
      <c r="AA156" s="68">
        <v>61.6</v>
      </c>
      <c r="AB156" s="204">
        <v>16.8</v>
      </c>
      <c r="AC156" s="204">
        <v>27.43</v>
      </c>
      <c r="AD156" s="171">
        <v>0.19414385741565876</v>
      </c>
      <c r="AE156" s="72">
        <v>1.0378130005901691</v>
      </c>
      <c r="AF156" s="72">
        <v>2.4901960784313721</v>
      </c>
      <c r="AG156" s="75">
        <v>3.5280090790215413</v>
      </c>
      <c r="AH156" s="75">
        <v>22.95609627974321</v>
      </c>
      <c r="AI156" s="75">
        <v>26.484105358764751</v>
      </c>
      <c r="AJ156" s="72">
        <v>281.74149696863702</v>
      </c>
      <c r="AK156" s="72">
        <v>44.739974536841778</v>
      </c>
      <c r="AL156" s="72">
        <v>6.2973101769790443</v>
      </c>
      <c r="AM156" s="75">
        <v>67.696070816584992</v>
      </c>
      <c r="AN156" s="75">
        <v>71.224079895606536</v>
      </c>
      <c r="AO156" s="72">
        <v>8.8719999999999981</v>
      </c>
      <c r="AP156" s="72">
        <v>3.4172999999999987</v>
      </c>
      <c r="AQ156" s="70">
        <v>0.72192883239891614</v>
      </c>
      <c r="AR156" s="177">
        <v>12.289299999999997</v>
      </c>
      <c r="AS156" s="68"/>
      <c r="AT156" s="68"/>
      <c r="AU156" s="68" t="s">
        <v>763</v>
      </c>
      <c r="AV156" s="68" t="s">
        <v>763</v>
      </c>
      <c r="AW156" s="68"/>
      <c r="BA156" s="68"/>
      <c r="BB156" s="68"/>
      <c r="BC156" s="147"/>
      <c r="BD156" s="68"/>
      <c r="BE156" s="68"/>
    </row>
    <row r="157" spans="1:57" x14ac:dyDescent="0.2">
      <c r="A157" s="79" t="s">
        <v>756</v>
      </c>
      <c r="B157" t="s">
        <v>640</v>
      </c>
      <c r="C157" t="s">
        <v>757</v>
      </c>
      <c r="E157" s="194">
        <v>44035</v>
      </c>
      <c r="F157" s="68" t="s">
        <v>793</v>
      </c>
      <c r="G157" s="79" t="s">
        <v>988</v>
      </c>
      <c r="H157" s="68">
        <v>2</v>
      </c>
      <c r="I157" s="214" t="s">
        <v>982</v>
      </c>
      <c r="J157" s="77" t="s">
        <v>761</v>
      </c>
      <c r="K157" s="214">
        <v>2</v>
      </c>
      <c r="L157" s="79">
        <v>1</v>
      </c>
      <c r="M157" s="79" t="s">
        <v>761</v>
      </c>
      <c r="N157" s="79" t="s">
        <v>761</v>
      </c>
      <c r="O157" s="68" t="s">
        <v>761</v>
      </c>
      <c r="P157" s="68" t="s">
        <v>761</v>
      </c>
      <c r="Q157" s="68" t="s">
        <v>761</v>
      </c>
      <c r="R157" s="68" t="s">
        <v>761</v>
      </c>
      <c r="S157" s="68" t="s">
        <v>761</v>
      </c>
      <c r="T157" s="68" t="s">
        <v>761</v>
      </c>
      <c r="U157" s="68" t="s">
        <v>761</v>
      </c>
      <c r="V157" s="68">
        <v>0.15</v>
      </c>
      <c r="W157" s="77">
        <v>0.2986111111111111</v>
      </c>
      <c r="X157" s="68">
        <v>21</v>
      </c>
      <c r="Y157" s="68" t="s">
        <v>761</v>
      </c>
      <c r="Z157" s="130" t="s">
        <v>761</v>
      </c>
      <c r="AA157" s="68" t="s">
        <v>761</v>
      </c>
      <c r="AB157" s="79">
        <v>9.1999999999999993</v>
      </c>
      <c r="AC157" s="79">
        <v>15.72</v>
      </c>
      <c r="AD157" s="75" t="s">
        <v>763</v>
      </c>
      <c r="AE157" s="75" t="s">
        <v>763</v>
      </c>
      <c r="AF157" s="75" t="s">
        <v>763</v>
      </c>
      <c r="AG157" s="75" t="s">
        <v>763</v>
      </c>
      <c r="AH157" s="75" t="s">
        <v>763</v>
      </c>
      <c r="AI157" s="75" t="s">
        <v>763</v>
      </c>
      <c r="AJ157" s="75" t="s">
        <v>763</v>
      </c>
      <c r="AK157" s="75" t="s">
        <v>763</v>
      </c>
      <c r="AL157" s="75" t="s">
        <v>763</v>
      </c>
      <c r="AM157" s="75" t="s">
        <v>763</v>
      </c>
      <c r="AN157" s="75" t="s">
        <v>763</v>
      </c>
      <c r="AO157" s="75" t="s">
        <v>763</v>
      </c>
      <c r="AP157" s="75" t="s">
        <v>763</v>
      </c>
      <c r="AQ157" s="75" t="s">
        <v>763</v>
      </c>
      <c r="AR157" s="75" t="s">
        <v>763</v>
      </c>
      <c r="AS157" s="68"/>
      <c r="AT157" s="68"/>
      <c r="AU157" s="68" t="s">
        <v>763</v>
      </c>
      <c r="AV157" s="68" t="s">
        <v>763</v>
      </c>
      <c r="AW157" s="68"/>
      <c r="AX157" s="79"/>
      <c r="AY157" s="147"/>
      <c r="BA157" s="68"/>
      <c r="BB157" s="68"/>
      <c r="BC157" s="147"/>
      <c r="BD157" s="68"/>
      <c r="BE157" s="68"/>
    </row>
    <row r="158" spans="1:57" x14ac:dyDescent="0.2">
      <c r="A158" s="79" t="s">
        <v>756</v>
      </c>
      <c r="B158" t="s">
        <v>640</v>
      </c>
      <c r="C158" t="s">
        <v>764</v>
      </c>
      <c r="E158" s="194">
        <v>44035</v>
      </c>
      <c r="F158" s="68" t="s">
        <v>793</v>
      </c>
      <c r="G158" s="79" t="s">
        <v>988</v>
      </c>
      <c r="H158" s="68">
        <v>2</v>
      </c>
      <c r="I158" s="214" t="s">
        <v>982</v>
      </c>
      <c r="J158" s="77" t="s">
        <v>761</v>
      </c>
      <c r="K158" s="214">
        <v>2</v>
      </c>
      <c r="L158" s="79">
        <v>1</v>
      </c>
      <c r="M158" s="79" t="s">
        <v>761</v>
      </c>
      <c r="N158" s="79" t="s">
        <v>761</v>
      </c>
      <c r="O158" s="68" t="s">
        <v>761</v>
      </c>
      <c r="P158" s="68" t="s">
        <v>761</v>
      </c>
      <c r="Q158" s="68" t="s">
        <v>761</v>
      </c>
      <c r="R158" s="68" t="s">
        <v>761</v>
      </c>
      <c r="S158" s="68" t="s">
        <v>761</v>
      </c>
      <c r="T158" s="68" t="s">
        <v>761</v>
      </c>
      <c r="U158" s="68" t="s">
        <v>761</v>
      </c>
      <c r="V158" s="68" t="s">
        <v>761</v>
      </c>
      <c r="W158" s="68" t="s">
        <v>761</v>
      </c>
      <c r="X158" s="68" t="s">
        <v>761</v>
      </c>
      <c r="Y158" s="68" t="s">
        <v>761</v>
      </c>
      <c r="Z158" s="130" t="s">
        <v>761</v>
      </c>
      <c r="AA158" s="68" t="s">
        <v>761</v>
      </c>
      <c r="AB158" s="204">
        <v>9.1999999999999993</v>
      </c>
      <c r="AC158" s="204">
        <v>15.72</v>
      </c>
      <c r="AD158" s="171">
        <v>0.21992361553150858</v>
      </c>
      <c r="AE158" s="72">
        <v>2.2044515639490769</v>
      </c>
      <c r="AF158" s="72">
        <v>22.768817204301069</v>
      </c>
      <c r="AG158" s="75">
        <v>24.973268768250147</v>
      </c>
      <c r="AH158" s="75">
        <v>20.63890198560998</v>
      </c>
      <c r="AI158" s="72">
        <v>45.612170753860127</v>
      </c>
      <c r="AJ158" s="72">
        <v>287.73698724579288</v>
      </c>
      <c r="AK158" s="72">
        <v>39.908802869143173</v>
      </c>
      <c r="AL158" s="72">
        <v>7.2098626508355217</v>
      </c>
      <c r="AM158" s="75">
        <v>60.54770485475315</v>
      </c>
      <c r="AN158" s="75">
        <v>85.5209736230033</v>
      </c>
      <c r="AO158" s="72">
        <v>12.879999999999997</v>
      </c>
      <c r="AP158" s="72">
        <v>7.4540999999999968</v>
      </c>
      <c r="AQ158" s="70">
        <v>0.63341873994914955</v>
      </c>
      <c r="AR158" s="177">
        <v>20.334099999999992</v>
      </c>
      <c r="AS158" s="68"/>
      <c r="AT158" s="68"/>
      <c r="AU158" s="68" t="s">
        <v>763</v>
      </c>
      <c r="AV158" s="68" t="s">
        <v>763</v>
      </c>
      <c r="AW158" s="68"/>
      <c r="AX158" s="79"/>
      <c r="AY158" s="147"/>
      <c r="BA158" s="68"/>
      <c r="BB158" s="68"/>
      <c r="BC158" s="147"/>
      <c r="BD158" s="68"/>
      <c r="BE158" s="68"/>
    </row>
    <row r="159" spans="1:57" x14ac:dyDescent="0.2">
      <c r="A159" s="79" t="s">
        <v>756</v>
      </c>
      <c r="B159" t="s">
        <v>394</v>
      </c>
      <c r="C159" t="s">
        <v>757</v>
      </c>
      <c r="E159" s="194">
        <v>44035</v>
      </c>
      <c r="F159" s="68" t="s">
        <v>644</v>
      </c>
      <c r="G159" s="68" t="s">
        <v>1003</v>
      </c>
      <c r="H159" s="68">
        <v>1</v>
      </c>
      <c r="I159" s="68" t="s">
        <v>982</v>
      </c>
      <c r="J159" s="77">
        <v>0.39583333333333331</v>
      </c>
      <c r="K159" s="215">
        <v>2</v>
      </c>
      <c r="L159" s="68">
        <v>2</v>
      </c>
      <c r="M159" s="68" t="s">
        <v>773</v>
      </c>
      <c r="N159" s="68" t="s">
        <v>761</v>
      </c>
      <c r="O159" s="68" t="s">
        <v>761</v>
      </c>
      <c r="P159" s="68" t="s">
        <v>761</v>
      </c>
      <c r="Q159" s="68">
        <v>1.2</v>
      </c>
      <c r="R159" s="68">
        <v>1.1000000000000001</v>
      </c>
      <c r="S159" s="68">
        <v>1.05</v>
      </c>
      <c r="T159" s="68">
        <v>2.8</v>
      </c>
      <c r="U159" s="72">
        <v>0.37500000000000006</v>
      </c>
      <c r="V159" s="68">
        <v>0.15</v>
      </c>
      <c r="W159" s="77">
        <v>0.3263888888888889</v>
      </c>
      <c r="X159" s="68">
        <v>27.74</v>
      </c>
      <c r="Y159" s="68" t="s">
        <v>901</v>
      </c>
      <c r="Z159" s="130" t="s">
        <v>761</v>
      </c>
      <c r="AA159" s="68" t="s">
        <v>761</v>
      </c>
      <c r="AB159" s="79">
        <v>29.9</v>
      </c>
      <c r="AC159" s="79">
        <v>46.3</v>
      </c>
      <c r="AD159" s="75" t="s">
        <v>763</v>
      </c>
      <c r="AE159" s="75" t="s">
        <v>763</v>
      </c>
      <c r="AF159" s="75" t="s">
        <v>763</v>
      </c>
      <c r="AG159" s="75" t="s">
        <v>763</v>
      </c>
      <c r="AH159" s="75" t="s">
        <v>763</v>
      </c>
      <c r="AI159" s="75" t="s">
        <v>763</v>
      </c>
      <c r="AJ159" s="75" t="s">
        <v>763</v>
      </c>
      <c r="AK159" s="75" t="s">
        <v>763</v>
      </c>
      <c r="AL159" s="75" t="s">
        <v>763</v>
      </c>
      <c r="AM159" s="75" t="s">
        <v>763</v>
      </c>
      <c r="AN159" s="75" t="s">
        <v>763</v>
      </c>
      <c r="AO159" s="75" t="s">
        <v>763</v>
      </c>
      <c r="AP159" s="75" t="s">
        <v>763</v>
      </c>
      <c r="AQ159" s="75" t="s">
        <v>763</v>
      </c>
      <c r="AR159" s="75" t="s">
        <v>763</v>
      </c>
      <c r="AS159" s="68"/>
      <c r="AT159" s="68"/>
      <c r="AU159" s="68" t="s">
        <v>763</v>
      </c>
      <c r="AV159" s="68" t="s">
        <v>763</v>
      </c>
      <c r="AW159" s="68"/>
      <c r="AX159" s="79"/>
      <c r="AY159" s="147"/>
      <c r="BA159" s="68"/>
      <c r="BB159" s="68"/>
      <c r="BC159" s="147"/>
      <c r="BD159" s="68"/>
      <c r="BE159" s="68"/>
    </row>
    <row r="160" spans="1:57" x14ac:dyDescent="0.2">
      <c r="A160" s="79" t="s">
        <v>756</v>
      </c>
      <c r="B160" t="s">
        <v>394</v>
      </c>
      <c r="C160" t="s">
        <v>764</v>
      </c>
      <c r="E160" s="194">
        <v>44035</v>
      </c>
      <c r="F160" s="68" t="s">
        <v>644</v>
      </c>
      <c r="G160" s="68" t="s">
        <v>1003</v>
      </c>
      <c r="H160" s="68">
        <v>1</v>
      </c>
      <c r="I160" s="68" t="s">
        <v>982</v>
      </c>
      <c r="J160" s="77">
        <v>0.39583333333333331</v>
      </c>
      <c r="K160" s="215">
        <v>2</v>
      </c>
      <c r="L160" s="68">
        <v>2</v>
      </c>
      <c r="M160" s="68" t="s">
        <v>773</v>
      </c>
      <c r="N160" s="68" t="s">
        <v>761</v>
      </c>
      <c r="O160" s="68" t="s">
        <v>761</v>
      </c>
      <c r="P160" s="68" t="s">
        <v>761</v>
      </c>
      <c r="Q160" s="68">
        <v>1.2</v>
      </c>
      <c r="R160" s="68">
        <v>1.1000000000000001</v>
      </c>
      <c r="S160" s="68">
        <v>1.05</v>
      </c>
      <c r="T160" s="68">
        <v>2.8</v>
      </c>
      <c r="U160" s="72">
        <v>0.37500000000000006</v>
      </c>
      <c r="V160" s="68">
        <v>1.4</v>
      </c>
      <c r="W160" s="77">
        <v>0.32708333333333334</v>
      </c>
      <c r="X160" s="68">
        <v>27.73</v>
      </c>
      <c r="Y160" s="68" t="s">
        <v>901</v>
      </c>
      <c r="Z160" s="130" t="s">
        <v>761</v>
      </c>
      <c r="AA160" s="68" t="s">
        <v>761</v>
      </c>
      <c r="AB160" s="204">
        <v>29.9</v>
      </c>
      <c r="AC160" s="204">
        <v>46.3</v>
      </c>
      <c r="AD160" s="171">
        <v>9.1024824952259636E-2</v>
      </c>
      <c r="AE160" s="72">
        <v>0.33782986257482484</v>
      </c>
      <c r="AF160" s="75">
        <v>2.5000000000000001E-2</v>
      </c>
      <c r="AG160" s="75">
        <v>0.36282986257482486</v>
      </c>
      <c r="AH160" s="75">
        <v>31.434630137425177</v>
      </c>
      <c r="AI160" s="72">
        <v>31.797460000000001</v>
      </c>
      <c r="AJ160" s="72">
        <v>133.54421998050827</v>
      </c>
      <c r="AK160" s="72">
        <v>18.061898664499875</v>
      </c>
      <c r="AL160" s="72">
        <v>7.3936977756931759</v>
      </c>
      <c r="AM160" s="75">
        <v>49.496528801925052</v>
      </c>
      <c r="AN160" s="75">
        <v>49.859358664499879</v>
      </c>
      <c r="AO160" s="72">
        <v>16.975999999999992</v>
      </c>
      <c r="AP160" s="177">
        <v>2.5000000000000001E-2</v>
      </c>
      <c r="AQ160" s="70">
        <v>1</v>
      </c>
      <c r="AR160" s="177">
        <v>17.000999999999991</v>
      </c>
      <c r="AS160" s="68"/>
      <c r="AT160" s="68"/>
      <c r="AU160" s="68" t="s">
        <v>763</v>
      </c>
      <c r="AV160" s="68" t="s">
        <v>763</v>
      </c>
      <c r="AW160" s="68"/>
      <c r="AX160" s="79"/>
      <c r="AY160" s="147"/>
      <c r="BA160" s="68"/>
      <c r="BB160" s="68"/>
      <c r="BC160" s="147"/>
      <c r="BD160" s="68"/>
      <c r="BE160" s="68"/>
    </row>
    <row r="161" spans="1:57" x14ac:dyDescent="0.2">
      <c r="A161" s="79" t="s">
        <v>756</v>
      </c>
      <c r="B161" t="s">
        <v>394</v>
      </c>
      <c r="C161" t="s">
        <v>765</v>
      </c>
      <c r="E161" s="194">
        <v>44035</v>
      </c>
      <c r="F161" s="68" t="s">
        <v>644</v>
      </c>
      <c r="G161" s="68" t="s">
        <v>1003</v>
      </c>
      <c r="H161" s="68">
        <v>1</v>
      </c>
      <c r="I161" s="68" t="s">
        <v>982</v>
      </c>
      <c r="J161" s="77">
        <v>0.39583333333333331</v>
      </c>
      <c r="K161" s="215">
        <v>2</v>
      </c>
      <c r="L161" s="68">
        <v>2</v>
      </c>
      <c r="M161" s="68" t="s">
        <v>773</v>
      </c>
      <c r="N161" s="68" t="s">
        <v>761</v>
      </c>
      <c r="O161" s="68" t="s">
        <v>761</v>
      </c>
      <c r="P161" s="68" t="s">
        <v>761</v>
      </c>
      <c r="Q161" s="68">
        <v>1.2</v>
      </c>
      <c r="R161" s="68">
        <v>1.1000000000000001</v>
      </c>
      <c r="S161" s="68">
        <v>1.05</v>
      </c>
      <c r="T161" s="68">
        <v>2.8</v>
      </c>
      <c r="U161" s="72">
        <v>0.37500000000000006</v>
      </c>
      <c r="V161" s="68">
        <v>2.5</v>
      </c>
      <c r="W161" s="77">
        <v>0.32777777777777778</v>
      </c>
      <c r="X161" s="68">
        <v>27.68</v>
      </c>
      <c r="Y161" s="68" t="s">
        <v>901</v>
      </c>
      <c r="Z161" s="130" t="s">
        <v>761</v>
      </c>
      <c r="AA161" s="68" t="s">
        <v>761</v>
      </c>
      <c r="AB161" s="79">
        <v>29.9</v>
      </c>
      <c r="AC161" s="79">
        <v>46.3</v>
      </c>
      <c r="AD161" s="75" t="s">
        <v>763</v>
      </c>
      <c r="AE161" s="75" t="s">
        <v>763</v>
      </c>
      <c r="AF161" s="75" t="s">
        <v>763</v>
      </c>
      <c r="AG161" s="75" t="s">
        <v>763</v>
      </c>
      <c r="AH161" s="75" t="s">
        <v>763</v>
      </c>
      <c r="AI161" s="75" t="s">
        <v>763</v>
      </c>
      <c r="AJ161" s="75" t="s">
        <v>763</v>
      </c>
      <c r="AK161" s="75" t="s">
        <v>763</v>
      </c>
      <c r="AL161" s="75" t="s">
        <v>763</v>
      </c>
      <c r="AM161" s="75" t="s">
        <v>763</v>
      </c>
      <c r="AN161" s="75" t="s">
        <v>763</v>
      </c>
      <c r="AO161" s="75" t="s">
        <v>763</v>
      </c>
      <c r="AP161" s="75" t="s">
        <v>763</v>
      </c>
      <c r="AQ161" s="75" t="s">
        <v>763</v>
      </c>
      <c r="AR161" s="75" t="s">
        <v>763</v>
      </c>
      <c r="AS161" s="68"/>
      <c r="AT161" s="68"/>
      <c r="AU161" s="68">
        <v>133.6</v>
      </c>
      <c r="AV161" s="72">
        <v>2.137</v>
      </c>
      <c r="AW161" s="68"/>
      <c r="AX161" s="79"/>
      <c r="AY161" s="147"/>
      <c r="BA161" s="68"/>
      <c r="BB161" s="68"/>
      <c r="BC161" s="147"/>
      <c r="BD161" s="68"/>
      <c r="BE161" s="68"/>
    </row>
    <row r="162" spans="1:57" x14ac:dyDescent="0.2">
      <c r="A162" s="79" t="s">
        <v>756</v>
      </c>
      <c r="B162" t="s">
        <v>395</v>
      </c>
      <c r="C162" t="s">
        <v>757</v>
      </c>
      <c r="E162" s="194">
        <v>44035</v>
      </c>
      <c r="F162" s="68" t="s">
        <v>647</v>
      </c>
      <c r="G162" s="68" t="s">
        <v>1003</v>
      </c>
      <c r="H162" s="68">
        <v>1</v>
      </c>
      <c r="I162" s="68" t="s">
        <v>982</v>
      </c>
      <c r="J162" s="77">
        <v>0.39583333333333331</v>
      </c>
      <c r="K162" s="215">
        <v>3</v>
      </c>
      <c r="L162" s="68">
        <v>2</v>
      </c>
      <c r="M162" s="68" t="s">
        <v>773</v>
      </c>
      <c r="N162" s="68" t="s">
        <v>761</v>
      </c>
      <c r="O162" s="68" t="s">
        <v>761</v>
      </c>
      <c r="P162" s="68" t="s">
        <v>761</v>
      </c>
      <c r="Q162" s="68">
        <v>1.1000000000000001</v>
      </c>
      <c r="R162" s="68">
        <v>1</v>
      </c>
      <c r="S162" s="68">
        <v>1.05</v>
      </c>
      <c r="T162" s="68">
        <v>1.4</v>
      </c>
      <c r="U162" s="72">
        <v>0.75000000000000011</v>
      </c>
      <c r="V162" s="68">
        <v>0.15</v>
      </c>
      <c r="W162" s="77">
        <v>0.3125</v>
      </c>
      <c r="X162" s="68">
        <v>27.31</v>
      </c>
      <c r="Y162" s="68" t="s">
        <v>901</v>
      </c>
      <c r="Z162" s="130" t="s">
        <v>761</v>
      </c>
      <c r="AA162" s="68" t="s">
        <v>761</v>
      </c>
      <c r="AB162" s="79">
        <v>29.6</v>
      </c>
      <c r="AC162" s="79">
        <v>45.8</v>
      </c>
      <c r="AD162" s="75" t="s">
        <v>763</v>
      </c>
      <c r="AE162" s="75" t="s">
        <v>763</v>
      </c>
      <c r="AF162" s="75" t="s">
        <v>763</v>
      </c>
      <c r="AG162" s="75" t="s">
        <v>763</v>
      </c>
      <c r="AH162" s="75" t="s">
        <v>763</v>
      </c>
      <c r="AI162" s="75" t="s">
        <v>763</v>
      </c>
      <c r="AJ162" s="75" t="s">
        <v>763</v>
      </c>
      <c r="AK162" s="75" t="s">
        <v>763</v>
      </c>
      <c r="AL162" s="75" t="s">
        <v>763</v>
      </c>
      <c r="AM162" s="75" t="s">
        <v>763</v>
      </c>
      <c r="AN162" s="75" t="s">
        <v>763</v>
      </c>
      <c r="AO162" s="75" t="s">
        <v>763</v>
      </c>
      <c r="AP162" s="75" t="s">
        <v>763</v>
      </c>
      <c r="AQ162" s="75" t="s">
        <v>763</v>
      </c>
      <c r="AR162" s="75" t="s">
        <v>763</v>
      </c>
      <c r="AS162" s="68"/>
      <c r="AT162" s="68"/>
      <c r="AU162" s="68" t="s">
        <v>763</v>
      </c>
      <c r="AV162" s="68" t="s">
        <v>763</v>
      </c>
      <c r="AW162" s="68"/>
      <c r="BA162" s="68"/>
      <c r="BB162" s="68"/>
      <c r="BC162" s="147"/>
      <c r="BD162" s="68"/>
      <c r="BE162" s="68"/>
    </row>
    <row r="163" spans="1:57" x14ac:dyDescent="0.2">
      <c r="A163" s="79" t="s">
        <v>756</v>
      </c>
      <c r="B163" t="s">
        <v>395</v>
      </c>
      <c r="C163" t="s">
        <v>764</v>
      </c>
      <c r="E163" s="194">
        <v>44035</v>
      </c>
      <c r="F163" s="68" t="s">
        <v>647</v>
      </c>
      <c r="G163" s="68" t="s">
        <v>1003</v>
      </c>
      <c r="H163" s="68">
        <v>1</v>
      </c>
      <c r="I163" s="68" t="s">
        <v>982</v>
      </c>
      <c r="J163" s="77">
        <v>0.39583333333333331</v>
      </c>
      <c r="K163" s="215">
        <v>3</v>
      </c>
      <c r="L163" s="68">
        <v>2</v>
      </c>
      <c r="M163" s="68" t="s">
        <v>773</v>
      </c>
      <c r="N163" s="68" t="s">
        <v>761</v>
      </c>
      <c r="O163" s="68" t="s">
        <v>761</v>
      </c>
      <c r="P163" s="68" t="s">
        <v>761</v>
      </c>
      <c r="Q163" s="68">
        <v>1.1000000000000001</v>
      </c>
      <c r="R163" s="68">
        <v>1</v>
      </c>
      <c r="S163" s="68">
        <v>1.05</v>
      </c>
      <c r="T163" s="68">
        <v>1.4</v>
      </c>
      <c r="U163" s="72">
        <v>0.75000000000000011</v>
      </c>
      <c r="V163" s="68">
        <v>0.5</v>
      </c>
      <c r="W163" s="77">
        <v>0.31319444444444444</v>
      </c>
      <c r="X163" s="68">
        <v>27.36</v>
      </c>
      <c r="Y163" s="68" t="s">
        <v>901</v>
      </c>
      <c r="Z163" s="130" t="s">
        <v>761</v>
      </c>
      <c r="AA163" s="68" t="s">
        <v>761</v>
      </c>
      <c r="AB163" s="204">
        <v>29.6</v>
      </c>
      <c r="AC163" s="204">
        <v>45.8</v>
      </c>
      <c r="AD163" s="171">
        <v>0.19414385741565876</v>
      </c>
      <c r="AE163" s="72">
        <v>0.5244920327122502</v>
      </c>
      <c r="AF163" s="72">
        <v>0.47058823529411753</v>
      </c>
      <c r="AG163" s="75">
        <v>0.99508026800636773</v>
      </c>
      <c r="AH163" s="75">
        <v>30.27104143953223</v>
      </c>
      <c r="AI163" s="72">
        <v>31.266121707538598</v>
      </c>
      <c r="AJ163" s="72">
        <v>131.70624744605618</v>
      </c>
      <c r="AK163" s="72">
        <v>17.014053297574634</v>
      </c>
      <c r="AL163" s="72">
        <v>7.7410270875800657</v>
      </c>
      <c r="AM163" s="75">
        <v>47.28509473710686</v>
      </c>
      <c r="AN163" s="75">
        <v>48.280175005113229</v>
      </c>
      <c r="AO163" s="72">
        <v>13.751999999999995</v>
      </c>
      <c r="AP163" s="177">
        <v>2.5000000000000001E-2</v>
      </c>
      <c r="AQ163" s="70">
        <v>1</v>
      </c>
      <c r="AR163" s="177">
        <v>13.776999999999996</v>
      </c>
      <c r="AS163" s="68"/>
      <c r="AT163" s="68"/>
      <c r="AU163" s="68" t="s">
        <v>763</v>
      </c>
      <c r="AV163" s="68" t="s">
        <v>763</v>
      </c>
      <c r="AW163" s="68"/>
      <c r="BA163" s="68"/>
      <c r="BB163" s="68"/>
      <c r="BC163" s="147"/>
      <c r="BD163" s="68"/>
      <c r="BE163" s="68"/>
    </row>
    <row r="164" spans="1:57" x14ac:dyDescent="0.2">
      <c r="A164" s="79" t="s">
        <v>756</v>
      </c>
      <c r="B164" t="s">
        <v>395</v>
      </c>
      <c r="C164" t="s">
        <v>765</v>
      </c>
      <c r="E164" s="194">
        <v>44035</v>
      </c>
      <c r="F164" s="68" t="s">
        <v>647</v>
      </c>
      <c r="G164" s="68" t="s">
        <v>1003</v>
      </c>
      <c r="H164" s="68">
        <v>1</v>
      </c>
      <c r="I164" s="68" t="s">
        <v>982</v>
      </c>
      <c r="J164" s="77">
        <v>0.39583333333333331</v>
      </c>
      <c r="K164" s="215">
        <v>3</v>
      </c>
      <c r="L164" s="68">
        <v>2</v>
      </c>
      <c r="M164" s="68" t="s">
        <v>773</v>
      </c>
      <c r="N164" s="68" t="s">
        <v>761</v>
      </c>
      <c r="O164" s="68" t="s">
        <v>761</v>
      </c>
      <c r="P164" s="68" t="s">
        <v>761</v>
      </c>
      <c r="Q164" s="68">
        <v>1.1000000000000001</v>
      </c>
      <c r="R164" s="68">
        <v>1</v>
      </c>
      <c r="S164" s="68">
        <v>1.05</v>
      </c>
      <c r="T164" s="68">
        <v>1.4</v>
      </c>
      <c r="U164" s="72">
        <v>0.75000000000000011</v>
      </c>
      <c r="V164" s="68">
        <v>1</v>
      </c>
      <c r="W164" s="77">
        <v>0.31388888888888888</v>
      </c>
      <c r="X164" s="68">
        <v>27.36</v>
      </c>
      <c r="Y164" s="68" t="s">
        <v>901</v>
      </c>
      <c r="Z164" s="130" t="s">
        <v>761</v>
      </c>
      <c r="AA164" s="68" t="s">
        <v>761</v>
      </c>
      <c r="AB164" s="79">
        <v>29.6</v>
      </c>
      <c r="AC164" s="79">
        <v>45.8</v>
      </c>
      <c r="AD164" s="75" t="s">
        <v>763</v>
      </c>
      <c r="AE164" s="75" t="s">
        <v>763</v>
      </c>
      <c r="AF164" s="75" t="s">
        <v>763</v>
      </c>
      <c r="AG164" s="75" t="s">
        <v>763</v>
      </c>
      <c r="AH164" s="75" t="s">
        <v>763</v>
      </c>
      <c r="AI164" s="75" t="s">
        <v>763</v>
      </c>
      <c r="AJ164" s="75" t="s">
        <v>763</v>
      </c>
      <c r="AK164" s="75" t="s">
        <v>763</v>
      </c>
      <c r="AL164" s="75" t="s">
        <v>763</v>
      </c>
      <c r="AM164" s="75" t="s">
        <v>763</v>
      </c>
      <c r="AN164" s="75" t="s">
        <v>763</v>
      </c>
      <c r="AO164" s="75" t="s">
        <v>763</v>
      </c>
      <c r="AP164" s="75" t="s">
        <v>763</v>
      </c>
      <c r="AQ164" s="75" t="s">
        <v>763</v>
      </c>
      <c r="AR164" s="75" t="s">
        <v>763</v>
      </c>
      <c r="AS164" s="68"/>
      <c r="AT164" s="68"/>
      <c r="AU164" s="68">
        <v>170</v>
      </c>
      <c r="AV164" s="72">
        <v>2.7189999999999999</v>
      </c>
      <c r="AW164" s="68"/>
      <c r="AX164" s="79"/>
      <c r="AY164" s="147"/>
      <c r="BA164" s="68"/>
      <c r="BB164" s="68"/>
      <c r="BC164" s="147"/>
      <c r="BD164" s="68"/>
      <c r="BE164" s="68"/>
    </row>
    <row r="165" spans="1:57" x14ac:dyDescent="0.2">
      <c r="A165" s="79" t="s">
        <v>756</v>
      </c>
      <c r="B165" t="s">
        <v>397</v>
      </c>
      <c r="C165" t="s">
        <v>757</v>
      </c>
      <c r="E165" s="194">
        <v>44035</v>
      </c>
      <c r="F165" s="68" t="s">
        <v>650</v>
      </c>
      <c r="G165" s="68" t="s">
        <v>1003</v>
      </c>
      <c r="H165" s="68">
        <v>1</v>
      </c>
      <c r="I165" s="68" t="s">
        <v>982</v>
      </c>
      <c r="J165" s="77">
        <v>0.39583333333333331</v>
      </c>
      <c r="K165" s="215">
        <v>3</v>
      </c>
      <c r="L165" s="68">
        <v>2</v>
      </c>
      <c r="M165" s="68" t="s">
        <v>773</v>
      </c>
      <c r="N165" s="68" t="s">
        <v>761</v>
      </c>
      <c r="O165" s="68" t="s">
        <v>761</v>
      </c>
      <c r="P165" s="68" t="s">
        <v>761</v>
      </c>
      <c r="Q165" s="68">
        <v>1.3</v>
      </c>
      <c r="R165" s="68">
        <v>1.2</v>
      </c>
      <c r="S165" s="68">
        <v>1.25</v>
      </c>
      <c r="T165" s="68">
        <v>2.4</v>
      </c>
      <c r="U165" s="72">
        <v>0.52083333333333337</v>
      </c>
      <c r="V165" s="68">
        <v>0.15</v>
      </c>
      <c r="W165" s="77">
        <v>0.29791666666666666</v>
      </c>
      <c r="X165" s="68">
        <v>26.85</v>
      </c>
      <c r="Y165" s="68" t="s">
        <v>901</v>
      </c>
      <c r="Z165" s="130" t="s">
        <v>761</v>
      </c>
      <c r="AA165" s="68" t="s">
        <v>761</v>
      </c>
      <c r="AB165" s="79">
        <v>30.3</v>
      </c>
      <c r="AC165" s="79">
        <v>46.8</v>
      </c>
      <c r="AD165" s="75" t="s">
        <v>763</v>
      </c>
      <c r="AE165" s="75" t="s">
        <v>763</v>
      </c>
      <c r="AF165" s="75" t="s">
        <v>763</v>
      </c>
      <c r="AG165" s="75" t="s">
        <v>763</v>
      </c>
      <c r="AH165" s="75" t="s">
        <v>763</v>
      </c>
      <c r="AI165" s="75" t="s">
        <v>763</v>
      </c>
      <c r="AJ165" s="75" t="s">
        <v>763</v>
      </c>
      <c r="AK165" s="75" t="s">
        <v>763</v>
      </c>
      <c r="AL165" s="75" t="s">
        <v>763</v>
      </c>
      <c r="AM165" s="75" t="s">
        <v>763</v>
      </c>
      <c r="AN165" s="75" t="s">
        <v>763</v>
      </c>
      <c r="AO165" s="75" t="s">
        <v>763</v>
      </c>
      <c r="AP165" s="75" t="s">
        <v>763</v>
      </c>
      <c r="AQ165" s="75" t="s">
        <v>763</v>
      </c>
      <c r="AR165" s="75" t="s">
        <v>763</v>
      </c>
      <c r="AS165" s="68"/>
      <c r="AT165" s="68"/>
      <c r="AU165" s="68" t="s">
        <v>763</v>
      </c>
      <c r="AV165" s="68" t="s">
        <v>763</v>
      </c>
      <c r="AW165" s="68"/>
      <c r="BA165" s="68"/>
      <c r="BB165" s="68"/>
      <c r="BC165" s="147"/>
      <c r="BD165" s="68"/>
      <c r="BE165" s="68"/>
    </row>
    <row r="166" spans="1:57" x14ac:dyDescent="0.2">
      <c r="A166" s="79" t="s">
        <v>756</v>
      </c>
      <c r="B166" t="s">
        <v>397</v>
      </c>
      <c r="C166" t="s">
        <v>764</v>
      </c>
      <c r="E166" s="194">
        <v>44035</v>
      </c>
      <c r="F166" s="68" t="s">
        <v>650</v>
      </c>
      <c r="G166" s="68" t="s">
        <v>1003</v>
      </c>
      <c r="H166" s="68">
        <v>1</v>
      </c>
      <c r="I166" s="68" t="s">
        <v>982</v>
      </c>
      <c r="J166" s="77">
        <v>0.39583333333333331</v>
      </c>
      <c r="K166" s="215">
        <v>3</v>
      </c>
      <c r="L166" s="68">
        <v>2</v>
      </c>
      <c r="M166" s="68" t="s">
        <v>773</v>
      </c>
      <c r="N166" s="68" t="s">
        <v>761</v>
      </c>
      <c r="O166" s="68" t="s">
        <v>761</v>
      </c>
      <c r="P166" s="68" t="s">
        <v>761</v>
      </c>
      <c r="Q166" s="68">
        <v>1.3</v>
      </c>
      <c r="R166" s="68">
        <v>1.2</v>
      </c>
      <c r="S166" s="68">
        <v>1.25</v>
      </c>
      <c r="T166" s="68">
        <v>2.4</v>
      </c>
      <c r="U166" s="72">
        <v>0.52083333333333337</v>
      </c>
      <c r="V166" s="68">
        <v>1.2</v>
      </c>
      <c r="W166" s="77">
        <v>0.2986111111111111</v>
      </c>
      <c r="X166" s="68">
        <v>26.8</v>
      </c>
      <c r="Y166" s="68" t="s">
        <v>901</v>
      </c>
      <c r="Z166" s="130" t="s">
        <v>761</v>
      </c>
      <c r="AA166" s="68" t="s">
        <v>761</v>
      </c>
      <c r="AB166" s="204">
        <v>30.3</v>
      </c>
      <c r="AC166" s="204">
        <v>46.8</v>
      </c>
      <c r="AD166" s="171">
        <v>0.34882240611075743</v>
      </c>
      <c r="AE166" s="72">
        <v>0.89781637298710049</v>
      </c>
      <c r="AF166" s="72">
        <v>0.31078431372549015</v>
      </c>
      <c r="AG166" s="75">
        <v>1.2086006867125907</v>
      </c>
      <c r="AH166" s="75">
        <v>27.400845271507208</v>
      </c>
      <c r="AI166" s="75">
        <v>28.609445958219798</v>
      </c>
      <c r="AJ166" s="72">
        <v>138.45661929986201</v>
      </c>
      <c r="AK166" s="72">
        <v>17.417070746392035</v>
      </c>
      <c r="AL166" s="72">
        <v>7.9494779182971076</v>
      </c>
      <c r="AM166" s="75">
        <v>44.817916017899243</v>
      </c>
      <c r="AN166" s="75">
        <v>46.026516704611836</v>
      </c>
      <c r="AO166" s="72">
        <v>8.9919999999999991</v>
      </c>
      <c r="AP166" s="177">
        <v>2.5000000000000001E-2</v>
      </c>
      <c r="AQ166" s="70">
        <v>1</v>
      </c>
      <c r="AR166" s="177">
        <v>9.0169999999999995</v>
      </c>
      <c r="AS166" s="68"/>
      <c r="AT166" s="68"/>
      <c r="AU166" s="68" t="s">
        <v>763</v>
      </c>
      <c r="AV166" s="68" t="s">
        <v>763</v>
      </c>
      <c r="AW166" s="68"/>
      <c r="BA166" s="68"/>
      <c r="BB166" s="68"/>
      <c r="BC166" s="147"/>
      <c r="BD166" s="68"/>
      <c r="BE166" s="68"/>
    </row>
    <row r="167" spans="1:57" x14ac:dyDescent="0.2">
      <c r="A167" s="79" t="s">
        <v>756</v>
      </c>
      <c r="B167" t="s">
        <v>397</v>
      </c>
      <c r="C167" t="s">
        <v>765</v>
      </c>
      <c r="E167" s="194">
        <v>44035</v>
      </c>
      <c r="F167" s="68" t="s">
        <v>650</v>
      </c>
      <c r="G167" s="68" t="s">
        <v>1003</v>
      </c>
      <c r="H167" s="68">
        <v>1</v>
      </c>
      <c r="I167" s="68" t="s">
        <v>982</v>
      </c>
      <c r="J167" s="77">
        <v>0.39583333333333331</v>
      </c>
      <c r="K167" s="215">
        <v>3</v>
      </c>
      <c r="L167" s="68">
        <v>2</v>
      </c>
      <c r="M167" s="68" t="s">
        <v>773</v>
      </c>
      <c r="N167" s="68" t="s">
        <v>761</v>
      </c>
      <c r="O167" s="68" t="s">
        <v>761</v>
      </c>
      <c r="P167" s="68" t="s">
        <v>761</v>
      </c>
      <c r="Q167" s="68">
        <v>1.3</v>
      </c>
      <c r="R167" s="68">
        <v>1.2</v>
      </c>
      <c r="S167" s="68">
        <v>1.25</v>
      </c>
      <c r="T167" s="68">
        <v>2.4</v>
      </c>
      <c r="U167" s="72">
        <v>0.52083333333333337</v>
      </c>
      <c r="V167" s="68">
        <v>2.1</v>
      </c>
      <c r="W167" s="77">
        <v>0.2986111111111111</v>
      </c>
      <c r="X167" s="68">
        <v>26.78</v>
      </c>
      <c r="Y167" s="68" t="s">
        <v>901</v>
      </c>
      <c r="Z167" s="130" t="s">
        <v>761</v>
      </c>
      <c r="AA167" s="68" t="s">
        <v>761</v>
      </c>
      <c r="AB167" s="79">
        <v>30.3</v>
      </c>
      <c r="AC167" s="79">
        <v>46.8</v>
      </c>
      <c r="AD167" s="75" t="s">
        <v>763</v>
      </c>
      <c r="AE167" s="75" t="s">
        <v>763</v>
      </c>
      <c r="AF167" s="75" t="s">
        <v>763</v>
      </c>
      <c r="AG167" s="75" t="s">
        <v>763</v>
      </c>
      <c r="AH167" s="75" t="s">
        <v>763</v>
      </c>
      <c r="AI167" s="75" t="s">
        <v>763</v>
      </c>
      <c r="AJ167" s="75" t="s">
        <v>763</v>
      </c>
      <c r="AK167" s="75" t="s">
        <v>763</v>
      </c>
      <c r="AL167" s="75" t="s">
        <v>763</v>
      </c>
      <c r="AM167" s="75" t="s">
        <v>763</v>
      </c>
      <c r="AN167" s="75" t="s">
        <v>763</v>
      </c>
      <c r="AO167" s="75" t="s">
        <v>763</v>
      </c>
      <c r="AP167" s="75" t="s">
        <v>763</v>
      </c>
      <c r="AQ167" s="75" t="s">
        <v>763</v>
      </c>
      <c r="AR167" s="75" t="s">
        <v>763</v>
      </c>
      <c r="AS167" s="68"/>
      <c r="AT167" s="68"/>
      <c r="AU167" s="68">
        <v>180.9</v>
      </c>
      <c r="AV167" s="72">
        <v>2.895</v>
      </c>
      <c r="AW167" s="68"/>
      <c r="BA167" s="68"/>
      <c r="BB167" s="68"/>
      <c r="BC167" s="147"/>
      <c r="BD167" s="68"/>
      <c r="BE167" s="68"/>
    </row>
    <row r="168" spans="1:57" x14ac:dyDescent="0.2">
      <c r="A168" s="79" t="s">
        <v>756</v>
      </c>
      <c r="B168" t="s">
        <v>399</v>
      </c>
      <c r="C168" t="s">
        <v>757</v>
      </c>
      <c r="E168" s="194">
        <v>44035</v>
      </c>
      <c r="F168" s="68" t="s">
        <v>653</v>
      </c>
      <c r="G168" s="68" t="s">
        <v>1003</v>
      </c>
      <c r="H168" s="68">
        <v>1</v>
      </c>
      <c r="I168" s="68" t="s">
        <v>982</v>
      </c>
      <c r="J168" s="77">
        <v>0.39583333333333331</v>
      </c>
      <c r="K168" s="215">
        <v>3</v>
      </c>
      <c r="L168" s="68">
        <v>2</v>
      </c>
      <c r="M168" s="68" t="s">
        <v>773</v>
      </c>
      <c r="N168" s="68" t="s">
        <v>1019</v>
      </c>
      <c r="O168" s="68" t="s">
        <v>761</v>
      </c>
      <c r="P168" s="68" t="s">
        <v>761</v>
      </c>
      <c r="Q168" s="68">
        <v>0.12</v>
      </c>
      <c r="R168" s="68">
        <v>1.1000000000000001</v>
      </c>
      <c r="S168" s="68">
        <v>1.1499999999999999</v>
      </c>
      <c r="T168" s="68">
        <v>1.6</v>
      </c>
      <c r="U168" s="72">
        <v>0.71874999999999989</v>
      </c>
      <c r="V168" s="68">
        <v>0.15</v>
      </c>
      <c r="W168" s="77">
        <v>0.25</v>
      </c>
      <c r="X168" s="68">
        <v>27.22</v>
      </c>
      <c r="Y168" s="68" t="s">
        <v>901</v>
      </c>
      <c r="Z168" s="130" t="s">
        <v>761</v>
      </c>
      <c r="AA168" s="68" t="s">
        <v>761</v>
      </c>
      <c r="AB168" s="79">
        <v>29.6</v>
      </c>
      <c r="AC168" s="79">
        <v>46.8</v>
      </c>
      <c r="AD168" s="75" t="s">
        <v>763</v>
      </c>
      <c r="AE168" s="75" t="s">
        <v>763</v>
      </c>
      <c r="AF168" s="75" t="s">
        <v>763</v>
      </c>
      <c r="AG168" s="75" t="s">
        <v>763</v>
      </c>
      <c r="AH168" s="75" t="s">
        <v>763</v>
      </c>
      <c r="AI168" s="75" t="s">
        <v>763</v>
      </c>
      <c r="AJ168" s="75" t="s">
        <v>763</v>
      </c>
      <c r="AK168" s="75" t="s">
        <v>763</v>
      </c>
      <c r="AL168" s="75" t="s">
        <v>763</v>
      </c>
      <c r="AM168" s="75" t="s">
        <v>763</v>
      </c>
      <c r="AN168" s="75" t="s">
        <v>763</v>
      </c>
      <c r="AO168" s="75" t="s">
        <v>763</v>
      </c>
      <c r="AP168" s="75" t="s">
        <v>763</v>
      </c>
      <c r="AQ168" s="75" t="s">
        <v>763</v>
      </c>
      <c r="AR168" s="75" t="s">
        <v>763</v>
      </c>
      <c r="AS168" s="68"/>
      <c r="AT168" s="68"/>
      <c r="AU168" s="68" t="s">
        <v>763</v>
      </c>
      <c r="AV168" s="68" t="s">
        <v>763</v>
      </c>
      <c r="AW168" s="68"/>
      <c r="BA168" s="68"/>
      <c r="BB168" s="68"/>
      <c r="BC168" s="147"/>
      <c r="BD168" s="68"/>
      <c r="BE168" s="68"/>
    </row>
    <row r="169" spans="1:57" x14ac:dyDescent="0.2">
      <c r="A169" s="79" t="s">
        <v>756</v>
      </c>
      <c r="B169" t="s">
        <v>399</v>
      </c>
      <c r="C169" t="s">
        <v>764</v>
      </c>
      <c r="E169" s="194">
        <v>44035</v>
      </c>
      <c r="F169" s="68" t="s">
        <v>653</v>
      </c>
      <c r="G169" s="68" t="s">
        <v>1003</v>
      </c>
      <c r="H169" s="68">
        <v>1</v>
      </c>
      <c r="I169" s="68" t="s">
        <v>982</v>
      </c>
      <c r="J169" s="77">
        <v>0.39583333333333331</v>
      </c>
      <c r="K169" s="215">
        <v>3</v>
      </c>
      <c r="L169" s="68">
        <v>2</v>
      </c>
      <c r="M169" s="68" t="s">
        <v>773</v>
      </c>
      <c r="N169" s="68" t="s">
        <v>1019</v>
      </c>
      <c r="O169" s="68" t="s">
        <v>761</v>
      </c>
      <c r="P169" s="68" t="s">
        <v>761</v>
      </c>
      <c r="Q169" s="68">
        <v>0.12</v>
      </c>
      <c r="R169" s="68">
        <v>1.1000000000000001</v>
      </c>
      <c r="S169" s="68">
        <v>1.1499999999999999</v>
      </c>
      <c r="T169" s="68">
        <v>1.6</v>
      </c>
      <c r="U169" s="72">
        <v>0.71874999999999989</v>
      </c>
      <c r="V169" s="68">
        <v>0.15</v>
      </c>
      <c r="W169" s="77">
        <v>0.25416666666666665</v>
      </c>
      <c r="X169" s="68">
        <v>27.21</v>
      </c>
      <c r="Y169" s="68" t="s">
        <v>901</v>
      </c>
      <c r="Z169" s="130" t="s">
        <v>761</v>
      </c>
      <c r="AA169" s="68" t="s">
        <v>761</v>
      </c>
      <c r="AB169" s="204">
        <v>29.6</v>
      </c>
      <c r="AC169" s="204">
        <v>46.8</v>
      </c>
      <c r="AD169" s="171">
        <v>9.1024824952259636E-2</v>
      </c>
      <c r="AE169" s="72">
        <v>0.38449540510918112</v>
      </c>
      <c r="AF169" s="75">
        <v>2.5000000000000001E-2</v>
      </c>
      <c r="AG169" s="75">
        <v>0.40949540510918114</v>
      </c>
      <c r="AH169" s="75">
        <v>27.934282978178736</v>
      </c>
      <c r="AI169" s="75">
        <v>28.343778383287916</v>
      </c>
      <c r="AJ169" s="72">
        <v>190.32086245385568</v>
      </c>
      <c r="AK169" s="72">
        <v>21.205434765275609</v>
      </c>
      <c r="AL169" s="72">
        <v>8.9750983443881331</v>
      </c>
      <c r="AM169" s="75">
        <v>49.139717743454341</v>
      </c>
      <c r="AN169" s="75">
        <v>49.549213148563524</v>
      </c>
      <c r="AO169" s="72">
        <v>9.8639999999999972</v>
      </c>
      <c r="AP169" s="72">
        <v>1.9501000000000017</v>
      </c>
      <c r="AQ169" s="70">
        <v>0.83493452738676643</v>
      </c>
      <c r="AR169" s="177">
        <v>11.8141</v>
      </c>
      <c r="AS169" s="68"/>
      <c r="AT169" s="68"/>
      <c r="AU169" s="68" t="s">
        <v>763</v>
      </c>
      <c r="AV169" s="68" t="s">
        <v>763</v>
      </c>
      <c r="AW169" s="68"/>
      <c r="BA169" s="68"/>
      <c r="BB169" s="68"/>
      <c r="BC169" s="147"/>
      <c r="BD169" s="68"/>
      <c r="BE169" s="68"/>
    </row>
    <row r="170" spans="1:57" x14ac:dyDescent="0.2">
      <c r="A170" s="79" t="s">
        <v>756</v>
      </c>
      <c r="B170" t="s">
        <v>399</v>
      </c>
      <c r="C170" t="s">
        <v>765</v>
      </c>
      <c r="E170" s="194">
        <v>44035</v>
      </c>
      <c r="F170" s="68" t="s">
        <v>653</v>
      </c>
      <c r="G170" s="68" t="s">
        <v>1003</v>
      </c>
      <c r="H170" s="68">
        <v>1</v>
      </c>
      <c r="I170" s="68" t="s">
        <v>982</v>
      </c>
      <c r="J170" s="77">
        <v>0.39583333333333331</v>
      </c>
      <c r="K170" s="215">
        <v>3</v>
      </c>
      <c r="L170" s="68">
        <v>2</v>
      </c>
      <c r="M170" s="68" t="s">
        <v>773</v>
      </c>
      <c r="N170" s="68" t="s">
        <v>1019</v>
      </c>
      <c r="O170" s="68" t="s">
        <v>761</v>
      </c>
      <c r="P170" s="68" t="s">
        <v>761</v>
      </c>
      <c r="Q170" s="68">
        <v>0.12</v>
      </c>
      <c r="R170" s="68">
        <v>1.1000000000000001</v>
      </c>
      <c r="S170" s="68">
        <v>1.1499999999999999</v>
      </c>
      <c r="T170" s="68">
        <v>1.6</v>
      </c>
      <c r="U170" s="72">
        <v>0.71874999999999989</v>
      </c>
      <c r="V170" s="68">
        <v>0.15</v>
      </c>
      <c r="W170" s="77">
        <v>0.25555555555555559</v>
      </c>
      <c r="X170" s="68">
        <v>27.07</v>
      </c>
      <c r="Y170" s="68" t="s">
        <v>901</v>
      </c>
      <c r="Z170" s="130" t="s">
        <v>761</v>
      </c>
      <c r="AA170" s="68" t="s">
        <v>761</v>
      </c>
      <c r="AB170" s="79">
        <v>29.6</v>
      </c>
      <c r="AC170" s="79">
        <v>46.8</v>
      </c>
      <c r="AD170" s="75" t="s">
        <v>763</v>
      </c>
      <c r="AE170" s="75" t="s">
        <v>763</v>
      </c>
      <c r="AF170" s="75" t="s">
        <v>763</v>
      </c>
      <c r="AG170" s="75" t="s">
        <v>763</v>
      </c>
      <c r="AH170" s="75" t="s">
        <v>763</v>
      </c>
      <c r="AI170" s="75" t="s">
        <v>763</v>
      </c>
      <c r="AJ170" s="75" t="s">
        <v>763</v>
      </c>
      <c r="AK170" s="75" t="s">
        <v>763</v>
      </c>
      <c r="AL170" s="75" t="s">
        <v>763</v>
      </c>
      <c r="AM170" s="75" t="s">
        <v>763</v>
      </c>
      <c r="AN170" s="75" t="s">
        <v>763</v>
      </c>
      <c r="AO170" s="75" t="s">
        <v>763</v>
      </c>
      <c r="AP170" s="75" t="s">
        <v>763</v>
      </c>
      <c r="AQ170" s="75" t="s">
        <v>763</v>
      </c>
      <c r="AR170" s="75" t="s">
        <v>763</v>
      </c>
      <c r="AS170" s="68"/>
      <c r="AT170" s="68"/>
      <c r="AU170" s="68">
        <v>187.3</v>
      </c>
      <c r="AV170" s="72">
        <v>2.996</v>
      </c>
      <c r="AW170" s="68"/>
      <c r="BA170" s="68"/>
      <c r="BB170" s="68"/>
      <c r="BC170" s="147"/>
    </row>
    <row r="171" spans="1:57" x14ac:dyDescent="0.2">
      <c r="A171" s="79" t="s">
        <v>756</v>
      </c>
      <c r="B171" t="s">
        <v>656</v>
      </c>
      <c r="C171" t="s">
        <v>757</v>
      </c>
      <c r="E171" s="194">
        <v>44035</v>
      </c>
      <c r="F171" s="68" t="s">
        <v>881</v>
      </c>
      <c r="G171" s="68" t="s">
        <v>972</v>
      </c>
      <c r="H171" s="68">
        <v>1</v>
      </c>
      <c r="I171" s="68" t="s">
        <v>982</v>
      </c>
      <c r="J171" s="77" t="s">
        <v>761</v>
      </c>
      <c r="K171" s="215">
        <v>2</v>
      </c>
      <c r="L171" s="68">
        <v>1</v>
      </c>
      <c r="M171" s="68" t="s">
        <v>761</v>
      </c>
      <c r="N171" s="68" t="s">
        <v>1020</v>
      </c>
      <c r="O171" s="68" t="s">
        <v>761</v>
      </c>
      <c r="P171" s="68" t="s">
        <v>761</v>
      </c>
      <c r="Q171" s="68">
        <v>0.2</v>
      </c>
      <c r="R171" s="68">
        <v>0.2</v>
      </c>
      <c r="S171" s="68">
        <v>0.2</v>
      </c>
      <c r="T171" s="68">
        <v>0.2</v>
      </c>
      <c r="U171" s="72">
        <v>1</v>
      </c>
      <c r="V171" s="68">
        <v>0.15</v>
      </c>
      <c r="W171" s="77">
        <v>0.31944444444444448</v>
      </c>
      <c r="X171" s="68" t="s">
        <v>761</v>
      </c>
      <c r="Y171" s="68" t="s">
        <v>761</v>
      </c>
      <c r="Z171" s="130" t="s">
        <v>761</v>
      </c>
      <c r="AA171" s="68" t="s">
        <v>761</v>
      </c>
      <c r="AB171" s="79">
        <v>0.7</v>
      </c>
      <c r="AC171" s="75">
        <v>1.3320000000000001</v>
      </c>
      <c r="AD171" s="176">
        <v>0.40038192234245701</v>
      </c>
      <c r="AE171" s="75">
        <v>29.692829233734685</v>
      </c>
      <c r="AF171" s="75">
        <v>34.529569892473113</v>
      </c>
      <c r="AG171" s="75">
        <v>64.22239912620779</v>
      </c>
      <c r="AH171" s="75">
        <v>28.412932390595117</v>
      </c>
      <c r="AI171" s="75">
        <v>92.635331516802907</v>
      </c>
      <c r="AJ171" s="75">
        <v>381.78508704277965</v>
      </c>
      <c r="AK171" s="75">
        <v>34.11542704239303</v>
      </c>
      <c r="AL171" s="177">
        <v>11.190980742183296</v>
      </c>
      <c r="AM171" s="75">
        <v>62.528359432988147</v>
      </c>
      <c r="AN171" s="75">
        <v>126.75075855919596</v>
      </c>
      <c r="AO171" s="177">
        <v>12.864000000000004</v>
      </c>
      <c r="AP171" s="177">
        <v>20.924499999999998</v>
      </c>
      <c r="AQ171" s="201">
        <v>0.3807212513133168</v>
      </c>
      <c r="AR171" s="177">
        <v>33.788499999999999</v>
      </c>
      <c r="AS171" s="68"/>
      <c r="AT171" s="68"/>
      <c r="AU171" s="68" t="s">
        <v>763</v>
      </c>
      <c r="AV171" s="68" t="s">
        <v>763</v>
      </c>
      <c r="AW171" s="68"/>
      <c r="BA171" s="68"/>
      <c r="BB171" s="68"/>
      <c r="BC171" s="147"/>
    </row>
    <row r="172" spans="1:57" x14ac:dyDescent="0.2">
      <c r="A172" s="79" t="s">
        <v>756</v>
      </c>
      <c r="B172" t="s">
        <v>659</v>
      </c>
      <c r="C172" t="s">
        <v>757</v>
      </c>
      <c r="E172" s="194">
        <v>44035</v>
      </c>
      <c r="F172" s="68" t="s">
        <v>881</v>
      </c>
      <c r="G172" s="68" t="s">
        <v>972</v>
      </c>
      <c r="H172" s="68">
        <v>1</v>
      </c>
      <c r="I172" s="68" t="s">
        <v>982</v>
      </c>
      <c r="J172" s="77" t="s">
        <v>761</v>
      </c>
      <c r="K172" s="215">
        <v>2</v>
      </c>
      <c r="L172" s="68">
        <v>1</v>
      </c>
      <c r="M172" s="68" t="s">
        <v>761</v>
      </c>
      <c r="N172" s="68" t="s">
        <v>761</v>
      </c>
      <c r="O172" s="68" t="s">
        <v>761</v>
      </c>
      <c r="P172" s="68" t="s">
        <v>761</v>
      </c>
      <c r="Q172" s="68">
        <v>0.2</v>
      </c>
      <c r="R172" s="68">
        <v>0.2</v>
      </c>
      <c r="S172" s="68">
        <v>0.2</v>
      </c>
      <c r="T172" s="68">
        <v>0.2</v>
      </c>
      <c r="U172" s="72">
        <v>1</v>
      </c>
      <c r="V172" s="68">
        <v>0.15</v>
      </c>
      <c r="W172" s="77">
        <v>0.3263888888888889</v>
      </c>
      <c r="X172" s="68" t="s">
        <v>761</v>
      </c>
      <c r="Y172" s="68" t="s">
        <v>761</v>
      </c>
      <c r="Z172" s="130" t="s">
        <v>761</v>
      </c>
      <c r="AA172" s="68" t="s">
        <v>761</v>
      </c>
      <c r="AB172" s="79">
        <v>0.1</v>
      </c>
      <c r="AC172" s="75">
        <v>0.1119</v>
      </c>
      <c r="AD172" s="176">
        <v>0.24570337364735834</v>
      </c>
      <c r="AE172" s="75">
        <v>2.2511171064834334</v>
      </c>
      <c r="AF172" s="75">
        <v>22.298387096774189</v>
      </c>
      <c r="AG172" s="75">
        <v>24.549504203257623</v>
      </c>
      <c r="AH172" s="75">
        <v>18.405990801283696</v>
      </c>
      <c r="AI172" s="75">
        <v>42.955495004541319</v>
      </c>
      <c r="AJ172" s="75">
        <v>83.785290820523358</v>
      </c>
      <c r="AK172" s="75">
        <v>4.5205123842351878</v>
      </c>
      <c r="AL172" s="177">
        <v>18.534467710500198</v>
      </c>
      <c r="AM172" s="75">
        <v>22.926503185518882</v>
      </c>
      <c r="AN172" s="75">
        <v>47.476007388776509</v>
      </c>
      <c r="AO172" s="177">
        <v>1.6159999999999997</v>
      </c>
      <c r="AP172" s="177">
        <v>1.4333</v>
      </c>
      <c r="AQ172" s="201">
        <v>0.52995769520873637</v>
      </c>
      <c r="AR172" s="177">
        <v>3.0492999999999997</v>
      </c>
      <c r="AS172" s="68"/>
      <c r="AT172" s="68"/>
      <c r="AU172" s="68" t="s">
        <v>763</v>
      </c>
      <c r="AV172" s="68" t="s">
        <v>763</v>
      </c>
      <c r="AW172" s="68"/>
      <c r="BA172" s="68"/>
      <c r="BB172" s="68"/>
      <c r="BC172" s="147"/>
    </row>
    <row r="173" spans="1:57" x14ac:dyDescent="0.2">
      <c r="A173" s="79" t="s">
        <v>756</v>
      </c>
      <c r="B173" t="s">
        <v>400</v>
      </c>
      <c r="C173" t="s">
        <v>757</v>
      </c>
      <c r="E173" s="194">
        <v>44035</v>
      </c>
      <c r="F173" s="68" t="s">
        <v>881</v>
      </c>
      <c r="G173" s="68" t="s">
        <v>1004</v>
      </c>
      <c r="H173" s="68">
        <v>0</v>
      </c>
      <c r="I173" s="77" t="s">
        <v>982</v>
      </c>
      <c r="J173" s="77">
        <v>0.3576388888888889</v>
      </c>
      <c r="K173" s="215">
        <v>3</v>
      </c>
      <c r="L173" s="68">
        <v>2</v>
      </c>
      <c r="M173" s="68" t="s">
        <v>773</v>
      </c>
      <c r="N173" s="68" t="s">
        <v>1021</v>
      </c>
      <c r="O173" s="68">
        <v>22.8</v>
      </c>
      <c r="P173" s="72">
        <v>8.43</v>
      </c>
      <c r="Q173" s="68" t="s">
        <v>761</v>
      </c>
      <c r="R173" s="68" t="s">
        <v>761</v>
      </c>
      <c r="S173" s="68" t="s">
        <v>761</v>
      </c>
      <c r="T173" s="68">
        <v>0.6</v>
      </c>
      <c r="U173" s="68" t="s">
        <v>761</v>
      </c>
      <c r="V173" s="68">
        <v>0.15</v>
      </c>
      <c r="W173" s="77">
        <v>0.24374999999999999</v>
      </c>
      <c r="X173" s="68">
        <v>18.5</v>
      </c>
      <c r="Y173" s="68">
        <v>6.71</v>
      </c>
      <c r="Z173" s="72">
        <v>6.6979979730996542</v>
      </c>
      <c r="AA173" s="68">
        <v>71.599999999999994</v>
      </c>
      <c r="AB173" s="79">
        <v>0.3</v>
      </c>
      <c r="AC173" s="79">
        <v>0.68200000000000005</v>
      </c>
      <c r="AD173" s="75" t="s">
        <v>763</v>
      </c>
      <c r="AE173" s="75" t="s">
        <v>763</v>
      </c>
      <c r="AF173" s="75" t="s">
        <v>763</v>
      </c>
      <c r="AG173" s="75" t="s">
        <v>763</v>
      </c>
      <c r="AH173" s="75" t="s">
        <v>763</v>
      </c>
      <c r="AI173" s="75" t="s">
        <v>763</v>
      </c>
      <c r="AJ173" s="75" t="s">
        <v>763</v>
      </c>
      <c r="AK173" s="75" t="s">
        <v>763</v>
      </c>
      <c r="AL173" s="75" t="s">
        <v>763</v>
      </c>
      <c r="AM173" s="75" t="s">
        <v>763</v>
      </c>
      <c r="AN173" s="75" t="s">
        <v>763</v>
      </c>
      <c r="AO173" s="75" t="s">
        <v>763</v>
      </c>
      <c r="AP173" s="75" t="s">
        <v>763</v>
      </c>
      <c r="AQ173" s="75" t="s">
        <v>763</v>
      </c>
      <c r="AR173" s="75" t="s">
        <v>763</v>
      </c>
      <c r="AS173" s="68"/>
      <c r="AT173" s="68"/>
      <c r="AU173" s="68" t="s">
        <v>763</v>
      </c>
      <c r="AV173" s="68" t="s">
        <v>763</v>
      </c>
      <c r="AW173" s="68"/>
      <c r="BA173" s="68"/>
      <c r="BB173" s="68"/>
      <c r="BC173" s="147"/>
    </row>
    <row r="174" spans="1:57" x14ac:dyDescent="0.2">
      <c r="A174" s="79" t="s">
        <v>756</v>
      </c>
      <c r="B174" t="s">
        <v>400</v>
      </c>
      <c r="C174" t="s">
        <v>764</v>
      </c>
      <c r="E174" s="194">
        <v>44035</v>
      </c>
      <c r="F174" s="68" t="s">
        <v>881</v>
      </c>
      <c r="G174" s="68" t="s">
        <v>1004</v>
      </c>
      <c r="H174" s="68">
        <v>0</v>
      </c>
      <c r="I174" s="77" t="s">
        <v>982</v>
      </c>
      <c r="J174" s="77">
        <v>0.3576388888888889</v>
      </c>
      <c r="K174" s="215">
        <v>3</v>
      </c>
      <c r="L174" s="68">
        <v>2</v>
      </c>
      <c r="M174" s="68" t="s">
        <v>773</v>
      </c>
      <c r="N174" s="68" t="s">
        <v>1021</v>
      </c>
      <c r="O174" s="68">
        <v>22.8</v>
      </c>
      <c r="P174" s="72">
        <v>8.43</v>
      </c>
      <c r="Q174" s="68" t="s">
        <v>761</v>
      </c>
      <c r="R174" s="68" t="s">
        <v>761</v>
      </c>
      <c r="S174" s="68" t="s">
        <v>761</v>
      </c>
      <c r="T174" s="68">
        <v>0.6</v>
      </c>
      <c r="U174" s="68" t="s">
        <v>761</v>
      </c>
      <c r="V174" s="68">
        <v>0.3</v>
      </c>
      <c r="W174" s="77">
        <v>0.24513888888888888</v>
      </c>
      <c r="X174" s="68">
        <v>18</v>
      </c>
      <c r="Y174" s="68">
        <v>6.78</v>
      </c>
      <c r="Z174" s="72">
        <v>6.767825688329868</v>
      </c>
      <c r="AA174" s="68">
        <v>71</v>
      </c>
      <c r="AB174" s="68">
        <v>0.3</v>
      </c>
      <c r="AC174" s="68">
        <v>0.68200000000000005</v>
      </c>
      <c r="AD174" s="171">
        <v>0.19414385741565876</v>
      </c>
      <c r="AE174" s="72">
        <v>2.6244414467582837</v>
      </c>
      <c r="AF174" s="72">
        <v>22.392473118279568</v>
      </c>
      <c r="AG174" s="75">
        <v>25.016914565037851</v>
      </c>
      <c r="AH174" s="75">
        <v>8.6402153168876623</v>
      </c>
      <c r="AI174" s="72">
        <v>33.657129881925513</v>
      </c>
      <c r="AJ174" s="72">
        <v>46.858751719258535</v>
      </c>
      <c r="AK174" s="72">
        <v>3.4726670173099432</v>
      </c>
      <c r="AL174" s="72">
        <v>13.49359195272257</v>
      </c>
      <c r="AM174" s="75">
        <v>12.112882334197606</v>
      </c>
      <c r="AN174" s="75">
        <v>37.129796899235458</v>
      </c>
      <c r="AO174" s="72">
        <v>2.488</v>
      </c>
      <c r="AP174" s="177">
        <v>2.5000000000000001E-2</v>
      </c>
      <c r="AQ174" s="70">
        <v>1</v>
      </c>
      <c r="AR174" s="177">
        <v>2.5129999999999999</v>
      </c>
      <c r="AS174" s="68"/>
      <c r="AT174" s="68"/>
      <c r="AU174" s="68" t="s">
        <v>763</v>
      </c>
      <c r="AV174" s="68" t="s">
        <v>763</v>
      </c>
      <c r="AW174" s="68"/>
      <c r="BA174" s="68"/>
      <c r="BB174" s="68"/>
      <c r="BC174" s="147"/>
    </row>
    <row r="175" spans="1:57" x14ac:dyDescent="0.2">
      <c r="A175" s="79" t="s">
        <v>756</v>
      </c>
      <c r="B175" t="s">
        <v>400</v>
      </c>
      <c r="C175" t="s">
        <v>765</v>
      </c>
      <c r="E175" s="194">
        <v>44035</v>
      </c>
      <c r="F175" s="68" t="s">
        <v>881</v>
      </c>
      <c r="G175" s="68" t="s">
        <v>1004</v>
      </c>
      <c r="H175" s="68">
        <v>0</v>
      </c>
      <c r="I175" s="77" t="s">
        <v>982</v>
      </c>
      <c r="J175" s="77">
        <v>0.3576388888888889</v>
      </c>
      <c r="K175" s="215">
        <v>3</v>
      </c>
      <c r="L175" s="68">
        <v>2</v>
      </c>
      <c r="M175" s="68" t="s">
        <v>773</v>
      </c>
      <c r="N175" s="68" t="s">
        <v>1021</v>
      </c>
      <c r="O175" s="68">
        <v>22.8</v>
      </c>
      <c r="P175" s="72">
        <v>8.43</v>
      </c>
      <c r="Q175" s="68" t="s">
        <v>761</v>
      </c>
      <c r="R175" s="68" t="s">
        <v>761</v>
      </c>
      <c r="S175" s="68" t="s">
        <v>761</v>
      </c>
      <c r="T175" s="68">
        <v>0.6</v>
      </c>
      <c r="U175" s="68" t="s">
        <v>761</v>
      </c>
      <c r="V175" s="68" t="s">
        <v>761</v>
      </c>
      <c r="W175" s="77" t="s">
        <v>761</v>
      </c>
      <c r="X175" s="68" t="s">
        <v>761</v>
      </c>
      <c r="Y175" s="68" t="s">
        <v>761</v>
      </c>
      <c r="Z175" s="68" t="s">
        <v>761</v>
      </c>
      <c r="AA175" s="68" t="s">
        <v>761</v>
      </c>
      <c r="AB175" s="79">
        <v>0.3</v>
      </c>
      <c r="AC175" s="79">
        <v>0.68200000000000005</v>
      </c>
      <c r="AD175" s="75" t="s">
        <v>763</v>
      </c>
      <c r="AE175" s="75" t="s">
        <v>763</v>
      </c>
      <c r="AF175" s="75" t="s">
        <v>763</v>
      </c>
      <c r="AG175" s="75" t="s">
        <v>763</v>
      </c>
      <c r="AH175" s="75" t="s">
        <v>763</v>
      </c>
      <c r="AI175" s="75" t="s">
        <v>763</v>
      </c>
      <c r="AJ175" s="75" t="s">
        <v>763</v>
      </c>
      <c r="AK175" s="75" t="s">
        <v>763</v>
      </c>
      <c r="AL175" s="75" t="s">
        <v>763</v>
      </c>
      <c r="AM175" s="75" t="s">
        <v>763</v>
      </c>
      <c r="AN175" s="75" t="s">
        <v>763</v>
      </c>
      <c r="AO175" s="75" t="s">
        <v>763</v>
      </c>
      <c r="AP175" s="75" t="s">
        <v>763</v>
      </c>
      <c r="AQ175" s="75" t="s">
        <v>763</v>
      </c>
      <c r="AR175" s="75" t="s">
        <v>763</v>
      </c>
      <c r="AS175" s="68"/>
      <c r="AT175" s="68"/>
      <c r="AU175" s="68" t="s">
        <v>763</v>
      </c>
      <c r="AV175" s="68" t="s">
        <v>763</v>
      </c>
      <c r="AW175" s="68"/>
    </row>
    <row r="176" spans="1:57" x14ac:dyDescent="0.2">
      <c r="A176" s="79" t="s">
        <v>756</v>
      </c>
      <c r="B176" t="s">
        <v>401</v>
      </c>
      <c r="C176" t="s">
        <v>757</v>
      </c>
      <c r="E176" s="194">
        <v>44035</v>
      </c>
      <c r="F176" s="68" t="s">
        <v>881</v>
      </c>
      <c r="G176" s="68" t="s">
        <v>1004</v>
      </c>
      <c r="H176" s="68">
        <v>0</v>
      </c>
      <c r="I176" s="77" t="s">
        <v>982</v>
      </c>
      <c r="J176" s="77">
        <v>0.3576388888888889</v>
      </c>
      <c r="K176" s="215">
        <v>3</v>
      </c>
      <c r="L176" s="68">
        <v>2</v>
      </c>
      <c r="M176" s="68" t="s">
        <v>773</v>
      </c>
      <c r="N176" s="68" t="s">
        <v>761</v>
      </c>
      <c r="O176" s="68">
        <v>23.2</v>
      </c>
      <c r="P176" s="68">
        <v>7.83</v>
      </c>
      <c r="Q176" s="68">
        <v>0.62</v>
      </c>
      <c r="R176" s="68">
        <v>0.61</v>
      </c>
      <c r="S176" s="68">
        <v>0.61499999999999999</v>
      </c>
      <c r="T176" s="68">
        <v>1</v>
      </c>
      <c r="U176" s="72">
        <v>0.61499999999999999</v>
      </c>
      <c r="V176" s="68">
        <v>0.15</v>
      </c>
      <c r="W176" s="77">
        <v>0.25694444444444448</v>
      </c>
      <c r="X176" s="68">
        <v>22.4</v>
      </c>
      <c r="Y176" s="68">
        <v>6.4</v>
      </c>
      <c r="Z176" s="72">
        <v>5.9390573353960754</v>
      </c>
      <c r="AA176" s="68">
        <v>76.099999999999994</v>
      </c>
      <c r="AB176" s="79">
        <v>12.9</v>
      </c>
      <c r="AC176" s="79">
        <v>21.55</v>
      </c>
      <c r="AD176" s="75" t="s">
        <v>763</v>
      </c>
      <c r="AE176" s="75" t="s">
        <v>763</v>
      </c>
      <c r="AF176" s="75" t="s">
        <v>763</v>
      </c>
      <c r="AG176" s="75" t="s">
        <v>763</v>
      </c>
      <c r="AH176" s="75" t="s">
        <v>763</v>
      </c>
      <c r="AI176" s="75" t="s">
        <v>763</v>
      </c>
      <c r="AJ176" s="75" t="s">
        <v>763</v>
      </c>
      <c r="AK176" s="75" t="s">
        <v>763</v>
      </c>
      <c r="AL176" s="75" t="s">
        <v>763</v>
      </c>
      <c r="AM176" s="75" t="s">
        <v>763</v>
      </c>
      <c r="AN176" s="75" t="s">
        <v>763</v>
      </c>
      <c r="AO176" s="75" t="s">
        <v>763</v>
      </c>
      <c r="AP176" s="75" t="s">
        <v>763</v>
      </c>
      <c r="AQ176" s="75" t="s">
        <v>763</v>
      </c>
      <c r="AR176" s="75" t="s">
        <v>763</v>
      </c>
      <c r="AS176" s="68"/>
      <c r="AT176" s="68"/>
      <c r="AU176" s="68" t="s">
        <v>763</v>
      </c>
      <c r="AV176" s="68" t="s">
        <v>763</v>
      </c>
      <c r="AW176" s="68"/>
    </row>
    <row r="177" spans="1:49" x14ac:dyDescent="0.2">
      <c r="A177" s="79" t="s">
        <v>756</v>
      </c>
      <c r="B177" t="s">
        <v>401</v>
      </c>
      <c r="C177" t="s">
        <v>764</v>
      </c>
      <c r="E177" s="194">
        <v>44035</v>
      </c>
      <c r="F177" s="68" t="s">
        <v>881</v>
      </c>
      <c r="G177" s="68" t="s">
        <v>1004</v>
      </c>
      <c r="H177" s="68">
        <v>0</v>
      </c>
      <c r="I177" s="77" t="s">
        <v>982</v>
      </c>
      <c r="J177" s="77">
        <v>0.3576388888888889</v>
      </c>
      <c r="K177" s="215">
        <v>3</v>
      </c>
      <c r="L177" s="68">
        <v>2</v>
      </c>
      <c r="M177" s="68" t="s">
        <v>773</v>
      </c>
      <c r="N177" s="68" t="s">
        <v>761</v>
      </c>
      <c r="O177" s="68">
        <v>23.2</v>
      </c>
      <c r="P177" s="68">
        <v>7.83</v>
      </c>
      <c r="Q177" s="68">
        <v>0.62</v>
      </c>
      <c r="R177" s="68">
        <v>0.61</v>
      </c>
      <c r="S177" s="68">
        <v>0.61499999999999999</v>
      </c>
      <c r="T177" s="68">
        <v>1</v>
      </c>
      <c r="U177" s="72">
        <v>0.61499999999999999</v>
      </c>
      <c r="V177" s="68">
        <v>0.5</v>
      </c>
      <c r="W177" s="77">
        <v>0.2590277777777778</v>
      </c>
      <c r="X177" s="68">
        <v>23.5</v>
      </c>
      <c r="Y177" s="68">
        <v>4.7</v>
      </c>
      <c r="Z177" s="72">
        <v>4.3641110987735301</v>
      </c>
      <c r="AA177" s="68">
        <v>58.5</v>
      </c>
      <c r="AB177" s="204">
        <v>12.9</v>
      </c>
      <c r="AC177" s="204">
        <v>21.55</v>
      </c>
      <c r="AD177" s="171">
        <v>0.19414385741565876</v>
      </c>
      <c r="AE177" s="72">
        <v>0.5244920327122502</v>
      </c>
      <c r="AF177" s="72">
        <v>3.6274509803921564</v>
      </c>
      <c r="AG177" s="75">
        <v>4.1519430131044066</v>
      </c>
      <c r="AH177" s="75">
        <v>23.660500220319744</v>
      </c>
      <c r="AI177" s="72">
        <v>27.812443233424151</v>
      </c>
      <c r="AJ177" s="72">
        <v>687.2561222687176</v>
      </c>
      <c r="AK177" s="72">
        <v>90.940887325646614</v>
      </c>
      <c r="AL177" s="72">
        <v>7.5571741433283961</v>
      </c>
      <c r="AM177" s="75">
        <v>114.60138754596636</v>
      </c>
      <c r="AN177" s="75">
        <v>118.75333055907076</v>
      </c>
      <c r="AO177" s="72">
        <v>54.511999999999979</v>
      </c>
      <c r="AP177" s="72">
        <v>0.5741000000000348</v>
      </c>
      <c r="AQ177" s="70">
        <v>0.98957813314066456</v>
      </c>
      <c r="AR177" s="177">
        <v>55.086100000000016</v>
      </c>
      <c r="AS177" s="68"/>
      <c r="AT177" s="68"/>
      <c r="AU177" s="68" t="s">
        <v>763</v>
      </c>
      <c r="AV177" s="68" t="s">
        <v>763</v>
      </c>
      <c r="AW177" s="68"/>
    </row>
    <row r="178" spans="1:49" x14ac:dyDescent="0.2">
      <c r="A178" s="79" t="s">
        <v>756</v>
      </c>
      <c r="B178" t="s">
        <v>401</v>
      </c>
      <c r="C178" t="s">
        <v>765</v>
      </c>
      <c r="E178" s="194">
        <v>44035</v>
      </c>
      <c r="F178" s="68" t="s">
        <v>881</v>
      </c>
      <c r="G178" s="68" t="s">
        <v>1004</v>
      </c>
      <c r="H178" s="68">
        <v>0</v>
      </c>
      <c r="I178" s="77" t="s">
        <v>982</v>
      </c>
      <c r="J178" s="77">
        <v>0.3576388888888889</v>
      </c>
      <c r="K178" s="215">
        <v>3</v>
      </c>
      <c r="L178" s="68">
        <v>2</v>
      </c>
      <c r="M178" s="68" t="s">
        <v>773</v>
      </c>
      <c r="N178" s="68" t="s">
        <v>761</v>
      </c>
      <c r="O178" s="68">
        <v>23.2</v>
      </c>
      <c r="P178" s="68">
        <v>7.83</v>
      </c>
      <c r="Q178" s="68">
        <v>0.62</v>
      </c>
      <c r="R178" s="68">
        <v>0.61</v>
      </c>
      <c r="S178" s="68">
        <v>0.61499999999999999</v>
      </c>
      <c r="T178" s="68">
        <v>1</v>
      </c>
      <c r="U178" s="72">
        <v>0.61499999999999999</v>
      </c>
      <c r="V178" s="68">
        <v>1</v>
      </c>
      <c r="W178" s="77">
        <v>0.2590277777777778</v>
      </c>
      <c r="X178" s="68">
        <v>23.5</v>
      </c>
      <c r="Y178" s="68">
        <v>4.7</v>
      </c>
      <c r="Z178" s="72">
        <v>4.3641110987735301</v>
      </c>
      <c r="AA178" s="68">
        <v>58.5</v>
      </c>
      <c r="AB178" s="79">
        <v>12.9</v>
      </c>
      <c r="AC178" s="79">
        <v>21.55</v>
      </c>
      <c r="AD178" s="75" t="s">
        <v>763</v>
      </c>
      <c r="AE178" s="75" t="s">
        <v>763</v>
      </c>
      <c r="AF178" s="75" t="s">
        <v>763</v>
      </c>
      <c r="AG178" s="75" t="s">
        <v>763</v>
      </c>
      <c r="AH178" s="75" t="s">
        <v>763</v>
      </c>
      <c r="AI178" s="75" t="s">
        <v>763</v>
      </c>
      <c r="AJ178" s="75" t="s">
        <v>763</v>
      </c>
      <c r="AK178" s="75" t="s">
        <v>763</v>
      </c>
      <c r="AL178" s="75" t="s">
        <v>763</v>
      </c>
      <c r="AM178" s="75" t="s">
        <v>763</v>
      </c>
      <c r="AN178" s="75" t="s">
        <v>763</v>
      </c>
      <c r="AO178" s="75" t="s">
        <v>763</v>
      </c>
      <c r="AP178" s="75" t="s">
        <v>763</v>
      </c>
      <c r="AQ178" s="75" t="s">
        <v>763</v>
      </c>
      <c r="AR178" s="75" t="s">
        <v>763</v>
      </c>
      <c r="AS178" s="68"/>
      <c r="AT178" s="68"/>
      <c r="AU178" s="68">
        <v>61.02</v>
      </c>
      <c r="AV178" s="72">
        <v>0.97599999999999998</v>
      </c>
      <c r="AW178" s="68"/>
    </row>
    <row r="179" spans="1:49" x14ac:dyDescent="0.2">
      <c r="A179" s="79" t="s">
        <v>756</v>
      </c>
      <c r="B179" t="s">
        <v>402</v>
      </c>
      <c r="C179" t="s">
        <v>757</v>
      </c>
      <c r="E179" s="194">
        <v>44035</v>
      </c>
      <c r="F179" s="68" t="s">
        <v>881</v>
      </c>
      <c r="G179" s="68" t="s">
        <v>1004</v>
      </c>
      <c r="H179" s="68">
        <v>2</v>
      </c>
      <c r="I179" s="77" t="s">
        <v>982</v>
      </c>
      <c r="J179" s="77">
        <v>0.3576388888888889</v>
      </c>
      <c r="K179" s="215">
        <v>3</v>
      </c>
      <c r="L179" s="68">
        <v>2</v>
      </c>
      <c r="M179" s="68" t="s">
        <v>773</v>
      </c>
      <c r="N179" s="68" t="s">
        <v>1022</v>
      </c>
      <c r="O179" s="68">
        <v>24.1</v>
      </c>
      <c r="P179" s="68">
        <v>7.6</v>
      </c>
      <c r="Q179" s="68">
        <v>1.05</v>
      </c>
      <c r="R179" s="68">
        <v>1.0900000000000001</v>
      </c>
      <c r="S179" s="68">
        <v>1.07</v>
      </c>
      <c r="T179" s="68">
        <v>1.19</v>
      </c>
      <c r="U179" s="72">
        <v>0.89915966386554635</v>
      </c>
      <c r="V179" s="68">
        <v>0.15</v>
      </c>
      <c r="W179" s="77">
        <v>0.28541666666666665</v>
      </c>
      <c r="X179" s="68">
        <v>26.5</v>
      </c>
      <c r="Y179" s="68">
        <v>5.45</v>
      </c>
      <c r="Z179" s="72">
        <v>4.812785853950948</v>
      </c>
      <c r="AA179" s="68">
        <v>69.7</v>
      </c>
      <c r="AB179" s="79">
        <v>22.1</v>
      </c>
      <c r="AC179" s="79">
        <v>35.299999999999997</v>
      </c>
      <c r="AD179" s="75" t="s">
        <v>763</v>
      </c>
      <c r="AE179" s="75" t="s">
        <v>763</v>
      </c>
      <c r="AF179" s="75" t="s">
        <v>763</v>
      </c>
      <c r="AG179" s="75" t="s">
        <v>763</v>
      </c>
      <c r="AH179" s="75" t="s">
        <v>763</v>
      </c>
      <c r="AI179" s="75" t="s">
        <v>763</v>
      </c>
      <c r="AJ179" s="75" t="s">
        <v>763</v>
      </c>
      <c r="AK179" s="75" t="s">
        <v>763</v>
      </c>
      <c r="AL179" s="75" t="s">
        <v>763</v>
      </c>
      <c r="AM179" s="75" t="s">
        <v>763</v>
      </c>
      <c r="AN179" s="75" t="s">
        <v>763</v>
      </c>
      <c r="AO179" s="75" t="s">
        <v>763</v>
      </c>
      <c r="AP179" s="75" t="s">
        <v>763</v>
      </c>
      <c r="AQ179" s="75" t="s">
        <v>763</v>
      </c>
      <c r="AR179" s="75" t="s">
        <v>763</v>
      </c>
      <c r="AS179" s="68"/>
      <c r="AT179" s="68"/>
      <c r="AU179" s="68" t="s">
        <v>763</v>
      </c>
      <c r="AV179" s="68" t="s">
        <v>763</v>
      </c>
      <c r="AW179" s="68"/>
    </row>
    <row r="180" spans="1:49" x14ac:dyDescent="0.2">
      <c r="A180" s="79" t="s">
        <v>756</v>
      </c>
      <c r="B180" t="s">
        <v>402</v>
      </c>
      <c r="C180" t="s">
        <v>764</v>
      </c>
      <c r="E180" s="194">
        <v>44035</v>
      </c>
      <c r="F180" s="68" t="s">
        <v>881</v>
      </c>
      <c r="G180" s="68" t="s">
        <v>1004</v>
      </c>
      <c r="H180" s="68">
        <v>2</v>
      </c>
      <c r="I180" s="77" t="s">
        <v>982</v>
      </c>
      <c r="J180" s="77">
        <v>0.3576388888888889</v>
      </c>
      <c r="K180" s="215">
        <v>3</v>
      </c>
      <c r="L180" s="68">
        <v>2</v>
      </c>
      <c r="M180" s="68" t="s">
        <v>773</v>
      </c>
      <c r="N180" s="68" t="s">
        <v>1022</v>
      </c>
      <c r="O180" s="68">
        <v>24.1</v>
      </c>
      <c r="P180" s="68">
        <v>7.6</v>
      </c>
      <c r="Q180" s="68">
        <v>1.05</v>
      </c>
      <c r="R180" s="68">
        <v>1.0900000000000001</v>
      </c>
      <c r="S180" s="68">
        <v>1.07</v>
      </c>
      <c r="T180" s="68">
        <v>1.19</v>
      </c>
      <c r="U180" s="72">
        <v>0.89915966386554635</v>
      </c>
      <c r="V180" s="68">
        <v>0.6</v>
      </c>
      <c r="W180" s="77">
        <v>0.28680555555555554</v>
      </c>
      <c r="X180" s="68">
        <v>26.5</v>
      </c>
      <c r="Y180" s="68">
        <v>6.15</v>
      </c>
      <c r="Z180" s="72">
        <v>5.4309418351923542</v>
      </c>
      <c r="AA180" s="68">
        <v>73.5</v>
      </c>
      <c r="AB180" s="204">
        <v>22.1</v>
      </c>
      <c r="AC180" s="204">
        <v>35.299999999999997</v>
      </c>
      <c r="AD180" s="171">
        <v>0.14258434118395921</v>
      </c>
      <c r="AE180" s="72">
        <v>1.2244751707275947</v>
      </c>
      <c r="AF180" s="72">
        <v>0.78333333333333321</v>
      </c>
      <c r="AG180" s="75">
        <v>2.0078085040609279</v>
      </c>
      <c r="AH180" s="75">
        <v>21.022618380589385</v>
      </c>
      <c r="AI180" s="72">
        <v>23.030426884650314</v>
      </c>
      <c r="AJ180" s="72">
        <v>185.44188081694648</v>
      </c>
      <c r="AK180" s="72">
        <v>27.170093007773147</v>
      </c>
      <c r="AL180" s="72">
        <v>6.8252206852546671</v>
      </c>
      <c r="AM180" s="75">
        <v>48.192711388362532</v>
      </c>
      <c r="AN180" s="75">
        <v>50.200519892423458</v>
      </c>
      <c r="AO180" s="72">
        <v>10.007999999999999</v>
      </c>
      <c r="AP180" s="72">
        <v>1.2349000000000012</v>
      </c>
      <c r="AQ180" s="70">
        <v>0.89016179099698467</v>
      </c>
      <c r="AR180" s="177">
        <v>11.242900000000001</v>
      </c>
      <c r="AS180" s="68"/>
      <c r="AT180" s="68"/>
      <c r="AU180" s="68" t="s">
        <v>763</v>
      </c>
      <c r="AV180" s="68" t="s">
        <v>763</v>
      </c>
      <c r="AW180" s="68"/>
    </row>
    <row r="181" spans="1:49" x14ac:dyDescent="0.2">
      <c r="A181" s="79" t="s">
        <v>756</v>
      </c>
      <c r="B181" t="s">
        <v>402</v>
      </c>
      <c r="C181" t="s">
        <v>765</v>
      </c>
      <c r="E181" s="194">
        <v>44035</v>
      </c>
      <c r="F181" s="68" t="s">
        <v>881</v>
      </c>
      <c r="G181" s="68" t="s">
        <v>1004</v>
      </c>
      <c r="H181" s="68">
        <v>2</v>
      </c>
      <c r="I181" s="77" t="s">
        <v>982</v>
      </c>
      <c r="J181" s="77">
        <v>0.3576388888888889</v>
      </c>
      <c r="K181" s="215">
        <v>3</v>
      </c>
      <c r="L181" s="68">
        <v>2</v>
      </c>
      <c r="M181" s="68" t="s">
        <v>773</v>
      </c>
      <c r="N181" s="68" t="s">
        <v>1022</v>
      </c>
      <c r="O181" s="68">
        <v>24.1</v>
      </c>
      <c r="P181" s="68">
        <v>7.6</v>
      </c>
      <c r="Q181" s="68">
        <v>1.05</v>
      </c>
      <c r="R181" s="68">
        <v>1.0900000000000001</v>
      </c>
      <c r="S181" s="68">
        <v>1.07</v>
      </c>
      <c r="T181" s="68">
        <v>1.19</v>
      </c>
      <c r="U181" s="72">
        <v>0.89915966386554635</v>
      </c>
      <c r="V181" s="68">
        <v>0.7</v>
      </c>
      <c r="W181" s="77">
        <v>0.28750000000000003</v>
      </c>
      <c r="X181" s="68">
        <v>26.5</v>
      </c>
      <c r="Y181" s="68">
        <v>6.14</v>
      </c>
      <c r="Z181" s="72">
        <v>5.4221110354603335</v>
      </c>
      <c r="AA181" s="68">
        <v>75.3</v>
      </c>
      <c r="AB181" s="79">
        <v>22.1</v>
      </c>
      <c r="AC181" s="79">
        <v>35.299999999999997</v>
      </c>
      <c r="AD181" s="75" t="s">
        <v>763</v>
      </c>
      <c r="AE181" s="75" t="s">
        <v>763</v>
      </c>
      <c r="AF181" s="75" t="s">
        <v>763</v>
      </c>
      <c r="AG181" s="75" t="s">
        <v>763</v>
      </c>
      <c r="AH181" s="75" t="s">
        <v>763</v>
      </c>
      <c r="AI181" s="75" t="s">
        <v>763</v>
      </c>
      <c r="AJ181" s="75" t="s">
        <v>763</v>
      </c>
      <c r="AK181" s="75" t="s">
        <v>763</v>
      </c>
      <c r="AL181" s="75" t="s">
        <v>763</v>
      </c>
      <c r="AM181" s="75" t="s">
        <v>763</v>
      </c>
      <c r="AN181" s="75" t="s">
        <v>763</v>
      </c>
      <c r="AO181" s="75" t="s">
        <v>763</v>
      </c>
      <c r="AP181" s="75" t="s">
        <v>763</v>
      </c>
      <c r="AQ181" s="75" t="s">
        <v>763</v>
      </c>
      <c r="AR181" s="75" t="s">
        <v>763</v>
      </c>
      <c r="AS181" s="68"/>
      <c r="AT181" s="68"/>
      <c r="AU181" s="68" t="s">
        <v>763</v>
      </c>
      <c r="AV181" s="68" t="s">
        <v>763</v>
      </c>
      <c r="AW181" s="68"/>
    </row>
    <row r="182" spans="1:49" x14ac:dyDescent="0.2">
      <c r="A182" s="79" t="s">
        <v>756</v>
      </c>
      <c r="B182" t="s">
        <v>668</v>
      </c>
      <c r="C182" t="s">
        <v>757</v>
      </c>
      <c r="E182" s="194">
        <v>44035</v>
      </c>
      <c r="F182" s="68" t="s">
        <v>881</v>
      </c>
      <c r="G182" s="68" t="s">
        <v>972</v>
      </c>
      <c r="H182" s="68">
        <v>1</v>
      </c>
      <c r="I182" s="77" t="s">
        <v>982</v>
      </c>
      <c r="J182" s="77" t="s">
        <v>761</v>
      </c>
      <c r="K182" s="215">
        <v>2</v>
      </c>
      <c r="L182" s="68">
        <v>1</v>
      </c>
      <c r="M182" s="68" t="s">
        <v>761</v>
      </c>
      <c r="N182" s="68" t="s">
        <v>1023</v>
      </c>
      <c r="O182" s="68" t="s">
        <v>761</v>
      </c>
      <c r="P182" s="68" t="s">
        <v>761</v>
      </c>
      <c r="Q182" s="68">
        <v>0.23</v>
      </c>
      <c r="R182" s="68">
        <v>0.23</v>
      </c>
      <c r="S182" s="68">
        <v>0.23</v>
      </c>
      <c r="T182" s="68">
        <v>0.23</v>
      </c>
      <c r="U182" s="72">
        <v>1</v>
      </c>
      <c r="V182" s="68">
        <v>0.15</v>
      </c>
      <c r="W182" s="77">
        <v>0.34166666666666662</v>
      </c>
      <c r="X182" s="68" t="s">
        <v>761</v>
      </c>
      <c r="Y182" s="68" t="s">
        <v>761</v>
      </c>
      <c r="Z182" s="130" t="s">
        <v>761</v>
      </c>
      <c r="AA182" s="68" t="s">
        <v>761</v>
      </c>
      <c r="AB182" s="79">
        <v>30.1</v>
      </c>
      <c r="AC182" s="79">
        <v>46.5</v>
      </c>
      <c r="AD182" s="176">
        <v>0.40038192234245701</v>
      </c>
      <c r="AE182" s="75">
        <v>1.8777927662085827</v>
      </c>
      <c r="AF182" s="75">
        <v>0.88333333333333319</v>
      </c>
      <c r="AG182" s="75">
        <v>2.761126099541916</v>
      </c>
      <c r="AH182" s="75">
        <v>37.803360730612475</v>
      </c>
      <c r="AI182" s="75">
        <v>40.564486830154394</v>
      </c>
      <c r="AJ182" s="75">
        <v>224.72794699653059</v>
      </c>
      <c r="AK182" s="75">
        <v>30.96181550539686</v>
      </c>
      <c r="AL182" s="177">
        <v>7.2582289936247095</v>
      </c>
      <c r="AM182" s="75">
        <v>68.765176236009339</v>
      </c>
      <c r="AN182" s="75">
        <v>71.52630233555125</v>
      </c>
      <c r="AO182" s="177">
        <v>18.991999999999994</v>
      </c>
      <c r="AP182" s="177">
        <v>2.5000000000000001E-2</v>
      </c>
      <c r="AQ182" s="201">
        <v>1</v>
      </c>
      <c r="AR182" s="177">
        <v>19.016999999999992</v>
      </c>
      <c r="AS182" s="68"/>
      <c r="AT182" s="68"/>
      <c r="AU182" s="68" t="s">
        <v>763</v>
      </c>
      <c r="AV182" s="68" t="s">
        <v>763</v>
      </c>
      <c r="AW182" s="68"/>
    </row>
    <row r="183" spans="1:49" x14ac:dyDescent="0.2">
      <c r="A183" s="79" t="s">
        <v>756</v>
      </c>
      <c r="B183" t="s">
        <v>403</v>
      </c>
      <c r="C183" t="s">
        <v>757</v>
      </c>
      <c r="E183" s="194">
        <v>44035</v>
      </c>
      <c r="F183" s="68" t="s">
        <v>881</v>
      </c>
      <c r="G183" s="68" t="s">
        <v>1024</v>
      </c>
      <c r="H183" s="68">
        <v>2</v>
      </c>
      <c r="I183" s="77" t="s">
        <v>982</v>
      </c>
      <c r="J183" s="77" t="s">
        <v>761</v>
      </c>
      <c r="K183" s="215">
        <v>7</v>
      </c>
      <c r="L183" s="68">
        <v>2</v>
      </c>
      <c r="M183" s="68" t="s">
        <v>773</v>
      </c>
      <c r="N183" s="68" t="s">
        <v>761</v>
      </c>
      <c r="O183" s="68">
        <v>23.2</v>
      </c>
      <c r="P183" s="68">
        <v>8.15</v>
      </c>
      <c r="Q183" s="68">
        <v>1.1000000000000001</v>
      </c>
      <c r="R183" s="68">
        <v>1</v>
      </c>
      <c r="S183" s="68">
        <v>1.05</v>
      </c>
      <c r="T183" s="68">
        <v>1.4</v>
      </c>
      <c r="U183" s="72">
        <v>0.75000000000000011</v>
      </c>
      <c r="V183" s="68">
        <v>0.15</v>
      </c>
      <c r="W183" s="77">
        <v>0.25</v>
      </c>
      <c r="X183" s="68">
        <v>26.9</v>
      </c>
      <c r="Y183" s="68">
        <v>5.85</v>
      </c>
      <c r="Z183" s="72">
        <v>4.9632098591080931</v>
      </c>
      <c r="AA183" s="68">
        <v>67.7</v>
      </c>
      <c r="AB183" s="79">
        <v>29.3</v>
      </c>
      <c r="AC183" s="79">
        <v>45.4</v>
      </c>
      <c r="AD183" s="75" t="s">
        <v>763</v>
      </c>
      <c r="AE183" s="75" t="s">
        <v>763</v>
      </c>
      <c r="AF183" s="75" t="s">
        <v>763</v>
      </c>
      <c r="AG183" s="75" t="s">
        <v>763</v>
      </c>
      <c r="AH183" s="75" t="s">
        <v>763</v>
      </c>
      <c r="AI183" s="75" t="s">
        <v>763</v>
      </c>
      <c r="AJ183" s="75" t="s">
        <v>763</v>
      </c>
      <c r="AK183" s="75" t="s">
        <v>763</v>
      </c>
      <c r="AL183" s="75" t="s">
        <v>763</v>
      </c>
      <c r="AM183" s="75" t="s">
        <v>763</v>
      </c>
      <c r="AN183" s="75" t="s">
        <v>763</v>
      </c>
      <c r="AO183" s="75" t="s">
        <v>763</v>
      </c>
      <c r="AP183" s="75" t="s">
        <v>763</v>
      </c>
      <c r="AQ183" s="75" t="s">
        <v>763</v>
      </c>
      <c r="AR183" s="75" t="s">
        <v>763</v>
      </c>
      <c r="AS183" s="68"/>
      <c r="AT183" s="68"/>
      <c r="AU183" s="68" t="s">
        <v>763</v>
      </c>
      <c r="AV183" s="68" t="s">
        <v>763</v>
      </c>
      <c r="AW183" s="68"/>
    </row>
    <row r="184" spans="1:49" x14ac:dyDescent="0.2">
      <c r="A184" s="79" t="s">
        <v>756</v>
      </c>
      <c r="B184" t="s">
        <v>403</v>
      </c>
      <c r="C184" t="s">
        <v>764</v>
      </c>
      <c r="E184" s="194">
        <v>44035</v>
      </c>
      <c r="F184" s="68" t="s">
        <v>881</v>
      </c>
      <c r="G184" s="68" t="s">
        <v>1024</v>
      </c>
      <c r="H184" s="68">
        <v>2</v>
      </c>
      <c r="I184" s="77" t="s">
        <v>982</v>
      </c>
      <c r="J184" s="77" t="s">
        <v>761</v>
      </c>
      <c r="K184" s="215">
        <v>7</v>
      </c>
      <c r="L184" s="68">
        <v>2</v>
      </c>
      <c r="M184" s="68" t="s">
        <v>773</v>
      </c>
      <c r="N184" s="68" t="s">
        <v>761</v>
      </c>
      <c r="O184" s="68">
        <v>23.2</v>
      </c>
      <c r="P184" s="68">
        <v>8.15</v>
      </c>
      <c r="Q184" s="68">
        <v>1.1000000000000001</v>
      </c>
      <c r="R184" s="68">
        <v>1</v>
      </c>
      <c r="S184" s="68">
        <v>1.05</v>
      </c>
      <c r="T184" s="68">
        <v>1.4</v>
      </c>
      <c r="U184" s="72">
        <v>0.75000000000000011</v>
      </c>
      <c r="V184" s="68">
        <v>0.7</v>
      </c>
      <c r="W184" s="77">
        <v>0.25694444444444448</v>
      </c>
      <c r="X184" s="68">
        <v>26.9</v>
      </c>
      <c r="Y184" s="68">
        <v>5.83</v>
      </c>
      <c r="Z184" s="72">
        <v>4.9462416202735353</v>
      </c>
      <c r="AA184" s="68">
        <v>67.900000000000006</v>
      </c>
      <c r="AB184" s="204">
        <v>29.3</v>
      </c>
      <c r="AC184" s="204">
        <v>45.4</v>
      </c>
      <c r="AD184" s="171">
        <v>0.37460216422660719</v>
      </c>
      <c r="AE184" s="72">
        <v>1.8311272236742262</v>
      </c>
      <c r="AF184" s="72">
        <v>1.0490196078431371</v>
      </c>
      <c r="AG184" s="75">
        <v>2.8801468315173633</v>
      </c>
      <c r="AH184" s="75">
        <v>20.666853168482639</v>
      </c>
      <c r="AI184" s="75">
        <v>23.547000000000001</v>
      </c>
      <c r="AJ184" s="72">
        <v>148.01407647901289</v>
      </c>
      <c r="AK184" s="72">
        <v>20.238192888113847</v>
      </c>
      <c r="AL184" s="72">
        <v>7.3136014315756164</v>
      </c>
      <c r="AM184" s="75">
        <v>40.90504605659649</v>
      </c>
      <c r="AN184" s="75">
        <v>43.785192888113848</v>
      </c>
      <c r="AO184" s="72">
        <v>12.343999999999999</v>
      </c>
      <c r="AP184" s="177">
        <v>2.5000000000000001E-2</v>
      </c>
      <c r="AQ184" s="70">
        <v>1</v>
      </c>
      <c r="AR184" s="177">
        <v>12.369</v>
      </c>
      <c r="AS184" s="68"/>
      <c r="AT184" s="68"/>
      <c r="AU184" s="68" t="s">
        <v>763</v>
      </c>
      <c r="AV184" s="68" t="s">
        <v>763</v>
      </c>
      <c r="AW184" s="68"/>
    </row>
    <row r="185" spans="1:49" x14ac:dyDescent="0.2">
      <c r="A185" s="79" t="s">
        <v>756</v>
      </c>
      <c r="B185" t="s">
        <v>403</v>
      </c>
      <c r="C185" t="s">
        <v>765</v>
      </c>
      <c r="E185" s="194">
        <v>44035</v>
      </c>
      <c r="F185" s="68" t="s">
        <v>881</v>
      </c>
      <c r="G185" s="68" t="s">
        <v>1024</v>
      </c>
      <c r="H185" s="68">
        <v>2</v>
      </c>
      <c r="I185" s="77" t="s">
        <v>982</v>
      </c>
      <c r="J185" s="77" t="s">
        <v>761</v>
      </c>
      <c r="K185" s="215">
        <v>7</v>
      </c>
      <c r="L185" s="68">
        <v>2</v>
      </c>
      <c r="M185" s="68" t="s">
        <v>773</v>
      </c>
      <c r="N185" s="68" t="s">
        <v>761</v>
      </c>
      <c r="O185" s="68">
        <v>23.2</v>
      </c>
      <c r="P185" s="68">
        <v>8.15</v>
      </c>
      <c r="Q185" s="68">
        <v>1.1000000000000001</v>
      </c>
      <c r="R185" s="68">
        <v>1</v>
      </c>
      <c r="S185" s="68">
        <v>1.05</v>
      </c>
      <c r="T185" s="68">
        <v>1.4</v>
      </c>
      <c r="U185" s="72">
        <v>0.75000000000000011</v>
      </c>
      <c r="V185" s="68">
        <v>1.1000000000000001</v>
      </c>
      <c r="W185" s="77">
        <v>0.26180555555555557</v>
      </c>
      <c r="X185" s="68">
        <v>26.9</v>
      </c>
      <c r="Y185" s="68">
        <v>5.3</v>
      </c>
      <c r="Z185" s="72">
        <v>4.4965832911577595</v>
      </c>
      <c r="AA185" s="68">
        <v>66</v>
      </c>
      <c r="AB185" s="79">
        <v>29.3</v>
      </c>
      <c r="AC185" s="79">
        <v>45.4</v>
      </c>
      <c r="AD185" s="75" t="s">
        <v>763</v>
      </c>
      <c r="AE185" s="75" t="s">
        <v>763</v>
      </c>
      <c r="AF185" s="75" t="s">
        <v>763</v>
      </c>
      <c r="AG185" s="75" t="s">
        <v>763</v>
      </c>
      <c r="AH185" s="75" t="s">
        <v>763</v>
      </c>
      <c r="AI185" s="75" t="s">
        <v>763</v>
      </c>
      <c r="AJ185" s="75" t="s">
        <v>763</v>
      </c>
      <c r="AK185" s="75" t="s">
        <v>763</v>
      </c>
      <c r="AL185" s="75" t="s">
        <v>763</v>
      </c>
      <c r="AM185" s="75" t="s">
        <v>763</v>
      </c>
      <c r="AN185" s="75" t="s">
        <v>763</v>
      </c>
      <c r="AO185" s="75" t="s">
        <v>763</v>
      </c>
      <c r="AP185" s="75" t="s">
        <v>763</v>
      </c>
      <c r="AQ185" s="75" t="s">
        <v>763</v>
      </c>
      <c r="AR185" s="75" t="s">
        <v>763</v>
      </c>
      <c r="AS185" s="68"/>
      <c r="AT185" s="68"/>
      <c r="AU185" s="68" t="s">
        <v>763</v>
      </c>
      <c r="AV185" s="68" t="s">
        <v>763</v>
      </c>
      <c r="AW185" s="68"/>
    </row>
    <row r="186" spans="1:49" x14ac:dyDescent="0.2">
      <c r="A186" s="79" t="s">
        <v>756</v>
      </c>
      <c r="B186" t="s">
        <v>404</v>
      </c>
      <c r="C186" t="s">
        <v>757</v>
      </c>
      <c r="E186" s="194">
        <v>44035</v>
      </c>
      <c r="F186" s="68" t="s">
        <v>881</v>
      </c>
      <c r="G186" s="68" t="s">
        <v>1024</v>
      </c>
      <c r="H186" s="68">
        <v>3</v>
      </c>
      <c r="I186" s="77" t="s">
        <v>982</v>
      </c>
      <c r="J186" s="77" t="s">
        <v>761</v>
      </c>
      <c r="K186" s="215">
        <v>3</v>
      </c>
      <c r="L186" s="68">
        <v>2</v>
      </c>
      <c r="M186" s="68" t="s">
        <v>773</v>
      </c>
      <c r="N186" s="68" t="s">
        <v>761</v>
      </c>
      <c r="O186" s="68">
        <v>24.5</v>
      </c>
      <c r="P186" s="68">
        <v>8.34</v>
      </c>
      <c r="Q186" s="68">
        <v>1.3</v>
      </c>
      <c r="R186" s="68">
        <v>1.2</v>
      </c>
      <c r="S186" s="68">
        <v>1.25</v>
      </c>
      <c r="T186" s="68">
        <v>2.1800000000000002</v>
      </c>
      <c r="U186" s="72">
        <v>0.57339449541284404</v>
      </c>
      <c r="V186" s="68">
        <v>0.15</v>
      </c>
      <c r="W186" s="77">
        <v>0.28333333333333333</v>
      </c>
      <c r="X186" s="68">
        <v>26.9</v>
      </c>
      <c r="Y186" s="68">
        <v>8.1999999999999993</v>
      </c>
      <c r="Z186" s="72">
        <v>6.9335978323935441</v>
      </c>
      <c r="AA186" s="68">
        <v>98.9</v>
      </c>
      <c r="AB186" s="79">
        <v>29.9</v>
      </c>
      <c r="AC186" s="79">
        <v>46.3</v>
      </c>
      <c r="AD186" s="75" t="s">
        <v>763</v>
      </c>
      <c r="AE186" s="75" t="s">
        <v>763</v>
      </c>
      <c r="AF186" s="75" t="s">
        <v>763</v>
      </c>
      <c r="AG186" s="75" t="s">
        <v>763</v>
      </c>
      <c r="AH186" s="75" t="s">
        <v>763</v>
      </c>
      <c r="AI186" s="75" t="s">
        <v>763</v>
      </c>
      <c r="AJ186" s="75" t="s">
        <v>763</v>
      </c>
      <c r="AK186" s="75" t="s">
        <v>763</v>
      </c>
      <c r="AL186" s="75" t="s">
        <v>763</v>
      </c>
      <c r="AM186" s="75" t="s">
        <v>763</v>
      </c>
      <c r="AN186" s="75" t="s">
        <v>763</v>
      </c>
      <c r="AO186" s="75" t="s">
        <v>763</v>
      </c>
      <c r="AP186" s="75" t="s">
        <v>763</v>
      </c>
      <c r="AQ186" s="75" t="s">
        <v>763</v>
      </c>
      <c r="AR186" s="75" t="s">
        <v>763</v>
      </c>
      <c r="AS186" s="68"/>
      <c r="AT186" s="68"/>
      <c r="AU186" s="68" t="s">
        <v>763</v>
      </c>
      <c r="AV186" s="68" t="s">
        <v>763</v>
      </c>
      <c r="AW186" s="68"/>
    </row>
    <row r="187" spans="1:49" x14ac:dyDescent="0.2">
      <c r="A187" s="79" t="s">
        <v>756</v>
      </c>
      <c r="B187" t="s">
        <v>404</v>
      </c>
      <c r="C187" t="s">
        <v>764</v>
      </c>
      <c r="E187" s="194">
        <v>44035</v>
      </c>
      <c r="F187" s="68" t="s">
        <v>881</v>
      </c>
      <c r="G187" s="68" t="s">
        <v>1024</v>
      </c>
      <c r="H187" s="68">
        <v>3</v>
      </c>
      <c r="I187" s="77" t="s">
        <v>982</v>
      </c>
      <c r="J187" s="77" t="s">
        <v>761</v>
      </c>
      <c r="K187" s="215">
        <v>3</v>
      </c>
      <c r="L187" s="68">
        <v>2</v>
      </c>
      <c r="M187" s="68" t="s">
        <v>773</v>
      </c>
      <c r="N187" s="68" t="s">
        <v>761</v>
      </c>
      <c r="O187" s="68">
        <v>24.5</v>
      </c>
      <c r="P187" s="68">
        <v>8.34</v>
      </c>
      <c r="Q187" s="68">
        <v>1.3</v>
      </c>
      <c r="R187" s="68">
        <v>1.2</v>
      </c>
      <c r="S187" s="68">
        <v>1.25</v>
      </c>
      <c r="T187" s="68">
        <v>2.1800000000000002</v>
      </c>
      <c r="U187" s="72">
        <v>0.57339449541284404</v>
      </c>
      <c r="V187" s="68">
        <v>1.0900000000000001</v>
      </c>
      <c r="W187" s="77">
        <v>0.28680555555555554</v>
      </c>
      <c r="X187" s="68">
        <v>26.8</v>
      </c>
      <c r="Y187" s="68">
        <v>7.88</v>
      </c>
      <c r="Z187" s="72">
        <v>6.6622400094615086</v>
      </c>
      <c r="AA187" s="68">
        <v>99</v>
      </c>
      <c r="AB187" s="204">
        <v>29.9</v>
      </c>
      <c r="AC187" s="204">
        <v>46.3</v>
      </c>
      <c r="AD187" s="171">
        <v>9.1024824952259636E-2</v>
      </c>
      <c r="AE187" s="72">
        <v>0.29116432004046855</v>
      </c>
      <c r="AF187" s="72">
        <v>0.37549019607843132</v>
      </c>
      <c r="AG187" s="75">
        <v>0.66665451611889992</v>
      </c>
      <c r="AH187" s="75">
        <v>20.902600706406073</v>
      </c>
      <c r="AI187" s="75">
        <v>21.569255222524973</v>
      </c>
      <c r="AJ187" s="72">
        <v>146.51028076900664</v>
      </c>
      <c r="AK187" s="72">
        <v>17.417070746392035</v>
      </c>
      <c r="AL187" s="72">
        <v>8.4118783750910815</v>
      </c>
      <c r="AM187" s="75">
        <v>38.319671452798104</v>
      </c>
      <c r="AN187" s="75">
        <v>38.986325968917008</v>
      </c>
      <c r="AO187" s="72">
        <v>9.7919999999999998</v>
      </c>
      <c r="AP187" s="177">
        <v>2.5000000000000001E-2</v>
      </c>
      <c r="AQ187" s="70">
        <v>1</v>
      </c>
      <c r="AR187" s="177">
        <v>9.8170000000000002</v>
      </c>
      <c r="AS187" s="68"/>
      <c r="AT187" s="68"/>
      <c r="AU187" s="68" t="s">
        <v>763</v>
      </c>
      <c r="AV187" s="68" t="s">
        <v>763</v>
      </c>
      <c r="AW187" s="68"/>
    </row>
    <row r="188" spans="1:49" x14ac:dyDescent="0.2">
      <c r="A188" s="79" t="s">
        <v>756</v>
      </c>
      <c r="B188" t="s">
        <v>404</v>
      </c>
      <c r="C188" t="s">
        <v>765</v>
      </c>
      <c r="E188" s="194">
        <v>44035</v>
      </c>
      <c r="F188" s="68" t="s">
        <v>881</v>
      </c>
      <c r="G188" s="68" t="s">
        <v>1024</v>
      </c>
      <c r="H188" s="68">
        <v>3</v>
      </c>
      <c r="I188" s="77" t="s">
        <v>982</v>
      </c>
      <c r="J188" s="77" t="s">
        <v>761</v>
      </c>
      <c r="K188" s="215">
        <v>3</v>
      </c>
      <c r="L188" s="68">
        <v>2</v>
      </c>
      <c r="M188" s="68" t="s">
        <v>773</v>
      </c>
      <c r="N188" s="68" t="s">
        <v>761</v>
      </c>
      <c r="O188" s="68">
        <v>24.5</v>
      </c>
      <c r="P188" s="68">
        <v>8.34</v>
      </c>
      <c r="Q188" s="68">
        <v>1.3</v>
      </c>
      <c r="R188" s="68">
        <v>1.2</v>
      </c>
      <c r="S188" s="68">
        <v>1.25</v>
      </c>
      <c r="T188" s="68">
        <v>2.1800000000000002</v>
      </c>
      <c r="U188" s="72">
        <v>0.57339449541284404</v>
      </c>
      <c r="V188" s="68">
        <v>1.88</v>
      </c>
      <c r="W188" s="77">
        <v>0.2951388888888889</v>
      </c>
      <c r="X188" s="68">
        <v>26.7</v>
      </c>
      <c r="Y188" s="68">
        <v>7.85</v>
      </c>
      <c r="Z188" s="72">
        <v>6.636099243457406</v>
      </c>
      <c r="AA188" s="68">
        <v>98.9</v>
      </c>
      <c r="AB188" s="79">
        <v>29.9</v>
      </c>
      <c r="AC188" s="79">
        <v>46.3</v>
      </c>
      <c r="AD188" s="75" t="s">
        <v>763</v>
      </c>
      <c r="AE188" s="75" t="s">
        <v>763</v>
      </c>
      <c r="AF188" s="75" t="s">
        <v>763</v>
      </c>
      <c r="AG188" s="75" t="s">
        <v>763</v>
      </c>
      <c r="AH188" s="75" t="s">
        <v>763</v>
      </c>
      <c r="AI188" s="75" t="s">
        <v>763</v>
      </c>
      <c r="AJ188" s="75" t="s">
        <v>763</v>
      </c>
      <c r="AK188" s="75" t="s">
        <v>763</v>
      </c>
      <c r="AL188" s="75" t="s">
        <v>763</v>
      </c>
      <c r="AM188" s="75" t="s">
        <v>763</v>
      </c>
      <c r="AN188" s="75" t="s">
        <v>763</v>
      </c>
      <c r="AO188" s="75" t="s">
        <v>763</v>
      </c>
      <c r="AP188" s="75" t="s">
        <v>763</v>
      </c>
      <c r="AQ188" s="75" t="s">
        <v>763</v>
      </c>
      <c r="AR188" s="75" t="s">
        <v>763</v>
      </c>
      <c r="AS188" s="68"/>
      <c r="AT188" s="68"/>
      <c r="AU188" s="68" t="s">
        <v>763</v>
      </c>
      <c r="AV188" s="68" t="s">
        <v>763</v>
      </c>
      <c r="AW188" s="68"/>
    </row>
    <row r="189" spans="1:49" x14ac:dyDescent="0.2">
      <c r="A189" s="79" t="s">
        <v>756</v>
      </c>
      <c r="B189" t="s">
        <v>405</v>
      </c>
      <c r="C189" t="s">
        <v>757</v>
      </c>
      <c r="E189" s="194">
        <v>44035</v>
      </c>
      <c r="F189" s="68" t="s">
        <v>881</v>
      </c>
      <c r="G189" s="68" t="s">
        <v>1024</v>
      </c>
      <c r="H189" s="68">
        <v>3</v>
      </c>
      <c r="I189" s="77" t="s">
        <v>982</v>
      </c>
      <c r="J189" s="77" t="s">
        <v>761</v>
      </c>
      <c r="K189" s="215">
        <v>2</v>
      </c>
      <c r="L189" s="68">
        <v>2</v>
      </c>
      <c r="M189" s="68" t="s">
        <v>820</v>
      </c>
      <c r="N189" s="68" t="s">
        <v>1025</v>
      </c>
      <c r="O189" s="68">
        <v>24.5</v>
      </c>
      <c r="P189" s="68">
        <v>8.2100000000000009</v>
      </c>
      <c r="Q189" s="68">
        <v>1.4</v>
      </c>
      <c r="R189" s="68">
        <v>1.4</v>
      </c>
      <c r="S189" s="68">
        <v>1.4</v>
      </c>
      <c r="T189" s="68">
        <v>1.4</v>
      </c>
      <c r="U189" s="72">
        <v>1</v>
      </c>
      <c r="V189" s="68">
        <v>0.15</v>
      </c>
      <c r="W189" s="77">
        <v>0.31111111111111112</v>
      </c>
      <c r="X189" s="68">
        <v>26</v>
      </c>
      <c r="Y189" s="68">
        <v>6.7</v>
      </c>
      <c r="Z189" s="72">
        <v>5.6305707727652852</v>
      </c>
      <c r="AA189" s="68">
        <v>83.2</v>
      </c>
      <c r="AB189" s="79">
        <v>30.8</v>
      </c>
      <c r="AC189" s="79">
        <v>47.5</v>
      </c>
      <c r="AD189" s="75" t="s">
        <v>763</v>
      </c>
      <c r="AE189" s="75" t="s">
        <v>763</v>
      </c>
      <c r="AF189" s="75" t="s">
        <v>763</v>
      </c>
      <c r="AG189" s="75" t="s">
        <v>763</v>
      </c>
      <c r="AH189" s="75" t="s">
        <v>763</v>
      </c>
      <c r="AI189" s="75" t="s">
        <v>763</v>
      </c>
      <c r="AJ189" s="75" t="s">
        <v>763</v>
      </c>
      <c r="AK189" s="75" t="s">
        <v>763</v>
      </c>
      <c r="AL189" s="75" t="s">
        <v>763</v>
      </c>
      <c r="AM189" s="75" t="s">
        <v>763</v>
      </c>
      <c r="AN189" s="75" t="s">
        <v>763</v>
      </c>
      <c r="AO189" s="75" t="s">
        <v>763</v>
      </c>
      <c r="AP189" s="75" t="s">
        <v>763</v>
      </c>
      <c r="AQ189" s="75" t="s">
        <v>763</v>
      </c>
      <c r="AR189" s="75" t="s">
        <v>763</v>
      </c>
      <c r="AS189" s="68"/>
      <c r="AT189" s="68"/>
      <c r="AU189" s="68" t="s">
        <v>763</v>
      </c>
      <c r="AV189" s="68" t="s">
        <v>763</v>
      </c>
      <c r="AW189" s="68"/>
    </row>
    <row r="190" spans="1:49" x14ac:dyDescent="0.2">
      <c r="A190" s="79" t="s">
        <v>756</v>
      </c>
      <c r="B190" t="s">
        <v>405</v>
      </c>
      <c r="C190" t="s">
        <v>764</v>
      </c>
      <c r="E190" s="194">
        <v>44035</v>
      </c>
      <c r="F190" s="68" t="s">
        <v>881</v>
      </c>
      <c r="G190" s="68" t="s">
        <v>1024</v>
      </c>
      <c r="H190" s="68">
        <v>3</v>
      </c>
      <c r="I190" s="77" t="s">
        <v>982</v>
      </c>
      <c r="J190" s="77" t="s">
        <v>761</v>
      </c>
      <c r="K190" s="215">
        <v>2</v>
      </c>
      <c r="L190" s="68">
        <v>2</v>
      </c>
      <c r="M190" s="68" t="s">
        <v>820</v>
      </c>
      <c r="N190" s="68" t="s">
        <v>1025</v>
      </c>
      <c r="O190" s="68">
        <v>24.5</v>
      </c>
      <c r="P190" s="68">
        <v>8.2100000000000009</v>
      </c>
      <c r="Q190" s="68">
        <v>1.4</v>
      </c>
      <c r="R190" s="68">
        <v>1.4</v>
      </c>
      <c r="S190" s="68">
        <v>1.4</v>
      </c>
      <c r="T190" s="68">
        <v>1.4</v>
      </c>
      <c r="U190" s="72">
        <v>1</v>
      </c>
      <c r="V190" s="68">
        <v>0.7</v>
      </c>
      <c r="W190" s="77">
        <v>0.31180555555555556</v>
      </c>
      <c r="X190" s="68">
        <v>26</v>
      </c>
      <c r="Y190" s="68">
        <v>6.77</v>
      </c>
      <c r="Z190" s="72">
        <v>5.689397631585221</v>
      </c>
      <c r="AA190" s="68">
        <v>83.5</v>
      </c>
      <c r="AB190" s="204">
        <v>30.8</v>
      </c>
      <c r="AC190" s="204">
        <v>47.5</v>
      </c>
      <c r="AD190" s="171">
        <v>0.32304264799490767</v>
      </c>
      <c r="AE190" s="72">
        <v>0.57115757524660649</v>
      </c>
      <c r="AF190" s="72">
        <v>0.32745098039215681</v>
      </c>
      <c r="AG190" s="75">
        <v>0.8986085556387633</v>
      </c>
      <c r="AH190" s="75">
        <v>18.180011444361238</v>
      </c>
      <c r="AI190" s="75">
        <v>19.078620000000001</v>
      </c>
      <c r="AJ190" s="72">
        <v>92.774647398116343</v>
      </c>
      <c r="AK190" s="72">
        <v>12.016636932238855</v>
      </c>
      <c r="AL190" s="72">
        <v>7.7205168069292096</v>
      </c>
      <c r="AM190" s="75">
        <v>30.196648376600095</v>
      </c>
      <c r="AN190" s="75">
        <v>31.095256932238854</v>
      </c>
      <c r="AO190" s="72">
        <v>8.1440000000000001</v>
      </c>
      <c r="AP190" s="177">
        <v>2.5000000000000001E-2</v>
      </c>
      <c r="AQ190" s="70">
        <v>1</v>
      </c>
      <c r="AR190" s="177">
        <v>8.1690000000000005</v>
      </c>
      <c r="AS190" s="68"/>
      <c r="AT190" s="68"/>
      <c r="AU190" s="68" t="s">
        <v>763</v>
      </c>
      <c r="AV190" s="68" t="s">
        <v>763</v>
      </c>
      <c r="AW190" s="68"/>
    </row>
    <row r="191" spans="1:49" x14ac:dyDescent="0.2">
      <c r="A191" s="79" t="s">
        <v>756</v>
      </c>
      <c r="B191" t="s">
        <v>405</v>
      </c>
      <c r="C191" t="s">
        <v>764</v>
      </c>
      <c r="D191" t="s">
        <v>785</v>
      </c>
      <c r="E191" s="194">
        <v>44035</v>
      </c>
      <c r="F191" s="68" t="s">
        <v>881</v>
      </c>
      <c r="G191" s="68" t="s">
        <v>1024</v>
      </c>
      <c r="H191" s="68">
        <v>3</v>
      </c>
      <c r="I191" s="77" t="s">
        <v>982</v>
      </c>
      <c r="J191" s="77" t="s">
        <v>761</v>
      </c>
      <c r="K191" s="215">
        <v>2</v>
      </c>
      <c r="L191" s="68">
        <v>2</v>
      </c>
      <c r="M191" s="68" t="s">
        <v>820</v>
      </c>
      <c r="N191" s="68" t="s">
        <v>1025</v>
      </c>
      <c r="O191" s="68">
        <v>24.5</v>
      </c>
      <c r="P191" s="68">
        <v>8.2100000000000009</v>
      </c>
      <c r="Q191" s="68">
        <v>1.4</v>
      </c>
      <c r="R191" s="68">
        <v>1.4</v>
      </c>
      <c r="S191" s="68">
        <v>1.4</v>
      </c>
      <c r="T191" s="68">
        <v>1.4</v>
      </c>
      <c r="U191" s="72">
        <v>1</v>
      </c>
      <c r="V191" s="68">
        <v>0.7</v>
      </c>
      <c r="W191" s="77">
        <v>0.31180555555555556</v>
      </c>
      <c r="X191" s="68">
        <v>26</v>
      </c>
      <c r="Y191" s="68">
        <v>6.77</v>
      </c>
      <c r="Z191" s="72">
        <v>5.689397631585221</v>
      </c>
      <c r="AA191" s="68">
        <v>83.5</v>
      </c>
      <c r="AB191" s="204">
        <v>30.8</v>
      </c>
      <c r="AC191" s="204">
        <v>47.5</v>
      </c>
      <c r="AD191" s="171">
        <v>0.29726288987905791</v>
      </c>
      <c r="AE191" s="72">
        <v>0.38449540510918112</v>
      </c>
      <c r="AF191" s="72">
        <v>0.31862745098039214</v>
      </c>
      <c r="AG191" s="75">
        <v>0.70312285608957326</v>
      </c>
      <c r="AH191" s="75">
        <v>17.093652802402705</v>
      </c>
      <c r="AI191" s="75">
        <v>17.79677565849228</v>
      </c>
      <c r="AJ191" s="72">
        <v>90.201485849883397</v>
      </c>
      <c r="AK191" s="72">
        <v>11.694222973184933</v>
      </c>
      <c r="AL191" s="72">
        <v>7.7133372654786081</v>
      </c>
      <c r="AM191" s="75">
        <v>28.787875775587636</v>
      </c>
      <c r="AN191" s="75">
        <v>29.490998631677215</v>
      </c>
      <c r="AO191" s="72">
        <v>7.6320000000000006</v>
      </c>
      <c r="AP191" s="177">
        <v>2.5000000000000001E-2</v>
      </c>
      <c r="AQ191" s="70">
        <v>1</v>
      </c>
      <c r="AR191" s="177">
        <v>7.6570000000000009</v>
      </c>
      <c r="AS191" s="68"/>
      <c r="AT191" s="68"/>
      <c r="AU191" s="68" t="s">
        <v>763</v>
      </c>
      <c r="AV191" s="68" t="s">
        <v>763</v>
      </c>
      <c r="AW191" s="68"/>
    </row>
    <row r="192" spans="1:49" x14ac:dyDescent="0.2">
      <c r="A192" s="79" t="s">
        <v>756</v>
      </c>
      <c r="B192" t="s">
        <v>405</v>
      </c>
      <c r="C192" t="s">
        <v>765</v>
      </c>
      <c r="E192" s="194">
        <v>44035</v>
      </c>
      <c r="F192" s="68" t="s">
        <v>881</v>
      </c>
      <c r="G192" s="68" t="s">
        <v>1024</v>
      </c>
      <c r="H192" s="68">
        <v>3</v>
      </c>
      <c r="I192" s="77" t="s">
        <v>982</v>
      </c>
      <c r="J192" s="77" t="s">
        <v>761</v>
      </c>
      <c r="K192" s="215">
        <v>2</v>
      </c>
      <c r="L192" s="68">
        <v>2</v>
      </c>
      <c r="M192" s="68" t="s">
        <v>820</v>
      </c>
      <c r="N192" s="68" t="s">
        <v>1025</v>
      </c>
      <c r="O192" s="68">
        <v>24.5</v>
      </c>
      <c r="P192" s="68">
        <v>8.2100000000000009</v>
      </c>
      <c r="Q192" s="68">
        <v>1.4</v>
      </c>
      <c r="R192" s="68">
        <v>1.4</v>
      </c>
      <c r="S192" s="68">
        <v>1.4</v>
      </c>
      <c r="T192" s="68">
        <v>1.4</v>
      </c>
      <c r="U192" s="72">
        <v>1</v>
      </c>
      <c r="V192" s="68">
        <v>1.1000000000000001</v>
      </c>
      <c r="W192" s="77">
        <v>0.3125</v>
      </c>
      <c r="X192" s="68">
        <v>26</v>
      </c>
      <c r="Y192" s="68">
        <v>6.5</v>
      </c>
      <c r="Z192" s="72">
        <v>5.4624940332797545</v>
      </c>
      <c r="AA192" s="68">
        <v>81.7</v>
      </c>
      <c r="AB192" s="79">
        <v>30.8</v>
      </c>
      <c r="AC192" s="79">
        <v>47.5</v>
      </c>
      <c r="AD192" s="75" t="s">
        <v>763</v>
      </c>
      <c r="AE192" s="75" t="s">
        <v>763</v>
      </c>
      <c r="AF192" s="75" t="s">
        <v>763</v>
      </c>
      <c r="AG192" s="75" t="s">
        <v>763</v>
      </c>
      <c r="AH192" s="75" t="s">
        <v>763</v>
      </c>
      <c r="AI192" s="75" t="s">
        <v>763</v>
      </c>
      <c r="AJ192" s="75" t="s">
        <v>763</v>
      </c>
      <c r="AK192" s="75" t="s">
        <v>763</v>
      </c>
      <c r="AL192" s="75" t="s">
        <v>763</v>
      </c>
      <c r="AM192" s="75" t="s">
        <v>763</v>
      </c>
      <c r="AN192" s="75" t="s">
        <v>763</v>
      </c>
      <c r="AO192" s="75" t="s">
        <v>763</v>
      </c>
      <c r="AP192" s="75" t="s">
        <v>763</v>
      </c>
      <c r="AQ192" s="75" t="s">
        <v>763</v>
      </c>
      <c r="AR192" s="75" t="s">
        <v>763</v>
      </c>
      <c r="AS192" s="68"/>
      <c r="AT192" s="68"/>
      <c r="AU192" s="68" t="s">
        <v>763</v>
      </c>
      <c r="AV192" s="68" t="s">
        <v>763</v>
      </c>
      <c r="AW192" s="68"/>
    </row>
    <row r="193" spans="1:56" x14ac:dyDescent="0.2">
      <c r="A193" s="79" t="s">
        <v>756</v>
      </c>
      <c r="B193" t="s">
        <v>394</v>
      </c>
      <c r="C193" t="s">
        <v>764</v>
      </c>
      <c r="E193" s="147">
        <v>44049</v>
      </c>
      <c r="F193" s="68" t="s">
        <v>644</v>
      </c>
      <c r="G193" s="68" t="s">
        <v>1026</v>
      </c>
      <c r="H193" s="68">
        <v>0</v>
      </c>
      <c r="I193" s="68" t="s">
        <v>982</v>
      </c>
      <c r="J193" s="77">
        <v>0.36805555555555558</v>
      </c>
      <c r="K193" s="68">
        <v>2</v>
      </c>
      <c r="L193" s="68">
        <v>1</v>
      </c>
      <c r="M193" s="68" t="s">
        <v>761</v>
      </c>
      <c r="N193" s="68" t="s">
        <v>761</v>
      </c>
      <c r="O193" s="68" t="s">
        <v>761</v>
      </c>
      <c r="P193" s="68" t="s">
        <v>761</v>
      </c>
      <c r="Q193" s="68">
        <v>1.1499999999999999</v>
      </c>
      <c r="R193" s="68">
        <v>1</v>
      </c>
      <c r="S193" s="68">
        <v>1.1299999999999999</v>
      </c>
      <c r="T193" s="68">
        <v>2.8</v>
      </c>
      <c r="U193" s="72">
        <v>0.40357142857142858</v>
      </c>
      <c r="V193" s="68">
        <v>0.15</v>
      </c>
      <c r="W193" s="77">
        <v>0.29930555555555555</v>
      </c>
      <c r="X193" s="68">
        <v>28</v>
      </c>
      <c r="Y193" s="68" t="s">
        <v>761</v>
      </c>
      <c r="Z193" s="130" t="s">
        <v>761</v>
      </c>
      <c r="AA193" s="68" t="s">
        <v>761</v>
      </c>
      <c r="AB193" s="79">
        <v>30.3</v>
      </c>
      <c r="AC193" s="79">
        <v>46.9</v>
      </c>
      <c r="AD193" s="176">
        <v>2.5000000000000001E-2</v>
      </c>
      <c r="AE193" s="75">
        <v>0.20309477756286243</v>
      </c>
      <c r="AF193" s="75">
        <v>2.5000000000000001E-2</v>
      </c>
      <c r="AG193" s="75">
        <v>0.22809477756286242</v>
      </c>
      <c r="AH193" s="75">
        <v>21.850653107377919</v>
      </c>
      <c r="AI193" s="75">
        <v>22.078747884940782</v>
      </c>
      <c r="AJ193" s="75">
        <v>133.05092052456598</v>
      </c>
      <c r="AK193" s="75">
        <v>21.38710187129757</v>
      </c>
      <c r="AL193" s="177">
        <v>6.2210822824539012</v>
      </c>
      <c r="AM193" s="75">
        <v>43.23775497867549</v>
      </c>
      <c r="AN193" s="75">
        <v>43.465849756238356</v>
      </c>
      <c r="AO193" s="177">
        <v>5.2000000000000011</v>
      </c>
      <c r="AP193" s="177">
        <v>2.8268999999999971</v>
      </c>
      <c r="AQ193" s="201">
        <v>0.64782169953531288</v>
      </c>
      <c r="AR193" s="177">
        <v>8.0268999999999977</v>
      </c>
      <c r="AS193" s="68"/>
      <c r="AT193" s="68"/>
      <c r="AU193" s="68">
        <v>154.4</v>
      </c>
      <c r="AV193" s="72">
        <v>2.4710000000000001</v>
      </c>
      <c r="AW193" s="68"/>
      <c r="AX193" s="79"/>
      <c r="AY193" s="147"/>
    </row>
    <row r="194" spans="1:56" x14ac:dyDescent="0.2">
      <c r="A194" s="79" t="s">
        <v>756</v>
      </c>
      <c r="B194" t="s">
        <v>395</v>
      </c>
      <c r="C194" t="s">
        <v>764</v>
      </c>
      <c r="E194" s="147">
        <v>44049</v>
      </c>
      <c r="F194" s="68" t="s">
        <v>647</v>
      </c>
      <c r="G194" s="68" t="s">
        <v>1026</v>
      </c>
      <c r="H194" s="68">
        <v>0</v>
      </c>
      <c r="I194" s="68" t="s">
        <v>982</v>
      </c>
      <c r="J194" s="77">
        <v>0.36805555555555558</v>
      </c>
      <c r="K194" s="68">
        <v>2</v>
      </c>
      <c r="L194" s="68">
        <v>1</v>
      </c>
      <c r="M194" s="68" t="s">
        <v>761</v>
      </c>
      <c r="N194" s="68" t="s">
        <v>761</v>
      </c>
      <c r="O194" s="68" t="s">
        <v>761</v>
      </c>
      <c r="P194" s="68" t="s">
        <v>761</v>
      </c>
      <c r="Q194" s="68">
        <v>1.35</v>
      </c>
      <c r="R194" s="68">
        <v>1.3</v>
      </c>
      <c r="S194" s="68">
        <v>1.33</v>
      </c>
      <c r="T194" s="68">
        <v>1.4</v>
      </c>
      <c r="U194" s="72">
        <v>0.95000000000000007</v>
      </c>
      <c r="V194" s="68">
        <v>0.15</v>
      </c>
      <c r="W194" s="77">
        <v>0.28541666666666665</v>
      </c>
      <c r="X194" s="68">
        <v>28</v>
      </c>
      <c r="Y194" s="68" t="s">
        <v>761</v>
      </c>
      <c r="Z194" s="130" t="s">
        <v>761</v>
      </c>
      <c r="AA194" s="68" t="s">
        <v>761</v>
      </c>
      <c r="AB194" s="79">
        <v>30.5</v>
      </c>
      <c r="AC194" s="79">
        <v>47.2</v>
      </c>
      <c r="AD194" s="176">
        <v>0.14999999999999997</v>
      </c>
      <c r="AE194" s="75">
        <v>0.20309477756286243</v>
      </c>
      <c r="AF194" s="75">
        <v>2.5000000000000001E-2</v>
      </c>
      <c r="AG194" s="75">
        <v>0.22809477756286242</v>
      </c>
      <c r="AH194" s="75">
        <v>26.926795239357617</v>
      </c>
      <c r="AI194" s="75">
        <v>27.154890016920479</v>
      </c>
      <c r="AJ194" s="75">
        <v>116.80041166618909</v>
      </c>
      <c r="AK194" s="75">
        <v>19.137321443213764</v>
      </c>
      <c r="AL194" s="177">
        <v>6.1032789783445569</v>
      </c>
      <c r="AM194" s="75">
        <v>46.064116682571381</v>
      </c>
      <c r="AN194" s="75">
        <v>46.29221146013424</v>
      </c>
      <c r="AO194" s="177">
        <v>3.839999999999999</v>
      </c>
      <c r="AP194" s="177">
        <v>2.065300000000001</v>
      </c>
      <c r="AQ194" s="201">
        <v>0.65026332277784338</v>
      </c>
      <c r="AR194" s="177">
        <v>5.9053000000000004</v>
      </c>
      <c r="AS194" s="68"/>
      <c r="AT194" s="68"/>
      <c r="AU194" s="68">
        <v>130.30000000000001</v>
      </c>
      <c r="AV194" s="72">
        <v>2.085</v>
      </c>
      <c r="AW194" s="68"/>
      <c r="AX194" s="79"/>
      <c r="AY194" s="147"/>
    </row>
    <row r="195" spans="1:56" x14ac:dyDescent="0.2">
      <c r="A195" s="79" t="s">
        <v>756</v>
      </c>
      <c r="B195" t="s">
        <v>397</v>
      </c>
      <c r="C195" t="s">
        <v>764</v>
      </c>
      <c r="E195" s="147">
        <v>44049</v>
      </c>
      <c r="F195" s="68" t="s">
        <v>944</v>
      </c>
      <c r="G195" s="68" t="s">
        <v>1026</v>
      </c>
      <c r="H195" s="68">
        <v>0</v>
      </c>
      <c r="I195" s="68" t="s">
        <v>982</v>
      </c>
      <c r="J195" s="77">
        <v>0.36805555555555558</v>
      </c>
      <c r="K195" s="68">
        <v>2</v>
      </c>
      <c r="L195" s="68">
        <v>1</v>
      </c>
      <c r="M195" s="68" t="s">
        <v>761</v>
      </c>
      <c r="N195" s="68" t="s">
        <v>761</v>
      </c>
      <c r="O195" s="68" t="s">
        <v>761</v>
      </c>
      <c r="P195" s="68" t="s">
        <v>761</v>
      </c>
      <c r="Q195" s="68">
        <v>1.4</v>
      </c>
      <c r="R195" s="68">
        <v>1.3</v>
      </c>
      <c r="S195" s="68">
        <v>1.35</v>
      </c>
      <c r="T195" s="68">
        <v>2.2599999999999998</v>
      </c>
      <c r="U195" s="72">
        <v>0.59734513274336287</v>
      </c>
      <c r="V195" s="68">
        <v>0.15</v>
      </c>
      <c r="W195" s="77">
        <v>0.2722222222222222</v>
      </c>
      <c r="X195" s="68">
        <v>27</v>
      </c>
      <c r="Y195" s="68" t="s">
        <v>761</v>
      </c>
      <c r="Z195" s="130" t="s">
        <v>761</v>
      </c>
      <c r="AA195" s="68" t="s">
        <v>761</v>
      </c>
      <c r="AB195" s="79">
        <v>30.8</v>
      </c>
      <c r="AC195" s="79">
        <v>47.7</v>
      </c>
      <c r="AD195" s="176">
        <v>0.19999999999999998</v>
      </c>
      <c r="AE195" s="75">
        <v>0.66247582205028976</v>
      </c>
      <c r="AF195" s="75">
        <v>2.5000000000000001E-2</v>
      </c>
      <c r="AG195" s="75">
        <v>0.68747582205028979</v>
      </c>
      <c r="AH195" s="75">
        <v>22.660307595885421</v>
      </c>
      <c r="AI195" s="75">
        <v>23.347783417935709</v>
      </c>
      <c r="AJ195" s="75">
        <v>116.57436131112667</v>
      </c>
      <c r="AK195" s="75">
        <v>18.286053173128</v>
      </c>
      <c r="AL195" s="177">
        <v>6.3750422361473174</v>
      </c>
      <c r="AM195" s="75">
        <v>40.946360769013424</v>
      </c>
      <c r="AN195" s="75">
        <v>41.633836591063712</v>
      </c>
      <c r="AO195" s="177">
        <v>3.5359999999999991</v>
      </c>
      <c r="AP195" s="177">
        <v>1.4717000000000005</v>
      </c>
      <c r="AQ195" s="201">
        <v>0.70611258661661025</v>
      </c>
      <c r="AR195" s="177">
        <v>5.0076999999999998</v>
      </c>
      <c r="AS195" s="68"/>
      <c r="AT195" s="68"/>
      <c r="AU195" s="68">
        <v>153</v>
      </c>
      <c r="AV195" s="72">
        <v>2.4430000000000001</v>
      </c>
      <c r="AW195" s="68"/>
      <c r="AX195" s="79"/>
      <c r="AY195" s="147"/>
    </row>
    <row r="196" spans="1:56" x14ac:dyDescent="0.2">
      <c r="A196" s="79" t="s">
        <v>756</v>
      </c>
      <c r="B196" t="s">
        <v>399</v>
      </c>
      <c r="C196" t="s">
        <v>757</v>
      </c>
      <c r="E196" s="147">
        <v>44049</v>
      </c>
      <c r="F196" s="68" t="s">
        <v>653</v>
      </c>
      <c r="G196" s="68" t="s">
        <v>1026</v>
      </c>
      <c r="H196" s="68">
        <v>0</v>
      </c>
      <c r="I196" s="68" t="s">
        <v>982</v>
      </c>
      <c r="J196" s="77">
        <v>0.36805555555555558</v>
      </c>
      <c r="K196" s="68">
        <v>2</v>
      </c>
      <c r="L196" s="68">
        <v>1</v>
      </c>
      <c r="M196" s="68" t="s">
        <v>761</v>
      </c>
      <c r="N196" s="68" t="s">
        <v>761</v>
      </c>
      <c r="O196" s="68" t="s">
        <v>761</v>
      </c>
      <c r="P196" s="68" t="s">
        <v>761</v>
      </c>
      <c r="Q196" s="68">
        <v>1.4</v>
      </c>
      <c r="R196" s="68">
        <v>1.3</v>
      </c>
      <c r="S196" s="68">
        <v>1.35</v>
      </c>
      <c r="T196" s="68">
        <v>1.4</v>
      </c>
      <c r="U196" s="72">
        <v>0.96428571428571441</v>
      </c>
      <c r="V196" s="68">
        <v>0.15</v>
      </c>
      <c r="W196" s="77">
        <v>0.25277777777777777</v>
      </c>
      <c r="X196" s="68">
        <v>28</v>
      </c>
      <c r="Y196" s="68" t="s">
        <v>761</v>
      </c>
      <c r="Z196" s="130" t="s">
        <v>761</v>
      </c>
      <c r="AA196" s="68" t="s">
        <v>761</v>
      </c>
      <c r="AB196" s="79">
        <v>30.5</v>
      </c>
      <c r="AC196" s="79">
        <v>47.2</v>
      </c>
      <c r="AD196" s="220">
        <v>2.4999999999999949E-2</v>
      </c>
      <c r="AE196" s="221">
        <v>0.38684719535783341</v>
      </c>
      <c r="AF196" s="206">
        <v>0.03</v>
      </c>
      <c r="AG196" s="206">
        <v>0.41684719535783343</v>
      </c>
      <c r="AH196" s="75">
        <v>19.885250943390055</v>
      </c>
      <c r="AI196" s="206">
        <v>20.302098138747887</v>
      </c>
      <c r="AJ196" s="75">
        <v>108.78818241453185</v>
      </c>
      <c r="AK196" s="75">
        <v>16.461906880087078</v>
      </c>
      <c r="AL196" s="177">
        <v>6.6084800021634189</v>
      </c>
      <c r="AM196" s="75">
        <v>36.347157823477133</v>
      </c>
      <c r="AN196" s="75">
        <v>36.764005018834965</v>
      </c>
      <c r="AO196" s="177">
        <v>3.6719999999999988</v>
      </c>
      <c r="AP196" s="177">
        <v>1.9260999999999999</v>
      </c>
      <c r="AQ196" s="201">
        <v>0.65593683571211658</v>
      </c>
      <c r="AR196" s="177">
        <v>5.5980999999999987</v>
      </c>
      <c r="AS196" s="68"/>
      <c r="AT196" s="68"/>
      <c r="AU196" s="68" t="s">
        <v>763</v>
      </c>
      <c r="AV196" s="68" t="s">
        <v>763</v>
      </c>
      <c r="AW196" s="68"/>
      <c r="AX196" s="79"/>
      <c r="AY196" s="147"/>
    </row>
    <row r="197" spans="1:56" x14ac:dyDescent="0.2">
      <c r="A197" s="79" t="s">
        <v>756</v>
      </c>
      <c r="B197" t="s">
        <v>399</v>
      </c>
      <c r="C197" t="s">
        <v>765</v>
      </c>
      <c r="E197" s="147">
        <v>44049</v>
      </c>
      <c r="F197" s="68" t="s">
        <v>653</v>
      </c>
      <c r="G197" s="68" t="s">
        <v>1026</v>
      </c>
      <c r="H197" s="68">
        <v>0</v>
      </c>
      <c r="I197" s="68" t="s">
        <v>982</v>
      </c>
      <c r="J197" s="77">
        <v>0.36805555555555558</v>
      </c>
      <c r="K197" s="68">
        <v>2</v>
      </c>
      <c r="L197" s="68">
        <v>1</v>
      </c>
      <c r="M197" s="68" t="s">
        <v>761</v>
      </c>
      <c r="N197" s="68" t="s">
        <v>761</v>
      </c>
      <c r="O197" s="68" t="s">
        <v>761</v>
      </c>
      <c r="P197" s="68" t="s">
        <v>761</v>
      </c>
      <c r="Q197" s="68">
        <v>1.4</v>
      </c>
      <c r="R197" s="68">
        <v>1.3</v>
      </c>
      <c r="S197" s="68">
        <v>1.35</v>
      </c>
      <c r="T197" s="68">
        <v>1.4</v>
      </c>
      <c r="U197" s="72">
        <v>0.96428571428571441</v>
      </c>
      <c r="V197" s="68">
        <v>0.9</v>
      </c>
      <c r="W197" s="77">
        <v>0.25416666666666665</v>
      </c>
      <c r="X197" s="68">
        <v>28</v>
      </c>
      <c r="Y197" s="68" t="s">
        <v>761</v>
      </c>
      <c r="Z197" s="130" t="s">
        <v>761</v>
      </c>
      <c r="AA197" s="68" t="s">
        <v>761</v>
      </c>
      <c r="AB197" s="79">
        <v>30.5</v>
      </c>
      <c r="AC197" s="79">
        <v>47.2</v>
      </c>
      <c r="AD197" s="75" t="s">
        <v>763</v>
      </c>
      <c r="AE197" s="75" t="s">
        <v>763</v>
      </c>
      <c r="AF197" s="75" t="s">
        <v>763</v>
      </c>
      <c r="AG197" s="75" t="s">
        <v>763</v>
      </c>
      <c r="AH197" s="75" t="s">
        <v>763</v>
      </c>
      <c r="AI197" s="75" t="s">
        <v>763</v>
      </c>
      <c r="AJ197" s="75" t="s">
        <v>763</v>
      </c>
      <c r="AK197" s="75" t="s">
        <v>763</v>
      </c>
      <c r="AL197" s="75" t="s">
        <v>763</v>
      </c>
      <c r="AM197" s="75" t="s">
        <v>763</v>
      </c>
      <c r="AN197" s="75" t="s">
        <v>763</v>
      </c>
      <c r="AO197" s="75" t="s">
        <v>763</v>
      </c>
      <c r="AP197" s="75" t="s">
        <v>763</v>
      </c>
      <c r="AQ197" s="75" t="s">
        <v>763</v>
      </c>
      <c r="AR197" s="75" t="s">
        <v>763</v>
      </c>
      <c r="AS197" s="68"/>
      <c r="AT197" s="68"/>
      <c r="AU197" s="68">
        <v>166.8</v>
      </c>
      <c r="AV197" s="72">
        <v>2.665</v>
      </c>
      <c r="AW197" s="68"/>
    </row>
    <row r="198" spans="1:56" x14ac:dyDescent="0.2">
      <c r="A198" s="79" t="s">
        <v>756</v>
      </c>
      <c r="B198" t="s">
        <v>656</v>
      </c>
      <c r="C198" t="s">
        <v>757</v>
      </c>
      <c r="E198" s="147">
        <v>44049</v>
      </c>
      <c r="F198" s="68" t="s">
        <v>881</v>
      </c>
      <c r="G198" s="68" t="s">
        <v>1026</v>
      </c>
      <c r="H198" s="68">
        <v>0</v>
      </c>
      <c r="I198" s="68" t="s">
        <v>982</v>
      </c>
      <c r="J198" s="77" t="s">
        <v>761</v>
      </c>
      <c r="K198" s="215">
        <v>2</v>
      </c>
      <c r="L198" s="68">
        <v>1</v>
      </c>
      <c r="M198" s="68" t="s">
        <v>761</v>
      </c>
      <c r="N198" s="68" t="s">
        <v>761</v>
      </c>
      <c r="O198" s="68" t="s">
        <v>761</v>
      </c>
      <c r="P198" s="68" t="s">
        <v>761</v>
      </c>
      <c r="Q198" s="68">
        <v>0.35</v>
      </c>
      <c r="R198" s="68">
        <v>0.35</v>
      </c>
      <c r="S198" s="68">
        <v>0.35</v>
      </c>
      <c r="T198" s="68">
        <v>0.35</v>
      </c>
      <c r="U198" s="72">
        <v>1</v>
      </c>
      <c r="V198" s="68">
        <v>0.15</v>
      </c>
      <c r="W198" s="77">
        <v>0.30555555555555552</v>
      </c>
      <c r="X198" s="68" t="s">
        <v>761</v>
      </c>
      <c r="Y198" s="68" t="s">
        <v>761</v>
      </c>
      <c r="Z198" s="130" t="s">
        <v>761</v>
      </c>
      <c r="AA198" s="68" t="s">
        <v>761</v>
      </c>
      <c r="AB198" s="79">
        <v>0.1</v>
      </c>
      <c r="AC198" s="79">
        <v>0.19270000000000001</v>
      </c>
      <c r="AD198" s="176">
        <v>0.67606852980192012</v>
      </c>
      <c r="AE198" s="75">
        <v>1.8568665377176017</v>
      </c>
      <c r="AF198" s="75">
        <v>4.131707317</v>
      </c>
      <c r="AG198" s="75">
        <v>5.9885738547176022</v>
      </c>
      <c r="AH198" s="75">
        <v>39.567336145282397</v>
      </c>
      <c r="AI198" s="75">
        <v>45.555909999999997</v>
      </c>
      <c r="AJ198" s="75">
        <v>136.9188932667453</v>
      </c>
      <c r="AK198" s="75">
        <v>15.975467868609499</v>
      </c>
      <c r="AL198" s="177">
        <v>8.5705717286552741</v>
      </c>
      <c r="AM198" s="75">
        <v>55.542804013891896</v>
      </c>
      <c r="AN198" s="75">
        <v>61.531377868609496</v>
      </c>
      <c r="AO198" s="177">
        <v>16.735999999999994</v>
      </c>
      <c r="AP198" s="177">
        <v>2.5000000000000001E-2</v>
      </c>
      <c r="AQ198" s="201">
        <v>1</v>
      </c>
      <c r="AR198" s="177">
        <v>16.760999999999992</v>
      </c>
      <c r="AS198" s="68"/>
      <c r="AT198" s="68"/>
      <c r="AU198" s="68" t="s">
        <v>763</v>
      </c>
      <c r="AV198" s="68" t="s">
        <v>763</v>
      </c>
      <c r="AW198" s="68"/>
    </row>
    <row r="199" spans="1:56" x14ac:dyDescent="0.2">
      <c r="A199" s="79" t="s">
        <v>756</v>
      </c>
      <c r="B199" t="s">
        <v>659</v>
      </c>
      <c r="C199" t="s">
        <v>757</v>
      </c>
      <c r="E199" s="147">
        <v>44049</v>
      </c>
      <c r="F199" s="68" t="s">
        <v>881</v>
      </c>
      <c r="G199" s="68" t="s">
        <v>972</v>
      </c>
      <c r="H199" s="68">
        <v>0</v>
      </c>
      <c r="I199" s="68" t="s">
        <v>982</v>
      </c>
      <c r="J199" s="77" t="s">
        <v>761</v>
      </c>
      <c r="K199" s="215">
        <v>2</v>
      </c>
      <c r="L199" s="68">
        <v>1</v>
      </c>
      <c r="M199" s="68" t="s">
        <v>761</v>
      </c>
      <c r="N199" s="68" t="s">
        <v>761</v>
      </c>
      <c r="O199" s="68" t="s">
        <v>761</v>
      </c>
      <c r="P199" s="68" t="s">
        <v>761</v>
      </c>
      <c r="Q199" s="68">
        <v>0.15</v>
      </c>
      <c r="R199" s="68">
        <v>0.15</v>
      </c>
      <c r="S199" s="68">
        <v>0.15</v>
      </c>
      <c r="T199" s="68">
        <v>0.15</v>
      </c>
      <c r="U199" s="72">
        <v>1</v>
      </c>
      <c r="V199" s="68">
        <v>0.15</v>
      </c>
      <c r="W199" s="77">
        <v>0.31111111111111112</v>
      </c>
      <c r="X199" s="68" t="s">
        <v>761</v>
      </c>
      <c r="Y199" s="68" t="s">
        <v>761</v>
      </c>
      <c r="Z199" s="130" t="s">
        <v>761</v>
      </c>
      <c r="AA199" s="68" t="s">
        <v>761</v>
      </c>
      <c r="AB199" s="79">
        <v>0.1</v>
      </c>
      <c r="AC199" s="79">
        <v>0.14929999999999999</v>
      </c>
      <c r="AD199" s="176">
        <v>0.25</v>
      </c>
      <c r="AE199" s="75">
        <v>5.5481716480213734</v>
      </c>
      <c r="AF199" s="75">
        <v>20.195121951219512</v>
      </c>
      <c r="AG199" s="75">
        <v>25.743293599240886</v>
      </c>
      <c r="AH199" s="75">
        <v>12.07149489483696</v>
      </c>
      <c r="AI199" s="75">
        <v>37.814788494077845</v>
      </c>
      <c r="AJ199" s="75">
        <v>76.462981640604426</v>
      </c>
      <c r="AK199" s="75">
        <v>4.5441510988863856</v>
      </c>
      <c r="AL199" s="177">
        <v>16.826681150488781</v>
      </c>
      <c r="AM199" s="75">
        <v>16.615645993723344</v>
      </c>
      <c r="AN199" s="75">
        <v>42.358939592964234</v>
      </c>
      <c r="AO199" s="177">
        <v>0.48799999999999988</v>
      </c>
      <c r="AP199" s="177">
        <v>1.1212999999999995</v>
      </c>
      <c r="AQ199" s="201">
        <v>0.30323743242403534</v>
      </c>
      <c r="AR199" s="177">
        <v>1.6092999999999993</v>
      </c>
      <c r="AS199" s="68"/>
      <c r="AT199" s="68"/>
      <c r="AU199" s="68" t="s">
        <v>763</v>
      </c>
      <c r="AV199" s="68" t="s">
        <v>763</v>
      </c>
      <c r="AW199" s="68"/>
    </row>
    <row r="200" spans="1:56" x14ac:dyDescent="0.2">
      <c r="A200" s="79" t="s">
        <v>756</v>
      </c>
      <c r="B200" t="s">
        <v>400</v>
      </c>
      <c r="C200" t="s">
        <v>757</v>
      </c>
      <c r="E200" s="147">
        <v>44049</v>
      </c>
      <c r="F200" s="68" t="s">
        <v>881</v>
      </c>
      <c r="G200" s="68" t="s">
        <v>1027</v>
      </c>
      <c r="H200" s="68">
        <v>0</v>
      </c>
      <c r="I200" s="68" t="s">
        <v>982</v>
      </c>
      <c r="J200" s="77">
        <v>0.40277777777777773</v>
      </c>
      <c r="K200" s="215">
        <v>2</v>
      </c>
      <c r="L200" s="68">
        <v>1</v>
      </c>
      <c r="M200" s="68" t="s">
        <v>761</v>
      </c>
      <c r="N200" s="68" t="s">
        <v>1028</v>
      </c>
      <c r="O200" s="68">
        <v>20.6</v>
      </c>
      <c r="P200" s="68">
        <v>9.1300000000000008</v>
      </c>
      <c r="Q200" s="68">
        <v>0.5</v>
      </c>
      <c r="R200" s="68">
        <v>0.5</v>
      </c>
      <c r="S200" s="68">
        <v>0.5</v>
      </c>
      <c r="T200" s="68">
        <v>0.5</v>
      </c>
      <c r="U200" s="72">
        <v>1</v>
      </c>
      <c r="V200" s="68">
        <v>0.15</v>
      </c>
      <c r="W200" s="77">
        <v>0.24652777777777779</v>
      </c>
      <c r="X200" s="68">
        <v>17.7</v>
      </c>
      <c r="Y200" s="68">
        <v>6.51</v>
      </c>
      <c r="Z200" s="72">
        <v>6.2195834224722883</v>
      </c>
      <c r="AA200" s="68">
        <v>69.2</v>
      </c>
      <c r="AB200" s="79">
        <v>7.6</v>
      </c>
      <c r="AC200" s="79">
        <v>13.25</v>
      </c>
      <c r="AD200" s="75" t="s">
        <v>763</v>
      </c>
      <c r="AE200" s="75" t="s">
        <v>763</v>
      </c>
      <c r="AF200" s="75" t="s">
        <v>763</v>
      </c>
      <c r="AG200" s="75" t="s">
        <v>763</v>
      </c>
      <c r="AH200" s="75" t="s">
        <v>763</v>
      </c>
      <c r="AI200" s="75" t="s">
        <v>763</v>
      </c>
      <c r="AJ200" s="75" t="s">
        <v>763</v>
      </c>
      <c r="AK200" s="75" t="s">
        <v>763</v>
      </c>
      <c r="AL200" s="75" t="s">
        <v>763</v>
      </c>
      <c r="AM200" s="75" t="s">
        <v>763</v>
      </c>
      <c r="AN200" s="75" t="s">
        <v>763</v>
      </c>
      <c r="AO200" s="75" t="s">
        <v>763</v>
      </c>
      <c r="AP200" s="75" t="s">
        <v>763</v>
      </c>
      <c r="AQ200" s="75" t="s">
        <v>763</v>
      </c>
      <c r="AR200" s="75" t="s">
        <v>763</v>
      </c>
      <c r="AS200" s="68"/>
      <c r="AT200" s="68"/>
      <c r="AU200" s="68" t="s">
        <v>763</v>
      </c>
      <c r="AV200" s="68" t="s">
        <v>763</v>
      </c>
      <c r="AW200" s="68"/>
    </row>
    <row r="201" spans="1:56" x14ac:dyDescent="0.2">
      <c r="A201" s="79" t="s">
        <v>756</v>
      </c>
      <c r="B201" t="s">
        <v>400</v>
      </c>
      <c r="C201" t="s">
        <v>764</v>
      </c>
      <c r="E201" s="147">
        <v>44049</v>
      </c>
      <c r="F201" s="68" t="s">
        <v>881</v>
      </c>
      <c r="G201" s="68" t="s">
        <v>1027</v>
      </c>
      <c r="H201" s="68">
        <v>0</v>
      </c>
      <c r="I201" s="68" t="s">
        <v>982</v>
      </c>
      <c r="J201" s="77">
        <v>0.40277777777777773</v>
      </c>
      <c r="K201" s="215">
        <v>2</v>
      </c>
      <c r="L201" s="68">
        <v>1</v>
      </c>
      <c r="M201" s="68" t="s">
        <v>761</v>
      </c>
      <c r="N201" s="68" t="s">
        <v>1028</v>
      </c>
      <c r="O201" s="68">
        <v>20.6</v>
      </c>
      <c r="P201" s="68">
        <v>9.1300000000000008</v>
      </c>
      <c r="Q201" s="68">
        <v>0.5</v>
      </c>
      <c r="R201" s="68">
        <v>0.5</v>
      </c>
      <c r="S201" s="68">
        <v>0.5</v>
      </c>
      <c r="T201" s="68">
        <v>0.5</v>
      </c>
      <c r="U201" s="72">
        <v>1</v>
      </c>
      <c r="V201" s="68">
        <v>0.25</v>
      </c>
      <c r="W201" s="77">
        <v>0.24722222222222223</v>
      </c>
      <c r="X201" s="68">
        <v>24.5</v>
      </c>
      <c r="Y201" s="68">
        <v>2.46</v>
      </c>
      <c r="Z201" s="72">
        <v>2.3555911942230217</v>
      </c>
      <c r="AA201" s="68">
        <v>38.799999999999997</v>
      </c>
      <c r="AB201" s="204">
        <v>7.6</v>
      </c>
      <c r="AC201" s="204">
        <v>13.25</v>
      </c>
      <c r="AD201" s="171">
        <v>0.12499999999999997</v>
      </c>
      <c r="AE201" s="72">
        <v>6.0736349974954091</v>
      </c>
      <c r="AF201" s="72">
        <v>6.409756097560976</v>
      </c>
      <c r="AG201" s="75">
        <v>12.483391095056385</v>
      </c>
      <c r="AH201" s="75">
        <v>14.671498921864094</v>
      </c>
      <c r="AI201" s="72">
        <v>27.154890016920479</v>
      </c>
      <c r="AJ201" s="72">
        <v>326.09792374788094</v>
      </c>
      <c r="AK201" s="72">
        <v>36.892345362145413</v>
      </c>
      <c r="AL201" s="72">
        <v>8.8391757300007363</v>
      </c>
      <c r="AM201" s="75">
        <v>51.563844284009505</v>
      </c>
      <c r="AN201" s="75">
        <v>64.047235379065896</v>
      </c>
      <c r="AO201" s="72">
        <v>28.792000000000002</v>
      </c>
      <c r="AP201" s="177">
        <v>2.5000000000000001E-2</v>
      </c>
      <c r="AQ201" s="70">
        <v>1</v>
      </c>
      <c r="AR201" s="177">
        <v>28.817</v>
      </c>
      <c r="AS201" s="68"/>
      <c r="AT201" s="68"/>
      <c r="AU201" s="68">
        <v>182.2</v>
      </c>
      <c r="AV201" s="72">
        <v>2.9159999999999999</v>
      </c>
      <c r="AW201" s="68"/>
    </row>
    <row r="202" spans="1:56" x14ac:dyDescent="0.2">
      <c r="A202" s="79" t="s">
        <v>756</v>
      </c>
      <c r="B202" t="s">
        <v>401</v>
      </c>
      <c r="C202" t="s">
        <v>757</v>
      </c>
      <c r="E202" s="147">
        <v>44049</v>
      </c>
      <c r="F202" s="68" t="s">
        <v>881</v>
      </c>
      <c r="G202" s="68" t="s">
        <v>1027</v>
      </c>
      <c r="H202" s="68">
        <v>0</v>
      </c>
      <c r="I202" s="68" t="s">
        <v>982</v>
      </c>
      <c r="J202" s="77">
        <v>0.40277777777777773</v>
      </c>
      <c r="K202" s="215">
        <v>2</v>
      </c>
      <c r="L202" s="68">
        <v>1</v>
      </c>
      <c r="M202" s="68" t="s">
        <v>761</v>
      </c>
      <c r="N202" s="68" t="s">
        <v>1029</v>
      </c>
      <c r="O202" s="68">
        <v>19.5</v>
      </c>
      <c r="P202" s="68">
        <v>9.19</v>
      </c>
      <c r="Q202" s="68">
        <v>0.7</v>
      </c>
      <c r="R202" s="68">
        <v>0.7</v>
      </c>
      <c r="S202" s="68">
        <v>0.7</v>
      </c>
      <c r="T202" s="68">
        <v>0.7</v>
      </c>
      <c r="U202" s="72">
        <v>1</v>
      </c>
      <c r="V202" s="68">
        <v>0.15</v>
      </c>
      <c r="W202" s="77">
        <v>0.27152777777777776</v>
      </c>
      <c r="X202" s="68">
        <v>21.6</v>
      </c>
      <c r="Y202" s="68">
        <v>6.4</v>
      </c>
      <c r="Z202" s="72">
        <v>6.3405902095724391</v>
      </c>
      <c r="AA202" s="68">
        <v>70.3</v>
      </c>
      <c r="AB202" s="79">
        <v>1.6</v>
      </c>
      <c r="AC202" s="79">
        <v>3.07</v>
      </c>
      <c r="AD202" s="75" t="s">
        <v>763</v>
      </c>
      <c r="AE202" s="75" t="s">
        <v>763</v>
      </c>
      <c r="AF202" s="75" t="s">
        <v>763</v>
      </c>
      <c r="AG202" s="75" t="s">
        <v>763</v>
      </c>
      <c r="AH202" s="75" t="s">
        <v>763</v>
      </c>
      <c r="AI202" s="75" t="s">
        <v>763</v>
      </c>
      <c r="AJ202" s="75" t="s">
        <v>763</v>
      </c>
      <c r="AK202" s="75" t="s">
        <v>763</v>
      </c>
      <c r="AL202" s="75" t="s">
        <v>763</v>
      </c>
      <c r="AM202" s="75" t="s">
        <v>763</v>
      </c>
      <c r="AN202" s="75" t="s">
        <v>763</v>
      </c>
      <c r="AO202" s="75" t="s">
        <v>763</v>
      </c>
      <c r="AP202" s="75" t="s">
        <v>763</v>
      </c>
      <c r="AQ202" s="75" t="s">
        <v>763</v>
      </c>
      <c r="AR202" s="75" t="s">
        <v>763</v>
      </c>
      <c r="AS202" s="68"/>
      <c r="AT202" s="68"/>
      <c r="AU202" s="68" t="s">
        <v>763</v>
      </c>
      <c r="AV202" s="68" t="s">
        <v>763</v>
      </c>
      <c r="AW202" s="68"/>
    </row>
    <row r="203" spans="1:56" x14ac:dyDescent="0.2">
      <c r="A203" s="79" t="s">
        <v>756</v>
      </c>
      <c r="B203" t="s">
        <v>401</v>
      </c>
      <c r="C203" t="s">
        <v>764</v>
      </c>
      <c r="E203" s="147">
        <v>44049</v>
      </c>
      <c r="F203" s="68" t="s">
        <v>881</v>
      </c>
      <c r="G203" s="68" t="s">
        <v>1027</v>
      </c>
      <c r="H203" s="68">
        <v>0</v>
      </c>
      <c r="I203" s="68" t="s">
        <v>982</v>
      </c>
      <c r="J203" s="77">
        <v>0.40277777777777773</v>
      </c>
      <c r="K203" s="215">
        <v>2</v>
      </c>
      <c r="L203" s="68">
        <v>1</v>
      </c>
      <c r="M203" s="68" t="s">
        <v>761</v>
      </c>
      <c r="N203" s="68" t="s">
        <v>1029</v>
      </c>
      <c r="O203" s="68">
        <v>19.5</v>
      </c>
      <c r="P203" s="68">
        <v>9.19</v>
      </c>
      <c r="Q203" s="68">
        <v>0.7</v>
      </c>
      <c r="R203" s="68">
        <v>0.7</v>
      </c>
      <c r="S203" s="68">
        <v>0.7</v>
      </c>
      <c r="T203" s="68">
        <v>0.7</v>
      </c>
      <c r="U203" s="72">
        <v>1</v>
      </c>
      <c r="V203" s="68">
        <v>0.45</v>
      </c>
      <c r="W203" s="77">
        <v>0.27361111111111108</v>
      </c>
      <c r="X203" s="68">
        <v>25.9</v>
      </c>
      <c r="Y203" s="68">
        <v>4.91</v>
      </c>
      <c r="Z203" s="72">
        <v>4.7490238123835971</v>
      </c>
      <c r="AA203" s="68">
        <v>60.1</v>
      </c>
      <c r="AB203" s="204">
        <v>5.9</v>
      </c>
      <c r="AC203" s="204">
        <v>10.43</v>
      </c>
      <c r="AD203" s="171">
        <v>0.22499999999999995</v>
      </c>
      <c r="AE203" s="72">
        <v>0.84622823984526097</v>
      </c>
      <c r="AF203" s="72">
        <v>1.8146341463414635</v>
      </c>
      <c r="AG203" s="75">
        <v>2.6608623861867242</v>
      </c>
      <c r="AH203" s="75">
        <v>25.255448950530706</v>
      </c>
      <c r="AI203" s="72">
        <v>27.916311336717431</v>
      </c>
      <c r="AJ203" s="72">
        <v>249.06756215625086</v>
      </c>
      <c r="AK203" s="72">
        <v>44.568623207156868</v>
      </c>
      <c r="AL203" s="72">
        <v>5.5884060182558066</v>
      </c>
      <c r="AM203" s="75">
        <v>69.824072157687567</v>
      </c>
      <c r="AN203" s="75">
        <v>72.484934543874303</v>
      </c>
      <c r="AO203" s="72">
        <v>30.792000000000002</v>
      </c>
      <c r="AP203" s="177">
        <v>2.5000000000000001E-2</v>
      </c>
      <c r="AQ203" s="70">
        <v>1</v>
      </c>
      <c r="AR203" s="177">
        <v>30.817</v>
      </c>
      <c r="AS203" s="68"/>
      <c r="AT203" s="68"/>
      <c r="AU203" s="68">
        <v>173.4</v>
      </c>
      <c r="AV203" s="72">
        <v>2.77</v>
      </c>
      <c r="AW203" s="68"/>
    </row>
    <row r="204" spans="1:56" x14ac:dyDescent="0.2">
      <c r="A204" s="79" t="s">
        <v>756</v>
      </c>
      <c r="B204" t="s">
        <v>402</v>
      </c>
      <c r="C204" t="s">
        <v>757</v>
      </c>
      <c r="E204" s="147">
        <v>44049</v>
      </c>
      <c r="F204" s="68" t="s">
        <v>881</v>
      </c>
      <c r="G204" s="68" t="s">
        <v>1027</v>
      </c>
      <c r="H204" s="68">
        <v>0</v>
      </c>
      <c r="I204" s="68" t="s">
        <v>982</v>
      </c>
      <c r="J204" s="77">
        <v>0.40277777777777773</v>
      </c>
      <c r="K204" s="215">
        <v>2</v>
      </c>
      <c r="L204" s="68">
        <v>1</v>
      </c>
      <c r="M204" s="68" t="s">
        <v>761</v>
      </c>
      <c r="N204" s="68" t="s">
        <v>1030</v>
      </c>
      <c r="O204" s="68">
        <v>20.7</v>
      </c>
      <c r="P204" s="68">
        <v>8.98</v>
      </c>
      <c r="Q204" s="68">
        <v>0.85</v>
      </c>
      <c r="R204" s="68">
        <v>0.8</v>
      </c>
      <c r="S204" s="68">
        <v>0.82499999999999996</v>
      </c>
      <c r="T204" s="68">
        <v>1</v>
      </c>
      <c r="U204" s="72">
        <v>0.82499999999999996</v>
      </c>
      <c r="V204" s="68">
        <v>0.15</v>
      </c>
      <c r="W204" s="77">
        <v>0.2951388888888889</v>
      </c>
      <c r="X204" s="68">
        <v>23.4</v>
      </c>
      <c r="Y204" s="68">
        <v>6.91</v>
      </c>
      <c r="Z204" s="72">
        <v>6.3278636000085262</v>
      </c>
      <c r="AA204" s="68">
        <v>82</v>
      </c>
      <c r="AB204" s="79">
        <v>15.3</v>
      </c>
      <c r="AC204" s="79">
        <v>25.29</v>
      </c>
      <c r="AD204" s="75" t="s">
        <v>763</v>
      </c>
      <c r="AE204" s="75" t="s">
        <v>763</v>
      </c>
      <c r="AF204" s="75" t="s">
        <v>763</v>
      </c>
      <c r="AG204" s="75" t="s">
        <v>763</v>
      </c>
      <c r="AH204" s="75" t="s">
        <v>763</v>
      </c>
      <c r="AI204" s="75" t="s">
        <v>763</v>
      </c>
      <c r="AJ204" s="75" t="s">
        <v>763</v>
      </c>
      <c r="AK204" s="75" t="s">
        <v>763</v>
      </c>
      <c r="AL204" s="75" t="s">
        <v>763</v>
      </c>
      <c r="AM204" s="75" t="s">
        <v>763</v>
      </c>
      <c r="AN204" s="75" t="s">
        <v>763</v>
      </c>
      <c r="AO204" s="75" t="s">
        <v>763</v>
      </c>
      <c r="AP204" s="75" t="s">
        <v>763</v>
      </c>
      <c r="AQ204" s="75" t="s">
        <v>763</v>
      </c>
      <c r="AR204" s="75" t="s">
        <v>763</v>
      </c>
      <c r="AS204" s="68"/>
      <c r="AT204" s="68"/>
      <c r="AU204" s="68" t="s">
        <v>763</v>
      </c>
      <c r="AV204" s="68" t="s">
        <v>763</v>
      </c>
      <c r="AW204" s="68"/>
    </row>
    <row r="205" spans="1:56" x14ac:dyDescent="0.2">
      <c r="A205" s="79" t="s">
        <v>756</v>
      </c>
      <c r="B205" t="s">
        <v>402</v>
      </c>
      <c r="C205" t="s">
        <v>764</v>
      </c>
      <c r="E205" s="147">
        <v>44049</v>
      </c>
      <c r="F205" s="68" t="s">
        <v>881</v>
      </c>
      <c r="G205" s="68" t="s">
        <v>1027</v>
      </c>
      <c r="H205" s="68">
        <v>0</v>
      </c>
      <c r="I205" s="68" t="s">
        <v>982</v>
      </c>
      <c r="J205" s="77">
        <v>0.40277777777777773</v>
      </c>
      <c r="K205" s="215">
        <v>2</v>
      </c>
      <c r="L205" s="68">
        <v>1</v>
      </c>
      <c r="M205" s="68" t="s">
        <v>761</v>
      </c>
      <c r="N205" s="68" t="s">
        <v>1030</v>
      </c>
      <c r="O205" s="68">
        <v>20.7</v>
      </c>
      <c r="P205" s="68">
        <v>8.98</v>
      </c>
      <c r="Q205" s="68">
        <v>0.85</v>
      </c>
      <c r="R205" s="68">
        <v>0.8</v>
      </c>
      <c r="S205" s="68">
        <v>0.82499999999999996</v>
      </c>
      <c r="T205" s="68">
        <v>1</v>
      </c>
      <c r="U205" s="72">
        <v>0.82499999999999996</v>
      </c>
      <c r="V205" s="68">
        <v>0.5</v>
      </c>
      <c r="W205" s="77">
        <v>0.29583333333333334</v>
      </c>
      <c r="X205" s="68">
        <v>26.3</v>
      </c>
      <c r="Y205" s="68">
        <v>4.3499999999999996</v>
      </c>
      <c r="Z205" s="72">
        <v>3.8148491474079687</v>
      </c>
      <c r="AA205" s="68">
        <v>54</v>
      </c>
      <c r="AB205" s="204">
        <v>23.3</v>
      </c>
      <c r="AC205" s="204">
        <v>37.1</v>
      </c>
      <c r="AD205" s="171">
        <v>0.19999999999999998</v>
      </c>
      <c r="AE205" s="72">
        <v>0.24903288201160523</v>
      </c>
      <c r="AF205" s="72">
        <v>3.5512195121951223E-2</v>
      </c>
      <c r="AG205" s="75">
        <v>0.28454507713355648</v>
      </c>
      <c r="AH205" s="75">
        <v>21.794202807807224</v>
      </c>
      <c r="AI205" s="75">
        <v>22.078747884940782</v>
      </c>
      <c r="AJ205" s="72">
        <v>198.56623838822958</v>
      </c>
      <c r="AK205" s="72">
        <v>32.164428414478607</v>
      </c>
      <c r="AL205" s="72">
        <v>6.1734732490643696</v>
      </c>
      <c r="AM205" s="75">
        <v>53.958631222285831</v>
      </c>
      <c r="AN205" s="75">
        <v>54.243176299419389</v>
      </c>
      <c r="AO205" s="72">
        <v>23.423999999999996</v>
      </c>
      <c r="AP205" s="177">
        <v>2.5000000000000001E-2</v>
      </c>
      <c r="AQ205" s="70">
        <v>1</v>
      </c>
      <c r="AR205" s="177">
        <v>23.448999999999995</v>
      </c>
      <c r="AS205" s="68"/>
      <c r="AT205" s="68"/>
      <c r="AU205" s="68">
        <v>154.1</v>
      </c>
      <c r="AV205" s="72">
        <v>2.4660000000000002</v>
      </c>
      <c r="AW205" s="68"/>
    </row>
    <row r="206" spans="1:56" x14ac:dyDescent="0.2">
      <c r="A206" s="79" t="s">
        <v>756</v>
      </c>
      <c r="B206" t="s">
        <v>668</v>
      </c>
      <c r="C206" t="s">
        <v>757</v>
      </c>
      <c r="E206" s="147">
        <v>44049</v>
      </c>
      <c r="F206" s="68" t="s">
        <v>881</v>
      </c>
      <c r="G206" s="68" t="s">
        <v>972</v>
      </c>
      <c r="H206" s="68">
        <v>0</v>
      </c>
      <c r="I206" s="68" t="s">
        <v>982</v>
      </c>
      <c r="J206" s="77" t="s">
        <v>761</v>
      </c>
      <c r="K206" s="215">
        <v>2</v>
      </c>
      <c r="L206" s="68">
        <v>1</v>
      </c>
      <c r="M206" s="68" t="s">
        <v>761</v>
      </c>
      <c r="N206" s="68" t="s">
        <v>761</v>
      </c>
      <c r="O206" s="68" t="s">
        <v>761</v>
      </c>
      <c r="P206" s="68" t="s">
        <v>761</v>
      </c>
      <c r="Q206" s="68">
        <v>0.2</v>
      </c>
      <c r="R206" s="68">
        <v>0.2</v>
      </c>
      <c r="S206" s="68">
        <v>0.2</v>
      </c>
      <c r="T206" s="68">
        <v>0.2</v>
      </c>
      <c r="U206" s="72">
        <v>1</v>
      </c>
      <c r="V206" s="68">
        <v>0.15</v>
      </c>
      <c r="W206" s="77">
        <v>0.31875000000000003</v>
      </c>
      <c r="X206" s="68" t="s">
        <v>761</v>
      </c>
      <c r="Y206" s="68" t="s">
        <v>761</v>
      </c>
      <c r="Z206" s="130" t="s">
        <v>761</v>
      </c>
      <c r="AA206" s="68" t="s">
        <v>761</v>
      </c>
      <c r="AB206" s="176">
        <v>26.429994010182686</v>
      </c>
      <c r="AC206" s="79">
        <v>41.5</v>
      </c>
      <c r="AD206" s="176">
        <v>0.3</v>
      </c>
      <c r="AE206" s="75">
        <v>1.4893617021276597</v>
      </c>
      <c r="AF206" s="75">
        <v>2.5853658536585367</v>
      </c>
      <c r="AG206" s="75">
        <v>4.0747275557861968</v>
      </c>
      <c r="AH206" s="75">
        <v>26.633461953520069</v>
      </c>
      <c r="AI206" s="75">
        <v>30.708189509306266</v>
      </c>
      <c r="AJ206" s="75">
        <v>147.86398097126386</v>
      </c>
      <c r="AK206" s="75">
        <v>23.489599376461772</v>
      </c>
      <c r="AL206" s="177">
        <v>6.2948702786065374</v>
      </c>
      <c r="AM206" s="75">
        <v>50.123061329981837</v>
      </c>
      <c r="AN206" s="75">
        <v>54.197788885768034</v>
      </c>
      <c r="AO206" s="177">
        <v>9.743999999999998</v>
      </c>
      <c r="AP206" s="177">
        <v>1.5517000000000005</v>
      </c>
      <c r="AQ206" s="201">
        <v>0.86262914206290886</v>
      </c>
      <c r="AR206" s="177">
        <v>11.295699999999998</v>
      </c>
      <c r="AS206" s="68"/>
      <c r="AT206" s="68"/>
      <c r="AU206" s="68" t="s">
        <v>763</v>
      </c>
      <c r="AV206" s="68" t="s">
        <v>763</v>
      </c>
      <c r="AW206" s="68"/>
    </row>
    <row r="207" spans="1:56" x14ac:dyDescent="0.2">
      <c r="A207" s="79" t="s">
        <v>756</v>
      </c>
      <c r="B207" t="s">
        <v>403</v>
      </c>
      <c r="C207" t="s">
        <v>757</v>
      </c>
      <c r="E207" s="147">
        <v>44049</v>
      </c>
      <c r="F207" s="68" t="s">
        <v>881</v>
      </c>
      <c r="G207" s="68" t="s">
        <v>1024</v>
      </c>
      <c r="H207" s="68">
        <v>0</v>
      </c>
      <c r="I207" s="68" t="s">
        <v>982</v>
      </c>
      <c r="J207" s="77">
        <v>0.40069444444444446</v>
      </c>
      <c r="K207" s="215">
        <v>2</v>
      </c>
      <c r="L207" s="68">
        <v>1</v>
      </c>
      <c r="M207" s="68" t="s">
        <v>761</v>
      </c>
      <c r="N207" s="68" t="s">
        <v>761</v>
      </c>
      <c r="O207" s="68">
        <v>21</v>
      </c>
      <c r="P207" s="68">
        <v>8.81</v>
      </c>
      <c r="Q207" s="68">
        <v>1.4</v>
      </c>
      <c r="R207" s="68">
        <v>1.3</v>
      </c>
      <c r="S207" s="68">
        <v>1.35</v>
      </c>
      <c r="T207" s="68">
        <v>1.42</v>
      </c>
      <c r="U207" s="72">
        <v>0.95070422535211274</v>
      </c>
      <c r="V207" s="68">
        <v>0.15</v>
      </c>
      <c r="W207" s="77">
        <v>0.24652777777777779</v>
      </c>
      <c r="X207" s="68">
        <v>26.7</v>
      </c>
      <c r="Y207" s="68">
        <v>5.71</v>
      </c>
      <c r="Z207" s="72">
        <v>4.8026761229605768</v>
      </c>
      <c r="AA207" s="68">
        <v>89.5</v>
      </c>
      <c r="AB207" s="79">
        <v>30.8</v>
      </c>
      <c r="AC207" s="79">
        <v>47.7</v>
      </c>
      <c r="AD207" s="75" t="s">
        <v>763</v>
      </c>
      <c r="AE207" s="75" t="s">
        <v>763</v>
      </c>
      <c r="AF207" s="75" t="s">
        <v>763</v>
      </c>
      <c r="AG207" s="75" t="s">
        <v>763</v>
      </c>
      <c r="AH207" s="75" t="s">
        <v>763</v>
      </c>
      <c r="AI207" s="75" t="s">
        <v>763</v>
      </c>
      <c r="AJ207" s="75" t="s">
        <v>763</v>
      </c>
      <c r="AK207" s="75" t="s">
        <v>763</v>
      </c>
      <c r="AL207" s="75" t="s">
        <v>763</v>
      </c>
      <c r="AM207" s="75" t="s">
        <v>763</v>
      </c>
      <c r="AN207" s="75" t="s">
        <v>763</v>
      </c>
      <c r="AO207" s="75" t="s">
        <v>763</v>
      </c>
      <c r="AP207" s="75" t="s">
        <v>763</v>
      </c>
      <c r="AQ207" s="75" t="s">
        <v>763</v>
      </c>
      <c r="AR207" s="75" t="s">
        <v>763</v>
      </c>
      <c r="AS207" s="68"/>
      <c r="AT207" s="68"/>
      <c r="AU207" s="68" t="s">
        <v>763</v>
      </c>
      <c r="AV207" s="68" t="s">
        <v>763</v>
      </c>
      <c r="AW207" s="68"/>
      <c r="BB207" s="68"/>
      <c r="BC207" s="68"/>
      <c r="BD207" s="147"/>
    </row>
    <row r="208" spans="1:56" x14ac:dyDescent="0.2">
      <c r="A208" s="79" t="s">
        <v>756</v>
      </c>
      <c r="B208" t="s">
        <v>403</v>
      </c>
      <c r="C208" t="s">
        <v>764</v>
      </c>
      <c r="E208" s="147">
        <v>44049</v>
      </c>
      <c r="F208" s="68" t="s">
        <v>881</v>
      </c>
      <c r="G208" s="68" t="s">
        <v>1024</v>
      </c>
      <c r="H208" s="68">
        <v>0</v>
      </c>
      <c r="I208" s="68" t="s">
        <v>982</v>
      </c>
      <c r="J208" s="77">
        <v>0.40069444444444446</v>
      </c>
      <c r="K208" s="215">
        <v>2</v>
      </c>
      <c r="L208" s="68">
        <v>1</v>
      </c>
      <c r="M208" s="68" t="s">
        <v>761</v>
      </c>
      <c r="N208" s="68" t="s">
        <v>761</v>
      </c>
      <c r="O208" s="68">
        <v>21</v>
      </c>
      <c r="P208" s="68">
        <v>8.81</v>
      </c>
      <c r="Q208" s="68">
        <v>1.4</v>
      </c>
      <c r="R208" s="68">
        <v>1.3</v>
      </c>
      <c r="S208" s="68">
        <v>1.35</v>
      </c>
      <c r="T208" s="68">
        <v>1.42</v>
      </c>
      <c r="U208" s="72">
        <v>0.95070422535211274</v>
      </c>
      <c r="V208" s="68">
        <v>0.71</v>
      </c>
      <c r="W208" s="77">
        <v>0.24791666666666667</v>
      </c>
      <c r="X208" s="68">
        <v>26.7</v>
      </c>
      <c r="Y208" s="68">
        <v>5.64</v>
      </c>
      <c r="Z208" s="72">
        <v>4.7839467324567861</v>
      </c>
      <c r="AA208" s="68">
        <v>89.4</v>
      </c>
      <c r="AB208" s="68">
        <v>29.3</v>
      </c>
      <c r="AC208" s="68">
        <v>45.6</v>
      </c>
      <c r="AD208" s="171">
        <v>0.5178968905276885</v>
      </c>
      <c r="AE208" s="72">
        <v>3.1890715667311413</v>
      </c>
      <c r="AF208" s="72">
        <v>0.49170731707317072</v>
      </c>
      <c r="AG208" s="75">
        <v>3.6807788838043121</v>
      </c>
      <c r="AH208" s="75">
        <v>30.580710117887737</v>
      </c>
      <c r="AI208" s="72">
        <v>34.261489001692048</v>
      </c>
      <c r="AJ208" s="72">
        <v>114.24108371457061</v>
      </c>
      <c r="AK208" s="72">
        <v>15.949794698559296</v>
      </c>
      <c r="AL208" s="72">
        <v>7.162542582751219</v>
      </c>
      <c r="AM208" s="75">
        <v>46.530504816447035</v>
      </c>
      <c r="AN208" s="75">
        <v>50.211283700251343</v>
      </c>
      <c r="AO208" s="72">
        <v>6.4480000000000004</v>
      </c>
      <c r="AP208" s="72">
        <v>2.241299999999999</v>
      </c>
      <c r="AQ208" s="70">
        <v>0.74206207634677146</v>
      </c>
      <c r="AR208" s="177">
        <v>8.6892999999999994</v>
      </c>
      <c r="AS208" s="68"/>
      <c r="AT208" s="68"/>
      <c r="AU208" s="68" t="s">
        <v>763</v>
      </c>
      <c r="AV208" s="68" t="s">
        <v>763</v>
      </c>
      <c r="AW208" s="68"/>
      <c r="BB208" s="68"/>
      <c r="BC208" s="68"/>
      <c r="BD208" s="147"/>
    </row>
    <row r="209" spans="1:56" x14ac:dyDescent="0.2">
      <c r="A209" s="79" t="s">
        <v>756</v>
      </c>
      <c r="B209" t="s">
        <v>403</v>
      </c>
      <c r="C209" t="s">
        <v>765</v>
      </c>
      <c r="E209" s="147">
        <v>44049</v>
      </c>
      <c r="F209" s="68" t="s">
        <v>881</v>
      </c>
      <c r="G209" s="68" t="s">
        <v>1024</v>
      </c>
      <c r="H209" s="68">
        <v>0</v>
      </c>
      <c r="I209" s="68" t="s">
        <v>982</v>
      </c>
      <c r="J209" s="77">
        <v>0.40069444444444446</v>
      </c>
      <c r="K209" s="215">
        <v>2</v>
      </c>
      <c r="L209" s="68">
        <v>1</v>
      </c>
      <c r="M209" s="68" t="s">
        <v>761</v>
      </c>
      <c r="N209" s="68" t="s">
        <v>761</v>
      </c>
      <c r="O209" s="68">
        <v>21</v>
      </c>
      <c r="P209" s="68">
        <v>8.81</v>
      </c>
      <c r="Q209" s="68">
        <v>1.4</v>
      </c>
      <c r="R209" s="68">
        <v>1.3</v>
      </c>
      <c r="S209" s="68">
        <v>1.35</v>
      </c>
      <c r="T209" s="68">
        <v>1.42</v>
      </c>
      <c r="U209" s="72">
        <v>0.95070422535211274</v>
      </c>
      <c r="V209" s="68">
        <v>1.39</v>
      </c>
      <c r="W209" s="77">
        <v>0.24930555555555556</v>
      </c>
      <c r="X209" s="68">
        <v>26.8</v>
      </c>
      <c r="Y209" s="68">
        <v>5.6</v>
      </c>
      <c r="Z209" s="72">
        <v>4.739906217566114</v>
      </c>
      <c r="AA209" s="68">
        <v>89.1</v>
      </c>
      <c r="AB209" s="79">
        <v>29.7</v>
      </c>
      <c r="AC209" s="79">
        <v>46.2</v>
      </c>
      <c r="AD209" s="75" t="s">
        <v>763</v>
      </c>
      <c r="AE209" s="75" t="s">
        <v>763</v>
      </c>
      <c r="AF209" s="75" t="s">
        <v>763</v>
      </c>
      <c r="AG209" s="75" t="s">
        <v>763</v>
      </c>
      <c r="AH209" s="75" t="s">
        <v>763</v>
      </c>
      <c r="AI209" s="75" t="s">
        <v>763</v>
      </c>
      <c r="AJ209" s="75" t="s">
        <v>763</v>
      </c>
      <c r="AK209" s="75" t="s">
        <v>763</v>
      </c>
      <c r="AL209" s="75" t="s">
        <v>763</v>
      </c>
      <c r="AM209" s="75" t="s">
        <v>763</v>
      </c>
      <c r="AN209" s="75" t="s">
        <v>763</v>
      </c>
      <c r="AO209" s="75" t="s">
        <v>763</v>
      </c>
      <c r="AP209" s="75" t="s">
        <v>763</v>
      </c>
      <c r="AQ209" s="75" t="s">
        <v>763</v>
      </c>
      <c r="AR209" s="75" t="s">
        <v>763</v>
      </c>
      <c r="AS209" s="68"/>
      <c r="AT209" s="68"/>
      <c r="AU209" s="68" t="s">
        <v>763</v>
      </c>
      <c r="AV209" s="68" t="s">
        <v>763</v>
      </c>
      <c r="AW209" s="68"/>
      <c r="BB209" s="68"/>
      <c r="BC209" s="68"/>
      <c r="BD209" s="147"/>
    </row>
    <row r="210" spans="1:56" x14ac:dyDescent="0.2">
      <c r="A210" s="79" t="s">
        <v>756</v>
      </c>
      <c r="B210" t="s">
        <v>404</v>
      </c>
      <c r="C210" t="s">
        <v>757</v>
      </c>
      <c r="E210" s="147">
        <v>44049</v>
      </c>
      <c r="F210" s="68" t="s">
        <v>881</v>
      </c>
      <c r="G210" s="68" t="s">
        <v>1024</v>
      </c>
      <c r="H210" s="68">
        <v>0</v>
      </c>
      <c r="I210" s="68" t="s">
        <v>982</v>
      </c>
      <c r="J210" s="77">
        <v>0.40069444444444446</v>
      </c>
      <c r="K210" s="215">
        <v>2</v>
      </c>
      <c r="L210" s="68">
        <v>1</v>
      </c>
      <c r="M210" s="68" t="s">
        <v>761</v>
      </c>
      <c r="N210" s="68" t="s">
        <v>761</v>
      </c>
      <c r="O210" s="68">
        <v>21.1</v>
      </c>
      <c r="P210" s="68">
        <v>8.8000000000000007</v>
      </c>
      <c r="Q210" s="68">
        <v>1.7</v>
      </c>
      <c r="R210" s="68">
        <v>1.6</v>
      </c>
      <c r="S210" s="68">
        <v>1.65</v>
      </c>
      <c r="T210" s="68">
        <v>2.1</v>
      </c>
      <c r="U210" s="72">
        <v>0.78571428571428559</v>
      </c>
      <c r="V210" s="68">
        <v>0.15</v>
      </c>
      <c r="W210" s="77">
        <v>0.26944444444444443</v>
      </c>
      <c r="X210" s="68">
        <v>26.1</v>
      </c>
      <c r="Y210" s="68">
        <v>6.05</v>
      </c>
      <c r="Z210" s="72">
        <v>5.2600262848118913</v>
      </c>
      <c r="AA210" s="68">
        <v>86.2</v>
      </c>
      <c r="AB210" s="79">
        <v>24.8</v>
      </c>
      <c r="AC210" s="79">
        <v>39.200000000000003</v>
      </c>
      <c r="AD210" s="75" t="s">
        <v>763</v>
      </c>
      <c r="AE210" s="75" t="s">
        <v>763</v>
      </c>
      <c r="AF210" s="75" t="s">
        <v>763</v>
      </c>
      <c r="AG210" s="75" t="s">
        <v>763</v>
      </c>
      <c r="AH210" s="75" t="s">
        <v>763</v>
      </c>
      <c r="AI210" s="75" t="s">
        <v>763</v>
      </c>
      <c r="AJ210" s="75" t="s">
        <v>763</v>
      </c>
      <c r="AK210" s="75" t="s">
        <v>763</v>
      </c>
      <c r="AL210" s="75" t="s">
        <v>763</v>
      </c>
      <c r="AM210" s="75" t="s">
        <v>763</v>
      </c>
      <c r="AN210" s="75" t="s">
        <v>763</v>
      </c>
      <c r="AO210" s="75" t="s">
        <v>763</v>
      </c>
      <c r="AP210" s="75" t="s">
        <v>763</v>
      </c>
      <c r="AQ210" s="75" t="s">
        <v>763</v>
      </c>
      <c r="AR210" s="75" t="s">
        <v>763</v>
      </c>
      <c r="AS210" s="68"/>
      <c r="AT210" s="68"/>
      <c r="AU210" s="68" t="s">
        <v>763</v>
      </c>
      <c r="AV210" s="68" t="s">
        <v>763</v>
      </c>
      <c r="AW210" s="68"/>
      <c r="BB210" s="68"/>
      <c r="BC210" s="68"/>
      <c r="BD210" s="147"/>
    </row>
    <row r="211" spans="1:56" x14ac:dyDescent="0.2">
      <c r="A211" s="79" t="s">
        <v>756</v>
      </c>
      <c r="B211" t="s">
        <v>404</v>
      </c>
      <c r="C211" t="s">
        <v>764</v>
      </c>
      <c r="E211" s="147">
        <v>44049</v>
      </c>
      <c r="F211" s="68" t="s">
        <v>881</v>
      </c>
      <c r="G211" s="68" t="s">
        <v>1024</v>
      </c>
      <c r="H211" s="68">
        <v>0</v>
      </c>
      <c r="I211" s="68" t="s">
        <v>982</v>
      </c>
      <c r="J211" s="77">
        <v>0.40069444444444446</v>
      </c>
      <c r="K211" s="215">
        <v>2</v>
      </c>
      <c r="L211" s="68">
        <v>1</v>
      </c>
      <c r="M211" s="68" t="s">
        <v>761</v>
      </c>
      <c r="N211" s="68" t="s">
        <v>761</v>
      </c>
      <c r="O211" s="68">
        <v>21.1</v>
      </c>
      <c r="P211" s="68">
        <v>8.8000000000000007</v>
      </c>
      <c r="Q211" s="68">
        <v>1.7</v>
      </c>
      <c r="R211" s="68">
        <v>1.6</v>
      </c>
      <c r="S211" s="68">
        <v>1.65</v>
      </c>
      <c r="T211" s="68">
        <v>2.1</v>
      </c>
      <c r="U211" s="72">
        <v>0.78571428571428559</v>
      </c>
      <c r="V211" s="68">
        <v>1.05</v>
      </c>
      <c r="W211" s="77">
        <v>0.27083333333333331</v>
      </c>
      <c r="X211" s="68">
        <v>26.4</v>
      </c>
      <c r="Y211" s="68">
        <v>5.97</v>
      </c>
      <c r="Z211" s="72">
        <v>5.0308553706140318</v>
      </c>
      <c r="AA211" s="68">
        <v>88.4</v>
      </c>
      <c r="AB211" s="68">
        <v>30.4</v>
      </c>
      <c r="AC211" s="68">
        <v>47.2</v>
      </c>
      <c r="AD211" s="171">
        <v>0.12499999999999997</v>
      </c>
      <c r="AE211" s="72">
        <v>1.6271760154738879</v>
      </c>
      <c r="AF211" s="75">
        <v>2.5000000000000001E-2</v>
      </c>
      <c r="AG211" s="75">
        <v>1.6521760154738878</v>
      </c>
      <c r="AH211" s="75">
        <v>17.380886590279072</v>
      </c>
      <c r="AI211" s="72">
        <v>19.03306260575296</v>
      </c>
      <c r="AJ211" s="72">
        <v>104.29486809182367</v>
      </c>
      <c r="AK211" s="72">
        <v>14.004038652648978</v>
      </c>
      <c r="AL211" s="72">
        <v>7.4474850204798209</v>
      </c>
      <c r="AM211" s="75">
        <v>31.384925242928048</v>
      </c>
      <c r="AN211" s="75">
        <v>33.03710125840194</v>
      </c>
      <c r="AO211" s="72">
        <v>3.9759999999999982</v>
      </c>
      <c r="AP211" s="72">
        <v>0.62370000000000236</v>
      </c>
      <c r="AQ211" s="70">
        <v>0.8644042002739305</v>
      </c>
      <c r="AR211" s="177">
        <v>4.5997000000000003</v>
      </c>
      <c r="AS211" s="68"/>
      <c r="AT211" s="68"/>
      <c r="AU211" s="68" t="s">
        <v>763</v>
      </c>
      <c r="AV211" s="68" t="s">
        <v>763</v>
      </c>
      <c r="AW211" s="68"/>
      <c r="BB211" s="68"/>
      <c r="BC211" s="68"/>
      <c r="BD211" s="147"/>
    </row>
    <row r="212" spans="1:56" x14ac:dyDescent="0.2">
      <c r="A212" s="79" t="s">
        <v>756</v>
      </c>
      <c r="B212" t="s">
        <v>404</v>
      </c>
      <c r="C212" t="s">
        <v>765</v>
      </c>
      <c r="E212" s="147">
        <v>44049</v>
      </c>
      <c r="F212" s="68" t="s">
        <v>881</v>
      </c>
      <c r="G212" s="68" t="s">
        <v>1024</v>
      </c>
      <c r="H212" s="68">
        <v>0</v>
      </c>
      <c r="I212" s="68" t="s">
        <v>982</v>
      </c>
      <c r="J212" s="77">
        <v>0.40069444444444446</v>
      </c>
      <c r="K212" s="215">
        <v>2</v>
      </c>
      <c r="L212" s="68">
        <v>1</v>
      </c>
      <c r="M212" s="68" t="s">
        <v>761</v>
      </c>
      <c r="N212" s="68" t="s">
        <v>761</v>
      </c>
      <c r="O212" s="68">
        <v>21.1</v>
      </c>
      <c r="P212" s="68">
        <v>8.8000000000000007</v>
      </c>
      <c r="Q212" s="68">
        <v>1.7</v>
      </c>
      <c r="R212" s="68">
        <v>1.6</v>
      </c>
      <c r="S212" s="68">
        <v>1.65</v>
      </c>
      <c r="T212" s="68">
        <v>2.1</v>
      </c>
      <c r="U212" s="72">
        <v>0.78571428571428559</v>
      </c>
      <c r="V212" s="68">
        <v>1.8</v>
      </c>
      <c r="W212" s="77">
        <v>0.27083333333333331</v>
      </c>
      <c r="X212" s="68">
        <v>26.2</v>
      </c>
      <c r="Y212" s="68">
        <v>5.25</v>
      </c>
      <c r="Z212" s="72">
        <v>4.4155815006695054</v>
      </c>
      <c r="AA212" s="68">
        <v>58.5</v>
      </c>
      <c r="AB212" s="79">
        <v>30.7</v>
      </c>
      <c r="AC212" s="79">
        <v>47.5</v>
      </c>
      <c r="AD212" s="75" t="s">
        <v>763</v>
      </c>
      <c r="AE212" s="75" t="s">
        <v>763</v>
      </c>
      <c r="AF212" s="75" t="s">
        <v>763</v>
      </c>
      <c r="AG212" s="75" t="s">
        <v>763</v>
      </c>
      <c r="AH212" s="75" t="s">
        <v>763</v>
      </c>
      <c r="AI212" s="75" t="s">
        <v>763</v>
      </c>
      <c r="AJ212" s="75" t="s">
        <v>763</v>
      </c>
      <c r="AK212" s="75" t="s">
        <v>763</v>
      </c>
      <c r="AL212" s="75" t="s">
        <v>763</v>
      </c>
      <c r="AM212" s="75" t="s">
        <v>763</v>
      </c>
      <c r="AN212" s="75" t="s">
        <v>763</v>
      </c>
      <c r="AO212" s="75" t="s">
        <v>763</v>
      </c>
      <c r="AP212" s="75" t="s">
        <v>763</v>
      </c>
      <c r="AQ212" s="75" t="s">
        <v>763</v>
      </c>
      <c r="AR212" s="75" t="s">
        <v>763</v>
      </c>
      <c r="AS212" s="68"/>
      <c r="AT212" s="68"/>
      <c r="AU212" s="68" t="s">
        <v>763</v>
      </c>
      <c r="AV212" s="68" t="s">
        <v>763</v>
      </c>
      <c r="AW212" s="68"/>
      <c r="BB212" s="68"/>
      <c r="BC212" s="68"/>
      <c r="BD212" s="147"/>
    </row>
    <row r="213" spans="1:56" x14ac:dyDescent="0.2">
      <c r="A213" s="79" t="s">
        <v>756</v>
      </c>
      <c r="B213" t="s">
        <v>405</v>
      </c>
      <c r="C213" t="s">
        <v>757</v>
      </c>
      <c r="E213" s="147">
        <v>44049</v>
      </c>
      <c r="F213" s="68" t="s">
        <v>881</v>
      </c>
      <c r="G213" s="68" t="s">
        <v>1024</v>
      </c>
      <c r="H213" s="68">
        <v>0</v>
      </c>
      <c r="I213" s="68" t="s">
        <v>982</v>
      </c>
      <c r="J213" s="77">
        <v>0.40069444444444446</v>
      </c>
      <c r="K213" s="215">
        <v>1</v>
      </c>
      <c r="L213" s="68">
        <v>1</v>
      </c>
      <c r="M213" s="68" t="s">
        <v>787</v>
      </c>
      <c r="N213" s="68" t="s">
        <v>761</v>
      </c>
      <c r="O213" s="68">
        <v>21.6</v>
      </c>
      <c r="P213" s="68">
        <v>8.7799999999999994</v>
      </c>
      <c r="Q213" s="68">
        <v>1.3</v>
      </c>
      <c r="R213" s="68">
        <v>1.3</v>
      </c>
      <c r="S213" s="68">
        <v>1.3</v>
      </c>
      <c r="T213" s="68">
        <v>1.3</v>
      </c>
      <c r="U213" s="72">
        <v>1</v>
      </c>
      <c r="V213" s="68">
        <v>0.15</v>
      </c>
      <c r="W213" s="77">
        <v>0.28819444444444448</v>
      </c>
      <c r="X213" s="68">
        <v>25.2</v>
      </c>
      <c r="Y213" s="68">
        <v>7.04</v>
      </c>
      <c r="Z213" s="72">
        <v>5.9138196671445744</v>
      </c>
      <c r="AA213" s="68">
        <v>86.6</v>
      </c>
      <c r="AB213" s="79">
        <v>30.7</v>
      </c>
      <c r="AC213" s="79">
        <v>47.5</v>
      </c>
      <c r="AD213" s="75" t="s">
        <v>763</v>
      </c>
      <c r="AE213" s="75" t="s">
        <v>763</v>
      </c>
      <c r="AF213" s="75" t="s">
        <v>763</v>
      </c>
      <c r="AG213" s="75" t="s">
        <v>763</v>
      </c>
      <c r="AH213" s="75" t="s">
        <v>763</v>
      </c>
      <c r="AI213" s="75" t="s">
        <v>763</v>
      </c>
      <c r="AJ213" s="75" t="s">
        <v>763</v>
      </c>
      <c r="AK213" s="75" t="s">
        <v>763</v>
      </c>
      <c r="AL213" s="75" t="s">
        <v>763</v>
      </c>
      <c r="AM213" s="75" t="s">
        <v>763</v>
      </c>
      <c r="AN213" s="75" t="s">
        <v>763</v>
      </c>
      <c r="AO213" s="75" t="s">
        <v>763</v>
      </c>
      <c r="AP213" s="75" t="s">
        <v>763</v>
      </c>
      <c r="AQ213" s="75" t="s">
        <v>763</v>
      </c>
      <c r="AR213" s="75" t="s">
        <v>763</v>
      </c>
      <c r="AS213" s="68"/>
      <c r="AT213" s="68"/>
      <c r="AU213" s="68" t="s">
        <v>763</v>
      </c>
      <c r="AV213" s="68" t="s">
        <v>763</v>
      </c>
      <c r="AW213" s="68"/>
      <c r="BB213" s="68"/>
      <c r="BC213" s="68"/>
      <c r="BD213" s="147"/>
    </row>
    <row r="214" spans="1:56" x14ac:dyDescent="0.2">
      <c r="A214" s="79" t="s">
        <v>756</v>
      </c>
      <c r="B214" t="s">
        <v>405</v>
      </c>
      <c r="C214" t="s">
        <v>764</v>
      </c>
      <c r="D214" t="s">
        <v>781</v>
      </c>
      <c r="E214" s="147">
        <v>44049</v>
      </c>
      <c r="F214" s="68" t="s">
        <v>881</v>
      </c>
      <c r="G214" s="68" t="s">
        <v>1024</v>
      </c>
      <c r="H214" s="68">
        <v>0</v>
      </c>
      <c r="I214" s="68" t="s">
        <v>982</v>
      </c>
      <c r="J214" s="77">
        <v>0.40069444444444446</v>
      </c>
      <c r="K214" s="215">
        <v>1</v>
      </c>
      <c r="L214" s="68">
        <v>1</v>
      </c>
      <c r="M214" s="68" t="s">
        <v>787</v>
      </c>
      <c r="N214" s="68" t="s">
        <v>761</v>
      </c>
      <c r="O214" s="68">
        <v>21.6</v>
      </c>
      <c r="P214" s="68">
        <v>8.7799999999999994</v>
      </c>
      <c r="Q214" s="68">
        <v>1.3</v>
      </c>
      <c r="R214" s="68">
        <v>1.3</v>
      </c>
      <c r="S214" s="68">
        <v>1.3</v>
      </c>
      <c r="T214" s="68">
        <v>1.3</v>
      </c>
      <c r="U214" s="72">
        <v>1</v>
      </c>
      <c r="V214" s="68">
        <v>0.65</v>
      </c>
      <c r="W214" s="77">
        <v>0.28888888888888892</v>
      </c>
      <c r="X214" s="68">
        <v>25.5</v>
      </c>
      <c r="Y214" s="68">
        <v>6.21</v>
      </c>
      <c r="Z214" s="72">
        <v>5.224445952112827</v>
      </c>
      <c r="AA214" s="68">
        <v>86.7</v>
      </c>
      <c r="AB214" s="68">
        <v>30.5</v>
      </c>
      <c r="AC214" s="68">
        <v>47.3</v>
      </c>
      <c r="AD214" s="171">
        <v>0.14999999999999997</v>
      </c>
      <c r="AE214" s="72">
        <v>0.43278529980657621</v>
      </c>
      <c r="AF214" s="75">
        <v>2.5000000000000001E-2</v>
      </c>
      <c r="AG214" s="75">
        <v>0.45778529980657623</v>
      </c>
      <c r="AH214" s="75">
        <v>18.321470199347399</v>
      </c>
      <c r="AI214" s="72">
        <v>18.779255499153976</v>
      </c>
      <c r="AJ214" s="72">
        <v>90.263001607207698</v>
      </c>
      <c r="AK214" s="72">
        <v>12.950087461114224</v>
      </c>
      <c r="AL214" s="72">
        <v>6.9700688800939945</v>
      </c>
      <c r="AM214" s="75">
        <v>31.271557660461625</v>
      </c>
      <c r="AN214" s="75">
        <v>31.729342960268198</v>
      </c>
      <c r="AO214" s="72">
        <v>2.5759999999999987</v>
      </c>
      <c r="AP214" s="72">
        <v>0.99170000000000047</v>
      </c>
      <c r="AQ214" s="70">
        <v>0.72203380329063516</v>
      </c>
      <c r="AR214" s="177">
        <v>3.5676999999999994</v>
      </c>
      <c r="AS214" s="68"/>
      <c r="AT214" s="68"/>
      <c r="AU214" s="68" t="s">
        <v>763</v>
      </c>
      <c r="AV214" s="68" t="s">
        <v>763</v>
      </c>
      <c r="AW214" s="68"/>
    </row>
    <row r="215" spans="1:56" x14ac:dyDescent="0.2">
      <c r="A215" s="79" t="s">
        <v>756</v>
      </c>
      <c r="B215" t="s">
        <v>405</v>
      </c>
      <c r="C215" t="s">
        <v>764</v>
      </c>
      <c r="D215" t="s">
        <v>785</v>
      </c>
      <c r="E215" s="147">
        <v>44049</v>
      </c>
      <c r="F215" s="68" t="s">
        <v>881</v>
      </c>
      <c r="G215" s="68" t="s">
        <v>1024</v>
      </c>
      <c r="H215" s="68">
        <v>0</v>
      </c>
      <c r="I215" s="68" t="s">
        <v>982</v>
      </c>
      <c r="J215" s="77">
        <v>0.40069444444444446</v>
      </c>
      <c r="K215" s="215">
        <v>1</v>
      </c>
      <c r="L215" s="68">
        <v>1</v>
      </c>
      <c r="M215" s="68" t="s">
        <v>787</v>
      </c>
      <c r="N215" s="68" t="s">
        <v>761</v>
      </c>
      <c r="O215" s="68">
        <v>21.6</v>
      </c>
      <c r="P215" s="68">
        <v>8.7799999999999994</v>
      </c>
      <c r="Q215" s="68">
        <v>1.3</v>
      </c>
      <c r="R215" s="68">
        <v>1.3</v>
      </c>
      <c r="S215" s="68">
        <v>1.3</v>
      </c>
      <c r="T215" s="68">
        <v>1.3</v>
      </c>
      <c r="U215" s="72">
        <v>1</v>
      </c>
      <c r="V215" s="68">
        <v>0.65</v>
      </c>
      <c r="W215" s="77">
        <v>0.28888888888888892</v>
      </c>
      <c r="X215" s="68">
        <v>25.5</v>
      </c>
      <c r="Y215" s="68">
        <v>6.21</v>
      </c>
      <c r="Z215" s="72">
        <v>5.2274069472518478</v>
      </c>
      <c r="AA215" s="68">
        <v>86.7</v>
      </c>
      <c r="AB215" s="68">
        <v>30.4</v>
      </c>
      <c r="AC215" s="68">
        <v>47.1</v>
      </c>
      <c r="AD215" s="171">
        <v>0.14999999999999997</v>
      </c>
      <c r="AE215" s="72">
        <v>0.15715667311411963</v>
      </c>
      <c r="AF215" s="72">
        <v>3.4634146341463411E-2</v>
      </c>
      <c r="AG215" s="75">
        <v>0.19179081945558304</v>
      </c>
      <c r="AH215" s="75">
        <v>15.313353004571493</v>
      </c>
      <c r="AI215" s="72">
        <v>15.505143824027076</v>
      </c>
      <c r="AJ215" s="72">
        <v>94.281674586095335</v>
      </c>
      <c r="AK215" s="72">
        <v>13.355453304012205</v>
      </c>
      <c r="AL215" s="72">
        <v>7.0594140415864075</v>
      </c>
      <c r="AM215" s="75">
        <v>28.668806308583697</v>
      </c>
      <c r="AN215" s="75">
        <v>28.860597128039281</v>
      </c>
      <c r="AO215" s="72">
        <v>2.5439999999999983</v>
      </c>
      <c r="AP215" s="72">
        <v>1.5037000000000025</v>
      </c>
      <c r="AQ215" s="70">
        <v>0.62850507695728386</v>
      </c>
      <c r="AR215" s="177">
        <v>4.0477000000000007</v>
      </c>
      <c r="AS215" s="68"/>
      <c r="AT215" s="68"/>
      <c r="AU215" s="68" t="s">
        <v>763</v>
      </c>
      <c r="AV215" s="68" t="s">
        <v>763</v>
      </c>
      <c r="AW215" s="68"/>
    </row>
    <row r="216" spans="1:56" x14ac:dyDescent="0.2">
      <c r="A216" s="79" t="s">
        <v>756</v>
      </c>
      <c r="B216" t="s">
        <v>405</v>
      </c>
      <c r="C216" t="s">
        <v>765</v>
      </c>
      <c r="E216" s="147">
        <v>44049</v>
      </c>
      <c r="F216" s="68" t="s">
        <v>881</v>
      </c>
      <c r="G216" s="68" t="s">
        <v>1024</v>
      </c>
      <c r="H216" s="68">
        <v>0</v>
      </c>
      <c r="I216" s="68" t="s">
        <v>982</v>
      </c>
      <c r="J216" s="77">
        <v>0.40069444444444446</v>
      </c>
      <c r="K216" s="215">
        <v>1</v>
      </c>
      <c r="L216" s="68">
        <v>1</v>
      </c>
      <c r="M216" s="68" t="s">
        <v>787</v>
      </c>
      <c r="N216" s="68" t="s">
        <v>761</v>
      </c>
      <c r="O216" s="68">
        <v>21.6</v>
      </c>
      <c r="P216" s="68">
        <v>8.7799999999999994</v>
      </c>
      <c r="Q216" s="68">
        <v>1.3</v>
      </c>
      <c r="R216" s="68">
        <v>1.3</v>
      </c>
      <c r="S216" s="68">
        <v>1.3</v>
      </c>
      <c r="T216" s="68">
        <v>1.3</v>
      </c>
      <c r="U216" s="72">
        <v>1</v>
      </c>
      <c r="V216" s="68">
        <v>1</v>
      </c>
      <c r="W216" s="77">
        <v>0.29097222222222224</v>
      </c>
      <c r="X216" s="68">
        <v>25.5</v>
      </c>
      <c r="Y216" s="68">
        <v>5.84</v>
      </c>
      <c r="Z216" s="72">
        <v>4.8743477208797055</v>
      </c>
      <c r="AA216" s="68">
        <v>81.3</v>
      </c>
      <c r="AB216" s="79">
        <v>31.9</v>
      </c>
      <c r="AC216" s="79">
        <v>49.1</v>
      </c>
      <c r="AD216" s="75" t="s">
        <v>763</v>
      </c>
      <c r="AE216" s="75" t="s">
        <v>763</v>
      </c>
      <c r="AF216" s="75" t="s">
        <v>763</v>
      </c>
      <c r="AG216" s="75" t="s">
        <v>763</v>
      </c>
      <c r="AH216" s="75" t="s">
        <v>763</v>
      </c>
      <c r="AI216" s="75" t="s">
        <v>763</v>
      </c>
      <c r="AJ216" s="75" t="s">
        <v>763</v>
      </c>
      <c r="AK216" s="75" t="s">
        <v>763</v>
      </c>
      <c r="AL216" s="75" t="s">
        <v>763</v>
      </c>
      <c r="AM216" s="75" t="s">
        <v>763</v>
      </c>
      <c r="AN216" s="75" t="s">
        <v>763</v>
      </c>
      <c r="AO216" s="75" t="s">
        <v>763</v>
      </c>
      <c r="AP216" s="75" t="s">
        <v>763</v>
      </c>
      <c r="AQ216" s="75" t="s">
        <v>763</v>
      </c>
      <c r="AR216" s="75" t="s">
        <v>763</v>
      </c>
      <c r="AS216" s="68"/>
      <c r="AT216" s="68"/>
      <c r="AU216" s="68" t="s">
        <v>763</v>
      </c>
      <c r="AV216" s="68" t="s">
        <v>763</v>
      </c>
      <c r="AW216" s="68"/>
      <c r="BB216" s="68"/>
      <c r="BC216" s="68"/>
      <c r="BD216" s="147"/>
    </row>
    <row r="217" spans="1:56" x14ac:dyDescent="0.2">
      <c r="A217" s="79" t="s">
        <v>756</v>
      </c>
      <c r="B217" t="s">
        <v>610</v>
      </c>
      <c r="C217" t="s">
        <v>757</v>
      </c>
      <c r="E217" s="147">
        <v>44049</v>
      </c>
      <c r="F217" s="68" t="s">
        <v>290</v>
      </c>
      <c r="G217" s="68" t="s">
        <v>972</v>
      </c>
      <c r="H217" s="68">
        <v>1</v>
      </c>
      <c r="I217" s="68" t="s">
        <v>982</v>
      </c>
      <c r="J217" s="77" t="s">
        <v>761</v>
      </c>
      <c r="K217" s="215">
        <v>2</v>
      </c>
      <c r="L217" s="68">
        <v>1</v>
      </c>
      <c r="M217" s="68" t="s">
        <v>761</v>
      </c>
      <c r="N217" s="68" t="s">
        <v>761</v>
      </c>
      <c r="O217" s="68" t="s">
        <v>761</v>
      </c>
      <c r="P217" s="68" t="s">
        <v>761</v>
      </c>
      <c r="Q217" s="68">
        <v>0.25</v>
      </c>
      <c r="R217" s="68">
        <v>0.25</v>
      </c>
      <c r="S217" s="68">
        <v>0.25</v>
      </c>
      <c r="T217" s="68">
        <v>0.25</v>
      </c>
      <c r="U217" s="72">
        <v>1</v>
      </c>
      <c r="V217" s="68">
        <v>0.15</v>
      </c>
      <c r="W217" s="77">
        <v>0.28541666666666665</v>
      </c>
      <c r="X217" s="68" t="s">
        <v>761</v>
      </c>
      <c r="Y217" s="68" t="s">
        <v>761</v>
      </c>
      <c r="Z217" s="68" t="s">
        <v>761</v>
      </c>
      <c r="AA217" s="68" t="s">
        <v>761</v>
      </c>
      <c r="AB217" s="79">
        <v>0.1</v>
      </c>
      <c r="AC217" s="79">
        <v>0.1782</v>
      </c>
      <c r="AD217" s="176">
        <v>0.3</v>
      </c>
      <c r="AE217" s="75">
        <v>2.1324951644100585</v>
      </c>
      <c r="AF217" s="75">
        <v>39.512195121951223</v>
      </c>
      <c r="AG217" s="75">
        <v>41.644690286361282</v>
      </c>
      <c r="AH217" s="75">
        <v>9.3680697136387181</v>
      </c>
      <c r="AI217" s="75">
        <v>51.01276</v>
      </c>
      <c r="AJ217" s="75">
        <v>274.43316916687246</v>
      </c>
      <c r="AK217" s="75">
        <v>16.933449807811151</v>
      </c>
      <c r="AL217" s="177">
        <v>16.206571743005401</v>
      </c>
      <c r="AM217" s="75">
        <v>26.301519521449869</v>
      </c>
      <c r="AN217" s="75">
        <v>67.946209807811158</v>
      </c>
      <c r="AO217" s="177">
        <v>0.90399999999999991</v>
      </c>
      <c r="AP217" s="177">
        <v>0.73409999999999975</v>
      </c>
      <c r="AQ217" s="201">
        <v>0.55185886087540448</v>
      </c>
      <c r="AR217" s="177">
        <v>1.6380999999999997</v>
      </c>
      <c r="AS217" s="68"/>
      <c r="AT217" s="68"/>
      <c r="AU217" s="68" t="s">
        <v>763</v>
      </c>
      <c r="AV217" s="68" t="s">
        <v>763</v>
      </c>
      <c r="AW217" s="68"/>
      <c r="BB217" s="68"/>
      <c r="BC217" s="68"/>
      <c r="BD217" s="147"/>
    </row>
    <row r="218" spans="1:56" x14ac:dyDescent="0.2">
      <c r="A218" s="79" t="s">
        <v>756</v>
      </c>
      <c r="B218" t="s">
        <v>288</v>
      </c>
      <c r="C218" t="s">
        <v>757</v>
      </c>
      <c r="E218" s="147">
        <v>44049</v>
      </c>
      <c r="F218" s="68" t="s">
        <v>923</v>
      </c>
      <c r="G218" s="68" t="s">
        <v>1031</v>
      </c>
      <c r="H218" s="68">
        <v>1</v>
      </c>
      <c r="I218" s="68" t="s">
        <v>982</v>
      </c>
      <c r="J218" s="77">
        <v>0.40486111111111112</v>
      </c>
      <c r="K218" s="215">
        <v>2</v>
      </c>
      <c r="L218" s="68">
        <v>2</v>
      </c>
      <c r="M218" s="68" t="s">
        <v>872</v>
      </c>
      <c r="N218" s="68" t="s">
        <v>761</v>
      </c>
      <c r="O218" s="68">
        <v>19.7</v>
      </c>
      <c r="P218" s="68">
        <v>9.18</v>
      </c>
      <c r="Q218" s="68">
        <v>0.7</v>
      </c>
      <c r="R218" s="68">
        <v>0.7</v>
      </c>
      <c r="S218" s="68">
        <v>0.7</v>
      </c>
      <c r="T218" s="68">
        <v>0.7</v>
      </c>
      <c r="U218" s="72">
        <v>1</v>
      </c>
      <c r="V218" s="68">
        <v>0.15</v>
      </c>
      <c r="W218" s="77">
        <v>0.26041666666666669</v>
      </c>
      <c r="X218" s="68">
        <v>17.8</v>
      </c>
      <c r="Y218" s="68">
        <v>8.2899999999999991</v>
      </c>
      <c r="Z218" s="72">
        <v>8.235465046543224</v>
      </c>
      <c r="AA218" s="68">
        <v>86.4</v>
      </c>
      <c r="AB218" s="79">
        <v>1.1000000000000001</v>
      </c>
      <c r="AC218" s="79">
        <v>2.1030000000000002</v>
      </c>
      <c r="AD218" s="75" t="s">
        <v>763</v>
      </c>
      <c r="AE218" s="75" t="s">
        <v>763</v>
      </c>
      <c r="AF218" s="75" t="s">
        <v>763</v>
      </c>
      <c r="AG218" s="75" t="s">
        <v>763</v>
      </c>
      <c r="AH218" s="75" t="s">
        <v>763</v>
      </c>
      <c r="AI218" s="75" t="s">
        <v>763</v>
      </c>
      <c r="AJ218" s="75" t="s">
        <v>763</v>
      </c>
      <c r="AK218" s="75" t="s">
        <v>763</v>
      </c>
      <c r="AL218" s="75" t="s">
        <v>763</v>
      </c>
      <c r="AM218" s="75" t="s">
        <v>763</v>
      </c>
      <c r="AN218" s="75" t="s">
        <v>763</v>
      </c>
      <c r="AO218" s="75" t="s">
        <v>763</v>
      </c>
      <c r="AP218" s="75" t="s">
        <v>763</v>
      </c>
      <c r="AQ218" s="75" t="s">
        <v>763</v>
      </c>
      <c r="AR218" s="75" t="s">
        <v>763</v>
      </c>
      <c r="AS218" s="68"/>
      <c r="AT218" s="68"/>
      <c r="AU218" s="68" t="s">
        <v>763</v>
      </c>
      <c r="AV218" s="68" t="s">
        <v>763</v>
      </c>
      <c r="AW218" s="68"/>
      <c r="BB218" s="68"/>
      <c r="BC218" s="68"/>
      <c r="BD218" s="147"/>
    </row>
    <row r="219" spans="1:56" x14ac:dyDescent="0.2">
      <c r="A219" s="79" t="s">
        <v>756</v>
      </c>
      <c r="B219" t="s">
        <v>288</v>
      </c>
      <c r="C219" t="s">
        <v>764</v>
      </c>
      <c r="E219" s="147">
        <v>44049</v>
      </c>
      <c r="F219" s="68" t="s">
        <v>923</v>
      </c>
      <c r="G219" s="68" t="s">
        <v>1031</v>
      </c>
      <c r="H219" s="68">
        <v>1</v>
      </c>
      <c r="I219" s="68" t="s">
        <v>982</v>
      </c>
      <c r="J219" s="77">
        <v>0.40486111111111112</v>
      </c>
      <c r="K219" s="215">
        <v>2</v>
      </c>
      <c r="L219" s="68">
        <v>2</v>
      </c>
      <c r="M219" s="68" t="s">
        <v>872</v>
      </c>
      <c r="N219" s="68" t="s">
        <v>761</v>
      </c>
      <c r="O219" s="68">
        <v>19.7</v>
      </c>
      <c r="P219" s="68">
        <v>9.18</v>
      </c>
      <c r="Q219" s="68">
        <v>0.7</v>
      </c>
      <c r="R219" s="68">
        <v>0.7</v>
      </c>
      <c r="S219" s="68">
        <v>0.7</v>
      </c>
      <c r="T219" s="68">
        <v>0.7</v>
      </c>
      <c r="U219" s="72">
        <v>1</v>
      </c>
      <c r="V219" s="68">
        <v>0.35</v>
      </c>
      <c r="W219" s="77">
        <v>0.26180555555555557</v>
      </c>
      <c r="X219" s="68">
        <v>18.5</v>
      </c>
      <c r="Y219" s="68">
        <v>7.55</v>
      </c>
      <c r="Z219" s="72">
        <v>7.4827185400362666</v>
      </c>
      <c r="AA219" s="68">
        <v>81.2</v>
      </c>
      <c r="AB219" s="204">
        <v>1.5</v>
      </c>
      <c r="AC219" s="204">
        <v>2.4</v>
      </c>
      <c r="AD219" s="171">
        <v>0.19999999999999998</v>
      </c>
      <c r="AE219" s="72">
        <v>1.5812379110251453</v>
      </c>
      <c r="AF219" s="72">
        <v>22.926829268292682</v>
      </c>
      <c r="AG219" s="75">
        <v>24.508067179317827</v>
      </c>
      <c r="AH219" s="75">
        <v>19.14428476653665</v>
      </c>
      <c r="AI219" s="75">
        <v>43.652351945854477</v>
      </c>
      <c r="AJ219" s="72">
        <v>415.85680127235003</v>
      </c>
      <c r="AK219" s="72">
        <v>63.361059911575808</v>
      </c>
      <c r="AL219" s="72">
        <v>6.5632866914269323</v>
      </c>
      <c r="AM219" s="75">
        <v>82.505344678112465</v>
      </c>
      <c r="AN219" s="75">
        <v>107.0134118574303</v>
      </c>
      <c r="AO219" s="72">
        <v>22.159999999999993</v>
      </c>
      <c r="AP219" s="177">
        <v>2.5000000000000001E-2</v>
      </c>
      <c r="AQ219" s="70">
        <v>1</v>
      </c>
      <c r="AR219" s="177">
        <v>22.184999999999992</v>
      </c>
      <c r="AS219" s="68"/>
      <c r="AT219" s="68"/>
      <c r="AU219" s="68">
        <v>165.1</v>
      </c>
      <c r="AV219" s="72">
        <v>2.6419999999999999</v>
      </c>
      <c r="AW219" s="68"/>
    </row>
    <row r="220" spans="1:56" x14ac:dyDescent="0.2">
      <c r="A220" s="79" t="s">
        <v>756</v>
      </c>
      <c r="B220" t="s">
        <v>291</v>
      </c>
      <c r="C220" t="s">
        <v>757</v>
      </c>
      <c r="E220" s="147">
        <v>44049</v>
      </c>
      <c r="F220" s="68" t="s">
        <v>923</v>
      </c>
      <c r="G220" s="68" t="s">
        <v>1031</v>
      </c>
      <c r="H220" s="68">
        <v>1</v>
      </c>
      <c r="I220" s="68" t="s">
        <v>982</v>
      </c>
      <c r="J220" s="77">
        <v>0.40486111111111112</v>
      </c>
      <c r="K220" s="215">
        <v>2</v>
      </c>
      <c r="L220" s="68">
        <v>2</v>
      </c>
      <c r="M220" s="68" t="s">
        <v>872</v>
      </c>
      <c r="N220" s="68" t="s">
        <v>1032</v>
      </c>
      <c r="O220" s="68">
        <v>19</v>
      </c>
      <c r="P220" s="68">
        <v>8.65</v>
      </c>
      <c r="Q220" s="68">
        <v>0.65</v>
      </c>
      <c r="R220" s="68">
        <v>0.65</v>
      </c>
      <c r="S220" s="68">
        <v>0.65</v>
      </c>
      <c r="T220" s="68">
        <v>0.65</v>
      </c>
      <c r="U220" s="72">
        <v>1</v>
      </c>
      <c r="V220" s="68">
        <v>0.15</v>
      </c>
      <c r="W220" s="77">
        <v>0.27638888888888885</v>
      </c>
      <c r="X220" s="68">
        <v>22.2</v>
      </c>
      <c r="Y220" s="68">
        <v>5.66</v>
      </c>
      <c r="Z220" s="72">
        <v>5.4189485302886355</v>
      </c>
      <c r="AA220" s="68">
        <v>64.900000000000006</v>
      </c>
      <c r="AB220" s="79">
        <v>7.5</v>
      </c>
      <c r="AC220" s="79">
        <v>13.18</v>
      </c>
      <c r="AD220" s="75" t="s">
        <v>763</v>
      </c>
      <c r="AE220" s="75" t="s">
        <v>763</v>
      </c>
      <c r="AF220" s="75" t="s">
        <v>763</v>
      </c>
      <c r="AG220" s="75" t="s">
        <v>763</v>
      </c>
      <c r="AH220" s="75" t="s">
        <v>763</v>
      </c>
      <c r="AI220" s="75" t="s">
        <v>763</v>
      </c>
      <c r="AJ220" s="75" t="s">
        <v>763</v>
      </c>
      <c r="AK220" s="75" t="s">
        <v>763</v>
      </c>
      <c r="AL220" s="75" t="s">
        <v>763</v>
      </c>
      <c r="AM220" s="75" t="s">
        <v>763</v>
      </c>
      <c r="AN220" s="75" t="s">
        <v>763</v>
      </c>
      <c r="AO220" s="75" t="s">
        <v>763</v>
      </c>
      <c r="AP220" s="75" t="s">
        <v>763</v>
      </c>
      <c r="AQ220" s="75" t="s">
        <v>763</v>
      </c>
      <c r="AR220" s="75" t="s">
        <v>763</v>
      </c>
      <c r="AS220" s="68"/>
      <c r="AT220" s="68"/>
      <c r="AU220" s="68" t="s">
        <v>763</v>
      </c>
      <c r="AV220" s="68" t="s">
        <v>763</v>
      </c>
      <c r="AW220" s="68"/>
    </row>
    <row r="221" spans="1:56" x14ac:dyDescent="0.2">
      <c r="A221" s="79" t="s">
        <v>756</v>
      </c>
      <c r="B221" t="s">
        <v>291</v>
      </c>
      <c r="C221" t="s">
        <v>764</v>
      </c>
      <c r="E221" s="147">
        <v>44049</v>
      </c>
      <c r="F221" s="68" t="s">
        <v>923</v>
      </c>
      <c r="G221" s="68" t="s">
        <v>1031</v>
      </c>
      <c r="H221" s="68">
        <v>1</v>
      </c>
      <c r="I221" s="68" t="s">
        <v>982</v>
      </c>
      <c r="J221" s="77">
        <v>0.40486111111111112</v>
      </c>
      <c r="K221" s="215">
        <v>2</v>
      </c>
      <c r="L221" s="68">
        <v>2</v>
      </c>
      <c r="M221" s="68" t="s">
        <v>872</v>
      </c>
      <c r="N221" s="68" t="s">
        <v>1032</v>
      </c>
      <c r="O221" s="68">
        <v>19</v>
      </c>
      <c r="P221" s="68">
        <v>8.65</v>
      </c>
      <c r="Q221" s="68">
        <v>0.65</v>
      </c>
      <c r="R221" s="68">
        <v>0.65</v>
      </c>
      <c r="S221" s="68">
        <v>0.65</v>
      </c>
      <c r="T221" s="68">
        <v>0.65</v>
      </c>
      <c r="U221" s="72">
        <v>1</v>
      </c>
      <c r="V221" s="68">
        <v>0.32500000000000001</v>
      </c>
      <c r="W221" s="77">
        <v>0.27777777777777779</v>
      </c>
      <c r="X221" s="68">
        <v>22.6</v>
      </c>
      <c r="Y221" s="68">
        <v>5.67</v>
      </c>
      <c r="Z221" s="72">
        <v>5.3327071625986742</v>
      </c>
      <c r="AA221" s="68">
        <v>65.7</v>
      </c>
      <c r="AB221" s="68">
        <v>10.6</v>
      </c>
      <c r="AC221" s="68">
        <v>18.100000000000001</v>
      </c>
      <c r="AD221" s="171">
        <v>0.47499999999999998</v>
      </c>
      <c r="AE221" s="72">
        <v>0.20309477756286243</v>
      </c>
      <c r="AF221" s="72">
        <v>7.7658536585365852</v>
      </c>
      <c r="AG221" s="75">
        <v>7.9689484360994474</v>
      </c>
      <c r="AH221" s="75">
        <v>24.160560870161156</v>
      </c>
      <c r="AI221" s="72">
        <v>32.129509306260601</v>
      </c>
      <c r="AJ221" s="72">
        <v>237.10919834224882</v>
      </c>
      <c r="AK221" s="72">
        <v>35.19349871797958</v>
      </c>
      <c r="AL221" s="72">
        <v>6.7373011203661592</v>
      </c>
      <c r="AM221" s="75">
        <v>59.354059588140736</v>
      </c>
      <c r="AN221" s="75">
        <v>67.323008024240181</v>
      </c>
      <c r="AO221" s="72">
        <v>39.784000000000006</v>
      </c>
      <c r="AP221" s="177">
        <v>2.5000000000000001E-2</v>
      </c>
      <c r="AQ221" s="70">
        <v>1</v>
      </c>
      <c r="AR221" s="177">
        <v>39.809000000000005</v>
      </c>
      <c r="AS221" s="68"/>
      <c r="AT221" s="68"/>
      <c r="AU221" s="68" t="s">
        <v>763</v>
      </c>
      <c r="AV221" s="68" t="s">
        <v>763</v>
      </c>
      <c r="AW221" s="68"/>
    </row>
    <row r="222" spans="1:56" x14ac:dyDescent="0.2">
      <c r="A222" s="79" t="s">
        <v>756</v>
      </c>
      <c r="B222" t="s">
        <v>292</v>
      </c>
      <c r="C222" t="s">
        <v>757</v>
      </c>
      <c r="E222" s="147">
        <v>44049</v>
      </c>
      <c r="F222" s="68" t="s">
        <v>923</v>
      </c>
      <c r="G222" s="68" t="s">
        <v>1031</v>
      </c>
      <c r="H222" s="68">
        <v>1</v>
      </c>
      <c r="I222" s="68" t="s">
        <v>982</v>
      </c>
      <c r="J222" s="77">
        <v>0.40486111111111112</v>
      </c>
      <c r="K222" s="215">
        <v>2</v>
      </c>
      <c r="L222" s="68">
        <v>2</v>
      </c>
      <c r="M222" s="68" t="s">
        <v>872</v>
      </c>
      <c r="N222" s="68" t="s">
        <v>1033</v>
      </c>
      <c r="O222" s="68">
        <v>20.8</v>
      </c>
      <c r="P222" s="68">
        <v>9.59</v>
      </c>
      <c r="Q222" s="68">
        <v>0.6</v>
      </c>
      <c r="R222" s="68">
        <v>0.6</v>
      </c>
      <c r="S222" s="68">
        <v>0.6</v>
      </c>
      <c r="T222" s="68">
        <v>0.6</v>
      </c>
      <c r="U222" s="72">
        <v>1</v>
      </c>
      <c r="V222" s="68">
        <v>0.15</v>
      </c>
      <c r="W222" s="77">
        <v>0.2986111111111111</v>
      </c>
      <c r="X222" s="68">
        <v>24.4</v>
      </c>
      <c r="Y222" s="68">
        <v>5.33</v>
      </c>
      <c r="Z222" s="72">
        <v>4.9064325901398327</v>
      </c>
      <c r="AA222" s="68">
        <v>63.7</v>
      </c>
      <c r="AB222" s="79">
        <v>14.5</v>
      </c>
      <c r="AC222" s="79">
        <v>24</v>
      </c>
      <c r="AD222" s="75" t="s">
        <v>763</v>
      </c>
      <c r="AE222" s="75" t="s">
        <v>763</v>
      </c>
      <c r="AF222" s="75" t="s">
        <v>763</v>
      </c>
      <c r="AG222" s="75" t="s">
        <v>763</v>
      </c>
      <c r="AH222" s="75" t="s">
        <v>763</v>
      </c>
      <c r="AI222" s="75" t="s">
        <v>763</v>
      </c>
      <c r="AJ222" s="75" t="s">
        <v>763</v>
      </c>
      <c r="AK222" s="75" t="s">
        <v>763</v>
      </c>
      <c r="AL222" s="75" t="s">
        <v>763</v>
      </c>
      <c r="AM222" s="75" t="s">
        <v>763</v>
      </c>
      <c r="AN222" s="75" t="s">
        <v>763</v>
      </c>
      <c r="AO222" s="75" t="s">
        <v>763</v>
      </c>
      <c r="AP222" s="75" t="s">
        <v>763</v>
      </c>
      <c r="AQ222" s="75" t="s">
        <v>763</v>
      </c>
      <c r="AR222" s="75" t="s">
        <v>763</v>
      </c>
      <c r="AS222" s="68"/>
      <c r="AT222" s="68"/>
      <c r="AU222" s="68" t="s">
        <v>763</v>
      </c>
      <c r="AV222" s="68" t="s">
        <v>763</v>
      </c>
      <c r="AW222" s="68"/>
    </row>
    <row r="223" spans="1:56" x14ac:dyDescent="0.2">
      <c r="A223" s="79" t="s">
        <v>756</v>
      </c>
      <c r="B223" t="s">
        <v>292</v>
      </c>
      <c r="C223" t="s">
        <v>764</v>
      </c>
      <c r="E223" s="147">
        <v>44049</v>
      </c>
      <c r="F223" s="68" t="s">
        <v>923</v>
      </c>
      <c r="G223" s="68" t="s">
        <v>1031</v>
      </c>
      <c r="H223" s="68">
        <v>1</v>
      </c>
      <c r="I223" s="68" t="s">
        <v>982</v>
      </c>
      <c r="J223" s="77">
        <v>0.40486111111111112</v>
      </c>
      <c r="K223" s="215">
        <v>2</v>
      </c>
      <c r="L223" s="68">
        <v>2</v>
      </c>
      <c r="M223" s="68" t="s">
        <v>872</v>
      </c>
      <c r="N223" s="68" t="s">
        <v>1033</v>
      </c>
      <c r="O223" s="68">
        <v>20.8</v>
      </c>
      <c r="P223" s="68">
        <v>9.59</v>
      </c>
      <c r="Q223" s="68">
        <v>0.6</v>
      </c>
      <c r="R223" s="68">
        <v>0.6</v>
      </c>
      <c r="S223" s="68">
        <v>0.6</v>
      </c>
      <c r="T223" s="68">
        <v>0.6</v>
      </c>
      <c r="U223" s="72">
        <v>1</v>
      </c>
      <c r="V223" s="68">
        <v>0.3</v>
      </c>
      <c r="W223" s="77">
        <v>0.3</v>
      </c>
      <c r="X223" s="68">
        <v>25.9</v>
      </c>
      <c r="Y223" s="68">
        <v>5.0199999999999996</v>
      </c>
      <c r="Z223" s="72">
        <v>4.9776354537197829</v>
      </c>
      <c r="AA223" s="68">
        <v>61.9</v>
      </c>
      <c r="AB223" s="68">
        <v>1.5</v>
      </c>
      <c r="AC223" s="68">
        <v>2.859</v>
      </c>
      <c r="AD223" s="171">
        <v>9.9999999999999964E-2</v>
      </c>
      <c r="AE223" s="72">
        <v>0.24903288201160523</v>
      </c>
      <c r="AF223" s="72">
        <v>1.9219512195121951</v>
      </c>
      <c r="AG223" s="75">
        <v>2.1709841015238003</v>
      </c>
      <c r="AH223" s="75">
        <v>24.857005898476199</v>
      </c>
      <c r="AI223" s="72">
        <v>27.027989999999999</v>
      </c>
      <c r="AJ223" s="72">
        <v>198.36139554775426</v>
      </c>
      <c r="AK223" s="72">
        <v>30.840910270751646</v>
      </c>
      <c r="AL223" s="72">
        <v>6.4317620266828737</v>
      </c>
      <c r="AM223" s="75">
        <v>55.697916169227845</v>
      </c>
      <c r="AN223" s="75">
        <v>57.868900270751645</v>
      </c>
      <c r="AO223" s="72">
        <v>10.463999999999997</v>
      </c>
      <c r="AP223" s="72">
        <v>1.7245000000000033</v>
      </c>
      <c r="AQ223" s="70">
        <v>0.85851417319604528</v>
      </c>
      <c r="AR223" s="177">
        <v>12.188499999999999</v>
      </c>
      <c r="AS223" s="68"/>
      <c r="AT223" s="68"/>
      <c r="AU223" s="68" t="s">
        <v>763</v>
      </c>
      <c r="AV223" s="68" t="s">
        <v>763</v>
      </c>
      <c r="AW223" s="68"/>
    </row>
    <row r="224" spans="1:56" x14ac:dyDescent="0.2">
      <c r="A224" s="79" t="s">
        <v>756</v>
      </c>
      <c r="B224" t="s">
        <v>293</v>
      </c>
      <c r="C224" t="s">
        <v>757</v>
      </c>
      <c r="E224" s="147">
        <v>44049</v>
      </c>
      <c r="F224" s="68" t="s">
        <v>290</v>
      </c>
      <c r="G224" s="68" t="s">
        <v>992</v>
      </c>
      <c r="H224" s="68">
        <v>0</v>
      </c>
      <c r="I224" s="68" t="s">
        <v>982</v>
      </c>
      <c r="J224" s="77">
        <v>0.40486111111111112</v>
      </c>
      <c r="K224" s="215">
        <v>2</v>
      </c>
      <c r="L224" s="68">
        <v>1</v>
      </c>
      <c r="M224" s="68" t="s">
        <v>757</v>
      </c>
      <c r="N224" s="68" t="s">
        <v>761</v>
      </c>
      <c r="O224" s="68">
        <v>20</v>
      </c>
      <c r="P224" s="68" t="s">
        <v>761</v>
      </c>
      <c r="Q224" s="68">
        <v>0.75</v>
      </c>
      <c r="R224" s="68">
        <v>0.72499999999999998</v>
      </c>
      <c r="S224" s="68">
        <v>0.73799999999999999</v>
      </c>
      <c r="T224" s="68">
        <v>1.1000000000000001</v>
      </c>
      <c r="U224" s="72">
        <v>0.6709090909090909</v>
      </c>
      <c r="V224" s="68">
        <v>0.15</v>
      </c>
      <c r="W224" s="77">
        <v>0.23958333333333334</v>
      </c>
      <c r="X224" s="68">
        <v>26</v>
      </c>
      <c r="Y224" s="68" t="s">
        <v>761</v>
      </c>
      <c r="Z224" s="130" t="s">
        <v>761</v>
      </c>
      <c r="AA224" s="68" t="s">
        <v>761</v>
      </c>
      <c r="AB224" s="79">
        <v>20.7</v>
      </c>
      <c r="AC224" s="79">
        <v>33.200000000000003</v>
      </c>
      <c r="AD224" s="75" t="s">
        <v>763</v>
      </c>
      <c r="AE224" s="75" t="s">
        <v>763</v>
      </c>
      <c r="AF224" s="75" t="s">
        <v>763</v>
      </c>
      <c r="AG224" s="75" t="s">
        <v>763</v>
      </c>
      <c r="AH224" s="75" t="s">
        <v>763</v>
      </c>
      <c r="AI224" s="75" t="s">
        <v>763</v>
      </c>
      <c r="AJ224" s="75" t="s">
        <v>763</v>
      </c>
      <c r="AK224" s="75" t="s">
        <v>763</v>
      </c>
      <c r="AL224" s="75" t="s">
        <v>763</v>
      </c>
      <c r="AM224" s="75" t="s">
        <v>763</v>
      </c>
      <c r="AN224" s="75" t="s">
        <v>763</v>
      </c>
      <c r="AO224" s="75" t="s">
        <v>763</v>
      </c>
      <c r="AP224" s="75" t="s">
        <v>763</v>
      </c>
      <c r="AQ224" s="75" t="s">
        <v>763</v>
      </c>
      <c r="AR224" s="75" t="s">
        <v>763</v>
      </c>
      <c r="AS224" s="68"/>
      <c r="AT224" s="68"/>
      <c r="AU224" s="68" t="s">
        <v>763</v>
      </c>
      <c r="AV224" s="68" t="s">
        <v>763</v>
      </c>
      <c r="AW224" s="68"/>
    </row>
    <row r="225" spans="1:49" x14ac:dyDescent="0.2">
      <c r="A225" s="79" t="s">
        <v>756</v>
      </c>
      <c r="B225" t="s">
        <v>293</v>
      </c>
      <c r="C225" t="s">
        <v>764</v>
      </c>
      <c r="E225" s="147">
        <v>44049</v>
      </c>
      <c r="F225" s="68" t="s">
        <v>290</v>
      </c>
      <c r="G225" s="68" t="s">
        <v>992</v>
      </c>
      <c r="H225" s="68">
        <v>0</v>
      </c>
      <c r="I225" s="68" t="s">
        <v>982</v>
      </c>
      <c r="J225" s="77">
        <v>0.40486111111111112</v>
      </c>
      <c r="K225" s="215">
        <v>2</v>
      </c>
      <c r="L225" s="68">
        <v>1</v>
      </c>
      <c r="M225" s="68" t="s">
        <v>757</v>
      </c>
      <c r="N225" s="68" t="s">
        <v>761</v>
      </c>
      <c r="O225" s="68">
        <v>20</v>
      </c>
      <c r="P225" s="68" t="s">
        <v>761</v>
      </c>
      <c r="Q225" s="68">
        <v>0.75</v>
      </c>
      <c r="R225" s="68">
        <v>0.72499999999999998</v>
      </c>
      <c r="S225" s="68">
        <v>0.73799999999999999</v>
      </c>
      <c r="T225" s="68">
        <v>1.1000000000000001</v>
      </c>
      <c r="U225" s="72">
        <v>0.6709090909090909</v>
      </c>
      <c r="V225" s="68">
        <v>0.5</v>
      </c>
      <c r="W225" s="77">
        <v>0.24305555555555555</v>
      </c>
      <c r="X225" s="68" t="s">
        <v>761</v>
      </c>
      <c r="Y225" s="68" t="s">
        <v>761</v>
      </c>
      <c r="Z225" s="130" t="s">
        <v>761</v>
      </c>
      <c r="AA225" s="68" t="s">
        <v>761</v>
      </c>
      <c r="AB225" s="204">
        <v>21.4</v>
      </c>
      <c r="AC225" s="209">
        <v>34.300719172841937</v>
      </c>
      <c r="AD225" s="171">
        <v>0.14999999999999997</v>
      </c>
      <c r="AE225" s="72">
        <v>1.1218568665377173</v>
      </c>
      <c r="AF225" s="72">
        <v>0.36780487804878048</v>
      </c>
      <c r="AG225" s="75">
        <v>1.4896617445864977</v>
      </c>
      <c r="AH225" s="75">
        <v>27.695685125125852</v>
      </c>
      <c r="AI225" s="75">
        <v>29.185346869712351</v>
      </c>
      <c r="AJ225" s="72">
        <v>248.88893140396451</v>
      </c>
      <c r="AK225" s="72">
        <v>41.238760450240591</v>
      </c>
      <c r="AL225" s="72">
        <v>6.0353155305014132</v>
      </c>
      <c r="AM225" s="75">
        <v>68.934445575366439</v>
      </c>
      <c r="AN225" s="75">
        <v>70.424107319952938</v>
      </c>
      <c r="AO225" s="72">
        <v>9.9679999999999946</v>
      </c>
      <c r="AP225" s="72">
        <v>6.5789000000000071</v>
      </c>
      <c r="AQ225" s="70">
        <v>0.60240891043035216</v>
      </c>
      <c r="AR225" s="177">
        <v>16.546900000000001</v>
      </c>
      <c r="AS225" s="68"/>
      <c r="AT225" s="68"/>
      <c r="AU225" s="68" t="s">
        <v>763</v>
      </c>
      <c r="AV225" s="68" t="s">
        <v>763</v>
      </c>
      <c r="AW225" s="68"/>
    </row>
    <row r="226" spans="1:49" x14ac:dyDescent="0.2">
      <c r="A226" s="79" t="s">
        <v>756</v>
      </c>
      <c r="B226" t="s">
        <v>293</v>
      </c>
      <c r="C226" t="s">
        <v>765</v>
      </c>
      <c r="E226" s="147">
        <v>44049</v>
      </c>
      <c r="F226" s="68" t="s">
        <v>290</v>
      </c>
      <c r="G226" s="68" t="s">
        <v>992</v>
      </c>
      <c r="H226" s="68">
        <v>0</v>
      </c>
      <c r="I226" s="68" t="s">
        <v>982</v>
      </c>
      <c r="J226" s="77">
        <v>0.40486111111111112</v>
      </c>
      <c r="K226" s="215">
        <v>2</v>
      </c>
      <c r="L226" s="68">
        <v>1</v>
      </c>
      <c r="M226" s="68" t="s">
        <v>757</v>
      </c>
      <c r="N226" s="68" t="s">
        <v>761</v>
      </c>
      <c r="O226" s="68">
        <v>20</v>
      </c>
      <c r="P226" s="68" t="s">
        <v>761</v>
      </c>
      <c r="Q226" s="68">
        <v>0.75</v>
      </c>
      <c r="R226" s="68">
        <v>0.72499999999999998</v>
      </c>
      <c r="S226" s="68">
        <v>0.73799999999999999</v>
      </c>
      <c r="T226" s="68">
        <v>1.1000000000000001</v>
      </c>
      <c r="U226" s="72">
        <v>0.6709090909090909</v>
      </c>
      <c r="V226" s="68">
        <v>0.7</v>
      </c>
      <c r="W226" s="77">
        <v>0.24791666666666667</v>
      </c>
      <c r="X226" s="68" t="s">
        <v>761</v>
      </c>
      <c r="Y226" s="68" t="s">
        <v>761</v>
      </c>
      <c r="Z226" s="130" t="s">
        <v>761</v>
      </c>
      <c r="AA226" s="68" t="s">
        <v>761</v>
      </c>
      <c r="AB226" s="79">
        <v>22.1</v>
      </c>
      <c r="AC226" s="79">
        <v>35.4</v>
      </c>
      <c r="AD226" s="75" t="s">
        <v>763</v>
      </c>
      <c r="AE226" s="75" t="s">
        <v>763</v>
      </c>
      <c r="AF226" s="75" t="s">
        <v>763</v>
      </c>
      <c r="AG226" s="75" t="s">
        <v>763</v>
      </c>
      <c r="AH226" s="75" t="s">
        <v>763</v>
      </c>
      <c r="AI226" s="75" t="s">
        <v>763</v>
      </c>
      <c r="AJ226" s="75" t="s">
        <v>763</v>
      </c>
      <c r="AK226" s="75" t="s">
        <v>763</v>
      </c>
      <c r="AL226" s="75" t="s">
        <v>763</v>
      </c>
      <c r="AM226" s="75" t="s">
        <v>763</v>
      </c>
      <c r="AN226" s="75" t="s">
        <v>763</v>
      </c>
      <c r="AO226" s="75" t="s">
        <v>763</v>
      </c>
      <c r="AP226" s="75" t="s">
        <v>763</v>
      </c>
      <c r="AQ226" s="75" t="s">
        <v>763</v>
      </c>
      <c r="AR226" s="75" t="s">
        <v>763</v>
      </c>
      <c r="AS226" s="68"/>
      <c r="AT226" s="68"/>
      <c r="AU226" s="68">
        <v>147.9</v>
      </c>
      <c r="AV226" s="72">
        <v>2.3660000000000001</v>
      </c>
      <c r="AW226" s="68"/>
    </row>
    <row r="227" spans="1:49" x14ac:dyDescent="0.2">
      <c r="A227" s="79" t="s">
        <v>756</v>
      </c>
      <c r="B227" t="s">
        <v>295</v>
      </c>
      <c r="C227" t="s">
        <v>757</v>
      </c>
      <c r="E227" s="147">
        <v>44049</v>
      </c>
      <c r="F227" s="68" t="s">
        <v>290</v>
      </c>
      <c r="G227" s="68" t="s">
        <v>992</v>
      </c>
      <c r="H227" s="68">
        <v>0</v>
      </c>
      <c r="I227" s="68" t="s">
        <v>982</v>
      </c>
      <c r="J227" s="77">
        <v>0.40486111111111112</v>
      </c>
      <c r="K227" s="215">
        <v>2</v>
      </c>
      <c r="L227" s="68">
        <v>1</v>
      </c>
      <c r="M227" s="68" t="s">
        <v>757</v>
      </c>
      <c r="N227" s="68" t="s">
        <v>1034</v>
      </c>
      <c r="O227" s="68">
        <v>22</v>
      </c>
      <c r="P227" s="68" t="s">
        <v>761</v>
      </c>
      <c r="Q227" s="68">
        <v>0.9</v>
      </c>
      <c r="R227" s="68">
        <v>0.85</v>
      </c>
      <c r="S227" s="68">
        <v>0.82499999999999996</v>
      </c>
      <c r="T227" s="68">
        <v>1.7</v>
      </c>
      <c r="U227" s="72">
        <v>0.48529411764705882</v>
      </c>
      <c r="V227" s="68">
        <v>0.15</v>
      </c>
      <c r="W227" s="77">
        <v>0.2590277777777778</v>
      </c>
      <c r="X227" s="68">
        <v>25</v>
      </c>
      <c r="Y227" s="68" t="s">
        <v>761</v>
      </c>
      <c r="Z227" s="130" t="s">
        <v>761</v>
      </c>
      <c r="AA227" s="68" t="s">
        <v>761</v>
      </c>
      <c r="AB227" s="79">
        <v>21.8</v>
      </c>
      <c r="AC227" s="79">
        <v>34.9</v>
      </c>
      <c r="AD227" s="75" t="s">
        <v>763</v>
      </c>
      <c r="AE227" s="75" t="s">
        <v>763</v>
      </c>
      <c r="AF227" s="75" t="s">
        <v>763</v>
      </c>
      <c r="AG227" s="75" t="s">
        <v>763</v>
      </c>
      <c r="AH227" s="75" t="s">
        <v>763</v>
      </c>
      <c r="AI227" s="75" t="s">
        <v>763</v>
      </c>
      <c r="AJ227" s="75" t="s">
        <v>763</v>
      </c>
      <c r="AK227" s="75" t="s">
        <v>763</v>
      </c>
      <c r="AL227" s="75" t="s">
        <v>763</v>
      </c>
      <c r="AM227" s="75" t="s">
        <v>763</v>
      </c>
      <c r="AN227" s="75" t="s">
        <v>763</v>
      </c>
      <c r="AO227" s="75" t="s">
        <v>763</v>
      </c>
      <c r="AP227" s="75" t="s">
        <v>763</v>
      </c>
      <c r="AQ227" s="75" t="s">
        <v>763</v>
      </c>
      <c r="AR227" s="75" t="s">
        <v>763</v>
      </c>
      <c r="AS227" s="68"/>
      <c r="AT227" s="68"/>
      <c r="AU227" s="68" t="s">
        <v>763</v>
      </c>
      <c r="AV227" s="68" t="s">
        <v>763</v>
      </c>
      <c r="AW227" s="68"/>
    </row>
    <row r="228" spans="1:49" x14ac:dyDescent="0.2">
      <c r="A228" s="79" t="s">
        <v>756</v>
      </c>
      <c r="B228" t="s">
        <v>295</v>
      </c>
      <c r="C228" t="s">
        <v>764</v>
      </c>
      <c r="E228" s="147">
        <v>44049</v>
      </c>
      <c r="F228" s="68" t="s">
        <v>290</v>
      </c>
      <c r="G228" s="68" t="s">
        <v>992</v>
      </c>
      <c r="H228" s="68">
        <v>0</v>
      </c>
      <c r="I228" s="68" t="s">
        <v>982</v>
      </c>
      <c r="J228" s="77">
        <v>0.40486111111111112</v>
      </c>
      <c r="K228" s="215">
        <v>2</v>
      </c>
      <c r="L228" s="68">
        <v>1</v>
      </c>
      <c r="M228" s="68" t="s">
        <v>757</v>
      </c>
      <c r="N228" s="68" t="s">
        <v>1034</v>
      </c>
      <c r="O228" s="68">
        <v>22</v>
      </c>
      <c r="P228" s="68" t="s">
        <v>761</v>
      </c>
      <c r="Q228" s="68">
        <v>0.9</v>
      </c>
      <c r="R228" s="68">
        <v>0.85</v>
      </c>
      <c r="S228" s="68">
        <v>0.82499999999999996</v>
      </c>
      <c r="T228" s="68">
        <v>1.7</v>
      </c>
      <c r="U228" s="72">
        <v>0.48529411764705882</v>
      </c>
      <c r="V228" s="68">
        <v>0.8</v>
      </c>
      <c r="W228" s="77">
        <v>0.2638888888888889</v>
      </c>
      <c r="X228" s="68" t="s">
        <v>761</v>
      </c>
      <c r="Y228" s="68" t="s">
        <v>761</v>
      </c>
      <c r="Z228" s="130" t="s">
        <v>761</v>
      </c>
      <c r="AA228" s="68" t="s">
        <v>761</v>
      </c>
      <c r="AB228" s="204">
        <v>25.4</v>
      </c>
      <c r="AC228" s="204">
        <v>40.1</v>
      </c>
      <c r="AD228" s="171">
        <v>0.22500000000000001</v>
      </c>
      <c r="AE228" s="72">
        <v>1.0299806576402317</v>
      </c>
      <c r="AF228" s="72">
        <v>0.2448780487804878</v>
      </c>
      <c r="AG228" s="75">
        <v>1.2748587064207195</v>
      </c>
      <c r="AH228" s="75">
        <v>31.10845770643888</v>
      </c>
      <c r="AI228" s="75">
        <v>32.3833164128596</v>
      </c>
      <c r="AJ228" s="72">
        <v>190.69203742672232</v>
      </c>
      <c r="AK228" s="72">
        <v>32.775394025075165</v>
      </c>
      <c r="AL228" s="72">
        <v>5.8181462984344705</v>
      </c>
      <c r="AM228" s="75">
        <v>63.883851731514042</v>
      </c>
      <c r="AN228" s="75">
        <v>65.158710437934758</v>
      </c>
      <c r="AO228" s="72">
        <v>8.1519999999999975</v>
      </c>
      <c r="AP228" s="72">
        <v>5.3661000000000012</v>
      </c>
      <c r="AQ228" s="70">
        <v>0.60304332709478392</v>
      </c>
      <c r="AR228" s="177">
        <v>13.518099999999999</v>
      </c>
      <c r="AS228" s="68"/>
      <c r="AT228" s="68"/>
      <c r="AU228" s="68" t="s">
        <v>763</v>
      </c>
      <c r="AV228" s="68" t="s">
        <v>763</v>
      </c>
      <c r="AW228" s="68"/>
    </row>
    <row r="229" spans="1:49" x14ac:dyDescent="0.2">
      <c r="A229" s="79" t="s">
        <v>756</v>
      </c>
      <c r="B229" t="s">
        <v>295</v>
      </c>
      <c r="C229" t="s">
        <v>765</v>
      </c>
      <c r="E229" s="147">
        <v>44049</v>
      </c>
      <c r="F229" s="68" t="s">
        <v>290</v>
      </c>
      <c r="G229" s="68" t="s">
        <v>992</v>
      </c>
      <c r="H229" s="68">
        <v>0</v>
      </c>
      <c r="I229" s="68" t="s">
        <v>982</v>
      </c>
      <c r="J229" s="77">
        <v>0.40486111111111112</v>
      </c>
      <c r="K229" s="215">
        <v>2</v>
      </c>
      <c r="L229" s="68">
        <v>1</v>
      </c>
      <c r="M229" s="68" t="s">
        <v>757</v>
      </c>
      <c r="N229" s="68" t="s">
        <v>1034</v>
      </c>
      <c r="O229" s="68">
        <v>22</v>
      </c>
      <c r="P229" s="68" t="s">
        <v>761</v>
      </c>
      <c r="Q229" s="68">
        <v>0.9</v>
      </c>
      <c r="R229" s="68">
        <v>0.85</v>
      </c>
      <c r="S229" s="68">
        <v>0.82499999999999996</v>
      </c>
      <c r="T229" s="68">
        <v>1.7</v>
      </c>
      <c r="U229" s="72">
        <v>0.48529411764705882</v>
      </c>
      <c r="V229" s="68">
        <v>1.3</v>
      </c>
      <c r="W229" s="77">
        <v>0.2673611111111111</v>
      </c>
      <c r="X229" s="68" t="s">
        <v>761</v>
      </c>
      <c r="Y229" s="68" t="s">
        <v>761</v>
      </c>
      <c r="Z229" s="130" t="s">
        <v>761</v>
      </c>
      <c r="AA229" s="68" t="s">
        <v>761</v>
      </c>
      <c r="AB229" s="79">
        <v>25.8</v>
      </c>
      <c r="AC229" s="79">
        <v>40.6</v>
      </c>
      <c r="AD229" s="75" t="s">
        <v>763</v>
      </c>
      <c r="AE229" s="75" t="s">
        <v>763</v>
      </c>
      <c r="AF229" s="75" t="s">
        <v>763</v>
      </c>
      <c r="AG229" s="75" t="s">
        <v>763</v>
      </c>
      <c r="AH229" s="75" t="s">
        <v>763</v>
      </c>
      <c r="AI229" s="75" t="s">
        <v>763</v>
      </c>
      <c r="AJ229" s="75" t="s">
        <v>763</v>
      </c>
      <c r="AK229" s="75" t="s">
        <v>763</v>
      </c>
      <c r="AL229" s="75" t="s">
        <v>763</v>
      </c>
      <c r="AM229" s="75" t="s">
        <v>763</v>
      </c>
      <c r="AN229" s="75" t="s">
        <v>763</v>
      </c>
      <c r="AO229" s="75" t="s">
        <v>763</v>
      </c>
      <c r="AP229" s="75" t="s">
        <v>763</v>
      </c>
      <c r="AQ229" s="75" t="s">
        <v>763</v>
      </c>
      <c r="AR229" s="75" t="s">
        <v>763</v>
      </c>
      <c r="AS229" s="68"/>
      <c r="AT229" s="68"/>
      <c r="AU229" s="68">
        <v>136.80000000000001</v>
      </c>
      <c r="AV229" s="72">
        <v>2.1880000000000002</v>
      </c>
      <c r="AW229" s="68"/>
    </row>
    <row r="230" spans="1:49" x14ac:dyDescent="0.2">
      <c r="A230" s="79" t="s">
        <v>756</v>
      </c>
      <c r="B230" t="s">
        <v>297</v>
      </c>
      <c r="C230" t="s">
        <v>757</v>
      </c>
      <c r="E230" s="147">
        <v>44049</v>
      </c>
      <c r="F230" s="68" t="s">
        <v>290</v>
      </c>
      <c r="G230" s="68" t="s">
        <v>992</v>
      </c>
      <c r="H230" s="68">
        <v>0</v>
      </c>
      <c r="I230" s="68" t="s">
        <v>982</v>
      </c>
      <c r="J230" s="77">
        <v>0.40486111111111112</v>
      </c>
      <c r="K230" s="215">
        <v>2</v>
      </c>
      <c r="L230" s="68">
        <v>1</v>
      </c>
      <c r="M230" s="68" t="s">
        <v>757</v>
      </c>
      <c r="N230" s="68" t="s">
        <v>762</v>
      </c>
      <c r="O230" s="68">
        <v>20</v>
      </c>
      <c r="P230" s="68" t="s">
        <v>761</v>
      </c>
      <c r="Q230" s="68">
        <v>0.9</v>
      </c>
      <c r="R230" s="68">
        <v>0.88</v>
      </c>
      <c r="S230" s="68">
        <v>0.89</v>
      </c>
      <c r="T230" s="68">
        <v>1</v>
      </c>
      <c r="U230" s="72">
        <v>0.89</v>
      </c>
      <c r="V230" s="68">
        <v>0.15</v>
      </c>
      <c r="W230" s="77">
        <v>0.2722222222222222</v>
      </c>
      <c r="X230" s="68">
        <v>25</v>
      </c>
      <c r="Y230" s="68" t="s">
        <v>761</v>
      </c>
      <c r="Z230" s="130" t="s">
        <v>761</v>
      </c>
      <c r="AA230" s="68" t="s">
        <v>761</v>
      </c>
      <c r="AB230" s="79">
        <v>23</v>
      </c>
      <c r="AC230" s="79">
        <v>36.6</v>
      </c>
      <c r="AD230" s="75" t="s">
        <v>763</v>
      </c>
      <c r="AE230" s="75" t="s">
        <v>763</v>
      </c>
      <c r="AF230" s="75" t="s">
        <v>763</v>
      </c>
      <c r="AG230" s="75" t="s">
        <v>763</v>
      </c>
      <c r="AH230" s="75" t="s">
        <v>763</v>
      </c>
      <c r="AI230" s="75" t="s">
        <v>763</v>
      </c>
      <c r="AJ230" s="75" t="s">
        <v>763</v>
      </c>
      <c r="AK230" s="75" t="s">
        <v>763</v>
      </c>
      <c r="AL230" s="75" t="s">
        <v>763</v>
      </c>
      <c r="AM230" s="75" t="s">
        <v>763</v>
      </c>
      <c r="AN230" s="75" t="s">
        <v>763</v>
      </c>
      <c r="AO230" s="75" t="s">
        <v>763</v>
      </c>
      <c r="AP230" s="75" t="s">
        <v>763</v>
      </c>
      <c r="AQ230" s="75" t="s">
        <v>763</v>
      </c>
      <c r="AR230" s="75" t="s">
        <v>763</v>
      </c>
      <c r="AS230" s="68"/>
      <c r="AT230" s="68"/>
      <c r="AU230" s="68" t="s">
        <v>763</v>
      </c>
      <c r="AV230" s="68" t="s">
        <v>763</v>
      </c>
      <c r="AW230" s="68"/>
    </row>
    <row r="231" spans="1:49" x14ac:dyDescent="0.2">
      <c r="A231" s="79" t="s">
        <v>756</v>
      </c>
      <c r="B231" t="s">
        <v>297</v>
      </c>
      <c r="C231" t="s">
        <v>764</v>
      </c>
      <c r="E231" s="147">
        <v>44049</v>
      </c>
      <c r="F231" s="68" t="s">
        <v>290</v>
      </c>
      <c r="G231" s="68" t="s">
        <v>992</v>
      </c>
      <c r="H231" s="68">
        <v>0</v>
      </c>
      <c r="I231" s="68" t="s">
        <v>982</v>
      </c>
      <c r="J231" s="77">
        <v>0.40486111111111112</v>
      </c>
      <c r="K231" s="215">
        <v>2</v>
      </c>
      <c r="L231" s="68">
        <v>1</v>
      </c>
      <c r="M231" s="68" t="s">
        <v>757</v>
      </c>
      <c r="N231" s="68" t="s">
        <v>762</v>
      </c>
      <c r="O231" s="68">
        <v>20</v>
      </c>
      <c r="P231" s="68" t="s">
        <v>761</v>
      </c>
      <c r="Q231" s="68">
        <v>0.9</v>
      </c>
      <c r="R231" s="68">
        <v>0.88</v>
      </c>
      <c r="S231" s="68">
        <v>0.89</v>
      </c>
      <c r="T231" s="68">
        <v>1</v>
      </c>
      <c r="U231" s="72">
        <v>0.89</v>
      </c>
      <c r="V231" s="68">
        <v>0.5</v>
      </c>
      <c r="W231" s="77">
        <v>0.27569444444444446</v>
      </c>
      <c r="X231" s="68" t="s">
        <v>761</v>
      </c>
      <c r="Y231" s="68" t="s">
        <v>761</v>
      </c>
      <c r="Z231" s="130" t="s">
        <v>761</v>
      </c>
      <c r="AA231" s="68" t="s">
        <v>761</v>
      </c>
      <c r="AB231" s="204">
        <v>27.8</v>
      </c>
      <c r="AC231" s="204">
        <v>43.5</v>
      </c>
      <c r="AD231" s="171">
        <v>0.44999999999999996</v>
      </c>
      <c r="AE231" s="72">
        <v>3.1431334622823988</v>
      </c>
      <c r="AF231" s="72">
        <v>0.17560975609756097</v>
      </c>
      <c r="AG231" s="75">
        <v>3.3187432183799599</v>
      </c>
      <c r="AH231" s="75">
        <v>23.328532585342547</v>
      </c>
      <c r="AI231" s="75">
        <v>26.647275803722508</v>
      </c>
      <c r="AJ231" s="72">
        <v>155.1523321469077</v>
      </c>
      <c r="AK231" s="72">
        <v>24.674743303845407</v>
      </c>
      <c r="AL231" s="72">
        <v>6.28790055630399</v>
      </c>
      <c r="AM231" s="75">
        <v>48.003275889187954</v>
      </c>
      <c r="AN231" s="75">
        <v>51.322019107567911</v>
      </c>
      <c r="AO231" s="72">
        <v>7.0959999999999983</v>
      </c>
      <c r="AP231" s="72">
        <v>3.0813000000000024</v>
      </c>
      <c r="AQ231" s="70">
        <v>0.69723797077810401</v>
      </c>
      <c r="AR231" s="177">
        <v>10.177300000000001</v>
      </c>
      <c r="AS231" s="68"/>
      <c r="AT231" s="68"/>
      <c r="AU231" s="68" t="s">
        <v>763</v>
      </c>
      <c r="AV231" s="68" t="s">
        <v>763</v>
      </c>
      <c r="AW231" s="68"/>
    </row>
    <row r="232" spans="1:49" x14ac:dyDescent="0.2">
      <c r="A232" s="79" t="s">
        <v>756</v>
      </c>
      <c r="B232" t="s">
        <v>297</v>
      </c>
      <c r="C232" t="s">
        <v>765</v>
      </c>
      <c r="E232" s="147">
        <v>44049</v>
      </c>
      <c r="F232" s="68" t="s">
        <v>290</v>
      </c>
      <c r="G232" s="68" t="s">
        <v>992</v>
      </c>
      <c r="H232" s="68">
        <v>0</v>
      </c>
      <c r="I232" s="68" t="s">
        <v>982</v>
      </c>
      <c r="J232" s="77">
        <v>0.40486111111111112</v>
      </c>
      <c r="K232" s="215">
        <v>2</v>
      </c>
      <c r="L232" s="68">
        <v>1</v>
      </c>
      <c r="M232" s="68" t="s">
        <v>757</v>
      </c>
      <c r="N232" s="68" t="s">
        <v>762</v>
      </c>
      <c r="O232" s="68">
        <v>20</v>
      </c>
      <c r="P232" s="68" t="s">
        <v>761</v>
      </c>
      <c r="Q232" s="68">
        <v>0.9</v>
      </c>
      <c r="R232" s="68">
        <v>0.88</v>
      </c>
      <c r="S232" s="68">
        <v>0.89</v>
      </c>
      <c r="T232" s="68">
        <v>1</v>
      </c>
      <c r="U232" s="72">
        <v>0.89</v>
      </c>
      <c r="V232" s="68">
        <v>0.7</v>
      </c>
      <c r="W232" s="77">
        <v>0.27916666666666667</v>
      </c>
      <c r="X232" s="68" t="s">
        <v>761</v>
      </c>
      <c r="Y232" s="68" t="s">
        <v>761</v>
      </c>
      <c r="Z232" s="130" t="s">
        <v>761</v>
      </c>
      <c r="AA232" s="68" t="s">
        <v>761</v>
      </c>
      <c r="AB232" s="79">
        <v>28.2</v>
      </c>
      <c r="AC232" s="79">
        <v>44</v>
      </c>
      <c r="AD232" s="75" t="s">
        <v>763</v>
      </c>
      <c r="AE232" s="75" t="s">
        <v>763</v>
      </c>
      <c r="AF232" s="75" t="s">
        <v>763</v>
      </c>
      <c r="AG232" s="75" t="s">
        <v>763</v>
      </c>
      <c r="AH232" s="75" t="s">
        <v>763</v>
      </c>
      <c r="AI232" s="75" t="s">
        <v>763</v>
      </c>
      <c r="AJ232" s="75" t="s">
        <v>763</v>
      </c>
      <c r="AK232" s="75" t="s">
        <v>763</v>
      </c>
      <c r="AL232" s="75" t="s">
        <v>763</v>
      </c>
      <c r="AM232" s="75" t="s">
        <v>763</v>
      </c>
      <c r="AN232" s="75" t="s">
        <v>763</v>
      </c>
      <c r="AO232" s="75" t="s">
        <v>763</v>
      </c>
      <c r="AP232" s="75" t="s">
        <v>763</v>
      </c>
      <c r="AQ232" s="75" t="s">
        <v>763</v>
      </c>
      <c r="AR232" s="75" t="s">
        <v>763</v>
      </c>
      <c r="AS232" s="68"/>
      <c r="AT232" s="68"/>
      <c r="AU232" s="68">
        <v>198.4</v>
      </c>
      <c r="AV232" s="72">
        <v>3.1749999999999998</v>
      </c>
      <c r="AW232" s="68"/>
    </row>
    <row r="233" spans="1:49" x14ac:dyDescent="0.2">
      <c r="A233" s="79" t="s">
        <v>756</v>
      </c>
      <c r="B233" t="s">
        <v>299</v>
      </c>
      <c r="C233" t="s">
        <v>757</v>
      </c>
      <c r="E233" s="147">
        <v>44049</v>
      </c>
      <c r="F233" s="68" t="s">
        <v>290</v>
      </c>
      <c r="G233" s="68" t="s">
        <v>1035</v>
      </c>
      <c r="H233" s="68">
        <v>1</v>
      </c>
      <c r="I233" s="68" t="s">
        <v>982</v>
      </c>
      <c r="J233" s="77" t="s">
        <v>761</v>
      </c>
      <c r="K233" s="215">
        <v>2</v>
      </c>
      <c r="L233" s="68">
        <v>1</v>
      </c>
      <c r="M233" s="68" t="s">
        <v>872</v>
      </c>
      <c r="N233" s="68" t="s">
        <v>1036</v>
      </c>
      <c r="O233" s="68" t="s">
        <v>761</v>
      </c>
      <c r="P233" s="68" t="s">
        <v>761</v>
      </c>
      <c r="Q233" s="68">
        <v>1</v>
      </c>
      <c r="R233" s="68">
        <v>1</v>
      </c>
      <c r="S233" s="68">
        <v>1</v>
      </c>
      <c r="T233" s="68">
        <v>1.25</v>
      </c>
      <c r="U233" s="72">
        <v>0.8</v>
      </c>
      <c r="V233" s="68">
        <v>0.15</v>
      </c>
      <c r="W233" s="77">
        <v>0.29236111111111113</v>
      </c>
      <c r="X233" s="68">
        <v>24.5</v>
      </c>
      <c r="Y233" s="68">
        <v>5.18</v>
      </c>
      <c r="Z233" s="72">
        <v>4.5610345473184033</v>
      </c>
      <c r="AA233" s="68" t="s">
        <v>761</v>
      </c>
      <c r="AB233" s="79">
        <v>22.3</v>
      </c>
      <c r="AC233" s="79">
        <v>35.6</v>
      </c>
      <c r="AD233" s="75" t="s">
        <v>763</v>
      </c>
      <c r="AE233" s="75" t="s">
        <v>763</v>
      </c>
      <c r="AF233" s="75" t="s">
        <v>763</v>
      </c>
      <c r="AG233" s="75" t="s">
        <v>763</v>
      </c>
      <c r="AH233" s="75" t="s">
        <v>763</v>
      </c>
      <c r="AI233" s="75" t="s">
        <v>763</v>
      </c>
      <c r="AJ233" s="75" t="s">
        <v>763</v>
      </c>
      <c r="AK233" s="75" t="s">
        <v>763</v>
      </c>
      <c r="AL233" s="75" t="s">
        <v>763</v>
      </c>
      <c r="AM233" s="75" t="s">
        <v>763</v>
      </c>
      <c r="AN233" s="75" t="s">
        <v>763</v>
      </c>
      <c r="AO233" s="75" t="s">
        <v>763</v>
      </c>
      <c r="AP233" s="75" t="s">
        <v>763</v>
      </c>
      <c r="AQ233" s="75" t="s">
        <v>763</v>
      </c>
      <c r="AR233" s="75" t="s">
        <v>763</v>
      </c>
      <c r="AS233" s="68"/>
      <c r="AT233" s="68"/>
      <c r="AU233" s="68" t="s">
        <v>763</v>
      </c>
      <c r="AV233" s="68" t="s">
        <v>763</v>
      </c>
      <c r="AW233" s="68"/>
    </row>
    <row r="234" spans="1:49" x14ac:dyDescent="0.2">
      <c r="A234" s="79" t="s">
        <v>756</v>
      </c>
      <c r="B234" t="s">
        <v>299</v>
      </c>
      <c r="C234" t="s">
        <v>764</v>
      </c>
      <c r="D234" t="s">
        <v>781</v>
      </c>
      <c r="E234" s="147">
        <v>44049</v>
      </c>
      <c r="F234" s="68" t="s">
        <v>290</v>
      </c>
      <c r="G234" s="68" t="s">
        <v>1035</v>
      </c>
      <c r="H234" s="68">
        <v>1</v>
      </c>
      <c r="I234" s="68" t="s">
        <v>982</v>
      </c>
      <c r="J234" s="77" t="s">
        <v>761</v>
      </c>
      <c r="K234" s="215">
        <v>2</v>
      </c>
      <c r="L234" s="68">
        <v>1</v>
      </c>
      <c r="M234" s="68" t="s">
        <v>872</v>
      </c>
      <c r="N234" s="68" t="s">
        <v>1036</v>
      </c>
      <c r="O234" s="68" t="s">
        <v>761</v>
      </c>
      <c r="P234" s="68" t="s">
        <v>761</v>
      </c>
      <c r="Q234" s="68">
        <v>1</v>
      </c>
      <c r="R234" s="68">
        <v>1</v>
      </c>
      <c r="S234" s="68">
        <v>1</v>
      </c>
      <c r="T234" s="68">
        <v>1.25</v>
      </c>
      <c r="U234" s="72">
        <v>0.8</v>
      </c>
      <c r="V234" s="68">
        <v>0.6</v>
      </c>
      <c r="W234" s="77" t="s">
        <v>761</v>
      </c>
      <c r="X234" s="68">
        <v>26.3</v>
      </c>
      <c r="Y234" s="68">
        <v>4.79</v>
      </c>
      <c r="Z234" s="72">
        <v>4.1606765956090426</v>
      </c>
      <c r="AA234" s="68" t="s">
        <v>761</v>
      </c>
      <c r="AB234" s="204">
        <v>25</v>
      </c>
      <c r="AC234" s="204">
        <v>39.5</v>
      </c>
      <c r="AD234" s="68">
        <v>0.2</v>
      </c>
      <c r="AE234" s="68">
        <v>1.49</v>
      </c>
      <c r="AF234" s="72">
        <v>0.65949999999999998</v>
      </c>
      <c r="AG234" s="75">
        <v>2.1494999999999997</v>
      </c>
      <c r="AH234" s="75">
        <v>23.2287</v>
      </c>
      <c r="AI234" s="75" t="s">
        <v>1037</v>
      </c>
      <c r="AJ234" s="72">
        <v>143.1720929905245</v>
      </c>
      <c r="AK234" s="72">
        <v>22.377543845586217</v>
      </c>
      <c r="AL234" s="72">
        <v>6.3980253587465992</v>
      </c>
      <c r="AM234" s="75">
        <v>45.606243845586221</v>
      </c>
      <c r="AN234" s="75">
        <v>47.755743845586217</v>
      </c>
      <c r="AO234" s="72">
        <v>3.7119999999999997</v>
      </c>
      <c r="AP234" s="72">
        <v>3.8205000000000009</v>
      </c>
      <c r="AQ234" s="70">
        <v>0.49279787587122464</v>
      </c>
      <c r="AR234" s="177">
        <v>7.5325000000000006</v>
      </c>
      <c r="AS234" s="68"/>
      <c r="AT234" s="68"/>
      <c r="AU234" s="68" t="s">
        <v>763</v>
      </c>
      <c r="AV234" s="68" t="s">
        <v>763</v>
      </c>
      <c r="AW234" s="68"/>
    </row>
    <row r="235" spans="1:49" x14ac:dyDescent="0.2">
      <c r="A235" s="79" t="s">
        <v>756</v>
      </c>
      <c r="B235" t="s">
        <v>299</v>
      </c>
      <c r="C235" t="s">
        <v>764</v>
      </c>
      <c r="D235" t="s">
        <v>785</v>
      </c>
      <c r="E235" s="147">
        <v>44049</v>
      </c>
      <c r="F235" s="68" t="s">
        <v>290</v>
      </c>
      <c r="G235" s="68" t="s">
        <v>1035</v>
      </c>
      <c r="H235" s="68">
        <v>1</v>
      </c>
      <c r="I235" s="68" t="s">
        <v>982</v>
      </c>
      <c r="J235" s="77" t="s">
        <v>761</v>
      </c>
      <c r="K235" s="215">
        <v>2</v>
      </c>
      <c r="L235" s="68">
        <v>1</v>
      </c>
      <c r="M235" s="68" t="s">
        <v>872</v>
      </c>
      <c r="N235" s="68" t="s">
        <v>1036</v>
      </c>
      <c r="O235" s="68" t="s">
        <v>761</v>
      </c>
      <c r="P235" s="68" t="s">
        <v>761</v>
      </c>
      <c r="Q235" s="68">
        <v>1</v>
      </c>
      <c r="R235" s="68">
        <v>1</v>
      </c>
      <c r="S235" s="68">
        <v>1</v>
      </c>
      <c r="T235" s="68">
        <v>1.25</v>
      </c>
      <c r="U235" s="72">
        <v>0.8</v>
      </c>
      <c r="V235" s="68">
        <v>0.6</v>
      </c>
      <c r="W235" s="77" t="s">
        <v>761</v>
      </c>
      <c r="X235" s="68">
        <v>26.3</v>
      </c>
      <c r="Y235" s="68">
        <v>4.79</v>
      </c>
      <c r="Z235" s="72">
        <v>4.1606765956090426</v>
      </c>
      <c r="AA235" s="68" t="s">
        <v>761</v>
      </c>
      <c r="AB235" s="204">
        <v>25</v>
      </c>
      <c r="AC235" s="204">
        <v>39.5</v>
      </c>
      <c r="AD235" s="68">
        <v>0.3</v>
      </c>
      <c r="AE235" s="68">
        <v>1.31</v>
      </c>
      <c r="AF235" s="72">
        <v>0.48099999999999998</v>
      </c>
      <c r="AG235" s="75">
        <v>1.7909999999999999</v>
      </c>
      <c r="AH235" s="75">
        <v>17.242100000000001</v>
      </c>
      <c r="AI235" s="75" t="s">
        <v>1038</v>
      </c>
      <c r="AJ235" s="72">
        <v>110.59</v>
      </c>
      <c r="AK235" s="72">
        <v>17.78</v>
      </c>
      <c r="AL235" s="72">
        <v>6.22</v>
      </c>
      <c r="AM235" s="75">
        <v>35.022100000000002</v>
      </c>
      <c r="AN235" s="75">
        <v>36.813100000000006</v>
      </c>
      <c r="AO235" s="72">
        <v>4.54</v>
      </c>
      <c r="AP235" s="72">
        <v>3.61</v>
      </c>
      <c r="AQ235" s="70">
        <v>0.56000000000000005</v>
      </c>
      <c r="AR235" s="177">
        <v>8.15</v>
      </c>
      <c r="AS235" s="68"/>
      <c r="AT235" s="68"/>
      <c r="AU235" s="68" t="s">
        <v>763</v>
      </c>
      <c r="AV235" s="68" t="s">
        <v>763</v>
      </c>
      <c r="AW235" s="68"/>
    </row>
    <row r="236" spans="1:49" x14ac:dyDescent="0.2">
      <c r="A236" s="79" t="s">
        <v>756</v>
      </c>
      <c r="B236" t="s">
        <v>299</v>
      </c>
      <c r="C236" t="s">
        <v>765</v>
      </c>
      <c r="E236" s="147">
        <v>44049</v>
      </c>
      <c r="F236" s="68" t="s">
        <v>290</v>
      </c>
      <c r="G236" s="68" t="s">
        <v>1035</v>
      </c>
      <c r="H236" s="68">
        <v>1</v>
      </c>
      <c r="I236" s="68" t="s">
        <v>982</v>
      </c>
      <c r="J236" s="77" t="s">
        <v>761</v>
      </c>
      <c r="K236" s="215">
        <v>2</v>
      </c>
      <c r="L236" s="68">
        <v>1</v>
      </c>
      <c r="M236" s="68" t="s">
        <v>872</v>
      </c>
      <c r="N236" s="68" t="s">
        <v>1036</v>
      </c>
      <c r="O236" s="68" t="s">
        <v>761</v>
      </c>
      <c r="P236" s="68" t="s">
        <v>761</v>
      </c>
      <c r="Q236" s="68">
        <v>1</v>
      </c>
      <c r="R236" s="68">
        <v>1</v>
      </c>
      <c r="S236" s="68">
        <v>1</v>
      </c>
      <c r="T236" s="68">
        <v>1.25</v>
      </c>
      <c r="U236" s="72">
        <v>0.8</v>
      </c>
      <c r="V236" s="68">
        <v>1</v>
      </c>
      <c r="W236" s="77">
        <v>0.30416666666666664</v>
      </c>
      <c r="X236" s="68">
        <v>26.2</v>
      </c>
      <c r="Y236" s="68">
        <v>4.79</v>
      </c>
      <c r="Z236" s="72">
        <v>4.1159369956934437</v>
      </c>
      <c r="AA236" s="68" t="s">
        <v>761</v>
      </c>
      <c r="AB236" s="79">
        <v>26.9</v>
      </c>
      <c r="AC236" s="79">
        <v>42.2</v>
      </c>
      <c r="AD236" s="75" t="s">
        <v>763</v>
      </c>
      <c r="AE236" s="75" t="s">
        <v>763</v>
      </c>
      <c r="AF236" s="75" t="s">
        <v>763</v>
      </c>
      <c r="AG236" s="75" t="s">
        <v>763</v>
      </c>
      <c r="AH236" s="75" t="s">
        <v>763</v>
      </c>
      <c r="AI236" s="75" t="s">
        <v>763</v>
      </c>
      <c r="AJ236" s="75" t="s">
        <v>763</v>
      </c>
      <c r="AK236" s="75" t="s">
        <v>763</v>
      </c>
      <c r="AL236" s="75" t="s">
        <v>763</v>
      </c>
      <c r="AM236" s="75" t="s">
        <v>763</v>
      </c>
      <c r="AN236" s="75" t="s">
        <v>763</v>
      </c>
      <c r="AO236" s="75" t="s">
        <v>763</v>
      </c>
      <c r="AP236" s="75" t="s">
        <v>763</v>
      </c>
      <c r="AQ236" s="75" t="s">
        <v>763</v>
      </c>
      <c r="AR236" s="75" t="s">
        <v>763</v>
      </c>
      <c r="AS236" s="68"/>
      <c r="AT236" s="68"/>
      <c r="AU236" s="68" t="s">
        <v>763</v>
      </c>
      <c r="AV236" s="68" t="s">
        <v>763</v>
      </c>
      <c r="AW236" s="68"/>
    </row>
    <row r="237" spans="1:49" x14ac:dyDescent="0.2">
      <c r="A237" s="79" t="s">
        <v>756</v>
      </c>
      <c r="B237" t="s">
        <v>627</v>
      </c>
      <c r="C237" t="s">
        <v>757</v>
      </c>
      <c r="E237" s="147">
        <v>44049</v>
      </c>
      <c r="F237" s="68" t="s">
        <v>290</v>
      </c>
      <c r="G237" s="68" t="s">
        <v>1035</v>
      </c>
      <c r="H237" s="68">
        <v>0</v>
      </c>
      <c r="I237" s="68" t="s">
        <v>982</v>
      </c>
      <c r="J237" s="77" t="s">
        <v>761</v>
      </c>
      <c r="K237" s="215">
        <v>2</v>
      </c>
      <c r="L237" s="68">
        <v>1</v>
      </c>
      <c r="M237" s="68" t="s">
        <v>872</v>
      </c>
      <c r="N237" s="68" t="s">
        <v>1039</v>
      </c>
      <c r="O237" s="68">
        <v>27.8</v>
      </c>
      <c r="P237" s="68">
        <v>7.85</v>
      </c>
      <c r="Q237" s="68">
        <v>0.9</v>
      </c>
      <c r="R237" s="68">
        <v>0.9</v>
      </c>
      <c r="S237" s="68">
        <v>0.9</v>
      </c>
      <c r="T237" s="68">
        <v>1.35</v>
      </c>
      <c r="U237" s="72">
        <v>0.66666666666666663</v>
      </c>
      <c r="V237" s="68">
        <v>0.15</v>
      </c>
      <c r="W237" s="77">
        <v>0.25694444444444448</v>
      </c>
      <c r="X237" s="68">
        <v>26.5</v>
      </c>
      <c r="Y237" s="68">
        <v>7.84</v>
      </c>
      <c r="Z237" s="72">
        <v>6.6298183798195733</v>
      </c>
      <c r="AA237" s="68" t="s">
        <v>761</v>
      </c>
      <c r="AB237" s="79">
        <v>29.8</v>
      </c>
      <c r="AC237" s="79">
        <v>46.3</v>
      </c>
      <c r="AD237" s="75" t="s">
        <v>763</v>
      </c>
      <c r="AE237" s="75" t="s">
        <v>763</v>
      </c>
      <c r="AF237" s="75" t="s">
        <v>763</v>
      </c>
      <c r="AG237" s="75" t="s">
        <v>763</v>
      </c>
      <c r="AH237" s="75" t="s">
        <v>763</v>
      </c>
      <c r="AI237" s="75" t="s">
        <v>763</v>
      </c>
      <c r="AJ237" s="75" t="s">
        <v>763</v>
      </c>
      <c r="AK237" s="75" t="s">
        <v>763</v>
      </c>
      <c r="AL237" s="75" t="s">
        <v>763</v>
      </c>
      <c r="AM237" s="75" t="s">
        <v>763</v>
      </c>
      <c r="AN237" s="75" t="s">
        <v>763</v>
      </c>
      <c r="AO237" s="75" t="s">
        <v>763</v>
      </c>
      <c r="AP237" s="75" t="s">
        <v>763</v>
      </c>
      <c r="AQ237" s="75" t="s">
        <v>763</v>
      </c>
      <c r="AR237" s="75" t="s">
        <v>763</v>
      </c>
      <c r="AS237" s="68"/>
      <c r="AT237" s="68"/>
      <c r="AU237" s="68" t="s">
        <v>763</v>
      </c>
      <c r="AV237" s="68" t="s">
        <v>763</v>
      </c>
      <c r="AW237" s="68"/>
    </row>
    <row r="238" spans="1:49" x14ac:dyDescent="0.2">
      <c r="A238" s="79" t="s">
        <v>756</v>
      </c>
      <c r="B238" t="s">
        <v>627</v>
      </c>
      <c r="C238" t="s">
        <v>764</v>
      </c>
      <c r="E238" s="147">
        <v>44049</v>
      </c>
      <c r="F238" s="68" t="s">
        <v>290</v>
      </c>
      <c r="G238" s="68" t="s">
        <v>1035</v>
      </c>
      <c r="H238" s="68">
        <v>0</v>
      </c>
      <c r="I238" s="68" t="s">
        <v>982</v>
      </c>
      <c r="J238" s="77" t="s">
        <v>761</v>
      </c>
      <c r="K238" s="215">
        <v>2</v>
      </c>
      <c r="L238" s="68">
        <v>1</v>
      </c>
      <c r="M238" s="68" t="s">
        <v>872</v>
      </c>
      <c r="N238" s="68" t="s">
        <v>1039</v>
      </c>
      <c r="O238" s="68">
        <v>27.8</v>
      </c>
      <c r="P238" s="68">
        <v>7.85</v>
      </c>
      <c r="Q238" s="68">
        <v>0.9</v>
      </c>
      <c r="R238" s="68">
        <v>0.9</v>
      </c>
      <c r="S238" s="68">
        <v>0.9</v>
      </c>
      <c r="T238" s="68">
        <v>1.35</v>
      </c>
      <c r="U238" s="72">
        <v>0.66666666666666663</v>
      </c>
      <c r="V238" s="68">
        <v>0.6</v>
      </c>
      <c r="W238" s="77">
        <v>0.2590277777777778</v>
      </c>
      <c r="X238" s="68">
        <v>26.7</v>
      </c>
      <c r="Y238" s="68">
        <v>7.01</v>
      </c>
      <c r="Z238" s="72">
        <v>5.9393270992074614</v>
      </c>
      <c r="AA238" s="68" t="s">
        <v>761</v>
      </c>
      <c r="AB238" s="204">
        <v>29.5</v>
      </c>
      <c r="AC238" s="204">
        <v>45.9</v>
      </c>
      <c r="AD238" s="171">
        <v>0.25</v>
      </c>
      <c r="AE238" s="72">
        <v>0.24903288201160523</v>
      </c>
      <c r="AF238" s="75">
        <v>2.5000000000000001E-2</v>
      </c>
      <c r="AG238" s="75">
        <v>0.27403288201160525</v>
      </c>
      <c r="AH238" s="75">
        <v>16.474765764350497</v>
      </c>
      <c r="AI238" s="75">
        <v>16.748798646362104</v>
      </c>
      <c r="AJ238" s="72">
        <v>151.31334194480905</v>
      </c>
      <c r="AK238" s="72">
        <v>23.327453039302579</v>
      </c>
      <c r="AL238" s="72">
        <v>6.4864921896905408</v>
      </c>
      <c r="AM238" s="75">
        <v>39.802218803653076</v>
      </c>
      <c r="AN238" s="75">
        <v>40.07625168566468</v>
      </c>
      <c r="AO238" s="72">
        <v>4.080000000000001</v>
      </c>
      <c r="AP238" s="72">
        <v>3.8748999999999971</v>
      </c>
      <c r="AQ238" s="70">
        <v>0.51289142541075339</v>
      </c>
      <c r="AR238" s="177">
        <v>7.9548999999999985</v>
      </c>
      <c r="AS238" s="68"/>
      <c r="AT238" s="68"/>
      <c r="AU238" s="68" t="s">
        <v>763</v>
      </c>
      <c r="AV238" s="68" t="s">
        <v>763</v>
      </c>
      <c r="AW238" s="68"/>
    </row>
    <row r="239" spans="1:49" x14ac:dyDescent="0.2">
      <c r="A239" s="79" t="s">
        <v>756</v>
      </c>
      <c r="B239" t="s">
        <v>627</v>
      </c>
      <c r="C239" t="s">
        <v>765</v>
      </c>
      <c r="E239" s="147">
        <v>44049</v>
      </c>
      <c r="F239" s="68" t="s">
        <v>290</v>
      </c>
      <c r="G239" s="68" t="s">
        <v>1035</v>
      </c>
      <c r="H239" s="68">
        <v>0</v>
      </c>
      <c r="I239" s="68" t="s">
        <v>982</v>
      </c>
      <c r="J239" s="77" t="s">
        <v>761</v>
      </c>
      <c r="K239" s="215">
        <v>2</v>
      </c>
      <c r="L239" s="68">
        <v>1</v>
      </c>
      <c r="M239" s="68" t="s">
        <v>872</v>
      </c>
      <c r="N239" s="68" t="s">
        <v>1039</v>
      </c>
      <c r="O239" s="68">
        <v>27.8</v>
      </c>
      <c r="P239" s="68">
        <v>7.85</v>
      </c>
      <c r="Q239" s="68">
        <v>0.9</v>
      </c>
      <c r="R239" s="68">
        <v>0.9</v>
      </c>
      <c r="S239" s="68">
        <v>0.9</v>
      </c>
      <c r="T239" s="68">
        <v>1.35</v>
      </c>
      <c r="U239" s="72">
        <v>0.66666666666666663</v>
      </c>
      <c r="V239" s="68">
        <v>1.05</v>
      </c>
      <c r="W239" s="77">
        <v>0.2638888888888889</v>
      </c>
      <c r="X239" s="68">
        <v>26.6</v>
      </c>
      <c r="Y239" s="68">
        <v>6.24</v>
      </c>
      <c r="Z239" s="72">
        <v>5.2389805402775513</v>
      </c>
      <c r="AA239" s="68" t="s">
        <v>761</v>
      </c>
      <c r="AB239" s="79">
        <v>31.1</v>
      </c>
      <c r="AC239" s="79">
        <v>48</v>
      </c>
      <c r="AD239" s="75" t="s">
        <v>763</v>
      </c>
      <c r="AE239" s="75" t="s">
        <v>763</v>
      </c>
      <c r="AF239" s="75" t="s">
        <v>763</v>
      </c>
      <c r="AG239" s="75" t="s">
        <v>763</v>
      </c>
      <c r="AH239" s="75" t="s">
        <v>763</v>
      </c>
      <c r="AI239" s="75" t="s">
        <v>763</v>
      </c>
      <c r="AJ239" s="75" t="s">
        <v>763</v>
      </c>
      <c r="AK239" s="75" t="s">
        <v>763</v>
      </c>
      <c r="AL239" s="75" t="s">
        <v>763</v>
      </c>
      <c r="AM239" s="75" t="s">
        <v>763</v>
      </c>
      <c r="AN239" s="75" t="s">
        <v>763</v>
      </c>
      <c r="AO239" s="75" t="s">
        <v>763</v>
      </c>
      <c r="AP239" s="75" t="s">
        <v>763</v>
      </c>
      <c r="AQ239" s="75" t="s">
        <v>763</v>
      </c>
      <c r="AR239" s="75" t="s">
        <v>763</v>
      </c>
      <c r="AS239" s="68"/>
      <c r="AT239" s="68"/>
      <c r="AU239" s="68" t="s">
        <v>763</v>
      </c>
      <c r="AV239" s="68" t="s">
        <v>763</v>
      </c>
      <c r="AW239" s="68"/>
    </row>
    <row r="240" spans="1:49" x14ac:dyDescent="0.2">
      <c r="A240" s="79" t="s">
        <v>756</v>
      </c>
      <c r="B240" t="s">
        <v>301</v>
      </c>
      <c r="C240" t="s">
        <v>757</v>
      </c>
      <c r="E240" s="147">
        <v>44049</v>
      </c>
      <c r="F240" s="68" t="s">
        <v>290</v>
      </c>
      <c r="G240" s="68" t="s">
        <v>1035</v>
      </c>
      <c r="H240" s="68">
        <v>1</v>
      </c>
      <c r="I240" s="68" t="s">
        <v>982</v>
      </c>
      <c r="J240" s="77" t="s">
        <v>761</v>
      </c>
      <c r="K240" s="215">
        <v>2</v>
      </c>
      <c r="L240" s="68">
        <v>1</v>
      </c>
      <c r="M240" s="68" t="s">
        <v>872</v>
      </c>
      <c r="N240" s="68" t="s">
        <v>1040</v>
      </c>
      <c r="O240" s="68" t="s">
        <v>761</v>
      </c>
      <c r="P240" s="68" t="s">
        <v>761</v>
      </c>
      <c r="Q240" s="68">
        <v>1.1000000000000001</v>
      </c>
      <c r="R240" s="68">
        <v>1.1000000000000001</v>
      </c>
      <c r="S240" s="68">
        <v>1.1000000000000001</v>
      </c>
      <c r="T240" s="68">
        <v>1.1000000000000001</v>
      </c>
      <c r="U240" s="72">
        <v>1</v>
      </c>
      <c r="V240" s="68">
        <v>0.15</v>
      </c>
      <c r="W240" s="77">
        <v>0.2722222222222222</v>
      </c>
      <c r="X240" s="68">
        <v>26.1</v>
      </c>
      <c r="Y240" s="68">
        <v>7.9</v>
      </c>
      <c r="Z240" s="72">
        <v>6.6548450272628434</v>
      </c>
      <c r="AA240" s="68" t="s">
        <v>761</v>
      </c>
      <c r="AB240" s="79">
        <v>30.4</v>
      </c>
      <c r="AC240" s="79">
        <v>47</v>
      </c>
      <c r="AD240" s="75" t="s">
        <v>763</v>
      </c>
      <c r="AE240" s="75" t="s">
        <v>763</v>
      </c>
      <c r="AF240" s="75" t="s">
        <v>763</v>
      </c>
      <c r="AG240" s="75" t="s">
        <v>763</v>
      </c>
      <c r="AH240" s="75" t="s">
        <v>763</v>
      </c>
      <c r="AI240" s="75" t="s">
        <v>763</v>
      </c>
      <c r="AJ240" s="75" t="s">
        <v>763</v>
      </c>
      <c r="AK240" s="75" t="s">
        <v>763</v>
      </c>
      <c r="AL240" s="75" t="s">
        <v>763</v>
      </c>
      <c r="AM240" s="75" t="s">
        <v>763</v>
      </c>
      <c r="AN240" s="75" t="s">
        <v>763</v>
      </c>
      <c r="AO240" s="75" t="s">
        <v>763</v>
      </c>
      <c r="AP240" s="75" t="s">
        <v>763</v>
      </c>
      <c r="AQ240" s="75" t="s">
        <v>763</v>
      </c>
      <c r="AR240" s="75" t="s">
        <v>763</v>
      </c>
      <c r="AS240" s="68"/>
      <c r="AT240" s="68"/>
      <c r="AU240" s="68" t="s">
        <v>763</v>
      </c>
      <c r="AV240" s="68" t="s">
        <v>763</v>
      </c>
      <c r="AW240" s="68"/>
    </row>
    <row r="241" spans="1:57" x14ac:dyDescent="0.2">
      <c r="A241" s="79" t="s">
        <v>756</v>
      </c>
      <c r="B241" t="s">
        <v>301</v>
      </c>
      <c r="C241" t="s">
        <v>764</v>
      </c>
      <c r="E241" s="147">
        <v>44049</v>
      </c>
      <c r="F241" s="68" t="s">
        <v>290</v>
      </c>
      <c r="G241" s="68" t="s">
        <v>1035</v>
      </c>
      <c r="H241" s="68">
        <v>1</v>
      </c>
      <c r="I241" s="68" t="s">
        <v>982</v>
      </c>
      <c r="J241" s="77" t="s">
        <v>761</v>
      </c>
      <c r="K241" s="215">
        <v>2</v>
      </c>
      <c r="L241" s="68">
        <v>1</v>
      </c>
      <c r="M241" s="68" t="s">
        <v>872</v>
      </c>
      <c r="N241" s="68" t="s">
        <v>1040</v>
      </c>
      <c r="O241" s="68" t="s">
        <v>761</v>
      </c>
      <c r="P241" s="68" t="s">
        <v>761</v>
      </c>
      <c r="Q241" s="68">
        <v>1.1000000000000001</v>
      </c>
      <c r="R241" s="68">
        <v>1.1000000000000001</v>
      </c>
      <c r="S241" s="68">
        <v>1.1000000000000001</v>
      </c>
      <c r="T241" s="68">
        <v>1.1000000000000001</v>
      </c>
      <c r="U241" s="72">
        <v>1</v>
      </c>
      <c r="V241" s="68">
        <v>0.5</v>
      </c>
      <c r="W241" s="77">
        <v>0.27777777777777779</v>
      </c>
      <c r="X241" s="68">
        <v>26.2</v>
      </c>
      <c r="Y241" s="68">
        <v>5.75</v>
      </c>
      <c r="Z241" s="72">
        <v>4.8333872095372072</v>
      </c>
      <c r="AA241" s="68" t="s">
        <v>761</v>
      </c>
      <c r="AB241" s="204">
        <v>30.8</v>
      </c>
      <c r="AC241" s="204">
        <v>47.7</v>
      </c>
      <c r="AD241" s="171">
        <v>0.4</v>
      </c>
      <c r="AE241" s="72">
        <v>0.29497098646034803</v>
      </c>
      <c r="AF241" s="72">
        <v>2.8585365853658534E-2</v>
      </c>
      <c r="AG241" s="75">
        <v>0.32355635231400659</v>
      </c>
      <c r="AH241" s="75">
        <v>10.61305955293134</v>
      </c>
      <c r="AI241" s="75">
        <v>10.936615905245347</v>
      </c>
      <c r="AJ241" s="72">
        <v>96.090077426594746</v>
      </c>
      <c r="AK241" s="72">
        <v>14.490477664126557</v>
      </c>
      <c r="AL241" s="72">
        <v>6.6312567227842845</v>
      </c>
      <c r="AM241" s="75">
        <v>25.103537217057898</v>
      </c>
      <c r="AN241" s="75">
        <v>25.427093569371902</v>
      </c>
      <c r="AO241" s="72">
        <v>1.976</v>
      </c>
      <c r="AP241" s="72">
        <v>3.0173000000000005</v>
      </c>
      <c r="AQ241" s="70">
        <v>0.39573027857328819</v>
      </c>
      <c r="AR241" s="177">
        <v>4.9933000000000005</v>
      </c>
      <c r="AS241" s="68"/>
      <c r="AT241" s="68"/>
      <c r="AU241" s="68" t="s">
        <v>763</v>
      </c>
      <c r="AV241" s="68" t="s">
        <v>763</v>
      </c>
      <c r="AW241" s="68"/>
    </row>
    <row r="242" spans="1:57" x14ac:dyDescent="0.2">
      <c r="A242" s="79" t="s">
        <v>756</v>
      </c>
      <c r="B242" t="s">
        <v>301</v>
      </c>
      <c r="C242" t="s">
        <v>765</v>
      </c>
      <c r="E242" s="147">
        <v>44049</v>
      </c>
      <c r="F242" s="68" t="s">
        <v>290</v>
      </c>
      <c r="G242" s="68" t="s">
        <v>1035</v>
      </c>
      <c r="H242" s="68">
        <v>1</v>
      </c>
      <c r="I242" s="68" t="s">
        <v>982</v>
      </c>
      <c r="J242" s="77" t="s">
        <v>761</v>
      </c>
      <c r="K242" s="215">
        <v>2</v>
      </c>
      <c r="L242" s="68">
        <v>1</v>
      </c>
      <c r="M242" s="68" t="s">
        <v>872</v>
      </c>
      <c r="N242" s="68" t="s">
        <v>1040</v>
      </c>
      <c r="O242" s="68" t="s">
        <v>761</v>
      </c>
      <c r="P242" s="68" t="s">
        <v>761</v>
      </c>
      <c r="Q242" s="68">
        <v>1.1000000000000001</v>
      </c>
      <c r="R242" s="68">
        <v>1.1000000000000001</v>
      </c>
      <c r="S242" s="68">
        <v>1.1000000000000001</v>
      </c>
      <c r="T242" s="68">
        <v>1.1000000000000001</v>
      </c>
      <c r="U242" s="72">
        <v>1</v>
      </c>
      <c r="V242" s="68">
        <v>0.9</v>
      </c>
      <c r="W242" s="77">
        <v>0.28125</v>
      </c>
      <c r="X242" s="68">
        <v>26.1</v>
      </c>
      <c r="Y242" s="68">
        <v>5.4</v>
      </c>
      <c r="Z242" s="72">
        <v>4.5029183642555619</v>
      </c>
      <c r="AA242" s="68" t="s">
        <v>761</v>
      </c>
      <c r="AB242" s="79">
        <v>32.200000000000003</v>
      </c>
      <c r="AC242" s="79">
        <v>49.5</v>
      </c>
      <c r="AD242" s="75" t="s">
        <v>763</v>
      </c>
      <c r="AE242" s="75" t="s">
        <v>763</v>
      </c>
      <c r="AF242" s="75" t="s">
        <v>763</v>
      </c>
      <c r="AG242" s="75" t="s">
        <v>763</v>
      </c>
      <c r="AH242" s="75" t="s">
        <v>763</v>
      </c>
      <c r="AI242" s="75" t="s">
        <v>763</v>
      </c>
      <c r="AJ242" s="75" t="s">
        <v>763</v>
      </c>
      <c r="AK242" s="75" t="s">
        <v>763</v>
      </c>
      <c r="AL242" s="75" t="s">
        <v>763</v>
      </c>
      <c r="AM242" s="75" t="s">
        <v>763</v>
      </c>
      <c r="AN242" s="75" t="s">
        <v>763</v>
      </c>
      <c r="AO242" s="75" t="s">
        <v>763</v>
      </c>
      <c r="AP242" s="75" t="s">
        <v>763</v>
      </c>
      <c r="AQ242" s="75" t="s">
        <v>763</v>
      </c>
      <c r="AR242" s="75" t="s">
        <v>763</v>
      </c>
      <c r="AS242" s="68"/>
      <c r="AT242" s="68"/>
      <c r="AU242" s="68" t="s">
        <v>763</v>
      </c>
      <c r="AV242" s="68" t="s">
        <v>763</v>
      </c>
      <c r="AW242" s="68"/>
    </row>
    <row r="243" spans="1:57" x14ac:dyDescent="0.2">
      <c r="A243" s="79" t="s">
        <v>756</v>
      </c>
      <c r="B243" t="s">
        <v>303</v>
      </c>
      <c r="C243" t="s">
        <v>757</v>
      </c>
      <c r="E243" s="147">
        <v>44049</v>
      </c>
      <c r="F243" s="68" t="s">
        <v>290</v>
      </c>
      <c r="G243" s="68" t="s">
        <v>1000</v>
      </c>
      <c r="H243" s="68">
        <v>1</v>
      </c>
      <c r="I243" s="68" t="s">
        <v>982</v>
      </c>
      <c r="J243" s="77">
        <v>0.37638888888888888</v>
      </c>
      <c r="K243" s="215">
        <v>2</v>
      </c>
      <c r="L243" s="68">
        <v>1</v>
      </c>
      <c r="M243" s="68" t="s">
        <v>872</v>
      </c>
      <c r="N243" s="68" t="s">
        <v>761</v>
      </c>
      <c r="O243" s="68">
        <v>22.7</v>
      </c>
      <c r="P243" s="68">
        <v>8.98</v>
      </c>
      <c r="Q243" s="68">
        <v>1.2</v>
      </c>
      <c r="R243" s="68">
        <v>1.2</v>
      </c>
      <c r="S243" s="68">
        <v>1.2</v>
      </c>
      <c r="T243" s="68">
        <v>1.2</v>
      </c>
      <c r="U243" s="72">
        <v>1</v>
      </c>
      <c r="V243" s="68">
        <v>0.15</v>
      </c>
      <c r="W243" s="77">
        <v>0.30416666666666664</v>
      </c>
      <c r="X243" s="68">
        <v>28.5</v>
      </c>
      <c r="Y243" s="68">
        <v>9.8800000000000008</v>
      </c>
      <c r="Z243" s="72">
        <v>8.6049717646640183</v>
      </c>
      <c r="AA243" s="68">
        <v>88.7</v>
      </c>
      <c r="AB243" s="79">
        <v>24.9</v>
      </c>
      <c r="AC243" s="79">
        <v>39.299999999999997</v>
      </c>
      <c r="AD243" s="75" t="s">
        <v>763</v>
      </c>
      <c r="AE243" s="75" t="s">
        <v>763</v>
      </c>
      <c r="AF243" s="75" t="s">
        <v>763</v>
      </c>
      <c r="AG243" s="75" t="s">
        <v>763</v>
      </c>
      <c r="AH243" s="75" t="s">
        <v>763</v>
      </c>
      <c r="AI243" s="75" t="s">
        <v>763</v>
      </c>
      <c r="AJ243" s="75" t="s">
        <v>763</v>
      </c>
      <c r="AK243" s="75" t="s">
        <v>763</v>
      </c>
      <c r="AL243" s="75" t="s">
        <v>763</v>
      </c>
      <c r="AM243" s="75" t="s">
        <v>763</v>
      </c>
      <c r="AN243" s="75" t="s">
        <v>763</v>
      </c>
      <c r="AO243" s="75" t="s">
        <v>763</v>
      </c>
      <c r="AP243" s="75" t="s">
        <v>763</v>
      </c>
      <c r="AQ243" s="75" t="s">
        <v>763</v>
      </c>
      <c r="AR243" s="75" t="s">
        <v>763</v>
      </c>
      <c r="AS243" s="68"/>
      <c r="AT243" s="68"/>
      <c r="AU243" s="68" t="s">
        <v>763</v>
      </c>
      <c r="AV243" s="68" t="s">
        <v>763</v>
      </c>
      <c r="AW243" s="68"/>
    </row>
    <row r="244" spans="1:57" x14ac:dyDescent="0.2">
      <c r="A244" s="79" t="s">
        <v>756</v>
      </c>
      <c r="B244" t="s">
        <v>303</v>
      </c>
      <c r="C244" t="s">
        <v>764</v>
      </c>
      <c r="E244" s="147">
        <v>44049</v>
      </c>
      <c r="F244" s="68" t="s">
        <v>290</v>
      </c>
      <c r="G244" s="68" t="s">
        <v>1000</v>
      </c>
      <c r="H244" s="68">
        <v>1</v>
      </c>
      <c r="I244" s="68" t="s">
        <v>982</v>
      </c>
      <c r="J244" s="77">
        <v>0.37638888888888888</v>
      </c>
      <c r="K244" s="215">
        <v>2</v>
      </c>
      <c r="L244" s="68">
        <v>1</v>
      </c>
      <c r="M244" s="68" t="s">
        <v>872</v>
      </c>
      <c r="N244" s="68" t="s">
        <v>761</v>
      </c>
      <c r="O244" s="68">
        <v>22.7</v>
      </c>
      <c r="P244" s="68">
        <v>8.98</v>
      </c>
      <c r="Q244" s="68">
        <v>1.2</v>
      </c>
      <c r="R244" s="68">
        <v>1.2</v>
      </c>
      <c r="S244" s="68">
        <v>1.2</v>
      </c>
      <c r="T244" s="68">
        <v>1.2</v>
      </c>
      <c r="U244" s="72">
        <v>1</v>
      </c>
      <c r="V244" s="68">
        <v>0.6</v>
      </c>
      <c r="W244" s="77">
        <v>0.30555555555555552</v>
      </c>
      <c r="X244" s="68">
        <v>28.4</v>
      </c>
      <c r="Y244" s="68">
        <v>9.08</v>
      </c>
      <c r="Z244" s="72">
        <v>7.6952138418491982</v>
      </c>
      <c r="AA244" s="68">
        <v>89.7</v>
      </c>
      <c r="AB244" s="204">
        <v>29.8</v>
      </c>
      <c r="AC244" s="204">
        <v>46.3</v>
      </c>
      <c r="AD244" s="171">
        <v>0.47499999999999998</v>
      </c>
      <c r="AE244" s="72">
        <v>1.6731141199226309</v>
      </c>
      <c r="AF244" s="75">
        <v>2.5000000000000001E-2</v>
      </c>
      <c r="AG244" s="75">
        <v>1.6981141199226308</v>
      </c>
      <c r="AH244" s="75">
        <v>25.964390110195815</v>
      </c>
      <c r="AI244" s="75">
        <v>27.662504230118447</v>
      </c>
      <c r="AJ244" s="72">
        <v>107.67725118238744</v>
      </c>
      <c r="AK244" s="72">
        <v>16.35516054145728</v>
      </c>
      <c r="AL244" s="72">
        <v>6.5836865929530743</v>
      </c>
      <c r="AM244" s="75">
        <v>42.319550651653095</v>
      </c>
      <c r="AN244" s="75">
        <v>44.017664771575724</v>
      </c>
      <c r="AO244" s="72">
        <v>2.9759999999999995</v>
      </c>
      <c r="AP244" s="72">
        <v>2.5741000000000001</v>
      </c>
      <c r="AQ244" s="70">
        <v>0.53620655483684976</v>
      </c>
      <c r="AR244" s="177">
        <v>5.5500999999999996</v>
      </c>
      <c r="AS244" s="68"/>
      <c r="AT244" s="68"/>
      <c r="AU244" s="68" t="s">
        <v>763</v>
      </c>
      <c r="AV244" s="68" t="s">
        <v>763</v>
      </c>
      <c r="AW244" s="68"/>
    </row>
    <row r="245" spans="1:57" x14ac:dyDescent="0.2">
      <c r="A245" s="79" t="s">
        <v>756</v>
      </c>
      <c r="B245" t="s">
        <v>303</v>
      </c>
      <c r="C245" t="s">
        <v>765</v>
      </c>
      <c r="E245" s="147">
        <v>44049</v>
      </c>
      <c r="F245" s="68" t="s">
        <v>290</v>
      </c>
      <c r="G245" s="68" t="s">
        <v>1000</v>
      </c>
      <c r="H245" s="68">
        <v>1</v>
      </c>
      <c r="I245" s="68" t="s">
        <v>982</v>
      </c>
      <c r="J245" s="77">
        <v>0.37638888888888888</v>
      </c>
      <c r="K245" s="215">
        <v>2</v>
      </c>
      <c r="L245" s="68">
        <v>1</v>
      </c>
      <c r="M245" s="68" t="s">
        <v>872</v>
      </c>
      <c r="N245" s="68" t="s">
        <v>761</v>
      </c>
      <c r="O245" s="68">
        <v>22.7</v>
      </c>
      <c r="P245" s="68">
        <v>8.98</v>
      </c>
      <c r="Q245" s="68">
        <v>1.2</v>
      </c>
      <c r="R245" s="68">
        <v>1.2</v>
      </c>
      <c r="S245" s="68">
        <v>1.2</v>
      </c>
      <c r="T245" s="68">
        <v>1.2</v>
      </c>
      <c r="U245" s="72">
        <v>1</v>
      </c>
      <c r="V245" s="68">
        <v>0.7</v>
      </c>
      <c r="W245" s="77">
        <v>0.30624999999999997</v>
      </c>
      <c r="X245" s="68">
        <v>28.4</v>
      </c>
      <c r="Y245" s="68">
        <v>9.83</v>
      </c>
      <c r="Z245" s="72">
        <v>8.2985125390611074</v>
      </c>
      <c r="AA245" s="68">
        <v>88.6</v>
      </c>
      <c r="AB245" s="79">
        <v>30.5</v>
      </c>
      <c r="AC245" s="79">
        <v>47.3</v>
      </c>
      <c r="AD245" s="75" t="s">
        <v>763</v>
      </c>
      <c r="AE245" s="75" t="s">
        <v>763</v>
      </c>
      <c r="AF245" s="75" t="s">
        <v>763</v>
      </c>
      <c r="AG245" s="75" t="s">
        <v>763</v>
      </c>
      <c r="AH245" s="75" t="s">
        <v>763</v>
      </c>
      <c r="AI245" s="75" t="s">
        <v>763</v>
      </c>
      <c r="AJ245" s="75" t="s">
        <v>763</v>
      </c>
      <c r="AK245" s="75" t="s">
        <v>763</v>
      </c>
      <c r="AL245" s="75" t="s">
        <v>763</v>
      </c>
      <c r="AM245" s="75" t="s">
        <v>763</v>
      </c>
      <c r="AN245" s="75" t="s">
        <v>763</v>
      </c>
      <c r="AO245" s="75" t="s">
        <v>763</v>
      </c>
      <c r="AP245" s="75" t="s">
        <v>763</v>
      </c>
      <c r="AQ245" s="75" t="s">
        <v>763</v>
      </c>
      <c r="AR245" s="75" t="s">
        <v>763</v>
      </c>
      <c r="AS245" s="68"/>
      <c r="AT245" s="68"/>
      <c r="AU245" s="68" t="s">
        <v>763</v>
      </c>
      <c r="AV245" s="68" t="s">
        <v>763</v>
      </c>
      <c r="AW245" s="68"/>
    </row>
    <row r="246" spans="1:57" x14ac:dyDescent="0.2">
      <c r="A246" s="79" t="s">
        <v>756</v>
      </c>
      <c r="B246" t="s">
        <v>305</v>
      </c>
      <c r="C246" t="s">
        <v>757</v>
      </c>
      <c r="E246" s="147">
        <v>44049</v>
      </c>
      <c r="F246" s="68" t="s">
        <v>290</v>
      </c>
      <c r="G246" s="68" t="s">
        <v>1000</v>
      </c>
      <c r="H246" s="68">
        <v>1</v>
      </c>
      <c r="I246" s="68" t="s">
        <v>982</v>
      </c>
      <c r="J246" s="77">
        <v>0.37638888888888888</v>
      </c>
      <c r="K246" s="215">
        <v>2</v>
      </c>
      <c r="L246" s="68">
        <v>1</v>
      </c>
      <c r="M246" s="68" t="s">
        <v>872</v>
      </c>
      <c r="N246" s="68" t="s">
        <v>761</v>
      </c>
      <c r="O246" s="68">
        <v>22.4</v>
      </c>
      <c r="P246" s="68">
        <v>8.89</v>
      </c>
      <c r="Q246" s="68">
        <v>1.3</v>
      </c>
      <c r="R246" s="68">
        <v>1.2</v>
      </c>
      <c r="S246" s="68">
        <v>1.25</v>
      </c>
      <c r="T246" s="68">
        <v>1.5</v>
      </c>
      <c r="U246" s="72">
        <v>0.83333333333333337</v>
      </c>
      <c r="V246" s="68">
        <v>0.15</v>
      </c>
      <c r="W246" s="77">
        <v>0.29166666666666669</v>
      </c>
      <c r="X246" s="68">
        <v>28.2</v>
      </c>
      <c r="Y246" s="68">
        <v>9.85</v>
      </c>
      <c r="Z246" s="72">
        <v>8.6916348551015545</v>
      </c>
      <c r="AA246" s="68">
        <v>88.8</v>
      </c>
      <c r="AB246" s="79">
        <v>22.5</v>
      </c>
      <c r="AC246" s="79">
        <v>35.9</v>
      </c>
      <c r="AD246" s="75" t="s">
        <v>763</v>
      </c>
      <c r="AE246" s="75" t="s">
        <v>763</v>
      </c>
      <c r="AF246" s="75" t="s">
        <v>763</v>
      </c>
      <c r="AG246" s="75" t="s">
        <v>763</v>
      </c>
      <c r="AH246" s="75" t="s">
        <v>763</v>
      </c>
      <c r="AI246" s="75" t="s">
        <v>763</v>
      </c>
      <c r="AJ246" s="75" t="s">
        <v>763</v>
      </c>
      <c r="AK246" s="75" t="s">
        <v>763</v>
      </c>
      <c r="AL246" s="75" t="s">
        <v>763</v>
      </c>
      <c r="AM246" s="75" t="s">
        <v>763</v>
      </c>
      <c r="AN246" s="75" t="s">
        <v>763</v>
      </c>
      <c r="AO246" s="75" t="s">
        <v>763</v>
      </c>
      <c r="AP246" s="75" t="s">
        <v>763</v>
      </c>
      <c r="AQ246" s="75" t="s">
        <v>763</v>
      </c>
      <c r="AR246" s="75" t="s">
        <v>763</v>
      </c>
      <c r="AS246" s="68"/>
      <c r="AT246" s="68"/>
      <c r="AU246" s="68" t="s">
        <v>763</v>
      </c>
      <c r="AV246" s="68" t="s">
        <v>763</v>
      </c>
      <c r="AW246" s="68"/>
    </row>
    <row r="247" spans="1:57" x14ac:dyDescent="0.2">
      <c r="A247" s="79" t="s">
        <v>756</v>
      </c>
      <c r="B247" t="s">
        <v>305</v>
      </c>
      <c r="C247" t="s">
        <v>764</v>
      </c>
      <c r="E247" s="147">
        <v>44049</v>
      </c>
      <c r="F247" s="68" t="s">
        <v>290</v>
      </c>
      <c r="G247" s="68" t="s">
        <v>1000</v>
      </c>
      <c r="H247" s="68">
        <v>1</v>
      </c>
      <c r="I247" s="68" t="s">
        <v>982</v>
      </c>
      <c r="J247" s="77">
        <v>0.37638888888888888</v>
      </c>
      <c r="K247" s="215">
        <v>2</v>
      </c>
      <c r="L247" s="68">
        <v>1</v>
      </c>
      <c r="M247" s="68" t="s">
        <v>872</v>
      </c>
      <c r="N247" s="68" t="s">
        <v>761</v>
      </c>
      <c r="O247" s="68">
        <v>22.4</v>
      </c>
      <c r="P247" s="68">
        <v>8.89</v>
      </c>
      <c r="Q247" s="68">
        <v>1.3</v>
      </c>
      <c r="R247" s="68">
        <v>1.2</v>
      </c>
      <c r="S247" s="68">
        <v>1.25</v>
      </c>
      <c r="T247" s="68">
        <v>1.5</v>
      </c>
      <c r="U247" s="72">
        <v>0.83333333333333337</v>
      </c>
      <c r="V247" s="68">
        <v>0.75</v>
      </c>
      <c r="W247" s="77">
        <v>0.29375000000000001</v>
      </c>
      <c r="X247" s="68">
        <v>28.1</v>
      </c>
      <c r="Y247" s="68">
        <v>9.84</v>
      </c>
      <c r="Z247" s="72">
        <v>8.2809971945960754</v>
      </c>
      <c r="AA247" s="68">
        <v>87.5</v>
      </c>
      <c r="AB247" s="204">
        <v>31</v>
      </c>
      <c r="AC247" s="204">
        <v>47.9</v>
      </c>
      <c r="AD247" s="171">
        <v>0.57062077028576574</v>
      </c>
      <c r="AE247" s="72">
        <v>1.1218568665377173</v>
      </c>
      <c r="AF247" s="75">
        <v>2.5000000000000001E-2</v>
      </c>
      <c r="AG247" s="75">
        <v>1.1468568665377172</v>
      </c>
      <c r="AH247" s="75">
        <v>21.439505231601032</v>
      </c>
      <c r="AI247" s="75">
        <v>22.58636209813875</v>
      </c>
      <c r="AJ247" s="72">
        <v>80.986564814275397</v>
      </c>
      <c r="AK247" s="72">
        <v>10.43681923514673</v>
      </c>
      <c r="AL247" s="72">
        <v>7.7596979491172355</v>
      </c>
      <c r="AM247" s="75">
        <v>31.876324466747761</v>
      </c>
      <c r="AN247" s="75">
        <v>33.023181333285478</v>
      </c>
      <c r="AO247" s="72">
        <v>2.3439999999999985</v>
      </c>
      <c r="AP247" s="72">
        <v>1.3293000000000006</v>
      </c>
      <c r="AQ247" s="70">
        <v>0.63811831323333212</v>
      </c>
      <c r="AR247" s="177">
        <v>3.6732999999999993</v>
      </c>
      <c r="AS247" s="68"/>
      <c r="AT247" s="68"/>
      <c r="AU247" s="68" t="s">
        <v>763</v>
      </c>
      <c r="AV247" s="68" t="s">
        <v>763</v>
      </c>
      <c r="AW247" s="68"/>
    </row>
    <row r="248" spans="1:57" x14ac:dyDescent="0.2">
      <c r="A248" s="79" t="s">
        <v>756</v>
      </c>
      <c r="B248" t="s">
        <v>305</v>
      </c>
      <c r="C248" t="s">
        <v>765</v>
      </c>
      <c r="E248" s="147">
        <v>44049</v>
      </c>
      <c r="F248" s="68" t="s">
        <v>290</v>
      </c>
      <c r="G248" s="68" t="s">
        <v>1000</v>
      </c>
      <c r="H248" s="68">
        <v>1</v>
      </c>
      <c r="I248" s="68" t="s">
        <v>982</v>
      </c>
      <c r="J248" s="77">
        <v>0.37638888888888888</v>
      </c>
      <c r="K248" s="215">
        <v>2</v>
      </c>
      <c r="L248" s="68">
        <v>1</v>
      </c>
      <c r="M248" s="68" t="s">
        <v>872</v>
      </c>
      <c r="N248" s="68" t="s">
        <v>761</v>
      </c>
      <c r="O248" s="68">
        <v>22.4</v>
      </c>
      <c r="P248" s="68">
        <v>8.89</v>
      </c>
      <c r="Q248" s="68">
        <v>1.3</v>
      </c>
      <c r="R248" s="68">
        <v>1.2</v>
      </c>
      <c r="S248" s="68">
        <v>1.25</v>
      </c>
      <c r="T248" s="68">
        <v>1.5</v>
      </c>
      <c r="U248" s="72">
        <v>0.83333333333333337</v>
      </c>
      <c r="V248" s="68">
        <v>1</v>
      </c>
      <c r="W248" s="77">
        <v>0.2951388888888889</v>
      </c>
      <c r="X248" s="68">
        <v>28.1</v>
      </c>
      <c r="Y248" s="68">
        <v>9.86</v>
      </c>
      <c r="Z248" s="72">
        <v>8.2563781554259013</v>
      </c>
      <c r="AA248" s="68">
        <v>89.7</v>
      </c>
      <c r="AB248" s="79">
        <v>31.9</v>
      </c>
      <c r="AC248" s="79">
        <v>49.2</v>
      </c>
      <c r="AD248" s="75" t="s">
        <v>763</v>
      </c>
      <c r="AE248" s="75" t="s">
        <v>763</v>
      </c>
      <c r="AF248" s="75" t="s">
        <v>763</v>
      </c>
      <c r="AG248" s="75" t="s">
        <v>763</v>
      </c>
      <c r="AH248" s="75" t="s">
        <v>763</v>
      </c>
      <c r="AI248" s="75" t="s">
        <v>763</v>
      </c>
      <c r="AJ248" s="75" t="s">
        <v>763</v>
      </c>
      <c r="AK248" s="75" t="s">
        <v>763</v>
      </c>
      <c r="AL248" s="75" t="s">
        <v>763</v>
      </c>
      <c r="AM248" s="75" t="s">
        <v>763</v>
      </c>
      <c r="AN248" s="75" t="s">
        <v>763</v>
      </c>
      <c r="AO248" s="75" t="s">
        <v>763</v>
      </c>
      <c r="AP248" s="75" t="s">
        <v>763</v>
      </c>
      <c r="AQ248" s="75" t="s">
        <v>763</v>
      </c>
      <c r="AR248" s="75" t="s">
        <v>763</v>
      </c>
      <c r="AS248" s="68"/>
      <c r="AT248" s="68"/>
      <c r="AU248" s="68" t="s">
        <v>763</v>
      </c>
      <c r="AV248" s="68" t="s">
        <v>763</v>
      </c>
      <c r="AW248" s="68"/>
      <c r="BA248" s="81"/>
      <c r="BB248" s="81"/>
      <c r="BC248" s="81"/>
      <c r="BD248" s="81"/>
      <c r="BE248" s="81"/>
    </row>
    <row r="249" spans="1:57" x14ac:dyDescent="0.2">
      <c r="A249" s="79" t="s">
        <v>756</v>
      </c>
      <c r="B249" t="s">
        <v>307</v>
      </c>
      <c r="C249" t="s">
        <v>757</v>
      </c>
      <c r="E249" s="147">
        <v>44049</v>
      </c>
      <c r="F249" s="68" t="s">
        <v>290</v>
      </c>
      <c r="G249" s="68" t="s">
        <v>1000</v>
      </c>
      <c r="H249" s="68">
        <v>1</v>
      </c>
      <c r="I249" s="68" t="s">
        <v>982</v>
      </c>
      <c r="J249" s="77">
        <v>0.37638888888888888</v>
      </c>
      <c r="K249" s="215">
        <v>2</v>
      </c>
      <c r="L249" s="68">
        <v>1</v>
      </c>
      <c r="M249" s="68" t="s">
        <v>872</v>
      </c>
      <c r="N249" s="68" t="s">
        <v>761</v>
      </c>
      <c r="O249" s="68">
        <v>22</v>
      </c>
      <c r="P249" s="68">
        <v>8.94</v>
      </c>
      <c r="Q249" s="68">
        <v>1.95</v>
      </c>
      <c r="R249" s="68">
        <v>1.9</v>
      </c>
      <c r="S249" s="68">
        <v>1.925</v>
      </c>
      <c r="T249" s="68">
        <v>2.2000000000000002</v>
      </c>
      <c r="U249" s="72">
        <v>0.875</v>
      </c>
      <c r="V249" s="68">
        <v>0.15</v>
      </c>
      <c r="W249" s="77">
        <v>0.27430555555555552</v>
      </c>
      <c r="X249" s="68">
        <v>28.2</v>
      </c>
      <c r="Y249" s="68">
        <v>9.9499999999999993</v>
      </c>
      <c r="Z249" s="72">
        <v>8.3699019664446563</v>
      </c>
      <c r="AA249" s="68">
        <v>89.8</v>
      </c>
      <c r="AB249" s="79">
        <v>31.1</v>
      </c>
      <c r="AC249" s="79">
        <v>48.1</v>
      </c>
      <c r="AD249" s="75" t="s">
        <v>763</v>
      </c>
      <c r="AE249" s="75" t="s">
        <v>763</v>
      </c>
      <c r="AF249" s="75" t="s">
        <v>763</v>
      </c>
      <c r="AG249" s="75" t="s">
        <v>763</v>
      </c>
      <c r="AH249" s="75" t="s">
        <v>763</v>
      </c>
      <c r="AI249" s="75" t="s">
        <v>763</v>
      </c>
      <c r="AJ249" s="75" t="s">
        <v>763</v>
      </c>
      <c r="AK249" s="75" t="s">
        <v>763</v>
      </c>
      <c r="AL249" s="75" t="s">
        <v>763</v>
      </c>
      <c r="AM249" s="75" t="s">
        <v>763</v>
      </c>
      <c r="AN249" s="75" t="s">
        <v>763</v>
      </c>
      <c r="AO249" s="75" t="s">
        <v>763</v>
      </c>
      <c r="AP249" s="75" t="s">
        <v>763</v>
      </c>
      <c r="AQ249" s="75" t="s">
        <v>763</v>
      </c>
      <c r="AR249" s="75" t="s">
        <v>763</v>
      </c>
      <c r="AS249" s="68"/>
      <c r="AT249" s="68"/>
      <c r="AU249" s="68" t="s">
        <v>763</v>
      </c>
      <c r="AV249" s="68" t="s">
        <v>763</v>
      </c>
      <c r="AW249" s="68"/>
      <c r="BA249" s="68"/>
      <c r="BB249" s="68"/>
      <c r="BC249" s="68"/>
      <c r="BD249" s="68"/>
      <c r="BE249" s="68"/>
    </row>
    <row r="250" spans="1:57" x14ac:dyDescent="0.2">
      <c r="A250" s="79" t="s">
        <v>756</v>
      </c>
      <c r="B250" t="s">
        <v>307</v>
      </c>
      <c r="C250" t="s">
        <v>764</v>
      </c>
      <c r="E250" s="147">
        <v>44049</v>
      </c>
      <c r="F250" s="68" t="s">
        <v>290</v>
      </c>
      <c r="G250" s="68" t="s">
        <v>1000</v>
      </c>
      <c r="H250" s="68">
        <v>1</v>
      </c>
      <c r="I250" s="68" t="s">
        <v>982</v>
      </c>
      <c r="J250" s="77">
        <v>0.37638888888888888</v>
      </c>
      <c r="K250" s="215">
        <v>2</v>
      </c>
      <c r="L250" s="68">
        <v>1</v>
      </c>
      <c r="M250" s="68" t="s">
        <v>872</v>
      </c>
      <c r="N250" s="68" t="s">
        <v>761</v>
      </c>
      <c r="O250" s="68">
        <v>22</v>
      </c>
      <c r="P250" s="68">
        <v>8.94</v>
      </c>
      <c r="Q250" s="68">
        <v>1.95</v>
      </c>
      <c r="R250" s="68">
        <v>1.9</v>
      </c>
      <c r="S250" s="68">
        <v>1.925</v>
      </c>
      <c r="T250" s="68">
        <v>2.2000000000000002</v>
      </c>
      <c r="U250" s="72">
        <v>0.875</v>
      </c>
      <c r="V250" s="68">
        <v>1.1000000000000001</v>
      </c>
      <c r="W250" s="77">
        <v>0.27638888888888885</v>
      </c>
      <c r="X250" s="68">
        <v>28.3</v>
      </c>
      <c r="Y250" s="68">
        <v>8.75</v>
      </c>
      <c r="Z250" s="72">
        <v>7.3613360486377877</v>
      </c>
      <c r="AA250" s="68">
        <v>98.2</v>
      </c>
      <c r="AB250" s="204">
        <v>31.1</v>
      </c>
      <c r="AC250" s="204">
        <v>48.1</v>
      </c>
      <c r="AD250" s="171">
        <v>0.54425883040672707</v>
      </c>
      <c r="AE250" s="72">
        <v>2.3162475822050288</v>
      </c>
      <c r="AF250" s="75">
        <v>2.5000000000000001E-2</v>
      </c>
      <c r="AG250" s="75">
        <v>2.3412475822050287</v>
      </c>
      <c r="AH250" s="75">
        <v>18.595372417794973</v>
      </c>
      <c r="AI250" s="75">
        <v>20.936620000000001</v>
      </c>
      <c r="AJ250" s="72">
        <v>70.259155229446634</v>
      </c>
      <c r="AK250" s="72">
        <v>9.8341753487050614</v>
      </c>
      <c r="AL250" s="72">
        <v>7.1443870724450909</v>
      </c>
      <c r="AM250" s="75">
        <v>28.429547766500036</v>
      </c>
      <c r="AN250" s="75">
        <v>30.770795348705064</v>
      </c>
      <c r="AO250" s="72">
        <v>2.7119999999999989</v>
      </c>
      <c r="AP250" s="72">
        <v>2.1229000000000009</v>
      </c>
      <c r="AQ250" s="70">
        <v>0.56092163229849623</v>
      </c>
      <c r="AR250" s="177">
        <v>4.8348999999999993</v>
      </c>
      <c r="AS250" s="68"/>
      <c r="AT250" s="68"/>
      <c r="AU250" s="68" t="s">
        <v>763</v>
      </c>
      <c r="AV250" s="68" t="s">
        <v>763</v>
      </c>
      <c r="AW250" s="68"/>
      <c r="BA250" s="68"/>
      <c r="BB250" s="68"/>
      <c r="BC250" s="68"/>
      <c r="BD250" s="68"/>
      <c r="BE250" s="68"/>
    </row>
    <row r="251" spans="1:57" x14ac:dyDescent="0.2">
      <c r="A251" s="79" t="s">
        <v>756</v>
      </c>
      <c r="B251" t="s">
        <v>307</v>
      </c>
      <c r="C251" t="s">
        <v>765</v>
      </c>
      <c r="E251" s="147">
        <v>44049</v>
      </c>
      <c r="F251" s="68" t="s">
        <v>290</v>
      </c>
      <c r="G251" s="68" t="s">
        <v>1000</v>
      </c>
      <c r="H251" s="68">
        <v>1</v>
      </c>
      <c r="I251" s="68" t="s">
        <v>982</v>
      </c>
      <c r="J251" s="77">
        <v>0.37638888888888888</v>
      </c>
      <c r="K251" s="215">
        <v>2</v>
      </c>
      <c r="L251" s="68">
        <v>1</v>
      </c>
      <c r="M251" s="68" t="s">
        <v>872</v>
      </c>
      <c r="N251" s="68" t="s">
        <v>761</v>
      </c>
      <c r="O251" s="68">
        <v>22</v>
      </c>
      <c r="P251" s="68">
        <v>8.94</v>
      </c>
      <c r="Q251" s="68">
        <v>1.95</v>
      </c>
      <c r="R251" s="68">
        <v>1.9</v>
      </c>
      <c r="S251" s="68">
        <v>1.925</v>
      </c>
      <c r="T251" s="68">
        <v>2.2000000000000002</v>
      </c>
      <c r="U251" s="72">
        <v>0.875</v>
      </c>
      <c r="V251" s="68">
        <v>1.7</v>
      </c>
      <c r="W251" s="77">
        <v>0.27777777777777779</v>
      </c>
      <c r="X251" s="68">
        <v>28.3</v>
      </c>
      <c r="Y251" s="68">
        <v>9.8000000000000007</v>
      </c>
      <c r="Z251" s="72">
        <v>8.1853540553497055</v>
      </c>
      <c r="AA251" s="68">
        <v>98.3</v>
      </c>
      <c r="AB251" s="79">
        <v>32.4</v>
      </c>
      <c r="AC251" s="79">
        <v>49.8</v>
      </c>
      <c r="AD251" s="75" t="s">
        <v>763</v>
      </c>
      <c r="AE251" s="75" t="s">
        <v>763</v>
      </c>
      <c r="AF251" s="75" t="s">
        <v>763</v>
      </c>
      <c r="AG251" s="75" t="s">
        <v>763</v>
      </c>
      <c r="AH251" s="75" t="s">
        <v>763</v>
      </c>
      <c r="AI251" s="75" t="s">
        <v>763</v>
      </c>
      <c r="AJ251" s="75" t="s">
        <v>763</v>
      </c>
      <c r="AK251" s="75" t="s">
        <v>763</v>
      </c>
      <c r="AL251" s="75" t="s">
        <v>763</v>
      </c>
      <c r="AM251" s="75" t="s">
        <v>763</v>
      </c>
      <c r="AN251" s="75" t="s">
        <v>763</v>
      </c>
      <c r="AO251" s="75" t="s">
        <v>763</v>
      </c>
      <c r="AP251" s="75" t="s">
        <v>763</v>
      </c>
      <c r="AQ251" s="75" t="s">
        <v>763</v>
      </c>
      <c r="AR251" s="75" t="s">
        <v>763</v>
      </c>
      <c r="AS251" s="68"/>
      <c r="AT251" s="68"/>
      <c r="AU251" s="68" t="s">
        <v>763</v>
      </c>
      <c r="AV251" s="68" t="s">
        <v>763</v>
      </c>
      <c r="AW251" s="68"/>
      <c r="BA251" s="68"/>
      <c r="BB251" s="68"/>
      <c r="BC251" s="68"/>
      <c r="BD251" s="68"/>
      <c r="BE251" s="68"/>
    </row>
    <row r="252" spans="1:57" x14ac:dyDescent="0.2">
      <c r="A252" s="79" t="s">
        <v>756</v>
      </c>
      <c r="B252" t="s">
        <v>309</v>
      </c>
      <c r="C252" t="s">
        <v>757</v>
      </c>
      <c r="E252" s="147">
        <v>44049</v>
      </c>
      <c r="F252" s="68" t="s">
        <v>290</v>
      </c>
      <c r="G252" s="68" t="s">
        <v>1000</v>
      </c>
      <c r="H252" s="68">
        <v>1</v>
      </c>
      <c r="I252" s="68" t="s">
        <v>982</v>
      </c>
      <c r="J252" s="77">
        <v>0.37638888888888888</v>
      </c>
      <c r="K252" s="215">
        <v>2</v>
      </c>
      <c r="L252" s="68">
        <v>1</v>
      </c>
      <c r="M252" s="68" t="s">
        <v>872</v>
      </c>
      <c r="N252" s="68" t="s">
        <v>761</v>
      </c>
      <c r="O252" s="68">
        <v>23</v>
      </c>
      <c r="P252" s="68">
        <v>8.9600000000000009</v>
      </c>
      <c r="Q252" s="68">
        <v>1.8</v>
      </c>
      <c r="R252" s="68">
        <v>1.8</v>
      </c>
      <c r="S252" s="68">
        <v>1.8</v>
      </c>
      <c r="T252" s="68">
        <v>1.8</v>
      </c>
      <c r="U252" s="72">
        <v>1</v>
      </c>
      <c r="V252" s="68">
        <v>0.15</v>
      </c>
      <c r="W252" s="77">
        <v>0.25</v>
      </c>
      <c r="X252" s="68">
        <v>28.8</v>
      </c>
      <c r="Y252" s="68">
        <v>8.81</v>
      </c>
      <c r="Z252" s="72">
        <v>7.3792957496190503</v>
      </c>
      <c r="AA252" s="68">
        <v>89.4</v>
      </c>
      <c r="AB252" s="79">
        <v>32</v>
      </c>
      <c r="AC252" s="79">
        <v>49.3</v>
      </c>
      <c r="AD252" s="75" t="s">
        <v>763</v>
      </c>
      <c r="AE252" s="75" t="s">
        <v>763</v>
      </c>
      <c r="AF252" s="75" t="s">
        <v>763</v>
      </c>
      <c r="AG252" s="75" t="s">
        <v>763</v>
      </c>
      <c r="AH252" s="75" t="s">
        <v>763</v>
      </c>
      <c r="AI252" s="75" t="s">
        <v>763</v>
      </c>
      <c r="AJ252" s="75" t="s">
        <v>763</v>
      </c>
      <c r="AK252" s="75" t="s">
        <v>763</v>
      </c>
      <c r="AL252" s="75" t="s">
        <v>763</v>
      </c>
      <c r="AM252" s="75" t="s">
        <v>763</v>
      </c>
      <c r="AN252" s="75" t="s">
        <v>763</v>
      </c>
      <c r="AO252" s="75" t="s">
        <v>763</v>
      </c>
      <c r="AP252" s="75" t="s">
        <v>763</v>
      </c>
      <c r="AQ252" s="75" t="s">
        <v>763</v>
      </c>
      <c r="AR252" s="75" t="s">
        <v>763</v>
      </c>
      <c r="AS252" s="68"/>
      <c r="AT252" s="68"/>
      <c r="AU252" s="68" t="s">
        <v>763</v>
      </c>
      <c r="AV252" s="68" t="s">
        <v>763</v>
      </c>
      <c r="AW252" s="68"/>
      <c r="BA252" s="68"/>
      <c r="BB252" s="68"/>
      <c r="BC252" s="68"/>
      <c r="BD252" s="68"/>
      <c r="BE252" s="68"/>
    </row>
    <row r="253" spans="1:57" x14ac:dyDescent="0.2">
      <c r="A253" s="79" t="s">
        <v>756</v>
      </c>
      <c r="B253" t="s">
        <v>309</v>
      </c>
      <c r="C253" t="s">
        <v>764</v>
      </c>
      <c r="E253" s="147">
        <v>44049</v>
      </c>
      <c r="F253" s="68" t="s">
        <v>290</v>
      </c>
      <c r="G253" s="68" t="s">
        <v>1000</v>
      </c>
      <c r="H253" s="68">
        <v>1</v>
      </c>
      <c r="I253" s="68" t="s">
        <v>982</v>
      </c>
      <c r="J253" s="77">
        <v>0.37638888888888888</v>
      </c>
      <c r="K253" s="215">
        <v>2</v>
      </c>
      <c r="L253" s="68">
        <v>1</v>
      </c>
      <c r="M253" s="68" t="s">
        <v>872</v>
      </c>
      <c r="N253" s="68" t="s">
        <v>761</v>
      </c>
      <c r="O253" s="68">
        <v>23</v>
      </c>
      <c r="P253" s="68">
        <v>8.9600000000000009</v>
      </c>
      <c r="Q253" s="68">
        <v>1.8</v>
      </c>
      <c r="R253" s="68">
        <v>1.8</v>
      </c>
      <c r="S253" s="68">
        <v>1.8</v>
      </c>
      <c r="T253" s="68">
        <v>1.8</v>
      </c>
      <c r="U253" s="72">
        <v>1</v>
      </c>
      <c r="V253" s="68">
        <v>0.9</v>
      </c>
      <c r="W253" s="77">
        <v>0.25347222222222221</v>
      </c>
      <c r="X253" s="68">
        <v>28.8</v>
      </c>
      <c r="Y253" s="68">
        <v>8.7200000000000006</v>
      </c>
      <c r="Z253" s="72">
        <v>7.3241631263436062</v>
      </c>
      <c r="AA253" s="68">
        <v>88.4</v>
      </c>
      <c r="AB253" s="204">
        <v>31.5</v>
      </c>
      <c r="AC253" s="204">
        <v>48.7</v>
      </c>
      <c r="AD253" s="171">
        <v>0.3</v>
      </c>
      <c r="AE253" s="72">
        <v>0.38684719535783341</v>
      </c>
      <c r="AF253" s="75">
        <v>2.5000000000000001E-2</v>
      </c>
      <c r="AG253" s="75">
        <v>0.41184719535783343</v>
      </c>
      <c r="AH253" s="75">
        <v>8.6973575423748262</v>
      </c>
      <c r="AI253" s="75">
        <v>9.109204737732659</v>
      </c>
      <c r="AJ253" s="72">
        <v>50.492307514543057</v>
      </c>
      <c r="AK253" s="72">
        <v>5.1521998632333599</v>
      </c>
      <c r="AL253" s="72">
        <v>9.8001453466239674</v>
      </c>
      <c r="AM253" s="75">
        <v>13.849557405608186</v>
      </c>
      <c r="AN253" s="75">
        <v>14.261404600966021</v>
      </c>
      <c r="AO253" s="72">
        <v>1.1199999999999997</v>
      </c>
      <c r="AP253" s="72">
        <v>0.51809999999999978</v>
      </c>
      <c r="AQ253" s="70">
        <v>0.68371894267749223</v>
      </c>
      <c r="AR253" s="177">
        <v>1.6380999999999994</v>
      </c>
      <c r="AS253" s="68"/>
      <c r="AT253" s="68"/>
      <c r="AU253" s="68" t="s">
        <v>763</v>
      </c>
      <c r="AV253" s="68" t="s">
        <v>763</v>
      </c>
      <c r="AW253" s="68"/>
      <c r="BA253" s="68"/>
      <c r="BB253" s="68"/>
      <c r="BC253" s="68"/>
      <c r="BD253" s="68"/>
      <c r="BE253" s="68"/>
    </row>
    <row r="254" spans="1:57" x14ac:dyDescent="0.2">
      <c r="A254" s="79" t="s">
        <v>756</v>
      </c>
      <c r="B254" t="s">
        <v>309</v>
      </c>
      <c r="C254" t="s">
        <v>765</v>
      </c>
      <c r="E254" s="147">
        <v>44049</v>
      </c>
      <c r="F254" s="68" t="s">
        <v>290</v>
      </c>
      <c r="G254" s="68" t="s">
        <v>1000</v>
      </c>
      <c r="H254" s="68">
        <v>1</v>
      </c>
      <c r="I254" s="68" t="s">
        <v>982</v>
      </c>
      <c r="J254" s="77">
        <v>0.37638888888888888</v>
      </c>
      <c r="K254" s="215">
        <v>2</v>
      </c>
      <c r="L254" s="68">
        <v>1</v>
      </c>
      <c r="M254" s="68" t="s">
        <v>872</v>
      </c>
      <c r="N254" s="68" t="s">
        <v>761</v>
      </c>
      <c r="O254" s="68">
        <v>23</v>
      </c>
      <c r="P254" s="68">
        <v>8.9600000000000009</v>
      </c>
      <c r="Q254" s="68">
        <v>1.8</v>
      </c>
      <c r="R254" s="68">
        <v>1.8</v>
      </c>
      <c r="S254" s="68">
        <v>1.8</v>
      </c>
      <c r="T254" s="68">
        <v>1.8</v>
      </c>
      <c r="U254" s="72">
        <v>1</v>
      </c>
      <c r="V254" s="68">
        <v>1.3</v>
      </c>
      <c r="W254" s="77">
        <v>0.25694444444444448</v>
      </c>
      <c r="X254" s="68">
        <v>28.8</v>
      </c>
      <c r="Y254" s="68">
        <v>8.7200000000000006</v>
      </c>
      <c r="Z254" s="72">
        <v>7.2998677116506414</v>
      </c>
      <c r="AA254" s="68">
        <v>88.4</v>
      </c>
      <c r="AB254" s="79">
        <v>32.1</v>
      </c>
      <c r="AC254" s="79">
        <v>49.4</v>
      </c>
      <c r="AD254" s="75" t="s">
        <v>763</v>
      </c>
      <c r="AE254" s="75" t="s">
        <v>763</v>
      </c>
      <c r="AF254" s="75" t="s">
        <v>763</v>
      </c>
      <c r="AG254" s="75" t="s">
        <v>763</v>
      </c>
      <c r="AH254" s="75" t="s">
        <v>763</v>
      </c>
      <c r="AI254" s="75" t="s">
        <v>763</v>
      </c>
      <c r="AJ254" s="75" t="s">
        <v>763</v>
      </c>
      <c r="AK254" s="75" t="s">
        <v>763</v>
      </c>
      <c r="AL254" s="75" t="s">
        <v>763</v>
      </c>
      <c r="AM254" s="75" t="s">
        <v>763</v>
      </c>
      <c r="AN254" s="75" t="s">
        <v>763</v>
      </c>
      <c r="AO254" s="75" t="s">
        <v>763</v>
      </c>
      <c r="AP254" s="75" t="s">
        <v>763</v>
      </c>
      <c r="AQ254" s="75" t="s">
        <v>763</v>
      </c>
      <c r="AR254" s="75" t="s">
        <v>763</v>
      </c>
      <c r="AS254" s="68"/>
      <c r="AT254" s="68"/>
      <c r="AU254" s="68" t="s">
        <v>763</v>
      </c>
      <c r="AV254" s="68" t="s">
        <v>763</v>
      </c>
      <c r="AW254" s="68"/>
      <c r="BA254" s="68"/>
      <c r="BB254" s="68"/>
      <c r="BC254" s="68"/>
      <c r="BD254" s="68"/>
      <c r="BE254" s="68"/>
    </row>
    <row r="255" spans="1:57" x14ac:dyDescent="0.2">
      <c r="A255" s="79" t="s">
        <v>756</v>
      </c>
      <c r="B255" t="s">
        <v>311</v>
      </c>
      <c r="C255" t="s">
        <v>757</v>
      </c>
      <c r="E255" s="147">
        <v>44049</v>
      </c>
      <c r="F255" s="68" t="s">
        <v>290</v>
      </c>
      <c r="G255" s="68" t="s">
        <v>992</v>
      </c>
      <c r="H255" s="68">
        <v>0</v>
      </c>
      <c r="I255" s="68" t="s">
        <v>982</v>
      </c>
      <c r="J255" s="77">
        <v>0.40486111111111112</v>
      </c>
      <c r="K255" s="215">
        <v>2</v>
      </c>
      <c r="L255" s="68">
        <v>1</v>
      </c>
      <c r="M255" s="68" t="s">
        <v>757</v>
      </c>
      <c r="N255" s="68" t="s">
        <v>761</v>
      </c>
      <c r="O255" s="68">
        <v>20</v>
      </c>
      <c r="P255" s="68" t="s">
        <v>761</v>
      </c>
      <c r="Q255" s="68">
        <v>0.8</v>
      </c>
      <c r="R255" s="68">
        <v>0.8</v>
      </c>
      <c r="S255" s="68">
        <v>0.8</v>
      </c>
      <c r="T255" s="68">
        <v>0.8</v>
      </c>
      <c r="U255" s="72">
        <v>1</v>
      </c>
      <c r="V255" s="68">
        <v>0.15</v>
      </c>
      <c r="W255" s="77">
        <v>0.29166666666666669</v>
      </c>
      <c r="X255" s="68">
        <v>26</v>
      </c>
      <c r="Y255" s="68" t="s">
        <v>761</v>
      </c>
      <c r="Z255" s="130" t="s">
        <v>761</v>
      </c>
      <c r="AA255" s="68" t="s">
        <v>761</v>
      </c>
      <c r="AB255" s="79">
        <v>26.1</v>
      </c>
      <c r="AC255" s="79">
        <v>41.1</v>
      </c>
      <c r="AD255" s="75" t="s">
        <v>763</v>
      </c>
      <c r="AE255" s="75" t="s">
        <v>763</v>
      </c>
      <c r="AF255" s="75" t="s">
        <v>763</v>
      </c>
      <c r="AG255" s="75" t="s">
        <v>763</v>
      </c>
      <c r="AH255" s="75" t="s">
        <v>763</v>
      </c>
      <c r="AI255" s="75" t="s">
        <v>763</v>
      </c>
      <c r="AJ255" s="75" t="s">
        <v>763</v>
      </c>
      <c r="AK255" s="75" t="s">
        <v>763</v>
      </c>
      <c r="AL255" s="75" t="s">
        <v>763</v>
      </c>
      <c r="AM255" s="75" t="s">
        <v>763</v>
      </c>
      <c r="AN255" s="75" t="s">
        <v>763</v>
      </c>
      <c r="AO255" s="75" t="s">
        <v>763</v>
      </c>
      <c r="AP255" s="75" t="s">
        <v>763</v>
      </c>
      <c r="AQ255" s="75" t="s">
        <v>763</v>
      </c>
      <c r="AR255" s="75" t="s">
        <v>763</v>
      </c>
      <c r="AS255" s="68"/>
      <c r="AT255" s="68"/>
      <c r="AU255" s="68" t="s">
        <v>763</v>
      </c>
      <c r="AV255" s="68" t="s">
        <v>763</v>
      </c>
      <c r="AW255" s="68"/>
      <c r="BA255" s="68"/>
      <c r="BB255" s="68"/>
      <c r="BC255" s="68"/>
      <c r="BD255" s="68"/>
      <c r="BE255" s="68"/>
    </row>
    <row r="256" spans="1:57" x14ac:dyDescent="0.2">
      <c r="A256" s="79" t="s">
        <v>756</v>
      </c>
      <c r="B256" t="s">
        <v>311</v>
      </c>
      <c r="C256" t="s">
        <v>764</v>
      </c>
      <c r="E256" s="147">
        <v>44049</v>
      </c>
      <c r="F256" s="68" t="s">
        <v>290</v>
      </c>
      <c r="G256" s="68" t="s">
        <v>992</v>
      </c>
      <c r="H256" s="68">
        <v>0</v>
      </c>
      <c r="I256" s="68" t="s">
        <v>982</v>
      </c>
      <c r="J256" s="77">
        <v>0.40486111111111112</v>
      </c>
      <c r="K256" s="215">
        <v>2</v>
      </c>
      <c r="L256" s="68">
        <v>1</v>
      </c>
      <c r="M256" s="68" t="s">
        <v>757</v>
      </c>
      <c r="N256" s="68" t="s">
        <v>761</v>
      </c>
      <c r="O256" s="68">
        <v>20</v>
      </c>
      <c r="P256" s="68" t="s">
        <v>761</v>
      </c>
      <c r="Q256" s="68">
        <v>0.8</v>
      </c>
      <c r="R256" s="68">
        <v>0.8</v>
      </c>
      <c r="S256" s="68">
        <v>0.8</v>
      </c>
      <c r="T256" s="68">
        <v>0.8</v>
      </c>
      <c r="U256" s="72">
        <v>1</v>
      </c>
      <c r="V256" s="68">
        <v>0.4</v>
      </c>
      <c r="W256" s="77">
        <v>0.2951388888888889</v>
      </c>
      <c r="X256" s="68" t="s">
        <v>761</v>
      </c>
      <c r="Y256" s="68" t="s">
        <v>761</v>
      </c>
      <c r="Z256" s="130" t="s">
        <v>761</v>
      </c>
      <c r="AA256" s="68" t="s">
        <v>761</v>
      </c>
      <c r="AB256" s="204">
        <v>26.2</v>
      </c>
      <c r="AC256" s="204">
        <v>41.3</v>
      </c>
      <c r="AD256" s="171">
        <v>0.17499999999999996</v>
      </c>
      <c r="AE256" s="72">
        <v>1.9487427466150873</v>
      </c>
      <c r="AF256" s="72">
        <v>6.5268292682926832E-2</v>
      </c>
      <c r="AG256" s="75">
        <v>2.0140110392980142</v>
      </c>
      <c r="AH256" s="75">
        <v>22.095193698434638</v>
      </c>
      <c r="AI256" s="75">
        <v>24.109204737732654</v>
      </c>
      <c r="AJ256" s="72">
        <v>114.3892078788565</v>
      </c>
      <c r="AK256" s="72">
        <v>17.738809285215723</v>
      </c>
      <c r="AL256" s="72">
        <v>6.4485279727424158</v>
      </c>
      <c r="AM256" s="75">
        <v>39.834002983650365</v>
      </c>
      <c r="AN256" s="75">
        <v>41.848014022948377</v>
      </c>
      <c r="AO256" s="72">
        <v>7.7740000000000009</v>
      </c>
      <c r="AP256" s="72">
        <v>3.38</v>
      </c>
      <c r="AQ256" s="70">
        <v>0.69696969696969702</v>
      </c>
      <c r="AR256" s="177">
        <v>11.154</v>
      </c>
      <c r="AS256" s="68"/>
      <c r="AT256" s="68"/>
      <c r="AU256" s="68" t="s">
        <v>763</v>
      </c>
      <c r="AV256" s="68" t="s">
        <v>763</v>
      </c>
      <c r="AW256" s="68"/>
      <c r="BA256" s="68"/>
      <c r="BB256" s="68"/>
      <c r="BC256" s="68"/>
      <c r="BD256" s="68"/>
      <c r="BE256" s="68"/>
    </row>
    <row r="257" spans="1:57" x14ac:dyDescent="0.2">
      <c r="A257" s="79" t="s">
        <v>756</v>
      </c>
      <c r="B257" t="s">
        <v>311</v>
      </c>
      <c r="C257" t="s">
        <v>765</v>
      </c>
      <c r="E257" s="147">
        <v>44049</v>
      </c>
      <c r="F257" s="68" t="s">
        <v>290</v>
      </c>
      <c r="G257" s="68" t="s">
        <v>992</v>
      </c>
      <c r="H257" s="68">
        <v>0</v>
      </c>
      <c r="I257" s="68" t="s">
        <v>982</v>
      </c>
      <c r="J257" s="77">
        <v>0.40486111111111112</v>
      </c>
      <c r="K257" s="215">
        <v>2</v>
      </c>
      <c r="L257" s="68">
        <v>1</v>
      </c>
      <c r="M257" s="68" t="s">
        <v>757</v>
      </c>
      <c r="N257" s="68" t="s">
        <v>761</v>
      </c>
      <c r="O257" s="68">
        <v>20</v>
      </c>
      <c r="P257" s="68" t="s">
        <v>761</v>
      </c>
      <c r="Q257" s="68">
        <v>0.8</v>
      </c>
      <c r="R257" s="68">
        <v>0.8</v>
      </c>
      <c r="S257" s="68">
        <v>0.8</v>
      </c>
      <c r="T257" s="68">
        <v>0.8</v>
      </c>
      <c r="U257" s="72">
        <v>1</v>
      </c>
      <c r="V257" s="68">
        <v>0.4</v>
      </c>
      <c r="W257" s="77">
        <v>0.2986111111111111</v>
      </c>
      <c r="X257" s="68" t="s">
        <v>761</v>
      </c>
      <c r="Y257" s="68" t="s">
        <v>761</v>
      </c>
      <c r="Z257" s="130" t="s">
        <v>761</v>
      </c>
      <c r="AA257" s="68" t="s">
        <v>761</v>
      </c>
      <c r="AB257" s="79">
        <v>26.4</v>
      </c>
      <c r="AC257" s="79">
        <v>41.5</v>
      </c>
      <c r="AD257" s="75" t="s">
        <v>763</v>
      </c>
      <c r="AE257" s="75" t="s">
        <v>763</v>
      </c>
      <c r="AF257" s="75" t="s">
        <v>763</v>
      </c>
      <c r="AG257" s="75" t="s">
        <v>763</v>
      </c>
      <c r="AH257" s="75" t="s">
        <v>763</v>
      </c>
      <c r="AI257" s="75" t="s">
        <v>763</v>
      </c>
      <c r="AJ257" s="75" t="s">
        <v>763</v>
      </c>
      <c r="AK257" s="75" t="s">
        <v>763</v>
      </c>
      <c r="AL257" s="75" t="s">
        <v>763</v>
      </c>
      <c r="AM257" s="75" t="s">
        <v>763</v>
      </c>
      <c r="AN257" s="75" t="s">
        <v>763</v>
      </c>
      <c r="AO257" s="75" t="s">
        <v>763</v>
      </c>
      <c r="AP257" s="75" t="s">
        <v>763</v>
      </c>
      <c r="AQ257" s="75" t="s">
        <v>763</v>
      </c>
      <c r="AR257" s="75" t="s">
        <v>763</v>
      </c>
      <c r="AS257" s="68"/>
      <c r="AT257" s="68"/>
      <c r="AU257" s="68">
        <v>179.7</v>
      </c>
      <c r="AV257" s="72">
        <v>2.875</v>
      </c>
      <c r="AW257" s="68"/>
      <c r="BA257" s="68"/>
      <c r="BB257" s="68"/>
      <c r="BC257" s="68"/>
      <c r="BD257" s="68"/>
      <c r="BE257" s="68"/>
    </row>
    <row r="258" spans="1:57" x14ac:dyDescent="0.2">
      <c r="A258" s="79" t="s">
        <v>756</v>
      </c>
      <c r="B258" t="s">
        <v>640</v>
      </c>
      <c r="C258" t="s">
        <v>757</v>
      </c>
      <c r="E258" s="147">
        <v>44049</v>
      </c>
      <c r="F258" s="68" t="s">
        <v>290</v>
      </c>
      <c r="G258" s="68" t="s">
        <v>972</v>
      </c>
      <c r="H258" s="68">
        <v>0</v>
      </c>
      <c r="I258" s="68" t="s">
        <v>982</v>
      </c>
      <c r="J258" s="77" t="s">
        <v>761</v>
      </c>
      <c r="K258" s="215">
        <v>2</v>
      </c>
      <c r="L258" s="68">
        <v>1</v>
      </c>
      <c r="M258" s="68" t="s">
        <v>757</v>
      </c>
      <c r="N258" s="68" t="s">
        <v>761</v>
      </c>
      <c r="O258" s="68" t="s">
        <v>761</v>
      </c>
      <c r="P258" s="68" t="s">
        <v>761</v>
      </c>
      <c r="Q258" s="68">
        <v>0.35</v>
      </c>
      <c r="R258" s="68">
        <v>0.35</v>
      </c>
      <c r="S258" s="68">
        <v>0.35</v>
      </c>
      <c r="T258" s="68">
        <v>0.35</v>
      </c>
      <c r="U258" s="72">
        <v>1</v>
      </c>
      <c r="V258" s="68">
        <v>0.15</v>
      </c>
      <c r="W258" s="77">
        <v>0.29305555555555557</v>
      </c>
      <c r="X258" s="68" t="s">
        <v>761</v>
      </c>
      <c r="Y258" s="68" t="s">
        <v>761</v>
      </c>
      <c r="Z258" s="68" t="s">
        <v>761</v>
      </c>
      <c r="AA258" s="68" t="s">
        <v>761</v>
      </c>
      <c r="AB258" s="79">
        <v>7.2</v>
      </c>
      <c r="AC258" s="79">
        <v>12.6</v>
      </c>
      <c r="AD258" s="176">
        <v>0.5178968905276885</v>
      </c>
      <c r="AE258" s="75">
        <v>10.102187343463017</v>
      </c>
      <c r="AF258" s="75">
        <v>31.707317073170735</v>
      </c>
      <c r="AG258" s="75">
        <v>41.80950441663375</v>
      </c>
      <c r="AH258" s="75">
        <v>37.122035346479613</v>
      </c>
      <c r="AI258" s="75">
        <v>78.931539763113364</v>
      </c>
      <c r="AJ258" s="75">
        <v>253.09138727998322</v>
      </c>
      <c r="AK258" s="75">
        <v>36.936935604864182</v>
      </c>
      <c r="AL258" s="177">
        <v>6.8519865856618036</v>
      </c>
      <c r="AM258" s="75">
        <v>74.058970951343795</v>
      </c>
      <c r="AN258" s="75">
        <v>115.86847536797754</v>
      </c>
      <c r="AO258" s="177">
        <v>14.854666666666668</v>
      </c>
      <c r="AP258" s="177">
        <v>6.4497333333333406</v>
      </c>
      <c r="AQ258" s="201">
        <v>0.69725815637458288</v>
      </c>
      <c r="AR258" s="177">
        <v>21.304400000000008</v>
      </c>
      <c r="AS258" s="68"/>
      <c r="AT258" s="68"/>
      <c r="AU258" s="68" t="s">
        <v>763</v>
      </c>
      <c r="AV258" s="68" t="s">
        <v>763</v>
      </c>
      <c r="AW258" s="68"/>
      <c r="BA258" s="68"/>
      <c r="BB258" s="68"/>
      <c r="BC258" s="68"/>
      <c r="BD258" s="68"/>
      <c r="BE258" s="68"/>
    </row>
    <row r="259" spans="1:57" x14ac:dyDescent="0.2">
      <c r="A259" s="79" t="s">
        <v>756</v>
      </c>
      <c r="B259" t="s">
        <v>282</v>
      </c>
      <c r="C259" t="s">
        <v>757</v>
      </c>
      <c r="E259" s="147">
        <v>44049</v>
      </c>
      <c r="F259" s="68" t="s">
        <v>881</v>
      </c>
      <c r="G259" s="68" t="s">
        <v>1041</v>
      </c>
      <c r="H259" s="68">
        <v>0</v>
      </c>
      <c r="I259" s="68" t="s">
        <v>982</v>
      </c>
      <c r="J259" s="77" t="s">
        <v>761</v>
      </c>
      <c r="K259" s="68" t="s">
        <v>761</v>
      </c>
      <c r="L259" s="68">
        <v>1</v>
      </c>
      <c r="M259" s="68" t="s">
        <v>773</v>
      </c>
      <c r="N259" s="68" t="s">
        <v>761</v>
      </c>
      <c r="O259" s="68" t="s">
        <v>761</v>
      </c>
      <c r="P259" s="68" t="s">
        <v>761</v>
      </c>
      <c r="Q259" s="68">
        <v>0.7</v>
      </c>
      <c r="R259" s="68">
        <v>0.7</v>
      </c>
      <c r="S259" s="68">
        <v>0.7</v>
      </c>
      <c r="T259" s="68">
        <v>1.2</v>
      </c>
      <c r="U259" s="72">
        <v>0.58333333333333337</v>
      </c>
      <c r="V259" s="68">
        <v>0.15</v>
      </c>
      <c r="W259" s="77">
        <v>0.31944444444444448</v>
      </c>
      <c r="X259" s="68">
        <v>26.9</v>
      </c>
      <c r="Y259" s="68">
        <v>6.16</v>
      </c>
      <c r="Z259" s="72">
        <v>5.240899109789976</v>
      </c>
      <c r="AA259" s="68">
        <v>86.9</v>
      </c>
      <c r="AB259" s="79">
        <v>28.8</v>
      </c>
      <c r="AC259" s="79">
        <v>44.9</v>
      </c>
      <c r="AD259" s="75" t="s">
        <v>763</v>
      </c>
      <c r="AE259" s="75" t="s">
        <v>763</v>
      </c>
      <c r="AF259" s="75" t="s">
        <v>763</v>
      </c>
      <c r="AG259" s="75" t="s">
        <v>763</v>
      </c>
      <c r="AH259" s="75" t="s">
        <v>763</v>
      </c>
      <c r="AI259" s="75" t="s">
        <v>763</v>
      </c>
      <c r="AJ259" s="75" t="s">
        <v>763</v>
      </c>
      <c r="AK259" s="75" t="s">
        <v>763</v>
      </c>
      <c r="AL259" s="75" t="s">
        <v>763</v>
      </c>
      <c r="AM259" s="75" t="s">
        <v>763</v>
      </c>
      <c r="AN259" s="75" t="s">
        <v>763</v>
      </c>
      <c r="AO259" s="75" t="s">
        <v>763</v>
      </c>
      <c r="AP259" s="75" t="s">
        <v>763</v>
      </c>
      <c r="AQ259" s="75" t="s">
        <v>763</v>
      </c>
      <c r="AR259" s="75" t="s">
        <v>763</v>
      </c>
      <c r="AS259" s="68"/>
      <c r="AT259" s="68"/>
      <c r="AU259" s="68" t="s">
        <v>763</v>
      </c>
      <c r="AV259" s="68" t="s">
        <v>763</v>
      </c>
      <c r="AW259" s="68"/>
      <c r="BA259" s="68"/>
      <c r="BB259" s="68"/>
      <c r="BC259" s="68"/>
      <c r="BD259" s="68"/>
      <c r="BE259" s="68"/>
    </row>
    <row r="260" spans="1:57" x14ac:dyDescent="0.2">
      <c r="A260" s="79" t="s">
        <v>756</v>
      </c>
      <c r="B260" t="s">
        <v>282</v>
      </c>
      <c r="C260" t="s">
        <v>764</v>
      </c>
      <c r="E260" s="147">
        <v>44049</v>
      </c>
      <c r="F260" s="68" t="s">
        <v>881</v>
      </c>
      <c r="G260" s="68" t="s">
        <v>1041</v>
      </c>
      <c r="H260" s="68">
        <v>0</v>
      </c>
      <c r="I260" s="68" t="s">
        <v>982</v>
      </c>
      <c r="J260" s="77" t="s">
        <v>761</v>
      </c>
      <c r="K260" s="68" t="s">
        <v>761</v>
      </c>
      <c r="L260" s="68">
        <v>1</v>
      </c>
      <c r="M260" s="68" t="s">
        <v>773</v>
      </c>
      <c r="N260" s="68" t="s">
        <v>761</v>
      </c>
      <c r="O260" s="68" t="s">
        <v>761</v>
      </c>
      <c r="P260" s="68" t="s">
        <v>761</v>
      </c>
      <c r="Q260" s="68">
        <v>0.7</v>
      </c>
      <c r="R260" s="68">
        <v>0.7</v>
      </c>
      <c r="S260" s="68">
        <v>0.7</v>
      </c>
      <c r="T260" s="68">
        <v>1.2</v>
      </c>
      <c r="U260" s="72">
        <v>0.58333333333333337</v>
      </c>
      <c r="V260" s="68">
        <v>0.5</v>
      </c>
      <c r="W260" s="68" t="s">
        <v>761</v>
      </c>
      <c r="X260" s="68">
        <v>27.2</v>
      </c>
      <c r="Y260" s="68">
        <v>6.25</v>
      </c>
      <c r="Z260" s="72">
        <v>5.3014197840729169</v>
      </c>
      <c r="AA260" s="68">
        <v>89.1</v>
      </c>
      <c r="AB260" s="68">
        <v>29.4</v>
      </c>
      <c r="AC260" s="68">
        <v>45.7</v>
      </c>
      <c r="AD260" s="171">
        <v>2.4999999999999949E-2</v>
      </c>
      <c r="AE260" s="72">
        <v>0.20309477756286243</v>
      </c>
      <c r="AF260" s="75">
        <v>2.5000000000000001E-2</v>
      </c>
      <c r="AG260" s="75">
        <v>0.22809477756286242</v>
      </c>
      <c r="AH260" s="75">
        <v>18.804967828190097</v>
      </c>
      <c r="AI260" s="72">
        <v>19.03306260575296</v>
      </c>
      <c r="AJ260" s="72">
        <v>235.70207521360012</v>
      </c>
      <c r="AK260" s="72">
        <v>31.845095414055002</v>
      </c>
      <c r="AL260" s="72">
        <v>7.4015188885121619</v>
      </c>
      <c r="AM260" s="75">
        <v>50.650063242245096</v>
      </c>
      <c r="AN260" s="75">
        <v>50.878158019807962</v>
      </c>
      <c r="AO260" s="72">
        <v>4.1279999999999992</v>
      </c>
      <c r="AP260" s="72">
        <v>2.4013000000000009</v>
      </c>
      <c r="AQ260" s="70">
        <v>0.63222703812047221</v>
      </c>
      <c r="AR260" s="177">
        <v>6.5293000000000001</v>
      </c>
      <c r="AS260" s="68"/>
      <c r="AT260" s="68"/>
      <c r="AU260" s="68" t="s">
        <v>763</v>
      </c>
      <c r="AV260" s="68" t="s">
        <v>763</v>
      </c>
      <c r="AW260" s="68"/>
      <c r="BA260" s="68"/>
      <c r="BB260" s="68"/>
      <c r="BC260" s="68"/>
      <c r="BD260" s="68"/>
      <c r="BE260" s="68"/>
    </row>
    <row r="261" spans="1:57" x14ac:dyDescent="0.2">
      <c r="A261" s="79" t="s">
        <v>756</v>
      </c>
      <c r="B261" t="s">
        <v>282</v>
      </c>
      <c r="C261" t="s">
        <v>765</v>
      </c>
      <c r="E261" s="147">
        <v>44049</v>
      </c>
      <c r="F261" s="68" t="s">
        <v>881</v>
      </c>
      <c r="G261" s="68" t="s">
        <v>1041</v>
      </c>
      <c r="H261" s="68">
        <v>0</v>
      </c>
      <c r="I261" s="68" t="s">
        <v>982</v>
      </c>
      <c r="J261" s="77" t="s">
        <v>761</v>
      </c>
      <c r="K261" s="68" t="s">
        <v>761</v>
      </c>
      <c r="L261" s="68">
        <v>1</v>
      </c>
      <c r="M261" s="68" t="s">
        <v>773</v>
      </c>
      <c r="N261" s="68" t="s">
        <v>761</v>
      </c>
      <c r="O261" s="68" t="s">
        <v>761</v>
      </c>
      <c r="P261" s="68" t="s">
        <v>761</v>
      </c>
      <c r="Q261" s="68">
        <v>0.7</v>
      </c>
      <c r="R261" s="68">
        <v>0.7</v>
      </c>
      <c r="S261" s="68">
        <v>0.7</v>
      </c>
      <c r="T261" s="68">
        <v>1.2</v>
      </c>
      <c r="U261" s="72">
        <v>0.58333333333333337</v>
      </c>
      <c r="V261" s="68">
        <v>1</v>
      </c>
      <c r="W261" s="77" t="s">
        <v>761</v>
      </c>
      <c r="X261" s="68">
        <v>26.9</v>
      </c>
      <c r="Y261" s="68">
        <v>5.67</v>
      </c>
      <c r="Z261" s="72">
        <v>4.7808986789181311</v>
      </c>
      <c r="AA261" s="68">
        <v>80.900000000000006</v>
      </c>
      <c r="AB261" s="79">
        <v>30.4</v>
      </c>
      <c r="AC261" s="79">
        <v>47.1</v>
      </c>
      <c r="AD261" s="75" t="s">
        <v>763</v>
      </c>
      <c r="AE261" s="75" t="s">
        <v>763</v>
      </c>
      <c r="AF261" s="75" t="s">
        <v>763</v>
      </c>
      <c r="AG261" s="75" t="s">
        <v>763</v>
      </c>
      <c r="AH261" s="75" t="s">
        <v>763</v>
      </c>
      <c r="AI261" s="75" t="s">
        <v>763</v>
      </c>
      <c r="AJ261" s="75" t="s">
        <v>763</v>
      </c>
      <c r="AK261" s="75" t="s">
        <v>763</v>
      </c>
      <c r="AL261" s="75" t="s">
        <v>763</v>
      </c>
      <c r="AM261" s="75" t="s">
        <v>763</v>
      </c>
      <c r="AN261" s="75" t="s">
        <v>763</v>
      </c>
      <c r="AO261" s="75" t="s">
        <v>763</v>
      </c>
      <c r="AP261" s="75" t="s">
        <v>763</v>
      </c>
      <c r="AQ261" s="75" t="s">
        <v>763</v>
      </c>
      <c r="AR261" s="75" t="s">
        <v>763</v>
      </c>
      <c r="AS261" s="68"/>
      <c r="AT261" s="68"/>
      <c r="AU261" s="68" t="s">
        <v>763</v>
      </c>
      <c r="AV261" s="68" t="s">
        <v>763</v>
      </c>
      <c r="AW261" s="68"/>
      <c r="BA261" s="68"/>
      <c r="BB261" s="68"/>
      <c r="BC261" s="68"/>
      <c r="BD261" s="68"/>
      <c r="BE261" s="68"/>
    </row>
    <row r="262" spans="1:57" x14ac:dyDescent="0.2">
      <c r="A262" s="79" t="s">
        <v>756</v>
      </c>
      <c r="B262" t="s">
        <v>284</v>
      </c>
      <c r="C262" t="s">
        <v>757</v>
      </c>
      <c r="E262" s="147">
        <v>44049</v>
      </c>
      <c r="F262" s="68" t="s">
        <v>881</v>
      </c>
      <c r="G262" s="68" t="s">
        <v>1041</v>
      </c>
      <c r="H262" s="68">
        <v>0</v>
      </c>
      <c r="I262" s="68" t="s">
        <v>982</v>
      </c>
      <c r="J262" s="77" t="s">
        <v>761</v>
      </c>
      <c r="K262" s="68">
        <v>2</v>
      </c>
      <c r="L262" s="68">
        <v>1</v>
      </c>
      <c r="M262" s="68" t="s">
        <v>773</v>
      </c>
      <c r="N262" s="68" t="s">
        <v>1042</v>
      </c>
      <c r="O262" s="68" t="s">
        <v>761</v>
      </c>
      <c r="P262" s="68" t="s">
        <v>761</v>
      </c>
      <c r="Q262" s="68">
        <v>0.8</v>
      </c>
      <c r="R262" s="68">
        <v>0.8</v>
      </c>
      <c r="S262" s="68">
        <v>0.8</v>
      </c>
      <c r="T262" s="68">
        <v>1.4</v>
      </c>
      <c r="U262" s="72">
        <v>0.57142857142857151</v>
      </c>
      <c r="V262" s="68">
        <v>0.15</v>
      </c>
      <c r="W262" s="77">
        <v>0.30833333333333335</v>
      </c>
      <c r="X262" s="68">
        <v>26.7</v>
      </c>
      <c r="Y262" s="68">
        <v>6.57</v>
      </c>
      <c r="Z262" s="72">
        <v>5.5978933724847666</v>
      </c>
      <c r="AA262" s="68">
        <v>93.6</v>
      </c>
      <c r="AB262" s="79">
        <v>28.5</v>
      </c>
      <c r="AC262" s="79">
        <v>44.4</v>
      </c>
      <c r="AD262" s="75" t="s">
        <v>763</v>
      </c>
      <c r="AE262" s="75" t="s">
        <v>763</v>
      </c>
      <c r="AF262" s="75" t="s">
        <v>763</v>
      </c>
      <c r="AG262" s="75" t="s">
        <v>763</v>
      </c>
      <c r="AH262" s="75" t="s">
        <v>763</v>
      </c>
      <c r="AI262" s="75" t="s">
        <v>763</v>
      </c>
      <c r="AJ262" s="75" t="s">
        <v>763</v>
      </c>
      <c r="AK262" s="75" t="s">
        <v>763</v>
      </c>
      <c r="AL262" s="75" t="s">
        <v>763</v>
      </c>
      <c r="AM262" s="75" t="s">
        <v>763</v>
      </c>
      <c r="AN262" s="75" t="s">
        <v>763</v>
      </c>
      <c r="AO262" s="75" t="s">
        <v>763</v>
      </c>
      <c r="AP262" s="75" t="s">
        <v>763</v>
      </c>
      <c r="AQ262" s="75" t="s">
        <v>763</v>
      </c>
      <c r="AR262" s="75" t="s">
        <v>763</v>
      </c>
      <c r="AS262" s="68"/>
      <c r="AT262" s="68"/>
      <c r="AU262" s="68" t="s">
        <v>763</v>
      </c>
      <c r="AV262" s="68" t="s">
        <v>763</v>
      </c>
      <c r="AW262" s="68"/>
      <c r="BA262" s="68"/>
      <c r="BB262" s="68"/>
      <c r="BC262" s="68"/>
      <c r="BD262" s="68"/>
      <c r="BE262" s="68"/>
    </row>
    <row r="263" spans="1:57" x14ac:dyDescent="0.2">
      <c r="A263" s="79" t="s">
        <v>756</v>
      </c>
      <c r="B263" t="s">
        <v>284</v>
      </c>
      <c r="C263" t="s">
        <v>764</v>
      </c>
      <c r="E263" s="147">
        <v>44049</v>
      </c>
      <c r="F263" s="68" t="s">
        <v>881</v>
      </c>
      <c r="G263" s="68" t="s">
        <v>1041</v>
      </c>
      <c r="H263" s="68">
        <v>0</v>
      </c>
      <c r="I263" s="68" t="s">
        <v>982</v>
      </c>
      <c r="J263" s="77" t="s">
        <v>761</v>
      </c>
      <c r="K263" s="68">
        <v>2</v>
      </c>
      <c r="L263" s="68">
        <v>1</v>
      </c>
      <c r="M263" s="68" t="s">
        <v>773</v>
      </c>
      <c r="N263" s="68" t="s">
        <v>1042</v>
      </c>
      <c r="O263" s="68" t="s">
        <v>761</v>
      </c>
      <c r="P263" s="68" t="s">
        <v>761</v>
      </c>
      <c r="Q263" s="68">
        <v>0.8</v>
      </c>
      <c r="R263" s="68">
        <v>0.8</v>
      </c>
      <c r="S263" s="68">
        <v>0.8</v>
      </c>
      <c r="T263" s="68">
        <v>1.4</v>
      </c>
      <c r="U263" s="72">
        <v>0.57142857142857151</v>
      </c>
      <c r="V263" s="68">
        <v>0.5</v>
      </c>
      <c r="W263" s="77" t="s">
        <v>761</v>
      </c>
      <c r="X263" s="68">
        <v>26.6</v>
      </c>
      <c r="Y263" s="68">
        <v>5.76</v>
      </c>
      <c r="Z263" s="72">
        <v>4.8550520480485986</v>
      </c>
      <c r="AA263" s="68">
        <v>82</v>
      </c>
      <c r="AB263" s="204">
        <v>30.4</v>
      </c>
      <c r="AC263" s="204">
        <v>47.3</v>
      </c>
      <c r="AD263" s="171">
        <v>-5.5511151231257827E-17</v>
      </c>
      <c r="AE263" s="72">
        <v>0.34090909090909061</v>
      </c>
      <c r="AF263" s="75">
        <v>2.5000000000000001E-2</v>
      </c>
      <c r="AG263" s="75">
        <v>0.36590909090909063</v>
      </c>
      <c r="AH263" s="75">
        <v>21.205224580833718</v>
      </c>
      <c r="AI263" s="72">
        <v>21.57113367174281</v>
      </c>
      <c r="AJ263" s="72">
        <v>149.88546669590957</v>
      </c>
      <c r="AK263" s="72">
        <v>20.721813826694724</v>
      </c>
      <c r="AL263" s="72">
        <v>7.233221374801694</v>
      </c>
      <c r="AM263" s="75">
        <v>41.927038407528443</v>
      </c>
      <c r="AN263" s="75">
        <v>42.292947498437528</v>
      </c>
      <c r="AO263" s="72">
        <v>11.791999999999998</v>
      </c>
      <c r="AP263" s="177">
        <v>2.5000000000000001E-2</v>
      </c>
      <c r="AQ263" s="70">
        <v>1</v>
      </c>
      <c r="AR263" s="177">
        <v>11.816999999999998</v>
      </c>
      <c r="AS263" s="68"/>
      <c r="AT263" s="68"/>
      <c r="AU263" s="68" t="s">
        <v>763</v>
      </c>
      <c r="AV263" s="68" t="s">
        <v>763</v>
      </c>
      <c r="AW263" s="68"/>
      <c r="BA263" s="68"/>
      <c r="BB263" s="68"/>
      <c r="BC263" s="68"/>
      <c r="BD263" s="68"/>
      <c r="BE263" s="68"/>
    </row>
    <row r="264" spans="1:57" x14ac:dyDescent="0.2">
      <c r="A264" s="79" t="s">
        <v>756</v>
      </c>
      <c r="B264" t="s">
        <v>284</v>
      </c>
      <c r="C264" t="s">
        <v>765</v>
      </c>
      <c r="E264" s="147">
        <v>44049</v>
      </c>
      <c r="F264" s="68" t="s">
        <v>881</v>
      </c>
      <c r="G264" s="68" t="s">
        <v>1041</v>
      </c>
      <c r="H264" s="68">
        <v>0</v>
      </c>
      <c r="I264" s="68" t="s">
        <v>982</v>
      </c>
      <c r="J264" s="77" t="s">
        <v>761</v>
      </c>
      <c r="K264" s="68">
        <v>2</v>
      </c>
      <c r="L264" s="68">
        <v>1</v>
      </c>
      <c r="M264" s="68" t="s">
        <v>773</v>
      </c>
      <c r="N264" s="68" t="s">
        <v>1042</v>
      </c>
      <c r="O264" s="68" t="s">
        <v>761</v>
      </c>
      <c r="P264" s="68" t="s">
        <v>761</v>
      </c>
      <c r="Q264" s="68">
        <v>0.8</v>
      </c>
      <c r="R264" s="68">
        <v>0.8</v>
      </c>
      <c r="S264" s="68">
        <v>0.8</v>
      </c>
      <c r="T264" s="68">
        <v>1.4</v>
      </c>
      <c r="U264" s="72">
        <v>0.57142857142857151</v>
      </c>
      <c r="V264" s="68">
        <v>1</v>
      </c>
      <c r="W264" s="77" t="s">
        <v>761</v>
      </c>
      <c r="X264" s="68">
        <v>26</v>
      </c>
      <c r="Y264" s="68">
        <v>4.0199999999999996</v>
      </c>
      <c r="Z264" s="72">
        <v>3.3707214279493893</v>
      </c>
      <c r="AA264" s="68">
        <v>56.7</v>
      </c>
      <c r="AB264" s="79">
        <v>31.2</v>
      </c>
      <c r="AC264" s="79">
        <v>48.1</v>
      </c>
      <c r="AD264" s="75" t="s">
        <v>763</v>
      </c>
      <c r="AE264" s="75" t="s">
        <v>763</v>
      </c>
      <c r="AF264" s="75" t="s">
        <v>763</v>
      </c>
      <c r="AG264" s="75" t="s">
        <v>763</v>
      </c>
      <c r="AH264" s="75" t="s">
        <v>763</v>
      </c>
      <c r="AI264" s="75" t="s">
        <v>763</v>
      </c>
      <c r="AJ264" s="75" t="s">
        <v>763</v>
      </c>
      <c r="AK264" s="75" t="s">
        <v>763</v>
      </c>
      <c r="AL264" s="75" t="s">
        <v>763</v>
      </c>
      <c r="AM264" s="75" t="s">
        <v>763</v>
      </c>
      <c r="AN264" s="75" t="s">
        <v>763</v>
      </c>
      <c r="AO264" s="75" t="s">
        <v>763</v>
      </c>
      <c r="AP264" s="75" t="s">
        <v>763</v>
      </c>
      <c r="AQ264" s="75" t="s">
        <v>763</v>
      </c>
      <c r="AR264" s="75" t="s">
        <v>763</v>
      </c>
      <c r="AS264" s="68"/>
      <c r="AT264" s="68"/>
      <c r="AU264" s="68">
        <v>163.80000000000001</v>
      </c>
      <c r="AV264" s="72">
        <v>2.621</v>
      </c>
      <c r="AW264" s="68"/>
      <c r="BA264" s="68"/>
      <c r="BB264" s="68"/>
      <c r="BC264" s="68"/>
      <c r="BD264" s="68"/>
      <c r="BE264" s="68"/>
    </row>
    <row r="265" spans="1:57" x14ac:dyDescent="0.2">
      <c r="A265" s="79" t="s">
        <v>756</v>
      </c>
      <c r="B265" t="s">
        <v>286</v>
      </c>
      <c r="C265" t="s">
        <v>757</v>
      </c>
      <c r="E265" s="147">
        <v>44049</v>
      </c>
      <c r="F265" s="68" t="s">
        <v>881</v>
      </c>
      <c r="G265" s="68" t="s">
        <v>1041</v>
      </c>
      <c r="H265" s="68">
        <v>0</v>
      </c>
      <c r="I265" s="68" t="s">
        <v>982</v>
      </c>
      <c r="J265" s="77" t="s">
        <v>761</v>
      </c>
      <c r="K265" s="68">
        <v>2</v>
      </c>
      <c r="L265" s="68">
        <v>1</v>
      </c>
      <c r="M265" s="68" t="s">
        <v>773</v>
      </c>
      <c r="N265" s="68" t="s">
        <v>767</v>
      </c>
      <c r="O265" s="68" t="s">
        <v>761</v>
      </c>
      <c r="P265" s="68" t="s">
        <v>761</v>
      </c>
      <c r="Q265" s="68">
        <v>1</v>
      </c>
      <c r="R265" s="68">
        <v>1</v>
      </c>
      <c r="S265" s="68">
        <v>1</v>
      </c>
      <c r="T265" s="68">
        <v>1.4</v>
      </c>
      <c r="U265" s="72">
        <v>0.7142857142857143</v>
      </c>
      <c r="V265" s="68">
        <v>0.15</v>
      </c>
      <c r="W265" s="77">
        <v>0.29722222222222222</v>
      </c>
      <c r="X265" s="68">
        <v>25.6</v>
      </c>
      <c r="Y265" s="68">
        <v>6.64</v>
      </c>
      <c r="Z265" s="72">
        <v>5.5805635545930992</v>
      </c>
      <c r="AA265" s="68">
        <v>92.6</v>
      </c>
      <c r="AB265" s="79">
        <v>30.7</v>
      </c>
      <c r="AC265" s="79">
        <v>47.5</v>
      </c>
      <c r="AD265" s="75" t="s">
        <v>763</v>
      </c>
      <c r="AE265" s="75" t="s">
        <v>763</v>
      </c>
      <c r="AF265" s="75" t="s">
        <v>763</v>
      </c>
      <c r="AG265" s="75" t="s">
        <v>763</v>
      </c>
      <c r="AH265" s="75" t="s">
        <v>763</v>
      </c>
      <c r="AI265" s="75" t="s">
        <v>763</v>
      </c>
      <c r="AJ265" s="75" t="s">
        <v>763</v>
      </c>
      <c r="AK265" s="75" t="s">
        <v>763</v>
      </c>
      <c r="AL265" s="75" t="s">
        <v>763</v>
      </c>
      <c r="AM265" s="75" t="s">
        <v>763</v>
      </c>
      <c r="AN265" s="75" t="s">
        <v>763</v>
      </c>
      <c r="AO265" s="75" t="s">
        <v>763</v>
      </c>
      <c r="AP265" s="75" t="s">
        <v>763</v>
      </c>
      <c r="AQ265" s="75" t="s">
        <v>763</v>
      </c>
      <c r="AR265" s="75" t="s">
        <v>763</v>
      </c>
      <c r="AS265" s="68"/>
      <c r="AT265" s="68"/>
      <c r="AU265" s="68" t="s">
        <v>763</v>
      </c>
      <c r="AV265" s="68" t="s">
        <v>763</v>
      </c>
      <c r="AW265" s="68"/>
    </row>
    <row r="266" spans="1:57" x14ac:dyDescent="0.2">
      <c r="A266" s="79" t="s">
        <v>756</v>
      </c>
      <c r="B266" t="s">
        <v>286</v>
      </c>
      <c r="C266" t="s">
        <v>764</v>
      </c>
      <c r="E266" s="147">
        <v>44049</v>
      </c>
      <c r="F266" s="68" t="s">
        <v>881</v>
      </c>
      <c r="G266" s="68" t="s">
        <v>1041</v>
      </c>
      <c r="H266" s="68">
        <v>0</v>
      </c>
      <c r="I266" s="68" t="s">
        <v>982</v>
      </c>
      <c r="J266" s="77" t="s">
        <v>761</v>
      </c>
      <c r="K266" s="68">
        <v>2</v>
      </c>
      <c r="L266" s="68">
        <v>1</v>
      </c>
      <c r="M266" s="68" t="s">
        <v>773</v>
      </c>
      <c r="N266" s="68" t="s">
        <v>767</v>
      </c>
      <c r="O266" s="68" t="s">
        <v>761</v>
      </c>
      <c r="P266" s="68" t="s">
        <v>761</v>
      </c>
      <c r="Q266" s="68">
        <v>1</v>
      </c>
      <c r="R266" s="68">
        <v>1</v>
      </c>
      <c r="S266" s="68">
        <v>1</v>
      </c>
      <c r="T266" s="68">
        <v>1.4</v>
      </c>
      <c r="U266" s="72">
        <v>0.7142857142857143</v>
      </c>
      <c r="V266" s="68">
        <v>0.5</v>
      </c>
      <c r="W266" s="77" t="s">
        <v>761</v>
      </c>
      <c r="X266" s="68">
        <v>25.6</v>
      </c>
      <c r="Y266" s="68">
        <v>6.62</v>
      </c>
      <c r="Z266" s="72">
        <v>5.5763696121966522</v>
      </c>
      <c r="AA266" s="68">
        <v>92.4</v>
      </c>
      <c r="AB266" s="204">
        <v>30.3</v>
      </c>
      <c r="AC266" s="204">
        <v>47</v>
      </c>
      <c r="AD266" s="171">
        <v>4.9999999999999954E-2</v>
      </c>
      <c r="AE266" s="72">
        <v>0.24903288201160523</v>
      </c>
      <c r="AF266" s="72">
        <v>0.37365853658536585</v>
      </c>
      <c r="AG266" s="75">
        <v>0.62269141859697108</v>
      </c>
      <c r="AH266" s="75">
        <v>22.725091999338737</v>
      </c>
      <c r="AI266" s="72">
        <v>23.347783417935709</v>
      </c>
      <c r="AJ266" s="72">
        <v>125.1563816869178</v>
      </c>
      <c r="AK266" s="72">
        <v>16.611035848757233</v>
      </c>
      <c r="AL266" s="72">
        <v>7.534532031985318</v>
      </c>
      <c r="AM266" s="75">
        <v>39.33612784809597</v>
      </c>
      <c r="AN266" s="75">
        <v>39.958819266692942</v>
      </c>
      <c r="AO266" s="72">
        <v>8.6639999999999997</v>
      </c>
      <c r="AP266" s="72">
        <v>0.18849999999999997</v>
      </c>
      <c r="AQ266" s="70">
        <v>0.97870658006212941</v>
      </c>
      <c r="AR266" s="177">
        <v>8.8524999999999991</v>
      </c>
      <c r="AS266" s="68"/>
      <c r="AT266" s="68"/>
      <c r="AU266" s="68" t="s">
        <v>763</v>
      </c>
      <c r="AV266" s="68" t="s">
        <v>763</v>
      </c>
      <c r="AW266" s="68"/>
    </row>
    <row r="267" spans="1:57" x14ac:dyDescent="0.2">
      <c r="A267" s="79" t="s">
        <v>756</v>
      </c>
      <c r="B267" t="s">
        <v>286</v>
      </c>
      <c r="C267" t="s">
        <v>765</v>
      </c>
      <c r="E267" s="147">
        <v>44049</v>
      </c>
      <c r="F267" s="68" t="s">
        <v>881</v>
      </c>
      <c r="G267" s="68" t="s">
        <v>1041</v>
      </c>
      <c r="H267" s="68">
        <v>0</v>
      </c>
      <c r="I267" s="68" t="s">
        <v>982</v>
      </c>
      <c r="J267" s="77" t="s">
        <v>761</v>
      </c>
      <c r="K267" s="68">
        <v>2</v>
      </c>
      <c r="L267" s="68">
        <v>1</v>
      </c>
      <c r="M267" s="68" t="s">
        <v>773</v>
      </c>
      <c r="N267" s="68" t="s">
        <v>767</v>
      </c>
      <c r="O267" s="68" t="s">
        <v>761</v>
      </c>
      <c r="P267" s="68" t="s">
        <v>761</v>
      </c>
      <c r="Q267" s="68">
        <v>1</v>
      </c>
      <c r="R267" s="68">
        <v>1</v>
      </c>
      <c r="S267" s="68">
        <v>1</v>
      </c>
      <c r="T267" s="68">
        <v>1.4</v>
      </c>
      <c r="U267" s="72">
        <v>0.7142857142857143</v>
      </c>
      <c r="V267" s="68">
        <v>1</v>
      </c>
      <c r="W267" s="77" t="s">
        <v>761</v>
      </c>
      <c r="X267" s="68">
        <v>27.5</v>
      </c>
      <c r="Y267" s="68">
        <v>6.59</v>
      </c>
      <c r="Z267" s="72">
        <v>5.5419592399667419</v>
      </c>
      <c r="AA267" s="68">
        <v>92.1</v>
      </c>
      <c r="AB267" s="79">
        <v>31</v>
      </c>
      <c r="AC267" s="79">
        <v>47.8</v>
      </c>
      <c r="AD267" s="75" t="s">
        <v>763</v>
      </c>
      <c r="AE267" s="75" t="s">
        <v>763</v>
      </c>
      <c r="AF267" s="75" t="s">
        <v>763</v>
      </c>
      <c r="AG267" s="75" t="s">
        <v>763</v>
      </c>
      <c r="AH267" s="75" t="s">
        <v>763</v>
      </c>
      <c r="AI267" s="75" t="s">
        <v>763</v>
      </c>
      <c r="AJ267" s="75" t="s">
        <v>763</v>
      </c>
      <c r="AK267" s="75" t="s">
        <v>763</v>
      </c>
      <c r="AL267" s="75" t="s">
        <v>763</v>
      </c>
      <c r="AM267" s="75" t="s">
        <v>763</v>
      </c>
      <c r="AN267" s="75" t="s">
        <v>763</v>
      </c>
      <c r="AO267" s="75" t="s">
        <v>763</v>
      </c>
      <c r="AP267" s="75" t="s">
        <v>763</v>
      </c>
      <c r="AQ267" s="75" t="s">
        <v>763</v>
      </c>
      <c r="AR267" s="75" t="s">
        <v>763</v>
      </c>
      <c r="AS267" s="68"/>
      <c r="AT267" s="68"/>
      <c r="AU267" s="68" t="s">
        <v>763</v>
      </c>
      <c r="AV267" s="68" t="s">
        <v>763</v>
      </c>
      <c r="AW267" s="68"/>
    </row>
    <row r="268" spans="1:57" x14ac:dyDescent="0.2">
      <c r="A268" s="79" t="s">
        <v>756</v>
      </c>
      <c r="B268" t="s">
        <v>274</v>
      </c>
      <c r="C268" t="s">
        <v>757</v>
      </c>
      <c r="E268" s="147">
        <v>44049</v>
      </c>
      <c r="F268" s="68" t="s">
        <v>881</v>
      </c>
      <c r="G268" s="68" t="s">
        <v>1041</v>
      </c>
      <c r="H268" s="68">
        <v>0</v>
      </c>
      <c r="I268" s="68" t="s">
        <v>982</v>
      </c>
      <c r="J268" s="77" t="s">
        <v>761</v>
      </c>
      <c r="K268" s="68">
        <v>2</v>
      </c>
      <c r="L268" s="68">
        <v>1</v>
      </c>
      <c r="M268" s="68" t="s">
        <v>773</v>
      </c>
      <c r="N268" s="68" t="s">
        <v>762</v>
      </c>
      <c r="O268" s="68" t="s">
        <v>761</v>
      </c>
      <c r="P268" s="68" t="s">
        <v>761</v>
      </c>
      <c r="Q268" s="68">
        <v>0.8</v>
      </c>
      <c r="R268" s="68">
        <v>0.8</v>
      </c>
      <c r="S268" s="68">
        <v>0.8</v>
      </c>
      <c r="T268" s="68">
        <v>0.8</v>
      </c>
      <c r="U268" s="72">
        <v>1</v>
      </c>
      <c r="V268" s="68">
        <v>0.15</v>
      </c>
      <c r="W268" s="77">
        <v>0.25347222222222221</v>
      </c>
      <c r="X268" s="68">
        <v>17.3</v>
      </c>
      <c r="Y268" s="68">
        <v>6.01</v>
      </c>
      <c r="Z268" s="72">
        <v>5.9883179925388124</v>
      </c>
      <c r="AA268" s="68">
        <v>62.8</v>
      </c>
      <c r="AB268" s="79">
        <v>0.6</v>
      </c>
      <c r="AC268" s="79">
        <v>1.117</v>
      </c>
      <c r="AD268" s="75" t="s">
        <v>763</v>
      </c>
      <c r="AE268" s="75" t="s">
        <v>763</v>
      </c>
      <c r="AF268" s="75" t="s">
        <v>763</v>
      </c>
      <c r="AG268" s="75" t="s">
        <v>763</v>
      </c>
      <c r="AH268" s="75" t="s">
        <v>763</v>
      </c>
      <c r="AI268" s="75" t="s">
        <v>763</v>
      </c>
      <c r="AJ268" s="75" t="s">
        <v>763</v>
      </c>
      <c r="AK268" s="75" t="s">
        <v>763</v>
      </c>
      <c r="AL268" s="75" t="s">
        <v>763</v>
      </c>
      <c r="AM268" s="75" t="s">
        <v>763</v>
      </c>
      <c r="AN268" s="75" t="s">
        <v>763</v>
      </c>
      <c r="AO268" s="75" t="s">
        <v>763</v>
      </c>
      <c r="AP268" s="75" t="s">
        <v>763</v>
      </c>
      <c r="AQ268" s="75" t="s">
        <v>763</v>
      </c>
      <c r="AR268" s="75" t="s">
        <v>763</v>
      </c>
      <c r="AS268" s="68"/>
      <c r="AT268" s="68"/>
      <c r="AU268" s="68" t="s">
        <v>763</v>
      </c>
      <c r="AV268" s="68" t="s">
        <v>763</v>
      </c>
      <c r="AW268" s="68"/>
    </row>
    <row r="269" spans="1:57" x14ac:dyDescent="0.2">
      <c r="A269" s="79" t="s">
        <v>756</v>
      </c>
      <c r="B269" t="s">
        <v>274</v>
      </c>
      <c r="C269" t="s">
        <v>764</v>
      </c>
      <c r="E269" s="147">
        <v>44049</v>
      </c>
      <c r="F269" s="68" t="s">
        <v>881</v>
      </c>
      <c r="G269" s="68" t="s">
        <v>1041</v>
      </c>
      <c r="H269" s="68">
        <v>0</v>
      </c>
      <c r="I269" s="68" t="s">
        <v>982</v>
      </c>
      <c r="J269" s="77" t="s">
        <v>761</v>
      </c>
      <c r="K269" s="68">
        <v>2</v>
      </c>
      <c r="L269" s="68">
        <v>1</v>
      </c>
      <c r="M269" s="68" t="s">
        <v>773</v>
      </c>
      <c r="N269" s="68" t="s">
        <v>762</v>
      </c>
      <c r="O269" s="68" t="s">
        <v>761</v>
      </c>
      <c r="P269" s="68" t="s">
        <v>761</v>
      </c>
      <c r="Q269" s="68">
        <v>0.8</v>
      </c>
      <c r="R269" s="68">
        <v>0.8</v>
      </c>
      <c r="S269" s="68">
        <v>0.8</v>
      </c>
      <c r="T269" s="68">
        <v>0.8</v>
      </c>
      <c r="U269" s="72">
        <v>1</v>
      </c>
      <c r="V269" s="68">
        <v>0.4</v>
      </c>
      <c r="W269" s="77" t="s">
        <v>761</v>
      </c>
      <c r="X269" s="68">
        <v>21.8</v>
      </c>
      <c r="Y269" s="68">
        <v>6.4</v>
      </c>
      <c r="Z269" s="72">
        <v>5.8581356769407362</v>
      </c>
      <c r="AA269" s="68">
        <v>75.099999999999994</v>
      </c>
      <c r="AB269" s="204">
        <v>15.2</v>
      </c>
      <c r="AC269" s="204">
        <v>25.07</v>
      </c>
      <c r="AD269" s="171">
        <v>0.75515434943903592</v>
      </c>
      <c r="AE269" s="72">
        <v>4.7509671179883952</v>
      </c>
      <c r="AF269" s="72">
        <v>8.4780487804878035</v>
      </c>
      <c r="AG269" s="75">
        <v>13.229015898476199</v>
      </c>
      <c r="AH269" s="75">
        <v>60.372574626058501</v>
      </c>
      <c r="AI269" s="75">
        <v>73.6015905245347</v>
      </c>
      <c r="AJ269" s="72">
        <v>344.57688461805333</v>
      </c>
      <c r="AK269" s="72">
        <v>65.698561114716739</v>
      </c>
      <c r="AL269" s="72">
        <v>5.2448163060433712</v>
      </c>
      <c r="AM269" s="75">
        <v>126.07113574077525</v>
      </c>
      <c r="AN269" s="75">
        <v>139.30015163925145</v>
      </c>
      <c r="AO269" s="72">
        <v>29.648000000000003</v>
      </c>
      <c r="AP269" s="72">
        <v>8.7533000000000012</v>
      </c>
      <c r="AQ269" s="70">
        <v>0.77205719598034439</v>
      </c>
      <c r="AR269" s="177">
        <v>38.401300000000006</v>
      </c>
      <c r="AS269" s="68"/>
      <c r="AT269" s="68"/>
      <c r="AU269" s="68" t="s">
        <v>763</v>
      </c>
      <c r="AV269" s="68" t="s">
        <v>763</v>
      </c>
      <c r="AW269" s="68"/>
    </row>
    <row r="270" spans="1:57" x14ac:dyDescent="0.2">
      <c r="A270" s="79" t="s">
        <v>756</v>
      </c>
      <c r="B270" t="s">
        <v>278</v>
      </c>
      <c r="C270" t="s">
        <v>757</v>
      </c>
      <c r="E270" s="147">
        <v>44049</v>
      </c>
      <c r="F270" s="68" t="s">
        <v>881</v>
      </c>
      <c r="G270" s="68" t="s">
        <v>1041</v>
      </c>
      <c r="H270" s="68">
        <v>0</v>
      </c>
      <c r="I270" s="68" t="s">
        <v>982</v>
      </c>
      <c r="J270" s="77" t="s">
        <v>761</v>
      </c>
      <c r="K270" s="68">
        <v>2</v>
      </c>
      <c r="L270" s="68">
        <v>1</v>
      </c>
      <c r="M270" s="68" t="s">
        <v>773</v>
      </c>
      <c r="N270" s="68" t="s">
        <v>776</v>
      </c>
      <c r="O270" s="68" t="s">
        <v>761</v>
      </c>
      <c r="P270" s="68" t="s">
        <v>761</v>
      </c>
      <c r="Q270" s="68">
        <v>1.1000000000000001</v>
      </c>
      <c r="R270" s="68">
        <v>1.1000000000000001</v>
      </c>
      <c r="S270" s="68">
        <v>1.1000000000000001</v>
      </c>
      <c r="T270" s="68">
        <v>2</v>
      </c>
      <c r="U270" s="72">
        <v>0.55000000000000004</v>
      </c>
      <c r="V270" s="68">
        <v>0.5</v>
      </c>
      <c r="W270" s="77">
        <v>0.2673611111111111</v>
      </c>
      <c r="X270" s="68">
        <v>25.3</v>
      </c>
      <c r="Y270" s="68">
        <v>7.33</v>
      </c>
      <c r="Z270" s="72">
        <v>6.7319526534128435</v>
      </c>
      <c r="AA270" s="68">
        <v>96.4</v>
      </c>
      <c r="AB270" s="79">
        <v>15</v>
      </c>
      <c r="AC270" s="79">
        <v>24.87</v>
      </c>
      <c r="AD270" s="75" t="s">
        <v>763</v>
      </c>
      <c r="AE270" s="75" t="s">
        <v>763</v>
      </c>
      <c r="AF270" s="75" t="s">
        <v>763</v>
      </c>
      <c r="AG270" s="75" t="s">
        <v>763</v>
      </c>
      <c r="AH270" s="75" t="s">
        <v>763</v>
      </c>
      <c r="AI270" s="75" t="s">
        <v>763</v>
      </c>
      <c r="AJ270" s="75" t="s">
        <v>763</v>
      </c>
      <c r="AK270" s="75" t="s">
        <v>763</v>
      </c>
      <c r="AL270" s="75" t="s">
        <v>763</v>
      </c>
      <c r="AM270" s="75" t="s">
        <v>763</v>
      </c>
      <c r="AN270" s="75" t="s">
        <v>763</v>
      </c>
      <c r="AO270" s="75" t="s">
        <v>763</v>
      </c>
      <c r="AP270" s="75" t="s">
        <v>763</v>
      </c>
      <c r="AQ270" s="75" t="s">
        <v>763</v>
      </c>
      <c r="AR270" s="75" t="s">
        <v>763</v>
      </c>
      <c r="AS270" s="68"/>
      <c r="AT270" s="68"/>
      <c r="AU270" s="68" t="s">
        <v>763</v>
      </c>
      <c r="AV270" s="68" t="s">
        <v>763</v>
      </c>
      <c r="AW270" s="68"/>
    </row>
    <row r="271" spans="1:57" x14ac:dyDescent="0.2">
      <c r="A271" s="79" t="s">
        <v>756</v>
      </c>
      <c r="B271" t="s">
        <v>278</v>
      </c>
      <c r="C271" t="s">
        <v>764</v>
      </c>
      <c r="E271" s="147">
        <v>44049</v>
      </c>
      <c r="F271" s="68" t="s">
        <v>881</v>
      </c>
      <c r="G271" s="68" t="s">
        <v>1041</v>
      </c>
      <c r="H271" s="68">
        <v>0</v>
      </c>
      <c r="I271" s="68" t="s">
        <v>982</v>
      </c>
      <c r="J271" s="77" t="s">
        <v>761</v>
      </c>
      <c r="K271" s="68">
        <v>2</v>
      </c>
      <c r="L271" s="68">
        <v>1</v>
      </c>
      <c r="M271" s="68" t="s">
        <v>773</v>
      </c>
      <c r="N271" s="68" t="s">
        <v>776</v>
      </c>
      <c r="O271" s="68" t="s">
        <v>761</v>
      </c>
      <c r="P271" s="68" t="s">
        <v>761</v>
      </c>
      <c r="Q271" s="68">
        <v>1.1000000000000001</v>
      </c>
      <c r="R271" s="68">
        <v>1.1000000000000001</v>
      </c>
      <c r="S271" s="68">
        <v>1.1000000000000001</v>
      </c>
      <c r="T271" s="68">
        <v>2</v>
      </c>
      <c r="U271" s="72">
        <v>0.55000000000000004</v>
      </c>
      <c r="V271" s="68">
        <v>0.75</v>
      </c>
      <c r="W271" s="77" t="s">
        <v>761</v>
      </c>
      <c r="X271" s="68">
        <v>26.8</v>
      </c>
      <c r="Y271" s="68">
        <v>3.42</v>
      </c>
      <c r="Z271" s="72">
        <v>2.9290602985159984</v>
      </c>
      <c r="AA271" s="68">
        <v>48.2</v>
      </c>
      <c r="AB271" s="68">
        <v>27.6</v>
      </c>
      <c r="AC271" s="68">
        <v>43.2</v>
      </c>
      <c r="AD271" s="171">
        <v>9.9999999999999964E-2</v>
      </c>
      <c r="AE271" s="72">
        <v>0.38684719535783341</v>
      </c>
      <c r="AF271" s="72">
        <v>0.44585365853658537</v>
      </c>
      <c r="AG271" s="75">
        <v>0.83270085389441872</v>
      </c>
      <c r="AH271" s="75">
        <v>30.636909975208805</v>
      </c>
      <c r="AI271" s="72">
        <v>31.469610829103225</v>
      </c>
      <c r="AJ271" s="72">
        <v>149.28394841190709</v>
      </c>
      <c r="AK271" s="72">
        <v>25.558023212503542</v>
      </c>
      <c r="AL271" s="72">
        <v>5.8409817993620932</v>
      </c>
      <c r="AM271" s="75">
        <v>56.194933187712351</v>
      </c>
      <c r="AN271" s="75">
        <v>57.027634041606767</v>
      </c>
      <c r="AO271" s="72">
        <v>9.9359999999999982</v>
      </c>
      <c r="AP271" s="72">
        <v>3.140500000000003</v>
      </c>
      <c r="AQ271" s="70">
        <v>0.75983634764654129</v>
      </c>
      <c r="AR271" s="177">
        <v>13.076500000000001</v>
      </c>
      <c r="AS271" s="68"/>
      <c r="AT271" s="68"/>
      <c r="AU271" s="68" t="s">
        <v>763</v>
      </c>
      <c r="AV271" s="68" t="s">
        <v>763</v>
      </c>
      <c r="AW271" s="68"/>
      <c r="BB271" s="68"/>
      <c r="BC271" s="68"/>
      <c r="BD271" s="147"/>
    </row>
    <row r="272" spans="1:57" x14ac:dyDescent="0.2">
      <c r="A272" s="79" t="s">
        <v>756</v>
      </c>
      <c r="B272" t="s">
        <v>278</v>
      </c>
      <c r="C272" t="s">
        <v>765</v>
      </c>
      <c r="E272" s="147">
        <v>44049</v>
      </c>
      <c r="F272" s="68" t="s">
        <v>881</v>
      </c>
      <c r="G272" s="68" t="s">
        <v>1041</v>
      </c>
      <c r="H272" s="68">
        <v>0</v>
      </c>
      <c r="I272" s="68" t="s">
        <v>982</v>
      </c>
      <c r="J272" s="77" t="s">
        <v>761</v>
      </c>
      <c r="K272" s="68">
        <v>2</v>
      </c>
      <c r="L272" s="68">
        <v>1</v>
      </c>
      <c r="M272" s="68" t="s">
        <v>773</v>
      </c>
      <c r="N272" s="68" t="s">
        <v>776</v>
      </c>
      <c r="O272" s="68" t="s">
        <v>761</v>
      </c>
      <c r="P272" s="68" t="s">
        <v>761</v>
      </c>
      <c r="Q272" s="68">
        <v>1.1000000000000001</v>
      </c>
      <c r="R272" s="68">
        <v>1.1000000000000001</v>
      </c>
      <c r="S272" s="68">
        <v>1.1000000000000001</v>
      </c>
      <c r="T272" s="68">
        <v>2</v>
      </c>
      <c r="U272" s="72">
        <v>0.55000000000000004</v>
      </c>
      <c r="V272" s="68">
        <v>1.5</v>
      </c>
      <c r="W272" s="68" t="s">
        <v>761</v>
      </c>
      <c r="X272" s="68">
        <v>26.5</v>
      </c>
      <c r="Y272" s="68">
        <v>3.42</v>
      </c>
      <c r="Z272" s="72">
        <v>2.8774817715780241</v>
      </c>
      <c r="AA272" s="68">
        <v>48.5</v>
      </c>
      <c r="AB272" s="79">
        <v>30.7</v>
      </c>
      <c r="AC272" s="79">
        <v>47.4</v>
      </c>
      <c r="AD272" s="75" t="s">
        <v>763</v>
      </c>
      <c r="AE272" s="75" t="s">
        <v>763</v>
      </c>
      <c r="AF272" s="75" t="s">
        <v>763</v>
      </c>
      <c r="AG272" s="75" t="s">
        <v>763</v>
      </c>
      <c r="AH272" s="75" t="s">
        <v>763</v>
      </c>
      <c r="AI272" s="75" t="s">
        <v>763</v>
      </c>
      <c r="AJ272" s="75" t="s">
        <v>763</v>
      </c>
      <c r="AK272" s="75" t="s">
        <v>763</v>
      </c>
      <c r="AL272" s="75" t="s">
        <v>763</v>
      </c>
      <c r="AM272" s="75" t="s">
        <v>763</v>
      </c>
      <c r="AN272" s="75" t="s">
        <v>763</v>
      </c>
      <c r="AO272" s="75" t="s">
        <v>763</v>
      </c>
      <c r="AP272" s="75" t="s">
        <v>763</v>
      </c>
      <c r="AQ272" s="75" t="s">
        <v>763</v>
      </c>
      <c r="AR272" s="75" t="s">
        <v>763</v>
      </c>
      <c r="AS272" s="68"/>
      <c r="AT272" s="68"/>
      <c r="AU272" s="68">
        <v>122.1</v>
      </c>
      <c r="AV272" s="72">
        <v>1.9530000000000001</v>
      </c>
      <c r="AW272" s="68"/>
      <c r="BB272" s="68"/>
      <c r="BC272" s="68"/>
      <c r="BD272" s="147"/>
    </row>
    <row r="273" spans="1:49" x14ac:dyDescent="0.2">
      <c r="A273" s="79" t="s">
        <v>756</v>
      </c>
      <c r="B273" t="s">
        <v>280</v>
      </c>
      <c r="C273" t="s">
        <v>757</v>
      </c>
      <c r="E273" s="147">
        <v>44049</v>
      </c>
      <c r="F273" s="68" t="s">
        <v>881</v>
      </c>
      <c r="G273" s="68" t="s">
        <v>1041</v>
      </c>
      <c r="H273" s="68">
        <v>0</v>
      </c>
      <c r="I273" s="68" t="s">
        <v>982</v>
      </c>
      <c r="J273" s="77" t="s">
        <v>761</v>
      </c>
      <c r="K273" s="68">
        <v>2</v>
      </c>
      <c r="L273" s="68">
        <v>1</v>
      </c>
      <c r="M273" s="68" t="s">
        <v>773</v>
      </c>
      <c r="N273" s="68" t="s">
        <v>762</v>
      </c>
      <c r="O273" s="68" t="s">
        <v>761</v>
      </c>
      <c r="P273" s="68" t="s">
        <v>761</v>
      </c>
      <c r="Q273" s="68">
        <v>1.2</v>
      </c>
      <c r="R273" s="68">
        <v>1.2</v>
      </c>
      <c r="S273" s="68">
        <v>1.2</v>
      </c>
      <c r="T273" s="68">
        <v>2.1</v>
      </c>
      <c r="U273" s="72">
        <v>0.5714285714285714</v>
      </c>
      <c r="V273" s="68">
        <v>0.15</v>
      </c>
      <c r="W273" s="77">
        <v>0.28402777777777777</v>
      </c>
      <c r="X273" s="68">
        <v>26.2</v>
      </c>
      <c r="Y273" s="68">
        <v>5.68</v>
      </c>
      <c r="Z273" s="72">
        <v>4.8069585272017674</v>
      </c>
      <c r="AA273" s="68">
        <v>79.400000000000006</v>
      </c>
      <c r="AB273" s="79">
        <v>29.6</v>
      </c>
      <c r="AC273" s="79">
        <v>46</v>
      </c>
      <c r="AD273" s="75" t="s">
        <v>763</v>
      </c>
      <c r="AE273" s="75" t="s">
        <v>763</v>
      </c>
      <c r="AF273" s="75" t="s">
        <v>763</v>
      </c>
      <c r="AG273" s="75" t="s">
        <v>763</v>
      </c>
      <c r="AH273" s="75" t="s">
        <v>763</v>
      </c>
      <c r="AI273" s="75" t="s">
        <v>763</v>
      </c>
      <c r="AJ273" s="75" t="s">
        <v>763</v>
      </c>
      <c r="AK273" s="75" t="s">
        <v>763</v>
      </c>
      <c r="AL273" s="75" t="s">
        <v>763</v>
      </c>
      <c r="AM273" s="75" t="s">
        <v>763</v>
      </c>
      <c r="AN273" s="75" t="s">
        <v>763</v>
      </c>
      <c r="AO273" s="75" t="s">
        <v>763</v>
      </c>
      <c r="AP273" s="75" t="s">
        <v>763</v>
      </c>
      <c r="AQ273" s="75" t="s">
        <v>763</v>
      </c>
      <c r="AR273" s="75" t="s">
        <v>763</v>
      </c>
      <c r="AS273" s="68"/>
      <c r="AT273" s="68"/>
      <c r="AU273" s="68" t="s">
        <v>763</v>
      </c>
      <c r="AV273" s="68" t="s">
        <v>763</v>
      </c>
      <c r="AW273" s="68"/>
    </row>
    <row r="274" spans="1:49" x14ac:dyDescent="0.2">
      <c r="A274" s="79" t="s">
        <v>756</v>
      </c>
      <c r="B274" t="s">
        <v>280</v>
      </c>
      <c r="C274" t="s">
        <v>764</v>
      </c>
      <c r="E274" s="147">
        <v>44049</v>
      </c>
      <c r="F274" s="68" t="s">
        <v>881</v>
      </c>
      <c r="G274" s="68" t="s">
        <v>1041</v>
      </c>
      <c r="H274" s="68">
        <v>0</v>
      </c>
      <c r="I274" s="68" t="s">
        <v>982</v>
      </c>
      <c r="J274" s="77" t="s">
        <v>761</v>
      </c>
      <c r="K274" s="68">
        <v>2</v>
      </c>
      <c r="L274" s="68">
        <v>1</v>
      </c>
      <c r="M274" s="68" t="s">
        <v>773</v>
      </c>
      <c r="N274" s="68" t="s">
        <v>762</v>
      </c>
      <c r="O274" s="68" t="s">
        <v>761</v>
      </c>
      <c r="P274" s="68" t="s">
        <v>761</v>
      </c>
      <c r="Q274" s="68">
        <v>1.2</v>
      </c>
      <c r="R274" s="68">
        <v>1.2</v>
      </c>
      <c r="S274" s="68">
        <v>1.2</v>
      </c>
      <c r="T274" s="68">
        <v>2.1</v>
      </c>
      <c r="U274" s="72">
        <v>0.5714285714285714</v>
      </c>
      <c r="V274" s="68">
        <v>0.75</v>
      </c>
      <c r="W274" s="77" t="s">
        <v>761</v>
      </c>
      <c r="X274" s="68">
        <v>26.2</v>
      </c>
      <c r="Y274" s="68">
        <v>5.6</v>
      </c>
      <c r="Z274" s="72">
        <v>4.7553141648380555</v>
      </c>
      <c r="AA274" s="68">
        <v>78.599999999999994</v>
      </c>
      <c r="AB274" s="204">
        <v>29</v>
      </c>
      <c r="AC274" s="204">
        <v>45.1</v>
      </c>
      <c r="AD274" s="171">
        <v>0.35</v>
      </c>
      <c r="AE274" s="72">
        <v>1.3974854932301741</v>
      </c>
      <c r="AF274" s="72">
        <v>8.0682926829268281E-2</v>
      </c>
      <c r="AG274" s="75">
        <v>1.4781684200594425</v>
      </c>
      <c r="AH274" s="75">
        <v>26.691950023256975</v>
      </c>
      <c r="AI274" s="72">
        <v>28.170118443316419</v>
      </c>
      <c r="AJ274" s="72">
        <v>112.25715626330854</v>
      </c>
      <c r="AK274" s="72">
        <v>17.014053297574634</v>
      </c>
      <c r="AL274" s="72">
        <v>6.5979078765029424</v>
      </c>
      <c r="AM274" s="75">
        <v>43.706003320831613</v>
      </c>
      <c r="AN274" s="75">
        <v>45.184171740891053</v>
      </c>
      <c r="AO274" s="72">
        <v>24.887999999999998</v>
      </c>
      <c r="AP274" s="177">
        <v>2.5000000000000001E-2</v>
      </c>
      <c r="AQ274" s="70">
        <v>1</v>
      </c>
      <c r="AR274" s="177">
        <v>24.912999999999997</v>
      </c>
      <c r="AS274" s="68"/>
      <c r="AT274" s="68"/>
      <c r="AU274" s="68" t="s">
        <v>763</v>
      </c>
      <c r="AV274" s="68" t="s">
        <v>763</v>
      </c>
      <c r="AW274" s="68"/>
    </row>
    <row r="275" spans="1:49" x14ac:dyDescent="0.2">
      <c r="A275" s="79" t="s">
        <v>756</v>
      </c>
      <c r="B275" t="s">
        <v>280</v>
      </c>
      <c r="C275" t="s">
        <v>765</v>
      </c>
      <c r="E275" s="147">
        <v>44049</v>
      </c>
      <c r="F275" s="68" t="s">
        <v>881</v>
      </c>
      <c r="G275" s="68" t="s">
        <v>1041</v>
      </c>
      <c r="H275" s="68">
        <v>0</v>
      </c>
      <c r="I275" s="68" t="s">
        <v>982</v>
      </c>
      <c r="J275" s="77" t="s">
        <v>761</v>
      </c>
      <c r="K275" s="68">
        <v>2</v>
      </c>
      <c r="L275" s="68">
        <v>1</v>
      </c>
      <c r="M275" s="68" t="s">
        <v>773</v>
      </c>
      <c r="N275" s="68" t="s">
        <v>762</v>
      </c>
      <c r="O275" s="68" t="s">
        <v>761</v>
      </c>
      <c r="P275" s="68" t="s">
        <v>761</v>
      </c>
      <c r="Q275" s="68">
        <v>1.2</v>
      </c>
      <c r="R275" s="68">
        <v>1.2</v>
      </c>
      <c r="S275" s="68">
        <v>1.2</v>
      </c>
      <c r="T275" s="68">
        <v>2.1</v>
      </c>
      <c r="U275" s="72">
        <v>0.5714285714285714</v>
      </c>
      <c r="V275" s="68">
        <v>1.5</v>
      </c>
      <c r="W275" s="77" t="s">
        <v>761</v>
      </c>
      <c r="X275" s="68">
        <v>22.2</v>
      </c>
      <c r="Y275" s="68">
        <v>5.62</v>
      </c>
      <c r="Z275" s="68" t="s">
        <v>761</v>
      </c>
      <c r="AA275" s="68">
        <v>78.8</v>
      </c>
      <c r="AB275" s="204">
        <v>29</v>
      </c>
      <c r="AC275" s="204">
        <v>45.1</v>
      </c>
      <c r="AD275" s="75" t="s">
        <v>763</v>
      </c>
      <c r="AE275" s="75" t="s">
        <v>763</v>
      </c>
      <c r="AF275" s="75" t="s">
        <v>763</v>
      </c>
      <c r="AG275" s="75" t="s">
        <v>763</v>
      </c>
      <c r="AH275" s="75" t="s">
        <v>763</v>
      </c>
      <c r="AI275" s="75" t="s">
        <v>763</v>
      </c>
      <c r="AJ275" s="75" t="s">
        <v>763</v>
      </c>
      <c r="AK275" s="75" t="s">
        <v>763</v>
      </c>
      <c r="AL275" s="75" t="s">
        <v>763</v>
      </c>
      <c r="AM275" s="75" t="s">
        <v>763</v>
      </c>
      <c r="AN275" s="75" t="s">
        <v>763</v>
      </c>
      <c r="AO275" s="75" t="s">
        <v>763</v>
      </c>
      <c r="AP275" s="75" t="s">
        <v>763</v>
      </c>
      <c r="AQ275" s="75" t="s">
        <v>763</v>
      </c>
      <c r="AR275" s="75" t="s">
        <v>763</v>
      </c>
      <c r="AS275" s="68"/>
      <c r="AT275" s="68"/>
      <c r="AU275" s="68" t="s">
        <v>763</v>
      </c>
      <c r="AV275" s="68" t="s">
        <v>763</v>
      </c>
      <c r="AW275" s="68"/>
    </row>
    <row r="276" spans="1:49" x14ac:dyDescent="0.2">
      <c r="A276" s="79" t="s">
        <v>756</v>
      </c>
      <c r="B276" t="s">
        <v>394</v>
      </c>
      <c r="C276" t="s">
        <v>757</v>
      </c>
      <c r="E276" s="147">
        <v>44064</v>
      </c>
      <c r="F276" s="68" t="s">
        <v>644</v>
      </c>
      <c r="G276" s="68" t="s">
        <v>1026</v>
      </c>
      <c r="H276" s="68">
        <v>1</v>
      </c>
      <c r="I276" s="68" t="s">
        <v>982</v>
      </c>
      <c r="J276" s="77">
        <v>0.35416666666666669</v>
      </c>
      <c r="K276" s="68">
        <v>2</v>
      </c>
      <c r="L276" s="68">
        <v>1</v>
      </c>
      <c r="M276" s="68" t="s">
        <v>773</v>
      </c>
      <c r="N276" s="68" t="s">
        <v>761</v>
      </c>
      <c r="O276" s="68">
        <v>20.5</v>
      </c>
      <c r="P276" s="68">
        <v>9.02</v>
      </c>
      <c r="Q276" s="68">
        <v>0.85</v>
      </c>
      <c r="R276" s="68">
        <v>0.8</v>
      </c>
      <c r="S276" s="68">
        <v>0.82</v>
      </c>
      <c r="T276" s="68">
        <v>2.78</v>
      </c>
      <c r="U276" s="72">
        <v>0.29496402877697842</v>
      </c>
      <c r="V276" s="68">
        <v>0.15</v>
      </c>
      <c r="W276" s="77">
        <v>0.30555555555555552</v>
      </c>
      <c r="X276" s="68">
        <v>23.3</v>
      </c>
      <c r="Y276" s="68">
        <v>5.97</v>
      </c>
      <c r="Z276" s="72">
        <v>5.014489486825247</v>
      </c>
      <c r="AA276" s="68">
        <v>83.5</v>
      </c>
      <c r="AB276" s="79">
        <v>30.3</v>
      </c>
      <c r="AC276" s="79">
        <v>46.8</v>
      </c>
      <c r="AD276" s="75" t="s">
        <v>763</v>
      </c>
      <c r="AE276" s="75" t="s">
        <v>763</v>
      </c>
      <c r="AF276" s="75" t="s">
        <v>763</v>
      </c>
      <c r="AG276" s="75" t="s">
        <v>763</v>
      </c>
      <c r="AH276" s="75" t="s">
        <v>763</v>
      </c>
      <c r="AI276" s="75" t="s">
        <v>763</v>
      </c>
      <c r="AJ276" s="75" t="s">
        <v>763</v>
      </c>
      <c r="AK276" s="75" t="s">
        <v>763</v>
      </c>
      <c r="AL276" s="75" t="s">
        <v>763</v>
      </c>
      <c r="AM276" s="75" t="s">
        <v>763</v>
      </c>
      <c r="AN276" s="75" t="s">
        <v>763</v>
      </c>
      <c r="AO276" s="75" t="s">
        <v>763</v>
      </c>
      <c r="AP276" s="75" t="s">
        <v>763</v>
      </c>
      <c r="AQ276" s="75" t="s">
        <v>763</v>
      </c>
      <c r="AR276" s="75" t="s">
        <v>763</v>
      </c>
      <c r="AS276" s="68"/>
      <c r="AT276" s="68"/>
      <c r="AU276" s="68" t="s">
        <v>763</v>
      </c>
      <c r="AV276" s="68" t="s">
        <v>763</v>
      </c>
      <c r="AW276" s="68"/>
    </row>
    <row r="277" spans="1:49" x14ac:dyDescent="0.2">
      <c r="A277" s="79" t="s">
        <v>756</v>
      </c>
      <c r="B277" t="s">
        <v>394</v>
      </c>
      <c r="C277" t="s">
        <v>764</v>
      </c>
      <c r="E277" s="147">
        <v>44064</v>
      </c>
      <c r="F277" s="68" t="s">
        <v>644</v>
      </c>
      <c r="G277" s="68" t="s">
        <v>1026</v>
      </c>
      <c r="H277" s="68">
        <v>1</v>
      </c>
      <c r="I277" s="68" t="s">
        <v>982</v>
      </c>
      <c r="J277" s="77">
        <v>0.35416666666666669</v>
      </c>
      <c r="K277" s="68">
        <v>2</v>
      </c>
      <c r="L277" s="68">
        <v>1</v>
      </c>
      <c r="M277" s="68" t="s">
        <v>773</v>
      </c>
      <c r="N277" s="68" t="s">
        <v>761</v>
      </c>
      <c r="O277" s="68">
        <v>20.5</v>
      </c>
      <c r="P277" s="68">
        <v>9.02</v>
      </c>
      <c r="Q277" s="68">
        <v>0.85</v>
      </c>
      <c r="R277" s="68">
        <v>0.8</v>
      </c>
      <c r="S277" s="68">
        <v>0.82</v>
      </c>
      <c r="T277" s="68">
        <v>2.78</v>
      </c>
      <c r="U277" s="72">
        <v>0.29496402877697842</v>
      </c>
      <c r="V277" s="68">
        <v>1.36</v>
      </c>
      <c r="W277" s="77">
        <v>0.30624999999999997</v>
      </c>
      <c r="X277" s="68">
        <v>23.4</v>
      </c>
      <c r="Y277" s="68">
        <v>5.93</v>
      </c>
      <c r="Z277" s="72">
        <v>4.9815242308000887</v>
      </c>
      <c r="AA277" s="68">
        <v>83.2</v>
      </c>
      <c r="AB277" s="204">
        <v>30.3</v>
      </c>
      <c r="AC277" s="204">
        <v>46.8</v>
      </c>
      <c r="AD277" s="171">
        <v>2.5000000000000001E-2</v>
      </c>
      <c r="AE277" s="72">
        <v>0.49243805988217182</v>
      </c>
      <c r="AF277" s="72">
        <v>0.27804878048780485</v>
      </c>
      <c r="AG277" s="75">
        <v>0.77048684036997672</v>
      </c>
      <c r="AH277" s="75">
        <v>28.414860029342375</v>
      </c>
      <c r="AI277" s="72">
        <v>29.185346869712351</v>
      </c>
      <c r="AJ277" s="72">
        <v>157.10692882270538</v>
      </c>
      <c r="AK277" s="72">
        <v>24.21925789367814</v>
      </c>
      <c r="AL277" s="72">
        <v>6.4868597341999648</v>
      </c>
      <c r="AM277" s="75">
        <v>52.634117923020511</v>
      </c>
      <c r="AN277" s="75">
        <v>53.404604763390495</v>
      </c>
      <c r="AO277" s="72">
        <v>10.911333333333335</v>
      </c>
      <c r="AP277" s="72">
        <v>3.6434666666666713</v>
      </c>
      <c r="AQ277" s="70">
        <v>0.74967250208407743</v>
      </c>
      <c r="AR277" s="177">
        <v>14.554800000000007</v>
      </c>
      <c r="AS277" s="68"/>
      <c r="AT277" s="68"/>
      <c r="AU277" s="68" t="s">
        <v>763</v>
      </c>
      <c r="AV277" s="68" t="s">
        <v>763</v>
      </c>
      <c r="AW277" s="68"/>
    </row>
    <row r="278" spans="1:49" x14ac:dyDescent="0.2">
      <c r="A278" s="79" t="s">
        <v>756</v>
      </c>
      <c r="B278" t="s">
        <v>394</v>
      </c>
      <c r="C278" t="s">
        <v>765</v>
      </c>
      <c r="E278" s="147">
        <v>44064</v>
      </c>
      <c r="F278" s="68" t="s">
        <v>644</v>
      </c>
      <c r="G278" s="68" t="s">
        <v>1026</v>
      </c>
      <c r="H278" s="68">
        <v>1</v>
      </c>
      <c r="I278" s="68" t="s">
        <v>982</v>
      </c>
      <c r="J278" s="77">
        <v>0.35416666666666669</v>
      </c>
      <c r="K278" s="68">
        <v>2</v>
      </c>
      <c r="L278" s="68">
        <v>1</v>
      </c>
      <c r="M278" s="68" t="s">
        <v>773</v>
      </c>
      <c r="N278" s="68" t="s">
        <v>761</v>
      </c>
      <c r="O278" s="68">
        <v>20.5</v>
      </c>
      <c r="P278" s="68">
        <v>9.02</v>
      </c>
      <c r="Q278" s="68">
        <v>0.85</v>
      </c>
      <c r="R278" s="68">
        <v>0.8</v>
      </c>
      <c r="S278" s="68">
        <v>0.82</v>
      </c>
      <c r="T278" s="68">
        <v>2.78</v>
      </c>
      <c r="U278" s="72">
        <v>0.29496402877697842</v>
      </c>
      <c r="V278" s="68">
        <v>2.2799999999999998</v>
      </c>
      <c r="W278" s="77">
        <v>0.30694444444444441</v>
      </c>
      <c r="X278" s="68">
        <v>23.4</v>
      </c>
      <c r="Y278" s="68">
        <v>5.89</v>
      </c>
      <c r="Z278" s="72">
        <v>4.95076895127377</v>
      </c>
      <c r="AA278" s="68">
        <v>82.6</v>
      </c>
      <c r="AB278" s="79">
        <v>30.2</v>
      </c>
      <c r="AC278" s="79">
        <v>46.7</v>
      </c>
      <c r="AD278" s="75" t="s">
        <v>763</v>
      </c>
      <c r="AE278" s="75" t="s">
        <v>763</v>
      </c>
      <c r="AF278" s="75" t="s">
        <v>763</v>
      </c>
      <c r="AG278" s="75" t="s">
        <v>763</v>
      </c>
      <c r="AH278" s="75" t="s">
        <v>763</v>
      </c>
      <c r="AI278" s="75" t="s">
        <v>763</v>
      </c>
      <c r="AJ278" s="75" t="s">
        <v>763</v>
      </c>
      <c r="AK278" s="75" t="s">
        <v>763</v>
      </c>
      <c r="AL278" s="75" t="s">
        <v>763</v>
      </c>
      <c r="AM278" s="75" t="s">
        <v>763</v>
      </c>
      <c r="AN278" s="75" t="s">
        <v>763</v>
      </c>
      <c r="AO278" s="75" t="s">
        <v>763</v>
      </c>
      <c r="AP278" s="75" t="s">
        <v>763</v>
      </c>
      <c r="AQ278" s="75" t="s">
        <v>763</v>
      </c>
      <c r="AR278" s="75" t="s">
        <v>763</v>
      </c>
      <c r="AS278" s="68"/>
      <c r="AT278" s="68"/>
      <c r="AU278" s="68" t="s">
        <v>763</v>
      </c>
      <c r="AV278" s="68" t="s">
        <v>763</v>
      </c>
      <c r="AW278" s="68"/>
    </row>
    <row r="279" spans="1:49" x14ac:dyDescent="0.2">
      <c r="A279" s="79" t="s">
        <v>756</v>
      </c>
      <c r="B279" t="s">
        <v>395</v>
      </c>
      <c r="C279" t="s">
        <v>757</v>
      </c>
      <c r="E279" s="147">
        <v>44064</v>
      </c>
      <c r="F279" s="68" t="s">
        <v>647</v>
      </c>
      <c r="G279" s="68" t="s">
        <v>1026</v>
      </c>
      <c r="H279" s="68">
        <v>1</v>
      </c>
      <c r="I279" s="68" t="s">
        <v>982</v>
      </c>
      <c r="J279" s="77">
        <v>0.35416666666666669</v>
      </c>
      <c r="K279" s="68">
        <v>2</v>
      </c>
      <c r="L279" s="68">
        <v>1</v>
      </c>
      <c r="M279" s="68" t="s">
        <v>773</v>
      </c>
      <c r="N279" s="68" t="s">
        <v>761</v>
      </c>
      <c r="O279" s="68">
        <v>20.3</v>
      </c>
      <c r="P279" s="68">
        <v>9.0500000000000007</v>
      </c>
      <c r="Q279" s="68">
        <v>1.05</v>
      </c>
      <c r="R279" s="68">
        <v>1</v>
      </c>
      <c r="S279" s="68">
        <v>1.0249999999999999</v>
      </c>
      <c r="T279" s="68">
        <v>1.28</v>
      </c>
      <c r="U279" s="72">
        <v>0.80078124999999989</v>
      </c>
      <c r="V279" s="68">
        <v>0.15</v>
      </c>
      <c r="W279" s="77">
        <v>0.28402777777777777</v>
      </c>
      <c r="X279" s="68">
        <v>22.9</v>
      </c>
      <c r="Y279" s="68">
        <v>5.82</v>
      </c>
      <c r="Z279" s="72">
        <v>4.8831820096449086</v>
      </c>
      <c r="AA279" s="68">
        <v>67.7</v>
      </c>
      <c r="AB279" s="79">
        <v>30.4</v>
      </c>
      <c r="AC279" s="79">
        <v>46.9</v>
      </c>
      <c r="AD279" s="75" t="s">
        <v>763</v>
      </c>
      <c r="AE279" s="75" t="s">
        <v>763</v>
      </c>
      <c r="AF279" s="75" t="s">
        <v>763</v>
      </c>
      <c r="AG279" s="75" t="s">
        <v>763</v>
      </c>
      <c r="AH279" s="75" t="s">
        <v>763</v>
      </c>
      <c r="AI279" s="75" t="s">
        <v>763</v>
      </c>
      <c r="AJ279" s="75" t="s">
        <v>763</v>
      </c>
      <c r="AK279" s="75" t="s">
        <v>763</v>
      </c>
      <c r="AL279" s="75" t="s">
        <v>763</v>
      </c>
      <c r="AM279" s="75" t="s">
        <v>763</v>
      </c>
      <c r="AN279" s="75" t="s">
        <v>763</v>
      </c>
      <c r="AO279" s="75" t="s">
        <v>763</v>
      </c>
      <c r="AP279" s="75" t="s">
        <v>763</v>
      </c>
      <c r="AQ279" s="75" t="s">
        <v>763</v>
      </c>
      <c r="AR279" s="75" t="s">
        <v>763</v>
      </c>
      <c r="AS279" s="68"/>
      <c r="AT279" s="68"/>
      <c r="AU279" s="68" t="s">
        <v>763</v>
      </c>
      <c r="AV279" s="68" t="s">
        <v>763</v>
      </c>
      <c r="AW279" s="68"/>
    </row>
    <row r="280" spans="1:49" x14ac:dyDescent="0.2">
      <c r="A280" s="79" t="s">
        <v>756</v>
      </c>
      <c r="B280" t="s">
        <v>395</v>
      </c>
      <c r="C280" t="s">
        <v>764</v>
      </c>
      <c r="E280" s="147">
        <v>44064</v>
      </c>
      <c r="F280" s="68" t="s">
        <v>647</v>
      </c>
      <c r="G280" s="68" t="s">
        <v>1026</v>
      </c>
      <c r="H280" s="68">
        <v>1</v>
      </c>
      <c r="I280" s="68" t="s">
        <v>982</v>
      </c>
      <c r="J280" s="77">
        <v>0.35416666666666669</v>
      </c>
      <c r="K280" s="68">
        <v>2</v>
      </c>
      <c r="L280" s="68">
        <v>1</v>
      </c>
      <c r="M280" s="68" t="s">
        <v>773</v>
      </c>
      <c r="N280" s="68" t="s">
        <v>761</v>
      </c>
      <c r="O280" s="68">
        <v>20.3</v>
      </c>
      <c r="P280" s="68">
        <v>9.0500000000000007</v>
      </c>
      <c r="Q280" s="68">
        <v>1.05</v>
      </c>
      <c r="R280" s="68">
        <v>1</v>
      </c>
      <c r="S280" s="68">
        <v>1.0249999999999999</v>
      </c>
      <c r="T280" s="68">
        <v>1.28</v>
      </c>
      <c r="U280" s="72">
        <v>0.80078124999999989</v>
      </c>
      <c r="V280" s="68">
        <v>0.64</v>
      </c>
      <c r="W280" s="77">
        <v>0.28472222222222221</v>
      </c>
      <c r="X280" s="68">
        <v>23</v>
      </c>
      <c r="Y280" s="68">
        <v>4.91</v>
      </c>
      <c r="Z280" s="72">
        <v>4.1225672128983897</v>
      </c>
      <c r="AA280" s="68">
        <v>68.3</v>
      </c>
      <c r="AB280" s="204">
        <v>30.3</v>
      </c>
      <c r="AC280" s="204">
        <v>46.9</v>
      </c>
      <c r="AD280" s="171">
        <v>2.4999999999999949E-2</v>
      </c>
      <c r="AE280" s="72">
        <v>1.2735372447744324</v>
      </c>
      <c r="AF280" s="75">
        <v>2.5000000000000001E-2</v>
      </c>
      <c r="AG280" s="75">
        <v>1.2985372447744323</v>
      </c>
      <c r="AH280" s="75">
        <v>35.247215716308489</v>
      </c>
      <c r="AI280" s="72">
        <v>36.545752961082918</v>
      </c>
      <c r="AJ280" s="72">
        <v>148.33282615213406</v>
      </c>
      <c r="AK280" s="72">
        <v>22.922087196404597</v>
      </c>
      <c r="AL280" s="72">
        <v>6.4711744999993082</v>
      </c>
      <c r="AM280" s="75">
        <v>58.169302912713086</v>
      </c>
      <c r="AN280" s="75">
        <v>59.467840157487515</v>
      </c>
      <c r="AO280" s="72">
        <v>10.581999999999999</v>
      </c>
      <c r="AP280" s="72">
        <v>4.3368000000000047</v>
      </c>
      <c r="AQ280" s="70">
        <v>0.70930637852910394</v>
      </c>
      <c r="AR280" s="177">
        <v>14.918800000000005</v>
      </c>
      <c r="AS280" s="68"/>
      <c r="AT280" s="68"/>
      <c r="AU280" s="68" t="s">
        <v>763</v>
      </c>
      <c r="AV280" s="68" t="s">
        <v>763</v>
      </c>
      <c r="AW280" s="68"/>
    </row>
    <row r="281" spans="1:49" x14ac:dyDescent="0.2">
      <c r="A281" s="79" t="s">
        <v>756</v>
      </c>
      <c r="B281" t="s">
        <v>395</v>
      </c>
      <c r="C281" t="s">
        <v>765</v>
      </c>
      <c r="E281" s="147">
        <v>44064</v>
      </c>
      <c r="F281" s="68" t="s">
        <v>647</v>
      </c>
      <c r="G281" s="68" t="s">
        <v>1026</v>
      </c>
      <c r="H281" s="68">
        <v>1</v>
      </c>
      <c r="I281" s="68" t="s">
        <v>982</v>
      </c>
      <c r="J281" s="77">
        <v>0.35416666666666669</v>
      </c>
      <c r="K281" s="68">
        <v>2</v>
      </c>
      <c r="L281" s="68">
        <v>1</v>
      </c>
      <c r="M281" s="68" t="s">
        <v>773</v>
      </c>
      <c r="N281" s="68" t="s">
        <v>761</v>
      </c>
      <c r="O281" s="68">
        <v>20.3</v>
      </c>
      <c r="P281" s="68">
        <v>9.0500000000000007</v>
      </c>
      <c r="Q281" s="68">
        <v>1.05</v>
      </c>
      <c r="R281" s="68">
        <v>1</v>
      </c>
      <c r="S281" s="68">
        <v>1.0249999999999999</v>
      </c>
      <c r="T281" s="68">
        <v>1.28</v>
      </c>
      <c r="U281" s="72">
        <v>0.80078124999999989</v>
      </c>
      <c r="V281" s="68">
        <v>0.78</v>
      </c>
      <c r="W281" s="77">
        <v>0.28541666666666665</v>
      </c>
      <c r="X281" s="68">
        <v>23</v>
      </c>
      <c r="Y281" s="68">
        <v>4.8899999999999997</v>
      </c>
      <c r="Z281" s="72">
        <v>4.1057746784262976</v>
      </c>
      <c r="AA281" s="68">
        <v>68.2</v>
      </c>
      <c r="AB281" s="79">
        <v>30.3</v>
      </c>
      <c r="AC281" s="79">
        <v>46.9</v>
      </c>
      <c r="AD281" s="75" t="s">
        <v>763</v>
      </c>
      <c r="AE281" s="75" t="s">
        <v>763</v>
      </c>
      <c r="AF281" s="75" t="s">
        <v>763</v>
      </c>
      <c r="AG281" s="75" t="s">
        <v>763</v>
      </c>
      <c r="AH281" s="75" t="s">
        <v>763</v>
      </c>
      <c r="AI281" s="75" t="s">
        <v>763</v>
      </c>
      <c r="AJ281" s="75" t="s">
        <v>763</v>
      </c>
      <c r="AK281" s="75" t="s">
        <v>763</v>
      </c>
      <c r="AL281" s="75" t="s">
        <v>763</v>
      </c>
      <c r="AM281" s="75" t="s">
        <v>763</v>
      </c>
      <c r="AN281" s="75" t="s">
        <v>763</v>
      </c>
      <c r="AO281" s="75" t="s">
        <v>763</v>
      </c>
      <c r="AP281" s="75" t="s">
        <v>763</v>
      </c>
      <c r="AQ281" s="75" t="s">
        <v>763</v>
      </c>
      <c r="AR281" s="75" t="s">
        <v>763</v>
      </c>
      <c r="AS281" s="68"/>
      <c r="AT281" s="68"/>
      <c r="AU281" s="68">
        <v>156.19999999999999</v>
      </c>
      <c r="AV281" s="72">
        <v>4.9984000000000002</v>
      </c>
      <c r="AW281" s="68"/>
    </row>
    <row r="282" spans="1:49" x14ac:dyDescent="0.2">
      <c r="A282" s="79" t="s">
        <v>756</v>
      </c>
      <c r="B282" t="s">
        <v>397</v>
      </c>
      <c r="C282" t="s">
        <v>757</v>
      </c>
      <c r="E282" s="147">
        <v>44064</v>
      </c>
      <c r="F282" s="68" t="s">
        <v>1043</v>
      </c>
      <c r="G282" s="68" t="s">
        <v>1026</v>
      </c>
      <c r="H282" s="68">
        <v>1</v>
      </c>
      <c r="I282" s="68" t="s">
        <v>982</v>
      </c>
      <c r="J282" s="77">
        <v>0.35416666666666669</v>
      </c>
      <c r="K282" s="68">
        <v>2</v>
      </c>
      <c r="L282" s="68">
        <v>1</v>
      </c>
      <c r="M282" s="68" t="s">
        <v>773</v>
      </c>
      <c r="N282" s="68" t="s">
        <v>761</v>
      </c>
      <c r="O282" s="68">
        <v>19.899999999999999</v>
      </c>
      <c r="P282" s="68">
        <v>9.1300000000000008</v>
      </c>
      <c r="Q282" s="68">
        <v>1.3</v>
      </c>
      <c r="R282" s="68">
        <v>1.2</v>
      </c>
      <c r="S282" s="68">
        <v>1.25</v>
      </c>
      <c r="T282" s="68">
        <v>2.2999999999999998</v>
      </c>
      <c r="U282" s="72">
        <v>0.5434782608695653</v>
      </c>
      <c r="V282" s="68">
        <v>0.15</v>
      </c>
      <c r="W282" s="77">
        <v>0.26597222222222222</v>
      </c>
      <c r="X282" s="68">
        <v>22.9</v>
      </c>
      <c r="Y282" s="68">
        <v>7.35</v>
      </c>
      <c r="Z282" s="72">
        <v>6.1526806034633861</v>
      </c>
      <c r="AA282" s="68">
        <v>85.6</v>
      </c>
      <c r="AB282" s="79">
        <v>30.8</v>
      </c>
      <c r="AC282" s="79">
        <v>47.5</v>
      </c>
      <c r="AD282" s="75" t="s">
        <v>763</v>
      </c>
      <c r="AE282" s="75" t="s">
        <v>763</v>
      </c>
      <c r="AF282" s="75" t="s">
        <v>763</v>
      </c>
      <c r="AG282" s="75" t="s">
        <v>763</v>
      </c>
      <c r="AH282" s="75" t="s">
        <v>763</v>
      </c>
      <c r="AI282" s="75" t="s">
        <v>763</v>
      </c>
      <c r="AJ282" s="75" t="s">
        <v>763</v>
      </c>
      <c r="AK282" s="75" t="s">
        <v>763</v>
      </c>
      <c r="AL282" s="75" t="s">
        <v>763</v>
      </c>
      <c r="AM282" s="75" t="s">
        <v>763</v>
      </c>
      <c r="AN282" s="75" t="s">
        <v>763</v>
      </c>
      <c r="AO282" s="75" t="s">
        <v>763</v>
      </c>
      <c r="AP282" s="75" t="s">
        <v>763</v>
      </c>
      <c r="AQ282" s="75" t="s">
        <v>763</v>
      </c>
      <c r="AR282" s="75" t="s">
        <v>763</v>
      </c>
      <c r="AS282" s="68"/>
      <c r="AT282" s="68"/>
      <c r="AU282" s="68" t="s">
        <v>763</v>
      </c>
      <c r="AV282" s="68" t="s">
        <v>763</v>
      </c>
      <c r="AW282" s="68"/>
    </row>
    <row r="283" spans="1:49" x14ac:dyDescent="0.2">
      <c r="A283" s="79" t="s">
        <v>756</v>
      </c>
      <c r="B283" t="s">
        <v>397</v>
      </c>
      <c r="C283" t="s">
        <v>764</v>
      </c>
      <c r="E283" s="147">
        <v>44064</v>
      </c>
      <c r="F283" s="68" t="s">
        <v>1043</v>
      </c>
      <c r="G283" s="68" t="s">
        <v>1026</v>
      </c>
      <c r="H283" s="68">
        <v>1</v>
      </c>
      <c r="I283" s="68" t="s">
        <v>982</v>
      </c>
      <c r="J283" s="77">
        <v>0.35416666666666669</v>
      </c>
      <c r="K283" s="68">
        <v>2</v>
      </c>
      <c r="L283" s="68">
        <v>1</v>
      </c>
      <c r="M283" s="68" t="s">
        <v>773</v>
      </c>
      <c r="N283" s="68" t="s">
        <v>761</v>
      </c>
      <c r="O283" s="68">
        <v>19.899999999999999</v>
      </c>
      <c r="P283" s="68">
        <v>9.1300000000000008</v>
      </c>
      <c r="Q283" s="68">
        <v>1.3</v>
      </c>
      <c r="R283" s="68">
        <v>1.2</v>
      </c>
      <c r="S283" s="68">
        <v>1.25</v>
      </c>
      <c r="T283" s="68">
        <v>2.2999999999999998</v>
      </c>
      <c r="U283" s="72">
        <v>0.5434782608695653</v>
      </c>
      <c r="V283" s="68">
        <v>1.1499999999999999</v>
      </c>
      <c r="W283" s="77">
        <v>0.2673611111111111</v>
      </c>
      <c r="X283" s="68">
        <v>22.9</v>
      </c>
      <c r="Y283" s="68">
        <v>6.07</v>
      </c>
      <c r="Z283" s="72">
        <v>5.0870636371366622</v>
      </c>
      <c r="AA283" s="68">
        <v>84.5</v>
      </c>
      <c r="AB283" s="204">
        <v>30.6</v>
      </c>
      <c r="AC283" s="204">
        <v>47.4</v>
      </c>
      <c r="AD283" s="171">
        <v>0.27499999999999997</v>
      </c>
      <c r="AE283" s="72">
        <v>0.61576951012831826</v>
      </c>
      <c r="AF283" s="72">
        <v>0.66146341463414637</v>
      </c>
      <c r="AG283" s="75">
        <v>1.2772329247624645</v>
      </c>
      <c r="AH283" s="75">
        <v>33.238063183528574</v>
      </c>
      <c r="AI283" s="75">
        <v>34.515296108291039</v>
      </c>
      <c r="AJ283" s="72">
        <v>112.76757028897846</v>
      </c>
      <c r="AK283" s="72">
        <v>16.841599552934856</v>
      </c>
      <c r="AL283" s="72">
        <v>6.6957755369101699</v>
      </c>
      <c r="AM283" s="75">
        <v>50.079662736463433</v>
      </c>
      <c r="AN283" s="75">
        <v>51.356895661225892</v>
      </c>
      <c r="AO283" s="72">
        <v>6.4219999999999997</v>
      </c>
      <c r="AP283" s="72">
        <v>3.0680000000000001</v>
      </c>
      <c r="AQ283" s="70">
        <v>0.67671232876712328</v>
      </c>
      <c r="AR283" s="177">
        <v>9.49</v>
      </c>
      <c r="AS283" s="68"/>
      <c r="AT283" s="68"/>
      <c r="AU283" s="68" t="s">
        <v>763</v>
      </c>
      <c r="AV283" s="68" t="s">
        <v>763</v>
      </c>
      <c r="AW283" s="68"/>
    </row>
    <row r="284" spans="1:49" x14ac:dyDescent="0.2">
      <c r="A284" s="79" t="s">
        <v>756</v>
      </c>
      <c r="B284" t="s">
        <v>397</v>
      </c>
      <c r="C284" t="s">
        <v>765</v>
      </c>
      <c r="E284" s="147">
        <v>44064</v>
      </c>
      <c r="F284" s="68" t="s">
        <v>1043</v>
      </c>
      <c r="G284" s="68" t="s">
        <v>1026</v>
      </c>
      <c r="H284" s="68">
        <v>1</v>
      </c>
      <c r="I284" s="68" t="s">
        <v>982</v>
      </c>
      <c r="J284" s="77">
        <v>0.35416666666666669</v>
      </c>
      <c r="K284" s="68">
        <v>2</v>
      </c>
      <c r="L284" s="68">
        <v>1</v>
      </c>
      <c r="M284" s="68" t="s">
        <v>773</v>
      </c>
      <c r="N284" s="68" t="s">
        <v>761</v>
      </c>
      <c r="O284" s="68">
        <v>19.899999999999999</v>
      </c>
      <c r="P284" s="68">
        <v>9.1300000000000008</v>
      </c>
      <c r="Q284" s="68">
        <v>1.3</v>
      </c>
      <c r="R284" s="68">
        <v>1.2</v>
      </c>
      <c r="S284" s="68">
        <v>1.25</v>
      </c>
      <c r="T284" s="68">
        <v>2.2999999999999998</v>
      </c>
      <c r="U284" s="72">
        <v>0.5434782608695653</v>
      </c>
      <c r="V284" s="68">
        <v>1.8</v>
      </c>
      <c r="W284" s="77">
        <v>0.26805555555555555</v>
      </c>
      <c r="X284" s="68">
        <v>22.9</v>
      </c>
      <c r="Y284" s="68">
        <v>6.08</v>
      </c>
      <c r="Z284" s="72">
        <v>5.0925034839806207</v>
      </c>
      <c r="AA284" s="68">
        <v>84.6</v>
      </c>
      <c r="AB284" s="79">
        <v>30.7</v>
      </c>
      <c r="AC284" s="79">
        <v>47.3</v>
      </c>
      <c r="AD284" s="75" t="s">
        <v>763</v>
      </c>
      <c r="AE284" s="75" t="s">
        <v>763</v>
      </c>
      <c r="AF284" s="75" t="s">
        <v>763</v>
      </c>
      <c r="AG284" s="75" t="s">
        <v>763</v>
      </c>
      <c r="AH284" s="75" t="s">
        <v>763</v>
      </c>
      <c r="AI284" s="75" t="s">
        <v>763</v>
      </c>
      <c r="AJ284" s="75" t="s">
        <v>763</v>
      </c>
      <c r="AK284" s="75" t="s">
        <v>763</v>
      </c>
      <c r="AL284" s="75" t="s">
        <v>763</v>
      </c>
      <c r="AM284" s="75" t="s">
        <v>763</v>
      </c>
      <c r="AN284" s="75" t="s">
        <v>763</v>
      </c>
      <c r="AO284" s="75" t="s">
        <v>763</v>
      </c>
      <c r="AP284" s="75" t="s">
        <v>763</v>
      </c>
      <c r="AQ284" s="75" t="s">
        <v>763</v>
      </c>
      <c r="AR284" s="75" t="s">
        <v>763</v>
      </c>
      <c r="AS284" s="68"/>
      <c r="AT284" s="68"/>
      <c r="AU284" s="68" t="s">
        <v>763</v>
      </c>
      <c r="AV284" s="68" t="s">
        <v>763</v>
      </c>
      <c r="AW284" s="68"/>
    </row>
    <row r="285" spans="1:49" x14ac:dyDescent="0.2">
      <c r="A285" s="79" t="s">
        <v>756</v>
      </c>
      <c r="B285" t="s">
        <v>399</v>
      </c>
      <c r="C285" t="s">
        <v>757</v>
      </c>
      <c r="E285" s="147">
        <v>44064</v>
      </c>
      <c r="F285" s="68" t="s">
        <v>653</v>
      </c>
      <c r="G285" s="68" t="s">
        <v>1026</v>
      </c>
      <c r="H285" s="68">
        <v>1</v>
      </c>
      <c r="I285" s="68" t="s">
        <v>982</v>
      </c>
      <c r="J285" s="77">
        <v>0.35416666666666669</v>
      </c>
      <c r="K285" s="68">
        <v>2</v>
      </c>
      <c r="L285" s="68">
        <v>1</v>
      </c>
      <c r="M285" s="68" t="s">
        <v>773</v>
      </c>
      <c r="N285" s="68" t="s">
        <v>761</v>
      </c>
      <c r="O285" s="68">
        <v>20.6</v>
      </c>
      <c r="P285" s="68" t="s">
        <v>761</v>
      </c>
      <c r="Q285" s="68">
        <v>1.1000000000000001</v>
      </c>
      <c r="R285" s="68">
        <v>1</v>
      </c>
      <c r="S285" s="68">
        <v>1.05</v>
      </c>
      <c r="T285" s="68">
        <v>1.35</v>
      </c>
      <c r="U285" s="72">
        <v>0.77777777777777779</v>
      </c>
      <c r="V285" s="68">
        <v>0.15</v>
      </c>
      <c r="W285" s="77">
        <v>0.24305555555555555</v>
      </c>
      <c r="X285" s="68">
        <v>22.8</v>
      </c>
      <c r="Y285" s="68">
        <v>7.81</v>
      </c>
      <c r="Z285" s="72">
        <v>6.5444514335776454</v>
      </c>
      <c r="AA285" s="68">
        <v>90.8</v>
      </c>
      <c r="AB285" s="79">
        <v>30.6</v>
      </c>
      <c r="AC285" s="79">
        <v>47.2</v>
      </c>
      <c r="AD285" s="75" t="s">
        <v>763</v>
      </c>
      <c r="AE285" s="75" t="s">
        <v>763</v>
      </c>
      <c r="AF285" s="75" t="s">
        <v>763</v>
      </c>
      <c r="AG285" s="75" t="s">
        <v>763</v>
      </c>
      <c r="AH285" s="75" t="s">
        <v>763</v>
      </c>
      <c r="AI285" s="75" t="s">
        <v>763</v>
      </c>
      <c r="AJ285" s="75" t="s">
        <v>763</v>
      </c>
      <c r="AK285" s="75" t="s">
        <v>763</v>
      </c>
      <c r="AL285" s="75" t="s">
        <v>763</v>
      </c>
      <c r="AM285" s="75" t="s">
        <v>763</v>
      </c>
      <c r="AN285" s="75" t="s">
        <v>763</v>
      </c>
      <c r="AO285" s="75" t="s">
        <v>763</v>
      </c>
      <c r="AP285" s="75" t="s">
        <v>763</v>
      </c>
      <c r="AQ285" s="75" t="s">
        <v>763</v>
      </c>
      <c r="AR285" s="75" t="s">
        <v>763</v>
      </c>
      <c r="AS285" s="68"/>
      <c r="AT285" s="68"/>
      <c r="AU285" s="68" t="s">
        <v>763</v>
      </c>
      <c r="AV285" s="68" t="s">
        <v>763</v>
      </c>
      <c r="AW285" s="68"/>
    </row>
    <row r="286" spans="1:49" x14ac:dyDescent="0.2">
      <c r="A286" s="79" t="s">
        <v>756</v>
      </c>
      <c r="B286" t="s">
        <v>399</v>
      </c>
      <c r="C286" t="s">
        <v>764</v>
      </c>
      <c r="E286" s="147">
        <v>44064</v>
      </c>
      <c r="F286" s="68" t="s">
        <v>653</v>
      </c>
      <c r="G286" s="68" t="s">
        <v>1026</v>
      </c>
      <c r="H286" s="68">
        <v>1</v>
      </c>
      <c r="I286" s="68" t="s">
        <v>982</v>
      </c>
      <c r="J286" s="77">
        <v>0.35416666666666669</v>
      </c>
      <c r="K286" s="68">
        <v>2</v>
      </c>
      <c r="L286" s="68">
        <v>1</v>
      </c>
      <c r="M286" s="68" t="s">
        <v>773</v>
      </c>
      <c r="N286" s="68" t="s">
        <v>761</v>
      </c>
      <c r="O286" s="68">
        <v>20.6</v>
      </c>
      <c r="P286" s="68" t="s">
        <v>761</v>
      </c>
      <c r="Q286" s="68">
        <v>1.1000000000000001</v>
      </c>
      <c r="R286" s="68">
        <v>1</v>
      </c>
      <c r="S286" s="68">
        <v>1.05</v>
      </c>
      <c r="T286" s="68">
        <v>1.35</v>
      </c>
      <c r="U286" s="72">
        <v>0.77777777777777779</v>
      </c>
      <c r="V286" s="68">
        <v>0.68</v>
      </c>
      <c r="W286" s="77">
        <v>0.24513888888888888</v>
      </c>
      <c r="X286" s="68">
        <v>22.9</v>
      </c>
      <c r="Y286" s="68">
        <v>6.52</v>
      </c>
      <c r="Z286" s="72">
        <v>5.4705063063375947</v>
      </c>
      <c r="AA286" s="68">
        <v>90.5</v>
      </c>
      <c r="AB286" s="204">
        <v>30.4</v>
      </c>
      <c r="AC286" s="204">
        <v>46.9</v>
      </c>
      <c r="AD286" s="171">
        <v>7.4999999999999956E-2</v>
      </c>
      <c r="AE286" s="72">
        <v>3.0412880316358644</v>
      </c>
      <c r="AF286" s="75">
        <v>2.5000000000000001E-2</v>
      </c>
      <c r="AG286" s="75">
        <v>3.0662880316358643</v>
      </c>
      <c r="AH286" s="75">
        <v>22.819566452289692</v>
      </c>
      <c r="AI286" s="72">
        <v>25.885854483925556</v>
      </c>
      <c r="AJ286" s="72">
        <v>96.860323080881557</v>
      </c>
      <c r="AK286" s="72">
        <v>14.085111821228574</v>
      </c>
      <c r="AL286" s="72">
        <v>6.8767876542447581</v>
      </c>
      <c r="AM286" s="75">
        <v>36.904678273518265</v>
      </c>
      <c r="AN286" s="75">
        <v>39.970966305154128</v>
      </c>
      <c r="AO286" s="72">
        <v>6.0060000000000002</v>
      </c>
      <c r="AP286" s="72">
        <v>2.5064000000000024</v>
      </c>
      <c r="AQ286" s="70">
        <v>0.70555894929749519</v>
      </c>
      <c r="AR286" s="177">
        <v>8.5124000000000031</v>
      </c>
      <c r="AS286" s="68"/>
      <c r="AT286" s="68"/>
      <c r="AU286" s="68" t="s">
        <v>763</v>
      </c>
      <c r="AV286" s="68" t="s">
        <v>763</v>
      </c>
      <c r="AW286" s="68"/>
    </row>
    <row r="287" spans="1:49" x14ac:dyDescent="0.2">
      <c r="A287" s="79" t="s">
        <v>756</v>
      </c>
      <c r="B287" t="s">
        <v>399</v>
      </c>
      <c r="C287" t="s">
        <v>765</v>
      </c>
      <c r="E287" s="147">
        <v>44064</v>
      </c>
      <c r="F287" s="68" t="s">
        <v>653</v>
      </c>
      <c r="G287" s="68" t="s">
        <v>1026</v>
      </c>
      <c r="H287" s="68">
        <v>1</v>
      </c>
      <c r="I287" s="68" t="s">
        <v>982</v>
      </c>
      <c r="J287" s="77">
        <v>0.35416666666666669</v>
      </c>
      <c r="K287" s="68">
        <v>2</v>
      </c>
      <c r="L287" s="68">
        <v>1</v>
      </c>
      <c r="M287" s="68" t="s">
        <v>773</v>
      </c>
      <c r="N287" s="68" t="s">
        <v>761</v>
      </c>
      <c r="O287" s="68">
        <v>20.6</v>
      </c>
      <c r="P287" s="68" t="s">
        <v>761</v>
      </c>
      <c r="Q287" s="68">
        <v>1.1000000000000001</v>
      </c>
      <c r="R287" s="68">
        <v>1</v>
      </c>
      <c r="S287" s="68">
        <v>1.05</v>
      </c>
      <c r="T287" s="68">
        <v>1.35</v>
      </c>
      <c r="U287" s="72">
        <v>0.77777777777777779</v>
      </c>
      <c r="V287" s="68">
        <v>0.85</v>
      </c>
      <c r="W287" s="77">
        <v>0.24374999999999999</v>
      </c>
      <c r="X287" s="68">
        <v>22.9</v>
      </c>
      <c r="Y287" s="68">
        <v>6.5</v>
      </c>
      <c r="Z287" s="72">
        <v>5.4537256121463749</v>
      </c>
      <c r="AA287" s="68">
        <v>90.4</v>
      </c>
      <c r="AB287" s="79">
        <v>30.4</v>
      </c>
      <c r="AC287" s="79">
        <v>47</v>
      </c>
      <c r="AD287" s="75" t="s">
        <v>763</v>
      </c>
      <c r="AE287" s="75" t="s">
        <v>763</v>
      </c>
      <c r="AF287" s="75" t="s">
        <v>763</v>
      </c>
      <c r="AG287" s="75" t="s">
        <v>763</v>
      </c>
      <c r="AH287" s="75" t="s">
        <v>763</v>
      </c>
      <c r="AI287" s="75" t="s">
        <v>763</v>
      </c>
      <c r="AJ287" s="75" t="s">
        <v>763</v>
      </c>
      <c r="AK287" s="75" t="s">
        <v>763</v>
      </c>
      <c r="AL287" s="75" t="s">
        <v>763</v>
      </c>
      <c r="AM287" s="75" t="s">
        <v>763</v>
      </c>
      <c r="AN287" s="75" t="s">
        <v>763</v>
      </c>
      <c r="AO287" s="75" t="s">
        <v>763</v>
      </c>
      <c r="AP287" s="75" t="s">
        <v>763</v>
      </c>
      <c r="AQ287" s="75" t="s">
        <v>763</v>
      </c>
      <c r="AR287" s="75" t="s">
        <v>763</v>
      </c>
      <c r="AS287" s="68"/>
      <c r="AT287" s="68"/>
      <c r="AU287" s="68" t="s">
        <v>763</v>
      </c>
      <c r="AV287" s="68" t="s">
        <v>763</v>
      </c>
      <c r="AW287" s="68"/>
    </row>
    <row r="288" spans="1:49" x14ac:dyDescent="0.2">
      <c r="A288" s="79" t="s">
        <v>756</v>
      </c>
      <c r="B288" t="s">
        <v>656</v>
      </c>
      <c r="C288" t="s">
        <v>757</v>
      </c>
      <c r="E288" s="147">
        <v>44064</v>
      </c>
      <c r="F288" s="68" t="s">
        <v>881</v>
      </c>
      <c r="G288" s="68" t="s">
        <v>988</v>
      </c>
      <c r="H288" s="68">
        <v>1</v>
      </c>
      <c r="I288" s="68" t="s">
        <v>982</v>
      </c>
      <c r="J288" s="77" t="s">
        <v>761</v>
      </c>
      <c r="K288" s="68">
        <v>2</v>
      </c>
      <c r="L288" s="68">
        <v>1</v>
      </c>
      <c r="M288" s="68" t="s">
        <v>773</v>
      </c>
      <c r="N288" s="68" t="s">
        <v>761</v>
      </c>
      <c r="O288" s="68" t="s">
        <v>761</v>
      </c>
      <c r="P288" s="68" t="s">
        <v>761</v>
      </c>
      <c r="Q288" s="68">
        <v>0.25</v>
      </c>
      <c r="R288" s="68">
        <v>0.25</v>
      </c>
      <c r="S288" s="68">
        <v>0.25</v>
      </c>
      <c r="T288" s="68">
        <v>0.25</v>
      </c>
      <c r="U288" s="72">
        <v>1</v>
      </c>
      <c r="V288" s="68">
        <v>0.15</v>
      </c>
      <c r="W288" s="77">
        <v>0.2986111111111111</v>
      </c>
      <c r="X288" s="68" t="s">
        <v>761</v>
      </c>
      <c r="Y288" s="68" t="s">
        <v>761</v>
      </c>
      <c r="Z288" s="130" t="s">
        <v>761</v>
      </c>
      <c r="AA288" s="68" t="s">
        <v>761</v>
      </c>
      <c r="AB288" s="79">
        <v>0.1</v>
      </c>
      <c r="AC288" s="79">
        <v>0.1958</v>
      </c>
      <c r="AD288" s="176">
        <v>0.94598442289631046</v>
      </c>
      <c r="AE288" s="75">
        <v>2.5068517472358969</v>
      </c>
      <c r="AF288" s="75">
        <v>5.5512195121951224</v>
      </c>
      <c r="AG288" s="75">
        <v>8.0580712594310189</v>
      </c>
      <c r="AH288" s="75">
        <v>38.132351752413314</v>
      </c>
      <c r="AI288" s="75">
        <v>46.190423011844331</v>
      </c>
      <c r="AJ288" s="75">
        <v>281.38439069480557</v>
      </c>
      <c r="AK288" s="75">
        <v>15.301209349922523</v>
      </c>
      <c r="AL288" s="177">
        <v>18.389683080588028</v>
      </c>
      <c r="AM288" s="75">
        <v>53.433561102335837</v>
      </c>
      <c r="AN288" s="75">
        <v>61.491632361766861</v>
      </c>
      <c r="AO288" s="177">
        <v>6.3786666666666667</v>
      </c>
      <c r="AP288" s="177">
        <v>2.8669333333333347</v>
      </c>
      <c r="AQ288" s="201">
        <v>0.68991376077990241</v>
      </c>
      <c r="AR288" s="177">
        <v>9.2456000000000014</v>
      </c>
      <c r="AS288" s="68"/>
      <c r="AT288" s="68"/>
      <c r="AU288" s="68" t="s">
        <v>763</v>
      </c>
      <c r="AV288" s="68" t="s">
        <v>763</v>
      </c>
      <c r="AW288" s="68"/>
    </row>
    <row r="289" spans="1:51" x14ac:dyDescent="0.2">
      <c r="A289" s="79" t="s">
        <v>756</v>
      </c>
      <c r="B289" t="s">
        <v>659</v>
      </c>
      <c r="C289" t="s">
        <v>757</v>
      </c>
      <c r="E289" s="147">
        <v>44064</v>
      </c>
      <c r="F289" s="68" t="s">
        <v>881</v>
      </c>
      <c r="G289" s="68" t="s">
        <v>988</v>
      </c>
      <c r="H289" s="68">
        <v>1</v>
      </c>
      <c r="I289" s="68" t="s">
        <v>982</v>
      </c>
      <c r="J289" s="77" t="s">
        <v>761</v>
      </c>
      <c r="K289" s="68">
        <v>2</v>
      </c>
      <c r="L289" s="68">
        <v>1</v>
      </c>
      <c r="M289" s="68" t="s">
        <v>773</v>
      </c>
      <c r="N289" s="68" t="s">
        <v>761</v>
      </c>
      <c r="O289" s="68" t="s">
        <v>761</v>
      </c>
      <c r="P289" s="68" t="s">
        <v>761</v>
      </c>
      <c r="Q289" s="68" t="s">
        <v>761</v>
      </c>
      <c r="R289" s="68" t="s">
        <v>761</v>
      </c>
      <c r="S289" s="68" t="s">
        <v>761</v>
      </c>
      <c r="T289" s="68" t="s">
        <v>761</v>
      </c>
      <c r="U289" s="68" t="s">
        <v>761</v>
      </c>
      <c r="V289" s="68">
        <v>0.15</v>
      </c>
      <c r="W289" s="77">
        <v>0.30208333333333331</v>
      </c>
      <c r="X289" s="68" t="s">
        <v>761</v>
      </c>
      <c r="Y289" s="68" t="s">
        <v>761</v>
      </c>
      <c r="Z289" s="130" t="s">
        <v>761</v>
      </c>
      <c r="AA289" s="68" t="s">
        <v>761</v>
      </c>
      <c r="AB289" s="79">
        <v>0.1</v>
      </c>
      <c r="AC289" s="79">
        <v>0.1086</v>
      </c>
      <c r="AD289" s="176">
        <v>0.17499999999999996</v>
      </c>
      <c r="AE289" s="75">
        <v>2.2601888467436035</v>
      </c>
      <c r="AF289" s="75">
        <v>20.682926829268293</v>
      </c>
      <c r="AG289" s="75">
        <v>22.943115676011896</v>
      </c>
      <c r="AH289" s="75">
        <v>9.0341143239881028</v>
      </c>
      <c r="AI289" s="75">
        <v>31.977229999999999</v>
      </c>
      <c r="AJ289" s="75">
        <v>88.052731468819488</v>
      </c>
      <c r="AK289" s="75">
        <v>9.22072170645278</v>
      </c>
      <c r="AL289" s="177">
        <v>9.5494403010991054</v>
      </c>
      <c r="AM289" s="75">
        <v>18.254836030440885</v>
      </c>
      <c r="AN289" s="75">
        <v>41.197951706452777</v>
      </c>
      <c r="AO289" s="177">
        <v>4.3853333333333326</v>
      </c>
      <c r="AP289" s="177">
        <v>9.1866666666666674</v>
      </c>
      <c r="AQ289" s="201">
        <v>0.32311621966794379</v>
      </c>
      <c r="AR289" s="177">
        <v>13.571999999999999</v>
      </c>
      <c r="AS289" s="68"/>
      <c r="AT289" s="68"/>
      <c r="AU289" s="68" t="s">
        <v>763</v>
      </c>
      <c r="AV289" s="68" t="s">
        <v>763</v>
      </c>
      <c r="AW289" s="68"/>
    </row>
    <row r="290" spans="1:51" x14ac:dyDescent="0.2">
      <c r="A290" s="79" t="s">
        <v>756</v>
      </c>
      <c r="B290" t="s">
        <v>400</v>
      </c>
      <c r="C290" t="s">
        <v>757</v>
      </c>
      <c r="E290" s="147">
        <v>44064</v>
      </c>
      <c r="F290" s="68" t="s">
        <v>881</v>
      </c>
      <c r="G290" s="68" t="s">
        <v>1044</v>
      </c>
      <c r="H290" s="68">
        <v>0</v>
      </c>
      <c r="I290" s="68" t="s">
        <v>982</v>
      </c>
      <c r="J290" s="77">
        <v>0.39097222222222222</v>
      </c>
      <c r="K290" s="68">
        <v>2</v>
      </c>
      <c r="L290" s="68">
        <v>1</v>
      </c>
      <c r="M290" s="68" t="s">
        <v>773</v>
      </c>
      <c r="N290" s="68" t="s">
        <v>1045</v>
      </c>
      <c r="O290" s="68">
        <v>18.2</v>
      </c>
      <c r="P290" s="68">
        <v>8.89</v>
      </c>
      <c r="Q290" s="68">
        <v>0.43</v>
      </c>
      <c r="R290" s="68">
        <v>0.43</v>
      </c>
      <c r="S290" s="68">
        <v>0.43</v>
      </c>
      <c r="T290" s="68">
        <v>0.43</v>
      </c>
      <c r="U290" s="72">
        <v>1</v>
      </c>
      <c r="V290" s="68">
        <v>0.15</v>
      </c>
      <c r="W290" s="77">
        <v>0.23958333333333334</v>
      </c>
      <c r="X290" s="68">
        <v>15.8</v>
      </c>
      <c r="Y290" s="68">
        <v>7.54</v>
      </c>
      <c r="Z290" s="72">
        <v>7.5078962143182242</v>
      </c>
      <c r="AA290" s="68">
        <v>75.599999999999994</v>
      </c>
      <c r="AB290" s="79">
        <v>0.7</v>
      </c>
      <c r="AC290" s="79">
        <v>1.38</v>
      </c>
      <c r="AD290" s="75" t="s">
        <v>763</v>
      </c>
      <c r="AE290" s="75" t="s">
        <v>763</v>
      </c>
      <c r="AF290" s="75" t="s">
        <v>763</v>
      </c>
      <c r="AG290" s="75" t="s">
        <v>763</v>
      </c>
      <c r="AH290" s="75" t="s">
        <v>763</v>
      </c>
      <c r="AI290" s="75" t="s">
        <v>763</v>
      </c>
      <c r="AJ290" s="75" t="s">
        <v>763</v>
      </c>
      <c r="AK290" s="75" t="s">
        <v>763</v>
      </c>
      <c r="AL290" s="75" t="s">
        <v>763</v>
      </c>
      <c r="AM290" s="75" t="s">
        <v>763</v>
      </c>
      <c r="AN290" s="75" t="s">
        <v>763</v>
      </c>
      <c r="AO290" s="75" t="s">
        <v>763</v>
      </c>
      <c r="AP290" s="75" t="s">
        <v>763</v>
      </c>
      <c r="AQ290" s="75" t="s">
        <v>763</v>
      </c>
      <c r="AR290" s="75" t="s">
        <v>763</v>
      </c>
      <c r="AS290" s="68"/>
      <c r="AT290" s="68"/>
      <c r="AU290" s="68" t="s">
        <v>763</v>
      </c>
      <c r="AV290" s="68" t="s">
        <v>763</v>
      </c>
      <c r="AW290" s="68"/>
      <c r="AX290" s="79"/>
      <c r="AY290" s="147"/>
    </row>
    <row r="291" spans="1:51" x14ac:dyDescent="0.2">
      <c r="A291" s="79" t="s">
        <v>756</v>
      </c>
      <c r="B291" t="s">
        <v>400</v>
      </c>
      <c r="C291" t="s">
        <v>764</v>
      </c>
      <c r="E291" s="147">
        <v>44064</v>
      </c>
      <c r="F291" s="68" t="s">
        <v>881</v>
      </c>
      <c r="G291" s="68" t="s">
        <v>1044</v>
      </c>
      <c r="H291" s="68">
        <v>0</v>
      </c>
      <c r="I291" s="68" t="s">
        <v>982</v>
      </c>
      <c r="J291" s="77">
        <v>0.39097222222222222</v>
      </c>
      <c r="K291" s="68">
        <v>2</v>
      </c>
      <c r="L291" s="68">
        <v>1</v>
      </c>
      <c r="M291" s="68" t="s">
        <v>773</v>
      </c>
      <c r="N291" s="68" t="s">
        <v>1045</v>
      </c>
      <c r="O291" s="68">
        <v>18.2</v>
      </c>
      <c r="P291" s="68">
        <v>8.89</v>
      </c>
      <c r="Q291" s="68">
        <v>0.43</v>
      </c>
      <c r="R291" s="68">
        <v>0.43</v>
      </c>
      <c r="S291" s="68">
        <v>0.43</v>
      </c>
      <c r="T291" s="68">
        <v>0.43</v>
      </c>
      <c r="U291" s="72">
        <v>1</v>
      </c>
      <c r="V291" s="68">
        <v>0.21</v>
      </c>
      <c r="W291" s="77">
        <v>0.24305555555555555</v>
      </c>
      <c r="X291" s="68">
        <v>15.8</v>
      </c>
      <c r="Y291" s="68">
        <v>6.7</v>
      </c>
      <c r="Z291" s="72">
        <v>6.1744951565217638</v>
      </c>
      <c r="AA291" s="68">
        <v>68.099999999999994</v>
      </c>
      <c r="AB291" s="204">
        <v>13.4</v>
      </c>
      <c r="AC291" s="204">
        <v>22.45</v>
      </c>
      <c r="AD291" s="171">
        <v>0.12499999999999997</v>
      </c>
      <c r="AE291" s="72">
        <v>0.16355419255911463</v>
      </c>
      <c r="AF291" s="72">
        <v>6.1463414634146343</v>
      </c>
      <c r="AG291" s="75">
        <v>6.3098956559737491</v>
      </c>
      <c r="AH291" s="75">
        <v>39.626720249271614</v>
      </c>
      <c r="AI291" s="72">
        <v>45.936615905245361</v>
      </c>
      <c r="AJ291" s="72">
        <v>786.0678911049564</v>
      </c>
      <c r="AK291" s="72">
        <v>92.755812171916403</v>
      </c>
      <c r="AL291" s="72">
        <v>8.4745944507287003</v>
      </c>
      <c r="AM291" s="75">
        <v>132.38253242118802</v>
      </c>
      <c r="AN291" s="75">
        <v>138.69242807716176</v>
      </c>
      <c r="AO291" s="72">
        <v>110.6473</v>
      </c>
      <c r="AP291" s="72">
        <v>2.5000000000000001E-2</v>
      </c>
      <c r="AQ291" s="70">
        <v>0.9998870412179065</v>
      </c>
      <c r="AR291" s="177">
        <v>110.67230000000001</v>
      </c>
      <c r="AS291" s="68"/>
      <c r="AT291" s="68"/>
      <c r="AU291" s="68" t="s">
        <v>763</v>
      </c>
      <c r="AV291" s="68" t="s">
        <v>763</v>
      </c>
      <c r="AW291" s="68"/>
      <c r="AX291" s="79"/>
      <c r="AY291" s="147"/>
    </row>
    <row r="292" spans="1:51" x14ac:dyDescent="0.2">
      <c r="A292" s="79" t="s">
        <v>756</v>
      </c>
      <c r="B292" t="s">
        <v>401</v>
      </c>
      <c r="C292" t="s">
        <v>757</v>
      </c>
      <c r="E292" s="147">
        <v>44064</v>
      </c>
      <c r="F292" s="68" t="s">
        <v>881</v>
      </c>
      <c r="G292" s="68" t="s">
        <v>1044</v>
      </c>
      <c r="H292" s="68">
        <v>0</v>
      </c>
      <c r="I292" s="68" t="s">
        <v>982</v>
      </c>
      <c r="J292" s="77">
        <v>0.39097222222222222</v>
      </c>
      <c r="K292" s="68">
        <v>2</v>
      </c>
      <c r="L292" s="68">
        <v>1</v>
      </c>
      <c r="M292" s="68" t="s">
        <v>773</v>
      </c>
      <c r="N292" s="68" t="s">
        <v>761</v>
      </c>
      <c r="O292" s="68">
        <v>15.9</v>
      </c>
      <c r="P292" s="68">
        <v>9.58</v>
      </c>
      <c r="Q292" s="68">
        <v>0.92</v>
      </c>
      <c r="R292" s="68">
        <v>0.92</v>
      </c>
      <c r="S292" s="68">
        <v>0.92</v>
      </c>
      <c r="T292" s="68">
        <v>0.92</v>
      </c>
      <c r="U292" s="72">
        <v>1</v>
      </c>
      <c r="V292" s="68">
        <v>0.15</v>
      </c>
      <c r="W292" s="77">
        <v>0.25347222222222221</v>
      </c>
      <c r="X292" s="68">
        <v>16.7</v>
      </c>
      <c r="Y292" s="68">
        <v>8.39</v>
      </c>
      <c r="Z292" s="72">
        <v>8.3192118088733942</v>
      </c>
      <c r="AA292" s="68">
        <v>86.5</v>
      </c>
      <c r="AB292" s="79">
        <v>1.4</v>
      </c>
      <c r="AC292" s="79">
        <v>2.6349999999999998</v>
      </c>
      <c r="AD292" s="75" t="s">
        <v>763</v>
      </c>
      <c r="AE292" s="75" t="s">
        <v>763</v>
      </c>
      <c r="AF292" s="75" t="s">
        <v>763</v>
      </c>
      <c r="AG292" s="75" t="s">
        <v>763</v>
      </c>
      <c r="AH292" s="75" t="s">
        <v>763</v>
      </c>
      <c r="AI292" s="75" t="s">
        <v>763</v>
      </c>
      <c r="AJ292" s="75" t="s">
        <v>763</v>
      </c>
      <c r="AK292" s="75" t="s">
        <v>763</v>
      </c>
      <c r="AL292" s="75" t="s">
        <v>763</v>
      </c>
      <c r="AM292" s="75" t="s">
        <v>763</v>
      </c>
      <c r="AN292" s="75" t="s">
        <v>763</v>
      </c>
      <c r="AO292" s="75" t="s">
        <v>763</v>
      </c>
      <c r="AP292" s="75" t="s">
        <v>763</v>
      </c>
      <c r="AQ292" s="75" t="s">
        <v>763</v>
      </c>
      <c r="AR292" s="75" t="s">
        <v>763</v>
      </c>
      <c r="AS292" s="68"/>
      <c r="AT292" s="68"/>
      <c r="AU292" s="68" t="s">
        <v>763</v>
      </c>
      <c r="AV292" s="68" t="s">
        <v>763</v>
      </c>
      <c r="AW292" s="68"/>
      <c r="AX292" s="79"/>
      <c r="AY292" s="147"/>
    </row>
    <row r="293" spans="1:51" x14ac:dyDescent="0.2">
      <c r="A293" s="79" t="s">
        <v>756</v>
      </c>
      <c r="B293" t="s">
        <v>401</v>
      </c>
      <c r="C293" t="s">
        <v>764</v>
      </c>
      <c r="E293" s="147">
        <v>44064</v>
      </c>
      <c r="F293" s="68" t="s">
        <v>881</v>
      </c>
      <c r="G293" s="68" t="s">
        <v>1044</v>
      </c>
      <c r="H293" s="68">
        <v>0</v>
      </c>
      <c r="I293" s="68" t="s">
        <v>982</v>
      </c>
      <c r="J293" s="77">
        <v>0.39097222222222222</v>
      </c>
      <c r="K293" s="68">
        <v>2</v>
      </c>
      <c r="L293" s="68">
        <v>1</v>
      </c>
      <c r="M293" s="68" t="s">
        <v>773</v>
      </c>
      <c r="N293" s="68" t="s">
        <v>761</v>
      </c>
      <c r="O293" s="68">
        <v>15.9</v>
      </c>
      <c r="P293" s="68">
        <v>9.58</v>
      </c>
      <c r="Q293" s="68">
        <v>0.92</v>
      </c>
      <c r="R293" s="68">
        <v>0.92</v>
      </c>
      <c r="S293" s="68">
        <v>0.92</v>
      </c>
      <c r="T293" s="68">
        <v>0.92</v>
      </c>
      <c r="U293" s="72">
        <v>1</v>
      </c>
      <c r="V293" s="68">
        <v>0.45</v>
      </c>
      <c r="W293" s="77">
        <v>0.25486111111111109</v>
      </c>
      <c r="X293" s="68">
        <v>22.1</v>
      </c>
      <c r="Y293" s="68">
        <v>8.9</v>
      </c>
      <c r="Z293" s="72">
        <v>8.0213095875837492</v>
      </c>
      <c r="AA293" s="68">
        <v>107.3</v>
      </c>
      <c r="AB293" s="204">
        <v>17.899999999999999</v>
      </c>
      <c r="AC293" s="204">
        <v>29.09</v>
      </c>
      <c r="AD293" s="171">
        <v>4.9999999999999954E-2</v>
      </c>
      <c r="AE293" s="72">
        <v>0.36910660963602537</v>
      </c>
      <c r="AF293" s="72">
        <v>1.1902439024390243</v>
      </c>
      <c r="AG293" s="75">
        <v>1.5593505120750497</v>
      </c>
      <c r="AH293" s="75">
        <v>20.265590266266749</v>
      </c>
      <c r="AI293" s="72">
        <v>21.824940778341798</v>
      </c>
      <c r="AJ293" s="72">
        <v>1374.7184721220572</v>
      </c>
      <c r="AK293" s="72">
        <v>154.62274711500652</v>
      </c>
      <c r="AL293" s="72">
        <v>8.890790635737174</v>
      </c>
      <c r="AM293" s="75">
        <v>174.88833738127326</v>
      </c>
      <c r="AN293" s="75">
        <v>176.4476878933483</v>
      </c>
      <c r="AO293" s="72">
        <v>96.858666666666664</v>
      </c>
      <c r="AP293" s="72">
        <v>2.5000000000000001E-2</v>
      </c>
      <c r="AQ293" s="70">
        <v>0.99974195856886772</v>
      </c>
      <c r="AR293" s="177">
        <v>96.88366666666667</v>
      </c>
      <c r="AS293" s="68"/>
      <c r="AT293" s="68"/>
      <c r="AU293" s="68" t="s">
        <v>763</v>
      </c>
      <c r="AV293" s="68" t="s">
        <v>763</v>
      </c>
      <c r="AW293" s="68"/>
      <c r="AX293" s="79"/>
      <c r="AY293" s="147"/>
    </row>
    <row r="294" spans="1:51" x14ac:dyDescent="0.2">
      <c r="A294" s="79" t="s">
        <v>756</v>
      </c>
      <c r="B294" t="s">
        <v>402</v>
      </c>
      <c r="C294" t="s">
        <v>757</v>
      </c>
      <c r="E294" s="147">
        <v>44064</v>
      </c>
      <c r="F294" s="68" t="s">
        <v>881</v>
      </c>
      <c r="G294" s="68" t="s">
        <v>1044</v>
      </c>
      <c r="H294" s="68">
        <v>1</v>
      </c>
      <c r="I294" s="68" t="s">
        <v>982</v>
      </c>
      <c r="J294" s="77">
        <v>0.39097222222222222</v>
      </c>
      <c r="K294" s="68">
        <v>2</v>
      </c>
      <c r="L294" s="68">
        <v>1</v>
      </c>
      <c r="M294" s="68" t="s">
        <v>757</v>
      </c>
      <c r="N294" s="68" t="s">
        <v>1046</v>
      </c>
      <c r="O294" s="68">
        <v>18</v>
      </c>
      <c r="P294" s="68">
        <v>9.1999999999999993</v>
      </c>
      <c r="Q294" s="68">
        <v>1</v>
      </c>
      <c r="R294" s="68">
        <v>1</v>
      </c>
      <c r="S294" s="68">
        <v>1</v>
      </c>
      <c r="T294" s="68">
        <v>1</v>
      </c>
      <c r="U294" s="72">
        <v>1</v>
      </c>
      <c r="V294" s="68">
        <v>0.15</v>
      </c>
      <c r="W294" s="77">
        <v>0.2638888888888889</v>
      </c>
      <c r="X294" s="68">
        <v>21.4</v>
      </c>
      <c r="Y294" s="68">
        <v>7.52</v>
      </c>
      <c r="Z294" s="72">
        <v>6.6330134400091509</v>
      </c>
      <c r="AA294" s="68">
        <v>85.5</v>
      </c>
      <c r="AB294" s="79">
        <v>21.5</v>
      </c>
      <c r="AC294" s="79">
        <v>34.4</v>
      </c>
      <c r="AD294" s="75" t="s">
        <v>763</v>
      </c>
      <c r="AE294" s="75" t="s">
        <v>763</v>
      </c>
      <c r="AF294" s="75" t="s">
        <v>763</v>
      </c>
      <c r="AG294" s="75" t="s">
        <v>763</v>
      </c>
      <c r="AH294" s="75" t="s">
        <v>763</v>
      </c>
      <c r="AI294" s="75" t="s">
        <v>763</v>
      </c>
      <c r="AJ294" s="75" t="s">
        <v>763</v>
      </c>
      <c r="AK294" s="75" t="s">
        <v>763</v>
      </c>
      <c r="AL294" s="75" t="s">
        <v>763</v>
      </c>
      <c r="AM294" s="75" t="s">
        <v>763</v>
      </c>
      <c r="AN294" s="75" t="s">
        <v>763</v>
      </c>
      <c r="AO294" s="75" t="s">
        <v>763</v>
      </c>
      <c r="AP294" s="75" t="s">
        <v>763</v>
      </c>
      <c r="AQ294" s="75" t="s">
        <v>763</v>
      </c>
      <c r="AR294" s="75" t="s">
        <v>763</v>
      </c>
      <c r="AS294" s="68"/>
      <c r="AT294" s="68"/>
      <c r="AU294" s="68" t="s">
        <v>763</v>
      </c>
      <c r="AV294" s="68" t="s">
        <v>763</v>
      </c>
      <c r="AW294" s="68"/>
      <c r="AX294" s="79"/>
      <c r="AY294" s="147"/>
    </row>
    <row r="295" spans="1:51" x14ac:dyDescent="0.2">
      <c r="A295" s="79" t="s">
        <v>756</v>
      </c>
      <c r="B295" t="s">
        <v>402</v>
      </c>
      <c r="C295" t="s">
        <v>764</v>
      </c>
      <c r="E295" s="147">
        <v>44064</v>
      </c>
      <c r="F295" s="68" t="s">
        <v>881</v>
      </c>
      <c r="G295" s="68" t="s">
        <v>1044</v>
      </c>
      <c r="H295" s="68">
        <v>1</v>
      </c>
      <c r="I295" s="68" t="s">
        <v>982</v>
      </c>
      <c r="J295" s="77">
        <v>0.39097222222222222</v>
      </c>
      <c r="K295" s="68">
        <v>2</v>
      </c>
      <c r="L295" s="68">
        <v>1</v>
      </c>
      <c r="M295" s="68" t="s">
        <v>757</v>
      </c>
      <c r="N295" s="68" t="s">
        <v>1046</v>
      </c>
      <c r="O295" s="68">
        <v>18</v>
      </c>
      <c r="P295" s="68">
        <v>9.1999999999999993</v>
      </c>
      <c r="Q295" s="68">
        <v>1</v>
      </c>
      <c r="R295" s="68">
        <v>1</v>
      </c>
      <c r="S295" s="68">
        <v>1</v>
      </c>
      <c r="T295" s="68">
        <v>1</v>
      </c>
      <c r="U295" s="72">
        <v>1</v>
      </c>
      <c r="V295" s="68">
        <v>0.5</v>
      </c>
      <c r="W295" s="77">
        <v>0.2673611111111111</v>
      </c>
      <c r="X295" s="68">
        <v>22.3</v>
      </c>
      <c r="Y295" s="68">
        <v>6.32</v>
      </c>
      <c r="Z295" s="72">
        <v>5.4292135275453282</v>
      </c>
      <c r="AA295" s="68">
        <v>82.5</v>
      </c>
      <c r="AB295" s="204">
        <v>26.2</v>
      </c>
      <c r="AC295" s="216">
        <v>41.1</v>
      </c>
      <c r="AD295" s="171">
        <v>2.5000000000000001E-2</v>
      </c>
      <c r="AE295" s="72">
        <v>3.6579452828665966</v>
      </c>
      <c r="AF295" s="72">
        <v>0.52780487804878051</v>
      </c>
      <c r="AG295" s="75">
        <v>4.1857501609153775</v>
      </c>
      <c r="AH295" s="75">
        <v>18.14680483062439</v>
      </c>
      <c r="AI295" s="75">
        <v>22.332554991539766</v>
      </c>
      <c r="AJ295" s="72">
        <v>100.71155135231554</v>
      </c>
      <c r="AK295" s="72">
        <v>15.544428855661312</v>
      </c>
      <c r="AL295" s="72">
        <v>6.4789483285284035</v>
      </c>
      <c r="AM295" s="75">
        <v>33.691233686285699</v>
      </c>
      <c r="AN295" s="75">
        <v>37.876983847201075</v>
      </c>
      <c r="AO295" s="72">
        <v>8.2506666666666675</v>
      </c>
      <c r="AP295" s="72">
        <v>1.9413333333333334</v>
      </c>
      <c r="AQ295" s="70">
        <v>0.80952380952380965</v>
      </c>
      <c r="AR295" s="177">
        <v>10.192</v>
      </c>
      <c r="AS295" s="68"/>
      <c r="AT295" s="68"/>
      <c r="AU295" s="68" t="s">
        <v>763</v>
      </c>
      <c r="AV295" s="68" t="s">
        <v>763</v>
      </c>
      <c r="AW295" s="68"/>
      <c r="AX295" s="79"/>
      <c r="AY295" s="147"/>
    </row>
    <row r="296" spans="1:51" x14ac:dyDescent="0.2">
      <c r="A296" s="79" t="s">
        <v>756</v>
      </c>
      <c r="B296" t="s">
        <v>668</v>
      </c>
      <c r="C296" t="s">
        <v>757</v>
      </c>
      <c r="E296" s="147">
        <v>44064</v>
      </c>
      <c r="F296" s="68" t="s">
        <v>881</v>
      </c>
      <c r="G296" s="68" t="s">
        <v>988</v>
      </c>
      <c r="H296" s="68">
        <v>1</v>
      </c>
      <c r="I296" s="68" t="s">
        <v>982</v>
      </c>
      <c r="J296" s="77" t="s">
        <v>761</v>
      </c>
      <c r="K296" s="68">
        <v>2</v>
      </c>
      <c r="L296" s="68">
        <v>1</v>
      </c>
      <c r="M296" s="68" t="s">
        <v>773</v>
      </c>
      <c r="N296" s="68" t="s">
        <v>761</v>
      </c>
      <c r="O296" s="68" t="s">
        <v>761</v>
      </c>
      <c r="P296" s="68" t="s">
        <v>761</v>
      </c>
      <c r="Q296" s="68">
        <v>0.25</v>
      </c>
      <c r="R296" s="68">
        <v>0.25</v>
      </c>
      <c r="S296" s="68">
        <v>0.25</v>
      </c>
      <c r="T296" s="68">
        <v>0.25</v>
      </c>
      <c r="U296" s="72">
        <v>1</v>
      </c>
      <c r="V296" s="68">
        <v>0.15</v>
      </c>
      <c r="W296" s="77">
        <v>0.3125</v>
      </c>
      <c r="X296" s="68" t="s">
        <v>761</v>
      </c>
      <c r="Y296" s="68" t="s">
        <v>761</v>
      </c>
      <c r="Z296" s="68" t="s">
        <v>761</v>
      </c>
      <c r="AA296" s="68" t="s">
        <v>761</v>
      </c>
      <c r="AB296" s="79">
        <v>30.4</v>
      </c>
      <c r="AC296" s="176">
        <v>47</v>
      </c>
      <c r="AD296" s="176">
        <v>0.42500000000000004</v>
      </c>
      <c r="AE296" s="75">
        <v>0.94465337745137545</v>
      </c>
      <c r="AF296" s="75">
        <v>0.28097560975609753</v>
      </c>
      <c r="AG296" s="75">
        <v>1.225628987207473</v>
      </c>
      <c r="AH296" s="75">
        <v>35.320123973875447</v>
      </c>
      <c r="AI296" s="75">
        <v>36.545752961082918</v>
      </c>
      <c r="AJ296" s="75">
        <v>125.52685699694671</v>
      </c>
      <c r="AK296" s="75">
        <v>17.814477575890017</v>
      </c>
      <c r="AL296" s="177">
        <v>7.0463394989945609</v>
      </c>
      <c r="AM296" s="75">
        <v>53.134601549765463</v>
      </c>
      <c r="AN296" s="75">
        <v>54.360230536972935</v>
      </c>
      <c r="AO296" s="177">
        <v>9.1086666666666662</v>
      </c>
      <c r="AP296" s="177">
        <v>6.3821333333333383</v>
      </c>
      <c r="AQ296" s="201">
        <v>0.58800492335235521</v>
      </c>
      <c r="AR296" s="177">
        <v>15.490800000000004</v>
      </c>
      <c r="AS296" s="68"/>
      <c r="AT296" s="68"/>
      <c r="AU296" s="68" t="s">
        <v>763</v>
      </c>
      <c r="AV296" s="68" t="s">
        <v>763</v>
      </c>
      <c r="AW296" s="68"/>
      <c r="AX296" s="79"/>
      <c r="AY296" s="147"/>
    </row>
    <row r="297" spans="1:51" ht="14.25" customHeight="1" x14ac:dyDescent="0.2">
      <c r="A297" s="79" t="s">
        <v>756</v>
      </c>
      <c r="B297" t="s">
        <v>403</v>
      </c>
      <c r="C297" t="s">
        <v>757</v>
      </c>
      <c r="E297" s="147">
        <v>44064</v>
      </c>
      <c r="F297" s="68" t="s">
        <v>881</v>
      </c>
      <c r="G297" s="68" t="s">
        <v>1024</v>
      </c>
      <c r="H297" s="68">
        <v>1</v>
      </c>
      <c r="I297" s="68" t="s">
        <v>982</v>
      </c>
      <c r="J297" s="77">
        <v>0.39097222222222222</v>
      </c>
      <c r="K297" s="68">
        <v>2</v>
      </c>
      <c r="L297" s="68">
        <v>1</v>
      </c>
      <c r="M297" s="68" t="s">
        <v>773</v>
      </c>
      <c r="N297" s="68" t="s">
        <v>761</v>
      </c>
      <c r="O297" s="68">
        <v>20.5</v>
      </c>
      <c r="P297" s="68">
        <v>8.85</v>
      </c>
      <c r="Q297" s="68">
        <v>1.4</v>
      </c>
      <c r="R297" s="68">
        <v>1.35</v>
      </c>
      <c r="S297" s="68">
        <v>1.38</v>
      </c>
      <c r="T297" s="68">
        <v>1.67</v>
      </c>
      <c r="U297" s="72">
        <v>0.82634730538922152</v>
      </c>
      <c r="V297" s="68">
        <v>0.15</v>
      </c>
      <c r="W297" s="77">
        <v>0.24444444444444446</v>
      </c>
      <c r="X297" s="68">
        <v>23.5</v>
      </c>
      <c r="Y297" s="68">
        <v>7.84</v>
      </c>
      <c r="Z297" s="72">
        <v>6.5944400273608732</v>
      </c>
      <c r="AA297" s="68">
        <v>86.3</v>
      </c>
      <c r="AB297" s="79">
        <v>30.1</v>
      </c>
      <c r="AC297" s="176">
        <v>46.6</v>
      </c>
      <c r="AD297" s="75" t="s">
        <v>763</v>
      </c>
      <c r="AE297" s="75" t="s">
        <v>763</v>
      </c>
      <c r="AF297" s="75" t="s">
        <v>763</v>
      </c>
      <c r="AG297" s="75" t="s">
        <v>763</v>
      </c>
      <c r="AH297" s="75" t="s">
        <v>763</v>
      </c>
      <c r="AI297" s="75" t="s">
        <v>763</v>
      </c>
      <c r="AJ297" s="75" t="s">
        <v>763</v>
      </c>
      <c r="AK297" s="75" t="s">
        <v>763</v>
      </c>
      <c r="AL297" s="75" t="s">
        <v>763</v>
      </c>
      <c r="AM297" s="75" t="s">
        <v>763</v>
      </c>
      <c r="AN297" s="75" t="s">
        <v>763</v>
      </c>
      <c r="AO297" s="75" t="s">
        <v>763</v>
      </c>
      <c r="AP297" s="75" t="s">
        <v>763</v>
      </c>
      <c r="AQ297" s="75" t="s">
        <v>763</v>
      </c>
      <c r="AR297" s="75" t="s">
        <v>763</v>
      </c>
      <c r="AS297" s="68"/>
      <c r="AT297" s="68"/>
      <c r="AU297" s="68" t="s">
        <v>763</v>
      </c>
      <c r="AV297" s="68" t="s">
        <v>763</v>
      </c>
      <c r="AW297" s="68"/>
      <c r="AX297" s="79"/>
      <c r="AY297" s="147"/>
    </row>
    <row r="298" spans="1:51" x14ac:dyDescent="0.2">
      <c r="A298" s="79" t="s">
        <v>756</v>
      </c>
      <c r="B298" t="s">
        <v>403</v>
      </c>
      <c r="C298" t="s">
        <v>764</v>
      </c>
      <c r="E298" s="147">
        <v>44064</v>
      </c>
      <c r="F298" s="68" t="s">
        <v>881</v>
      </c>
      <c r="G298" s="68" t="s">
        <v>1024</v>
      </c>
      <c r="H298" s="68">
        <v>1</v>
      </c>
      <c r="I298" s="68" t="s">
        <v>982</v>
      </c>
      <c r="J298" s="77">
        <v>0.39097222222222222</v>
      </c>
      <c r="K298" s="68">
        <v>2</v>
      </c>
      <c r="L298" s="68">
        <v>1</v>
      </c>
      <c r="M298" s="68" t="s">
        <v>773</v>
      </c>
      <c r="N298" s="68" t="s">
        <v>761</v>
      </c>
      <c r="O298" s="68">
        <v>20.5</v>
      </c>
      <c r="P298" s="68">
        <v>8.85</v>
      </c>
      <c r="Q298" s="68">
        <v>1.4</v>
      </c>
      <c r="R298" s="68">
        <v>1.35</v>
      </c>
      <c r="S298" s="68">
        <v>1.38</v>
      </c>
      <c r="T298" s="68">
        <v>1.67</v>
      </c>
      <c r="U298" s="72">
        <v>0.82634730538922152</v>
      </c>
      <c r="V298" s="68">
        <v>0.83</v>
      </c>
      <c r="W298" s="77">
        <v>0.24513888888888888</v>
      </c>
      <c r="X298" s="68">
        <v>23.5</v>
      </c>
      <c r="Y298" s="68">
        <v>7.28</v>
      </c>
      <c r="Z298" s="72">
        <v>6.1339767384040824</v>
      </c>
      <c r="AA298" s="68">
        <v>86.5</v>
      </c>
      <c r="AB298" s="204">
        <v>29.8</v>
      </c>
      <c r="AC298" s="216">
        <v>46.2</v>
      </c>
      <c r="AD298" s="171">
        <v>0.47499999999999998</v>
      </c>
      <c r="AE298" s="72">
        <v>0.16355419255911463</v>
      </c>
      <c r="AF298" s="72">
        <v>1.1609756097560975</v>
      </c>
      <c r="AG298" s="75">
        <v>1.3245298023152121</v>
      </c>
      <c r="AH298" s="75">
        <v>25.830360214605268</v>
      </c>
      <c r="AI298" s="75">
        <v>27.154890016920479</v>
      </c>
      <c r="AJ298" s="72">
        <v>84.435925787820594</v>
      </c>
      <c r="AK298" s="72">
        <v>11.896136269579468</v>
      </c>
      <c r="AL298" s="72">
        <v>7.0977604723424568</v>
      </c>
      <c r="AM298" s="75">
        <v>37.726496484184736</v>
      </c>
      <c r="AN298" s="75">
        <v>39.051026286499948</v>
      </c>
      <c r="AO298" s="72">
        <v>5.46</v>
      </c>
      <c r="AP298" s="72">
        <v>3.078400000000002</v>
      </c>
      <c r="AQ298" s="70">
        <v>0.63946406820950041</v>
      </c>
      <c r="AR298" s="177">
        <v>8.5384000000000029</v>
      </c>
      <c r="AS298" s="68"/>
      <c r="AT298" s="68"/>
      <c r="AU298" s="68" t="s">
        <v>763</v>
      </c>
      <c r="AV298" s="68" t="s">
        <v>763</v>
      </c>
      <c r="AW298" s="68"/>
      <c r="AX298" s="79"/>
      <c r="AY298" s="147"/>
    </row>
    <row r="299" spans="1:51" x14ac:dyDescent="0.2">
      <c r="A299" s="79" t="s">
        <v>756</v>
      </c>
      <c r="B299" t="s">
        <v>403</v>
      </c>
      <c r="C299" t="s">
        <v>765</v>
      </c>
      <c r="E299" s="147">
        <v>44064</v>
      </c>
      <c r="F299" s="68" t="s">
        <v>881</v>
      </c>
      <c r="G299" s="68" t="s">
        <v>1024</v>
      </c>
      <c r="H299" s="68">
        <v>1</v>
      </c>
      <c r="I299" s="68" t="s">
        <v>982</v>
      </c>
      <c r="J299" s="77">
        <v>0.39097222222222222</v>
      </c>
      <c r="K299" s="68">
        <v>2</v>
      </c>
      <c r="L299" s="68">
        <v>1</v>
      </c>
      <c r="M299" s="68" t="s">
        <v>773</v>
      </c>
      <c r="N299" s="68" t="s">
        <v>761</v>
      </c>
      <c r="O299" s="68">
        <v>20.5</v>
      </c>
      <c r="P299" s="68">
        <v>8.85</v>
      </c>
      <c r="Q299" s="68">
        <v>1.4</v>
      </c>
      <c r="R299" s="68">
        <v>1.35</v>
      </c>
      <c r="S299" s="68">
        <v>1.38</v>
      </c>
      <c r="T299" s="68">
        <v>1.67</v>
      </c>
      <c r="U299" s="72">
        <v>0.82634730538922152</v>
      </c>
      <c r="V299" s="68">
        <v>1.37</v>
      </c>
      <c r="W299" s="77">
        <v>0.24722222222222223</v>
      </c>
      <c r="X299" s="68">
        <v>23.5</v>
      </c>
      <c r="Y299" s="68">
        <v>7.26</v>
      </c>
      <c r="Z299" s="72">
        <v>6.0995700631351468</v>
      </c>
      <c r="AA299" s="68">
        <v>86.4</v>
      </c>
      <c r="AB299" s="79">
        <v>30.3</v>
      </c>
      <c r="AC299" s="176">
        <v>46.8</v>
      </c>
      <c r="AD299" s="75" t="s">
        <v>763</v>
      </c>
      <c r="AE299" s="75" t="s">
        <v>763</v>
      </c>
      <c r="AF299" s="75" t="s">
        <v>763</v>
      </c>
      <c r="AG299" s="75" t="s">
        <v>763</v>
      </c>
      <c r="AH299" s="75" t="s">
        <v>763</v>
      </c>
      <c r="AI299" s="75" t="s">
        <v>763</v>
      </c>
      <c r="AJ299" s="75" t="s">
        <v>763</v>
      </c>
      <c r="AK299" s="75" t="s">
        <v>763</v>
      </c>
      <c r="AL299" s="75" t="s">
        <v>763</v>
      </c>
      <c r="AM299" s="75" t="s">
        <v>763</v>
      </c>
      <c r="AN299" s="75" t="s">
        <v>763</v>
      </c>
      <c r="AO299" s="75" t="s">
        <v>763</v>
      </c>
      <c r="AP299" s="75" t="s">
        <v>763</v>
      </c>
      <c r="AQ299" s="75" t="s">
        <v>763</v>
      </c>
      <c r="AR299" s="75" t="s">
        <v>763</v>
      </c>
      <c r="AS299" s="68"/>
      <c r="AT299" s="68"/>
      <c r="AU299" s="68" t="s">
        <v>763</v>
      </c>
      <c r="AV299" s="68" t="s">
        <v>763</v>
      </c>
      <c r="AW299" s="68"/>
      <c r="AX299" s="79"/>
      <c r="AY299" s="147"/>
    </row>
    <row r="300" spans="1:51" x14ac:dyDescent="0.2">
      <c r="A300" s="79" t="s">
        <v>756</v>
      </c>
      <c r="B300" t="s">
        <v>404</v>
      </c>
      <c r="C300" t="s">
        <v>757</v>
      </c>
      <c r="E300" s="147">
        <v>44064</v>
      </c>
      <c r="F300" s="68" t="s">
        <v>881</v>
      </c>
      <c r="G300" s="68" t="s">
        <v>1024</v>
      </c>
      <c r="H300" s="68">
        <v>3</v>
      </c>
      <c r="I300" s="68" t="s">
        <v>982</v>
      </c>
      <c r="J300" s="77">
        <v>0.39097222222222222</v>
      </c>
      <c r="K300" s="68">
        <v>2</v>
      </c>
      <c r="L300" s="68">
        <v>1</v>
      </c>
      <c r="M300" s="68" t="s">
        <v>773</v>
      </c>
      <c r="N300" s="68" t="s">
        <v>761</v>
      </c>
      <c r="O300" s="68">
        <v>19.7</v>
      </c>
      <c r="P300" s="68">
        <v>9.2100000000000009</v>
      </c>
      <c r="Q300" s="68">
        <v>1.55</v>
      </c>
      <c r="R300" s="68">
        <v>1.49</v>
      </c>
      <c r="S300" s="68">
        <v>1.53</v>
      </c>
      <c r="T300" s="68">
        <v>2.2000000000000002</v>
      </c>
      <c r="U300" s="72">
        <v>0.69545454545454544</v>
      </c>
      <c r="V300" s="68">
        <v>0.15</v>
      </c>
      <c r="W300" s="77" t="s">
        <v>1047</v>
      </c>
      <c r="X300" s="68">
        <v>22.9</v>
      </c>
      <c r="Y300" s="68">
        <v>7.28</v>
      </c>
      <c r="Z300" s="72">
        <v>6.1612973030776628</v>
      </c>
      <c r="AA300" s="68">
        <v>86.3</v>
      </c>
      <c r="AB300" s="79">
        <v>28.9</v>
      </c>
      <c r="AC300" s="176">
        <v>44.9</v>
      </c>
      <c r="AD300" s="75" t="s">
        <v>763</v>
      </c>
      <c r="AE300" s="75" t="s">
        <v>763</v>
      </c>
      <c r="AF300" s="75" t="s">
        <v>763</v>
      </c>
      <c r="AG300" s="75" t="s">
        <v>763</v>
      </c>
      <c r="AH300" s="75" t="s">
        <v>763</v>
      </c>
      <c r="AI300" s="75" t="s">
        <v>763</v>
      </c>
      <c r="AJ300" s="75" t="s">
        <v>763</v>
      </c>
      <c r="AK300" s="75" t="s">
        <v>763</v>
      </c>
      <c r="AL300" s="75" t="s">
        <v>763</v>
      </c>
      <c r="AM300" s="75" t="s">
        <v>763</v>
      </c>
      <c r="AN300" s="75" t="s">
        <v>763</v>
      </c>
      <c r="AO300" s="75" t="s">
        <v>763</v>
      </c>
      <c r="AP300" s="75" t="s">
        <v>763</v>
      </c>
      <c r="AQ300" s="75" t="s">
        <v>763</v>
      </c>
      <c r="AR300" s="75" t="s">
        <v>763</v>
      </c>
      <c r="AS300" s="68"/>
      <c r="AT300" s="68"/>
      <c r="AU300" s="68" t="s">
        <v>763</v>
      </c>
      <c r="AV300" s="68" t="s">
        <v>763</v>
      </c>
      <c r="AW300" s="68"/>
    </row>
    <row r="301" spans="1:51" x14ac:dyDescent="0.2">
      <c r="A301" s="79" t="s">
        <v>756</v>
      </c>
      <c r="B301" t="s">
        <v>404</v>
      </c>
      <c r="C301" t="s">
        <v>764</v>
      </c>
      <c r="E301" s="147">
        <v>44064</v>
      </c>
      <c r="F301" s="68" t="s">
        <v>881</v>
      </c>
      <c r="G301" s="68" t="s">
        <v>1024</v>
      </c>
      <c r="H301" s="68">
        <v>3</v>
      </c>
      <c r="I301" s="68" t="s">
        <v>982</v>
      </c>
      <c r="J301" s="77">
        <v>0.39097222222222222</v>
      </c>
      <c r="K301" s="68">
        <v>2</v>
      </c>
      <c r="L301" s="68">
        <v>1</v>
      </c>
      <c r="M301" s="68" t="s">
        <v>773</v>
      </c>
      <c r="N301" s="68" t="s">
        <v>761</v>
      </c>
      <c r="O301" s="68">
        <v>19.7</v>
      </c>
      <c r="P301" s="68">
        <v>9.2100000000000009</v>
      </c>
      <c r="Q301" s="68">
        <v>1.55</v>
      </c>
      <c r="R301" s="68">
        <v>1.49</v>
      </c>
      <c r="S301" s="68">
        <v>1.53</v>
      </c>
      <c r="T301" s="68">
        <v>2.2000000000000002</v>
      </c>
      <c r="U301" s="72">
        <v>0.69545454545454544</v>
      </c>
      <c r="V301" s="68">
        <v>1.1000000000000001</v>
      </c>
      <c r="W301" s="77">
        <v>0.26944444444444443</v>
      </c>
      <c r="X301" s="68">
        <v>23.1</v>
      </c>
      <c r="Y301" s="68">
        <v>7.27</v>
      </c>
      <c r="Z301" s="72">
        <v>6.1048662646638014</v>
      </c>
      <c r="AA301" s="68">
        <v>82.5</v>
      </c>
      <c r="AB301" s="204">
        <v>30.3</v>
      </c>
      <c r="AC301" s="216">
        <v>46.9</v>
      </c>
      <c r="AD301" s="171">
        <v>0.3</v>
      </c>
      <c r="AE301" s="72">
        <v>0.28688564280526108</v>
      </c>
      <c r="AF301" s="72">
        <v>0.16585365853658537</v>
      </c>
      <c r="AG301" s="75">
        <v>0.45273930134184648</v>
      </c>
      <c r="AH301" s="75">
        <v>26.703385910164052</v>
      </c>
      <c r="AI301" s="75">
        <v>27.156125211505898</v>
      </c>
      <c r="AJ301" s="72">
        <v>86.143861803847855</v>
      </c>
      <c r="AK301" s="72">
        <v>11.652916763840677</v>
      </c>
      <c r="AL301" s="72">
        <v>7.3924720779912061</v>
      </c>
      <c r="AM301" s="75">
        <v>38.356302674004731</v>
      </c>
      <c r="AN301" s="75">
        <v>38.809041975346574</v>
      </c>
      <c r="AO301" s="72">
        <v>4.4633333333333329</v>
      </c>
      <c r="AP301" s="72">
        <v>1.7506666666666666</v>
      </c>
      <c r="AQ301" s="70">
        <v>0.71827057182705722</v>
      </c>
      <c r="AR301" s="177">
        <v>6.2139999999999995</v>
      </c>
      <c r="AS301" s="68"/>
      <c r="AT301" s="68"/>
      <c r="AU301" s="68" t="s">
        <v>763</v>
      </c>
      <c r="AV301" s="68" t="s">
        <v>763</v>
      </c>
      <c r="AW301" s="68"/>
    </row>
    <row r="302" spans="1:51" x14ac:dyDescent="0.2">
      <c r="A302" s="79" t="s">
        <v>756</v>
      </c>
      <c r="B302" t="s">
        <v>404</v>
      </c>
      <c r="C302" t="s">
        <v>765</v>
      </c>
      <c r="E302" s="147">
        <v>44064</v>
      </c>
      <c r="F302" s="68" t="s">
        <v>881</v>
      </c>
      <c r="G302" s="68" t="s">
        <v>1024</v>
      </c>
      <c r="H302" s="68">
        <v>3</v>
      </c>
      <c r="I302" s="68" t="s">
        <v>982</v>
      </c>
      <c r="J302" s="77">
        <v>0.39097222222222222</v>
      </c>
      <c r="K302" s="68">
        <v>2</v>
      </c>
      <c r="L302" s="68">
        <v>1</v>
      </c>
      <c r="M302" s="68" t="s">
        <v>773</v>
      </c>
      <c r="N302" s="68" t="s">
        <v>761</v>
      </c>
      <c r="O302" s="68">
        <v>19.7</v>
      </c>
      <c r="P302" s="68">
        <v>9.2100000000000009</v>
      </c>
      <c r="Q302" s="68">
        <v>1.55</v>
      </c>
      <c r="R302" s="68">
        <v>1.49</v>
      </c>
      <c r="S302" s="68">
        <v>1.53</v>
      </c>
      <c r="T302" s="68">
        <v>2.2000000000000002</v>
      </c>
      <c r="U302" s="72">
        <v>0.69545454545454544</v>
      </c>
      <c r="V302" s="68">
        <v>1.9</v>
      </c>
      <c r="W302" s="77">
        <v>0.27013888888888887</v>
      </c>
      <c r="X302" s="68">
        <v>23.1</v>
      </c>
      <c r="Y302" s="68">
        <v>6.82</v>
      </c>
      <c r="Z302" s="72">
        <v>5.7203869052051175</v>
      </c>
      <c r="AA302" s="68">
        <v>87.6</v>
      </c>
      <c r="AB302" s="79">
        <v>30.5</v>
      </c>
      <c r="AC302" s="176">
        <v>47.1</v>
      </c>
      <c r="AD302" s="75" t="s">
        <v>763</v>
      </c>
      <c r="AE302" s="75" t="s">
        <v>763</v>
      </c>
      <c r="AF302" s="75" t="s">
        <v>763</v>
      </c>
      <c r="AG302" s="75" t="s">
        <v>763</v>
      </c>
      <c r="AH302" s="75" t="s">
        <v>763</v>
      </c>
      <c r="AI302" s="75" t="s">
        <v>763</v>
      </c>
      <c r="AJ302" s="75" t="s">
        <v>763</v>
      </c>
      <c r="AK302" s="75" t="s">
        <v>763</v>
      </c>
      <c r="AL302" s="75" t="s">
        <v>763</v>
      </c>
      <c r="AM302" s="75" t="s">
        <v>763</v>
      </c>
      <c r="AN302" s="75" t="s">
        <v>763</v>
      </c>
      <c r="AO302" s="75" t="s">
        <v>763</v>
      </c>
      <c r="AP302" s="75" t="s">
        <v>763</v>
      </c>
      <c r="AQ302" s="75" t="s">
        <v>763</v>
      </c>
      <c r="AR302" s="75" t="s">
        <v>763</v>
      </c>
      <c r="AS302" s="68"/>
      <c r="AT302" s="68"/>
      <c r="AU302" s="68" t="s">
        <v>763</v>
      </c>
      <c r="AV302" s="68" t="s">
        <v>763</v>
      </c>
      <c r="AW302" s="68"/>
    </row>
    <row r="303" spans="1:51" x14ac:dyDescent="0.2">
      <c r="A303" s="79" t="s">
        <v>756</v>
      </c>
      <c r="B303" t="s">
        <v>405</v>
      </c>
      <c r="C303" t="s">
        <v>757</v>
      </c>
      <c r="E303" s="147">
        <v>44064</v>
      </c>
      <c r="F303" s="68" t="s">
        <v>881</v>
      </c>
      <c r="G303" s="68" t="s">
        <v>1024</v>
      </c>
      <c r="H303" s="68">
        <v>3</v>
      </c>
      <c r="I303" s="68" t="s">
        <v>982</v>
      </c>
      <c r="J303" s="77">
        <v>0.39097222222222222</v>
      </c>
      <c r="K303" s="68">
        <v>2</v>
      </c>
      <c r="L303" s="68">
        <v>1</v>
      </c>
      <c r="M303" s="68" t="s">
        <v>773</v>
      </c>
      <c r="N303" s="68" t="s">
        <v>761</v>
      </c>
      <c r="O303" s="68">
        <v>20.2</v>
      </c>
      <c r="P303" s="68">
        <v>9.15</v>
      </c>
      <c r="Q303" s="68">
        <v>1.1299999999999999</v>
      </c>
      <c r="R303" s="68">
        <v>1.1299999999999999</v>
      </c>
      <c r="S303" s="68">
        <v>1.1299999999999999</v>
      </c>
      <c r="T303" s="68">
        <v>1.1299999999999999</v>
      </c>
      <c r="U303" s="72">
        <v>1</v>
      </c>
      <c r="V303" s="68">
        <v>0.15</v>
      </c>
      <c r="W303" s="77">
        <v>0.28680555555555554</v>
      </c>
      <c r="X303" s="68">
        <v>22.7</v>
      </c>
      <c r="Y303" s="68">
        <v>7</v>
      </c>
      <c r="Z303" s="72">
        <v>5.8480142035313092</v>
      </c>
      <c r="AA303" s="68">
        <v>80.3</v>
      </c>
      <c r="AB303" s="79">
        <v>31.1</v>
      </c>
      <c r="AC303" s="176">
        <v>48</v>
      </c>
      <c r="AD303" s="75" t="s">
        <v>763</v>
      </c>
      <c r="AE303" s="75" t="s">
        <v>763</v>
      </c>
      <c r="AF303" s="75" t="s">
        <v>763</v>
      </c>
      <c r="AG303" s="75" t="s">
        <v>763</v>
      </c>
      <c r="AH303" s="75" t="s">
        <v>763</v>
      </c>
      <c r="AI303" s="75" t="s">
        <v>763</v>
      </c>
      <c r="AJ303" s="75" t="s">
        <v>763</v>
      </c>
      <c r="AK303" s="75" t="s">
        <v>763</v>
      </c>
      <c r="AL303" s="75" t="s">
        <v>763</v>
      </c>
      <c r="AM303" s="75" t="s">
        <v>763</v>
      </c>
      <c r="AN303" s="75" t="s">
        <v>763</v>
      </c>
      <c r="AO303" s="75" t="s">
        <v>763</v>
      </c>
      <c r="AP303" s="75" t="s">
        <v>763</v>
      </c>
      <c r="AQ303" s="75" t="s">
        <v>763</v>
      </c>
      <c r="AR303" s="75" t="s">
        <v>763</v>
      </c>
      <c r="AS303" s="68"/>
      <c r="AT303" s="68"/>
      <c r="AU303" s="68" t="s">
        <v>763</v>
      </c>
      <c r="AV303" s="68" t="s">
        <v>763</v>
      </c>
      <c r="AW303" s="68"/>
    </row>
    <row r="304" spans="1:51" x14ac:dyDescent="0.2">
      <c r="A304" s="79" t="s">
        <v>756</v>
      </c>
      <c r="B304" t="s">
        <v>405</v>
      </c>
      <c r="C304" t="s">
        <v>764</v>
      </c>
      <c r="D304" t="s">
        <v>781</v>
      </c>
      <c r="E304" s="147">
        <v>44064</v>
      </c>
      <c r="F304" s="68" t="s">
        <v>881</v>
      </c>
      <c r="G304" s="68" t="s">
        <v>1024</v>
      </c>
      <c r="H304" s="68">
        <v>3</v>
      </c>
      <c r="I304" s="68" t="s">
        <v>982</v>
      </c>
      <c r="J304" s="77">
        <v>0.39097222222222222</v>
      </c>
      <c r="K304" s="68">
        <v>2</v>
      </c>
      <c r="L304" s="68">
        <v>1</v>
      </c>
      <c r="M304" s="68" t="s">
        <v>773</v>
      </c>
      <c r="N304" s="68" t="s">
        <v>761</v>
      </c>
      <c r="O304" s="68">
        <v>20.2</v>
      </c>
      <c r="P304" s="68">
        <v>9.15</v>
      </c>
      <c r="Q304" s="68">
        <v>1.1299999999999999</v>
      </c>
      <c r="R304" s="68">
        <v>1.1299999999999999</v>
      </c>
      <c r="S304" s="68">
        <v>1.1299999999999999</v>
      </c>
      <c r="T304" s="68">
        <v>1.1299999999999999</v>
      </c>
      <c r="U304" s="72">
        <v>1</v>
      </c>
      <c r="V304" s="68">
        <v>0.56999999999999995</v>
      </c>
      <c r="W304" s="77">
        <v>0.28888888888888892</v>
      </c>
      <c r="X304" s="68">
        <v>22.7</v>
      </c>
      <c r="Y304" s="68">
        <v>6.77</v>
      </c>
      <c r="Z304" s="72">
        <v>5.6558651654152801</v>
      </c>
      <c r="AA304" s="68">
        <v>88.6</v>
      </c>
      <c r="AB304" s="204">
        <v>31.1</v>
      </c>
      <c r="AC304" s="216">
        <v>48</v>
      </c>
      <c r="AD304" s="171">
        <v>0.32500000000000001</v>
      </c>
      <c r="AE304" s="72">
        <v>0.32799612622064322</v>
      </c>
      <c r="AF304" s="75">
        <v>2.5000000000000001E-2</v>
      </c>
      <c r="AG304" s="75">
        <v>0.35299612622064325</v>
      </c>
      <c r="AH304" s="75">
        <v>30.355193383085624</v>
      </c>
      <c r="AI304" s="72">
        <v>30.708189509306266</v>
      </c>
      <c r="AJ304" s="72">
        <v>69.254486984724707</v>
      </c>
      <c r="AK304" s="72">
        <v>8.9221022021846004</v>
      </c>
      <c r="AL304" s="72">
        <v>7.7621266171740961</v>
      </c>
      <c r="AM304" s="75">
        <v>39.277295585270224</v>
      </c>
      <c r="AN304" s="75">
        <v>39.630291711490869</v>
      </c>
      <c r="AO304" s="72">
        <v>4.7320000000000002</v>
      </c>
      <c r="AP304" s="72">
        <v>1.7472000000000012</v>
      </c>
      <c r="AQ304" s="70">
        <v>0.73033707865168529</v>
      </c>
      <c r="AR304" s="177">
        <v>6.4792000000000014</v>
      </c>
      <c r="AS304" s="68"/>
      <c r="AT304" s="68"/>
      <c r="AU304" s="68" t="s">
        <v>763</v>
      </c>
      <c r="AV304" s="68" t="s">
        <v>763</v>
      </c>
      <c r="AW304" s="68"/>
    </row>
    <row r="305" spans="1:56" x14ac:dyDescent="0.2">
      <c r="A305" s="79" t="s">
        <v>756</v>
      </c>
      <c r="B305" t="s">
        <v>405</v>
      </c>
      <c r="C305" t="s">
        <v>764</v>
      </c>
      <c r="D305" t="s">
        <v>785</v>
      </c>
      <c r="E305" s="147">
        <v>44064</v>
      </c>
      <c r="F305" s="68" t="s">
        <v>881</v>
      </c>
      <c r="G305" s="68" t="s">
        <v>1024</v>
      </c>
      <c r="H305" s="68">
        <v>3</v>
      </c>
      <c r="I305" s="68" t="s">
        <v>982</v>
      </c>
      <c r="J305" s="77">
        <v>0.39097222222222222</v>
      </c>
      <c r="K305" s="68">
        <v>2</v>
      </c>
      <c r="L305" s="68">
        <v>1</v>
      </c>
      <c r="M305" s="68" t="s">
        <v>773</v>
      </c>
      <c r="N305" s="68" t="s">
        <v>761</v>
      </c>
      <c r="O305" s="68">
        <v>20.2</v>
      </c>
      <c r="P305" s="68">
        <v>9.15</v>
      </c>
      <c r="Q305" s="68">
        <v>1.1299999999999999</v>
      </c>
      <c r="R305" s="68">
        <v>1.1299999999999999</v>
      </c>
      <c r="S305" s="68">
        <v>1.1299999999999999</v>
      </c>
      <c r="T305" s="68">
        <v>1.1299999999999999</v>
      </c>
      <c r="U305" s="72">
        <v>1</v>
      </c>
      <c r="V305" s="68">
        <v>0.56999999999999995</v>
      </c>
      <c r="W305" s="77">
        <v>0.28888888888888892</v>
      </c>
      <c r="X305" s="68">
        <v>22.7</v>
      </c>
      <c r="Y305" s="68">
        <v>6.77</v>
      </c>
      <c r="Z305" s="72">
        <v>5.6558651654152801</v>
      </c>
      <c r="AA305" s="68">
        <v>88.6</v>
      </c>
      <c r="AB305" s="204">
        <v>31.1</v>
      </c>
      <c r="AC305" s="216">
        <v>48.1</v>
      </c>
      <c r="AD305" s="171">
        <v>0.35</v>
      </c>
      <c r="AE305" s="72">
        <v>1.8490840125897825</v>
      </c>
      <c r="AF305" s="75">
        <v>2.5000000000000001E-2</v>
      </c>
      <c r="AG305" s="75">
        <v>1.8740840125897824</v>
      </c>
      <c r="AH305" s="75">
        <v>12.818877070320543</v>
      </c>
      <c r="AI305" s="75">
        <v>14.692961082910324</v>
      </c>
      <c r="AJ305" s="72">
        <v>82.465874402817832</v>
      </c>
      <c r="AK305" s="72">
        <v>11.354297259572498</v>
      </c>
      <c r="AL305" s="72">
        <v>7.2629659517935474</v>
      </c>
      <c r="AM305" s="75">
        <v>24.17317432989304</v>
      </c>
      <c r="AN305" s="75">
        <v>26.047258342482824</v>
      </c>
      <c r="AO305" s="72">
        <v>4.6973333333333338</v>
      </c>
      <c r="AP305" s="72">
        <v>1.3762666666666681</v>
      </c>
      <c r="AQ305" s="70">
        <v>0.77340182648401812</v>
      </c>
      <c r="AR305" s="177">
        <v>6.0736000000000017</v>
      </c>
      <c r="AS305" s="68"/>
      <c r="AT305" s="68"/>
      <c r="AU305" s="68" t="s">
        <v>763</v>
      </c>
      <c r="AV305" s="68" t="s">
        <v>763</v>
      </c>
      <c r="AW305" s="68"/>
    </row>
    <row r="306" spans="1:56" x14ac:dyDescent="0.2">
      <c r="A306" s="79" t="s">
        <v>756</v>
      </c>
      <c r="B306" t="s">
        <v>405</v>
      </c>
      <c r="C306" t="s">
        <v>765</v>
      </c>
      <c r="E306" s="147">
        <v>44064</v>
      </c>
      <c r="F306" s="68" t="s">
        <v>881</v>
      </c>
      <c r="G306" s="68" t="s">
        <v>1024</v>
      </c>
      <c r="H306" s="68">
        <v>3</v>
      </c>
      <c r="I306" s="68" t="s">
        <v>982</v>
      </c>
      <c r="J306" s="77">
        <v>0.39097222222222222</v>
      </c>
      <c r="K306" s="68">
        <v>2</v>
      </c>
      <c r="L306" s="68">
        <v>1</v>
      </c>
      <c r="M306" s="68" t="s">
        <v>773</v>
      </c>
      <c r="N306" s="68" t="s">
        <v>761</v>
      </c>
      <c r="O306" s="68">
        <v>20.2</v>
      </c>
      <c r="P306" s="68">
        <v>9.15</v>
      </c>
      <c r="Q306" s="68">
        <v>1.1299999999999999</v>
      </c>
      <c r="R306" s="68">
        <v>1.1299999999999999</v>
      </c>
      <c r="S306" s="68">
        <v>1.1299999999999999</v>
      </c>
      <c r="T306" s="68">
        <v>1.1299999999999999</v>
      </c>
      <c r="U306" s="72">
        <v>1</v>
      </c>
      <c r="V306" s="68">
        <v>0.83</v>
      </c>
      <c r="W306" s="77">
        <v>0.28958333333333336</v>
      </c>
      <c r="X306" s="68">
        <v>22.7</v>
      </c>
      <c r="Y306" s="68">
        <v>6.84</v>
      </c>
      <c r="Z306" s="72">
        <v>5.7110424520804886</v>
      </c>
      <c r="AA306" s="68">
        <v>88.6</v>
      </c>
      <c r="AB306" s="79">
        <v>31.2</v>
      </c>
      <c r="AC306" s="176">
        <v>48</v>
      </c>
      <c r="AD306" s="75" t="s">
        <v>763</v>
      </c>
      <c r="AE306" s="75" t="s">
        <v>763</v>
      </c>
      <c r="AF306" s="75" t="s">
        <v>763</v>
      </c>
      <c r="AG306" s="75" t="s">
        <v>763</v>
      </c>
      <c r="AH306" s="75" t="s">
        <v>763</v>
      </c>
      <c r="AI306" s="75" t="s">
        <v>763</v>
      </c>
      <c r="AJ306" s="75" t="s">
        <v>763</v>
      </c>
      <c r="AK306" s="75" t="s">
        <v>763</v>
      </c>
      <c r="AL306" s="75" t="s">
        <v>763</v>
      </c>
      <c r="AM306" s="75" t="s">
        <v>763</v>
      </c>
      <c r="AN306" s="75" t="s">
        <v>763</v>
      </c>
      <c r="AO306" s="75" t="s">
        <v>763</v>
      </c>
      <c r="AP306" s="75" t="s">
        <v>763</v>
      </c>
      <c r="AQ306" s="75" t="s">
        <v>763</v>
      </c>
      <c r="AR306" s="75" t="s">
        <v>763</v>
      </c>
      <c r="AS306" s="68"/>
      <c r="AT306" s="68"/>
      <c r="AU306" s="68" t="s">
        <v>763</v>
      </c>
      <c r="AV306" s="68" t="s">
        <v>763</v>
      </c>
      <c r="AW306" s="68"/>
    </row>
    <row r="307" spans="1:56" x14ac:dyDescent="0.2">
      <c r="A307" s="79" t="s">
        <v>756</v>
      </c>
      <c r="B307" t="s">
        <v>610</v>
      </c>
      <c r="C307" t="s">
        <v>757</v>
      </c>
      <c r="E307" s="147">
        <v>44064</v>
      </c>
      <c r="F307" s="68" t="s">
        <v>290</v>
      </c>
      <c r="G307" s="68" t="s">
        <v>988</v>
      </c>
      <c r="H307" s="68">
        <v>1</v>
      </c>
      <c r="I307" s="68" t="s">
        <v>982</v>
      </c>
      <c r="J307" s="77" t="s">
        <v>761</v>
      </c>
      <c r="K307" s="68">
        <v>2</v>
      </c>
      <c r="L307" s="68">
        <v>1</v>
      </c>
      <c r="M307" s="68" t="s">
        <v>812</v>
      </c>
      <c r="N307" s="68" t="s">
        <v>761</v>
      </c>
      <c r="O307" s="68" t="s">
        <v>761</v>
      </c>
      <c r="P307" s="68" t="s">
        <v>761</v>
      </c>
      <c r="Q307" s="68">
        <v>0.25</v>
      </c>
      <c r="R307" s="68">
        <v>0.25</v>
      </c>
      <c r="S307" s="68">
        <v>0.25</v>
      </c>
      <c r="T307" s="68">
        <v>0.25</v>
      </c>
      <c r="U307" s="72">
        <v>1</v>
      </c>
      <c r="V307" s="68">
        <v>0.15</v>
      </c>
      <c r="W307" s="77">
        <v>0.28680555555555554</v>
      </c>
      <c r="X307" s="68" t="s">
        <v>761</v>
      </c>
      <c r="Y307" s="68" t="s">
        <v>761</v>
      </c>
      <c r="Z307" s="68" t="s">
        <v>761</v>
      </c>
      <c r="AA307" s="68" t="s">
        <v>761</v>
      </c>
      <c r="AB307" s="79">
        <v>0.1</v>
      </c>
      <c r="AC307" s="176">
        <v>0.15479999999999999</v>
      </c>
      <c r="AD307" s="176">
        <v>0.17499999999999996</v>
      </c>
      <c r="AE307" s="75">
        <v>1.5613106286821075</v>
      </c>
      <c r="AF307" s="75">
        <v>39.024390243902438</v>
      </c>
      <c r="AG307" s="75">
        <v>40.585700872584546</v>
      </c>
      <c r="AH307" s="75">
        <v>12.965128230630349</v>
      </c>
      <c r="AI307" s="75">
        <v>53.550829103214895</v>
      </c>
      <c r="AJ307" s="75">
        <v>127.67014925235345</v>
      </c>
      <c r="AK307" s="75">
        <v>6.3020876375873041</v>
      </c>
      <c r="AL307" s="177">
        <v>20.258390012048576</v>
      </c>
      <c r="AM307" s="75">
        <v>19.267215868217654</v>
      </c>
      <c r="AN307" s="75">
        <v>59.8529167408022</v>
      </c>
      <c r="AO307" s="177">
        <v>2.8773333333333331</v>
      </c>
      <c r="AP307" s="177">
        <v>1.7194666666666674</v>
      </c>
      <c r="AQ307" s="201">
        <v>0.62594268476621417</v>
      </c>
      <c r="AR307" s="177">
        <v>4.5968</v>
      </c>
      <c r="AS307" s="68"/>
      <c r="AT307" s="68"/>
      <c r="AU307" s="68" t="s">
        <v>763</v>
      </c>
      <c r="AV307" s="68" t="s">
        <v>763</v>
      </c>
      <c r="AW307" s="68"/>
    </row>
    <row r="308" spans="1:56" x14ac:dyDescent="0.2">
      <c r="A308" s="79" t="s">
        <v>756</v>
      </c>
      <c r="B308" t="s">
        <v>288</v>
      </c>
      <c r="C308" t="s">
        <v>757</v>
      </c>
      <c r="E308" s="147">
        <v>44064</v>
      </c>
      <c r="F308" s="68" t="s">
        <v>923</v>
      </c>
      <c r="G308" s="68" t="s">
        <v>1048</v>
      </c>
      <c r="H308" s="68">
        <v>0</v>
      </c>
      <c r="I308" s="68" t="s">
        <v>982</v>
      </c>
      <c r="J308" s="77">
        <v>0.39097222222222222</v>
      </c>
      <c r="K308" s="68">
        <v>2</v>
      </c>
      <c r="L308" s="68">
        <v>1</v>
      </c>
      <c r="M308" s="68" t="s">
        <v>812</v>
      </c>
      <c r="N308" s="68" t="s">
        <v>1049</v>
      </c>
      <c r="O308" s="68">
        <v>18.3</v>
      </c>
      <c r="P308" s="68">
        <v>9.43</v>
      </c>
      <c r="Q308" s="68">
        <v>0.6</v>
      </c>
      <c r="R308" s="68">
        <v>0.6</v>
      </c>
      <c r="S308" s="68">
        <v>0.6</v>
      </c>
      <c r="T308" s="68">
        <v>0.6</v>
      </c>
      <c r="U308" s="72">
        <v>1</v>
      </c>
      <c r="V308" s="68">
        <v>0.15</v>
      </c>
      <c r="W308" s="77">
        <v>0.25486111111111109</v>
      </c>
      <c r="X308" s="68">
        <v>17.5</v>
      </c>
      <c r="Y308" s="68">
        <v>7.31</v>
      </c>
      <c r="Z308" s="72">
        <v>7.244350863741551</v>
      </c>
      <c r="AA308" s="68">
        <v>75.8</v>
      </c>
      <c r="AB308" s="79">
        <v>1.5</v>
      </c>
      <c r="AC308" s="176">
        <v>2.94</v>
      </c>
      <c r="AD308" s="75" t="s">
        <v>763</v>
      </c>
      <c r="AE308" s="75" t="s">
        <v>763</v>
      </c>
      <c r="AF308" s="75" t="s">
        <v>763</v>
      </c>
      <c r="AG308" s="75" t="s">
        <v>763</v>
      </c>
      <c r="AH308" s="75" t="s">
        <v>763</v>
      </c>
      <c r="AI308" s="75" t="s">
        <v>763</v>
      </c>
      <c r="AJ308" s="75" t="s">
        <v>763</v>
      </c>
      <c r="AK308" s="75" t="s">
        <v>763</v>
      </c>
      <c r="AL308" s="75" t="s">
        <v>763</v>
      </c>
      <c r="AM308" s="75" t="s">
        <v>763</v>
      </c>
      <c r="AN308" s="75" t="s">
        <v>763</v>
      </c>
      <c r="AO308" s="75" t="s">
        <v>763</v>
      </c>
      <c r="AP308" s="75" t="s">
        <v>763</v>
      </c>
      <c r="AQ308" s="75" t="s">
        <v>763</v>
      </c>
      <c r="AR308" s="75" t="s">
        <v>763</v>
      </c>
      <c r="AS308" s="68"/>
      <c r="AT308" s="68"/>
      <c r="AU308" s="68" t="s">
        <v>763</v>
      </c>
      <c r="AV308" s="68" t="s">
        <v>763</v>
      </c>
      <c r="AW308" s="68"/>
    </row>
    <row r="309" spans="1:56" x14ac:dyDescent="0.2">
      <c r="A309" s="79" t="s">
        <v>756</v>
      </c>
      <c r="B309" t="s">
        <v>288</v>
      </c>
      <c r="C309" t="s">
        <v>764</v>
      </c>
      <c r="E309" s="147">
        <v>44064</v>
      </c>
      <c r="F309" s="68" t="s">
        <v>923</v>
      </c>
      <c r="G309" s="68" t="s">
        <v>1048</v>
      </c>
      <c r="H309" s="68">
        <v>0</v>
      </c>
      <c r="I309" s="68" t="s">
        <v>982</v>
      </c>
      <c r="J309" s="77">
        <v>0.39097222222222222</v>
      </c>
      <c r="K309" s="68">
        <v>2</v>
      </c>
      <c r="L309" s="68">
        <v>1</v>
      </c>
      <c r="M309" s="68" t="s">
        <v>812</v>
      </c>
      <c r="N309" s="68" t="s">
        <v>1049</v>
      </c>
      <c r="O309" s="68">
        <v>18.3</v>
      </c>
      <c r="P309" s="68">
        <v>9.43</v>
      </c>
      <c r="Q309" s="68">
        <v>0.6</v>
      </c>
      <c r="R309" s="68">
        <v>0.6</v>
      </c>
      <c r="S309" s="68">
        <v>0.6</v>
      </c>
      <c r="T309" s="68">
        <v>0.6</v>
      </c>
      <c r="U309" s="72">
        <v>1</v>
      </c>
      <c r="V309" s="68">
        <v>0.3</v>
      </c>
      <c r="W309" s="77">
        <v>0.25555555555555559</v>
      </c>
      <c r="X309" s="68">
        <v>20.8</v>
      </c>
      <c r="Y309" s="68">
        <v>3.91</v>
      </c>
      <c r="Z309" s="72">
        <v>3.7748263290606081</v>
      </c>
      <c r="AA309" s="68">
        <v>43.9</v>
      </c>
      <c r="AB309" s="176">
        <v>6</v>
      </c>
      <c r="AC309" s="176">
        <v>10.56</v>
      </c>
      <c r="AD309" s="171">
        <v>9.9999999999999964E-2</v>
      </c>
      <c r="AE309" s="72">
        <v>0.45132757646678967</v>
      </c>
      <c r="AF309" s="72">
        <v>16.195121951219512</v>
      </c>
      <c r="AG309" s="75">
        <v>16.6464495276863</v>
      </c>
      <c r="AH309" s="75">
        <v>42.234328814107272</v>
      </c>
      <c r="AI309" s="72">
        <v>58.880778341793572</v>
      </c>
      <c r="AJ309" s="72">
        <v>420.06209740791985</v>
      </c>
      <c r="AK309" s="72">
        <v>79.105793022065001</v>
      </c>
      <c r="AL309" s="72">
        <v>5.3101306662933245</v>
      </c>
      <c r="AM309" s="75">
        <v>121.34012183617227</v>
      </c>
      <c r="AN309" s="75">
        <v>137.98657136385856</v>
      </c>
      <c r="AO309" s="72">
        <v>66.144000000000005</v>
      </c>
      <c r="AP309" s="72">
        <v>2.5000000000000001E-2</v>
      </c>
      <c r="AQ309" s="70">
        <v>0.9996221795704936</v>
      </c>
      <c r="AR309" s="177">
        <v>66.169000000000011</v>
      </c>
      <c r="AS309" s="68"/>
      <c r="AT309" s="68"/>
      <c r="AU309" s="68">
        <v>181.5</v>
      </c>
      <c r="AV309" s="72">
        <v>5.8079999999999998</v>
      </c>
      <c r="AW309" s="68"/>
    </row>
    <row r="310" spans="1:56" x14ac:dyDescent="0.2">
      <c r="A310" s="79" t="s">
        <v>756</v>
      </c>
      <c r="B310" t="s">
        <v>291</v>
      </c>
      <c r="C310" t="s">
        <v>757</v>
      </c>
      <c r="E310" s="147">
        <v>44064</v>
      </c>
      <c r="F310" s="68" t="s">
        <v>923</v>
      </c>
      <c r="G310" s="68" t="s">
        <v>1048</v>
      </c>
      <c r="H310" s="68">
        <v>0</v>
      </c>
      <c r="I310" s="68" t="s">
        <v>982</v>
      </c>
      <c r="J310" s="77">
        <v>0.39097222222222222</v>
      </c>
      <c r="K310" s="68">
        <v>2</v>
      </c>
      <c r="L310" s="68">
        <v>1</v>
      </c>
      <c r="M310" s="68" t="s">
        <v>812</v>
      </c>
      <c r="N310" s="68" t="s">
        <v>808</v>
      </c>
      <c r="O310" s="68">
        <v>16.399999999999999</v>
      </c>
      <c r="P310" s="68">
        <v>10.6</v>
      </c>
      <c r="Q310" s="68">
        <v>0.5</v>
      </c>
      <c r="R310" s="68">
        <v>0.5</v>
      </c>
      <c r="S310" s="68">
        <v>0.5</v>
      </c>
      <c r="T310" s="68">
        <v>0.5</v>
      </c>
      <c r="U310" s="72">
        <v>1</v>
      </c>
      <c r="V310" s="68">
        <v>0.15</v>
      </c>
      <c r="W310" s="77">
        <v>0.27986111111111112</v>
      </c>
      <c r="X310" s="68">
        <v>19.399999999999999</v>
      </c>
      <c r="Y310" s="68">
        <v>7.08</v>
      </c>
      <c r="Z310" s="72">
        <v>6.6449760269553559</v>
      </c>
      <c r="AA310" s="68">
        <v>77.099999999999994</v>
      </c>
      <c r="AB310" s="79">
        <v>10.7</v>
      </c>
      <c r="AC310" s="176">
        <v>18.260000000000002</v>
      </c>
      <c r="AD310" s="75" t="s">
        <v>763</v>
      </c>
      <c r="AE310" s="75" t="s">
        <v>763</v>
      </c>
      <c r="AF310" s="75" t="s">
        <v>763</v>
      </c>
      <c r="AG310" s="75" t="s">
        <v>763</v>
      </c>
      <c r="AH310" s="75" t="s">
        <v>763</v>
      </c>
      <c r="AI310" s="75" t="s">
        <v>763</v>
      </c>
      <c r="AJ310" s="75" t="s">
        <v>763</v>
      </c>
      <c r="AK310" s="75" t="s">
        <v>763</v>
      </c>
      <c r="AL310" s="75" t="s">
        <v>763</v>
      </c>
      <c r="AM310" s="75" t="s">
        <v>763</v>
      </c>
      <c r="AN310" s="75" t="s">
        <v>763</v>
      </c>
      <c r="AO310" s="75" t="s">
        <v>763</v>
      </c>
      <c r="AP310" s="75" t="s">
        <v>763</v>
      </c>
      <c r="AQ310" s="75" t="s">
        <v>763</v>
      </c>
      <c r="AR310" s="75" t="s">
        <v>763</v>
      </c>
      <c r="AS310" s="68"/>
      <c r="AT310" s="68"/>
      <c r="AU310" s="68" t="s">
        <v>763</v>
      </c>
      <c r="AV310" s="68" t="s">
        <v>763</v>
      </c>
      <c r="AW310" s="68"/>
    </row>
    <row r="311" spans="1:56" x14ac:dyDescent="0.2">
      <c r="A311" s="79" t="s">
        <v>756</v>
      </c>
      <c r="B311" t="s">
        <v>291</v>
      </c>
      <c r="C311" t="s">
        <v>764</v>
      </c>
      <c r="E311" s="147">
        <v>44064</v>
      </c>
      <c r="F311" s="68" t="s">
        <v>923</v>
      </c>
      <c r="G311" s="68" t="s">
        <v>1048</v>
      </c>
      <c r="H311" s="68">
        <v>0</v>
      </c>
      <c r="I311" s="68" t="s">
        <v>982</v>
      </c>
      <c r="J311" s="77">
        <v>0.39097222222222222</v>
      </c>
      <c r="K311" s="68">
        <v>2</v>
      </c>
      <c r="L311" s="68">
        <v>1</v>
      </c>
      <c r="M311" s="68" t="s">
        <v>812</v>
      </c>
      <c r="N311" s="68" t="s">
        <v>808</v>
      </c>
      <c r="O311" s="68">
        <v>16.399999999999999</v>
      </c>
      <c r="P311" s="68">
        <v>10.6</v>
      </c>
      <c r="Q311" s="68">
        <v>0.5</v>
      </c>
      <c r="R311" s="68">
        <v>0.5</v>
      </c>
      <c r="S311" s="68">
        <v>0.5</v>
      </c>
      <c r="T311" s="68">
        <v>0.5</v>
      </c>
      <c r="U311" s="72">
        <v>1</v>
      </c>
      <c r="V311" s="68">
        <v>0.25</v>
      </c>
      <c r="W311" s="77">
        <v>0.28055555555555556</v>
      </c>
      <c r="X311" s="68">
        <v>19.7</v>
      </c>
      <c r="Y311" s="68">
        <v>7.06</v>
      </c>
      <c r="Z311" s="72">
        <v>6.5919930500122952</v>
      </c>
      <c r="AA311" s="68">
        <v>77.2</v>
      </c>
      <c r="AB311" s="204">
        <v>11.6</v>
      </c>
      <c r="AC311" s="216">
        <v>19.57</v>
      </c>
      <c r="AD311" s="171">
        <v>0.3</v>
      </c>
      <c r="AE311" s="72">
        <v>0.12244370914373248</v>
      </c>
      <c r="AF311" s="72">
        <v>9.2682926829268286</v>
      </c>
      <c r="AG311" s="75">
        <v>9.3907363920705613</v>
      </c>
      <c r="AH311" s="75">
        <v>32.802223607929434</v>
      </c>
      <c r="AI311" s="75">
        <v>42.192959999999999</v>
      </c>
      <c r="AJ311" s="72">
        <v>243.17350845388233</v>
      </c>
      <c r="AK311" s="72">
        <v>47.081891433124369</v>
      </c>
      <c r="AL311" s="72">
        <v>5.1649052544817282</v>
      </c>
      <c r="AM311" s="75">
        <v>79.884115041053803</v>
      </c>
      <c r="AN311" s="75">
        <v>89.274851433124354</v>
      </c>
      <c r="AO311" s="72">
        <v>32.274666666666668</v>
      </c>
      <c r="AP311" s="72">
        <v>2.5000000000000001E-2</v>
      </c>
      <c r="AQ311" s="70">
        <v>0.9992259982043159</v>
      </c>
      <c r="AR311" s="177">
        <v>32.299666666666667</v>
      </c>
      <c r="AS311" s="68"/>
      <c r="AT311" s="68"/>
      <c r="AU311" s="68" t="s">
        <v>763</v>
      </c>
      <c r="AV311" s="68" t="s">
        <v>763</v>
      </c>
      <c r="AW311" s="68"/>
    </row>
    <row r="312" spans="1:56" x14ac:dyDescent="0.2">
      <c r="A312" s="79" t="s">
        <v>756</v>
      </c>
      <c r="B312" t="s">
        <v>292</v>
      </c>
      <c r="C312" t="s">
        <v>757</v>
      </c>
      <c r="E312" s="147">
        <v>44064</v>
      </c>
      <c r="F312" s="68" t="s">
        <v>923</v>
      </c>
      <c r="G312" s="68" t="s">
        <v>1048</v>
      </c>
      <c r="H312" s="68">
        <v>0</v>
      </c>
      <c r="I312" s="68" t="s">
        <v>982</v>
      </c>
      <c r="J312" s="77">
        <v>0.39097222222222222</v>
      </c>
      <c r="K312" s="68">
        <v>2</v>
      </c>
      <c r="L312" s="68">
        <v>1</v>
      </c>
      <c r="M312" s="68" t="s">
        <v>812</v>
      </c>
      <c r="N312" s="68" t="s">
        <v>1050</v>
      </c>
      <c r="O312" s="68">
        <v>19.399999999999999</v>
      </c>
      <c r="P312" s="68">
        <v>10.25</v>
      </c>
      <c r="Q312" s="68">
        <v>0.5</v>
      </c>
      <c r="R312" s="68">
        <v>0.5</v>
      </c>
      <c r="S312" s="68">
        <v>0.5</v>
      </c>
      <c r="T312" s="68">
        <v>0.5</v>
      </c>
      <c r="U312" s="72">
        <v>1</v>
      </c>
      <c r="V312" s="68">
        <v>0.15</v>
      </c>
      <c r="W312" s="77">
        <v>0.29583333333333334</v>
      </c>
      <c r="X312" s="68">
        <v>21.5</v>
      </c>
      <c r="Y312" s="68">
        <v>6.96</v>
      </c>
      <c r="Z312" s="72">
        <v>6.2553201027864098</v>
      </c>
      <c r="AA312" s="68">
        <v>78.900000000000006</v>
      </c>
      <c r="AB312" s="79">
        <v>18.3</v>
      </c>
      <c r="AC312" s="176">
        <v>29.7</v>
      </c>
      <c r="AD312" s="75" t="s">
        <v>763</v>
      </c>
      <c r="AE312" s="75" t="s">
        <v>763</v>
      </c>
      <c r="AF312" s="75" t="s">
        <v>763</v>
      </c>
      <c r="AG312" s="75" t="s">
        <v>763</v>
      </c>
      <c r="AH312" s="75" t="s">
        <v>763</v>
      </c>
      <c r="AI312" s="75" t="s">
        <v>763</v>
      </c>
      <c r="AJ312" s="75" t="s">
        <v>763</v>
      </c>
      <c r="AK312" s="75" t="s">
        <v>763</v>
      </c>
      <c r="AL312" s="75" t="s">
        <v>763</v>
      </c>
      <c r="AM312" s="75" t="s">
        <v>763</v>
      </c>
      <c r="AN312" s="75" t="s">
        <v>763</v>
      </c>
      <c r="AO312" s="75" t="s">
        <v>763</v>
      </c>
      <c r="AP312" s="75" t="s">
        <v>763</v>
      </c>
      <c r="AQ312" s="75" t="s">
        <v>763</v>
      </c>
      <c r="AR312" s="75" t="s">
        <v>763</v>
      </c>
      <c r="AS312" s="68"/>
      <c r="AT312" s="68"/>
      <c r="AU312" s="68" t="s">
        <v>763</v>
      </c>
      <c r="AV312" s="68" t="s">
        <v>763</v>
      </c>
      <c r="AW312" s="68"/>
    </row>
    <row r="313" spans="1:56" x14ac:dyDescent="0.2">
      <c r="A313" s="79" t="s">
        <v>756</v>
      </c>
      <c r="B313" t="s">
        <v>292</v>
      </c>
      <c r="C313" t="s">
        <v>764</v>
      </c>
      <c r="E313" s="147">
        <v>44064</v>
      </c>
      <c r="F313" s="68" t="s">
        <v>923</v>
      </c>
      <c r="G313" s="68" t="s">
        <v>1048</v>
      </c>
      <c r="H313" s="68">
        <v>0</v>
      </c>
      <c r="I313" s="68" t="s">
        <v>982</v>
      </c>
      <c r="J313" s="77">
        <v>0.39097222222222222</v>
      </c>
      <c r="K313" s="68">
        <v>2</v>
      </c>
      <c r="L313" s="68">
        <v>1</v>
      </c>
      <c r="M313" s="68" t="s">
        <v>812</v>
      </c>
      <c r="N313" s="68" t="s">
        <v>1050</v>
      </c>
      <c r="O313" s="68">
        <v>19.399999999999999</v>
      </c>
      <c r="P313" s="68">
        <v>10.25</v>
      </c>
      <c r="Q313" s="68">
        <v>0.5</v>
      </c>
      <c r="R313" s="68">
        <v>0.5</v>
      </c>
      <c r="S313" s="68">
        <v>0.5</v>
      </c>
      <c r="T313" s="68">
        <v>0.5</v>
      </c>
      <c r="U313" s="72">
        <v>1</v>
      </c>
      <c r="V313" s="68">
        <v>0.25</v>
      </c>
      <c r="W313" s="77">
        <v>0.29652777777777778</v>
      </c>
      <c r="X313" s="68">
        <v>21.7</v>
      </c>
      <c r="Y313" s="68">
        <v>6.88</v>
      </c>
      <c r="Z313" s="72">
        <v>6.127036289680639</v>
      </c>
      <c r="AA313" s="68">
        <v>78.900000000000006</v>
      </c>
      <c r="AB313" s="204">
        <v>19.899999999999999</v>
      </c>
      <c r="AC313" s="216">
        <v>32.200000000000003</v>
      </c>
      <c r="AD313" s="171">
        <v>0.14999999999999997</v>
      </c>
      <c r="AE313" s="72">
        <v>3.6579452828665966</v>
      </c>
      <c r="AF313" s="72">
        <v>6.2780487799999998</v>
      </c>
      <c r="AG313" s="75">
        <v>9.9359940628665964</v>
      </c>
      <c r="AH313" s="75">
        <v>41.584378187556418</v>
      </c>
      <c r="AI313" s="72">
        <v>51.520372250423016</v>
      </c>
      <c r="AJ313" s="72">
        <v>149.1365607479116</v>
      </c>
      <c r="AK313" s="72">
        <v>22.759940859245404</v>
      </c>
      <c r="AL313" s="72">
        <v>6.5525899944212842</v>
      </c>
      <c r="AM313" s="75">
        <v>64.344319046801814</v>
      </c>
      <c r="AN313" s="75">
        <v>74.280313109668413</v>
      </c>
      <c r="AO313" s="72">
        <v>16.189333333333334</v>
      </c>
      <c r="AP313" s="72">
        <v>4.7978666666666694</v>
      </c>
      <c r="AQ313" s="70">
        <v>0.77139081598942849</v>
      </c>
      <c r="AR313" s="177">
        <v>20.987200000000001</v>
      </c>
      <c r="AS313" s="68"/>
      <c r="AT313" s="68"/>
      <c r="AU313" s="68" t="s">
        <v>763</v>
      </c>
      <c r="AV313" s="68" t="s">
        <v>763</v>
      </c>
      <c r="AW313" s="68"/>
    </row>
    <row r="314" spans="1:56" x14ac:dyDescent="0.2">
      <c r="A314" s="79" t="s">
        <v>756</v>
      </c>
      <c r="B314" t="s">
        <v>293</v>
      </c>
      <c r="C314" t="s">
        <v>757</v>
      </c>
      <c r="E314" s="147">
        <v>44064</v>
      </c>
      <c r="F314" s="68" t="s">
        <v>290</v>
      </c>
      <c r="G314" s="68" t="s">
        <v>992</v>
      </c>
      <c r="H314" s="68">
        <v>1</v>
      </c>
      <c r="I314" s="68" t="s">
        <v>982</v>
      </c>
      <c r="J314" s="77">
        <v>0.35416666666666669</v>
      </c>
      <c r="K314" s="68">
        <v>2</v>
      </c>
      <c r="L314" s="68">
        <v>1</v>
      </c>
      <c r="M314" s="68" t="s">
        <v>812</v>
      </c>
      <c r="N314" s="68" t="s">
        <v>761</v>
      </c>
      <c r="O314" s="68">
        <v>18.7</v>
      </c>
      <c r="P314" s="68">
        <v>9.3000000000000007</v>
      </c>
      <c r="Q314" s="68">
        <v>0.625</v>
      </c>
      <c r="R314" s="68" t="s">
        <v>761</v>
      </c>
      <c r="S314" s="68">
        <v>0.6</v>
      </c>
      <c r="T314" s="68">
        <v>0.91</v>
      </c>
      <c r="U314" s="72">
        <v>0.65934065934065933</v>
      </c>
      <c r="V314" s="68">
        <v>0.15</v>
      </c>
      <c r="W314" s="77">
        <v>0.23194444444444443</v>
      </c>
      <c r="X314" s="68">
        <v>22.9</v>
      </c>
      <c r="Y314" s="68">
        <v>6.7</v>
      </c>
      <c r="Z314" s="72">
        <v>5.8163086045122476</v>
      </c>
      <c r="AA314" s="68">
        <v>82.6</v>
      </c>
      <c r="AB314" s="79">
        <v>24.5</v>
      </c>
      <c r="AC314" s="176">
        <v>38.799999999999997</v>
      </c>
      <c r="AD314" s="75" t="s">
        <v>763</v>
      </c>
      <c r="AE314" s="75" t="s">
        <v>763</v>
      </c>
      <c r="AF314" s="75" t="s">
        <v>763</v>
      </c>
      <c r="AG314" s="75" t="s">
        <v>763</v>
      </c>
      <c r="AH314" s="75" t="s">
        <v>763</v>
      </c>
      <c r="AI314" s="75" t="s">
        <v>763</v>
      </c>
      <c r="AJ314" s="75" t="s">
        <v>763</v>
      </c>
      <c r="AK314" s="75" t="s">
        <v>763</v>
      </c>
      <c r="AL314" s="75" t="s">
        <v>763</v>
      </c>
      <c r="AM314" s="75" t="s">
        <v>763</v>
      </c>
      <c r="AN314" s="75" t="s">
        <v>763</v>
      </c>
      <c r="AO314" s="75" t="s">
        <v>763</v>
      </c>
      <c r="AP314" s="75" t="s">
        <v>763</v>
      </c>
      <c r="AQ314" s="75" t="s">
        <v>763</v>
      </c>
      <c r="AR314" s="75" t="s">
        <v>763</v>
      </c>
      <c r="AS314" s="68"/>
      <c r="AT314" s="68"/>
      <c r="AU314" s="68" t="s">
        <v>763</v>
      </c>
      <c r="AV314" s="68" t="s">
        <v>763</v>
      </c>
      <c r="AW314" s="68"/>
    </row>
    <row r="315" spans="1:56" x14ac:dyDescent="0.2">
      <c r="A315" s="79" t="s">
        <v>756</v>
      </c>
      <c r="B315" t="s">
        <v>293</v>
      </c>
      <c r="C315" t="s">
        <v>764</v>
      </c>
      <c r="E315" s="147">
        <v>44064</v>
      </c>
      <c r="F315" s="68" t="s">
        <v>290</v>
      </c>
      <c r="G315" s="68" t="s">
        <v>992</v>
      </c>
      <c r="H315" s="68">
        <v>1</v>
      </c>
      <c r="I315" s="68" t="s">
        <v>982</v>
      </c>
      <c r="J315" s="77">
        <v>0.35416666666666669</v>
      </c>
      <c r="K315" s="68">
        <v>2</v>
      </c>
      <c r="L315" s="68">
        <v>1</v>
      </c>
      <c r="M315" s="68" t="s">
        <v>812</v>
      </c>
      <c r="N315" s="68" t="s">
        <v>761</v>
      </c>
      <c r="O315" s="68">
        <v>18.7</v>
      </c>
      <c r="P315" s="68">
        <v>9.3000000000000007</v>
      </c>
      <c r="Q315" s="68">
        <v>0.625</v>
      </c>
      <c r="R315" s="68" t="s">
        <v>761</v>
      </c>
      <c r="S315" s="68">
        <v>0.6</v>
      </c>
      <c r="T315" s="68">
        <v>0.91</v>
      </c>
      <c r="U315" s="72">
        <v>0.65934065934065933</v>
      </c>
      <c r="V315" s="68">
        <v>0.4</v>
      </c>
      <c r="W315" s="77">
        <v>0.23263888888888887</v>
      </c>
      <c r="X315" s="68">
        <v>23.3</v>
      </c>
      <c r="Y315" s="68">
        <v>6.51</v>
      </c>
      <c r="Z315" s="72">
        <v>5.5954248403621092</v>
      </c>
      <c r="AA315" s="68">
        <v>87.8</v>
      </c>
      <c r="AB315" s="204">
        <v>26.3</v>
      </c>
      <c r="AC315" s="204">
        <v>41.3</v>
      </c>
      <c r="AD315" s="171">
        <v>9.9999999999999964E-2</v>
      </c>
      <c r="AE315" s="72">
        <v>0.20466467597449689</v>
      </c>
      <c r="AF315" s="75">
        <v>2.5000000000000001E-2</v>
      </c>
      <c r="AG315" s="75">
        <v>0.22966467597449688</v>
      </c>
      <c r="AH315" s="75">
        <v>22.356697422164252</v>
      </c>
      <c r="AI315" s="72">
        <v>22.58636209813875</v>
      </c>
      <c r="AJ315" s="72">
        <v>218.62611434117699</v>
      </c>
      <c r="AK315" s="72">
        <v>36.21808684345843</v>
      </c>
      <c r="AL315" s="72">
        <v>6.036379427939452</v>
      </c>
      <c r="AM315" s="75">
        <v>58.574784265622682</v>
      </c>
      <c r="AN315" s="75">
        <v>58.804448941597173</v>
      </c>
      <c r="AO315" s="72">
        <v>17.073333333333334</v>
      </c>
      <c r="AP315" s="72">
        <v>3.5914666666666717</v>
      </c>
      <c r="AQ315" s="70">
        <v>0.82620365710451249</v>
      </c>
      <c r="AR315" s="177">
        <v>20.664800000000007</v>
      </c>
      <c r="AS315" s="68"/>
      <c r="AT315" s="68"/>
      <c r="AU315" s="68" t="s">
        <v>763</v>
      </c>
      <c r="AV315" s="68" t="s">
        <v>763</v>
      </c>
      <c r="AW315" s="68"/>
      <c r="BB315" s="200"/>
      <c r="BC315" s="68"/>
      <c r="BD315" s="147"/>
    </row>
    <row r="316" spans="1:56" x14ac:dyDescent="0.2">
      <c r="A316" s="79" t="s">
        <v>756</v>
      </c>
      <c r="B316" t="s">
        <v>295</v>
      </c>
      <c r="C316" t="s">
        <v>757</v>
      </c>
      <c r="E316" s="147">
        <v>44064</v>
      </c>
      <c r="F316" s="68" t="s">
        <v>290</v>
      </c>
      <c r="G316" s="68" t="s">
        <v>992</v>
      </c>
      <c r="H316" s="68">
        <v>1</v>
      </c>
      <c r="I316" s="68" t="s">
        <v>982</v>
      </c>
      <c r="J316" s="77">
        <v>0.35416666666666669</v>
      </c>
      <c r="K316" s="68">
        <v>2</v>
      </c>
      <c r="L316" s="68">
        <v>1</v>
      </c>
      <c r="M316" s="68" t="s">
        <v>812</v>
      </c>
      <c r="N316" s="68" t="s">
        <v>808</v>
      </c>
      <c r="O316" s="68">
        <v>18.5</v>
      </c>
      <c r="P316" s="68">
        <v>9.35</v>
      </c>
      <c r="Q316" s="68">
        <v>0.8</v>
      </c>
      <c r="R316" s="68">
        <v>0.8</v>
      </c>
      <c r="S316" s="68">
        <v>0.8</v>
      </c>
      <c r="T316" s="68">
        <v>1.2</v>
      </c>
      <c r="U316" s="72">
        <v>0.66666666666666674</v>
      </c>
      <c r="V316" s="68">
        <v>0.15</v>
      </c>
      <c r="W316" s="77">
        <v>0.24374999999999999</v>
      </c>
      <c r="X316" s="68">
        <v>22.8</v>
      </c>
      <c r="Y316" s="68">
        <v>7</v>
      </c>
      <c r="Z316" s="72">
        <v>6.0550841615102247</v>
      </c>
      <c r="AA316" s="68">
        <v>86.7</v>
      </c>
      <c r="AB316" s="79">
        <v>25.1</v>
      </c>
      <c r="AC316" s="79">
        <v>39.6</v>
      </c>
      <c r="AD316" s="75" t="s">
        <v>763</v>
      </c>
      <c r="AE316" s="75" t="s">
        <v>763</v>
      </c>
      <c r="AF316" s="75" t="s">
        <v>763</v>
      </c>
      <c r="AG316" s="75" t="s">
        <v>763</v>
      </c>
      <c r="AH316" s="75" t="s">
        <v>763</v>
      </c>
      <c r="AI316" s="75" t="s">
        <v>763</v>
      </c>
      <c r="AJ316" s="75" t="s">
        <v>763</v>
      </c>
      <c r="AK316" s="75" t="s">
        <v>763</v>
      </c>
      <c r="AL316" s="75" t="s">
        <v>763</v>
      </c>
      <c r="AM316" s="75" t="s">
        <v>763</v>
      </c>
      <c r="AN316" s="75" t="s">
        <v>763</v>
      </c>
      <c r="AO316" s="75" t="s">
        <v>763</v>
      </c>
      <c r="AP316" s="75" t="s">
        <v>763</v>
      </c>
      <c r="AQ316" s="75" t="s">
        <v>763</v>
      </c>
      <c r="AR316" s="75" t="s">
        <v>763</v>
      </c>
      <c r="AS316" s="68"/>
      <c r="AT316" s="68"/>
      <c r="AU316" s="68" t="s">
        <v>763</v>
      </c>
      <c r="AV316" s="68" t="s">
        <v>763</v>
      </c>
      <c r="AW316" s="68"/>
      <c r="BB316" s="68"/>
      <c r="BC316" s="68"/>
      <c r="BD316" s="147"/>
    </row>
    <row r="317" spans="1:56" x14ac:dyDescent="0.2">
      <c r="A317" s="79" t="s">
        <v>756</v>
      </c>
      <c r="B317" t="s">
        <v>295</v>
      </c>
      <c r="C317" t="s">
        <v>764</v>
      </c>
      <c r="E317" s="147">
        <v>44064</v>
      </c>
      <c r="F317" s="68" t="s">
        <v>290</v>
      </c>
      <c r="G317" s="68" t="s">
        <v>992</v>
      </c>
      <c r="H317" s="68">
        <v>1</v>
      </c>
      <c r="I317" s="68" t="s">
        <v>982</v>
      </c>
      <c r="J317" s="77">
        <v>0.35416666666666669</v>
      </c>
      <c r="K317" s="68">
        <v>2</v>
      </c>
      <c r="L317" s="68">
        <v>1</v>
      </c>
      <c r="M317" s="68" t="s">
        <v>812</v>
      </c>
      <c r="N317" s="68" t="s">
        <v>808</v>
      </c>
      <c r="O317" s="68">
        <v>18.5</v>
      </c>
      <c r="P317" s="68">
        <v>9.35</v>
      </c>
      <c r="Q317" s="68">
        <v>0.8</v>
      </c>
      <c r="R317" s="68">
        <v>0.8</v>
      </c>
      <c r="S317" s="68">
        <v>0.8</v>
      </c>
      <c r="T317" s="68">
        <v>1.2</v>
      </c>
      <c r="U317" s="72">
        <v>0.66666666666666674</v>
      </c>
      <c r="V317" s="68">
        <v>0.6</v>
      </c>
      <c r="W317" s="77">
        <v>0.24583333333333335</v>
      </c>
      <c r="X317" s="68">
        <v>23.2</v>
      </c>
      <c r="Y317" s="68">
        <v>6.73</v>
      </c>
      <c r="Z317" s="72">
        <v>5.7972211319888451</v>
      </c>
      <c r="AA317" s="68">
        <v>91.8</v>
      </c>
      <c r="AB317" s="204">
        <v>25.9</v>
      </c>
      <c r="AC317" s="204">
        <v>40.700000000000003</v>
      </c>
      <c r="AD317" s="171">
        <v>4.9999999999999954E-2</v>
      </c>
      <c r="AE317" s="72">
        <v>0.20466467597449689</v>
      </c>
      <c r="AF317" s="75">
        <v>2.5000000000000001E-2</v>
      </c>
      <c r="AG317" s="75">
        <v>0.22966467597449688</v>
      </c>
      <c r="AH317" s="75">
        <v>22.102890315565269</v>
      </c>
      <c r="AI317" s="72">
        <v>22.332554991539766</v>
      </c>
      <c r="AJ317" s="72">
        <v>189.2228237123158</v>
      </c>
      <c r="AK317" s="72">
        <v>33.137306437433764</v>
      </c>
      <c r="AL317" s="72">
        <v>5.7102656810560513</v>
      </c>
      <c r="AM317" s="75">
        <v>55.240196752999033</v>
      </c>
      <c r="AN317" s="75">
        <v>55.46986142897353</v>
      </c>
      <c r="AO317" s="72">
        <v>16.683333333333334</v>
      </c>
      <c r="AP317" s="72">
        <v>4.6470666666666727</v>
      </c>
      <c r="AQ317" s="70">
        <v>0.78213879408418641</v>
      </c>
      <c r="AR317" s="177">
        <v>21.330400000000004</v>
      </c>
      <c r="AS317" s="68"/>
      <c r="AT317" s="68"/>
      <c r="AU317" s="68" t="s">
        <v>763</v>
      </c>
      <c r="AV317" s="68" t="s">
        <v>763</v>
      </c>
      <c r="AW317" s="68"/>
      <c r="BB317" s="68"/>
      <c r="BC317" s="68"/>
      <c r="BD317" s="147"/>
    </row>
    <row r="318" spans="1:56" x14ac:dyDescent="0.2">
      <c r="A318" s="79" t="s">
        <v>756</v>
      </c>
      <c r="B318" t="s">
        <v>295</v>
      </c>
      <c r="C318" t="s">
        <v>765</v>
      </c>
      <c r="E318" s="147">
        <v>44064</v>
      </c>
      <c r="F318" s="68" t="s">
        <v>290</v>
      </c>
      <c r="G318" s="68" t="s">
        <v>992</v>
      </c>
      <c r="H318" s="68">
        <v>1</v>
      </c>
      <c r="I318" s="68" t="s">
        <v>982</v>
      </c>
      <c r="J318" s="77">
        <v>0.35416666666666669</v>
      </c>
      <c r="K318" s="68">
        <v>2</v>
      </c>
      <c r="L318" s="68">
        <v>1</v>
      </c>
      <c r="M318" s="68" t="s">
        <v>812</v>
      </c>
      <c r="N318" s="68" t="s">
        <v>808</v>
      </c>
      <c r="O318" s="68">
        <v>18.5</v>
      </c>
      <c r="P318" s="68">
        <v>9.35</v>
      </c>
      <c r="Q318" s="68">
        <v>0.8</v>
      </c>
      <c r="R318" s="68">
        <v>0.8</v>
      </c>
      <c r="S318" s="68">
        <v>0.8</v>
      </c>
      <c r="T318" s="68">
        <v>1.2</v>
      </c>
      <c r="U318" s="72">
        <v>0.66666666666666674</v>
      </c>
      <c r="V318" s="68">
        <v>0.7</v>
      </c>
      <c r="W318" s="77">
        <v>0.24722222222222223</v>
      </c>
      <c r="X318" s="68">
        <v>23.3</v>
      </c>
      <c r="Y318" s="68">
        <v>6.44</v>
      </c>
      <c r="Z318" s="72">
        <v>5.5512131825813249</v>
      </c>
      <c r="AA318" s="68">
        <v>88.1</v>
      </c>
      <c r="AB318" s="79">
        <v>25.8</v>
      </c>
      <c r="AC318" s="79">
        <v>40.5</v>
      </c>
      <c r="AD318" s="75" t="s">
        <v>763</v>
      </c>
      <c r="AE318" s="75" t="s">
        <v>763</v>
      </c>
      <c r="AF318" s="75" t="s">
        <v>763</v>
      </c>
      <c r="AG318" s="75" t="s">
        <v>763</v>
      </c>
      <c r="AH318" s="75" t="s">
        <v>763</v>
      </c>
      <c r="AI318" s="75" t="s">
        <v>763</v>
      </c>
      <c r="AJ318" s="75" t="s">
        <v>763</v>
      </c>
      <c r="AK318" s="75" t="s">
        <v>763</v>
      </c>
      <c r="AL318" s="75" t="s">
        <v>763</v>
      </c>
      <c r="AM318" s="75" t="s">
        <v>763</v>
      </c>
      <c r="AN318" s="75" t="s">
        <v>763</v>
      </c>
      <c r="AO318" s="75" t="s">
        <v>763</v>
      </c>
      <c r="AP318" s="75" t="s">
        <v>763</v>
      </c>
      <c r="AQ318" s="75" t="s">
        <v>763</v>
      </c>
      <c r="AR318" s="75" t="s">
        <v>763</v>
      </c>
      <c r="AS318" s="68"/>
      <c r="AT318" s="68"/>
      <c r="AU318" s="68" t="s">
        <v>763</v>
      </c>
      <c r="AV318" s="68" t="s">
        <v>763</v>
      </c>
      <c r="AW318" s="68"/>
    </row>
    <row r="319" spans="1:56" x14ac:dyDescent="0.2">
      <c r="A319" s="79" t="s">
        <v>756</v>
      </c>
      <c r="B319" t="s">
        <v>297</v>
      </c>
      <c r="C319" t="s">
        <v>757</v>
      </c>
      <c r="E319" s="147">
        <v>44064</v>
      </c>
      <c r="F319" s="68" t="s">
        <v>290</v>
      </c>
      <c r="G319" s="68" t="s">
        <v>992</v>
      </c>
      <c r="H319" s="68">
        <v>1</v>
      </c>
      <c r="I319" s="68" t="s">
        <v>982</v>
      </c>
      <c r="J319" s="77">
        <v>0.35416666666666669</v>
      </c>
      <c r="K319" s="68">
        <v>2</v>
      </c>
      <c r="L319" s="68">
        <v>1</v>
      </c>
      <c r="M319" s="68" t="s">
        <v>812</v>
      </c>
      <c r="N319" s="68" t="s">
        <v>808</v>
      </c>
      <c r="O319" s="68">
        <v>18.3</v>
      </c>
      <c r="P319" s="68">
        <v>9.49</v>
      </c>
      <c r="Q319" s="68">
        <v>0.84</v>
      </c>
      <c r="R319" s="68">
        <v>0.87</v>
      </c>
      <c r="S319" s="68">
        <v>0.85</v>
      </c>
      <c r="T319" s="68">
        <v>0.98</v>
      </c>
      <c r="U319" s="72">
        <v>0.86734693877551017</v>
      </c>
      <c r="V319" s="68">
        <v>0.15</v>
      </c>
      <c r="W319" s="77">
        <v>0.25694444444444448</v>
      </c>
      <c r="X319" s="68">
        <v>22.6</v>
      </c>
      <c r="Y319" s="68">
        <v>6.38</v>
      </c>
      <c r="Z319" s="72">
        <v>5.4825954421410703</v>
      </c>
      <c r="AA319" s="68">
        <v>85.6</v>
      </c>
      <c r="AB319" s="79">
        <v>26.2</v>
      </c>
      <c r="AC319" s="79">
        <v>41.1</v>
      </c>
      <c r="AD319" s="75" t="s">
        <v>763</v>
      </c>
      <c r="AE319" s="75" t="s">
        <v>763</v>
      </c>
      <c r="AF319" s="75" t="s">
        <v>763</v>
      </c>
      <c r="AG319" s="75" t="s">
        <v>763</v>
      </c>
      <c r="AH319" s="75" t="s">
        <v>763</v>
      </c>
      <c r="AI319" s="75" t="s">
        <v>763</v>
      </c>
      <c r="AJ319" s="75" t="s">
        <v>763</v>
      </c>
      <c r="AK319" s="75" t="s">
        <v>763</v>
      </c>
      <c r="AL319" s="75" t="s">
        <v>763</v>
      </c>
      <c r="AM319" s="75" t="s">
        <v>763</v>
      </c>
      <c r="AN319" s="75" t="s">
        <v>763</v>
      </c>
      <c r="AO319" s="75" t="s">
        <v>763</v>
      </c>
      <c r="AP319" s="75" t="s">
        <v>763</v>
      </c>
      <c r="AQ319" s="75" t="s">
        <v>763</v>
      </c>
      <c r="AR319" s="75" t="s">
        <v>763</v>
      </c>
      <c r="AS319" s="68"/>
      <c r="AT319" s="68"/>
      <c r="AU319" s="68" t="s">
        <v>763</v>
      </c>
      <c r="AV319" s="68" t="s">
        <v>763</v>
      </c>
      <c r="AW319" s="68"/>
    </row>
    <row r="320" spans="1:56" x14ac:dyDescent="0.2">
      <c r="A320" s="79" t="s">
        <v>756</v>
      </c>
      <c r="B320" t="s">
        <v>297</v>
      </c>
      <c r="C320" t="s">
        <v>764</v>
      </c>
      <c r="E320" s="147">
        <v>44064</v>
      </c>
      <c r="F320" s="68" t="s">
        <v>290</v>
      </c>
      <c r="G320" s="68" t="s">
        <v>992</v>
      </c>
      <c r="H320" s="68">
        <v>1</v>
      </c>
      <c r="I320" s="68" t="s">
        <v>982</v>
      </c>
      <c r="J320" s="77">
        <v>0.35416666666666669</v>
      </c>
      <c r="K320" s="68">
        <v>2</v>
      </c>
      <c r="L320" s="68">
        <v>1</v>
      </c>
      <c r="M320" s="68" t="s">
        <v>812</v>
      </c>
      <c r="N320" s="68" t="s">
        <v>808</v>
      </c>
      <c r="O320" s="68">
        <v>18.3</v>
      </c>
      <c r="P320" s="68">
        <v>9.49</v>
      </c>
      <c r="Q320" s="68">
        <v>0.84</v>
      </c>
      <c r="R320" s="68">
        <v>0.87</v>
      </c>
      <c r="S320" s="68">
        <v>0.85</v>
      </c>
      <c r="T320" s="68">
        <v>0.98</v>
      </c>
      <c r="U320" s="72">
        <v>0.86734693877551017</v>
      </c>
      <c r="V320" s="68">
        <v>0.49</v>
      </c>
      <c r="W320" s="77">
        <v>0.25833333333333336</v>
      </c>
      <c r="X320" s="68">
        <v>23.1</v>
      </c>
      <c r="Y320" s="68">
        <v>6.26</v>
      </c>
      <c r="Z320" s="72">
        <v>5.3422730407065213</v>
      </c>
      <c r="AA320" s="68">
        <v>84.7</v>
      </c>
      <c r="AB320" s="204">
        <v>27.5</v>
      </c>
      <c r="AC320" s="204">
        <v>42.9</v>
      </c>
      <c r="AD320" s="171">
        <v>4.9999999999999954E-2</v>
      </c>
      <c r="AE320" s="72">
        <v>1.2324267613590503</v>
      </c>
      <c r="AF320" s="75">
        <v>2.5000000000000001E-2</v>
      </c>
      <c r="AG320" s="75">
        <v>1.2574267613590502</v>
      </c>
      <c r="AH320" s="75">
        <v>20.567514016982749</v>
      </c>
      <c r="AI320" s="72">
        <v>21.824940778341798</v>
      </c>
      <c r="AJ320" s="72">
        <v>154.69572503537285</v>
      </c>
      <c r="AK320" s="72">
        <v>25.597501759531287</v>
      </c>
      <c r="AL320" s="72">
        <v>6.0433915187747393</v>
      </c>
      <c r="AM320" s="75">
        <v>46.165015776514039</v>
      </c>
      <c r="AN320" s="75">
        <v>47.422442537873081</v>
      </c>
      <c r="AO320" s="72">
        <v>13.008666666666668</v>
      </c>
      <c r="AP320" s="72">
        <v>7.8537333333333388</v>
      </c>
      <c r="AQ320" s="70">
        <v>0.62354602858092378</v>
      </c>
      <c r="AR320" s="177">
        <v>20.862400000000008</v>
      </c>
      <c r="AS320" s="68"/>
      <c r="AT320" s="68"/>
      <c r="AU320" s="68" t="s">
        <v>763</v>
      </c>
      <c r="AV320" s="68" t="s">
        <v>763</v>
      </c>
      <c r="AW320" s="68"/>
    </row>
    <row r="321" spans="1:51" x14ac:dyDescent="0.2">
      <c r="A321" s="79" t="s">
        <v>756</v>
      </c>
      <c r="B321" t="s">
        <v>299</v>
      </c>
      <c r="C321" t="s">
        <v>757</v>
      </c>
      <c r="E321" s="147">
        <v>44064</v>
      </c>
      <c r="F321" s="68" t="s">
        <v>290</v>
      </c>
      <c r="G321" s="68" t="s">
        <v>1013</v>
      </c>
      <c r="H321" s="68">
        <v>1</v>
      </c>
      <c r="I321" s="68" t="s">
        <v>982</v>
      </c>
      <c r="J321" s="77" t="s">
        <v>761</v>
      </c>
      <c r="K321" s="217" t="s">
        <v>1051</v>
      </c>
      <c r="L321" s="68">
        <v>1</v>
      </c>
      <c r="M321" s="68" t="s">
        <v>812</v>
      </c>
      <c r="N321" s="68" t="s">
        <v>1052</v>
      </c>
      <c r="O321" s="68" t="s">
        <v>761</v>
      </c>
      <c r="P321" s="68" t="s">
        <v>761</v>
      </c>
      <c r="Q321" s="68">
        <v>1.1499999999999999</v>
      </c>
      <c r="R321" s="68">
        <v>1.1499999999999999</v>
      </c>
      <c r="S321" s="68">
        <v>1.1499999999999999</v>
      </c>
      <c r="T321" s="68">
        <v>1.2</v>
      </c>
      <c r="U321" s="72">
        <v>0.95833333333333326</v>
      </c>
      <c r="V321" s="68">
        <v>0.15</v>
      </c>
      <c r="W321" s="77">
        <v>0.27847222222222223</v>
      </c>
      <c r="X321" s="68">
        <v>21.8</v>
      </c>
      <c r="Y321" s="68">
        <v>5.44</v>
      </c>
      <c r="Z321" s="72">
        <v>4.678776586121729</v>
      </c>
      <c r="AA321" s="68" t="s">
        <v>761</v>
      </c>
      <c r="AB321" s="79">
        <v>25.9</v>
      </c>
      <c r="AC321" s="79">
        <v>40.6</v>
      </c>
      <c r="AD321" s="75" t="s">
        <v>763</v>
      </c>
      <c r="AE321" s="75" t="s">
        <v>763</v>
      </c>
      <c r="AF321" s="75" t="s">
        <v>763</v>
      </c>
      <c r="AG321" s="75" t="s">
        <v>763</v>
      </c>
      <c r="AH321" s="75" t="s">
        <v>763</v>
      </c>
      <c r="AI321" s="75" t="s">
        <v>763</v>
      </c>
      <c r="AJ321" s="75" t="s">
        <v>763</v>
      </c>
      <c r="AK321" s="75" t="s">
        <v>763</v>
      </c>
      <c r="AL321" s="75" t="s">
        <v>763</v>
      </c>
      <c r="AM321" s="75" t="s">
        <v>763</v>
      </c>
      <c r="AN321" s="75" t="s">
        <v>763</v>
      </c>
      <c r="AO321" s="75" t="s">
        <v>763</v>
      </c>
      <c r="AP321" s="75" t="s">
        <v>763</v>
      </c>
      <c r="AQ321" s="75" t="s">
        <v>763</v>
      </c>
      <c r="AR321" s="75" t="s">
        <v>763</v>
      </c>
      <c r="AS321" s="68"/>
      <c r="AT321" s="68"/>
      <c r="AU321" s="68" t="s">
        <v>763</v>
      </c>
      <c r="AV321" s="68" t="s">
        <v>763</v>
      </c>
      <c r="AW321" s="68"/>
    </row>
    <row r="322" spans="1:51" x14ac:dyDescent="0.2">
      <c r="A322" s="79" t="s">
        <v>756</v>
      </c>
      <c r="B322" t="s">
        <v>299</v>
      </c>
      <c r="C322" t="s">
        <v>764</v>
      </c>
      <c r="D322" t="s">
        <v>781</v>
      </c>
      <c r="E322" s="147">
        <v>44064</v>
      </c>
      <c r="F322" s="68" t="s">
        <v>290</v>
      </c>
      <c r="G322" s="68" t="s">
        <v>1013</v>
      </c>
      <c r="H322" s="68">
        <v>1</v>
      </c>
      <c r="I322" s="68" t="s">
        <v>982</v>
      </c>
      <c r="J322" s="77" t="s">
        <v>761</v>
      </c>
      <c r="K322" s="217" t="s">
        <v>1051</v>
      </c>
      <c r="L322" s="68">
        <v>1</v>
      </c>
      <c r="M322" s="68" t="s">
        <v>812</v>
      </c>
      <c r="N322" s="68" t="s">
        <v>1052</v>
      </c>
      <c r="O322" s="68" t="s">
        <v>761</v>
      </c>
      <c r="P322" s="68" t="s">
        <v>761</v>
      </c>
      <c r="Q322" s="68">
        <v>1.1499999999999999</v>
      </c>
      <c r="R322" s="68">
        <v>1.1499999999999999</v>
      </c>
      <c r="S322" s="68">
        <v>1.1499999999999999</v>
      </c>
      <c r="T322" s="68">
        <v>1.2</v>
      </c>
      <c r="U322" s="72">
        <v>0.95833333333333326</v>
      </c>
      <c r="V322" s="68">
        <v>0.5</v>
      </c>
      <c r="W322" s="77">
        <v>0.27916666666666667</v>
      </c>
      <c r="X322" s="68">
        <v>23</v>
      </c>
      <c r="Y322" s="68">
        <v>6.1</v>
      </c>
      <c r="Z322" s="72">
        <v>5.1991235595053196</v>
      </c>
      <c r="AA322" s="68" t="s">
        <v>761</v>
      </c>
      <c r="AB322" s="204">
        <v>27.7</v>
      </c>
      <c r="AC322" s="204">
        <v>43.2</v>
      </c>
      <c r="AD322" s="171">
        <v>0.125</v>
      </c>
      <c r="AE322" s="72">
        <v>0.78021144378984686</v>
      </c>
      <c r="AF322" s="75">
        <v>2.5000000000000001E-2</v>
      </c>
      <c r="AG322" s="75">
        <v>0.80521144378984688</v>
      </c>
      <c r="AH322" s="75">
        <v>15.943587202572257</v>
      </c>
      <c r="AI322" s="72">
        <v>16.748798646362104</v>
      </c>
      <c r="AJ322" s="72">
        <v>122.41238543830879</v>
      </c>
      <c r="AK322" s="72">
        <v>19.354867778902349</v>
      </c>
      <c r="AL322" s="72">
        <v>6.3246304152872401</v>
      </c>
      <c r="AM322" s="75">
        <v>35.298454981474606</v>
      </c>
      <c r="AN322" s="75">
        <v>36.10366642526445</v>
      </c>
      <c r="AO322" s="72">
        <v>10.763999999999999</v>
      </c>
      <c r="AP322" s="72">
        <v>5.2519999999999998</v>
      </c>
      <c r="AQ322" s="70">
        <v>0.67207792207792216</v>
      </c>
      <c r="AR322" s="177">
        <v>16.015999999999998</v>
      </c>
      <c r="AS322" s="68"/>
      <c r="AT322" s="68"/>
      <c r="AU322" s="68" t="s">
        <v>763</v>
      </c>
      <c r="AV322" s="68" t="s">
        <v>763</v>
      </c>
      <c r="AW322" s="68"/>
    </row>
    <row r="323" spans="1:51" x14ac:dyDescent="0.2">
      <c r="A323" s="79" t="s">
        <v>756</v>
      </c>
      <c r="B323" t="s">
        <v>299</v>
      </c>
      <c r="C323" t="s">
        <v>764</v>
      </c>
      <c r="D323" t="s">
        <v>785</v>
      </c>
      <c r="E323" s="147">
        <v>44064</v>
      </c>
      <c r="F323" s="68" t="s">
        <v>290</v>
      </c>
      <c r="G323" s="68" t="s">
        <v>1013</v>
      </c>
      <c r="H323" s="68">
        <v>1</v>
      </c>
      <c r="I323" s="68" t="s">
        <v>982</v>
      </c>
      <c r="J323" s="77" t="s">
        <v>761</v>
      </c>
      <c r="K323" s="217" t="s">
        <v>1051</v>
      </c>
      <c r="L323" s="68">
        <v>1</v>
      </c>
      <c r="M323" s="68" t="s">
        <v>812</v>
      </c>
      <c r="N323" s="68" t="s">
        <v>1052</v>
      </c>
      <c r="O323" s="68" t="s">
        <v>761</v>
      </c>
      <c r="P323" s="68" t="s">
        <v>761</v>
      </c>
      <c r="Q323" s="68">
        <v>1.1499999999999999</v>
      </c>
      <c r="R323" s="68">
        <v>1.1499999999999999</v>
      </c>
      <c r="S323" s="68">
        <v>1.1499999999999999</v>
      </c>
      <c r="T323" s="68">
        <v>1.2</v>
      </c>
      <c r="U323" s="72">
        <v>0.95833333333333326</v>
      </c>
      <c r="V323" s="68">
        <v>0.5</v>
      </c>
      <c r="W323" s="77">
        <v>0.27916666666666667</v>
      </c>
      <c r="X323" s="68">
        <v>23</v>
      </c>
      <c r="Y323" s="68">
        <v>6.1</v>
      </c>
      <c r="Z323" s="72">
        <v>5.1991235595053196</v>
      </c>
      <c r="AA323" s="68" t="s">
        <v>761</v>
      </c>
      <c r="AB323" s="204">
        <v>27.7</v>
      </c>
      <c r="AC323" s="204">
        <v>43.2</v>
      </c>
      <c r="AD323" s="171">
        <v>0.14999999999999997</v>
      </c>
      <c r="AE323" s="72">
        <v>0.82132192720522901</v>
      </c>
      <c r="AF323" s="75">
        <v>2.5000000000000001E-2</v>
      </c>
      <c r="AG323" s="75">
        <v>0.84632192720522903</v>
      </c>
      <c r="AH323" s="75">
        <v>14.658821896821847</v>
      </c>
      <c r="AI323" s="72">
        <v>15.505143824027076</v>
      </c>
      <c r="AJ323" s="72">
        <v>104.85258777126545</v>
      </c>
      <c r="AK323" s="72">
        <v>16.263277617067068</v>
      </c>
      <c r="AL323" s="72">
        <v>6.4471990357731253</v>
      </c>
      <c r="AM323" s="75">
        <v>30.922099513888917</v>
      </c>
      <c r="AN323" s="75">
        <v>31.768421441094144</v>
      </c>
      <c r="AO323" s="68">
        <v>11.6</v>
      </c>
      <c r="AP323" s="68">
        <v>2.1</v>
      </c>
      <c r="AQ323" s="70">
        <v>0.85</v>
      </c>
      <c r="AR323" s="177">
        <v>13.7</v>
      </c>
      <c r="AS323" s="68"/>
      <c r="AT323" s="68"/>
      <c r="AU323" s="68" t="s">
        <v>763</v>
      </c>
      <c r="AV323" s="68" t="s">
        <v>763</v>
      </c>
      <c r="AW323" s="68"/>
    </row>
    <row r="324" spans="1:51" x14ac:dyDescent="0.2">
      <c r="A324" s="79" t="s">
        <v>756</v>
      </c>
      <c r="B324" t="s">
        <v>299</v>
      </c>
      <c r="C324" t="s">
        <v>765</v>
      </c>
      <c r="E324" s="147">
        <v>44064</v>
      </c>
      <c r="F324" s="68" t="s">
        <v>290</v>
      </c>
      <c r="G324" s="68" t="s">
        <v>1013</v>
      </c>
      <c r="H324" s="68">
        <v>1</v>
      </c>
      <c r="I324" s="68" t="s">
        <v>982</v>
      </c>
      <c r="J324" s="77" t="s">
        <v>761</v>
      </c>
      <c r="K324" s="217" t="s">
        <v>1051</v>
      </c>
      <c r="L324" s="68">
        <v>1</v>
      </c>
      <c r="M324" s="68" t="s">
        <v>812</v>
      </c>
      <c r="N324" s="68" t="s">
        <v>1052</v>
      </c>
      <c r="O324" s="68" t="s">
        <v>761</v>
      </c>
      <c r="P324" s="68" t="s">
        <v>761</v>
      </c>
      <c r="Q324" s="68">
        <v>1.1499999999999999</v>
      </c>
      <c r="R324" s="68">
        <v>1.1499999999999999</v>
      </c>
      <c r="S324" s="68">
        <v>1.1499999999999999</v>
      </c>
      <c r="T324" s="68">
        <v>1.2</v>
      </c>
      <c r="U324" s="72">
        <v>0.95833333333333326</v>
      </c>
      <c r="V324" s="68">
        <v>1</v>
      </c>
      <c r="W324" s="77">
        <v>0.27986111111111112</v>
      </c>
      <c r="X324" s="68">
        <v>23.1</v>
      </c>
      <c r="Y324" s="68">
        <v>6.17</v>
      </c>
      <c r="Z324" s="72">
        <v>5.2563689328875123</v>
      </c>
      <c r="AA324" s="68" t="s">
        <v>761</v>
      </c>
      <c r="AB324" s="79">
        <v>27.8</v>
      </c>
      <c r="AC324" s="79">
        <v>43.4</v>
      </c>
      <c r="AD324" s="75" t="s">
        <v>763</v>
      </c>
      <c r="AE324" s="75" t="s">
        <v>763</v>
      </c>
      <c r="AF324" s="75" t="s">
        <v>763</v>
      </c>
      <c r="AG324" s="75" t="s">
        <v>763</v>
      </c>
      <c r="AH324" s="75" t="s">
        <v>763</v>
      </c>
      <c r="AI324" s="75" t="s">
        <v>763</v>
      </c>
      <c r="AJ324" s="75" t="s">
        <v>763</v>
      </c>
      <c r="AK324" s="75" t="s">
        <v>763</v>
      </c>
      <c r="AL324" s="75" t="s">
        <v>763</v>
      </c>
      <c r="AM324" s="75" t="s">
        <v>763</v>
      </c>
      <c r="AN324" s="75" t="s">
        <v>763</v>
      </c>
      <c r="AO324" s="75" t="s">
        <v>763</v>
      </c>
      <c r="AP324" s="75" t="s">
        <v>763</v>
      </c>
      <c r="AQ324" s="75" t="s">
        <v>763</v>
      </c>
      <c r="AR324" s="75" t="s">
        <v>763</v>
      </c>
      <c r="AS324" s="68"/>
      <c r="AT324" s="68"/>
      <c r="AU324" s="68" t="s">
        <v>763</v>
      </c>
      <c r="AV324" s="68" t="s">
        <v>763</v>
      </c>
      <c r="AW324" s="68"/>
    </row>
    <row r="325" spans="1:51" x14ac:dyDescent="0.2">
      <c r="A325" s="79" t="s">
        <v>756</v>
      </c>
      <c r="B325" t="s">
        <v>627</v>
      </c>
      <c r="C325" t="s">
        <v>757</v>
      </c>
      <c r="E325" s="147">
        <v>44064</v>
      </c>
      <c r="F325" s="68" t="s">
        <v>290</v>
      </c>
      <c r="G325" s="68" t="s">
        <v>1013</v>
      </c>
      <c r="H325" s="68">
        <v>0</v>
      </c>
      <c r="I325" s="68" t="s">
        <v>982</v>
      </c>
      <c r="J325" s="77" t="s">
        <v>761</v>
      </c>
      <c r="K325" s="217" t="s">
        <v>1051</v>
      </c>
      <c r="L325" s="68">
        <v>1</v>
      </c>
      <c r="M325" s="68" t="s">
        <v>872</v>
      </c>
      <c r="N325" s="68" t="s">
        <v>1053</v>
      </c>
      <c r="O325" s="68">
        <v>19.899999999999999</v>
      </c>
      <c r="P325" s="68">
        <v>9.1300000000000008</v>
      </c>
      <c r="Q325" s="68">
        <v>0.9</v>
      </c>
      <c r="R325" s="68">
        <v>0.9</v>
      </c>
      <c r="S325" s="68">
        <v>0.9</v>
      </c>
      <c r="T325" s="68">
        <v>1.2</v>
      </c>
      <c r="U325" s="72">
        <v>0.75</v>
      </c>
      <c r="V325" s="68">
        <v>0.15</v>
      </c>
      <c r="W325" s="77">
        <v>0.25347222222222221</v>
      </c>
      <c r="X325" s="68">
        <v>23.1</v>
      </c>
      <c r="Y325" s="68">
        <v>5.59</v>
      </c>
      <c r="Z325" s="72">
        <v>4.732150556544612</v>
      </c>
      <c r="AA325" s="68" t="s">
        <v>761</v>
      </c>
      <c r="AB325" s="79">
        <v>28.9</v>
      </c>
      <c r="AC325" s="79">
        <v>44.9</v>
      </c>
      <c r="AD325" s="75" t="s">
        <v>763</v>
      </c>
      <c r="AE325" s="75" t="s">
        <v>763</v>
      </c>
      <c r="AF325" s="75" t="s">
        <v>763</v>
      </c>
      <c r="AG325" s="75" t="s">
        <v>763</v>
      </c>
      <c r="AH325" s="75" t="s">
        <v>763</v>
      </c>
      <c r="AI325" s="75" t="s">
        <v>763</v>
      </c>
      <c r="AJ325" s="75" t="s">
        <v>763</v>
      </c>
      <c r="AK325" s="75" t="s">
        <v>763</v>
      </c>
      <c r="AL325" s="75" t="s">
        <v>763</v>
      </c>
      <c r="AM325" s="75" t="s">
        <v>763</v>
      </c>
      <c r="AN325" s="75" t="s">
        <v>763</v>
      </c>
      <c r="AO325" s="75" t="s">
        <v>763</v>
      </c>
      <c r="AP325" s="75" t="s">
        <v>763</v>
      </c>
      <c r="AQ325" s="75" t="s">
        <v>763</v>
      </c>
      <c r="AR325" s="75" t="s">
        <v>763</v>
      </c>
      <c r="AS325" s="68"/>
      <c r="AT325" s="68"/>
      <c r="AU325" s="68" t="s">
        <v>763</v>
      </c>
      <c r="AV325" s="68" t="s">
        <v>763</v>
      </c>
      <c r="AW325" s="68"/>
    </row>
    <row r="326" spans="1:51" x14ac:dyDescent="0.2">
      <c r="A326" s="79" t="s">
        <v>756</v>
      </c>
      <c r="B326" t="s">
        <v>627</v>
      </c>
      <c r="C326" t="s">
        <v>764</v>
      </c>
      <c r="E326" s="147">
        <v>44064</v>
      </c>
      <c r="F326" s="68" t="s">
        <v>290</v>
      </c>
      <c r="G326" s="68" t="s">
        <v>1013</v>
      </c>
      <c r="H326" s="68">
        <v>0</v>
      </c>
      <c r="I326" s="68" t="s">
        <v>982</v>
      </c>
      <c r="J326" s="77" t="s">
        <v>761</v>
      </c>
      <c r="K326" s="217" t="s">
        <v>1051</v>
      </c>
      <c r="L326" s="68">
        <v>1</v>
      </c>
      <c r="M326" s="68" t="s">
        <v>872</v>
      </c>
      <c r="N326" s="68" t="s">
        <v>1053</v>
      </c>
      <c r="O326" s="68">
        <v>19.899999999999999</v>
      </c>
      <c r="P326" s="68">
        <v>9.1300000000000008</v>
      </c>
      <c r="Q326" s="68">
        <v>0.9</v>
      </c>
      <c r="R326" s="68">
        <v>0.9</v>
      </c>
      <c r="S326" s="68">
        <v>0.9</v>
      </c>
      <c r="T326" s="68">
        <v>1.2</v>
      </c>
      <c r="U326" s="72">
        <v>0.75</v>
      </c>
      <c r="V326" s="68">
        <v>0.5</v>
      </c>
      <c r="W326" s="77">
        <v>0.25416666666666665</v>
      </c>
      <c r="X326" s="68">
        <v>23.4</v>
      </c>
      <c r="Y326" s="68">
        <v>5.4</v>
      </c>
      <c r="Z326" s="72">
        <v>4.570343521869078</v>
      </c>
      <c r="AA326" s="68" t="s">
        <v>761</v>
      </c>
      <c r="AB326" s="204">
        <v>29</v>
      </c>
      <c r="AC326" s="204">
        <v>45</v>
      </c>
      <c r="AD326" s="171">
        <v>4.9999999999999954E-2</v>
      </c>
      <c r="AE326" s="72">
        <v>0.16355419255911463</v>
      </c>
      <c r="AF326" s="75">
        <v>2.5000000000000001E-2</v>
      </c>
      <c r="AG326" s="75">
        <v>0.18855419255911463</v>
      </c>
      <c r="AH326" s="75">
        <v>17.321665773599943</v>
      </c>
      <c r="AI326" s="72">
        <v>17.510219966159056</v>
      </c>
      <c r="AJ326" s="72">
        <v>136.80103795342217</v>
      </c>
      <c r="AK326" s="72">
        <v>21.249277484712255</v>
      </c>
      <c r="AL326" s="72">
        <v>6.4379147974251527</v>
      </c>
      <c r="AM326" s="75">
        <v>38.570943258312198</v>
      </c>
      <c r="AN326" s="75">
        <v>38.759497450871308</v>
      </c>
      <c r="AO326" s="72">
        <v>8.3546666666666667</v>
      </c>
      <c r="AP326" s="72">
        <v>5.4045333333333367</v>
      </c>
      <c r="AQ326" s="70">
        <v>0.60720584530108324</v>
      </c>
      <c r="AR326" s="177">
        <v>13.759200000000003</v>
      </c>
      <c r="AS326" s="68"/>
      <c r="AT326" s="68"/>
      <c r="AU326" s="68" t="s">
        <v>763</v>
      </c>
      <c r="AV326" s="68" t="s">
        <v>763</v>
      </c>
      <c r="AW326" s="68"/>
    </row>
    <row r="327" spans="1:51" x14ac:dyDescent="0.2">
      <c r="A327" s="79" t="s">
        <v>756</v>
      </c>
      <c r="B327" t="s">
        <v>627</v>
      </c>
      <c r="C327" t="s">
        <v>765</v>
      </c>
      <c r="E327" s="147">
        <v>44064</v>
      </c>
      <c r="F327" s="68" t="s">
        <v>290</v>
      </c>
      <c r="G327" s="68" t="s">
        <v>1013</v>
      </c>
      <c r="H327" s="68">
        <v>0</v>
      </c>
      <c r="I327" s="68" t="s">
        <v>982</v>
      </c>
      <c r="J327" s="77" t="s">
        <v>761</v>
      </c>
      <c r="K327" s="217" t="s">
        <v>1051</v>
      </c>
      <c r="L327" s="68">
        <v>1</v>
      </c>
      <c r="M327" s="68" t="s">
        <v>872</v>
      </c>
      <c r="N327" s="68" t="s">
        <v>1053</v>
      </c>
      <c r="O327" s="68">
        <v>19.899999999999999</v>
      </c>
      <c r="P327" s="68">
        <v>9.1300000000000008</v>
      </c>
      <c r="Q327" s="68">
        <v>0.9</v>
      </c>
      <c r="R327" s="68">
        <v>0.9</v>
      </c>
      <c r="S327" s="68">
        <v>0.9</v>
      </c>
      <c r="T327" s="68">
        <v>1.2</v>
      </c>
      <c r="U327" s="72">
        <v>0.75</v>
      </c>
      <c r="V327" s="68">
        <v>1</v>
      </c>
      <c r="W327" s="77">
        <v>0.25486111111111109</v>
      </c>
      <c r="X327" s="68">
        <v>23.4</v>
      </c>
      <c r="Y327" s="68">
        <v>5.13</v>
      </c>
      <c r="Z327" s="72">
        <v>4.3318480007228803</v>
      </c>
      <c r="AA327" s="68" t="s">
        <v>761</v>
      </c>
      <c r="AB327" s="79">
        <v>29.4</v>
      </c>
      <c r="AC327" s="79">
        <v>45.6</v>
      </c>
      <c r="AD327" s="75" t="s">
        <v>763</v>
      </c>
      <c r="AE327" s="75" t="s">
        <v>763</v>
      </c>
      <c r="AF327" s="75" t="s">
        <v>763</v>
      </c>
      <c r="AG327" s="75" t="s">
        <v>763</v>
      </c>
      <c r="AH327" s="75" t="s">
        <v>763</v>
      </c>
      <c r="AI327" s="75" t="s">
        <v>763</v>
      </c>
      <c r="AJ327" s="75" t="s">
        <v>763</v>
      </c>
      <c r="AK327" s="75" t="s">
        <v>763</v>
      </c>
      <c r="AL327" s="75" t="s">
        <v>763</v>
      </c>
      <c r="AM327" s="75" t="s">
        <v>763</v>
      </c>
      <c r="AN327" s="75" t="s">
        <v>763</v>
      </c>
      <c r="AO327" s="75" t="s">
        <v>763</v>
      </c>
      <c r="AP327" s="75" t="s">
        <v>763</v>
      </c>
      <c r="AQ327" s="75" t="s">
        <v>763</v>
      </c>
      <c r="AR327" s="75" t="s">
        <v>763</v>
      </c>
      <c r="AS327" s="68"/>
      <c r="AT327" s="68"/>
      <c r="AU327" s="68" t="s">
        <v>763</v>
      </c>
      <c r="AV327" s="68" t="s">
        <v>763</v>
      </c>
      <c r="AW327" s="68"/>
    </row>
    <row r="328" spans="1:51" x14ac:dyDescent="0.2">
      <c r="A328" s="79" t="s">
        <v>756</v>
      </c>
      <c r="B328" t="s">
        <v>301</v>
      </c>
      <c r="C328" t="s">
        <v>757</v>
      </c>
      <c r="E328" s="147">
        <v>44064</v>
      </c>
      <c r="F328" s="68" t="s">
        <v>290</v>
      </c>
      <c r="G328" s="68" t="s">
        <v>1013</v>
      </c>
      <c r="H328" s="68">
        <v>1</v>
      </c>
      <c r="I328" s="68" t="s">
        <v>982</v>
      </c>
      <c r="J328" s="77" t="s">
        <v>761</v>
      </c>
      <c r="K328" s="217" t="s">
        <v>1051</v>
      </c>
      <c r="L328" s="68">
        <v>1</v>
      </c>
      <c r="M328" s="68" t="s">
        <v>812</v>
      </c>
      <c r="N328" s="68" t="s">
        <v>1054</v>
      </c>
      <c r="O328" s="68" t="s">
        <v>761</v>
      </c>
      <c r="P328" s="68" t="s">
        <v>761</v>
      </c>
      <c r="Q328" s="68">
        <v>1.1000000000000001</v>
      </c>
      <c r="R328" s="68">
        <v>1.1000000000000001</v>
      </c>
      <c r="S328" s="68">
        <v>1.1000000000000001</v>
      </c>
      <c r="T328" s="68">
        <v>1.1000000000000001</v>
      </c>
      <c r="U328" s="72">
        <v>1</v>
      </c>
      <c r="V328" s="68">
        <v>0.15</v>
      </c>
      <c r="W328" s="77">
        <v>0.26527777777777778</v>
      </c>
      <c r="X328" s="68">
        <v>22.8</v>
      </c>
      <c r="Y328" s="68">
        <v>6.22</v>
      </c>
      <c r="Z328" s="72">
        <v>5.2574629018457619</v>
      </c>
      <c r="AA328" s="68" t="s">
        <v>761</v>
      </c>
      <c r="AB328" s="79">
        <v>29.1</v>
      </c>
      <c r="AC328" s="79">
        <v>45.1</v>
      </c>
      <c r="AD328" s="75" t="s">
        <v>763</v>
      </c>
      <c r="AE328" s="75" t="s">
        <v>763</v>
      </c>
      <c r="AF328" s="75" t="s">
        <v>763</v>
      </c>
      <c r="AG328" s="75" t="s">
        <v>763</v>
      </c>
      <c r="AH328" s="75" t="s">
        <v>763</v>
      </c>
      <c r="AI328" s="75" t="s">
        <v>763</v>
      </c>
      <c r="AJ328" s="75" t="s">
        <v>763</v>
      </c>
      <c r="AK328" s="75" t="s">
        <v>763</v>
      </c>
      <c r="AL328" s="75" t="s">
        <v>763</v>
      </c>
      <c r="AM328" s="75" t="s">
        <v>763</v>
      </c>
      <c r="AN328" s="75" t="s">
        <v>763</v>
      </c>
      <c r="AO328" s="75" t="s">
        <v>763</v>
      </c>
      <c r="AP328" s="75" t="s">
        <v>763</v>
      </c>
      <c r="AQ328" s="75" t="s">
        <v>763</v>
      </c>
      <c r="AR328" s="75" t="s">
        <v>763</v>
      </c>
      <c r="AS328" s="68"/>
      <c r="AT328" s="68"/>
      <c r="AU328" s="68" t="s">
        <v>763</v>
      </c>
      <c r="AV328" s="68" t="s">
        <v>763</v>
      </c>
      <c r="AW328" s="68"/>
    </row>
    <row r="329" spans="1:51" x14ac:dyDescent="0.2">
      <c r="A329" s="79" t="s">
        <v>756</v>
      </c>
      <c r="B329" t="s">
        <v>301</v>
      </c>
      <c r="C329" t="s">
        <v>764</v>
      </c>
      <c r="E329" s="147">
        <v>44064</v>
      </c>
      <c r="F329" s="68" t="s">
        <v>290</v>
      </c>
      <c r="G329" s="68" t="s">
        <v>1013</v>
      </c>
      <c r="H329" s="68">
        <v>1</v>
      </c>
      <c r="I329" s="68" t="s">
        <v>982</v>
      </c>
      <c r="J329" s="77" t="s">
        <v>761</v>
      </c>
      <c r="K329" s="217" t="s">
        <v>1051</v>
      </c>
      <c r="L329" s="68">
        <v>1</v>
      </c>
      <c r="M329" s="68" t="s">
        <v>812</v>
      </c>
      <c r="N329" s="68" t="s">
        <v>1054</v>
      </c>
      <c r="O329" s="68" t="s">
        <v>761</v>
      </c>
      <c r="P329" s="68" t="s">
        <v>761</v>
      </c>
      <c r="Q329" s="68">
        <v>1.1000000000000001</v>
      </c>
      <c r="R329" s="68">
        <v>1.1000000000000001</v>
      </c>
      <c r="S329" s="68">
        <v>1.1000000000000001</v>
      </c>
      <c r="T329" s="68">
        <v>1.1000000000000001</v>
      </c>
      <c r="U329" s="72">
        <v>1</v>
      </c>
      <c r="V329" s="68">
        <v>0.5</v>
      </c>
      <c r="W329" s="77">
        <v>0.26666666666666666</v>
      </c>
      <c r="X329" s="68">
        <v>23.1</v>
      </c>
      <c r="Y329" s="68">
        <v>6.11</v>
      </c>
      <c r="Z329" s="72">
        <v>5.139655685278556</v>
      </c>
      <c r="AA329" s="68" t="s">
        <v>761</v>
      </c>
      <c r="AB329" s="204">
        <v>30</v>
      </c>
      <c r="AC329" s="204">
        <v>46.4</v>
      </c>
      <c r="AD329" s="171">
        <v>0.14999999999999997</v>
      </c>
      <c r="AE329" s="72">
        <v>0.20466467597449689</v>
      </c>
      <c r="AF329" s="75">
        <v>2.5000000000000001E-2</v>
      </c>
      <c r="AG329" s="75">
        <v>0.22966467597449688</v>
      </c>
      <c r="AH329" s="75">
        <v>32.255174579524663</v>
      </c>
      <c r="AI329" s="72">
        <v>32.484839255499161</v>
      </c>
      <c r="AJ329" s="72">
        <v>120.07331167880238</v>
      </c>
      <c r="AK329" s="72">
        <v>19.060301933063148</v>
      </c>
      <c r="AL329" s="72">
        <v>6.2996542290086177</v>
      </c>
      <c r="AM329" s="75">
        <v>51.315476512587807</v>
      </c>
      <c r="AN329" s="75">
        <v>51.545141188562312</v>
      </c>
      <c r="AO329" s="72">
        <v>7.4359999999999999</v>
      </c>
      <c r="AP329" s="72">
        <v>2.6</v>
      </c>
      <c r="AQ329" s="70">
        <v>0.74093264248704671</v>
      </c>
      <c r="AR329" s="177">
        <v>10.036</v>
      </c>
      <c r="AS329" s="68"/>
      <c r="AT329" s="68"/>
      <c r="AU329" s="68" t="s">
        <v>763</v>
      </c>
      <c r="AV329" s="68" t="s">
        <v>763</v>
      </c>
      <c r="AW329" s="68"/>
    </row>
    <row r="330" spans="1:51" x14ac:dyDescent="0.2">
      <c r="A330" s="79" t="s">
        <v>756</v>
      </c>
      <c r="B330" t="s">
        <v>301</v>
      </c>
      <c r="C330" t="s">
        <v>765</v>
      </c>
      <c r="E330" s="147">
        <v>44064</v>
      </c>
      <c r="F330" s="68" t="s">
        <v>290</v>
      </c>
      <c r="G330" s="68" t="s">
        <v>1013</v>
      </c>
      <c r="H330" s="68">
        <v>1</v>
      </c>
      <c r="I330" s="68" t="s">
        <v>982</v>
      </c>
      <c r="J330" s="77" t="s">
        <v>761</v>
      </c>
      <c r="K330" s="217" t="s">
        <v>1051</v>
      </c>
      <c r="L330" s="68">
        <v>1</v>
      </c>
      <c r="M330" s="68" t="s">
        <v>812</v>
      </c>
      <c r="N330" s="68" t="s">
        <v>1054</v>
      </c>
      <c r="O330" s="68" t="s">
        <v>761</v>
      </c>
      <c r="P330" s="68" t="s">
        <v>761</v>
      </c>
      <c r="Q330" s="68">
        <v>1.1000000000000001</v>
      </c>
      <c r="R330" s="68">
        <v>1.1000000000000001</v>
      </c>
      <c r="S330" s="68">
        <v>1.1000000000000001</v>
      </c>
      <c r="T330" s="68">
        <v>1.1000000000000001</v>
      </c>
      <c r="U330" s="72">
        <v>1</v>
      </c>
      <c r="V330" s="68">
        <v>1</v>
      </c>
      <c r="W330" s="77">
        <v>0.26805555555555555</v>
      </c>
      <c r="X330" s="68">
        <v>23.4</v>
      </c>
      <c r="Y330" s="68">
        <v>6.11</v>
      </c>
      <c r="Z330" s="72">
        <v>5.1121088632879061</v>
      </c>
      <c r="AA330" s="68" t="s">
        <v>761</v>
      </c>
      <c r="AB330" s="79">
        <v>31</v>
      </c>
      <c r="AC330" s="79">
        <v>47.8</v>
      </c>
      <c r="AD330" s="75" t="s">
        <v>763</v>
      </c>
      <c r="AE330" s="75" t="s">
        <v>763</v>
      </c>
      <c r="AF330" s="75" t="s">
        <v>763</v>
      </c>
      <c r="AG330" s="75" t="s">
        <v>763</v>
      </c>
      <c r="AH330" s="75" t="s">
        <v>763</v>
      </c>
      <c r="AI330" s="75" t="s">
        <v>763</v>
      </c>
      <c r="AJ330" s="75" t="s">
        <v>763</v>
      </c>
      <c r="AK330" s="75" t="s">
        <v>763</v>
      </c>
      <c r="AL330" s="75" t="s">
        <v>763</v>
      </c>
      <c r="AM330" s="75" t="s">
        <v>763</v>
      </c>
      <c r="AN330" s="75" t="s">
        <v>763</v>
      </c>
      <c r="AO330" s="75" t="s">
        <v>763</v>
      </c>
      <c r="AP330" s="75" t="s">
        <v>763</v>
      </c>
      <c r="AQ330" s="75" t="s">
        <v>763</v>
      </c>
      <c r="AR330" s="75" t="s">
        <v>763</v>
      </c>
      <c r="AS330" s="68"/>
      <c r="AT330" s="68"/>
      <c r="AU330" s="68" t="s">
        <v>763</v>
      </c>
      <c r="AV330" s="68" t="s">
        <v>763</v>
      </c>
      <c r="AW330" s="68"/>
    </row>
    <row r="331" spans="1:51" x14ac:dyDescent="0.2">
      <c r="A331" s="79" t="s">
        <v>756</v>
      </c>
      <c r="B331" t="s">
        <v>303</v>
      </c>
      <c r="C331" t="s">
        <v>757</v>
      </c>
      <c r="E331" s="147">
        <v>44064</v>
      </c>
      <c r="F331" s="68" t="s">
        <v>290</v>
      </c>
      <c r="G331" s="68" t="s">
        <v>1000</v>
      </c>
      <c r="H331" s="68">
        <v>1</v>
      </c>
      <c r="I331" s="68" t="s">
        <v>982</v>
      </c>
      <c r="J331" s="77">
        <v>0.39097222222222222</v>
      </c>
      <c r="K331" s="68">
        <v>2</v>
      </c>
      <c r="L331" s="68">
        <v>1</v>
      </c>
      <c r="M331" s="68" t="s">
        <v>773</v>
      </c>
      <c r="N331" s="68" t="s">
        <v>761</v>
      </c>
      <c r="O331" s="68">
        <v>20.6</v>
      </c>
      <c r="P331" s="68">
        <v>8.92</v>
      </c>
      <c r="Q331" s="68">
        <v>1.1000000000000001</v>
      </c>
      <c r="R331" s="68">
        <v>1.1000000000000001</v>
      </c>
      <c r="S331" s="68">
        <v>1.1000000000000001</v>
      </c>
      <c r="T331" s="68">
        <v>1.1000000000000001</v>
      </c>
      <c r="U331" s="72">
        <v>1</v>
      </c>
      <c r="V331" s="68">
        <v>0.15</v>
      </c>
      <c r="W331" s="77">
        <v>0.28125</v>
      </c>
      <c r="X331" s="68">
        <v>28.8</v>
      </c>
      <c r="Y331" s="68">
        <v>8.7200000000000006</v>
      </c>
      <c r="Z331" s="72">
        <v>7.4262674519696725</v>
      </c>
      <c r="AA331" s="68">
        <v>78.8</v>
      </c>
      <c r="AB331" s="79">
        <v>29</v>
      </c>
      <c r="AC331" s="79">
        <v>45.1</v>
      </c>
      <c r="AD331" s="75" t="s">
        <v>763</v>
      </c>
      <c r="AE331" s="75" t="s">
        <v>763</v>
      </c>
      <c r="AF331" s="75" t="s">
        <v>763</v>
      </c>
      <c r="AG331" s="75" t="s">
        <v>763</v>
      </c>
      <c r="AH331" s="75" t="s">
        <v>763</v>
      </c>
      <c r="AI331" s="75" t="s">
        <v>763</v>
      </c>
      <c r="AJ331" s="75" t="s">
        <v>763</v>
      </c>
      <c r="AK331" s="75" t="s">
        <v>763</v>
      </c>
      <c r="AL331" s="75" t="s">
        <v>763</v>
      </c>
      <c r="AM331" s="75" t="s">
        <v>763</v>
      </c>
      <c r="AN331" s="75" t="s">
        <v>763</v>
      </c>
      <c r="AO331" s="75" t="s">
        <v>763</v>
      </c>
      <c r="AP331" s="75" t="s">
        <v>763</v>
      </c>
      <c r="AQ331" s="75" t="s">
        <v>763</v>
      </c>
      <c r="AR331" s="75" t="s">
        <v>763</v>
      </c>
      <c r="AS331" s="68"/>
      <c r="AT331" s="68"/>
      <c r="AU331" s="68" t="s">
        <v>763</v>
      </c>
      <c r="AV331" s="68" t="s">
        <v>763</v>
      </c>
      <c r="AW331" s="68"/>
    </row>
    <row r="332" spans="1:51" x14ac:dyDescent="0.2">
      <c r="A332" s="79" t="s">
        <v>756</v>
      </c>
      <c r="B332" t="s">
        <v>303</v>
      </c>
      <c r="C332" t="s">
        <v>764</v>
      </c>
      <c r="E332" s="147">
        <v>44064</v>
      </c>
      <c r="F332" s="68" t="s">
        <v>290</v>
      </c>
      <c r="G332" s="68" t="s">
        <v>1000</v>
      </c>
      <c r="H332" s="68">
        <v>1</v>
      </c>
      <c r="I332" s="68" t="s">
        <v>982</v>
      </c>
      <c r="J332" s="77">
        <v>0.39097222222222222</v>
      </c>
      <c r="K332" s="68">
        <v>2</v>
      </c>
      <c r="L332" s="68">
        <v>1</v>
      </c>
      <c r="M332" s="68" t="s">
        <v>773</v>
      </c>
      <c r="N332" s="68" t="s">
        <v>761</v>
      </c>
      <c r="O332" s="68">
        <v>20.6</v>
      </c>
      <c r="P332" s="68">
        <v>8.92</v>
      </c>
      <c r="Q332" s="68">
        <v>1.1000000000000001</v>
      </c>
      <c r="R332" s="68">
        <v>1.1000000000000001</v>
      </c>
      <c r="S332" s="68">
        <v>1.1000000000000001</v>
      </c>
      <c r="T332" s="68">
        <v>1.1000000000000001</v>
      </c>
      <c r="U332" s="72">
        <v>1</v>
      </c>
      <c r="V332" s="68">
        <v>0.55000000000000004</v>
      </c>
      <c r="W332" s="77">
        <v>0.28263888888888888</v>
      </c>
      <c r="X332" s="68">
        <v>28.8</v>
      </c>
      <c r="Y332" s="68">
        <v>8.9700000000000006</v>
      </c>
      <c r="Z332" s="72">
        <v>7.5801796881892898</v>
      </c>
      <c r="AA332" s="68">
        <v>79.900000000000006</v>
      </c>
      <c r="AB332" s="204">
        <v>30.4</v>
      </c>
      <c r="AC332" s="204">
        <v>47</v>
      </c>
      <c r="AD332" s="171">
        <v>0.4</v>
      </c>
      <c r="AE332" s="72">
        <v>1.1913162779436683</v>
      </c>
      <c r="AF332" s="75">
        <v>2.5000000000000001E-2</v>
      </c>
      <c r="AG332" s="75">
        <v>1.2163162779436683</v>
      </c>
      <c r="AH332" s="75">
        <v>19.339588967403206</v>
      </c>
      <c r="AI332" s="72">
        <v>20.555905245346874</v>
      </c>
      <c r="AJ332" s="72">
        <v>60.3573768559855</v>
      </c>
      <c r="AK332" s="72">
        <v>9.22072170645278</v>
      </c>
      <c r="AL332" s="72">
        <v>6.5458408547073521</v>
      </c>
      <c r="AM332" s="75">
        <v>28.560310673855987</v>
      </c>
      <c r="AN332" s="75">
        <v>29.776626951799649</v>
      </c>
      <c r="AO332" s="72">
        <v>5.7200000000000006</v>
      </c>
      <c r="AP332" s="72">
        <v>0.96719999999999917</v>
      </c>
      <c r="AQ332" s="70">
        <v>0.85536547433903587</v>
      </c>
      <c r="AR332" s="177">
        <v>6.6871999999999998</v>
      </c>
      <c r="AS332" s="68"/>
      <c r="AT332" s="68"/>
      <c r="AU332" s="68" t="s">
        <v>763</v>
      </c>
      <c r="AV332" s="68" t="s">
        <v>763</v>
      </c>
      <c r="AW332" s="68"/>
    </row>
    <row r="333" spans="1:51" x14ac:dyDescent="0.2">
      <c r="A333" s="79" t="s">
        <v>756</v>
      </c>
      <c r="B333" t="s">
        <v>303</v>
      </c>
      <c r="C333" t="s">
        <v>765</v>
      </c>
      <c r="E333" s="147">
        <v>44064</v>
      </c>
      <c r="F333" s="68" t="s">
        <v>290</v>
      </c>
      <c r="G333" s="68" t="s">
        <v>1000</v>
      </c>
      <c r="H333" s="68">
        <v>1</v>
      </c>
      <c r="I333" s="68" t="s">
        <v>982</v>
      </c>
      <c r="J333" s="77">
        <v>0.39097222222222222</v>
      </c>
      <c r="K333" s="68">
        <v>2</v>
      </c>
      <c r="L333" s="68">
        <v>1</v>
      </c>
      <c r="M333" s="68" t="s">
        <v>773</v>
      </c>
      <c r="N333" s="68" t="s">
        <v>761</v>
      </c>
      <c r="O333" s="68">
        <v>20.6</v>
      </c>
      <c r="P333" s="68">
        <v>8.92</v>
      </c>
      <c r="Q333" s="68">
        <v>1.1000000000000001</v>
      </c>
      <c r="R333" s="68">
        <v>1.1000000000000001</v>
      </c>
      <c r="S333" s="68">
        <v>1.1000000000000001</v>
      </c>
      <c r="T333" s="68">
        <v>1.1000000000000001</v>
      </c>
      <c r="U333" s="72">
        <v>1</v>
      </c>
      <c r="V333" s="68">
        <v>0.6</v>
      </c>
      <c r="W333" s="77">
        <v>0.28402777777777777</v>
      </c>
      <c r="X333" s="68">
        <v>28.8</v>
      </c>
      <c r="Y333" s="68">
        <v>8.99</v>
      </c>
      <c r="Z333" s="72">
        <v>7.6012891370536062</v>
      </c>
      <c r="AA333" s="68">
        <v>79.400000000000006</v>
      </c>
      <c r="AB333" s="79">
        <v>30.3</v>
      </c>
      <c r="AC333" s="79">
        <v>46.9</v>
      </c>
      <c r="AD333" s="75" t="s">
        <v>763</v>
      </c>
      <c r="AE333" s="75" t="s">
        <v>763</v>
      </c>
      <c r="AF333" s="75" t="s">
        <v>763</v>
      </c>
      <c r="AG333" s="75" t="s">
        <v>763</v>
      </c>
      <c r="AH333" s="75" t="s">
        <v>763</v>
      </c>
      <c r="AI333" s="75" t="s">
        <v>763</v>
      </c>
      <c r="AJ333" s="75" t="s">
        <v>763</v>
      </c>
      <c r="AK333" s="75" t="s">
        <v>763</v>
      </c>
      <c r="AL333" s="75" t="s">
        <v>763</v>
      </c>
      <c r="AM333" s="75" t="s">
        <v>763</v>
      </c>
      <c r="AN333" s="75" t="s">
        <v>763</v>
      </c>
      <c r="AO333" s="75" t="s">
        <v>763</v>
      </c>
      <c r="AP333" s="75" t="s">
        <v>763</v>
      </c>
      <c r="AQ333" s="75" t="s">
        <v>763</v>
      </c>
      <c r="AR333" s="75" t="s">
        <v>763</v>
      </c>
      <c r="AS333" s="68"/>
      <c r="AT333" s="68"/>
      <c r="AU333" s="68" t="s">
        <v>763</v>
      </c>
      <c r="AV333" s="68" t="s">
        <v>763</v>
      </c>
      <c r="AW333" s="68"/>
    </row>
    <row r="334" spans="1:51" x14ac:dyDescent="0.2">
      <c r="A334" s="79" t="s">
        <v>756</v>
      </c>
      <c r="B334" t="s">
        <v>305</v>
      </c>
      <c r="C334" t="s">
        <v>757</v>
      </c>
      <c r="E334" s="147">
        <v>44064</v>
      </c>
      <c r="F334" s="68" t="s">
        <v>290</v>
      </c>
      <c r="G334" s="68" t="s">
        <v>1000</v>
      </c>
      <c r="H334" s="68">
        <v>2</v>
      </c>
      <c r="I334" s="68" t="s">
        <v>982</v>
      </c>
      <c r="J334" s="77">
        <v>0.39097222222222222</v>
      </c>
      <c r="K334" s="68">
        <v>2</v>
      </c>
      <c r="L334" s="68">
        <v>1</v>
      </c>
      <c r="M334" s="68" t="s">
        <v>773</v>
      </c>
      <c r="N334" s="68" t="s">
        <v>761</v>
      </c>
      <c r="O334" s="68">
        <v>18.8</v>
      </c>
      <c r="P334" s="68">
        <v>9.8000000000000007</v>
      </c>
      <c r="Q334" s="68">
        <v>1.4</v>
      </c>
      <c r="R334" s="68">
        <v>1.4</v>
      </c>
      <c r="S334" s="68">
        <v>1.4</v>
      </c>
      <c r="T334" s="68">
        <v>1.4</v>
      </c>
      <c r="U334" s="72">
        <v>1</v>
      </c>
      <c r="V334" s="68">
        <v>0.15</v>
      </c>
      <c r="W334" s="77">
        <v>0.27013888888888887</v>
      </c>
      <c r="X334" s="68">
        <v>28.1</v>
      </c>
      <c r="Y334" s="68">
        <v>8.7200000000000006</v>
      </c>
      <c r="Z334" s="72">
        <v>7.432964272382466</v>
      </c>
      <c r="AA334" s="68">
        <v>78.8</v>
      </c>
      <c r="AB334" s="79">
        <v>28.7</v>
      </c>
      <c r="AC334" s="79">
        <v>44.6</v>
      </c>
      <c r="AD334" s="75" t="s">
        <v>763</v>
      </c>
      <c r="AE334" s="75" t="s">
        <v>763</v>
      </c>
      <c r="AF334" s="75" t="s">
        <v>763</v>
      </c>
      <c r="AG334" s="75" t="s">
        <v>763</v>
      </c>
      <c r="AH334" s="75" t="s">
        <v>763</v>
      </c>
      <c r="AI334" s="75" t="s">
        <v>763</v>
      </c>
      <c r="AJ334" s="75" t="s">
        <v>763</v>
      </c>
      <c r="AK334" s="75" t="s">
        <v>763</v>
      </c>
      <c r="AL334" s="75" t="s">
        <v>763</v>
      </c>
      <c r="AM334" s="75" t="s">
        <v>763</v>
      </c>
      <c r="AN334" s="75" t="s">
        <v>763</v>
      </c>
      <c r="AO334" s="75" t="s">
        <v>763</v>
      </c>
      <c r="AP334" s="75" t="s">
        <v>763</v>
      </c>
      <c r="AQ334" s="75" t="s">
        <v>763</v>
      </c>
      <c r="AR334" s="75" t="s">
        <v>763</v>
      </c>
      <c r="AS334" s="68"/>
      <c r="AT334" s="68"/>
      <c r="AU334" s="68" t="s">
        <v>763</v>
      </c>
      <c r="AV334" s="68" t="s">
        <v>763</v>
      </c>
      <c r="AW334" s="68"/>
      <c r="AX334" s="68"/>
      <c r="AY334" s="147"/>
    </row>
    <row r="335" spans="1:51" x14ac:dyDescent="0.2">
      <c r="A335" s="79" t="s">
        <v>756</v>
      </c>
      <c r="B335" t="s">
        <v>305</v>
      </c>
      <c r="C335" t="s">
        <v>764</v>
      </c>
      <c r="E335" s="147">
        <v>44064</v>
      </c>
      <c r="F335" s="68" t="s">
        <v>290</v>
      </c>
      <c r="G335" s="68" t="s">
        <v>1000</v>
      </c>
      <c r="H335" s="68">
        <v>2</v>
      </c>
      <c r="I335" s="68" t="s">
        <v>982</v>
      </c>
      <c r="J335" s="77">
        <v>0.39097222222222222</v>
      </c>
      <c r="K335" s="68">
        <v>2</v>
      </c>
      <c r="L335" s="68">
        <v>1</v>
      </c>
      <c r="M335" s="68" t="s">
        <v>773</v>
      </c>
      <c r="N335" s="68" t="s">
        <v>761</v>
      </c>
      <c r="O335" s="68">
        <v>18.8</v>
      </c>
      <c r="P335" s="68">
        <v>9.8000000000000007</v>
      </c>
      <c r="Q335" s="68">
        <v>1.4</v>
      </c>
      <c r="R335" s="68">
        <v>1.4</v>
      </c>
      <c r="S335" s="68">
        <v>1.4</v>
      </c>
      <c r="T335" s="68">
        <v>1.4</v>
      </c>
      <c r="U335" s="72">
        <v>1</v>
      </c>
      <c r="V335" s="68">
        <v>0.7</v>
      </c>
      <c r="W335" s="77">
        <v>0.27152777777777776</v>
      </c>
      <c r="X335" s="68">
        <v>28.2</v>
      </c>
      <c r="Y335" s="68">
        <v>8.99</v>
      </c>
      <c r="Z335" s="72">
        <v>7.5749792185091529</v>
      </c>
      <c r="AA335" s="68">
        <v>79.7</v>
      </c>
      <c r="AB335" s="204">
        <v>30.8</v>
      </c>
      <c r="AC335" s="204">
        <v>47.6</v>
      </c>
      <c r="AD335" s="171">
        <v>0.47499999999999998</v>
      </c>
      <c r="AE335" s="72">
        <v>1.0679848276975217</v>
      </c>
      <c r="AF335" s="75">
        <v>2.5000000000000001E-2</v>
      </c>
      <c r="AG335" s="75">
        <v>1.0929848276975216</v>
      </c>
      <c r="AH335" s="75">
        <v>19.589825172302479</v>
      </c>
      <c r="AI335" s="72">
        <v>20.68281</v>
      </c>
      <c r="AJ335" s="72">
        <v>136.04753676988076</v>
      </c>
      <c r="AK335" s="72">
        <v>22.222155507667413</v>
      </c>
      <c r="AL335" s="72">
        <v>6.122157534310281</v>
      </c>
      <c r="AM335" s="75">
        <v>41.811980679969892</v>
      </c>
      <c r="AN335" s="75">
        <v>42.904965507667413</v>
      </c>
      <c r="AO335" s="72">
        <v>6.9680000000000009</v>
      </c>
      <c r="AP335" s="72">
        <v>2.5000000000000001E-2</v>
      </c>
      <c r="AQ335" s="70">
        <v>0.99642499642499638</v>
      </c>
      <c r="AR335" s="177">
        <v>6.9930000000000012</v>
      </c>
      <c r="AS335" s="68"/>
      <c r="AT335" s="68"/>
      <c r="AU335" s="68" t="s">
        <v>763</v>
      </c>
      <c r="AV335" s="68" t="s">
        <v>763</v>
      </c>
      <c r="AW335" s="68"/>
      <c r="AX335" s="68"/>
      <c r="AY335" s="147"/>
    </row>
    <row r="336" spans="1:51" x14ac:dyDescent="0.2">
      <c r="A336" s="79" t="s">
        <v>756</v>
      </c>
      <c r="B336" t="s">
        <v>305</v>
      </c>
      <c r="C336" t="s">
        <v>765</v>
      </c>
      <c r="E336" s="147">
        <v>44064</v>
      </c>
      <c r="F336" s="68" t="s">
        <v>290</v>
      </c>
      <c r="G336" s="68" t="s">
        <v>1000</v>
      </c>
      <c r="H336" s="68">
        <v>2</v>
      </c>
      <c r="I336" s="68" t="s">
        <v>982</v>
      </c>
      <c r="J336" s="77">
        <v>0.39097222222222222</v>
      </c>
      <c r="K336" s="68">
        <v>2</v>
      </c>
      <c r="L336" s="68">
        <v>1</v>
      </c>
      <c r="M336" s="68" t="s">
        <v>773</v>
      </c>
      <c r="N336" s="68" t="s">
        <v>761</v>
      </c>
      <c r="O336" s="68">
        <v>18.8</v>
      </c>
      <c r="P336" s="68">
        <v>9.8000000000000007</v>
      </c>
      <c r="Q336" s="68">
        <v>1.4</v>
      </c>
      <c r="R336" s="68">
        <v>1.4</v>
      </c>
      <c r="S336" s="68">
        <v>1.4</v>
      </c>
      <c r="T336" s="68">
        <v>1.4</v>
      </c>
      <c r="U336" s="72">
        <v>1</v>
      </c>
      <c r="V336" s="68">
        <v>0.9</v>
      </c>
      <c r="W336" s="77">
        <v>0.27291666666666664</v>
      </c>
      <c r="X336" s="68">
        <v>28.2</v>
      </c>
      <c r="Y336" s="68">
        <v>8.43</v>
      </c>
      <c r="Z336" s="72">
        <v>7.0952279547154822</v>
      </c>
      <c r="AA336" s="68">
        <v>79.099999999999994</v>
      </c>
      <c r="AB336" s="79">
        <v>31</v>
      </c>
      <c r="AC336" s="79">
        <v>47.8</v>
      </c>
      <c r="AD336" s="75" t="s">
        <v>763</v>
      </c>
      <c r="AE336" s="75" t="s">
        <v>763</v>
      </c>
      <c r="AF336" s="75" t="s">
        <v>763</v>
      </c>
      <c r="AG336" s="75" t="s">
        <v>763</v>
      </c>
      <c r="AH336" s="75" t="s">
        <v>763</v>
      </c>
      <c r="AI336" s="75" t="s">
        <v>763</v>
      </c>
      <c r="AJ336" s="75" t="s">
        <v>763</v>
      </c>
      <c r="AK336" s="75" t="s">
        <v>763</v>
      </c>
      <c r="AL336" s="75" t="s">
        <v>763</v>
      </c>
      <c r="AM336" s="75" t="s">
        <v>763</v>
      </c>
      <c r="AN336" s="75" t="s">
        <v>763</v>
      </c>
      <c r="AO336" s="75" t="s">
        <v>763</v>
      </c>
      <c r="AP336" s="75" t="s">
        <v>763</v>
      </c>
      <c r="AQ336" s="75" t="s">
        <v>763</v>
      </c>
      <c r="AR336" s="75" t="s">
        <v>763</v>
      </c>
      <c r="AS336" s="68"/>
      <c r="AT336" s="68"/>
      <c r="AU336" s="68" t="s">
        <v>763</v>
      </c>
      <c r="AV336" s="68" t="s">
        <v>763</v>
      </c>
      <c r="AW336" s="68"/>
      <c r="AX336" s="68"/>
      <c r="AY336" s="147"/>
    </row>
    <row r="337" spans="1:51" x14ac:dyDescent="0.2">
      <c r="A337" s="79" t="s">
        <v>756</v>
      </c>
      <c r="B337" t="s">
        <v>307</v>
      </c>
      <c r="C337" t="s">
        <v>757</v>
      </c>
      <c r="E337" s="147">
        <v>44064</v>
      </c>
      <c r="F337" s="68" t="s">
        <v>290</v>
      </c>
      <c r="G337" s="68" t="s">
        <v>1000</v>
      </c>
      <c r="H337" s="68">
        <v>1</v>
      </c>
      <c r="I337" s="68" t="s">
        <v>982</v>
      </c>
      <c r="J337" s="77">
        <v>0.39097222222222222</v>
      </c>
      <c r="K337" s="68">
        <v>2</v>
      </c>
      <c r="L337" s="68">
        <v>1</v>
      </c>
      <c r="M337" s="68" t="s">
        <v>773</v>
      </c>
      <c r="N337" s="68" t="s">
        <v>761</v>
      </c>
      <c r="O337" s="68">
        <v>18.100000000000001</v>
      </c>
      <c r="P337" s="68">
        <v>9.7200000000000006</v>
      </c>
      <c r="Q337" s="68">
        <v>1.7</v>
      </c>
      <c r="R337" s="68">
        <v>1.5</v>
      </c>
      <c r="S337" s="68">
        <v>1.6</v>
      </c>
      <c r="T337" s="68">
        <v>2.5</v>
      </c>
      <c r="U337" s="72">
        <v>0.64</v>
      </c>
      <c r="V337" s="68">
        <v>0.15</v>
      </c>
      <c r="W337" s="77">
        <v>0.2298611111111111</v>
      </c>
      <c r="X337" s="68">
        <v>22</v>
      </c>
      <c r="Y337" s="68">
        <v>8.81</v>
      </c>
      <c r="Z337" s="72">
        <v>7.3704085607077579</v>
      </c>
      <c r="AA337" s="68">
        <v>88.5</v>
      </c>
      <c r="AB337" s="79">
        <v>30.7</v>
      </c>
      <c r="AC337" s="79">
        <v>47.3</v>
      </c>
      <c r="AD337" s="75" t="s">
        <v>763</v>
      </c>
      <c r="AE337" s="75" t="s">
        <v>763</v>
      </c>
      <c r="AF337" s="75" t="s">
        <v>763</v>
      </c>
      <c r="AG337" s="75" t="s">
        <v>763</v>
      </c>
      <c r="AH337" s="75" t="s">
        <v>763</v>
      </c>
      <c r="AI337" s="75" t="s">
        <v>763</v>
      </c>
      <c r="AJ337" s="75" t="s">
        <v>763</v>
      </c>
      <c r="AK337" s="75" t="s">
        <v>763</v>
      </c>
      <c r="AL337" s="75" t="s">
        <v>763</v>
      </c>
      <c r="AM337" s="75" t="s">
        <v>763</v>
      </c>
      <c r="AN337" s="75" t="s">
        <v>763</v>
      </c>
      <c r="AO337" s="75" t="s">
        <v>763</v>
      </c>
      <c r="AP337" s="75" t="s">
        <v>763</v>
      </c>
      <c r="AQ337" s="75" t="s">
        <v>763</v>
      </c>
      <c r="AR337" s="75" t="s">
        <v>763</v>
      </c>
      <c r="AS337" s="68"/>
      <c r="AT337" s="68"/>
      <c r="AU337" s="68" t="s">
        <v>763</v>
      </c>
      <c r="AV337" s="68" t="s">
        <v>763</v>
      </c>
      <c r="AW337" s="68"/>
      <c r="AX337" s="68"/>
      <c r="AY337" s="147"/>
    </row>
    <row r="338" spans="1:51" x14ac:dyDescent="0.2">
      <c r="A338" s="79" t="s">
        <v>756</v>
      </c>
      <c r="B338" t="s">
        <v>307</v>
      </c>
      <c r="C338" t="s">
        <v>764</v>
      </c>
      <c r="E338" s="147">
        <v>44064</v>
      </c>
      <c r="F338" s="68" t="s">
        <v>290</v>
      </c>
      <c r="G338" s="68" t="s">
        <v>1000</v>
      </c>
      <c r="H338" s="68">
        <v>1</v>
      </c>
      <c r="I338" s="68" t="s">
        <v>982</v>
      </c>
      <c r="J338" s="77">
        <v>0.39097222222222222</v>
      </c>
      <c r="K338" s="68">
        <v>2</v>
      </c>
      <c r="L338" s="68">
        <v>1</v>
      </c>
      <c r="M338" s="68" t="s">
        <v>773</v>
      </c>
      <c r="N338" s="68" t="s">
        <v>761</v>
      </c>
      <c r="O338" s="68">
        <v>18.100000000000001</v>
      </c>
      <c r="P338" s="68">
        <v>9.7200000000000006</v>
      </c>
      <c r="Q338" s="68">
        <v>1.7</v>
      </c>
      <c r="R338" s="68">
        <v>1.5</v>
      </c>
      <c r="S338" s="68">
        <v>1.6</v>
      </c>
      <c r="T338" s="68">
        <v>2.5</v>
      </c>
      <c r="U338" s="72">
        <v>0.64</v>
      </c>
      <c r="V338" s="68">
        <v>1.25</v>
      </c>
      <c r="W338" s="77">
        <v>0.23055555555555554</v>
      </c>
      <c r="X338" s="68">
        <v>22.2</v>
      </c>
      <c r="Y338" s="68">
        <v>8.83</v>
      </c>
      <c r="Z338" s="72">
        <v>7.3805192014097534</v>
      </c>
      <c r="AA338" s="68">
        <v>89.6</v>
      </c>
      <c r="AB338" s="204">
        <v>30.9</v>
      </c>
      <c r="AC338" s="204">
        <v>47.7</v>
      </c>
      <c r="AD338" s="171">
        <v>0.32500000000000001</v>
      </c>
      <c r="AE338" s="72">
        <v>0.9035428940359933</v>
      </c>
      <c r="AF338" s="72">
        <v>0.23609756097560974</v>
      </c>
      <c r="AG338" s="75">
        <v>1.139640455011603</v>
      </c>
      <c r="AH338" s="75">
        <v>20.685300323330196</v>
      </c>
      <c r="AI338" s="72">
        <v>21.824940778341798</v>
      </c>
      <c r="AJ338" s="72">
        <v>57.499868521478376</v>
      </c>
      <c r="AK338" s="72">
        <v>8.1924436849682305</v>
      </c>
      <c r="AL338" s="72">
        <v>7.0186467838626783</v>
      </c>
      <c r="AM338" s="75">
        <v>28.877744008298428</v>
      </c>
      <c r="AN338" s="75">
        <v>30.01738446331003</v>
      </c>
      <c r="AO338" s="72">
        <v>6.1879999999999997</v>
      </c>
      <c r="AP338" s="72">
        <v>2.5000000000000001E-2</v>
      </c>
      <c r="AQ338" s="70">
        <v>0.99597617897955892</v>
      </c>
      <c r="AR338" s="177">
        <v>6.2130000000000001</v>
      </c>
      <c r="AS338" s="68"/>
      <c r="AT338" s="68"/>
      <c r="AU338" s="68" t="s">
        <v>763</v>
      </c>
      <c r="AV338" s="68" t="s">
        <v>763</v>
      </c>
      <c r="AW338" s="68"/>
      <c r="AX338" s="68"/>
      <c r="AY338" s="147"/>
    </row>
    <row r="339" spans="1:51" x14ac:dyDescent="0.2">
      <c r="A339" s="79" t="s">
        <v>756</v>
      </c>
      <c r="B339" t="s">
        <v>307</v>
      </c>
      <c r="C339" t="s">
        <v>765</v>
      </c>
      <c r="E339" s="147">
        <v>44064</v>
      </c>
      <c r="F339" s="68" t="s">
        <v>290</v>
      </c>
      <c r="G339" s="68" t="s">
        <v>1000</v>
      </c>
      <c r="H339" s="68">
        <v>1</v>
      </c>
      <c r="I339" s="68" t="s">
        <v>982</v>
      </c>
      <c r="J339" s="77">
        <v>0.39097222222222222</v>
      </c>
      <c r="K339" s="68">
        <v>2</v>
      </c>
      <c r="L339" s="68">
        <v>1</v>
      </c>
      <c r="M339" s="68" t="s">
        <v>773</v>
      </c>
      <c r="N339" s="68" t="s">
        <v>761</v>
      </c>
      <c r="O339" s="68">
        <v>18.100000000000001</v>
      </c>
      <c r="P339" s="68">
        <v>9.7200000000000006</v>
      </c>
      <c r="Q339" s="68">
        <v>1.7</v>
      </c>
      <c r="R339" s="68">
        <v>1.5</v>
      </c>
      <c r="S339" s="68">
        <v>1.6</v>
      </c>
      <c r="T339" s="68">
        <v>2.5</v>
      </c>
      <c r="U339" s="72">
        <v>0.64</v>
      </c>
      <c r="V339" s="68">
        <v>2</v>
      </c>
      <c r="W339" s="77">
        <v>0.23124999999999998</v>
      </c>
      <c r="X339" s="68">
        <v>22.3</v>
      </c>
      <c r="Y339" s="68">
        <v>8.89</v>
      </c>
      <c r="Z339" s="72">
        <v>7.4230400730470683</v>
      </c>
      <c r="AA339" s="68">
        <v>89.2</v>
      </c>
      <c r="AB339" s="79">
        <v>31.1</v>
      </c>
      <c r="AC339" s="79">
        <v>48</v>
      </c>
      <c r="AD339" s="75" t="s">
        <v>763</v>
      </c>
      <c r="AE339" s="75" t="s">
        <v>763</v>
      </c>
      <c r="AF339" s="75" t="s">
        <v>763</v>
      </c>
      <c r="AG339" s="75" t="s">
        <v>763</v>
      </c>
      <c r="AH339" s="75" t="s">
        <v>763</v>
      </c>
      <c r="AI339" s="75" t="s">
        <v>763</v>
      </c>
      <c r="AJ339" s="75" t="s">
        <v>763</v>
      </c>
      <c r="AK339" s="75" t="s">
        <v>763</v>
      </c>
      <c r="AL339" s="75" t="s">
        <v>763</v>
      </c>
      <c r="AM339" s="75" t="s">
        <v>763</v>
      </c>
      <c r="AN339" s="75" t="s">
        <v>763</v>
      </c>
      <c r="AO339" s="75" t="s">
        <v>763</v>
      </c>
      <c r="AP339" s="75" t="s">
        <v>763</v>
      </c>
      <c r="AQ339" s="75" t="s">
        <v>763</v>
      </c>
      <c r="AR339" s="75" t="s">
        <v>763</v>
      </c>
      <c r="AS339" s="68"/>
      <c r="AT339" s="68"/>
      <c r="AU339" s="68" t="s">
        <v>763</v>
      </c>
      <c r="AV339" s="68" t="s">
        <v>763</v>
      </c>
      <c r="AW339" s="68"/>
      <c r="AX339" s="68"/>
      <c r="AY339" s="147"/>
    </row>
    <row r="340" spans="1:51" x14ac:dyDescent="0.2">
      <c r="A340" s="79" t="s">
        <v>756</v>
      </c>
      <c r="B340" t="s">
        <v>309</v>
      </c>
      <c r="C340" t="s">
        <v>757</v>
      </c>
      <c r="E340" s="147">
        <v>44064</v>
      </c>
      <c r="F340" s="68" t="s">
        <v>290</v>
      </c>
      <c r="G340" s="68" t="s">
        <v>1000</v>
      </c>
      <c r="H340" s="68">
        <v>3</v>
      </c>
      <c r="I340" s="68" t="s">
        <v>982</v>
      </c>
      <c r="J340" s="77">
        <v>0.39097222222222222</v>
      </c>
      <c r="K340" s="68">
        <v>2</v>
      </c>
      <c r="L340" s="68">
        <v>1</v>
      </c>
      <c r="M340" s="68" t="s">
        <v>773</v>
      </c>
      <c r="N340" s="68" t="s">
        <v>761</v>
      </c>
      <c r="O340" s="68">
        <v>18.2</v>
      </c>
      <c r="P340" s="68">
        <v>8.8699999999999992</v>
      </c>
      <c r="Q340" s="68">
        <v>2.2000000000000002</v>
      </c>
      <c r="R340" s="68">
        <v>2.2000000000000002</v>
      </c>
      <c r="S340" s="68">
        <v>2.2000000000000002</v>
      </c>
      <c r="T340" s="68">
        <v>2.2000000000000002</v>
      </c>
      <c r="U340" s="72">
        <v>1</v>
      </c>
      <c r="V340" s="68">
        <v>0.15</v>
      </c>
      <c r="W340" s="77">
        <v>0.25277777777777777</v>
      </c>
      <c r="X340" s="68">
        <v>28</v>
      </c>
      <c r="Y340" s="68">
        <v>7.82</v>
      </c>
      <c r="Z340" s="72">
        <v>6.5656189506656926</v>
      </c>
      <c r="AA340" s="68">
        <v>89.8</v>
      </c>
      <c r="AB340" s="79">
        <v>31.4</v>
      </c>
      <c r="AC340" s="79">
        <v>48.4</v>
      </c>
      <c r="AD340" s="75" t="s">
        <v>763</v>
      </c>
      <c r="AE340" s="75" t="s">
        <v>763</v>
      </c>
      <c r="AF340" s="75" t="s">
        <v>763</v>
      </c>
      <c r="AG340" s="75" t="s">
        <v>763</v>
      </c>
      <c r="AH340" s="75" t="s">
        <v>763</v>
      </c>
      <c r="AI340" s="75" t="s">
        <v>763</v>
      </c>
      <c r="AJ340" s="75" t="s">
        <v>763</v>
      </c>
      <c r="AK340" s="75" t="s">
        <v>763</v>
      </c>
      <c r="AL340" s="75" t="s">
        <v>763</v>
      </c>
      <c r="AM340" s="75" t="s">
        <v>763</v>
      </c>
      <c r="AN340" s="75" t="s">
        <v>763</v>
      </c>
      <c r="AO340" s="75" t="s">
        <v>763</v>
      </c>
      <c r="AP340" s="75" t="s">
        <v>763</v>
      </c>
      <c r="AQ340" s="75" t="s">
        <v>763</v>
      </c>
      <c r="AR340" s="75" t="s">
        <v>763</v>
      </c>
      <c r="AS340" s="68"/>
      <c r="AT340" s="68"/>
      <c r="AU340" s="68" t="s">
        <v>763</v>
      </c>
      <c r="AV340" s="68" t="s">
        <v>763</v>
      </c>
      <c r="AW340" s="68"/>
      <c r="AX340" s="68"/>
      <c r="AY340" s="147"/>
    </row>
    <row r="341" spans="1:51" x14ac:dyDescent="0.2">
      <c r="A341" s="79" t="s">
        <v>756</v>
      </c>
      <c r="B341" t="s">
        <v>309</v>
      </c>
      <c r="C341" t="s">
        <v>764</v>
      </c>
      <c r="E341" s="147">
        <v>44064</v>
      </c>
      <c r="F341" s="68" t="s">
        <v>290</v>
      </c>
      <c r="G341" s="68" t="s">
        <v>1000</v>
      </c>
      <c r="H341" s="68">
        <v>3</v>
      </c>
      <c r="I341" s="68" t="s">
        <v>982</v>
      </c>
      <c r="J341" s="77">
        <v>0.39097222222222222</v>
      </c>
      <c r="K341" s="68">
        <v>2</v>
      </c>
      <c r="L341" s="68">
        <v>1</v>
      </c>
      <c r="M341" s="68" t="s">
        <v>773</v>
      </c>
      <c r="N341" s="68" t="s">
        <v>761</v>
      </c>
      <c r="O341" s="68">
        <v>18.2</v>
      </c>
      <c r="P341" s="68">
        <v>8.8699999999999992</v>
      </c>
      <c r="Q341" s="68">
        <v>2.2000000000000002</v>
      </c>
      <c r="R341" s="68">
        <v>2.2000000000000002</v>
      </c>
      <c r="S341" s="68">
        <v>2.2000000000000002</v>
      </c>
      <c r="T341" s="68">
        <v>2.2000000000000002</v>
      </c>
      <c r="U341" s="72">
        <v>1</v>
      </c>
      <c r="V341" s="68">
        <v>1.1000000000000001</v>
      </c>
      <c r="W341" s="77">
        <v>0.25347222222222221</v>
      </c>
      <c r="X341" s="68">
        <v>28.1</v>
      </c>
      <c r="Y341" s="68">
        <v>7.88</v>
      </c>
      <c r="Z341" s="72">
        <v>6.6094274220942131</v>
      </c>
      <c r="AA341" s="68">
        <v>89.2</v>
      </c>
      <c r="AB341" s="204">
        <v>31.6</v>
      </c>
      <c r="AC341" s="204">
        <v>48.6</v>
      </c>
      <c r="AD341" s="171">
        <v>0.45000000000000007</v>
      </c>
      <c r="AE341" s="72">
        <v>0.61576951012831826</v>
      </c>
      <c r="AF341" s="75">
        <v>2.5000000000000001E-2</v>
      </c>
      <c r="AG341" s="75">
        <v>0.64076951012831829</v>
      </c>
      <c r="AH341" s="75">
        <v>19.661328628619568</v>
      </c>
      <c r="AI341" s="72">
        <v>20.302098138747887</v>
      </c>
      <c r="AJ341" s="72">
        <v>37.10510315362361</v>
      </c>
      <c r="AK341" s="72">
        <v>4.7873706046251749</v>
      </c>
      <c r="AL341" s="72">
        <v>7.7506226732845009</v>
      </c>
      <c r="AM341" s="75">
        <v>24.448699233244742</v>
      </c>
      <c r="AN341" s="75">
        <v>25.089468743373057</v>
      </c>
      <c r="AO341" s="72">
        <v>3.6226666666666665</v>
      </c>
      <c r="AP341" s="72">
        <v>2.5000000000000001E-2</v>
      </c>
      <c r="AQ341" s="70">
        <v>0.99314630357306044</v>
      </c>
      <c r="AR341" s="177">
        <v>3.6476666666666664</v>
      </c>
      <c r="AS341" s="68"/>
      <c r="AT341" s="68"/>
      <c r="AU341" s="68" t="s">
        <v>763</v>
      </c>
      <c r="AV341" s="68" t="s">
        <v>763</v>
      </c>
      <c r="AW341" s="68"/>
      <c r="AX341" s="68"/>
      <c r="AY341" s="147"/>
    </row>
    <row r="342" spans="1:51" x14ac:dyDescent="0.2">
      <c r="A342" s="79" t="s">
        <v>756</v>
      </c>
      <c r="B342" t="s">
        <v>309</v>
      </c>
      <c r="C342" t="s">
        <v>765</v>
      </c>
      <c r="E342" s="147">
        <v>44064</v>
      </c>
      <c r="F342" s="68" t="s">
        <v>290</v>
      </c>
      <c r="G342" s="68" t="s">
        <v>1000</v>
      </c>
      <c r="H342" s="68">
        <v>3</v>
      </c>
      <c r="I342" s="68" t="s">
        <v>982</v>
      </c>
      <c r="J342" s="77">
        <v>0.39097222222222222</v>
      </c>
      <c r="K342" s="68">
        <v>2</v>
      </c>
      <c r="L342" s="68">
        <v>1</v>
      </c>
      <c r="M342" s="68" t="s">
        <v>773</v>
      </c>
      <c r="N342" s="68" t="s">
        <v>761</v>
      </c>
      <c r="O342" s="68">
        <v>18.2</v>
      </c>
      <c r="P342" s="68">
        <v>8.8699999999999992</v>
      </c>
      <c r="Q342" s="68">
        <v>2.2000000000000002</v>
      </c>
      <c r="R342" s="68">
        <v>2.2000000000000002</v>
      </c>
      <c r="S342" s="68">
        <v>2.2000000000000002</v>
      </c>
      <c r="T342" s="68">
        <v>2.2000000000000002</v>
      </c>
      <c r="U342" s="72">
        <v>1</v>
      </c>
      <c r="V342" s="68">
        <v>1.7</v>
      </c>
      <c r="W342" s="77">
        <v>0.25416666666666665</v>
      </c>
      <c r="X342" s="68">
        <v>28.1</v>
      </c>
      <c r="Y342" s="68">
        <v>7.93</v>
      </c>
      <c r="Z342" s="72">
        <v>6.6550674413491784</v>
      </c>
      <c r="AA342" s="68">
        <v>89.4</v>
      </c>
      <c r="AB342" s="79">
        <v>31.5</v>
      </c>
      <c r="AC342" s="79">
        <v>48.5</v>
      </c>
      <c r="AD342" s="75" t="s">
        <v>763</v>
      </c>
      <c r="AE342" s="75" t="s">
        <v>763</v>
      </c>
      <c r="AF342" s="75" t="s">
        <v>763</v>
      </c>
      <c r="AG342" s="75" t="s">
        <v>763</v>
      </c>
      <c r="AH342" s="75" t="s">
        <v>763</v>
      </c>
      <c r="AI342" s="75" t="s">
        <v>763</v>
      </c>
      <c r="AJ342" s="75" t="s">
        <v>763</v>
      </c>
      <c r="AK342" s="75" t="s">
        <v>763</v>
      </c>
      <c r="AL342" s="75" t="s">
        <v>763</v>
      </c>
      <c r="AM342" s="75" t="s">
        <v>763</v>
      </c>
      <c r="AN342" s="75" t="s">
        <v>763</v>
      </c>
      <c r="AO342" s="75" t="s">
        <v>763</v>
      </c>
      <c r="AP342" s="75" t="s">
        <v>763</v>
      </c>
      <c r="AQ342" s="75" t="s">
        <v>763</v>
      </c>
      <c r="AR342" s="75" t="s">
        <v>763</v>
      </c>
      <c r="AS342" s="68"/>
      <c r="AT342" s="68"/>
      <c r="AU342" s="68" t="s">
        <v>763</v>
      </c>
      <c r="AV342" s="68" t="s">
        <v>763</v>
      </c>
      <c r="AW342" s="68"/>
    </row>
    <row r="343" spans="1:51" x14ac:dyDescent="0.2">
      <c r="A343" s="79" t="s">
        <v>756</v>
      </c>
      <c r="B343" t="s">
        <v>311</v>
      </c>
      <c r="C343" t="s">
        <v>757</v>
      </c>
      <c r="E343" s="147">
        <v>44064</v>
      </c>
      <c r="F343" s="68" t="s">
        <v>290</v>
      </c>
      <c r="G343" s="68" t="s">
        <v>992</v>
      </c>
      <c r="H343" s="68">
        <v>1</v>
      </c>
      <c r="I343" s="68" t="s">
        <v>982</v>
      </c>
      <c r="J343" s="77">
        <v>0.35416666666666669</v>
      </c>
      <c r="K343" s="68">
        <v>2</v>
      </c>
      <c r="L343" s="68">
        <v>1</v>
      </c>
      <c r="M343" s="68" t="s">
        <v>773</v>
      </c>
      <c r="N343" s="68" t="s">
        <v>1055</v>
      </c>
      <c r="O343" s="68">
        <v>20.8</v>
      </c>
      <c r="P343" s="68">
        <v>8.92</v>
      </c>
      <c r="Q343" s="68">
        <v>0.7</v>
      </c>
      <c r="R343" s="68">
        <v>0.7</v>
      </c>
      <c r="S343" s="68">
        <v>0.7</v>
      </c>
      <c r="T343" s="68">
        <v>0.7</v>
      </c>
      <c r="U343" s="72">
        <v>1</v>
      </c>
      <c r="V343" s="68">
        <v>0.15</v>
      </c>
      <c r="W343" s="77">
        <v>0.27708333333333335</v>
      </c>
      <c r="X343" s="68">
        <v>21.8</v>
      </c>
      <c r="Y343" s="68">
        <v>3.96</v>
      </c>
      <c r="Z343" s="72">
        <v>3.3802017807710603</v>
      </c>
      <c r="AA343" s="68">
        <v>44.4</v>
      </c>
      <c r="AB343" s="79">
        <v>27.2</v>
      </c>
      <c r="AC343" s="79">
        <v>42.5</v>
      </c>
      <c r="AD343" s="75" t="s">
        <v>763</v>
      </c>
      <c r="AE343" s="75" t="s">
        <v>763</v>
      </c>
      <c r="AF343" s="75" t="s">
        <v>763</v>
      </c>
      <c r="AG343" s="75" t="s">
        <v>763</v>
      </c>
      <c r="AH343" s="75" t="s">
        <v>763</v>
      </c>
      <c r="AI343" s="75" t="s">
        <v>763</v>
      </c>
      <c r="AJ343" s="75" t="s">
        <v>763</v>
      </c>
      <c r="AK343" s="75" t="s">
        <v>763</v>
      </c>
      <c r="AL343" s="75" t="s">
        <v>763</v>
      </c>
      <c r="AM343" s="75" t="s">
        <v>763</v>
      </c>
      <c r="AN343" s="75" t="s">
        <v>763</v>
      </c>
      <c r="AO343" s="75" t="s">
        <v>763</v>
      </c>
      <c r="AP343" s="75" t="s">
        <v>763</v>
      </c>
      <c r="AQ343" s="75" t="s">
        <v>763</v>
      </c>
      <c r="AR343" s="75" t="s">
        <v>763</v>
      </c>
      <c r="AS343" s="68"/>
      <c r="AT343" s="68"/>
      <c r="AU343" s="68" t="s">
        <v>763</v>
      </c>
      <c r="AV343" s="68" t="s">
        <v>763</v>
      </c>
      <c r="AW343" s="68"/>
    </row>
    <row r="344" spans="1:51" x14ac:dyDescent="0.2">
      <c r="A344" s="79" t="s">
        <v>756</v>
      </c>
      <c r="B344" t="s">
        <v>311</v>
      </c>
      <c r="C344" t="s">
        <v>764</v>
      </c>
      <c r="E344" s="147">
        <v>44064</v>
      </c>
      <c r="F344" s="68" t="s">
        <v>290</v>
      </c>
      <c r="G344" s="68" t="s">
        <v>992</v>
      </c>
      <c r="H344" s="68">
        <v>1</v>
      </c>
      <c r="I344" s="68" t="s">
        <v>982</v>
      </c>
      <c r="J344" s="77">
        <v>0.35416666666666669</v>
      </c>
      <c r="K344" s="68">
        <v>2</v>
      </c>
      <c r="L344" s="68">
        <v>1</v>
      </c>
      <c r="M344" s="68" t="s">
        <v>773</v>
      </c>
      <c r="N344" s="68" t="s">
        <v>1055</v>
      </c>
      <c r="O344" s="68">
        <v>20.8</v>
      </c>
      <c r="P344" s="68">
        <v>8.92</v>
      </c>
      <c r="Q344" s="68">
        <v>0.7</v>
      </c>
      <c r="R344" s="68">
        <v>0.7</v>
      </c>
      <c r="S344" s="68">
        <v>0.7</v>
      </c>
      <c r="T344" s="68">
        <v>0.7</v>
      </c>
      <c r="U344" s="72">
        <v>1</v>
      </c>
      <c r="V344" s="68">
        <v>0.35</v>
      </c>
      <c r="W344" s="77">
        <v>0.27847222222222223</v>
      </c>
      <c r="X344" s="68">
        <v>22.1</v>
      </c>
      <c r="Y344" s="68">
        <v>3.86</v>
      </c>
      <c r="Z344" s="72">
        <v>3.2940886994672143</v>
      </c>
      <c r="AA344" s="68">
        <v>52.9</v>
      </c>
      <c r="AB344" s="204">
        <v>27.3</v>
      </c>
      <c r="AC344" s="204">
        <v>42.7</v>
      </c>
      <c r="AD344" s="171">
        <v>0.4</v>
      </c>
      <c r="AE344" s="72">
        <v>4.5212654345896217</v>
      </c>
      <c r="AF344" s="72">
        <v>0.18439024390243902</v>
      </c>
      <c r="AG344" s="75">
        <v>4.7056556784920609</v>
      </c>
      <c r="AH344" s="75">
        <v>23.718269871423342</v>
      </c>
      <c r="AI344" s="75">
        <v>28.423925549915403</v>
      </c>
      <c r="AJ344" s="72">
        <v>78.899302134055048</v>
      </c>
      <c r="AK344" s="72">
        <v>11.47590701244189</v>
      </c>
      <c r="AL344" s="72">
        <v>6.8752127434035852</v>
      </c>
      <c r="AM344" s="75">
        <v>35.194176883865232</v>
      </c>
      <c r="AN344" s="75">
        <v>39.89983256235729</v>
      </c>
      <c r="AO344" s="72">
        <v>6.5606666666666662</v>
      </c>
      <c r="AP344" s="72">
        <v>0.54773333333333563</v>
      </c>
      <c r="AQ344" s="70">
        <v>0.9229456230187757</v>
      </c>
      <c r="AR344" s="177">
        <v>7.1084000000000014</v>
      </c>
      <c r="AS344" s="68"/>
      <c r="AT344" s="68"/>
      <c r="AU344" s="68">
        <v>134.4</v>
      </c>
      <c r="AV344" s="72">
        <v>4.3008000000000006</v>
      </c>
      <c r="AW344" s="68"/>
    </row>
    <row r="345" spans="1:51" x14ac:dyDescent="0.2">
      <c r="A345" s="79" t="s">
        <v>756</v>
      </c>
      <c r="B345" t="s">
        <v>640</v>
      </c>
      <c r="C345" t="s">
        <v>757</v>
      </c>
      <c r="E345" s="147">
        <v>44064</v>
      </c>
      <c r="F345" s="68" t="s">
        <v>761</v>
      </c>
      <c r="G345" s="68" t="s">
        <v>988</v>
      </c>
      <c r="H345" s="68">
        <v>1</v>
      </c>
      <c r="I345" s="68" t="s">
        <v>982</v>
      </c>
      <c r="J345" s="77" t="s">
        <v>761</v>
      </c>
      <c r="K345" s="68">
        <v>2</v>
      </c>
      <c r="L345" s="68">
        <v>1</v>
      </c>
      <c r="M345" s="68" t="s">
        <v>773</v>
      </c>
      <c r="N345" s="68" t="s">
        <v>761</v>
      </c>
      <c r="O345" s="68" t="s">
        <v>761</v>
      </c>
      <c r="P345" s="68" t="s">
        <v>761</v>
      </c>
      <c r="Q345" s="68">
        <v>0.5</v>
      </c>
      <c r="R345" s="68">
        <v>0.5</v>
      </c>
      <c r="S345" s="68">
        <v>0.5</v>
      </c>
      <c r="T345" s="68">
        <v>0.5</v>
      </c>
      <c r="U345" s="72">
        <v>1</v>
      </c>
      <c r="V345" s="68">
        <v>0.15</v>
      </c>
      <c r="W345" s="77">
        <v>0.28055555555555556</v>
      </c>
      <c r="X345" s="68" t="s">
        <v>761</v>
      </c>
      <c r="Y345" s="68" t="s">
        <v>761</v>
      </c>
      <c r="Z345" s="68" t="s">
        <v>761</v>
      </c>
      <c r="AA345" s="68" t="s">
        <v>761</v>
      </c>
      <c r="AB345" s="79">
        <v>10.4</v>
      </c>
      <c r="AC345" s="79">
        <v>17.8</v>
      </c>
      <c r="AD345" s="176">
        <v>0.17499999999999996</v>
      </c>
      <c r="AE345" s="75">
        <v>0.61576951012831826</v>
      </c>
      <c r="AF345" s="75">
        <v>37.853658536585364</v>
      </c>
      <c r="AG345" s="75">
        <v>38.469428046713681</v>
      </c>
      <c r="AH345" s="75">
        <v>24.726071107262641</v>
      </c>
      <c r="AI345" s="75">
        <v>63.195499153976321</v>
      </c>
      <c r="AJ345" s="75">
        <v>186.40975262709443</v>
      </c>
      <c r="AK345" s="75">
        <v>24.624623736576126</v>
      </c>
      <c r="AL345" s="177">
        <v>7.5700548613951471</v>
      </c>
      <c r="AM345" s="75">
        <v>49.350694843838767</v>
      </c>
      <c r="AN345" s="75">
        <v>87.820122890552454</v>
      </c>
      <c r="AO345" s="177">
        <v>21.909333333333329</v>
      </c>
      <c r="AP345" s="177">
        <v>2.5000000000000001E-2</v>
      </c>
      <c r="AQ345" s="201">
        <v>0.99886023433582061</v>
      </c>
      <c r="AR345" s="177">
        <v>21.934333333333328</v>
      </c>
      <c r="AS345" s="68"/>
      <c r="AT345" s="68"/>
      <c r="AU345" s="68" t="s">
        <v>763</v>
      </c>
      <c r="AV345" s="68" t="s">
        <v>763</v>
      </c>
      <c r="AW345" s="68"/>
    </row>
    <row r="346" spans="1:51" x14ac:dyDescent="0.2">
      <c r="A346" s="79" t="s">
        <v>756</v>
      </c>
      <c r="B346" t="s">
        <v>282</v>
      </c>
      <c r="C346" t="s">
        <v>757</v>
      </c>
      <c r="E346" s="147">
        <v>44064</v>
      </c>
      <c r="F346" s="68" t="s">
        <v>1056</v>
      </c>
      <c r="G346" s="68" t="s">
        <v>761</v>
      </c>
      <c r="H346" s="68" t="s">
        <v>761</v>
      </c>
      <c r="I346" s="68" t="s">
        <v>761</v>
      </c>
      <c r="J346" s="77" t="s">
        <v>761</v>
      </c>
      <c r="K346" s="68" t="s">
        <v>761</v>
      </c>
      <c r="L346" s="68" t="s">
        <v>761</v>
      </c>
      <c r="M346" s="68" t="s">
        <v>761</v>
      </c>
      <c r="N346" s="68" t="s">
        <v>761</v>
      </c>
      <c r="O346" s="68" t="s">
        <v>761</v>
      </c>
      <c r="P346" s="68" t="s">
        <v>761</v>
      </c>
      <c r="Q346" s="68" t="s">
        <v>761</v>
      </c>
      <c r="R346" s="68" t="s">
        <v>761</v>
      </c>
      <c r="S346" s="68" t="s">
        <v>761</v>
      </c>
      <c r="T346" s="68" t="s">
        <v>761</v>
      </c>
      <c r="U346" s="72" t="s">
        <v>761</v>
      </c>
      <c r="V346" s="130" t="s">
        <v>761</v>
      </c>
      <c r="W346" s="68" t="s">
        <v>761</v>
      </c>
      <c r="X346" s="130" t="s">
        <v>761</v>
      </c>
      <c r="Y346" s="68" t="s">
        <v>761</v>
      </c>
      <c r="Z346" s="130" t="s">
        <v>761</v>
      </c>
      <c r="AA346" s="68" t="s">
        <v>761</v>
      </c>
      <c r="AB346" s="79">
        <v>28.4</v>
      </c>
      <c r="AC346" s="79">
        <v>44.1</v>
      </c>
      <c r="AD346" s="174" t="s">
        <v>763</v>
      </c>
      <c r="AE346" s="174" t="s">
        <v>763</v>
      </c>
      <c r="AF346" s="177" t="s">
        <v>763</v>
      </c>
      <c r="AG346" s="177" t="s">
        <v>763</v>
      </c>
      <c r="AH346" s="75" t="s">
        <v>763</v>
      </c>
      <c r="AI346" s="177" t="s">
        <v>763</v>
      </c>
      <c r="AJ346" s="174" t="s">
        <v>763</v>
      </c>
      <c r="AK346" s="174" t="s">
        <v>763</v>
      </c>
      <c r="AL346" s="174" t="s">
        <v>763</v>
      </c>
      <c r="AM346" s="174" t="s">
        <v>763</v>
      </c>
      <c r="AN346" s="174" t="s">
        <v>763</v>
      </c>
      <c r="AO346" s="174" t="s">
        <v>763</v>
      </c>
      <c r="AP346" s="174" t="s">
        <v>763</v>
      </c>
      <c r="AQ346" s="174" t="s">
        <v>763</v>
      </c>
      <c r="AR346" s="75" t="s">
        <v>763</v>
      </c>
      <c r="AS346" s="68"/>
      <c r="AT346" s="68"/>
      <c r="AU346" s="68" t="s">
        <v>763</v>
      </c>
      <c r="AV346" s="68" t="s">
        <v>763</v>
      </c>
      <c r="AW346" s="68"/>
    </row>
    <row r="347" spans="1:51" x14ac:dyDescent="0.2">
      <c r="A347" s="79" t="s">
        <v>756</v>
      </c>
      <c r="B347" t="s">
        <v>282</v>
      </c>
      <c r="C347" t="s">
        <v>764</v>
      </c>
      <c r="E347" s="147">
        <v>44064</v>
      </c>
      <c r="F347" s="68" t="s">
        <v>1056</v>
      </c>
      <c r="G347" s="68" t="s">
        <v>761</v>
      </c>
      <c r="H347" s="68" t="s">
        <v>761</v>
      </c>
      <c r="I347" s="68" t="s">
        <v>761</v>
      </c>
      <c r="J347" s="77" t="s">
        <v>761</v>
      </c>
      <c r="K347" s="68" t="s">
        <v>761</v>
      </c>
      <c r="L347" s="68" t="s">
        <v>761</v>
      </c>
      <c r="M347" s="68" t="s">
        <v>761</v>
      </c>
      <c r="N347" s="68" t="s">
        <v>761</v>
      </c>
      <c r="O347" s="68" t="s">
        <v>761</v>
      </c>
      <c r="P347" s="68" t="s">
        <v>761</v>
      </c>
      <c r="Q347" s="68" t="s">
        <v>761</v>
      </c>
      <c r="R347" s="68" t="s">
        <v>761</v>
      </c>
      <c r="S347" s="68" t="s">
        <v>761</v>
      </c>
      <c r="T347" s="68" t="s">
        <v>761</v>
      </c>
      <c r="U347" s="72" t="s">
        <v>761</v>
      </c>
      <c r="V347" s="130" t="s">
        <v>761</v>
      </c>
      <c r="W347" s="68" t="s">
        <v>761</v>
      </c>
      <c r="X347" s="130" t="s">
        <v>761</v>
      </c>
      <c r="Y347" s="68" t="s">
        <v>761</v>
      </c>
      <c r="Z347" s="130" t="s">
        <v>761</v>
      </c>
      <c r="AA347" s="68" t="s">
        <v>761</v>
      </c>
      <c r="AB347" s="204">
        <v>29.1</v>
      </c>
      <c r="AC347" s="204">
        <v>45.1</v>
      </c>
      <c r="AD347" s="171">
        <v>2.5000000000000001E-2</v>
      </c>
      <c r="AE347" s="72">
        <v>0.28688564280526108</v>
      </c>
      <c r="AF347" s="75">
        <v>2.5000000000000001E-2</v>
      </c>
      <c r="AG347" s="75">
        <v>0.3118856428052611</v>
      </c>
      <c r="AH347" s="75">
        <v>27.858232800511157</v>
      </c>
      <c r="AI347" s="72">
        <v>28.170118443316419</v>
      </c>
      <c r="AJ347" s="72">
        <v>185.82884829585137</v>
      </c>
      <c r="AK347" s="72">
        <v>28.424252904006547</v>
      </c>
      <c r="AL347" s="72">
        <v>6.5376862823246915</v>
      </c>
      <c r="AM347" s="75">
        <v>56.282485704517704</v>
      </c>
      <c r="AN347" s="75">
        <v>56.594371347322962</v>
      </c>
      <c r="AO347" s="72">
        <v>20.002666666666666</v>
      </c>
      <c r="AP347" s="72">
        <v>4.0213333333333336</v>
      </c>
      <c r="AQ347" s="70">
        <v>0.83261183261183258</v>
      </c>
      <c r="AR347" s="177">
        <v>24.024000000000001</v>
      </c>
      <c r="AS347" s="68"/>
      <c r="AT347" s="68"/>
      <c r="AU347" s="68" t="s">
        <v>763</v>
      </c>
      <c r="AV347" s="68" t="s">
        <v>763</v>
      </c>
      <c r="AW347" s="68"/>
    </row>
    <row r="348" spans="1:51" x14ac:dyDescent="0.2">
      <c r="A348" s="79" t="s">
        <v>756</v>
      </c>
      <c r="B348" t="s">
        <v>282</v>
      </c>
      <c r="C348" t="s">
        <v>765</v>
      </c>
      <c r="E348" s="147">
        <v>44064</v>
      </c>
      <c r="F348" s="68" t="s">
        <v>1056</v>
      </c>
      <c r="G348" s="68" t="s">
        <v>761</v>
      </c>
      <c r="H348" s="68" t="s">
        <v>761</v>
      </c>
      <c r="I348" s="68" t="s">
        <v>761</v>
      </c>
      <c r="J348" s="77" t="s">
        <v>761</v>
      </c>
      <c r="K348" s="68" t="s">
        <v>761</v>
      </c>
      <c r="L348" s="68" t="s">
        <v>761</v>
      </c>
      <c r="M348" s="68" t="s">
        <v>761</v>
      </c>
      <c r="N348" s="68" t="s">
        <v>761</v>
      </c>
      <c r="O348" s="68" t="s">
        <v>761</v>
      </c>
      <c r="P348" s="68" t="s">
        <v>761</v>
      </c>
      <c r="Q348" s="68" t="s">
        <v>761</v>
      </c>
      <c r="R348" s="68" t="s">
        <v>761</v>
      </c>
      <c r="S348" s="68" t="s">
        <v>761</v>
      </c>
      <c r="T348" s="68" t="s">
        <v>761</v>
      </c>
      <c r="U348" s="72" t="s">
        <v>761</v>
      </c>
      <c r="V348" s="130" t="s">
        <v>761</v>
      </c>
      <c r="W348" s="68" t="s">
        <v>761</v>
      </c>
      <c r="X348" s="130" t="s">
        <v>761</v>
      </c>
      <c r="Y348" s="68" t="s">
        <v>761</v>
      </c>
      <c r="Z348" s="130" t="s">
        <v>761</v>
      </c>
      <c r="AA348" s="68" t="s">
        <v>761</v>
      </c>
      <c r="AB348" s="79">
        <v>29.8</v>
      </c>
      <c r="AC348" s="79">
        <v>46.1</v>
      </c>
      <c r="AD348" s="174" t="s">
        <v>763</v>
      </c>
      <c r="AE348" s="174" t="s">
        <v>763</v>
      </c>
      <c r="AF348" s="177" t="s">
        <v>763</v>
      </c>
      <c r="AG348" s="177" t="s">
        <v>763</v>
      </c>
      <c r="AH348" s="75" t="s">
        <v>763</v>
      </c>
      <c r="AI348" s="177" t="s">
        <v>763</v>
      </c>
      <c r="AJ348" s="174" t="s">
        <v>763</v>
      </c>
      <c r="AK348" s="174" t="s">
        <v>763</v>
      </c>
      <c r="AL348" s="174" t="s">
        <v>763</v>
      </c>
      <c r="AM348" s="174" t="s">
        <v>763</v>
      </c>
      <c r="AN348" s="174" t="s">
        <v>763</v>
      </c>
      <c r="AO348" s="174" t="s">
        <v>763</v>
      </c>
      <c r="AP348" s="174" t="s">
        <v>763</v>
      </c>
      <c r="AQ348" s="174" t="s">
        <v>763</v>
      </c>
      <c r="AR348" s="75" t="s">
        <v>763</v>
      </c>
      <c r="AS348" s="68"/>
      <c r="AT348" s="68"/>
      <c r="AU348" s="68" t="s">
        <v>763</v>
      </c>
      <c r="AV348" s="68" t="s">
        <v>763</v>
      </c>
      <c r="AW348" s="68"/>
    </row>
    <row r="349" spans="1:51" x14ac:dyDescent="0.2">
      <c r="A349" s="79" t="s">
        <v>756</v>
      </c>
      <c r="B349" t="s">
        <v>284</v>
      </c>
      <c r="C349" t="s">
        <v>757</v>
      </c>
      <c r="E349" s="147">
        <v>44064</v>
      </c>
      <c r="F349" s="68" t="s">
        <v>1056</v>
      </c>
      <c r="G349" s="68" t="s">
        <v>761</v>
      </c>
      <c r="H349" s="68" t="s">
        <v>761</v>
      </c>
      <c r="I349" s="68" t="s">
        <v>761</v>
      </c>
      <c r="J349" s="77" t="s">
        <v>761</v>
      </c>
      <c r="K349" s="68" t="s">
        <v>761</v>
      </c>
      <c r="L349" s="68" t="s">
        <v>761</v>
      </c>
      <c r="M349" s="68" t="s">
        <v>761</v>
      </c>
      <c r="N349" s="68" t="s">
        <v>761</v>
      </c>
      <c r="O349" s="68" t="s">
        <v>761</v>
      </c>
      <c r="P349" s="68" t="s">
        <v>761</v>
      </c>
      <c r="Q349" s="68" t="s">
        <v>761</v>
      </c>
      <c r="R349" s="68" t="s">
        <v>761</v>
      </c>
      <c r="S349" s="68" t="s">
        <v>761</v>
      </c>
      <c r="T349" s="68" t="s">
        <v>761</v>
      </c>
      <c r="U349" s="72" t="s">
        <v>761</v>
      </c>
      <c r="V349" s="130" t="s">
        <v>761</v>
      </c>
      <c r="W349" s="68" t="s">
        <v>761</v>
      </c>
      <c r="X349" s="130" t="s">
        <v>761</v>
      </c>
      <c r="Y349" s="68" t="s">
        <v>761</v>
      </c>
      <c r="Z349" s="130" t="s">
        <v>761</v>
      </c>
      <c r="AA349" s="68" t="s">
        <v>761</v>
      </c>
      <c r="AB349" s="79">
        <v>29.6</v>
      </c>
      <c r="AC349" s="79">
        <v>45.8</v>
      </c>
      <c r="AD349" s="174" t="s">
        <v>763</v>
      </c>
      <c r="AE349" s="174" t="s">
        <v>763</v>
      </c>
      <c r="AF349" s="177" t="s">
        <v>763</v>
      </c>
      <c r="AG349" s="177" t="s">
        <v>763</v>
      </c>
      <c r="AH349" s="75" t="s">
        <v>763</v>
      </c>
      <c r="AI349" s="177" t="s">
        <v>763</v>
      </c>
      <c r="AJ349" s="174" t="s">
        <v>763</v>
      </c>
      <c r="AK349" s="174" t="s">
        <v>763</v>
      </c>
      <c r="AL349" s="174" t="s">
        <v>763</v>
      </c>
      <c r="AM349" s="174" t="s">
        <v>763</v>
      </c>
      <c r="AN349" s="174" t="s">
        <v>763</v>
      </c>
      <c r="AO349" s="174" t="s">
        <v>763</v>
      </c>
      <c r="AP349" s="174" t="s">
        <v>763</v>
      </c>
      <c r="AQ349" s="174" t="s">
        <v>763</v>
      </c>
      <c r="AR349" s="75" t="s">
        <v>763</v>
      </c>
      <c r="AS349" s="68"/>
      <c r="AT349" s="68"/>
      <c r="AU349" s="68" t="s">
        <v>763</v>
      </c>
      <c r="AV349" s="68" t="s">
        <v>763</v>
      </c>
      <c r="AW349" s="68"/>
    </row>
    <row r="350" spans="1:51" x14ac:dyDescent="0.2">
      <c r="A350" s="79" t="s">
        <v>756</v>
      </c>
      <c r="B350" t="s">
        <v>284</v>
      </c>
      <c r="C350" t="s">
        <v>764</v>
      </c>
      <c r="E350" s="147">
        <v>44064</v>
      </c>
      <c r="F350" s="68" t="s">
        <v>1056</v>
      </c>
      <c r="G350" s="68" t="s">
        <v>761</v>
      </c>
      <c r="H350" s="68" t="s">
        <v>761</v>
      </c>
      <c r="I350" s="68" t="s">
        <v>761</v>
      </c>
      <c r="J350" s="77" t="s">
        <v>761</v>
      </c>
      <c r="K350" s="68" t="s">
        <v>761</v>
      </c>
      <c r="L350" s="68" t="s">
        <v>761</v>
      </c>
      <c r="M350" s="68" t="s">
        <v>761</v>
      </c>
      <c r="N350" s="68" t="s">
        <v>761</v>
      </c>
      <c r="O350" s="68" t="s">
        <v>761</v>
      </c>
      <c r="P350" s="68" t="s">
        <v>761</v>
      </c>
      <c r="Q350" s="68" t="s">
        <v>761</v>
      </c>
      <c r="R350" s="68" t="s">
        <v>761</v>
      </c>
      <c r="S350" s="68" t="s">
        <v>761</v>
      </c>
      <c r="T350" s="68" t="s">
        <v>761</v>
      </c>
      <c r="U350" s="72" t="s">
        <v>761</v>
      </c>
      <c r="V350" s="130" t="s">
        <v>761</v>
      </c>
      <c r="W350" s="68" t="s">
        <v>761</v>
      </c>
      <c r="X350" s="130" t="s">
        <v>761</v>
      </c>
      <c r="Y350" s="68" t="s">
        <v>761</v>
      </c>
      <c r="Z350" s="130" t="s">
        <v>761</v>
      </c>
      <c r="AA350" s="68" t="s">
        <v>761</v>
      </c>
      <c r="AB350" s="204">
        <v>30.1</v>
      </c>
      <c r="AC350" s="204">
        <v>46.5</v>
      </c>
      <c r="AD350" s="171">
        <v>4.9999999999999954E-2</v>
      </c>
      <c r="AE350" s="72">
        <v>0.86243241062061116</v>
      </c>
      <c r="AF350" s="75">
        <v>2.5000000000000001E-2</v>
      </c>
      <c r="AG350" s="75">
        <v>0.88743241062061118</v>
      </c>
      <c r="AH350" s="75">
        <v>19.160858621528291</v>
      </c>
      <c r="AI350" s="72">
        <v>20.048291032148903</v>
      </c>
      <c r="AJ350" s="72">
        <v>147.04865404958568</v>
      </c>
      <c r="AK350" s="72">
        <v>21.978936001928627</v>
      </c>
      <c r="AL350" s="72">
        <v>6.6904355168367715</v>
      </c>
      <c r="AM350" s="75">
        <v>41.139794623456922</v>
      </c>
      <c r="AN350" s="75">
        <v>42.027227034077526</v>
      </c>
      <c r="AO350" s="72">
        <v>9.2560000000000002</v>
      </c>
      <c r="AP350" s="72">
        <v>4.3368000000000047</v>
      </c>
      <c r="AQ350" s="70">
        <v>0.68094873756694707</v>
      </c>
      <c r="AR350" s="177">
        <v>13.592800000000004</v>
      </c>
      <c r="AS350" s="68"/>
      <c r="AT350" s="68"/>
      <c r="AU350" s="68" t="s">
        <v>763</v>
      </c>
      <c r="AV350" s="68" t="s">
        <v>763</v>
      </c>
      <c r="AW350" s="68"/>
    </row>
    <row r="351" spans="1:51" x14ac:dyDescent="0.2">
      <c r="A351" s="79" t="s">
        <v>756</v>
      </c>
      <c r="B351" t="s">
        <v>284</v>
      </c>
      <c r="C351" t="s">
        <v>765</v>
      </c>
      <c r="E351" s="147">
        <v>44064</v>
      </c>
      <c r="F351" s="68" t="s">
        <v>1056</v>
      </c>
      <c r="G351" s="68" t="s">
        <v>761</v>
      </c>
      <c r="H351" s="68" t="s">
        <v>761</v>
      </c>
      <c r="I351" s="68" t="s">
        <v>761</v>
      </c>
      <c r="J351" s="77" t="s">
        <v>761</v>
      </c>
      <c r="K351" s="68" t="s">
        <v>761</v>
      </c>
      <c r="L351" s="68" t="s">
        <v>761</v>
      </c>
      <c r="M351" s="68" t="s">
        <v>761</v>
      </c>
      <c r="N351" s="68" t="s">
        <v>761</v>
      </c>
      <c r="O351" s="68" t="s">
        <v>761</v>
      </c>
      <c r="P351" s="68" t="s">
        <v>761</v>
      </c>
      <c r="Q351" s="68" t="s">
        <v>761</v>
      </c>
      <c r="R351" s="68" t="s">
        <v>761</v>
      </c>
      <c r="S351" s="68" t="s">
        <v>761</v>
      </c>
      <c r="T351" s="68" t="s">
        <v>761</v>
      </c>
      <c r="U351" s="72" t="s">
        <v>761</v>
      </c>
      <c r="V351" s="130" t="s">
        <v>761</v>
      </c>
      <c r="W351" s="68" t="s">
        <v>761</v>
      </c>
      <c r="X351" s="130" t="s">
        <v>761</v>
      </c>
      <c r="Y351" s="68" t="s">
        <v>761</v>
      </c>
      <c r="Z351" s="130" t="s">
        <v>761</v>
      </c>
      <c r="AA351" s="68" t="s">
        <v>761</v>
      </c>
      <c r="AB351" s="79">
        <v>30</v>
      </c>
      <c r="AC351" s="79">
        <v>46.4</v>
      </c>
      <c r="AD351" s="174" t="s">
        <v>763</v>
      </c>
      <c r="AE351" s="174" t="s">
        <v>763</v>
      </c>
      <c r="AF351" s="177" t="s">
        <v>763</v>
      </c>
      <c r="AG351" s="177" t="s">
        <v>763</v>
      </c>
      <c r="AH351" s="75" t="s">
        <v>763</v>
      </c>
      <c r="AI351" s="177" t="s">
        <v>763</v>
      </c>
      <c r="AJ351" s="174" t="s">
        <v>763</v>
      </c>
      <c r="AK351" s="174" t="s">
        <v>763</v>
      </c>
      <c r="AL351" s="174" t="s">
        <v>763</v>
      </c>
      <c r="AM351" s="174" t="s">
        <v>763</v>
      </c>
      <c r="AN351" s="174" t="s">
        <v>763</v>
      </c>
      <c r="AO351" s="174" t="s">
        <v>763</v>
      </c>
      <c r="AP351" s="174" t="s">
        <v>763</v>
      </c>
      <c r="AQ351" s="174" t="s">
        <v>763</v>
      </c>
      <c r="AR351" s="75" t="s">
        <v>763</v>
      </c>
      <c r="AS351" s="68"/>
      <c r="AT351" s="68"/>
      <c r="AU351" s="68">
        <v>178.6</v>
      </c>
      <c r="AV351" s="72">
        <v>5.7152000000000003</v>
      </c>
      <c r="AW351" s="68"/>
    </row>
    <row r="352" spans="1:51" x14ac:dyDescent="0.2">
      <c r="A352" s="79" t="s">
        <v>756</v>
      </c>
      <c r="B352" t="s">
        <v>286</v>
      </c>
      <c r="C352" t="s">
        <v>757</v>
      </c>
      <c r="E352" s="147">
        <v>44064</v>
      </c>
      <c r="F352" s="68" t="s">
        <v>1056</v>
      </c>
      <c r="G352" s="68" t="s">
        <v>761</v>
      </c>
      <c r="H352" s="68" t="s">
        <v>761</v>
      </c>
      <c r="I352" s="68" t="s">
        <v>761</v>
      </c>
      <c r="J352" s="77" t="s">
        <v>761</v>
      </c>
      <c r="K352" s="68" t="s">
        <v>761</v>
      </c>
      <c r="L352" s="68" t="s">
        <v>761</v>
      </c>
      <c r="M352" s="68" t="s">
        <v>761</v>
      </c>
      <c r="N352" s="68" t="s">
        <v>761</v>
      </c>
      <c r="O352" s="68" t="s">
        <v>761</v>
      </c>
      <c r="P352" s="68" t="s">
        <v>761</v>
      </c>
      <c r="Q352" s="68" t="s">
        <v>761</v>
      </c>
      <c r="R352" s="68" t="s">
        <v>761</v>
      </c>
      <c r="S352" s="68" t="s">
        <v>761</v>
      </c>
      <c r="T352" s="68" t="s">
        <v>761</v>
      </c>
      <c r="U352" s="72" t="s">
        <v>761</v>
      </c>
      <c r="V352" s="130" t="s">
        <v>761</v>
      </c>
      <c r="W352" s="68" t="s">
        <v>761</v>
      </c>
      <c r="X352" s="130" t="s">
        <v>761</v>
      </c>
      <c r="Y352" s="68" t="s">
        <v>761</v>
      </c>
      <c r="Z352" s="130" t="s">
        <v>761</v>
      </c>
      <c r="AA352" s="68" t="s">
        <v>761</v>
      </c>
      <c r="AB352" s="79">
        <v>30.7</v>
      </c>
      <c r="AC352" s="79">
        <v>47.4</v>
      </c>
      <c r="AD352" s="174" t="s">
        <v>763</v>
      </c>
      <c r="AE352" s="174" t="s">
        <v>763</v>
      </c>
      <c r="AF352" s="177" t="s">
        <v>763</v>
      </c>
      <c r="AG352" s="177" t="s">
        <v>763</v>
      </c>
      <c r="AH352" s="75" t="s">
        <v>763</v>
      </c>
      <c r="AI352" s="177" t="s">
        <v>763</v>
      </c>
      <c r="AJ352" s="174" t="s">
        <v>763</v>
      </c>
      <c r="AK352" s="174" t="s">
        <v>763</v>
      </c>
      <c r="AL352" s="174" t="s">
        <v>763</v>
      </c>
      <c r="AM352" s="174" t="s">
        <v>763</v>
      </c>
      <c r="AN352" s="174" t="s">
        <v>763</v>
      </c>
      <c r="AO352" s="174" t="s">
        <v>763</v>
      </c>
      <c r="AP352" s="174" t="s">
        <v>763</v>
      </c>
      <c r="AQ352" s="174" t="s">
        <v>763</v>
      </c>
      <c r="AR352" s="75" t="s">
        <v>763</v>
      </c>
      <c r="AS352" s="68"/>
      <c r="AT352" s="68"/>
      <c r="AU352" s="68" t="s">
        <v>763</v>
      </c>
      <c r="AV352" s="68" t="s">
        <v>763</v>
      </c>
      <c r="AW352" s="68"/>
    </row>
    <row r="353" spans="1:55" x14ac:dyDescent="0.2">
      <c r="A353" s="79" t="s">
        <v>756</v>
      </c>
      <c r="B353" t="s">
        <v>286</v>
      </c>
      <c r="C353" t="s">
        <v>764</v>
      </c>
      <c r="E353" s="147">
        <v>44064</v>
      </c>
      <c r="F353" s="68" t="s">
        <v>1056</v>
      </c>
      <c r="G353" s="68" t="s">
        <v>761</v>
      </c>
      <c r="H353" s="68" t="s">
        <v>761</v>
      </c>
      <c r="I353" s="68" t="s">
        <v>761</v>
      </c>
      <c r="J353" s="77" t="s">
        <v>761</v>
      </c>
      <c r="K353" s="68" t="s">
        <v>761</v>
      </c>
      <c r="L353" s="68" t="s">
        <v>761</v>
      </c>
      <c r="M353" s="68" t="s">
        <v>761</v>
      </c>
      <c r="N353" s="68" t="s">
        <v>761</v>
      </c>
      <c r="O353" s="68" t="s">
        <v>761</v>
      </c>
      <c r="P353" s="68" t="s">
        <v>761</v>
      </c>
      <c r="Q353" s="68" t="s">
        <v>761</v>
      </c>
      <c r="R353" s="68" t="s">
        <v>761</v>
      </c>
      <c r="S353" s="68" t="s">
        <v>761</v>
      </c>
      <c r="T353" s="68" t="s">
        <v>761</v>
      </c>
      <c r="U353" s="72" t="s">
        <v>761</v>
      </c>
      <c r="V353" s="130" t="s">
        <v>761</v>
      </c>
      <c r="W353" s="68" t="s">
        <v>761</v>
      </c>
      <c r="X353" s="130" t="s">
        <v>761</v>
      </c>
      <c r="Y353" s="68" t="s">
        <v>761</v>
      </c>
      <c r="Z353" s="130" t="s">
        <v>761</v>
      </c>
      <c r="AA353" s="68" t="s">
        <v>761</v>
      </c>
      <c r="AB353" s="204">
        <v>30.8</v>
      </c>
      <c r="AC353" s="204">
        <v>47.5</v>
      </c>
      <c r="AD353" s="171">
        <v>0.375</v>
      </c>
      <c r="AE353" s="72">
        <v>5.4669727642700625</v>
      </c>
      <c r="AF353" s="75">
        <v>2.5000000000000001E-2</v>
      </c>
      <c r="AG353" s="75">
        <v>5.4919727642700629</v>
      </c>
      <c r="AH353" s="75">
        <v>10.495404562295084</v>
      </c>
      <c r="AI353" s="72">
        <v>15.987377326565147</v>
      </c>
      <c r="AJ353" s="72">
        <v>66.552831031770609</v>
      </c>
      <c r="AK353" s="72">
        <v>9.788233886509957</v>
      </c>
      <c r="AL353" s="72">
        <v>6.799268571166146</v>
      </c>
      <c r="AM353" s="75">
        <v>20.283638448805043</v>
      </c>
      <c r="AN353" s="75">
        <v>25.775611213075102</v>
      </c>
      <c r="AO353" s="72">
        <v>6.4826666666666659</v>
      </c>
      <c r="AP353" s="72">
        <v>1.546133333333334</v>
      </c>
      <c r="AQ353" s="70">
        <v>0.80742659758203783</v>
      </c>
      <c r="AR353" s="177">
        <v>8.0288000000000004</v>
      </c>
      <c r="AS353" s="68"/>
      <c r="AT353" s="68"/>
      <c r="AU353" s="68" t="s">
        <v>763</v>
      </c>
      <c r="AV353" s="68" t="s">
        <v>763</v>
      </c>
      <c r="AW353" s="68"/>
    </row>
    <row r="354" spans="1:55" x14ac:dyDescent="0.2">
      <c r="A354" s="79" t="s">
        <v>756</v>
      </c>
      <c r="B354" t="s">
        <v>286</v>
      </c>
      <c r="C354" t="s">
        <v>765</v>
      </c>
      <c r="E354" s="147">
        <v>44064</v>
      </c>
      <c r="F354" s="68" t="s">
        <v>1056</v>
      </c>
      <c r="G354" s="68" t="s">
        <v>761</v>
      </c>
      <c r="H354" s="68" t="s">
        <v>761</v>
      </c>
      <c r="I354" s="68" t="s">
        <v>761</v>
      </c>
      <c r="J354" s="77" t="s">
        <v>761</v>
      </c>
      <c r="K354" s="68" t="s">
        <v>761</v>
      </c>
      <c r="L354" s="68" t="s">
        <v>761</v>
      </c>
      <c r="M354" s="68" t="s">
        <v>761</v>
      </c>
      <c r="N354" s="68" t="s">
        <v>761</v>
      </c>
      <c r="O354" s="68" t="s">
        <v>761</v>
      </c>
      <c r="P354" s="68" t="s">
        <v>761</v>
      </c>
      <c r="Q354" s="68" t="s">
        <v>761</v>
      </c>
      <c r="R354" s="68" t="s">
        <v>761</v>
      </c>
      <c r="S354" s="68" t="s">
        <v>761</v>
      </c>
      <c r="T354" s="68" t="s">
        <v>761</v>
      </c>
      <c r="U354" s="72" t="s">
        <v>761</v>
      </c>
      <c r="V354" s="130" t="s">
        <v>761</v>
      </c>
      <c r="W354" s="68" t="s">
        <v>761</v>
      </c>
      <c r="X354" s="130" t="s">
        <v>761</v>
      </c>
      <c r="Y354" s="68" t="s">
        <v>761</v>
      </c>
      <c r="Z354" s="130" t="s">
        <v>761</v>
      </c>
      <c r="AA354" s="68" t="s">
        <v>761</v>
      </c>
      <c r="AB354" s="79">
        <v>30.8</v>
      </c>
      <c r="AC354" s="79">
        <v>47.5</v>
      </c>
      <c r="AD354" s="174" t="s">
        <v>763</v>
      </c>
      <c r="AE354" s="174" t="s">
        <v>763</v>
      </c>
      <c r="AF354" s="177" t="s">
        <v>763</v>
      </c>
      <c r="AG354" s="177" t="s">
        <v>763</v>
      </c>
      <c r="AH354" s="75" t="s">
        <v>763</v>
      </c>
      <c r="AI354" s="177" t="s">
        <v>763</v>
      </c>
      <c r="AJ354" s="174" t="s">
        <v>763</v>
      </c>
      <c r="AK354" s="174" t="s">
        <v>763</v>
      </c>
      <c r="AL354" s="174" t="s">
        <v>763</v>
      </c>
      <c r="AM354" s="174" t="s">
        <v>763</v>
      </c>
      <c r="AN354" s="174" t="s">
        <v>763</v>
      </c>
      <c r="AO354" s="174" t="s">
        <v>763</v>
      </c>
      <c r="AP354" s="174" t="s">
        <v>763</v>
      </c>
      <c r="AQ354" s="174" t="s">
        <v>763</v>
      </c>
      <c r="AR354" s="75" t="s">
        <v>763</v>
      </c>
      <c r="AS354" s="68"/>
      <c r="AT354" s="68"/>
      <c r="AU354" s="68" t="s">
        <v>763</v>
      </c>
      <c r="AV354" s="68" t="s">
        <v>763</v>
      </c>
      <c r="AW354" s="68"/>
    </row>
    <row r="355" spans="1:55" x14ac:dyDescent="0.2">
      <c r="A355" s="79" t="s">
        <v>756</v>
      </c>
      <c r="B355" t="s">
        <v>274</v>
      </c>
      <c r="C355" t="s">
        <v>757</v>
      </c>
      <c r="E355" s="147">
        <v>44064</v>
      </c>
      <c r="F355" s="68" t="s">
        <v>1056</v>
      </c>
      <c r="G355" s="68" t="s">
        <v>761</v>
      </c>
      <c r="H355" s="68" t="s">
        <v>761</v>
      </c>
      <c r="I355" s="68" t="s">
        <v>761</v>
      </c>
      <c r="J355" s="77" t="s">
        <v>761</v>
      </c>
      <c r="K355" s="68" t="s">
        <v>761</v>
      </c>
      <c r="L355" s="68" t="s">
        <v>761</v>
      </c>
      <c r="M355" s="68" t="s">
        <v>761</v>
      </c>
      <c r="N355" s="68" t="s">
        <v>761</v>
      </c>
      <c r="O355" s="68" t="s">
        <v>761</v>
      </c>
      <c r="P355" s="68" t="s">
        <v>761</v>
      </c>
      <c r="Q355" s="68" t="s">
        <v>761</v>
      </c>
      <c r="R355" s="68" t="s">
        <v>761</v>
      </c>
      <c r="S355" s="68" t="s">
        <v>761</v>
      </c>
      <c r="T355" s="68" t="s">
        <v>761</v>
      </c>
      <c r="U355" s="72" t="s">
        <v>761</v>
      </c>
      <c r="V355" s="130" t="s">
        <v>761</v>
      </c>
      <c r="W355" s="68" t="s">
        <v>761</v>
      </c>
      <c r="X355" s="130" t="s">
        <v>761</v>
      </c>
      <c r="Y355" s="68" t="s">
        <v>761</v>
      </c>
      <c r="Z355" s="130" t="s">
        <v>761</v>
      </c>
      <c r="AA355" s="68" t="s">
        <v>761</v>
      </c>
      <c r="AB355" s="176">
        <v>4</v>
      </c>
      <c r="AC355" s="79">
        <v>7.32</v>
      </c>
      <c r="AD355" s="174" t="s">
        <v>763</v>
      </c>
      <c r="AE355" s="174" t="s">
        <v>763</v>
      </c>
      <c r="AF355" s="177" t="s">
        <v>763</v>
      </c>
      <c r="AG355" s="177" t="s">
        <v>763</v>
      </c>
      <c r="AH355" s="75" t="s">
        <v>763</v>
      </c>
      <c r="AI355" s="177" t="s">
        <v>763</v>
      </c>
      <c r="AJ355" s="174" t="s">
        <v>763</v>
      </c>
      <c r="AK355" s="174" t="s">
        <v>763</v>
      </c>
      <c r="AL355" s="174" t="s">
        <v>763</v>
      </c>
      <c r="AM355" s="174" t="s">
        <v>763</v>
      </c>
      <c r="AN355" s="174" t="s">
        <v>763</v>
      </c>
      <c r="AO355" s="174" t="s">
        <v>763</v>
      </c>
      <c r="AP355" s="174" t="s">
        <v>763</v>
      </c>
      <c r="AQ355" s="174" t="s">
        <v>763</v>
      </c>
      <c r="AR355" s="75" t="s">
        <v>763</v>
      </c>
      <c r="AS355" s="68"/>
      <c r="AT355" s="68"/>
      <c r="AU355" s="68" t="s">
        <v>763</v>
      </c>
      <c r="AV355" s="68" t="s">
        <v>763</v>
      </c>
      <c r="AW355" s="68"/>
    </row>
    <row r="356" spans="1:55" x14ac:dyDescent="0.2">
      <c r="A356" s="79" t="s">
        <v>756</v>
      </c>
      <c r="B356" t="s">
        <v>274</v>
      </c>
      <c r="C356" t="s">
        <v>764</v>
      </c>
      <c r="E356" s="147">
        <v>44064</v>
      </c>
      <c r="F356" s="68" t="s">
        <v>1056</v>
      </c>
      <c r="G356" s="68" t="s">
        <v>761</v>
      </c>
      <c r="H356" s="68" t="s">
        <v>761</v>
      </c>
      <c r="I356" s="68" t="s">
        <v>761</v>
      </c>
      <c r="J356" s="77" t="s">
        <v>761</v>
      </c>
      <c r="K356" s="68" t="s">
        <v>761</v>
      </c>
      <c r="L356" s="68" t="s">
        <v>761</v>
      </c>
      <c r="M356" s="68" t="s">
        <v>761</v>
      </c>
      <c r="N356" s="68" t="s">
        <v>761</v>
      </c>
      <c r="O356" s="68" t="s">
        <v>761</v>
      </c>
      <c r="P356" s="68" t="s">
        <v>761</v>
      </c>
      <c r="Q356" s="68" t="s">
        <v>761</v>
      </c>
      <c r="R356" s="68" t="s">
        <v>761</v>
      </c>
      <c r="S356" s="68" t="s">
        <v>761</v>
      </c>
      <c r="T356" s="68" t="s">
        <v>761</v>
      </c>
      <c r="U356" s="72" t="s">
        <v>761</v>
      </c>
      <c r="V356" s="130" t="s">
        <v>761</v>
      </c>
      <c r="W356" s="68" t="s">
        <v>761</v>
      </c>
      <c r="X356" s="130" t="s">
        <v>761</v>
      </c>
      <c r="Y356" s="68" t="s">
        <v>761</v>
      </c>
      <c r="Z356" s="130" t="s">
        <v>761</v>
      </c>
      <c r="AA356" s="68" t="s">
        <v>761</v>
      </c>
      <c r="AB356" s="204">
        <v>22.7</v>
      </c>
      <c r="AC356" s="204">
        <v>36.1</v>
      </c>
      <c r="AD356" s="171">
        <v>0.32500000000000001</v>
      </c>
      <c r="AE356" s="72">
        <v>1.1502057945282862</v>
      </c>
      <c r="AF356" s="72">
        <v>6.897560975609756</v>
      </c>
      <c r="AG356" s="75">
        <v>8.0477667701380415</v>
      </c>
      <c r="AH356" s="75">
        <v>40.680727307696145</v>
      </c>
      <c r="AI356" s="72">
        <v>48.728494077834185</v>
      </c>
      <c r="AJ356" s="72">
        <v>280.9709310710162</v>
      </c>
      <c r="AK356" s="72">
        <v>51.530105949191558</v>
      </c>
      <c r="AL356" s="72">
        <v>5.4525587691989648</v>
      </c>
      <c r="AM356" s="75">
        <v>92.210833256887696</v>
      </c>
      <c r="AN356" s="75">
        <v>100.25860002702575</v>
      </c>
      <c r="AO356" s="72">
        <v>46.00266666666667</v>
      </c>
      <c r="AP356" s="72">
        <v>8.8989333333333267</v>
      </c>
      <c r="AQ356" s="70">
        <v>0.83791122055944955</v>
      </c>
      <c r="AR356" s="177">
        <v>54.901599999999995</v>
      </c>
      <c r="AS356" s="68"/>
      <c r="AT356" s="68"/>
      <c r="AU356" s="68" t="s">
        <v>763</v>
      </c>
      <c r="AV356" s="68" t="s">
        <v>763</v>
      </c>
      <c r="AW356" s="68"/>
    </row>
    <row r="357" spans="1:55" x14ac:dyDescent="0.2">
      <c r="A357" s="79" t="s">
        <v>756</v>
      </c>
      <c r="B357" t="s">
        <v>274</v>
      </c>
      <c r="C357" t="s">
        <v>765</v>
      </c>
      <c r="E357" s="147">
        <v>44064</v>
      </c>
      <c r="F357" s="68" t="s">
        <v>1056</v>
      </c>
      <c r="G357" s="68" t="s">
        <v>761</v>
      </c>
      <c r="H357" s="68" t="s">
        <v>761</v>
      </c>
      <c r="I357" s="68" t="s">
        <v>761</v>
      </c>
      <c r="J357" s="77" t="s">
        <v>761</v>
      </c>
      <c r="K357" s="68" t="s">
        <v>761</v>
      </c>
      <c r="L357" s="68" t="s">
        <v>761</v>
      </c>
      <c r="M357" s="68" t="s">
        <v>761</v>
      </c>
      <c r="N357" s="68" t="s">
        <v>761</v>
      </c>
      <c r="O357" s="68" t="s">
        <v>761</v>
      </c>
      <c r="P357" s="68" t="s">
        <v>761</v>
      </c>
      <c r="Q357" s="68" t="s">
        <v>761</v>
      </c>
      <c r="R357" s="68" t="s">
        <v>761</v>
      </c>
      <c r="S357" s="68" t="s">
        <v>761</v>
      </c>
      <c r="T357" s="68" t="s">
        <v>761</v>
      </c>
      <c r="U357" s="72" t="s">
        <v>761</v>
      </c>
      <c r="V357" s="130" t="s">
        <v>761</v>
      </c>
      <c r="W357" s="68" t="s">
        <v>761</v>
      </c>
      <c r="X357" s="130" t="s">
        <v>761</v>
      </c>
      <c r="Y357" s="68" t="s">
        <v>761</v>
      </c>
      <c r="Z357" s="130" t="s">
        <v>761</v>
      </c>
      <c r="AA357" s="68" t="s">
        <v>761</v>
      </c>
      <c r="AB357" s="204">
        <v>22.7</v>
      </c>
      <c r="AC357" s="204">
        <v>36.1</v>
      </c>
      <c r="AD357" s="174" t="s">
        <v>763</v>
      </c>
      <c r="AE357" s="174" t="s">
        <v>763</v>
      </c>
      <c r="AF357" s="177" t="s">
        <v>763</v>
      </c>
      <c r="AG357" s="177" t="s">
        <v>763</v>
      </c>
      <c r="AH357" s="75" t="s">
        <v>763</v>
      </c>
      <c r="AI357" s="177" t="s">
        <v>763</v>
      </c>
      <c r="AJ357" s="174" t="s">
        <v>763</v>
      </c>
      <c r="AK357" s="174" t="s">
        <v>763</v>
      </c>
      <c r="AL357" s="174" t="s">
        <v>763</v>
      </c>
      <c r="AM357" s="174" t="s">
        <v>763</v>
      </c>
      <c r="AN357" s="174" t="s">
        <v>763</v>
      </c>
      <c r="AO357" s="174" t="s">
        <v>763</v>
      </c>
      <c r="AP357" s="174" t="s">
        <v>763</v>
      </c>
      <c r="AQ357" s="174" t="s">
        <v>763</v>
      </c>
      <c r="AR357" s="75" t="s">
        <v>763</v>
      </c>
      <c r="AS357" s="68"/>
      <c r="AT357" s="68"/>
      <c r="AU357" s="68">
        <v>168.4</v>
      </c>
      <c r="AV357" s="72">
        <v>5.3888000000000007</v>
      </c>
      <c r="AW357" s="68"/>
    </row>
    <row r="358" spans="1:55" x14ac:dyDescent="0.2">
      <c r="A358" s="79" t="s">
        <v>756</v>
      </c>
      <c r="B358" t="s">
        <v>278</v>
      </c>
      <c r="C358" t="s">
        <v>757</v>
      </c>
      <c r="E358" s="147">
        <v>44064</v>
      </c>
      <c r="F358" s="68" t="s">
        <v>1056</v>
      </c>
      <c r="G358" s="68" t="s">
        <v>761</v>
      </c>
      <c r="H358" s="68" t="s">
        <v>761</v>
      </c>
      <c r="I358" s="68" t="s">
        <v>761</v>
      </c>
      <c r="J358" s="77" t="s">
        <v>761</v>
      </c>
      <c r="K358" s="68" t="s">
        <v>761</v>
      </c>
      <c r="L358" s="68" t="s">
        <v>761</v>
      </c>
      <c r="M358" s="68" t="s">
        <v>761</v>
      </c>
      <c r="N358" s="68" t="s">
        <v>761</v>
      </c>
      <c r="O358" s="68" t="s">
        <v>761</v>
      </c>
      <c r="P358" s="68" t="s">
        <v>761</v>
      </c>
      <c r="Q358" s="68" t="s">
        <v>761</v>
      </c>
      <c r="R358" s="68" t="s">
        <v>761</v>
      </c>
      <c r="S358" s="68" t="s">
        <v>761</v>
      </c>
      <c r="T358" s="68" t="s">
        <v>761</v>
      </c>
      <c r="U358" s="72" t="s">
        <v>761</v>
      </c>
      <c r="V358" s="130" t="s">
        <v>761</v>
      </c>
      <c r="W358" s="68" t="s">
        <v>761</v>
      </c>
      <c r="X358" s="130" t="s">
        <v>761</v>
      </c>
      <c r="Y358" s="68" t="s">
        <v>761</v>
      </c>
      <c r="Z358" s="130" t="s">
        <v>761</v>
      </c>
      <c r="AA358" s="68" t="s">
        <v>761</v>
      </c>
      <c r="AB358" s="79">
        <v>16.8</v>
      </c>
      <c r="AC358" s="79">
        <v>27.4</v>
      </c>
      <c r="AD358" s="174" t="s">
        <v>763</v>
      </c>
      <c r="AE358" s="174" t="s">
        <v>763</v>
      </c>
      <c r="AF358" s="177" t="s">
        <v>763</v>
      </c>
      <c r="AG358" s="177" t="s">
        <v>763</v>
      </c>
      <c r="AH358" s="75" t="s">
        <v>763</v>
      </c>
      <c r="AI358" s="177" t="s">
        <v>763</v>
      </c>
      <c r="AJ358" s="174" t="s">
        <v>763</v>
      </c>
      <c r="AK358" s="174" t="s">
        <v>763</v>
      </c>
      <c r="AL358" s="174" t="s">
        <v>763</v>
      </c>
      <c r="AM358" s="174" t="s">
        <v>763</v>
      </c>
      <c r="AN358" s="174" t="s">
        <v>763</v>
      </c>
      <c r="AO358" s="174" t="s">
        <v>763</v>
      </c>
      <c r="AP358" s="174" t="s">
        <v>763</v>
      </c>
      <c r="AQ358" s="174" t="s">
        <v>763</v>
      </c>
      <c r="AR358" s="75" t="s">
        <v>763</v>
      </c>
      <c r="AS358" s="68"/>
      <c r="AT358" s="68"/>
      <c r="AU358" s="68" t="s">
        <v>763</v>
      </c>
      <c r="AV358" s="68" t="s">
        <v>763</v>
      </c>
      <c r="AW358" s="68"/>
    </row>
    <row r="359" spans="1:55" x14ac:dyDescent="0.2">
      <c r="A359" s="79" t="s">
        <v>756</v>
      </c>
      <c r="B359" t="s">
        <v>278</v>
      </c>
      <c r="C359" t="s">
        <v>764</v>
      </c>
      <c r="E359" s="147">
        <v>44064</v>
      </c>
      <c r="F359" s="68" t="s">
        <v>1056</v>
      </c>
      <c r="G359" s="68" t="s">
        <v>761</v>
      </c>
      <c r="H359" s="68" t="s">
        <v>761</v>
      </c>
      <c r="I359" s="68" t="s">
        <v>761</v>
      </c>
      <c r="J359" s="77" t="s">
        <v>761</v>
      </c>
      <c r="K359" s="68" t="s">
        <v>761</v>
      </c>
      <c r="L359" s="68" t="s">
        <v>761</v>
      </c>
      <c r="M359" s="68" t="s">
        <v>761</v>
      </c>
      <c r="N359" s="68" t="s">
        <v>761</v>
      </c>
      <c r="O359" s="68" t="s">
        <v>761</v>
      </c>
      <c r="P359" s="68" t="s">
        <v>761</v>
      </c>
      <c r="Q359" s="68" t="s">
        <v>761</v>
      </c>
      <c r="R359" s="68" t="s">
        <v>761</v>
      </c>
      <c r="S359" s="68" t="s">
        <v>761</v>
      </c>
      <c r="T359" s="68" t="s">
        <v>761</v>
      </c>
      <c r="U359" s="72" t="s">
        <v>761</v>
      </c>
      <c r="V359" s="130" t="s">
        <v>761</v>
      </c>
      <c r="W359" s="68" t="s">
        <v>761</v>
      </c>
      <c r="X359" s="130" t="s">
        <v>761</v>
      </c>
      <c r="Y359" s="68" t="s">
        <v>761</v>
      </c>
      <c r="Z359" s="130" t="s">
        <v>761</v>
      </c>
      <c r="AA359" s="68" t="s">
        <v>761</v>
      </c>
      <c r="AB359" s="204">
        <v>28.8</v>
      </c>
      <c r="AC359" s="204">
        <v>44.8</v>
      </c>
      <c r="AD359" s="171">
        <v>0.19999999999999998</v>
      </c>
      <c r="AE359" s="72">
        <v>1.1090953111129038</v>
      </c>
      <c r="AF359" s="72">
        <v>1.0146341463414634</v>
      </c>
      <c r="AG359" s="75">
        <v>2.1237294574543673</v>
      </c>
      <c r="AH359" s="75">
        <v>24.269739239669157</v>
      </c>
      <c r="AI359" s="75">
        <v>26.393468697123524</v>
      </c>
      <c r="AJ359" s="68">
        <v>126.05</v>
      </c>
      <c r="AK359" s="68">
        <v>21.86</v>
      </c>
      <c r="AL359" s="68">
        <v>5.77</v>
      </c>
      <c r="AM359" s="75">
        <v>46.129739239669156</v>
      </c>
      <c r="AN359" s="75">
        <v>48.253468697123523</v>
      </c>
      <c r="AO359" s="72">
        <v>16.804666666666666</v>
      </c>
      <c r="AP359" s="72">
        <v>4.4425333333333361</v>
      </c>
      <c r="AQ359" s="70">
        <v>0.79091205743188109</v>
      </c>
      <c r="AR359" s="177">
        <v>21.247200000000003</v>
      </c>
      <c r="AS359" s="68"/>
      <c r="AT359" s="68"/>
      <c r="AU359" s="68" t="s">
        <v>763</v>
      </c>
      <c r="AV359" s="68" t="s">
        <v>763</v>
      </c>
      <c r="AW359" s="68"/>
    </row>
    <row r="360" spans="1:55" x14ac:dyDescent="0.2">
      <c r="A360" s="79" t="s">
        <v>756</v>
      </c>
      <c r="B360" t="s">
        <v>278</v>
      </c>
      <c r="C360" t="s">
        <v>765</v>
      </c>
      <c r="E360" s="147">
        <v>44064</v>
      </c>
      <c r="F360" s="68" t="s">
        <v>1056</v>
      </c>
      <c r="G360" s="68" t="s">
        <v>761</v>
      </c>
      <c r="H360" s="68" t="s">
        <v>761</v>
      </c>
      <c r="I360" s="68" t="s">
        <v>761</v>
      </c>
      <c r="J360" s="77" t="s">
        <v>761</v>
      </c>
      <c r="K360" s="68" t="s">
        <v>761</v>
      </c>
      <c r="L360" s="68" t="s">
        <v>761</v>
      </c>
      <c r="M360" s="68" t="s">
        <v>761</v>
      </c>
      <c r="N360" s="68" t="s">
        <v>761</v>
      </c>
      <c r="O360" s="68" t="s">
        <v>761</v>
      </c>
      <c r="P360" s="68" t="s">
        <v>761</v>
      </c>
      <c r="Q360" s="68" t="s">
        <v>761</v>
      </c>
      <c r="R360" s="68" t="s">
        <v>761</v>
      </c>
      <c r="S360" s="68" t="s">
        <v>761</v>
      </c>
      <c r="T360" s="68" t="s">
        <v>761</v>
      </c>
      <c r="U360" s="72" t="s">
        <v>761</v>
      </c>
      <c r="V360" s="130" t="s">
        <v>761</v>
      </c>
      <c r="W360" s="68" t="s">
        <v>761</v>
      </c>
      <c r="X360" s="130" t="s">
        <v>761</v>
      </c>
      <c r="Y360" s="68" t="s">
        <v>761</v>
      </c>
      <c r="Z360" s="130" t="s">
        <v>761</v>
      </c>
      <c r="AA360" s="68" t="s">
        <v>761</v>
      </c>
      <c r="AB360" s="79">
        <v>29.9</v>
      </c>
      <c r="AC360" s="79">
        <v>46.3</v>
      </c>
      <c r="AD360" s="174" t="s">
        <v>763</v>
      </c>
      <c r="AE360" s="174" t="s">
        <v>763</v>
      </c>
      <c r="AF360" s="177" t="s">
        <v>763</v>
      </c>
      <c r="AG360" s="177" t="s">
        <v>763</v>
      </c>
      <c r="AH360" s="75" t="s">
        <v>763</v>
      </c>
      <c r="AI360" s="177" t="s">
        <v>763</v>
      </c>
      <c r="AJ360" s="174" t="s">
        <v>763</v>
      </c>
      <c r="AK360" s="174" t="s">
        <v>763</v>
      </c>
      <c r="AL360" s="174" t="s">
        <v>763</v>
      </c>
      <c r="AM360" s="174" t="s">
        <v>763</v>
      </c>
      <c r="AN360" s="174" t="s">
        <v>763</v>
      </c>
      <c r="AO360" s="174" t="s">
        <v>763</v>
      </c>
      <c r="AP360" s="174" t="s">
        <v>763</v>
      </c>
      <c r="AQ360" s="174" t="s">
        <v>763</v>
      </c>
      <c r="AR360" s="75" t="s">
        <v>763</v>
      </c>
      <c r="AS360" s="68"/>
      <c r="AT360" s="68"/>
      <c r="AU360" s="68" t="s">
        <v>763</v>
      </c>
      <c r="AV360" s="68" t="s">
        <v>763</v>
      </c>
      <c r="AW360" s="68"/>
      <c r="BA360" s="200"/>
      <c r="BB360" s="68"/>
      <c r="BC360" s="147"/>
    </row>
    <row r="361" spans="1:55" x14ac:dyDescent="0.2">
      <c r="A361" s="79" t="s">
        <v>756</v>
      </c>
      <c r="B361" t="s">
        <v>280</v>
      </c>
      <c r="C361" t="s">
        <v>757</v>
      </c>
      <c r="E361" s="147">
        <v>44064</v>
      </c>
      <c r="F361" s="68" t="s">
        <v>1056</v>
      </c>
      <c r="G361" s="68" t="s">
        <v>761</v>
      </c>
      <c r="H361" s="68" t="s">
        <v>761</v>
      </c>
      <c r="I361" s="68" t="s">
        <v>761</v>
      </c>
      <c r="J361" s="77" t="s">
        <v>761</v>
      </c>
      <c r="K361" s="68" t="s">
        <v>761</v>
      </c>
      <c r="L361" s="68" t="s">
        <v>761</v>
      </c>
      <c r="M361" s="68" t="s">
        <v>761</v>
      </c>
      <c r="N361" s="68" t="s">
        <v>761</v>
      </c>
      <c r="O361" s="68" t="s">
        <v>761</v>
      </c>
      <c r="P361" s="68" t="s">
        <v>761</v>
      </c>
      <c r="Q361" s="68" t="s">
        <v>761</v>
      </c>
      <c r="R361" s="68" t="s">
        <v>761</v>
      </c>
      <c r="S361" s="68" t="s">
        <v>761</v>
      </c>
      <c r="T361" s="68" t="s">
        <v>761</v>
      </c>
      <c r="U361" s="72" t="s">
        <v>761</v>
      </c>
      <c r="V361" s="130" t="s">
        <v>761</v>
      </c>
      <c r="W361" s="68" t="s">
        <v>761</v>
      </c>
      <c r="X361" s="130" t="s">
        <v>761</v>
      </c>
      <c r="Y361" s="68" t="s">
        <v>761</v>
      </c>
      <c r="Z361" s="130" t="s">
        <v>761</v>
      </c>
      <c r="AA361" s="68" t="s">
        <v>761</v>
      </c>
      <c r="AB361" s="79">
        <v>29.9</v>
      </c>
      <c r="AC361" s="79">
        <v>46.2</v>
      </c>
      <c r="AD361" s="174" t="s">
        <v>763</v>
      </c>
      <c r="AE361" s="174" t="s">
        <v>763</v>
      </c>
      <c r="AF361" s="177" t="s">
        <v>763</v>
      </c>
      <c r="AG361" s="177" t="s">
        <v>763</v>
      </c>
      <c r="AH361" s="75" t="s">
        <v>763</v>
      </c>
      <c r="AI361" s="177" t="s">
        <v>763</v>
      </c>
      <c r="AJ361" s="174" t="s">
        <v>763</v>
      </c>
      <c r="AK361" s="174" t="s">
        <v>763</v>
      </c>
      <c r="AL361" s="174" t="s">
        <v>763</v>
      </c>
      <c r="AM361" s="174" t="s">
        <v>763</v>
      </c>
      <c r="AN361" s="174" t="s">
        <v>763</v>
      </c>
      <c r="AO361" s="174" t="s">
        <v>763</v>
      </c>
      <c r="AP361" s="174" t="s">
        <v>763</v>
      </c>
      <c r="AQ361" s="174" t="s">
        <v>763</v>
      </c>
      <c r="AR361" s="75" t="s">
        <v>763</v>
      </c>
      <c r="AS361" s="68"/>
      <c r="AT361" s="68"/>
      <c r="AU361" s="68" t="s">
        <v>763</v>
      </c>
      <c r="AV361" s="68" t="s">
        <v>763</v>
      </c>
      <c r="AW361" s="68"/>
      <c r="BA361" s="200"/>
      <c r="BB361" s="68"/>
      <c r="BC361" s="147"/>
    </row>
    <row r="362" spans="1:55" x14ac:dyDescent="0.2">
      <c r="A362" s="79" t="s">
        <v>756</v>
      </c>
      <c r="B362" t="s">
        <v>280</v>
      </c>
      <c r="C362" t="s">
        <v>764</v>
      </c>
      <c r="E362" s="147">
        <v>44064</v>
      </c>
      <c r="F362" s="68" t="s">
        <v>1056</v>
      </c>
      <c r="G362" s="68" t="s">
        <v>761</v>
      </c>
      <c r="H362" s="68" t="s">
        <v>761</v>
      </c>
      <c r="I362" s="68" t="s">
        <v>761</v>
      </c>
      <c r="J362" s="77" t="s">
        <v>761</v>
      </c>
      <c r="K362" s="68" t="s">
        <v>761</v>
      </c>
      <c r="L362" s="68" t="s">
        <v>761</v>
      </c>
      <c r="M362" s="68" t="s">
        <v>761</v>
      </c>
      <c r="N362" s="68" t="s">
        <v>761</v>
      </c>
      <c r="O362" s="68" t="s">
        <v>761</v>
      </c>
      <c r="P362" s="68" t="s">
        <v>761</v>
      </c>
      <c r="Q362" s="68" t="s">
        <v>761</v>
      </c>
      <c r="R362" s="68" t="s">
        <v>761</v>
      </c>
      <c r="S362" s="68" t="s">
        <v>761</v>
      </c>
      <c r="T362" s="68" t="s">
        <v>761</v>
      </c>
      <c r="U362" s="72" t="s">
        <v>761</v>
      </c>
      <c r="V362" s="130" t="s">
        <v>761</v>
      </c>
      <c r="W362" s="68" t="s">
        <v>761</v>
      </c>
      <c r="X362" s="130" t="s">
        <v>761</v>
      </c>
      <c r="Y362" s="68" t="s">
        <v>761</v>
      </c>
      <c r="Z362" s="130" t="s">
        <v>761</v>
      </c>
      <c r="AA362" s="68" t="s">
        <v>761</v>
      </c>
      <c r="AB362" s="204">
        <v>30</v>
      </c>
      <c r="AC362" s="204">
        <v>46.3</v>
      </c>
      <c r="AD362" s="171">
        <v>0.32500000000000001</v>
      </c>
      <c r="AE362" s="72">
        <v>0.28688564280526108</v>
      </c>
      <c r="AF362" s="72">
        <v>0.18731707317073171</v>
      </c>
      <c r="AG362" s="75">
        <v>0.47420271597599278</v>
      </c>
      <c r="AH362" s="75">
        <v>19.827895422771896</v>
      </c>
      <c r="AI362" s="75">
        <v>20.302098138747887</v>
      </c>
      <c r="AJ362" s="68">
        <v>76.42</v>
      </c>
      <c r="AK362" s="68">
        <v>11.52</v>
      </c>
      <c r="AL362" s="68">
        <v>6.63</v>
      </c>
      <c r="AM362" s="75">
        <v>31.347895422771895</v>
      </c>
      <c r="AN362" s="75">
        <v>31.822098138747887</v>
      </c>
      <c r="AO362" s="72">
        <v>6.3613333333333326</v>
      </c>
      <c r="AP362" s="72">
        <v>4.0282666666666689</v>
      </c>
      <c r="AQ362" s="70">
        <v>0.6122789456122788</v>
      </c>
      <c r="AR362" s="177">
        <v>10.389600000000002</v>
      </c>
      <c r="AS362" s="68"/>
      <c r="AT362" s="68"/>
      <c r="AU362" s="68" t="s">
        <v>763</v>
      </c>
      <c r="AV362" s="68" t="s">
        <v>763</v>
      </c>
      <c r="AW362" s="68"/>
    </row>
    <row r="363" spans="1:55" x14ac:dyDescent="0.2">
      <c r="A363" s="79" t="s">
        <v>756</v>
      </c>
      <c r="B363" t="s">
        <v>280</v>
      </c>
      <c r="C363" t="s">
        <v>765</v>
      </c>
      <c r="E363" s="147">
        <v>44064</v>
      </c>
      <c r="F363" s="68" t="s">
        <v>1056</v>
      </c>
      <c r="G363" s="68" t="s">
        <v>761</v>
      </c>
      <c r="H363" s="68" t="s">
        <v>761</v>
      </c>
      <c r="I363" s="68" t="s">
        <v>761</v>
      </c>
      <c r="J363" s="77" t="s">
        <v>761</v>
      </c>
      <c r="K363" s="68" t="s">
        <v>761</v>
      </c>
      <c r="L363" s="68" t="s">
        <v>761</v>
      </c>
      <c r="M363" s="68" t="s">
        <v>761</v>
      </c>
      <c r="N363" s="68" t="s">
        <v>761</v>
      </c>
      <c r="O363" s="68" t="s">
        <v>761</v>
      </c>
      <c r="P363" s="68" t="s">
        <v>761</v>
      </c>
      <c r="Q363" s="68" t="s">
        <v>761</v>
      </c>
      <c r="R363" s="68" t="s">
        <v>761</v>
      </c>
      <c r="S363" s="68" t="s">
        <v>761</v>
      </c>
      <c r="T363" s="68" t="s">
        <v>761</v>
      </c>
      <c r="U363" s="72" t="s">
        <v>761</v>
      </c>
      <c r="V363" s="130" t="s">
        <v>761</v>
      </c>
      <c r="W363" s="68" t="s">
        <v>761</v>
      </c>
      <c r="X363" s="130" t="s">
        <v>761</v>
      </c>
      <c r="Y363" s="68" t="s">
        <v>761</v>
      </c>
      <c r="Z363" s="130" t="s">
        <v>761</v>
      </c>
      <c r="AA363" s="68" t="s">
        <v>761</v>
      </c>
      <c r="AB363" s="79">
        <v>30.5</v>
      </c>
      <c r="AC363" s="79">
        <v>47.1</v>
      </c>
      <c r="AD363" s="174" t="s">
        <v>763</v>
      </c>
      <c r="AE363" s="174" t="s">
        <v>763</v>
      </c>
      <c r="AF363" s="177" t="s">
        <v>763</v>
      </c>
      <c r="AG363" s="177" t="s">
        <v>763</v>
      </c>
      <c r="AH363" s="75" t="s">
        <v>763</v>
      </c>
      <c r="AI363" s="177" t="s">
        <v>763</v>
      </c>
      <c r="AJ363" s="174" t="s">
        <v>763</v>
      </c>
      <c r="AK363" s="174" t="s">
        <v>763</v>
      </c>
      <c r="AL363" s="174" t="s">
        <v>763</v>
      </c>
      <c r="AM363" s="174" t="s">
        <v>763</v>
      </c>
      <c r="AN363" s="174" t="s">
        <v>763</v>
      </c>
      <c r="AO363" s="174" t="s">
        <v>763</v>
      </c>
      <c r="AP363" s="174" t="s">
        <v>763</v>
      </c>
      <c r="AQ363" s="174" t="s">
        <v>763</v>
      </c>
      <c r="AR363" s="174" t="s">
        <v>763</v>
      </c>
      <c r="AS363" s="68"/>
      <c r="AT363" s="68"/>
      <c r="AU363" s="68" t="s">
        <v>763</v>
      </c>
      <c r="AV363" s="68" t="s">
        <v>763</v>
      </c>
      <c r="AW363" s="68"/>
    </row>
    <row r="364" spans="1:55" x14ac:dyDescent="0.2">
      <c r="E364" s="147"/>
      <c r="F364" s="68"/>
      <c r="G364" s="68"/>
      <c r="H364" s="68"/>
      <c r="I364" s="68"/>
      <c r="J364" s="77"/>
      <c r="K364" s="68"/>
      <c r="L364" s="68"/>
      <c r="M364" s="68"/>
      <c r="N364" s="68"/>
      <c r="O364" s="68"/>
      <c r="P364" s="68"/>
      <c r="Q364" s="68"/>
      <c r="R364" s="68"/>
      <c r="S364" s="68"/>
      <c r="T364" s="68"/>
      <c r="U364" s="72"/>
      <c r="V364" s="68"/>
      <c r="W364" s="77"/>
      <c r="X364" s="68"/>
      <c r="Y364" s="68"/>
      <c r="Z364" s="72"/>
      <c r="AA364" s="68"/>
      <c r="AB364" s="204"/>
      <c r="AC364" s="204"/>
      <c r="AD364" s="174"/>
      <c r="AE364" s="174"/>
      <c r="AF364" s="177"/>
      <c r="AG364" s="177"/>
      <c r="AH364" s="177"/>
      <c r="AI364" s="177"/>
      <c r="AJ364" s="174"/>
      <c r="AK364" s="174"/>
      <c r="AL364" s="174"/>
      <c r="AM364" s="174"/>
      <c r="AN364" s="174"/>
      <c r="AO364" s="174"/>
      <c r="AP364" s="174"/>
      <c r="AQ364" s="174"/>
      <c r="AR364" s="174"/>
      <c r="AS364" s="68"/>
      <c r="AT364" s="68"/>
      <c r="AU364" s="68"/>
      <c r="AV364" s="68"/>
      <c r="AW364" s="68"/>
    </row>
    <row r="365" spans="1:55" x14ac:dyDescent="0.2">
      <c r="E365" s="147"/>
      <c r="F365" s="68"/>
      <c r="G365" s="68"/>
      <c r="H365" s="68"/>
      <c r="I365" s="68"/>
      <c r="J365" s="77"/>
      <c r="K365" s="68"/>
      <c r="L365" s="68"/>
      <c r="M365" s="68"/>
      <c r="N365" s="68"/>
      <c r="O365" s="68"/>
      <c r="P365" s="68"/>
      <c r="Q365" s="68"/>
      <c r="R365" s="68"/>
      <c r="S365" s="68"/>
      <c r="T365" s="68"/>
      <c r="U365" s="72"/>
      <c r="V365" s="68"/>
      <c r="W365" s="77"/>
      <c r="X365" s="68"/>
      <c r="Y365" s="68"/>
      <c r="Z365" s="72"/>
      <c r="AA365" s="68"/>
      <c r="AB365" s="204"/>
      <c r="AC365" s="204"/>
      <c r="AD365" s="72"/>
      <c r="AE365" s="72"/>
      <c r="AF365" s="72"/>
      <c r="AG365" s="72"/>
      <c r="AH365" s="75"/>
      <c r="AI365" s="75"/>
      <c r="AJ365" s="72"/>
      <c r="AK365" s="72"/>
      <c r="AL365" s="72"/>
      <c r="AM365" s="72"/>
      <c r="AN365" s="72"/>
      <c r="AO365" s="72"/>
      <c r="AP365" s="72"/>
      <c r="AQ365" s="70"/>
      <c r="AR365" s="72"/>
      <c r="AS365" s="68"/>
      <c r="AT365" s="68"/>
      <c r="AU365" s="68"/>
      <c r="AV365" s="68"/>
      <c r="AW365" s="68"/>
    </row>
    <row r="366" spans="1:55" x14ac:dyDescent="0.2">
      <c r="E366" s="147"/>
      <c r="F366" s="68"/>
      <c r="G366" s="68"/>
      <c r="H366" s="68"/>
      <c r="I366" s="68"/>
      <c r="J366" s="77"/>
      <c r="K366" s="68"/>
      <c r="L366" s="68"/>
      <c r="M366" s="68"/>
      <c r="N366" s="68"/>
      <c r="O366" s="68"/>
      <c r="P366" s="68"/>
      <c r="Q366" s="68"/>
      <c r="R366" s="68"/>
      <c r="S366" s="68"/>
      <c r="T366" s="68"/>
      <c r="U366" s="72"/>
      <c r="V366" s="68"/>
      <c r="W366" s="77"/>
      <c r="X366" s="68"/>
      <c r="Y366" s="68"/>
      <c r="Z366" s="72"/>
      <c r="AA366" s="68"/>
      <c r="AB366" s="204"/>
      <c r="AC366" s="204"/>
      <c r="AD366" s="68"/>
      <c r="AE366" s="68"/>
      <c r="AF366" s="72"/>
      <c r="AG366" s="72"/>
      <c r="AH366" s="72"/>
      <c r="AI366" s="72"/>
      <c r="AJ366" s="68"/>
      <c r="AK366" s="68"/>
      <c r="AL366" s="68"/>
      <c r="AM366" s="72"/>
      <c r="AN366" s="72"/>
      <c r="AO366" s="68"/>
      <c r="AP366" s="68"/>
      <c r="AQ366" s="68"/>
      <c r="AR366" s="68"/>
      <c r="AS366" s="68"/>
      <c r="AT366" s="68"/>
      <c r="AU366" s="68"/>
      <c r="AV366" s="68"/>
      <c r="AW366" s="68"/>
    </row>
    <row r="367" spans="1:55" x14ac:dyDescent="0.2">
      <c r="E367" s="147"/>
      <c r="F367" s="68"/>
      <c r="G367" s="68"/>
      <c r="H367" s="68"/>
      <c r="I367" s="68"/>
      <c r="J367" s="77"/>
      <c r="K367" s="68"/>
      <c r="L367" s="68"/>
      <c r="M367" s="68"/>
      <c r="N367" s="68"/>
      <c r="O367" s="68"/>
      <c r="P367" s="68"/>
      <c r="Q367" s="68"/>
      <c r="R367" s="68"/>
      <c r="S367" s="68"/>
      <c r="T367" s="68"/>
      <c r="U367" s="72"/>
      <c r="V367" s="68"/>
      <c r="W367" s="77"/>
      <c r="X367" s="68"/>
      <c r="Y367" s="68"/>
      <c r="Z367" s="72"/>
      <c r="AA367" s="68"/>
      <c r="AB367" s="204"/>
      <c r="AC367" s="204"/>
      <c r="AD367" s="68"/>
      <c r="AE367" s="68"/>
      <c r="AF367" s="72"/>
      <c r="AG367" s="72"/>
      <c r="AH367" s="72"/>
      <c r="AI367" s="72"/>
      <c r="AJ367" s="72"/>
      <c r="AK367" s="72"/>
      <c r="AL367" s="72"/>
      <c r="AM367" s="72"/>
      <c r="AN367" s="72"/>
      <c r="AO367" s="68"/>
      <c r="AP367" s="68"/>
      <c r="AQ367" s="68"/>
      <c r="AR367" s="68"/>
      <c r="AS367" s="68"/>
      <c r="AT367" s="68"/>
      <c r="AU367" s="68"/>
      <c r="AV367" s="68"/>
      <c r="AW367" s="68"/>
    </row>
    <row r="368" spans="1:55" x14ac:dyDescent="0.2">
      <c r="E368" s="147"/>
      <c r="F368" s="68"/>
      <c r="G368" s="68"/>
      <c r="H368" s="68"/>
      <c r="I368" s="68"/>
      <c r="J368" s="77"/>
      <c r="K368" s="68"/>
      <c r="L368" s="68"/>
      <c r="M368" s="68"/>
      <c r="N368" s="68"/>
      <c r="O368" s="68"/>
      <c r="P368" s="68"/>
      <c r="Q368" s="68"/>
      <c r="R368" s="68"/>
      <c r="S368" s="68"/>
      <c r="T368" s="68"/>
      <c r="U368" s="72"/>
      <c r="V368" s="68"/>
      <c r="W368" s="77"/>
      <c r="X368" s="68"/>
      <c r="Y368" s="68"/>
      <c r="Z368" s="72"/>
      <c r="AA368" s="68"/>
      <c r="AB368" s="204"/>
      <c r="AC368" s="204"/>
      <c r="AD368" s="72"/>
      <c r="AE368" s="72"/>
      <c r="AF368" s="72"/>
      <c r="AG368" s="72"/>
      <c r="AH368" s="75"/>
      <c r="AI368" s="75"/>
      <c r="AJ368" s="68"/>
      <c r="AK368" s="68"/>
      <c r="AL368" s="68"/>
      <c r="AM368" s="72"/>
      <c r="AN368" s="72"/>
      <c r="AO368" s="72"/>
      <c r="AP368" s="72"/>
      <c r="AQ368" s="70"/>
      <c r="AR368" s="72"/>
      <c r="AS368" s="68"/>
      <c r="AT368" s="68"/>
      <c r="AU368" s="68"/>
      <c r="AV368" s="68"/>
      <c r="AW368" s="68"/>
    </row>
    <row r="369" spans="5:49" x14ac:dyDescent="0.2">
      <c r="E369" s="147"/>
      <c r="F369" s="68"/>
      <c r="G369" s="68"/>
      <c r="H369" s="68"/>
      <c r="I369" s="68"/>
      <c r="J369" s="77"/>
      <c r="K369" s="68"/>
      <c r="L369" s="68"/>
      <c r="M369" s="68"/>
      <c r="N369" s="68"/>
      <c r="O369" s="68"/>
      <c r="P369" s="68"/>
      <c r="Q369" s="68"/>
      <c r="R369" s="68"/>
      <c r="S369" s="68"/>
      <c r="T369" s="68"/>
      <c r="U369" s="72"/>
      <c r="V369" s="68"/>
      <c r="W369" s="68"/>
      <c r="X369" s="68"/>
      <c r="Y369" s="68"/>
      <c r="Z369" s="72"/>
      <c r="AA369" s="68"/>
      <c r="AB369" s="204"/>
      <c r="AC369" s="204"/>
      <c r="AD369" s="68"/>
      <c r="AE369" s="68"/>
      <c r="AF369" s="72"/>
      <c r="AG369" s="72"/>
      <c r="AH369" s="72"/>
      <c r="AI369" s="72"/>
      <c r="AJ369" s="68"/>
      <c r="AK369" s="68"/>
      <c r="AL369" s="68"/>
      <c r="AM369" s="72"/>
      <c r="AN369" s="72"/>
      <c r="AO369" s="68"/>
      <c r="AP369" s="68"/>
      <c r="AQ369" s="68"/>
      <c r="AR369" s="68"/>
      <c r="AS369" s="68"/>
      <c r="AT369" s="68"/>
      <c r="AU369" s="68"/>
      <c r="AV369" s="68"/>
      <c r="AW369" s="68"/>
    </row>
    <row r="370" spans="5:49" x14ac:dyDescent="0.2">
      <c r="E370" s="147"/>
      <c r="F370" s="68"/>
      <c r="G370" s="68"/>
      <c r="H370" s="68"/>
      <c r="I370" s="68"/>
      <c r="J370" s="77"/>
      <c r="K370" s="68"/>
      <c r="L370" s="68"/>
      <c r="M370" s="68"/>
      <c r="N370" s="68"/>
      <c r="O370" s="68"/>
      <c r="P370" s="68"/>
      <c r="Q370" s="68"/>
      <c r="R370" s="68"/>
      <c r="S370" s="68"/>
      <c r="T370" s="68"/>
      <c r="U370" s="72"/>
      <c r="V370" s="68"/>
      <c r="W370" s="77"/>
      <c r="X370" s="68"/>
      <c r="Y370" s="68"/>
      <c r="Z370" s="72"/>
      <c r="AA370" s="68"/>
      <c r="AB370" s="68"/>
      <c r="AC370" s="68"/>
      <c r="AD370" s="68"/>
      <c r="AE370" s="68"/>
      <c r="AF370" s="72"/>
      <c r="AG370" s="72"/>
      <c r="AH370" s="72"/>
      <c r="AI370" s="72"/>
      <c r="AJ370" s="72"/>
      <c r="AK370" s="72"/>
      <c r="AL370" s="72"/>
      <c r="AM370" s="72"/>
      <c r="AN370" s="72"/>
      <c r="AO370" s="68"/>
      <c r="AP370" s="68"/>
      <c r="AQ370" s="68"/>
      <c r="AR370" s="68"/>
      <c r="AS370" s="68"/>
      <c r="AT370" s="68"/>
      <c r="AU370" s="68"/>
      <c r="AV370" s="68"/>
      <c r="AW370" s="68"/>
    </row>
    <row r="371" spans="5:49" x14ac:dyDescent="0.2">
      <c r="E371" s="147"/>
      <c r="F371" s="68"/>
      <c r="G371" s="68"/>
      <c r="H371" s="68"/>
      <c r="I371" s="68"/>
      <c r="J371" s="77"/>
      <c r="K371" s="68"/>
      <c r="L371" s="68"/>
      <c r="M371" s="68"/>
      <c r="N371" s="68"/>
      <c r="O371" s="68"/>
      <c r="P371" s="68"/>
      <c r="Q371" s="68"/>
      <c r="R371" s="68"/>
      <c r="S371" s="68"/>
      <c r="T371" s="68"/>
      <c r="U371" s="72"/>
      <c r="V371" s="68"/>
      <c r="W371" s="77"/>
      <c r="X371" s="68"/>
      <c r="Y371" s="68"/>
      <c r="Z371" s="72"/>
      <c r="AA371" s="68"/>
      <c r="AB371" s="204"/>
      <c r="AC371" s="204"/>
      <c r="AD371" s="72"/>
      <c r="AE371" s="72"/>
      <c r="AF371" s="72"/>
      <c r="AG371" s="72"/>
      <c r="AH371" s="75"/>
      <c r="AI371" s="75"/>
      <c r="AJ371" s="68"/>
      <c r="AK371" s="68"/>
      <c r="AL371" s="68"/>
      <c r="AM371" s="72"/>
      <c r="AN371" s="72"/>
      <c r="AO371" s="72"/>
      <c r="AP371" s="72"/>
      <c r="AQ371" s="70"/>
      <c r="AR371" s="72"/>
      <c r="AS371" s="68"/>
      <c r="AT371" s="68"/>
      <c r="AU371" s="68"/>
      <c r="AV371" s="68"/>
      <c r="AW371" s="68"/>
    </row>
    <row r="372" spans="5:49" x14ac:dyDescent="0.2">
      <c r="E372" s="147"/>
      <c r="F372" s="68"/>
      <c r="G372" s="68"/>
      <c r="H372" s="68"/>
      <c r="I372" s="68"/>
      <c r="J372" s="77"/>
      <c r="K372" s="68"/>
      <c r="L372" s="68"/>
      <c r="M372" s="68"/>
      <c r="N372" s="68"/>
      <c r="O372" s="68"/>
      <c r="P372" s="68"/>
      <c r="Q372" s="68"/>
      <c r="R372" s="68"/>
      <c r="S372" s="68"/>
      <c r="T372" s="68"/>
      <c r="U372" s="72"/>
      <c r="V372" s="68"/>
      <c r="W372" s="77"/>
      <c r="X372" s="68"/>
      <c r="Y372" s="68"/>
      <c r="Z372" s="72"/>
      <c r="AA372" s="68"/>
      <c r="AB372" s="68"/>
      <c r="AC372" s="68"/>
      <c r="AD372" s="68"/>
      <c r="AE372" s="68"/>
      <c r="AF372" s="72"/>
      <c r="AG372" s="72"/>
      <c r="AH372" s="72"/>
      <c r="AI372" s="72"/>
      <c r="AJ372" s="68"/>
      <c r="AK372" s="68"/>
      <c r="AL372" s="68"/>
      <c r="AM372" s="72"/>
      <c r="AN372" s="72"/>
      <c r="AO372" s="68"/>
      <c r="AP372" s="68"/>
      <c r="AQ372" s="68"/>
      <c r="AR372" s="68"/>
      <c r="AS372" s="68"/>
      <c r="AT372" s="68"/>
      <c r="AU372" s="68"/>
      <c r="AV372" s="68"/>
      <c r="AW372" s="68"/>
    </row>
    <row r="373" spans="5:49" x14ac:dyDescent="0.2">
      <c r="E373" s="147"/>
      <c r="F373" s="68"/>
      <c r="G373" s="68"/>
      <c r="H373" s="68"/>
      <c r="I373" s="68"/>
      <c r="J373" s="77"/>
      <c r="K373" s="68"/>
      <c r="L373" s="68"/>
      <c r="M373" s="68"/>
      <c r="N373" s="68"/>
      <c r="O373" s="68"/>
      <c r="P373" s="68"/>
      <c r="Q373" s="68"/>
      <c r="R373" s="68"/>
      <c r="S373" s="68"/>
      <c r="T373" s="68"/>
      <c r="U373" s="72"/>
      <c r="V373" s="68"/>
      <c r="W373" s="68"/>
      <c r="X373" s="68"/>
      <c r="Y373" s="68"/>
      <c r="Z373" s="72"/>
      <c r="AA373" s="68"/>
      <c r="AB373" s="204"/>
      <c r="AC373" s="204"/>
      <c r="AD373" s="68"/>
      <c r="AE373" s="68"/>
      <c r="AF373" s="72"/>
      <c r="AG373" s="72"/>
      <c r="AH373" s="72"/>
      <c r="AI373" s="72"/>
      <c r="AJ373" s="72"/>
      <c r="AK373" s="72"/>
      <c r="AL373" s="72"/>
      <c r="AM373" s="72"/>
      <c r="AN373" s="72"/>
      <c r="AO373" s="68"/>
      <c r="AP373" s="68"/>
      <c r="AQ373" s="68"/>
      <c r="AR373" s="68"/>
      <c r="AS373" s="68"/>
      <c r="AT373" s="68"/>
      <c r="AU373" s="68"/>
      <c r="AV373" s="68"/>
      <c r="AW373" s="68"/>
    </row>
    <row r="374" spans="5:49" x14ac:dyDescent="0.2">
      <c r="E374" s="147"/>
      <c r="F374" s="68"/>
      <c r="G374" s="68"/>
      <c r="H374" s="68"/>
      <c r="I374" s="68"/>
      <c r="J374" s="77"/>
      <c r="K374" s="68"/>
      <c r="L374" s="68"/>
      <c r="M374" s="68"/>
      <c r="N374" s="68"/>
      <c r="O374" s="68"/>
      <c r="P374" s="68"/>
      <c r="Q374" s="68"/>
      <c r="R374" s="68"/>
      <c r="S374" s="68"/>
      <c r="T374" s="68"/>
      <c r="U374" s="72"/>
      <c r="V374" s="68"/>
      <c r="W374" s="68"/>
      <c r="X374" s="68"/>
      <c r="Y374" s="68"/>
      <c r="Z374" s="72"/>
      <c r="AA374" s="68"/>
      <c r="AB374" s="204"/>
      <c r="AC374" s="204"/>
      <c r="AD374" s="72"/>
      <c r="AE374" s="72"/>
      <c r="AF374" s="72"/>
      <c r="AG374" s="72"/>
      <c r="AH374" s="75"/>
      <c r="AI374" s="75"/>
      <c r="AJ374" s="72"/>
      <c r="AK374" s="72"/>
      <c r="AL374" s="72"/>
      <c r="AM374" s="72"/>
      <c r="AN374" s="72"/>
      <c r="AO374" s="72"/>
      <c r="AP374" s="72"/>
      <c r="AQ374" s="70"/>
      <c r="AR374" s="72"/>
      <c r="AS374" s="68"/>
      <c r="AT374" s="68"/>
      <c r="AU374" s="68"/>
      <c r="AV374" s="68"/>
      <c r="AW374" s="68"/>
    </row>
    <row r="375" spans="5:49" x14ac:dyDescent="0.2">
      <c r="E375" s="147"/>
      <c r="F375" s="68"/>
      <c r="G375" s="68"/>
      <c r="H375" s="68"/>
      <c r="I375" s="68"/>
      <c r="J375" s="77"/>
      <c r="K375" s="68"/>
      <c r="L375" s="68"/>
      <c r="M375" s="68"/>
      <c r="N375" s="68"/>
      <c r="O375" s="68"/>
      <c r="P375" s="68"/>
      <c r="Q375" s="68"/>
      <c r="R375" s="68"/>
      <c r="S375" s="68"/>
      <c r="T375" s="68"/>
      <c r="U375" s="72"/>
      <c r="V375" s="68"/>
      <c r="W375" s="68"/>
      <c r="X375" s="68"/>
      <c r="Y375" s="68"/>
      <c r="Z375" s="72"/>
      <c r="AA375" s="68"/>
      <c r="AB375" s="204"/>
      <c r="AC375" s="204"/>
      <c r="AD375" s="68"/>
      <c r="AE375" s="68"/>
      <c r="AF375" s="72"/>
      <c r="AG375" s="72"/>
      <c r="AH375" s="72"/>
      <c r="AI375" s="72"/>
      <c r="AJ375" s="68"/>
      <c r="AK375" s="68"/>
      <c r="AL375" s="68"/>
      <c r="AM375" s="72"/>
      <c r="AN375" s="72"/>
      <c r="AO375" s="68"/>
      <c r="AP375" s="68"/>
      <c r="AQ375" s="68"/>
      <c r="AR375" s="68"/>
      <c r="AS375" s="68"/>
      <c r="AT375" s="68"/>
      <c r="AU375" s="68"/>
      <c r="AV375" s="68"/>
      <c r="AW375" s="68"/>
    </row>
    <row r="376" spans="5:49" x14ac:dyDescent="0.2">
      <c r="E376" s="147"/>
      <c r="F376" s="68"/>
      <c r="G376" s="68"/>
      <c r="H376" s="68"/>
      <c r="I376" s="68"/>
      <c r="J376" s="77"/>
      <c r="K376" s="68"/>
      <c r="L376" s="68"/>
      <c r="M376" s="68"/>
      <c r="N376" s="68"/>
      <c r="O376" s="68"/>
      <c r="P376" s="68"/>
      <c r="Q376" s="68"/>
      <c r="R376" s="68"/>
      <c r="S376" s="68"/>
      <c r="T376" s="68"/>
      <c r="U376" s="72"/>
      <c r="V376" s="68"/>
      <c r="W376" s="68"/>
      <c r="X376" s="68"/>
      <c r="Y376" s="68"/>
      <c r="Z376" s="72"/>
      <c r="AA376" s="68"/>
      <c r="AB376" s="204"/>
      <c r="AC376" s="204"/>
      <c r="AD376" s="68"/>
      <c r="AE376" s="68"/>
      <c r="AF376" s="72"/>
      <c r="AG376" s="72"/>
      <c r="AH376" s="72"/>
      <c r="AI376" s="72"/>
      <c r="AJ376" s="72"/>
      <c r="AK376" s="72"/>
      <c r="AL376" s="72"/>
      <c r="AM376" s="72"/>
      <c r="AN376" s="72"/>
      <c r="AO376" s="68"/>
      <c r="AP376" s="68"/>
      <c r="AQ376" s="68"/>
      <c r="AR376" s="68"/>
      <c r="AS376" s="68"/>
      <c r="AT376" s="68"/>
      <c r="AU376" s="68"/>
      <c r="AV376" s="68"/>
      <c r="AW376" s="68"/>
    </row>
    <row r="377" spans="5:49" x14ac:dyDescent="0.2">
      <c r="E377" s="147"/>
      <c r="F377" s="68"/>
      <c r="G377" s="68"/>
      <c r="H377" s="68"/>
      <c r="I377" s="68"/>
      <c r="J377" s="77"/>
      <c r="K377" s="68"/>
      <c r="L377" s="68"/>
      <c r="M377" s="68"/>
      <c r="N377" s="68"/>
      <c r="O377" s="68"/>
      <c r="P377" s="68"/>
      <c r="Q377" s="68"/>
      <c r="R377" s="68"/>
      <c r="S377" s="68"/>
      <c r="T377" s="68"/>
      <c r="U377" s="72"/>
      <c r="V377" s="68"/>
      <c r="W377" s="68"/>
      <c r="X377" s="68"/>
      <c r="Y377" s="68"/>
      <c r="Z377" s="72"/>
      <c r="AA377" s="68"/>
      <c r="AB377" s="204"/>
      <c r="AC377" s="204"/>
      <c r="AD377" s="72"/>
      <c r="AE377" s="72"/>
      <c r="AF377" s="72"/>
      <c r="AG377" s="72"/>
      <c r="AH377" s="75"/>
      <c r="AI377" s="75"/>
      <c r="AJ377" s="68"/>
      <c r="AK377" s="68"/>
      <c r="AL377" s="68"/>
      <c r="AM377" s="72"/>
      <c r="AN377" s="72"/>
      <c r="AO377" s="72"/>
      <c r="AP377" s="72"/>
      <c r="AQ377" s="70"/>
      <c r="AR377" s="72"/>
      <c r="AS377" s="68"/>
      <c r="AT377" s="68"/>
      <c r="AU377" s="68"/>
      <c r="AV377" s="68"/>
      <c r="AW377" s="68"/>
    </row>
    <row r="378" spans="5:49" x14ac:dyDescent="0.2">
      <c r="E378" s="147"/>
      <c r="F378" s="68"/>
      <c r="G378" s="68"/>
      <c r="H378" s="68"/>
      <c r="I378" s="68"/>
      <c r="J378" s="77"/>
      <c r="K378" s="68"/>
      <c r="L378" s="68"/>
      <c r="M378" s="68"/>
      <c r="N378" s="68"/>
      <c r="O378" s="68"/>
      <c r="P378" s="68"/>
      <c r="Q378" s="68"/>
      <c r="R378" s="68"/>
      <c r="S378" s="68"/>
      <c r="T378" s="68"/>
      <c r="U378" s="72"/>
      <c r="V378" s="68"/>
      <c r="W378" s="68"/>
      <c r="X378" s="68"/>
      <c r="Y378" s="68"/>
      <c r="Z378" s="72"/>
      <c r="AA378" s="68"/>
      <c r="AB378" s="204"/>
      <c r="AC378" s="204"/>
      <c r="AD378" s="68"/>
      <c r="AE378" s="68"/>
      <c r="AF378" s="72"/>
      <c r="AG378" s="72"/>
      <c r="AH378" s="72"/>
      <c r="AI378" s="72"/>
      <c r="AJ378" s="72"/>
      <c r="AK378" s="72"/>
      <c r="AL378" s="72"/>
      <c r="AM378" s="72"/>
      <c r="AN378" s="72"/>
      <c r="AO378" s="68"/>
      <c r="AP378" s="68"/>
      <c r="AQ378" s="68"/>
      <c r="AR378" s="68"/>
      <c r="AS378" s="68"/>
      <c r="AT378" s="68"/>
      <c r="AU378" s="72"/>
      <c r="AV378" s="72"/>
      <c r="AW378" s="68"/>
    </row>
    <row r="379" spans="5:49" x14ac:dyDescent="0.2">
      <c r="E379" s="147"/>
      <c r="F379" s="68"/>
      <c r="G379" s="68"/>
      <c r="H379" s="68"/>
      <c r="I379" s="68"/>
      <c r="J379" s="77"/>
      <c r="K379" s="68"/>
      <c r="L379" s="68"/>
      <c r="M379" s="68"/>
      <c r="N379" s="68"/>
      <c r="O379" s="68"/>
      <c r="P379" s="68"/>
      <c r="Q379" s="68"/>
      <c r="R379" s="68"/>
      <c r="S379" s="68"/>
      <c r="T379" s="68"/>
      <c r="U379" s="72"/>
      <c r="V379" s="68"/>
      <c r="W379" s="77"/>
      <c r="X379" s="68"/>
      <c r="Y379" s="68"/>
      <c r="Z379" s="72"/>
      <c r="AA379" s="68"/>
      <c r="AB379" s="204"/>
      <c r="AC379" s="204"/>
      <c r="AD379" s="68"/>
      <c r="AE379" s="68"/>
      <c r="AF379" s="72"/>
      <c r="AG379" s="72"/>
      <c r="AH379" s="72"/>
      <c r="AI379" s="72"/>
      <c r="AJ379" s="68"/>
      <c r="AK379" s="68"/>
      <c r="AL379" s="68"/>
      <c r="AM379" s="72"/>
      <c r="AN379" s="72"/>
      <c r="AO379" s="68"/>
      <c r="AP379" s="68"/>
      <c r="AQ379" s="68"/>
      <c r="AR379" s="68"/>
      <c r="AS379" s="68"/>
      <c r="AT379" s="68"/>
      <c r="AU379" s="68"/>
      <c r="AV379" s="68"/>
      <c r="AW379" s="68"/>
    </row>
    <row r="380" spans="5:49" x14ac:dyDescent="0.2">
      <c r="E380" s="147"/>
      <c r="F380" s="68"/>
      <c r="G380" s="68"/>
      <c r="H380" s="68"/>
      <c r="I380" s="68"/>
      <c r="J380" s="77"/>
      <c r="K380" s="68"/>
      <c r="L380" s="68"/>
      <c r="M380" s="68"/>
      <c r="N380" s="68"/>
      <c r="O380" s="68"/>
      <c r="P380" s="68"/>
      <c r="Q380" s="68"/>
      <c r="R380" s="68"/>
      <c r="S380" s="68"/>
      <c r="T380" s="68"/>
      <c r="U380" s="72"/>
      <c r="V380" s="68"/>
      <c r="W380" s="77"/>
      <c r="X380" s="68"/>
      <c r="Y380" s="68"/>
      <c r="Z380" s="72"/>
      <c r="AA380" s="68"/>
      <c r="AB380" s="204"/>
      <c r="AC380" s="204"/>
      <c r="AD380" s="72"/>
      <c r="AE380" s="72"/>
      <c r="AF380" s="72"/>
      <c r="AG380" s="72"/>
      <c r="AH380" s="75"/>
      <c r="AI380" s="75"/>
      <c r="AJ380" s="72"/>
      <c r="AK380" s="72"/>
      <c r="AL380" s="72"/>
      <c r="AM380" s="72"/>
      <c r="AN380" s="72"/>
      <c r="AO380" s="72"/>
      <c r="AP380" s="72"/>
      <c r="AQ380" s="70"/>
      <c r="AR380" s="72"/>
      <c r="AS380" s="68"/>
      <c r="AT380" s="68"/>
      <c r="AU380" s="68"/>
      <c r="AV380" s="68"/>
      <c r="AW380" s="68"/>
    </row>
    <row r="381" spans="5:49" x14ac:dyDescent="0.2">
      <c r="E381" s="147"/>
      <c r="F381" s="68"/>
      <c r="G381" s="68"/>
      <c r="H381" s="68"/>
      <c r="I381" s="68"/>
      <c r="J381" s="77"/>
      <c r="K381" s="68"/>
      <c r="L381" s="68"/>
      <c r="M381" s="68"/>
      <c r="N381" s="68"/>
      <c r="O381" s="68"/>
      <c r="P381" s="68"/>
      <c r="Q381" s="68"/>
      <c r="R381" s="68"/>
      <c r="S381" s="68"/>
      <c r="T381" s="68"/>
      <c r="U381" s="72"/>
      <c r="V381" s="68"/>
      <c r="W381" s="77"/>
      <c r="X381" s="68"/>
      <c r="Y381" s="68"/>
      <c r="Z381" s="72"/>
      <c r="AA381" s="68"/>
      <c r="AB381" s="204"/>
      <c r="AC381" s="204"/>
      <c r="AD381" s="68"/>
      <c r="AE381" s="68"/>
      <c r="AF381" s="72"/>
      <c r="AG381" s="72"/>
      <c r="AH381" s="72"/>
      <c r="AI381" s="72"/>
      <c r="AJ381" s="68"/>
      <c r="AK381" s="68"/>
      <c r="AL381" s="68"/>
      <c r="AM381" s="72"/>
      <c r="AN381" s="72"/>
      <c r="AO381" s="68"/>
      <c r="AP381" s="68"/>
      <c r="AQ381" s="68"/>
      <c r="AR381" s="68"/>
      <c r="AS381" s="68"/>
      <c r="AT381" s="68"/>
      <c r="AU381" s="68"/>
      <c r="AV381" s="68"/>
      <c r="AW381" s="68"/>
    </row>
    <row r="382" spans="5:49" x14ac:dyDescent="0.2">
      <c r="E382" s="147"/>
      <c r="F382" s="68"/>
      <c r="G382" s="68"/>
      <c r="H382" s="68"/>
      <c r="I382" s="68"/>
      <c r="J382" s="77"/>
      <c r="K382" s="68"/>
      <c r="L382" s="68"/>
      <c r="M382" s="68"/>
      <c r="N382" s="68"/>
      <c r="O382" s="68"/>
      <c r="P382" s="68"/>
      <c r="Q382" s="68"/>
      <c r="R382" s="68"/>
      <c r="S382" s="68"/>
      <c r="T382" s="68"/>
      <c r="U382" s="72"/>
      <c r="V382" s="68"/>
      <c r="W382" s="77"/>
      <c r="X382" s="68"/>
      <c r="Y382" s="68"/>
      <c r="Z382" s="72"/>
      <c r="AA382" s="68"/>
      <c r="AB382" s="204"/>
      <c r="AC382" s="204"/>
      <c r="AD382" s="68"/>
      <c r="AE382" s="68"/>
      <c r="AF382" s="72"/>
      <c r="AG382" s="72"/>
      <c r="AH382" s="72"/>
      <c r="AI382" s="72"/>
      <c r="AJ382" s="72"/>
      <c r="AK382" s="72"/>
      <c r="AL382" s="72"/>
      <c r="AM382" s="72"/>
      <c r="AN382" s="72"/>
      <c r="AO382" s="68"/>
      <c r="AP382" s="68"/>
      <c r="AQ382" s="68"/>
      <c r="AR382" s="68"/>
      <c r="AS382" s="68"/>
      <c r="AT382" s="68"/>
      <c r="AU382" s="68"/>
      <c r="AV382" s="68"/>
      <c r="AW382" s="68"/>
    </row>
    <row r="383" spans="5:49" x14ac:dyDescent="0.2">
      <c r="E383" s="147"/>
      <c r="F383" s="68"/>
      <c r="G383" s="68"/>
      <c r="H383" s="68"/>
      <c r="I383" s="68"/>
      <c r="J383" s="77"/>
      <c r="K383" s="68"/>
      <c r="L383" s="68"/>
      <c r="M383" s="68"/>
      <c r="N383" s="68"/>
      <c r="O383" s="68"/>
      <c r="P383" s="68"/>
      <c r="Q383" s="68"/>
      <c r="R383" s="68"/>
      <c r="S383" s="68"/>
      <c r="T383" s="68"/>
      <c r="U383" s="72"/>
      <c r="V383" s="68"/>
      <c r="W383" s="77"/>
      <c r="X383" s="68"/>
      <c r="Y383" s="68"/>
      <c r="Z383" s="72"/>
      <c r="AA383" s="68"/>
      <c r="AB383" s="204"/>
      <c r="AC383" s="204"/>
      <c r="AD383" s="72"/>
      <c r="AE383" s="72"/>
      <c r="AF383" s="72"/>
      <c r="AG383" s="72"/>
      <c r="AH383" s="75"/>
      <c r="AI383" s="75"/>
      <c r="AJ383" s="68"/>
      <c r="AK383" s="68"/>
      <c r="AL383" s="68"/>
      <c r="AM383" s="72"/>
      <c r="AN383" s="72"/>
      <c r="AO383" s="72"/>
      <c r="AP383" s="72"/>
      <c r="AQ383" s="70"/>
      <c r="AR383" s="72"/>
      <c r="AS383" s="68"/>
      <c r="AT383" s="68"/>
      <c r="AU383" s="68"/>
      <c r="AV383" s="68"/>
      <c r="AW383" s="68"/>
    </row>
    <row r="384" spans="5:49" x14ac:dyDescent="0.2">
      <c r="E384" s="147"/>
      <c r="F384" s="68"/>
      <c r="G384" s="68"/>
      <c r="H384" s="68"/>
      <c r="I384" s="68"/>
      <c r="J384" s="77"/>
      <c r="K384" s="68"/>
      <c r="L384" s="68"/>
      <c r="M384" s="68"/>
      <c r="N384" s="68"/>
      <c r="O384" s="68"/>
      <c r="P384" s="68"/>
      <c r="Q384" s="68"/>
      <c r="R384" s="68"/>
      <c r="S384" s="68"/>
      <c r="T384" s="68"/>
      <c r="U384" s="72"/>
      <c r="V384" s="68"/>
      <c r="W384" s="77"/>
      <c r="X384" s="68"/>
      <c r="Y384" s="68"/>
      <c r="Z384" s="72"/>
      <c r="AA384" s="68"/>
      <c r="AB384" s="204"/>
      <c r="AC384" s="204"/>
      <c r="AD384" s="68"/>
      <c r="AE384" s="68"/>
      <c r="AF384" s="72"/>
      <c r="AG384" s="72"/>
      <c r="AH384" s="72"/>
      <c r="AI384" s="72"/>
      <c r="AJ384" s="72"/>
      <c r="AK384" s="72"/>
      <c r="AL384" s="72"/>
      <c r="AM384" s="72"/>
      <c r="AN384" s="72"/>
      <c r="AO384" s="68"/>
      <c r="AP384" s="68"/>
      <c r="AQ384" s="68"/>
      <c r="AR384" s="68"/>
      <c r="AS384" s="68"/>
      <c r="AT384" s="68"/>
      <c r="AU384" s="68"/>
      <c r="AV384" s="68"/>
      <c r="AW384" s="68"/>
    </row>
    <row r="385" spans="5:51" x14ac:dyDescent="0.2">
      <c r="E385" s="147"/>
      <c r="F385" s="68"/>
      <c r="G385" s="68"/>
      <c r="H385" s="68"/>
      <c r="I385" s="68"/>
      <c r="J385" s="77"/>
      <c r="K385" s="68"/>
      <c r="L385" s="68"/>
      <c r="M385" s="68"/>
      <c r="N385" s="68"/>
      <c r="O385" s="68"/>
      <c r="P385" s="68"/>
      <c r="Q385" s="68"/>
      <c r="R385" s="68"/>
      <c r="S385" s="68"/>
      <c r="T385" s="68"/>
      <c r="U385" s="72"/>
      <c r="V385" s="77"/>
      <c r="W385" s="77"/>
      <c r="X385" s="68"/>
      <c r="Y385" s="68"/>
      <c r="Z385" s="72"/>
      <c r="AA385" s="68"/>
      <c r="AB385" s="68"/>
      <c r="AC385" s="68"/>
      <c r="AD385" s="68"/>
      <c r="AE385" s="68"/>
      <c r="AF385" s="72"/>
      <c r="AG385" s="72"/>
      <c r="AH385" s="72"/>
      <c r="AI385" s="72"/>
      <c r="AJ385" s="68"/>
      <c r="AK385" s="68"/>
      <c r="AL385" s="68"/>
      <c r="AM385" s="72"/>
      <c r="AN385" s="72"/>
      <c r="AO385" s="68"/>
      <c r="AP385" s="68"/>
      <c r="AQ385" s="68"/>
      <c r="AR385" s="68"/>
      <c r="AS385" s="68"/>
      <c r="AT385" s="68"/>
      <c r="AU385" s="68"/>
      <c r="AV385" s="68"/>
      <c r="AW385" s="68"/>
    </row>
    <row r="386" spans="5:51" x14ac:dyDescent="0.2">
      <c r="E386" s="147"/>
      <c r="F386" s="68"/>
      <c r="G386" s="68"/>
      <c r="H386" s="68"/>
      <c r="I386" s="68"/>
      <c r="J386" s="77"/>
      <c r="K386" s="68"/>
      <c r="L386" s="68"/>
      <c r="M386" s="68"/>
      <c r="N386" s="68"/>
      <c r="O386" s="68"/>
      <c r="P386" s="68"/>
      <c r="Q386" s="68"/>
      <c r="R386" s="68"/>
      <c r="S386" s="68"/>
      <c r="T386" s="68"/>
      <c r="U386" s="72"/>
      <c r="V386" s="77"/>
      <c r="W386" s="77"/>
      <c r="X386" s="68"/>
      <c r="Y386" s="68"/>
      <c r="Z386" s="72"/>
      <c r="AA386" s="68"/>
      <c r="AB386" s="204"/>
      <c r="AC386" s="204"/>
      <c r="AD386" s="72"/>
      <c r="AE386" s="72"/>
      <c r="AF386" s="72"/>
      <c r="AG386" s="72"/>
      <c r="AH386" s="75"/>
      <c r="AI386" s="75"/>
      <c r="AJ386" s="72"/>
      <c r="AK386" s="72"/>
      <c r="AL386" s="72"/>
      <c r="AM386" s="72"/>
      <c r="AN386" s="72"/>
      <c r="AO386" s="72"/>
      <c r="AP386" s="72"/>
      <c r="AQ386" s="70"/>
      <c r="AR386" s="72"/>
      <c r="AS386" s="68"/>
      <c r="AT386" s="68"/>
      <c r="AU386" s="68"/>
      <c r="AV386" s="68"/>
      <c r="AW386" s="68"/>
      <c r="AX386" s="68"/>
      <c r="AY386" s="147"/>
    </row>
    <row r="387" spans="5:51" x14ac:dyDescent="0.2">
      <c r="E387" s="147"/>
      <c r="F387" s="68"/>
      <c r="G387" s="68"/>
      <c r="H387" s="68"/>
      <c r="I387" s="68"/>
      <c r="J387" s="77"/>
      <c r="K387" s="68"/>
      <c r="L387" s="68"/>
      <c r="M387" s="68"/>
      <c r="N387" s="68"/>
      <c r="O387" s="68"/>
      <c r="P387" s="68"/>
      <c r="Q387" s="68"/>
      <c r="R387" s="68"/>
      <c r="S387" s="68"/>
      <c r="T387" s="68"/>
      <c r="U387" s="72"/>
      <c r="V387" s="77"/>
      <c r="W387" s="77"/>
      <c r="X387" s="68"/>
      <c r="Y387" s="68"/>
      <c r="Z387" s="72"/>
      <c r="AA387" s="68"/>
      <c r="AB387" s="68"/>
      <c r="AC387" s="68"/>
      <c r="AD387" s="68"/>
      <c r="AE387" s="68"/>
      <c r="AF387" s="72"/>
      <c r="AG387" s="72"/>
      <c r="AH387" s="72"/>
      <c r="AI387" s="72"/>
      <c r="AJ387" s="68"/>
      <c r="AK387" s="68"/>
      <c r="AL387" s="68"/>
      <c r="AM387" s="72"/>
      <c r="AN387" s="72"/>
      <c r="AO387" s="68"/>
      <c r="AP387" s="68"/>
      <c r="AQ387" s="68"/>
      <c r="AR387" s="68"/>
      <c r="AS387" s="68"/>
      <c r="AT387" s="68"/>
      <c r="AU387" s="68"/>
      <c r="AV387" s="68"/>
      <c r="AW387" s="68"/>
      <c r="AX387" s="68"/>
      <c r="AY387" s="147"/>
    </row>
    <row r="388" spans="5:51" x14ac:dyDescent="0.2">
      <c r="E388" s="147"/>
      <c r="F388" s="68"/>
      <c r="G388" s="68"/>
      <c r="H388" s="68"/>
      <c r="I388" s="68"/>
      <c r="J388" s="77"/>
      <c r="K388" s="68"/>
      <c r="L388" s="68"/>
      <c r="M388" s="68"/>
      <c r="N388" s="68"/>
      <c r="O388" s="68"/>
      <c r="P388" s="68"/>
      <c r="Q388" s="68"/>
      <c r="R388" s="68"/>
      <c r="S388" s="68"/>
      <c r="T388" s="68"/>
      <c r="U388" s="72"/>
      <c r="V388" s="77"/>
      <c r="W388" s="77"/>
      <c r="X388" s="68"/>
      <c r="Y388" s="68"/>
      <c r="Z388" s="72"/>
      <c r="AA388" s="68"/>
      <c r="AB388" s="68"/>
      <c r="AC388" s="68"/>
      <c r="AD388" s="68"/>
      <c r="AE388" s="68"/>
      <c r="AF388" s="72"/>
      <c r="AG388" s="72"/>
      <c r="AH388" s="72"/>
      <c r="AI388" s="72"/>
      <c r="AJ388" s="68"/>
      <c r="AK388" s="68"/>
      <c r="AL388" s="68"/>
      <c r="AM388" s="72"/>
      <c r="AN388" s="72"/>
      <c r="AO388" s="68"/>
      <c r="AP388" s="68"/>
      <c r="AQ388" s="68"/>
      <c r="AR388" s="68"/>
      <c r="AS388" s="68"/>
      <c r="AT388" s="68"/>
      <c r="AU388" s="68"/>
      <c r="AV388" s="68"/>
      <c r="AW388" s="68"/>
      <c r="AX388" s="68"/>
      <c r="AY388" s="147"/>
    </row>
    <row r="389" spans="5:51" x14ac:dyDescent="0.2">
      <c r="E389" s="147"/>
      <c r="F389" s="68"/>
      <c r="G389" s="68"/>
      <c r="H389" s="68"/>
      <c r="I389" s="68"/>
      <c r="J389" s="77"/>
      <c r="K389" s="68"/>
      <c r="L389" s="68"/>
      <c r="M389" s="68"/>
      <c r="N389" s="68"/>
      <c r="O389" s="68"/>
      <c r="P389" s="68"/>
      <c r="Q389" s="68"/>
      <c r="R389" s="68"/>
      <c r="S389" s="68"/>
      <c r="T389" s="68"/>
      <c r="U389" s="72"/>
      <c r="V389" s="77"/>
      <c r="W389" s="77"/>
      <c r="X389" s="68"/>
      <c r="Y389" s="68"/>
      <c r="Z389" s="72"/>
      <c r="AA389" s="68"/>
      <c r="AB389" s="204"/>
      <c r="AC389" s="204"/>
      <c r="AD389" s="72"/>
      <c r="AE389" s="72"/>
      <c r="AF389" s="72"/>
      <c r="AG389" s="72"/>
      <c r="AH389" s="75"/>
      <c r="AI389" s="75"/>
      <c r="AJ389" s="72"/>
      <c r="AK389" s="72"/>
      <c r="AL389" s="72"/>
      <c r="AM389" s="72"/>
      <c r="AN389" s="72"/>
      <c r="AO389" s="72"/>
      <c r="AP389" s="72"/>
      <c r="AQ389" s="70"/>
      <c r="AR389" s="72"/>
      <c r="AS389" s="68"/>
      <c r="AT389" s="68"/>
      <c r="AU389" s="68"/>
      <c r="AV389" s="68"/>
      <c r="AW389" s="68"/>
      <c r="AX389" s="79"/>
      <c r="AY389" s="147"/>
    </row>
    <row r="390" spans="5:51" x14ac:dyDescent="0.2">
      <c r="E390" s="147"/>
      <c r="F390" s="68"/>
      <c r="G390" s="68"/>
      <c r="H390" s="68"/>
      <c r="I390" s="68"/>
      <c r="J390" s="77"/>
      <c r="K390" s="68"/>
      <c r="L390" s="68"/>
      <c r="M390" s="68"/>
      <c r="N390" s="68"/>
      <c r="O390" s="68"/>
      <c r="P390" s="68"/>
      <c r="Q390" s="68"/>
      <c r="R390" s="68"/>
      <c r="S390" s="68"/>
      <c r="T390" s="68"/>
      <c r="U390" s="72"/>
      <c r="V390" s="77"/>
      <c r="W390" s="77"/>
      <c r="X390" s="68"/>
      <c r="Y390" s="68"/>
      <c r="Z390" s="72"/>
      <c r="AA390" s="68"/>
      <c r="AB390" s="68"/>
      <c r="AC390" s="68"/>
      <c r="AD390" s="68"/>
      <c r="AE390" s="68"/>
      <c r="AF390" s="72"/>
      <c r="AG390" s="72"/>
      <c r="AH390" s="72"/>
      <c r="AI390" s="72"/>
      <c r="AJ390" s="68"/>
      <c r="AK390" s="68"/>
      <c r="AL390" s="68"/>
      <c r="AM390" s="72"/>
      <c r="AN390" s="72"/>
      <c r="AO390" s="68"/>
      <c r="AP390" s="68"/>
      <c r="AQ390" s="68"/>
      <c r="AR390" s="68"/>
      <c r="AS390" s="68"/>
      <c r="AT390" s="68"/>
      <c r="AU390" s="68"/>
      <c r="AV390" s="68"/>
      <c r="AW390" s="68"/>
    </row>
    <row r="391" spans="5:51" x14ac:dyDescent="0.2">
      <c r="E391" s="147"/>
      <c r="F391" s="68"/>
      <c r="G391" s="68"/>
      <c r="H391" s="68"/>
      <c r="I391" s="68"/>
      <c r="J391" s="77"/>
      <c r="K391" s="68"/>
      <c r="L391" s="68"/>
      <c r="M391" s="68"/>
      <c r="N391" s="68"/>
      <c r="O391" s="68"/>
      <c r="P391" s="68"/>
      <c r="Q391" s="68"/>
      <c r="R391" s="68"/>
      <c r="S391" s="68"/>
      <c r="T391" s="68"/>
      <c r="U391" s="72"/>
      <c r="V391" s="68"/>
      <c r="W391" s="77"/>
      <c r="X391" s="68"/>
      <c r="Y391" s="68"/>
      <c r="Z391" s="72"/>
      <c r="AA391" s="68"/>
      <c r="AB391" s="204"/>
      <c r="AC391" s="204"/>
      <c r="AD391" s="68"/>
      <c r="AE391" s="68"/>
      <c r="AF391" s="72"/>
      <c r="AG391" s="72"/>
      <c r="AH391" s="72"/>
      <c r="AI391" s="72"/>
      <c r="AJ391" s="72"/>
      <c r="AK391" s="72"/>
      <c r="AL391" s="72"/>
      <c r="AM391" s="72"/>
      <c r="AN391" s="72"/>
      <c r="AO391" s="68"/>
      <c r="AP391" s="68"/>
      <c r="AQ391" s="68"/>
      <c r="AR391" s="68"/>
      <c r="AS391" s="68"/>
      <c r="AT391" s="68"/>
      <c r="AU391" s="68"/>
      <c r="AV391" s="68"/>
      <c r="AW391" s="68"/>
    </row>
    <row r="392" spans="5:51" x14ac:dyDescent="0.2">
      <c r="E392" s="147"/>
      <c r="F392" s="68"/>
      <c r="G392" s="68"/>
      <c r="H392" s="68"/>
      <c r="I392" s="68"/>
      <c r="J392" s="77"/>
      <c r="K392" s="68"/>
      <c r="L392" s="68"/>
      <c r="M392" s="68"/>
      <c r="N392" s="68"/>
      <c r="O392" s="68"/>
      <c r="P392" s="68"/>
      <c r="Q392" s="68"/>
      <c r="R392" s="68"/>
      <c r="S392" s="68"/>
      <c r="T392" s="68"/>
      <c r="U392" s="72"/>
      <c r="V392" s="68"/>
      <c r="W392" s="77"/>
      <c r="X392" s="68"/>
      <c r="Y392" s="68"/>
      <c r="Z392" s="72"/>
      <c r="AA392" s="68"/>
      <c r="AB392" s="204"/>
      <c r="AC392" s="204"/>
      <c r="AD392" s="72"/>
      <c r="AE392" s="72"/>
      <c r="AF392" s="72"/>
      <c r="AG392" s="72"/>
      <c r="AH392" s="75"/>
      <c r="AI392" s="75"/>
      <c r="AJ392" s="72"/>
      <c r="AK392" s="72"/>
      <c r="AL392" s="72"/>
      <c r="AM392" s="72"/>
      <c r="AN392" s="72"/>
      <c r="AO392" s="72"/>
      <c r="AP392" s="72"/>
      <c r="AQ392" s="70"/>
      <c r="AR392" s="72"/>
      <c r="AS392" s="68"/>
      <c r="AT392" s="68"/>
      <c r="AU392" s="68"/>
      <c r="AV392" s="68"/>
      <c r="AW392" s="68"/>
    </row>
    <row r="393" spans="5:51" x14ac:dyDescent="0.2">
      <c r="E393" s="147"/>
      <c r="F393" s="68"/>
      <c r="G393" s="68"/>
      <c r="H393" s="68"/>
      <c r="I393" s="68"/>
      <c r="J393" s="77"/>
      <c r="K393" s="68"/>
      <c r="L393" s="68"/>
      <c r="M393" s="68"/>
      <c r="N393" s="68"/>
      <c r="O393" s="68"/>
      <c r="P393" s="68"/>
      <c r="Q393" s="68"/>
      <c r="R393" s="68"/>
      <c r="S393" s="68"/>
      <c r="T393" s="68"/>
      <c r="U393" s="72"/>
      <c r="V393" s="68"/>
      <c r="W393" s="68"/>
      <c r="X393" s="68"/>
      <c r="Y393" s="68"/>
      <c r="Z393" s="72"/>
      <c r="AA393" s="68"/>
      <c r="AB393" s="204"/>
      <c r="AC393" s="204"/>
      <c r="AD393" s="68"/>
      <c r="AE393" s="68"/>
      <c r="AF393" s="72"/>
      <c r="AG393" s="72"/>
      <c r="AH393" s="72"/>
      <c r="AI393" s="72"/>
      <c r="AJ393" s="68"/>
      <c r="AK393" s="68"/>
      <c r="AL393" s="68"/>
      <c r="AM393" s="72"/>
      <c r="AN393" s="72"/>
      <c r="AO393" s="68"/>
      <c r="AP393" s="68"/>
      <c r="AQ393" s="68"/>
      <c r="AR393" s="68"/>
      <c r="AS393" s="68"/>
      <c r="AT393" s="68"/>
      <c r="AU393" s="72"/>
      <c r="AV393" s="72"/>
      <c r="AW393" s="68"/>
    </row>
    <row r="394" spans="5:51" x14ac:dyDescent="0.2">
      <c r="E394" s="147"/>
      <c r="F394" s="68"/>
      <c r="G394" s="68"/>
      <c r="H394" s="68"/>
      <c r="I394" s="68"/>
      <c r="J394" s="77"/>
      <c r="K394" s="68"/>
      <c r="L394" s="68"/>
      <c r="M394" s="68"/>
      <c r="N394" s="68"/>
      <c r="O394" s="68"/>
      <c r="P394" s="68"/>
      <c r="Q394" s="68"/>
      <c r="R394" s="68"/>
      <c r="S394" s="68"/>
      <c r="T394" s="68"/>
      <c r="U394" s="72"/>
      <c r="V394" s="68"/>
      <c r="W394" s="77"/>
      <c r="X394" s="68"/>
      <c r="Y394" s="68"/>
      <c r="Z394" s="72"/>
      <c r="AA394" s="68"/>
      <c r="AB394" s="204"/>
      <c r="AC394" s="204"/>
      <c r="AD394" s="68"/>
      <c r="AE394" s="68"/>
      <c r="AF394" s="72"/>
      <c r="AG394" s="72"/>
      <c r="AH394" s="72"/>
      <c r="AI394" s="72"/>
      <c r="AJ394" s="68"/>
      <c r="AK394" s="68"/>
      <c r="AL394" s="68"/>
      <c r="AM394" s="72"/>
      <c r="AN394" s="72"/>
      <c r="AO394" s="68"/>
      <c r="AP394" s="68"/>
      <c r="AQ394" s="68"/>
      <c r="AR394" s="68"/>
      <c r="AS394" s="68"/>
      <c r="AT394" s="68"/>
      <c r="AU394" s="68"/>
      <c r="AV394" s="68"/>
      <c r="AW394" s="68"/>
    </row>
    <row r="395" spans="5:51" x14ac:dyDescent="0.2">
      <c r="E395" s="147"/>
      <c r="F395" s="68"/>
      <c r="G395" s="68"/>
      <c r="H395" s="68"/>
      <c r="I395" s="68"/>
      <c r="J395" s="77"/>
      <c r="K395" s="68"/>
      <c r="L395" s="68"/>
      <c r="M395" s="68"/>
      <c r="N395" s="68"/>
      <c r="O395" s="68"/>
      <c r="P395" s="68"/>
      <c r="Q395" s="68"/>
      <c r="R395" s="68"/>
      <c r="S395" s="68"/>
      <c r="T395" s="68"/>
      <c r="U395" s="72"/>
      <c r="V395" s="68"/>
      <c r="W395" s="77"/>
      <c r="X395" s="68"/>
      <c r="Y395" s="68"/>
      <c r="Z395" s="72"/>
      <c r="AA395" s="68"/>
      <c r="AB395" s="204"/>
      <c r="AC395" s="204"/>
      <c r="AD395" s="72"/>
      <c r="AE395" s="72"/>
      <c r="AF395" s="72"/>
      <c r="AG395" s="72"/>
      <c r="AH395" s="75"/>
      <c r="AI395" s="75"/>
      <c r="AJ395" s="72"/>
      <c r="AK395" s="72"/>
      <c r="AL395" s="72"/>
      <c r="AM395" s="72"/>
      <c r="AN395" s="72"/>
      <c r="AO395" s="72"/>
      <c r="AP395" s="72"/>
      <c r="AQ395" s="70"/>
      <c r="AR395" s="72"/>
      <c r="AS395" s="68"/>
      <c r="AT395" s="68"/>
      <c r="AU395" s="68"/>
      <c r="AV395" s="68"/>
      <c r="AW395" s="68"/>
    </row>
    <row r="396" spans="5:51" x14ac:dyDescent="0.2">
      <c r="E396" s="147"/>
      <c r="F396" s="68"/>
      <c r="G396" s="68"/>
      <c r="H396" s="68"/>
      <c r="I396" s="68"/>
      <c r="J396" s="77"/>
      <c r="K396" s="68"/>
      <c r="L396" s="68"/>
      <c r="M396" s="68"/>
      <c r="N396" s="68"/>
      <c r="O396" s="68"/>
      <c r="P396" s="68"/>
      <c r="Q396" s="68"/>
      <c r="R396" s="68"/>
      <c r="S396" s="68"/>
      <c r="T396" s="68"/>
      <c r="U396" s="72"/>
      <c r="V396" s="68"/>
      <c r="W396" s="68"/>
      <c r="X396" s="68"/>
      <c r="Y396" s="68"/>
      <c r="Z396" s="72"/>
      <c r="AA396" s="68"/>
      <c r="AB396" s="204"/>
      <c r="AC396" s="204"/>
      <c r="AD396" s="68"/>
      <c r="AE396" s="68"/>
      <c r="AF396" s="72"/>
      <c r="AG396" s="72"/>
      <c r="AH396" s="72"/>
      <c r="AI396" s="72"/>
      <c r="AJ396" s="68"/>
      <c r="AK396" s="68"/>
      <c r="AL396" s="68"/>
      <c r="AM396" s="72"/>
      <c r="AN396" s="72"/>
      <c r="AO396" s="68"/>
      <c r="AP396" s="68"/>
      <c r="AQ396" s="68"/>
      <c r="AR396" s="68"/>
      <c r="AS396" s="68"/>
      <c r="AT396" s="68"/>
      <c r="AU396" s="72"/>
      <c r="AV396" s="72"/>
      <c r="AW396" s="68"/>
    </row>
    <row r="397" spans="5:51" x14ac:dyDescent="0.2">
      <c r="E397" s="147"/>
      <c r="F397" s="68"/>
      <c r="G397" s="68"/>
      <c r="H397" s="68"/>
      <c r="I397" s="68"/>
      <c r="J397" s="77"/>
      <c r="K397" s="68"/>
      <c r="L397" s="68"/>
      <c r="M397" s="68"/>
      <c r="N397" s="68"/>
      <c r="O397" s="68"/>
      <c r="P397" s="68"/>
      <c r="Q397" s="68"/>
      <c r="R397" s="68"/>
      <c r="S397" s="68"/>
      <c r="T397" s="68"/>
      <c r="U397" s="72"/>
      <c r="V397" s="68"/>
      <c r="W397" s="77"/>
      <c r="X397" s="68"/>
      <c r="Y397" s="68"/>
      <c r="Z397" s="72"/>
      <c r="AA397" s="68"/>
      <c r="AB397" s="204"/>
      <c r="AC397" s="204"/>
      <c r="AD397" s="68"/>
      <c r="AE397" s="68"/>
      <c r="AF397" s="72"/>
      <c r="AG397" s="72"/>
      <c r="AH397" s="72"/>
      <c r="AI397" s="72"/>
      <c r="AJ397" s="68"/>
      <c r="AK397" s="68"/>
      <c r="AL397" s="68"/>
      <c r="AM397" s="72"/>
      <c r="AN397" s="72"/>
      <c r="AO397" s="68"/>
      <c r="AP397" s="68"/>
      <c r="AQ397" s="68"/>
      <c r="AR397" s="68"/>
      <c r="AS397" s="68"/>
      <c r="AT397" s="68"/>
      <c r="AU397" s="68"/>
      <c r="AV397" s="68"/>
      <c r="AW397" s="68"/>
    </row>
    <row r="398" spans="5:51" x14ac:dyDescent="0.2">
      <c r="E398" s="147"/>
      <c r="F398" s="68"/>
      <c r="G398" s="68"/>
      <c r="H398" s="68"/>
      <c r="I398" s="68"/>
      <c r="J398" s="77"/>
      <c r="K398" s="68"/>
      <c r="L398" s="68"/>
      <c r="M398" s="68"/>
      <c r="N398" s="68"/>
      <c r="O398" s="68"/>
      <c r="P398" s="68"/>
      <c r="Q398" s="68"/>
      <c r="R398" s="68"/>
      <c r="S398" s="68"/>
      <c r="T398" s="68"/>
      <c r="U398" s="72"/>
      <c r="V398" s="68"/>
      <c r="W398" s="77"/>
      <c r="X398" s="68"/>
      <c r="Y398" s="68"/>
      <c r="Z398" s="72"/>
      <c r="AA398" s="68"/>
      <c r="AB398" s="204"/>
      <c r="AC398" s="204"/>
      <c r="AD398" s="72"/>
      <c r="AE398" s="72"/>
      <c r="AF398" s="72"/>
      <c r="AG398" s="72"/>
      <c r="AH398" s="75"/>
      <c r="AI398" s="75"/>
      <c r="AJ398" s="72"/>
      <c r="AK398" s="72"/>
      <c r="AL398" s="72"/>
      <c r="AM398" s="72"/>
      <c r="AN398" s="72"/>
      <c r="AO398" s="72"/>
      <c r="AP398" s="72"/>
      <c r="AQ398" s="70"/>
      <c r="AR398" s="72"/>
      <c r="AS398" s="68"/>
      <c r="AT398" s="68"/>
      <c r="AU398" s="68"/>
      <c r="AV398" s="68"/>
      <c r="AW398" s="68"/>
    </row>
    <row r="399" spans="5:51" x14ac:dyDescent="0.2">
      <c r="E399" s="147"/>
      <c r="F399" s="68"/>
      <c r="G399" s="68"/>
      <c r="H399" s="68"/>
      <c r="I399" s="68"/>
      <c r="J399" s="77"/>
      <c r="K399" s="68"/>
      <c r="L399" s="68"/>
      <c r="M399" s="68"/>
      <c r="N399" s="68"/>
      <c r="O399" s="68"/>
      <c r="P399" s="68"/>
      <c r="Q399" s="68"/>
      <c r="R399" s="68"/>
      <c r="S399" s="68"/>
      <c r="T399" s="68"/>
      <c r="U399" s="72"/>
      <c r="V399" s="68"/>
      <c r="W399" s="77"/>
      <c r="X399" s="68"/>
      <c r="Y399" s="68"/>
      <c r="Z399" s="72"/>
      <c r="AA399" s="68"/>
      <c r="AB399" s="204"/>
      <c r="AC399" s="204"/>
      <c r="AD399" s="68"/>
      <c r="AE399" s="68"/>
      <c r="AF399" s="72"/>
      <c r="AG399" s="72"/>
      <c r="AH399" s="72"/>
      <c r="AI399" s="72"/>
      <c r="AJ399" s="68"/>
      <c r="AK399" s="68"/>
      <c r="AL399" s="68"/>
      <c r="AM399" s="72"/>
      <c r="AN399" s="72"/>
      <c r="AO399" s="68"/>
      <c r="AP399" s="68"/>
      <c r="AQ399" s="68"/>
      <c r="AR399" s="68"/>
      <c r="AS399" s="68"/>
      <c r="AT399" s="68"/>
      <c r="AU399" s="72"/>
      <c r="AV399" s="72"/>
      <c r="AW399" s="68"/>
      <c r="AX399" s="68"/>
      <c r="AY399" s="147"/>
    </row>
    <row r="400" spans="5:51" x14ac:dyDescent="0.2">
      <c r="E400" s="147"/>
      <c r="F400" s="68"/>
      <c r="G400" s="68"/>
      <c r="H400" s="68"/>
      <c r="I400" s="68"/>
      <c r="J400" s="77"/>
      <c r="K400" s="68"/>
      <c r="L400" s="68"/>
      <c r="M400" s="68"/>
      <c r="N400" s="68"/>
      <c r="O400" s="68"/>
      <c r="P400" s="68"/>
      <c r="Q400" s="68"/>
      <c r="R400" s="68"/>
      <c r="S400" s="68"/>
      <c r="T400" s="68"/>
      <c r="U400" s="72"/>
      <c r="V400" s="68"/>
      <c r="W400" s="77"/>
      <c r="X400" s="68"/>
      <c r="Y400" s="68"/>
      <c r="Z400" s="72"/>
      <c r="AA400" s="68"/>
      <c r="AB400" s="68"/>
      <c r="AC400" s="68"/>
      <c r="AD400" s="68"/>
      <c r="AE400" s="68"/>
      <c r="AF400" s="72"/>
      <c r="AG400" s="72"/>
      <c r="AH400" s="72"/>
      <c r="AI400" s="72"/>
      <c r="AJ400" s="68"/>
      <c r="AK400" s="68"/>
      <c r="AL400" s="68"/>
      <c r="AM400" s="72"/>
      <c r="AN400" s="72"/>
      <c r="AO400" s="68"/>
      <c r="AP400" s="68"/>
      <c r="AQ400" s="68"/>
      <c r="AR400" s="68"/>
      <c r="AS400" s="68"/>
      <c r="AT400" s="68"/>
      <c r="AU400" s="68"/>
      <c r="AV400" s="68"/>
      <c r="AW400" s="68"/>
    </row>
    <row r="401" spans="5:49" x14ac:dyDescent="0.2">
      <c r="E401" s="147"/>
      <c r="F401" s="68"/>
      <c r="G401" s="68"/>
      <c r="H401" s="68"/>
      <c r="I401" s="68"/>
      <c r="J401" s="77"/>
      <c r="K401" s="68"/>
      <c r="L401" s="68"/>
      <c r="M401" s="68"/>
      <c r="N401" s="68"/>
      <c r="O401" s="68"/>
      <c r="P401" s="68"/>
      <c r="Q401" s="68"/>
      <c r="R401" s="68"/>
      <c r="S401" s="68"/>
      <c r="T401" s="68"/>
      <c r="U401" s="72"/>
      <c r="V401" s="68"/>
      <c r="W401" s="77"/>
      <c r="X401" s="68"/>
      <c r="Y401" s="68"/>
      <c r="Z401" s="72"/>
      <c r="AA401" s="68"/>
      <c r="AB401" s="204"/>
      <c r="AC401" s="204"/>
      <c r="AD401" s="72"/>
      <c r="AE401" s="72"/>
      <c r="AF401" s="72"/>
      <c r="AG401" s="72"/>
      <c r="AH401" s="75"/>
      <c r="AI401" s="75"/>
      <c r="AJ401" s="72"/>
      <c r="AK401" s="72"/>
      <c r="AL401" s="72"/>
      <c r="AM401" s="72"/>
      <c r="AN401" s="72"/>
      <c r="AO401" s="72"/>
      <c r="AP401" s="72"/>
      <c r="AQ401" s="70"/>
      <c r="AR401" s="72"/>
      <c r="AS401" s="68"/>
      <c r="AT401" s="68"/>
      <c r="AU401" s="68"/>
      <c r="AV401" s="68"/>
      <c r="AW401" s="68"/>
    </row>
    <row r="402" spans="5:49" x14ac:dyDescent="0.2">
      <c r="E402" s="147"/>
      <c r="F402" s="68"/>
      <c r="G402" s="68"/>
      <c r="H402" s="68"/>
      <c r="I402" s="68"/>
      <c r="J402" s="77"/>
      <c r="K402" s="68"/>
      <c r="L402" s="68"/>
      <c r="M402" s="68"/>
      <c r="N402" s="68"/>
      <c r="O402" s="68"/>
      <c r="P402" s="68"/>
      <c r="Q402" s="68"/>
      <c r="R402" s="68"/>
      <c r="S402" s="68"/>
      <c r="T402" s="68"/>
      <c r="U402" s="72"/>
      <c r="V402" s="68"/>
      <c r="W402" s="77"/>
      <c r="X402" s="68"/>
      <c r="Y402" s="68"/>
      <c r="Z402" s="72"/>
      <c r="AA402" s="68"/>
      <c r="AB402" s="68"/>
      <c r="AC402" s="68"/>
      <c r="AD402" s="68"/>
      <c r="AE402" s="68"/>
      <c r="AF402" s="72"/>
      <c r="AG402" s="72"/>
      <c r="AH402" s="72"/>
      <c r="AI402" s="72"/>
      <c r="AJ402" s="68"/>
      <c r="AK402" s="68"/>
      <c r="AL402" s="68"/>
      <c r="AM402" s="72"/>
      <c r="AN402" s="72"/>
      <c r="AO402" s="68"/>
      <c r="AP402" s="68"/>
      <c r="AQ402" s="68"/>
      <c r="AR402" s="68"/>
      <c r="AS402" s="68"/>
      <c r="AT402" s="68"/>
      <c r="AU402" s="68"/>
      <c r="AV402" s="68"/>
      <c r="AW402" s="68"/>
    </row>
    <row r="403" spans="5:49" x14ac:dyDescent="0.2">
      <c r="E403" s="147"/>
      <c r="F403" s="68"/>
      <c r="G403" s="68"/>
      <c r="H403" s="68"/>
      <c r="I403" s="68"/>
      <c r="J403" s="77"/>
      <c r="K403" s="68"/>
      <c r="L403" s="68"/>
      <c r="M403" s="68"/>
      <c r="N403" s="68"/>
      <c r="O403" s="68"/>
      <c r="P403" s="68"/>
      <c r="Q403" s="68"/>
      <c r="R403" s="68"/>
      <c r="S403" s="68"/>
      <c r="T403" s="68"/>
      <c r="U403" s="72"/>
      <c r="V403" s="68"/>
      <c r="W403" s="77"/>
      <c r="X403" s="68"/>
      <c r="Y403" s="68"/>
      <c r="Z403" s="72"/>
      <c r="AA403" s="68"/>
      <c r="AB403" s="204"/>
      <c r="AC403" s="204"/>
      <c r="AD403" s="68"/>
      <c r="AE403" s="68"/>
      <c r="AF403" s="72"/>
      <c r="AG403" s="72"/>
      <c r="AH403" s="72"/>
      <c r="AI403" s="72"/>
      <c r="AJ403" s="68"/>
      <c r="AK403" s="68"/>
      <c r="AL403" s="68"/>
      <c r="AM403" s="72"/>
      <c r="AN403" s="72"/>
      <c r="AO403" s="68"/>
      <c r="AP403" s="68"/>
      <c r="AQ403" s="68"/>
      <c r="AR403" s="68"/>
      <c r="AS403" s="68"/>
      <c r="AT403" s="68"/>
      <c r="AU403" s="68"/>
      <c r="AV403" s="68"/>
      <c r="AW403" s="68"/>
    </row>
    <row r="404" spans="5:49" x14ac:dyDescent="0.2">
      <c r="E404" s="147"/>
      <c r="F404" s="68"/>
      <c r="G404" s="68"/>
      <c r="H404" s="68"/>
      <c r="I404" s="68"/>
      <c r="J404" s="77"/>
      <c r="K404" s="68"/>
      <c r="L404" s="68"/>
      <c r="M404" s="68"/>
      <c r="N404" s="68"/>
      <c r="O404" s="68"/>
      <c r="P404" s="68"/>
      <c r="Q404" s="68"/>
      <c r="R404" s="68"/>
      <c r="S404" s="68"/>
      <c r="T404" s="68"/>
      <c r="U404" s="72"/>
      <c r="V404" s="68"/>
      <c r="W404" s="77"/>
      <c r="X404" s="68"/>
      <c r="Y404" s="68"/>
      <c r="Z404" s="72"/>
      <c r="AA404" s="68"/>
      <c r="AB404" s="204"/>
      <c r="AC404" s="204"/>
      <c r="AD404" s="72"/>
      <c r="AE404" s="72"/>
      <c r="AF404" s="72"/>
      <c r="AG404" s="72"/>
      <c r="AH404" s="75"/>
      <c r="AI404" s="75"/>
      <c r="AJ404" s="72"/>
      <c r="AK404" s="72"/>
      <c r="AL404" s="72"/>
      <c r="AM404" s="72"/>
      <c r="AN404" s="72"/>
      <c r="AO404" s="72"/>
      <c r="AP404" s="72"/>
      <c r="AQ404" s="70"/>
      <c r="AR404" s="72"/>
      <c r="AS404" s="68"/>
      <c r="AT404" s="68"/>
      <c r="AU404" s="68"/>
      <c r="AV404" s="68"/>
      <c r="AW404" s="68"/>
    </row>
    <row r="405" spans="5:49" x14ac:dyDescent="0.2">
      <c r="E405" s="147"/>
      <c r="F405" s="68"/>
      <c r="G405" s="68"/>
      <c r="H405" s="68"/>
      <c r="I405" s="68"/>
      <c r="J405" s="77"/>
      <c r="K405" s="68"/>
      <c r="L405" s="68"/>
      <c r="M405" s="68"/>
      <c r="N405" s="68"/>
      <c r="O405" s="68"/>
      <c r="P405" s="68"/>
      <c r="Q405" s="68"/>
      <c r="R405" s="68"/>
      <c r="S405" s="68"/>
      <c r="T405" s="68"/>
      <c r="U405" s="72"/>
      <c r="V405" s="68"/>
      <c r="W405" s="77"/>
      <c r="X405" s="68"/>
      <c r="Y405" s="68"/>
      <c r="Z405" s="72"/>
      <c r="AA405" s="68"/>
      <c r="AB405" s="204"/>
      <c r="AC405" s="204"/>
      <c r="AD405" s="68"/>
      <c r="AE405" s="68"/>
      <c r="AF405" s="72"/>
      <c r="AG405" s="72"/>
      <c r="AH405" s="72"/>
      <c r="AI405" s="72"/>
      <c r="AJ405" s="68"/>
      <c r="AK405" s="68"/>
      <c r="AL405" s="68"/>
      <c r="AM405" s="72"/>
      <c r="AN405" s="72"/>
      <c r="AO405" s="68"/>
      <c r="AP405" s="68"/>
      <c r="AQ405" s="68"/>
      <c r="AR405" s="68"/>
      <c r="AS405" s="68"/>
      <c r="AT405" s="68"/>
      <c r="AU405" s="68"/>
      <c r="AV405" s="68"/>
      <c r="AW405" s="68"/>
    </row>
    <row r="406" spans="5:49" x14ac:dyDescent="0.2">
      <c r="E406" s="147"/>
      <c r="F406" s="68"/>
      <c r="G406" s="68"/>
      <c r="H406" s="68"/>
      <c r="I406" s="68"/>
      <c r="J406" s="77"/>
      <c r="K406" s="68"/>
      <c r="L406" s="68"/>
      <c r="M406" s="68"/>
      <c r="N406" s="68"/>
      <c r="O406" s="68"/>
      <c r="P406" s="68"/>
      <c r="Q406" s="68"/>
      <c r="R406" s="68"/>
      <c r="S406" s="68"/>
      <c r="T406" s="68"/>
      <c r="U406" s="72"/>
      <c r="V406" s="68"/>
      <c r="W406" s="77"/>
      <c r="X406" s="68"/>
      <c r="Y406" s="68"/>
      <c r="Z406" s="72"/>
      <c r="AA406" s="68"/>
      <c r="AB406" s="204"/>
      <c r="AC406" s="204"/>
      <c r="AD406" s="68"/>
      <c r="AE406" s="68"/>
      <c r="AF406" s="72"/>
      <c r="AG406" s="72"/>
      <c r="AH406" s="72"/>
      <c r="AI406" s="72"/>
      <c r="AJ406" s="68"/>
      <c r="AK406" s="68"/>
      <c r="AL406" s="68"/>
      <c r="AM406" s="72"/>
      <c r="AN406" s="72"/>
      <c r="AO406" s="68"/>
      <c r="AP406" s="68"/>
      <c r="AQ406" s="68"/>
      <c r="AR406" s="68"/>
      <c r="AS406" s="68"/>
      <c r="AT406" s="68"/>
      <c r="AU406" s="68"/>
      <c r="AV406" s="68"/>
      <c r="AW406" s="68"/>
    </row>
    <row r="407" spans="5:49" x14ac:dyDescent="0.2">
      <c r="E407" s="147"/>
      <c r="F407" s="68"/>
      <c r="G407" s="68"/>
      <c r="H407" s="68"/>
      <c r="I407" s="68"/>
      <c r="J407" s="77"/>
      <c r="K407" s="68"/>
      <c r="L407" s="68"/>
      <c r="M407" s="68"/>
      <c r="N407" s="68"/>
      <c r="O407" s="68"/>
      <c r="P407" s="68"/>
      <c r="Q407" s="68"/>
      <c r="R407" s="68"/>
      <c r="S407" s="68"/>
      <c r="T407" s="68"/>
      <c r="U407" s="72"/>
      <c r="V407" s="68"/>
      <c r="W407" s="77"/>
      <c r="X407" s="68"/>
      <c r="Y407" s="68"/>
      <c r="Z407" s="72"/>
      <c r="AA407" s="68"/>
      <c r="AB407" s="204"/>
      <c r="AC407" s="204"/>
      <c r="AD407" s="72"/>
      <c r="AE407" s="72"/>
      <c r="AF407" s="72"/>
      <c r="AG407" s="72"/>
      <c r="AH407" s="75"/>
      <c r="AI407" s="75"/>
      <c r="AJ407" s="72"/>
      <c r="AK407" s="72"/>
      <c r="AL407" s="72"/>
      <c r="AM407" s="72"/>
      <c r="AN407" s="72"/>
      <c r="AO407" s="72"/>
      <c r="AP407" s="72"/>
      <c r="AQ407" s="70"/>
      <c r="AR407" s="72"/>
      <c r="AS407" s="68"/>
      <c r="AT407" s="68"/>
      <c r="AU407" s="68"/>
      <c r="AV407" s="68"/>
      <c r="AW407" s="68"/>
    </row>
    <row r="408" spans="5:49" x14ac:dyDescent="0.2">
      <c r="E408" s="147"/>
      <c r="F408" s="68"/>
      <c r="G408" s="68"/>
      <c r="H408" s="68"/>
      <c r="I408" s="68"/>
      <c r="J408" s="77"/>
      <c r="K408" s="68"/>
      <c r="L408" s="68"/>
      <c r="M408" s="68"/>
      <c r="N408" s="68"/>
      <c r="O408" s="68"/>
      <c r="P408" s="68"/>
      <c r="Q408" s="68"/>
      <c r="R408" s="68"/>
      <c r="S408" s="68"/>
      <c r="T408" s="68"/>
      <c r="U408" s="72"/>
      <c r="V408" s="68"/>
      <c r="W408" s="77"/>
      <c r="X408" s="68"/>
      <c r="Y408" s="68"/>
      <c r="Z408" s="72"/>
      <c r="AA408" s="68"/>
      <c r="AB408" s="204"/>
      <c r="AC408" s="204"/>
      <c r="AD408" s="68"/>
      <c r="AE408" s="68"/>
      <c r="AF408" s="72"/>
      <c r="AG408" s="72"/>
      <c r="AH408" s="72"/>
      <c r="AI408" s="72"/>
      <c r="AJ408" s="68"/>
      <c r="AK408" s="68"/>
      <c r="AL408" s="68"/>
      <c r="AM408" s="72"/>
      <c r="AN408" s="72"/>
      <c r="AO408" s="68"/>
      <c r="AP408" s="68"/>
      <c r="AQ408" s="68"/>
      <c r="AR408" s="68"/>
      <c r="AS408" s="68"/>
      <c r="AT408" s="68"/>
      <c r="AU408" s="68"/>
      <c r="AV408" s="68"/>
      <c r="AW408" s="68"/>
    </row>
    <row r="409" spans="5:49" x14ac:dyDescent="0.2">
      <c r="E409" s="147"/>
      <c r="F409" s="68"/>
      <c r="G409" s="68"/>
      <c r="H409" s="68"/>
      <c r="I409" s="68"/>
      <c r="J409" s="77"/>
      <c r="K409" s="68"/>
      <c r="L409" s="68"/>
      <c r="M409" s="68"/>
      <c r="N409" s="68"/>
      <c r="O409" s="68"/>
      <c r="P409" s="68"/>
      <c r="Q409" s="68"/>
      <c r="R409" s="68"/>
      <c r="S409" s="68"/>
      <c r="T409" s="68"/>
      <c r="U409" s="72"/>
      <c r="V409" s="68"/>
      <c r="W409" s="77"/>
      <c r="X409" s="68"/>
      <c r="Y409" s="68"/>
      <c r="Z409" s="72"/>
      <c r="AA409" s="68"/>
      <c r="AB409" s="204"/>
      <c r="AC409" s="204"/>
      <c r="AD409" s="68"/>
      <c r="AE409" s="68"/>
      <c r="AF409" s="72"/>
      <c r="AG409" s="72"/>
      <c r="AH409" s="72"/>
      <c r="AI409" s="72"/>
      <c r="AJ409" s="68"/>
      <c r="AK409" s="68"/>
      <c r="AL409" s="68"/>
      <c r="AM409" s="72"/>
      <c r="AN409" s="72"/>
      <c r="AO409" s="68"/>
      <c r="AP409" s="68"/>
      <c r="AQ409" s="68"/>
      <c r="AR409" s="68"/>
      <c r="AS409" s="68"/>
      <c r="AT409" s="68"/>
      <c r="AU409" s="68"/>
      <c r="AV409" s="68"/>
      <c r="AW409" s="68"/>
    </row>
    <row r="410" spans="5:49" x14ac:dyDescent="0.2">
      <c r="E410" s="147"/>
      <c r="F410" s="68"/>
      <c r="G410" s="68"/>
      <c r="H410" s="68"/>
      <c r="I410" s="68"/>
      <c r="J410" s="77"/>
      <c r="K410" s="68"/>
      <c r="L410" s="68"/>
      <c r="M410" s="68"/>
      <c r="N410" s="68"/>
      <c r="O410" s="68"/>
      <c r="P410" s="68"/>
      <c r="Q410" s="68"/>
      <c r="R410" s="68"/>
      <c r="S410" s="68"/>
      <c r="T410" s="68"/>
      <c r="U410" s="72"/>
      <c r="V410" s="68"/>
      <c r="W410" s="77"/>
      <c r="X410" s="68"/>
      <c r="Y410" s="68"/>
      <c r="Z410" s="72"/>
      <c r="AA410" s="68"/>
      <c r="AB410" s="204"/>
      <c r="AC410" s="204"/>
      <c r="AD410" s="72"/>
      <c r="AE410" s="72"/>
      <c r="AF410" s="72"/>
      <c r="AG410" s="72"/>
      <c r="AH410" s="75"/>
      <c r="AI410" s="75"/>
      <c r="AJ410" s="72"/>
      <c r="AK410" s="72"/>
      <c r="AL410" s="72"/>
      <c r="AM410" s="72"/>
      <c r="AN410" s="72"/>
      <c r="AO410" s="72"/>
      <c r="AP410" s="72"/>
      <c r="AQ410" s="70"/>
      <c r="AR410" s="72"/>
      <c r="AS410" s="68"/>
      <c r="AT410" s="68"/>
      <c r="AU410" s="68"/>
      <c r="AV410" s="68"/>
      <c r="AW410" s="68"/>
    </row>
    <row r="411" spans="5:49" x14ac:dyDescent="0.2">
      <c r="E411" s="147"/>
      <c r="F411" s="68"/>
      <c r="G411" s="68"/>
      <c r="H411" s="68"/>
      <c r="I411" s="68"/>
      <c r="J411" s="77"/>
      <c r="K411" s="68"/>
      <c r="L411" s="68"/>
      <c r="M411" s="68"/>
      <c r="N411" s="68"/>
      <c r="O411" s="68"/>
      <c r="P411" s="68"/>
      <c r="Q411" s="68"/>
      <c r="R411" s="68"/>
      <c r="S411" s="68"/>
      <c r="T411" s="68"/>
      <c r="U411" s="72"/>
      <c r="V411" s="68"/>
      <c r="W411" s="77"/>
      <c r="X411" s="68"/>
      <c r="Y411" s="68"/>
      <c r="Z411" s="72"/>
      <c r="AA411" s="68"/>
      <c r="AB411" s="204"/>
      <c r="AC411" s="204"/>
      <c r="AD411" s="72"/>
      <c r="AE411" s="72"/>
      <c r="AF411" s="72"/>
      <c r="AG411" s="72"/>
      <c r="AH411" s="75"/>
      <c r="AI411" s="75"/>
      <c r="AJ411" s="68"/>
      <c r="AK411" s="68"/>
      <c r="AL411" s="68"/>
      <c r="AM411" s="72"/>
      <c r="AN411" s="72"/>
      <c r="AO411" s="72"/>
      <c r="AP411" s="72"/>
      <c r="AQ411" s="70"/>
      <c r="AR411" s="72"/>
      <c r="AS411" s="68"/>
      <c r="AT411" s="68"/>
      <c r="AU411" s="68"/>
      <c r="AV411" s="68"/>
      <c r="AW411" s="68"/>
    </row>
    <row r="412" spans="5:49" x14ac:dyDescent="0.2">
      <c r="E412" s="147"/>
      <c r="F412" s="68"/>
      <c r="G412" s="68"/>
      <c r="H412" s="68"/>
      <c r="I412" s="68"/>
      <c r="J412" s="77"/>
      <c r="K412" s="68"/>
      <c r="L412" s="68"/>
      <c r="M412" s="68"/>
      <c r="N412" s="68"/>
      <c r="O412" s="68"/>
      <c r="P412" s="68"/>
      <c r="Q412" s="68"/>
      <c r="R412" s="68"/>
      <c r="S412" s="68"/>
      <c r="T412" s="68"/>
      <c r="U412" s="72"/>
      <c r="V412" s="68"/>
      <c r="W412" s="77"/>
      <c r="X412" s="68"/>
      <c r="Y412" s="68"/>
      <c r="Z412" s="72"/>
      <c r="AA412" s="68"/>
      <c r="AB412" s="204"/>
      <c r="AC412" s="204"/>
      <c r="AD412" s="68"/>
      <c r="AE412" s="68"/>
      <c r="AF412" s="72"/>
      <c r="AG412" s="72"/>
      <c r="AH412" s="72"/>
      <c r="AI412" s="72"/>
      <c r="AJ412" s="68"/>
      <c r="AK412" s="68"/>
      <c r="AL412" s="68"/>
      <c r="AM412" s="72"/>
      <c r="AN412" s="72"/>
      <c r="AO412" s="68"/>
      <c r="AP412" s="68"/>
      <c r="AQ412" s="68"/>
      <c r="AR412" s="68"/>
      <c r="AS412" s="68"/>
      <c r="AT412" s="68"/>
      <c r="AU412" s="68"/>
      <c r="AV412" s="68"/>
      <c r="AW412" s="68"/>
    </row>
    <row r="413" spans="5:49" x14ac:dyDescent="0.2">
      <c r="E413" s="147"/>
      <c r="F413" s="68"/>
      <c r="G413" s="68"/>
      <c r="H413" s="68"/>
      <c r="I413" s="68"/>
      <c r="J413" s="77"/>
      <c r="K413" s="68"/>
      <c r="L413" s="68"/>
      <c r="M413" s="68"/>
      <c r="N413" s="68"/>
      <c r="O413" s="68"/>
      <c r="P413" s="68"/>
      <c r="Q413" s="68"/>
      <c r="R413" s="68"/>
      <c r="S413" s="68"/>
      <c r="T413" s="68"/>
      <c r="U413" s="72"/>
      <c r="V413" s="68"/>
      <c r="W413" s="77"/>
      <c r="X413" s="68"/>
      <c r="Y413" s="68"/>
      <c r="Z413" s="72"/>
      <c r="AA413" s="68"/>
      <c r="AB413" s="204"/>
      <c r="AC413" s="204"/>
      <c r="AD413" s="68"/>
      <c r="AE413" s="68"/>
      <c r="AF413" s="72"/>
      <c r="AG413" s="72"/>
      <c r="AH413" s="72"/>
      <c r="AI413" s="72"/>
      <c r="AJ413" s="72"/>
      <c r="AK413" s="72"/>
      <c r="AL413" s="72"/>
      <c r="AM413" s="72"/>
      <c r="AN413" s="72"/>
      <c r="AO413" s="68"/>
      <c r="AP413" s="68"/>
      <c r="AQ413" s="68"/>
      <c r="AR413" s="68"/>
      <c r="AS413" s="68"/>
      <c r="AT413" s="68"/>
      <c r="AU413" s="68"/>
      <c r="AV413" s="68"/>
      <c r="AW413" s="68"/>
    </row>
    <row r="414" spans="5:49" x14ac:dyDescent="0.2">
      <c r="E414" s="147"/>
      <c r="F414" s="68"/>
      <c r="G414" s="68"/>
      <c r="H414" s="68"/>
      <c r="I414" s="68"/>
      <c r="J414" s="77"/>
      <c r="K414" s="68"/>
      <c r="L414" s="68"/>
      <c r="M414" s="68"/>
      <c r="N414" s="68"/>
      <c r="O414" s="68"/>
      <c r="P414" s="68"/>
      <c r="Q414" s="68"/>
      <c r="R414" s="68"/>
      <c r="S414" s="68"/>
      <c r="T414" s="68"/>
      <c r="U414" s="72"/>
      <c r="V414" s="68"/>
      <c r="W414" s="68"/>
      <c r="X414" s="68"/>
      <c r="Y414" s="68"/>
      <c r="Z414" s="72"/>
      <c r="AA414" s="68"/>
      <c r="AB414" s="204"/>
      <c r="AC414" s="204"/>
      <c r="AD414" s="72"/>
      <c r="AE414" s="72"/>
      <c r="AF414" s="72"/>
      <c r="AG414" s="72"/>
      <c r="AH414" s="75"/>
      <c r="AI414" s="75"/>
      <c r="AJ414" s="72"/>
      <c r="AK414" s="72"/>
      <c r="AL414" s="72"/>
      <c r="AM414" s="72"/>
      <c r="AN414" s="72"/>
      <c r="AO414" s="72"/>
      <c r="AP414" s="72"/>
      <c r="AQ414" s="70"/>
      <c r="AR414" s="72"/>
      <c r="AS414" s="68"/>
      <c r="AT414" s="68"/>
      <c r="AU414" s="68"/>
      <c r="AV414" s="68"/>
      <c r="AW414" s="68"/>
    </row>
    <row r="415" spans="5:49" x14ac:dyDescent="0.2">
      <c r="E415" s="147"/>
      <c r="F415" s="68"/>
      <c r="G415" s="68"/>
      <c r="H415" s="68"/>
      <c r="I415" s="68"/>
      <c r="J415" s="77"/>
      <c r="K415" s="68"/>
      <c r="L415" s="68"/>
      <c r="M415" s="68"/>
      <c r="N415" s="68"/>
      <c r="O415" s="68"/>
      <c r="P415" s="68"/>
      <c r="Q415" s="68"/>
      <c r="R415" s="68"/>
      <c r="S415" s="68"/>
      <c r="T415" s="68"/>
      <c r="U415" s="72"/>
      <c r="V415" s="68"/>
      <c r="W415" s="68"/>
      <c r="X415" s="68"/>
      <c r="Y415" s="68"/>
      <c r="Z415" s="72"/>
      <c r="AA415" s="68"/>
      <c r="AB415" s="204"/>
      <c r="AC415" s="204"/>
      <c r="AD415" s="68"/>
      <c r="AE415" s="68"/>
      <c r="AF415" s="72"/>
      <c r="AG415" s="72"/>
      <c r="AH415" s="72"/>
      <c r="AI415" s="72"/>
      <c r="AJ415" s="68"/>
      <c r="AK415" s="68"/>
      <c r="AL415" s="68"/>
      <c r="AM415" s="72"/>
      <c r="AN415" s="72"/>
      <c r="AO415" s="68"/>
      <c r="AP415" s="68"/>
      <c r="AQ415" s="68"/>
      <c r="AR415" s="68"/>
      <c r="AS415" s="68"/>
      <c r="AT415" s="68"/>
      <c r="AU415" s="68"/>
      <c r="AV415" s="68"/>
      <c r="AW415" s="68"/>
    </row>
    <row r="416" spans="5:49" x14ac:dyDescent="0.2">
      <c r="E416" s="147"/>
      <c r="F416" s="68"/>
      <c r="G416" s="68"/>
      <c r="H416" s="68"/>
      <c r="I416" s="68"/>
      <c r="J416" s="77"/>
      <c r="K416" s="68"/>
      <c r="L416" s="68"/>
      <c r="M416" s="68"/>
      <c r="N416" s="68"/>
      <c r="O416" s="68"/>
      <c r="P416" s="68"/>
      <c r="Q416" s="68"/>
      <c r="R416" s="68"/>
      <c r="S416" s="68"/>
      <c r="T416" s="68"/>
      <c r="U416" s="72"/>
      <c r="V416" s="68"/>
      <c r="W416" s="77"/>
      <c r="X416" s="68"/>
      <c r="Y416" s="68"/>
      <c r="Z416" s="72"/>
      <c r="AA416" s="68"/>
      <c r="AB416" s="204"/>
      <c r="AC416" s="204"/>
      <c r="AD416" s="68"/>
      <c r="AE416" s="68"/>
      <c r="AF416" s="72"/>
      <c r="AG416" s="72"/>
      <c r="AH416" s="72"/>
      <c r="AI416" s="72"/>
      <c r="AJ416" s="72"/>
      <c r="AK416" s="72"/>
      <c r="AL416" s="72"/>
      <c r="AM416" s="72"/>
      <c r="AN416" s="72"/>
      <c r="AO416" s="68"/>
      <c r="AP416" s="68"/>
      <c r="AQ416" s="68"/>
      <c r="AR416" s="68"/>
      <c r="AS416" s="68"/>
      <c r="AT416" s="68"/>
      <c r="AU416" s="68"/>
      <c r="AV416" s="68"/>
      <c r="AW416" s="68"/>
    </row>
    <row r="417" spans="5:49" x14ac:dyDescent="0.2">
      <c r="E417" s="147"/>
      <c r="F417" s="68"/>
      <c r="G417" s="68"/>
      <c r="H417" s="68"/>
      <c r="I417" s="68"/>
      <c r="J417" s="77"/>
      <c r="K417" s="68"/>
      <c r="L417" s="68"/>
      <c r="M417" s="68"/>
      <c r="N417" s="68"/>
      <c r="O417" s="68"/>
      <c r="P417" s="68"/>
      <c r="Q417" s="68"/>
      <c r="R417" s="68"/>
      <c r="S417" s="68"/>
      <c r="T417" s="68"/>
      <c r="U417" s="72"/>
      <c r="V417" s="68"/>
      <c r="W417" s="68"/>
      <c r="X417" s="68"/>
      <c r="Y417" s="68"/>
      <c r="Z417" s="72"/>
      <c r="AA417" s="68"/>
      <c r="AB417" s="204"/>
      <c r="AC417" s="204"/>
      <c r="AD417" s="72"/>
      <c r="AE417" s="72"/>
      <c r="AF417" s="72"/>
      <c r="AG417" s="72"/>
      <c r="AH417" s="75"/>
      <c r="AI417" s="75"/>
      <c r="AJ417" s="68"/>
      <c r="AK417" s="68"/>
      <c r="AL417" s="68"/>
      <c r="AM417" s="72"/>
      <c r="AN417" s="72"/>
      <c r="AO417" s="72"/>
      <c r="AP417" s="72"/>
      <c r="AQ417" s="70"/>
      <c r="AR417" s="72"/>
      <c r="AS417" s="68"/>
      <c r="AT417" s="68"/>
      <c r="AU417" s="68"/>
      <c r="AV417" s="68"/>
      <c r="AW417" s="68"/>
    </row>
    <row r="418" spans="5:49" x14ac:dyDescent="0.2">
      <c r="E418" s="147"/>
      <c r="F418" s="68"/>
      <c r="G418" s="68"/>
      <c r="H418" s="68"/>
      <c r="I418" s="68"/>
      <c r="J418" s="77"/>
      <c r="K418" s="68"/>
      <c r="L418" s="68"/>
      <c r="M418" s="68"/>
      <c r="N418" s="68"/>
      <c r="O418" s="68"/>
      <c r="P418" s="68"/>
      <c r="Q418" s="68"/>
      <c r="R418" s="68"/>
      <c r="S418" s="68"/>
      <c r="T418" s="68"/>
      <c r="U418" s="72"/>
      <c r="V418" s="68"/>
      <c r="W418" s="68"/>
      <c r="X418" s="68"/>
      <c r="Y418" s="68"/>
      <c r="Z418" s="72"/>
      <c r="AA418" s="68"/>
      <c r="AB418" s="204"/>
      <c r="AC418" s="204"/>
      <c r="AD418" s="68"/>
      <c r="AE418" s="68"/>
      <c r="AF418" s="72"/>
      <c r="AG418" s="72"/>
      <c r="AH418" s="72"/>
      <c r="AI418" s="72"/>
      <c r="AJ418" s="68"/>
      <c r="AK418" s="68"/>
      <c r="AL418" s="68"/>
      <c r="AM418" s="72"/>
      <c r="AN418" s="72"/>
      <c r="AO418" s="68"/>
      <c r="AP418" s="68"/>
      <c r="AQ418" s="68"/>
      <c r="AR418" s="68"/>
      <c r="AS418" s="68"/>
      <c r="AT418" s="68"/>
      <c r="AU418" s="72"/>
      <c r="AV418" s="72"/>
      <c r="AW418" s="68"/>
    </row>
    <row r="419" spans="5:49" x14ac:dyDescent="0.2">
      <c r="E419" s="147"/>
      <c r="F419" s="68"/>
      <c r="G419" s="68"/>
      <c r="H419" s="68"/>
      <c r="I419" s="68"/>
      <c r="J419" s="77"/>
      <c r="K419" s="68"/>
      <c r="L419" s="68"/>
      <c r="M419" s="68"/>
      <c r="N419" s="68"/>
      <c r="O419" s="68"/>
      <c r="P419" s="68"/>
      <c r="Q419" s="68"/>
      <c r="R419" s="68"/>
      <c r="S419" s="68"/>
      <c r="T419" s="68"/>
      <c r="U419" s="72"/>
      <c r="V419" s="68"/>
      <c r="W419" s="77"/>
      <c r="X419" s="68"/>
      <c r="Y419" s="68"/>
      <c r="Z419" s="72"/>
      <c r="AA419" s="68"/>
      <c r="AB419" s="204"/>
      <c r="AC419" s="204"/>
      <c r="AD419" s="68"/>
      <c r="AE419" s="68"/>
      <c r="AF419" s="72"/>
      <c r="AG419" s="72"/>
      <c r="AH419" s="72"/>
      <c r="AI419" s="72"/>
      <c r="AJ419" s="72"/>
      <c r="AK419" s="72"/>
      <c r="AL419" s="72"/>
      <c r="AM419" s="72"/>
      <c r="AN419" s="72"/>
      <c r="AO419" s="68"/>
      <c r="AP419" s="68"/>
      <c r="AQ419" s="68"/>
      <c r="AR419" s="68"/>
      <c r="AS419" s="68"/>
      <c r="AT419" s="68"/>
      <c r="AU419" s="68"/>
      <c r="AV419" s="68"/>
      <c r="AW419" s="68"/>
    </row>
    <row r="420" spans="5:49" x14ac:dyDescent="0.2">
      <c r="E420" s="147"/>
      <c r="F420" s="68"/>
      <c r="G420" s="68"/>
      <c r="H420" s="68"/>
      <c r="I420" s="68"/>
      <c r="J420" s="77"/>
      <c r="K420" s="68"/>
      <c r="L420" s="68"/>
      <c r="M420" s="68"/>
      <c r="N420" s="68"/>
      <c r="O420" s="68"/>
      <c r="P420" s="68"/>
      <c r="Q420" s="68"/>
      <c r="R420" s="68"/>
      <c r="S420" s="68"/>
      <c r="T420" s="68"/>
      <c r="U420" s="72"/>
      <c r="V420" s="68"/>
      <c r="W420" s="68"/>
      <c r="X420" s="68"/>
      <c r="Y420" s="68"/>
      <c r="Z420" s="72"/>
      <c r="AA420" s="68"/>
      <c r="AB420" s="204"/>
      <c r="AC420" s="204"/>
      <c r="AD420" s="72"/>
      <c r="AE420" s="72"/>
      <c r="AF420" s="72"/>
      <c r="AG420" s="72"/>
      <c r="AH420" s="75"/>
      <c r="AI420" s="75"/>
      <c r="AJ420" s="68"/>
      <c r="AK420" s="68"/>
      <c r="AL420" s="68"/>
      <c r="AM420" s="72"/>
      <c r="AN420" s="72"/>
      <c r="AO420" s="72"/>
      <c r="AP420" s="72"/>
      <c r="AQ420" s="70"/>
      <c r="AR420" s="72"/>
      <c r="AS420" s="68"/>
      <c r="AT420" s="68"/>
      <c r="AU420" s="68"/>
      <c r="AV420" s="68"/>
      <c r="AW420" s="68"/>
    </row>
    <row r="421" spans="5:49" x14ac:dyDescent="0.2">
      <c r="E421" s="147"/>
      <c r="F421" s="68"/>
      <c r="G421" s="68"/>
      <c r="H421" s="68"/>
      <c r="I421" s="68"/>
      <c r="J421" s="77"/>
      <c r="K421" s="68"/>
      <c r="L421" s="68"/>
      <c r="M421" s="68"/>
      <c r="N421" s="68"/>
      <c r="O421" s="68"/>
      <c r="P421" s="68"/>
      <c r="Q421" s="68"/>
      <c r="R421" s="68"/>
      <c r="S421" s="68"/>
      <c r="T421" s="68"/>
      <c r="U421" s="72"/>
      <c r="V421" s="68"/>
      <c r="W421" s="68"/>
      <c r="X421" s="68"/>
      <c r="Y421" s="68"/>
      <c r="Z421" s="72"/>
      <c r="AA421" s="68"/>
      <c r="AB421" s="204"/>
      <c r="AC421" s="204"/>
      <c r="AD421" s="68"/>
      <c r="AE421" s="68"/>
      <c r="AF421" s="72"/>
      <c r="AG421" s="72"/>
      <c r="AH421" s="72"/>
      <c r="AI421" s="72"/>
      <c r="AJ421" s="68"/>
      <c r="AK421" s="68"/>
      <c r="AL421" s="68"/>
      <c r="AM421" s="72"/>
      <c r="AN421" s="72"/>
      <c r="AO421" s="68"/>
      <c r="AP421" s="68"/>
      <c r="AQ421" s="68"/>
      <c r="AR421" s="68"/>
      <c r="AS421" s="68"/>
      <c r="AT421" s="68"/>
      <c r="AU421" s="68"/>
      <c r="AV421" s="68"/>
      <c r="AW421" s="68"/>
    </row>
    <row r="422" spans="5:49" x14ac:dyDescent="0.2">
      <c r="E422" s="147"/>
      <c r="F422" s="68"/>
      <c r="G422" s="68"/>
      <c r="H422" s="68"/>
      <c r="I422" s="68"/>
      <c r="J422" s="77"/>
      <c r="K422" s="68"/>
      <c r="L422" s="68"/>
      <c r="M422" s="68"/>
      <c r="N422" s="68"/>
      <c r="O422" s="68"/>
      <c r="P422" s="68"/>
      <c r="Q422" s="68"/>
      <c r="R422" s="68"/>
      <c r="S422" s="68"/>
      <c r="T422" s="68"/>
      <c r="U422" s="72"/>
      <c r="V422" s="68"/>
      <c r="W422" s="77"/>
      <c r="X422" s="68"/>
      <c r="Y422" s="68"/>
      <c r="Z422" s="72"/>
      <c r="AA422" s="68"/>
      <c r="AB422" s="204"/>
      <c r="AC422" s="204"/>
      <c r="AD422" s="68"/>
      <c r="AE422" s="68"/>
      <c r="AF422" s="72"/>
      <c r="AG422" s="72"/>
      <c r="AH422" s="72"/>
      <c r="AI422" s="72"/>
      <c r="AJ422" s="72"/>
      <c r="AK422" s="72"/>
      <c r="AL422" s="72"/>
      <c r="AM422" s="72"/>
      <c r="AN422" s="72"/>
      <c r="AO422" s="68"/>
      <c r="AP422" s="68"/>
      <c r="AQ422" s="68"/>
      <c r="AR422" s="68"/>
      <c r="AS422" s="68"/>
      <c r="AT422" s="68"/>
      <c r="AU422" s="68"/>
      <c r="AV422" s="68"/>
      <c r="AW422" s="68"/>
    </row>
    <row r="423" spans="5:49" x14ac:dyDescent="0.2">
      <c r="E423" s="147"/>
      <c r="F423" s="68"/>
      <c r="G423" s="68"/>
      <c r="H423" s="68"/>
      <c r="I423" s="68"/>
      <c r="J423" s="77"/>
      <c r="K423" s="68"/>
      <c r="L423" s="68"/>
      <c r="M423" s="68"/>
      <c r="N423" s="68"/>
      <c r="O423" s="68"/>
      <c r="P423" s="68"/>
      <c r="Q423" s="68"/>
      <c r="R423" s="68"/>
      <c r="S423" s="68"/>
      <c r="T423" s="68"/>
      <c r="U423" s="72"/>
      <c r="V423" s="68"/>
      <c r="W423" s="68"/>
      <c r="X423" s="68"/>
      <c r="Y423" s="68"/>
      <c r="Z423" s="72"/>
      <c r="AA423" s="68"/>
      <c r="AB423" s="204"/>
      <c r="AC423" s="204"/>
      <c r="AD423" s="72"/>
      <c r="AE423" s="72"/>
      <c r="AF423" s="72"/>
      <c r="AG423" s="72"/>
      <c r="AH423" s="75"/>
      <c r="AI423" s="75"/>
      <c r="AJ423" s="68"/>
      <c r="AK423" s="68"/>
      <c r="AL423" s="68"/>
      <c r="AM423" s="72"/>
      <c r="AN423" s="72"/>
      <c r="AO423" s="72"/>
      <c r="AP423" s="72"/>
      <c r="AQ423" s="70"/>
      <c r="AR423" s="72"/>
      <c r="AS423" s="68"/>
      <c r="AT423" s="68"/>
      <c r="AU423" s="68"/>
      <c r="AV423" s="68"/>
      <c r="AW423" s="68"/>
    </row>
    <row r="424" spans="5:49" x14ac:dyDescent="0.2">
      <c r="E424" s="147"/>
      <c r="F424" s="68"/>
      <c r="G424" s="68"/>
      <c r="H424" s="68"/>
      <c r="I424" s="68"/>
      <c r="J424" s="77"/>
      <c r="K424" s="68"/>
      <c r="L424" s="68"/>
      <c r="M424" s="68"/>
      <c r="N424" s="68"/>
      <c r="O424" s="68"/>
      <c r="P424" s="68"/>
      <c r="Q424" s="68"/>
      <c r="R424" s="68"/>
      <c r="S424" s="68"/>
      <c r="T424" s="68"/>
      <c r="U424" s="72"/>
      <c r="V424" s="68"/>
      <c r="W424" s="68"/>
      <c r="X424" s="68"/>
      <c r="Y424" s="68"/>
      <c r="Z424" s="72"/>
      <c r="AA424" s="68"/>
      <c r="AB424" s="204"/>
      <c r="AC424" s="204"/>
      <c r="AD424" s="72"/>
      <c r="AE424" s="68"/>
      <c r="AF424" s="72"/>
      <c r="AG424" s="72"/>
      <c r="AH424" s="72"/>
      <c r="AI424" s="72"/>
      <c r="AJ424" s="68"/>
      <c r="AK424" s="68"/>
      <c r="AL424" s="68"/>
      <c r="AM424" s="72"/>
      <c r="AN424" s="72"/>
      <c r="AO424" s="68"/>
      <c r="AP424" s="68"/>
      <c r="AQ424" s="68"/>
      <c r="AR424" s="68"/>
      <c r="AS424" s="68"/>
      <c r="AT424" s="68"/>
      <c r="AU424" s="68"/>
      <c r="AV424" s="68"/>
      <c r="AW424" s="68"/>
    </row>
    <row r="425" spans="5:49" x14ac:dyDescent="0.2">
      <c r="E425" s="147"/>
      <c r="F425" s="68"/>
      <c r="G425" s="68"/>
      <c r="H425" s="68"/>
      <c r="I425" s="68"/>
      <c r="J425" s="77"/>
      <c r="K425" s="68"/>
      <c r="L425" s="68"/>
      <c r="M425" s="68"/>
      <c r="N425" s="68"/>
      <c r="O425" s="68"/>
      <c r="P425" s="68"/>
      <c r="Q425" s="68"/>
      <c r="R425" s="68"/>
      <c r="S425" s="68"/>
      <c r="T425" s="68"/>
      <c r="U425" s="72"/>
      <c r="V425" s="68"/>
      <c r="W425" s="77"/>
      <c r="X425" s="68"/>
      <c r="Y425" s="68"/>
      <c r="Z425" s="72"/>
      <c r="AA425" s="68"/>
      <c r="AB425" s="204"/>
      <c r="AC425" s="204"/>
      <c r="AD425" s="68"/>
      <c r="AE425" s="68"/>
      <c r="AF425" s="72"/>
      <c r="AG425" s="72"/>
      <c r="AH425" s="72"/>
      <c r="AI425" s="72"/>
      <c r="AJ425" s="72"/>
      <c r="AK425" s="72"/>
      <c r="AL425" s="72"/>
      <c r="AM425" s="72"/>
      <c r="AN425" s="72"/>
      <c r="AO425" s="68"/>
      <c r="AP425" s="68"/>
      <c r="AQ425" s="68"/>
      <c r="AR425" s="68"/>
      <c r="AS425" s="68"/>
      <c r="AT425" s="68"/>
      <c r="AU425" s="68"/>
      <c r="AV425" s="68"/>
      <c r="AW425" s="68"/>
    </row>
    <row r="426" spans="5:49" x14ac:dyDescent="0.2">
      <c r="E426" s="147"/>
      <c r="F426" s="68"/>
      <c r="G426" s="68"/>
      <c r="H426" s="68"/>
      <c r="I426" s="68"/>
      <c r="J426" s="77"/>
      <c r="K426" s="68"/>
      <c r="L426" s="68"/>
      <c r="M426" s="68"/>
      <c r="N426" s="68"/>
      <c r="O426" s="68"/>
      <c r="P426" s="68"/>
      <c r="Q426" s="68"/>
      <c r="R426" s="68"/>
      <c r="S426" s="68"/>
      <c r="T426" s="68"/>
      <c r="U426" s="72"/>
      <c r="V426" s="68"/>
      <c r="W426" s="68"/>
      <c r="X426" s="68"/>
      <c r="Y426" s="68"/>
      <c r="Z426" s="72"/>
      <c r="AA426" s="68"/>
      <c r="AB426" s="204"/>
      <c r="AC426" s="204"/>
      <c r="AD426" s="72"/>
      <c r="AE426" s="72"/>
      <c r="AF426" s="72"/>
      <c r="AG426" s="72"/>
      <c r="AH426" s="75"/>
      <c r="AI426" s="75"/>
      <c r="AJ426" s="68"/>
      <c r="AK426" s="68"/>
      <c r="AL426" s="68"/>
      <c r="AM426" s="72"/>
      <c r="AN426" s="72"/>
      <c r="AO426" s="72"/>
      <c r="AP426" s="72"/>
      <c r="AQ426" s="70"/>
      <c r="AR426" s="72"/>
      <c r="AS426" s="68"/>
      <c r="AT426" s="68"/>
      <c r="AU426" s="68"/>
      <c r="AV426" s="68"/>
      <c r="AW426" s="68"/>
    </row>
    <row r="427" spans="5:49" x14ac:dyDescent="0.2">
      <c r="E427" s="147"/>
      <c r="F427" s="68"/>
      <c r="G427" s="68"/>
      <c r="H427" s="68"/>
      <c r="I427" s="68"/>
      <c r="J427" s="77"/>
      <c r="K427" s="68"/>
      <c r="L427" s="68"/>
      <c r="M427" s="68"/>
      <c r="N427" s="68"/>
      <c r="O427" s="68"/>
      <c r="P427" s="68"/>
      <c r="Q427" s="68"/>
      <c r="R427" s="68"/>
      <c r="S427" s="68"/>
      <c r="T427" s="68"/>
      <c r="U427" s="72"/>
      <c r="V427" s="68"/>
      <c r="W427" s="68"/>
      <c r="X427" s="68"/>
      <c r="Y427" s="68"/>
      <c r="Z427" s="72"/>
      <c r="AA427" s="68"/>
      <c r="AB427" s="204"/>
      <c r="AC427" s="204"/>
      <c r="AD427" s="68"/>
      <c r="AE427" s="68"/>
      <c r="AF427" s="72"/>
      <c r="AG427" s="72"/>
      <c r="AH427" s="72"/>
      <c r="AI427" s="72"/>
      <c r="AJ427" s="72"/>
      <c r="AK427" s="72"/>
      <c r="AL427" s="72"/>
      <c r="AM427" s="72"/>
      <c r="AN427" s="72"/>
      <c r="AO427" s="68"/>
      <c r="AP427" s="68"/>
      <c r="AQ427" s="68"/>
      <c r="AR427" s="68"/>
      <c r="AS427" s="68"/>
      <c r="AT427" s="68"/>
      <c r="AU427" s="68"/>
      <c r="AV427" s="68"/>
      <c r="AW427" s="68"/>
    </row>
    <row r="428" spans="5:49" x14ac:dyDescent="0.2">
      <c r="E428" s="147"/>
      <c r="F428" s="68"/>
      <c r="G428" s="68"/>
      <c r="H428" s="68"/>
      <c r="I428" s="68"/>
      <c r="J428" s="77"/>
      <c r="K428" s="68"/>
      <c r="L428" s="68"/>
      <c r="M428" s="68"/>
      <c r="N428" s="68"/>
      <c r="O428" s="68"/>
      <c r="P428" s="68"/>
      <c r="Q428" s="68"/>
      <c r="R428" s="68"/>
      <c r="S428" s="68"/>
      <c r="T428" s="68"/>
      <c r="U428" s="72"/>
      <c r="V428" s="68"/>
      <c r="W428" s="77"/>
      <c r="X428" s="68"/>
      <c r="Y428" s="68"/>
      <c r="Z428" s="72"/>
      <c r="AA428" s="68"/>
      <c r="AB428" s="204"/>
      <c r="AC428" s="204"/>
      <c r="AD428" s="68"/>
      <c r="AE428" s="68"/>
      <c r="AF428" s="72"/>
      <c r="AG428" s="72"/>
      <c r="AH428" s="72"/>
      <c r="AI428" s="72"/>
      <c r="AJ428" s="68"/>
      <c r="AK428" s="68"/>
      <c r="AL428" s="68"/>
      <c r="AM428" s="72"/>
      <c r="AN428" s="72"/>
      <c r="AO428" s="68"/>
      <c r="AP428" s="68"/>
      <c r="AQ428" s="68"/>
      <c r="AR428" s="68"/>
      <c r="AS428" s="68"/>
      <c r="AT428" s="68"/>
      <c r="AU428" s="68"/>
      <c r="AV428" s="68"/>
      <c r="AW428" s="68"/>
    </row>
    <row r="429" spans="5:49" x14ac:dyDescent="0.2">
      <c r="E429" s="147"/>
      <c r="F429" s="68"/>
      <c r="G429" s="68"/>
      <c r="H429" s="68"/>
      <c r="I429" s="68"/>
      <c r="J429" s="77"/>
      <c r="K429" s="68"/>
      <c r="L429" s="68"/>
      <c r="M429" s="68"/>
      <c r="N429" s="68"/>
      <c r="O429" s="68"/>
      <c r="P429" s="68"/>
      <c r="Q429" s="68"/>
      <c r="R429" s="68"/>
      <c r="S429" s="68"/>
      <c r="T429" s="68"/>
      <c r="U429" s="72"/>
      <c r="V429" s="68"/>
      <c r="W429" s="68"/>
      <c r="X429" s="68"/>
      <c r="Y429" s="68"/>
      <c r="Z429" s="72"/>
      <c r="AA429" s="68"/>
      <c r="AB429" s="204"/>
      <c r="AC429" s="204"/>
      <c r="AD429" s="72"/>
      <c r="AE429" s="72"/>
      <c r="AF429" s="72"/>
      <c r="AG429" s="72"/>
      <c r="AH429" s="75"/>
      <c r="AI429" s="75"/>
      <c r="AJ429" s="68"/>
      <c r="AK429" s="68"/>
      <c r="AL429" s="68"/>
      <c r="AM429" s="72"/>
      <c r="AN429" s="72"/>
      <c r="AO429" s="72"/>
      <c r="AP429" s="72"/>
      <c r="AQ429" s="70"/>
      <c r="AR429" s="72"/>
      <c r="AS429" s="68"/>
      <c r="AT429" s="68"/>
      <c r="AU429" s="68"/>
      <c r="AV429" s="68"/>
      <c r="AW429" s="68"/>
    </row>
    <row r="430" spans="5:49" x14ac:dyDescent="0.2">
      <c r="E430" s="147"/>
      <c r="F430" s="68"/>
      <c r="G430" s="68"/>
      <c r="H430" s="68"/>
      <c r="I430" s="68"/>
      <c r="J430" s="77"/>
      <c r="K430" s="68"/>
      <c r="L430" s="68"/>
      <c r="M430" s="68"/>
      <c r="N430" s="68"/>
      <c r="O430" s="68"/>
      <c r="P430" s="68"/>
      <c r="Q430" s="68"/>
      <c r="R430" s="68"/>
      <c r="S430" s="68"/>
      <c r="T430" s="68"/>
      <c r="U430" s="72"/>
      <c r="V430" s="68"/>
      <c r="W430" s="68"/>
      <c r="X430" s="68"/>
      <c r="Y430" s="68"/>
      <c r="Z430" s="72"/>
      <c r="AA430" s="68"/>
      <c r="AB430" s="204"/>
      <c r="AC430" s="204"/>
      <c r="AD430" s="68"/>
      <c r="AE430" s="68"/>
      <c r="AF430" s="72"/>
      <c r="AG430" s="72"/>
      <c r="AH430" s="72"/>
      <c r="AI430" s="72"/>
      <c r="AJ430" s="72"/>
      <c r="AK430" s="72"/>
      <c r="AL430" s="72"/>
      <c r="AM430" s="72"/>
      <c r="AN430" s="72"/>
      <c r="AO430" s="68"/>
      <c r="AP430" s="68"/>
      <c r="AQ430" s="68"/>
      <c r="AR430" s="68"/>
      <c r="AS430" s="68"/>
      <c r="AT430" s="68"/>
      <c r="AU430" s="68"/>
      <c r="AV430" s="68"/>
      <c r="AW430" s="68"/>
    </row>
    <row r="431" spans="5:49" x14ac:dyDescent="0.2">
      <c r="E431" s="147"/>
      <c r="F431" s="68"/>
      <c r="G431" s="68"/>
      <c r="H431" s="68"/>
      <c r="I431" s="68"/>
      <c r="J431" s="77"/>
      <c r="K431" s="68"/>
      <c r="L431" s="68"/>
      <c r="M431" s="68"/>
      <c r="N431" s="68"/>
      <c r="O431" s="68"/>
      <c r="P431" s="68"/>
      <c r="Q431" s="68"/>
      <c r="R431" s="68"/>
      <c r="S431" s="68"/>
      <c r="T431" s="68"/>
      <c r="U431" s="72"/>
      <c r="V431" s="68"/>
      <c r="W431" s="77"/>
      <c r="X431" s="68"/>
      <c r="Y431" s="68"/>
      <c r="Z431" s="72"/>
      <c r="AA431" s="68"/>
      <c r="AB431" s="68"/>
      <c r="AC431" s="68"/>
      <c r="AD431" s="68"/>
      <c r="AE431" s="68"/>
      <c r="AF431" s="72"/>
      <c r="AG431" s="72"/>
      <c r="AH431" s="72"/>
      <c r="AI431" s="72"/>
      <c r="AJ431" s="68"/>
      <c r="AK431" s="68"/>
      <c r="AL431" s="68"/>
      <c r="AM431" s="72"/>
      <c r="AN431" s="72"/>
      <c r="AO431" s="68"/>
      <c r="AP431" s="68"/>
      <c r="AQ431" s="68"/>
      <c r="AR431" s="68"/>
      <c r="AS431" s="68"/>
      <c r="AT431" s="68"/>
      <c r="AU431" s="68"/>
      <c r="AV431" s="68"/>
      <c r="AW431" s="68"/>
    </row>
    <row r="432" spans="5:49" x14ac:dyDescent="0.2">
      <c r="E432" s="147"/>
      <c r="F432" s="68"/>
      <c r="G432" s="68"/>
      <c r="H432" s="68"/>
      <c r="I432" s="68"/>
      <c r="J432" s="77"/>
      <c r="K432" s="68"/>
      <c r="L432" s="68"/>
      <c r="M432" s="68"/>
      <c r="N432" s="68"/>
      <c r="O432" s="68"/>
      <c r="P432" s="68"/>
      <c r="Q432" s="68"/>
      <c r="R432" s="68"/>
      <c r="S432" s="68"/>
      <c r="T432" s="68"/>
      <c r="U432" s="72"/>
      <c r="V432" s="68"/>
      <c r="W432" s="68"/>
      <c r="X432" s="68"/>
      <c r="Y432" s="68"/>
      <c r="Z432" s="72"/>
      <c r="AA432" s="68"/>
      <c r="AB432" s="204"/>
      <c r="AC432" s="204"/>
      <c r="AD432" s="72"/>
      <c r="AE432" s="72"/>
      <c r="AF432" s="72"/>
      <c r="AG432" s="72"/>
      <c r="AH432" s="75"/>
      <c r="AI432" s="75"/>
      <c r="AJ432" s="72"/>
      <c r="AK432" s="72"/>
      <c r="AL432" s="147"/>
      <c r="AM432" s="72"/>
      <c r="AN432" s="72"/>
      <c r="AO432" s="72"/>
      <c r="AP432" s="72"/>
      <c r="AQ432" s="70"/>
      <c r="AR432" s="72"/>
      <c r="AS432" s="68"/>
      <c r="AT432" s="68"/>
      <c r="AU432" s="68"/>
      <c r="AV432" s="68"/>
      <c r="AW432" s="68"/>
    </row>
    <row r="433" spans="5:51" x14ac:dyDescent="0.2">
      <c r="E433" s="147"/>
      <c r="F433" s="68"/>
      <c r="G433" s="68"/>
      <c r="H433" s="68"/>
      <c r="I433" s="68"/>
      <c r="J433" s="77"/>
      <c r="K433" s="68"/>
      <c r="L433" s="68"/>
      <c r="M433" s="68"/>
      <c r="N433" s="68"/>
      <c r="O433" s="68"/>
      <c r="P433" s="68"/>
      <c r="Q433" s="68"/>
      <c r="R433" s="68"/>
      <c r="S433" s="68"/>
      <c r="T433" s="68"/>
      <c r="U433" s="72"/>
      <c r="V433" s="68"/>
      <c r="W433" s="68"/>
      <c r="X433" s="68"/>
      <c r="Y433" s="68"/>
      <c r="Z433" s="72"/>
      <c r="AA433" s="68"/>
      <c r="AB433" s="68"/>
      <c r="AC433" s="68"/>
      <c r="AD433" s="68"/>
      <c r="AE433" s="68"/>
      <c r="AF433" s="72"/>
      <c r="AG433" s="72"/>
      <c r="AH433" s="72"/>
      <c r="AI433" s="72"/>
      <c r="AJ433" s="68"/>
      <c r="AK433" s="68"/>
      <c r="AL433" s="68"/>
      <c r="AM433" s="72"/>
      <c r="AN433" s="72"/>
      <c r="AO433" s="68"/>
      <c r="AP433" s="68"/>
      <c r="AQ433" s="68"/>
      <c r="AR433" s="68"/>
      <c r="AS433" s="68"/>
      <c r="AT433" s="68"/>
      <c r="AU433" s="68"/>
      <c r="AV433" s="68"/>
      <c r="AW433" s="68"/>
    </row>
    <row r="434" spans="5:51" x14ac:dyDescent="0.2">
      <c r="E434" s="147"/>
      <c r="F434" s="68"/>
      <c r="G434" s="68"/>
      <c r="H434" s="68"/>
      <c r="I434" s="68"/>
      <c r="J434" s="77"/>
      <c r="K434" s="68"/>
      <c r="L434" s="68"/>
      <c r="M434" s="68"/>
      <c r="N434" s="68"/>
      <c r="O434" s="68"/>
      <c r="P434" s="68"/>
      <c r="Q434" s="68"/>
      <c r="R434" s="68"/>
      <c r="S434" s="68"/>
      <c r="T434" s="68"/>
      <c r="U434" s="72"/>
      <c r="V434" s="68"/>
      <c r="W434" s="77"/>
      <c r="X434" s="68"/>
      <c r="Y434" s="68"/>
      <c r="Z434" s="72"/>
      <c r="AA434" s="68"/>
      <c r="AB434" s="204"/>
      <c r="AC434" s="204"/>
      <c r="AD434" s="68"/>
      <c r="AE434" s="68"/>
      <c r="AF434" s="72"/>
      <c r="AG434" s="72"/>
      <c r="AH434" s="72"/>
      <c r="AI434" s="72"/>
      <c r="AJ434" s="68"/>
      <c r="AK434" s="68"/>
      <c r="AL434" s="68"/>
      <c r="AM434" s="72"/>
      <c r="AN434" s="72"/>
      <c r="AO434" s="68"/>
      <c r="AP434" s="68"/>
      <c r="AQ434" s="68"/>
      <c r="AR434" s="68"/>
      <c r="AS434" s="68"/>
      <c r="AT434" s="68"/>
      <c r="AU434" s="68"/>
      <c r="AV434" s="68"/>
      <c r="AW434" s="68"/>
    </row>
    <row r="435" spans="5:51" x14ac:dyDescent="0.2">
      <c r="E435" s="147"/>
      <c r="F435" s="68"/>
      <c r="G435" s="68"/>
      <c r="H435" s="68"/>
      <c r="I435" s="68"/>
      <c r="J435" s="77"/>
      <c r="K435" s="68"/>
      <c r="L435" s="68"/>
      <c r="M435" s="68"/>
      <c r="N435" s="68"/>
      <c r="O435" s="68"/>
      <c r="P435" s="68"/>
      <c r="Q435" s="68"/>
      <c r="R435" s="68"/>
      <c r="S435" s="68"/>
      <c r="T435" s="68"/>
      <c r="U435" s="72"/>
      <c r="V435" s="68"/>
      <c r="W435" s="77"/>
      <c r="X435" s="68"/>
      <c r="Y435" s="68"/>
      <c r="Z435" s="72"/>
      <c r="AA435" s="68"/>
      <c r="AB435" s="204"/>
      <c r="AC435" s="204"/>
      <c r="AD435" s="72"/>
      <c r="AE435" s="72"/>
      <c r="AF435" s="72"/>
      <c r="AG435" s="72"/>
      <c r="AH435" s="75"/>
      <c r="AI435" s="75"/>
      <c r="AJ435" s="72"/>
      <c r="AK435" s="72"/>
      <c r="AL435" s="72"/>
      <c r="AM435" s="72"/>
      <c r="AN435" s="72"/>
      <c r="AO435" s="72"/>
      <c r="AP435" s="72"/>
      <c r="AQ435" s="70"/>
      <c r="AR435" s="72"/>
      <c r="AS435" s="68"/>
      <c r="AT435" s="68"/>
      <c r="AU435" s="68"/>
      <c r="AV435" s="68"/>
      <c r="AW435" s="68"/>
      <c r="AX435" s="68"/>
      <c r="AY435" s="147"/>
    </row>
    <row r="436" spans="5:51" x14ac:dyDescent="0.2">
      <c r="E436" s="147"/>
      <c r="F436" s="68"/>
      <c r="G436" s="68"/>
      <c r="H436" s="68"/>
      <c r="I436" s="68"/>
      <c r="J436" s="77"/>
      <c r="K436" s="68"/>
      <c r="L436" s="68"/>
      <c r="M436" s="68"/>
      <c r="N436" s="68"/>
      <c r="O436" s="68"/>
      <c r="P436" s="68"/>
      <c r="Q436" s="68"/>
      <c r="R436" s="68"/>
      <c r="S436" s="68"/>
      <c r="T436" s="68"/>
      <c r="U436" s="72"/>
      <c r="V436" s="68"/>
      <c r="W436" s="77"/>
      <c r="X436" s="68"/>
      <c r="Y436" s="68"/>
      <c r="Z436" s="72"/>
      <c r="AA436" s="68"/>
      <c r="AB436" s="204"/>
      <c r="AC436" s="204"/>
      <c r="AD436" s="68"/>
      <c r="AE436" s="68"/>
      <c r="AF436" s="72"/>
      <c r="AG436" s="72"/>
      <c r="AH436" s="72"/>
      <c r="AI436" s="72"/>
      <c r="AJ436" s="68"/>
      <c r="AK436" s="68"/>
      <c r="AL436" s="68"/>
      <c r="AM436" s="72"/>
      <c r="AN436" s="72"/>
      <c r="AO436" s="68"/>
      <c r="AP436" s="68"/>
      <c r="AQ436" s="68"/>
      <c r="AR436" s="68"/>
      <c r="AS436" s="68"/>
      <c r="AT436" s="68"/>
      <c r="AU436" s="72"/>
      <c r="AV436" s="72"/>
      <c r="AW436" s="68"/>
      <c r="AX436" s="68"/>
      <c r="AY436" s="147"/>
    </row>
    <row r="437" spans="5:51" x14ac:dyDescent="0.2">
      <c r="E437" s="147"/>
      <c r="F437" s="68"/>
      <c r="G437" s="68"/>
      <c r="H437" s="68"/>
      <c r="I437" s="68"/>
      <c r="J437" s="77"/>
      <c r="K437" s="68"/>
      <c r="L437" s="68"/>
      <c r="M437" s="68"/>
      <c r="N437" s="68"/>
      <c r="O437" s="68"/>
      <c r="P437" s="68"/>
      <c r="Q437" s="68"/>
      <c r="R437" s="68"/>
      <c r="S437" s="68"/>
      <c r="T437" s="68"/>
      <c r="U437" s="72"/>
      <c r="V437" s="68"/>
      <c r="W437" s="77"/>
      <c r="X437" s="68"/>
      <c r="Y437" s="68"/>
      <c r="Z437" s="72"/>
      <c r="AA437" s="68"/>
      <c r="AB437" s="204"/>
      <c r="AC437" s="204"/>
      <c r="AD437" s="68"/>
      <c r="AE437" s="68"/>
      <c r="AF437" s="72"/>
      <c r="AG437" s="72"/>
      <c r="AH437" s="72"/>
      <c r="AI437" s="72"/>
      <c r="AJ437" s="68"/>
      <c r="AK437" s="68"/>
      <c r="AL437" s="68"/>
      <c r="AM437" s="72"/>
      <c r="AN437" s="72"/>
      <c r="AO437" s="68"/>
      <c r="AP437" s="68"/>
      <c r="AQ437" s="68"/>
      <c r="AR437" s="68"/>
      <c r="AS437" s="68"/>
      <c r="AT437" s="68"/>
      <c r="AU437" s="68"/>
      <c r="AV437" s="68"/>
      <c r="AW437" s="68"/>
      <c r="AX437" s="68"/>
      <c r="AY437" s="147"/>
    </row>
    <row r="438" spans="5:51" x14ac:dyDescent="0.2">
      <c r="E438" s="147"/>
      <c r="F438" s="68"/>
      <c r="G438" s="68"/>
      <c r="H438" s="68"/>
      <c r="I438" s="68"/>
      <c r="J438" s="77"/>
      <c r="K438" s="68"/>
      <c r="L438" s="68"/>
      <c r="M438" s="68"/>
      <c r="N438" s="68"/>
      <c r="O438" s="68"/>
      <c r="P438" s="68"/>
      <c r="Q438" s="68"/>
      <c r="R438" s="68"/>
      <c r="S438" s="68"/>
      <c r="T438" s="68"/>
      <c r="U438" s="72"/>
      <c r="V438" s="68"/>
      <c r="W438" s="77"/>
      <c r="X438" s="68"/>
      <c r="Y438" s="68"/>
      <c r="Z438" s="72"/>
      <c r="AA438" s="68"/>
      <c r="AB438" s="204"/>
      <c r="AC438" s="204"/>
      <c r="AD438" s="72"/>
      <c r="AE438" s="72"/>
      <c r="AF438" s="72"/>
      <c r="AG438" s="72"/>
      <c r="AH438" s="75"/>
      <c r="AI438" s="75"/>
      <c r="AJ438" s="72"/>
      <c r="AK438" s="72"/>
      <c r="AL438" s="72"/>
      <c r="AM438" s="72"/>
      <c r="AN438" s="72"/>
      <c r="AO438" s="72"/>
      <c r="AP438" s="72"/>
      <c r="AQ438" s="70"/>
      <c r="AR438" s="72"/>
      <c r="AS438" s="68"/>
      <c r="AT438" s="68"/>
      <c r="AU438" s="68"/>
      <c r="AV438" s="68"/>
      <c r="AW438" s="68"/>
      <c r="AX438" s="68"/>
      <c r="AY438" s="147"/>
    </row>
    <row r="439" spans="5:51" x14ac:dyDescent="0.2">
      <c r="E439" s="147"/>
      <c r="F439" s="68"/>
      <c r="G439" s="68"/>
      <c r="H439" s="68"/>
      <c r="I439" s="68"/>
      <c r="J439" s="77"/>
      <c r="K439" s="68"/>
      <c r="L439" s="68"/>
      <c r="M439" s="68"/>
      <c r="N439" s="68"/>
      <c r="O439" s="68"/>
      <c r="P439" s="68"/>
      <c r="Q439" s="68"/>
      <c r="R439" s="68"/>
      <c r="S439" s="68"/>
      <c r="T439" s="68"/>
      <c r="U439" s="72"/>
      <c r="V439" s="68"/>
      <c r="W439" s="77"/>
      <c r="X439" s="68"/>
      <c r="Y439" s="68"/>
      <c r="Z439" s="72"/>
      <c r="AA439" s="68"/>
      <c r="AB439" s="204"/>
      <c r="AC439" s="204"/>
      <c r="AD439" s="68"/>
      <c r="AE439" s="68"/>
      <c r="AF439" s="72"/>
      <c r="AG439" s="72"/>
      <c r="AH439" s="72"/>
      <c r="AI439" s="72"/>
      <c r="AJ439" s="68"/>
      <c r="AK439" s="68"/>
      <c r="AL439" s="68"/>
      <c r="AM439" s="72"/>
      <c r="AN439" s="72"/>
      <c r="AO439" s="68"/>
      <c r="AP439" s="68"/>
      <c r="AQ439" s="68"/>
      <c r="AR439" s="68"/>
      <c r="AS439" s="68"/>
      <c r="AT439" s="68"/>
      <c r="AU439" s="72"/>
      <c r="AV439" s="72"/>
      <c r="AW439" s="68"/>
      <c r="AX439" s="68"/>
      <c r="AY439" s="147"/>
    </row>
    <row r="440" spans="5:51" x14ac:dyDescent="0.2">
      <c r="E440" s="147"/>
      <c r="F440" s="68"/>
      <c r="G440" s="68"/>
      <c r="H440" s="68"/>
      <c r="I440" s="68"/>
      <c r="J440" s="77"/>
      <c r="K440" s="68"/>
      <c r="L440" s="68"/>
      <c r="M440" s="68"/>
      <c r="N440" s="68"/>
      <c r="O440" s="68"/>
      <c r="P440" s="68"/>
      <c r="Q440" s="68"/>
      <c r="R440" s="68"/>
      <c r="S440" s="68"/>
      <c r="T440" s="68"/>
      <c r="U440" s="72"/>
      <c r="V440" s="68"/>
      <c r="W440" s="77"/>
      <c r="X440" s="68"/>
      <c r="Y440" s="68"/>
      <c r="Z440" s="72"/>
      <c r="AA440" s="68"/>
      <c r="AB440" s="204"/>
      <c r="AC440" s="204"/>
      <c r="AD440" s="68"/>
      <c r="AE440" s="68"/>
      <c r="AF440" s="72"/>
      <c r="AG440" s="72"/>
      <c r="AH440" s="72"/>
      <c r="AI440" s="72"/>
      <c r="AJ440" s="68"/>
      <c r="AK440" s="68"/>
      <c r="AL440" s="68"/>
      <c r="AM440" s="72"/>
      <c r="AN440" s="72"/>
      <c r="AO440" s="68"/>
      <c r="AP440" s="68"/>
      <c r="AQ440" s="68"/>
      <c r="AR440" s="68"/>
      <c r="AS440" s="68"/>
      <c r="AT440" s="68"/>
      <c r="AU440" s="68"/>
      <c r="AV440" s="68"/>
      <c r="AW440" s="68"/>
      <c r="AX440" s="68"/>
      <c r="AY440" s="147"/>
    </row>
    <row r="441" spans="5:51" x14ac:dyDescent="0.2">
      <c r="E441" s="147"/>
      <c r="F441" s="68"/>
      <c r="G441" s="68"/>
      <c r="H441" s="68"/>
      <c r="I441" s="68"/>
      <c r="J441" s="77"/>
      <c r="K441" s="68"/>
      <c r="L441" s="68"/>
      <c r="M441" s="68"/>
      <c r="N441" s="68"/>
      <c r="O441" s="68"/>
      <c r="P441" s="68"/>
      <c r="Q441" s="68"/>
      <c r="R441" s="68"/>
      <c r="S441" s="68"/>
      <c r="T441" s="68"/>
      <c r="U441" s="72"/>
      <c r="V441" s="68"/>
      <c r="W441" s="77"/>
      <c r="X441" s="68"/>
      <c r="Y441" s="68"/>
      <c r="Z441" s="72"/>
      <c r="AA441" s="68"/>
      <c r="AB441" s="204"/>
      <c r="AC441" s="204"/>
      <c r="AD441" s="72"/>
      <c r="AE441" s="72"/>
      <c r="AF441" s="72"/>
      <c r="AG441" s="72"/>
      <c r="AH441" s="75"/>
      <c r="AI441" s="75"/>
      <c r="AJ441" s="72"/>
      <c r="AK441" s="72"/>
      <c r="AL441" s="72"/>
      <c r="AM441" s="72"/>
      <c r="AN441" s="72"/>
      <c r="AO441" s="72"/>
      <c r="AP441" s="72"/>
      <c r="AQ441" s="70"/>
      <c r="AR441" s="72"/>
      <c r="AS441" s="68"/>
      <c r="AT441" s="68"/>
      <c r="AU441" s="68"/>
      <c r="AV441" s="68"/>
      <c r="AW441" s="68"/>
      <c r="AX441" s="68"/>
      <c r="AY441" s="147"/>
    </row>
    <row r="442" spans="5:51" x14ac:dyDescent="0.2">
      <c r="E442" s="147"/>
      <c r="F442" s="68"/>
      <c r="G442" s="68"/>
      <c r="H442" s="68"/>
      <c r="I442" s="68"/>
      <c r="J442" s="77"/>
      <c r="K442" s="68"/>
      <c r="L442" s="68"/>
      <c r="M442" s="68"/>
      <c r="N442" s="68"/>
      <c r="O442" s="68"/>
      <c r="P442" s="68"/>
      <c r="Q442" s="68"/>
      <c r="R442" s="68"/>
      <c r="S442" s="68"/>
      <c r="T442" s="68"/>
      <c r="U442" s="72"/>
      <c r="V442" s="68"/>
      <c r="W442" s="77"/>
      <c r="X442" s="68"/>
      <c r="Y442" s="68"/>
      <c r="Z442" s="72"/>
      <c r="AA442" s="68"/>
      <c r="AB442" s="204"/>
      <c r="AC442" s="204"/>
      <c r="AD442" s="68"/>
      <c r="AE442" s="68"/>
      <c r="AF442" s="72"/>
      <c r="AG442" s="72"/>
      <c r="AH442" s="72"/>
      <c r="AI442" s="72"/>
      <c r="AJ442" s="68"/>
      <c r="AK442" s="68"/>
      <c r="AL442" s="68"/>
      <c r="AM442" s="72"/>
      <c r="AN442" s="72"/>
      <c r="AO442" s="68"/>
      <c r="AP442" s="68"/>
      <c r="AQ442" s="68"/>
      <c r="AR442" s="68"/>
      <c r="AS442" s="68"/>
      <c r="AT442" s="68"/>
      <c r="AU442" s="72"/>
      <c r="AV442" s="72"/>
      <c r="AW442" s="68"/>
      <c r="AX442" s="68"/>
      <c r="AY442" s="147"/>
    </row>
    <row r="443" spans="5:51" x14ac:dyDescent="0.2">
      <c r="E443" s="147"/>
      <c r="F443" s="68"/>
      <c r="G443" s="68"/>
      <c r="H443" s="68"/>
      <c r="I443" s="68"/>
      <c r="J443" s="77"/>
      <c r="K443" s="68"/>
      <c r="L443" s="68"/>
      <c r="M443" s="68"/>
      <c r="N443" s="68"/>
      <c r="O443" s="68"/>
      <c r="P443" s="68"/>
      <c r="Q443" s="68"/>
      <c r="R443" s="68"/>
      <c r="S443" s="68"/>
      <c r="T443" s="68"/>
      <c r="U443" s="72"/>
      <c r="V443" s="68"/>
      <c r="W443" s="77"/>
      <c r="X443" s="68"/>
      <c r="Y443" s="68"/>
      <c r="Z443" s="72"/>
      <c r="AA443" s="68"/>
      <c r="AB443" s="204"/>
      <c r="AC443" s="204"/>
      <c r="AD443" s="68"/>
      <c r="AE443" s="68"/>
      <c r="AF443" s="72"/>
      <c r="AG443" s="72"/>
      <c r="AH443" s="72"/>
      <c r="AI443" s="72"/>
      <c r="AJ443" s="68"/>
      <c r="AK443" s="68"/>
      <c r="AL443" s="68"/>
      <c r="AM443" s="72"/>
      <c r="AN443" s="72"/>
      <c r="AO443" s="68"/>
      <c r="AP443" s="68"/>
      <c r="AQ443" s="68"/>
      <c r="AR443" s="68"/>
      <c r="AS443" s="68"/>
      <c r="AT443" s="68"/>
      <c r="AU443" s="68"/>
      <c r="AV443" s="68"/>
      <c r="AW443" s="68"/>
      <c r="AX443" s="68"/>
      <c r="AY443" s="147"/>
    </row>
    <row r="444" spans="5:51" x14ac:dyDescent="0.2">
      <c r="E444" s="147"/>
      <c r="F444" s="68"/>
      <c r="G444" s="68"/>
      <c r="H444" s="68"/>
      <c r="I444" s="68"/>
      <c r="J444" s="77"/>
      <c r="K444" s="68"/>
      <c r="L444" s="68"/>
      <c r="M444" s="68"/>
      <c r="N444" s="68"/>
      <c r="O444" s="68"/>
      <c r="P444" s="68"/>
      <c r="Q444" s="68"/>
      <c r="R444" s="68"/>
      <c r="S444" s="68"/>
      <c r="T444" s="68"/>
      <c r="U444" s="72"/>
      <c r="V444" s="68"/>
      <c r="W444" s="77"/>
      <c r="X444" s="68"/>
      <c r="Y444" s="68"/>
      <c r="Z444" s="72"/>
      <c r="AA444" s="68"/>
      <c r="AB444" s="204"/>
      <c r="AC444" s="204"/>
      <c r="AD444" s="72"/>
      <c r="AE444" s="72"/>
      <c r="AF444" s="72"/>
      <c r="AG444" s="72"/>
      <c r="AH444" s="75"/>
      <c r="AI444" s="75"/>
      <c r="AJ444" s="72"/>
      <c r="AK444" s="72"/>
      <c r="AL444" s="72"/>
      <c r="AM444" s="72"/>
      <c r="AN444" s="72"/>
      <c r="AO444" s="72"/>
      <c r="AP444" s="72"/>
      <c r="AQ444" s="70"/>
      <c r="AR444" s="72"/>
      <c r="AS444" s="68"/>
      <c r="AT444" s="68"/>
      <c r="AU444" s="68"/>
      <c r="AV444" s="68"/>
      <c r="AW444" s="68"/>
    </row>
    <row r="445" spans="5:51" x14ac:dyDescent="0.2">
      <c r="E445" s="147"/>
      <c r="F445" s="68"/>
      <c r="G445" s="68"/>
      <c r="H445" s="68"/>
      <c r="I445" s="68"/>
      <c r="J445" s="77"/>
      <c r="K445" s="68"/>
      <c r="L445" s="68"/>
      <c r="M445" s="68"/>
      <c r="N445" s="68"/>
      <c r="O445" s="68"/>
      <c r="P445" s="68"/>
      <c r="Q445" s="68"/>
      <c r="R445" s="68"/>
      <c r="S445" s="68"/>
      <c r="T445" s="68"/>
      <c r="U445" s="72"/>
      <c r="V445" s="68"/>
      <c r="W445" s="77"/>
      <c r="X445" s="68"/>
      <c r="Y445" s="68"/>
      <c r="Z445" s="72"/>
      <c r="AA445" s="68"/>
      <c r="AB445" s="204"/>
      <c r="AC445" s="204"/>
      <c r="AD445" s="68"/>
      <c r="AE445" s="68"/>
      <c r="AF445" s="72"/>
      <c r="AG445" s="72"/>
      <c r="AH445" s="72"/>
      <c r="AI445" s="72"/>
      <c r="AJ445" s="68"/>
      <c r="AK445" s="68"/>
      <c r="AL445" s="68"/>
      <c r="AM445" s="72"/>
      <c r="AN445" s="72"/>
      <c r="AO445" s="68"/>
      <c r="AP445" s="68"/>
      <c r="AQ445" s="68"/>
      <c r="AR445" s="68"/>
      <c r="AS445" s="68"/>
      <c r="AT445" s="68"/>
      <c r="AU445" s="72"/>
      <c r="AV445" s="72"/>
      <c r="AW445" s="68"/>
    </row>
    <row r="446" spans="5:51" x14ac:dyDescent="0.2">
      <c r="E446" s="147"/>
      <c r="F446" s="68"/>
      <c r="G446" s="68"/>
      <c r="H446" s="68"/>
      <c r="I446" s="68"/>
      <c r="J446" s="77"/>
      <c r="K446" s="68"/>
      <c r="L446" s="68"/>
      <c r="M446" s="68"/>
      <c r="N446" s="68"/>
      <c r="O446" s="68"/>
      <c r="P446" s="68"/>
      <c r="Q446" s="68"/>
      <c r="R446" s="68"/>
      <c r="S446" s="68"/>
      <c r="T446" s="68"/>
      <c r="U446" s="72"/>
      <c r="V446" s="68"/>
      <c r="W446" s="77"/>
      <c r="X446" s="68"/>
      <c r="Y446" s="68"/>
      <c r="Z446" s="72"/>
      <c r="AA446" s="68"/>
      <c r="AB446" s="204"/>
      <c r="AC446" s="204"/>
      <c r="AD446" s="68"/>
      <c r="AE446" s="68"/>
      <c r="AF446" s="72"/>
      <c r="AG446" s="72"/>
      <c r="AH446" s="72"/>
      <c r="AI446" s="72"/>
      <c r="AJ446" s="68"/>
      <c r="AK446" s="68"/>
      <c r="AL446" s="68"/>
      <c r="AM446" s="72"/>
      <c r="AN446" s="72"/>
      <c r="AO446" s="68"/>
      <c r="AP446" s="68"/>
      <c r="AQ446" s="68"/>
      <c r="AR446" s="68"/>
      <c r="AS446" s="68"/>
      <c r="AT446" s="68"/>
      <c r="AU446" s="68"/>
      <c r="AV446" s="68"/>
      <c r="AW446" s="68"/>
    </row>
    <row r="447" spans="5:51" x14ac:dyDescent="0.2">
      <c r="E447" s="147"/>
      <c r="F447" s="68"/>
      <c r="G447" s="68"/>
      <c r="H447" s="68"/>
      <c r="I447" s="68"/>
      <c r="J447" s="77"/>
      <c r="K447" s="68"/>
      <c r="L447" s="68"/>
      <c r="M447" s="68"/>
      <c r="N447" s="68"/>
      <c r="O447" s="68"/>
      <c r="P447" s="68"/>
      <c r="Q447" s="68"/>
      <c r="R447" s="68"/>
      <c r="S447" s="68"/>
      <c r="T447" s="68"/>
      <c r="U447" s="72"/>
      <c r="V447" s="68"/>
      <c r="W447" s="77"/>
      <c r="X447" s="68"/>
      <c r="Y447" s="68"/>
      <c r="Z447" s="72"/>
      <c r="AA447" s="68"/>
      <c r="AB447" s="204"/>
      <c r="AC447" s="204"/>
      <c r="AD447" s="72"/>
      <c r="AE447" s="72"/>
      <c r="AF447" s="72"/>
      <c r="AG447" s="72"/>
      <c r="AH447" s="75"/>
      <c r="AI447" s="75"/>
      <c r="AJ447" s="72"/>
      <c r="AK447" s="72"/>
      <c r="AL447" s="72"/>
      <c r="AM447" s="72"/>
      <c r="AN447" s="72"/>
      <c r="AO447" s="72"/>
      <c r="AP447" s="72"/>
      <c r="AQ447" s="70"/>
      <c r="AR447" s="72"/>
      <c r="AS447" s="68"/>
      <c r="AT447" s="68"/>
      <c r="AU447" s="68"/>
      <c r="AV447" s="68"/>
      <c r="AW447" s="68"/>
    </row>
    <row r="448" spans="5:51" x14ac:dyDescent="0.2">
      <c r="E448" s="147"/>
      <c r="F448" s="68"/>
      <c r="G448" s="68"/>
      <c r="H448" s="68"/>
      <c r="I448" s="68"/>
      <c r="J448" s="77"/>
      <c r="K448" s="68"/>
      <c r="L448" s="68"/>
      <c r="M448" s="68"/>
      <c r="N448" s="68"/>
      <c r="O448" s="68"/>
      <c r="P448" s="68"/>
      <c r="Q448" s="68"/>
      <c r="R448" s="68"/>
      <c r="S448" s="68"/>
      <c r="T448" s="68"/>
      <c r="U448" s="72"/>
      <c r="V448" s="68"/>
      <c r="W448" s="77"/>
      <c r="X448" s="68"/>
      <c r="Y448" s="68"/>
      <c r="Z448" s="72"/>
      <c r="AA448" s="68"/>
      <c r="AB448" s="204"/>
      <c r="AC448" s="204"/>
      <c r="AD448" s="68"/>
      <c r="AE448" s="68"/>
      <c r="AF448" s="72"/>
      <c r="AG448" s="72"/>
      <c r="AH448" s="72"/>
      <c r="AI448" s="72"/>
      <c r="AJ448" s="68"/>
      <c r="AK448" s="68"/>
      <c r="AL448" s="68"/>
      <c r="AM448" s="72"/>
      <c r="AN448" s="72"/>
      <c r="AO448" s="68"/>
      <c r="AP448" s="68"/>
      <c r="AQ448" s="68"/>
      <c r="AR448" s="68"/>
      <c r="AS448" s="68"/>
      <c r="AT448" s="68"/>
      <c r="AU448" s="72"/>
      <c r="AV448" s="72"/>
      <c r="AW448" s="68"/>
    </row>
    <row r="449" spans="5:49" x14ac:dyDescent="0.2">
      <c r="E449" s="147"/>
      <c r="F449" s="68"/>
      <c r="G449" s="68"/>
      <c r="H449" s="68"/>
      <c r="I449" s="68"/>
      <c r="J449" s="77"/>
      <c r="K449" s="68"/>
      <c r="L449" s="68"/>
      <c r="M449" s="68"/>
      <c r="N449" s="68"/>
      <c r="O449" s="68"/>
      <c r="P449" s="68"/>
      <c r="Q449" s="68"/>
      <c r="R449" s="68"/>
      <c r="S449" s="68"/>
      <c r="T449" s="68"/>
      <c r="U449" s="72"/>
      <c r="V449" s="68"/>
      <c r="W449" s="77"/>
      <c r="X449" s="68"/>
      <c r="Y449" s="68"/>
      <c r="Z449" s="72"/>
      <c r="AA449" s="68"/>
      <c r="AB449" s="204"/>
      <c r="AC449" s="204"/>
      <c r="AD449" s="68"/>
      <c r="AE449" s="68"/>
      <c r="AF449" s="72"/>
      <c r="AG449" s="72"/>
      <c r="AH449" s="72"/>
      <c r="AI449" s="72"/>
      <c r="AJ449" s="68"/>
      <c r="AK449" s="68"/>
      <c r="AL449" s="68"/>
      <c r="AM449" s="72"/>
      <c r="AN449" s="72"/>
      <c r="AO449" s="68"/>
      <c r="AP449" s="68"/>
      <c r="AQ449" s="68"/>
      <c r="AR449" s="68"/>
      <c r="AS449" s="68"/>
      <c r="AT449" s="68"/>
      <c r="AU449" s="68"/>
      <c r="AV449" s="68"/>
      <c r="AW449" s="68"/>
    </row>
    <row r="450" spans="5:49" x14ac:dyDescent="0.2">
      <c r="E450" s="147"/>
      <c r="F450" s="68"/>
      <c r="G450" s="68"/>
      <c r="H450" s="68"/>
      <c r="I450" s="68"/>
      <c r="J450" s="77"/>
      <c r="K450" s="68"/>
      <c r="L450" s="68"/>
      <c r="M450" s="68"/>
      <c r="N450" s="68"/>
      <c r="O450" s="68"/>
      <c r="P450" s="68"/>
      <c r="Q450" s="68"/>
      <c r="R450" s="68"/>
      <c r="S450" s="68"/>
      <c r="T450" s="68"/>
      <c r="U450" s="72"/>
      <c r="V450" s="68"/>
      <c r="W450" s="77"/>
      <c r="X450" s="68"/>
      <c r="Y450" s="68"/>
      <c r="Z450" s="72"/>
      <c r="AA450" s="68"/>
      <c r="AB450" s="204"/>
      <c r="AC450" s="204"/>
      <c r="AD450" s="72"/>
      <c r="AE450" s="72"/>
      <c r="AF450" s="72"/>
      <c r="AG450" s="72"/>
      <c r="AH450" s="75"/>
      <c r="AI450" s="75"/>
      <c r="AJ450" s="72"/>
      <c r="AK450" s="72"/>
      <c r="AL450" s="72"/>
      <c r="AM450" s="72"/>
      <c r="AN450" s="72"/>
      <c r="AO450" s="72"/>
      <c r="AP450" s="72"/>
      <c r="AQ450" s="70"/>
      <c r="AR450" s="72"/>
      <c r="AS450" s="68"/>
      <c r="AT450" s="68"/>
      <c r="AU450" s="68"/>
      <c r="AV450" s="68"/>
      <c r="AW450" s="68"/>
    </row>
    <row r="451" spans="5:49" x14ac:dyDescent="0.2">
      <c r="E451" s="147"/>
      <c r="F451" s="68"/>
      <c r="G451" s="68"/>
      <c r="H451" s="68"/>
      <c r="I451" s="68"/>
      <c r="J451" s="77"/>
      <c r="K451" s="68"/>
      <c r="L451" s="68"/>
      <c r="M451" s="68"/>
      <c r="N451" s="68"/>
      <c r="O451" s="68"/>
      <c r="P451" s="68"/>
      <c r="Q451" s="68"/>
      <c r="R451" s="68"/>
      <c r="S451" s="68"/>
      <c r="T451" s="68"/>
      <c r="U451" s="72"/>
      <c r="V451" s="68"/>
      <c r="W451" s="77"/>
      <c r="X451" s="68"/>
      <c r="Y451" s="68"/>
      <c r="Z451" s="72"/>
      <c r="AA451" s="68"/>
      <c r="AB451" s="204"/>
      <c r="AC451" s="204"/>
      <c r="AD451" s="68"/>
      <c r="AE451" s="68"/>
      <c r="AF451" s="72"/>
      <c r="AG451" s="72"/>
      <c r="AH451" s="72"/>
      <c r="AI451" s="72"/>
      <c r="AJ451" s="68"/>
      <c r="AK451" s="68"/>
      <c r="AL451" s="68"/>
      <c r="AM451" s="72"/>
      <c r="AN451" s="72"/>
      <c r="AO451" s="68"/>
      <c r="AP451" s="68"/>
      <c r="AQ451" s="68"/>
      <c r="AR451" s="68"/>
      <c r="AS451" s="68"/>
      <c r="AT451" s="68"/>
      <c r="AU451" s="72"/>
      <c r="AV451" s="72"/>
      <c r="AW451" s="68"/>
    </row>
    <row r="452" spans="5:49" x14ac:dyDescent="0.2">
      <c r="E452" s="147"/>
      <c r="F452" s="68"/>
      <c r="G452" s="68"/>
      <c r="H452" s="68"/>
      <c r="I452" s="68"/>
      <c r="J452" s="77"/>
      <c r="K452" s="68"/>
      <c r="L452" s="68"/>
      <c r="M452" s="68"/>
      <c r="N452" s="68"/>
      <c r="O452" s="68"/>
      <c r="P452" s="68"/>
      <c r="Q452" s="68"/>
      <c r="R452" s="68"/>
      <c r="S452" s="68"/>
      <c r="T452" s="68"/>
      <c r="U452" s="72"/>
      <c r="V452" s="68"/>
      <c r="W452" s="77"/>
      <c r="X452" s="68"/>
      <c r="Y452" s="68"/>
      <c r="Z452" s="72"/>
      <c r="AA452" s="68"/>
      <c r="AB452" s="204"/>
      <c r="AC452" s="204"/>
      <c r="AD452" s="68"/>
      <c r="AE452" s="68"/>
      <c r="AF452" s="72"/>
      <c r="AG452" s="72"/>
      <c r="AH452" s="72"/>
      <c r="AI452" s="72"/>
      <c r="AJ452" s="68"/>
      <c r="AK452" s="68"/>
      <c r="AL452" s="68"/>
      <c r="AM452" s="72"/>
      <c r="AN452" s="72"/>
      <c r="AO452" s="68"/>
      <c r="AP452" s="68"/>
      <c r="AQ452" s="68"/>
      <c r="AR452" s="68"/>
      <c r="AS452" s="68"/>
      <c r="AT452" s="68"/>
      <c r="AU452" s="68"/>
      <c r="AV452" s="68"/>
      <c r="AW452" s="68"/>
    </row>
    <row r="453" spans="5:49" x14ac:dyDescent="0.2">
      <c r="E453" s="147"/>
      <c r="F453" s="68"/>
      <c r="G453" s="68"/>
      <c r="H453" s="68"/>
      <c r="I453" s="68"/>
      <c r="J453" s="77"/>
      <c r="K453" s="68"/>
      <c r="L453" s="68"/>
      <c r="M453" s="68"/>
      <c r="N453" s="68"/>
      <c r="O453" s="68"/>
      <c r="P453" s="68"/>
      <c r="Q453" s="68"/>
      <c r="R453" s="68"/>
      <c r="S453" s="68"/>
      <c r="T453" s="68"/>
      <c r="U453" s="72"/>
      <c r="V453" s="68"/>
      <c r="W453" s="77"/>
      <c r="X453" s="68"/>
      <c r="Y453" s="68"/>
      <c r="Z453" s="72"/>
      <c r="AA453" s="68"/>
      <c r="AB453" s="204"/>
      <c r="AC453" s="204"/>
      <c r="AD453" s="68"/>
      <c r="AE453" s="68"/>
      <c r="AF453" s="72"/>
      <c r="AG453" s="72"/>
      <c r="AH453" s="72"/>
      <c r="AI453" s="72"/>
      <c r="AJ453" s="68"/>
      <c r="AK453" s="68"/>
      <c r="AL453" s="68"/>
      <c r="AM453" s="72"/>
      <c r="AN453" s="72"/>
      <c r="AO453" s="68"/>
      <c r="AP453" s="68"/>
      <c r="AQ453" s="68"/>
      <c r="AR453" s="68"/>
      <c r="AS453" s="68"/>
      <c r="AT453" s="68"/>
      <c r="AU453" s="68"/>
      <c r="AV453" s="68"/>
      <c r="AW453" s="68"/>
    </row>
    <row r="454" spans="5:49" x14ac:dyDescent="0.2">
      <c r="E454" s="147"/>
      <c r="F454" s="68"/>
      <c r="G454" s="68"/>
      <c r="H454" s="68"/>
      <c r="I454" s="68"/>
      <c r="J454" s="77"/>
      <c r="K454" s="68"/>
      <c r="L454" s="68"/>
      <c r="M454" s="68"/>
      <c r="N454" s="68"/>
      <c r="O454" s="68"/>
      <c r="P454" s="68"/>
      <c r="Q454" s="68"/>
      <c r="R454" s="68"/>
      <c r="S454" s="68"/>
      <c r="T454" s="68"/>
      <c r="U454" s="72"/>
      <c r="V454" s="68"/>
      <c r="W454" s="77"/>
      <c r="X454" s="68"/>
      <c r="Y454" s="68"/>
      <c r="Z454" s="72"/>
      <c r="AA454" s="68"/>
      <c r="AB454" s="204"/>
      <c r="AC454" s="204"/>
      <c r="AD454" s="72"/>
      <c r="AE454" s="72"/>
      <c r="AF454" s="72"/>
      <c r="AG454" s="72"/>
      <c r="AH454" s="75"/>
      <c r="AI454" s="75"/>
      <c r="AJ454" s="72"/>
      <c r="AK454" s="72"/>
      <c r="AL454" s="72"/>
      <c r="AM454" s="72"/>
      <c r="AN454" s="72"/>
      <c r="AO454" s="72"/>
      <c r="AP454" s="72"/>
      <c r="AQ454" s="70"/>
      <c r="AR454" s="72"/>
      <c r="AS454" s="68"/>
      <c r="AT454" s="68"/>
      <c r="AU454" s="68"/>
      <c r="AV454" s="68"/>
      <c r="AW454" s="68"/>
    </row>
    <row r="455" spans="5:49" x14ac:dyDescent="0.2">
      <c r="E455" s="147"/>
      <c r="F455" s="68"/>
      <c r="G455" s="68"/>
      <c r="H455" s="68"/>
      <c r="I455" s="68"/>
      <c r="J455" s="77"/>
      <c r="K455" s="68"/>
      <c r="L455" s="68"/>
      <c r="M455" s="68"/>
      <c r="N455" s="68"/>
      <c r="O455" s="68"/>
      <c r="P455" s="68"/>
      <c r="Q455" s="68"/>
      <c r="R455" s="68"/>
      <c r="S455" s="68"/>
      <c r="T455" s="68"/>
      <c r="U455" s="72"/>
      <c r="V455" s="68"/>
      <c r="W455" s="77"/>
      <c r="X455" s="68"/>
      <c r="Y455" s="68"/>
      <c r="Z455" s="72"/>
      <c r="AA455" s="68"/>
      <c r="AB455" s="204"/>
      <c r="AC455" s="204"/>
      <c r="AD455" s="72"/>
      <c r="AE455" s="72"/>
      <c r="AF455" s="72"/>
      <c r="AG455" s="72"/>
      <c r="AH455" s="75"/>
      <c r="AI455" s="75"/>
      <c r="AJ455" s="72"/>
      <c r="AK455" s="72"/>
      <c r="AL455" s="72"/>
      <c r="AM455" s="72"/>
      <c r="AN455" s="72"/>
      <c r="AO455" s="72"/>
      <c r="AP455" s="72"/>
      <c r="AQ455" s="70"/>
      <c r="AR455" s="72"/>
      <c r="AS455" s="68"/>
      <c r="AT455" s="68"/>
      <c r="AU455" s="68"/>
      <c r="AV455" s="68"/>
      <c r="AW455" s="68"/>
    </row>
    <row r="456" spans="5:49" x14ac:dyDescent="0.2">
      <c r="E456" s="147"/>
      <c r="F456" s="68"/>
      <c r="G456" s="68"/>
      <c r="H456" s="68"/>
      <c r="I456" s="68"/>
      <c r="J456" s="77"/>
      <c r="K456" s="68"/>
      <c r="L456" s="68"/>
      <c r="M456" s="68"/>
      <c r="N456" s="68"/>
      <c r="O456" s="68"/>
      <c r="P456" s="68"/>
      <c r="Q456" s="68"/>
      <c r="R456" s="68"/>
      <c r="S456" s="68"/>
      <c r="T456" s="68"/>
      <c r="U456" s="72"/>
      <c r="V456" s="68"/>
      <c r="W456" s="77"/>
      <c r="X456" s="68"/>
      <c r="Y456" s="68"/>
      <c r="Z456" s="72"/>
      <c r="AA456" s="68"/>
      <c r="AB456" s="204"/>
      <c r="AC456" s="204"/>
      <c r="AD456" s="68"/>
      <c r="AE456" s="68"/>
      <c r="AF456" s="72"/>
      <c r="AG456" s="72"/>
      <c r="AH456" s="72"/>
      <c r="AI456" s="72"/>
      <c r="AJ456" s="68"/>
      <c r="AK456" s="68"/>
      <c r="AL456" s="68"/>
      <c r="AM456" s="72"/>
      <c r="AN456" s="72"/>
      <c r="AO456" s="68"/>
      <c r="AP456" s="68"/>
      <c r="AQ456" s="68"/>
      <c r="AR456" s="68"/>
      <c r="AS456" s="68"/>
      <c r="AT456" s="68"/>
      <c r="AU456" s="72"/>
      <c r="AV456" s="72"/>
      <c r="AW456" s="68"/>
    </row>
    <row r="457" spans="5:49" x14ac:dyDescent="0.2">
      <c r="E457" s="147"/>
      <c r="F457" s="68"/>
      <c r="G457" s="68"/>
      <c r="H457" s="68"/>
      <c r="I457" s="68"/>
      <c r="J457" s="77"/>
      <c r="K457" s="68"/>
      <c r="L457" s="68"/>
      <c r="M457" s="68"/>
      <c r="N457" s="68"/>
      <c r="O457" s="68"/>
      <c r="P457" s="68"/>
      <c r="Q457" s="68"/>
      <c r="R457" s="68"/>
      <c r="S457" s="68"/>
      <c r="T457" s="68"/>
      <c r="U457" s="72"/>
      <c r="V457" s="68"/>
      <c r="W457" s="77"/>
      <c r="X457" s="68"/>
      <c r="Y457" s="68"/>
      <c r="Z457" s="72"/>
      <c r="AA457" s="68"/>
      <c r="AB457" s="204"/>
      <c r="AC457" s="204"/>
      <c r="AD457" s="68"/>
      <c r="AE457" s="68"/>
      <c r="AF457" s="72"/>
      <c r="AG457" s="72"/>
      <c r="AH457" s="72"/>
      <c r="AI457" s="72"/>
      <c r="AJ457" s="68"/>
      <c r="AK457" s="68"/>
      <c r="AL457" s="68"/>
      <c r="AM457" s="72"/>
      <c r="AN457" s="72"/>
      <c r="AO457" s="68"/>
      <c r="AP457" s="68"/>
      <c r="AQ457" s="68"/>
      <c r="AR457" s="68"/>
      <c r="AS457" s="68"/>
      <c r="AT457" s="68"/>
      <c r="AU457" s="68"/>
      <c r="AV457" s="68"/>
      <c r="AW457" s="68"/>
    </row>
    <row r="458" spans="5:49" x14ac:dyDescent="0.2">
      <c r="E458" s="147"/>
      <c r="F458" s="68"/>
      <c r="G458" s="68"/>
      <c r="H458" s="68"/>
      <c r="I458" s="68"/>
      <c r="J458" s="68"/>
      <c r="K458" s="68"/>
      <c r="L458" s="68"/>
      <c r="M458" s="68"/>
      <c r="N458" s="68"/>
      <c r="O458" s="68"/>
      <c r="P458" s="68"/>
      <c r="Q458" s="68"/>
      <c r="R458" s="68"/>
      <c r="S458" s="68"/>
      <c r="T458" s="68"/>
      <c r="U458" s="72"/>
      <c r="V458" s="68"/>
      <c r="W458" s="77"/>
      <c r="X458" s="68"/>
      <c r="Y458" s="68"/>
      <c r="Z458" s="72"/>
      <c r="AA458" s="68"/>
      <c r="AB458" s="204"/>
      <c r="AC458" s="204"/>
      <c r="AD458" s="68"/>
      <c r="AE458" s="68"/>
      <c r="AF458" s="72"/>
      <c r="AG458" s="72"/>
      <c r="AH458" s="72"/>
      <c r="AI458" s="72"/>
      <c r="AJ458" s="68"/>
      <c r="AK458" s="68"/>
      <c r="AL458" s="68"/>
      <c r="AM458" s="72"/>
      <c r="AN458" s="72"/>
      <c r="AO458" s="68"/>
      <c r="AP458" s="68"/>
      <c r="AQ458" s="68"/>
      <c r="AR458" s="68"/>
      <c r="AS458" s="68"/>
      <c r="AT458" s="68"/>
      <c r="AU458" s="68"/>
      <c r="AV458" s="68"/>
      <c r="AW458" s="68"/>
    </row>
    <row r="459" spans="5:49" x14ac:dyDescent="0.2">
      <c r="E459" s="147"/>
      <c r="F459" s="68"/>
      <c r="G459" s="68"/>
      <c r="H459" s="68"/>
      <c r="I459" s="68"/>
      <c r="J459" s="68"/>
      <c r="K459" s="68"/>
      <c r="L459" s="68"/>
      <c r="M459" s="68"/>
      <c r="N459" s="68"/>
      <c r="O459" s="68"/>
      <c r="P459" s="68"/>
      <c r="Q459" s="68"/>
      <c r="R459" s="68"/>
      <c r="S459" s="68"/>
      <c r="T459" s="68"/>
      <c r="U459" s="72"/>
      <c r="V459" s="68"/>
      <c r="W459" s="77"/>
      <c r="X459" s="68"/>
      <c r="Y459" s="68"/>
      <c r="Z459" s="72"/>
      <c r="AA459" s="68"/>
      <c r="AB459" s="204"/>
      <c r="AC459" s="204"/>
      <c r="AD459" s="72"/>
      <c r="AE459" s="72"/>
      <c r="AF459" s="72"/>
      <c r="AG459" s="72"/>
      <c r="AH459" s="75"/>
      <c r="AI459" s="75"/>
      <c r="AJ459" s="72"/>
      <c r="AK459" s="72"/>
      <c r="AL459" s="72"/>
      <c r="AM459" s="72"/>
      <c r="AN459" s="72"/>
      <c r="AO459" s="72"/>
      <c r="AP459" s="72"/>
      <c r="AQ459" s="70"/>
      <c r="AR459" s="72"/>
      <c r="AS459" s="68"/>
      <c r="AT459" s="68"/>
      <c r="AU459" s="68"/>
      <c r="AV459" s="68"/>
      <c r="AW459" s="68"/>
    </row>
    <row r="460" spans="5:49" x14ac:dyDescent="0.2">
      <c r="E460" s="147"/>
      <c r="F460" s="68"/>
      <c r="G460" s="68"/>
      <c r="H460" s="68"/>
      <c r="I460" s="68"/>
      <c r="J460" s="68"/>
      <c r="K460" s="68"/>
      <c r="L460" s="68"/>
      <c r="M460" s="68"/>
      <c r="N460" s="68"/>
      <c r="O460" s="68"/>
      <c r="P460" s="68"/>
      <c r="Q460" s="68"/>
      <c r="R460" s="68"/>
      <c r="S460" s="68"/>
      <c r="T460" s="68"/>
      <c r="U460" s="72"/>
      <c r="V460" s="68"/>
      <c r="W460" s="77"/>
      <c r="X460" s="68"/>
      <c r="Y460" s="68"/>
      <c r="Z460" s="72"/>
      <c r="AA460" s="68"/>
      <c r="AB460" s="204"/>
      <c r="AC460" s="204"/>
      <c r="AD460" s="68"/>
      <c r="AE460" s="68"/>
      <c r="AF460" s="72"/>
      <c r="AG460" s="72"/>
      <c r="AH460" s="72"/>
      <c r="AI460" s="72"/>
      <c r="AJ460" s="68"/>
      <c r="AK460" s="68"/>
      <c r="AL460" s="68"/>
      <c r="AM460" s="72"/>
      <c r="AN460" s="72"/>
      <c r="AO460" s="68"/>
      <c r="AP460" s="68"/>
      <c r="AQ460" s="68"/>
      <c r="AR460" s="68"/>
      <c r="AS460" s="68"/>
      <c r="AT460" s="68"/>
      <c r="AU460" s="72"/>
      <c r="AV460" s="72"/>
      <c r="AW460" s="68"/>
    </row>
    <row r="461" spans="5:49" x14ac:dyDescent="0.2">
      <c r="E461" s="147"/>
      <c r="F461" s="68"/>
      <c r="G461" s="68"/>
      <c r="H461" s="68"/>
      <c r="I461" s="68"/>
      <c r="J461" s="77"/>
      <c r="K461" s="68"/>
      <c r="L461" s="68"/>
      <c r="M461" s="68"/>
      <c r="N461" s="68"/>
      <c r="O461" s="68"/>
      <c r="P461" s="68"/>
      <c r="Q461" s="68"/>
      <c r="R461" s="68"/>
      <c r="S461" s="68"/>
      <c r="T461" s="68"/>
      <c r="U461" s="72"/>
      <c r="V461" s="68"/>
      <c r="W461" s="77"/>
      <c r="X461" s="68"/>
      <c r="Y461" s="68"/>
      <c r="Z461" s="72"/>
      <c r="AA461" s="68"/>
      <c r="AB461" s="204"/>
      <c r="AC461" s="204"/>
      <c r="AD461" s="68"/>
      <c r="AE461" s="68"/>
      <c r="AF461" s="72"/>
      <c r="AG461" s="72"/>
      <c r="AH461" s="72"/>
      <c r="AI461" s="72"/>
      <c r="AJ461" s="68"/>
      <c r="AK461" s="68"/>
      <c r="AL461" s="68"/>
      <c r="AM461" s="72"/>
      <c r="AN461" s="72"/>
      <c r="AO461" s="68"/>
      <c r="AP461" s="68"/>
      <c r="AQ461" s="68"/>
      <c r="AR461" s="68"/>
      <c r="AS461" s="68"/>
      <c r="AT461" s="68"/>
      <c r="AU461" s="68"/>
      <c r="AV461" s="68"/>
      <c r="AW461" s="68"/>
    </row>
    <row r="462" spans="5:49" x14ac:dyDescent="0.2">
      <c r="E462" s="147"/>
      <c r="F462" s="68"/>
      <c r="G462" s="68"/>
      <c r="H462" s="68"/>
      <c r="I462" s="68"/>
      <c r="J462" s="77"/>
      <c r="K462" s="68"/>
      <c r="L462" s="68"/>
      <c r="M462" s="68"/>
      <c r="N462" s="68"/>
      <c r="O462" s="68"/>
      <c r="P462" s="68"/>
      <c r="Q462" s="68"/>
      <c r="R462" s="68"/>
      <c r="S462" s="68"/>
      <c r="T462" s="68"/>
      <c r="U462" s="72"/>
      <c r="V462" s="68"/>
      <c r="W462" s="77"/>
      <c r="X462" s="68"/>
      <c r="Y462" s="68"/>
      <c r="Z462" s="72"/>
      <c r="AA462" s="68"/>
      <c r="AB462" s="204"/>
      <c r="AC462" s="204"/>
      <c r="AD462" s="72"/>
      <c r="AE462" s="72"/>
      <c r="AF462" s="72"/>
      <c r="AG462" s="72"/>
      <c r="AH462" s="75"/>
      <c r="AI462" s="75"/>
      <c r="AJ462" s="72"/>
      <c r="AK462" s="72"/>
      <c r="AL462" s="72"/>
      <c r="AM462" s="72"/>
      <c r="AN462" s="72"/>
      <c r="AO462" s="72"/>
      <c r="AP462" s="72"/>
      <c r="AQ462" s="70"/>
      <c r="AR462" s="72"/>
      <c r="AS462" s="68"/>
      <c r="AT462" s="68"/>
      <c r="AU462" s="68"/>
      <c r="AV462" s="68"/>
      <c r="AW462" s="68"/>
    </row>
    <row r="463" spans="5:49" x14ac:dyDescent="0.2">
      <c r="E463" s="147"/>
      <c r="F463" s="68"/>
      <c r="G463" s="68"/>
      <c r="H463" s="68"/>
      <c r="I463" s="68"/>
      <c r="J463" s="77"/>
      <c r="K463" s="68"/>
      <c r="L463" s="68"/>
      <c r="M463" s="68"/>
      <c r="N463" s="68"/>
      <c r="O463" s="68"/>
      <c r="P463" s="68"/>
      <c r="Q463" s="68"/>
      <c r="R463" s="68"/>
      <c r="S463" s="68"/>
      <c r="T463" s="68"/>
      <c r="U463" s="72"/>
      <c r="V463" s="68"/>
      <c r="W463" s="77"/>
      <c r="X463" s="68"/>
      <c r="Y463" s="68"/>
      <c r="Z463" s="72"/>
      <c r="AA463" s="68"/>
      <c r="AB463" s="204"/>
      <c r="AC463" s="204"/>
      <c r="AD463" s="68"/>
      <c r="AE463" s="68"/>
      <c r="AF463" s="72"/>
      <c r="AG463" s="72"/>
      <c r="AH463" s="72"/>
      <c r="AI463" s="72"/>
      <c r="AJ463" s="68"/>
      <c r="AK463" s="68"/>
      <c r="AL463" s="68"/>
      <c r="AM463" s="72"/>
      <c r="AN463" s="72"/>
      <c r="AO463" s="68"/>
      <c r="AP463" s="68"/>
      <c r="AQ463" s="68"/>
      <c r="AR463" s="68"/>
      <c r="AS463" s="68"/>
      <c r="AT463" s="68"/>
      <c r="AU463" s="68"/>
      <c r="AV463" s="68"/>
      <c r="AW463" s="68"/>
    </row>
    <row r="464" spans="5:49" x14ac:dyDescent="0.2">
      <c r="E464" s="147"/>
      <c r="F464" s="68"/>
      <c r="G464" s="68"/>
      <c r="H464" s="68"/>
      <c r="I464" s="68"/>
      <c r="J464" s="77"/>
      <c r="K464" s="68"/>
      <c r="L464" s="68"/>
      <c r="M464" s="68"/>
      <c r="N464" s="68"/>
      <c r="O464" s="68"/>
      <c r="P464" s="68"/>
      <c r="Q464" s="68"/>
      <c r="R464" s="68"/>
      <c r="S464" s="68"/>
      <c r="T464" s="68"/>
      <c r="U464" s="72"/>
      <c r="V464" s="68"/>
      <c r="W464" s="77"/>
      <c r="X464" s="68"/>
      <c r="Y464" s="68"/>
      <c r="Z464" s="72"/>
      <c r="AA464" s="68"/>
      <c r="AB464" s="204"/>
      <c r="AC464" s="204"/>
      <c r="AD464" s="68"/>
      <c r="AE464" s="68"/>
      <c r="AF464" s="72"/>
      <c r="AG464" s="72"/>
      <c r="AH464" s="72"/>
      <c r="AI464" s="72"/>
      <c r="AJ464" s="68"/>
      <c r="AK464" s="68"/>
      <c r="AL464" s="68"/>
      <c r="AM464" s="72"/>
      <c r="AN464" s="72"/>
      <c r="AO464" s="68"/>
      <c r="AP464" s="68"/>
      <c r="AQ464" s="68"/>
      <c r="AR464" s="68"/>
      <c r="AS464" s="68"/>
      <c r="AT464" s="68"/>
      <c r="AU464" s="68"/>
      <c r="AV464" s="68"/>
      <c r="AW464" s="68"/>
    </row>
    <row r="465" spans="5:49" x14ac:dyDescent="0.2">
      <c r="E465" s="147"/>
      <c r="F465" s="68"/>
      <c r="G465" s="68"/>
      <c r="H465" s="68"/>
      <c r="I465" s="68"/>
      <c r="J465" s="77"/>
      <c r="K465" s="68"/>
      <c r="L465" s="68"/>
      <c r="M465" s="68"/>
      <c r="N465" s="68"/>
      <c r="O465" s="68"/>
      <c r="P465" s="68"/>
      <c r="Q465" s="68"/>
      <c r="R465" s="68"/>
      <c r="S465" s="68"/>
      <c r="T465" s="68"/>
      <c r="U465" s="72"/>
      <c r="V465" s="68"/>
      <c r="W465" s="77"/>
      <c r="X465" s="68"/>
      <c r="Y465" s="68"/>
      <c r="Z465" s="72"/>
      <c r="AA465" s="68"/>
      <c r="AB465" s="204"/>
      <c r="AC465" s="204"/>
      <c r="AD465" s="72"/>
      <c r="AE465" s="72"/>
      <c r="AF465" s="72"/>
      <c r="AG465" s="72"/>
      <c r="AH465" s="75"/>
      <c r="AI465" s="75"/>
      <c r="AJ465" s="72"/>
      <c r="AK465" s="72"/>
      <c r="AL465" s="72"/>
      <c r="AM465" s="72"/>
      <c r="AN465" s="72"/>
      <c r="AO465" s="72"/>
      <c r="AP465" s="72"/>
      <c r="AQ465" s="70"/>
      <c r="AR465" s="72"/>
      <c r="AS465" s="68"/>
      <c r="AT465" s="68"/>
      <c r="AU465" s="68"/>
      <c r="AV465" s="68"/>
      <c r="AW465" s="68"/>
    </row>
    <row r="466" spans="5:49" x14ac:dyDescent="0.2">
      <c r="E466" s="147"/>
      <c r="F466" s="68"/>
      <c r="G466" s="68"/>
      <c r="H466" s="68"/>
      <c r="I466" s="68"/>
      <c r="J466" s="77"/>
      <c r="K466" s="68"/>
      <c r="L466" s="68"/>
      <c r="M466" s="68"/>
      <c r="N466" s="68"/>
      <c r="O466" s="68"/>
      <c r="P466" s="68"/>
      <c r="Q466" s="68"/>
      <c r="R466" s="68"/>
      <c r="S466" s="68"/>
      <c r="T466" s="68"/>
      <c r="U466" s="72"/>
      <c r="V466" s="68"/>
      <c r="W466" s="77"/>
      <c r="X466" s="68"/>
      <c r="Y466" s="68"/>
      <c r="Z466" s="72"/>
      <c r="AA466" s="68"/>
      <c r="AB466" s="204"/>
      <c r="AC466" s="204"/>
      <c r="AD466" s="68"/>
      <c r="AE466" s="68"/>
      <c r="AF466" s="72"/>
      <c r="AG466" s="72"/>
      <c r="AH466" s="72"/>
      <c r="AI466" s="72"/>
      <c r="AJ466" s="68"/>
      <c r="AK466" s="68"/>
      <c r="AL466" s="68"/>
      <c r="AM466" s="72"/>
      <c r="AN466" s="72"/>
      <c r="AO466" s="68"/>
      <c r="AP466" s="68"/>
      <c r="AQ466" s="68"/>
      <c r="AR466" s="68"/>
      <c r="AS466" s="68"/>
      <c r="AT466" s="68"/>
      <c r="AU466" s="68"/>
      <c r="AV466" s="68"/>
      <c r="AW466" s="68"/>
    </row>
    <row r="467" spans="5:49" x14ac:dyDescent="0.2">
      <c r="E467" s="147"/>
      <c r="F467" s="68"/>
      <c r="G467" s="68"/>
      <c r="H467" s="68"/>
      <c r="I467" s="68"/>
      <c r="J467" s="77"/>
      <c r="K467" s="68"/>
      <c r="L467" s="68"/>
      <c r="M467" s="68"/>
      <c r="N467" s="68"/>
      <c r="O467" s="68"/>
      <c r="P467" s="68"/>
      <c r="Q467" s="68"/>
      <c r="R467" s="68"/>
      <c r="S467" s="68"/>
      <c r="T467" s="68"/>
      <c r="U467" s="72"/>
      <c r="V467" s="68"/>
      <c r="W467" s="77"/>
      <c r="X467" s="68"/>
      <c r="Y467" s="68"/>
      <c r="Z467" s="72"/>
      <c r="AA467" s="68"/>
      <c r="AB467" s="204"/>
      <c r="AC467" s="204"/>
      <c r="AD467" s="68"/>
      <c r="AE467" s="68"/>
      <c r="AF467" s="72"/>
      <c r="AG467" s="72"/>
      <c r="AH467" s="72"/>
      <c r="AI467" s="72"/>
      <c r="AJ467" s="68"/>
      <c r="AK467" s="68"/>
      <c r="AL467" s="68"/>
      <c r="AM467" s="72"/>
      <c r="AN467" s="72"/>
      <c r="AO467" s="68"/>
      <c r="AP467" s="68"/>
      <c r="AQ467" s="68"/>
      <c r="AR467" s="68"/>
      <c r="AS467" s="68"/>
      <c r="AT467" s="68"/>
      <c r="AU467" s="68"/>
      <c r="AV467" s="68"/>
      <c r="AW467" s="68"/>
    </row>
    <row r="468" spans="5:49" x14ac:dyDescent="0.2">
      <c r="E468" s="147"/>
      <c r="F468" s="68"/>
      <c r="G468" s="68"/>
      <c r="H468" s="68"/>
      <c r="I468" s="68"/>
      <c r="J468" s="77"/>
      <c r="K468" s="68"/>
      <c r="L468" s="68"/>
      <c r="M468" s="68"/>
      <c r="N468" s="68"/>
      <c r="O468" s="68"/>
      <c r="P468" s="68"/>
      <c r="Q468" s="68"/>
      <c r="R468" s="68"/>
      <c r="S468" s="68"/>
      <c r="T468" s="68"/>
      <c r="U468" s="72"/>
      <c r="V468" s="68"/>
      <c r="W468" s="77"/>
      <c r="X468" s="68"/>
      <c r="Y468" s="68"/>
      <c r="Z468" s="72"/>
      <c r="AA468" s="68"/>
      <c r="AB468" s="204"/>
      <c r="AC468" s="204"/>
      <c r="AD468" s="72"/>
      <c r="AE468" s="72"/>
      <c r="AF468" s="72"/>
      <c r="AG468" s="72"/>
      <c r="AH468" s="75"/>
      <c r="AI468" s="75"/>
      <c r="AJ468" s="72"/>
      <c r="AK468" s="72"/>
      <c r="AL468" s="72"/>
      <c r="AM468" s="72"/>
      <c r="AN468" s="72"/>
      <c r="AO468" s="72"/>
      <c r="AP468" s="72"/>
      <c r="AQ468" s="70"/>
      <c r="AR468" s="72"/>
      <c r="AS468" s="68"/>
      <c r="AT468" s="68"/>
      <c r="AU468" s="68"/>
      <c r="AV468" s="68"/>
      <c r="AW468" s="68"/>
    </row>
    <row r="469" spans="5:49" x14ac:dyDescent="0.2">
      <c r="E469" s="147"/>
      <c r="F469" s="68"/>
      <c r="G469" s="68"/>
      <c r="H469" s="68"/>
      <c r="I469" s="68"/>
      <c r="J469" s="77"/>
      <c r="K469" s="68"/>
      <c r="L469" s="68"/>
      <c r="M469" s="68"/>
      <c r="N469" s="68"/>
      <c r="O469" s="68"/>
      <c r="P469" s="68"/>
      <c r="Q469" s="68"/>
      <c r="R469" s="68"/>
      <c r="S469" s="68"/>
      <c r="T469" s="68"/>
      <c r="U469" s="72"/>
      <c r="V469" s="68"/>
      <c r="W469" s="77"/>
      <c r="X469" s="68"/>
      <c r="Y469" s="68"/>
      <c r="Z469" s="72"/>
      <c r="AA469" s="68"/>
      <c r="AB469" s="204"/>
      <c r="AC469" s="204"/>
      <c r="AD469" s="68"/>
      <c r="AE469" s="68"/>
      <c r="AF469" s="72"/>
      <c r="AG469" s="72"/>
      <c r="AH469" s="72"/>
      <c r="AI469" s="72"/>
      <c r="AJ469" s="68"/>
      <c r="AK469" s="68"/>
      <c r="AL469" s="68"/>
      <c r="AM469" s="72"/>
      <c r="AN469" s="72"/>
      <c r="AO469" s="68"/>
      <c r="AP469" s="68"/>
      <c r="AQ469" s="68"/>
      <c r="AR469" s="68"/>
      <c r="AS469" s="68"/>
      <c r="AT469" s="68"/>
      <c r="AU469" s="68"/>
      <c r="AV469" s="68"/>
      <c r="AW469" s="68"/>
    </row>
    <row r="470" spans="5:49" x14ac:dyDescent="0.2">
      <c r="E470" s="147"/>
      <c r="F470" s="68"/>
      <c r="G470" s="68"/>
      <c r="H470" s="68"/>
      <c r="I470" s="68"/>
      <c r="J470" s="77"/>
      <c r="K470" s="68"/>
      <c r="L470" s="68"/>
      <c r="M470" s="68"/>
      <c r="N470" s="68"/>
      <c r="O470" s="68"/>
      <c r="P470" s="68"/>
      <c r="Q470" s="68"/>
      <c r="R470" s="68"/>
      <c r="S470" s="68"/>
      <c r="T470" s="68"/>
      <c r="U470" s="72"/>
      <c r="V470" s="68"/>
      <c r="W470" s="77"/>
      <c r="X470" s="68"/>
      <c r="Y470" s="68"/>
      <c r="Z470" s="72"/>
      <c r="AA470" s="68"/>
      <c r="AB470" s="204"/>
      <c r="AC470" s="204"/>
      <c r="AD470" s="68"/>
      <c r="AE470" s="68"/>
      <c r="AF470" s="72"/>
      <c r="AG470" s="72"/>
      <c r="AH470" s="72"/>
      <c r="AI470" s="72"/>
      <c r="AJ470" s="68"/>
      <c r="AK470" s="68"/>
      <c r="AL470" s="68"/>
      <c r="AM470" s="72"/>
      <c r="AN470" s="72"/>
      <c r="AO470" s="68"/>
      <c r="AP470" s="68"/>
      <c r="AQ470" s="68"/>
      <c r="AR470" s="68"/>
      <c r="AS470" s="68"/>
      <c r="AT470" s="68"/>
      <c r="AU470" s="68"/>
      <c r="AV470" s="68"/>
      <c r="AW470" s="68"/>
    </row>
    <row r="471" spans="5:49" x14ac:dyDescent="0.2">
      <c r="E471" s="147"/>
      <c r="F471" s="68"/>
      <c r="G471" s="68"/>
      <c r="H471" s="68"/>
      <c r="I471" s="68"/>
      <c r="J471" s="77"/>
      <c r="K471" s="68"/>
      <c r="L471" s="68"/>
      <c r="M471" s="68"/>
      <c r="N471" s="68"/>
      <c r="O471" s="68"/>
      <c r="P471" s="68"/>
      <c r="Q471" s="68"/>
      <c r="R471" s="68"/>
      <c r="S471" s="68"/>
      <c r="T471" s="68"/>
      <c r="U471" s="72"/>
      <c r="V471" s="68"/>
      <c r="W471" s="77"/>
      <c r="X471" s="68"/>
      <c r="Y471" s="68"/>
      <c r="Z471" s="72"/>
      <c r="AA471" s="68"/>
      <c r="AB471" s="204"/>
      <c r="AC471" s="204"/>
      <c r="AD471" s="72"/>
      <c r="AE471" s="72"/>
      <c r="AF471" s="72"/>
      <c r="AG471" s="72"/>
      <c r="AH471" s="75"/>
      <c r="AI471" s="75"/>
      <c r="AJ471" s="72"/>
      <c r="AK471" s="72"/>
      <c r="AL471" s="72"/>
      <c r="AM471" s="72"/>
      <c r="AN471" s="72"/>
      <c r="AO471" s="72"/>
      <c r="AP471" s="72"/>
      <c r="AQ471" s="70"/>
      <c r="AR471" s="72"/>
      <c r="AS471" s="68"/>
      <c r="AT471" s="68"/>
      <c r="AU471" s="68"/>
      <c r="AV471" s="68"/>
      <c r="AW471" s="68"/>
    </row>
    <row r="472" spans="5:49" x14ac:dyDescent="0.2">
      <c r="E472" s="147"/>
      <c r="F472" s="68"/>
      <c r="G472" s="68"/>
      <c r="H472" s="68"/>
      <c r="I472" s="68"/>
      <c r="J472" s="77"/>
      <c r="K472" s="68"/>
      <c r="L472" s="68"/>
      <c r="M472" s="68"/>
      <c r="N472" s="68"/>
      <c r="O472" s="68"/>
      <c r="P472" s="68"/>
      <c r="Q472" s="68"/>
      <c r="R472" s="68"/>
      <c r="S472" s="68"/>
      <c r="T472" s="68"/>
      <c r="U472" s="72"/>
      <c r="V472" s="68"/>
      <c r="W472" s="77"/>
      <c r="X472" s="68"/>
      <c r="Y472" s="68"/>
      <c r="Z472" s="72"/>
      <c r="AA472" s="68"/>
      <c r="AB472" s="204"/>
      <c r="AC472" s="204"/>
      <c r="AD472" s="68"/>
      <c r="AE472" s="68"/>
      <c r="AF472" s="72"/>
      <c r="AG472" s="72"/>
      <c r="AH472" s="72"/>
      <c r="AI472" s="72"/>
      <c r="AJ472" s="68"/>
      <c r="AK472" s="68"/>
      <c r="AL472" s="68"/>
      <c r="AM472" s="72"/>
      <c r="AN472" s="72"/>
      <c r="AO472" s="68"/>
      <c r="AP472" s="68"/>
      <c r="AQ472" s="68"/>
      <c r="AR472" s="68"/>
      <c r="AS472" s="68"/>
      <c r="AT472" s="68"/>
      <c r="AU472" s="68"/>
      <c r="AV472" s="68"/>
      <c r="AW472" s="68"/>
    </row>
    <row r="473" spans="5:49" x14ac:dyDescent="0.2">
      <c r="E473" s="147"/>
      <c r="F473" s="68"/>
      <c r="G473" s="68"/>
      <c r="H473" s="68"/>
      <c r="I473" s="68"/>
      <c r="J473" s="77"/>
      <c r="K473" s="68"/>
      <c r="L473" s="68"/>
      <c r="M473" s="68"/>
      <c r="N473" s="68"/>
      <c r="O473" s="68"/>
      <c r="P473" s="68"/>
      <c r="Q473" s="68"/>
      <c r="R473" s="68"/>
      <c r="S473" s="68"/>
      <c r="T473" s="68"/>
      <c r="U473" s="72"/>
      <c r="V473" s="68"/>
      <c r="W473" s="77"/>
      <c r="X473" s="68"/>
      <c r="Y473" s="68"/>
      <c r="Z473" s="72"/>
      <c r="AA473" s="68"/>
      <c r="AB473" s="204"/>
      <c r="AC473" s="204"/>
      <c r="AD473" s="68"/>
      <c r="AE473" s="68"/>
      <c r="AF473" s="72"/>
      <c r="AG473" s="72"/>
      <c r="AH473" s="72"/>
      <c r="AI473" s="72"/>
      <c r="AJ473" s="68"/>
      <c r="AK473" s="68"/>
      <c r="AL473" s="68"/>
      <c r="AM473" s="72"/>
      <c r="AN473" s="72"/>
      <c r="AO473" s="68"/>
      <c r="AP473" s="68"/>
      <c r="AQ473" s="68"/>
      <c r="AR473" s="68"/>
      <c r="AS473" s="68"/>
      <c r="AT473" s="68"/>
      <c r="AU473" s="68"/>
      <c r="AV473" s="68"/>
      <c r="AW473" s="68"/>
    </row>
    <row r="474" spans="5:49" x14ac:dyDescent="0.2">
      <c r="E474" s="147"/>
      <c r="F474" s="68"/>
      <c r="G474" s="68"/>
      <c r="H474" s="68"/>
      <c r="I474" s="68"/>
      <c r="J474" s="77"/>
      <c r="K474" s="68"/>
      <c r="L474" s="68"/>
      <c r="M474" s="68"/>
      <c r="N474" s="68"/>
      <c r="O474" s="68"/>
      <c r="P474" s="68"/>
      <c r="Q474" s="68"/>
      <c r="R474" s="68"/>
      <c r="S474" s="68"/>
      <c r="T474" s="68"/>
      <c r="U474" s="72"/>
      <c r="V474" s="68"/>
      <c r="W474" s="77"/>
      <c r="X474" s="68"/>
      <c r="Y474" s="68"/>
      <c r="Z474" s="72"/>
      <c r="AA474" s="68"/>
      <c r="AB474" s="204"/>
      <c r="AC474" s="204"/>
      <c r="AD474" s="72"/>
      <c r="AE474" s="72"/>
      <c r="AF474" s="72"/>
      <c r="AG474" s="72"/>
      <c r="AH474" s="75"/>
      <c r="AI474" s="75"/>
      <c r="AJ474" s="72"/>
      <c r="AK474" s="72"/>
      <c r="AL474" s="72"/>
      <c r="AM474" s="72"/>
      <c r="AN474" s="72"/>
      <c r="AO474" s="72"/>
      <c r="AP474" s="72"/>
      <c r="AQ474" s="70"/>
      <c r="AR474" s="72"/>
      <c r="AS474" s="68"/>
      <c r="AT474" s="68"/>
      <c r="AU474" s="68"/>
      <c r="AV474" s="68"/>
      <c r="AW474" s="68"/>
    </row>
    <row r="475" spans="5:49" x14ac:dyDescent="0.2">
      <c r="E475" s="147"/>
      <c r="F475" s="68"/>
      <c r="G475" s="68"/>
      <c r="H475" s="68"/>
      <c r="I475" s="68"/>
      <c r="J475" s="77"/>
      <c r="K475" s="68"/>
      <c r="L475" s="68"/>
      <c r="M475" s="68"/>
      <c r="N475" s="68"/>
      <c r="O475" s="68"/>
      <c r="P475" s="68"/>
      <c r="Q475" s="68"/>
      <c r="R475" s="68"/>
      <c r="S475" s="68"/>
      <c r="T475" s="68"/>
      <c r="U475" s="72"/>
      <c r="V475" s="68"/>
      <c r="W475" s="77"/>
      <c r="X475" s="68"/>
      <c r="Y475" s="68"/>
      <c r="Z475" s="72"/>
      <c r="AA475" s="68"/>
      <c r="AB475" s="204"/>
      <c r="AC475" s="204"/>
      <c r="AD475" s="68"/>
      <c r="AE475" s="68"/>
      <c r="AF475" s="72"/>
      <c r="AG475" s="72"/>
      <c r="AH475" s="72"/>
      <c r="AI475" s="72"/>
      <c r="AJ475" s="68"/>
      <c r="AK475" s="68"/>
      <c r="AL475" s="68"/>
      <c r="AM475" s="72"/>
      <c r="AN475" s="72"/>
      <c r="AO475" s="68"/>
      <c r="AP475" s="68"/>
      <c r="AQ475" s="68"/>
      <c r="AR475" s="68"/>
      <c r="AS475" s="68"/>
      <c r="AT475" s="68"/>
      <c r="AU475" s="68"/>
      <c r="AV475" s="68"/>
      <c r="AW475" s="68"/>
    </row>
    <row r="476" spans="5:49" x14ac:dyDescent="0.2">
      <c r="E476" s="147"/>
      <c r="F476" s="68"/>
      <c r="G476" s="68"/>
      <c r="H476" s="68"/>
      <c r="I476" s="68"/>
      <c r="J476" s="77"/>
      <c r="K476" s="68"/>
      <c r="L476" s="68"/>
      <c r="M476" s="68"/>
      <c r="N476" s="68"/>
      <c r="O476" s="68"/>
      <c r="P476" s="68"/>
      <c r="Q476" s="68"/>
      <c r="R476" s="68"/>
      <c r="S476" s="68"/>
      <c r="T476" s="68"/>
      <c r="U476" s="72"/>
      <c r="V476" s="68"/>
      <c r="W476" s="77"/>
      <c r="X476" s="68"/>
      <c r="Y476" s="68"/>
      <c r="Z476" s="72"/>
      <c r="AA476" s="68"/>
      <c r="AB476" s="204"/>
      <c r="AC476" s="204"/>
      <c r="AD476" s="68"/>
      <c r="AE476" s="68"/>
      <c r="AF476" s="72"/>
      <c r="AG476" s="72"/>
      <c r="AH476" s="72"/>
      <c r="AI476" s="72"/>
      <c r="AJ476" s="68"/>
      <c r="AK476" s="68"/>
      <c r="AL476" s="68"/>
      <c r="AM476" s="72"/>
      <c r="AN476" s="72"/>
      <c r="AO476" s="68"/>
      <c r="AP476" s="68"/>
      <c r="AQ476" s="68"/>
      <c r="AR476" s="68"/>
      <c r="AS476" s="68"/>
      <c r="AT476" s="68"/>
      <c r="AU476" s="68"/>
      <c r="AV476" s="68"/>
      <c r="AW476" s="68"/>
    </row>
    <row r="477" spans="5:49" x14ac:dyDescent="0.2">
      <c r="E477" s="147"/>
      <c r="F477" s="68"/>
      <c r="G477" s="68"/>
      <c r="H477" s="68"/>
      <c r="I477" s="68"/>
      <c r="J477" s="77"/>
      <c r="K477" s="68"/>
      <c r="L477" s="68"/>
      <c r="M477" s="68"/>
      <c r="N477" s="68"/>
      <c r="O477" s="68"/>
      <c r="P477" s="68"/>
      <c r="Q477" s="68"/>
      <c r="R477" s="68"/>
      <c r="S477" s="68"/>
      <c r="T477" s="68"/>
      <c r="U477" s="72"/>
      <c r="V477" s="68"/>
      <c r="W477" s="77"/>
      <c r="X477" s="68"/>
      <c r="Y477" s="68"/>
      <c r="Z477" s="72"/>
      <c r="AA477" s="68"/>
      <c r="AB477" s="204"/>
      <c r="AC477" s="204"/>
      <c r="AD477" s="72"/>
      <c r="AE477" s="72"/>
      <c r="AF477" s="72"/>
      <c r="AG477" s="72"/>
      <c r="AH477" s="75"/>
      <c r="AI477" s="75"/>
      <c r="AJ477" s="72"/>
      <c r="AK477" s="72"/>
      <c r="AL477" s="72"/>
      <c r="AM477" s="72"/>
      <c r="AN477" s="72"/>
      <c r="AO477" s="72"/>
      <c r="AP477" s="72"/>
      <c r="AQ477" s="70"/>
      <c r="AR477" s="72"/>
      <c r="AS477" s="68"/>
      <c r="AT477" s="68"/>
      <c r="AU477" s="68"/>
      <c r="AV477" s="68"/>
      <c r="AW477" s="68"/>
    </row>
    <row r="478" spans="5:49" x14ac:dyDescent="0.2">
      <c r="E478" s="147"/>
      <c r="F478" s="68"/>
      <c r="G478" s="68"/>
      <c r="H478" s="68"/>
      <c r="I478" s="68"/>
      <c r="J478" s="77"/>
      <c r="K478" s="68"/>
      <c r="L478" s="68"/>
      <c r="M478" s="68"/>
      <c r="N478" s="68"/>
      <c r="O478" s="68"/>
      <c r="P478" s="68"/>
      <c r="Q478" s="68"/>
      <c r="R478" s="68"/>
      <c r="S478" s="68"/>
      <c r="T478" s="68"/>
      <c r="U478" s="72"/>
      <c r="V478" s="68"/>
      <c r="W478" s="77"/>
      <c r="X478" s="68"/>
      <c r="Y478" s="68"/>
      <c r="Z478" s="72"/>
      <c r="AA478" s="68"/>
      <c r="AB478" s="204"/>
      <c r="AC478" s="204"/>
      <c r="AD478" s="68"/>
      <c r="AE478" s="68"/>
      <c r="AF478" s="72"/>
      <c r="AG478" s="72"/>
      <c r="AH478" s="72"/>
      <c r="AI478" s="72"/>
      <c r="AJ478" s="68"/>
      <c r="AK478" s="68"/>
      <c r="AL478" s="68"/>
      <c r="AM478" s="72"/>
      <c r="AN478" s="72"/>
      <c r="AO478" s="68"/>
      <c r="AP478" s="68"/>
      <c r="AQ478" s="68"/>
      <c r="AR478" s="68"/>
      <c r="AS478" s="68"/>
      <c r="AT478" s="68"/>
      <c r="AU478" s="68"/>
      <c r="AV478" s="68"/>
      <c r="AW478" s="68"/>
    </row>
    <row r="479" spans="5:49" x14ac:dyDescent="0.2">
      <c r="E479" s="147"/>
      <c r="F479" s="68"/>
      <c r="G479" s="68"/>
      <c r="H479" s="68"/>
      <c r="I479" s="68"/>
      <c r="J479" s="77"/>
      <c r="K479" s="68"/>
      <c r="L479" s="68"/>
      <c r="M479" s="68"/>
      <c r="N479" s="68"/>
      <c r="O479" s="68"/>
      <c r="P479" s="68"/>
      <c r="Q479" s="68"/>
      <c r="R479" s="68"/>
      <c r="S479" s="68"/>
      <c r="T479" s="68"/>
      <c r="U479" s="72"/>
      <c r="V479" s="68"/>
      <c r="W479" s="77"/>
      <c r="X479" s="68"/>
      <c r="Y479" s="68"/>
      <c r="Z479" s="72"/>
      <c r="AA479" s="68"/>
      <c r="AB479" s="204"/>
      <c r="AC479" s="204"/>
      <c r="AD479" s="68"/>
      <c r="AE479" s="68"/>
      <c r="AF479" s="72"/>
      <c r="AG479" s="72"/>
      <c r="AH479" s="72"/>
      <c r="AI479" s="72"/>
      <c r="AJ479" s="68"/>
      <c r="AK479" s="68"/>
      <c r="AL479" s="68"/>
      <c r="AM479" s="72"/>
      <c r="AN479" s="72"/>
      <c r="AO479" s="68"/>
      <c r="AP479" s="68"/>
      <c r="AQ479" s="68"/>
      <c r="AR479" s="68"/>
      <c r="AS479" s="68"/>
      <c r="AT479" s="68"/>
      <c r="AU479" s="68"/>
      <c r="AV479" s="68"/>
      <c r="AW479" s="68"/>
    </row>
    <row r="480" spans="5:49" x14ac:dyDescent="0.2">
      <c r="E480" s="147"/>
      <c r="F480" s="68"/>
      <c r="G480" s="68"/>
      <c r="H480" s="68"/>
      <c r="I480" s="68"/>
      <c r="J480" s="77"/>
      <c r="K480" s="68"/>
      <c r="L480" s="68"/>
      <c r="M480" s="68"/>
      <c r="N480" s="68"/>
      <c r="O480" s="68"/>
      <c r="P480" s="68"/>
      <c r="Q480" s="68"/>
      <c r="R480" s="68"/>
      <c r="S480" s="68"/>
      <c r="T480" s="68"/>
      <c r="U480" s="72"/>
      <c r="V480" s="68"/>
      <c r="W480" s="77"/>
      <c r="X480" s="68"/>
      <c r="Y480" s="68"/>
      <c r="Z480" s="72"/>
      <c r="AA480" s="68"/>
      <c r="AB480" s="204"/>
      <c r="AC480" s="204"/>
      <c r="AD480" s="72"/>
      <c r="AE480" s="72"/>
      <c r="AF480" s="72"/>
      <c r="AG480" s="72"/>
      <c r="AH480" s="75"/>
      <c r="AI480" s="75"/>
      <c r="AJ480" s="72"/>
      <c r="AK480" s="72"/>
      <c r="AL480" s="72"/>
      <c r="AM480" s="72"/>
      <c r="AN480" s="72"/>
      <c r="AO480" s="72"/>
      <c r="AP480" s="72"/>
      <c r="AQ480" s="70"/>
      <c r="AR480" s="72"/>
      <c r="AS480" s="68"/>
      <c r="AT480" s="68"/>
      <c r="AU480" s="68"/>
      <c r="AV480" s="68"/>
      <c r="AW480" s="68"/>
    </row>
    <row r="481" spans="5:49" x14ac:dyDescent="0.2">
      <c r="E481" s="147"/>
      <c r="F481" s="68"/>
      <c r="G481" s="68"/>
      <c r="H481" s="68"/>
      <c r="I481" s="68"/>
      <c r="J481" s="77"/>
      <c r="K481" s="68"/>
      <c r="L481" s="68"/>
      <c r="M481" s="68"/>
      <c r="N481" s="68"/>
      <c r="O481" s="68"/>
      <c r="P481" s="68"/>
      <c r="Q481" s="68"/>
      <c r="R481" s="68"/>
      <c r="S481" s="68"/>
      <c r="T481" s="68"/>
      <c r="U481" s="72"/>
      <c r="V481" s="68"/>
      <c r="W481" s="77"/>
      <c r="X481" s="68"/>
      <c r="Y481" s="68"/>
      <c r="Z481" s="72"/>
      <c r="AA481" s="68"/>
      <c r="AB481" s="204"/>
      <c r="AC481" s="204"/>
      <c r="AD481" s="68"/>
      <c r="AE481" s="68"/>
      <c r="AF481" s="72"/>
      <c r="AG481" s="72"/>
      <c r="AH481" s="72"/>
      <c r="AI481" s="72"/>
      <c r="AJ481" s="68"/>
      <c r="AK481" s="68"/>
      <c r="AL481" s="68"/>
      <c r="AM481" s="72"/>
      <c r="AN481" s="72"/>
      <c r="AO481" s="68"/>
      <c r="AP481" s="68"/>
      <c r="AQ481" s="68"/>
      <c r="AR481" s="68"/>
      <c r="AS481" s="68"/>
      <c r="AT481" s="68"/>
      <c r="AU481" s="72"/>
      <c r="AV481" s="72"/>
      <c r="AW481" s="68"/>
    </row>
    <row r="482" spans="5:49" x14ac:dyDescent="0.2">
      <c r="E482" s="147"/>
      <c r="F482" s="68"/>
      <c r="G482" s="68"/>
      <c r="H482" s="68"/>
      <c r="I482" s="68"/>
      <c r="J482" s="77"/>
      <c r="K482" s="68"/>
      <c r="L482" s="68"/>
      <c r="M482" s="68"/>
      <c r="N482" s="68"/>
      <c r="O482" s="68"/>
      <c r="P482" s="68"/>
      <c r="Q482" s="68"/>
      <c r="R482" s="68"/>
      <c r="S482" s="68"/>
      <c r="T482" s="68"/>
      <c r="U482" s="72"/>
      <c r="V482" s="68"/>
      <c r="W482" s="77"/>
      <c r="X482" s="68"/>
      <c r="Y482" s="68"/>
      <c r="Z482" s="72"/>
      <c r="AA482" s="68"/>
      <c r="AB482" s="204"/>
      <c r="AC482" s="204"/>
      <c r="AD482" s="68"/>
      <c r="AE482" s="68"/>
      <c r="AF482" s="72"/>
      <c r="AG482" s="72"/>
      <c r="AH482" s="72"/>
      <c r="AI482" s="72"/>
      <c r="AJ482" s="68"/>
      <c r="AK482" s="68"/>
      <c r="AL482" s="68"/>
      <c r="AM482" s="72"/>
      <c r="AN482" s="72"/>
      <c r="AO482" s="68"/>
      <c r="AP482" s="68"/>
      <c r="AQ482" s="68"/>
      <c r="AR482" s="68"/>
      <c r="AS482" s="68"/>
      <c r="AT482" s="68"/>
      <c r="AU482" s="68"/>
      <c r="AV482" s="68"/>
      <c r="AW482" s="68"/>
    </row>
    <row r="483" spans="5:49" x14ac:dyDescent="0.2">
      <c r="E483" s="147"/>
      <c r="F483" s="68"/>
      <c r="G483" s="68"/>
      <c r="H483" s="68"/>
      <c r="I483" s="68"/>
      <c r="J483" s="77"/>
      <c r="K483" s="68"/>
      <c r="L483" s="68"/>
      <c r="M483" s="68"/>
      <c r="N483" s="68"/>
      <c r="O483" s="68"/>
      <c r="P483" s="68"/>
      <c r="Q483" s="68"/>
      <c r="R483" s="68"/>
      <c r="S483" s="68"/>
      <c r="T483" s="68"/>
      <c r="U483" s="72"/>
      <c r="V483" s="68"/>
      <c r="W483" s="77"/>
      <c r="X483" s="68"/>
      <c r="Y483" s="68"/>
      <c r="Z483" s="72"/>
      <c r="AA483" s="68"/>
      <c r="AB483" s="204"/>
      <c r="AC483" s="204"/>
      <c r="AD483" s="72"/>
      <c r="AE483" s="72"/>
      <c r="AF483" s="72"/>
      <c r="AG483" s="72"/>
      <c r="AH483" s="75"/>
      <c r="AI483" s="75"/>
      <c r="AJ483" s="72"/>
      <c r="AK483" s="72"/>
      <c r="AL483" s="72"/>
      <c r="AM483" s="72"/>
      <c r="AN483" s="72"/>
      <c r="AO483" s="72"/>
      <c r="AP483" s="72"/>
      <c r="AQ483" s="70"/>
      <c r="AR483" s="72"/>
      <c r="AS483" s="68"/>
      <c r="AT483" s="68"/>
      <c r="AU483" s="68"/>
      <c r="AV483" s="68"/>
      <c r="AW483" s="68"/>
    </row>
    <row r="484" spans="5:49" x14ac:dyDescent="0.2">
      <c r="E484" s="147"/>
      <c r="F484" s="68"/>
      <c r="G484" s="68"/>
      <c r="H484" s="68"/>
      <c r="I484" s="68"/>
      <c r="J484" s="77"/>
      <c r="K484" s="68"/>
      <c r="L484" s="68"/>
      <c r="M484" s="68"/>
      <c r="N484" s="68"/>
      <c r="O484" s="68"/>
      <c r="P484" s="68"/>
      <c r="Q484" s="68"/>
      <c r="R484" s="68"/>
      <c r="S484" s="68"/>
      <c r="T484" s="68"/>
      <c r="U484" s="72"/>
      <c r="V484" s="68"/>
      <c r="W484" s="77"/>
      <c r="X484" s="68"/>
      <c r="Y484" s="68"/>
      <c r="Z484" s="72"/>
      <c r="AA484" s="68"/>
      <c r="AB484" s="204"/>
      <c r="AC484" s="204"/>
      <c r="AD484" s="68"/>
      <c r="AE484" s="68"/>
      <c r="AF484" s="72"/>
      <c r="AG484" s="72"/>
      <c r="AH484" s="72"/>
      <c r="AI484" s="72"/>
      <c r="AJ484" s="68"/>
      <c r="AK484" s="68"/>
      <c r="AL484" s="68"/>
      <c r="AM484" s="72"/>
      <c r="AN484" s="72"/>
      <c r="AO484" s="68"/>
      <c r="AP484" s="68"/>
      <c r="AQ484" s="68"/>
      <c r="AR484" s="68"/>
      <c r="AS484" s="68"/>
      <c r="AT484" s="68"/>
      <c r="AU484" s="68"/>
      <c r="AV484" s="68"/>
      <c r="AW484" s="68"/>
    </row>
    <row r="485" spans="5:49" x14ac:dyDescent="0.2">
      <c r="E485" s="147"/>
      <c r="F485" s="68"/>
      <c r="G485" s="68"/>
      <c r="H485" s="68"/>
      <c r="I485" s="68"/>
      <c r="J485" s="77"/>
      <c r="K485" s="68"/>
      <c r="L485" s="68"/>
      <c r="M485" s="68"/>
      <c r="N485" s="68"/>
      <c r="O485" s="68"/>
      <c r="P485" s="68"/>
      <c r="Q485" s="68"/>
      <c r="R485" s="68"/>
      <c r="S485" s="68"/>
      <c r="T485" s="68"/>
      <c r="U485" s="72"/>
      <c r="V485" s="68"/>
      <c r="W485" s="77"/>
      <c r="X485" s="68"/>
      <c r="Y485" s="68"/>
      <c r="Z485" s="72"/>
      <c r="AA485" s="68"/>
      <c r="AB485" s="204"/>
      <c r="AC485" s="204"/>
      <c r="AD485" s="68"/>
      <c r="AE485" s="68"/>
      <c r="AF485" s="72"/>
      <c r="AG485" s="72"/>
      <c r="AH485" s="72"/>
      <c r="AI485" s="72"/>
      <c r="AJ485" s="68"/>
      <c r="AK485" s="68"/>
      <c r="AL485" s="68"/>
      <c r="AM485" s="72"/>
      <c r="AN485" s="72"/>
      <c r="AO485" s="68"/>
      <c r="AP485" s="68"/>
      <c r="AQ485" s="68"/>
      <c r="AR485" s="68"/>
      <c r="AS485" s="68"/>
      <c r="AT485" s="68"/>
      <c r="AU485" s="68"/>
      <c r="AV485" s="68"/>
      <c r="AW485" s="68"/>
    </row>
    <row r="486" spans="5:49" x14ac:dyDescent="0.2">
      <c r="E486" s="147"/>
      <c r="F486" s="68"/>
      <c r="G486" s="68"/>
      <c r="H486" s="68"/>
      <c r="I486" s="68"/>
      <c r="J486" s="77"/>
      <c r="K486" s="68"/>
      <c r="L486" s="68"/>
      <c r="M486" s="68"/>
      <c r="N486" s="68"/>
      <c r="O486" s="68"/>
      <c r="P486" s="68"/>
      <c r="Q486" s="68"/>
      <c r="R486" s="68"/>
      <c r="S486" s="68"/>
      <c r="T486" s="68"/>
      <c r="U486" s="72"/>
      <c r="V486" s="68"/>
      <c r="W486" s="77"/>
      <c r="X486" s="68"/>
      <c r="Y486" s="68"/>
      <c r="Z486" s="72"/>
      <c r="AA486" s="68"/>
      <c r="AB486" s="204"/>
      <c r="AC486" s="204"/>
      <c r="AD486" s="72"/>
      <c r="AE486" s="72"/>
      <c r="AF486" s="72"/>
      <c r="AG486" s="72"/>
      <c r="AH486" s="75"/>
      <c r="AI486" s="75"/>
      <c r="AJ486" s="72"/>
      <c r="AK486" s="72"/>
      <c r="AL486" s="72"/>
      <c r="AM486" s="72"/>
      <c r="AN486" s="72"/>
      <c r="AO486" s="72"/>
      <c r="AP486" s="72"/>
      <c r="AQ486" s="70"/>
      <c r="AR486" s="72"/>
      <c r="AS486" s="68"/>
      <c r="AT486" s="68"/>
      <c r="AU486" s="68"/>
      <c r="AV486" s="68"/>
      <c r="AW486" s="68"/>
    </row>
    <row r="487" spans="5:49" x14ac:dyDescent="0.2">
      <c r="E487" s="147"/>
      <c r="F487" s="68"/>
      <c r="G487" s="68"/>
      <c r="H487" s="68"/>
      <c r="I487" s="68"/>
      <c r="J487" s="77"/>
      <c r="K487" s="68"/>
      <c r="L487" s="68"/>
      <c r="M487" s="68"/>
      <c r="N487" s="68"/>
      <c r="O487" s="68"/>
      <c r="P487" s="68"/>
      <c r="Q487" s="68"/>
      <c r="R487" s="68"/>
      <c r="S487" s="68"/>
      <c r="T487" s="68"/>
      <c r="U487" s="72"/>
      <c r="V487" s="68"/>
      <c r="W487" s="77"/>
      <c r="X487" s="68"/>
      <c r="Y487" s="68"/>
      <c r="Z487" s="72"/>
      <c r="AA487" s="68"/>
      <c r="AB487" s="204"/>
      <c r="AC487" s="204"/>
      <c r="AD487" s="68"/>
      <c r="AE487" s="68"/>
      <c r="AF487" s="72"/>
      <c r="AG487" s="72"/>
      <c r="AH487" s="72"/>
      <c r="AI487" s="72"/>
      <c r="AJ487" s="68"/>
      <c r="AK487" s="68"/>
      <c r="AL487" s="68"/>
      <c r="AM487" s="72"/>
      <c r="AN487" s="72"/>
      <c r="AO487" s="68"/>
      <c r="AP487" s="68"/>
      <c r="AQ487" s="68"/>
      <c r="AR487" s="68"/>
      <c r="AS487" s="68"/>
      <c r="AT487" s="68"/>
      <c r="AU487" s="68"/>
      <c r="AV487" s="68"/>
      <c r="AW487" s="68"/>
    </row>
    <row r="488" spans="5:49" x14ac:dyDescent="0.2">
      <c r="E488" s="147"/>
      <c r="F488" s="68"/>
      <c r="G488" s="68"/>
      <c r="H488" s="68"/>
      <c r="I488" s="68"/>
      <c r="J488" s="77"/>
      <c r="K488" s="68"/>
      <c r="L488" s="68"/>
      <c r="M488" s="68"/>
      <c r="N488" s="68"/>
      <c r="O488" s="68"/>
      <c r="P488" s="68"/>
      <c r="Q488" s="68"/>
      <c r="R488" s="68"/>
      <c r="S488" s="68"/>
      <c r="T488" s="68"/>
      <c r="U488" s="72"/>
      <c r="V488" s="68"/>
      <c r="W488" s="77"/>
      <c r="X488" s="68"/>
      <c r="Y488" s="68"/>
      <c r="Z488" s="72"/>
      <c r="AA488" s="68"/>
      <c r="AB488" s="204"/>
      <c r="AC488" s="204"/>
      <c r="AD488" s="68"/>
      <c r="AE488" s="68"/>
      <c r="AF488" s="72"/>
      <c r="AG488" s="72"/>
      <c r="AH488" s="72"/>
      <c r="AI488" s="72"/>
      <c r="AJ488" s="68"/>
      <c r="AK488" s="68"/>
      <c r="AL488" s="68"/>
      <c r="AM488" s="72"/>
      <c r="AN488" s="72"/>
      <c r="AO488" s="68"/>
      <c r="AP488" s="68"/>
      <c r="AQ488" s="68"/>
      <c r="AR488" s="68"/>
      <c r="AS488" s="68"/>
      <c r="AT488" s="68"/>
      <c r="AU488" s="68"/>
      <c r="AV488" s="68"/>
      <c r="AW488" s="68"/>
    </row>
    <row r="489" spans="5:49" x14ac:dyDescent="0.2">
      <c r="E489" s="147"/>
      <c r="F489" s="68"/>
      <c r="G489" s="68"/>
      <c r="H489" s="68"/>
      <c r="I489" s="68"/>
      <c r="J489" s="77"/>
      <c r="K489" s="68"/>
      <c r="L489" s="68"/>
      <c r="M489" s="68"/>
      <c r="N489" s="68"/>
      <c r="O489" s="68"/>
      <c r="P489" s="68"/>
      <c r="Q489" s="68"/>
      <c r="R489" s="68"/>
      <c r="S489" s="68"/>
      <c r="T489" s="68"/>
      <c r="U489" s="72"/>
      <c r="V489" s="68"/>
      <c r="W489" s="77"/>
      <c r="X489" s="68"/>
      <c r="Y489" s="68"/>
      <c r="Z489" s="72"/>
      <c r="AA489" s="68"/>
      <c r="AB489" s="204"/>
      <c r="AC489" s="204"/>
      <c r="AD489" s="72"/>
      <c r="AE489" s="72"/>
      <c r="AF489" s="72"/>
      <c r="AG489" s="72"/>
      <c r="AH489" s="75"/>
      <c r="AI489" s="75"/>
      <c r="AJ489" s="72"/>
      <c r="AK489" s="72"/>
      <c r="AL489" s="72"/>
      <c r="AM489" s="72"/>
      <c r="AN489" s="72"/>
      <c r="AO489" s="72"/>
      <c r="AP489" s="72"/>
      <c r="AQ489" s="70"/>
      <c r="AR489" s="72"/>
      <c r="AS489" s="68"/>
      <c r="AT489" s="68"/>
      <c r="AU489" s="68"/>
      <c r="AV489" s="68"/>
      <c r="AW489" s="68"/>
    </row>
    <row r="490" spans="5:49" x14ac:dyDescent="0.2">
      <c r="E490" s="147"/>
      <c r="F490" s="68"/>
      <c r="G490" s="68"/>
      <c r="H490" s="68"/>
      <c r="I490" s="68"/>
      <c r="J490" s="77"/>
      <c r="K490" s="68"/>
      <c r="L490" s="68"/>
      <c r="M490" s="68"/>
      <c r="N490" s="68"/>
      <c r="O490" s="68"/>
      <c r="P490" s="68"/>
      <c r="Q490" s="68"/>
      <c r="R490" s="68"/>
      <c r="S490" s="68"/>
      <c r="T490" s="68"/>
      <c r="U490" s="72"/>
      <c r="V490" s="68"/>
      <c r="W490" s="77"/>
      <c r="X490" s="68"/>
      <c r="Y490" s="68"/>
      <c r="Z490" s="72"/>
      <c r="AA490" s="68"/>
      <c r="AB490" s="204"/>
      <c r="AC490" s="204"/>
      <c r="AD490" s="68"/>
      <c r="AE490" s="68"/>
      <c r="AF490" s="72"/>
      <c r="AG490" s="72"/>
      <c r="AH490" s="72"/>
      <c r="AI490" s="72"/>
      <c r="AJ490" s="68"/>
      <c r="AK490" s="68"/>
      <c r="AL490" s="68"/>
      <c r="AM490" s="72"/>
      <c r="AN490" s="72"/>
      <c r="AO490" s="68"/>
      <c r="AP490" s="68"/>
      <c r="AQ490" s="68"/>
      <c r="AR490" s="68"/>
      <c r="AS490" s="68"/>
      <c r="AT490" s="68"/>
      <c r="AU490" s="68"/>
      <c r="AV490" s="68"/>
      <c r="AW490" s="68"/>
    </row>
    <row r="491" spans="5:49" x14ac:dyDescent="0.2">
      <c r="E491" s="147"/>
      <c r="F491" s="68"/>
      <c r="G491" s="68"/>
      <c r="H491" s="68"/>
      <c r="I491" s="68"/>
      <c r="J491" s="77"/>
      <c r="K491" s="68"/>
      <c r="L491" s="68"/>
      <c r="M491" s="68"/>
      <c r="N491" s="68"/>
      <c r="O491" s="68"/>
      <c r="P491" s="68"/>
      <c r="Q491" s="68"/>
      <c r="R491" s="68"/>
      <c r="S491" s="68"/>
      <c r="T491" s="68"/>
      <c r="U491" s="72"/>
      <c r="V491" s="68"/>
      <c r="W491" s="68"/>
      <c r="X491" s="68"/>
      <c r="Y491" s="68"/>
      <c r="Z491" s="72"/>
      <c r="AA491" s="68"/>
      <c r="AB491" s="68"/>
      <c r="AC491" s="68"/>
      <c r="AD491" s="68"/>
      <c r="AE491" s="68"/>
      <c r="AF491" s="72"/>
      <c r="AG491" s="72"/>
      <c r="AH491" s="72"/>
      <c r="AI491" s="72"/>
      <c r="AJ491" s="68"/>
      <c r="AK491" s="68"/>
      <c r="AL491" s="68"/>
      <c r="AM491" s="72"/>
      <c r="AN491" s="72"/>
      <c r="AO491" s="68"/>
      <c r="AP491" s="68"/>
      <c r="AQ491" s="68"/>
      <c r="AR491" s="68"/>
      <c r="AS491" s="68"/>
      <c r="AT491" s="68"/>
      <c r="AU491" s="68"/>
      <c r="AV491" s="68"/>
      <c r="AW491" s="68"/>
    </row>
    <row r="492" spans="5:49" x14ac:dyDescent="0.2">
      <c r="E492" s="147"/>
      <c r="F492" s="68"/>
      <c r="G492" s="68"/>
      <c r="H492" s="68"/>
      <c r="I492" s="68"/>
      <c r="J492" s="77"/>
      <c r="K492" s="68"/>
      <c r="L492" s="68"/>
      <c r="M492" s="68"/>
      <c r="N492" s="68"/>
      <c r="O492" s="68"/>
      <c r="P492" s="68"/>
      <c r="Q492" s="68"/>
      <c r="R492" s="68"/>
      <c r="S492" s="68"/>
      <c r="T492" s="68"/>
      <c r="U492" s="72"/>
      <c r="V492" s="68"/>
      <c r="W492" s="68"/>
      <c r="X492" s="68"/>
      <c r="Y492" s="68"/>
      <c r="Z492" s="72"/>
      <c r="AA492" s="68"/>
      <c r="AB492" s="204"/>
      <c r="AC492" s="204"/>
      <c r="AD492" s="72"/>
      <c r="AE492" s="72"/>
      <c r="AF492" s="72"/>
      <c r="AG492" s="72"/>
      <c r="AH492" s="75"/>
      <c r="AI492" s="75"/>
      <c r="AJ492" s="72"/>
      <c r="AK492" s="72"/>
      <c r="AL492" s="72"/>
      <c r="AM492" s="72"/>
      <c r="AN492" s="72"/>
      <c r="AO492" s="72"/>
      <c r="AP492" s="72"/>
      <c r="AQ492" s="70"/>
      <c r="AR492" s="72"/>
      <c r="AS492" s="68"/>
      <c r="AT492" s="68"/>
      <c r="AU492" s="68"/>
      <c r="AV492" s="68"/>
      <c r="AW492" s="68"/>
    </row>
    <row r="493" spans="5:49" x14ac:dyDescent="0.2">
      <c r="E493" s="147"/>
      <c r="F493" s="68"/>
      <c r="G493" s="68"/>
      <c r="H493" s="68"/>
      <c r="I493" s="68"/>
      <c r="J493" s="77"/>
      <c r="K493" s="68"/>
      <c r="L493" s="68"/>
      <c r="M493" s="68"/>
      <c r="N493" s="68"/>
      <c r="O493" s="68"/>
      <c r="P493" s="68"/>
      <c r="Q493" s="68"/>
      <c r="R493" s="68"/>
      <c r="S493" s="68"/>
      <c r="T493" s="68"/>
      <c r="U493" s="72"/>
      <c r="V493" s="68"/>
      <c r="W493" s="68"/>
      <c r="X493" s="68"/>
      <c r="Y493" s="68"/>
      <c r="Z493" s="72"/>
      <c r="AA493" s="68"/>
      <c r="AB493" s="68"/>
      <c r="AC493" s="68"/>
      <c r="AD493" s="68"/>
      <c r="AE493" s="68"/>
      <c r="AF493" s="72"/>
      <c r="AG493" s="72"/>
      <c r="AH493" s="72"/>
      <c r="AI493" s="72"/>
      <c r="AJ493" s="68"/>
      <c r="AK493" s="68"/>
      <c r="AL493" s="68"/>
      <c r="AM493" s="72"/>
      <c r="AN493" s="72"/>
      <c r="AO493" s="68"/>
      <c r="AP493" s="68"/>
      <c r="AQ493" s="68"/>
      <c r="AR493" s="68"/>
      <c r="AS493" s="68"/>
      <c r="AT493" s="68"/>
      <c r="AU493" s="68"/>
      <c r="AV493" s="68"/>
      <c r="AW493" s="68"/>
    </row>
    <row r="494" spans="5:49" x14ac:dyDescent="0.2">
      <c r="E494" s="147"/>
      <c r="F494" s="68"/>
      <c r="G494" s="68"/>
      <c r="H494" s="68"/>
      <c r="I494" s="68"/>
      <c r="J494" s="77"/>
      <c r="K494" s="68"/>
      <c r="L494" s="68"/>
      <c r="M494" s="68"/>
      <c r="N494" s="68"/>
      <c r="O494" s="68"/>
      <c r="P494" s="68"/>
      <c r="Q494" s="68"/>
      <c r="R494" s="68"/>
      <c r="S494" s="68"/>
      <c r="T494" s="68"/>
      <c r="U494" s="72"/>
      <c r="V494" s="68"/>
      <c r="W494" s="77"/>
      <c r="X494" s="68"/>
      <c r="Y494" s="68"/>
      <c r="Z494" s="72"/>
      <c r="AA494" s="68"/>
      <c r="AB494" s="68"/>
      <c r="AC494" s="68"/>
      <c r="AD494" s="68"/>
      <c r="AE494" s="68"/>
      <c r="AF494" s="72"/>
      <c r="AG494" s="72"/>
      <c r="AH494" s="72"/>
      <c r="AI494" s="72"/>
      <c r="AJ494" s="68"/>
      <c r="AK494" s="68"/>
      <c r="AL494" s="68"/>
      <c r="AM494" s="72"/>
      <c r="AN494" s="72"/>
      <c r="AO494" s="68"/>
      <c r="AP494" s="68"/>
      <c r="AQ494" s="68"/>
      <c r="AR494" s="68"/>
      <c r="AS494" s="68"/>
      <c r="AT494" s="68"/>
      <c r="AU494" s="68"/>
      <c r="AV494" s="68"/>
      <c r="AW494" s="68"/>
    </row>
    <row r="495" spans="5:49" x14ac:dyDescent="0.2">
      <c r="E495" s="147"/>
      <c r="F495" s="68"/>
      <c r="G495" s="68"/>
      <c r="H495" s="68"/>
      <c r="I495" s="68"/>
      <c r="J495" s="77"/>
      <c r="K495" s="68"/>
      <c r="L495" s="68"/>
      <c r="M495" s="68"/>
      <c r="N495" s="68"/>
      <c r="O495" s="68"/>
      <c r="P495" s="68"/>
      <c r="Q495" s="68"/>
      <c r="R495" s="68"/>
      <c r="S495" s="68"/>
      <c r="T495" s="68"/>
      <c r="U495" s="72"/>
      <c r="V495" s="68"/>
      <c r="W495" s="68"/>
      <c r="X495" s="68"/>
      <c r="Y495" s="68"/>
      <c r="Z495" s="72"/>
      <c r="AA495" s="68"/>
      <c r="AB495" s="204"/>
      <c r="AC495" s="204"/>
      <c r="AD495" s="72"/>
      <c r="AE495" s="72"/>
      <c r="AF495" s="72"/>
      <c r="AG495" s="72"/>
      <c r="AH495" s="75"/>
      <c r="AI495" s="75"/>
      <c r="AJ495" s="72"/>
      <c r="AK495" s="72"/>
      <c r="AL495" s="72"/>
      <c r="AM495" s="72"/>
      <c r="AN495" s="72"/>
      <c r="AO495" s="72"/>
      <c r="AP495" s="72"/>
      <c r="AQ495" s="70"/>
      <c r="AR495" s="72"/>
      <c r="AS495" s="68"/>
      <c r="AT495" s="68"/>
      <c r="AU495" s="68"/>
      <c r="AV495" s="68"/>
      <c r="AW495" s="68"/>
    </row>
    <row r="496" spans="5:49" x14ac:dyDescent="0.2">
      <c r="E496" s="147"/>
      <c r="F496" s="68"/>
      <c r="G496" s="68"/>
      <c r="H496" s="68"/>
      <c r="I496" s="68"/>
      <c r="J496" s="77"/>
      <c r="K496" s="68"/>
      <c r="L496" s="68"/>
      <c r="M496" s="68"/>
      <c r="N496" s="68"/>
      <c r="O496" s="68"/>
      <c r="P496" s="68"/>
      <c r="Q496" s="68"/>
      <c r="R496" s="68"/>
      <c r="S496" s="68"/>
      <c r="T496" s="68"/>
      <c r="U496" s="72"/>
      <c r="V496" s="68"/>
      <c r="W496" s="68"/>
      <c r="X496" s="68"/>
      <c r="Y496" s="68"/>
      <c r="Z496" s="72"/>
      <c r="AA496" s="68"/>
      <c r="AB496" s="68"/>
      <c r="AC496" s="68"/>
      <c r="AD496" s="68"/>
      <c r="AE496" s="68"/>
      <c r="AF496" s="72"/>
      <c r="AG496" s="72"/>
      <c r="AH496" s="72"/>
      <c r="AI496" s="72"/>
      <c r="AJ496" s="68"/>
      <c r="AK496" s="68"/>
      <c r="AL496" s="68"/>
      <c r="AM496" s="72"/>
      <c r="AN496" s="72"/>
      <c r="AO496" s="68"/>
      <c r="AP496" s="68"/>
      <c r="AQ496" s="68"/>
      <c r="AR496" s="68"/>
      <c r="AS496" s="68"/>
      <c r="AT496" s="68"/>
      <c r="AU496" s="68"/>
      <c r="AV496" s="68"/>
      <c r="AW496" s="68"/>
    </row>
    <row r="497" spans="5:49" x14ac:dyDescent="0.2">
      <c r="E497" s="147"/>
      <c r="F497" s="68"/>
      <c r="G497" s="68"/>
      <c r="H497" s="68"/>
      <c r="I497" s="68"/>
      <c r="J497" s="77"/>
      <c r="K497" s="68"/>
      <c r="L497" s="68"/>
      <c r="M497" s="68"/>
      <c r="N497" s="68"/>
      <c r="O497" s="68"/>
      <c r="P497" s="68"/>
      <c r="Q497" s="68"/>
      <c r="R497" s="68"/>
      <c r="S497" s="68"/>
      <c r="T497" s="68"/>
      <c r="U497" s="72"/>
      <c r="V497" s="68"/>
      <c r="W497" s="77"/>
      <c r="X497" s="68"/>
      <c r="Y497" s="68"/>
      <c r="Z497" s="72"/>
      <c r="AA497" s="68"/>
      <c r="AB497" s="204"/>
      <c r="AC497" s="204"/>
      <c r="AD497" s="68"/>
      <c r="AE497" s="68"/>
      <c r="AF497" s="72"/>
      <c r="AG497" s="72"/>
      <c r="AH497" s="72"/>
      <c r="AI497" s="72"/>
      <c r="AJ497" s="68"/>
      <c r="AK497" s="68"/>
      <c r="AL497" s="68"/>
      <c r="AM497" s="72"/>
      <c r="AN497" s="72"/>
      <c r="AO497" s="68"/>
      <c r="AP497" s="68"/>
      <c r="AQ497" s="68"/>
      <c r="AR497" s="68"/>
      <c r="AS497" s="68"/>
      <c r="AT497" s="68"/>
      <c r="AU497" s="68"/>
      <c r="AV497" s="68"/>
      <c r="AW497" s="68"/>
    </row>
    <row r="498" spans="5:49" x14ac:dyDescent="0.2">
      <c r="E498" s="147"/>
      <c r="F498" s="68"/>
      <c r="G498" s="68"/>
      <c r="H498" s="68"/>
      <c r="I498" s="68"/>
      <c r="J498" s="77"/>
      <c r="K498" s="68"/>
      <c r="L498" s="68"/>
      <c r="M498" s="68"/>
      <c r="N498" s="68"/>
      <c r="O498" s="68"/>
      <c r="P498" s="68"/>
      <c r="Q498" s="68"/>
      <c r="R498" s="68"/>
      <c r="S498" s="68"/>
      <c r="T498" s="68"/>
      <c r="U498" s="72"/>
      <c r="V498" s="68"/>
      <c r="W498" s="77"/>
      <c r="X498" s="68"/>
      <c r="Y498" s="68"/>
      <c r="Z498" s="72"/>
      <c r="AA498" s="68"/>
      <c r="AB498" s="204"/>
      <c r="AC498" s="204"/>
      <c r="AD498" s="72"/>
      <c r="AE498" s="72"/>
      <c r="AF498" s="72"/>
      <c r="AG498" s="72"/>
      <c r="AH498" s="75"/>
      <c r="AI498" s="75"/>
      <c r="AJ498" s="72"/>
      <c r="AK498" s="72"/>
      <c r="AL498" s="72"/>
      <c r="AM498" s="72"/>
      <c r="AN498" s="72"/>
      <c r="AO498" s="72"/>
      <c r="AP498" s="72"/>
      <c r="AQ498" s="70"/>
      <c r="AR498" s="72"/>
      <c r="AS498" s="68"/>
      <c r="AT498" s="68"/>
      <c r="AU498" s="68"/>
      <c r="AV498" s="68"/>
      <c r="AW498" s="68"/>
    </row>
    <row r="499" spans="5:49" x14ac:dyDescent="0.2">
      <c r="E499" s="147"/>
      <c r="F499" s="68"/>
      <c r="G499" s="68"/>
      <c r="H499" s="68"/>
      <c r="I499" s="68"/>
      <c r="J499" s="77"/>
      <c r="K499" s="68"/>
      <c r="L499" s="68"/>
      <c r="M499" s="68"/>
      <c r="N499" s="68"/>
      <c r="O499" s="68"/>
      <c r="P499" s="68"/>
      <c r="Q499" s="68"/>
      <c r="R499" s="68"/>
      <c r="S499" s="68"/>
      <c r="T499" s="68"/>
      <c r="U499" s="72"/>
      <c r="V499" s="68"/>
      <c r="W499" s="77"/>
      <c r="X499" s="68"/>
      <c r="Y499" s="68"/>
      <c r="Z499" s="72"/>
      <c r="AA499" s="68"/>
      <c r="AB499" s="204"/>
      <c r="AC499" s="204"/>
      <c r="AD499" s="68"/>
      <c r="AE499" s="68"/>
      <c r="AF499" s="72"/>
      <c r="AG499" s="72"/>
      <c r="AH499" s="72"/>
      <c r="AI499" s="72"/>
      <c r="AJ499" s="68"/>
      <c r="AK499" s="68"/>
      <c r="AL499" s="68"/>
      <c r="AM499" s="72"/>
      <c r="AN499" s="72"/>
      <c r="AO499" s="68"/>
      <c r="AP499" s="68"/>
      <c r="AQ499" s="68"/>
      <c r="AR499" s="68"/>
      <c r="AS499" s="68"/>
      <c r="AT499" s="68"/>
      <c r="AU499" s="68"/>
      <c r="AV499" s="68"/>
      <c r="AW499" s="68"/>
    </row>
    <row r="500" spans="5:49" x14ac:dyDescent="0.2">
      <c r="E500" s="147"/>
      <c r="F500" s="68"/>
      <c r="G500" s="68"/>
      <c r="H500" s="68"/>
      <c r="I500" s="68"/>
      <c r="J500" s="77"/>
      <c r="K500" s="68"/>
      <c r="L500" s="68"/>
      <c r="M500" s="68"/>
      <c r="N500" s="68"/>
      <c r="O500" s="68"/>
      <c r="P500" s="68"/>
      <c r="Q500" s="68"/>
      <c r="R500" s="68"/>
      <c r="S500" s="68"/>
      <c r="T500" s="68"/>
      <c r="U500" s="72"/>
      <c r="V500" s="68"/>
      <c r="W500" s="77"/>
      <c r="X500" s="68"/>
      <c r="Y500" s="68"/>
      <c r="Z500" s="72"/>
      <c r="AA500" s="68"/>
      <c r="AB500" s="204"/>
      <c r="AC500" s="204"/>
      <c r="AD500" s="68"/>
      <c r="AE500" s="68"/>
      <c r="AF500" s="72"/>
      <c r="AG500" s="72"/>
      <c r="AH500" s="72"/>
      <c r="AI500" s="72"/>
      <c r="AJ500" s="68"/>
      <c r="AK500" s="68"/>
      <c r="AL500" s="68"/>
      <c r="AM500" s="72"/>
      <c r="AN500" s="72"/>
      <c r="AO500" s="68"/>
      <c r="AP500" s="68"/>
      <c r="AQ500" s="68"/>
      <c r="AR500" s="68"/>
      <c r="AS500" s="68"/>
      <c r="AT500" s="68"/>
      <c r="AU500" s="68"/>
      <c r="AV500" s="68"/>
      <c r="AW500" s="68"/>
    </row>
    <row r="501" spans="5:49" x14ac:dyDescent="0.2">
      <c r="E501" s="147"/>
      <c r="F501" s="68"/>
      <c r="G501" s="68"/>
      <c r="H501" s="68"/>
      <c r="I501" s="68"/>
      <c r="J501" s="77"/>
      <c r="K501" s="68"/>
      <c r="L501" s="68"/>
      <c r="M501" s="68"/>
      <c r="N501" s="68"/>
      <c r="O501" s="68"/>
      <c r="P501" s="68"/>
      <c r="Q501" s="68"/>
      <c r="R501" s="68"/>
      <c r="S501" s="68"/>
      <c r="T501" s="68"/>
      <c r="U501" s="72"/>
      <c r="V501" s="68"/>
      <c r="W501" s="77"/>
      <c r="X501" s="68"/>
      <c r="Y501" s="68"/>
      <c r="Z501" s="72"/>
      <c r="AA501" s="68"/>
      <c r="AB501" s="204"/>
      <c r="AC501" s="204"/>
      <c r="AD501" s="72"/>
      <c r="AE501" s="72"/>
      <c r="AF501" s="72"/>
      <c r="AG501" s="72"/>
      <c r="AH501" s="75"/>
      <c r="AI501" s="75"/>
      <c r="AJ501" s="72"/>
      <c r="AK501" s="72"/>
      <c r="AL501" s="72"/>
      <c r="AM501" s="72"/>
      <c r="AN501" s="72"/>
      <c r="AO501" s="72"/>
      <c r="AP501" s="72"/>
      <c r="AQ501" s="70"/>
      <c r="AR501" s="72"/>
      <c r="AS501" s="68"/>
      <c r="AT501" s="68"/>
      <c r="AU501" s="68"/>
      <c r="AV501" s="68"/>
      <c r="AW501" s="68"/>
    </row>
    <row r="502" spans="5:49" x14ac:dyDescent="0.2">
      <c r="E502" s="147"/>
      <c r="F502" s="68"/>
      <c r="G502" s="68"/>
      <c r="H502" s="68"/>
      <c r="I502" s="68"/>
      <c r="J502" s="77"/>
      <c r="K502" s="68"/>
      <c r="L502" s="68"/>
      <c r="M502" s="68"/>
      <c r="N502" s="68"/>
      <c r="O502" s="68"/>
      <c r="P502" s="68"/>
      <c r="Q502" s="68"/>
      <c r="R502" s="68"/>
      <c r="S502" s="68"/>
      <c r="T502" s="68"/>
      <c r="U502" s="72"/>
      <c r="V502" s="68"/>
      <c r="W502" s="68"/>
      <c r="X502" s="68"/>
      <c r="Y502" s="68"/>
      <c r="Z502" s="72"/>
      <c r="AA502" s="68"/>
      <c r="AB502" s="204"/>
      <c r="AC502" s="204"/>
      <c r="AD502" s="68"/>
      <c r="AE502" s="68"/>
      <c r="AF502" s="72"/>
      <c r="AG502" s="72"/>
      <c r="AH502" s="72"/>
      <c r="AI502" s="72"/>
      <c r="AJ502" s="68"/>
      <c r="AK502" s="68"/>
      <c r="AL502" s="68"/>
      <c r="AM502" s="72"/>
      <c r="AN502" s="72"/>
      <c r="AO502" s="68"/>
      <c r="AP502" s="68"/>
      <c r="AQ502" s="68"/>
      <c r="AR502" s="68"/>
      <c r="AS502" s="68"/>
      <c r="AT502" s="68"/>
      <c r="AU502" s="68"/>
      <c r="AV502" s="68"/>
      <c r="AW502" s="68"/>
    </row>
    <row r="503" spans="5:49" x14ac:dyDescent="0.2">
      <c r="E503" s="147"/>
      <c r="F503" s="68"/>
      <c r="G503" s="68"/>
      <c r="H503" s="68"/>
      <c r="I503" s="68"/>
      <c r="J503" s="77"/>
      <c r="K503" s="68"/>
      <c r="L503" s="68"/>
      <c r="M503" s="68"/>
      <c r="N503" s="68"/>
      <c r="O503" s="68"/>
      <c r="P503" s="68"/>
      <c r="Q503" s="68"/>
      <c r="R503" s="68"/>
      <c r="S503" s="68"/>
      <c r="T503" s="68"/>
      <c r="U503" s="72"/>
      <c r="V503" s="68"/>
      <c r="W503" s="77"/>
      <c r="X503" s="68"/>
      <c r="Y503" s="68"/>
      <c r="Z503" s="72"/>
      <c r="AA503" s="68"/>
      <c r="AB503" s="204"/>
      <c r="AC503" s="204"/>
      <c r="AD503" s="68"/>
      <c r="AE503" s="68"/>
      <c r="AF503" s="72"/>
      <c r="AG503" s="72"/>
      <c r="AH503" s="72"/>
      <c r="AI503" s="72"/>
      <c r="AJ503" s="68"/>
      <c r="AK503" s="68"/>
      <c r="AL503" s="68"/>
      <c r="AM503" s="72"/>
      <c r="AN503" s="72"/>
      <c r="AO503" s="68"/>
      <c r="AP503" s="68"/>
      <c r="AQ503" s="68"/>
      <c r="AR503" s="68"/>
      <c r="AS503" s="68"/>
      <c r="AT503" s="68"/>
      <c r="AU503" s="68"/>
      <c r="AV503" s="68"/>
      <c r="AW503" s="68"/>
    </row>
    <row r="504" spans="5:49" x14ac:dyDescent="0.2">
      <c r="E504" s="147"/>
      <c r="F504" s="68"/>
      <c r="G504" s="68"/>
      <c r="H504" s="68"/>
      <c r="I504" s="68"/>
      <c r="J504" s="77"/>
      <c r="K504" s="68"/>
      <c r="L504" s="68"/>
      <c r="M504" s="68"/>
      <c r="N504" s="68"/>
      <c r="O504" s="68"/>
      <c r="P504" s="68"/>
      <c r="Q504" s="68"/>
      <c r="R504" s="68"/>
      <c r="S504" s="68"/>
      <c r="T504" s="68"/>
      <c r="U504" s="72"/>
      <c r="V504" s="68"/>
      <c r="W504" s="77"/>
      <c r="X504" s="68"/>
      <c r="Y504" s="68"/>
      <c r="Z504" s="72"/>
      <c r="AA504" s="68"/>
      <c r="AB504" s="204"/>
      <c r="AC504" s="204"/>
      <c r="AD504" s="72"/>
      <c r="AE504" s="72"/>
      <c r="AF504" s="72"/>
      <c r="AG504" s="72"/>
      <c r="AH504" s="75"/>
      <c r="AI504" s="75"/>
      <c r="AJ504" s="72"/>
      <c r="AK504" s="72"/>
      <c r="AL504" s="72"/>
      <c r="AM504" s="72"/>
      <c r="AN504" s="72"/>
      <c r="AO504" s="72"/>
      <c r="AP504" s="72"/>
      <c r="AQ504" s="70"/>
      <c r="AR504" s="72"/>
      <c r="AS504" s="68"/>
      <c r="AT504" s="68"/>
      <c r="AU504" s="68"/>
      <c r="AV504" s="68"/>
      <c r="AW504" s="68"/>
    </row>
    <row r="505" spans="5:49" x14ac:dyDescent="0.2">
      <c r="E505" s="147"/>
      <c r="F505" s="68"/>
      <c r="G505" s="68"/>
      <c r="H505" s="68"/>
      <c r="I505" s="68"/>
      <c r="J505" s="77"/>
      <c r="K505" s="68"/>
      <c r="L505" s="68"/>
      <c r="M505" s="68"/>
      <c r="N505" s="68"/>
      <c r="O505" s="68"/>
      <c r="P505" s="68"/>
      <c r="Q505" s="68"/>
      <c r="R505" s="68"/>
      <c r="S505" s="68"/>
      <c r="T505" s="68"/>
      <c r="U505" s="72"/>
      <c r="V505" s="68"/>
      <c r="W505" s="77"/>
      <c r="X505" s="68"/>
      <c r="Y505" s="68"/>
      <c r="Z505" s="72"/>
      <c r="AA505" s="68"/>
      <c r="AB505" s="204"/>
      <c r="AC505" s="204"/>
      <c r="AD505" s="68"/>
      <c r="AE505" s="68"/>
      <c r="AF505" s="72"/>
      <c r="AG505" s="72"/>
      <c r="AH505" s="72"/>
      <c r="AI505" s="72"/>
      <c r="AJ505" s="68"/>
      <c r="AK505" s="68"/>
      <c r="AL505" s="68"/>
      <c r="AM505" s="72"/>
      <c r="AN505" s="72"/>
      <c r="AO505" s="68"/>
      <c r="AP505" s="68"/>
      <c r="AQ505" s="68"/>
      <c r="AR505" s="68"/>
      <c r="AS505" s="68"/>
      <c r="AT505" s="68"/>
      <c r="AU505" s="68"/>
      <c r="AV505" s="68"/>
      <c r="AW505" s="68"/>
    </row>
    <row r="506" spans="5:49" x14ac:dyDescent="0.2">
      <c r="E506" s="147"/>
      <c r="F506" s="68"/>
      <c r="G506" s="68"/>
      <c r="H506" s="68"/>
      <c r="I506" s="68"/>
      <c r="J506" s="77"/>
      <c r="K506" s="68"/>
      <c r="L506" s="68"/>
      <c r="M506" s="68"/>
      <c r="N506" s="68"/>
      <c r="O506" s="68"/>
      <c r="P506" s="68"/>
      <c r="Q506" s="68"/>
      <c r="R506" s="68"/>
      <c r="S506" s="68"/>
      <c r="T506" s="68"/>
      <c r="U506" s="72"/>
      <c r="V506" s="68"/>
      <c r="W506" s="77"/>
      <c r="X506" s="68"/>
      <c r="Y506" s="68"/>
      <c r="Z506" s="72"/>
      <c r="AA506" s="68"/>
      <c r="AB506" s="68"/>
      <c r="AC506" s="68"/>
      <c r="AD506" s="68"/>
      <c r="AE506" s="68"/>
      <c r="AF506" s="72"/>
      <c r="AG506" s="72"/>
      <c r="AH506" s="72"/>
      <c r="AI506" s="72"/>
      <c r="AJ506" s="68"/>
      <c r="AK506" s="68"/>
      <c r="AL506" s="68"/>
      <c r="AM506" s="72"/>
      <c r="AN506" s="72"/>
      <c r="AO506" s="68"/>
      <c r="AP506" s="68"/>
      <c r="AQ506" s="68"/>
      <c r="AR506" s="68"/>
      <c r="AS506" s="68"/>
      <c r="AT506" s="68"/>
      <c r="AU506" s="68"/>
      <c r="AV506" s="68"/>
      <c r="AW506" s="68"/>
    </row>
    <row r="507" spans="5:49" x14ac:dyDescent="0.2">
      <c r="E507" s="147"/>
      <c r="F507" s="68"/>
      <c r="G507" s="68"/>
      <c r="H507" s="68"/>
      <c r="I507" s="68"/>
      <c r="J507" s="77"/>
      <c r="K507" s="68"/>
      <c r="L507" s="68"/>
      <c r="M507" s="68"/>
      <c r="N507" s="68"/>
      <c r="O507" s="68"/>
      <c r="P507" s="68"/>
      <c r="Q507" s="68"/>
      <c r="R507" s="68"/>
      <c r="S507" s="68"/>
      <c r="T507" s="68"/>
      <c r="U507" s="72"/>
      <c r="V507" s="68"/>
      <c r="W507" s="68"/>
      <c r="X507" s="68"/>
      <c r="Y507" s="68"/>
      <c r="Z507" s="72"/>
      <c r="AA507" s="68"/>
      <c r="AB507" s="204"/>
      <c r="AC507" s="204"/>
      <c r="AD507" s="72"/>
      <c r="AE507" s="72"/>
      <c r="AF507" s="72"/>
      <c r="AG507" s="72"/>
      <c r="AH507" s="75"/>
      <c r="AI507" s="75"/>
      <c r="AJ507" s="72"/>
      <c r="AK507" s="72"/>
      <c r="AL507" s="72"/>
      <c r="AM507" s="72"/>
      <c r="AN507" s="72"/>
      <c r="AO507" s="72"/>
      <c r="AP507" s="72"/>
      <c r="AQ507" s="70"/>
      <c r="AR507" s="72"/>
      <c r="AS507" s="68"/>
      <c r="AT507" s="68"/>
      <c r="AU507" s="68"/>
      <c r="AV507" s="68"/>
      <c r="AW507" s="68"/>
    </row>
    <row r="508" spans="5:49" x14ac:dyDescent="0.2">
      <c r="E508" s="147"/>
      <c r="F508" s="68"/>
      <c r="G508" s="68"/>
      <c r="H508" s="68"/>
      <c r="I508" s="68"/>
      <c r="J508" s="77"/>
      <c r="K508" s="68"/>
      <c r="L508" s="68"/>
      <c r="M508" s="68"/>
      <c r="N508" s="68"/>
      <c r="O508" s="68"/>
      <c r="P508" s="68"/>
      <c r="Q508" s="68"/>
      <c r="R508" s="68"/>
      <c r="S508" s="68"/>
      <c r="T508" s="68"/>
      <c r="U508" s="72"/>
      <c r="V508" s="68"/>
      <c r="W508" s="68"/>
      <c r="X508" s="68"/>
      <c r="Y508" s="68"/>
      <c r="Z508" s="72"/>
      <c r="AA508" s="68"/>
      <c r="AB508" s="68"/>
      <c r="AC508" s="68"/>
      <c r="AD508" s="68"/>
      <c r="AE508" s="68"/>
      <c r="AF508" s="72"/>
      <c r="AG508" s="72"/>
      <c r="AH508" s="72"/>
      <c r="AI508" s="72"/>
      <c r="AJ508" s="68"/>
      <c r="AK508" s="68"/>
      <c r="AL508" s="68"/>
      <c r="AM508" s="72"/>
      <c r="AN508" s="72"/>
      <c r="AO508" s="68"/>
      <c r="AP508" s="68"/>
      <c r="AQ508" s="68"/>
      <c r="AR508" s="68"/>
      <c r="AS508" s="68"/>
      <c r="AT508" s="68"/>
      <c r="AU508" s="68"/>
      <c r="AV508" s="68"/>
      <c r="AW508" s="68"/>
    </row>
    <row r="509" spans="5:49" x14ac:dyDescent="0.2">
      <c r="E509" s="147"/>
      <c r="F509" s="68"/>
      <c r="G509" s="68"/>
      <c r="H509" s="68"/>
      <c r="I509" s="68"/>
      <c r="J509" s="77"/>
      <c r="K509" s="68"/>
      <c r="L509" s="68"/>
      <c r="M509" s="68"/>
      <c r="N509" s="68"/>
      <c r="O509" s="68"/>
      <c r="P509" s="68"/>
      <c r="Q509" s="68"/>
      <c r="R509" s="68"/>
      <c r="S509" s="68"/>
      <c r="T509" s="68"/>
      <c r="U509" s="72"/>
      <c r="V509" s="68"/>
      <c r="W509" s="77"/>
      <c r="X509" s="68"/>
      <c r="Y509" s="68"/>
      <c r="Z509" s="72"/>
      <c r="AA509" s="68"/>
      <c r="AB509" s="204"/>
      <c r="AC509" s="204"/>
      <c r="AD509" s="68"/>
      <c r="AE509" s="68"/>
      <c r="AF509" s="72"/>
      <c r="AG509" s="72"/>
      <c r="AH509" s="72"/>
      <c r="AI509" s="72"/>
      <c r="AJ509" s="68"/>
      <c r="AK509" s="68"/>
      <c r="AL509" s="68"/>
      <c r="AM509" s="72"/>
      <c r="AN509" s="72"/>
      <c r="AO509" s="68"/>
      <c r="AP509" s="68"/>
      <c r="AQ509" s="68"/>
      <c r="AR509" s="68"/>
      <c r="AS509" s="68"/>
      <c r="AT509" s="68"/>
      <c r="AU509" s="68"/>
      <c r="AV509" s="68"/>
      <c r="AW509" s="68"/>
    </row>
    <row r="510" spans="5:49" x14ac:dyDescent="0.2">
      <c r="E510" s="147"/>
      <c r="F510" s="68"/>
      <c r="G510" s="68"/>
      <c r="H510" s="68"/>
      <c r="I510" s="68"/>
      <c r="J510" s="77"/>
      <c r="K510" s="68"/>
      <c r="L510" s="68"/>
      <c r="M510" s="68"/>
      <c r="N510" s="68"/>
      <c r="O510" s="68"/>
      <c r="P510" s="68"/>
      <c r="Q510" s="68"/>
      <c r="R510" s="68"/>
      <c r="S510" s="68"/>
      <c r="T510" s="68"/>
      <c r="U510" s="72"/>
      <c r="V510" s="68"/>
      <c r="W510" s="77"/>
      <c r="X510" s="68"/>
      <c r="Y510" s="68"/>
      <c r="Z510" s="72"/>
      <c r="AA510" s="68"/>
      <c r="AB510" s="204"/>
      <c r="AC510" s="204"/>
      <c r="AD510" s="72"/>
      <c r="AE510" s="72"/>
      <c r="AF510" s="72"/>
      <c r="AG510" s="72"/>
      <c r="AH510" s="75"/>
      <c r="AI510" s="75"/>
      <c r="AJ510" s="72"/>
      <c r="AK510" s="72"/>
      <c r="AL510" s="72"/>
      <c r="AM510" s="72"/>
      <c r="AN510" s="72"/>
      <c r="AO510" s="72"/>
      <c r="AP510" s="72"/>
      <c r="AQ510" s="70"/>
      <c r="AR510" s="72"/>
      <c r="AS510" s="68"/>
      <c r="AT510" s="68"/>
      <c r="AU510" s="68"/>
      <c r="AV510" s="68"/>
      <c r="AW510" s="68"/>
    </row>
    <row r="511" spans="5:49" x14ac:dyDescent="0.2">
      <c r="E511" s="147"/>
      <c r="F511" s="68"/>
      <c r="G511" s="68"/>
      <c r="H511" s="68"/>
      <c r="I511" s="68"/>
      <c r="J511" s="77"/>
      <c r="K511" s="68"/>
      <c r="L511" s="68"/>
      <c r="M511" s="68"/>
      <c r="N511" s="68"/>
      <c r="O511" s="68"/>
      <c r="P511" s="68"/>
      <c r="Q511" s="68"/>
      <c r="R511" s="68"/>
      <c r="S511" s="68"/>
      <c r="T511" s="68"/>
      <c r="U511" s="72"/>
      <c r="V511" s="68"/>
      <c r="W511" s="77"/>
      <c r="X511" s="68"/>
      <c r="Y511" s="68"/>
      <c r="Z511" s="72"/>
      <c r="AA511" s="68"/>
      <c r="AB511" s="204"/>
      <c r="AC511" s="204"/>
      <c r="AD511" s="68"/>
      <c r="AE511" s="68"/>
      <c r="AF511" s="72"/>
      <c r="AG511" s="72"/>
      <c r="AH511" s="72"/>
      <c r="AI511" s="72"/>
      <c r="AJ511" s="68"/>
      <c r="AK511" s="68"/>
      <c r="AL511" s="68"/>
      <c r="AM511" s="72"/>
      <c r="AN511" s="72"/>
      <c r="AO511" s="68"/>
      <c r="AP511" s="68"/>
      <c r="AQ511" s="68"/>
      <c r="AR511" s="68"/>
      <c r="AS511" s="68"/>
      <c r="AT511" s="68"/>
      <c r="AU511" s="68"/>
      <c r="AV511" s="68"/>
      <c r="AW511" s="68"/>
    </row>
    <row r="512" spans="5:49" x14ac:dyDescent="0.2">
      <c r="E512" s="147"/>
      <c r="F512" s="68"/>
      <c r="G512" s="68"/>
      <c r="H512" s="68"/>
      <c r="I512" s="68"/>
      <c r="J512" s="77"/>
      <c r="K512" s="68"/>
      <c r="L512" s="68"/>
      <c r="M512" s="68"/>
      <c r="N512" s="68"/>
      <c r="O512" s="68"/>
      <c r="P512" s="68"/>
      <c r="Q512" s="68"/>
      <c r="R512" s="68"/>
      <c r="S512" s="68"/>
      <c r="T512" s="68"/>
      <c r="U512" s="72"/>
      <c r="V512" s="68"/>
      <c r="W512" s="77"/>
      <c r="X512" s="68"/>
      <c r="Y512" s="68"/>
      <c r="Z512" s="72"/>
      <c r="AA512" s="68"/>
      <c r="AB512" s="204"/>
      <c r="AC512" s="204"/>
      <c r="AD512" s="68"/>
      <c r="AE512" s="68"/>
      <c r="AF512" s="72"/>
      <c r="AG512" s="72"/>
      <c r="AH512" s="72"/>
      <c r="AI512" s="72"/>
      <c r="AJ512" s="68"/>
      <c r="AK512" s="68"/>
      <c r="AL512" s="68"/>
      <c r="AM512" s="72"/>
      <c r="AN512" s="72"/>
      <c r="AO512" s="68"/>
      <c r="AP512" s="68"/>
      <c r="AQ512" s="68"/>
      <c r="AR512" s="68"/>
      <c r="AS512" s="68"/>
      <c r="AT512" s="68"/>
      <c r="AU512" s="68"/>
      <c r="AV512" s="68"/>
      <c r="AW512" s="68"/>
    </row>
    <row r="513" spans="5:49" x14ac:dyDescent="0.2">
      <c r="E513" s="147"/>
      <c r="F513" s="68"/>
      <c r="G513" s="68"/>
      <c r="H513" s="68"/>
      <c r="I513" s="68"/>
      <c r="J513" s="77"/>
      <c r="K513" s="68"/>
      <c r="L513" s="68"/>
      <c r="M513" s="68"/>
      <c r="N513" s="68"/>
      <c r="O513" s="68"/>
      <c r="P513" s="68"/>
      <c r="Q513" s="68"/>
      <c r="R513" s="68"/>
      <c r="S513" s="68"/>
      <c r="T513" s="68"/>
      <c r="U513" s="72"/>
      <c r="V513" s="68"/>
      <c r="W513" s="77"/>
      <c r="X513" s="68"/>
      <c r="Y513" s="68"/>
      <c r="Z513" s="72"/>
      <c r="AA513" s="68"/>
      <c r="AB513" s="204"/>
      <c r="AC513" s="204"/>
      <c r="AD513" s="72"/>
      <c r="AE513" s="72"/>
      <c r="AF513" s="72"/>
      <c r="AG513" s="72"/>
      <c r="AH513" s="75"/>
      <c r="AI513" s="75"/>
      <c r="AJ513" s="72"/>
      <c r="AK513" s="72"/>
      <c r="AL513" s="72"/>
      <c r="AM513" s="72"/>
      <c r="AN513" s="72"/>
      <c r="AO513" s="72"/>
      <c r="AP513" s="72"/>
      <c r="AQ513" s="70"/>
      <c r="AR513" s="72"/>
      <c r="AS513" s="68"/>
      <c r="AT513" s="68"/>
      <c r="AU513" s="68"/>
      <c r="AV513" s="68"/>
      <c r="AW513" s="68"/>
    </row>
    <row r="514" spans="5:49" x14ac:dyDescent="0.2">
      <c r="E514" s="147"/>
      <c r="F514" s="68"/>
      <c r="G514" s="68"/>
      <c r="H514" s="68"/>
      <c r="I514" s="68"/>
      <c r="J514" s="77"/>
      <c r="K514" s="68"/>
      <c r="L514" s="68"/>
      <c r="M514" s="68"/>
      <c r="N514" s="68"/>
      <c r="O514" s="68"/>
      <c r="P514" s="68"/>
      <c r="Q514" s="68"/>
      <c r="R514" s="68"/>
      <c r="S514" s="68"/>
      <c r="T514" s="68"/>
      <c r="U514" s="72"/>
      <c r="V514" s="68"/>
      <c r="W514" s="77"/>
      <c r="X514" s="68"/>
      <c r="Y514" s="68"/>
      <c r="Z514" s="72"/>
      <c r="AA514" s="68"/>
      <c r="AB514" s="204"/>
      <c r="AC514" s="204"/>
      <c r="AD514" s="68"/>
      <c r="AE514" s="68"/>
      <c r="AF514" s="72"/>
      <c r="AG514" s="72"/>
      <c r="AH514" s="72"/>
      <c r="AI514" s="72"/>
      <c r="AJ514" s="68"/>
      <c r="AK514" s="68"/>
      <c r="AL514" s="68"/>
      <c r="AM514" s="72"/>
      <c r="AN514" s="72"/>
      <c r="AO514" s="68"/>
      <c r="AP514" s="68"/>
      <c r="AQ514" s="68"/>
      <c r="AR514" s="68"/>
      <c r="AS514" s="68"/>
      <c r="AT514" s="68"/>
      <c r="AU514" s="68"/>
      <c r="AV514" s="68"/>
      <c r="AW514" s="68"/>
    </row>
    <row r="515" spans="5:49" x14ac:dyDescent="0.2">
      <c r="E515" s="147"/>
      <c r="F515" s="68"/>
      <c r="G515" s="68"/>
      <c r="H515" s="68"/>
      <c r="I515" s="68"/>
      <c r="J515" s="77"/>
      <c r="K515" s="68"/>
      <c r="L515" s="68"/>
      <c r="M515" s="68"/>
      <c r="N515" s="68"/>
      <c r="O515" s="68"/>
      <c r="P515" s="68"/>
      <c r="Q515" s="68"/>
      <c r="R515" s="68"/>
      <c r="S515" s="68"/>
      <c r="T515" s="68"/>
      <c r="U515" s="72"/>
      <c r="V515" s="68"/>
      <c r="W515" s="77"/>
      <c r="X515" s="68"/>
      <c r="Y515" s="68"/>
      <c r="Z515" s="72"/>
      <c r="AA515" s="68"/>
      <c r="AB515" s="204"/>
      <c r="AC515" s="204"/>
      <c r="AD515" s="68"/>
      <c r="AE515" s="68"/>
      <c r="AF515" s="72"/>
      <c r="AG515" s="72"/>
      <c r="AH515" s="72"/>
      <c r="AI515" s="72"/>
      <c r="AJ515" s="68"/>
      <c r="AK515" s="68"/>
      <c r="AL515" s="68"/>
      <c r="AM515" s="72"/>
      <c r="AN515" s="72"/>
      <c r="AO515" s="68"/>
      <c r="AP515" s="68"/>
      <c r="AQ515" s="68"/>
      <c r="AR515" s="68"/>
      <c r="AS515" s="68"/>
      <c r="AT515" s="68"/>
      <c r="AU515" s="68"/>
      <c r="AV515" s="68"/>
      <c r="AW515" s="68"/>
    </row>
    <row r="516" spans="5:49" x14ac:dyDescent="0.2">
      <c r="E516" s="147"/>
      <c r="F516" s="68"/>
      <c r="G516" s="68"/>
      <c r="H516" s="68"/>
      <c r="I516" s="68"/>
      <c r="J516" s="77"/>
      <c r="K516" s="68"/>
      <c r="L516" s="68"/>
      <c r="M516" s="68"/>
      <c r="N516" s="68"/>
      <c r="O516" s="68"/>
      <c r="P516" s="68"/>
      <c r="Q516" s="68"/>
      <c r="R516" s="68"/>
      <c r="S516" s="68"/>
      <c r="T516" s="68"/>
      <c r="U516" s="72"/>
      <c r="V516" s="68"/>
      <c r="W516" s="77"/>
      <c r="X516" s="68"/>
      <c r="Y516" s="68"/>
      <c r="Z516" s="72"/>
      <c r="AA516" s="68"/>
      <c r="AB516" s="204"/>
      <c r="AC516" s="204"/>
      <c r="AD516" s="68"/>
      <c r="AE516" s="68"/>
      <c r="AF516" s="72"/>
      <c r="AG516" s="72"/>
      <c r="AH516" s="72"/>
      <c r="AI516" s="72"/>
      <c r="AJ516" s="68"/>
      <c r="AK516" s="68"/>
      <c r="AL516" s="68"/>
      <c r="AM516" s="72"/>
      <c r="AN516" s="72"/>
      <c r="AO516" s="68"/>
      <c r="AP516" s="68"/>
      <c r="AQ516" s="68"/>
      <c r="AR516" s="68"/>
      <c r="AS516" s="68"/>
      <c r="AT516" s="68"/>
      <c r="AU516" s="68"/>
      <c r="AV516" s="68"/>
      <c r="AW516" s="68"/>
    </row>
    <row r="517" spans="5:49" x14ac:dyDescent="0.2">
      <c r="E517" s="147"/>
      <c r="F517" s="68"/>
      <c r="G517" s="68"/>
      <c r="H517" s="68"/>
      <c r="I517" s="68"/>
      <c r="J517" s="77"/>
      <c r="K517" s="68"/>
      <c r="L517" s="68"/>
      <c r="M517" s="68"/>
      <c r="N517" s="68"/>
      <c r="O517" s="68"/>
      <c r="P517" s="68"/>
      <c r="Q517" s="68"/>
      <c r="R517" s="68"/>
      <c r="S517" s="68"/>
      <c r="T517" s="68"/>
      <c r="U517" s="72"/>
      <c r="V517" s="68"/>
      <c r="W517" s="77"/>
      <c r="X517" s="68"/>
      <c r="Y517" s="68"/>
      <c r="Z517" s="72"/>
      <c r="AA517" s="68"/>
      <c r="AB517" s="204"/>
      <c r="AC517" s="204"/>
      <c r="AD517" s="72"/>
      <c r="AE517" s="72"/>
      <c r="AF517" s="72"/>
      <c r="AG517" s="72"/>
      <c r="AH517" s="75"/>
      <c r="AI517" s="75"/>
      <c r="AJ517" s="72"/>
      <c r="AK517" s="72"/>
      <c r="AL517" s="72"/>
      <c r="AM517" s="72"/>
      <c r="AN517" s="72"/>
      <c r="AO517" s="72"/>
      <c r="AP517" s="72"/>
      <c r="AQ517" s="70"/>
      <c r="AR517" s="72"/>
      <c r="AS517" s="68"/>
      <c r="AT517" s="68"/>
      <c r="AU517" s="68"/>
      <c r="AV517" s="68"/>
      <c r="AW517" s="68"/>
    </row>
    <row r="518" spans="5:49" x14ac:dyDescent="0.2">
      <c r="E518" s="147"/>
      <c r="F518" s="68"/>
      <c r="G518" s="68"/>
      <c r="H518" s="68"/>
      <c r="I518" s="68"/>
      <c r="J518" s="77"/>
      <c r="K518" s="68"/>
      <c r="L518" s="68"/>
      <c r="M518" s="68"/>
      <c r="N518" s="68"/>
      <c r="O518" s="68"/>
      <c r="P518" s="68"/>
      <c r="Q518" s="68"/>
      <c r="R518" s="68"/>
      <c r="S518" s="68"/>
      <c r="T518" s="68"/>
      <c r="U518" s="72"/>
      <c r="V518" s="68"/>
      <c r="W518" s="77"/>
      <c r="X518" s="68"/>
      <c r="Y518" s="68"/>
      <c r="Z518" s="72"/>
      <c r="AA518" s="68"/>
      <c r="AB518" s="204"/>
      <c r="AC518" s="204"/>
      <c r="AD518" s="72"/>
      <c r="AE518" s="72"/>
      <c r="AF518" s="72"/>
      <c r="AG518" s="72"/>
      <c r="AH518" s="75"/>
      <c r="AI518" s="75"/>
      <c r="AJ518" s="72"/>
      <c r="AK518" s="72"/>
      <c r="AL518" s="72"/>
      <c r="AM518" s="72"/>
      <c r="AN518" s="72"/>
      <c r="AO518" s="72"/>
      <c r="AP518" s="72"/>
      <c r="AQ518" s="70"/>
      <c r="AR518" s="72"/>
      <c r="AS518" s="68"/>
      <c r="AT518" s="68"/>
      <c r="AU518" s="68"/>
      <c r="AV518" s="68"/>
      <c r="AW518" s="68"/>
    </row>
    <row r="519" spans="5:49" x14ac:dyDescent="0.2">
      <c r="E519" s="147"/>
      <c r="F519" s="68"/>
      <c r="G519" s="68"/>
      <c r="H519" s="68"/>
      <c r="I519" s="68"/>
      <c r="J519" s="77"/>
      <c r="K519" s="68"/>
      <c r="L519" s="68"/>
      <c r="M519" s="68"/>
      <c r="N519" s="68"/>
      <c r="O519" s="68"/>
      <c r="P519" s="68"/>
      <c r="Q519" s="68"/>
      <c r="R519" s="68"/>
      <c r="S519" s="68"/>
      <c r="T519" s="68"/>
      <c r="U519" s="72"/>
      <c r="V519" s="68"/>
      <c r="W519" s="77"/>
      <c r="X519" s="68"/>
      <c r="Y519" s="68"/>
      <c r="Z519" s="72"/>
      <c r="AA519" s="68"/>
      <c r="AB519" s="204"/>
      <c r="AC519" s="204"/>
      <c r="AD519" s="68"/>
      <c r="AE519" s="68"/>
      <c r="AF519" s="72"/>
      <c r="AG519" s="72"/>
      <c r="AH519" s="72"/>
      <c r="AI519" s="72"/>
      <c r="AJ519" s="68"/>
      <c r="AK519" s="68"/>
      <c r="AL519" s="68"/>
      <c r="AM519" s="72"/>
      <c r="AN519" s="72"/>
      <c r="AO519" s="68"/>
      <c r="AP519" s="68"/>
      <c r="AQ519" s="68"/>
      <c r="AR519" s="68"/>
      <c r="AS519" s="68"/>
      <c r="AT519" s="68"/>
      <c r="AU519" s="68"/>
      <c r="AV519" s="68"/>
      <c r="AW519" s="68"/>
    </row>
    <row r="520" spans="5:49" x14ac:dyDescent="0.2">
      <c r="E520" s="147"/>
      <c r="F520" s="68"/>
      <c r="G520" s="68"/>
      <c r="H520" s="68"/>
      <c r="I520" s="68"/>
      <c r="J520" s="77"/>
      <c r="K520" s="68"/>
      <c r="L520" s="68"/>
      <c r="M520" s="68"/>
      <c r="N520" s="68"/>
      <c r="O520" s="68"/>
      <c r="P520" s="68"/>
      <c r="Q520" s="68"/>
      <c r="R520" s="68"/>
      <c r="S520" s="68"/>
      <c r="T520" s="68"/>
      <c r="U520" s="72"/>
      <c r="V520" s="68"/>
      <c r="W520" s="77"/>
      <c r="X520" s="68"/>
      <c r="Y520" s="68"/>
      <c r="Z520" s="72"/>
      <c r="AA520" s="68"/>
      <c r="AB520" s="204"/>
      <c r="AC520" s="204"/>
      <c r="AD520" s="68"/>
      <c r="AE520" s="68"/>
      <c r="AF520" s="72"/>
      <c r="AG520" s="72"/>
      <c r="AH520" s="72"/>
      <c r="AI520" s="72"/>
      <c r="AJ520" s="68"/>
      <c r="AK520" s="68"/>
      <c r="AL520" s="68"/>
      <c r="AM520" s="72"/>
      <c r="AN520" s="72"/>
      <c r="AO520" s="68"/>
      <c r="AP520" s="68"/>
      <c r="AQ520" s="68"/>
      <c r="AR520" s="68"/>
      <c r="AS520" s="68"/>
      <c r="AT520" s="68"/>
      <c r="AU520" s="68"/>
      <c r="AV520" s="68"/>
      <c r="AW520" s="68"/>
    </row>
    <row r="521" spans="5:49" x14ac:dyDescent="0.2">
      <c r="E521" s="147"/>
      <c r="F521" s="68"/>
      <c r="G521" s="68"/>
      <c r="H521" s="68"/>
      <c r="I521" s="68"/>
      <c r="J521" s="77"/>
      <c r="K521" s="68"/>
      <c r="L521" s="68"/>
      <c r="M521" s="68"/>
      <c r="N521" s="68"/>
      <c r="O521" s="68"/>
      <c r="P521" s="68"/>
      <c r="Q521" s="68"/>
      <c r="R521" s="68"/>
      <c r="S521" s="68"/>
      <c r="T521" s="68"/>
      <c r="U521" s="72"/>
      <c r="V521" s="68"/>
      <c r="W521" s="77"/>
      <c r="X521" s="68"/>
      <c r="Y521" s="68"/>
      <c r="Z521" s="72"/>
      <c r="AA521" s="68"/>
      <c r="AB521" s="68"/>
      <c r="AC521" s="68"/>
      <c r="AD521" s="68"/>
      <c r="AE521" s="68"/>
      <c r="AF521" s="72"/>
      <c r="AG521" s="72"/>
      <c r="AH521" s="72"/>
      <c r="AI521" s="72"/>
      <c r="AJ521" s="68"/>
      <c r="AK521" s="68"/>
      <c r="AL521" s="68"/>
      <c r="AM521" s="72"/>
      <c r="AN521" s="72"/>
      <c r="AO521" s="68"/>
      <c r="AP521" s="68"/>
      <c r="AQ521" s="68"/>
      <c r="AR521" s="68"/>
      <c r="AS521" s="68"/>
      <c r="AT521" s="68"/>
      <c r="AU521" s="68"/>
      <c r="AV521" s="68"/>
      <c r="AW521" s="68"/>
    </row>
    <row r="522" spans="5:49" x14ac:dyDescent="0.2">
      <c r="E522" s="147"/>
      <c r="F522" s="68"/>
      <c r="G522" s="68"/>
      <c r="H522" s="68"/>
      <c r="I522" s="68"/>
      <c r="J522" s="77"/>
      <c r="K522" s="68"/>
      <c r="L522" s="68"/>
      <c r="M522" s="68"/>
      <c r="N522" s="68"/>
      <c r="O522" s="68"/>
      <c r="P522" s="68"/>
      <c r="Q522" s="68"/>
      <c r="R522" s="68"/>
      <c r="S522" s="68"/>
      <c r="T522" s="68"/>
      <c r="U522" s="72"/>
      <c r="V522" s="68"/>
      <c r="W522" s="68"/>
      <c r="X522" s="68"/>
      <c r="Y522" s="68"/>
      <c r="Z522" s="72"/>
      <c r="AA522" s="68"/>
      <c r="AB522" s="204"/>
      <c r="AC522" s="204"/>
      <c r="AD522" s="72"/>
      <c r="AE522" s="72"/>
      <c r="AF522" s="72"/>
      <c r="AG522" s="72"/>
      <c r="AH522" s="75"/>
      <c r="AI522" s="75"/>
      <c r="AJ522" s="72"/>
      <c r="AK522" s="72"/>
      <c r="AL522" s="72"/>
      <c r="AM522" s="72"/>
      <c r="AN522" s="72"/>
      <c r="AO522" s="72"/>
      <c r="AP522" s="72"/>
      <c r="AQ522" s="70"/>
      <c r="AR522" s="72"/>
      <c r="AS522" s="68"/>
      <c r="AT522" s="68"/>
      <c r="AU522" s="68"/>
      <c r="AV522" s="68"/>
      <c r="AW522" s="68"/>
    </row>
    <row r="523" spans="5:49" x14ac:dyDescent="0.2">
      <c r="E523" s="147"/>
      <c r="F523" s="68"/>
      <c r="G523" s="68"/>
      <c r="H523" s="68"/>
      <c r="I523" s="68"/>
      <c r="J523" s="77"/>
      <c r="K523" s="68"/>
      <c r="L523" s="68"/>
      <c r="M523" s="68"/>
      <c r="N523" s="68"/>
      <c r="O523" s="68"/>
      <c r="P523" s="68"/>
      <c r="Q523" s="68"/>
      <c r="R523" s="68"/>
      <c r="S523" s="68"/>
      <c r="T523" s="68"/>
      <c r="U523" s="72"/>
      <c r="V523" s="68"/>
      <c r="W523" s="68"/>
      <c r="X523" s="68"/>
      <c r="Y523" s="68"/>
      <c r="Z523" s="72"/>
      <c r="AA523" s="68"/>
      <c r="AB523" s="68"/>
      <c r="AC523" s="68"/>
      <c r="AD523" s="68"/>
      <c r="AE523" s="68"/>
      <c r="AF523" s="72"/>
      <c r="AG523" s="72"/>
      <c r="AH523" s="72"/>
      <c r="AI523" s="72"/>
      <c r="AJ523" s="68"/>
      <c r="AK523" s="68"/>
      <c r="AL523" s="68"/>
      <c r="AM523" s="72"/>
      <c r="AN523" s="72"/>
      <c r="AO523" s="68"/>
      <c r="AP523" s="68"/>
      <c r="AQ523" s="68"/>
      <c r="AR523" s="68"/>
      <c r="AS523" s="68"/>
      <c r="AT523" s="68"/>
      <c r="AU523" s="68"/>
      <c r="AV523" s="68"/>
      <c r="AW523" s="68"/>
    </row>
    <row r="524" spans="5:49" x14ac:dyDescent="0.2">
      <c r="E524" s="68"/>
      <c r="F524" s="68"/>
      <c r="G524" s="68"/>
      <c r="H524" s="68"/>
      <c r="I524" s="68"/>
      <c r="J524" s="68"/>
      <c r="K524" s="68"/>
      <c r="L524" s="68"/>
      <c r="M524" s="68"/>
      <c r="N524" s="68"/>
      <c r="O524" s="68"/>
      <c r="P524" s="68"/>
      <c r="Q524" s="68"/>
      <c r="R524" s="68"/>
      <c r="S524" s="68"/>
      <c r="T524" s="68"/>
      <c r="U524" s="72"/>
      <c r="V524" s="68"/>
      <c r="W524" s="68"/>
      <c r="X524" s="68"/>
      <c r="Y524" s="68"/>
      <c r="Z524" s="68"/>
      <c r="AA524" s="68"/>
      <c r="AB524" s="79"/>
      <c r="AC524" s="79"/>
      <c r="AD524" s="176"/>
      <c r="AE524" s="176"/>
      <c r="AF524" s="75"/>
      <c r="AG524" s="75"/>
      <c r="AH524" s="75"/>
      <c r="AI524" s="75"/>
      <c r="AJ524" s="75"/>
      <c r="AK524" s="75"/>
      <c r="AL524" s="177"/>
      <c r="AM524" s="75"/>
      <c r="AN524" s="75"/>
      <c r="AO524" s="177"/>
      <c r="AP524" s="177"/>
      <c r="AQ524" s="75"/>
      <c r="AR524" s="177"/>
      <c r="AS524" s="68"/>
      <c r="AT524" s="68"/>
      <c r="AU524" s="68"/>
      <c r="AV524" s="68"/>
      <c r="AW524" s="68"/>
    </row>
    <row r="525" spans="5:49" x14ac:dyDescent="0.2">
      <c r="E525" s="68"/>
      <c r="F525" s="68"/>
      <c r="G525" s="68"/>
      <c r="H525" s="68"/>
      <c r="I525" s="68"/>
      <c r="J525" s="68"/>
      <c r="K525" s="68"/>
      <c r="L525" s="68"/>
      <c r="M525" s="68"/>
      <c r="N525" s="68"/>
      <c r="O525" s="68"/>
      <c r="P525" s="68"/>
      <c r="Q525" s="68"/>
      <c r="R525" s="68"/>
      <c r="S525" s="68"/>
      <c r="T525" s="68"/>
      <c r="U525" s="72"/>
      <c r="V525" s="68"/>
      <c r="W525" s="68"/>
      <c r="X525" s="68"/>
      <c r="Y525" s="68"/>
      <c r="Z525" s="68"/>
      <c r="AA525" s="68"/>
      <c r="AB525" s="79"/>
      <c r="AC525" s="79"/>
      <c r="AD525" s="176"/>
      <c r="AE525" s="176"/>
      <c r="AF525" s="75"/>
      <c r="AG525" s="75"/>
      <c r="AH525" s="75"/>
      <c r="AI525" s="75"/>
      <c r="AJ525" s="75"/>
      <c r="AK525" s="75"/>
      <c r="AL525" s="177"/>
      <c r="AM525" s="75"/>
      <c r="AN525" s="75"/>
      <c r="AO525" s="177"/>
      <c r="AP525" s="177"/>
      <c r="AQ525" s="75"/>
      <c r="AR525" s="177"/>
      <c r="AS525" s="68"/>
      <c r="AT525" s="68"/>
      <c r="AU525" s="68"/>
      <c r="AV525" s="68"/>
      <c r="AW525" s="68"/>
    </row>
    <row r="526" spans="5:49" x14ac:dyDescent="0.2">
      <c r="E526" s="68"/>
      <c r="F526" s="68"/>
      <c r="G526" s="68"/>
      <c r="H526" s="68"/>
      <c r="I526" s="68"/>
      <c r="J526" s="68"/>
      <c r="K526" s="68"/>
      <c r="L526" s="68"/>
      <c r="M526" s="68"/>
      <c r="N526" s="68"/>
      <c r="O526" s="68"/>
      <c r="P526" s="68"/>
      <c r="Q526" s="68"/>
      <c r="R526" s="68"/>
      <c r="S526" s="68"/>
      <c r="T526" s="68"/>
      <c r="U526" s="72"/>
      <c r="V526" s="68"/>
      <c r="W526" s="68"/>
      <c r="X526" s="68"/>
      <c r="Y526" s="68"/>
      <c r="Z526" s="68"/>
      <c r="AA526" s="68"/>
      <c r="AB526" s="79"/>
      <c r="AC526" s="79"/>
      <c r="AD526" s="176"/>
      <c r="AE526" s="176"/>
      <c r="AF526" s="75"/>
      <c r="AG526" s="75"/>
      <c r="AH526" s="75"/>
      <c r="AI526" s="75"/>
      <c r="AJ526" s="75"/>
      <c r="AK526" s="75"/>
      <c r="AL526" s="177"/>
      <c r="AM526" s="75"/>
      <c r="AN526" s="75"/>
      <c r="AO526" s="177"/>
      <c r="AP526" s="177"/>
      <c r="AQ526" s="75"/>
      <c r="AR526" s="177"/>
      <c r="AS526" s="68"/>
      <c r="AT526" s="68"/>
      <c r="AU526" s="68"/>
      <c r="AV526" s="68"/>
      <c r="AW526" s="68"/>
    </row>
    <row r="527" spans="5:49" x14ac:dyDescent="0.2">
      <c r="E527" s="68"/>
      <c r="F527" s="68"/>
      <c r="G527" s="68"/>
      <c r="H527" s="68"/>
      <c r="I527" s="68"/>
      <c r="J527" s="68"/>
      <c r="K527" s="68"/>
      <c r="L527" s="68"/>
      <c r="M527" s="68"/>
      <c r="N527" s="68"/>
      <c r="O527" s="68"/>
      <c r="P527" s="68"/>
      <c r="Q527" s="68"/>
      <c r="R527" s="68"/>
      <c r="S527" s="68"/>
      <c r="T527" s="68"/>
      <c r="U527" s="72"/>
      <c r="V527" s="68"/>
      <c r="W527" s="68"/>
      <c r="X527" s="68"/>
      <c r="Y527" s="68"/>
      <c r="Z527" s="68"/>
      <c r="AA527" s="68"/>
      <c r="AB527" s="79"/>
      <c r="AC527" s="79"/>
      <c r="AD527" s="176"/>
      <c r="AE527" s="176"/>
      <c r="AF527" s="75"/>
      <c r="AG527" s="75"/>
      <c r="AH527" s="75"/>
      <c r="AI527" s="75"/>
      <c r="AJ527" s="75"/>
      <c r="AK527" s="75"/>
      <c r="AL527" s="177"/>
      <c r="AM527" s="75"/>
      <c r="AN527" s="75"/>
      <c r="AO527" s="177"/>
      <c r="AP527" s="177"/>
      <c r="AQ527" s="75"/>
      <c r="AR527" s="177"/>
      <c r="AS527" s="68"/>
      <c r="AT527" s="68"/>
      <c r="AU527" s="68"/>
      <c r="AV527" s="68"/>
      <c r="AW527" s="68"/>
    </row>
    <row r="528" spans="5:49" x14ac:dyDescent="0.2">
      <c r="E528" s="68"/>
      <c r="F528" s="68"/>
      <c r="G528" s="68"/>
      <c r="H528" s="68"/>
      <c r="I528" s="68"/>
      <c r="J528" s="68"/>
      <c r="K528" s="68"/>
      <c r="L528" s="68"/>
      <c r="M528" s="68"/>
      <c r="N528" s="68"/>
      <c r="O528" s="68"/>
      <c r="P528" s="68"/>
      <c r="Q528" s="68"/>
      <c r="R528" s="68"/>
      <c r="S528" s="68"/>
      <c r="T528" s="68"/>
      <c r="U528" s="72"/>
      <c r="V528" s="68"/>
      <c r="W528" s="68"/>
      <c r="X528" s="68"/>
      <c r="Y528" s="68"/>
      <c r="Z528" s="68"/>
      <c r="AA528" s="68"/>
      <c r="AB528" s="79"/>
      <c r="AC528" s="79"/>
      <c r="AD528" s="176"/>
      <c r="AE528" s="176"/>
      <c r="AF528" s="75"/>
      <c r="AG528" s="75"/>
      <c r="AH528" s="75"/>
      <c r="AI528" s="75"/>
      <c r="AJ528" s="75"/>
      <c r="AK528" s="75"/>
      <c r="AL528" s="177"/>
      <c r="AM528" s="75"/>
      <c r="AN528" s="75"/>
      <c r="AO528" s="177"/>
      <c r="AP528" s="177"/>
      <c r="AQ528" s="75"/>
      <c r="AR528" s="177"/>
      <c r="AS528" s="68"/>
      <c r="AT528" s="68"/>
      <c r="AU528" s="68"/>
      <c r="AV528" s="68"/>
      <c r="AW528" s="68"/>
    </row>
    <row r="529" spans="5:49" x14ac:dyDescent="0.2">
      <c r="E529" s="68"/>
      <c r="F529" s="68"/>
      <c r="G529" s="68"/>
      <c r="H529" s="68"/>
      <c r="I529" s="68"/>
      <c r="J529" s="68"/>
      <c r="K529" s="68"/>
      <c r="L529" s="68"/>
      <c r="M529" s="68"/>
      <c r="N529" s="68"/>
      <c r="O529" s="68"/>
      <c r="P529" s="68"/>
      <c r="Q529" s="68"/>
      <c r="R529" s="68"/>
      <c r="S529" s="68"/>
      <c r="T529" s="68"/>
      <c r="U529" s="72"/>
      <c r="V529" s="68"/>
      <c r="W529" s="68"/>
      <c r="X529" s="68"/>
      <c r="Y529" s="68"/>
      <c r="Z529" s="68"/>
      <c r="AA529" s="68"/>
      <c r="AB529" s="79"/>
      <c r="AC529" s="79"/>
      <c r="AD529" s="176"/>
      <c r="AE529" s="176"/>
      <c r="AF529" s="75"/>
      <c r="AG529" s="75"/>
      <c r="AH529" s="75"/>
      <c r="AI529" s="75"/>
      <c r="AJ529" s="75"/>
      <c r="AK529" s="75"/>
      <c r="AL529" s="177"/>
      <c r="AM529" s="75"/>
      <c r="AN529" s="75"/>
      <c r="AO529" s="177"/>
      <c r="AP529" s="177"/>
      <c r="AQ529" s="75"/>
      <c r="AR529" s="177"/>
      <c r="AS529" s="68"/>
      <c r="AT529" s="68"/>
      <c r="AU529" s="68"/>
      <c r="AV529" s="68"/>
      <c r="AW529" s="68"/>
    </row>
    <row r="530" spans="5:49" x14ac:dyDescent="0.2">
      <c r="E530" s="68"/>
      <c r="F530" s="68"/>
      <c r="G530" s="68"/>
      <c r="H530" s="68"/>
      <c r="I530" s="68"/>
      <c r="J530" s="68"/>
      <c r="K530" s="68"/>
      <c r="L530" s="68"/>
      <c r="M530" s="68"/>
      <c r="N530" s="68"/>
      <c r="O530" s="68"/>
      <c r="P530" s="68"/>
      <c r="Q530" s="68"/>
      <c r="R530" s="68"/>
      <c r="S530" s="68"/>
      <c r="T530" s="68"/>
      <c r="U530" s="72"/>
      <c r="V530" s="68"/>
      <c r="W530" s="68"/>
      <c r="X530" s="68"/>
      <c r="Y530" s="68"/>
      <c r="Z530" s="68"/>
      <c r="AA530" s="68"/>
      <c r="AB530" s="79"/>
      <c r="AC530" s="79"/>
      <c r="AD530" s="176"/>
      <c r="AE530" s="176"/>
      <c r="AF530" s="75"/>
      <c r="AG530" s="75"/>
      <c r="AH530" s="75"/>
      <c r="AI530" s="75"/>
      <c r="AJ530" s="75"/>
      <c r="AK530" s="75"/>
      <c r="AL530" s="177"/>
      <c r="AM530" s="75"/>
      <c r="AN530" s="75"/>
      <c r="AO530" s="177"/>
      <c r="AP530" s="177"/>
      <c r="AQ530" s="75"/>
      <c r="AR530" s="177"/>
      <c r="AS530" s="68"/>
      <c r="AT530" s="68"/>
      <c r="AU530" s="68"/>
      <c r="AV530" s="68"/>
      <c r="AW530" s="68"/>
    </row>
    <row r="531" spans="5:49" x14ac:dyDescent="0.2">
      <c r="E531" s="68"/>
      <c r="F531" s="68"/>
      <c r="G531" s="68"/>
      <c r="H531" s="68"/>
      <c r="I531" s="68"/>
      <c r="J531" s="68"/>
      <c r="K531" s="68"/>
      <c r="L531" s="68"/>
      <c r="M531" s="68"/>
      <c r="N531" s="68"/>
      <c r="O531" s="68"/>
      <c r="P531" s="68"/>
      <c r="Q531" s="68"/>
      <c r="R531" s="68"/>
      <c r="S531" s="68"/>
      <c r="T531" s="68"/>
      <c r="U531" s="72"/>
      <c r="V531" s="68"/>
      <c r="W531" s="68"/>
      <c r="X531" s="68"/>
      <c r="Y531" s="68"/>
      <c r="Z531" s="68"/>
      <c r="AA531" s="68"/>
      <c r="AB531" s="79"/>
      <c r="AC531" s="79"/>
      <c r="AD531" s="176"/>
      <c r="AE531" s="176"/>
      <c r="AF531" s="75"/>
      <c r="AG531" s="75"/>
      <c r="AH531" s="75"/>
      <c r="AI531" s="75"/>
      <c r="AJ531" s="75"/>
      <c r="AK531" s="75"/>
      <c r="AL531" s="177"/>
      <c r="AM531" s="75"/>
      <c r="AN531" s="75"/>
      <c r="AO531" s="177"/>
      <c r="AP531" s="177"/>
      <c r="AQ531" s="75"/>
      <c r="AR531" s="177"/>
      <c r="AS531" s="68"/>
      <c r="AT531" s="68"/>
      <c r="AU531" s="68"/>
      <c r="AV531" s="68"/>
      <c r="AW531" s="68"/>
    </row>
    <row r="532" spans="5:49" x14ac:dyDescent="0.2">
      <c r="E532" s="68"/>
      <c r="F532" s="68"/>
      <c r="G532" s="68"/>
      <c r="H532" s="68"/>
      <c r="I532" s="68"/>
      <c r="J532" s="68"/>
      <c r="K532" s="68"/>
      <c r="L532" s="68"/>
      <c r="M532" s="68"/>
      <c r="N532" s="68"/>
      <c r="O532" s="68"/>
      <c r="P532" s="68"/>
      <c r="Q532" s="68"/>
      <c r="R532" s="68"/>
      <c r="S532" s="68"/>
      <c r="T532" s="68"/>
      <c r="U532" s="72"/>
      <c r="V532" s="68"/>
      <c r="W532" s="68"/>
      <c r="X532" s="68"/>
      <c r="Y532" s="68"/>
      <c r="Z532" s="68"/>
      <c r="AA532" s="68"/>
      <c r="AB532" s="79"/>
      <c r="AC532" s="79"/>
      <c r="AD532" s="176"/>
      <c r="AE532" s="176"/>
      <c r="AF532" s="75"/>
      <c r="AG532" s="75"/>
      <c r="AH532" s="75"/>
      <c r="AI532" s="75"/>
      <c r="AJ532" s="75"/>
      <c r="AK532" s="75"/>
      <c r="AL532" s="177"/>
      <c r="AM532" s="75"/>
      <c r="AN532" s="75"/>
      <c r="AO532" s="177"/>
      <c r="AP532" s="177"/>
      <c r="AQ532" s="75"/>
      <c r="AR532" s="177"/>
      <c r="AS532" s="68"/>
      <c r="AT532" s="68"/>
      <c r="AU532" s="68"/>
      <c r="AV532" s="68"/>
      <c r="AW532" s="68"/>
    </row>
    <row r="533" spans="5:49" x14ac:dyDescent="0.2">
      <c r="E533" s="68"/>
      <c r="F533" s="68"/>
      <c r="G533" s="68"/>
      <c r="H533" s="68"/>
      <c r="I533" s="68"/>
      <c r="J533" s="68"/>
      <c r="K533" s="68"/>
      <c r="L533" s="68"/>
      <c r="M533" s="68"/>
      <c r="N533" s="68"/>
      <c r="O533" s="68"/>
      <c r="P533" s="68"/>
      <c r="Q533" s="68"/>
      <c r="R533" s="68"/>
      <c r="S533" s="68"/>
      <c r="T533" s="68"/>
      <c r="U533" s="72"/>
      <c r="V533" s="68"/>
      <c r="W533" s="68"/>
      <c r="X533" s="68"/>
      <c r="Y533" s="68"/>
      <c r="Z533" s="68"/>
      <c r="AA533" s="68"/>
      <c r="AB533" s="79"/>
      <c r="AC533" s="79"/>
      <c r="AD533" s="176"/>
      <c r="AE533" s="176"/>
      <c r="AF533" s="75"/>
      <c r="AG533" s="75"/>
      <c r="AH533" s="75"/>
      <c r="AI533" s="75"/>
      <c r="AJ533" s="75"/>
      <c r="AK533" s="75"/>
      <c r="AL533" s="177"/>
      <c r="AM533" s="75"/>
      <c r="AN533" s="75"/>
      <c r="AO533" s="177"/>
      <c r="AP533" s="177"/>
      <c r="AQ533" s="75"/>
      <c r="AR533" s="177"/>
      <c r="AS533" s="68"/>
      <c r="AT533" s="68"/>
      <c r="AU533" s="68"/>
      <c r="AV533" s="68"/>
      <c r="AW533" s="68"/>
    </row>
    <row r="534" spans="5:49" x14ac:dyDescent="0.2">
      <c r="E534" s="68"/>
      <c r="F534" s="68"/>
      <c r="G534" s="68"/>
      <c r="H534" s="68"/>
      <c r="I534" s="68"/>
      <c r="J534" s="68"/>
      <c r="K534" s="68"/>
      <c r="L534" s="68"/>
      <c r="M534" s="68"/>
      <c r="N534" s="68"/>
      <c r="O534" s="68"/>
      <c r="P534" s="68"/>
      <c r="Q534" s="68"/>
      <c r="R534" s="68"/>
      <c r="S534" s="68"/>
      <c r="T534" s="68"/>
      <c r="U534" s="72"/>
      <c r="V534" s="68"/>
      <c r="W534" s="68"/>
      <c r="X534" s="68"/>
      <c r="Y534" s="68"/>
      <c r="Z534" s="68"/>
      <c r="AA534" s="68"/>
      <c r="AB534" s="79"/>
      <c r="AC534" s="79"/>
      <c r="AD534" s="176"/>
      <c r="AE534" s="176"/>
      <c r="AF534" s="75"/>
      <c r="AG534" s="75"/>
      <c r="AH534" s="75"/>
      <c r="AI534" s="75"/>
      <c r="AJ534" s="75"/>
      <c r="AK534" s="75"/>
      <c r="AL534" s="177"/>
      <c r="AM534" s="75"/>
      <c r="AN534" s="75"/>
      <c r="AO534" s="177"/>
      <c r="AP534" s="177"/>
      <c r="AQ534" s="75"/>
      <c r="AR534" s="177"/>
      <c r="AS534" s="68"/>
      <c r="AT534" s="68"/>
      <c r="AU534" s="68"/>
      <c r="AV534" s="68"/>
      <c r="AW534" s="68"/>
    </row>
    <row r="535" spans="5:49" x14ac:dyDescent="0.2">
      <c r="E535" s="68"/>
      <c r="F535" s="68"/>
      <c r="G535" s="68"/>
      <c r="H535" s="68"/>
      <c r="I535" s="68"/>
      <c r="J535" s="68"/>
      <c r="K535" s="68"/>
      <c r="L535" s="68"/>
      <c r="M535" s="68"/>
      <c r="N535" s="68"/>
      <c r="O535" s="68"/>
      <c r="P535" s="68"/>
      <c r="Q535" s="68"/>
      <c r="R535" s="68"/>
      <c r="S535" s="68"/>
      <c r="T535" s="68"/>
      <c r="U535" s="72"/>
      <c r="V535" s="68"/>
      <c r="W535" s="68"/>
      <c r="X535" s="68"/>
      <c r="Y535" s="68"/>
      <c r="Z535" s="68"/>
      <c r="AA535" s="68"/>
      <c r="AB535" s="79"/>
      <c r="AC535" s="79"/>
      <c r="AD535" s="176"/>
      <c r="AE535" s="176"/>
      <c r="AF535" s="75"/>
      <c r="AG535" s="75"/>
      <c r="AH535" s="75"/>
      <c r="AI535" s="75"/>
      <c r="AJ535" s="75"/>
      <c r="AK535" s="75"/>
      <c r="AL535" s="177"/>
      <c r="AM535" s="75"/>
      <c r="AN535" s="75"/>
      <c r="AO535" s="177"/>
      <c r="AP535" s="177"/>
      <c r="AQ535" s="75"/>
      <c r="AR535" s="177"/>
      <c r="AS535" s="68"/>
      <c r="AT535" s="68"/>
      <c r="AU535" s="68"/>
      <c r="AV535" s="68"/>
      <c r="AW535" s="68"/>
    </row>
    <row r="536" spans="5:49" x14ac:dyDescent="0.2">
      <c r="E536" s="68"/>
      <c r="F536" s="68"/>
      <c r="G536" s="68"/>
      <c r="H536" s="68"/>
      <c r="I536" s="68"/>
      <c r="J536" s="68"/>
      <c r="K536" s="68"/>
      <c r="L536" s="68"/>
      <c r="M536" s="68"/>
      <c r="N536" s="68"/>
      <c r="O536" s="68"/>
      <c r="P536" s="68"/>
      <c r="Q536" s="68"/>
      <c r="R536" s="68"/>
      <c r="S536" s="68"/>
      <c r="T536" s="68"/>
      <c r="U536" s="72"/>
      <c r="V536" s="68"/>
      <c r="W536" s="68"/>
      <c r="X536" s="68"/>
      <c r="Y536" s="68"/>
      <c r="Z536" s="68"/>
      <c r="AA536" s="68"/>
      <c r="AB536" s="79"/>
      <c r="AC536" s="79"/>
      <c r="AD536" s="176"/>
      <c r="AE536" s="176"/>
      <c r="AF536" s="75"/>
      <c r="AG536" s="75"/>
      <c r="AH536" s="75"/>
      <c r="AI536" s="75"/>
      <c r="AJ536" s="75"/>
      <c r="AK536" s="75"/>
      <c r="AL536" s="177"/>
      <c r="AM536" s="75"/>
      <c r="AN536" s="75"/>
      <c r="AO536" s="177"/>
      <c r="AP536" s="177"/>
      <c r="AQ536" s="75"/>
      <c r="AR536" s="177"/>
      <c r="AS536" s="68"/>
      <c r="AT536" s="68"/>
      <c r="AU536" s="68"/>
      <c r="AV536" s="68"/>
      <c r="AW536" s="68"/>
    </row>
    <row r="537" spans="5:49" x14ac:dyDescent="0.2">
      <c r="E537" s="68"/>
      <c r="F537" s="68"/>
      <c r="G537" s="68"/>
      <c r="H537" s="68"/>
      <c r="I537" s="68"/>
      <c r="J537" s="68"/>
      <c r="K537" s="68"/>
      <c r="L537" s="68"/>
      <c r="M537" s="68"/>
      <c r="N537" s="68"/>
      <c r="O537" s="68"/>
      <c r="P537" s="68"/>
      <c r="Q537" s="68"/>
      <c r="R537" s="68"/>
      <c r="S537" s="68"/>
      <c r="T537" s="68"/>
      <c r="U537" s="72"/>
      <c r="V537" s="68"/>
      <c r="W537" s="68"/>
      <c r="X537" s="68"/>
      <c r="Y537" s="68"/>
      <c r="Z537" s="68"/>
      <c r="AA537" s="68"/>
      <c r="AB537" s="79"/>
      <c r="AC537" s="79"/>
      <c r="AD537" s="176"/>
      <c r="AE537" s="176"/>
      <c r="AF537" s="75"/>
      <c r="AG537" s="75"/>
      <c r="AH537" s="75"/>
      <c r="AI537" s="75"/>
      <c r="AJ537" s="75"/>
      <c r="AK537" s="75"/>
      <c r="AL537" s="177"/>
      <c r="AM537" s="75"/>
      <c r="AN537" s="75"/>
      <c r="AO537" s="177"/>
      <c r="AP537" s="177"/>
      <c r="AQ537" s="75"/>
      <c r="AR537" s="177"/>
      <c r="AS537" s="68"/>
      <c r="AT537" s="68"/>
      <c r="AU537" s="68"/>
      <c r="AV537" s="68"/>
      <c r="AW537" s="68"/>
    </row>
    <row r="538" spans="5:49" x14ac:dyDescent="0.2">
      <c r="E538" s="68"/>
      <c r="F538" s="68"/>
      <c r="G538" s="68"/>
      <c r="H538" s="68"/>
      <c r="I538" s="68"/>
      <c r="J538" s="68"/>
      <c r="K538" s="68"/>
      <c r="L538" s="68"/>
      <c r="M538" s="68"/>
      <c r="N538" s="68"/>
      <c r="O538" s="68"/>
      <c r="P538" s="68"/>
      <c r="Q538" s="68"/>
      <c r="R538" s="68"/>
      <c r="S538" s="68"/>
      <c r="T538" s="68"/>
      <c r="U538" s="72"/>
      <c r="V538" s="68"/>
      <c r="W538" s="68"/>
      <c r="X538" s="68"/>
      <c r="Y538" s="68"/>
      <c r="Z538" s="68"/>
      <c r="AA538" s="68"/>
      <c r="AB538" s="79"/>
      <c r="AC538" s="79"/>
      <c r="AD538" s="176"/>
      <c r="AE538" s="176"/>
      <c r="AF538" s="75"/>
      <c r="AG538" s="75"/>
      <c r="AH538" s="75"/>
      <c r="AI538" s="75"/>
      <c r="AJ538" s="75"/>
      <c r="AK538" s="75"/>
      <c r="AL538" s="177"/>
      <c r="AM538" s="75"/>
      <c r="AN538" s="75"/>
      <c r="AO538" s="177"/>
      <c r="AP538" s="177"/>
      <c r="AQ538" s="75"/>
      <c r="AR538" s="177"/>
      <c r="AS538" s="68"/>
      <c r="AT538" s="68"/>
      <c r="AU538" s="68"/>
      <c r="AV538" s="68"/>
      <c r="AW538" s="68"/>
    </row>
    <row r="539" spans="5:49" x14ac:dyDescent="0.2">
      <c r="E539" s="68"/>
      <c r="F539" s="68"/>
      <c r="G539" s="68"/>
      <c r="H539" s="68"/>
      <c r="I539" s="68"/>
      <c r="J539" s="68"/>
      <c r="K539" s="68"/>
      <c r="L539" s="68"/>
      <c r="M539" s="68"/>
      <c r="N539" s="68"/>
      <c r="O539" s="68"/>
      <c r="P539" s="68"/>
      <c r="Q539" s="68"/>
      <c r="R539" s="68"/>
      <c r="S539" s="68"/>
      <c r="T539" s="68"/>
      <c r="U539" s="72"/>
      <c r="V539" s="68"/>
      <c r="W539" s="68"/>
      <c r="X539" s="68"/>
      <c r="Y539" s="68"/>
      <c r="Z539" s="68"/>
      <c r="AA539" s="68"/>
      <c r="AB539" s="79"/>
      <c r="AC539" s="79"/>
      <c r="AD539" s="176"/>
      <c r="AE539" s="176"/>
      <c r="AF539" s="75"/>
      <c r="AG539" s="75"/>
      <c r="AH539" s="75"/>
      <c r="AI539" s="75"/>
      <c r="AJ539" s="75"/>
      <c r="AK539" s="75"/>
      <c r="AL539" s="177"/>
      <c r="AM539" s="75"/>
      <c r="AN539" s="75"/>
      <c r="AO539" s="177"/>
      <c r="AP539" s="177"/>
      <c r="AQ539" s="75"/>
      <c r="AR539" s="177"/>
      <c r="AS539" s="68"/>
      <c r="AT539" s="68"/>
      <c r="AU539" s="68"/>
      <c r="AV539" s="68"/>
      <c r="AW539" s="68"/>
    </row>
    <row r="540" spans="5:49" x14ac:dyDescent="0.2">
      <c r="E540" s="68"/>
      <c r="F540" s="68"/>
      <c r="G540" s="68"/>
      <c r="H540" s="68"/>
      <c r="I540" s="68"/>
      <c r="J540" s="68"/>
      <c r="K540" s="68"/>
      <c r="L540" s="68"/>
      <c r="M540" s="68"/>
      <c r="N540" s="68"/>
      <c r="O540" s="68"/>
      <c r="P540" s="68"/>
      <c r="Q540" s="68"/>
      <c r="R540" s="68"/>
      <c r="S540" s="68"/>
      <c r="T540" s="68"/>
      <c r="U540" s="72"/>
      <c r="V540" s="68"/>
      <c r="W540" s="68"/>
      <c r="X540" s="68"/>
      <c r="Y540" s="68"/>
      <c r="Z540" s="68"/>
      <c r="AA540" s="68"/>
      <c r="AB540" s="79"/>
      <c r="AC540" s="79"/>
      <c r="AD540" s="176"/>
      <c r="AE540" s="176"/>
      <c r="AF540" s="75"/>
      <c r="AG540" s="75"/>
      <c r="AH540" s="75"/>
      <c r="AI540" s="75"/>
      <c r="AJ540" s="75"/>
      <c r="AK540" s="75"/>
      <c r="AL540" s="177"/>
      <c r="AM540" s="75"/>
      <c r="AN540" s="75"/>
      <c r="AO540" s="177"/>
      <c r="AP540" s="177"/>
      <c r="AQ540" s="75"/>
      <c r="AR540" s="177"/>
      <c r="AS540" s="68"/>
      <c r="AT540" s="68"/>
      <c r="AU540" s="68"/>
      <c r="AV540" s="68"/>
      <c r="AW540" s="68"/>
    </row>
    <row r="541" spans="5:49" x14ac:dyDescent="0.2">
      <c r="E541" s="68"/>
      <c r="F541" s="68"/>
      <c r="G541" s="68"/>
      <c r="H541" s="68"/>
      <c r="I541" s="68"/>
      <c r="J541" s="68"/>
      <c r="K541" s="68"/>
      <c r="L541" s="68"/>
      <c r="M541" s="68"/>
      <c r="N541" s="68"/>
      <c r="O541" s="68"/>
      <c r="P541" s="68"/>
      <c r="Q541" s="68"/>
      <c r="R541" s="68"/>
      <c r="S541" s="68"/>
      <c r="T541" s="68"/>
      <c r="U541" s="72"/>
      <c r="V541" s="68"/>
      <c r="W541" s="68"/>
      <c r="X541" s="68"/>
      <c r="Y541" s="68"/>
      <c r="Z541" s="68"/>
      <c r="AA541" s="68"/>
      <c r="AB541" s="79"/>
      <c r="AC541" s="79"/>
      <c r="AD541" s="176"/>
      <c r="AE541" s="176"/>
      <c r="AF541" s="75"/>
      <c r="AG541" s="75"/>
      <c r="AH541" s="75"/>
      <c r="AI541" s="75"/>
      <c r="AJ541" s="75"/>
      <c r="AK541" s="75"/>
      <c r="AL541" s="177"/>
      <c r="AM541" s="75"/>
      <c r="AN541" s="75"/>
      <c r="AO541" s="177"/>
      <c r="AP541" s="177"/>
      <c r="AQ541" s="75"/>
      <c r="AR541" s="177"/>
      <c r="AS541" s="68"/>
      <c r="AT541" s="68"/>
      <c r="AU541" s="68"/>
      <c r="AV541" s="68"/>
      <c r="AW541" s="68"/>
    </row>
    <row r="542" spans="5:49" x14ac:dyDescent="0.2">
      <c r="E542" s="68"/>
      <c r="F542" s="68"/>
      <c r="G542" s="68"/>
      <c r="H542" s="68"/>
      <c r="I542" s="68"/>
      <c r="J542" s="68"/>
      <c r="K542" s="68"/>
      <c r="L542" s="68"/>
      <c r="M542" s="68"/>
      <c r="N542" s="68"/>
      <c r="O542" s="68"/>
      <c r="P542" s="68"/>
      <c r="Q542" s="68"/>
      <c r="R542" s="68"/>
      <c r="S542" s="68"/>
      <c r="T542" s="68"/>
      <c r="U542" s="72"/>
      <c r="V542" s="68"/>
      <c r="W542" s="68"/>
      <c r="X542" s="68"/>
      <c r="Y542" s="68"/>
      <c r="Z542" s="68"/>
      <c r="AA542" s="68"/>
      <c r="AB542" s="79"/>
      <c r="AC542" s="79"/>
      <c r="AD542" s="176"/>
      <c r="AE542" s="176"/>
      <c r="AF542" s="75"/>
      <c r="AG542" s="75"/>
      <c r="AH542" s="75"/>
      <c r="AI542" s="75"/>
      <c r="AJ542" s="75"/>
      <c r="AK542" s="75"/>
      <c r="AL542" s="177"/>
      <c r="AM542" s="75"/>
      <c r="AN542" s="75"/>
      <c r="AO542" s="177"/>
      <c r="AP542" s="177"/>
      <c r="AQ542" s="75"/>
      <c r="AR542" s="177"/>
      <c r="AS542" s="68"/>
      <c r="AT542" s="68"/>
      <c r="AU542" s="68"/>
      <c r="AV542" s="68"/>
      <c r="AW542" s="68"/>
    </row>
    <row r="543" spans="5:49" x14ac:dyDescent="0.2">
      <c r="E543" s="68"/>
      <c r="F543" s="68"/>
      <c r="G543" s="68"/>
      <c r="H543" s="68"/>
      <c r="I543" s="68"/>
      <c r="J543" s="68"/>
      <c r="K543" s="68"/>
      <c r="L543" s="68"/>
      <c r="M543" s="68"/>
      <c r="N543" s="68"/>
      <c r="O543" s="68"/>
      <c r="P543" s="68"/>
      <c r="Q543" s="68"/>
      <c r="R543" s="68"/>
      <c r="S543" s="68"/>
      <c r="T543" s="68"/>
      <c r="U543" s="72"/>
      <c r="V543" s="68"/>
      <c r="W543" s="68"/>
      <c r="X543" s="68"/>
      <c r="Y543" s="68"/>
      <c r="Z543" s="68"/>
      <c r="AA543" s="68"/>
      <c r="AB543" s="79"/>
      <c r="AC543" s="79"/>
      <c r="AD543" s="176"/>
      <c r="AE543" s="176"/>
      <c r="AF543" s="75"/>
      <c r="AG543" s="75"/>
      <c r="AH543" s="75"/>
      <c r="AI543" s="75"/>
      <c r="AJ543" s="75"/>
      <c r="AK543" s="75"/>
      <c r="AL543" s="177"/>
      <c r="AM543" s="75"/>
      <c r="AN543" s="75"/>
      <c r="AO543" s="177"/>
      <c r="AP543" s="177"/>
      <c r="AQ543" s="75"/>
      <c r="AR543" s="177"/>
      <c r="AS543" s="68"/>
      <c r="AT543" s="68"/>
      <c r="AU543" s="68"/>
      <c r="AV543" s="68"/>
      <c r="AW543" s="68"/>
    </row>
    <row r="544" spans="5:49" x14ac:dyDescent="0.2">
      <c r="E544" s="68"/>
      <c r="F544" s="68"/>
      <c r="G544" s="68"/>
      <c r="H544" s="68"/>
      <c r="I544" s="68"/>
      <c r="J544" s="68"/>
      <c r="K544" s="68"/>
      <c r="L544" s="68"/>
      <c r="M544" s="68"/>
      <c r="N544" s="68"/>
      <c r="O544" s="68"/>
      <c r="P544" s="68"/>
      <c r="Q544" s="68"/>
      <c r="R544" s="68"/>
      <c r="S544" s="68"/>
      <c r="T544" s="68"/>
      <c r="U544" s="72"/>
      <c r="V544" s="68"/>
      <c r="W544" s="68"/>
      <c r="X544" s="68"/>
      <c r="Y544" s="68"/>
      <c r="Z544" s="68"/>
      <c r="AA544" s="68"/>
      <c r="AB544" s="79"/>
      <c r="AC544" s="79"/>
      <c r="AD544" s="176"/>
      <c r="AE544" s="176"/>
      <c r="AF544" s="75"/>
      <c r="AG544" s="75"/>
      <c r="AH544" s="75"/>
      <c r="AI544" s="75"/>
      <c r="AJ544" s="75"/>
      <c r="AK544" s="75"/>
      <c r="AL544" s="177"/>
      <c r="AM544" s="75"/>
      <c r="AN544" s="75"/>
      <c r="AO544" s="177"/>
      <c r="AP544" s="177"/>
      <c r="AQ544" s="75"/>
      <c r="AR544" s="177"/>
      <c r="AS544" s="68"/>
      <c r="AT544" s="68"/>
      <c r="AU544" s="68"/>
      <c r="AV544" s="68"/>
      <c r="AW544" s="68"/>
    </row>
    <row r="545" spans="5:49" x14ac:dyDescent="0.2">
      <c r="E545" s="68"/>
      <c r="F545" s="68"/>
      <c r="G545" s="68"/>
      <c r="H545" s="68"/>
      <c r="I545" s="68"/>
      <c r="J545" s="68"/>
      <c r="K545" s="68"/>
      <c r="L545" s="68"/>
      <c r="M545" s="68"/>
      <c r="N545" s="68"/>
      <c r="O545" s="68"/>
      <c r="P545" s="68"/>
      <c r="Q545" s="68"/>
      <c r="R545" s="68"/>
      <c r="S545" s="68"/>
      <c r="T545" s="68"/>
      <c r="U545" s="72"/>
      <c r="V545" s="68"/>
      <c r="W545" s="68"/>
      <c r="X545" s="68"/>
      <c r="Y545" s="68"/>
      <c r="Z545" s="68"/>
      <c r="AA545" s="68"/>
      <c r="AB545" s="79"/>
      <c r="AC545" s="79"/>
      <c r="AD545" s="176"/>
      <c r="AE545" s="176"/>
      <c r="AF545" s="75"/>
      <c r="AG545" s="75"/>
      <c r="AH545" s="75"/>
      <c r="AI545" s="75"/>
      <c r="AJ545" s="75"/>
      <c r="AK545" s="75"/>
      <c r="AL545" s="177"/>
      <c r="AM545" s="75"/>
      <c r="AN545" s="75"/>
      <c r="AO545" s="177"/>
      <c r="AP545" s="177"/>
      <c r="AQ545" s="75"/>
      <c r="AR545" s="177"/>
      <c r="AS545" s="68"/>
      <c r="AT545" s="68"/>
      <c r="AU545" s="68"/>
      <c r="AV545" s="68"/>
      <c r="AW545" s="68"/>
    </row>
    <row r="546" spans="5:49" x14ac:dyDescent="0.2">
      <c r="E546" s="68"/>
      <c r="F546" s="68"/>
      <c r="G546" s="68"/>
      <c r="H546" s="68"/>
      <c r="I546" s="68"/>
      <c r="J546" s="68"/>
      <c r="K546" s="68"/>
      <c r="L546" s="68"/>
      <c r="M546" s="68"/>
      <c r="N546" s="68"/>
      <c r="O546" s="68"/>
      <c r="P546" s="68"/>
      <c r="Q546" s="68"/>
      <c r="R546" s="68"/>
      <c r="S546" s="68"/>
      <c r="T546" s="68"/>
      <c r="U546" s="72"/>
      <c r="V546" s="68"/>
      <c r="W546" s="68"/>
      <c r="X546" s="68"/>
      <c r="Y546" s="68"/>
      <c r="Z546" s="68"/>
      <c r="AA546" s="68"/>
      <c r="AB546" s="79"/>
      <c r="AC546" s="79"/>
      <c r="AD546" s="176"/>
      <c r="AE546" s="176"/>
      <c r="AF546" s="75"/>
      <c r="AG546" s="75"/>
      <c r="AH546" s="75"/>
      <c r="AI546" s="75"/>
      <c r="AJ546" s="75"/>
      <c r="AK546" s="75"/>
      <c r="AL546" s="177"/>
      <c r="AM546" s="75"/>
      <c r="AN546" s="75"/>
      <c r="AO546" s="177"/>
      <c r="AP546" s="177"/>
      <c r="AQ546" s="75"/>
      <c r="AR546" s="177"/>
      <c r="AS546" s="68"/>
      <c r="AT546" s="68"/>
      <c r="AU546" s="68"/>
      <c r="AV546" s="68"/>
      <c r="AW546" s="6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E02F3-0775-4552-B2DB-969C1679E3A9}">
  <dimension ref="A1:BD398"/>
  <sheetViews>
    <sheetView workbookViewId="0">
      <selection activeCell="C9" sqref="C9"/>
    </sheetView>
  </sheetViews>
  <sheetFormatPr baseColWidth="10" defaultColWidth="8.83203125" defaultRowHeight="15" x14ac:dyDescent="0.2"/>
  <cols>
    <col min="5" max="5" width="11.6640625" customWidth="1"/>
  </cols>
  <sheetData>
    <row r="1" spans="1:55" s="40" customFormat="1" x14ac:dyDescent="0.2">
      <c r="E1" s="41"/>
      <c r="I1" s="279"/>
      <c r="J1" s="43"/>
      <c r="K1" s="280"/>
      <c r="U1" s="281"/>
      <c r="Z1" s="48"/>
      <c r="AA1" s="282"/>
      <c r="AD1" s="48"/>
      <c r="AE1" s="48"/>
      <c r="AF1" s="48"/>
      <c r="AG1" s="48"/>
      <c r="AH1" s="48"/>
      <c r="AI1" s="48"/>
      <c r="AJ1" s="48"/>
      <c r="AK1" s="48"/>
      <c r="AL1" s="48"/>
      <c r="AM1" s="48"/>
      <c r="AN1" s="48"/>
      <c r="AT1" s="159"/>
      <c r="AV1" s="160"/>
      <c r="AX1" s="48"/>
    </row>
    <row r="2" spans="1:55" s="40" customFormat="1" x14ac:dyDescent="0.2">
      <c r="E2" s="41"/>
      <c r="J2" s="42"/>
      <c r="K2" s="283"/>
      <c r="O2" s="43"/>
      <c r="P2" s="43"/>
      <c r="Q2" s="43" t="s">
        <v>977</v>
      </c>
      <c r="R2" s="43" t="s">
        <v>976</v>
      </c>
      <c r="S2" s="43" t="s">
        <v>976</v>
      </c>
      <c r="T2" s="43" t="s">
        <v>976</v>
      </c>
      <c r="U2" s="158"/>
      <c r="W2" s="42"/>
      <c r="Y2" s="43" t="s">
        <v>978</v>
      </c>
      <c r="Z2" s="46" t="s">
        <v>979</v>
      </c>
      <c r="AA2" s="47"/>
      <c r="AD2" s="48"/>
      <c r="AE2" s="48"/>
      <c r="AF2" s="48"/>
      <c r="AG2" s="48"/>
      <c r="AH2" s="48"/>
      <c r="AI2" s="48"/>
      <c r="AJ2" s="48"/>
      <c r="AK2" s="48"/>
      <c r="AL2" s="48"/>
      <c r="AM2" s="48"/>
      <c r="AN2" s="48"/>
      <c r="AO2" s="48"/>
      <c r="AP2" s="46"/>
      <c r="AR2" s="40" t="s">
        <v>977</v>
      </c>
      <c r="AT2" s="159" t="s">
        <v>980</v>
      </c>
      <c r="AV2" s="160"/>
      <c r="AX2" s="48"/>
    </row>
    <row r="3" spans="1:55" s="40" customFormat="1" x14ac:dyDescent="0.2">
      <c r="A3" s="43"/>
      <c r="E3" s="41"/>
      <c r="F3" s="43"/>
      <c r="G3" s="43" t="s">
        <v>696</v>
      </c>
      <c r="H3" s="49" t="s">
        <v>697</v>
      </c>
      <c r="J3" s="50" t="s">
        <v>698</v>
      </c>
      <c r="K3" s="280" t="s">
        <v>699</v>
      </c>
      <c r="L3" s="43" t="s">
        <v>700</v>
      </c>
      <c r="M3" s="43" t="s">
        <v>701</v>
      </c>
      <c r="O3" s="43" t="s">
        <v>702</v>
      </c>
      <c r="P3" s="43" t="s">
        <v>703</v>
      </c>
      <c r="Q3" s="43" t="s">
        <v>707</v>
      </c>
      <c r="R3" s="51" t="s">
        <v>704</v>
      </c>
      <c r="S3" s="43" t="s">
        <v>705</v>
      </c>
      <c r="T3" s="43" t="s">
        <v>706</v>
      </c>
      <c r="U3" s="161"/>
      <c r="V3" s="43" t="s">
        <v>708</v>
      </c>
      <c r="W3" s="50" t="s">
        <v>709</v>
      </c>
      <c r="X3" s="43" t="s">
        <v>710</v>
      </c>
      <c r="Y3" s="43" t="s">
        <v>711</v>
      </c>
      <c r="Z3" s="46" t="s">
        <v>711</v>
      </c>
      <c r="AA3" s="47"/>
      <c r="AB3" s="43" t="s">
        <v>712</v>
      </c>
      <c r="AC3" s="43" t="s">
        <v>713</v>
      </c>
      <c r="AD3" s="162" t="s">
        <v>714</v>
      </c>
      <c r="AE3" s="162" t="s">
        <v>715</v>
      </c>
      <c r="AF3" s="46" t="s">
        <v>716</v>
      </c>
      <c r="AG3" s="46" t="s">
        <v>485</v>
      </c>
      <c r="AH3" s="46" t="s">
        <v>717</v>
      </c>
      <c r="AI3" s="46" t="s">
        <v>718</v>
      </c>
      <c r="AJ3" s="54" t="s">
        <v>719</v>
      </c>
      <c r="AK3" s="54" t="s">
        <v>720</v>
      </c>
      <c r="AL3" s="46" t="s">
        <v>721</v>
      </c>
      <c r="AM3" s="46" t="s">
        <v>489</v>
      </c>
      <c r="AN3" s="46" t="s">
        <v>722</v>
      </c>
      <c r="AO3" s="46" t="s">
        <v>723</v>
      </c>
      <c r="AP3" s="46" t="s">
        <v>724</v>
      </c>
      <c r="AQ3" s="46" t="s">
        <v>725</v>
      </c>
      <c r="AR3" s="46" t="s">
        <v>726</v>
      </c>
      <c r="AS3" s="43"/>
      <c r="AT3" s="162" t="s">
        <v>712</v>
      </c>
      <c r="AU3" s="40" t="s">
        <v>855</v>
      </c>
      <c r="AV3" s="40" t="s">
        <v>855</v>
      </c>
      <c r="AX3" s="48"/>
    </row>
    <row r="4" spans="1:55" s="40" customFormat="1" x14ac:dyDescent="0.2">
      <c r="A4" s="55" t="s">
        <v>728</v>
      </c>
      <c r="B4" s="55" t="s">
        <v>729</v>
      </c>
      <c r="C4" s="55" t="s">
        <v>707</v>
      </c>
      <c r="D4" s="55" t="s">
        <v>730</v>
      </c>
      <c r="E4" s="56" t="s">
        <v>731</v>
      </c>
      <c r="F4" s="55" t="s">
        <v>15</v>
      </c>
      <c r="G4" s="55" t="s">
        <v>732</v>
      </c>
      <c r="H4" s="57" t="s">
        <v>733</v>
      </c>
      <c r="I4" s="58" t="s">
        <v>734</v>
      </c>
      <c r="J4" s="59" t="s">
        <v>735</v>
      </c>
      <c r="K4" s="284" t="s">
        <v>736</v>
      </c>
      <c r="L4" s="61" t="s">
        <v>737</v>
      </c>
      <c r="M4" s="55" t="s">
        <v>738</v>
      </c>
      <c r="N4" s="55" t="s">
        <v>739</v>
      </c>
      <c r="O4" s="55" t="s">
        <v>740</v>
      </c>
      <c r="P4" s="55" t="s">
        <v>741</v>
      </c>
      <c r="Q4" s="55" t="s">
        <v>742</v>
      </c>
      <c r="R4" s="55" t="s">
        <v>742</v>
      </c>
      <c r="S4" s="55" t="s">
        <v>742</v>
      </c>
      <c r="T4" s="55" t="s">
        <v>742</v>
      </c>
      <c r="U4" s="164" t="s">
        <v>743</v>
      </c>
      <c r="V4" s="55" t="s">
        <v>744</v>
      </c>
      <c r="W4" s="165" t="s">
        <v>745</v>
      </c>
      <c r="X4" s="61" t="s">
        <v>746</v>
      </c>
      <c r="Y4" s="64" t="s">
        <v>747</v>
      </c>
      <c r="Z4" s="65" t="s">
        <v>748</v>
      </c>
      <c r="AA4" s="66" t="s">
        <v>749</v>
      </c>
      <c r="AB4" s="55" t="s">
        <v>750</v>
      </c>
      <c r="AC4" s="55" t="s">
        <v>751</v>
      </c>
      <c r="AD4" s="166" t="s">
        <v>494</v>
      </c>
      <c r="AE4" s="166" t="s">
        <v>494</v>
      </c>
      <c r="AF4" s="67" t="s">
        <v>494</v>
      </c>
      <c r="AG4" s="67" t="s">
        <v>494</v>
      </c>
      <c r="AH4" s="67" t="s">
        <v>494</v>
      </c>
      <c r="AI4" s="67" t="s">
        <v>494</v>
      </c>
      <c r="AJ4" s="67" t="s">
        <v>494</v>
      </c>
      <c r="AK4" s="67" t="s">
        <v>494</v>
      </c>
      <c r="AL4" s="65" t="s">
        <v>725</v>
      </c>
      <c r="AM4" s="67" t="s">
        <v>494</v>
      </c>
      <c r="AN4" s="67" t="s">
        <v>494</v>
      </c>
      <c r="AO4" s="65" t="s">
        <v>752</v>
      </c>
      <c r="AP4" s="65" t="s">
        <v>752</v>
      </c>
      <c r="AQ4" s="67" t="s">
        <v>753</v>
      </c>
      <c r="AR4" s="65" t="s">
        <v>752</v>
      </c>
      <c r="AS4" s="55" t="s">
        <v>754</v>
      </c>
      <c r="AT4" s="166" t="s">
        <v>750</v>
      </c>
      <c r="AU4" s="40" t="s">
        <v>857</v>
      </c>
      <c r="AV4" s="40" t="s">
        <v>858</v>
      </c>
      <c r="AX4" s="48"/>
    </row>
    <row r="5" spans="1:55" s="68" customFormat="1" x14ac:dyDescent="0.2">
      <c r="A5" s="79" t="s">
        <v>756</v>
      </c>
      <c r="B5" s="68" t="s">
        <v>610</v>
      </c>
      <c r="C5" s="68" t="s">
        <v>793</v>
      </c>
      <c r="E5" s="147">
        <v>44390</v>
      </c>
      <c r="F5" s="68" t="s">
        <v>793</v>
      </c>
      <c r="G5" s="68" t="s">
        <v>772</v>
      </c>
      <c r="H5" s="68" t="s">
        <v>761</v>
      </c>
      <c r="I5" s="68" t="s">
        <v>760</v>
      </c>
      <c r="J5" s="68" t="s">
        <v>761</v>
      </c>
      <c r="K5" s="81">
        <v>3</v>
      </c>
      <c r="L5" s="68" t="s">
        <v>761</v>
      </c>
      <c r="M5" s="68" t="s">
        <v>761</v>
      </c>
      <c r="N5" s="68" t="s">
        <v>761</v>
      </c>
      <c r="O5" s="68" t="s">
        <v>761</v>
      </c>
      <c r="P5" s="68" t="s">
        <v>761</v>
      </c>
      <c r="Q5" s="68" t="s">
        <v>761</v>
      </c>
      <c r="R5" s="68" t="s">
        <v>761</v>
      </c>
      <c r="S5" s="68" t="s">
        <v>761</v>
      </c>
      <c r="T5" s="68" t="s">
        <v>761</v>
      </c>
      <c r="U5" s="68" t="s">
        <v>761</v>
      </c>
      <c r="V5" s="68">
        <v>0.2</v>
      </c>
      <c r="W5" s="77">
        <v>0.27083333333333331</v>
      </c>
      <c r="X5" s="68" t="s">
        <v>761</v>
      </c>
      <c r="Y5" s="68" t="s">
        <v>761</v>
      </c>
      <c r="Z5" s="72" t="s">
        <v>763</v>
      </c>
      <c r="AA5" s="68" t="s">
        <v>761</v>
      </c>
      <c r="AB5" s="171">
        <v>0.1</v>
      </c>
      <c r="AC5" s="72">
        <v>1.592E-2</v>
      </c>
      <c r="AD5" s="75">
        <v>8.0000000000000002E-3</v>
      </c>
      <c r="AE5" s="75">
        <v>3.265185364086463</v>
      </c>
      <c r="AF5" s="72">
        <v>38.352112676056336</v>
      </c>
      <c r="AG5" s="72">
        <v>41.617298040142799</v>
      </c>
      <c r="AH5" s="72">
        <v>14.662828764119951</v>
      </c>
      <c r="AI5" s="72">
        <v>56.28012680426275</v>
      </c>
      <c r="AJ5" s="72">
        <v>155.11506314060486</v>
      </c>
      <c r="AK5" s="72">
        <v>7.2378317136661261</v>
      </c>
      <c r="AL5" s="72">
        <v>21.431150830396355</v>
      </c>
      <c r="AM5" s="72">
        <v>21.900660477786076</v>
      </c>
      <c r="AN5" s="72">
        <v>63.517958517928875</v>
      </c>
      <c r="AO5" s="72">
        <v>2.4676773313492064</v>
      </c>
      <c r="AP5" s="72">
        <v>0.97142857142857164</v>
      </c>
      <c r="AQ5" s="72">
        <v>0.28246544273148011</v>
      </c>
      <c r="AR5" s="72">
        <v>3.4391059027777779</v>
      </c>
      <c r="AS5" s="68" t="s">
        <v>763</v>
      </c>
      <c r="AT5" s="68" t="s">
        <v>763</v>
      </c>
      <c r="AU5" s="68" t="s">
        <v>763</v>
      </c>
      <c r="AV5" s="68" t="s">
        <v>763</v>
      </c>
      <c r="BA5" s="200"/>
      <c r="BC5" s="147"/>
    </row>
    <row r="6" spans="1:55" s="68" customFormat="1" x14ac:dyDescent="0.2">
      <c r="A6" s="79" t="s">
        <v>756</v>
      </c>
      <c r="B6" s="68" t="s">
        <v>288</v>
      </c>
      <c r="C6" s="68" t="s">
        <v>757</v>
      </c>
      <c r="E6" s="147">
        <v>44390</v>
      </c>
      <c r="F6" s="68" t="s">
        <v>923</v>
      </c>
      <c r="G6" s="68" t="s">
        <v>1057</v>
      </c>
      <c r="H6" s="68">
        <v>1</v>
      </c>
      <c r="I6" s="68" t="s">
        <v>760</v>
      </c>
      <c r="J6" s="68" t="s">
        <v>761</v>
      </c>
      <c r="K6" s="81">
        <v>3</v>
      </c>
      <c r="L6" s="68" t="s">
        <v>761</v>
      </c>
      <c r="M6" s="68" t="s">
        <v>761</v>
      </c>
      <c r="N6" s="68" t="s">
        <v>761</v>
      </c>
      <c r="O6" s="68" t="s">
        <v>761</v>
      </c>
      <c r="P6" s="68" t="s">
        <v>761</v>
      </c>
      <c r="Q6" s="68">
        <v>0.45</v>
      </c>
      <c r="R6" s="68">
        <v>0.45</v>
      </c>
      <c r="S6" s="68">
        <v>0.45</v>
      </c>
      <c r="T6" s="68">
        <v>0.45</v>
      </c>
      <c r="U6" s="76">
        <v>1</v>
      </c>
      <c r="V6" s="68" t="s">
        <v>761</v>
      </c>
      <c r="W6" s="77" t="s">
        <v>761</v>
      </c>
      <c r="X6" s="68" t="s">
        <v>761</v>
      </c>
      <c r="Y6" s="68" t="s">
        <v>761</v>
      </c>
      <c r="Z6" s="72" t="s">
        <v>763</v>
      </c>
      <c r="AA6" s="68" t="s">
        <v>761</v>
      </c>
      <c r="AB6" s="171">
        <v>1.3</v>
      </c>
      <c r="AC6" s="72">
        <v>2.5430000000000001</v>
      </c>
      <c r="AD6" s="75" t="s">
        <v>763</v>
      </c>
      <c r="AE6" s="75" t="s">
        <v>763</v>
      </c>
      <c r="AF6" s="75" t="s">
        <v>763</v>
      </c>
      <c r="AG6" s="75" t="s">
        <v>763</v>
      </c>
      <c r="AH6" s="75" t="s">
        <v>763</v>
      </c>
      <c r="AI6" s="75" t="s">
        <v>763</v>
      </c>
      <c r="AJ6" s="75" t="s">
        <v>763</v>
      </c>
      <c r="AK6" s="75" t="s">
        <v>763</v>
      </c>
      <c r="AL6" s="75" t="s">
        <v>763</v>
      </c>
      <c r="AM6" s="75" t="s">
        <v>763</v>
      </c>
      <c r="AN6" s="75" t="s">
        <v>763</v>
      </c>
      <c r="AO6" s="75" t="s">
        <v>763</v>
      </c>
      <c r="AP6" s="75" t="s">
        <v>763</v>
      </c>
      <c r="AQ6" s="75" t="s">
        <v>763</v>
      </c>
      <c r="AR6" s="75" t="s">
        <v>763</v>
      </c>
      <c r="AS6" s="68" t="s">
        <v>763</v>
      </c>
      <c r="AT6" s="68" t="s">
        <v>763</v>
      </c>
      <c r="AU6" s="68" t="s">
        <v>763</v>
      </c>
      <c r="AV6" s="68" t="s">
        <v>763</v>
      </c>
      <c r="BA6" s="200"/>
      <c r="BC6" s="147"/>
    </row>
    <row r="7" spans="1:55" s="68" customFormat="1" x14ac:dyDescent="0.2">
      <c r="A7" s="79" t="s">
        <v>756</v>
      </c>
      <c r="B7" s="68" t="s">
        <v>288</v>
      </c>
      <c r="C7" s="68" t="s">
        <v>764</v>
      </c>
      <c r="E7" s="147">
        <v>44390</v>
      </c>
      <c r="F7" s="68" t="s">
        <v>923</v>
      </c>
      <c r="G7" s="68" t="s">
        <v>1057</v>
      </c>
      <c r="H7" s="68">
        <v>1</v>
      </c>
      <c r="I7" s="68" t="s">
        <v>760</v>
      </c>
      <c r="J7" s="77">
        <v>0.42777777777777781</v>
      </c>
      <c r="K7" s="81">
        <v>3</v>
      </c>
      <c r="L7" s="68">
        <v>2</v>
      </c>
      <c r="M7" s="68" t="s">
        <v>787</v>
      </c>
      <c r="O7" s="68">
        <v>18.2</v>
      </c>
      <c r="P7" s="68">
        <v>9.2200000000000006</v>
      </c>
      <c r="Q7" s="68">
        <v>0.45</v>
      </c>
      <c r="R7" s="68">
        <v>0.45</v>
      </c>
      <c r="S7" s="68">
        <v>0.45</v>
      </c>
      <c r="T7" s="68">
        <v>0.45</v>
      </c>
      <c r="U7" s="76">
        <v>1</v>
      </c>
      <c r="V7" s="68">
        <v>0.42</v>
      </c>
      <c r="W7" s="77">
        <v>0.33124999999999999</v>
      </c>
      <c r="X7" s="68">
        <v>19.600000000000001</v>
      </c>
      <c r="Y7" s="68">
        <v>4.46</v>
      </c>
      <c r="Z7" s="72">
        <v>4.3841175177927338</v>
      </c>
      <c r="AA7" s="68">
        <v>47.5</v>
      </c>
      <c r="AB7" s="171">
        <v>2.9</v>
      </c>
      <c r="AC7" s="72">
        <v>5.42</v>
      </c>
      <c r="AD7" s="72">
        <v>6.0000000000000001E-3</v>
      </c>
      <c r="AE7" s="72">
        <v>3.7401280038642675</v>
      </c>
      <c r="AF7" s="72">
        <v>26.619718309859156</v>
      </c>
      <c r="AG7" s="72">
        <v>30.359846313723423</v>
      </c>
      <c r="AH7" s="72">
        <v>14.082967661725093</v>
      </c>
      <c r="AI7" s="72">
        <v>44.442813975448516</v>
      </c>
      <c r="AJ7" s="72">
        <v>229.89954098557968</v>
      </c>
      <c r="AK7" s="72">
        <v>30.094142388401266</v>
      </c>
      <c r="AL7" s="72">
        <v>7.6393451595479389</v>
      </c>
      <c r="AM7" s="72">
        <v>44.177110050126359</v>
      </c>
      <c r="AN7" s="72">
        <v>74.536956363849782</v>
      </c>
      <c r="AO7" s="72">
        <v>1.2659392361111115</v>
      </c>
      <c r="AP7" s="72">
        <v>2.5000000000000001E-2</v>
      </c>
      <c r="AQ7" s="72">
        <v>1.9365744955828615E-2</v>
      </c>
      <c r="AR7" s="72">
        <v>1.2909392361111114</v>
      </c>
      <c r="AS7" s="68" t="s">
        <v>763</v>
      </c>
      <c r="AT7" s="68" t="s">
        <v>763</v>
      </c>
      <c r="AU7" s="68" t="s">
        <v>763</v>
      </c>
      <c r="AV7" s="68" t="s">
        <v>763</v>
      </c>
      <c r="BA7" s="200"/>
      <c r="BC7" s="147"/>
    </row>
    <row r="8" spans="1:55" s="68" customFormat="1" x14ac:dyDescent="0.2">
      <c r="A8" s="79" t="s">
        <v>756</v>
      </c>
      <c r="B8" s="68" t="s">
        <v>288</v>
      </c>
      <c r="C8" s="68" t="s">
        <v>765</v>
      </c>
      <c r="E8" s="147">
        <v>44390</v>
      </c>
      <c r="F8" s="68" t="s">
        <v>923</v>
      </c>
      <c r="G8" s="68" t="s">
        <v>1057</v>
      </c>
      <c r="H8" s="68">
        <v>1</v>
      </c>
      <c r="I8" s="68" t="s">
        <v>760</v>
      </c>
      <c r="J8" s="77" t="s">
        <v>761</v>
      </c>
      <c r="K8" s="81">
        <v>3</v>
      </c>
      <c r="L8" s="68" t="s">
        <v>761</v>
      </c>
      <c r="M8" s="68" t="s">
        <v>761</v>
      </c>
      <c r="N8" s="68" t="s">
        <v>761</v>
      </c>
      <c r="O8" s="68" t="s">
        <v>761</v>
      </c>
      <c r="P8" s="68" t="s">
        <v>761</v>
      </c>
      <c r="Q8" s="68">
        <v>0.45</v>
      </c>
      <c r="R8" s="68">
        <v>0.45</v>
      </c>
      <c r="S8" s="68">
        <v>0.45</v>
      </c>
      <c r="T8" s="68">
        <v>0.45</v>
      </c>
      <c r="U8" s="76">
        <v>1</v>
      </c>
      <c r="V8" s="68" t="s">
        <v>761</v>
      </c>
      <c r="W8" s="77" t="s">
        <v>761</v>
      </c>
      <c r="X8" s="68" t="s">
        <v>761</v>
      </c>
      <c r="Y8" s="68" t="s">
        <v>761</v>
      </c>
      <c r="Z8" s="72" t="s">
        <v>763</v>
      </c>
      <c r="AA8" s="68" t="s">
        <v>761</v>
      </c>
      <c r="AB8" s="171">
        <v>2.9</v>
      </c>
      <c r="AC8" s="72">
        <v>5.37</v>
      </c>
      <c r="AD8" s="72" t="s">
        <v>763</v>
      </c>
      <c r="AE8" s="72" t="s">
        <v>763</v>
      </c>
      <c r="AF8" s="72" t="s">
        <v>763</v>
      </c>
      <c r="AG8" s="72" t="s">
        <v>763</v>
      </c>
      <c r="AH8" s="72" t="s">
        <v>763</v>
      </c>
      <c r="AI8" s="72" t="s">
        <v>763</v>
      </c>
      <c r="AJ8" s="72" t="s">
        <v>763</v>
      </c>
      <c r="AK8" s="72" t="s">
        <v>763</v>
      </c>
      <c r="AL8" s="72" t="s">
        <v>763</v>
      </c>
      <c r="AM8" s="75" t="s">
        <v>763</v>
      </c>
      <c r="AN8" s="75" t="s">
        <v>763</v>
      </c>
      <c r="AO8" s="72" t="s">
        <v>763</v>
      </c>
      <c r="AP8" s="72" t="s">
        <v>763</v>
      </c>
      <c r="AQ8" s="72" t="s">
        <v>763</v>
      </c>
      <c r="AR8" s="75" t="s">
        <v>763</v>
      </c>
      <c r="AS8" s="68" t="s">
        <v>763</v>
      </c>
      <c r="AT8" s="68" t="s">
        <v>763</v>
      </c>
      <c r="AU8" s="68" t="s">
        <v>763</v>
      </c>
      <c r="AV8" s="68" t="s">
        <v>763</v>
      </c>
      <c r="BA8" s="200"/>
      <c r="BC8" s="147"/>
    </row>
    <row r="9" spans="1:55" s="68" customFormat="1" x14ac:dyDescent="0.2">
      <c r="A9" s="79" t="s">
        <v>756</v>
      </c>
      <c r="B9" s="68" t="s">
        <v>291</v>
      </c>
      <c r="C9" s="68" t="s">
        <v>757</v>
      </c>
      <c r="E9" s="147">
        <v>44390</v>
      </c>
      <c r="F9" s="68" t="s">
        <v>923</v>
      </c>
      <c r="G9" s="68" t="s">
        <v>1057</v>
      </c>
      <c r="H9" s="68">
        <v>1</v>
      </c>
      <c r="I9" s="68" t="s">
        <v>760</v>
      </c>
      <c r="J9" s="77">
        <v>0.42777777777777781</v>
      </c>
      <c r="K9" s="81">
        <v>3</v>
      </c>
      <c r="L9" s="68">
        <v>2</v>
      </c>
      <c r="M9" s="68" t="s">
        <v>787</v>
      </c>
      <c r="O9" s="68">
        <v>18</v>
      </c>
      <c r="P9" s="68">
        <v>9.4700000000000006</v>
      </c>
      <c r="Q9" s="68">
        <v>0.55000000000000004</v>
      </c>
      <c r="R9" s="68">
        <v>0.55000000000000004</v>
      </c>
      <c r="S9" s="68">
        <v>0.55000000000000004</v>
      </c>
      <c r="T9" s="68">
        <v>0.55000000000000004</v>
      </c>
      <c r="U9" s="76">
        <v>1</v>
      </c>
      <c r="V9" s="68">
        <v>0.15</v>
      </c>
      <c r="W9" s="77">
        <v>0.31041666666666667</v>
      </c>
      <c r="X9" s="68">
        <v>20.5</v>
      </c>
      <c r="Y9" s="68">
        <v>4.7</v>
      </c>
      <c r="Z9" s="72">
        <v>4.4657256691483891</v>
      </c>
      <c r="AA9" s="68">
        <v>55.8</v>
      </c>
      <c r="AB9" s="171">
        <v>8.6999999999999993</v>
      </c>
      <c r="AC9" s="72">
        <v>15.13</v>
      </c>
      <c r="AD9" s="75" t="s">
        <v>763</v>
      </c>
      <c r="AE9" s="75" t="s">
        <v>763</v>
      </c>
      <c r="AF9" s="75" t="s">
        <v>763</v>
      </c>
      <c r="AG9" s="72" t="s">
        <v>763</v>
      </c>
      <c r="AH9" s="72" t="s">
        <v>763</v>
      </c>
      <c r="AI9" s="75" t="s">
        <v>763</v>
      </c>
      <c r="AJ9" s="75" t="s">
        <v>763</v>
      </c>
      <c r="AK9" s="75" t="s">
        <v>763</v>
      </c>
      <c r="AL9" s="75" t="s">
        <v>763</v>
      </c>
      <c r="AM9" s="75" t="s">
        <v>763</v>
      </c>
      <c r="AN9" s="75" t="s">
        <v>763</v>
      </c>
      <c r="AO9" s="75" t="s">
        <v>763</v>
      </c>
      <c r="AP9" s="75" t="s">
        <v>763</v>
      </c>
      <c r="AQ9" s="75" t="s">
        <v>763</v>
      </c>
      <c r="AR9" s="75" t="s">
        <v>763</v>
      </c>
      <c r="AS9" s="68" t="s">
        <v>763</v>
      </c>
      <c r="AT9" s="68" t="s">
        <v>763</v>
      </c>
      <c r="AU9" s="68" t="s">
        <v>763</v>
      </c>
      <c r="AV9" s="68" t="s">
        <v>763</v>
      </c>
      <c r="BA9" s="200"/>
      <c r="BC9" s="147"/>
    </row>
    <row r="10" spans="1:55" s="68" customFormat="1" x14ac:dyDescent="0.2">
      <c r="A10" s="79" t="s">
        <v>756</v>
      </c>
      <c r="B10" s="68" t="s">
        <v>291</v>
      </c>
      <c r="C10" s="68" t="s">
        <v>764</v>
      </c>
      <c r="E10" s="147">
        <v>44390</v>
      </c>
      <c r="F10" s="68" t="s">
        <v>923</v>
      </c>
      <c r="G10" s="68" t="s">
        <v>1057</v>
      </c>
      <c r="H10" s="68">
        <v>1</v>
      </c>
      <c r="I10" s="68" t="s">
        <v>760</v>
      </c>
      <c r="J10" s="77">
        <v>0.42777777777777781</v>
      </c>
      <c r="K10" s="81">
        <v>3</v>
      </c>
      <c r="L10" s="68">
        <v>2</v>
      </c>
      <c r="M10" s="68" t="s">
        <v>787</v>
      </c>
      <c r="O10" s="68" t="s">
        <v>761</v>
      </c>
      <c r="P10" s="68" t="s">
        <v>761</v>
      </c>
      <c r="Q10" s="68">
        <v>0.55000000000000004</v>
      </c>
      <c r="R10" s="68">
        <v>0.55000000000000004</v>
      </c>
      <c r="S10" s="68">
        <v>0.55000000000000004</v>
      </c>
      <c r="T10" s="68">
        <v>0.55000000000000004</v>
      </c>
      <c r="U10" s="76">
        <v>1</v>
      </c>
      <c r="V10" s="68" t="s">
        <v>761</v>
      </c>
      <c r="W10" s="77" t="s">
        <v>761</v>
      </c>
      <c r="X10" s="68" t="s">
        <v>761</v>
      </c>
      <c r="Y10" s="68" t="s">
        <v>761</v>
      </c>
      <c r="Z10" s="72" t="s">
        <v>761</v>
      </c>
      <c r="AA10" s="68" t="s">
        <v>761</v>
      </c>
      <c r="AB10" s="171">
        <v>14.6</v>
      </c>
      <c r="AC10" s="72">
        <v>24.17</v>
      </c>
      <c r="AD10" s="72">
        <v>4.0000000000000001E-3</v>
      </c>
      <c r="AE10" s="72">
        <v>4.2942277502717072</v>
      </c>
      <c r="AF10" s="72">
        <v>8.1010696016121546</v>
      </c>
      <c r="AG10" s="72">
        <v>12.395297351883862</v>
      </c>
      <c r="AH10" s="72">
        <v>18.389078744163616</v>
      </c>
      <c r="AI10" s="75">
        <v>30.784376096047477</v>
      </c>
      <c r="AJ10" s="72">
        <v>199.86641291485839</v>
      </c>
      <c r="AK10" s="72">
        <v>30.458870750232148</v>
      </c>
      <c r="AL10" s="72">
        <v>6.5618457937523855</v>
      </c>
      <c r="AM10" s="72">
        <v>48.847949494395763</v>
      </c>
      <c r="AN10" s="72">
        <v>61.243246846279625</v>
      </c>
      <c r="AO10" s="72">
        <v>1.6933678075396834</v>
      </c>
      <c r="AP10" s="72">
        <v>0.84190476190476149</v>
      </c>
      <c r="AQ10" s="72">
        <v>0.3320766264154581</v>
      </c>
      <c r="AR10" s="72">
        <v>2.5352725694444449</v>
      </c>
      <c r="AS10" s="68" t="s">
        <v>763</v>
      </c>
      <c r="AT10" s="68" t="s">
        <v>763</v>
      </c>
      <c r="AU10" s="68" t="s">
        <v>763</v>
      </c>
      <c r="AV10" s="68" t="s">
        <v>763</v>
      </c>
      <c r="BA10" s="200"/>
      <c r="BC10" s="147"/>
    </row>
    <row r="11" spans="1:55" s="68" customFormat="1" x14ac:dyDescent="0.2">
      <c r="A11" s="79" t="s">
        <v>756</v>
      </c>
      <c r="B11" s="68" t="s">
        <v>291</v>
      </c>
      <c r="C11" s="68" t="s">
        <v>765</v>
      </c>
      <c r="E11" s="147">
        <v>44390</v>
      </c>
      <c r="F11" s="68" t="s">
        <v>923</v>
      </c>
      <c r="G11" s="68" t="s">
        <v>1057</v>
      </c>
      <c r="H11" s="68">
        <v>1</v>
      </c>
      <c r="I11" s="68" t="s">
        <v>760</v>
      </c>
      <c r="J11" s="77">
        <v>0.42777777777777781</v>
      </c>
      <c r="K11" s="81">
        <v>3</v>
      </c>
      <c r="L11" s="68">
        <v>2</v>
      </c>
      <c r="M11" s="68" t="s">
        <v>787</v>
      </c>
      <c r="O11" s="68">
        <v>18</v>
      </c>
      <c r="P11" s="68">
        <v>9.4700000000000006</v>
      </c>
      <c r="Q11" s="68">
        <v>0.55000000000000004</v>
      </c>
      <c r="R11" s="68">
        <v>0.55000000000000004</v>
      </c>
      <c r="S11" s="68">
        <v>0.55000000000000004</v>
      </c>
      <c r="T11" s="68">
        <v>0.55000000000000004</v>
      </c>
      <c r="U11" s="76">
        <v>1</v>
      </c>
      <c r="V11" s="68">
        <v>0.3</v>
      </c>
      <c r="W11" s="77">
        <v>0.31111111111111112</v>
      </c>
      <c r="X11" s="68">
        <v>21.2</v>
      </c>
      <c r="Y11" s="68">
        <v>4.54</v>
      </c>
      <c r="Z11" s="72">
        <v>4.1856581104021169</v>
      </c>
      <c r="AA11" s="68">
        <v>53.5</v>
      </c>
      <c r="AB11" s="171">
        <v>13.9</v>
      </c>
      <c r="AC11" s="72">
        <v>23.19</v>
      </c>
      <c r="AD11" s="75" t="s">
        <v>763</v>
      </c>
      <c r="AE11" s="75" t="s">
        <v>763</v>
      </c>
      <c r="AF11" s="75" t="s">
        <v>763</v>
      </c>
      <c r="AG11" s="72" t="s">
        <v>763</v>
      </c>
      <c r="AH11" s="72" t="s">
        <v>763</v>
      </c>
      <c r="AI11" s="209" t="s">
        <v>763</v>
      </c>
      <c r="AJ11" s="209" t="s">
        <v>763</v>
      </c>
      <c r="AK11" s="209" t="s">
        <v>763</v>
      </c>
      <c r="AL11" s="209" t="s">
        <v>763</v>
      </c>
      <c r="AM11" s="75" t="s">
        <v>763</v>
      </c>
      <c r="AN11" s="75" t="s">
        <v>763</v>
      </c>
      <c r="AO11" s="209" t="s">
        <v>763</v>
      </c>
      <c r="AP11" s="209" t="s">
        <v>763</v>
      </c>
      <c r="AQ11" s="209" t="s">
        <v>763</v>
      </c>
      <c r="AR11" s="75" t="s">
        <v>763</v>
      </c>
      <c r="AS11" s="68" t="s">
        <v>763</v>
      </c>
      <c r="AT11" s="68" t="s">
        <v>763</v>
      </c>
      <c r="AU11" s="68" t="s">
        <v>763</v>
      </c>
      <c r="AV11" s="68" t="s">
        <v>763</v>
      </c>
      <c r="BA11" s="200"/>
      <c r="BC11" s="147"/>
    </row>
    <row r="12" spans="1:55" s="68" customFormat="1" x14ac:dyDescent="0.2">
      <c r="A12" s="79" t="s">
        <v>756</v>
      </c>
      <c r="B12" s="68" t="s">
        <v>292</v>
      </c>
      <c r="C12" s="68" t="s">
        <v>757</v>
      </c>
      <c r="E12" s="147">
        <v>44390</v>
      </c>
      <c r="F12" s="68" t="s">
        <v>923</v>
      </c>
      <c r="G12" s="68" t="s">
        <v>1057</v>
      </c>
      <c r="H12" s="68">
        <v>1</v>
      </c>
      <c r="I12" s="68" t="s">
        <v>760</v>
      </c>
      <c r="J12" s="77">
        <v>0.42777777777777781</v>
      </c>
      <c r="K12" s="81">
        <v>3</v>
      </c>
      <c r="L12" s="68">
        <v>2</v>
      </c>
      <c r="M12" s="68" t="s">
        <v>787</v>
      </c>
      <c r="N12" s="68" t="s">
        <v>1058</v>
      </c>
      <c r="O12" s="68">
        <v>18.399999999999999</v>
      </c>
      <c r="P12" s="68">
        <v>9.4</v>
      </c>
      <c r="Q12" s="68">
        <v>0.75</v>
      </c>
      <c r="R12" s="68">
        <v>0.75</v>
      </c>
      <c r="S12" s="68">
        <v>0.75</v>
      </c>
      <c r="T12" s="68">
        <v>0.75</v>
      </c>
      <c r="U12" s="76">
        <v>1</v>
      </c>
      <c r="V12" s="68">
        <v>0.15</v>
      </c>
      <c r="W12" s="77">
        <v>0.36805555555555558</v>
      </c>
      <c r="X12" s="68">
        <v>21.4</v>
      </c>
      <c r="Y12" s="68">
        <v>4.87</v>
      </c>
      <c r="Z12" s="72">
        <v>4.3283041173755823</v>
      </c>
      <c r="AA12" s="68">
        <v>62.1</v>
      </c>
      <c r="AB12" s="171">
        <v>20.2</v>
      </c>
      <c r="AC12" s="72">
        <v>32.6</v>
      </c>
      <c r="AD12" s="75" t="s">
        <v>763</v>
      </c>
      <c r="AE12" s="75" t="s">
        <v>763</v>
      </c>
      <c r="AF12" s="75" t="s">
        <v>763</v>
      </c>
      <c r="AG12" s="72" t="s">
        <v>763</v>
      </c>
      <c r="AH12" s="72" t="s">
        <v>763</v>
      </c>
      <c r="AI12" s="75" t="s">
        <v>763</v>
      </c>
      <c r="AJ12" s="75" t="s">
        <v>763</v>
      </c>
      <c r="AK12" s="75" t="s">
        <v>763</v>
      </c>
      <c r="AL12" s="75" t="s">
        <v>763</v>
      </c>
      <c r="AM12" s="75" t="s">
        <v>763</v>
      </c>
      <c r="AN12" s="75" t="s">
        <v>763</v>
      </c>
      <c r="AO12" s="75" t="s">
        <v>763</v>
      </c>
      <c r="AP12" s="75" t="s">
        <v>763</v>
      </c>
      <c r="AQ12" s="75" t="s">
        <v>763</v>
      </c>
      <c r="AR12" s="75" t="s">
        <v>763</v>
      </c>
      <c r="AS12" s="68" t="s">
        <v>763</v>
      </c>
      <c r="AT12" s="68" t="s">
        <v>763</v>
      </c>
      <c r="AU12" s="68" t="s">
        <v>763</v>
      </c>
      <c r="AV12" s="68" t="s">
        <v>763</v>
      </c>
      <c r="BA12" s="200"/>
      <c r="BC12" s="147"/>
    </row>
    <row r="13" spans="1:55" s="68" customFormat="1" x14ac:dyDescent="0.2">
      <c r="A13" s="79" t="s">
        <v>756</v>
      </c>
      <c r="B13" s="68" t="s">
        <v>292</v>
      </c>
      <c r="C13" s="68" t="s">
        <v>764</v>
      </c>
      <c r="E13" s="147">
        <v>44390</v>
      </c>
      <c r="F13" s="68" t="s">
        <v>923</v>
      </c>
      <c r="G13" s="68" t="s">
        <v>1057</v>
      </c>
      <c r="H13" s="68">
        <v>1</v>
      </c>
      <c r="I13" s="68" t="s">
        <v>760</v>
      </c>
      <c r="J13" s="77">
        <v>0.42777777777777781</v>
      </c>
      <c r="K13" s="81">
        <v>3</v>
      </c>
      <c r="L13" s="68">
        <v>2</v>
      </c>
      <c r="M13" s="68" t="s">
        <v>787</v>
      </c>
      <c r="N13" s="68" t="s">
        <v>1058</v>
      </c>
      <c r="O13" s="68" t="s">
        <v>761</v>
      </c>
      <c r="P13" s="68" t="s">
        <v>761</v>
      </c>
      <c r="Q13" s="68">
        <v>0.75</v>
      </c>
      <c r="R13" s="68">
        <v>0.75</v>
      </c>
      <c r="S13" s="68">
        <v>0.75</v>
      </c>
      <c r="T13" s="68">
        <v>0.75</v>
      </c>
      <c r="U13" s="76" t="s">
        <v>761</v>
      </c>
      <c r="V13" s="68" t="s">
        <v>761</v>
      </c>
      <c r="W13" s="77" t="s">
        <v>761</v>
      </c>
      <c r="X13" s="68" t="s">
        <v>761</v>
      </c>
      <c r="Y13" s="68" t="s">
        <v>761</v>
      </c>
      <c r="Z13" s="72" t="s">
        <v>761</v>
      </c>
      <c r="AA13" s="68" t="s">
        <v>761</v>
      </c>
      <c r="AB13" s="171">
        <v>21.7</v>
      </c>
      <c r="AC13" s="72">
        <v>34.9</v>
      </c>
      <c r="AD13" s="72">
        <v>4.0000000000000001E-3</v>
      </c>
      <c r="AE13" s="72">
        <v>3.7797065571790842</v>
      </c>
      <c r="AF13" s="72">
        <v>3.8389396992714317</v>
      </c>
      <c r="AG13" s="72">
        <v>7.618646256450516</v>
      </c>
      <c r="AH13" s="72">
        <v>24.379813206654831</v>
      </c>
      <c r="AI13" s="75">
        <v>31.998459463105345</v>
      </c>
      <c r="AJ13" s="72">
        <v>196.83326587460343</v>
      </c>
      <c r="AK13" s="72">
        <v>31.309903594504195</v>
      </c>
      <c r="AL13" s="72">
        <v>6.2866136039190303</v>
      </c>
      <c r="AM13" s="72">
        <v>55.689716801159022</v>
      </c>
      <c r="AN13" s="72">
        <v>63.30836305760954</v>
      </c>
      <c r="AO13" s="72">
        <v>3.5700000000000007</v>
      </c>
      <c r="AP13" s="72">
        <v>2.6741059027777787</v>
      </c>
      <c r="AQ13" s="72">
        <v>0.57173918181173633</v>
      </c>
      <c r="AR13" s="72">
        <v>6.244105902777779</v>
      </c>
      <c r="AS13" s="68" t="s">
        <v>763</v>
      </c>
      <c r="AT13" s="68" t="s">
        <v>763</v>
      </c>
      <c r="AU13" s="68" t="s">
        <v>763</v>
      </c>
      <c r="AV13" s="68" t="s">
        <v>763</v>
      </c>
      <c r="BA13" s="200"/>
      <c r="BC13" s="147"/>
    </row>
    <row r="14" spans="1:55" s="68" customFormat="1" x14ac:dyDescent="0.2">
      <c r="A14" s="79" t="s">
        <v>756</v>
      </c>
      <c r="B14" s="68" t="s">
        <v>292</v>
      </c>
      <c r="C14" s="68" t="s">
        <v>765</v>
      </c>
      <c r="E14" s="147">
        <v>44390</v>
      </c>
      <c r="F14" s="68" t="s">
        <v>923</v>
      </c>
      <c r="G14" s="68" t="s">
        <v>1057</v>
      </c>
      <c r="H14" s="68">
        <v>1</v>
      </c>
      <c r="I14" s="68" t="s">
        <v>760</v>
      </c>
      <c r="J14" s="77">
        <v>0.42777777777777781</v>
      </c>
      <c r="K14" s="81">
        <v>3</v>
      </c>
      <c r="L14" s="68">
        <v>2</v>
      </c>
      <c r="M14" s="68" t="s">
        <v>787</v>
      </c>
      <c r="N14" s="68" t="s">
        <v>1058</v>
      </c>
      <c r="O14" s="68">
        <v>18.399999999999999</v>
      </c>
      <c r="P14" s="68">
        <v>9.4</v>
      </c>
      <c r="Q14" s="68">
        <v>0.75</v>
      </c>
      <c r="R14" s="68">
        <v>0.75</v>
      </c>
      <c r="S14" s="68">
        <v>0.75</v>
      </c>
      <c r="T14" s="68">
        <v>0.75</v>
      </c>
      <c r="U14" s="76">
        <v>1</v>
      </c>
      <c r="V14" s="68">
        <v>0.37</v>
      </c>
      <c r="W14" s="77">
        <v>0.36944444444444446</v>
      </c>
      <c r="X14" s="68">
        <v>22.1</v>
      </c>
      <c r="Y14" s="68">
        <v>4.51</v>
      </c>
      <c r="Z14" s="72">
        <v>3.9945297336873122</v>
      </c>
      <c r="AA14" s="68">
        <v>57.5</v>
      </c>
      <c r="AB14" s="171">
        <v>20.9</v>
      </c>
      <c r="AC14" s="72">
        <v>33.6</v>
      </c>
      <c r="AD14" s="75" t="s">
        <v>763</v>
      </c>
      <c r="AE14" s="75" t="s">
        <v>763</v>
      </c>
      <c r="AF14" s="75" t="s">
        <v>763</v>
      </c>
      <c r="AG14" s="72" t="s">
        <v>763</v>
      </c>
      <c r="AH14" s="72" t="s">
        <v>763</v>
      </c>
      <c r="AI14" s="75" t="s">
        <v>763</v>
      </c>
      <c r="AJ14" s="75" t="s">
        <v>763</v>
      </c>
      <c r="AK14" s="75" t="s">
        <v>763</v>
      </c>
      <c r="AL14" s="75" t="s">
        <v>763</v>
      </c>
      <c r="AM14" s="75" t="s">
        <v>763</v>
      </c>
      <c r="AN14" s="75" t="s">
        <v>763</v>
      </c>
      <c r="AO14" s="75" t="s">
        <v>763</v>
      </c>
      <c r="AP14" s="75" t="s">
        <v>763</v>
      </c>
      <c r="AQ14" s="75" t="s">
        <v>763</v>
      </c>
      <c r="AR14" s="75" t="s">
        <v>763</v>
      </c>
      <c r="AS14" s="68" t="s">
        <v>763</v>
      </c>
      <c r="AT14" s="68" t="s">
        <v>763</v>
      </c>
      <c r="AU14" s="68" t="s">
        <v>763</v>
      </c>
      <c r="AV14" s="68" t="s">
        <v>763</v>
      </c>
      <c r="BA14" s="200"/>
      <c r="BC14" s="147"/>
    </row>
    <row r="15" spans="1:55" s="68" customFormat="1" x14ac:dyDescent="0.2">
      <c r="A15" s="79" t="s">
        <v>756</v>
      </c>
      <c r="B15" s="68" t="s">
        <v>293</v>
      </c>
      <c r="C15" s="68" t="s">
        <v>757</v>
      </c>
      <c r="E15" s="147">
        <v>44390</v>
      </c>
      <c r="F15" s="68" t="s">
        <v>1059</v>
      </c>
      <c r="G15" s="68" t="s">
        <v>1060</v>
      </c>
      <c r="H15" s="68">
        <v>2</v>
      </c>
      <c r="I15" s="68" t="s">
        <v>760</v>
      </c>
      <c r="J15" s="77">
        <v>0.42777777777777781</v>
      </c>
      <c r="K15" s="81">
        <v>5</v>
      </c>
      <c r="L15" s="68">
        <v>2</v>
      </c>
      <c r="M15" s="68" t="s">
        <v>787</v>
      </c>
      <c r="O15" s="68">
        <v>18.7</v>
      </c>
      <c r="P15" s="68">
        <v>9.36</v>
      </c>
      <c r="Q15" s="68">
        <v>0.9</v>
      </c>
      <c r="R15" s="68">
        <v>0.8</v>
      </c>
      <c r="S15" s="68">
        <v>0.8</v>
      </c>
      <c r="T15" s="68">
        <v>0.8</v>
      </c>
      <c r="U15" s="76">
        <v>0.88888888888888895</v>
      </c>
      <c r="V15" s="68">
        <v>0.15</v>
      </c>
      <c r="W15" s="77">
        <v>0.27777777777777779</v>
      </c>
      <c r="X15" s="68">
        <v>23</v>
      </c>
      <c r="Y15" s="68">
        <v>7.37</v>
      </c>
      <c r="Z15" s="72">
        <v>6.3875375142546877</v>
      </c>
      <c r="AA15" s="68">
        <v>95.5</v>
      </c>
      <c r="AB15" s="171">
        <v>24.8</v>
      </c>
      <c r="AC15" s="72">
        <v>39.200000000000003</v>
      </c>
      <c r="AD15" s="75" t="s">
        <v>763</v>
      </c>
      <c r="AE15" s="75" t="s">
        <v>763</v>
      </c>
      <c r="AF15" s="75" t="s">
        <v>763</v>
      </c>
      <c r="AG15" s="72" t="s">
        <v>763</v>
      </c>
      <c r="AH15" s="72" t="s">
        <v>763</v>
      </c>
      <c r="AI15" s="75" t="s">
        <v>763</v>
      </c>
      <c r="AJ15" s="75" t="s">
        <v>763</v>
      </c>
      <c r="AK15" s="75" t="s">
        <v>763</v>
      </c>
      <c r="AL15" s="75" t="s">
        <v>763</v>
      </c>
      <c r="AM15" s="75" t="s">
        <v>763</v>
      </c>
      <c r="AN15" s="75" t="s">
        <v>763</v>
      </c>
      <c r="AO15" s="75" t="s">
        <v>763</v>
      </c>
      <c r="AP15" s="75" t="s">
        <v>763</v>
      </c>
      <c r="AQ15" s="75" t="s">
        <v>763</v>
      </c>
      <c r="AR15" s="75" t="s">
        <v>763</v>
      </c>
      <c r="AS15" s="68" t="s">
        <v>763</v>
      </c>
      <c r="AT15" s="68" t="s">
        <v>763</v>
      </c>
      <c r="AU15" s="68" t="s">
        <v>763</v>
      </c>
      <c r="AV15" s="68" t="s">
        <v>763</v>
      </c>
      <c r="BA15" s="200"/>
      <c r="BC15" s="147"/>
    </row>
    <row r="16" spans="1:55" s="68" customFormat="1" x14ac:dyDescent="0.2">
      <c r="A16" s="79" t="s">
        <v>756</v>
      </c>
      <c r="B16" s="68" t="s">
        <v>293</v>
      </c>
      <c r="C16" s="68" t="s">
        <v>764</v>
      </c>
      <c r="E16" s="147">
        <v>44390</v>
      </c>
      <c r="F16" s="68" t="s">
        <v>1059</v>
      </c>
      <c r="G16" s="68" t="s">
        <v>1060</v>
      </c>
      <c r="H16" s="68">
        <v>2</v>
      </c>
      <c r="I16" s="68" t="s">
        <v>760</v>
      </c>
      <c r="J16" s="77">
        <v>0.42777777777777781</v>
      </c>
      <c r="K16" s="81">
        <v>5</v>
      </c>
      <c r="L16" s="68">
        <v>2</v>
      </c>
      <c r="M16" s="68" t="s">
        <v>787</v>
      </c>
      <c r="O16" s="68" t="s">
        <v>761</v>
      </c>
      <c r="P16" s="68" t="s">
        <v>761</v>
      </c>
      <c r="Q16" s="68">
        <v>0.9</v>
      </c>
      <c r="R16" s="68">
        <v>0.8</v>
      </c>
      <c r="S16" s="68">
        <v>0.8</v>
      </c>
      <c r="T16" s="68">
        <v>0.8</v>
      </c>
      <c r="U16" s="76" t="s">
        <v>761</v>
      </c>
      <c r="V16" s="68" t="s">
        <v>761</v>
      </c>
      <c r="W16" s="77" t="s">
        <v>761</v>
      </c>
      <c r="X16" s="68" t="s">
        <v>761</v>
      </c>
      <c r="Y16" s="68" t="s">
        <v>761</v>
      </c>
      <c r="Z16" s="72" t="s">
        <v>761</v>
      </c>
      <c r="AA16" s="68" t="s">
        <v>761</v>
      </c>
      <c r="AB16" s="171">
        <v>25.1</v>
      </c>
      <c r="AC16" s="72">
        <v>39.6</v>
      </c>
      <c r="AD16" s="72">
        <v>9.9999999999999964E-2</v>
      </c>
      <c r="AE16" s="72">
        <v>2.9485569375679268</v>
      </c>
      <c r="AF16" s="72">
        <v>0.21159510153464584</v>
      </c>
      <c r="AG16" s="72">
        <v>3.1601520391025728</v>
      </c>
      <c r="AH16" s="72">
        <v>21.857328063420013</v>
      </c>
      <c r="AI16" s="75">
        <v>25.017480102522587</v>
      </c>
      <c r="AJ16" s="72">
        <v>273.10945537872004</v>
      </c>
      <c r="AK16" s="72">
        <v>42.008602208210007</v>
      </c>
      <c r="AL16" s="72">
        <v>6.5012745252767425</v>
      </c>
      <c r="AM16" s="72">
        <v>63.86593027163002</v>
      </c>
      <c r="AN16" s="72">
        <v>67.02608231073259</v>
      </c>
      <c r="AO16" s="72">
        <v>3.3929630456349198</v>
      </c>
      <c r="AP16" s="72">
        <v>2.0238095238095251</v>
      </c>
      <c r="AQ16" s="72">
        <v>0.37361906889457808</v>
      </c>
      <c r="AR16" s="72">
        <v>5.4167725694444453</v>
      </c>
      <c r="AS16" s="68" t="s">
        <v>763</v>
      </c>
      <c r="AT16" s="68" t="s">
        <v>763</v>
      </c>
      <c r="AU16" s="68" t="s">
        <v>763</v>
      </c>
      <c r="AV16" s="68" t="s">
        <v>763</v>
      </c>
      <c r="BA16" s="200"/>
      <c r="BC16" s="147"/>
    </row>
    <row r="17" spans="1:55" s="68" customFormat="1" x14ac:dyDescent="0.2">
      <c r="A17" s="79" t="s">
        <v>756</v>
      </c>
      <c r="B17" s="68" t="s">
        <v>293</v>
      </c>
      <c r="C17" s="68" t="s">
        <v>765</v>
      </c>
      <c r="E17" s="147">
        <v>44390</v>
      </c>
      <c r="F17" s="68" t="s">
        <v>1059</v>
      </c>
      <c r="G17" s="68" t="s">
        <v>1060</v>
      </c>
      <c r="H17" s="68">
        <v>2</v>
      </c>
      <c r="I17" s="68" t="s">
        <v>760</v>
      </c>
      <c r="J17" s="77">
        <v>0.42777777777777781</v>
      </c>
      <c r="K17" s="81">
        <v>5</v>
      </c>
      <c r="L17" s="68">
        <v>2</v>
      </c>
      <c r="M17" s="68" t="s">
        <v>787</v>
      </c>
      <c r="O17" s="68">
        <v>18.7</v>
      </c>
      <c r="P17" s="68">
        <v>9.36</v>
      </c>
      <c r="Q17" s="68">
        <v>0.9</v>
      </c>
      <c r="R17" s="68">
        <v>0.8</v>
      </c>
      <c r="S17" s="68">
        <v>0.8</v>
      </c>
      <c r="T17" s="68">
        <v>0.8</v>
      </c>
      <c r="U17" s="76">
        <v>0.88888888888888895</v>
      </c>
      <c r="V17" s="68">
        <v>0.45</v>
      </c>
      <c r="W17" s="77">
        <v>0.27916666666666667</v>
      </c>
      <c r="X17" s="68">
        <v>23.2</v>
      </c>
      <c r="Y17" s="68">
        <v>7.42</v>
      </c>
      <c r="Z17" s="72">
        <v>6.4285119086550955</v>
      </c>
      <c r="AA17" s="68">
        <v>100.5</v>
      </c>
      <c r="AB17" s="171">
        <v>24.9</v>
      </c>
      <c r="AC17" s="72">
        <v>39.299999999999997</v>
      </c>
      <c r="AD17" s="75" t="s">
        <v>763</v>
      </c>
      <c r="AE17" s="75" t="s">
        <v>763</v>
      </c>
      <c r="AF17" s="75" t="s">
        <v>763</v>
      </c>
      <c r="AG17" s="72" t="s">
        <v>763</v>
      </c>
      <c r="AH17" s="72" t="s">
        <v>763</v>
      </c>
      <c r="AI17" s="75" t="s">
        <v>763</v>
      </c>
      <c r="AJ17" s="75" t="s">
        <v>763</v>
      </c>
      <c r="AK17" s="75" t="s">
        <v>763</v>
      </c>
      <c r="AL17" s="75" t="s">
        <v>763</v>
      </c>
      <c r="AM17" s="75" t="s">
        <v>763</v>
      </c>
      <c r="AN17" s="75" t="s">
        <v>763</v>
      </c>
      <c r="AO17" s="75" t="s">
        <v>763</v>
      </c>
      <c r="AP17" s="75" t="s">
        <v>763</v>
      </c>
      <c r="AQ17" s="75" t="s">
        <v>763</v>
      </c>
      <c r="AR17" s="75" t="s">
        <v>763</v>
      </c>
      <c r="AS17" s="68" t="s">
        <v>763</v>
      </c>
      <c r="AT17" s="68" t="s">
        <v>763</v>
      </c>
      <c r="AU17" s="68" t="s">
        <v>763</v>
      </c>
      <c r="AV17" s="68" t="s">
        <v>763</v>
      </c>
      <c r="BA17" s="200"/>
      <c r="BC17" s="147"/>
    </row>
    <row r="18" spans="1:55" s="68" customFormat="1" x14ac:dyDescent="0.2">
      <c r="A18" s="79" t="s">
        <v>756</v>
      </c>
      <c r="B18" s="68" t="s">
        <v>295</v>
      </c>
      <c r="C18" s="68" t="s">
        <v>757</v>
      </c>
      <c r="E18" s="147">
        <v>44390</v>
      </c>
      <c r="F18" s="68" t="s">
        <v>1059</v>
      </c>
      <c r="G18" s="68" t="s">
        <v>1060</v>
      </c>
      <c r="H18" s="68">
        <v>2</v>
      </c>
      <c r="I18" s="68" t="s">
        <v>760</v>
      </c>
      <c r="J18" s="77">
        <v>0.42777777777777781</v>
      </c>
      <c r="K18" s="81">
        <v>5</v>
      </c>
      <c r="L18" s="68">
        <v>2</v>
      </c>
      <c r="M18" s="68" t="s">
        <v>787</v>
      </c>
      <c r="N18" s="68" t="s">
        <v>776</v>
      </c>
      <c r="O18" s="68" t="s">
        <v>761</v>
      </c>
      <c r="P18" s="68">
        <v>9.14</v>
      </c>
      <c r="Q18" s="68">
        <v>1.1000000000000001</v>
      </c>
      <c r="R18" s="68">
        <v>1.1000000000000001</v>
      </c>
      <c r="S18" s="68">
        <v>1.05</v>
      </c>
      <c r="T18" s="68">
        <v>1</v>
      </c>
      <c r="U18" s="76">
        <v>0.90909090909090906</v>
      </c>
      <c r="V18" s="68">
        <v>0.15</v>
      </c>
      <c r="W18" s="77">
        <v>0.29305555555555557</v>
      </c>
      <c r="X18" s="68">
        <v>22.9</v>
      </c>
      <c r="Y18" s="68">
        <v>6.27</v>
      </c>
      <c r="Z18" s="72">
        <v>5.4273341368171764</v>
      </c>
      <c r="AA18" s="68">
        <v>84.5</v>
      </c>
      <c r="AB18" s="171">
        <v>25</v>
      </c>
      <c r="AC18" s="72">
        <v>39.5</v>
      </c>
      <c r="AD18" s="75" t="s">
        <v>763</v>
      </c>
      <c r="AE18" s="75" t="s">
        <v>763</v>
      </c>
      <c r="AF18" s="75" t="s">
        <v>763</v>
      </c>
      <c r="AG18" s="72" t="s">
        <v>763</v>
      </c>
      <c r="AH18" s="72" t="s">
        <v>763</v>
      </c>
      <c r="AI18" s="75" t="s">
        <v>763</v>
      </c>
      <c r="AJ18" s="75" t="s">
        <v>763</v>
      </c>
      <c r="AK18" s="75" t="s">
        <v>763</v>
      </c>
      <c r="AL18" s="75" t="s">
        <v>763</v>
      </c>
      <c r="AM18" s="75" t="s">
        <v>763</v>
      </c>
      <c r="AN18" s="75" t="s">
        <v>763</v>
      </c>
      <c r="AO18" s="75" t="s">
        <v>763</v>
      </c>
      <c r="AP18" s="75" t="s">
        <v>763</v>
      </c>
      <c r="AQ18" s="75" t="s">
        <v>763</v>
      </c>
      <c r="AR18" s="75" t="s">
        <v>763</v>
      </c>
      <c r="AS18" s="68" t="s">
        <v>763</v>
      </c>
      <c r="AT18" s="68" t="s">
        <v>763</v>
      </c>
      <c r="AU18" s="68" t="s">
        <v>763</v>
      </c>
      <c r="AV18" s="68" t="s">
        <v>763</v>
      </c>
      <c r="BA18" s="200"/>
      <c r="BC18" s="147"/>
    </row>
    <row r="19" spans="1:55" s="68" customFormat="1" x14ac:dyDescent="0.2">
      <c r="A19" s="79" t="s">
        <v>756</v>
      </c>
      <c r="B19" s="68" t="s">
        <v>295</v>
      </c>
      <c r="C19" s="68" t="s">
        <v>764</v>
      </c>
      <c r="E19" s="147">
        <v>44390</v>
      </c>
      <c r="F19" s="68" t="s">
        <v>1059</v>
      </c>
      <c r="G19" s="68" t="s">
        <v>1060</v>
      </c>
      <c r="H19" s="68">
        <v>2</v>
      </c>
      <c r="I19" s="68" t="s">
        <v>760</v>
      </c>
      <c r="J19" s="77">
        <v>0.42777777777777781</v>
      </c>
      <c r="K19" s="81">
        <v>5</v>
      </c>
      <c r="L19" s="68">
        <v>2</v>
      </c>
      <c r="M19" s="68" t="s">
        <v>787</v>
      </c>
      <c r="N19" s="68" t="s">
        <v>776</v>
      </c>
      <c r="O19" s="68" t="s">
        <v>761</v>
      </c>
      <c r="P19" s="68">
        <v>9.14</v>
      </c>
      <c r="Q19" s="68">
        <v>1.1000000000000001</v>
      </c>
      <c r="R19" s="68">
        <v>1.1000000000000001</v>
      </c>
      <c r="S19" s="68">
        <v>1.05</v>
      </c>
      <c r="T19" s="68">
        <v>1</v>
      </c>
      <c r="U19" s="76">
        <v>0.90909090909090906</v>
      </c>
      <c r="V19" s="68">
        <v>0.5</v>
      </c>
      <c r="W19" s="77">
        <v>0.29444444444444445</v>
      </c>
      <c r="X19" s="68">
        <v>23.1</v>
      </c>
      <c r="Y19" s="68">
        <v>6.1</v>
      </c>
      <c r="Z19" s="72">
        <v>5.2691320856075379</v>
      </c>
      <c r="AA19" s="68">
        <v>82.6</v>
      </c>
      <c r="AB19" s="171">
        <v>25.4</v>
      </c>
      <c r="AC19" s="72">
        <v>40.1</v>
      </c>
      <c r="AD19" s="72">
        <v>9.9999999999999964E-2</v>
      </c>
      <c r="AE19" s="72">
        <v>0.65300084530853741</v>
      </c>
      <c r="AF19" s="72">
        <v>0.19043559138118124</v>
      </c>
      <c r="AG19" s="72">
        <v>0.84343643668971868</v>
      </c>
      <c r="AH19" s="72">
        <v>21.442356089952654</v>
      </c>
      <c r="AI19" s="75">
        <v>22.285792526642371</v>
      </c>
      <c r="AJ19" s="72">
        <v>242.33047147842785</v>
      </c>
      <c r="AK19" s="72">
        <v>36.6592529013571</v>
      </c>
      <c r="AL19" s="72">
        <v>6.6103494288465692</v>
      </c>
      <c r="AM19" s="72">
        <v>58.101608991309753</v>
      </c>
      <c r="AN19" s="72">
        <v>58.945045427999474</v>
      </c>
      <c r="AO19" s="72">
        <v>3.4488201884920633</v>
      </c>
      <c r="AP19" s="72">
        <v>2.687619047619048</v>
      </c>
      <c r="AQ19" s="72">
        <v>0.43797696745748138</v>
      </c>
      <c r="AR19" s="72">
        <v>6.1364392361111113</v>
      </c>
      <c r="AS19" s="68" t="s">
        <v>763</v>
      </c>
      <c r="AT19" s="68" t="s">
        <v>763</v>
      </c>
      <c r="AU19" s="68" t="s">
        <v>763</v>
      </c>
      <c r="AV19" s="68" t="s">
        <v>763</v>
      </c>
      <c r="BA19" s="200"/>
      <c r="BC19" s="147"/>
    </row>
    <row r="20" spans="1:55" s="68" customFormat="1" x14ac:dyDescent="0.2">
      <c r="A20" s="79" t="s">
        <v>756</v>
      </c>
      <c r="B20" s="68" t="s">
        <v>295</v>
      </c>
      <c r="C20" s="68" t="s">
        <v>765</v>
      </c>
      <c r="E20" s="147">
        <v>44390</v>
      </c>
      <c r="F20" s="68" t="s">
        <v>1059</v>
      </c>
      <c r="G20" s="68" t="s">
        <v>1060</v>
      </c>
      <c r="H20" s="68">
        <v>2</v>
      </c>
      <c r="I20" s="68" t="s">
        <v>760</v>
      </c>
      <c r="J20" s="77">
        <v>0.42777777777777781</v>
      </c>
      <c r="K20" s="81">
        <v>5</v>
      </c>
      <c r="L20" s="68">
        <v>2</v>
      </c>
      <c r="M20" s="68" t="s">
        <v>787</v>
      </c>
      <c r="N20" s="68" t="s">
        <v>776</v>
      </c>
      <c r="O20" s="68" t="s">
        <v>761</v>
      </c>
      <c r="P20" s="68">
        <v>9.14</v>
      </c>
      <c r="Q20" s="68">
        <v>1.1000000000000001</v>
      </c>
      <c r="R20" s="68">
        <v>1.1000000000000001</v>
      </c>
      <c r="S20" s="68">
        <v>1.05</v>
      </c>
      <c r="T20" s="68">
        <v>1</v>
      </c>
      <c r="U20" s="76">
        <v>0.90909090909090906</v>
      </c>
      <c r="V20" s="68">
        <v>0.6</v>
      </c>
      <c r="W20" s="77">
        <v>0.2951388888888889</v>
      </c>
      <c r="X20" s="68">
        <v>23.1</v>
      </c>
      <c r="Y20" s="68">
        <v>6.2</v>
      </c>
      <c r="Z20" s="72">
        <v>5.3585994761037838</v>
      </c>
      <c r="AA20" s="68">
        <v>83.9</v>
      </c>
      <c r="AB20" s="171">
        <v>25.3</v>
      </c>
      <c r="AC20" s="72">
        <v>39.9</v>
      </c>
      <c r="AD20" s="75" t="s">
        <v>763</v>
      </c>
      <c r="AE20" s="75" t="s">
        <v>763</v>
      </c>
      <c r="AF20" s="75" t="s">
        <v>763</v>
      </c>
      <c r="AG20" s="72" t="s">
        <v>763</v>
      </c>
      <c r="AH20" s="72" t="s">
        <v>763</v>
      </c>
      <c r="AI20" s="75" t="s">
        <v>763</v>
      </c>
      <c r="AJ20" s="75" t="s">
        <v>763</v>
      </c>
      <c r="AK20" s="75" t="s">
        <v>763</v>
      </c>
      <c r="AL20" s="75" t="s">
        <v>763</v>
      </c>
      <c r="AM20" s="75" t="s">
        <v>763</v>
      </c>
      <c r="AN20" s="75" t="s">
        <v>763</v>
      </c>
      <c r="AO20" s="75" t="s">
        <v>763</v>
      </c>
      <c r="AP20" s="75" t="s">
        <v>763</v>
      </c>
      <c r="AQ20" s="75" t="s">
        <v>763</v>
      </c>
      <c r="AR20" s="75" t="s">
        <v>763</v>
      </c>
      <c r="AS20" s="68" t="s">
        <v>763</v>
      </c>
      <c r="AT20" s="68" t="s">
        <v>763</v>
      </c>
      <c r="AU20" s="68" t="s">
        <v>763</v>
      </c>
      <c r="AV20" s="68" t="s">
        <v>763</v>
      </c>
      <c r="BA20" s="200"/>
      <c r="BC20" s="147"/>
    </row>
    <row r="21" spans="1:55" s="68" customFormat="1" x14ac:dyDescent="0.2">
      <c r="A21" s="79" t="s">
        <v>756</v>
      </c>
      <c r="B21" s="68" t="s">
        <v>297</v>
      </c>
      <c r="C21" s="68" t="s">
        <v>757</v>
      </c>
      <c r="E21" s="147">
        <v>44390</v>
      </c>
      <c r="F21" s="68" t="s">
        <v>1059</v>
      </c>
      <c r="G21" s="68" t="s">
        <v>1060</v>
      </c>
      <c r="H21" s="68">
        <v>1</v>
      </c>
      <c r="I21" s="68" t="s">
        <v>760</v>
      </c>
      <c r="J21" s="77">
        <v>0.42777777777777781</v>
      </c>
      <c r="K21" s="81">
        <v>5</v>
      </c>
      <c r="L21" s="68">
        <v>2</v>
      </c>
      <c r="M21" s="68" t="s">
        <v>787</v>
      </c>
      <c r="O21" s="68">
        <v>19.899999999999999</v>
      </c>
      <c r="P21" s="68">
        <v>9.07</v>
      </c>
      <c r="Q21" s="68">
        <v>0.7</v>
      </c>
      <c r="R21" s="68">
        <v>0.7</v>
      </c>
      <c r="S21" s="68">
        <v>0.7</v>
      </c>
      <c r="T21" s="68">
        <v>0.7</v>
      </c>
      <c r="U21" s="76">
        <v>1</v>
      </c>
      <c r="V21" s="68">
        <v>0.15</v>
      </c>
      <c r="W21" s="77">
        <v>0.30972222222222223</v>
      </c>
      <c r="X21" s="68">
        <v>22.8</v>
      </c>
      <c r="Y21" s="68">
        <v>6.2</v>
      </c>
      <c r="Z21" s="72">
        <v>5.3414292319818113</v>
      </c>
      <c r="AA21" s="68">
        <v>84.2</v>
      </c>
      <c r="AB21" s="171">
        <v>25.8</v>
      </c>
      <c r="AC21" s="72">
        <v>40.6</v>
      </c>
      <c r="AD21" s="75" t="s">
        <v>763</v>
      </c>
      <c r="AE21" s="75" t="s">
        <v>763</v>
      </c>
      <c r="AF21" s="75" t="s">
        <v>763</v>
      </c>
      <c r="AG21" s="72" t="s">
        <v>763</v>
      </c>
      <c r="AH21" s="72" t="s">
        <v>763</v>
      </c>
      <c r="AI21" s="75" t="s">
        <v>763</v>
      </c>
      <c r="AJ21" s="75" t="s">
        <v>763</v>
      </c>
      <c r="AK21" s="75" t="s">
        <v>763</v>
      </c>
      <c r="AL21" s="75" t="s">
        <v>763</v>
      </c>
      <c r="AM21" s="75" t="s">
        <v>763</v>
      </c>
      <c r="AN21" s="75" t="s">
        <v>763</v>
      </c>
      <c r="AO21" s="75" t="s">
        <v>763</v>
      </c>
      <c r="AP21" s="75" t="s">
        <v>763</v>
      </c>
      <c r="AQ21" s="75" t="s">
        <v>763</v>
      </c>
      <c r="AR21" s="75" t="s">
        <v>763</v>
      </c>
      <c r="AS21" s="68" t="s">
        <v>763</v>
      </c>
      <c r="AT21" s="68" t="s">
        <v>763</v>
      </c>
      <c r="AU21" s="68" t="s">
        <v>763</v>
      </c>
      <c r="AV21" s="68" t="s">
        <v>763</v>
      </c>
      <c r="BA21" s="200"/>
      <c r="BC21" s="147"/>
    </row>
    <row r="22" spans="1:55" s="68" customFormat="1" x14ac:dyDescent="0.2">
      <c r="A22" s="79" t="s">
        <v>756</v>
      </c>
      <c r="B22" s="68" t="s">
        <v>297</v>
      </c>
      <c r="C22" s="68" t="s">
        <v>764</v>
      </c>
      <c r="E22" s="147">
        <v>44390</v>
      </c>
      <c r="F22" s="68" t="s">
        <v>1059</v>
      </c>
      <c r="G22" s="68" t="s">
        <v>1060</v>
      </c>
      <c r="H22" s="68">
        <v>1</v>
      </c>
      <c r="I22" s="68" t="s">
        <v>760</v>
      </c>
      <c r="J22" s="77">
        <v>0.42777777777777781</v>
      </c>
      <c r="K22" s="81">
        <v>5</v>
      </c>
      <c r="L22" s="68">
        <v>2</v>
      </c>
      <c r="M22" s="68" t="s">
        <v>787</v>
      </c>
      <c r="O22" s="68" t="s">
        <v>761</v>
      </c>
      <c r="P22" s="68" t="s">
        <v>761</v>
      </c>
      <c r="Q22" s="68" t="s">
        <v>761</v>
      </c>
      <c r="R22" s="68" t="s">
        <v>761</v>
      </c>
      <c r="S22" s="68" t="s">
        <v>761</v>
      </c>
      <c r="T22" s="68" t="s">
        <v>761</v>
      </c>
      <c r="U22" s="76" t="s">
        <v>761</v>
      </c>
      <c r="V22" s="68" t="s">
        <v>761</v>
      </c>
      <c r="W22" s="77" t="s">
        <v>761</v>
      </c>
      <c r="X22" s="68" t="s">
        <v>761</v>
      </c>
      <c r="Y22" s="68" t="s">
        <v>761</v>
      </c>
      <c r="Z22" s="72" t="s">
        <v>761</v>
      </c>
      <c r="AA22" s="68" t="s">
        <v>761</v>
      </c>
      <c r="AB22" s="171">
        <v>26.6</v>
      </c>
      <c r="AC22" s="72">
        <v>41.8</v>
      </c>
      <c r="AD22" s="75">
        <v>0.19999999999999998</v>
      </c>
      <c r="AE22" s="75">
        <v>0.65300084530853741</v>
      </c>
      <c r="AF22" s="72">
        <v>0.3274686095179043</v>
      </c>
      <c r="AG22" s="72">
        <v>0.98046945482644166</v>
      </c>
      <c r="AH22" s="72">
        <v>26.161656540047424</v>
      </c>
      <c r="AI22" s="75">
        <v>27.142125994873865</v>
      </c>
      <c r="AJ22" s="72">
        <v>281.21442206005702</v>
      </c>
      <c r="AK22" s="72">
        <v>41.279145484548245</v>
      </c>
      <c r="AL22" s="72">
        <v>6.8125058975681121</v>
      </c>
      <c r="AM22" s="72">
        <v>67.440802024595669</v>
      </c>
      <c r="AN22" s="72">
        <v>68.421271479422103</v>
      </c>
      <c r="AO22" s="72">
        <v>4.0397725694444455</v>
      </c>
      <c r="AP22" s="72">
        <v>0.90666666666666673</v>
      </c>
      <c r="AQ22" s="72">
        <v>0.18329683705555583</v>
      </c>
      <c r="AR22" s="72">
        <v>4.9464392361111127</v>
      </c>
      <c r="AS22" s="68" t="s">
        <v>763</v>
      </c>
      <c r="AT22" s="68" t="s">
        <v>763</v>
      </c>
      <c r="AU22" s="68" t="s">
        <v>763</v>
      </c>
      <c r="AV22" s="68" t="s">
        <v>763</v>
      </c>
      <c r="BA22" s="200"/>
      <c r="BC22" s="147"/>
    </row>
    <row r="23" spans="1:55" s="68" customFormat="1" x14ac:dyDescent="0.2">
      <c r="A23" s="79" t="s">
        <v>756</v>
      </c>
      <c r="B23" s="68" t="s">
        <v>297</v>
      </c>
      <c r="C23" s="68" t="s">
        <v>765</v>
      </c>
      <c r="E23" s="147">
        <v>44390</v>
      </c>
      <c r="F23" s="68" t="s">
        <v>1059</v>
      </c>
      <c r="G23" s="68" t="s">
        <v>1060</v>
      </c>
      <c r="H23" s="68">
        <v>1</v>
      </c>
      <c r="I23" s="68" t="s">
        <v>760</v>
      </c>
      <c r="J23" s="77">
        <v>0.42777777777777781</v>
      </c>
      <c r="K23" s="81">
        <v>5</v>
      </c>
      <c r="L23" s="68">
        <v>2</v>
      </c>
      <c r="M23" s="68" t="s">
        <v>787</v>
      </c>
      <c r="O23" s="68">
        <v>19.899999999999999</v>
      </c>
      <c r="P23" s="68">
        <v>9.07</v>
      </c>
      <c r="Q23" s="68">
        <v>0.7</v>
      </c>
      <c r="R23" s="68">
        <v>0.7</v>
      </c>
      <c r="S23" s="68">
        <v>0.7</v>
      </c>
      <c r="T23" s="68">
        <v>0.7</v>
      </c>
      <c r="U23" s="76">
        <v>1</v>
      </c>
      <c r="V23" s="68">
        <v>0.35</v>
      </c>
      <c r="W23" s="77">
        <v>0.31111111111111112</v>
      </c>
      <c r="X23" s="68">
        <v>23</v>
      </c>
      <c r="Y23" s="68">
        <v>5.97</v>
      </c>
      <c r="Z23" s="72">
        <v>5.1236696404949349</v>
      </c>
      <c r="AA23" s="68">
        <v>80.7</v>
      </c>
      <c r="AB23" s="171">
        <v>26.5</v>
      </c>
      <c r="AC23" s="72">
        <v>41.6</v>
      </c>
      <c r="AD23" s="72" t="s">
        <v>763</v>
      </c>
      <c r="AE23" s="72" t="s">
        <v>763</v>
      </c>
      <c r="AF23" s="72" t="s">
        <v>763</v>
      </c>
      <c r="AG23" s="72" t="s">
        <v>763</v>
      </c>
      <c r="AH23" s="72" t="s">
        <v>763</v>
      </c>
      <c r="AI23" s="72" t="s">
        <v>763</v>
      </c>
      <c r="AJ23" s="72" t="s">
        <v>763</v>
      </c>
      <c r="AK23" s="72" t="s">
        <v>763</v>
      </c>
      <c r="AL23" s="72" t="s">
        <v>763</v>
      </c>
      <c r="AM23" s="75" t="s">
        <v>763</v>
      </c>
      <c r="AN23" s="75" t="s">
        <v>763</v>
      </c>
      <c r="AO23" s="72" t="s">
        <v>763</v>
      </c>
      <c r="AP23" s="72" t="s">
        <v>763</v>
      </c>
      <c r="AQ23" s="72" t="s">
        <v>763</v>
      </c>
      <c r="AR23" s="75" t="s">
        <v>763</v>
      </c>
      <c r="AS23" s="68" t="s">
        <v>763</v>
      </c>
      <c r="AT23" s="68" t="s">
        <v>763</v>
      </c>
      <c r="AU23" s="68" t="s">
        <v>763</v>
      </c>
      <c r="AV23" s="68" t="s">
        <v>763</v>
      </c>
      <c r="BA23" s="200"/>
      <c r="BC23" s="147"/>
    </row>
    <row r="24" spans="1:55" s="68" customFormat="1" x14ac:dyDescent="0.2">
      <c r="A24" s="79" t="s">
        <v>756</v>
      </c>
      <c r="B24" s="68" t="s">
        <v>299</v>
      </c>
      <c r="C24" s="68" t="s">
        <v>757</v>
      </c>
      <c r="E24" s="147">
        <v>44390</v>
      </c>
      <c r="F24" s="68" t="s">
        <v>1059</v>
      </c>
      <c r="G24" s="68" t="s">
        <v>1061</v>
      </c>
      <c r="H24" s="68">
        <v>1</v>
      </c>
      <c r="I24" s="68" t="s">
        <v>760</v>
      </c>
      <c r="J24" s="77">
        <v>0.42777777777777781</v>
      </c>
      <c r="K24" s="81">
        <v>3</v>
      </c>
      <c r="L24" s="68">
        <v>3</v>
      </c>
      <c r="M24" s="68" t="s">
        <v>787</v>
      </c>
      <c r="N24" s="68" t="s">
        <v>1062</v>
      </c>
      <c r="O24" s="68">
        <v>22.2</v>
      </c>
      <c r="P24" s="68">
        <v>8.44</v>
      </c>
      <c r="Q24" s="68">
        <v>1.3</v>
      </c>
      <c r="R24" s="68">
        <v>1.3</v>
      </c>
      <c r="S24" s="68">
        <v>1.3</v>
      </c>
      <c r="T24" s="68">
        <v>1.3</v>
      </c>
      <c r="U24" s="76">
        <v>1</v>
      </c>
      <c r="V24" s="68">
        <v>0.15</v>
      </c>
      <c r="W24" s="77">
        <v>0.29444444444444445</v>
      </c>
      <c r="X24" s="68">
        <v>23.7</v>
      </c>
      <c r="Y24" s="68">
        <v>6.09</v>
      </c>
      <c r="Z24" s="72">
        <v>5.2911137694007007</v>
      </c>
      <c r="AA24" s="68" t="s">
        <v>761</v>
      </c>
      <c r="AB24" s="171">
        <v>24.5</v>
      </c>
      <c r="AC24" s="72">
        <v>38.799999999999997</v>
      </c>
      <c r="AD24" s="75" t="s">
        <v>763</v>
      </c>
      <c r="AE24" s="75" t="s">
        <v>763</v>
      </c>
      <c r="AF24" s="75" t="s">
        <v>763</v>
      </c>
      <c r="AG24" s="72" t="s">
        <v>763</v>
      </c>
      <c r="AH24" s="72" t="s">
        <v>763</v>
      </c>
      <c r="AI24" s="75" t="s">
        <v>763</v>
      </c>
      <c r="AJ24" s="75" t="s">
        <v>763</v>
      </c>
      <c r="AK24" s="75" t="s">
        <v>763</v>
      </c>
      <c r="AL24" s="75" t="s">
        <v>763</v>
      </c>
      <c r="AM24" s="75" t="s">
        <v>763</v>
      </c>
      <c r="AN24" s="75" t="s">
        <v>763</v>
      </c>
      <c r="AO24" s="75" t="s">
        <v>763</v>
      </c>
      <c r="AP24" s="75" t="s">
        <v>763</v>
      </c>
      <c r="AQ24" s="75" t="s">
        <v>763</v>
      </c>
      <c r="AR24" s="75" t="s">
        <v>763</v>
      </c>
      <c r="AS24" s="68" t="s">
        <v>763</v>
      </c>
      <c r="AT24" s="68" t="s">
        <v>763</v>
      </c>
      <c r="AU24" s="68" t="s">
        <v>763</v>
      </c>
      <c r="AV24" s="68" t="s">
        <v>763</v>
      </c>
      <c r="BA24" s="200"/>
      <c r="BC24" s="147"/>
    </row>
    <row r="25" spans="1:55" s="68" customFormat="1" x14ac:dyDescent="0.2">
      <c r="A25" s="79" t="s">
        <v>756</v>
      </c>
      <c r="B25" s="68" t="s">
        <v>299</v>
      </c>
      <c r="C25" s="68" t="s">
        <v>764</v>
      </c>
      <c r="D25" s="68" t="s">
        <v>781</v>
      </c>
      <c r="E25" s="147">
        <v>44390</v>
      </c>
      <c r="F25" s="68" t="s">
        <v>1059</v>
      </c>
      <c r="G25" s="68" t="s">
        <v>1061</v>
      </c>
      <c r="H25" s="68">
        <v>1</v>
      </c>
      <c r="I25" s="68" t="s">
        <v>760</v>
      </c>
      <c r="J25" s="77">
        <v>0.42777777777777781</v>
      </c>
      <c r="K25" s="81">
        <v>3</v>
      </c>
      <c r="L25" s="68">
        <v>3</v>
      </c>
      <c r="M25" s="68" t="s">
        <v>787</v>
      </c>
      <c r="N25" s="68" t="s">
        <v>1062</v>
      </c>
      <c r="O25" s="68">
        <v>22.2</v>
      </c>
      <c r="P25" s="68">
        <v>8.44</v>
      </c>
      <c r="Q25" s="68">
        <v>1.3</v>
      </c>
      <c r="R25" s="68">
        <v>1.3</v>
      </c>
      <c r="S25" s="68">
        <v>1.3</v>
      </c>
      <c r="T25" s="68">
        <v>1.3</v>
      </c>
      <c r="U25" s="76">
        <v>1</v>
      </c>
      <c r="V25" s="68">
        <v>0.6</v>
      </c>
      <c r="W25" s="77">
        <v>0.29583333333333334</v>
      </c>
      <c r="X25" s="68">
        <v>23.9</v>
      </c>
      <c r="Y25" s="68">
        <v>6.62</v>
      </c>
      <c r="Z25" s="72">
        <v>5.6709206341289535</v>
      </c>
      <c r="AA25" s="68" t="s">
        <v>761</v>
      </c>
      <c r="AB25" s="171">
        <v>27</v>
      </c>
      <c r="AC25" s="72">
        <v>42.4</v>
      </c>
      <c r="AD25" s="72">
        <v>9.9999999999999964E-2</v>
      </c>
      <c r="AE25" s="72">
        <v>1.2862576983456102</v>
      </c>
      <c r="AF25" s="72">
        <v>0.48263835064331118</v>
      </c>
      <c r="AG25" s="72">
        <v>1.7688960489889214</v>
      </c>
      <c r="AH25" s="72">
        <v>17.178167218244312</v>
      </c>
      <c r="AI25" s="75">
        <v>18.947063267233233</v>
      </c>
      <c r="AJ25" s="72">
        <v>131.34712403827911</v>
      </c>
      <c r="AK25" s="72">
        <v>19.638596015916047</v>
      </c>
      <c r="AL25" s="72">
        <v>6.6882135531393985</v>
      </c>
      <c r="AM25" s="72">
        <v>36.816763234160362</v>
      </c>
      <c r="AN25" s="72">
        <v>38.585659283149283</v>
      </c>
      <c r="AO25" s="72">
        <v>6.78</v>
      </c>
      <c r="AP25" s="72">
        <v>2.5000000000000001E-2</v>
      </c>
      <c r="AQ25" s="72">
        <v>0.99804305283757333</v>
      </c>
      <c r="AR25" s="72">
        <v>6.8050000000000006</v>
      </c>
      <c r="AS25" s="68" t="s">
        <v>763</v>
      </c>
      <c r="AT25" s="68" t="s">
        <v>763</v>
      </c>
      <c r="AU25" s="68" t="s">
        <v>763</v>
      </c>
      <c r="AV25" s="68" t="s">
        <v>763</v>
      </c>
      <c r="BA25" s="200"/>
      <c r="BC25" s="147"/>
    </row>
    <row r="26" spans="1:55" s="68" customFormat="1" x14ac:dyDescent="0.2">
      <c r="A26" s="79" t="s">
        <v>756</v>
      </c>
      <c r="B26" s="68" t="s">
        <v>299</v>
      </c>
      <c r="C26" s="68" t="s">
        <v>764</v>
      </c>
      <c r="D26" s="68" t="s">
        <v>785</v>
      </c>
      <c r="E26" s="147">
        <v>44390</v>
      </c>
      <c r="F26" s="68" t="s">
        <v>1059</v>
      </c>
      <c r="G26" s="68" t="s">
        <v>1061</v>
      </c>
      <c r="H26" s="68">
        <v>1</v>
      </c>
      <c r="I26" s="68" t="s">
        <v>760</v>
      </c>
      <c r="J26" s="77">
        <v>0.42777777777777781</v>
      </c>
      <c r="K26" s="81">
        <v>3</v>
      </c>
      <c r="L26" s="68">
        <v>3</v>
      </c>
      <c r="M26" s="68" t="s">
        <v>787</v>
      </c>
      <c r="N26" s="68" t="s">
        <v>1062</v>
      </c>
      <c r="O26" s="68">
        <v>22.2</v>
      </c>
      <c r="P26" s="68">
        <v>8.44</v>
      </c>
      <c r="Q26" s="68">
        <v>1.3</v>
      </c>
      <c r="R26" s="68">
        <v>1.3</v>
      </c>
      <c r="S26" s="68">
        <v>1.3</v>
      </c>
      <c r="T26" s="68">
        <v>1.3</v>
      </c>
      <c r="U26" s="76">
        <v>1</v>
      </c>
      <c r="V26" s="68">
        <v>0.6</v>
      </c>
      <c r="W26" s="77">
        <v>0.29583333333333334</v>
      </c>
      <c r="X26" s="68">
        <v>23.9</v>
      </c>
      <c r="Y26" s="68">
        <v>6.62</v>
      </c>
      <c r="Z26" s="72">
        <v>5.6741717151348263</v>
      </c>
      <c r="AA26" s="68" t="s">
        <v>761</v>
      </c>
      <c r="AB26" s="171">
        <v>26.9</v>
      </c>
      <c r="AC26" s="72">
        <v>42.2</v>
      </c>
      <c r="AD26" s="72">
        <v>9.9999999999999964E-2</v>
      </c>
      <c r="AE26" s="72">
        <v>0.8113150585678055</v>
      </c>
      <c r="AF26" s="72">
        <v>0.40102309719423357</v>
      </c>
      <c r="AG26" s="72">
        <v>1.2123381557620392</v>
      </c>
      <c r="AH26" s="72">
        <v>25.929787839111825</v>
      </c>
      <c r="AI26" s="75">
        <v>27.142125994873865</v>
      </c>
      <c r="AJ26" s="72">
        <v>150.04324349952282</v>
      </c>
      <c r="AK26" s="72">
        <v>22.434846789952786</v>
      </c>
      <c r="AL26" s="72">
        <v>6.6879548991044651</v>
      </c>
      <c r="AM26" s="72">
        <v>48.364634629064611</v>
      </c>
      <c r="AN26" s="72">
        <v>49.576972784826651</v>
      </c>
      <c r="AO26" s="72">
        <v>5.6585714285714301</v>
      </c>
      <c r="AP26" s="72">
        <v>2.5000000000000001E-2</v>
      </c>
      <c r="AQ26" s="72">
        <v>0.99560135729546306</v>
      </c>
      <c r="AR26" s="72">
        <v>5.6835714285714305</v>
      </c>
      <c r="AS26" s="68" t="s">
        <v>763</v>
      </c>
      <c r="AT26" s="68" t="s">
        <v>763</v>
      </c>
      <c r="AU26" s="68" t="s">
        <v>763</v>
      </c>
      <c r="AV26" s="68" t="s">
        <v>763</v>
      </c>
      <c r="BA26" s="200"/>
      <c r="BC26" s="147"/>
    </row>
    <row r="27" spans="1:55" s="68" customFormat="1" x14ac:dyDescent="0.2">
      <c r="A27" s="79" t="s">
        <v>756</v>
      </c>
      <c r="B27" s="68" t="s">
        <v>299</v>
      </c>
      <c r="C27" s="68" t="s">
        <v>765</v>
      </c>
      <c r="E27" s="147">
        <v>44390</v>
      </c>
      <c r="F27" s="68" t="s">
        <v>1059</v>
      </c>
      <c r="G27" s="68" t="s">
        <v>1061</v>
      </c>
      <c r="H27" s="68">
        <v>1</v>
      </c>
      <c r="I27" s="68" t="s">
        <v>760</v>
      </c>
      <c r="J27" s="77">
        <v>0.42777777777777781</v>
      </c>
      <c r="K27" s="81">
        <v>3</v>
      </c>
      <c r="L27" s="68">
        <v>3</v>
      </c>
      <c r="M27" s="68" t="s">
        <v>787</v>
      </c>
      <c r="N27" s="68" t="s">
        <v>1062</v>
      </c>
      <c r="O27" s="68">
        <v>22.2</v>
      </c>
      <c r="P27" s="68">
        <v>8.44</v>
      </c>
      <c r="Q27" s="68">
        <v>1.3</v>
      </c>
      <c r="R27" s="68">
        <v>1.3</v>
      </c>
      <c r="S27" s="68">
        <v>1.3</v>
      </c>
      <c r="T27" s="68">
        <v>1.3</v>
      </c>
      <c r="U27" s="76">
        <v>1</v>
      </c>
      <c r="V27" s="68">
        <v>1</v>
      </c>
      <c r="W27" s="77">
        <v>0.2986111111111111</v>
      </c>
      <c r="X27" s="68">
        <v>23.9</v>
      </c>
      <c r="Y27" s="68">
        <v>6.79</v>
      </c>
      <c r="Z27" s="72">
        <v>5.8198830733784694</v>
      </c>
      <c r="AA27" s="68" t="s">
        <v>761</v>
      </c>
      <c r="AB27" s="171">
        <v>26.9</v>
      </c>
      <c r="AC27" s="72">
        <v>42.2</v>
      </c>
      <c r="AD27" s="75" t="s">
        <v>763</v>
      </c>
      <c r="AE27" s="75" t="s">
        <v>763</v>
      </c>
      <c r="AF27" s="75" t="s">
        <v>763</v>
      </c>
      <c r="AG27" s="72" t="s">
        <v>763</v>
      </c>
      <c r="AH27" s="72" t="s">
        <v>763</v>
      </c>
      <c r="AI27" s="75" t="s">
        <v>763</v>
      </c>
      <c r="AJ27" s="75" t="s">
        <v>763</v>
      </c>
      <c r="AK27" s="75" t="s">
        <v>763</v>
      </c>
      <c r="AL27" s="75" t="s">
        <v>763</v>
      </c>
      <c r="AM27" s="75" t="s">
        <v>763</v>
      </c>
      <c r="AN27" s="75" t="s">
        <v>763</v>
      </c>
      <c r="AO27" s="75" t="s">
        <v>763</v>
      </c>
      <c r="AP27" s="75" t="s">
        <v>763</v>
      </c>
      <c r="AQ27" s="75" t="s">
        <v>763</v>
      </c>
      <c r="AR27" s="75" t="s">
        <v>763</v>
      </c>
      <c r="AS27" s="68" t="s">
        <v>763</v>
      </c>
      <c r="AT27" s="68" t="s">
        <v>763</v>
      </c>
      <c r="AU27" s="68" t="s">
        <v>763</v>
      </c>
      <c r="AV27" s="68" t="s">
        <v>763</v>
      </c>
      <c r="BA27" s="200"/>
      <c r="BC27" s="147"/>
    </row>
    <row r="28" spans="1:55" s="68" customFormat="1" x14ac:dyDescent="0.2">
      <c r="A28" s="79" t="s">
        <v>756</v>
      </c>
      <c r="B28" s="68" t="s">
        <v>627</v>
      </c>
      <c r="C28" s="68" t="s">
        <v>757</v>
      </c>
      <c r="E28" s="147">
        <v>44390</v>
      </c>
      <c r="F28" s="68" t="s">
        <v>1059</v>
      </c>
      <c r="G28" s="68" t="s">
        <v>1061</v>
      </c>
      <c r="H28" s="68">
        <v>2</v>
      </c>
      <c r="I28" s="68" t="s">
        <v>760</v>
      </c>
      <c r="J28" s="77">
        <v>0.42777777777777781</v>
      </c>
      <c r="K28" s="81">
        <v>3</v>
      </c>
      <c r="L28" s="68">
        <v>3</v>
      </c>
      <c r="M28" s="68" t="s">
        <v>760</v>
      </c>
      <c r="N28" s="68" t="s">
        <v>1063</v>
      </c>
      <c r="O28" s="68">
        <v>22.2</v>
      </c>
      <c r="P28" s="68">
        <v>8.44</v>
      </c>
      <c r="Q28" s="68">
        <v>1.45</v>
      </c>
      <c r="R28" s="68">
        <v>1.2</v>
      </c>
      <c r="S28" s="68">
        <v>1.1000000000000001</v>
      </c>
      <c r="T28" s="68">
        <v>1.1499999999999999</v>
      </c>
      <c r="U28" s="76">
        <v>0.79310344827586199</v>
      </c>
      <c r="V28" s="68">
        <v>0.15</v>
      </c>
      <c r="W28" s="77">
        <v>0.26666666666666666</v>
      </c>
      <c r="X28" s="68">
        <v>24.2</v>
      </c>
      <c r="Y28" s="68">
        <v>6.1</v>
      </c>
      <c r="Z28" s="72">
        <v>5.2003853160120395</v>
      </c>
      <c r="AA28" s="68" t="s">
        <v>761</v>
      </c>
      <c r="AB28" s="171">
        <v>27.9</v>
      </c>
      <c r="AC28" s="72">
        <v>43.6</v>
      </c>
      <c r="AD28" s="72" t="s">
        <v>763</v>
      </c>
      <c r="AE28" s="72" t="s">
        <v>763</v>
      </c>
      <c r="AF28" s="72" t="s">
        <v>763</v>
      </c>
      <c r="AG28" s="72" t="s">
        <v>763</v>
      </c>
      <c r="AH28" s="72" t="s">
        <v>763</v>
      </c>
      <c r="AI28" s="72" t="s">
        <v>763</v>
      </c>
      <c r="AJ28" s="72" t="s">
        <v>763</v>
      </c>
      <c r="AK28" s="72" t="s">
        <v>763</v>
      </c>
      <c r="AL28" s="72" t="s">
        <v>763</v>
      </c>
      <c r="AM28" s="75" t="s">
        <v>763</v>
      </c>
      <c r="AN28" s="75" t="s">
        <v>763</v>
      </c>
      <c r="AO28" s="72" t="s">
        <v>763</v>
      </c>
      <c r="AP28" s="72" t="s">
        <v>763</v>
      </c>
      <c r="AQ28" s="72" t="s">
        <v>763</v>
      </c>
      <c r="AR28" s="75" t="s">
        <v>763</v>
      </c>
      <c r="AS28" s="68" t="s">
        <v>763</v>
      </c>
      <c r="AT28" s="68" t="s">
        <v>763</v>
      </c>
      <c r="AU28" s="68" t="s">
        <v>763</v>
      </c>
      <c r="AV28" s="68" t="s">
        <v>763</v>
      </c>
      <c r="BA28" s="200"/>
      <c r="BC28" s="147"/>
    </row>
    <row r="29" spans="1:55" s="68" customFormat="1" x14ac:dyDescent="0.2">
      <c r="A29" s="79" t="s">
        <v>756</v>
      </c>
      <c r="B29" s="68" t="s">
        <v>627</v>
      </c>
      <c r="C29" s="68" t="s">
        <v>764</v>
      </c>
      <c r="E29" s="147">
        <v>44390</v>
      </c>
      <c r="F29" s="68" t="s">
        <v>1059</v>
      </c>
      <c r="G29" s="68" t="s">
        <v>1061</v>
      </c>
      <c r="H29" s="68">
        <v>2</v>
      </c>
      <c r="I29" s="68" t="s">
        <v>760</v>
      </c>
      <c r="J29" s="77">
        <v>0.42777777777777781</v>
      </c>
      <c r="K29" s="81">
        <v>3</v>
      </c>
      <c r="L29" s="68">
        <v>3</v>
      </c>
      <c r="M29" s="68" t="s">
        <v>760</v>
      </c>
      <c r="N29" s="68" t="s">
        <v>1063</v>
      </c>
      <c r="O29" s="68">
        <v>22.2</v>
      </c>
      <c r="P29" s="68">
        <v>8.44</v>
      </c>
      <c r="Q29" s="68">
        <v>1.45</v>
      </c>
      <c r="R29" s="68">
        <v>1.2</v>
      </c>
      <c r="S29" s="68">
        <v>1.1000000000000001</v>
      </c>
      <c r="T29" s="68">
        <v>1.1499999999999999</v>
      </c>
      <c r="U29" s="76">
        <v>0.79310344827586199</v>
      </c>
      <c r="V29" s="68">
        <v>0.75</v>
      </c>
      <c r="W29" s="77">
        <v>0.26944444444444443</v>
      </c>
      <c r="X29" s="68">
        <v>24.2</v>
      </c>
      <c r="Y29" s="68">
        <v>6.2</v>
      </c>
      <c r="Z29" s="72">
        <v>5.2795954316330098</v>
      </c>
      <c r="AA29" s="68" t="s">
        <v>761</v>
      </c>
      <c r="AB29" s="171">
        <v>28.1</v>
      </c>
      <c r="AC29" s="72">
        <v>43.9</v>
      </c>
      <c r="AD29" s="75">
        <v>0.19999999999999998</v>
      </c>
      <c r="AE29" s="75">
        <v>1.3654148049752441</v>
      </c>
      <c r="AF29" s="72">
        <v>0.1581925282901876</v>
      </c>
      <c r="AG29" s="72">
        <v>1.5236073332654319</v>
      </c>
      <c r="AH29" s="72">
        <v>22.886831085728222</v>
      </c>
      <c r="AI29" s="75">
        <v>24.410438418993653</v>
      </c>
      <c r="AJ29" s="72">
        <v>229.60119865375125</v>
      </c>
      <c r="AK29" s="72">
        <v>32.890393162438009</v>
      </c>
      <c r="AL29" s="72">
        <v>6.9807982385556864</v>
      </c>
      <c r="AM29" s="72">
        <v>55.777224248166235</v>
      </c>
      <c r="AN29" s="72">
        <v>57.300831581431666</v>
      </c>
      <c r="AO29" s="72">
        <v>3.5295238095238113</v>
      </c>
      <c r="AP29" s="72">
        <v>0.76241542658729966</v>
      </c>
      <c r="AQ29" s="72">
        <v>0.82236108559679466</v>
      </c>
      <c r="AR29" s="72">
        <v>4.2919392361111113</v>
      </c>
      <c r="AS29" s="68" t="s">
        <v>763</v>
      </c>
      <c r="AT29" s="68" t="s">
        <v>763</v>
      </c>
      <c r="AU29" s="68" t="s">
        <v>763</v>
      </c>
      <c r="AV29" s="68" t="s">
        <v>763</v>
      </c>
      <c r="BA29" s="200"/>
      <c r="BC29" s="147"/>
    </row>
    <row r="30" spans="1:55" s="68" customFormat="1" x14ac:dyDescent="0.2">
      <c r="A30" s="79" t="s">
        <v>756</v>
      </c>
      <c r="B30" s="68" t="s">
        <v>627</v>
      </c>
      <c r="C30" s="68" t="s">
        <v>765</v>
      </c>
      <c r="E30" s="147">
        <v>44390</v>
      </c>
      <c r="F30" s="68" t="s">
        <v>1059</v>
      </c>
      <c r="G30" s="68" t="s">
        <v>1061</v>
      </c>
      <c r="H30" s="68">
        <v>2</v>
      </c>
      <c r="I30" s="68" t="s">
        <v>760</v>
      </c>
      <c r="J30" s="77">
        <v>0.42777777777777781</v>
      </c>
      <c r="K30" s="81">
        <v>3</v>
      </c>
      <c r="L30" s="68">
        <v>3</v>
      </c>
      <c r="M30" s="68" t="s">
        <v>760</v>
      </c>
      <c r="N30" s="68" t="s">
        <v>1063</v>
      </c>
      <c r="O30" s="68">
        <v>22.2</v>
      </c>
      <c r="P30" s="68">
        <v>8.44</v>
      </c>
      <c r="Q30" s="68">
        <v>1.45</v>
      </c>
      <c r="R30" s="68">
        <v>1.2</v>
      </c>
      <c r="S30" s="68">
        <v>1.1000000000000001</v>
      </c>
      <c r="T30" s="68">
        <v>1.1499999999999999</v>
      </c>
      <c r="U30" s="76">
        <v>0.79310344827586199</v>
      </c>
      <c r="V30" s="68">
        <v>1.4</v>
      </c>
      <c r="W30" s="77">
        <v>0.27083333333333331</v>
      </c>
      <c r="X30" s="68">
        <v>24.3</v>
      </c>
      <c r="Y30" s="68">
        <v>5.53</v>
      </c>
      <c r="Z30" s="72">
        <v>4.7122955042986883</v>
      </c>
      <c r="AA30" s="68" t="s">
        <v>761</v>
      </c>
      <c r="AB30" s="171">
        <v>28</v>
      </c>
      <c r="AC30" s="72">
        <v>43.8</v>
      </c>
      <c r="AD30" s="75" t="s">
        <v>763</v>
      </c>
      <c r="AE30" s="72" t="s">
        <v>763</v>
      </c>
      <c r="AF30" s="75" t="s">
        <v>763</v>
      </c>
      <c r="AG30" s="72" t="s">
        <v>763</v>
      </c>
      <c r="AH30" s="72" t="s">
        <v>763</v>
      </c>
      <c r="AI30" s="75" t="s">
        <v>763</v>
      </c>
      <c r="AJ30" s="75" t="s">
        <v>763</v>
      </c>
      <c r="AK30" s="75" t="s">
        <v>763</v>
      </c>
      <c r="AL30" s="75" t="s">
        <v>763</v>
      </c>
      <c r="AM30" s="75" t="s">
        <v>763</v>
      </c>
      <c r="AN30" s="75" t="s">
        <v>763</v>
      </c>
      <c r="AO30" s="75" t="s">
        <v>763</v>
      </c>
      <c r="AP30" s="75" t="s">
        <v>763</v>
      </c>
      <c r="AQ30" s="75" t="s">
        <v>763</v>
      </c>
      <c r="AR30" s="75" t="s">
        <v>763</v>
      </c>
      <c r="AS30" s="68" t="s">
        <v>763</v>
      </c>
      <c r="AT30" s="68" t="s">
        <v>763</v>
      </c>
      <c r="AU30" s="68" t="s">
        <v>763</v>
      </c>
      <c r="AV30" s="68" t="s">
        <v>763</v>
      </c>
      <c r="BA30" s="200"/>
      <c r="BC30" s="147"/>
    </row>
    <row r="31" spans="1:55" s="68" customFormat="1" x14ac:dyDescent="0.2">
      <c r="A31" s="79" t="s">
        <v>756</v>
      </c>
      <c r="B31" s="68" t="s">
        <v>301</v>
      </c>
      <c r="C31" s="68" t="s">
        <v>757</v>
      </c>
      <c r="E31" s="147">
        <v>44390</v>
      </c>
      <c r="F31" s="68" t="s">
        <v>1059</v>
      </c>
      <c r="G31" s="68" t="s">
        <v>1061</v>
      </c>
      <c r="H31" s="68">
        <v>2</v>
      </c>
      <c r="I31" s="68" t="s">
        <v>760</v>
      </c>
      <c r="J31" s="77">
        <v>0.42777777777777781</v>
      </c>
      <c r="K31" s="81">
        <v>3</v>
      </c>
      <c r="L31" s="68">
        <v>3</v>
      </c>
      <c r="M31" s="68" t="s">
        <v>760</v>
      </c>
      <c r="N31" s="68" t="s">
        <v>1064</v>
      </c>
      <c r="O31" s="68">
        <v>22.2</v>
      </c>
      <c r="P31" s="68">
        <v>8.44</v>
      </c>
      <c r="Q31" s="68">
        <v>1.3</v>
      </c>
      <c r="R31" s="68">
        <v>1.3</v>
      </c>
      <c r="S31" s="68">
        <v>1.3</v>
      </c>
      <c r="T31" s="68">
        <v>1.3</v>
      </c>
      <c r="U31" s="76">
        <v>1</v>
      </c>
      <c r="V31" s="68">
        <v>0.15</v>
      </c>
      <c r="W31" s="77">
        <v>0.28055555555555556</v>
      </c>
      <c r="X31" s="68">
        <v>24.1</v>
      </c>
      <c r="Y31" s="68">
        <v>5.86</v>
      </c>
      <c r="Z31" s="72">
        <v>4.9866361563641917</v>
      </c>
      <c r="AA31" s="68" t="s">
        <v>761</v>
      </c>
      <c r="AB31" s="171">
        <v>28.2</v>
      </c>
      <c r="AC31" s="72">
        <v>44</v>
      </c>
      <c r="AD31" s="75" t="s">
        <v>763</v>
      </c>
      <c r="AE31" s="75" t="s">
        <v>763</v>
      </c>
      <c r="AF31" s="75" t="s">
        <v>763</v>
      </c>
      <c r="AG31" s="72" t="s">
        <v>763</v>
      </c>
      <c r="AH31" s="72" t="s">
        <v>763</v>
      </c>
      <c r="AI31" s="75" t="s">
        <v>763</v>
      </c>
      <c r="AJ31" s="75" t="s">
        <v>763</v>
      </c>
      <c r="AK31" s="75" t="s">
        <v>763</v>
      </c>
      <c r="AL31" s="75" t="s">
        <v>763</v>
      </c>
      <c r="AM31" s="75" t="s">
        <v>763</v>
      </c>
      <c r="AN31" s="75" t="s">
        <v>763</v>
      </c>
      <c r="AO31" s="75" t="s">
        <v>763</v>
      </c>
      <c r="AP31" s="75" t="s">
        <v>763</v>
      </c>
      <c r="AQ31" s="75" t="s">
        <v>763</v>
      </c>
      <c r="AR31" s="75" t="s">
        <v>763</v>
      </c>
      <c r="AS31" s="68" t="s">
        <v>763</v>
      </c>
      <c r="AT31" s="68" t="s">
        <v>763</v>
      </c>
      <c r="AU31" s="68" t="s">
        <v>763</v>
      </c>
      <c r="AV31" s="68" t="s">
        <v>763</v>
      </c>
      <c r="BA31" s="200"/>
      <c r="BC31" s="147"/>
    </row>
    <row r="32" spans="1:55" s="68" customFormat="1" x14ac:dyDescent="0.2">
      <c r="A32" s="79" t="s">
        <v>756</v>
      </c>
      <c r="B32" s="68" t="s">
        <v>301</v>
      </c>
      <c r="C32" s="68" t="s">
        <v>764</v>
      </c>
      <c r="E32" s="147">
        <v>44390</v>
      </c>
      <c r="F32" s="68" t="s">
        <v>1059</v>
      </c>
      <c r="G32" s="68" t="s">
        <v>1061</v>
      </c>
      <c r="H32" s="68">
        <v>2</v>
      </c>
      <c r="I32" s="68" t="s">
        <v>760</v>
      </c>
      <c r="J32" s="77">
        <v>0.42777777777777781</v>
      </c>
      <c r="K32" s="81">
        <v>3</v>
      </c>
      <c r="L32" s="68">
        <v>3</v>
      </c>
      <c r="M32" s="68" t="s">
        <v>760</v>
      </c>
      <c r="N32" s="68" t="s">
        <v>1064</v>
      </c>
      <c r="O32" s="68">
        <v>22.2</v>
      </c>
      <c r="P32" s="68">
        <v>8.44</v>
      </c>
      <c r="Q32" s="68">
        <v>1.3</v>
      </c>
      <c r="R32" s="68">
        <v>1.3</v>
      </c>
      <c r="S32" s="68">
        <v>1.3</v>
      </c>
      <c r="T32" s="68">
        <v>1.3</v>
      </c>
      <c r="U32" s="76">
        <v>1</v>
      </c>
      <c r="V32" s="68">
        <v>0.6</v>
      </c>
      <c r="W32" s="77">
        <v>0.28194444444444444</v>
      </c>
      <c r="X32" s="68">
        <v>24.1</v>
      </c>
      <c r="Y32" s="68">
        <v>5.73</v>
      </c>
      <c r="Z32" s="72">
        <v>4.8676467102888674</v>
      </c>
      <c r="AA32" s="68" t="s">
        <v>761</v>
      </c>
      <c r="AB32" s="171">
        <v>28.5</v>
      </c>
      <c r="AC32" s="72">
        <v>44.5</v>
      </c>
      <c r="AD32" s="72">
        <v>0.19999999999999998</v>
      </c>
      <c r="AE32" s="72">
        <v>2.1569858712715853</v>
      </c>
      <c r="AF32" s="72">
        <v>0.38389396992714314</v>
      </c>
      <c r="AG32" s="72">
        <v>2.5408798411987283</v>
      </c>
      <c r="AH32" s="72">
        <v>24.601246153675138</v>
      </c>
      <c r="AI32" s="75">
        <v>27.142125994873865</v>
      </c>
      <c r="AJ32" s="72">
        <v>200.21447896865811</v>
      </c>
      <c r="AK32" s="72">
        <v>32.039360318165954</v>
      </c>
      <c r="AL32" s="72">
        <v>6.2490161158161071</v>
      </c>
      <c r="AM32" s="72">
        <v>56.640606471841096</v>
      </c>
      <c r="AN32" s="72">
        <v>59.181486313039819</v>
      </c>
      <c r="AO32" s="72">
        <v>5.0716666666666681</v>
      </c>
      <c r="AP32" s="72">
        <v>0.72477256944444379</v>
      </c>
      <c r="AQ32" s="72">
        <v>0.87496244850990601</v>
      </c>
      <c r="AR32" s="72">
        <v>5.7964392361111123</v>
      </c>
      <c r="AS32" s="68" t="s">
        <v>763</v>
      </c>
      <c r="AT32" s="68" t="s">
        <v>763</v>
      </c>
      <c r="AU32" s="68" t="s">
        <v>763</v>
      </c>
      <c r="AV32" s="68" t="s">
        <v>763</v>
      </c>
      <c r="BA32" s="200"/>
      <c r="BC32" s="147"/>
    </row>
    <row r="33" spans="1:55" s="68" customFormat="1" x14ac:dyDescent="0.2">
      <c r="A33" s="79" t="s">
        <v>756</v>
      </c>
      <c r="B33" s="68" t="s">
        <v>301</v>
      </c>
      <c r="C33" s="68" t="s">
        <v>765</v>
      </c>
      <c r="E33" s="147">
        <v>44390</v>
      </c>
      <c r="F33" s="68" t="s">
        <v>1059</v>
      </c>
      <c r="G33" s="68" t="s">
        <v>1061</v>
      </c>
      <c r="H33" s="68">
        <v>2</v>
      </c>
      <c r="I33" s="68" t="s">
        <v>760</v>
      </c>
      <c r="J33" s="77">
        <v>0.42777777777777781</v>
      </c>
      <c r="K33" s="81">
        <v>3</v>
      </c>
      <c r="L33" s="68">
        <v>3</v>
      </c>
      <c r="M33" s="68" t="s">
        <v>760</v>
      </c>
      <c r="N33" s="68" t="s">
        <v>1064</v>
      </c>
      <c r="O33" s="68">
        <v>22.2</v>
      </c>
      <c r="P33" s="68">
        <v>8.44</v>
      </c>
      <c r="Q33" s="68">
        <v>1.3</v>
      </c>
      <c r="R33" s="68">
        <v>1.3</v>
      </c>
      <c r="S33" s="68">
        <v>1.3</v>
      </c>
      <c r="T33" s="68">
        <v>1.3</v>
      </c>
      <c r="U33" s="76">
        <v>1</v>
      </c>
      <c r="V33" s="68">
        <v>1</v>
      </c>
      <c r="W33" s="77">
        <v>0.28472222222222221</v>
      </c>
      <c r="X33" s="68">
        <v>24.1</v>
      </c>
      <c r="Y33" s="68">
        <v>5.36</v>
      </c>
      <c r="Z33" s="72">
        <v>4.545520074574859</v>
      </c>
      <c r="AA33" s="68" t="s">
        <v>761</v>
      </c>
      <c r="AB33" s="171">
        <v>28.8</v>
      </c>
      <c r="AC33" s="72">
        <v>44.9</v>
      </c>
      <c r="AD33" s="75" t="s">
        <v>763</v>
      </c>
      <c r="AE33" s="75" t="s">
        <v>763</v>
      </c>
      <c r="AF33" s="75" t="s">
        <v>763</v>
      </c>
      <c r="AG33" s="72" t="s">
        <v>763</v>
      </c>
      <c r="AH33" s="72" t="s">
        <v>763</v>
      </c>
      <c r="AI33" s="75" t="s">
        <v>763</v>
      </c>
      <c r="AJ33" s="75" t="s">
        <v>763</v>
      </c>
      <c r="AK33" s="75" t="s">
        <v>763</v>
      </c>
      <c r="AL33" s="75" t="s">
        <v>763</v>
      </c>
      <c r="AM33" s="75" t="s">
        <v>763</v>
      </c>
      <c r="AN33" s="75" t="s">
        <v>763</v>
      </c>
      <c r="AO33" s="75" t="s">
        <v>763</v>
      </c>
      <c r="AP33" s="75" t="s">
        <v>763</v>
      </c>
      <c r="AQ33" s="75" t="s">
        <v>763</v>
      </c>
      <c r="AR33" s="75" t="s">
        <v>763</v>
      </c>
      <c r="AS33" s="68" t="s">
        <v>763</v>
      </c>
      <c r="AT33" s="68" t="s">
        <v>763</v>
      </c>
      <c r="AU33" s="68" t="s">
        <v>763</v>
      </c>
      <c r="AV33" s="68" t="s">
        <v>763</v>
      </c>
      <c r="BA33" s="200"/>
      <c r="BC33" s="147"/>
    </row>
    <row r="34" spans="1:55" s="68" customFormat="1" x14ac:dyDescent="0.2">
      <c r="A34" s="79" t="s">
        <v>756</v>
      </c>
      <c r="B34" s="68" t="s">
        <v>303</v>
      </c>
      <c r="C34" s="68" t="s">
        <v>757</v>
      </c>
      <c r="E34" s="147">
        <v>44390</v>
      </c>
      <c r="F34" s="68" t="s">
        <v>1059</v>
      </c>
      <c r="G34" s="68" t="s">
        <v>1065</v>
      </c>
      <c r="H34" s="68">
        <v>1</v>
      </c>
      <c r="I34" s="68" t="s">
        <v>760</v>
      </c>
      <c r="J34" s="77">
        <v>0.39999999999999997</v>
      </c>
      <c r="K34" s="81">
        <v>3</v>
      </c>
      <c r="L34" s="68">
        <v>2</v>
      </c>
      <c r="M34" s="68" t="s">
        <v>812</v>
      </c>
      <c r="O34" s="68">
        <v>96.4</v>
      </c>
      <c r="P34" s="68">
        <v>8.44</v>
      </c>
      <c r="Q34" s="68">
        <v>1.4</v>
      </c>
      <c r="R34" s="68">
        <v>1.4</v>
      </c>
      <c r="S34" s="68">
        <v>1.4</v>
      </c>
      <c r="T34" s="68">
        <v>1.4</v>
      </c>
      <c r="U34" s="76">
        <v>1</v>
      </c>
      <c r="V34" s="68">
        <v>0.15</v>
      </c>
      <c r="W34" s="77">
        <v>0.27499999999999997</v>
      </c>
      <c r="X34" s="68">
        <v>22.8</v>
      </c>
      <c r="Y34" s="68">
        <v>6.51</v>
      </c>
      <c r="Z34" s="72">
        <v>5.5025857702597927</v>
      </c>
      <c r="AA34" s="68">
        <v>74.400000000000006</v>
      </c>
      <c r="AB34" s="171">
        <v>29.1</v>
      </c>
      <c r="AC34" s="72">
        <v>45.3</v>
      </c>
      <c r="AD34" s="75" t="s">
        <v>763</v>
      </c>
      <c r="AE34" s="75" t="s">
        <v>763</v>
      </c>
      <c r="AF34" s="75" t="s">
        <v>763</v>
      </c>
      <c r="AG34" s="72" t="s">
        <v>763</v>
      </c>
      <c r="AH34" s="72" t="s">
        <v>763</v>
      </c>
      <c r="AI34" s="75" t="s">
        <v>763</v>
      </c>
      <c r="AJ34" s="75" t="s">
        <v>763</v>
      </c>
      <c r="AK34" s="75" t="s">
        <v>763</v>
      </c>
      <c r="AL34" s="75" t="s">
        <v>763</v>
      </c>
      <c r="AM34" s="75" t="s">
        <v>763</v>
      </c>
      <c r="AN34" s="75" t="s">
        <v>763</v>
      </c>
      <c r="AO34" s="75" t="s">
        <v>763</v>
      </c>
      <c r="AP34" s="75" t="s">
        <v>763</v>
      </c>
      <c r="AQ34" s="75" t="s">
        <v>763</v>
      </c>
      <c r="AR34" s="75" t="s">
        <v>763</v>
      </c>
      <c r="AS34" s="68" t="s">
        <v>763</v>
      </c>
      <c r="AT34" s="68" t="s">
        <v>763</v>
      </c>
      <c r="AU34" s="68" t="s">
        <v>763</v>
      </c>
      <c r="AV34" s="68" t="s">
        <v>763</v>
      </c>
      <c r="BA34" s="200"/>
      <c r="BC34" s="147"/>
    </row>
    <row r="35" spans="1:55" s="68" customFormat="1" x14ac:dyDescent="0.2">
      <c r="A35" s="79" t="s">
        <v>756</v>
      </c>
      <c r="B35" s="68" t="s">
        <v>303</v>
      </c>
      <c r="C35" s="68" t="s">
        <v>764</v>
      </c>
      <c r="E35" s="147">
        <v>44390</v>
      </c>
      <c r="F35" s="68" t="s">
        <v>1059</v>
      </c>
      <c r="G35" s="68" t="s">
        <v>1065</v>
      </c>
      <c r="H35" s="68">
        <v>1</v>
      </c>
      <c r="I35" s="68" t="s">
        <v>760</v>
      </c>
      <c r="J35" s="77">
        <v>0.39999999999999997</v>
      </c>
      <c r="K35" s="81">
        <v>3</v>
      </c>
      <c r="L35" s="68">
        <v>2</v>
      </c>
      <c r="M35" s="68" t="s">
        <v>812</v>
      </c>
      <c r="O35" s="68">
        <v>96.4</v>
      </c>
      <c r="P35" s="68">
        <v>8.44</v>
      </c>
      <c r="Q35" s="68">
        <v>1.4</v>
      </c>
      <c r="R35" s="68">
        <v>1.4</v>
      </c>
      <c r="S35" s="68">
        <v>1.4</v>
      </c>
      <c r="T35" s="68">
        <v>1.4</v>
      </c>
      <c r="U35" s="76">
        <v>1</v>
      </c>
      <c r="V35" s="68">
        <v>0.7</v>
      </c>
      <c r="W35" s="77">
        <v>0.27638888888888885</v>
      </c>
      <c r="X35" s="68">
        <v>22.9</v>
      </c>
      <c r="Y35" s="68">
        <v>6.4</v>
      </c>
      <c r="Z35" s="72">
        <v>5.3698221411902773</v>
      </c>
      <c r="AA35" s="68">
        <v>74.8</v>
      </c>
      <c r="AB35" s="171">
        <v>30.4</v>
      </c>
      <c r="AC35" s="72">
        <v>47.2</v>
      </c>
      <c r="AD35" s="72">
        <v>0.19999999999999998</v>
      </c>
      <c r="AE35" s="72">
        <v>2.1965644245864024</v>
      </c>
      <c r="AF35" s="72">
        <v>0.219152069</v>
      </c>
      <c r="AG35" s="72">
        <v>2.4157164935864026</v>
      </c>
      <c r="AH35" s="72">
        <v>30.038024236413598</v>
      </c>
      <c r="AI35" s="75">
        <v>32.45374073</v>
      </c>
      <c r="AJ35" s="72">
        <v>106.33609188666853</v>
      </c>
      <c r="AK35" s="72">
        <v>14.410822829673432</v>
      </c>
      <c r="AL35" s="72">
        <v>7.3789049482803364</v>
      </c>
      <c r="AM35" s="72">
        <v>44.448847066087026</v>
      </c>
      <c r="AN35" s="72">
        <v>46.864563559673428</v>
      </c>
      <c r="AO35" s="72">
        <v>2.9304761904761918</v>
      </c>
      <c r="AP35" s="72">
        <v>2.095296378968253</v>
      </c>
      <c r="AQ35" s="72">
        <v>0.58308969416818035</v>
      </c>
      <c r="AR35" s="72">
        <v>5.0257725694444453</v>
      </c>
      <c r="AS35" s="68" t="s">
        <v>763</v>
      </c>
      <c r="AT35" s="68" t="s">
        <v>763</v>
      </c>
      <c r="AU35" s="68" t="s">
        <v>763</v>
      </c>
      <c r="AV35" s="68" t="s">
        <v>763</v>
      </c>
      <c r="BA35" s="200"/>
      <c r="BC35" s="147"/>
    </row>
    <row r="36" spans="1:55" s="68" customFormat="1" x14ac:dyDescent="0.2">
      <c r="A36" s="79" t="s">
        <v>756</v>
      </c>
      <c r="B36" s="68" t="s">
        <v>303</v>
      </c>
      <c r="C36" s="68" t="s">
        <v>765</v>
      </c>
      <c r="E36" s="147">
        <v>44390</v>
      </c>
      <c r="F36" s="68" t="s">
        <v>1059</v>
      </c>
      <c r="G36" s="68" t="s">
        <v>1065</v>
      </c>
      <c r="H36" s="68">
        <v>1</v>
      </c>
      <c r="I36" s="68" t="s">
        <v>760</v>
      </c>
      <c r="J36" s="77">
        <v>0.39999999999999997</v>
      </c>
      <c r="K36" s="81">
        <v>3</v>
      </c>
      <c r="L36" s="68">
        <v>2</v>
      </c>
      <c r="M36" s="68" t="s">
        <v>812</v>
      </c>
      <c r="O36" s="68">
        <v>96.4</v>
      </c>
      <c r="P36" s="68">
        <v>8.44</v>
      </c>
      <c r="Q36" s="68">
        <v>1.4</v>
      </c>
      <c r="R36" s="68">
        <v>1.4</v>
      </c>
      <c r="S36" s="68">
        <v>1.4</v>
      </c>
      <c r="T36" s="68">
        <v>1.4</v>
      </c>
      <c r="U36" s="76">
        <v>1</v>
      </c>
      <c r="V36" s="68">
        <v>1.1000000000000001</v>
      </c>
      <c r="W36" s="77">
        <v>0.27777777777777779</v>
      </c>
      <c r="X36" s="68">
        <v>22.8</v>
      </c>
      <c r="Y36" s="68">
        <v>5.99</v>
      </c>
      <c r="Z36" s="72">
        <v>5.0630551096553242</v>
      </c>
      <c r="AA36" s="68">
        <v>72.8</v>
      </c>
      <c r="AB36" s="171">
        <v>29.1</v>
      </c>
      <c r="AC36" s="72">
        <v>45.2</v>
      </c>
      <c r="AD36" s="75" t="s">
        <v>763</v>
      </c>
      <c r="AE36" s="75" t="s">
        <v>763</v>
      </c>
      <c r="AF36" s="75" t="s">
        <v>763</v>
      </c>
      <c r="AG36" s="72" t="s">
        <v>763</v>
      </c>
      <c r="AH36" s="72" t="s">
        <v>763</v>
      </c>
      <c r="AI36" s="75" t="s">
        <v>763</v>
      </c>
      <c r="AJ36" s="75" t="s">
        <v>763</v>
      </c>
      <c r="AK36" s="75" t="s">
        <v>763</v>
      </c>
      <c r="AL36" s="75" t="s">
        <v>763</v>
      </c>
      <c r="AM36" s="75" t="s">
        <v>763</v>
      </c>
      <c r="AN36" s="75" t="s">
        <v>763</v>
      </c>
      <c r="AO36" s="75" t="s">
        <v>763</v>
      </c>
      <c r="AP36" s="75" t="s">
        <v>763</v>
      </c>
      <c r="AQ36" s="75" t="s">
        <v>763</v>
      </c>
      <c r="AR36" s="75" t="s">
        <v>763</v>
      </c>
      <c r="AS36" s="68" t="s">
        <v>763</v>
      </c>
      <c r="AT36" s="68" t="s">
        <v>763</v>
      </c>
      <c r="AU36" s="68" t="s">
        <v>763</v>
      </c>
      <c r="AV36" s="68" t="s">
        <v>763</v>
      </c>
      <c r="BA36" s="200"/>
      <c r="BC36" s="147"/>
    </row>
    <row r="37" spans="1:55" s="68" customFormat="1" x14ac:dyDescent="0.2">
      <c r="A37" s="79" t="s">
        <v>756</v>
      </c>
      <c r="B37" s="68" t="s">
        <v>305</v>
      </c>
      <c r="C37" s="68" t="s">
        <v>757</v>
      </c>
      <c r="E37" s="147">
        <v>44390</v>
      </c>
      <c r="F37" s="68" t="s">
        <v>1059</v>
      </c>
      <c r="G37" s="68" t="s">
        <v>1065</v>
      </c>
      <c r="H37" s="68">
        <v>1</v>
      </c>
      <c r="I37" s="68" t="s">
        <v>760</v>
      </c>
      <c r="J37" s="77">
        <v>0.39999999999999997</v>
      </c>
      <c r="K37" s="81">
        <v>3</v>
      </c>
      <c r="L37" s="68">
        <v>2</v>
      </c>
      <c r="M37" s="68" t="s">
        <v>812</v>
      </c>
      <c r="N37" s="68" t="s">
        <v>1066</v>
      </c>
      <c r="O37" s="68">
        <v>19.600000000000001</v>
      </c>
      <c r="P37" s="68">
        <v>8.44</v>
      </c>
      <c r="Q37" s="68">
        <v>1.65</v>
      </c>
      <c r="R37" s="68">
        <v>1.5</v>
      </c>
      <c r="S37" s="68">
        <v>1.45</v>
      </c>
      <c r="T37" s="68">
        <v>1.47</v>
      </c>
      <c r="U37" s="76">
        <v>0.89090909090909098</v>
      </c>
      <c r="V37" s="68">
        <v>0.15</v>
      </c>
      <c r="W37" s="77">
        <v>0.29375000000000001</v>
      </c>
      <c r="X37" s="68">
        <v>22.5</v>
      </c>
      <c r="Y37" s="68">
        <v>7.1</v>
      </c>
      <c r="Z37" s="72">
        <v>6.0513872459976321</v>
      </c>
      <c r="AA37" s="68">
        <v>76.2</v>
      </c>
      <c r="AB37" s="171">
        <v>27.6</v>
      </c>
      <c r="AC37" s="72">
        <v>43.1</v>
      </c>
      <c r="AD37" s="75" t="s">
        <v>763</v>
      </c>
      <c r="AE37" s="75" t="s">
        <v>763</v>
      </c>
      <c r="AF37" s="75" t="s">
        <v>763</v>
      </c>
      <c r="AG37" s="72" t="s">
        <v>763</v>
      </c>
      <c r="AH37" s="72" t="s">
        <v>763</v>
      </c>
      <c r="AI37" s="75" t="s">
        <v>763</v>
      </c>
      <c r="AJ37" s="75" t="s">
        <v>763</v>
      </c>
      <c r="AK37" s="75" t="s">
        <v>763</v>
      </c>
      <c r="AL37" s="75" t="s">
        <v>763</v>
      </c>
      <c r="AM37" s="75" t="s">
        <v>763</v>
      </c>
      <c r="AN37" s="75" t="s">
        <v>763</v>
      </c>
      <c r="AO37" s="75" t="s">
        <v>763</v>
      </c>
      <c r="AP37" s="75" t="s">
        <v>763</v>
      </c>
      <c r="AQ37" s="75" t="s">
        <v>763</v>
      </c>
      <c r="AR37" s="75" t="s">
        <v>763</v>
      </c>
      <c r="AS37" s="68" t="s">
        <v>763</v>
      </c>
      <c r="AT37" s="68" t="s">
        <v>763</v>
      </c>
      <c r="AU37" s="68" t="s">
        <v>763</v>
      </c>
      <c r="AV37" s="68" t="s">
        <v>763</v>
      </c>
      <c r="BA37" s="200"/>
      <c r="BC37" s="147"/>
    </row>
    <row r="38" spans="1:55" s="68" customFormat="1" x14ac:dyDescent="0.2">
      <c r="A38" s="79" t="s">
        <v>756</v>
      </c>
      <c r="B38" s="68" t="s">
        <v>305</v>
      </c>
      <c r="C38" s="68" t="s">
        <v>764</v>
      </c>
      <c r="E38" s="147">
        <v>44390</v>
      </c>
      <c r="F38" s="68" t="s">
        <v>1059</v>
      </c>
      <c r="G38" s="68" t="s">
        <v>1065</v>
      </c>
      <c r="H38" s="68">
        <v>1</v>
      </c>
      <c r="I38" s="68" t="s">
        <v>760</v>
      </c>
      <c r="J38" s="77">
        <v>0.39999999999999997</v>
      </c>
      <c r="K38" s="81">
        <v>3</v>
      </c>
      <c r="L38" s="68">
        <v>2</v>
      </c>
      <c r="M38" s="68" t="s">
        <v>812</v>
      </c>
      <c r="N38" s="68" t="s">
        <v>1066</v>
      </c>
      <c r="O38" s="68">
        <v>19.600000000000001</v>
      </c>
      <c r="P38" s="68">
        <v>8.44</v>
      </c>
      <c r="Q38" s="68">
        <v>1.65</v>
      </c>
      <c r="R38" s="68">
        <v>1.5</v>
      </c>
      <c r="S38" s="68">
        <v>1.45</v>
      </c>
      <c r="T38" s="68">
        <v>1.47</v>
      </c>
      <c r="U38" s="76">
        <v>0.89090909090909098</v>
      </c>
      <c r="V38" s="68">
        <v>0.7</v>
      </c>
      <c r="W38" s="77">
        <v>0.29444444444444445</v>
      </c>
      <c r="X38" s="68">
        <v>22.6</v>
      </c>
      <c r="Y38" s="68">
        <v>6.33</v>
      </c>
      <c r="Z38" s="72">
        <v>5.3646154100323713</v>
      </c>
      <c r="AA38" s="68">
        <v>72.8</v>
      </c>
      <c r="AB38" s="171">
        <v>28.6</v>
      </c>
      <c r="AC38" s="72">
        <v>44.6</v>
      </c>
      <c r="AD38" s="72">
        <v>0.14999999999999997</v>
      </c>
      <c r="AE38" s="72">
        <v>2.1569858712715853</v>
      </c>
      <c r="AF38" s="72">
        <v>0.21361029297783293</v>
      </c>
      <c r="AG38" s="72">
        <v>2.370596164249418</v>
      </c>
      <c r="AH38" s="72">
        <v>22.64688393827317</v>
      </c>
      <c r="AI38" s="75">
        <v>25.017480102522587</v>
      </c>
      <c r="AJ38" s="72">
        <v>100.4189689720728</v>
      </c>
      <c r="AK38" s="72">
        <v>14.65397507089402</v>
      </c>
      <c r="AL38" s="72">
        <v>6.8526777537329586</v>
      </c>
      <c r="AM38" s="72">
        <v>37.300859009167191</v>
      </c>
      <c r="AN38" s="72">
        <v>39.671455173416604</v>
      </c>
      <c r="AO38" s="72">
        <v>2.2353439980158729</v>
      </c>
      <c r="AP38" s="72">
        <v>0.23476190476190481</v>
      </c>
      <c r="AQ38" s="72">
        <v>9.5041230620072359E-2</v>
      </c>
      <c r="AR38" s="72">
        <v>2.4701059027777776</v>
      </c>
      <c r="AS38" s="68" t="s">
        <v>763</v>
      </c>
      <c r="AT38" s="68" t="s">
        <v>763</v>
      </c>
      <c r="AU38" s="68" t="s">
        <v>763</v>
      </c>
      <c r="AV38" s="68" t="s">
        <v>763</v>
      </c>
      <c r="BA38" s="200"/>
      <c r="BC38" s="147"/>
    </row>
    <row r="39" spans="1:55" s="68" customFormat="1" x14ac:dyDescent="0.2">
      <c r="A39" s="79" t="s">
        <v>756</v>
      </c>
      <c r="B39" s="68" t="s">
        <v>305</v>
      </c>
      <c r="C39" s="68" t="s">
        <v>765</v>
      </c>
      <c r="E39" s="147">
        <v>44390</v>
      </c>
      <c r="F39" s="68" t="s">
        <v>1059</v>
      </c>
      <c r="G39" s="68" t="s">
        <v>1065</v>
      </c>
      <c r="H39" s="68">
        <v>1</v>
      </c>
      <c r="I39" s="68" t="s">
        <v>760</v>
      </c>
      <c r="J39" s="77">
        <v>0.39999999999999997</v>
      </c>
      <c r="K39" s="81">
        <v>3</v>
      </c>
      <c r="L39" s="68">
        <v>2</v>
      </c>
      <c r="M39" s="68" t="s">
        <v>812</v>
      </c>
      <c r="N39" s="68" t="s">
        <v>1066</v>
      </c>
      <c r="O39" s="68">
        <v>19.600000000000001</v>
      </c>
      <c r="P39" s="68">
        <v>8.44</v>
      </c>
      <c r="Q39" s="68">
        <v>1.65</v>
      </c>
      <c r="R39" s="68">
        <v>1.5</v>
      </c>
      <c r="S39" s="68">
        <v>1.45</v>
      </c>
      <c r="T39" s="68">
        <v>1.47</v>
      </c>
      <c r="U39" s="76">
        <v>0.89090909090909098</v>
      </c>
      <c r="V39" s="68">
        <v>1.17</v>
      </c>
      <c r="W39" s="77">
        <v>0.29444444444444445</v>
      </c>
      <c r="X39" s="68">
        <v>22.7</v>
      </c>
      <c r="Y39" s="68">
        <v>5.98</v>
      </c>
      <c r="Z39" s="72">
        <v>5.0452202156797883</v>
      </c>
      <c r="AA39" s="68">
        <v>68.7</v>
      </c>
      <c r="AB39" s="171">
        <v>29.4</v>
      </c>
      <c r="AC39" s="72">
        <v>45.7</v>
      </c>
      <c r="AD39" s="75" t="s">
        <v>763</v>
      </c>
      <c r="AE39" s="75" t="s">
        <v>763</v>
      </c>
      <c r="AF39" s="75" t="s">
        <v>763</v>
      </c>
      <c r="AG39" s="72" t="s">
        <v>763</v>
      </c>
      <c r="AH39" s="72" t="s">
        <v>763</v>
      </c>
      <c r="AI39" s="75" t="s">
        <v>763</v>
      </c>
      <c r="AJ39" s="75" t="s">
        <v>763</v>
      </c>
      <c r="AK39" s="75" t="s">
        <v>763</v>
      </c>
      <c r="AL39" s="75" t="s">
        <v>763</v>
      </c>
      <c r="AM39" s="75" t="s">
        <v>763</v>
      </c>
      <c r="AN39" s="75" t="s">
        <v>763</v>
      </c>
      <c r="AO39" s="75" t="s">
        <v>763</v>
      </c>
      <c r="AP39" s="75" t="s">
        <v>763</v>
      </c>
      <c r="AQ39" s="75" t="s">
        <v>763</v>
      </c>
      <c r="AR39" s="75" t="s">
        <v>763</v>
      </c>
      <c r="AS39" s="68" t="s">
        <v>763</v>
      </c>
      <c r="AT39" s="68" t="s">
        <v>763</v>
      </c>
      <c r="AU39" s="68" t="s">
        <v>763</v>
      </c>
      <c r="AV39" s="68" t="s">
        <v>763</v>
      </c>
      <c r="BA39" s="200"/>
      <c r="BC39" s="147"/>
    </row>
    <row r="40" spans="1:55" s="68" customFormat="1" x14ac:dyDescent="0.2">
      <c r="A40" s="79" t="s">
        <v>756</v>
      </c>
      <c r="B40" s="68" t="s">
        <v>307</v>
      </c>
      <c r="C40" s="68" t="s">
        <v>757</v>
      </c>
      <c r="E40" s="147">
        <v>44390</v>
      </c>
      <c r="F40" s="68" t="s">
        <v>1059</v>
      </c>
      <c r="G40" s="68" t="s">
        <v>1065</v>
      </c>
      <c r="H40" s="68">
        <v>1</v>
      </c>
      <c r="I40" s="68" t="s">
        <v>760</v>
      </c>
      <c r="J40" s="77">
        <v>0.39999999999999997</v>
      </c>
      <c r="K40" s="81">
        <v>3</v>
      </c>
      <c r="L40" s="68">
        <v>2</v>
      </c>
      <c r="M40" s="68" t="s">
        <v>812</v>
      </c>
      <c r="O40" s="68">
        <v>19.7</v>
      </c>
      <c r="P40" s="68">
        <v>8.44</v>
      </c>
      <c r="Q40" s="68">
        <v>2.5</v>
      </c>
      <c r="R40" s="68">
        <v>2.0499999999999998</v>
      </c>
      <c r="S40" s="68">
        <v>2</v>
      </c>
      <c r="T40" s="68">
        <v>2.0249999999999999</v>
      </c>
      <c r="U40" s="76">
        <v>0.80999999999999994</v>
      </c>
      <c r="V40" s="68">
        <v>0.15</v>
      </c>
      <c r="W40" s="77">
        <v>0.31180555555555556</v>
      </c>
      <c r="X40" s="68">
        <v>22.3</v>
      </c>
      <c r="Y40" s="68">
        <v>6.91</v>
      </c>
      <c r="Z40" s="72">
        <v>5.8100528563225682</v>
      </c>
      <c r="AA40" s="68">
        <v>69.900000000000006</v>
      </c>
      <c r="AB40" s="171">
        <v>29.9</v>
      </c>
      <c r="AC40" s="72">
        <v>46.3</v>
      </c>
      <c r="AD40" s="75" t="s">
        <v>763</v>
      </c>
      <c r="AE40" s="75" t="s">
        <v>763</v>
      </c>
      <c r="AF40" s="75" t="s">
        <v>763</v>
      </c>
      <c r="AG40" s="72" t="s">
        <v>763</v>
      </c>
      <c r="AH40" s="72" t="s">
        <v>763</v>
      </c>
      <c r="AI40" s="75" t="s">
        <v>763</v>
      </c>
      <c r="AJ40" s="75" t="s">
        <v>763</v>
      </c>
      <c r="AK40" s="75" t="s">
        <v>763</v>
      </c>
      <c r="AL40" s="75" t="s">
        <v>763</v>
      </c>
      <c r="AM40" s="75" t="s">
        <v>763</v>
      </c>
      <c r="AN40" s="75" t="s">
        <v>763</v>
      </c>
      <c r="AO40" s="75" t="s">
        <v>763</v>
      </c>
      <c r="AP40" s="75" t="s">
        <v>763</v>
      </c>
      <c r="AQ40" s="75" t="s">
        <v>763</v>
      </c>
      <c r="AR40" s="75" t="s">
        <v>763</v>
      </c>
      <c r="AS40" s="68" t="s">
        <v>763</v>
      </c>
      <c r="AT40" s="68" t="s">
        <v>763</v>
      </c>
      <c r="AU40" s="68" t="s">
        <v>763</v>
      </c>
      <c r="AV40" s="68" t="s">
        <v>763</v>
      </c>
      <c r="BA40" s="200"/>
      <c r="BC40" s="147"/>
    </row>
    <row r="41" spans="1:55" s="68" customFormat="1" x14ac:dyDescent="0.2">
      <c r="A41" s="79" t="s">
        <v>756</v>
      </c>
      <c r="B41" s="68" t="s">
        <v>307</v>
      </c>
      <c r="C41" s="68" t="s">
        <v>764</v>
      </c>
      <c r="E41" s="147">
        <v>44390</v>
      </c>
      <c r="F41" s="68" t="s">
        <v>1059</v>
      </c>
      <c r="G41" s="68" t="s">
        <v>1065</v>
      </c>
      <c r="H41" s="68">
        <v>1</v>
      </c>
      <c r="I41" s="68" t="s">
        <v>760</v>
      </c>
      <c r="J41" s="77">
        <v>0.39999999999999997</v>
      </c>
      <c r="K41" s="81">
        <v>3</v>
      </c>
      <c r="L41" s="68">
        <v>2</v>
      </c>
      <c r="M41" s="68" t="s">
        <v>812</v>
      </c>
      <c r="O41" s="68">
        <v>19.7</v>
      </c>
      <c r="P41" s="68">
        <v>8.44</v>
      </c>
      <c r="Q41" s="68">
        <v>2.5</v>
      </c>
      <c r="R41" s="68">
        <v>2.0499999999999998</v>
      </c>
      <c r="S41" s="68">
        <v>2</v>
      </c>
      <c r="T41" s="68">
        <v>2.0249999999999999</v>
      </c>
      <c r="U41" s="76">
        <v>0.80999999999999994</v>
      </c>
      <c r="V41" s="68">
        <v>1.25</v>
      </c>
      <c r="W41" s="77">
        <v>0.31388888888888888</v>
      </c>
      <c r="X41" s="68">
        <v>22.8</v>
      </c>
      <c r="Y41" s="68">
        <v>5.83</v>
      </c>
      <c r="Z41" s="72">
        <v>4.8909428211799728</v>
      </c>
      <c r="AA41" s="68">
        <v>76.099999999999994</v>
      </c>
      <c r="AB41" s="171">
        <v>30.4</v>
      </c>
      <c r="AC41" s="72">
        <v>47.2</v>
      </c>
      <c r="AD41" s="72">
        <v>0.25</v>
      </c>
      <c r="AE41" s="72">
        <v>2.9485569375679268</v>
      </c>
      <c r="AF41" s="72">
        <v>9.0179817082622862E-2</v>
      </c>
      <c r="AG41" s="72">
        <v>3.0387367546505497</v>
      </c>
      <c r="AH41" s="72">
        <v>29.263243550219265</v>
      </c>
      <c r="AI41" s="75">
        <v>32.301980304869815</v>
      </c>
      <c r="AJ41" s="72">
        <v>90.772566909622611</v>
      </c>
      <c r="AK41" s="72">
        <v>11.857724296857272</v>
      </c>
      <c r="AL41" s="72">
        <v>7.6551423053140679</v>
      </c>
      <c r="AM41" s="72">
        <v>41.120967847076535</v>
      </c>
      <c r="AN41" s="72">
        <v>44.159704601727086</v>
      </c>
      <c r="AO41" s="72">
        <v>1.9277249503968257</v>
      </c>
      <c r="AP41" s="72">
        <v>0.48571428571428582</v>
      </c>
      <c r="AQ41" s="72">
        <v>0.20125399407069397</v>
      </c>
      <c r="AR41" s="72">
        <v>2.4134392361111114</v>
      </c>
      <c r="AS41" s="68" t="s">
        <v>763</v>
      </c>
      <c r="AT41" s="68" t="s">
        <v>763</v>
      </c>
      <c r="AU41" s="68" t="s">
        <v>763</v>
      </c>
      <c r="AV41" s="68" t="s">
        <v>763</v>
      </c>
      <c r="BA41" s="200"/>
      <c r="BC41" s="147"/>
    </row>
    <row r="42" spans="1:55" s="68" customFormat="1" x14ac:dyDescent="0.2">
      <c r="A42" s="79" t="s">
        <v>756</v>
      </c>
      <c r="B42" s="68" t="s">
        <v>307</v>
      </c>
      <c r="C42" s="68" t="s">
        <v>765</v>
      </c>
      <c r="E42" s="147">
        <v>44390</v>
      </c>
      <c r="F42" s="68" t="s">
        <v>1059</v>
      </c>
      <c r="G42" s="68" t="s">
        <v>1065</v>
      </c>
      <c r="H42" s="68">
        <v>1</v>
      </c>
      <c r="I42" s="68" t="s">
        <v>760</v>
      </c>
      <c r="J42" s="77">
        <v>0.39999999999999997</v>
      </c>
      <c r="K42" s="81">
        <v>3</v>
      </c>
      <c r="L42" s="68">
        <v>2</v>
      </c>
      <c r="M42" s="68" t="s">
        <v>812</v>
      </c>
      <c r="O42" s="68">
        <v>19.7</v>
      </c>
      <c r="P42" s="68">
        <v>8.44</v>
      </c>
      <c r="Q42" s="68">
        <v>2.5</v>
      </c>
      <c r="R42" s="68">
        <v>2.0499999999999998</v>
      </c>
      <c r="S42" s="68">
        <v>2</v>
      </c>
      <c r="T42" s="68">
        <v>2.0249999999999999</v>
      </c>
      <c r="U42" s="76">
        <v>0.80999999999999994</v>
      </c>
      <c r="V42" s="68">
        <v>2.2000000000000002</v>
      </c>
      <c r="W42" s="77">
        <v>0.31527777777777777</v>
      </c>
      <c r="X42" s="68">
        <v>22.7</v>
      </c>
      <c r="Y42" s="68">
        <v>5.15</v>
      </c>
      <c r="Z42" s="72">
        <v>4.3199155013942843</v>
      </c>
      <c r="AA42" s="68">
        <v>57.6</v>
      </c>
      <c r="AB42" s="171">
        <v>30.4</v>
      </c>
      <c r="AC42" s="72">
        <v>47.1</v>
      </c>
      <c r="AD42" s="72" t="s">
        <v>763</v>
      </c>
      <c r="AE42" s="72" t="s">
        <v>763</v>
      </c>
      <c r="AF42" s="72" t="s">
        <v>763</v>
      </c>
      <c r="AG42" s="72" t="s">
        <v>763</v>
      </c>
      <c r="AH42" s="72" t="s">
        <v>763</v>
      </c>
      <c r="AI42" s="72" t="s">
        <v>763</v>
      </c>
      <c r="AJ42" s="72" t="s">
        <v>763</v>
      </c>
      <c r="AK42" s="72" t="s">
        <v>763</v>
      </c>
      <c r="AL42" s="72" t="s">
        <v>763</v>
      </c>
      <c r="AM42" s="75" t="s">
        <v>763</v>
      </c>
      <c r="AN42" s="75" t="s">
        <v>763</v>
      </c>
      <c r="AO42" s="72" t="s">
        <v>763</v>
      </c>
      <c r="AP42" s="72" t="s">
        <v>763</v>
      </c>
      <c r="AQ42" s="72" t="s">
        <v>763</v>
      </c>
      <c r="AR42" s="75" t="s">
        <v>763</v>
      </c>
      <c r="AS42" s="68" t="s">
        <v>763</v>
      </c>
      <c r="AT42" s="68" t="s">
        <v>763</v>
      </c>
      <c r="AU42" s="68" t="s">
        <v>763</v>
      </c>
      <c r="AV42" s="68" t="s">
        <v>763</v>
      </c>
      <c r="BA42" s="200"/>
      <c r="BC42" s="147"/>
    </row>
    <row r="43" spans="1:55" s="68" customFormat="1" x14ac:dyDescent="0.2">
      <c r="A43" s="79" t="s">
        <v>756</v>
      </c>
      <c r="B43" s="68" t="s">
        <v>309</v>
      </c>
      <c r="C43" s="68" t="s">
        <v>757</v>
      </c>
      <c r="E43" s="147">
        <v>44390</v>
      </c>
      <c r="F43" s="68" t="s">
        <v>1059</v>
      </c>
      <c r="G43" s="68" t="s">
        <v>1065</v>
      </c>
      <c r="H43" s="68">
        <v>2</v>
      </c>
      <c r="I43" s="68" t="s">
        <v>760</v>
      </c>
      <c r="J43" s="77">
        <v>0.39999999999999997</v>
      </c>
      <c r="K43" s="81">
        <v>3</v>
      </c>
      <c r="L43" s="68">
        <v>2</v>
      </c>
      <c r="M43" s="68" t="s">
        <v>812</v>
      </c>
      <c r="O43" s="68">
        <v>19.7</v>
      </c>
      <c r="P43" s="68">
        <v>8.44</v>
      </c>
      <c r="Q43" s="68">
        <v>1.6</v>
      </c>
      <c r="R43" s="68">
        <v>1.6</v>
      </c>
      <c r="S43" s="68">
        <v>1.6</v>
      </c>
      <c r="T43" s="68">
        <v>1.6</v>
      </c>
      <c r="U43" s="76">
        <v>1</v>
      </c>
      <c r="V43" s="68">
        <v>0.15</v>
      </c>
      <c r="W43" s="77">
        <v>0.34166666666666662</v>
      </c>
      <c r="X43" s="68">
        <v>22.31</v>
      </c>
      <c r="Y43" s="68">
        <v>7.07</v>
      </c>
      <c r="Z43" s="72">
        <v>5.9137189508013961</v>
      </c>
      <c r="AA43" s="68">
        <v>88.8</v>
      </c>
      <c r="AB43" s="171">
        <v>30.8</v>
      </c>
      <c r="AC43" s="72">
        <v>47.7</v>
      </c>
      <c r="AD43" s="75" t="s">
        <v>763</v>
      </c>
      <c r="AE43" s="75" t="s">
        <v>763</v>
      </c>
      <c r="AF43" s="75" t="s">
        <v>763</v>
      </c>
      <c r="AG43" s="72" t="s">
        <v>763</v>
      </c>
      <c r="AH43" s="72" t="s">
        <v>763</v>
      </c>
      <c r="AI43" s="75" t="s">
        <v>763</v>
      </c>
      <c r="AJ43" s="75" t="s">
        <v>763</v>
      </c>
      <c r="AK43" s="75" t="s">
        <v>763</v>
      </c>
      <c r="AL43" s="75" t="s">
        <v>763</v>
      </c>
      <c r="AM43" s="75" t="s">
        <v>763</v>
      </c>
      <c r="AN43" s="75" t="s">
        <v>763</v>
      </c>
      <c r="AO43" s="75" t="s">
        <v>763</v>
      </c>
      <c r="AP43" s="75" t="s">
        <v>763</v>
      </c>
      <c r="AQ43" s="75" t="s">
        <v>763</v>
      </c>
      <c r="AR43" s="75" t="s">
        <v>763</v>
      </c>
      <c r="AS43" s="68" t="s">
        <v>763</v>
      </c>
      <c r="AT43" s="68" t="s">
        <v>763</v>
      </c>
      <c r="AU43" s="68" t="s">
        <v>763</v>
      </c>
      <c r="AV43" s="68" t="s">
        <v>763</v>
      </c>
      <c r="BA43" s="200"/>
      <c r="BC43" s="147"/>
    </row>
    <row r="44" spans="1:55" s="68" customFormat="1" x14ac:dyDescent="0.2">
      <c r="A44" s="79" t="s">
        <v>756</v>
      </c>
      <c r="B44" s="68" t="s">
        <v>309</v>
      </c>
      <c r="C44" s="68" t="s">
        <v>764</v>
      </c>
      <c r="E44" s="147">
        <v>44390</v>
      </c>
      <c r="F44" s="68" t="s">
        <v>1059</v>
      </c>
      <c r="G44" s="68" t="s">
        <v>1065</v>
      </c>
      <c r="H44" s="68">
        <v>2</v>
      </c>
      <c r="I44" s="68" t="s">
        <v>760</v>
      </c>
      <c r="J44" s="77">
        <v>0.39999999999999997</v>
      </c>
      <c r="K44" s="81">
        <v>3</v>
      </c>
      <c r="L44" s="68">
        <v>2</v>
      </c>
      <c r="M44" s="68" t="s">
        <v>812</v>
      </c>
      <c r="O44" s="68">
        <v>19.7</v>
      </c>
      <c r="P44" s="68">
        <v>8.44</v>
      </c>
      <c r="Q44" s="68">
        <v>1.6</v>
      </c>
      <c r="R44" s="68">
        <v>1.6</v>
      </c>
      <c r="S44" s="68">
        <v>1.6</v>
      </c>
      <c r="T44" s="68">
        <v>1.6</v>
      </c>
      <c r="U44" s="76">
        <v>1</v>
      </c>
      <c r="V44" s="68">
        <v>0.8</v>
      </c>
      <c r="W44" s="77">
        <v>0.3430555555555555</v>
      </c>
      <c r="X44" s="68">
        <v>22.3</v>
      </c>
      <c r="Y44" s="68">
        <v>6.99</v>
      </c>
      <c r="Z44" s="72">
        <v>5.8467256798171308</v>
      </c>
      <c r="AA44" s="68">
        <v>80.8</v>
      </c>
      <c r="AB44" s="171">
        <v>30.8</v>
      </c>
      <c r="AC44" s="72">
        <v>47.7</v>
      </c>
      <c r="AD44" s="75">
        <v>0.17499999999999996</v>
      </c>
      <c r="AE44" s="75">
        <v>2.7110856176790241</v>
      </c>
      <c r="AF44" s="72">
        <v>0.10982793365369713</v>
      </c>
      <c r="AG44" s="72">
        <v>2.8209135513327213</v>
      </c>
      <c r="AH44" s="72">
        <v>15.458403864018683</v>
      </c>
      <c r="AI44" s="75">
        <v>18.279317415351404</v>
      </c>
      <c r="AJ44" s="72">
        <v>79.579374603693068</v>
      </c>
      <c r="AK44" s="72">
        <v>10.069744816415227</v>
      </c>
      <c r="AL44" s="72">
        <v>7.902819391606279</v>
      </c>
      <c r="AM44" s="72">
        <v>25.528148680433908</v>
      </c>
      <c r="AN44" s="72">
        <v>28.349062231766631</v>
      </c>
      <c r="AO44" s="72">
        <v>1.9167963789682541</v>
      </c>
      <c r="AP44" s="72">
        <v>0.32380952380952388</v>
      </c>
      <c r="AQ44" s="72">
        <v>0.14451873192339756</v>
      </c>
      <c r="AR44" s="72">
        <v>2.2406059027777778</v>
      </c>
      <c r="AS44" s="68" t="s">
        <v>763</v>
      </c>
      <c r="AT44" s="68" t="s">
        <v>763</v>
      </c>
      <c r="AU44" s="68" t="s">
        <v>763</v>
      </c>
      <c r="AV44" s="68" t="s">
        <v>763</v>
      </c>
      <c r="BA44" s="200"/>
      <c r="BC44" s="147"/>
    </row>
    <row r="45" spans="1:55" s="68" customFormat="1" x14ac:dyDescent="0.2">
      <c r="A45" s="79" t="s">
        <v>756</v>
      </c>
      <c r="B45" s="68" t="s">
        <v>309</v>
      </c>
      <c r="C45" s="68" t="s">
        <v>765</v>
      </c>
      <c r="E45" s="147">
        <v>44390</v>
      </c>
      <c r="F45" s="68" t="s">
        <v>1059</v>
      </c>
      <c r="G45" s="68" t="s">
        <v>1065</v>
      </c>
      <c r="H45" s="68">
        <v>2</v>
      </c>
      <c r="I45" s="68" t="s">
        <v>760</v>
      </c>
      <c r="J45" s="77">
        <v>0.39999999999999997</v>
      </c>
      <c r="K45" s="81">
        <v>3</v>
      </c>
      <c r="L45" s="68">
        <v>2</v>
      </c>
      <c r="M45" s="68" t="s">
        <v>812</v>
      </c>
      <c r="O45" s="68">
        <v>19.7</v>
      </c>
      <c r="P45" s="68">
        <v>8.44</v>
      </c>
      <c r="Q45" s="68">
        <v>1.6</v>
      </c>
      <c r="R45" s="68">
        <v>1.6</v>
      </c>
      <c r="S45" s="68">
        <v>1.6</v>
      </c>
      <c r="T45" s="68">
        <v>1.6</v>
      </c>
      <c r="U45" s="76">
        <v>1</v>
      </c>
      <c r="V45" s="68">
        <v>1.3</v>
      </c>
      <c r="W45" s="77">
        <v>0.34375</v>
      </c>
      <c r="X45" s="68">
        <v>22.4</v>
      </c>
      <c r="Y45" s="68">
        <v>7.02</v>
      </c>
      <c r="Z45" s="72">
        <v>5.8725923193965111</v>
      </c>
      <c r="AA45" s="68">
        <v>81.099999999999994</v>
      </c>
      <c r="AB45" s="171">
        <v>30.8</v>
      </c>
      <c r="AC45" s="72">
        <v>47.6</v>
      </c>
      <c r="AD45" s="72" t="s">
        <v>763</v>
      </c>
      <c r="AE45" s="72" t="s">
        <v>763</v>
      </c>
      <c r="AF45" s="72" t="s">
        <v>763</v>
      </c>
      <c r="AG45" s="72" t="s">
        <v>763</v>
      </c>
      <c r="AH45" s="72" t="s">
        <v>763</v>
      </c>
      <c r="AI45" s="72" t="s">
        <v>763</v>
      </c>
      <c r="AJ45" s="72" t="s">
        <v>763</v>
      </c>
      <c r="AK45" s="72" t="s">
        <v>763</v>
      </c>
      <c r="AL45" s="72" t="s">
        <v>763</v>
      </c>
      <c r="AM45" s="75" t="s">
        <v>763</v>
      </c>
      <c r="AN45" s="75" t="s">
        <v>763</v>
      </c>
      <c r="AO45" s="72" t="s">
        <v>763</v>
      </c>
      <c r="AP45" s="72" t="s">
        <v>763</v>
      </c>
      <c r="AQ45" s="72" t="s">
        <v>763</v>
      </c>
      <c r="AR45" s="75" t="s">
        <v>763</v>
      </c>
      <c r="AS45" s="68" t="s">
        <v>763</v>
      </c>
      <c r="AT45" s="68" t="s">
        <v>763</v>
      </c>
      <c r="AU45" s="68" t="s">
        <v>763</v>
      </c>
      <c r="AV45" s="68" t="s">
        <v>763</v>
      </c>
      <c r="BA45" s="200"/>
      <c r="BC45" s="147"/>
    </row>
    <row r="46" spans="1:55" s="68" customFormat="1" x14ac:dyDescent="0.2">
      <c r="A46" s="79" t="s">
        <v>756</v>
      </c>
      <c r="B46" s="68" t="s">
        <v>311</v>
      </c>
      <c r="C46" s="68" t="s">
        <v>757</v>
      </c>
      <c r="E46" s="147">
        <v>44390</v>
      </c>
      <c r="F46" s="68" t="s">
        <v>1059</v>
      </c>
      <c r="G46" s="68" t="s">
        <v>1067</v>
      </c>
      <c r="H46" s="68">
        <v>1</v>
      </c>
      <c r="I46" s="68" t="s">
        <v>760</v>
      </c>
      <c r="J46" s="77">
        <v>0.42777777777777781</v>
      </c>
      <c r="K46" s="81">
        <v>5</v>
      </c>
      <c r="L46" s="68">
        <v>2</v>
      </c>
      <c r="M46" s="68" t="s">
        <v>787</v>
      </c>
      <c r="O46" s="68">
        <v>19.100000000000001</v>
      </c>
      <c r="P46" s="68">
        <v>8.44</v>
      </c>
      <c r="Q46" s="68">
        <v>0.6</v>
      </c>
      <c r="R46" s="68">
        <v>0.6</v>
      </c>
      <c r="S46" s="68">
        <v>0.6</v>
      </c>
      <c r="T46" s="68">
        <v>0.6</v>
      </c>
      <c r="U46" s="76">
        <v>1</v>
      </c>
      <c r="V46" s="68">
        <v>0.15</v>
      </c>
      <c r="W46" s="77">
        <v>0.32916666666666666</v>
      </c>
      <c r="X46" s="68">
        <v>22.2</v>
      </c>
      <c r="Y46" s="68">
        <v>3.91</v>
      </c>
      <c r="Z46" s="72">
        <v>3.3197660107019731</v>
      </c>
      <c r="AA46" s="68">
        <v>50.1</v>
      </c>
      <c r="AB46" s="171">
        <v>28.2</v>
      </c>
      <c r="AC46" s="72">
        <v>44</v>
      </c>
      <c r="AD46" s="75" t="s">
        <v>763</v>
      </c>
      <c r="AE46" s="75" t="s">
        <v>763</v>
      </c>
      <c r="AF46" s="75" t="s">
        <v>763</v>
      </c>
      <c r="AG46" s="72" t="s">
        <v>763</v>
      </c>
      <c r="AH46" s="72" t="s">
        <v>763</v>
      </c>
      <c r="AI46" s="75" t="s">
        <v>763</v>
      </c>
      <c r="AJ46" s="75" t="s">
        <v>763</v>
      </c>
      <c r="AK46" s="75" t="s">
        <v>763</v>
      </c>
      <c r="AL46" s="75" t="s">
        <v>763</v>
      </c>
      <c r="AM46" s="75" t="s">
        <v>763</v>
      </c>
      <c r="AN46" s="75" t="s">
        <v>763</v>
      </c>
      <c r="AO46" s="75" t="s">
        <v>763</v>
      </c>
      <c r="AP46" s="75" t="s">
        <v>763</v>
      </c>
      <c r="AQ46" s="75" t="s">
        <v>763</v>
      </c>
      <c r="AR46" s="75" t="s">
        <v>763</v>
      </c>
      <c r="AS46" s="68" t="s">
        <v>763</v>
      </c>
      <c r="AT46" s="68" t="s">
        <v>763</v>
      </c>
      <c r="AU46" s="68" t="s">
        <v>763</v>
      </c>
      <c r="AV46" s="68" t="s">
        <v>763</v>
      </c>
      <c r="BA46" s="200"/>
      <c r="BC46" s="147"/>
    </row>
    <row r="47" spans="1:55" s="68" customFormat="1" x14ac:dyDescent="0.2">
      <c r="A47" s="79" t="s">
        <v>756</v>
      </c>
      <c r="B47" s="68" t="s">
        <v>311</v>
      </c>
      <c r="C47" s="68" t="s">
        <v>764</v>
      </c>
      <c r="E47" s="147">
        <v>44390</v>
      </c>
      <c r="F47" s="68" t="s">
        <v>1059</v>
      </c>
      <c r="G47" s="68" t="s">
        <v>1067</v>
      </c>
      <c r="H47" s="68">
        <v>1</v>
      </c>
      <c r="I47" s="68" t="s">
        <v>760</v>
      </c>
      <c r="J47" s="77">
        <v>0.42777777777777781</v>
      </c>
      <c r="K47" s="81">
        <v>5</v>
      </c>
      <c r="L47" s="68">
        <v>2</v>
      </c>
      <c r="M47" s="68" t="s">
        <v>787</v>
      </c>
      <c r="O47" s="68" t="s">
        <v>761</v>
      </c>
      <c r="P47" s="68" t="s">
        <v>761</v>
      </c>
      <c r="Q47" s="68" t="s">
        <v>761</v>
      </c>
      <c r="R47" s="68" t="s">
        <v>761</v>
      </c>
      <c r="S47" s="68" t="s">
        <v>761</v>
      </c>
      <c r="T47" s="68" t="s">
        <v>761</v>
      </c>
      <c r="U47" s="76" t="s">
        <v>761</v>
      </c>
      <c r="V47" s="68" t="s">
        <v>761</v>
      </c>
      <c r="W47" s="77" t="s">
        <v>761</v>
      </c>
      <c r="X47" s="68" t="s">
        <v>761</v>
      </c>
      <c r="Y47" s="68" t="s">
        <v>761</v>
      </c>
      <c r="Z47" s="72" t="s">
        <v>761</v>
      </c>
      <c r="AA47" s="68" t="s">
        <v>761</v>
      </c>
      <c r="AB47" s="171">
        <v>28.4</v>
      </c>
      <c r="AC47" s="72">
        <v>44.3</v>
      </c>
      <c r="AD47" s="75">
        <v>0.64825508790784614</v>
      </c>
      <c r="AE47" s="75">
        <v>3.7797065571790842</v>
      </c>
      <c r="AF47" s="72">
        <v>0.28011161060300738</v>
      </c>
      <c r="AG47" s="72">
        <v>4.0598181677820913</v>
      </c>
      <c r="AH47" s="72">
        <v>34.312578972377075</v>
      </c>
      <c r="AI47" s="75">
        <v>38.372397140159165</v>
      </c>
      <c r="AJ47" s="72">
        <v>121.60127453188613</v>
      </c>
      <c r="AK47" s="72">
        <v>16.599193000658712</v>
      </c>
      <c r="AL47" s="72">
        <v>7.3257341201503339</v>
      </c>
      <c r="AM47" s="72">
        <v>50.911771973035783</v>
      </c>
      <c r="AN47" s="72">
        <v>54.971590140817881</v>
      </c>
      <c r="AO47" s="72">
        <v>1.7532725694444449</v>
      </c>
      <c r="AP47" s="72">
        <v>0.11333333333333334</v>
      </c>
      <c r="AQ47" s="72">
        <v>6.071626215511107E-2</v>
      </c>
      <c r="AR47" s="72">
        <v>1.8666059027777782</v>
      </c>
      <c r="AS47" s="68" t="s">
        <v>763</v>
      </c>
      <c r="AT47" s="68" t="s">
        <v>763</v>
      </c>
      <c r="AU47" s="68" t="s">
        <v>763</v>
      </c>
      <c r="AV47" s="68" t="s">
        <v>763</v>
      </c>
      <c r="BA47" s="200"/>
      <c r="BC47" s="147"/>
    </row>
    <row r="48" spans="1:55" s="68" customFormat="1" x14ac:dyDescent="0.2">
      <c r="A48" s="79" t="s">
        <v>756</v>
      </c>
      <c r="B48" s="68" t="s">
        <v>311</v>
      </c>
      <c r="C48" s="68" t="s">
        <v>765</v>
      </c>
      <c r="E48" s="147">
        <v>44390</v>
      </c>
      <c r="F48" s="68" t="s">
        <v>1059</v>
      </c>
      <c r="G48" s="68" t="s">
        <v>1067</v>
      </c>
      <c r="H48" s="68">
        <v>1</v>
      </c>
      <c r="I48" s="68" t="s">
        <v>760</v>
      </c>
      <c r="J48" s="77">
        <v>0.42777777777777781</v>
      </c>
      <c r="K48" s="81">
        <v>5</v>
      </c>
      <c r="L48" s="68">
        <v>2</v>
      </c>
      <c r="M48" s="68" t="s">
        <v>787</v>
      </c>
      <c r="O48" s="68">
        <v>19.100000000000001</v>
      </c>
      <c r="P48" s="68">
        <v>8.44</v>
      </c>
      <c r="Q48" s="68">
        <v>0.6</v>
      </c>
      <c r="R48" s="68">
        <v>0.6</v>
      </c>
      <c r="S48" s="68">
        <v>0.6</v>
      </c>
      <c r="T48" s="68">
        <v>0.6</v>
      </c>
      <c r="U48" s="76">
        <v>1</v>
      </c>
      <c r="V48" s="68">
        <v>0.3</v>
      </c>
      <c r="W48" s="77">
        <v>0.33333333333333331</v>
      </c>
      <c r="X48" s="68">
        <v>22.6</v>
      </c>
      <c r="Y48" s="68">
        <v>3.55</v>
      </c>
      <c r="Z48" s="72">
        <v>3.0138183008914332</v>
      </c>
      <c r="AA48" s="68">
        <v>48.2</v>
      </c>
      <c r="AB48" s="171">
        <v>28.3</v>
      </c>
      <c r="AC48" s="72">
        <v>44.2</v>
      </c>
      <c r="AD48" s="72" t="s">
        <v>763</v>
      </c>
      <c r="AE48" s="72" t="s">
        <v>763</v>
      </c>
      <c r="AF48" s="72" t="s">
        <v>763</v>
      </c>
      <c r="AG48" s="72" t="s">
        <v>763</v>
      </c>
      <c r="AH48" s="72" t="s">
        <v>763</v>
      </c>
      <c r="AI48" s="72" t="s">
        <v>763</v>
      </c>
      <c r="AJ48" s="72" t="s">
        <v>763</v>
      </c>
      <c r="AK48" s="72" t="s">
        <v>763</v>
      </c>
      <c r="AL48" s="72" t="s">
        <v>763</v>
      </c>
      <c r="AM48" s="75" t="s">
        <v>763</v>
      </c>
      <c r="AN48" s="75" t="s">
        <v>763</v>
      </c>
      <c r="AO48" s="72" t="s">
        <v>763</v>
      </c>
      <c r="AP48" s="72" t="s">
        <v>763</v>
      </c>
      <c r="AQ48" s="72" t="s">
        <v>763</v>
      </c>
      <c r="AR48" s="75" t="s">
        <v>763</v>
      </c>
      <c r="AS48" s="68" t="s">
        <v>763</v>
      </c>
      <c r="AT48" s="68" t="s">
        <v>763</v>
      </c>
      <c r="AU48" s="68" t="s">
        <v>763</v>
      </c>
      <c r="AV48" s="68" t="s">
        <v>763</v>
      </c>
      <c r="BA48" s="200"/>
      <c r="BC48" s="147"/>
    </row>
    <row r="49" spans="1:55" s="68" customFormat="1" x14ac:dyDescent="0.2">
      <c r="A49" s="79" t="s">
        <v>756</v>
      </c>
      <c r="B49" s="68" t="s">
        <v>640</v>
      </c>
      <c r="C49" s="68" t="s">
        <v>764</v>
      </c>
      <c r="E49" s="147">
        <v>44390</v>
      </c>
      <c r="F49" s="68" t="s">
        <v>793</v>
      </c>
      <c r="G49" s="68" t="s">
        <v>772</v>
      </c>
      <c r="H49" s="68" t="s">
        <v>761</v>
      </c>
      <c r="I49" s="68" t="s">
        <v>761</v>
      </c>
      <c r="J49" s="68" t="s">
        <v>761</v>
      </c>
      <c r="K49" s="81" t="s">
        <v>761</v>
      </c>
      <c r="L49" s="68" t="s">
        <v>761</v>
      </c>
      <c r="M49" s="68" t="s">
        <v>761</v>
      </c>
      <c r="N49" s="68" t="s">
        <v>761</v>
      </c>
      <c r="O49" s="68" t="s">
        <v>761</v>
      </c>
      <c r="P49" s="68" t="s">
        <v>761</v>
      </c>
      <c r="Q49" s="68" t="s">
        <v>761</v>
      </c>
      <c r="R49" s="68" t="s">
        <v>761</v>
      </c>
      <c r="S49" s="68" t="s">
        <v>761</v>
      </c>
      <c r="T49" s="68" t="s">
        <v>761</v>
      </c>
      <c r="U49" s="68" t="s">
        <v>761</v>
      </c>
      <c r="V49" s="68">
        <v>0.2</v>
      </c>
      <c r="W49" s="77">
        <v>0.29166666666666669</v>
      </c>
      <c r="X49" s="68" t="s">
        <v>761</v>
      </c>
      <c r="Y49" s="68" t="s">
        <v>761</v>
      </c>
      <c r="Z49" s="72" t="s">
        <v>763</v>
      </c>
      <c r="AA49" s="68" t="s">
        <v>761</v>
      </c>
      <c r="AB49" s="171">
        <v>14.8</v>
      </c>
      <c r="AC49" s="72">
        <v>24.58</v>
      </c>
      <c r="AD49" s="75">
        <v>0.59830062490381719</v>
      </c>
      <c r="AE49" s="75">
        <v>9.6062815502528149</v>
      </c>
      <c r="AF49" s="72">
        <v>22.47887323943662</v>
      </c>
      <c r="AG49" s="72">
        <v>32.085154789689433</v>
      </c>
      <c r="AH49" s="72">
        <v>12.964700869288016</v>
      </c>
      <c r="AI49" s="72">
        <v>45.049855658977449</v>
      </c>
      <c r="AJ49" s="72">
        <v>211.70065874404989</v>
      </c>
      <c r="AK49" s="72">
        <v>29.121533423518919</v>
      </c>
      <c r="AL49" s="72">
        <v>7.269557398137481</v>
      </c>
      <c r="AM49" s="72">
        <v>42.086234292806935</v>
      </c>
      <c r="AN49" s="72">
        <v>74.171389082496376</v>
      </c>
      <c r="AO49" s="72">
        <v>2.463224950396826</v>
      </c>
      <c r="AP49" s="72">
        <v>1.0523809523809526</v>
      </c>
      <c r="AQ49" s="72">
        <v>0.29934554141846131</v>
      </c>
      <c r="AR49" s="72">
        <v>3.5156059027777786</v>
      </c>
      <c r="AS49" s="68" t="s">
        <v>763</v>
      </c>
      <c r="AT49" s="68" t="s">
        <v>763</v>
      </c>
      <c r="AU49" s="68" t="s">
        <v>763</v>
      </c>
      <c r="AV49" s="68" t="s">
        <v>763</v>
      </c>
      <c r="BA49" s="200"/>
      <c r="BC49" s="147"/>
    </row>
    <row r="50" spans="1:55" s="68" customFormat="1" x14ac:dyDescent="0.2">
      <c r="A50" s="79" t="s">
        <v>756</v>
      </c>
      <c r="B50" s="68" t="s">
        <v>394</v>
      </c>
      <c r="C50" s="68" t="s">
        <v>757</v>
      </c>
      <c r="E50" s="147">
        <v>44390</v>
      </c>
      <c r="F50" s="68" t="s">
        <v>797</v>
      </c>
      <c r="G50" s="68" t="s">
        <v>1068</v>
      </c>
      <c r="H50" s="68">
        <v>1</v>
      </c>
      <c r="I50" s="68" t="s">
        <v>760</v>
      </c>
      <c r="J50" s="77">
        <v>0.42777777777777781</v>
      </c>
      <c r="K50" s="81">
        <v>3</v>
      </c>
      <c r="L50" s="68">
        <v>2</v>
      </c>
      <c r="M50" s="68" t="s">
        <v>787</v>
      </c>
      <c r="N50" s="68" t="s">
        <v>816</v>
      </c>
      <c r="O50" s="68">
        <v>19.3</v>
      </c>
      <c r="P50" s="68">
        <v>9.4600000000000009</v>
      </c>
      <c r="Q50" s="68">
        <v>1.7</v>
      </c>
      <c r="R50" s="68">
        <v>1.4</v>
      </c>
      <c r="S50" s="68">
        <v>1.2</v>
      </c>
      <c r="T50" s="68">
        <v>1.2999999999999998</v>
      </c>
      <c r="U50" s="76">
        <v>0.76470588235294112</v>
      </c>
      <c r="V50" s="68">
        <v>0.15</v>
      </c>
      <c r="W50" s="77">
        <v>0.3354166666666667</v>
      </c>
      <c r="X50" s="68">
        <v>23</v>
      </c>
      <c r="Y50" s="68">
        <v>6.43</v>
      </c>
      <c r="Z50" s="72">
        <v>5.4488627972517811</v>
      </c>
      <c r="AA50" s="68">
        <v>89</v>
      </c>
      <c r="AB50" s="171">
        <v>28.7</v>
      </c>
      <c r="AC50" s="72">
        <v>44.7</v>
      </c>
      <c r="AD50" s="75" t="s">
        <v>763</v>
      </c>
      <c r="AE50" s="75" t="s">
        <v>763</v>
      </c>
      <c r="AF50" s="75" t="s">
        <v>763</v>
      </c>
      <c r="AG50" s="72" t="s">
        <v>763</v>
      </c>
      <c r="AH50" s="72" t="s">
        <v>763</v>
      </c>
      <c r="AI50" s="75" t="s">
        <v>763</v>
      </c>
      <c r="AJ50" s="75" t="s">
        <v>763</v>
      </c>
      <c r="AK50" s="75" t="s">
        <v>763</v>
      </c>
      <c r="AL50" s="75" t="s">
        <v>763</v>
      </c>
      <c r="AM50" s="75" t="s">
        <v>763</v>
      </c>
      <c r="AN50" s="75" t="s">
        <v>763</v>
      </c>
      <c r="AO50" s="75" t="s">
        <v>763</v>
      </c>
      <c r="AP50" s="75" t="s">
        <v>763</v>
      </c>
      <c r="AQ50" s="75" t="s">
        <v>763</v>
      </c>
      <c r="AR50" s="75" t="s">
        <v>763</v>
      </c>
      <c r="AS50" s="68" t="s">
        <v>763</v>
      </c>
      <c r="AT50" s="68" t="s">
        <v>763</v>
      </c>
      <c r="AU50" s="68" t="s">
        <v>763</v>
      </c>
      <c r="AV50" s="68" t="s">
        <v>763</v>
      </c>
      <c r="BA50" s="200"/>
      <c r="BC50" s="147"/>
    </row>
    <row r="51" spans="1:55" s="68" customFormat="1" x14ac:dyDescent="0.2">
      <c r="A51" s="79" t="s">
        <v>756</v>
      </c>
      <c r="B51" s="68" t="s">
        <v>394</v>
      </c>
      <c r="C51" s="68" t="s">
        <v>764</v>
      </c>
      <c r="E51" s="147">
        <v>44390</v>
      </c>
      <c r="F51" s="68" t="s">
        <v>797</v>
      </c>
      <c r="G51" s="68" t="s">
        <v>1068</v>
      </c>
      <c r="H51" s="68">
        <v>1</v>
      </c>
      <c r="I51" s="68" t="s">
        <v>760</v>
      </c>
      <c r="J51" s="77">
        <v>0.42777777777777781</v>
      </c>
      <c r="K51" s="81">
        <v>3</v>
      </c>
      <c r="L51" s="68">
        <v>2</v>
      </c>
      <c r="M51" s="68" t="s">
        <v>787</v>
      </c>
      <c r="N51" s="68" t="s">
        <v>816</v>
      </c>
      <c r="O51" s="68">
        <v>19.3</v>
      </c>
      <c r="P51" s="68">
        <v>9.4600000000000009</v>
      </c>
      <c r="Q51" s="68">
        <v>1.7</v>
      </c>
      <c r="R51" s="68">
        <v>1.4</v>
      </c>
      <c r="S51" s="68">
        <v>1.2</v>
      </c>
      <c r="T51" s="68">
        <v>1.2999999999999998</v>
      </c>
      <c r="U51" s="76">
        <v>0.76470588235294112</v>
      </c>
      <c r="V51" s="68">
        <v>0.85</v>
      </c>
      <c r="W51" s="77">
        <v>0.33611111111111108</v>
      </c>
      <c r="X51" s="68">
        <v>23.6</v>
      </c>
      <c r="Y51" s="68">
        <v>6.37</v>
      </c>
      <c r="Z51" s="72">
        <v>5.4019197566438777</v>
      </c>
      <c r="AA51" s="68">
        <v>88.6</v>
      </c>
      <c r="AB51" s="171">
        <v>28.7</v>
      </c>
      <c r="AC51" s="72">
        <v>44.7</v>
      </c>
      <c r="AD51" s="72">
        <v>4.9999999999999954E-2</v>
      </c>
      <c r="AE51" s="72">
        <v>12.181496396937161</v>
      </c>
      <c r="AF51" s="72">
        <v>0.25290652611998143</v>
      </c>
      <c r="AG51" s="72">
        <v>12.434402923057142</v>
      </c>
      <c r="AH51" s="72">
        <v>25.027431691808616</v>
      </c>
      <c r="AI51" s="75">
        <v>37.461834614865758</v>
      </c>
      <c r="AJ51" s="72">
        <v>120.78019563574313</v>
      </c>
      <c r="AK51" s="72">
        <v>18.603848144943992</v>
      </c>
      <c r="AL51" s="72">
        <v>6.4922157337952591</v>
      </c>
      <c r="AM51" s="72">
        <v>43.631279836752611</v>
      </c>
      <c r="AN51" s="72">
        <v>56.065682759809746</v>
      </c>
      <c r="AO51" s="72">
        <v>5.9559154265873024</v>
      </c>
      <c r="AP51" s="72">
        <v>0.24285714285714291</v>
      </c>
      <c r="AQ51" s="72">
        <v>3.9178263137811586E-2</v>
      </c>
      <c r="AR51" s="72">
        <v>6.1987725694444453</v>
      </c>
      <c r="AS51" s="68" t="s">
        <v>763</v>
      </c>
      <c r="AT51" s="68" t="s">
        <v>763</v>
      </c>
      <c r="AU51" s="68" t="s">
        <v>763</v>
      </c>
      <c r="AV51" s="68" t="s">
        <v>763</v>
      </c>
      <c r="BA51" s="200"/>
      <c r="BC51" s="147"/>
    </row>
    <row r="52" spans="1:55" s="68" customFormat="1" x14ac:dyDescent="0.2">
      <c r="A52" s="79" t="s">
        <v>756</v>
      </c>
      <c r="B52" s="68" t="s">
        <v>394</v>
      </c>
      <c r="C52" s="68" t="s">
        <v>765</v>
      </c>
      <c r="E52" s="147">
        <v>44390</v>
      </c>
      <c r="F52" s="68" t="s">
        <v>797</v>
      </c>
      <c r="G52" s="68" t="s">
        <v>1068</v>
      </c>
      <c r="H52" s="68">
        <v>1</v>
      </c>
      <c r="I52" s="68" t="s">
        <v>760</v>
      </c>
      <c r="J52" s="77">
        <v>0.42777777777777781</v>
      </c>
      <c r="K52" s="81">
        <v>3</v>
      </c>
      <c r="L52" s="68">
        <v>2</v>
      </c>
      <c r="M52" s="68" t="s">
        <v>787</v>
      </c>
      <c r="N52" s="68" t="s">
        <v>816</v>
      </c>
      <c r="O52" s="68">
        <v>19.3</v>
      </c>
      <c r="P52" s="68">
        <v>9.4600000000000009</v>
      </c>
      <c r="Q52" s="68">
        <v>1.7</v>
      </c>
      <c r="R52" s="68">
        <v>1.4</v>
      </c>
      <c r="S52" s="68">
        <v>1.2</v>
      </c>
      <c r="T52" s="68">
        <v>1.2999999999999998</v>
      </c>
      <c r="U52" s="76">
        <v>0.76470588235294112</v>
      </c>
      <c r="V52" s="68">
        <v>1.4</v>
      </c>
      <c r="W52" s="77">
        <v>0.33680555555555558</v>
      </c>
      <c r="X52" s="68">
        <v>23.7</v>
      </c>
      <c r="Y52" s="68">
        <v>1.8</v>
      </c>
      <c r="Z52" s="72">
        <v>1.5257517272863776</v>
      </c>
      <c r="AA52" s="68">
        <v>25.3</v>
      </c>
      <c r="AB52" s="171">
        <v>28.8</v>
      </c>
      <c r="AC52" s="72">
        <v>44.9</v>
      </c>
      <c r="AD52" s="75" t="s">
        <v>763</v>
      </c>
      <c r="AE52" s="75" t="s">
        <v>763</v>
      </c>
      <c r="AF52" s="75" t="s">
        <v>763</v>
      </c>
      <c r="AG52" s="72" t="s">
        <v>763</v>
      </c>
      <c r="AH52" s="72" t="s">
        <v>763</v>
      </c>
      <c r="AI52" s="75" t="s">
        <v>763</v>
      </c>
      <c r="AJ52" s="75" t="s">
        <v>763</v>
      </c>
      <c r="AK52" s="75" t="s">
        <v>763</v>
      </c>
      <c r="AL52" s="75" t="s">
        <v>763</v>
      </c>
      <c r="AM52" s="75" t="s">
        <v>763</v>
      </c>
      <c r="AN52" s="75" t="s">
        <v>763</v>
      </c>
      <c r="AO52" s="75" t="s">
        <v>763</v>
      </c>
      <c r="AP52" s="75" t="s">
        <v>763</v>
      </c>
      <c r="AQ52" s="75" t="s">
        <v>763</v>
      </c>
      <c r="AR52" s="75" t="s">
        <v>763</v>
      </c>
      <c r="AS52" s="68" t="s">
        <v>763</v>
      </c>
      <c r="AT52" s="68" t="s">
        <v>763</v>
      </c>
      <c r="AU52" s="68" t="s">
        <v>763</v>
      </c>
      <c r="AV52" s="68" t="s">
        <v>763</v>
      </c>
      <c r="BA52" s="200"/>
      <c r="BC52" s="147"/>
    </row>
    <row r="53" spans="1:55" s="68" customFormat="1" x14ac:dyDescent="0.2">
      <c r="A53" s="79" t="s">
        <v>756</v>
      </c>
      <c r="B53" s="68" t="s">
        <v>395</v>
      </c>
      <c r="C53" s="68" t="s">
        <v>757</v>
      </c>
      <c r="E53" s="147">
        <v>44390</v>
      </c>
      <c r="F53" s="68" t="s">
        <v>797</v>
      </c>
      <c r="G53" s="68" t="s">
        <v>1068</v>
      </c>
      <c r="H53" s="68">
        <v>1</v>
      </c>
      <c r="I53" s="68" t="s">
        <v>760</v>
      </c>
      <c r="J53" s="77">
        <v>0.42777777777777781</v>
      </c>
      <c r="K53" s="81">
        <v>3</v>
      </c>
      <c r="L53" s="68">
        <v>2</v>
      </c>
      <c r="M53" s="68" t="s">
        <v>872</v>
      </c>
      <c r="N53" s="68" t="s">
        <v>808</v>
      </c>
      <c r="O53" s="68">
        <v>19.7</v>
      </c>
      <c r="P53" s="68">
        <v>9.1999999999999993</v>
      </c>
      <c r="Q53" s="68">
        <v>0.9</v>
      </c>
      <c r="R53" s="68">
        <v>0.8</v>
      </c>
      <c r="S53" s="68">
        <v>0.7</v>
      </c>
      <c r="T53" s="68">
        <v>0.75</v>
      </c>
      <c r="U53" s="76">
        <v>0.83333333333333326</v>
      </c>
      <c r="V53" s="68">
        <v>0.15</v>
      </c>
      <c r="W53" s="77">
        <v>0.31944444444444448</v>
      </c>
      <c r="X53" s="68">
        <v>23</v>
      </c>
      <c r="Y53" s="68">
        <v>4.5199999999999996</v>
      </c>
      <c r="Z53" s="72">
        <v>3.8280957671009261</v>
      </c>
      <c r="AA53" s="68">
        <v>61.7</v>
      </c>
      <c r="AB53" s="171">
        <v>28.8</v>
      </c>
      <c r="AC53" s="72">
        <v>44.8</v>
      </c>
      <c r="AD53" s="75" t="s">
        <v>763</v>
      </c>
      <c r="AE53" s="72" t="s">
        <v>763</v>
      </c>
      <c r="AF53" s="75" t="s">
        <v>763</v>
      </c>
      <c r="AG53" s="72" t="s">
        <v>763</v>
      </c>
      <c r="AH53" s="72" t="s">
        <v>763</v>
      </c>
      <c r="AI53" s="75" t="s">
        <v>763</v>
      </c>
      <c r="AJ53" s="75" t="s">
        <v>763</v>
      </c>
      <c r="AK53" s="75" t="s">
        <v>763</v>
      </c>
      <c r="AL53" s="75" t="s">
        <v>763</v>
      </c>
      <c r="AM53" s="75" t="s">
        <v>763</v>
      </c>
      <c r="AN53" s="75" t="s">
        <v>763</v>
      </c>
      <c r="AO53" s="75" t="s">
        <v>763</v>
      </c>
      <c r="AP53" s="75" t="s">
        <v>763</v>
      </c>
      <c r="AQ53" s="75" t="s">
        <v>763</v>
      </c>
      <c r="AR53" s="75" t="s">
        <v>763</v>
      </c>
      <c r="AS53" s="68" t="s">
        <v>763</v>
      </c>
      <c r="AT53" s="68" t="s">
        <v>763</v>
      </c>
      <c r="AU53" s="68" t="s">
        <v>763</v>
      </c>
      <c r="AV53" s="68" t="s">
        <v>763</v>
      </c>
      <c r="BA53" s="200"/>
      <c r="BC53" s="147"/>
    </row>
    <row r="54" spans="1:55" s="68" customFormat="1" x14ac:dyDescent="0.2">
      <c r="A54" s="79" t="s">
        <v>756</v>
      </c>
      <c r="B54" s="68" t="s">
        <v>395</v>
      </c>
      <c r="C54" s="68" t="s">
        <v>764</v>
      </c>
      <c r="E54" s="147">
        <v>44390</v>
      </c>
      <c r="F54" s="68" t="s">
        <v>797</v>
      </c>
      <c r="G54" s="68" t="s">
        <v>1068</v>
      </c>
      <c r="H54" s="68">
        <v>1</v>
      </c>
      <c r="I54" s="68" t="s">
        <v>760</v>
      </c>
      <c r="J54" s="77">
        <v>0.42777777777777781</v>
      </c>
      <c r="K54" s="81">
        <v>3</v>
      </c>
      <c r="L54" s="68">
        <v>2</v>
      </c>
      <c r="M54" s="68" t="s">
        <v>872</v>
      </c>
      <c r="N54" s="68" t="s">
        <v>808</v>
      </c>
      <c r="O54" s="68">
        <v>19.7</v>
      </c>
      <c r="P54" s="68">
        <v>9.1999999999999993</v>
      </c>
      <c r="Q54" s="68">
        <v>0.9</v>
      </c>
      <c r="R54" s="68">
        <v>0.8</v>
      </c>
      <c r="S54" s="68">
        <v>0.7</v>
      </c>
      <c r="T54" s="68">
        <v>0.75</v>
      </c>
      <c r="U54" s="76">
        <v>0.83333333333333326</v>
      </c>
      <c r="V54" s="68">
        <v>0.45</v>
      </c>
      <c r="W54" s="77">
        <v>0.32013888888888892</v>
      </c>
      <c r="X54" s="68">
        <v>23.1</v>
      </c>
      <c r="Y54" s="68">
        <v>4.4400000000000004</v>
      </c>
      <c r="Z54" s="72">
        <v>3.7629671786827714</v>
      </c>
      <c r="AA54" s="68">
        <v>61</v>
      </c>
      <c r="AB54" s="171">
        <v>28.7</v>
      </c>
      <c r="AC54" s="72">
        <v>44.8</v>
      </c>
      <c r="AD54" s="72">
        <v>0.25</v>
      </c>
      <c r="AE54" s="72">
        <v>5.3689129284785757</v>
      </c>
      <c r="AF54" s="72">
        <v>0.34258254534180754</v>
      </c>
      <c r="AG54" s="72">
        <v>5.7114954738203831</v>
      </c>
      <c r="AH54" s="72">
        <v>33.124276818099212</v>
      </c>
      <c r="AI54" s="75">
        <v>38.835772291919596</v>
      </c>
      <c r="AJ54" s="72">
        <v>90.150382901365163</v>
      </c>
      <c r="AK54" s="72">
        <v>13.25449883809109</v>
      </c>
      <c r="AL54" s="72">
        <v>6.8014931384873547</v>
      </c>
      <c r="AM54" s="72">
        <v>46.3787756561903</v>
      </c>
      <c r="AN54" s="72">
        <v>52.090271130010684</v>
      </c>
      <c r="AO54" s="72">
        <v>3.6394630456349208</v>
      </c>
      <c r="AP54" s="72">
        <v>0.12547619047619049</v>
      </c>
      <c r="AQ54" s="72">
        <v>3.3327547300815837E-2</v>
      </c>
      <c r="AR54" s="72">
        <v>3.7649392361111111</v>
      </c>
      <c r="AS54" s="68" t="s">
        <v>763</v>
      </c>
      <c r="AT54" s="68" t="s">
        <v>763</v>
      </c>
      <c r="AU54" s="68" t="s">
        <v>763</v>
      </c>
      <c r="AV54" s="68" t="s">
        <v>763</v>
      </c>
      <c r="BA54" s="200"/>
      <c r="BC54" s="147"/>
    </row>
    <row r="55" spans="1:55" s="68" customFormat="1" x14ac:dyDescent="0.2">
      <c r="A55" s="79" t="s">
        <v>756</v>
      </c>
      <c r="B55" s="68" t="s">
        <v>395</v>
      </c>
      <c r="C55" s="68" t="s">
        <v>765</v>
      </c>
      <c r="E55" s="147">
        <v>44390</v>
      </c>
      <c r="F55" s="68" t="s">
        <v>797</v>
      </c>
      <c r="G55" s="68" t="s">
        <v>1068</v>
      </c>
      <c r="H55" s="68">
        <v>1</v>
      </c>
      <c r="I55" s="68" t="s">
        <v>760</v>
      </c>
      <c r="J55" s="77">
        <v>0.42777777777777781</v>
      </c>
      <c r="K55" s="81">
        <v>3</v>
      </c>
      <c r="L55" s="68">
        <v>2</v>
      </c>
      <c r="M55" s="68" t="s">
        <v>872</v>
      </c>
      <c r="N55" s="68" t="s">
        <v>808</v>
      </c>
      <c r="O55" s="68">
        <v>19.7</v>
      </c>
      <c r="P55" s="68">
        <v>9.1999999999999993</v>
      </c>
      <c r="Q55" s="68">
        <v>0.9</v>
      </c>
      <c r="R55" s="68">
        <v>0.8</v>
      </c>
      <c r="S55" s="68">
        <v>0.7</v>
      </c>
      <c r="T55" s="68">
        <v>0.75</v>
      </c>
      <c r="U55" s="76">
        <v>0.83333333333333326</v>
      </c>
      <c r="V55" s="68">
        <v>0.5</v>
      </c>
      <c r="W55" s="77">
        <v>0.32083333333333336</v>
      </c>
      <c r="X55" s="68">
        <v>23.1</v>
      </c>
      <c r="Y55" s="68">
        <v>4.1900000000000004</v>
      </c>
      <c r="Z55" s="72">
        <v>3.5490418938499895</v>
      </c>
      <c r="AA55" s="68">
        <v>57</v>
      </c>
      <c r="AB55" s="171">
        <v>28.8</v>
      </c>
      <c r="AC55" s="72">
        <v>44.9</v>
      </c>
      <c r="AD55" s="75" t="s">
        <v>763</v>
      </c>
      <c r="AE55" s="75" t="s">
        <v>763</v>
      </c>
      <c r="AF55" s="75" t="s">
        <v>763</v>
      </c>
      <c r="AG55" s="72" t="s">
        <v>763</v>
      </c>
      <c r="AH55" s="72" t="s">
        <v>763</v>
      </c>
      <c r="AI55" s="75" t="s">
        <v>763</v>
      </c>
      <c r="AJ55" s="75" t="s">
        <v>763</v>
      </c>
      <c r="AK55" s="75" t="s">
        <v>763</v>
      </c>
      <c r="AL55" s="75" t="s">
        <v>763</v>
      </c>
      <c r="AM55" s="75" t="s">
        <v>763</v>
      </c>
      <c r="AN55" s="75" t="s">
        <v>763</v>
      </c>
      <c r="AO55" s="75" t="s">
        <v>763</v>
      </c>
      <c r="AP55" s="75" t="s">
        <v>763</v>
      </c>
      <c r="AQ55" s="75" t="s">
        <v>763</v>
      </c>
      <c r="AR55" s="75" t="s">
        <v>763</v>
      </c>
      <c r="AS55" s="68" t="s">
        <v>763</v>
      </c>
      <c r="AT55" s="68" t="s">
        <v>763</v>
      </c>
      <c r="AU55" s="68" t="s">
        <v>763</v>
      </c>
      <c r="AV55" s="68" t="s">
        <v>763</v>
      </c>
      <c r="BA55" s="200"/>
      <c r="BC55" s="147"/>
    </row>
    <row r="56" spans="1:55" s="68" customFormat="1" x14ac:dyDescent="0.2">
      <c r="A56" s="79" t="s">
        <v>756</v>
      </c>
      <c r="B56" s="68" t="s">
        <v>397</v>
      </c>
      <c r="C56" s="68" t="s">
        <v>757</v>
      </c>
      <c r="E56" s="147">
        <v>44390</v>
      </c>
      <c r="F56" s="68" t="s">
        <v>797</v>
      </c>
      <c r="G56" s="68" t="s">
        <v>1068</v>
      </c>
      <c r="H56" s="68">
        <v>1</v>
      </c>
      <c r="I56" s="68" t="s">
        <v>760</v>
      </c>
      <c r="J56" s="77">
        <v>0.42777777777777781</v>
      </c>
      <c r="K56" s="81">
        <v>3</v>
      </c>
      <c r="L56" s="68">
        <v>2</v>
      </c>
      <c r="M56" s="68" t="s">
        <v>787</v>
      </c>
      <c r="N56" s="68" t="s">
        <v>1069</v>
      </c>
      <c r="O56" s="68">
        <v>19.5</v>
      </c>
      <c r="P56" s="68">
        <v>9.39</v>
      </c>
      <c r="Q56" s="68">
        <v>1.1000000000000001</v>
      </c>
      <c r="R56" s="68">
        <v>1.1000000000000001</v>
      </c>
      <c r="S56" s="68">
        <v>1.1000000000000001</v>
      </c>
      <c r="T56" s="68">
        <v>1.1000000000000001</v>
      </c>
      <c r="U56" s="76">
        <v>1</v>
      </c>
      <c r="V56" s="68">
        <v>0.15</v>
      </c>
      <c r="W56" s="77">
        <v>0.35694444444444445</v>
      </c>
      <c r="X56" s="68">
        <v>22.8</v>
      </c>
      <c r="Y56" s="68">
        <v>5.6</v>
      </c>
      <c r="Z56" s="72">
        <v>4.7197535327820566</v>
      </c>
      <c r="AA56" s="68">
        <v>77.400000000000006</v>
      </c>
      <c r="AB56" s="171">
        <v>29.6</v>
      </c>
      <c r="AC56" s="72">
        <v>46</v>
      </c>
      <c r="AD56" s="75" t="s">
        <v>763</v>
      </c>
      <c r="AE56" s="75" t="s">
        <v>763</v>
      </c>
      <c r="AF56" s="75" t="s">
        <v>763</v>
      </c>
      <c r="AG56" s="72" t="s">
        <v>763</v>
      </c>
      <c r="AH56" s="72" t="s">
        <v>763</v>
      </c>
      <c r="AI56" s="75" t="s">
        <v>763</v>
      </c>
      <c r="AJ56" s="75" t="s">
        <v>763</v>
      </c>
      <c r="AK56" s="75" t="s">
        <v>763</v>
      </c>
      <c r="AL56" s="75" t="s">
        <v>763</v>
      </c>
      <c r="AM56" s="75" t="s">
        <v>763</v>
      </c>
      <c r="AN56" s="75" t="s">
        <v>763</v>
      </c>
      <c r="AO56" s="75" t="s">
        <v>763</v>
      </c>
      <c r="AP56" s="75" t="s">
        <v>763</v>
      </c>
      <c r="AQ56" s="75" t="s">
        <v>763</v>
      </c>
      <c r="AR56" s="75" t="s">
        <v>763</v>
      </c>
      <c r="AS56" s="68" t="s">
        <v>763</v>
      </c>
      <c r="AT56" s="68" t="s">
        <v>763</v>
      </c>
      <c r="AU56" s="68" t="s">
        <v>763</v>
      </c>
      <c r="AV56" s="68" t="s">
        <v>763</v>
      </c>
      <c r="BA56" s="200"/>
      <c r="BC56" s="147"/>
    </row>
    <row r="57" spans="1:55" s="68" customFormat="1" x14ac:dyDescent="0.2">
      <c r="A57" s="79" t="s">
        <v>756</v>
      </c>
      <c r="B57" s="68" t="s">
        <v>397</v>
      </c>
      <c r="C57" s="68" t="s">
        <v>764</v>
      </c>
      <c r="E57" s="147">
        <v>44390</v>
      </c>
      <c r="F57" s="68" t="s">
        <v>797</v>
      </c>
      <c r="G57" s="68" t="s">
        <v>1068</v>
      </c>
      <c r="H57" s="68">
        <v>1</v>
      </c>
      <c r="I57" s="68" t="s">
        <v>760</v>
      </c>
      <c r="J57" s="77">
        <v>0.42777777777777781</v>
      </c>
      <c r="K57" s="81">
        <v>3</v>
      </c>
      <c r="L57" s="68">
        <v>2</v>
      </c>
      <c r="M57" s="68" t="s">
        <v>787</v>
      </c>
      <c r="N57" s="68" t="s">
        <v>1069</v>
      </c>
      <c r="O57" s="68">
        <v>19.5</v>
      </c>
      <c r="P57" s="68">
        <v>9.39</v>
      </c>
      <c r="Q57" s="68">
        <v>1.1000000000000001</v>
      </c>
      <c r="R57" s="68">
        <v>1.1000000000000001</v>
      </c>
      <c r="S57" s="68">
        <v>1.1000000000000001</v>
      </c>
      <c r="T57" s="68">
        <v>1.1000000000000001</v>
      </c>
      <c r="U57" s="76">
        <v>1</v>
      </c>
      <c r="V57" s="68">
        <v>0.55000000000000004</v>
      </c>
      <c r="W57" s="77">
        <v>0.3576388888888889</v>
      </c>
      <c r="X57" s="68">
        <v>22.6</v>
      </c>
      <c r="Y57" s="68">
        <v>5.47</v>
      </c>
      <c r="Z57" s="72">
        <v>4.6090290218327636</v>
      </c>
      <c r="AA57" s="68">
        <v>77.5</v>
      </c>
      <c r="AB57" s="171">
        <v>29.6</v>
      </c>
      <c r="AC57" s="72">
        <v>45.9</v>
      </c>
      <c r="AD57" s="72">
        <v>0.25</v>
      </c>
      <c r="AE57" s="72">
        <v>4.8500514645878532</v>
      </c>
      <c r="AF57" s="72">
        <v>0.3083242908076268</v>
      </c>
      <c r="AG57" s="72">
        <v>5.1583757553954799</v>
      </c>
      <c r="AH57" s="72">
        <v>25.929521182416465</v>
      </c>
      <c r="AI57" s="75">
        <v>31.087896937811944</v>
      </c>
      <c r="AJ57" s="72">
        <v>99.995679851700942</v>
      </c>
      <c r="AK57" s="72">
        <v>14.470260044194021</v>
      </c>
      <c r="AL57" s="72">
        <v>6.9104272864690319</v>
      </c>
      <c r="AM57" s="72">
        <v>40.399781226610486</v>
      </c>
      <c r="AN57" s="72">
        <v>45.558156982005968</v>
      </c>
      <c r="AO57" s="72">
        <v>2.1492857142857145</v>
      </c>
      <c r="AP57" s="72">
        <v>0.68915352182539724</v>
      </c>
      <c r="AQ57" s="72">
        <v>0.75720687867548209</v>
      </c>
      <c r="AR57" s="72">
        <v>2.8384392361111117</v>
      </c>
      <c r="AS57" s="68" t="s">
        <v>763</v>
      </c>
      <c r="AT57" s="68" t="s">
        <v>763</v>
      </c>
      <c r="AU57" s="68" t="s">
        <v>763</v>
      </c>
      <c r="AV57" s="68" t="s">
        <v>763</v>
      </c>
      <c r="BA57" s="200"/>
      <c r="BC57" s="147"/>
    </row>
    <row r="58" spans="1:55" s="68" customFormat="1" x14ac:dyDescent="0.2">
      <c r="A58" s="79" t="s">
        <v>756</v>
      </c>
      <c r="B58" s="68" t="s">
        <v>397</v>
      </c>
      <c r="C58" s="68" t="s">
        <v>765</v>
      </c>
      <c r="E58" s="147">
        <v>44390</v>
      </c>
      <c r="F58" s="68" t="s">
        <v>797</v>
      </c>
      <c r="G58" s="68" t="s">
        <v>1068</v>
      </c>
      <c r="H58" s="68">
        <v>1</v>
      </c>
      <c r="I58" s="68" t="s">
        <v>760</v>
      </c>
      <c r="J58" s="77">
        <v>0.42777777777777781</v>
      </c>
      <c r="K58" s="81">
        <v>3</v>
      </c>
      <c r="L58" s="68">
        <v>2</v>
      </c>
      <c r="M58" s="68" t="s">
        <v>787</v>
      </c>
      <c r="N58" s="68" t="s">
        <v>1069</v>
      </c>
      <c r="O58" s="68">
        <v>19.5</v>
      </c>
      <c r="P58" s="68">
        <v>9.39</v>
      </c>
      <c r="Q58" s="68">
        <v>1.1000000000000001</v>
      </c>
      <c r="R58" s="68">
        <v>1.1000000000000001</v>
      </c>
      <c r="S58" s="68">
        <v>1.1000000000000001</v>
      </c>
      <c r="T58" s="68">
        <v>1.1000000000000001</v>
      </c>
      <c r="U58" s="76">
        <v>1</v>
      </c>
      <c r="V58" s="68">
        <v>0.8</v>
      </c>
      <c r="W58" s="77">
        <v>0.35833333333333334</v>
      </c>
      <c r="X58" s="68">
        <v>22.8</v>
      </c>
      <c r="Y58" s="68">
        <v>5.42</v>
      </c>
      <c r="Z58" s="72">
        <v>4.565408803655699</v>
      </c>
      <c r="AA58" s="68">
        <v>74.7</v>
      </c>
      <c r="AB58" s="171">
        <v>29.7</v>
      </c>
      <c r="AC58" s="72">
        <v>46.1</v>
      </c>
      <c r="AD58" s="75" t="s">
        <v>763</v>
      </c>
      <c r="AE58" s="75" t="s">
        <v>763</v>
      </c>
      <c r="AF58" s="75" t="s">
        <v>763</v>
      </c>
      <c r="AG58" s="72" t="s">
        <v>763</v>
      </c>
      <c r="AH58" s="72" t="s">
        <v>763</v>
      </c>
      <c r="AI58" s="75" t="s">
        <v>763</v>
      </c>
      <c r="AJ58" s="75" t="s">
        <v>763</v>
      </c>
      <c r="AK58" s="75" t="s">
        <v>763</v>
      </c>
      <c r="AL58" s="75" t="s">
        <v>763</v>
      </c>
      <c r="AM58" s="75" t="s">
        <v>763</v>
      </c>
      <c r="AN58" s="75" t="s">
        <v>763</v>
      </c>
      <c r="AO58" s="75" t="s">
        <v>763</v>
      </c>
      <c r="AP58" s="75" t="s">
        <v>763</v>
      </c>
      <c r="AQ58" s="75" t="s">
        <v>763</v>
      </c>
      <c r="AR58" s="75" t="s">
        <v>763</v>
      </c>
      <c r="AS58" s="68" t="s">
        <v>763</v>
      </c>
      <c r="AT58" s="68" t="s">
        <v>763</v>
      </c>
      <c r="AU58" s="68" t="s">
        <v>763</v>
      </c>
      <c r="AV58" s="68" t="s">
        <v>763</v>
      </c>
      <c r="BA58" s="200"/>
      <c r="BC58" s="147"/>
    </row>
    <row r="59" spans="1:55" s="68" customFormat="1" x14ac:dyDescent="0.2">
      <c r="A59" s="79" t="s">
        <v>756</v>
      </c>
      <c r="B59" s="68" t="s">
        <v>399</v>
      </c>
      <c r="C59" s="68" t="s">
        <v>757</v>
      </c>
      <c r="E59" s="147">
        <v>44390</v>
      </c>
      <c r="F59" s="68" t="s">
        <v>797</v>
      </c>
      <c r="G59" s="68" t="s">
        <v>1068</v>
      </c>
      <c r="H59" s="68">
        <v>1</v>
      </c>
      <c r="I59" s="68" t="s">
        <v>760</v>
      </c>
      <c r="J59" s="77">
        <v>0.42777777777777781</v>
      </c>
      <c r="K59" s="81">
        <v>3</v>
      </c>
      <c r="L59" s="68">
        <v>2</v>
      </c>
      <c r="M59" s="68" t="s">
        <v>787</v>
      </c>
      <c r="O59" s="68">
        <v>20</v>
      </c>
      <c r="P59" s="68">
        <v>9.31</v>
      </c>
      <c r="Q59" s="68">
        <v>1</v>
      </c>
      <c r="R59" s="68">
        <v>1</v>
      </c>
      <c r="S59" s="68">
        <v>1</v>
      </c>
      <c r="T59" s="68">
        <v>1</v>
      </c>
      <c r="U59" s="76">
        <v>1</v>
      </c>
      <c r="V59" s="68">
        <v>0.15</v>
      </c>
      <c r="W59" s="77">
        <v>0.375</v>
      </c>
      <c r="X59" s="68">
        <v>22.7</v>
      </c>
      <c r="Y59" s="68">
        <v>5.87</v>
      </c>
      <c r="Z59" s="72">
        <v>4.949552696970315</v>
      </c>
      <c r="AA59" s="68">
        <v>81.5</v>
      </c>
      <c r="AB59" s="171">
        <v>29.5</v>
      </c>
      <c r="AC59" s="72">
        <v>45.8</v>
      </c>
      <c r="AD59" s="75" t="s">
        <v>763</v>
      </c>
      <c r="AE59" s="75" t="s">
        <v>763</v>
      </c>
      <c r="AF59" s="75" t="s">
        <v>763</v>
      </c>
      <c r="AG59" s="72" t="s">
        <v>763</v>
      </c>
      <c r="AH59" s="72" t="s">
        <v>763</v>
      </c>
      <c r="AI59" s="75" t="s">
        <v>763</v>
      </c>
      <c r="AJ59" s="75" t="s">
        <v>763</v>
      </c>
      <c r="AK59" s="75" t="s">
        <v>763</v>
      </c>
      <c r="AL59" s="75" t="s">
        <v>763</v>
      </c>
      <c r="AM59" s="75" t="s">
        <v>763</v>
      </c>
      <c r="AN59" s="75" t="s">
        <v>763</v>
      </c>
      <c r="AO59" s="75" t="s">
        <v>763</v>
      </c>
      <c r="AP59" s="75" t="s">
        <v>763</v>
      </c>
      <c r="AQ59" s="75" t="s">
        <v>763</v>
      </c>
      <c r="AR59" s="75" t="s">
        <v>763</v>
      </c>
      <c r="AS59" s="68" t="s">
        <v>763</v>
      </c>
      <c r="AT59" s="68" t="s">
        <v>763</v>
      </c>
      <c r="AU59" s="68" t="s">
        <v>763</v>
      </c>
      <c r="AV59" s="68" t="s">
        <v>763</v>
      </c>
      <c r="BA59" s="200"/>
      <c r="BC59" s="147"/>
    </row>
    <row r="60" spans="1:55" s="68" customFormat="1" x14ac:dyDescent="0.2">
      <c r="A60" s="79" t="s">
        <v>756</v>
      </c>
      <c r="B60" s="68" t="s">
        <v>399</v>
      </c>
      <c r="C60" s="68" t="s">
        <v>764</v>
      </c>
      <c r="E60" s="147">
        <v>44390</v>
      </c>
      <c r="F60" s="68" t="s">
        <v>797</v>
      </c>
      <c r="G60" s="68" t="s">
        <v>1068</v>
      </c>
      <c r="H60" s="68">
        <v>1</v>
      </c>
      <c r="I60" s="68" t="s">
        <v>760</v>
      </c>
      <c r="J60" s="77">
        <v>0.42777777777777781</v>
      </c>
      <c r="K60" s="81">
        <v>3</v>
      </c>
      <c r="L60" s="68">
        <v>2</v>
      </c>
      <c r="M60" s="68" t="s">
        <v>787</v>
      </c>
      <c r="O60" s="68">
        <v>20</v>
      </c>
      <c r="P60" s="68">
        <v>9.31</v>
      </c>
      <c r="Q60" s="68">
        <v>1</v>
      </c>
      <c r="R60" s="68">
        <v>1</v>
      </c>
      <c r="S60" s="68">
        <v>1</v>
      </c>
      <c r="T60" s="68">
        <v>1</v>
      </c>
      <c r="U60" s="76">
        <v>1</v>
      </c>
      <c r="V60" s="68">
        <v>0.5</v>
      </c>
      <c r="W60" s="77">
        <v>0.3756944444444445</v>
      </c>
      <c r="X60" s="68">
        <v>23.1</v>
      </c>
      <c r="Y60" s="68">
        <v>5.78</v>
      </c>
      <c r="Z60" s="72">
        <v>4.8732880580717639</v>
      </c>
      <c r="AA60" s="68">
        <v>80</v>
      </c>
      <c r="AB60" s="171">
        <v>29.6</v>
      </c>
      <c r="AC60" s="72">
        <v>46</v>
      </c>
      <c r="AD60" s="72">
        <v>0.25</v>
      </c>
      <c r="AE60" s="72">
        <v>3.5818137906049996</v>
      </c>
      <c r="AF60" s="72">
        <v>0.13401023097194237</v>
      </c>
      <c r="AG60" s="72">
        <v>3.715824021576942</v>
      </c>
      <c r="AH60" s="72">
        <v>21.756937348423058</v>
      </c>
      <c r="AI60" s="75">
        <v>25.472761370000001</v>
      </c>
      <c r="AJ60" s="72">
        <v>115.94042003052758</v>
      </c>
      <c r="AK60" s="72">
        <v>18.036492915429289</v>
      </c>
      <c r="AL60" s="72">
        <v>6.4281022133380779</v>
      </c>
      <c r="AM60" s="72">
        <v>39.793430263852343</v>
      </c>
      <c r="AN60" s="72">
        <v>43.509254285429293</v>
      </c>
      <c r="AO60" s="72">
        <v>1.9023809523809525</v>
      </c>
      <c r="AP60" s="72">
        <v>1.7378916170634915</v>
      </c>
      <c r="AQ60" s="72">
        <v>0.5225929971148513</v>
      </c>
      <c r="AR60" s="72">
        <v>3.640272569444444</v>
      </c>
      <c r="AS60" s="68" t="s">
        <v>763</v>
      </c>
      <c r="AT60" s="68" t="s">
        <v>763</v>
      </c>
      <c r="AU60" s="68" t="s">
        <v>763</v>
      </c>
      <c r="AV60" s="68" t="s">
        <v>763</v>
      </c>
      <c r="BA60" s="200"/>
      <c r="BC60" s="147"/>
    </row>
    <row r="61" spans="1:55" s="68" customFormat="1" x14ac:dyDescent="0.2">
      <c r="A61" s="79" t="s">
        <v>756</v>
      </c>
      <c r="B61" s="68" t="s">
        <v>399</v>
      </c>
      <c r="C61" s="68" t="s">
        <v>765</v>
      </c>
      <c r="E61" s="147">
        <v>44390</v>
      </c>
      <c r="F61" s="68" t="s">
        <v>797</v>
      </c>
      <c r="G61" s="68" t="s">
        <v>1068</v>
      </c>
      <c r="H61" s="68">
        <v>1</v>
      </c>
      <c r="I61" s="68" t="s">
        <v>760</v>
      </c>
      <c r="J61" s="77">
        <v>0.42777777777777781</v>
      </c>
      <c r="K61" s="81">
        <v>3</v>
      </c>
      <c r="L61" s="68">
        <v>2</v>
      </c>
      <c r="M61" s="68" t="s">
        <v>787</v>
      </c>
      <c r="O61" s="68">
        <v>20</v>
      </c>
      <c r="P61" s="68">
        <v>9.31</v>
      </c>
      <c r="Q61" s="68">
        <v>1</v>
      </c>
      <c r="R61" s="68">
        <v>1</v>
      </c>
      <c r="S61" s="68">
        <v>1</v>
      </c>
      <c r="T61" s="68">
        <v>1</v>
      </c>
      <c r="U61" s="76">
        <v>1</v>
      </c>
      <c r="V61" s="68">
        <v>0.7</v>
      </c>
      <c r="W61" s="77">
        <v>0.37638888888888888</v>
      </c>
      <c r="X61" s="68">
        <v>23.1</v>
      </c>
      <c r="Y61" s="68">
        <v>5.77</v>
      </c>
      <c r="Z61" s="72">
        <v>4.8704688761251038</v>
      </c>
      <c r="AA61" s="68">
        <v>79.8</v>
      </c>
      <c r="AB61" s="171">
        <v>29.4</v>
      </c>
      <c r="AC61" s="72">
        <v>45.7</v>
      </c>
      <c r="AD61" s="75" t="s">
        <v>763</v>
      </c>
      <c r="AE61" s="75" t="s">
        <v>763</v>
      </c>
      <c r="AF61" s="75" t="s">
        <v>763</v>
      </c>
      <c r="AG61" s="72" t="s">
        <v>763</v>
      </c>
      <c r="AH61" s="72" t="s">
        <v>763</v>
      </c>
      <c r="AI61" s="75" t="s">
        <v>763</v>
      </c>
      <c r="AJ61" s="75" t="s">
        <v>763</v>
      </c>
      <c r="AK61" s="75" t="s">
        <v>763</v>
      </c>
      <c r="AL61" s="75" t="s">
        <v>763</v>
      </c>
      <c r="AM61" s="75" t="s">
        <v>763</v>
      </c>
      <c r="AN61" s="75" t="s">
        <v>763</v>
      </c>
      <c r="AO61" s="75" t="s">
        <v>763</v>
      </c>
      <c r="AP61" s="75" t="s">
        <v>763</v>
      </c>
      <c r="AQ61" s="75" t="s">
        <v>763</v>
      </c>
      <c r="AR61" s="75" t="s">
        <v>763</v>
      </c>
      <c r="AS61" s="68" t="s">
        <v>763</v>
      </c>
      <c r="AT61" s="68" t="s">
        <v>763</v>
      </c>
      <c r="AU61" s="68" t="s">
        <v>763</v>
      </c>
      <c r="AV61" s="68" t="s">
        <v>763</v>
      </c>
      <c r="BA61" s="200"/>
      <c r="BC61" s="147"/>
    </row>
    <row r="62" spans="1:55" s="68" customFormat="1" x14ac:dyDescent="0.2">
      <c r="A62" s="79" t="s">
        <v>756</v>
      </c>
      <c r="B62" s="68" t="s">
        <v>656</v>
      </c>
      <c r="C62" s="68" t="s">
        <v>793</v>
      </c>
      <c r="E62" s="147">
        <v>44390</v>
      </c>
      <c r="F62" s="68" t="s">
        <v>793</v>
      </c>
      <c r="G62" s="68" t="s">
        <v>772</v>
      </c>
      <c r="H62" s="68" t="s">
        <v>761</v>
      </c>
      <c r="I62" s="68" t="s">
        <v>761</v>
      </c>
      <c r="J62" s="68" t="s">
        <v>761</v>
      </c>
      <c r="K62" s="81" t="s">
        <v>761</v>
      </c>
      <c r="L62" s="68" t="s">
        <v>761</v>
      </c>
      <c r="M62" s="68" t="s">
        <v>761</v>
      </c>
      <c r="N62" s="68" t="s">
        <v>761</v>
      </c>
      <c r="O62" s="68" t="s">
        <v>761</v>
      </c>
      <c r="P62" s="68" t="s">
        <v>761</v>
      </c>
      <c r="Q62" s="68" t="s">
        <v>761</v>
      </c>
      <c r="R62" s="68" t="s">
        <v>761</v>
      </c>
      <c r="S62" s="68" t="s">
        <v>761</v>
      </c>
      <c r="T62" s="68" t="s">
        <v>761</v>
      </c>
      <c r="U62" s="68" t="s">
        <v>761</v>
      </c>
      <c r="V62" s="68">
        <v>0.1</v>
      </c>
      <c r="W62" s="77">
        <v>0.30555555555555552</v>
      </c>
      <c r="X62" s="68" t="s">
        <v>761</v>
      </c>
      <c r="Y62" s="68" t="s">
        <v>761</v>
      </c>
      <c r="Z62" s="72" t="s">
        <v>763</v>
      </c>
      <c r="AA62" s="68" t="s">
        <v>761</v>
      </c>
      <c r="AB62" s="171">
        <v>0.1</v>
      </c>
      <c r="AC62" s="72">
        <v>1.6740000000000001E-2</v>
      </c>
      <c r="AD62" s="75">
        <v>0.97295909743403441</v>
      </c>
      <c r="AE62" s="72">
        <v>21.932423614553663</v>
      </c>
      <c r="AF62" s="72">
        <v>30.56338028169014</v>
      </c>
      <c r="AG62" s="72">
        <v>52.4958038962438</v>
      </c>
      <c r="AH62" s="72">
        <v>4.0878437497834312</v>
      </c>
      <c r="AI62" s="72">
        <v>56.583647646027231</v>
      </c>
      <c r="AJ62" s="72">
        <v>114.49078228997696</v>
      </c>
      <c r="AK62" s="72">
        <v>15.261855673945487</v>
      </c>
      <c r="AL62" s="72">
        <v>7.5017602535340231</v>
      </c>
      <c r="AM62" s="72">
        <v>19.349699423728918</v>
      </c>
      <c r="AN62" s="72">
        <v>71.845503319972721</v>
      </c>
      <c r="AO62" s="72">
        <v>1.7971428571428572</v>
      </c>
      <c r="AP62" s="72">
        <v>1.2509630456349201</v>
      </c>
      <c r="AQ62" s="72">
        <v>0.5895933128521218</v>
      </c>
      <c r="AR62" s="72">
        <v>3.0481059027777775</v>
      </c>
      <c r="AS62" s="68" t="s">
        <v>763</v>
      </c>
      <c r="AT62" s="68" t="s">
        <v>763</v>
      </c>
      <c r="AU62" s="68" t="s">
        <v>763</v>
      </c>
      <c r="AV62" s="68" t="s">
        <v>763</v>
      </c>
      <c r="BA62" s="200"/>
      <c r="BC62" s="147"/>
    </row>
    <row r="63" spans="1:55" s="68" customFormat="1" x14ac:dyDescent="0.2">
      <c r="A63" s="79" t="s">
        <v>756</v>
      </c>
      <c r="B63" s="68" t="s">
        <v>659</v>
      </c>
      <c r="C63" s="68" t="s">
        <v>793</v>
      </c>
      <c r="E63" s="147">
        <v>44390</v>
      </c>
      <c r="G63" s="68" t="s">
        <v>761</v>
      </c>
      <c r="H63" s="68" t="s">
        <v>761</v>
      </c>
      <c r="I63" s="68" t="s">
        <v>761</v>
      </c>
      <c r="J63" s="68" t="s">
        <v>761</v>
      </c>
      <c r="K63" s="81" t="s">
        <v>761</v>
      </c>
      <c r="L63" s="68" t="s">
        <v>761</v>
      </c>
      <c r="M63" s="68" t="s">
        <v>761</v>
      </c>
      <c r="N63" s="68" t="s">
        <v>761</v>
      </c>
      <c r="O63" s="68" t="s">
        <v>761</v>
      </c>
      <c r="P63" s="68" t="s">
        <v>761</v>
      </c>
      <c r="Q63" s="68" t="s">
        <v>761</v>
      </c>
      <c r="R63" s="68" t="s">
        <v>761</v>
      </c>
      <c r="S63" s="68" t="s">
        <v>761</v>
      </c>
      <c r="T63" s="68" t="s">
        <v>761</v>
      </c>
      <c r="U63" s="68" t="s">
        <v>761</v>
      </c>
      <c r="V63" s="68" t="s">
        <v>761</v>
      </c>
      <c r="W63" s="68" t="s">
        <v>761</v>
      </c>
      <c r="X63" s="68" t="s">
        <v>761</v>
      </c>
      <c r="Y63" s="68" t="s">
        <v>761</v>
      </c>
      <c r="Z63" s="68" t="s">
        <v>761</v>
      </c>
      <c r="AA63" s="68" t="s">
        <v>761</v>
      </c>
      <c r="AB63" s="171">
        <v>0.1</v>
      </c>
      <c r="AC63" s="72">
        <v>0.1197</v>
      </c>
      <c r="AD63" s="72">
        <v>0.3</v>
      </c>
      <c r="AE63" s="72">
        <v>2.5527714044197558</v>
      </c>
      <c r="AF63" s="72">
        <v>19.12676056338028</v>
      </c>
      <c r="AG63" s="72">
        <v>21.679531967800035</v>
      </c>
      <c r="AH63" s="72">
        <v>1.5168230841357442</v>
      </c>
      <c r="AI63" s="72">
        <v>23.196355051935779</v>
      </c>
      <c r="AJ63" s="72">
        <v>62.280874220014518</v>
      </c>
      <c r="AK63" s="72">
        <v>2.9826674923058616</v>
      </c>
      <c r="AL63" s="72">
        <v>20.880931039304681</v>
      </c>
      <c r="AM63" s="72">
        <v>4.4994905764416053</v>
      </c>
      <c r="AN63" s="72">
        <v>26.17902254424164</v>
      </c>
      <c r="AO63" s="72">
        <v>3.8337487599206352</v>
      </c>
      <c r="AP63" s="72">
        <v>0.35619047619047628</v>
      </c>
      <c r="AQ63" s="72">
        <v>8.5010893026953332E-2</v>
      </c>
      <c r="AR63" s="72">
        <v>4.1899392361111119</v>
      </c>
      <c r="AS63" s="68" t="s">
        <v>763</v>
      </c>
      <c r="AT63" s="68" t="s">
        <v>763</v>
      </c>
      <c r="AU63" s="68" t="s">
        <v>763</v>
      </c>
      <c r="AV63" s="68" t="s">
        <v>763</v>
      </c>
      <c r="BA63" s="200"/>
      <c r="BC63" s="147"/>
    </row>
    <row r="64" spans="1:55" s="68" customFormat="1" x14ac:dyDescent="0.2">
      <c r="A64" s="79" t="s">
        <v>756</v>
      </c>
      <c r="B64" s="68" t="s">
        <v>400</v>
      </c>
      <c r="C64" s="68" t="s">
        <v>757</v>
      </c>
      <c r="E64" s="147">
        <v>44390</v>
      </c>
      <c r="F64" s="68" t="s">
        <v>797</v>
      </c>
      <c r="G64" s="68" t="s">
        <v>1070</v>
      </c>
      <c r="H64" s="68">
        <v>1</v>
      </c>
      <c r="I64" s="68" t="s">
        <v>760</v>
      </c>
      <c r="J64" s="77">
        <v>0.42708333333333331</v>
      </c>
      <c r="K64" s="81">
        <v>3</v>
      </c>
      <c r="L64" s="68">
        <v>2</v>
      </c>
      <c r="M64" s="68" t="s">
        <v>952</v>
      </c>
      <c r="O64" s="68">
        <v>22.9</v>
      </c>
      <c r="P64" s="68">
        <v>8.5</v>
      </c>
      <c r="Q64" s="68">
        <v>0.4</v>
      </c>
      <c r="R64" s="68">
        <v>0.4</v>
      </c>
      <c r="S64" s="68">
        <v>0.4</v>
      </c>
      <c r="T64" s="68">
        <v>0.4</v>
      </c>
      <c r="U64" s="76">
        <v>1</v>
      </c>
      <c r="V64" s="68">
        <v>0.4</v>
      </c>
      <c r="W64" s="77">
        <v>0.2673611111111111</v>
      </c>
      <c r="X64" s="68">
        <v>16</v>
      </c>
      <c r="Y64" s="68">
        <v>6.5</v>
      </c>
      <c r="Z64" s="72">
        <v>6.4763085032104373</v>
      </c>
      <c r="AA64" s="68" t="s">
        <v>761</v>
      </c>
      <c r="AB64" s="171">
        <v>0.6</v>
      </c>
      <c r="AC64" s="72">
        <v>1.298</v>
      </c>
      <c r="AD64" s="75" t="s">
        <v>763</v>
      </c>
      <c r="AE64" s="75" t="s">
        <v>763</v>
      </c>
      <c r="AF64" s="75" t="s">
        <v>763</v>
      </c>
      <c r="AG64" s="72" t="s">
        <v>763</v>
      </c>
      <c r="AH64" s="72" t="s">
        <v>763</v>
      </c>
      <c r="AI64" s="75" t="s">
        <v>763</v>
      </c>
      <c r="AJ64" s="75" t="s">
        <v>763</v>
      </c>
      <c r="AK64" s="75" t="s">
        <v>763</v>
      </c>
      <c r="AL64" s="75" t="s">
        <v>763</v>
      </c>
      <c r="AM64" s="75" t="s">
        <v>763</v>
      </c>
      <c r="AN64" s="75" t="s">
        <v>763</v>
      </c>
      <c r="AO64" s="75" t="s">
        <v>763</v>
      </c>
      <c r="AP64" s="75" t="s">
        <v>763</v>
      </c>
      <c r="AQ64" s="75" t="s">
        <v>763</v>
      </c>
      <c r="AR64" s="75" t="s">
        <v>763</v>
      </c>
      <c r="AS64" s="68" t="s">
        <v>763</v>
      </c>
      <c r="AT64" s="68" t="s">
        <v>763</v>
      </c>
      <c r="AU64" s="68" t="s">
        <v>763</v>
      </c>
      <c r="AV64" s="68" t="s">
        <v>763</v>
      </c>
      <c r="BA64" s="200"/>
      <c r="BC64" s="147"/>
    </row>
    <row r="65" spans="1:55" s="68" customFormat="1" x14ac:dyDescent="0.2">
      <c r="A65" s="79" t="s">
        <v>756</v>
      </c>
      <c r="B65" s="68" t="s">
        <v>400</v>
      </c>
      <c r="C65" s="68" t="s">
        <v>764</v>
      </c>
      <c r="E65" s="147">
        <v>44390</v>
      </c>
      <c r="F65" s="68" t="s">
        <v>797</v>
      </c>
      <c r="G65" s="68" t="s">
        <v>1070</v>
      </c>
      <c r="H65" s="68">
        <v>1</v>
      </c>
      <c r="I65" s="68" t="s">
        <v>760</v>
      </c>
      <c r="J65" s="77">
        <v>0.42708333333333331</v>
      </c>
      <c r="K65" s="81">
        <v>3</v>
      </c>
      <c r="L65" s="68">
        <v>2</v>
      </c>
      <c r="M65" s="68" t="s">
        <v>952</v>
      </c>
      <c r="O65" s="68" t="s">
        <v>763</v>
      </c>
      <c r="P65" s="68" t="s">
        <v>761</v>
      </c>
      <c r="Q65" s="68" t="s">
        <v>761</v>
      </c>
      <c r="R65" s="68" t="s">
        <v>761</v>
      </c>
      <c r="S65" s="68" t="s">
        <v>761</v>
      </c>
      <c r="T65" s="68" t="s">
        <v>761</v>
      </c>
      <c r="U65" s="76" t="s">
        <v>763</v>
      </c>
      <c r="V65" s="68" t="s">
        <v>763</v>
      </c>
      <c r="W65" s="77" t="s">
        <v>763</v>
      </c>
      <c r="X65" s="68" t="s">
        <v>763</v>
      </c>
      <c r="Y65" s="68" t="s">
        <v>763</v>
      </c>
      <c r="Z65" s="72" t="s">
        <v>761</v>
      </c>
      <c r="AA65" s="68" t="s">
        <v>761</v>
      </c>
      <c r="AB65" s="171">
        <v>10.6</v>
      </c>
      <c r="AC65" s="72">
        <v>17.989999999999998</v>
      </c>
      <c r="AD65" s="72">
        <v>9.9999999999999964E-2</v>
      </c>
      <c r="AE65" s="72">
        <v>3.7401280038642675</v>
      </c>
      <c r="AF65" s="72">
        <v>4.830985915492958</v>
      </c>
      <c r="AG65" s="72">
        <v>8.5711139193572254</v>
      </c>
      <c r="AH65" s="72">
        <v>9.8296118326999622</v>
      </c>
      <c r="AI65" s="72">
        <v>18.400725752057188</v>
      </c>
      <c r="AJ65" s="136">
        <v>1049.820766883706</v>
      </c>
      <c r="AK65" s="136">
        <v>149.91146178719899</v>
      </c>
      <c r="AL65" s="72">
        <v>7.0029386303626238</v>
      </c>
      <c r="AM65" s="72">
        <v>159.74107361989894</v>
      </c>
      <c r="AN65" s="72">
        <v>168.31218753925617</v>
      </c>
      <c r="AO65" s="72">
        <v>816.29142857142892</v>
      </c>
      <c r="AP65" s="72">
        <v>2.5000000000000001E-2</v>
      </c>
      <c r="AQ65" s="72">
        <v>0.99996937462101099</v>
      </c>
      <c r="AR65" s="136">
        <v>816.3164285714289</v>
      </c>
      <c r="AS65" s="68" t="s">
        <v>763</v>
      </c>
      <c r="AT65" s="68" t="s">
        <v>763</v>
      </c>
      <c r="AU65" s="68" t="s">
        <v>763</v>
      </c>
      <c r="AV65" s="68" t="s">
        <v>763</v>
      </c>
      <c r="BA65" s="200"/>
      <c r="BC65" s="147"/>
    </row>
    <row r="66" spans="1:55" s="68" customFormat="1" x14ac:dyDescent="0.2">
      <c r="A66" s="79" t="s">
        <v>756</v>
      </c>
      <c r="B66" s="68" t="s">
        <v>400</v>
      </c>
      <c r="C66" s="68" t="s">
        <v>765</v>
      </c>
      <c r="E66" s="147">
        <v>44390</v>
      </c>
      <c r="F66" s="68" t="s">
        <v>797</v>
      </c>
      <c r="G66" s="68" t="s">
        <v>1070</v>
      </c>
      <c r="H66" s="68">
        <v>1</v>
      </c>
      <c r="I66" s="68" t="s">
        <v>760</v>
      </c>
      <c r="J66" s="77">
        <v>0.42708333333333331</v>
      </c>
      <c r="K66" s="81">
        <v>3</v>
      </c>
      <c r="L66" s="68">
        <v>2</v>
      </c>
      <c r="M66" s="68" t="s">
        <v>952</v>
      </c>
      <c r="O66" s="68">
        <v>22.9</v>
      </c>
      <c r="P66" s="68">
        <v>8.5</v>
      </c>
      <c r="Q66" s="68">
        <v>0.4</v>
      </c>
      <c r="R66" s="68">
        <v>0.4</v>
      </c>
      <c r="S66" s="68">
        <v>0.4</v>
      </c>
      <c r="T66" s="68">
        <v>0.4</v>
      </c>
      <c r="U66" s="76">
        <v>1</v>
      </c>
      <c r="V66" s="68">
        <v>0.2</v>
      </c>
      <c r="W66" s="77">
        <v>0.26874999999999999</v>
      </c>
      <c r="X66" s="68">
        <v>18.2</v>
      </c>
      <c r="Y66" s="68">
        <v>2</v>
      </c>
      <c r="Z66" s="72">
        <v>1.8771289781629561</v>
      </c>
      <c r="AA66" s="68" t="s">
        <v>761</v>
      </c>
      <c r="AB66" s="171">
        <v>10.6</v>
      </c>
      <c r="AC66" s="72">
        <v>18.03</v>
      </c>
      <c r="AD66" s="75" t="s">
        <v>763</v>
      </c>
      <c r="AE66" s="75" t="s">
        <v>763</v>
      </c>
      <c r="AF66" s="75" t="s">
        <v>763</v>
      </c>
      <c r="AG66" s="72" t="s">
        <v>763</v>
      </c>
      <c r="AH66" s="72" t="s">
        <v>763</v>
      </c>
      <c r="AI66" s="75" t="s">
        <v>763</v>
      </c>
      <c r="AJ66" s="75" t="s">
        <v>763</v>
      </c>
      <c r="AK66" s="75" t="s">
        <v>763</v>
      </c>
      <c r="AL66" s="75" t="s">
        <v>763</v>
      </c>
      <c r="AM66" s="75" t="s">
        <v>763</v>
      </c>
      <c r="AN66" s="75" t="s">
        <v>763</v>
      </c>
      <c r="AO66" s="75" t="s">
        <v>763</v>
      </c>
      <c r="AP66" s="75" t="s">
        <v>763</v>
      </c>
      <c r="AQ66" s="75" t="s">
        <v>763</v>
      </c>
      <c r="AR66" s="75" t="s">
        <v>763</v>
      </c>
      <c r="AS66" s="68" t="s">
        <v>763</v>
      </c>
      <c r="AT66" s="68" t="s">
        <v>763</v>
      </c>
      <c r="AU66" s="68" t="s">
        <v>763</v>
      </c>
      <c r="AV66" s="68" t="s">
        <v>763</v>
      </c>
      <c r="BA66" s="200"/>
      <c r="BC66" s="147"/>
    </row>
    <row r="67" spans="1:55" s="68" customFormat="1" x14ac:dyDescent="0.2">
      <c r="A67" s="79" t="s">
        <v>756</v>
      </c>
      <c r="B67" s="68" t="s">
        <v>401</v>
      </c>
      <c r="C67" s="68" t="s">
        <v>757</v>
      </c>
      <c r="E67" s="147">
        <v>44390</v>
      </c>
      <c r="F67" s="68" t="s">
        <v>797</v>
      </c>
      <c r="G67" s="68" t="s">
        <v>1070</v>
      </c>
      <c r="H67" s="68">
        <v>1</v>
      </c>
      <c r="I67" s="68" t="s">
        <v>760</v>
      </c>
      <c r="J67" s="77">
        <v>0.42708333333333331</v>
      </c>
      <c r="K67" s="81">
        <v>3</v>
      </c>
      <c r="L67" s="68">
        <v>2</v>
      </c>
      <c r="M67" s="68" t="s">
        <v>952</v>
      </c>
      <c r="N67" s="68" t="s">
        <v>1071</v>
      </c>
      <c r="O67" s="68">
        <v>18</v>
      </c>
      <c r="P67" s="68">
        <v>9.5500000000000007</v>
      </c>
      <c r="Q67" s="68">
        <v>0.8</v>
      </c>
      <c r="R67" s="68">
        <v>0.8</v>
      </c>
      <c r="S67" s="68">
        <v>0.8</v>
      </c>
      <c r="T67" s="68">
        <v>0.8</v>
      </c>
      <c r="U67" s="76">
        <v>1</v>
      </c>
      <c r="V67" s="68">
        <v>0</v>
      </c>
      <c r="W67" s="77">
        <v>0.29444444444444445</v>
      </c>
      <c r="X67" s="68">
        <v>17.5</v>
      </c>
      <c r="Y67" s="68">
        <v>7.76</v>
      </c>
      <c r="Z67" s="72">
        <v>7.66721874143792</v>
      </c>
      <c r="AA67" s="68" t="s">
        <v>761</v>
      </c>
      <c r="AB67" s="171">
        <v>2</v>
      </c>
      <c r="AC67" s="72">
        <v>3.77</v>
      </c>
      <c r="AD67" s="72" t="s">
        <v>763</v>
      </c>
      <c r="AE67" s="72" t="s">
        <v>763</v>
      </c>
      <c r="AF67" s="72" t="s">
        <v>763</v>
      </c>
      <c r="AG67" s="72" t="s">
        <v>763</v>
      </c>
      <c r="AH67" s="72" t="s">
        <v>763</v>
      </c>
      <c r="AI67" s="72" t="s">
        <v>763</v>
      </c>
      <c r="AJ67" s="72" t="s">
        <v>763</v>
      </c>
      <c r="AK67" s="72" t="s">
        <v>763</v>
      </c>
      <c r="AL67" s="72" t="s">
        <v>763</v>
      </c>
      <c r="AM67" s="75" t="s">
        <v>763</v>
      </c>
      <c r="AN67" s="75" t="s">
        <v>763</v>
      </c>
      <c r="AO67" s="72" t="s">
        <v>763</v>
      </c>
      <c r="AP67" s="72" t="s">
        <v>763</v>
      </c>
      <c r="AQ67" s="72" t="s">
        <v>763</v>
      </c>
      <c r="AR67" s="75" t="s">
        <v>763</v>
      </c>
      <c r="AS67" s="68" t="s">
        <v>763</v>
      </c>
      <c r="AT67" s="68" t="s">
        <v>763</v>
      </c>
      <c r="AU67" s="68" t="s">
        <v>763</v>
      </c>
      <c r="AV67" s="68" t="s">
        <v>763</v>
      </c>
      <c r="BA67" s="200"/>
      <c r="BC67" s="147"/>
    </row>
    <row r="68" spans="1:55" s="68" customFormat="1" x14ac:dyDescent="0.2">
      <c r="A68" s="79" t="s">
        <v>756</v>
      </c>
      <c r="B68" s="68" t="s">
        <v>401</v>
      </c>
      <c r="C68" s="68" t="s">
        <v>764</v>
      </c>
      <c r="E68" s="147">
        <v>44390</v>
      </c>
      <c r="F68" s="68" t="s">
        <v>797</v>
      </c>
      <c r="G68" s="68" t="s">
        <v>1070</v>
      </c>
      <c r="H68" s="68">
        <v>1</v>
      </c>
      <c r="I68" s="68" t="s">
        <v>760</v>
      </c>
      <c r="J68" s="77">
        <v>0.42708333333333331</v>
      </c>
      <c r="K68" s="81">
        <v>3</v>
      </c>
      <c r="L68" s="68">
        <v>2</v>
      </c>
      <c r="M68" s="68" t="s">
        <v>952</v>
      </c>
      <c r="N68" s="68" t="s">
        <v>1071</v>
      </c>
      <c r="O68" s="68">
        <v>18</v>
      </c>
      <c r="P68" s="68">
        <v>9.5500000000000007</v>
      </c>
      <c r="Q68" s="68">
        <v>0.8</v>
      </c>
      <c r="R68" s="68">
        <v>0.8</v>
      </c>
      <c r="S68" s="68">
        <v>0.8</v>
      </c>
      <c r="T68" s="68">
        <v>0.8</v>
      </c>
      <c r="U68" s="76">
        <v>1</v>
      </c>
      <c r="V68" s="68">
        <v>0.4</v>
      </c>
      <c r="W68" s="77">
        <v>0.30138888888888887</v>
      </c>
      <c r="X68" s="68">
        <v>18.3</v>
      </c>
      <c r="Y68" s="68">
        <v>6.1</v>
      </c>
      <c r="Z68" s="72">
        <v>5.513943658536979</v>
      </c>
      <c r="AA68" s="68" t="s">
        <v>761</v>
      </c>
      <c r="AB68" s="171">
        <v>16.899999999999999</v>
      </c>
      <c r="AC68" s="72">
        <v>27.75</v>
      </c>
      <c r="AD68" s="75">
        <v>0.19999999999999998</v>
      </c>
      <c r="AE68" s="75">
        <v>1.2862576983456102</v>
      </c>
      <c r="AF68" s="72">
        <v>0.31746478873239437</v>
      </c>
      <c r="AG68" s="72">
        <v>1.6037224870780045</v>
      </c>
      <c r="AH68" s="72">
        <v>31.912341184849684</v>
      </c>
      <c r="AI68" s="72">
        <v>33.516063671927689</v>
      </c>
      <c r="AJ68" s="136">
        <v>1536.6160049836415</v>
      </c>
      <c r="AK68" s="136">
        <v>212.64474002211031</v>
      </c>
      <c r="AL68" s="72">
        <v>7.2262121547133855</v>
      </c>
      <c r="AM68" s="72">
        <v>244.55708120695999</v>
      </c>
      <c r="AN68" s="72">
        <v>246.16080369403801</v>
      </c>
      <c r="AO68" s="72">
        <v>951.19047619047615</v>
      </c>
      <c r="AP68" s="72">
        <v>222.91570436507973</v>
      </c>
      <c r="AQ68" s="72">
        <v>0.8101400809766609</v>
      </c>
      <c r="AR68" s="136">
        <v>1174.106180555556</v>
      </c>
      <c r="AS68" s="68" t="s">
        <v>763</v>
      </c>
      <c r="AT68" s="68" t="s">
        <v>763</v>
      </c>
      <c r="AU68" s="68" t="s">
        <v>763</v>
      </c>
      <c r="AV68" s="68" t="s">
        <v>763</v>
      </c>
      <c r="BA68" s="200"/>
      <c r="BC68" s="147"/>
    </row>
    <row r="69" spans="1:55" s="68" customFormat="1" x14ac:dyDescent="0.2">
      <c r="A69" s="79" t="s">
        <v>756</v>
      </c>
      <c r="B69" s="68" t="s">
        <v>401</v>
      </c>
      <c r="C69" s="68" t="s">
        <v>765</v>
      </c>
      <c r="E69" s="147">
        <v>44390</v>
      </c>
      <c r="F69" s="68" t="s">
        <v>797</v>
      </c>
      <c r="G69" s="68" t="s">
        <v>1070</v>
      </c>
      <c r="H69" s="68">
        <v>1</v>
      </c>
      <c r="I69" s="68" t="s">
        <v>760</v>
      </c>
      <c r="J69" s="77">
        <v>0.42708333333333331</v>
      </c>
      <c r="K69" s="81">
        <v>3</v>
      </c>
      <c r="L69" s="68">
        <v>2</v>
      </c>
      <c r="M69" s="68" t="s">
        <v>952</v>
      </c>
      <c r="N69" s="68" t="s">
        <v>1071</v>
      </c>
      <c r="O69" s="68">
        <v>18</v>
      </c>
      <c r="P69" s="68">
        <v>9.5500000000000007</v>
      </c>
      <c r="Q69" s="68">
        <v>0.8</v>
      </c>
      <c r="R69" s="68">
        <v>0.8</v>
      </c>
      <c r="S69" s="68">
        <v>0.8</v>
      </c>
      <c r="T69" s="68">
        <v>0.8</v>
      </c>
      <c r="U69" s="76">
        <v>1</v>
      </c>
      <c r="V69" s="68">
        <v>0.8</v>
      </c>
      <c r="W69" s="77">
        <v>0.29444444444444445</v>
      </c>
      <c r="X69" s="68" t="s">
        <v>761</v>
      </c>
      <c r="Y69" s="68" t="s">
        <v>761</v>
      </c>
      <c r="Z69" s="72" t="s">
        <v>761</v>
      </c>
      <c r="AA69" s="68" t="s">
        <v>761</v>
      </c>
      <c r="AB69" s="171">
        <v>17</v>
      </c>
      <c r="AC69" s="72">
        <v>27.77</v>
      </c>
      <c r="AD69" s="72" t="s">
        <v>763</v>
      </c>
      <c r="AE69" s="72" t="s">
        <v>763</v>
      </c>
      <c r="AF69" s="72" t="s">
        <v>763</v>
      </c>
      <c r="AG69" s="72" t="s">
        <v>763</v>
      </c>
      <c r="AH69" s="72" t="s">
        <v>763</v>
      </c>
      <c r="AI69" s="72" t="s">
        <v>763</v>
      </c>
      <c r="AJ69" s="72" t="s">
        <v>763</v>
      </c>
      <c r="AK69" s="72" t="s">
        <v>763</v>
      </c>
      <c r="AL69" s="72" t="s">
        <v>763</v>
      </c>
      <c r="AM69" s="75" t="s">
        <v>763</v>
      </c>
      <c r="AN69" s="75" t="s">
        <v>763</v>
      </c>
      <c r="AO69" s="72" t="s">
        <v>763</v>
      </c>
      <c r="AP69" s="72" t="s">
        <v>763</v>
      </c>
      <c r="AQ69" s="72" t="s">
        <v>763</v>
      </c>
      <c r="AR69" s="75" t="s">
        <v>763</v>
      </c>
      <c r="AS69" s="68" t="s">
        <v>763</v>
      </c>
      <c r="AT69" s="68" t="s">
        <v>763</v>
      </c>
      <c r="AU69" s="68" t="s">
        <v>763</v>
      </c>
      <c r="AV69" s="68" t="s">
        <v>763</v>
      </c>
      <c r="BA69" s="200"/>
      <c r="BC69" s="147"/>
    </row>
    <row r="70" spans="1:55" s="68" customFormat="1" x14ac:dyDescent="0.2">
      <c r="A70" s="79" t="s">
        <v>756</v>
      </c>
      <c r="B70" s="68" t="s">
        <v>402</v>
      </c>
      <c r="C70" s="68" t="s">
        <v>757</v>
      </c>
      <c r="E70" s="147">
        <v>44390</v>
      </c>
      <c r="F70" s="68" t="s">
        <v>797</v>
      </c>
      <c r="G70" s="68" t="s">
        <v>1070</v>
      </c>
      <c r="H70" s="68">
        <v>1</v>
      </c>
      <c r="I70" s="68" t="s">
        <v>760</v>
      </c>
      <c r="J70" s="77">
        <v>0.42708333333333331</v>
      </c>
      <c r="K70" s="81">
        <v>3</v>
      </c>
      <c r="L70" s="68">
        <v>2</v>
      </c>
      <c r="M70" s="68" t="s">
        <v>952</v>
      </c>
      <c r="N70" s="68" t="s">
        <v>1072</v>
      </c>
      <c r="O70" s="68">
        <v>18.3</v>
      </c>
      <c r="P70" s="68">
        <v>19.46</v>
      </c>
      <c r="Q70" s="68">
        <v>1</v>
      </c>
      <c r="R70" s="68">
        <v>1</v>
      </c>
      <c r="S70" s="68">
        <v>1</v>
      </c>
      <c r="T70" s="68">
        <v>1</v>
      </c>
      <c r="U70" s="76">
        <v>1</v>
      </c>
      <c r="V70" s="68">
        <v>0.2</v>
      </c>
      <c r="W70" s="77">
        <v>0.3125</v>
      </c>
      <c r="X70" s="68">
        <v>22</v>
      </c>
      <c r="Y70" s="68">
        <v>6.03</v>
      </c>
      <c r="Z70" s="72">
        <v>5.3933430750204385</v>
      </c>
      <c r="AA70" s="68" t="s">
        <v>761</v>
      </c>
      <c r="AB70" s="171">
        <v>19.2</v>
      </c>
      <c r="AC70" s="72">
        <v>31.1</v>
      </c>
      <c r="AD70" s="75" t="s">
        <v>763</v>
      </c>
      <c r="AE70" s="75" t="s">
        <v>763</v>
      </c>
      <c r="AF70" s="75" t="s">
        <v>763</v>
      </c>
      <c r="AG70" s="72" t="s">
        <v>763</v>
      </c>
      <c r="AH70" s="72" t="s">
        <v>763</v>
      </c>
      <c r="AI70" s="75" t="s">
        <v>763</v>
      </c>
      <c r="AJ70" s="75" t="s">
        <v>763</v>
      </c>
      <c r="AK70" s="75" t="s">
        <v>763</v>
      </c>
      <c r="AL70" s="75" t="s">
        <v>763</v>
      </c>
      <c r="AM70" s="75" t="s">
        <v>763</v>
      </c>
      <c r="AN70" s="75" t="s">
        <v>763</v>
      </c>
      <c r="AO70" s="75" t="s">
        <v>763</v>
      </c>
      <c r="AP70" s="75" t="s">
        <v>763</v>
      </c>
      <c r="AQ70" s="75" t="s">
        <v>763</v>
      </c>
      <c r="AR70" s="75" t="s">
        <v>763</v>
      </c>
      <c r="AS70" s="68" t="s">
        <v>763</v>
      </c>
      <c r="AT70" s="68" t="s">
        <v>763</v>
      </c>
      <c r="AU70" s="68" t="s">
        <v>763</v>
      </c>
      <c r="AV70" s="68" t="s">
        <v>763</v>
      </c>
      <c r="BA70" s="200"/>
      <c r="BC70" s="147"/>
    </row>
    <row r="71" spans="1:55" s="68" customFormat="1" x14ac:dyDescent="0.2">
      <c r="A71" s="79" t="s">
        <v>756</v>
      </c>
      <c r="B71" s="68" t="s">
        <v>402</v>
      </c>
      <c r="C71" s="68" t="s">
        <v>764</v>
      </c>
      <c r="E71" s="147">
        <v>44390</v>
      </c>
      <c r="F71" s="68" t="s">
        <v>797</v>
      </c>
      <c r="G71" s="68" t="s">
        <v>1070</v>
      </c>
      <c r="H71" s="68">
        <v>1</v>
      </c>
      <c r="I71" s="68" t="s">
        <v>760</v>
      </c>
      <c r="J71" s="77">
        <v>0.42708333333333331</v>
      </c>
      <c r="K71" s="81">
        <v>3</v>
      </c>
      <c r="L71" s="68">
        <v>2</v>
      </c>
      <c r="M71" s="68" t="s">
        <v>952</v>
      </c>
      <c r="N71" s="68" t="s">
        <v>1072</v>
      </c>
      <c r="O71" s="68">
        <v>18.3</v>
      </c>
      <c r="P71" s="68">
        <v>19.46</v>
      </c>
      <c r="Q71" s="68">
        <v>1</v>
      </c>
      <c r="R71" s="68">
        <v>1</v>
      </c>
      <c r="S71" s="68">
        <v>1</v>
      </c>
      <c r="T71" s="68">
        <v>1</v>
      </c>
      <c r="U71" s="76">
        <v>1</v>
      </c>
      <c r="V71" s="68">
        <v>0.5</v>
      </c>
      <c r="W71" s="77">
        <v>0.31597222222222221</v>
      </c>
      <c r="X71" s="68">
        <v>22.4</v>
      </c>
      <c r="Y71" s="68">
        <v>5.55</v>
      </c>
      <c r="Z71" s="72">
        <v>4.7572381775233925</v>
      </c>
      <c r="AA71" s="68" t="s">
        <v>761</v>
      </c>
      <c r="AB71" s="171">
        <v>26.6</v>
      </c>
      <c r="AC71" s="72">
        <v>41.8</v>
      </c>
      <c r="AD71" s="75">
        <v>0.6982095509118752</v>
      </c>
      <c r="AE71" s="75">
        <v>2.9485569375679268</v>
      </c>
      <c r="AF71" s="72">
        <v>0.61765617733684708</v>
      </c>
      <c r="AG71" s="72">
        <v>3.566213114904774</v>
      </c>
      <c r="AH71" s="72">
        <v>31.770975607609717</v>
      </c>
      <c r="AI71" s="75">
        <v>35.33718872251449</v>
      </c>
      <c r="AJ71" s="136">
        <v>2633.4218642286241</v>
      </c>
      <c r="AK71" s="136">
        <v>377.25880732844752</v>
      </c>
      <c r="AL71" s="72">
        <v>6.9804118898566232</v>
      </c>
      <c r="AM71" s="72">
        <v>409.02978293605725</v>
      </c>
      <c r="AN71" s="72">
        <v>412.59599605096201</v>
      </c>
      <c r="AO71" s="72">
        <v>739.61333333333334</v>
      </c>
      <c r="AP71" s="72">
        <v>432.47551388888911</v>
      </c>
      <c r="AQ71" s="72">
        <v>0.63102156042707069</v>
      </c>
      <c r="AR71" s="136">
        <v>1172.0888472222225</v>
      </c>
      <c r="AS71" s="68" t="s">
        <v>763</v>
      </c>
      <c r="AT71" s="68" t="s">
        <v>763</v>
      </c>
      <c r="AU71" s="68" t="s">
        <v>763</v>
      </c>
      <c r="AV71" s="68" t="s">
        <v>763</v>
      </c>
      <c r="BA71" s="200"/>
      <c r="BC71" s="147"/>
    </row>
    <row r="72" spans="1:55" s="68" customFormat="1" x14ac:dyDescent="0.2">
      <c r="A72" s="79" t="s">
        <v>756</v>
      </c>
      <c r="B72" s="68" t="s">
        <v>402</v>
      </c>
      <c r="C72" s="68" t="s">
        <v>765</v>
      </c>
      <c r="E72" s="147">
        <v>44390</v>
      </c>
      <c r="F72" s="68" t="s">
        <v>797</v>
      </c>
      <c r="G72" s="68" t="s">
        <v>1070</v>
      </c>
      <c r="H72" s="68">
        <v>1</v>
      </c>
      <c r="I72" s="68" t="s">
        <v>760</v>
      </c>
      <c r="J72" s="77">
        <v>0.42708333333333331</v>
      </c>
      <c r="K72" s="81">
        <v>3</v>
      </c>
      <c r="L72" s="68">
        <v>2</v>
      </c>
      <c r="M72" s="68" t="s">
        <v>952</v>
      </c>
      <c r="N72" s="68" t="s">
        <v>1072</v>
      </c>
      <c r="O72" s="68">
        <v>18.3</v>
      </c>
      <c r="P72" s="68">
        <v>19.46</v>
      </c>
      <c r="Q72" s="68">
        <v>1</v>
      </c>
      <c r="R72" s="68">
        <v>1</v>
      </c>
      <c r="S72" s="68">
        <v>1</v>
      </c>
      <c r="T72" s="68">
        <v>1</v>
      </c>
      <c r="U72" s="76">
        <v>1</v>
      </c>
      <c r="V72" s="68">
        <v>0.7</v>
      </c>
      <c r="W72" s="77">
        <v>0.31736111111111115</v>
      </c>
      <c r="X72" s="68">
        <v>22.3</v>
      </c>
      <c r="Y72" s="68">
        <v>4.12</v>
      </c>
      <c r="Z72" s="72">
        <v>3.520874672334124</v>
      </c>
      <c r="AA72" s="68" t="s">
        <v>761</v>
      </c>
      <c r="AB72" s="171">
        <v>27.1</v>
      </c>
      <c r="AC72" s="72">
        <v>42.4</v>
      </c>
      <c r="AD72" s="72" t="s">
        <v>763</v>
      </c>
      <c r="AE72" s="72" t="s">
        <v>763</v>
      </c>
      <c r="AF72" s="72" t="s">
        <v>763</v>
      </c>
      <c r="AG72" s="72" t="s">
        <v>763</v>
      </c>
      <c r="AH72" s="72" t="s">
        <v>763</v>
      </c>
      <c r="AI72" s="72" t="s">
        <v>763</v>
      </c>
      <c r="AJ72" s="72" t="s">
        <v>763</v>
      </c>
      <c r="AK72" s="72" t="s">
        <v>763</v>
      </c>
      <c r="AL72" s="72" t="s">
        <v>763</v>
      </c>
      <c r="AM72" s="75" t="s">
        <v>763</v>
      </c>
      <c r="AN72" s="75" t="s">
        <v>763</v>
      </c>
      <c r="AO72" s="72" t="s">
        <v>763</v>
      </c>
      <c r="AP72" s="72" t="s">
        <v>763</v>
      </c>
      <c r="AQ72" s="72" t="s">
        <v>763</v>
      </c>
      <c r="AR72" s="75" t="s">
        <v>763</v>
      </c>
      <c r="AS72" s="68" t="s">
        <v>763</v>
      </c>
      <c r="AT72" s="68" t="s">
        <v>763</v>
      </c>
      <c r="AU72" s="68" t="s">
        <v>763</v>
      </c>
      <c r="AV72" s="68" t="s">
        <v>763</v>
      </c>
      <c r="BA72" s="200"/>
      <c r="BC72" s="147"/>
    </row>
    <row r="73" spans="1:55" s="68" customFormat="1" x14ac:dyDescent="0.2">
      <c r="A73" s="79" t="s">
        <v>756</v>
      </c>
      <c r="B73" s="68" t="s">
        <v>668</v>
      </c>
      <c r="C73" s="68" t="s">
        <v>764</v>
      </c>
      <c r="E73" s="147">
        <v>44390</v>
      </c>
      <c r="F73" s="68" t="s">
        <v>793</v>
      </c>
      <c r="G73" s="68" t="s">
        <v>772</v>
      </c>
      <c r="H73" s="68" t="s">
        <v>761</v>
      </c>
      <c r="I73" s="68" t="s">
        <v>761</v>
      </c>
      <c r="J73" s="68" t="s">
        <v>761</v>
      </c>
      <c r="K73" s="81" t="s">
        <v>761</v>
      </c>
      <c r="L73" s="68" t="s">
        <v>761</v>
      </c>
      <c r="M73" s="68" t="s">
        <v>761</v>
      </c>
      <c r="N73" s="68" t="s">
        <v>761</v>
      </c>
      <c r="O73" s="68" t="s">
        <v>761</v>
      </c>
      <c r="P73" s="68" t="s">
        <v>761</v>
      </c>
      <c r="Q73" s="68" t="s">
        <v>761</v>
      </c>
      <c r="R73" s="68" t="s">
        <v>761</v>
      </c>
      <c r="S73" s="68" t="s">
        <v>761</v>
      </c>
      <c r="T73" s="68" t="s">
        <v>761</v>
      </c>
      <c r="U73" s="68" t="s">
        <v>761</v>
      </c>
      <c r="V73" s="68">
        <v>0.3</v>
      </c>
      <c r="W73" s="77">
        <v>0.31875000000000003</v>
      </c>
      <c r="X73" s="68" t="s">
        <v>761</v>
      </c>
      <c r="Y73" s="68" t="s">
        <v>761</v>
      </c>
      <c r="Z73" s="72" t="s">
        <v>763</v>
      </c>
      <c r="AA73" s="68" t="s">
        <v>761</v>
      </c>
      <c r="AB73" s="171">
        <v>29.5</v>
      </c>
      <c r="AC73" s="72">
        <v>45.9</v>
      </c>
      <c r="AD73" s="75">
        <v>0.44999999999999996</v>
      </c>
      <c r="AE73" s="75">
        <v>5.1959591071816682</v>
      </c>
      <c r="AF73" s="72">
        <v>0.25240272800000002</v>
      </c>
      <c r="AG73" s="72">
        <v>5.4483618351816681</v>
      </c>
      <c r="AH73" s="72">
        <v>17.899753634818332</v>
      </c>
      <c r="AI73" s="75">
        <v>23.34811547</v>
      </c>
      <c r="AJ73" s="72">
        <v>162.4244502703996</v>
      </c>
      <c r="AK73" s="72">
        <v>20.73278110140868</v>
      </c>
      <c r="AL73" s="72">
        <v>7.8341853645174382</v>
      </c>
      <c r="AM73" s="72">
        <v>38.632534736227015</v>
      </c>
      <c r="AN73" s="72">
        <v>44.08089657140868</v>
      </c>
      <c r="AO73" s="72">
        <v>49.60761904761906</v>
      </c>
      <c r="AP73" s="72">
        <v>2.5000000000000001E-2</v>
      </c>
      <c r="AQ73" s="72">
        <v>0.9994962989969155</v>
      </c>
      <c r="AR73" s="72">
        <v>49.632619047619059</v>
      </c>
      <c r="AS73" s="68" t="s">
        <v>763</v>
      </c>
      <c r="AT73" s="68" t="s">
        <v>763</v>
      </c>
      <c r="AU73" s="68" t="s">
        <v>763</v>
      </c>
      <c r="AV73" s="68" t="s">
        <v>763</v>
      </c>
      <c r="BA73" s="200"/>
      <c r="BC73" s="147"/>
    </row>
    <row r="74" spans="1:55" s="68" customFormat="1" x14ac:dyDescent="0.2">
      <c r="A74" s="79" t="s">
        <v>756</v>
      </c>
      <c r="B74" s="68" t="s">
        <v>403</v>
      </c>
      <c r="C74" s="68" t="s">
        <v>757</v>
      </c>
      <c r="E74" s="147">
        <v>44390</v>
      </c>
      <c r="F74" s="68" t="s">
        <v>797</v>
      </c>
      <c r="G74" s="68" t="s">
        <v>1073</v>
      </c>
      <c r="H74" s="68">
        <v>1</v>
      </c>
      <c r="I74" s="68" t="s">
        <v>1074</v>
      </c>
      <c r="J74" s="77">
        <v>0.4236111111111111</v>
      </c>
      <c r="K74" s="81">
        <v>2</v>
      </c>
      <c r="L74" s="68">
        <v>2</v>
      </c>
      <c r="M74" s="68" t="s">
        <v>952</v>
      </c>
      <c r="O74" s="68">
        <v>19</v>
      </c>
      <c r="P74" s="68">
        <v>8.9</v>
      </c>
      <c r="Q74" s="68">
        <v>2.1</v>
      </c>
      <c r="R74" s="68">
        <v>1.3</v>
      </c>
      <c r="S74" s="68">
        <v>1.2</v>
      </c>
      <c r="T74" s="68">
        <v>1.25</v>
      </c>
      <c r="U74" s="76">
        <v>0.59523809523809523</v>
      </c>
      <c r="V74" s="68">
        <v>0.15</v>
      </c>
      <c r="W74" s="77">
        <v>0.27083333333333331</v>
      </c>
      <c r="X74" s="68">
        <v>23.1</v>
      </c>
      <c r="Y74" s="68">
        <v>7.4</v>
      </c>
      <c r="Z74" s="72">
        <v>6.2571670668310686</v>
      </c>
      <c r="AA74" s="68">
        <v>87.1</v>
      </c>
      <c r="AB74" s="171">
        <v>29.1</v>
      </c>
      <c r="AC74" s="72">
        <v>45.3</v>
      </c>
      <c r="AD74" s="75" t="s">
        <v>763</v>
      </c>
      <c r="AE74" s="75" t="s">
        <v>763</v>
      </c>
      <c r="AF74" s="75" t="s">
        <v>763</v>
      </c>
      <c r="AG74" s="72" t="s">
        <v>763</v>
      </c>
      <c r="AH74" s="72" t="s">
        <v>763</v>
      </c>
      <c r="AI74" s="75" t="s">
        <v>763</v>
      </c>
      <c r="AJ74" s="75" t="s">
        <v>763</v>
      </c>
      <c r="AK74" s="75" t="s">
        <v>763</v>
      </c>
      <c r="AL74" s="75" t="s">
        <v>763</v>
      </c>
      <c r="AM74" s="75" t="s">
        <v>763</v>
      </c>
      <c r="AN74" s="75" t="s">
        <v>763</v>
      </c>
      <c r="AO74" s="75" t="s">
        <v>763</v>
      </c>
      <c r="AP74" s="75" t="s">
        <v>763</v>
      </c>
      <c r="AQ74" s="75" t="s">
        <v>763</v>
      </c>
      <c r="AR74" s="75" t="s">
        <v>763</v>
      </c>
      <c r="AS74" s="68" t="s">
        <v>763</v>
      </c>
      <c r="AT74" s="68" t="s">
        <v>763</v>
      </c>
      <c r="AU74" s="68" t="s">
        <v>763</v>
      </c>
      <c r="AV74" s="68" t="s">
        <v>763</v>
      </c>
      <c r="BA74" s="200"/>
      <c r="BC74" s="147"/>
    </row>
    <row r="75" spans="1:55" s="68" customFormat="1" x14ac:dyDescent="0.2">
      <c r="A75" s="79" t="s">
        <v>756</v>
      </c>
      <c r="B75" s="68" t="s">
        <v>403</v>
      </c>
      <c r="C75" s="68" t="s">
        <v>764</v>
      </c>
      <c r="E75" s="147">
        <v>44390</v>
      </c>
      <c r="F75" s="68" t="s">
        <v>797</v>
      </c>
      <c r="G75" s="68" t="s">
        <v>1073</v>
      </c>
      <c r="H75" s="68">
        <v>1</v>
      </c>
      <c r="I75" s="68" t="s">
        <v>1074</v>
      </c>
      <c r="J75" s="77">
        <v>0.4236111111111111</v>
      </c>
      <c r="K75" s="81">
        <v>2</v>
      </c>
      <c r="L75" s="68">
        <v>2</v>
      </c>
      <c r="M75" s="68" t="s">
        <v>952</v>
      </c>
      <c r="O75" s="68">
        <v>19</v>
      </c>
      <c r="P75" s="68">
        <v>8.9</v>
      </c>
      <c r="Q75" s="68">
        <v>2.1</v>
      </c>
      <c r="R75" s="68">
        <v>1.3</v>
      </c>
      <c r="S75" s="68">
        <v>1.2</v>
      </c>
      <c r="T75" s="68">
        <v>1.25</v>
      </c>
      <c r="U75" s="76">
        <v>0.59523809523809523</v>
      </c>
      <c r="V75" s="68">
        <v>1.05</v>
      </c>
      <c r="W75" s="77">
        <v>0.27083333333333331</v>
      </c>
      <c r="X75" s="68">
        <v>23.1</v>
      </c>
      <c r="Y75" s="68">
        <v>7.3</v>
      </c>
      <c r="Z75" s="72">
        <v>6.1726107551171348</v>
      </c>
      <c r="AA75" s="68">
        <v>85.4</v>
      </c>
      <c r="AB75" s="171">
        <v>29.1</v>
      </c>
      <c r="AC75" s="72">
        <v>45.3</v>
      </c>
      <c r="AD75" s="72">
        <v>7.4999999999999956E-2</v>
      </c>
      <c r="AE75" s="72">
        <v>3.8192851104939018</v>
      </c>
      <c r="AF75" s="72">
        <v>0.22973182452332977</v>
      </c>
      <c r="AG75" s="72">
        <v>4.0490169350172316</v>
      </c>
      <c r="AH75" s="72">
        <v>18.84381727515408</v>
      </c>
      <c r="AI75" s="75">
        <v>22.892834210171312</v>
      </c>
      <c r="AJ75" s="72">
        <v>110.47081061367436</v>
      </c>
      <c r="AK75" s="72">
        <v>15.280767514929311</v>
      </c>
      <c r="AL75" s="72">
        <v>7.2294019594071024</v>
      </c>
      <c r="AM75" s="72">
        <v>34.124584790083389</v>
      </c>
      <c r="AN75" s="72">
        <v>38.173601725100625</v>
      </c>
      <c r="AO75" s="72">
        <v>24.164285714285718</v>
      </c>
      <c r="AP75" s="72">
        <v>11.64343998015873</v>
      </c>
      <c r="AQ75" s="72">
        <v>0.67483441759147511</v>
      </c>
      <c r="AR75" s="72">
        <v>35.80772569444445</v>
      </c>
      <c r="AS75" s="68" t="s">
        <v>763</v>
      </c>
      <c r="AT75" s="68" t="s">
        <v>763</v>
      </c>
      <c r="AU75" s="68" t="s">
        <v>763</v>
      </c>
      <c r="AV75" s="68" t="s">
        <v>763</v>
      </c>
      <c r="BA75" s="200"/>
      <c r="BC75" s="147"/>
    </row>
    <row r="76" spans="1:55" s="68" customFormat="1" x14ac:dyDescent="0.2">
      <c r="A76" s="79" t="s">
        <v>756</v>
      </c>
      <c r="B76" s="68" t="s">
        <v>403</v>
      </c>
      <c r="C76" s="68" t="s">
        <v>765</v>
      </c>
      <c r="E76" s="147">
        <v>44390</v>
      </c>
      <c r="F76" s="68" t="s">
        <v>797</v>
      </c>
      <c r="G76" s="68" t="s">
        <v>1073</v>
      </c>
      <c r="H76" s="68">
        <v>1</v>
      </c>
      <c r="I76" s="68" t="s">
        <v>1074</v>
      </c>
      <c r="J76" s="77">
        <v>0.4236111111111111</v>
      </c>
      <c r="K76" s="81">
        <v>2</v>
      </c>
      <c r="L76" s="68">
        <v>2</v>
      </c>
      <c r="M76" s="68" t="s">
        <v>952</v>
      </c>
      <c r="O76" s="68">
        <v>19</v>
      </c>
      <c r="P76" s="68">
        <v>8.9</v>
      </c>
      <c r="Q76" s="68">
        <v>2.1</v>
      </c>
      <c r="R76" s="68">
        <v>1.3</v>
      </c>
      <c r="S76" s="68">
        <v>1.2</v>
      </c>
      <c r="T76" s="68">
        <v>1.25</v>
      </c>
      <c r="U76" s="76">
        <v>0.59523809523809523</v>
      </c>
      <c r="V76" s="68">
        <v>1.8</v>
      </c>
      <c r="W76" s="77">
        <v>0.27083333333333331</v>
      </c>
      <c r="X76" s="68">
        <v>23.1</v>
      </c>
      <c r="Y76" s="68">
        <v>7.24</v>
      </c>
      <c r="Z76" s="72">
        <v>6.1218769680887748</v>
      </c>
      <c r="AA76" s="68">
        <v>84.9</v>
      </c>
      <c r="AB76" s="171">
        <v>29.1</v>
      </c>
      <c r="AC76" s="72">
        <v>45.3</v>
      </c>
      <c r="AD76" s="75" t="s">
        <v>763</v>
      </c>
      <c r="AE76" s="75" t="s">
        <v>763</v>
      </c>
      <c r="AF76" s="75" t="s">
        <v>763</v>
      </c>
      <c r="AG76" s="72" t="s">
        <v>763</v>
      </c>
      <c r="AH76" s="72" t="s">
        <v>763</v>
      </c>
      <c r="AI76" s="75" t="s">
        <v>763</v>
      </c>
      <c r="AJ76" s="75" t="s">
        <v>763</v>
      </c>
      <c r="AK76" s="75" t="s">
        <v>763</v>
      </c>
      <c r="AL76" s="75" t="s">
        <v>763</v>
      </c>
      <c r="AM76" s="75" t="s">
        <v>763</v>
      </c>
      <c r="AN76" s="75" t="s">
        <v>763</v>
      </c>
      <c r="AO76" s="75" t="s">
        <v>763</v>
      </c>
      <c r="AP76" s="75" t="s">
        <v>763</v>
      </c>
      <c r="AQ76" s="75" t="s">
        <v>763</v>
      </c>
      <c r="AR76" s="75" t="s">
        <v>763</v>
      </c>
      <c r="AS76" s="68" t="s">
        <v>763</v>
      </c>
      <c r="AT76" s="68" t="s">
        <v>763</v>
      </c>
      <c r="AU76" s="68" t="s">
        <v>763</v>
      </c>
      <c r="AV76" s="68" t="s">
        <v>763</v>
      </c>
      <c r="BA76" s="200"/>
      <c r="BC76" s="147"/>
    </row>
    <row r="77" spans="1:55" s="68" customFormat="1" x14ac:dyDescent="0.2">
      <c r="A77" s="79" t="s">
        <v>756</v>
      </c>
      <c r="B77" s="68" t="s">
        <v>404</v>
      </c>
      <c r="C77" s="68" t="s">
        <v>757</v>
      </c>
      <c r="E77" s="147">
        <v>44390</v>
      </c>
      <c r="F77" s="68" t="s">
        <v>797</v>
      </c>
      <c r="G77" s="68" t="s">
        <v>1073</v>
      </c>
      <c r="H77" s="68">
        <v>2</v>
      </c>
      <c r="I77" s="68" t="s">
        <v>1074</v>
      </c>
      <c r="J77" s="77">
        <v>0.4236111111111111</v>
      </c>
      <c r="K77" s="81">
        <v>3</v>
      </c>
      <c r="L77" s="68">
        <v>2</v>
      </c>
      <c r="M77" s="68" t="s">
        <v>952</v>
      </c>
      <c r="O77" s="68">
        <v>19.100000000000001</v>
      </c>
      <c r="P77" s="68">
        <v>9.65</v>
      </c>
      <c r="Q77" s="68">
        <v>1.95</v>
      </c>
      <c r="R77" s="68">
        <v>1.63</v>
      </c>
      <c r="S77" s="68">
        <v>1.5</v>
      </c>
      <c r="T77" s="68">
        <v>1.5649999999999999</v>
      </c>
      <c r="U77" s="76">
        <v>0.8025641025641026</v>
      </c>
      <c r="V77" s="68">
        <v>0.15</v>
      </c>
      <c r="W77" s="77">
        <v>0.29722222222222222</v>
      </c>
      <c r="X77" s="68">
        <v>23.1</v>
      </c>
      <c r="Y77" s="68">
        <v>6.85</v>
      </c>
      <c r="Z77" s="72">
        <v>5.8457780078018642</v>
      </c>
      <c r="AA77" s="68">
        <v>79.900000000000006</v>
      </c>
      <c r="AB77" s="171">
        <v>27.5</v>
      </c>
      <c r="AC77" s="72">
        <v>43</v>
      </c>
      <c r="AD77" s="75" t="s">
        <v>763</v>
      </c>
      <c r="AE77" s="75" t="s">
        <v>763</v>
      </c>
      <c r="AF77" s="75" t="s">
        <v>763</v>
      </c>
      <c r="AG77" s="72" t="s">
        <v>763</v>
      </c>
      <c r="AH77" s="72" t="s">
        <v>763</v>
      </c>
      <c r="AI77" s="75" t="s">
        <v>763</v>
      </c>
      <c r="AJ77" s="75" t="s">
        <v>763</v>
      </c>
      <c r="AK77" s="75" t="s">
        <v>763</v>
      </c>
      <c r="AL77" s="75" t="s">
        <v>763</v>
      </c>
      <c r="AM77" s="75" t="s">
        <v>763</v>
      </c>
      <c r="AN77" s="75" t="s">
        <v>763</v>
      </c>
      <c r="AO77" s="75" t="s">
        <v>763</v>
      </c>
      <c r="AP77" s="75" t="s">
        <v>763</v>
      </c>
      <c r="AQ77" s="75" t="s">
        <v>763</v>
      </c>
      <c r="AR77" s="75" t="s">
        <v>763</v>
      </c>
      <c r="AS77" s="68" t="s">
        <v>763</v>
      </c>
      <c r="AT77" s="68" t="s">
        <v>763</v>
      </c>
      <c r="AU77" s="68" t="s">
        <v>763</v>
      </c>
      <c r="AV77" s="68" t="s">
        <v>763</v>
      </c>
      <c r="BA77" s="200"/>
      <c r="BC77" s="147"/>
    </row>
    <row r="78" spans="1:55" s="68" customFormat="1" x14ac:dyDescent="0.2">
      <c r="A78" s="79" t="s">
        <v>756</v>
      </c>
      <c r="B78" s="68" t="s">
        <v>404</v>
      </c>
      <c r="C78" s="68" t="s">
        <v>764</v>
      </c>
      <c r="E78" s="147">
        <v>44390</v>
      </c>
      <c r="F78" s="68" t="s">
        <v>797</v>
      </c>
      <c r="G78" s="68" t="s">
        <v>1073</v>
      </c>
      <c r="H78" s="68">
        <v>2</v>
      </c>
      <c r="I78" s="68" t="s">
        <v>1074</v>
      </c>
      <c r="J78" s="77">
        <v>0.4236111111111111</v>
      </c>
      <c r="K78" s="81">
        <v>3</v>
      </c>
      <c r="L78" s="68">
        <v>2</v>
      </c>
      <c r="M78" s="68" t="s">
        <v>952</v>
      </c>
      <c r="O78" s="68">
        <v>19.100000000000001</v>
      </c>
      <c r="P78" s="68">
        <v>9.65</v>
      </c>
      <c r="Q78" s="68">
        <v>1.95</v>
      </c>
      <c r="R78" s="68">
        <v>1.63</v>
      </c>
      <c r="S78" s="68">
        <v>1.5</v>
      </c>
      <c r="T78" s="68">
        <v>1.5649999999999999</v>
      </c>
      <c r="U78" s="76">
        <v>0.8025641025641026</v>
      </c>
      <c r="V78" s="68">
        <v>0.97</v>
      </c>
      <c r="W78" s="77">
        <v>0.29722222222222222</v>
      </c>
      <c r="X78" s="68">
        <v>23.4</v>
      </c>
      <c r="Y78" s="68">
        <v>6.06</v>
      </c>
      <c r="Z78" s="72">
        <v>5.0936604150626561</v>
      </c>
      <c r="AA78" s="68">
        <v>71.3</v>
      </c>
      <c r="AB78" s="171">
        <v>30.2</v>
      </c>
      <c r="AC78" s="72">
        <v>46.9</v>
      </c>
      <c r="AD78" s="72">
        <v>0.35</v>
      </c>
      <c r="AE78" s="72">
        <v>1.8403574447530486</v>
      </c>
      <c r="AF78" s="72">
        <v>0.13501782669353593</v>
      </c>
      <c r="AG78" s="72">
        <v>1.9753752714465846</v>
      </c>
      <c r="AH78" s="72">
        <v>20.006896413431321</v>
      </c>
      <c r="AI78" s="75">
        <v>21.982271684877905</v>
      </c>
      <c r="AJ78" s="72">
        <v>159.29644566823001</v>
      </c>
      <c r="AK78" s="72">
        <v>25.923270943997469</v>
      </c>
      <c r="AL78" s="72">
        <v>6.1449207552689291</v>
      </c>
      <c r="AM78" s="72">
        <v>45.930167357428786</v>
      </c>
      <c r="AN78" s="72">
        <v>47.905542628875374</v>
      </c>
      <c r="AO78" s="72">
        <v>13.276190476190479</v>
      </c>
      <c r="AP78" s="72">
        <v>24.316535218253968</v>
      </c>
      <c r="AQ78" s="72">
        <v>0.35315849625004631</v>
      </c>
      <c r="AR78" s="72">
        <v>37.592725694444447</v>
      </c>
      <c r="AS78" s="68" t="s">
        <v>763</v>
      </c>
      <c r="AT78" s="68" t="s">
        <v>763</v>
      </c>
      <c r="AU78" s="68" t="s">
        <v>763</v>
      </c>
      <c r="AV78" s="68" t="s">
        <v>763</v>
      </c>
      <c r="BA78" s="200"/>
      <c r="BC78" s="147"/>
    </row>
    <row r="79" spans="1:55" s="68" customFormat="1" x14ac:dyDescent="0.2">
      <c r="A79" s="79" t="s">
        <v>756</v>
      </c>
      <c r="B79" s="68" t="s">
        <v>404</v>
      </c>
      <c r="C79" s="68" t="s">
        <v>765</v>
      </c>
      <c r="E79" s="147">
        <v>44390</v>
      </c>
      <c r="F79" s="68" t="s">
        <v>797</v>
      </c>
      <c r="G79" s="68" t="s">
        <v>1073</v>
      </c>
      <c r="H79" s="68">
        <v>2</v>
      </c>
      <c r="I79" s="68" t="s">
        <v>1074</v>
      </c>
      <c r="J79" s="77">
        <v>0.4236111111111111</v>
      </c>
      <c r="K79" s="81">
        <v>3</v>
      </c>
      <c r="L79" s="68">
        <v>2</v>
      </c>
      <c r="M79" s="68" t="s">
        <v>952</v>
      </c>
      <c r="O79" s="68">
        <v>19.100000000000001</v>
      </c>
      <c r="P79" s="68">
        <v>9.65</v>
      </c>
      <c r="Q79" s="68">
        <v>1.95</v>
      </c>
      <c r="R79" s="68">
        <v>1.63</v>
      </c>
      <c r="S79" s="68">
        <v>1.5</v>
      </c>
      <c r="T79" s="68">
        <v>1.5649999999999999</v>
      </c>
      <c r="U79" s="76">
        <v>0.8025641025641026</v>
      </c>
      <c r="V79" s="68">
        <v>1.7</v>
      </c>
      <c r="W79" s="77">
        <v>0.29722222222222222</v>
      </c>
      <c r="X79" s="68">
        <v>23.4</v>
      </c>
      <c r="Y79" s="68">
        <v>4.8</v>
      </c>
      <c r="Z79" s="72">
        <v>4.0299437201875596</v>
      </c>
      <c r="AA79" s="68">
        <v>57.1</v>
      </c>
      <c r="AB79" s="171">
        <v>30.4</v>
      </c>
      <c r="AC79" s="72">
        <v>47</v>
      </c>
      <c r="AD79" s="75" t="s">
        <v>763</v>
      </c>
      <c r="AE79" s="75" t="s">
        <v>763</v>
      </c>
      <c r="AF79" s="75" t="s">
        <v>763</v>
      </c>
      <c r="AG79" s="72" t="s">
        <v>763</v>
      </c>
      <c r="AH79" s="72" t="s">
        <v>763</v>
      </c>
      <c r="AI79" s="75" t="s">
        <v>763</v>
      </c>
      <c r="AJ79" s="75" t="s">
        <v>763</v>
      </c>
      <c r="AK79" s="75" t="s">
        <v>763</v>
      </c>
      <c r="AL79" s="75" t="s">
        <v>763</v>
      </c>
      <c r="AM79" s="75" t="s">
        <v>763</v>
      </c>
      <c r="AN79" s="75" t="s">
        <v>763</v>
      </c>
      <c r="AO79" s="75" t="s">
        <v>763</v>
      </c>
      <c r="AP79" s="75" t="s">
        <v>763</v>
      </c>
      <c r="AQ79" s="75" t="s">
        <v>763</v>
      </c>
      <c r="AR79" s="75" t="s">
        <v>763</v>
      </c>
      <c r="AS79" s="68" t="s">
        <v>763</v>
      </c>
      <c r="AT79" s="68" t="s">
        <v>763</v>
      </c>
      <c r="AU79" s="68" t="s">
        <v>763</v>
      </c>
      <c r="AV79" s="68" t="s">
        <v>763</v>
      </c>
      <c r="BA79" s="200"/>
      <c r="BC79" s="147"/>
    </row>
    <row r="80" spans="1:55" s="68" customFormat="1" x14ac:dyDescent="0.2">
      <c r="A80" s="79" t="s">
        <v>756</v>
      </c>
      <c r="B80" s="68" t="s">
        <v>405</v>
      </c>
      <c r="C80" s="68" t="s">
        <v>757</v>
      </c>
      <c r="E80" s="147">
        <v>44390</v>
      </c>
      <c r="F80" s="68" t="s">
        <v>797</v>
      </c>
      <c r="G80" s="68" t="s">
        <v>1073</v>
      </c>
      <c r="H80" s="68">
        <v>2</v>
      </c>
      <c r="I80" s="68" t="s">
        <v>760</v>
      </c>
      <c r="J80" s="77">
        <v>0.4236111111111111</v>
      </c>
      <c r="K80" s="81">
        <v>3</v>
      </c>
      <c r="L80" s="68">
        <v>2</v>
      </c>
      <c r="M80" s="68" t="s">
        <v>952</v>
      </c>
      <c r="O80" s="68" t="s">
        <v>761</v>
      </c>
      <c r="P80" s="68" t="s">
        <v>761</v>
      </c>
      <c r="Q80" s="68">
        <v>2.2400000000000002</v>
      </c>
      <c r="R80" s="68">
        <v>1.57</v>
      </c>
      <c r="S80" s="68">
        <v>1.4</v>
      </c>
      <c r="T80" s="68">
        <v>1.4849999999999999</v>
      </c>
      <c r="U80" s="76">
        <v>0.66294642857142849</v>
      </c>
      <c r="V80" s="68">
        <v>0.15</v>
      </c>
      <c r="W80" s="77">
        <v>0.32916666666666666</v>
      </c>
      <c r="X80" s="68">
        <v>22.5</v>
      </c>
      <c r="Y80" s="68">
        <v>7.07</v>
      </c>
      <c r="Z80" s="72">
        <v>5.9220512638362122</v>
      </c>
      <c r="AA80" s="68">
        <v>82</v>
      </c>
      <c r="AB80" s="171">
        <v>30.6</v>
      </c>
      <c r="AC80" s="72">
        <v>47.4</v>
      </c>
      <c r="AD80" s="72" t="s">
        <v>763</v>
      </c>
      <c r="AE80" s="72" t="s">
        <v>763</v>
      </c>
      <c r="AF80" s="72" t="s">
        <v>763</v>
      </c>
      <c r="AG80" s="72" t="s">
        <v>763</v>
      </c>
      <c r="AH80" s="72" t="s">
        <v>763</v>
      </c>
      <c r="AI80" s="72" t="s">
        <v>763</v>
      </c>
      <c r="AJ80" s="72" t="s">
        <v>763</v>
      </c>
      <c r="AK80" s="72" t="s">
        <v>763</v>
      </c>
      <c r="AL80" s="72" t="s">
        <v>763</v>
      </c>
      <c r="AM80" s="75" t="s">
        <v>763</v>
      </c>
      <c r="AN80" s="75" t="s">
        <v>763</v>
      </c>
      <c r="AO80" s="72" t="s">
        <v>763</v>
      </c>
      <c r="AP80" s="72" t="s">
        <v>763</v>
      </c>
      <c r="AQ80" s="72" t="s">
        <v>763</v>
      </c>
      <c r="AR80" s="75" t="s">
        <v>763</v>
      </c>
      <c r="AS80" s="68" t="s">
        <v>763</v>
      </c>
      <c r="AT80" s="68" t="s">
        <v>763</v>
      </c>
      <c r="AU80" s="68" t="s">
        <v>763</v>
      </c>
      <c r="AV80" s="68" t="s">
        <v>763</v>
      </c>
      <c r="BA80" s="200"/>
      <c r="BC80" s="147"/>
    </row>
    <row r="81" spans="1:55" s="68" customFormat="1" x14ac:dyDescent="0.2">
      <c r="A81" s="79" t="s">
        <v>756</v>
      </c>
      <c r="B81" s="68" t="s">
        <v>405</v>
      </c>
      <c r="C81" s="68" t="s">
        <v>764</v>
      </c>
      <c r="D81" s="68" t="s">
        <v>781</v>
      </c>
      <c r="E81" s="147">
        <v>44390</v>
      </c>
      <c r="F81" s="68" t="s">
        <v>797</v>
      </c>
      <c r="G81" s="68" t="s">
        <v>1073</v>
      </c>
      <c r="H81" s="68">
        <v>2</v>
      </c>
      <c r="I81" s="68" t="s">
        <v>760</v>
      </c>
      <c r="J81" s="77">
        <v>0.4236111111111111</v>
      </c>
      <c r="K81" s="81">
        <v>3</v>
      </c>
      <c r="L81" s="68">
        <v>2</v>
      </c>
      <c r="M81" s="68" t="s">
        <v>952</v>
      </c>
      <c r="O81" s="68" t="s">
        <v>761</v>
      </c>
      <c r="P81" s="68" t="s">
        <v>761</v>
      </c>
      <c r="Q81" s="68">
        <v>2.2400000000000002</v>
      </c>
      <c r="R81" s="68">
        <v>1.57</v>
      </c>
      <c r="S81" s="68">
        <v>1.4</v>
      </c>
      <c r="T81" s="68">
        <v>1.4849999999999999</v>
      </c>
      <c r="U81" s="76">
        <v>0.66294642857142849</v>
      </c>
      <c r="V81" s="68">
        <v>1.1200000000000001</v>
      </c>
      <c r="W81" s="77">
        <v>0.32916666666666666</v>
      </c>
      <c r="X81" s="68">
        <v>22.5</v>
      </c>
      <c r="Y81" s="68">
        <v>6.59</v>
      </c>
      <c r="Z81" s="72">
        <v>5.5167931644886092</v>
      </c>
      <c r="AA81" s="68">
        <v>76.099999999999994</v>
      </c>
      <c r="AB81" s="171">
        <v>30.7</v>
      </c>
      <c r="AC81" s="72">
        <v>47.5</v>
      </c>
      <c r="AD81" s="72">
        <v>9.9999999999999964E-2</v>
      </c>
      <c r="AE81" s="72">
        <v>2.2361429779012196</v>
      </c>
      <c r="AF81" s="72">
        <v>0.30026352503487835</v>
      </c>
      <c r="AG81" s="72">
        <v>2.536406502936098</v>
      </c>
      <c r="AH81" s="72">
        <v>15.870747968608624</v>
      </c>
      <c r="AI81" s="72">
        <v>18.407154471544722</v>
      </c>
      <c r="AJ81" s="72">
        <v>89.205887177354725</v>
      </c>
      <c r="AK81" s="72">
        <v>12.598528125109327</v>
      </c>
      <c r="AL81" s="72">
        <v>7.080659446206587</v>
      </c>
      <c r="AM81" s="72">
        <v>28.469276093717951</v>
      </c>
      <c r="AN81" s="72">
        <v>31.005682596654047</v>
      </c>
      <c r="AO81" s="72">
        <v>3.9666666666666677</v>
      </c>
      <c r="AP81" s="72">
        <v>18.099392361111114</v>
      </c>
      <c r="AQ81" s="72">
        <v>0.17976325820905503</v>
      </c>
      <c r="AR81" s="72">
        <v>22.066059027777783</v>
      </c>
      <c r="AS81" s="68" t="s">
        <v>763</v>
      </c>
      <c r="AT81" s="68" t="s">
        <v>763</v>
      </c>
      <c r="AU81" s="68" t="s">
        <v>763</v>
      </c>
      <c r="AV81" s="68" t="s">
        <v>763</v>
      </c>
      <c r="BA81" s="200"/>
      <c r="BC81" s="147"/>
    </row>
    <row r="82" spans="1:55" s="68" customFormat="1" x14ac:dyDescent="0.2">
      <c r="A82" s="79" t="s">
        <v>756</v>
      </c>
      <c r="B82" s="68" t="s">
        <v>405</v>
      </c>
      <c r="C82" s="68" t="s">
        <v>764</v>
      </c>
      <c r="D82" s="68" t="s">
        <v>785</v>
      </c>
      <c r="E82" s="147">
        <v>44390</v>
      </c>
      <c r="F82" s="68" t="s">
        <v>797</v>
      </c>
      <c r="G82" s="68" t="s">
        <v>1073</v>
      </c>
      <c r="H82" s="68">
        <v>2</v>
      </c>
      <c r="I82" s="68" t="s">
        <v>760</v>
      </c>
      <c r="J82" s="77">
        <v>0.4236111111111111</v>
      </c>
      <c r="K82" s="81">
        <v>3</v>
      </c>
      <c r="L82" s="68">
        <v>2</v>
      </c>
      <c r="M82" s="68" t="s">
        <v>952</v>
      </c>
      <c r="O82" s="68" t="s">
        <v>761</v>
      </c>
      <c r="P82" s="68" t="s">
        <v>761</v>
      </c>
      <c r="Q82" s="68">
        <v>2.2400000000000002</v>
      </c>
      <c r="R82" s="68">
        <v>1.57</v>
      </c>
      <c r="S82" s="68">
        <v>1.4</v>
      </c>
      <c r="T82" s="68">
        <v>1.4849999999999999</v>
      </c>
      <c r="U82" s="76">
        <v>0.66294642857142849</v>
      </c>
      <c r="V82" s="68">
        <v>1.1200000000000001</v>
      </c>
      <c r="W82" s="77">
        <v>0.32916666666666666</v>
      </c>
      <c r="X82" s="68">
        <v>22.5</v>
      </c>
      <c r="Y82" s="68">
        <v>6.59</v>
      </c>
      <c r="Z82" s="72">
        <v>5.513599801042119</v>
      </c>
      <c r="AA82" s="68">
        <v>76.099999999999994</v>
      </c>
      <c r="AB82" s="171">
        <v>30.8</v>
      </c>
      <c r="AC82" s="72">
        <v>47.7</v>
      </c>
      <c r="AD82" s="75">
        <v>9.9999999999999964E-2</v>
      </c>
      <c r="AE82" s="72">
        <v>2.0778287646419513</v>
      </c>
      <c r="AF82" s="72">
        <v>0.19950395287552322</v>
      </c>
      <c r="AG82" s="72">
        <v>2.2773327175174747</v>
      </c>
      <c r="AH82" s="72">
        <v>16.973251391480225</v>
      </c>
      <c r="AI82" s="75">
        <v>19.2505841089977</v>
      </c>
      <c r="AJ82" s="72">
        <v>99.667758280135757</v>
      </c>
      <c r="AK82" s="72">
        <v>13.862919779456378</v>
      </c>
      <c r="AL82" s="72">
        <v>7.1895213898470773</v>
      </c>
      <c r="AM82" s="72">
        <v>30.836171170936602</v>
      </c>
      <c r="AN82" s="72">
        <v>33.113503888454076</v>
      </c>
      <c r="AO82" s="72">
        <v>1.254761904761905</v>
      </c>
      <c r="AP82" s="72">
        <v>21.547963789682544</v>
      </c>
      <c r="AQ82" s="72">
        <v>5.5026838526922653E-2</v>
      </c>
      <c r="AR82" s="72">
        <v>22.802725694444451</v>
      </c>
      <c r="AS82" s="68" t="s">
        <v>763</v>
      </c>
      <c r="AT82" s="68" t="s">
        <v>763</v>
      </c>
      <c r="AU82" s="68" t="s">
        <v>763</v>
      </c>
      <c r="AV82" s="68" t="s">
        <v>763</v>
      </c>
      <c r="BA82" s="200"/>
      <c r="BC82" s="147"/>
    </row>
    <row r="83" spans="1:55" s="68" customFormat="1" x14ac:dyDescent="0.2">
      <c r="A83" s="79" t="s">
        <v>756</v>
      </c>
      <c r="B83" s="68" t="s">
        <v>405</v>
      </c>
      <c r="C83" s="68" t="s">
        <v>765</v>
      </c>
      <c r="E83" s="147">
        <v>44390</v>
      </c>
      <c r="F83" s="68" t="s">
        <v>797</v>
      </c>
      <c r="G83" s="68" t="s">
        <v>1073</v>
      </c>
      <c r="H83" s="68">
        <v>2</v>
      </c>
      <c r="I83" s="68" t="s">
        <v>760</v>
      </c>
      <c r="J83" s="77">
        <v>0.4236111111111111</v>
      </c>
      <c r="K83" s="81">
        <v>3</v>
      </c>
      <c r="L83" s="68">
        <v>2</v>
      </c>
      <c r="M83" s="68" t="s">
        <v>952</v>
      </c>
      <c r="O83" s="68" t="s">
        <v>761</v>
      </c>
      <c r="P83" s="68" t="s">
        <v>761</v>
      </c>
      <c r="Q83" s="68">
        <v>2.2400000000000002</v>
      </c>
      <c r="R83" s="68">
        <v>1.57</v>
      </c>
      <c r="S83" s="68">
        <v>1.4</v>
      </c>
      <c r="T83" s="68">
        <v>1.4849999999999999</v>
      </c>
      <c r="U83" s="76">
        <v>0.66294642857142849</v>
      </c>
      <c r="V83" s="68">
        <v>1.95</v>
      </c>
      <c r="W83" s="77">
        <v>0.34722222222222227</v>
      </c>
      <c r="X83" s="68">
        <v>22.6</v>
      </c>
      <c r="Y83" s="68">
        <v>5.65</v>
      </c>
      <c r="Z83" s="72">
        <v>4.7222904068377565</v>
      </c>
      <c r="AA83" s="68">
        <v>65.7</v>
      </c>
      <c r="AB83" s="171">
        <v>31</v>
      </c>
      <c r="AC83" s="72">
        <v>48</v>
      </c>
      <c r="AD83" s="72" t="s">
        <v>763</v>
      </c>
      <c r="AE83" s="72" t="s">
        <v>763</v>
      </c>
      <c r="AF83" s="72" t="s">
        <v>763</v>
      </c>
      <c r="AG83" s="72" t="s">
        <v>763</v>
      </c>
      <c r="AH83" s="72" t="s">
        <v>763</v>
      </c>
      <c r="AI83" s="72" t="s">
        <v>763</v>
      </c>
      <c r="AJ83" s="72" t="s">
        <v>763</v>
      </c>
      <c r="AK83" s="72" t="s">
        <v>763</v>
      </c>
      <c r="AL83" s="72" t="s">
        <v>763</v>
      </c>
      <c r="AM83" s="75" t="s">
        <v>763</v>
      </c>
      <c r="AN83" s="75" t="s">
        <v>763</v>
      </c>
      <c r="AO83" s="72" t="s">
        <v>763</v>
      </c>
      <c r="AP83" s="72" t="s">
        <v>763</v>
      </c>
      <c r="AQ83" s="72" t="s">
        <v>763</v>
      </c>
      <c r="AR83" s="75" t="s">
        <v>763</v>
      </c>
      <c r="AS83" s="68" t="s">
        <v>763</v>
      </c>
      <c r="AT83" s="68" t="s">
        <v>763</v>
      </c>
      <c r="AU83" s="68" t="s">
        <v>763</v>
      </c>
      <c r="AV83" s="68" t="s">
        <v>763</v>
      </c>
      <c r="BA83" s="200"/>
      <c r="BC83" s="147"/>
    </row>
    <row r="84" spans="1:55" s="68" customFormat="1" x14ac:dyDescent="0.2">
      <c r="A84" s="79" t="s">
        <v>756</v>
      </c>
      <c r="B84" s="68" t="s">
        <v>274</v>
      </c>
      <c r="C84" s="68" t="s">
        <v>757</v>
      </c>
      <c r="E84" s="147">
        <v>44390</v>
      </c>
      <c r="F84" s="68" t="s">
        <v>797</v>
      </c>
      <c r="G84" s="68" t="s">
        <v>1075</v>
      </c>
      <c r="H84" s="68">
        <v>0</v>
      </c>
      <c r="I84" s="68" t="s">
        <v>760</v>
      </c>
      <c r="J84" s="77">
        <v>0.4236111111111111</v>
      </c>
      <c r="K84" s="81">
        <v>3</v>
      </c>
      <c r="L84" s="68">
        <v>1</v>
      </c>
      <c r="O84" s="68" t="s">
        <v>761</v>
      </c>
      <c r="P84" s="68" t="s">
        <v>761</v>
      </c>
      <c r="Q84" s="68">
        <v>0.7</v>
      </c>
      <c r="R84" s="68">
        <v>0.35</v>
      </c>
      <c r="S84" s="68">
        <v>0.35</v>
      </c>
      <c r="T84" s="68">
        <v>0.35</v>
      </c>
      <c r="U84" s="76">
        <v>0.5</v>
      </c>
      <c r="V84" s="68">
        <v>0.15</v>
      </c>
      <c r="W84" s="77">
        <v>0.29166666666666669</v>
      </c>
      <c r="X84" s="68">
        <v>16.600000000000001</v>
      </c>
      <c r="Y84" s="68">
        <v>5.81</v>
      </c>
      <c r="Z84" s="72">
        <v>5.6743642932926228</v>
      </c>
      <c r="AA84" s="68">
        <v>62.3</v>
      </c>
      <c r="AB84" s="171">
        <v>3.9</v>
      </c>
      <c r="AC84" s="72">
        <v>7.11</v>
      </c>
      <c r="AD84" s="75" t="s">
        <v>763</v>
      </c>
      <c r="AE84" s="75" t="s">
        <v>763</v>
      </c>
      <c r="AF84" s="75" t="s">
        <v>763</v>
      </c>
      <c r="AG84" s="72" t="s">
        <v>763</v>
      </c>
      <c r="AH84" s="72" t="s">
        <v>763</v>
      </c>
      <c r="AI84" s="75" t="s">
        <v>763</v>
      </c>
      <c r="AJ84" s="75" t="s">
        <v>763</v>
      </c>
      <c r="AK84" s="75" t="s">
        <v>763</v>
      </c>
      <c r="AL84" s="75" t="s">
        <v>763</v>
      </c>
      <c r="AM84" s="75" t="s">
        <v>763</v>
      </c>
      <c r="AN84" s="75" t="s">
        <v>763</v>
      </c>
      <c r="AO84" s="75" t="s">
        <v>763</v>
      </c>
      <c r="AP84" s="75" t="s">
        <v>763</v>
      </c>
      <c r="AQ84" s="75" t="s">
        <v>763</v>
      </c>
      <c r="AR84" s="75" t="s">
        <v>763</v>
      </c>
      <c r="AS84" s="68" t="s">
        <v>763</v>
      </c>
      <c r="AT84" s="68" t="s">
        <v>763</v>
      </c>
      <c r="AU84" s="68" t="s">
        <v>763</v>
      </c>
      <c r="AV84" s="68" t="s">
        <v>763</v>
      </c>
      <c r="BA84" s="200"/>
      <c r="BC84" s="147"/>
    </row>
    <row r="85" spans="1:55" s="68" customFormat="1" x14ac:dyDescent="0.2">
      <c r="A85" s="79" t="s">
        <v>756</v>
      </c>
      <c r="B85" s="68" t="s">
        <v>274</v>
      </c>
      <c r="C85" s="68" t="s">
        <v>764</v>
      </c>
      <c r="E85" s="147">
        <v>44390</v>
      </c>
      <c r="F85" s="68" t="s">
        <v>797</v>
      </c>
      <c r="G85" s="68" t="s">
        <v>1075</v>
      </c>
      <c r="H85" s="68">
        <v>0</v>
      </c>
      <c r="I85" s="68" t="s">
        <v>760</v>
      </c>
      <c r="J85" s="77">
        <v>0.4236111111111111</v>
      </c>
      <c r="K85" s="81">
        <v>3</v>
      </c>
      <c r="L85" s="68">
        <v>1</v>
      </c>
      <c r="O85" s="68" t="s">
        <v>761</v>
      </c>
      <c r="P85" s="68" t="s">
        <v>761</v>
      </c>
      <c r="Q85" s="68">
        <v>0.7</v>
      </c>
      <c r="R85" s="68">
        <v>0.35</v>
      </c>
      <c r="S85" s="68">
        <v>0.35</v>
      </c>
      <c r="T85" s="68">
        <v>0.35</v>
      </c>
      <c r="U85" s="76">
        <v>0.5</v>
      </c>
      <c r="V85" s="68">
        <v>0.25</v>
      </c>
      <c r="W85" s="77">
        <v>0.29166666666666669</v>
      </c>
      <c r="X85" s="68">
        <v>17</v>
      </c>
      <c r="Y85" s="68">
        <v>5.56</v>
      </c>
      <c r="Z85" s="72">
        <v>4.7781247625146621</v>
      </c>
      <c r="AA85" s="68">
        <v>60</v>
      </c>
      <c r="AB85" s="171">
        <v>23.1</v>
      </c>
      <c r="AC85" s="72">
        <v>39.700000000000003</v>
      </c>
      <c r="AD85" s="75">
        <v>0.5</v>
      </c>
      <c r="AE85" s="72">
        <v>2.5000000000000001E-2</v>
      </c>
      <c r="AF85" s="72">
        <v>2.1</v>
      </c>
      <c r="AG85" s="72">
        <v>2.125</v>
      </c>
      <c r="AH85" s="72">
        <v>39.586126399568315</v>
      </c>
      <c r="AI85" s="72">
        <v>41.711126399568315</v>
      </c>
      <c r="AJ85" s="72">
        <v>671.0892012671377</v>
      </c>
      <c r="AK85" s="72">
        <v>76.149878567149486</v>
      </c>
      <c r="AL85" s="72">
        <v>8.8127415813981447</v>
      </c>
      <c r="AM85" s="72">
        <v>115.7360049667178</v>
      </c>
      <c r="AN85" s="72">
        <v>117.8610049667178</v>
      </c>
      <c r="AO85" s="72">
        <v>1.6031059027777774</v>
      </c>
      <c r="AP85" s="72">
        <v>0.68</v>
      </c>
      <c r="AQ85" s="72">
        <v>0.29783988520754434</v>
      </c>
      <c r="AR85" s="72">
        <v>2.2831059027777774</v>
      </c>
      <c r="AS85" s="68" t="s">
        <v>763</v>
      </c>
      <c r="AT85" s="68" t="s">
        <v>763</v>
      </c>
      <c r="AU85" s="68" t="s">
        <v>763</v>
      </c>
      <c r="AV85" s="68" t="s">
        <v>763</v>
      </c>
      <c r="BA85" s="200"/>
      <c r="BC85" s="147"/>
    </row>
    <row r="86" spans="1:55" s="68" customFormat="1" x14ac:dyDescent="0.2">
      <c r="A86" s="79" t="s">
        <v>756</v>
      </c>
      <c r="B86" s="68" t="s">
        <v>274</v>
      </c>
      <c r="C86" s="68" t="s">
        <v>765</v>
      </c>
      <c r="E86" s="147">
        <v>44390</v>
      </c>
      <c r="F86" s="68" t="s">
        <v>797</v>
      </c>
      <c r="G86" s="68" t="s">
        <v>1075</v>
      </c>
      <c r="H86" s="68">
        <v>0</v>
      </c>
      <c r="I86" s="68" t="s">
        <v>760</v>
      </c>
      <c r="J86" s="77">
        <v>0.4236111111111111</v>
      </c>
      <c r="K86" s="81">
        <v>3</v>
      </c>
      <c r="L86" s="68">
        <v>1</v>
      </c>
      <c r="O86" s="68" t="s">
        <v>761</v>
      </c>
      <c r="P86" s="68" t="s">
        <v>761</v>
      </c>
      <c r="Q86" s="68">
        <v>0.7</v>
      </c>
      <c r="R86" s="68">
        <v>0.35</v>
      </c>
      <c r="S86" s="68">
        <v>0.35</v>
      </c>
      <c r="T86" s="68">
        <v>0.35</v>
      </c>
      <c r="U86" s="76">
        <v>0.5</v>
      </c>
      <c r="V86" s="68">
        <v>0.5</v>
      </c>
      <c r="W86" s="77">
        <v>0.29166666666666669</v>
      </c>
      <c r="X86" s="68">
        <v>23.7</v>
      </c>
      <c r="Y86" s="68">
        <v>1.03</v>
      </c>
      <c r="Z86" s="72">
        <v>0.90314044047441322</v>
      </c>
      <c r="AA86" s="68">
        <v>13.6</v>
      </c>
      <c r="AB86" s="171">
        <v>22.9</v>
      </c>
      <c r="AC86" s="72">
        <v>36.5</v>
      </c>
      <c r="AD86" s="72" t="s">
        <v>763</v>
      </c>
      <c r="AE86" s="72" t="s">
        <v>763</v>
      </c>
      <c r="AF86" s="72" t="s">
        <v>763</v>
      </c>
      <c r="AG86" s="72" t="s">
        <v>763</v>
      </c>
      <c r="AH86" s="72" t="s">
        <v>763</v>
      </c>
      <c r="AI86" s="72" t="s">
        <v>763</v>
      </c>
      <c r="AJ86" s="72" t="s">
        <v>763</v>
      </c>
      <c r="AK86" s="72" t="s">
        <v>763</v>
      </c>
      <c r="AL86" s="72" t="s">
        <v>763</v>
      </c>
      <c r="AM86" s="75" t="s">
        <v>763</v>
      </c>
      <c r="AN86" s="75" t="s">
        <v>763</v>
      </c>
      <c r="AO86" s="72" t="s">
        <v>763</v>
      </c>
      <c r="AP86" s="72" t="s">
        <v>763</v>
      </c>
      <c r="AQ86" s="72" t="s">
        <v>763</v>
      </c>
      <c r="AR86" s="75" t="s">
        <v>763</v>
      </c>
      <c r="AS86" s="68" t="s">
        <v>763</v>
      </c>
      <c r="AT86" s="68" t="s">
        <v>763</v>
      </c>
      <c r="AU86" s="68" t="s">
        <v>763</v>
      </c>
      <c r="AV86" s="68" t="s">
        <v>763</v>
      </c>
      <c r="BA86" s="200"/>
      <c r="BC86" s="147"/>
    </row>
    <row r="87" spans="1:55" s="68" customFormat="1" x14ac:dyDescent="0.2">
      <c r="A87" s="79" t="s">
        <v>756</v>
      </c>
      <c r="B87" s="68" t="s">
        <v>278</v>
      </c>
      <c r="C87" s="68" t="s">
        <v>757</v>
      </c>
      <c r="E87" s="147">
        <v>44390</v>
      </c>
      <c r="F87" s="68" t="s">
        <v>797</v>
      </c>
      <c r="G87" s="68" t="s">
        <v>1075</v>
      </c>
      <c r="H87" s="68">
        <v>0</v>
      </c>
      <c r="I87" s="68" t="s">
        <v>760</v>
      </c>
      <c r="J87" s="77">
        <v>0.4236111111111111</v>
      </c>
      <c r="K87" s="81">
        <v>3</v>
      </c>
      <c r="L87" s="68">
        <v>1</v>
      </c>
      <c r="O87" s="68" t="s">
        <v>761</v>
      </c>
      <c r="P87" s="68" t="s">
        <v>761</v>
      </c>
      <c r="Q87" s="68">
        <v>1.5</v>
      </c>
      <c r="R87" s="68">
        <v>1.1499999999999999</v>
      </c>
      <c r="S87" s="68">
        <v>1.1499999999999999</v>
      </c>
      <c r="T87" s="68">
        <v>1.1499999999999999</v>
      </c>
      <c r="U87" s="76">
        <v>0.76666666666666661</v>
      </c>
      <c r="V87" s="68">
        <v>0.15</v>
      </c>
      <c r="W87" s="77">
        <v>0.30694444444444441</v>
      </c>
      <c r="X87" s="68">
        <v>23.4</v>
      </c>
      <c r="Y87" s="68">
        <v>4.9400000000000004</v>
      </c>
      <c r="Z87" s="72">
        <v>4.4592390996782143</v>
      </c>
      <c r="AA87" s="68">
        <v>67.3</v>
      </c>
      <c r="AB87" s="171">
        <v>17.8</v>
      </c>
      <c r="AC87" s="72">
        <v>28.97</v>
      </c>
      <c r="AD87" s="75" t="s">
        <v>763</v>
      </c>
      <c r="AE87" s="75" t="s">
        <v>763</v>
      </c>
      <c r="AF87" s="75" t="s">
        <v>763</v>
      </c>
      <c r="AG87" s="72" t="s">
        <v>763</v>
      </c>
      <c r="AH87" s="72" t="s">
        <v>763</v>
      </c>
      <c r="AI87" s="75" t="s">
        <v>763</v>
      </c>
      <c r="AJ87" s="75" t="s">
        <v>763</v>
      </c>
      <c r="AK87" s="75" t="s">
        <v>763</v>
      </c>
      <c r="AL87" s="75" t="s">
        <v>763</v>
      </c>
      <c r="AM87" s="75" t="s">
        <v>763</v>
      </c>
      <c r="AN87" s="75" t="s">
        <v>763</v>
      </c>
      <c r="AO87" s="75" t="s">
        <v>763</v>
      </c>
      <c r="AP87" s="75" t="s">
        <v>763</v>
      </c>
      <c r="AQ87" s="75" t="s">
        <v>763</v>
      </c>
      <c r="AR87" s="75" t="s">
        <v>763</v>
      </c>
      <c r="AS87" s="68" t="s">
        <v>763</v>
      </c>
      <c r="AT87" s="68" t="s">
        <v>763</v>
      </c>
      <c r="AU87" s="68" t="s">
        <v>763</v>
      </c>
      <c r="AV87" s="68" t="s">
        <v>763</v>
      </c>
      <c r="BA87" s="200"/>
      <c r="BC87" s="147"/>
    </row>
    <row r="88" spans="1:55" s="68" customFormat="1" x14ac:dyDescent="0.2">
      <c r="A88" s="79" t="s">
        <v>756</v>
      </c>
      <c r="B88" s="68" t="s">
        <v>278</v>
      </c>
      <c r="C88" s="68" t="s">
        <v>764</v>
      </c>
      <c r="E88" s="147">
        <v>44390</v>
      </c>
      <c r="F88" s="68" t="s">
        <v>797</v>
      </c>
      <c r="G88" s="68" t="s">
        <v>1075</v>
      </c>
      <c r="H88" s="68">
        <v>0</v>
      </c>
      <c r="I88" s="68" t="s">
        <v>760</v>
      </c>
      <c r="J88" s="77">
        <v>0.4236111111111111</v>
      </c>
      <c r="K88" s="81">
        <v>3</v>
      </c>
      <c r="L88" s="68">
        <v>1</v>
      </c>
      <c r="O88" s="68" t="s">
        <v>761</v>
      </c>
      <c r="P88" s="68" t="s">
        <v>761</v>
      </c>
      <c r="Q88" s="68">
        <v>1.5</v>
      </c>
      <c r="R88" s="68">
        <v>1.1499999999999999</v>
      </c>
      <c r="S88" s="68">
        <v>1.1499999999999999</v>
      </c>
      <c r="T88" s="68">
        <v>1.1499999999999999</v>
      </c>
      <c r="U88" s="76">
        <v>0.76666666666666661</v>
      </c>
      <c r="V88" s="68">
        <v>0.5</v>
      </c>
      <c r="W88" s="77">
        <v>0.30694444444444441</v>
      </c>
      <c r="X88" s="68">
        <v>23.6</v>
      </c>
      <c r="Y88" s="68">
        <v>5.38</v>
      </c>
      <c r="Z88" s="72">
        <v>4.5860205388597945</v>
      </c>
      <c r="AA88" s="68">
        <v>73.400000000000006</v>
      </c>
      <c r="AB88" s="171">
        <v>27.8</v>
      </c>
      <c r="AC88" s="72">
        <v>43.5</v>
      </c>
      <c r="AD88" s="75">
        <v>9.9999999999999964E-2</v>
      </c>
      <c r="AE88" s="72">
        <v>1.6820432314937808</v>
      </c>
      <c r="AF88" s="72">
        <v>1.4408618818787786</v>
      </c>
      <c r="AG88" s="72">
        <v>3.1229051133725596</v>
      </c>
      <c r="AH88" s="72">
        <v>22.50161667267896</v>
      </c>
      <c r="AI88" s="75">
        <v>25.62452178605152</v>
      </c>
      <c r="AJ88" s="72">
        <v>177.82987931092117</v>
      </c>
      <c r="AK88" s="72">
        <v>26.708922852296876</v>
      </c>
      <c r="AL88" s="72">
        <v>6.6580700500105872</v>
      </c>
      <c r="AM88" s="72">
        <v>49.210539524975836</v>
      </c>
      <c r="AN88" s="72">
        <v>52.333444638348396</v>
      </c>
      <c r="AO88" s="72">
        <v>27.790952380952376</v>
      </c>
      <c r="AP88" s="72">
        <v>2.5000000000000001E-2</v>
      </c>
      <c r="AQ88" s="72">
        <v>0.99910123515968063</v>
      </c>
      <c r="AR88" s="72">
        <v>27.815952380952375</v>
      </c>
      <c r="AS88" s="68" t="s">
        <v>763</v>
      </c>
      <c r="AT88" s="68" t="s">
        <v>763</v>
      </c>
      <c r="AU88" s="68" t="s">
        <v>763</v>
      </c>
      <c r="AV88" s="68" t="s">
        <v>763</v>
      </c>
      <c r="BA88" s="200"/>
      <c r="BC88" s="147"/>
    </row>
    <row r="89" spans="1:55" s="68" customFormat="1" x14ac:dyDescent="0.2">
      <c r="A89" s="79" t="s">
        <v>756</v>
      </c>
      <c r="B89" s="68" t="s">
        <v>278</v>
      </c>
      <c r="C89" s="68" t="s">
        <v>765</v>
      </c>
      <c r="E89" s="147">
        <v>44390</v>
      </c>
      <c r="F89" s="68" t="s">
        <v>797</v>
      </c>
      <c r="G89" s="68" t="s">
        <v>1075</v>
      </c>
      <c r="H89" s="68">
        <v>0</v>
      </c>
      <c r="I89" s="68" t="s">
        <v>760</v>
      </c>
      <c r="J89" s="77">
        <v>0.4236111111111111</v>
      </c>
      <c r="K89" s="81">
        <v>3</v>
      </c>
      <c r="L89" s="68">
        <v>1</v>
      </c>
      <c r="O89" s="68" t="s">
        <v>761</v>
      </c>
      <c r="P89" s="68" t="s">
        <v>761</v>
      </c>
      <c r="Q89" s="68">
        <v>1.5</v>
      </c>
      <c r="R89" s="68">
        <v>1.1499999999999999</v>
      </c>
      <c r="S89" s="68">
        <v>1.1499999999999999</v>
      </c>
      <c r="T89" s="68">
        <v>1.1499999999999999</v>
      </c>
      <c r="U89" s="76">
        <v>0.76666666666666661</v>
      </c>
      <c r="V89" s="68">
        <v>1</v>
      </c>
      <c r="W89" s="77">
        <v>0.30694444444444441</v>
      </c>
      <c r="X89" s="68">
        <v>23.2</v>
      </c>
      <c r="Y89" s="68">
        <v>4.91</v>
      </c>
      <c r="Z89" s="72">
        <v>4.1259958866555237</v>
      </c>
      <c r="AA89" s="68">
        <v>67</v>
      </c>
      <c r="AB89" s="171">
        <v>30.2</v>
      </c>
      <c r="AC89" s="72">
        <v>46.7</v>
      </c>
      <c r="AD89" s="72" t="s">
        <v>763</v>
      </c>
      <c r="AE89" s="72" t="s">
        <v>763</v>
      </c>
      <c r="AF89" s="72" t="s">
        <v>763</v>
      </c>
      <c r="AG89" s="72" t="s">
        <v>763</v>
      </c>
      <c r="AH89" s="72" t="s">
        <v>763</v>
      </c>
      <c r="AI89" s="72" t="s">
        <v>763</v>
      </c>
      <c r="AJ89" s="72" t="s">
        <v>763</v>
      </c>
      <c r="AK89" s="72" t="s">
        <v>763</v>
      </c>
      <c r="AL89" s="72" t="s">
        <v>763</v>
      </c>
      <c r="AM89" s="75" t="s">
        <v>763</v>
      </c>
      <c r="AN89" s="75" t="s">
        <v>763</v>
      </c>
      <c r="AO89" s="72" t="s">
        <v>763</v>
      </c>
      <c r="AP89" s="72" t="s">
        <v>763</v>
      </c>
      <c r="AQ89" s="72" t="s">
        <v>763</v>
      </c>
      <c r="AR89" s="75" t="s">
        <v>763</v>
      </c>
      <c r="AS89" s="68" t="s">
        <v>763</v>
      </c>
      <c r="AT89" s="68" t="s">
        <v>763</v>
      </c>
      <c r="AU89" s="68" t="s">
        <v>763</v>
      </c>
      <c r="AV89" s="68" t="s">
        <v>763</v>
      </c>
      <c r="BA89" s="200"/>
      <c r="BC89" s="147"/>
    </row>
    <row r="90" spans="1:55" s="68" customFormat="1" x14ac:dyDescent="0.2">
      <c r="A90" s="79" t="s">
        <v>756</v>
      </c>
      <c r="B90" s="68" t="s">
        <v>280</v>
      </c>
      <c r="C90" s="68" t="s">
        <v>757</v>
      </c>
      <c r="E90" s="147">
        <v>44390</v>
      </c>
      <c r="F90" s="68" t="s">
        <v>797</v>
      </c>
      <c r="G90" s="68" t="s">
        <v>1075</v>
      </c>
      <c r="H90" s="68">
        <v>0</v>
      </c>
      <c r="I90" s="68" t="s">
        <v>760</v>
      </c>
      <c r="J90" s="77">
        <v>0.4236111111111111</v>
      </c>
      <c r="K90" s="81">
        <v>3</v>
      </c>
      <c r="L90" s="68">
        <v>1</v>
      </c>
      <c r="M90" s="68" t="s">
        <v>872</v>
      </c>
      <c r="O90" s="68" t="s">
        <v>761</v>
      </c>
      <c r="P90" s="68" t="s">
        <v>761</v>
      </c>
      <c r="Q90" s="68">
        <v>2.2999999999999998</v>
      </c>
      <c r="R90" s="68">
        <v>1.1499999999999999</v>
      </c>
      <c r="S90" s="68">
        <v>1.1499999999999999</v>
      </c>
      <c r="T90" s="68">
        <v>1.1499999999999999</v>
      </c>
      <c r="U90" s="76">
        <v>0.5</v>
      </c>
      <c r="V90" s="68">
        <v>0.15</v>
      </c>
      <c r="W90" s="77">
        <v>0.32083333333333336</v>
      </c>
      <c r="X90" s="68">
        <v>22.8</v>
      </c>
      <c r="Y90" s="68">
        <v>5.92</v>
      </c>
      <c r="Z90" s="72">
        <v>4.9779366883817726</v>
      </c>
      <c r="AA90" s="68">
        <v>79.8</v>
      </c>
      <c r="AB90" s="171">
        <v>30</v>
      </c>
      <c r="AC90" s="72">
        <v>46.4</v>
      </c>
      <c r="AD90" s="75" t="s">
        <v>763</v>
      </c>
      <c r="AE90" s="75" t="s">
        <v>763</v>
      </c>
      <c r="AF90" s="72" t="s">
        <v>763</v>
      </c>
      <c r="AG90" s="72" t="s">
        <v>763</v>
      </c>
      <c r="AH90" s="72" t="s">
        <v>763</v>
      </c>
      <c r="AI90" s="72" t="s">
        <v>763</v>
      </c>
      <c r="AJ90" s="72" t="s">
        <v>763</v>
      </c>
      <c r="AK90" s="72" t="s">
        <v>763</v>
      </c>
      <c r="AL90" s="72" t="s">
        <v>763</v>
      </c>
      <c r="AM90" s="75" t="s">
        <v>763</v>
      </c>
      <c r="AN90" s="75" t="s">
        <v>763</v>
      </c>
      <c r="AO90" s="72" t="s">
        <v>763</v>
      </c>
      <c r="AP90" s="72" t="s">
        <v>763</v>
      </c>
      <c r="AQ90" s="72" t="s">
        <v>763</v>
      </c>
      <c r="AR90" s="75" t="s">
        <v>763</v>
      </c>
      <c r="AS90" s="68" t="s">
        <v>763</v>
      </c>
      <c r="AT90" s="68" t="s">
        <v>763</v>
      </c>
      <c r="AU90" s="68" t="s">
        <v>763</v>
      </c>
      <c r="AV90" s="68" t="s">
        <v>763</v>
      </c>
      <c r="BA90" s="200"/>
      <c r="BC90" s="147"/>
    </row>
    <row r="91" spans="1:55" s="68" customFormat="1" x14ac:dyDescent="0.2">
      <c r="A91" s="79" t="s">
        <v>756</v>
      </c>
      <c r="B91" s="68" t="s">
        <v>280</v>
      </c>
      <c r="C91" s="68" t="s">
        <v>764</v>
      </c>
      <c r="E91" s="147">
        <v>44390</v>
      </c>
      <c r="F91" s="68" t="s">
        <v>797</v>
      </c>
      <c r="G91" s="68" t="s">
        <v>1075</v>
      </c>
      <c r="H91" s="68">
        <v>0</v>
      </c>
      <c r="I91" s="68" t="s">
        <v>760</v>
      </c>
      <c r="J91" s="77">
        <v>0.4236111111111111</v>
      </c>
      <c r="K91" s="81">
        <v>3</v>
      </c>
      <c r="L91" s="68">
        <v>1</v>
      </c>
      <c r="M91" s="68" t="s">
        <v>872</v>
      </c>
      <c r="O91" s="68" t="s">
        <v>761</v>
      </c>
      <c r="P91" s="68" t="s">
        <v>761</v>
      </c>
      <c r="Q91" s="68">
        <v>2.2999999999999998</v>
      </c>
      <c r="R91" s="68">
        <v>1.1499999999999999</v>
      </c>
      <c r="S91" s="68">
        <v>1.1499999999999999</v>
      </c>
      <c r="T91" s="68">
        <v>1.1499999999999999</v>
      </c>
      <c r="U91" s="76">
        <v>0.5</v>
      </c>
      <c r="V91" s="68">
        <v>1</v>
      </c>
      <c r="W91" s="77">
        <v>0.32083333333333336</v>
      </c>
      <c r="X91" s="68">
        <v>22.8</v>
      </c>
      <c r="Y91" s="68">
        <v>5.86</v>
      </c>
      <c r="Z91" s="72">
        <v>4.9445949937161178</v>
      </c>
      <c r="AA91" s="68">
        <v>79</v>
      </c>
      <c r="AB91" s="171">
        <v>29.4</v>
      </c>
      <c r="AC91" s="72">
        <v>45.7</v>
      </c>
      <c r="AD91" s="72">
        <v>9.9999999999999964E-2</v>
      </c>
      <c r="AE91" s="72">
        <v>0.57384373867890304</v>
      </c>
      <c r="AF91" s="72">
        <v>0.64284607037668595</v>
      </c>
      <c r="AG91" s="72">
        <v>1.2166898090555889</v>
      </c>
      <c r="AH91" s="72">
        <v>18.671288067647492</v>
      </c>
      <c r="AI91" s="75">
        <v>19.887977876703079</v>
      </c>
      <c r="AJ91" s="72">
        <v>95.288500838409078</v>
      </c>
      <c r="AK91" s="72">
        <v>13.578701826385203</v>
      </c>
      <c r="AL91" s="72">
        <v>7.0174971110456958</v>
      </c>
      <c r="AM91" s="72">
        <v>32.249989894032694</v>
      </c>
      <c r="AN91" s="72">
        <v>33.466679703088282</v>
      </c>
      <c r="AO91" s="72">
        <v>4.3309523809523833</v>
      </c>
      <c r="AP91" s="72">
        <v>0.75432018849206173</v>
      </c>
      <c r="AQ91" s="72">
        <v>0.85166573114989008</v>
      </c>
      <c r="AR91" s="72">
        <v>5.0852725694444452</v>
      </c>
      <c r="AS91" s="68" t="s">
        <v>763</v>
      </c>
      <c r="AT91" s="68" t="s">
        <v>763</v>
      </c>
      <c r="AU91" s="68" t="s">
        <v>763</v>
      </c>
      <c r="AV91" s="68" t="s">
        <v>763</v>
      </c>
      <c r="BA91" s="200"/>
      <c r="BC91" s="147"/>
    </row>
    <row r="92" spans="1:55" s="68" customFormat="1" x14ac:dyDescent="0.2">
      <c r="A92" s="79" t="s">
        <v>756</v>
      </c>
      <c r="B92" s="68" t="s">
        <v>280</v>
      </c>
      <c r="C92" s="68" t="s">
        <v>765</v>
      </c>
      <c r="E92" s="147">
        <v>44390</v>
      </c>
      <c r="F92" s="68" t="s">
        <v>797</v>
      </c>
      <c r="G92" s="68" t="s">
        <v>1075</v>
      </c>
      <c r="H92" s="68">
        <v>0</v>
      </c>
      <c r="I92" s="68" t="s">
        <v>760</v>
      </c>
      <c r="J92" s="77">
        <v>0.4236111111111111</v>
      </c>
      <c r="K92" s="81">
        <v>3</v>
      </c>
      <c r="L92" s="68">
        <v>1</v>
      </c>
      <c r="M92" s="68" t="s">
        <v>872</v>
      </c>
      <c r="O92" s="68" t="s">
        <v>761</v>
      </c>
      <c r="P92" s="68" t="s">
        <v>761</v>
      </c>
      <c r="Q92" s="68">
        <v>2.2999999999999998</v>
      </c>
      <c r="R92" s="68">
        <v>1.1499999999999999</v>
      </c>
      <c r="S92" s="68">
        <v>1.1499999999999999</v>
      </c>
      <c r="T92" s="68">
        <v>1.1499999999999999</v>
      </c>
      <c r="U92" s="76">
        <v>0.5</v>
      </c>
      <c r="V92" s="68">
        <v>2</v>
      </c>
      <c r="W92" s="77">
        <v>0.32083333333333336</v>
      </c>
      <c r="X92" s="68">
        <v>22.7</v>
      </c>
      <c r="Y92" s="68">
        <v>5.68</v>
      </c>
      <c r="Z92" s="72">
        <v>4.7755206436997426</v>
      </c>
      <c r="AA92" s="68">
        <v>76</v>
      </c>
      <c r="AB92" s="171">
        <v>30</v>
      </c>
      <c r="AC92" s="72">
        <v>46.4</v>
      </c>
      <c r="AD92" s="75" t="s">
        <v>763</v>
      </c>
      <c r="AE92" s="75" t="s">
        <v>763</v>
      </c>
      <c r="AF92" s="72" t="s">
        <v>763</v>
      </c>
      <c r="AG92" s="72" t="s">
        <v>763</v>
      </c>
      <c r="AH92" s="72" t="s">
        <v>763</v>
      </c>
      <c r="AI92" s="72" t="s">
        <v>763</v>
      </c>
      <c r="AJ92" s="72" t="s">
        <v>763</v>
      </c>
      <c r="AK92" s="72" t="s">
        <v>763</v>
      </c>
      <c r="AL92" s="72" t="s">
        <v>763</v>
      </c>
      <c r="AM92" s="75" t="s">
        <v>763</v>
      </c>
      <c r="AN92" s="75" t="s">
        <v>763</v>
      </c>
      <c r="AO92" s="72" t="s">
        <v>763</v>
      </c>
      <c r="AP92" s="72" t="s">
        <v>763</v>
      </c>
      <c r="AQ92" s="72" t="s">
        <v>763</v>
      </c>
      <c r="AR92" s="75" t="s">
        <v>763</v>
      </c>
      <c r="AS92" s="68" t="s">
        <v>763</v>
      </c>
      <c r="AT92" s="68" t="s">
        <v>763</v>
      </c>
      <c r="AU92" s="68" t="s">
        <v>763</v>
      </c>
      <c r="AV92" s="68" t="s">
        <v>763</v>
      </c>
      <c r="BA92" s="200"/>
      <c r="BC92" s="147"/>
    </row>
    <row r="93" spans="1:55" s="68" customFormat="1" x14ac:dyDescent="0.2">
      <c r="A93" s="79" t="s">
        <v>756</v>
      </c>
      <c r="B93" s="68" t="s">
        <v>282</v>
      </c>
      <c r="C93" s="68" t="s">
        <v>757</v>
      </c>
      <c r="E93" s="147">
        <v>44390</v>
      </c>
      <c r="F93" s="68" t="s">
        <v>797</v>
      </c>
      <c r="G93" s="68" t="s">
        <v>1075</v>
      </c>
      <c r="H93" s="68">
        <v>0</v>
      </c>
      <c r="I93" s="68" t="s">
        <v>760</v>
      </c>
      <c r="J93" s="77">
        <v>0.4236111111111111</v>
      </c>
      <c r="K93" s="81">
        <v>3</v>
      </c>
      <c r="L93" s="68">
        <v>1</v>
      </c>
      <c r="O93" s="68" t="s">
        <v>761</v>
      </c>
      <c r="P93" s="68" t="s">
        <v>761</v>
      </c>
      <c r="Q93" s="68">
        <v>1.25</v>
      </c>
      <c r="R93" s="68">
        <v>0.75</v>
      </c>
      <c r="S93" s="68">
        <v>0.75</v>
      </c>
      <c r="T93" s="68">
        <v>0.75</v>
      </c>
      <c r="U93" s="76">
        <v>0.6</v>
      </c>
      <c r="V93" s="68">
        <v>0.15</v>
      </c>
      <c r="W93" s="77">
        <v>0.35416666666666669</v>
      </c>
      <c r="X93" s="68">
        <v>23.2</v>
      </c>
      <c r="Y93" s="68">
        <v>5.96</v>
      </c>
      <c r="Z93" s="72">
        <v>4.9824389699540168</v>
      </c>
      <c r="AA93" s="68">
        <v>80.7</v>
      </c>
      <c r="AB93" s="171">
        <v>31.1</v>
      </c>
      <c r="AC93" s="72">
        <v>48</v>
      </c>
      <c r="AD93" s="72" t="s">
        <v>763</v>
      </c>
      <c r="AE93" s="72" t="s">
        <v>763</v>
      </c>
      <c r="AF93" s="72" t="s">
        <v>763</v>
      </c>
      <c r="AG93" s="72" t="s">
        <v>763</v>
      </c>
      <c r="AH93" s="72" t="s">
        <v>763</v>
      </c>
      <c r="AI93" s="72" t="s">
        <v>763</v>
      </c>
      <c r="AJ93" s="72" t="s">
        <v>763</v>
      </c>
      <c r="AK93" s="72" t="s">
        <v>763</v>
      </c>
      <c r="AL93" s="72" t="s">
        <v>763</v>
      </c>
      <c r="AM93" s="75" t="s">
        <v>763</v>
      </c>
      <c r="AN93" s="75" t="s">
        <v>763</v>
      </c>
      <c r="AO93" s="72" t="s">
        <v>763</v>
      </c>
      <c r="AP93" s="72" t="s">
        <v>763</v>
      </c>
      <c r="AQ93" s="72" t="s">
        <v>763</v>
      </c>
      <c r="AR93" s="75" t="s">
        <v>763</v>
      </c>
      <c r="AS93" s="68" t="s">
        <v>763</v>
      </c>
      <c r="AT93" s="68" t="s">
        <v>763</v>
      </c>
      <c r="AU93" s="68" t="s">
        <v>763</v>
      </c>
      <c r="AV93" s="68" t="s">
        <v>763</v>
      </c>
      <c r="BA93" s="200"/>
      <c r="BC93" s="147"/>
    </row>
    <row r="94" spans="1:55" s="68" customFormat="1" x14ac:dyDescent="0.2">
      <c r="A94" s="79" t="s">
        <v>756</v>
      </c>
      <c r="B94" s="68" t="s">
        <v>282</v>
      </c>
      <c r="C94" s="68" t="s">
        <v>764</v>
      </c>
      <c r="E94" s="147">
        <v>44390</v>
      </c>
      <c r="F94" s="68" t="s">
        <v>797</v>
      </c>
      <c r="G94" s="68" t="s">
        <v>1075</v>
      </c>
      <c r="H94" s="68">
        <v>0</v>
      </c>
      <c r="I94" s="68" t="s">
        <v>760</v>
      </c>
      <c r="J94" s="77">
        <v>0.4236111111111111</v>
      </c>
      <c r="K94" s="81">
        <v>3</v>
      </c>
      <c r="L94" s="68">
        <v>1</v>
      </c>
      <c r="O94" s="68" t="s">
        <v>761</v>
      </c>
      <c r="P94" s="68" t="s">
        <v>761</v>
      </c>
      <c r="Q94" s="68">
        <v>1.25</v>
      </c>
      <c r="R94" s="68">
        <v>0.75</v>
      </c>
      <c r="S94" s="68">
        <v>0.75</v>
      </c>
      <c r="T94" s="68">
        <v>0.75</v>
      </c>
      <c r="U94" s="76">
        <v>0.6</v>
      </c>
      <c r="V94" s="68">
        <v>0.5</v>
      </c>
      <c r="W94" s="77">
        <v>0.35416666666666669</v>
      </c>
      <c r="X94" s="68">
        <v>23.3</v>
      </c>
      <c r="Y94" s="68">
        <v>5.74</v>
      </c>
      <c r="Z94" s="72">
        <v>4.8463437498594741</v>
      </c>
      <c r="AA94" s="68">
        <v>78.2</v>
      </c>
      <c r="AB94" s="171">
        <v>29.4</v>
      </c>
      <c r="AC94" s="72">
        <v>45.7</v>
      </c>
      <c r="AD94" s="75">
        <v>4.9999999999999954E-2</v>
      </c>
      <c r="AE94" s="72">
        <v>1.0487863784567075</v>
      </c>
      <c r="AF94" s="72">
        <v>0.4020306929158271</v>
      </c>
      <c r="AG94" s="72">
        <v>1.4508170713725346</v>
      </c>
      <c r="AH94" s="72">
        <v>21.138496297034312</v>
      </c>
      <c r="AI94" s="75">
        <v>22.589313368406845</v>
      </c>
      <c r="AJ94" s="72">
        <v>135.29952245138983</v>
      </c>
      <c r="AK94" s="72">
        <v>20.143812339341039</v>
      </c>
      <c r="AL94" s="72">
        <v>6.7166790561858392</v>
      </c>
      <c r="AM94" s="72">
        <v>41.282308636375348</v>
      </c>
      <c r="AN94" s="72">
        <v>42.733125707747888</v>
      </c>
      <c r="AO94" s="72">
        <v>8.3079868551587328</v>
      </c>
      <c r="AP94" s="72">
        <v>3.2542857142857127</v>
      </c>
      <c r="AQ94" s="72">
        <v>0.28145727362333556</v>
      </c>
      <c r="AR94" s="72">
        <v>11.562272569444445</v>
      </c>
      <c r="AS94" s="68" t="s">
        <v>763</v>
      </c>
      <c r="AT94" s="68" t="s">
        <v>763</v>
      </c>
      <c r="AU94" s="68" t="s">
        <v>763</v>
      </c>
      <c r="AV94" s="68" t="s">
        <v>763</v>
      </c>
      <c r="BA94" s="200"/>
      <c r="BC94" s="147"/>
    </row>
    <row r="95" spans="1:55" s="68" customFormat="1" x14ac:dyDescent="0.2">
      <c r="A95" s="79" t="s">
        <v>756</v>
      </c>
      <c r="B95" s="68" t="s">
        <v>282</v>
      </c>
      <c r="C95" s="68" t="s">
        <v>765</v>
      </c>
      <c r="E95" s="147">
        <v>44390</v>
      </c>
      <c r="F95" s="68" t="s">
        <v>797</v>
      </c>
      <c r="G95" s="68" t="s">
        <v>1075</v>
      </c>
      <c r="H95" s="68">
        <v>0</v>
      </c>
      <c r="I95" s="68" t="s">
        <v>760</v>
      </c>
      <c r="J95" s="77">
        <v>0.4236111111111111</v>
      </c>
      <c r="K95" s="81">
        <v>3</v>
      </c>
      <c r="L95" s="68">
        <v>1</v>
      </c>
      <c r="O95" s="68" t="s">
        <v>761</v>
      </c>
      <c r="P95" s="68" t="s">
        <v>761</v>
      </c>
      <c r="Q95" s="68">
        <v>1.25</v>
      </c>
      <c r="R95" s="68">
        <v>0.75</v>
      </c>
      <c r="S95" s="68">
        <v>0.75</v>
      </c>
      <c r="T95" s="68">
        <v>0.75</v>
      </c>
      <c r="U95" s="76">
        <v>0.6</v>
      </c>
      <c r="V95" s="68">
        <v>1</v>
      </c>
      <c r="W95" s="77">
        <v>0.35416666666666669</v>
      </c>
      <c r="X95" s="68">
        <v>23.6</v>
      </c>
      <c r="Y95" s="68">
        <v>3.85</v>
      </c>
      <c r="Z95" s="72">
        <v>3.2220490212440671</v>
      </c>
      <c r="AA95" s="68">
        <v>53.1</v>
      </c>
      <c r="AB95" s="171">
        <v>31</v>
      </c>
      <c r="AC95" s="72">
        <v>47.8</v>
      </c>
      <c r="AD95" s="75" t="s">
        <v>763</v>
      </c>
      <c r="AE95" s="75" t="s">
        <v>763</v>
      </c>
      <c r="AF95" s="75" t="s">
        <v>763</v>
      </c>
      <c r="AG95" s="72" t="s">
        <v>763</v>
      </c>
      <c r="AH95" s="72" t="s">
        <v>763</v>
      </c>
      <c r="AI95" s="75" t="s">
        <v>763</v>
      </c>
      <c r="AJ95" s="75" t="s">
        <v>763</v>
      </c>
      <c r="AK95" s="75" t="s">
        <v>763</v>
      </c>
      <c r="AL95" s="75" t="s">
        <v>763</v>
      </c>
      <c r="AM95" s="75" t="s">
        <v>763</v>
      </c>
      <c r="AN95" s="75" t="s">
        <v>763</v>
      </c>
      <c r="AO95" s="75" t="s">
        <v>763</v>
      </c>
      <c r="AP95" s="75" t="s">
        <v>763</v>
      </c>
      <c r="AQ95" s="75" t="s">
        <v>763</v>
      </c>
      <c r="AR95" s="75" t="s">
        <v>763</v>
      </c>
      <c r="AS95" s="68" t="s">
        <v>763</v>
      </c>
      <c r="AT95" s="68" t="s">
        <v>763</v>
      </c>
      <c r="AU95" s="68" t="s">
        <v>763</v>
      </c>
      <c r="AV95" s="68" t="s">
        <v>763</v>
      </c>
      <c r="BA95" s="200"/>
      <c r="BC95" s="147"/>
    </row>
    <row r="96" spans="1:55" s="68" customFormat="1" x14ac:dyDescent="0.2">
      <c r="A96" s="79" t="s">
        <v>756</v>
      </c>
      <c r="B96" s="68" t="s">
        <v>284</v>
      </c>
      <c r="C96" s="68" t="s">
        <v>757</v>
      </c>
      <c r="E96" s="147">
        <v>44390</v>
      </c>
      <c r="F96" s="68" t="s">
        <v>797</v>
      </c>
      <c r="G96" s="68" t="s">
        <v>1075</v>
      </c>
      <c r="H96" s="68">
        <v>0</v>
      </c>
      <c r="I96" s="68" t="s">
        <v>760</v>
      </c>
      <c r="J96" s="77">
        <v>0.4236111111111111</v>
      </c>
      <c r="K96" s="81">
        <v>3</v>
      </c>
      <c r="L96" s="68">
        <v>1</v>
      </c>
      <c r="M96" s="68" t="s">
        <v>783</v>
      </c>
      <c r="O96" s="68" t="s">
        <v>761</v>
      </c>
      <c r="P96" s="68" t="s">
        <v>761</v>
      </c>
      <c r="Q96" s="68">
        <v>1.3</v>
      </c>
      <c r="R96" s="68">
        <v>1.2</v>
      </c>
      <c r="S96" s="68">
        <v>1.2</v>
      </c>
      <c r="T96" s="68">
        <v>1.2</v>
      </c>
      <c r="U96" s="76">
        <v>0.92307692307692302</v>
      </c>
      <c r="V96" s="68">
        <v>0.15</v>
      </c>
      <c r="W96" s="77">
        <v>0.34375</v>
      </c>
      <c r="X96" s="68">
        <v>22.9</v>
      </c>
      <c r="Y96" s="68">
        <v>6.05</v>
      </c>
      <c r="Z96" s="72">
        <v>5.1499545945262568</v>
      </c>
      <c r="AA96" s="68">
        <v>82.1</v>
      </c>
      <c r="AB96" s="171">
        <v>27.9</v>
      </c>
      <c r="AC96" s="72">
        <v>43.5</v>
      </c>
      <c r="AD96" s="72" t="s">
        <v>763</v>
      </c>
      <c r="AE96" s="72" t="s">
        <v>763</v>
      </c>
      <c r="AF96" s="72" t="s">
        <v>763</v>
      </c>
      <c r="AG96" s="72" t="s">
        <v>763</v>
      </c>
      <c r="AH96" s="72" t="s">
        <v>763</v>
      </c>
      <c r="AI96" s="72" t="s">
        <v>763</v>
      </c>
      <c r="AJ96" s="72" t="s">
        <v>763</v>
      </c>
      <c r="AK96" s="72" t="s">
        <v>763</v>
      </c>
      <c r="AL96" s="72" t="s">
        <v>763</v>
      </c>
      <c r="AM96" s="75" t="s">
        <v>763</v>
      </c>
      <c r="AN96" s="75" t="s">
        <v>763</v>
      </c>
      <c r="AO96" s="72" t="s">
        <v>763</v>
      </c>
      <c r="AP96" s="72" t="s">
        <v>763</v>
      </c>
      <c r="AQ96" s="72" t="s">
        <v>763</v>
      </c>
      <c r="AR96" s="75" t="s">
        <v>763</v>
      </c>
      <c r="AS96" s="68" t="s">
        <v>763</v>
      </c>
      <c r="AT96" s="68" t="s">
        <v>763</v>
      </c>
      <c r="AU96" s="68" t="s">
        <v>763</v>
      </c>
      <c r="AV96" s="68" t="s">
        <v>763</v>
      </c>
      <c r="BA96" s="200"/>
      <c r="BC96" s="147"/>
    </row>
    <row r="97" spans="1:55" s="68" customFormat="1" x14ac:dyDescent="0.2">
      <c r="A97" s="79" t="s">
        <v>756</v>
      </c>
      <c r="B97" s="68" t="s">
        <v>284</v>
      </c>
      <c r="C97" s="68" t="s">
        <v>764</v>
      </c>
      <c r="E97" s="147">
        <v>44390</v>
      </c>
      <c r="F97" s="68" t="s">
        <v>797</v>
      </c>
      <c r="G97" s="68" t="s">
        <v>1075</v>
      </c>
      <c r="H97" s="68">
        <v>0</v>
      </c>
      <c r="I97" s="68" t="s">
        <v>760</v>
      </c>
      <c r="J97" s="77">
        <v>0.4236111111111111</v>
      </c>
      <c r="K97" s="81">
        <v>3</v>
      </c>
      <c r="L97" s="68">
        <v>1</v>
      </c>
      <c r="M97" s="68" t="s">
        <v>783</v>
      </c>
      <c r="O97" s="68" t="s">
        <v>761</v>
      </c>
      <c r="P97" s="68" t="s">
        <v>761</v>
      </c>
      <c r="Q97" s="68">
        <v>1.3</v>
      </c>
      <c r="R97" s="68">
        <v>1.2</v>
      </c>
      <c r="S97" s="68">
        <v>1.2</v>
      </c>
      <c r="T97" s="68">
        <v>1.2</v>
      </c>
      <c r="U97" s="76">
        <v>0.92307692307692302</v>
      </c>
      <c r="V97" s="68">
        <v>0.5</v>
      </c>
      <c r="W97" s="77">
        <v>0.34375</v>
      </c>
      <c r="X97" s="68">
        <v>22.9</v>
      </c>
      <c r="Y97" s="68">
        <v>6.02</v>
      </c>
      <c r="Z97" s="72">
        <v>5.0714422686626888</v>
      </c>
      <c r="AA97" s="68">
        <v>81.599999999999994</v>
      </c>
      <c r="AB97" s="171">
        <v>29.7</v>
      </c>
      <c r="AC97" s="72">
        <v>46.2</v>
      </c>
      <c r="AD97" s="75">
        <v>9.9999999999999964E-2</v>
      </c>
      <c r="AE97" s="72">
        <v>1.0487863784567075</v>
      </c>
      <c r="AF97" s="72">
        <v>0.19849635715392969</v>
      </c>
      <c r="AG97" s="72">
        <v>1.2472827356106373</v>
      </c>
      <c r="AH97" s="72">
        <v>21.949072316325143</v>
      </c>
      <c r="AI97" s="75">
        <v>23.196355051935779</v>
      </c>
      <c r="AJ97" s="72">
        <v>135.5978647832182</v>
      </c>
      <c r="AK97" s="72">
        <v>19.171203374458695</v>
      </c>
      <c r="AL97" s="72">
        <v>7.0729970432566462</v>
      </c>
      <c r="AM97" s="72">
        <v>41.120275690783842</v>
      </c>
      <c r="AN97" s="72">
        <v>42.367558426394474</v>
      </c>
      <c r="AO97" s="72">
        <v>7.6985714285714302</v>
      </c>
      <c r="AP97" s="72">
        <v>2.5000000000000001E-2</v>
      </c>
      <c r="AQ97" s="72">
        <v>0.99676315546101912</v>
      </c>
      <c r="AR97" s="72">
        <v>7.7235714285714305</v>
      </c>
      <c r="AS97" s="68" t="s">
        <v>763</v>
      </c>
      <c r="AT97" s="68" t="s">
        <v>763</v>
      </c>
      <c r="AU97" s="68" t="s">
        <v>763</v>
      </c>
      <c r="AV97" s="68" t="s">
        <v>763</v>
      </c>
      <c r="BA97" s="200"/>
      <c r="BC97" s="147"/>
    </row>
    <row r="98" spans="1:55" s="68" customFormat="1" x14ac:dyDescent="0.2">
      <c r="A98" s="79" t="s">
        <v>756</v>
      </c>
      <c r="B98" s="68" t="s">
        <v>284</v>
      </c>
      <c r="C98" s="68" t="s">
        <v>765</v>
      </c>
      <c r="E98" s="147">
        <v>44390</v>
      </c>
      <c r="F98" s="68" t="s">
        <v>797</v>
      </c>
      <c r="G98" s="68" t="s">
        <v>1075</v>
      </c>
      <c r="H98" s="68">
        <v>0</v>
      </c>
      <c r="I98" s="68" t="s">
        <v>760</v>
      </c>
      <c r="J98" s="77">
        <v>0.4236111111111111</v>
      </c>
      <c r="K98" s="81">
        <v>3</v>
      </c>
      <c r="L98" s="68">
        <v>1</v>
      </c>
      <c r="M98" s="68" t="s">
        <v>783</v>
      </c>
      <c r="O98" s="68" t="s">
        <v>761</v>
      </c>
      <c r="P98" s="68" t="s">
        <v>761</v>
      </c>
      <c r="Q98" s="68">
        <v>1.3</v>
      </c>
      <c r="R98" s="68">
        <v>1.2</v>
      </c>
      <c r="S98" s="68">
        <v>1.2</v>
      </c>
      <c r="T98" s="68">
        <v>1.2</v>
      </c>
      <c r="U98" s="76">
        <v>0.92307692307692302</v>
      </c>
      <c r="V98" s="68">
        <v>1</v>
      </c>
      <c r="W98" s="77">
        <v>0.34375</v>
      </c>
      <c r="X98" s="68">
        <v>22.9</v>
      </c>
      <c r="Y98" s="68">
        <v>4.68</v>
      </c>
      <c r="Z98" s="72">
        <v>3.9040784964850461</v>
      </c>
      <c r="AA98" s="68">
        <v>63.6</v>
      </c>
      <c r="AB98" s="171">
        <v>31.4</v>
      </c>
      <c r="AC98" s="72">
        <v>48.4</v>
      </c>
      <c r="AD98" s="75" t="s">
        <v>763</v>
      </c>
      <c r="AE98" s="75" t="s">
        <v>763</v>
      </c>
      <c r="AF98" s="75" t="s">
        <v>763</v>
      </c>
      <c r="AG98" s="72" t="s">
        <v>763</v>
      </c>
      <c r="AH98" s="72" t="s">
        <v>763</v>
      </c>
      <c r="AI98" s="75" t="s">
        <v>763</v>
      </c>
      <c r="AJ98" s="75" t="s">
        <v>763</v>
      </c>
      <c r="AK98" s="75" t="s">
        <v>763</v>
      </c>
      <c r="AL98" s="75" t="s">
        <v>763</v>
      </c>
      <c r="AM98" s="75" t="s">
        <v>763</v>
      </c>
      <c r="AN98" s="75" t="s">
        <v>763</v>
      </c>
      <c r="AO98" s="75" t="s">
        <v>763</v>
      </c>
      <c r="AP98" s="75" t="s">
        <v>763</v>
      </c>
      <c r="AQ98" s="75" t="s">
        <v>763</v>
      </c>
      <c r="AR98" s="75" t="s">
        <v>763</v>
      </c>
      <c r="AS98" s="68" t="s">
        <v>763</v>
      </c>
      <c r="AT98" s="68" t="s">
        <v>763</v>
      </c>
      <c r="AU98" s="68" t="s">
        <v>763</v>
      </c>
      <c r="AV98" s="68" t="s">
        <v>763</v>
      </c>
      <c r="BA98" s="200"/>
      <c r="BC98" s="147"/>
    </row>
    <row r="99" spans="1:55" s="68" customFormat="1" x14ac:dyDescent="0.2">
      <c r="A99" s="79" t="s">
        <v>756</v>
      </c>
      <c r="B99" s="68" t="s">
        <v>286</v>
      </c>
      <c r="C99" s="68" t="s">
        <v>757</v>
      </c>
      <c r="E99" s="147">
        <v>44390</v>
      </c>
      <c r="F99" s="68" t="s">
        <v>797</v>
      </c>
      <c r="G99" s="68" t="s">
        <v>1075</v>
      </c>
      <c r="H99" s="68">
        <v>0</v>
      </c>
      <c r="I99" s="68" t="s">
        <v>760</v>
      </c>
      <c r="J99" s="77">
        <v>0.4236111111111111</v>
      </c>
      <c r="K99" s="81">
        <v>3</v>
      </c>
      <c r="L99" s="68">
        <v>1</v>
      </c>
      <c r="M99" s="68" t="s">
        <v>757</v>
      </c>
      <c r="O99" s="68" t="s">
        <v>761</v>
      </c>
      <c r="P99" s="68" t="s">
        <v>761</v>
      </c>
      <c r="Q99" s="68">
        <v>1.3</v>
      </c>
      <c r="R99" s="68">
        <v>1.3</v>
      </c>
      <c r="S99" s="68">
        <v>1.3</v>
      </c>
      <c r="T99" s="68">
        <v>1.3</v>
      </c>
      <c r="U99" s="76">
        <v>1</v>
      </c>
      <c r="V99" s="68">
        <v>0.15</v>
      </c>
      <c r="W99" s="77">
        <v>0.33333333333333331</v>
      </c>
      <c r="X99" s="68">
        <v>22.3</v>
      </c>
      <c r="Y99" s="68">
        <v>5.99</v>
      </c>
      <c r="Z99" s="72">
        <v>5.0863941785525615</v>
      </c>
      <c r="AA99" s="68">
        <v>80.8</v>
      </c>
      <c r="AB99" s="171">
        <v>28.2</v>
      </c>
      <c r="AC99" s="72">
        <v>44</v>
      </c>
      <c r="AD99" s="72" t="s">
        <v>763</v>
      </c>
      <c r="AE99" s="72" t="s">
        <v>763</v>
      </c>
      <c r="AF99" s="72" t="s">
        <v>763</v>
      </c>
      <c r="AG99" s="72" t="s">
        <v>763</v>
      </c>
      <c r="AH99" s="72" t="s">
        <v>763</v>
      </c>
      <c r="AI99" s="72" t="s">
        <v>763</v>
      </c>
      <c r="AJ99" s="72" t="s">
        <v>763</v>
      </c>
      <c r="AK99" s="72" t="s">
        <v>763</v>
      </c>
      <c r="AL99" s="72" t="s">
        <v>763</v>
      </c>
      <c r="AM99" s="75" t="s">
        <v>763</v>
      </c>
      <c r="AN99" s="75" t="s">
        <v>763</v>
      </c>
      <c r="AO99" s="72" t="s">
        <v>763</v>
      </c>
      <c r="AP99" s="72" t="s">
        <v>763</v>
      </c>
      <c r="AQ99" s="72" t="s">
        <v>763</v>
      </c>
      <c r="AR99" s="75" t="s">
        <v>763</v>
      </c>
      <c r="AS99" s="68" t="s">
        <v>763</v>
      </c>
      <c r="AT99" s="68" t="s">
        <v>763</v>
      </c>
      <c r="AU99" s="68" t="s">
        <v>763</v>
      </c>
      <c r="AV99" s="68" t="s">
        <v>763</v>
      </c>
      <c r="BA99" s="200"/>
      <c r="BC99" s="147"/>
    </row>
    <row r="100" spans="1:55" s="68" customFormat="1" x14ac:dyDescent="0.2">
      <c r="A100" s="79" t="s">
        <v>756</v>
      </c>
      <c r="B100" s="68" t="s">
        <v>286</v>
      </c>
      <c r="C100" s="68" t="s">
        <v>764</v>
      </c>
      <c r="E100" s="147">
        <v>44390</v>
      </c>
      <c r="F100" s="68" t="s">
        <v>797</v>
      </c>
      <c r="G100" s="68" t="s">
        <v>1075</v>
      </c>
      <c r="H100" s="68">
        <v>0</v>
      </c>
      <c r="I100" s="68" t="s">
        <v>760</v>
      </c>
      <c r="J100" s="77">
        <v>0.4236111111111111</v>
      </c>
      <c r="K100" s="81">
        <v>3</v>
      </c>
      <c r="L100" s="68">
        <v>1</v>
      </c>
      <c r="M100" s="68" t="s">
        <v>757</v>
      </c>
      <c r="O100" s="68" t="s">
        <v>761</v>
      </c>
      <c r="P100" s="68" t="s">
        <v>761</v>
      </c>
      <c r="Q100" s="68">
        <v>1.3</v>
      </c>
      <c r="R100" s="68">
        <v>1.3</v>
      </c>
      <c r="S100" s="68">
        <v>1.3</v>
      </c>
      <c r="T100" s="68">
        <v>1.3</v>
      </c>
      <c r="U100" s="76">
        <v>1</v>
      </c>
      <c r="V100" s="68">
        <v>0.5</v>
      </c>
      <c r="W100" s="77">
        <v>0.33333333333333331</v>
      </c>
      <c r="X100" s="68">
        <v>22.3</v>
      </c>
      <c r="Y100" s="68">
        <v>5.98</v>
      </c>
      <c r="Z100" s="72">
        <v>5.0106287276660986</v>
      </c>
      <c r="AA100" s="68">
        <v>80.7</v>
      </c>
      <c r="AB100" s="171">
        <v>30.5</v>
      </c>
      <c r="AC100" s="72">
        <v>47.4</v>
      </c>
      <c r="AD100" s="72">
        <v>0.19999999999999998</v>
      </c>
      <c r="AE100" s="72">
        <v>1.0487863784567075</v>
      </c>
      <c r="AF100" s="72">
        <v>0.5561928383196405</v>
      </c>
      <c r="AG100" s="72">
        <v>1.6049792167763481</v>
      </c>
      <c r="AH100" s="72">
        <v>17.143638669402513</v>
      </c>
      <c r="AI100" s="72">
        <v>18.748617886178859</v>
      </c>
      <c r="AJ100" s="72">
        <v>80.636577430838699</v>
      </c>
      <c r="AK100" s="72">
        <v>11.147179414179337</v>
      </c>
      <c r="AL100" s="72">
        <v>7.2338099562897558</v>
      </c>
      <c r="AM100" s="72">
        <v>28.290818083581851</v>
      </c>
      <c r="AN100" s="72">
        <v>29.8957973003582</v>
      </c>
      <c r="AO100" s="72">
        <v>4.9380952380952401</v>
      </c>
      <c r="AP100" s="72">
        <v>2.5000000000000001E-2</v>
      </c>
      <c r="AQ100" s="72">
        <v>0.99496282082034049</v>
      </c>
      <c r="AR100" s="72">
        <v>4.9630952380952404</v>
      </c>
      <c r="AS100" s="68" t="s">
        <v>763</v>
      </c>
      <c r="AT100" s="68" t="s">
        <v>763</v>
      </c>
      <c r="AU100" s="68" t="s">
        <v>763</v>
      </c>
      <c r="AV100" s="68" t="s">
        <v>763</v>
      </c>
      <c r="BA100" s="200"/>
      <c r="BC100" s="147"/>
    </row>
    <row r="101" spans="1:55" s="68" customFormat="1" x14ac:dyDescent="0.2">
      <c r="A101" s="79" t="s">
        <v>756</v>
      </c>
      <c r="B101" s="68" t="s">
        <v>286</v>
      </c>
      <c r="C101" s="68" t="s">
        <v>765</v>
      </c>
      <c r="E101" s="147">
        <v>44390</v>
      </c>
      <c r="F101" s="68" t="s">
        <v>797</v>
      </c>
      <c r="G101" s="68" t="s">
        <v>1075</v>
      </c>
      <c r="H101" s="68">
        <v>0</v>
      </c>
      <c r="I101" s="68" t="s">
        <v>760</v>
      </c>
      <c r="J101" s="77">
        <v>0.4236111111111111</v>
      </c>
      <c r="K101" s="81">
        <v>3</v>
      </c>
      <c r="L101" s="68">
        <v>1</v>
      </c>
      <c r="M101" s="68" t="s">
        <v>757</v>
      </c>
      <c r="O101" s="68" t="s">
        <v>761</v>
      </c>
      <c r="P101" s="68" t="s">
        <v>761</v>
      </c>
      <c r="Q101" s="68">
        <v>1.3</v>
      </c>
      <c r="R101" s="68">
        <v>1.3</v>
      </c>
      <c r="S101" s="68">
        <v>1.3</v>
      </c>
      <c r="T101" s="68">
        <v>1.3</v>
      </c>
      <c r="U101" s="76">
        <v>1</v>
      </c>
      <c r="V101" s="68">
        <v>1</v>
      </c>
      <c r="W101" s="77">
        <v>0.33333333333333331</v>
      </c>
      <c r="X101" s="68">
        <v>22.3</v>
      </c>
      <c r="Y101" s="68">
        <v>5.98</v>
      </c>
      <c r="Z101" s="72">
        <v>5.0280920522154791</v>
      </c>
      <c r="AA101" s="68">
        <v>80.599999999999994</v>
      </c>
      <c r="AB101" s="171">
        <v>29.9</v>
      </c>
      <c r="AC101" s="72">
        <v>46.2</v>
      </c>
      <c r="AD101" s="75" t="s">
        <v>763</v>
      </c>
      <c r="AE101" s="75" t="s">
        <v>763</v>
      </c>
      <c r="AF101" s="75" t="s">
        <v>763</v>
      </c>
      <c r="AG101" s="72" t="s">
        <v>763</v>
      </c>
      <c r="AH101" s="72" t="s">
        <v>763</v>
      </c>
      <c r="AI101" s="75" t="s">
        <v>763</v>
      </c>
      <c r="AJ101" s="75" t="s">
        <v>763</v>
      </c>
      <c r="AK101" s="75" t="s">
        <v>763</v>
      </c>
      <c r="AL101" s="75" t="s">
        <v>763</v>
      </c>
      <c r="AM101" s="75" t="s">
        <v>763</v>
      </c>
      <c r="AN101" s="75" t="s">
        <v>763</v>
      </c>
      <c r="AO101" s="75" t="s">
        <v>763</v>
      </c>
      <c r="AP101" s="75" t="s">
        <v>763</v>
      </c>
      <c r="AQ101" s="75" t="s">
        <v>763</v>
      </c>
      <c r="AR101" s="75" t="s">
        <v>763</v>
      </c>
      <c r="AS101" s="68" t="s">
        <v>763</v>
      </c>
      <c r="AT101" s="68" t="s">
        <v>763</v>
      </c>
      <c r="AU101" s="68" t="s">
        <v>763</v>
      </c>
      <c r="AV101" s="68" t="s">
        <v>763</v>
      </c>
      <c r="BA101" s="200"/>
      <c r="BC101" s="147"/>
    </row>
    <row r="102" spans="1:55" s="68" customFormat="1" x14ac:dyDescent="0.2">
      <c r="A102" s="79" t="s">
        <v>756</v>
      </c>
      <c r="B102" s="68" t="s">
        <v>610</v>
      </c>
      <c r="C102" s="68" t="s">
        <v>793</v>
      </c>
      <c r="E102" s="147">
        <v>44404</v>
      </c>
      <c r="F102" s="68" t="s">
        <v>793</v>
      </c>
      <c r="G102" s="68" t="s">
        <v>772</v>
      </c>
      <c r="H102" s="68" t="s">
        <v>761</v>
      </c>
      <c r="I102" s="68" t="s">
        <v>761</v>
      </c>
      <c r="J102" s="68" t="s">
        <v>761</v>
      </c>
      <c r="K102" s="81" t="s">
        <v>761</v>
      </c>
      <c r="L102" s="68" t="s">
        <v>761</v>
      </c>
      <c r="M102" s="68" t="s">
        <v>761</v>
      </c>
      <c r="N102" s="68" t="s">
        <v>761</v>
      </c>
      <c r="O102" s="68" t="s">
        <v>761</v>
      </c>
      <c r="P102" s="68" t="s">
        <v>761</v>
      </c>
      <c r="Q102" s="68" t="s">
        <v>761</v>
      </c>
      <c r="R102" s="68" t="s">
        <v>761</v>
      </c>
      <c r="S102" s="68" t="s">
        <v>761</v>
      </c>
      <c r="T102" s="68" t="s">
        <v>761</v>
      </c>
      <c r="U102" s="68" t="s">
        <v>761</v>
      </c>
      <c r="V102" s="68">
        <v>0.2</v>
      </c>
      <c r="W102" s="77">
        <v>0.25277777777777777</v>
      </c>
      <c r="X102" s="68" t="s">
        <v>761</v>
      </c>
      <c r="Y102" s="68" t="s">
        <v>761</v>
      </c>
      <c r="Z102" s="72" t="s">
        <v>763</v>
      </c>
      <c r="AA102" s="68" t="s">
        <v>761</v>
      </c>
      <c r="AB102" s="171">
        <v>0.1</v>
      </c>
      <c r="AC102" s="72">
        <v>0.1691</v>
      </c>
      <c r="AD102" s="75">
        <v>0.19999999999999998</v>
      </c>
      <c r="AE102" s="72">
        <v>2.2682005494505493</v>
      </c>
      <c r="AF102" s="72">
        <v>43.183098591549296</v>
      </c>
      <c r="AG102" s="72">
        <v>45.451299140999843</v>
      </c>
      <c r="AH102" s="72">
        <v>23.576703017370569</v>
      </c>
      <c r="AI102" s="72">
        <v>69.028002158370413</v>
      </c>
      <c r="AJ102" s="72">
        <v>74.761528434834119</v>
      </c>
      <c r="AK102" s="72">
        <v>3.4689719747470353</v>
      </c>
      <c r="AL102" s="72">
        <v>21.551493923581173</v>
      </c>
      <c r="AM102" s="72">
        <v>27.045674992117604</v>
      </c>
      <c r="AN102" s="72">
        <v>72.496974133117448</v>
      </c>
      <c r="AO102" s="72">
        <v>0.1275</v>
      </c>
      <c r="AP102" s="72">
        <v>0.48407942708333329</v>
      </c>
      <c r="AQ102" s="72">
        <v>0.20847660067320573</v>
      </c>
      <c r="AR102" s="72">
        <v>0.61157942708333324</v>
      </c>
      <c r="AS102" s="68" t="s">
        <v>763</v>
      </c>
      <c r="AT102" s="68" t="s">
        <v>763</v>
      </c>
      <c r="AU102" s="68" t="s">
        <v>763</v>
      </c>
      <c r="AV102" s="68" t="s">
        <v>763</v>
      </c>
      <c r="BA102" s="200"/>
      <c r="BC102" s="147"/>
    </row>
    <row r="103" spans="1:55" s="68" customFormat="1" x14ac:dyDescent="0.2">
      <c r="A103" s="79" t="s">
        <v>756</v>
      </c>
      <c r="B103" s="68" t="s">
        <v>288</v>
      </c>
      <c r="C103" s="68" t="s">
        <v>757</v>
      </c>
      <c r="E103" s="147">
        <v>44404</v>
      </c>
      <c r="F103" s="68" t="s">
        <v>923</v>
      </c>
      <c r="G103" s="68" t="s">
        <v>1057</v>
      </c>
      <c r="H103" s="68" t="s">
        <v>1076</v>
      </c>
      <c r="I103" s="68" t="s">
        <v>760</v>
      </c>
      <c r="J103" s="77">
        <v>0.42708333333333331</v>
      </c>
      <c r="K103" s="81">
        <v>5</v>
      </c>
      <c r="L103" s="68">
        <v>1</v>
      </c>
      <c r="M103" s="68" t="s">
        <v>820</v>
      </c>
      <c r="O103" s="68">
        <v>19.899999999999999</v>
      </c>
      <c r="P103" s="68">
        <v>8.94</v>
      </c>
      <c r="Q103" s="68">
        <v>0.73</v>
      </c>
      <c r="R103" s="68">
        <v>0.73</v>
      </c>
      <c r="S103" s="68">
        <v>0.73</v>
      </c>
      <c r="T103" s="68">
        <v>0.73</v>
      </c>
      <c r="U103" s="76">
        <v>1</v>
      </c>
      <c r="V103" s="68">
        <v>0.15</v>
      </c>
      <c r="W103" s="77">
        <v>0.27430555555555552</v>
      </c>
      <c r="X103" s="68">
        <v>21.1</v>
      </c>
      <c r="Y103" s="68">
        <v>4.12</v>
      </c>
      <c r="Z103" s="72">
        <v>3.9500511720716407</v>
      </c>
      <c r="AA103" s="68">
        <v>48.6</v>
      </c>
      <c r="AB103" s="171">
        <v>7.2</v>
      </c>
      <c r="AC103" s="72">
        <v>12.57</v>
      </c>
      <c r="AD103" s="72" t="s">
        <v>763</v>
      </c>
      <c r="AE103" s="72" t="s">
        <v>763</v>
      </c>
      <c r="AF103" s="72" t="s">
        <v>763</v>
      </c>
      <c r="AG103" s="72" t="s">
        <v>763</v>
      </c>
      <c r="AH103" s="72" t="s">
        <v>763</v>
      </c>
      <c r="AI103" s="72" t="s">
        <v>763</v>
      </c>
      <c r="AJ103" s="72" t="s">
        <v>763</v>
      </c>
      <c r="AK103" s="72" t="s">
        <v>763</v>
      </c>
      <c r="AL103" s="72" t="s">
        <v>763</v>
      </c>
      <c r="AM103" s="75" t="s">
        <v>763</v>
      </c>
      <c r="AN103" s="75" t="s">
        <v>763</v>
      </c>
      <c r="AO103" s="72" t="s">
        <v>763</v>
      </c>
      <c r="AP103" s="72" t="s">
        <v>763</v>
      </c>
      <c r="AQ103" s="72" t="s">
        <v>763</v>
      </c>
      <c r="AR103" s="75" t="s">
        <v>763</v>
      </c>
      <c r="AS103" s="68" t="s">
        <v>763</v>
      </c>
      <c r="AT103" s="68" t="s">
        <v>763</v>
      </c>
      <c r="AU103" s="68" t="s">
        <v>763</v>
      </c>
      <c r="AV103" s="68" t="s">
        <v>763</v>
      </c>
      <c r="BA103" s="200"/>
      <c r="BC103" s="147"/>
    </row>
    <row r="104" spans="1:55" s="68" customFormat="1" x14ac:dyDescent="0.2">
      <c r="A104" s="79" t="s">
        <v>756</v>
      </c>
      <c r="B104" s="68" t="s">
        <v>288</v>
      </c>
      <c r="C104" s="68" t="s">
        <v>764</v>
      </c>
      <c r="E104" s="147">
        <v>44404</v>
      </c>
      <c r="F104" s="68" t="s">
        <v>923</v>
      </c>
      <c r="G104" s="68" t="s">
        <v>1057</v>
      </c>
      <c r="H104" s="68" t="s">
        <v>1076</v>
      </c>
      <c r="I104" s="68" t="s">
        <v>760</v>
      </c>
      <c r="J104" s="77">
        <v>0.42708333333333331</v>
      </c>
      <c r="K104" s="81">
        <v>5</v>
      </c>
      <c r="L104" s="68">
        <v>1</v>
      </c>
      <c r="M104" s="68" t="s">
        <v>820</v>
      </c>
      <c r="O104" s="68">
        <v>19.899999999999999</v>
      </c>
      <c r="P104" s="68">
        <v>8.94</v>
      </c>
      <c r="Q104" s="68">
        <v>0.73</v>
      </c>
      <c r="R104" s="68">
        <v>0.73</v>
      </c>
      <c r="S104" s="68">
        <v>0.73</v>
      </c>
      <c r="T104" s="68">
        <v>0.73</v>
      </c>
      <c r="U104" s="76">
        <v>1</v>
      </c>
      <c r="V104" s="68">
        <v>0.35</v>
      </c>
      <c r="W104" s="77">
        <v>0.27499999999999997</v>
      </c>
      <c r="X104" s="68">
        <v>23.3</v>
      </c>
      <c r="Y104" s="68">
        <v>5.12</v>
      </c>
      <c r="Z104" s="72">
        <v>4.7072917341571925</v>
      </c>
      <c r="AA104" s="68">
        <v>66.5</v>
      </c>
      <c r="AB104" s="171">
        <v>14.6</v>
      </c>
      <c r="AC104" s="72">
        <v>24.11</v>
      </c>
      <c r="AD104" s="72">
        <v>9.9999999999999964E-2</v>
      </c>
      <c r="AE104" s="72">
        <v>0.56833791208791173</v>
      </c>
      <c r="AF104" s="72">
        <v>0.22577464788732396</v>
      </c>
      <c r="AG104" s="72">
        <v>0.79411255997523567</v>
      </c>
      <c r="AH104" s="72">
        <v>23.616325859018417</v>
      </c>
      <c r="AI104" s="72">
        <v>24.410438418993653</v>
      </c>
      <c r="AJ104" s="72">
        <v>715.87625012383228</v>
      </c>
      <c r="AK104" s="72">
        <v>110.52079870946395</v>
      </c>
      <c r="AL104" s="72">
        <v>6.4772989200496198</v>
      </c>
      <c r="AM104" s="72">
        <v>134.13712456848236</v>
      </c>
      <c r="AN104" s="72">
        <v>134.93123712845761</v>
      </c>
      <c r="AO104" s="72">
        <v>51.22160714285716</v>
      </c>
      <c r="AP104" s="72">
        <v>2.5000000000000001E-2</v>
      </c>
      <c r="AQ104" s="72">
        <v>0.99951216282611044</v>
      </c>
      <c r="AR104" s="72">
        <v>51.246607142857158</v>
      </c>
      <c r="AS104" s="68" t="s">
        <v>763</v>
      </c>
      <c r="AT104" s="68" t="s">
        <v>763</v>
      </c>
      <c r="AU104" s="68" t="s">
        <v>763</v>
      </c>
      <c r="AV104" s="68" t="s">
        <v>763</v>
      </c>
      <c r="BA104" s="200"/>
      <c r="BC104" s="147"/>
    </row>
    <row r="105" spans="1:55" s="68" customFormat="1" x14ac:dyDescent="0.2">
      <c r="A105" s="79" t="s">
        <v>756</v>
      </c>
      <c r="B105" s="68" t="s">
        <v>288</v>
      </c>
      <c r="C105" s="68" t="s">
        <v>764</v>
      </c>
      <c r="E105" s="147">
        <v>44404</v>
      </c>
      <c r="F105" s="68" t="s">
        <v>923</v>
      </c>
      <c r="G105" s="68" t="s">
        <v>1057</v>
      </c>
      <c r="H105" s="68" t="s">
        <v>1076</v>
      </c>
      <c r="I105" s="68" t="s">
        <v>760</v>
      </c>
      <c r="J105" s="77">
        <v>0.42708333333333331</v>
      </c>
      <c r="K105" s="81">
        <v>5</v>
      </c>
      <c r="L105" s="68">
        <v>1</v>
      </c>
      <c r="M105" s="68" t="s">
        <v>820</v>
      </c>
      <c r="O105" s="68" t="s">
        <v>761</v>
      </c>
      <c r="P105" s="68" t="s">
        <v>761</v>
      </c>
      <c r="Q105" s="68" t="s">
        <v>761</v>
      </c>
      <c r="R105" s="68" t="s">
        <v>761</v>
      </c>
      <c r="S105" s="68" t="s">
        <v>761</v>
      </c>
      <c r="T105" s="68" t="s">
        <v>761</v>
      </c>
      <c r="U105" s="76" t="s">
        <v>761</v>
      </c>
      <c r="V105" s="68" t="s">
        <v>761</v>
      </c>
      <c r="W105" s="77" t="s">
        <v>761</v>
      </c>
      <c r="X105" s="68" t="s">
        <v>761</v>
      </c>
      <c r="Y105" s="68" t="s">
        <v>761</v>
      </c>
      <c r="Z105" s="72" t="s">
        <v>761</v>
      </c>
      <c r="AA105" s="68" t="s">
        <v>761</v>
      </c>
      <c r="AB105" s="171">
        <v>14.2</v>
      </c>
      <c r="AC105" s="72">
        <v>23.6</v>
      </c>
      <c r="AD105" s="72" t="s">
        <v>763</v>
      </c>
      <c r="AE105" s="72" t="s">
        <v>763</v>
      </c>
      <c r="AF105" s="75" t="s">
        <v>763</v>
      </c>
      <c r="AG105" s="72" t="s">
        <v>763</v>
      </c>
      <c r="AH105" s="72" t="s">
        <v>763</v>
      </c>
      <c r="AI105" s="75" t="s">
        <v>763</v>
      </c>
      <c r="AJ105" s="75" t="s">
        <v>763</v>
      </c>
      <c r="AK105" s="75" t="s">
        <v>763</v>
      </c>
      <c r="AL105" s="75" t="s">
        <v>763</v>
      </c>
      <c r="AM105" s="75" t="s">
        <v>763</v>
      </c>
      <c r="AN105" s="75" t="s">
        <v>763</v>
      </c>
      <c r="AO105" s="75" t="s">
        <v>763</v>
      </c>
      <c r="AP105" s="75" t="s">
        <v>763</v>
      </c>
      <c r="AQ105" s="75" t="s">
        <v>763</v>
      </c>
      <c r="AR105" s="75" t="s">
        <v>763</v>
      </c>
      <c r="AS105" s="68" t="s">
        <v>763</v>
      </c>
      <c r="AT105" s="68" t="s">
        <v>763</v>
      </c>
      <c r="AU105" s="68" t="s">
        <v>763</v>
      </c>
      <c r="AV105" s="68" t="s">
        <v>763</v>
      </c>
      <c r="BA105" s="200"/>
      <c r="BC105" s="147"/>
    </row>
    <row r="106" spans="1:55" s="68" customFormat="1" x14ac:dyDescent="0.2">
      <c r="A106" s="79" t="s">
        <v>756</v>
      </c>
      <c r="B106" s="68" t="s">
        <v>291</v>
      </c>
      <c r="C106" s="68" t="s">
        <v>757</v>
      </c>
      <c r="E106" s="147">
        <v>44404</v>
      </c>
      <c r="F106" s="68" t="s">
        <v>923</v>
      </c>
      <c r="G106" s="68" t="s">
        <v>1057</v>
      </c>
      <c r="H106" s="68">
        <v>0</v>
      </c>
      <c r="I106" s="68" t="s">
        <v>760</v>
      </c>
      <c r="J106" s="77">
        <v>0.42708333333333331</v>
      </c>
      <c r="K106" s="81">
        <v>5</v>
      </c>
      <c r="L106" s="68">
        <v>1</v>
      </c>
      <c r="M106" s="68" t="s">
        <v>519</v>
      </c>
      <c r="O106" s="68">
        <v>18.899999999999999</v>
      </c>
      <c r="P106" s="68">
        <v>9.57</v>
      </c>
      <c r="Q106" s="68">
        <v>0.82</v>
      </c>
      <c r="R106" s="68">
        <v>0.82</v>
      </c>
      <c r="S106" s="68">
        <v>0.82</v>
      </c>
      <c r="T106" s="68">
        <v>0.82</v>
      </c>
      <c r="U106" s="76">
        <v>1</v>
      </c>
      <c r="V106" s="68">
        <v>0.15</v>
      </c>
      <c r="W106" s="77">
        <v>0.28680555555555554</v>
      </c>
      <c r="X106" s="68">
        <v>22.6</v>
      </c>
      <c r="Y106" s="68">
        <v>5.96</v>
      </c>
      <c r="Z106" s="72">
        <v>5.6412452330577878</v>
      </c>
      <c r="AA106" s="68">
        <v>72.3</v>
      </c>
      <c r="AB106" s="171">
        <v>9.5</v>
      </c>
      <c r="AC106" s="72">
        <v>16.309999999999999</v>
      </c>
      <c r="AD106" s="72" t="s">
        <v>763</v>
      </c>
      <c r="AE106" s="72" t="s">
        <v>763</v>
      </c>
      <c r="AF106" s="72" t="s">
        <v>763</v>
      </c>
      <c r="AG106" s="72" t="s">
        <v>763</v>
      </c>
      <c r="AH106" s="72" t="s">
        <v>763</v>
      </c>
      <c r="AI106" s="72" t="s">
        <v>763</v>
      </c>
      <c r="AJ106" s="72" t="s">
        <v>763</v>
      </c>
      <c r="AK106" s="72" t="s">
        <v>763</v>
      </c>
      <c r="AL106" s="72" t="s">
        <v>763</v>
      </c>
      <c r="AM106" s="75" t="s">
        <v>763</v>
      </c>
      <c r="AN106" s="75" t="s">
        <v>763</v>
      </c>
      <c r="AO106" s="72" t="s">
        <v>763</v>
      </c>
      <c r="AP106" s="72" t="s">
        <v>763</v>
      </c>
      <c r="AQ106" s="72" t="s">
        <v>763</v>
      </c>
      <c r="AR106" s="75" t="s">
        <v>763</v>
      </c>
      <c r="AS106" s="68" t="s">
        <v>763</v>
      </c>
      <c r="AT106" s="68" t="s">
        <v>763</v>
      </c>
      <c r="AU106" s="68" t="s">
        <v>763</v>
      </c>
      <c r="AV106" s="68" t="s">
        <v>763</v>
      </c>
      <c r="BA106" s="200"/>
      <c r="BC106" s="147"/>
    </row>
    <row r="107" spans="1:55" s="68" customFormat="1" x14ac:dyDescent="0.2">
      <c r="A107" s="79" t="s">
        <v>756</v>
      </c>
      <c r="B107" s="68" t="s">
        <v>291</v>
      </c>
      <c r="C107" s="68" t="s">
        <v>764</v>
      </c>
      <c r="E107" s="147">
        <v>44404</v>
      </c>
      <c r="F107" s="68" t="s">
        <v>923</v>
      </c>
      <c r="G107" s="68" t="s">
        <v>1057</v>
      </c>
      <c r="H107" s="68">
        <v>0</v>
      </c>
      <c r="I107" s="68" t="s">
        <v>760</v>
      </c>
      <c r="J107" s="77">
        <v>0.42708333333333331</v>
      </c>
      <c r="K107" s="81">
        <v>5</v>
      </c>
      <c r="L107" s="68">
        <v>1</v>
      </c>
      <c r="M107" s="68" t="s">
        <v>519</v>
      </c>
      <c r="O107" s="68">
        <v>18.899999999999999</v>
      </c>
      <c r="P107" s="68">
        <v>9.57</v>
      </c>
      <c r="Q107" s="68">
        <v>0.82</v>
      </c>
      <c r="R107" s="68">
        <v>0.82</v>
      </c>
      <c r="S107" s="68">
        <v>0.82</v>
      </c>
      <c r="T107" s="68">
        <v>0.82</v>
      </c>
      <c r="U107" s="76">
        <v>1</v>
      </c>
      <c r="V107" s="68">
        <v>0.41</v>
      </c>
      <c r="W107" s="77">
        <v>0.28750000000000003</v>
      </c>
      <c r="X107" s="68">
        <v>23.5</v>
      </c>
      <c r="Y107" s="68">
        <v>5.82</v>
      </c>
      <c r="Z107" s="72">
        <v>5.1375212129343462</v>
      </c>
      <c r="AA107" s="68">
        <v>75.099999999999994</v>
      </c>
      <c r="AB107" s="171">
        <v>21.7</v>
      </c>
      <c r="AC107" s="72">
        <v>34.6</v>
      </c>
      <c r="AD107" s="75">
        <v>0.14999999999999997</v>
      </c>
      <c r="AE107" s="72">
        <v>0.64560439560439531</v>
      </c>
      <c r="AF107" s="72">
        <v>1.1940009300000001</v>
      </c>
      <c r="AG107" s="72">
        <v>1.8396053256043954</v>
      </c>
      <c r="AH107" s="72">
        <v>22.267312251624791</v>
      </c>
      <c r="AI107" s="72">
        <v>24.106917577229186</v>
      </c>
      <c r="AJ107" s="72">
        <v>156.55705107777524</v>
      </c>
      <c r="AK107" s="72">
        <v>22.31327066934249</v>
      </c>
      <c r="AL107" s="72">
        <v>7.016320170976913</v>
      </c>
      <c r="AM107" s="72">
        <v>44.580582920967281</v>
      </c>
      <c r="AN107" s="72">
        <v>46.420188246571676</v>
      </c>
      <c r="AO107" s="72">
        <v>3.3544642857142861</v>
      </c>
      <c r="AP107" s="72">
        <v>1.2478651413690471</v>
      </c>
      <c r="AQ107" s="72">
        <v>0.72886227265138093</v>
      </c>
      <c r="AR107" s="72">
        <v>4.6023294270833333</v>
      </c>
      <c r="AS107" s="68" t="s">
        <v>763</v>
      </c>
      <c r="AT107" s="68" t="s">
        <v>763</v>
      </c>
      <c r="AU107" s="68" t="s">
        <v>763</v>
      </c>
      <c r="AV107" s="68" t="s">
        <v>763</v>
      </c>
      <c r="BA107" s="200"/>
      <c r="BC107" s="147"/>
    </row>
    <row r="108" spans="1:55" s="68" customFormat="1" x14ac:dyDescent="0.2">
      <c r="A108" s="79" t="s">
        <v>756</v>
      </c>
      <c r="B108" s="68" t="s">
        <v>291</v>
      </c>
      <c r="C108" s="68" t="s">
        <v>765</v>
      </c>
      <c r="E108" s="147">
        <v>44404</v>
      </c>
      <c r="F108" s="68" t="s">
        <v>923</v>
      </c>
      <c r="G108" s="68" t="s">
        <v>1057</v>
      </c>
      <c r="H108" s="68">
        <v>0</v>
      </c>
      <c r="I108" s="68" t="s">
        <v>760</v>
      </c>
      <c r="J108" s="77">
        <v>0.42708333333333331</v>
      </c>
      <c r="K108" s="81">
        <v>5</v>
      </c>
      <c r="L108" s="68">
        <v>1</v>
      </c>
      <c r="M108" s="68" t="s">
        <v>519</v>
      </c>
      <c r="O108" s="68">
        <v>18.899999999999999</v>
      </c>
      <c r="P108" s="68">
        <v>9.57</v>
      </c>
      <c r="Q108" s="68">
        <v>0.82</v>
      </c>
      <c r="R108" s="68">
        <v>0.82</v>
      </c>
      <c r="S108" s="68">
        <v>0.82</v>
      </c>
      <c r="T108" s="68">
        <v>0.82</v>
      </c>
      <c r="U108" s="76">
        <v>1</v>
      </c>
      <c r="V108" s="68">
        <v>0.52</v>
      </c>
      <c r="W108" s="77">
        <v>0.28750000000000003</v>
      </c>
      <c r="X108" s="68">
        <v>24.3</v>
      </c>
      <c r="Y108" s="68">
        <v>5.93</v>
      </c>
      <c r="Z108" s="72">
        <v>5.1966478326594121</v>
      </c>
      <c r="AA108" s="68">
        <v>78.5</v>
      </c>
      <c r="AB108" s="171">
        <v>23.1</v>
      </c>
      <c r="AC108" s="72">
        <v>36.799999999999997</v>
      </c>
      <c r="AD108" s="75" t="s">
        <v>763</v>
      </c>
      <c r="AE108" s="75" t="s">
        <v>763</v>
      </c>
      <c r="AF108" s="75" t="s">
        <v>763</v>
      </c>
      <c r="AG108" s="72" t="s">
        <v>763</v>
      </c>
      <c r="AH108" s="72" t="s">
        <v>763</v>
      </c>
      <c r="AI108" s="75" t="s">
        <v>763</v>
      </c>
      <c r="AJ108" s="75" t="s">
        <v>763</v>
      </c>
      <c r="AK108" s="75" t="s">
        <v>763</v>
      </c>
      <c r="AL108" s="75" t="s">
        <v>763</v>
      </c>
      <c r="AM108" s="75" t="s">
        <v>763</v>
      </c>
      <c r="AN108" s="75" t="s">
        <v>763</v>
      </c>
      <c r="AO108" s="75" t="s">
        <v>763</v>
      </c>
      <c r="AP108" s="75" t="s">
        <v>763</v>
      </c>
      <c r="AQ108" s="75" t="s">
        <v>763</v>
      </c>
      <c r="AR108" s="75" t="s">
        <v>763</v>
      </c>
      <c r="AS108" s="68" t="s">
        <v>763</v>
      </c>
      <c r="AT108" s="68" t="s">
        <v>763</v>
      </c>
      <c r="AU108" s="68" t="s">
        <v>763</v>
      </c>
      <c r="AV108" s="68" t="s">
        <v>763</v>
      </c>
      <c r="BA108" s="200"/>
      <c r="BC108" s="147"/>
    </row>
    <row r="109" spans="1:55" s="68" customFormat="1" x14ac:dyDescent="0.2">
      <c r="A109" s="79" t="s">
        <v>756</v>
      </c>
      <c r="B109" s="68" t="s">
        <v>292</v>
      </c>
      <c r="C109" s="68" t="s">
        <v>757</v>
      </c>
      <c r="E109" s="147">
        <v>44404</v>
      </c>
      <c r="F109" s="68" t="s">
        <v>923</v>
      </c>
      <c r="G109" s="68" t="s">
        <v>1057</v>
      </c>
      <c r="H109" s="68">
        <v>0</v>
      </c>
      <c r="I109" s="68" t="s">
        <v>760</v>
      </c>
      <c r="J109" s="77">
        <v>0.42708333333333331</v>
      </c>
      <c r="K109" s="81">
        <v>5</v>
      </c>
      <c r="L109" s="68">
        <v>1</v>
      </c>
      <c r="M109" s="68" t="s">
        <v>519</v>
      </c>
      <c r="O109" s="68">
        <v>21</v>
      </c>
      <c r="P109" s="68">
        <v>8.92</v>
      </c>
      <c r="Q109" s="68">
        <v>0.99</v>
      </c>
      <c r="R109" s="68">
        <v>0.99</v>
      </c>
      <c r="S109" s="68">
        <v>0.99</v>
      </c>
      <c r="T109" s="68">
        <v>0.99</v>
      </c>
      <c r="U109" s="76">
        <v>1</v>
      </c>
      <c r="V109" s="68">
        <v>0.15</v>
      </c>
      <c r="W109" s="77">
        <v>0.31388888888888888</v>
      </c>
      <c r="X109" s="68">
        <v>24</v>
      </c>
      <c r="Y109" s="68">
        <v>6.36</v>
      </c>
      <c r="Z109" s="72">
        <v>5.6070900542763082</v>
      </c>
      <c r="AA109" s="68">
        <v>85.7</v>
      </c>
      <c r="AB109" s="171">
        <v>22</v>
      </c>
      <c r="AC109" s="72">
        <v>35.200000000000003</v>
      </c>
      <c r="AD109" s="72" t="s">
        <v>763</v>
      </c>
      <c r="AE109" s="72" t="s">
        <v>763</v>
      </c>
      <c r="AF109" s="72" t="s">
        <v>763</v>
      </c>
      <c r="AG109" s="72" t="s">
        <v>763</v>
      </c>
      <c r="AH109" s="72" t="s">
        <v>763</v>
      </c>
      <c r="AI109" s="72" t="s">
        <v>763</v>
      </c>
      <c r="AJ109" s="72" t="s">
        <v>763</v>
      </c>
      <c r="AK109" s="72" t="s">
        <v>763</v>
      </c>
      <c r="AL109" s="72" t="s">
        <v>763</v>
      </c>
      <c r="AM109" s="75" t="s">
        <v>763</v>
      </c>
      <c r="AN109" s="75" t="s">
        <v>763</v>
      </c>
      <c r="AO109" s="72" t="s">
        <v>763</v>
      </c>
      <c r="AP109" s="72" t="s">
        <v>763</v>
      </c>
      <c r="AQ109" s="72" t="s">
        <v>763</v>
      </c>
      <c r="AR109" s="75" t="s">
        <v>763</v>
      </c>
      <c r="AS109" s="68" t="s">
        <v>763</v>
      </c>
      <c r="AT109" s="68" t="s">
        <v>763</v>
      </c>
      <c r="AU109" s="68" t="s">
        <v>763</v>
      </c>
      <c r="AV109" s="68" t="s">
        <v>763</v>
      </c>
      <c r="BA109" s="200"/>
      <c r="BC109" s="147"/>
    </row>
    <row r="110" spans="1:55" s="68" customFormat="1" x14ac:dyDescent="0.2">
      <c r="A110" s="79" t="s">
        <v>756</v>
      </c>
      <c r="B110" s="68" t="s">
        <v>292</v>
      </c>
      <c r="C110" s="68" t="s">
        <v>764</v>
      </c>
      <c r="E110" s="147">
        <v>44404</v>
      </c>
      <c r="F110" s="68" t="s">
        <v>923</v>
      </c>
      <c r="G110" s="68" t="s">
        <v>1057</v>
      </c>
      <c r="H110" s="68">
        <v>0</v>
      </c>
      <c r="I110" s="68" t="s">
        <v>760</v>
      </c>
      <c r="J110" s="77">
        <v>0.42708333333333331</v>
      </c>
      <c r="K110" s="81">
        <v>5</v>
      </c>
      <c r="L110" s="68">
        <v>1</v>
      </c>
      <c r="M110" s="68" t="s">
        <v>519</v>
      </c>
      <c r="O110" s="68">
        <v>21</v>
      </c>
      <c r="P110" s="68">
        <v>8.92</v>
      </c>
      <c r="Q110" s="68">
        <v>0.99</v>
      </c>
      <c r="R110" s="68">
        <v>0.99</v>
      </c>
      <c r="S110" s="68">
        <v>0.99</v>
      </c>
      <c r="T110" s="68">
        <v>0.99</v>
      </c>
      <c r="U110" s="76">
        <v>1</v>
      </c>
      <c r="V110" s="68">
        <v>0.5</v>
      </c>
      <c r="W110" s="77">
        <v>0.31458333333333333</v>
      </c>
      <c r="X110" s="68">
        <v>24.7</v>
      </c>
      <c r="Y110" s="68">
        <v>6.38</v>
      </c>
      <c r="Z110" s="72">
        <v>5.4889205059954538</v>
      </c>
      <c r="AA110" s="68">
        <v>88.1</v>
      </c>
      <c r="AB110" s="171">
        <v>26.4</v>
      </c>
      <c r="AC110" s="72">
        <v>41.4</v>
      </c>
      <c r="AD110" s="75">
        <v>0.25</v>
      </c>
      <c r="AE110" s="72">
        <v>1.495535714285714</v>
      </c>
      <c r="AF110" s="72">
        <v>1.2393427375600685</v>
      </c>
      <c r="AG110" s="72">
        <v>2.7348784518457823</v>
      </c>
      <c r="AH110" s="72">
        <v>24.710768384792551</v>
      </c>
      <c r="AI110" s="72">
        <v>27.445646836638332</v>
      </c>
      <c r="AJ110" s="72">
        <v>156.30843246791827</v>
      </c>
      <c r="AK110" s="72">
        <v>22.070118428121905</v>
      </c>
      <c r="AL110" s="72">
        <v>7.0823558549078252</v>
      </c>
      <c r="AM110" s="72">
        <v>46.78088681291446</v>
      </c>
      <c r="AN110" s="72">
        <v>49.515765264760233</v>
      </c>
      <c r="AO110" s="72">
        <v>3.9980357142857148</v>
      </c>
      <c r="AP110" s="72">
        <v>0.90391871279761926</v>
      </c>
      <c r="AQ110" s="72">
        <v>0.81560034344598109</v>
      </c>
      <c r="AR110" s="72">
        <v>4.901954427083334</v>
      </c>
      <c r="AS110" s="68" t="s">
        <v>763</v>
      </c>
      <c r="AT110" s="68" t="s">
        <v>763</v>
      </c>
      <c r="AU110" s="68" t="s">
        <v>763</v>
      </c>
      <c r="AV110" s="68" t="s">
        <v>763</v>
      </c>
      <c r="BA110" s="200"/>
      <c r="BC110" s="147"/>
    </row>
    <row r="111" spans="1:55" s="68" customFormat="1" x14ac:dyDescent="0.2">
      <c r="A111" s="79" t="s">
        <v>756</v>
      </c>
      <c r="B111" s="68" t="s">
        <v>292</v>
      </c>
      <c r="C111" s="68" t="s">
        <v>765</v>
      </c>
      <c r="E111" s="147">
        <v>44404</v>
      </c>
      <c r="F111" s="68" t="s">
        <v>923</v>
      </c>
      <c r="G111" s="68" t="s">
        <v>1057</v>
      </c>
      <c r="H111" s="68">
        <v>0</v>
      </c>
      <c r="I111" s="68" t="s">
        <v>760</v>
      </c>
      <c r="J111" s="77">
        <v>0.42708333333333331</v>
      </c>
      <c r="K111" s="81">
        <v>5</v>
      </c>
      <c r="L111" s="68">
        <v>1</v>
      </c>
      <c r="M111" s="68" t="s">
        <v>519</v>
      </c>
      <c r="O111" s="68">
        <v>21</v>
      </c>
      <c r="P111" s="68">
        <v>8.92</v>
      </c>
      <c r="Q111" s="68">
        <v>0.99</v>
      </c>
      <c r="R111" s="68">
        <v>0.99</v>
      </c>
      <c r="S111" s="68">
        <v>0.99</v>
      </c>
      <c r="T111" s="68">
        <v>0.99</v>
      </c>
      <c r="U111" s="76">
        <v>1</v>
      </c>
      <c r="V111" s="68">
        <v>0.7</v>
      </c>
      <c r="W111" s="77">
        <v>0.31597222222222221</v>
      </c>
      <c r="X111" s="68">
        <v>24.8</v>
      </c>
      <c r="Y111" s="68">
        <v>6.29</v>
      </c>
      <c r="Z111" s="72">
        <v>5.40899202724228</v>
      </c>
      <c r="AA111" s="68">
        <v>88</v>
      </c>
      <c r="AB111" s="171">
        <v>26.5</v>
      </c>
      <c r="AC111" s="72">
        <v>41.5</v>
      </c>
      <c r="AD111" s="75" t="s">
        <v>763</v>
      </c>
      <c r="AE111" s="75" t="s">
        <v>763</v>
      </c>
      <c r="AF111" s="75" t="s">
        <v>763</v>
      </c>
      <c r="AG111" s="72" t="s">
        <v>763</v>
      </c>
      <c r="AH111" s="72" t="s">
        <v>763</v>
      </c>
      <c r="AI111" s="75" t="s">
        <v>763</v>
      </c>
      <c r="AJ111" s="75" t="s">
        <v>763</v>
      </c>
      <c r="AK111" s="75" t="s">
        <v>763</v>
      </c>
      <c r="AL111" s="75" t="s">
        <v>763</v>
      </c>
      <c r="AM111" s="75" t="s">
        <v>763</v>
      </c>
      <c r="AN111" s="75" t="s">
        <v>763</v>
      </c>
      <c r="AO111" s="75" t="s">
        <v>763</v>
      </c>
      <c r="AP111" s="75" t="s">
        <v>763</v>
      </c>
      <c r="AQ111" s="75" t="s">
        <v>763</v>
      </c>
      <c r="AR111" s="75" t="s">
        <v>763</v>
      </c>
      <c r="AS111" s="68" t="s">
        <v>763</v>
      </c>
      <c r="AT111" s="68" t="s">
        <v>763</v>
      </c>
      <c r="AU111" s="68" t="s">
        <v>763</v>
      </c>
      <c r="AV111" s="68" t="s">
        <v>763</v>
      </c>
      <c r="BA111" s="200"/>
      <c r="BC111" s="147"/>
    </row>
    <row r="112" spans="1:55" s="68" customFormat="1" x14ac:dyDescent="0.2">
      <c r="A112" s="79" t="s">
        <v>756</v>
      </c>
      <c r="B112" s="68" t="s">
        <v>293</v>
      </c>
      <c r="C112" s="68" t="s">
        <v>757</v>
      </c>
      <c r="E112" s="147">
        <v>44404</v>
      </c>
      <c r="F112" s="68" t="s">
        <v>1059</v>
      </c>
      <c r="G112" s="68" t="s">
        <v>1077</v>
      </c>
      <c r="H112" s="68">
        <v>0</v>
      </c>
      <c r="I112" s="68" t="s">
        <v>760</v>
      </c>
      <c r="J112" s="77">
        <v>0.42708333333333331</v>
      </c>
      <c r="K112" s="81">
        <v>1</v>
      </c>
      <c r="L112" s="68">
        <v>2</v>
      </c>
      <c r="M112" s="68" t="s">
        <v>519</v>
      </c>
      <c r="O112" s="68">
        <v>22.3</v>
      </c>
      <c r="P112" s="68">
        <v>8.5399999999999991</v>
      </c>
      <c r="Q112" s="68">
        <v>2</v>
      </c>
      <c r="R112" s="68">
        <v>0.8</v>
      </c>
      <c r="S112" s="68">
        <v>0.75</v>
      </c>
      <c r="T112" s="68">
        <v>0.77500000000000002</v>
      </c>
      <c r="U112" s="76">
        <v>0.38750000000000001</v>
      </c>
      <c r="V112" s="68">
        <v>0.15</v>
      </c>
      <c r="W112" s="77">
        <v>0.26250000000000001</v>
      </c>
      <c r="X112" s="68">
        <v>25.1</v>
      </c>
      <c r="Y112" s="68">
        <v>7.56</v>
      </c>
      <c r="Z112" s="72">
        <v>6.6262997573052029</v>
      </c>
      <c r="AA112" s="68">
        <v>105.5</v>
      </c>
      <c r="AB112" s="171">
        <v>23.2</v>
      </c>
      <c r="AC112" s="72">
        <v>36.799999999999997</v>
      </c>
      <c r="AD112" s="72" t="s">
        <v>763</v>
      </c>
      <c r="AE112" s="72" t="s">
        <v>763</v>
      </c>
      <c r="AF112" s="72" t="s">
        <v>763</v>
      </c>
      <c r="AG112" s="72" t="s">
        <v>763</v>
      </c>
      <c r="AH112" s="72" t="s">
        <v>763</v>
      </c>
      <c r="AI112" s="72" t="s">
        <v>763</v>
      </c>
      <c r="AJ112" s="72" t="s">
        <v>763</v>
      </c>
      <c r="AK112" s="72" t="s">
        <v>763</v>
      </c>
      <c r="AL112" s="72" t="s">
        <v>763</v>
      </c>
      <c r="AM112" s="75" t="s">
        <v>763</v>
      </c>
      <c r="AN112" s="75" t="s">
        <v>763</v>
      </c>
      <c r="AO112" s="72" t="s">
        <v>763</v>
      </c>
      <c r="AP112" s="72" t="s">
        <v>763</v>
      </c>
      <c r="AQ112" s="72" t="s">
        <v>763</v>
      </c>
      <c r="AR112" s="75" t="s">
        <v>763</v>
      </c>
      <c r="AS112" s="68" t="s">
        <v>763</v>
      </c>
      <c r="AT112" s="68" t="s">
        <v>763</v>
      </c>
      <c r="AU112" s="68" t="s">
        <v>763</v>
      </c>
      <c r="AV112" s="68" t="s">
        <v>763</v>
      </c>
      <c r="BA112" s="200"/>
      <c r="BC112" s="147"/>
    </row>
    <row r="113" spans="1:55" s="68" customFormat="1" x14ac:dyDescent="0.2">
      <c r="A113" s="79" t="s">
        <v>756</v>
      </c>
      <c r="B113" s="68" t="s">
        <v>293</v>
      </c>
      <c r="C113" s="68" t="s">
        <v>764</v>
      </c>
      <c r="E113" s="147">
        <v>44404</v>
      </c>
      <c r="F113" s="68" t="s">
        <v>1059</v>
      </c>
      <c r="G113" s="68" t="s">
        <v>1077</v>
      </c>
      <c r="H113" s="68">
        <v>0</v>
      </c>
      <c r="I113" s="68" t="s">
        <v>760</v>
      </c>
      <c r="J113" s="77">
        <v>0.42708333333333331</v>
      </c>
      <c r="K113" s="81">
        <v>1</v>
      </c>
      <c r="L113" s="68">
        <v>2</v>
      </c>
      <c r="M113" s="68" t="s">
        <v>519</v>
      </c>
      <c r="O113" s="68">
        <v>22.3</v>
      </c>
      <c r="P113" s="68">
        <v>8.5399999999999991</v>
      </c>
      <c r="Q113" s="68">
        <v>2</v>
      </c>
      <c r="R113" s="68">
        <v>0.8</v>
      </c>
      <c r="S113" s="68">
        <v>0.75</v>
      </c>
      <c r="T113" s="68">
        <v>0.77500000000000002</v>
      </c>
      <c r="U113" s="76">
        <v>0.38750000000000001</v>
      </c>
      <c r="V113" s="68">
        <v>1</v>
      </c>
      <c r="W113" s="77">
        <v>0.26250000000000001</v>
      </c>
      <c r="X113" s="68">
        <v>25.4</v>
      </c>
      <c r="Y113" s="68">
        <v>7.52</v>
      </c>
      <c r="Z113" s="72">
        <v>6.3942835510953993</v>
      </c>
      <c r="AA113" s="68">
        <v>107.8</v>
      </c>
      <c r="AB113" s="171">
        <v>28.6</v>
      </c>
      <c r="AC113" s="72">
        <v>44.4</v>
      </c>
      <c r="AD113" s="75">
        <v>4.9999999999999954E-2</v>
      </c>
      <c r="AE113" s="72">
        <v>0.80013736263736224</v>
      </c>
      <c r="AF113" s="72">
        <v>0.57231436986513728</v>
      </c>
      <c r="AG113" s="72">
        <v>1.3724517325024994</v>
      </c>
      <c r="AH113" s="72">
        <v>21.520382477668811</v>
      </c>
      <c r="AI113" s="72">
        <v>22.892834210171312</v>
      </c>
      <c r="AJ113" s="72">
        <v>133.88303385882011</v>
      </c>
      <c r="AK113" s="72">
        <v>18.909139292254284</v>
      </c>
      <c r="AL113" s="72">
        <v>7.0803346355199981</v>
      </c>
      <c r="AM113" s="72">
        <v>40.429521769923099</v>
      </c>
      <c r="AN113" s="72">
        <v>41.801973502425597</v>
      </c>
      <c r="AO113" s="72">
        <v>4.6173214285714286</v>
      </c>
      <c r="AP113" s="72">
        <v>0.69050799851190581</v>
      </c>
      <c r="AQ113" s="72">
        <v>0.86990765095265288</v>
      </c>
      <c r="AR113" s="72">
        <v>5.3078294270833339</v>
      </c>
      <c r="AS113" s="68" t="s">
        <v>763</v>
      </c>
      <c r="AT113" s="68" t="s">
        <v>763</v>
      </c>
      <c r="AU113" s="68" t="s">
        <v>763</v>
      </c>
      <c r="AV113" s="68" t="s">
        <v>763</v>
      </c>
      <c r="BA113" s="200"/>
      <c r="BC113" s="147"/>
    </row>
    <row r="114" spans="1:55" s="68" customFormat="1" x14ac:dyDescent="0.2">
      <c r="A114" s="79" t="s">
        <v>756</v>
      </c>
      <c r="B114" s="68" t="s">
        <v>293</v>
      </c>
      <c r="C114" s="68" t="s">
        <v>765</v>
      </c>
      <c r="E114" s="147">
        <v>44404</v>
      </c>
      <c r="F114" s="68" t="s">
        <v>1059</v>
      </c>
      <c r="G114" s="68" t="s">
        <v>1077</v>
      </c>
      <c r="H114" s="68">
        <v>0</v>
      </c>
      <c r="I114" s="68" t="s">
        <v>760</v>
      </c>
      <c r="J114" s="77">
        <v>0.42708333333333331</v>
      </c>
      <c r="K114" s="81">
        <v>1</v>
      </c>
      <c r="L114" s="68">
        <v>2</v>
      </c>
      <c r="M114" s="68" t="s">
        <v>519</v>
      </c>
      <c r="O114" s="68">
        <v>22.3</v>
      </c>
      <c r="P114" s="68">
        <v>8.5399999999999991</v>
      </c>
      <c r="Q114" s="68">
        <v>2</v>
      </c>
      <c r="R114" s="68">
        <v>0.8</v>
      </c>
      <c r="S114" s="68">
        <v>0.75</v>
      </c>
      <c r="T114" s="68">
        <v>0.77500000000000002</v>
      </c>
      <c r="U114" s="76">
        <v>0.38750000000000001</v>
      </c>
      <c r="V114" s="68">
        <v>1.5</v>
      </c>
      <c r="W114" s="77">
        <v>0.2638888888888889</v>
      </c>
      <c r="X114" s="68">
        <v>25.4</v>
      </c>
      <c r="Y114" s="68">
        <v>5.35</v>
      </c>
      <c r="Z114" s="72">
        <v>4.5905819594807475</v>
      </c>
      <c r="AA114" s="68">
        <v>76.5</v>
      </c>
      <c r="AB114" s="171">
        <v>27</v>
      </c>
      <c r="AC114" s="72">
        <v>42.2</v>
      </c>
      <c r="AD114" s="72" t="s">
        <v>763</v>
      </c>
      <c r="AE114" s="75" t="s">
        <v>763</v>
      </c>
      <c r="AF114" s="75" t="s">
        <v>763</v>
      </c>
      <c r="AG114" s="72" t="s">
        <v>763</v>
      </c>
      <c r="AH114" s="72" t="s">
        <v>763</v>
      </c>
      <c r="AI114" s="75" t="s">
        <v>763</v>
      </c>
      <c r="AJ114" s="75" t="s">
        <v>763</v>
      </c>
      <c r="AK114" s="75" t="s">
        <v>763</v>
      </c>
      <c r="AL114" s="75" t="s">
        <v>763</v>
      </c>
      <c r="AM114" s="75" t="s">
        <v>763</v>
      </c>
      <c r="AN114" s="75" t="s">
        <v>763</v>
      </c>
      <c r="AO114" s="75" t="s">
        <v>763</v>
      </c>
      <c r="AP114" s="75" t="s">
        <v>763</v>
      </c>
      <c r="AQ114" s="75" t="s">
        <v>763</v>
      </c>
      <c r="AR114" s="75" t="s">
        <v>763</v>
      </c>
      <c r="AS114" s="68" t="s">
        <v>763</v>
      </c>
      <c r="AT114" s="68" t="s">
        <v>763</v>
      </c>
      <c r="AU114" s="68" t="s">
        <v>763</v>
      </c>
      <c r="AV114" s="68" t="s">
        <v>763</v>
      </c>
      <c r="BA114" s="200"/>
      <c r="BC114" s="147"/>
    </row>
    <row r="115" spans="1:55" s="68" customFormat="1" x14ac:dyDescent="0.2">
      <c r="A115" s="79" t="s">
        <v>756</v>
      </c>
      <c r="B115" s="68" t="s">
        <v>295</v>
      </c>
      <c r="C115" s="68" t="s">
        <v>757</v>
      </c>
      <c r="E115" s="147">
        <v>44404</v>
      </c>
      <c r="F115" s="68" t="s">
        <v>1059</v>
      </c>
      <c r="G115" s="68" t="s">
        <v>1078</v>
      </c>
      <c r="H115" s="68">
        <v>0</v>
      </c>
      <c r="I115" s="68" t="s">
        <v>760</v>
      </c>
      <c r="J115" s="77">
        <v>0.42708333333333331</v>
      </c>
      <c r="K115" s="81">
        <v>1</v>
      </c>
      <c r="L115" s="68">
        <v>2</v>
      </c>
      <c r="M115" s="68" t="s">
        <v>519</v>
      </c>
      <c r="N115" s="68" t="s">
        <v>1079</v>
      </c>
      <c r="O115" s="68">
        <v>23</v>
      </c>
      <c r="P115" s="68">
        <v>8.93</v>
      </c>
      <c r="Q115" s="68">
        <v>1.8</v>
      </c>
      <c r="R115" s="68">
        <v>0.8</v>
      </c>
      <c r="S115" s="68">
        <v>0.75</v>
      </c>
      <c r="T115" s="68">
        <v>0.77500000000000002</v>
      </c>
      <c r="U115" s="76">
        <v>0.43055555555555558</v>
      </c>
      <c r="V115" s="68">
        <v>0.15</v>
      </c>
      <c r="W115" s="77">
        <v>0.27430555555555552</v>
      </c>
      <c r="X115" s="68">
        <v>24.9</v>
      </c>
      <c r="Y115" s="68">
        <v>8.4499999999999993</v>
      </c>
      <c r="Z115" s="72">
        <v>7.4472424407603155</v>
      </c>
      <c r="AA115" s="68">
        <v>118.2</v>
      </c>
      <c r="AB115" s="171">
        <v>22.2</v>
      </c>
      <c r="AC115" s="72">
        <v>35.5</v>
      </c>
      <c r="AD115" s="72" t="s">
        <v>763</v>
      </c>
      <c r="AE115" s="72" t="s">
        <v>763</v>
      </c>
      <c r="AF115" s="72" t="s">
        <v>763</v>
      </c>
      <c r="AG115" s="72" t="s">
        <v>763</v>
      </c>
      <c r="AH115" s="72" t="s">
        <v>763</v>
      </c>
      <c r="AI115" s="72" t="s">
        <v>763</v>
      </c>
      <c r="AJ115" s="72" t="s">
        <v>763</v>
      </c>
      <c r="AK115" s="72" t="s">
        <v>763</v>
      </c>
      <c r="AL115" s="72" t="s">
        <v>763</v>
      </c>
      <c r="AM115" s="75" t="s">
        <v>763</v>
      </c>
      <c r="AN115" s="75" t="s">
        <v>763</v>
      </c>
      <c r="AO115" s="72" t="s">
        <v>763</v>
      </c>
      <c r="AP115" s="72" t="s">
        <v>763</v>
      </c>
      <c r="AQ115" s="72" t="s">
        <v>763</v>
      </c>
      <c r="AR115" s="75" t="s">
        <v>763</v>
      </c>
      <c r="AS115" s="68" t="s">
        <v>763</v>
      </c>
      <c r="AT115" s="68" t="s">
        <v>763</v>
      </c>
      <c r="AU115" s="68" t="s">
        <v>763</v>
      </c>
      <c r="AV115" s="68" t="s">
        <v>763</v>
      </c>
      <c r="BA115" s="200"/>
      <c r="BC115" s="147"/>
    </row>
    <row r="116" spans="1:55" s="68" customFormat="1" x14ac:dyDescent="0.2">
      <c r="A116" s="79" t="s">
        <v>756</v>
      </c>
      <c r="B116" s="68" t="s">
        <v>295</v>
      </c>
      <c r="C116" s="68" t="s">
        <v>764</v>
      </c>
      <c r="E116" s="147">
        <v>44404</v>
      </c>
      <c r="F116" s="68" t="s">
        <v>1059</v>
      </c>
      <c r="G116" s="68" t="s">
        <v>1078</v>
      </c>
      <c r="H116" s="68">
        <v>0</v>
      </c>
      <c r="I116" s="68" t="s">
        <v>760</v>
      </c>
      <c r="J116" s="77">
        <v>0.42708333333333331</v>
      </c>
      <c r="K116" s="81">
        <v>1</v>
      </c>
      <c r="L116" s="68">
        <v>2</v>
      </c>
      <c r="M116" s="68" t="s">
        <v>519</v>
      </c>
      <c r="N116" s="68" t="s">
        <v>1079</v>
      </c>
      <c r="O116" s="68">
        <v>23</v>
      </c>
      <c r="P116" s="68">
        <v>8.93</v>
      </c>
      <c r="Q116" s="68">
        <v>1.8</v>
      </c>
      <c r="R116" s="68">
        <v>0.8</v>
      </c>
      <c r="S116" s="68">
        <v>0.75</v>
      </c>
      <c r="T116" s="68">
        <v>0.77500000000000002</v>
      </c>
      <c r="U116" s="76">
        <v>0.43055555555555558</v>
      </c>
      <c r="V116" s="68">
        <v>0.9</v>
      </c>
      <c r="W116" s="77">
        <v>0.27777777777777779</v>
      </c>
      <c r="X116" s="68">
        <v>25.5</v>
      </c>
      <c r="Y116" s="68">
        <v>7.18</v>
      </c>
      <c r="Z116" s="72">
        <v>6.1475384780214668</v>
      </c>
      <c r="AA116" s="68">
        <v>103.6</v>
      </c>
      <c r="AB116" s="171">
        <v>27.4</v>
      </c>
      <c r="AC116" s="72">
        <v>42.7</v>
      </c>
      <c r="AD116" s="75">
        <v>4.9999999999999954E-2</v>
      </c>
      <c r="AE116" s="72">
        <v>0.33653846153846101</v>
      </c>
      <c r="AF116" s="72">
        <v>0.41412184157494969</v>
      </c>
      <c r="AG116" s="72">
        <v>0.7506603031134107</v>
      </c>
      <c r="AH116" s="72">
        <v>21.838653065293435</v>
      </c>
      <c r="AI116" s="72">
        <v>22.589313368406845</v>
      </c>
      <c r="AJ116" s="72">
        <v>137.01562834301788</v>
      </c>
      <c r="AK116" s="72">
        <v>17.207073603710178</v>
      </c>
      <c r="AL116" s="72">
        <v>7.9627501746418208</v>
      </c>
      <c r="AM116" s="72">
        <v>39.045726669003614</v>
      </c>
      <c r="AN116" s="72">
        <v>39.79638697211702</v>
      </c>
      <c r="AO116" s="72">
        <v>8.248035714285713</v>
      </c>
      <c r="AP116" s="72">
        <v>0.73816871279761809</v>
      </c>
      <c r="AQ116" s="72">
        <v>0.9178553393941421</v>
      </c>
      <c r="AR116" s="72">
        <v>8.9862044270833312</v>
      </c>
      <c r="AS116" s="68" t="s">
        <v>763</v>
      </c>
      <c r="AT116" s="68" t="s">
        <v>763</v>
      </c>
      <c r="AU116" s="68" t="s">
        <v>763</v>
      </c>
      <c r="AV116" s="68" t="s">
        <v>763</v>
      </c>
      <c r="BA116" s="200"/>
      <c r="BC116" s="147"/>
    </row>
    <row r="117" spans="1:55" s="68" customFormat="1" x14ac:dyDescent="0.2">
      <c r="A117" s="79" t="s">
        <v>756</v>
      </c>
      <c r="B117" s="68" t="s">
        <v>295</v>
      </c>
      <c r="C117" s="68" t="s">
        <v>765</v>
      </c>
      <c r="E117" s="147">
        <v>44404</v>
      </c>
      <c r="F117" s="68" t="s">
        <v>1059</v>
      </c>
      <c r="G117" s="68" t="s">
        <v>1078</v>
      </c>
      <c r="H117" s="68">
        <v>0</v>
      </c>
      <c r="I117" s="68" t="s">
        <v>760</v>
      </c>
      <c r="J117" s="77">
        <v>0.42708333333333331</v>
      </c>
      <c r="K117" s="81">
        <v>1</v>
      </c>
      <c r="L117" s="68">
        <v>2</v>
      </c>
      <c r="M117" s="68" t="s">
        <v>519</v>
      </c>
      <c r="N117" s="68" t="s">
        <v>1079</v>
      </c>
      <c r="O117" s="68">
        <v>23</v>
      </c>
      <c r="P117" s="68">
        <v>8.93</v>
      </c>
      <c r="Q117" s="68">
        <v>1.8</v>
      </c>
      <c r="R117" s="68">
        <v>0.8</v>
      </c>
      <c r="S117" s="68">
        <v>0.75</v>
      </c>
      <c r="T117" s="68">
        <v>0.77500000000000002</v>
      </c>
      <c r="U117" s="76">
        <v>0.43055555555555558</v>
      </c>
      <c r="V117" s="68">
        <v>1.3</v>
      </c>
      <c r="W117" s="77">
        <v>0.28125</v>
      </c>
      <c r="X117" s="68">
        <v>25.5</v>
      </c>
      <c r="Y117" s="68">
        <v>6.88</v>
      </c>
      <c r="Z117" s="72">
        <v>5.8408250662214067</v>
      </c>
      <c r="AA117" s="68">
        <v>99.3</v>
      </c>
      <c r="AB117" s="171">
        <v>28.9</v>
      </c>
      <c r="AC117" s="72">
        <v>44.9</v>
      </c>
      <c r="AD117" s="75" t="s">
        <v>763</v>
      </c>
      <c r="AE117" s="75" t="s">
        <v>763</v>
      </c>
      <c r="AF117" s="75" t="s">
        <v>763</v>
      </c>
      <c r="AG117" s="72" t="s">
        <v>763</v>
      </c>
      <c r="AH117" s="72" t="s">
        <v>763</v>
      </c>
      <c r="AI117" s="75" t="s">
        <v>763</v>
      </c>
      <c r="AJ117" s="75" t="s">
        <v>763</v>
      </c>
      <c r="AK117" s="75" t="s">
        <v>763</v>
      </c>
      <c r="AL117" s="75" t="s">
        <v>763</v>
      </c>
      <c r="AM117" s="75" t="s">
        <v>763</v>
      </c>
      <c r="AN117" s="75" t="s">
        <v>763</v>
      </c>
      <c r="AO117" s="75" t="s">
        <v>763</v>
      </c>
      <c r="AP117" s="75" t="s">
        <v>763</v>
      </c>
      <c r="AQ117" s="75" t="s">
        <v>763</v>
      </c>
      <c r="AR117" s="75" t="s">
        <v>763</v>
      </c>
      <c r="AS117" s="68" t="s">
        <v>763</v>
      </c>
      <c r="AT117" s="68" t="s">
        <v>763</v>
      </c>
      <c r="AU117" s="68" t="s">
        <v>763</v>
      </c>
      <c r="AV117" s="68" t="s">
        <v>763</v>
      </c>
      <c r="BA117" s="200"/>
      <c r="BC117" s="147"/>
    </row>
    <row r="118" spans="1:55" s="68" customFormat="1" x14ac:dyDescent="0.2">
      <c r="A118" s="79" t="s">
        <v>756</v>
      </c>
      <c r="B118" s="68" t="s">
        <v>297</v>
      </c>
      <c r="C118" s="68" t="s">
        <v>757</v>
      </c>
      <c r="E118" s="147">
        <v>44404</v>
      </c>
      <c r="F118" s="68" t="s">
        <v>1059</v>
      </c>
      <c r="G118" s="68" t="s">
        <v>1078</v>
      </c>
      <c r="H118" s="68">
        <v>0</v>
      </c>
      <c r="I118" s="68" t="s">
        <v>760</v>
      </c>
      <c r="J118" s="77">
        <v>0.42708333333333331</v>
      </c>
      <c r="K118" s="81">
        <v>1</v>
      </c>
      <c r="L118" s="68">
        <v>2</v>
      </c>
      <c r="M118" s="68" t="s">
        <v>519</v>
      </c>
      <c r="N118" s="68" t="s">
        <v>808</v>
      </c>
      <c r="O118" s="68">
        <v>23.5</v>
      </c>
      <c r="P118" s="68">
        <v>8.42</v>
      </c>
      <c r="Q118" s="68">
        <v>1</v>
      </c>
      <c r="R118" s="68">
        <v>0.7</v>
      </c>
      <c r="S118" s="68">
        <v>0.8</v>
      </c>
      <c r="T118" s="68">
        <v>0.75</v>
      </c>
      <c r="U118" s="76">
        <v>0.75</v>
      </c>
      <c r="V118" s="68">
        <v>0.15</v>
      </c>
      <c r="W118" s="77">
        <v>0.29166666666666669</v>
      </c>
      <c r="X118" s="68">
        <v>25.4</v>
      </c>
      <c r="Y118" s="68">
        <v>7.34</v>
      </c>
      <c r="Z118" s="72">
        <v>6.3195694503696007</v>
      </c>
      <c r="AA118" s="68">
        <v>105.9</v>
      </c>
      <c r="AB118" s="171">
        <v>26.4</v>
      </c>
      <c r="AC118" s="72">
        <v>41.4</v>
      </c>
      <c r="AD118" s="72" t="s">
        <v>763</v>
      </c>
      <c r="AE118" s="72" t="s">
        <v>763</v>
      </c>
      <c r="AF118" s="72" t="s">
        <v>763</v>
      </c>
      <c r="AG118" s="72" t="s">
        <v>763</v>
      </c>
      <c r="AH118" s="72" t="s">
        <v>763</v>
      </c>
      <c r="AI118" s="72" t="s">
        <v>763</v>
      </c>
      <c r="AJ118" s="72" t="s">
        <v>763</v>
      </c>
      <c r="AK118" s="72" t="s">
        <v>763</v>
      </c>
      <c r="AL118" s="72" t="s">
        <v>763</v>
      </c>
      <c r="AM118" s="75" t="s">
        <v>763</v>
      </c>
      <c r="AN118" s="75" t="s">
        <v>763</v>
      </c>
      <c r="AO118" s="72" t="s">
        <v>763</v>
      </c>
      <c r="AP118" s="72" t="s">
        <v>763</v>
      </c>
      <c r="AQ118" s="72" t="s">
        <v>763</v>
      </c>
      <c r="AR118" s="75" t="s">
        <v>763</v>
      </c>
      <c r="AS118" s="68" t="s">
        <v>763</v>
      </c>
      <c r="AT118" s="68" t="s">
        <v>763</v>
      </c>
      <c r="AU118" s="68" t="s">
        <v>763</v>
      </c>
      <c r="AV118" s="68" t="s">
        <v>763</v>
      </c>
      <c r="BA118" s="200"/>
      <c r="BC118" s="147"/>
    </row>
    <row r="119" spans="1:55" s="68" customFormat="1" x14ac:dyDescent="0.2">
      <c r="A119" s="79" t="s">
        <v>756</v>
      </c>
      <c r="B119" s="68" t="s">
        <v>297</v>
      </c>
      <c r="C119" s="68" t="s">
        <v>764</v>
      </c>
      <c r="E119" s="147">
        <v>44404</v>
      </c>
      <c r="F119" s="68" t="s">
        <v>1059</v>
      </c>
      <c r="G119" s="68" t="s">
        <v>1078</v>
      </c>
      <c r="H119" s="68">
        <v>0</v>
      </c>
      <c r="I119" s="68" t="s">
        <v>760</v>
      </c>
      <c r="J119" s="77">
        <v>0.42708333333333331</v>
      </c>
      <c r="K119" s="81">
        <v>1</v>
      </c>
      <c r="L119" s="68">
        <v>2</v>
      </c>
      <c r="M119" s="68" t="s">
        <v>519</v>
      </c>
      <c r="O119" s="68" t="s">
        <v>761</v>
      </c>
      <c r="P119" s="68" t="s">
        <v>761</v>
      </c>
      <c r="Q119" s="68" t="s">
        <v>761</v>
      </c>
      <c r="R119" s="68" t="s">
        <v>761</v>
      </c>
      <c r="S119" s="68" t="s">
        <v>761</v>
      </c>
      <c r="T119" s="68" t="e">
        <v>#DIV/0!</v>
      </c>
      <c r="U119" s="76" t="s">
        <v>761</v>
      </c>
      <c r="V119" s="68" t="s">
        <v>761</v>
      </c>
      <c r="W119" s="77" t="s">
        <v>761</v>
      </c>
      <c r="X119" s="68" t="s">
        <v>761</v>
      </c>
      <c r="Y119" s="68" t="s">
        <v>761</v>
      </c>
      <c r="Z119" s="72" t="s">
        <v>761</v>
      </c>
      <c r="AA119" s="68" t="s">
        <v>761</v>
      </c>
      <c r="AB119" s="171">
        <v>28</v>
      </c>
      <c r="AC119" s="72">
        <v>43.5</v>
      </c>
      <c r="AD119" s="75">
        <v>9.9999999999999964E-2</v>
      </c>
      <c r="AE119" s="72">
        <v>0.25927197802197766</v>
      </c>
      <c r="AF119" s="72">
        <v>0.3677724383816463</v>
      </c>
      <c r="AG119" s="72">
        <v>0.62704441640362396</v>
      </c>
      <c r="AH119" s="72">
        <v>21.658748110238747</v>
      </c>
      <c r="AI119" s="72">
        <v>22.285792526642371</v>
      </c>
      <c r="AJ119" s="72">
        <v>135.27529807401913</v>
      </c>
      <c r="AK119" s="72">
        <v>18.179682568592526</v>
      </c>
      <c r="AL119" s="72">
        <v>7.441015406271319</v>
      </c>
      <c r="AM119" s="72">
        <v>39.838430678831273</v>
      </c>
      <c r="AN119" s="72">
        <v>40.465475095234893</v>
      </c>
      <c r="AO119" s="72">
        <v>4.7903571428571414</v>
      </c>
      <c r="AP119" s="72">
        <v>0.68534728422619073</v>
      </c>
      <c r="AQ119" s="72">
        <v>0.87483851742683538</v>
      </c>
      <c r="AR119" s="72">
        <v>5.4757044270833326</v>
      </c>
      <c r="AS119" s="68" t="s">
        <v>763</v>
      </c>
      <c r="AT119" s="68" t="s">
        <v>763</v>
      </c>
      <c r="AU119" s="68" t="s">
        <v>763</v>
      </c>
      <c r="AV119" s="68" t="s">
        <v>763</v>
      </c>
      <c r="BA119" s="200"/>
      <c r="BC119" s="147"/>
    </row>
    <row r="120" spans="1:55" s="68" customFormat="1" x14ac:dyDescent="0.2">
      <c r="A120" s="79" t="s">
        <v>756</v>
      </c>
      <c r="B120" s="68" t="s">
        <v>297</v>
      </c>
      <c r="C120" s="68" t="s">
        <v>765</v>
      </c>
      <c r="E120" s="147">
        <v>44404</v>
      </c>
      <c r="F120" s="68" t="s">
        <v>1059</v>
      </c>
      <c r="G120" s="68" t="s">
        <v>1078</v>
      </c>
      <c r="H120" s="68">
        <v>0</v>
      </c>
      <c r="I120" s="68" t="s">
        <v>760</v>
      </c>
      <c r="J120" s="77">
        <v>0.42708333333333331</v>
      </c>
      <c r="K120" s="81">
        <v>1</v>
      </c>
      <c r="L120" s="68">
        <v>2</v>
      </c>
      <c r="M120" s="68" t="s">
        <v>519</v>
      </c>
      <c r="N120" s="68" t="s">
        <v>808</v>
      </c>
      <c r="O120" s="68">
        <v>23.5</v>
      </c>
      <c r="P120" s="68">
        <v>8.42</v>
      </c>
      <c r="Q120" s="68">
        <v>1</v>
      </c>
      <c r="R120" s="68">
        <v>0.7</v>
      </c>
      <c r="S120" s="68">
        <v>0.8</v>
      </c>
      <c r="T120" s="68">
        <v>0.75</v>
      </c>
      <c r="U120" s="76">
        <v>0.75</v>
      </c>
      <c r="V120" s="68">
        <v>0.5</v>
      </c>
      <c r="W120" s="77">
        <v>0.29305555555555557</v>
      </c>
      <c r="X120" s="68">
        <v>25.4</v>
      </c>
      <c r="Y120" s="68">
        <v>7.5</v>
      </c>
      <c r="Z120" s="72">
        <v>6.3881344407582565</v>
      </c>
      <c r="AA120" s="68">
        <v>108.1</v>
      </c>
      <c r="AB120" s="171">
        <v>28.3</v>
      </c>
      <c r="AC120" s="72">
        <v>44.1</v>
      </c>
      <c r="AD120" s="72" t="s">
        <v>763</v>
      </c>
      <c r="AE120" s="72" t="s">
        <v>763</v>
      </c>
      <c r="AF120" s="72" t="s">
        <v>763</v>
      </c>
      <c r="AG120" s="72" t="s">
        <v>763</v>
      </c>
      <c r="AH120" s="72" t="s">
        <v>763</v>
      </c>
      <c r="AI120" s="72" t="s">
        <v>763</v>
      </c>
      <c r="AJ120" s="72" t="s">
        <v>763</v>
      </c>
      <c r="AK120" s="72" t="s">
        <v>763</v>
      </c>
      <c r="AL120" s="72" t="s">
        <v>763</v>
      </c>
      <c r="AM120" s="75" t="s">
        <v>763</v>
      </c>
      <c r="AN120" s="75" t="s">
        <v>763</v>
      </c>
      <c r="AO120" s="72" t="s">
        <v>763</v>
      </c>
      <c r="AP120" s="72" t="s">
        <v>763</v>
      </c>
      <c r="AQ120" s="72" t="s">
        <v>763</v>
      </c>
      <c r="AR120" s="75" t="s">
        <v>763</v>
      </c>
      <c r="AS120" s="68" t="s">
        <v>763</v>
      </c>
      <c r="AT120" s="68" t="s">
        <v>763</v>
      </c>
      <c r="AU120" s="68" t="s">
        <v>763</v>
      </c>
      <c r="AV120" s="68" t="s">
        <v>763</v>
      </c>
      <c r="BA120" s="200"/>
      <c r="BC120" s="147"/>
    </row>
    <row r="121" spans="1:55" s="68" customFormat="1" x14ac:dyDescent="0.2">
      <c r="A121" s="79" t="s">
        <v>756</v>
      </c>
      <c r="B121" s="68" t="s">
        <v>299</v>
      </c>
      <c r="C121" s="68" t="s">
        <v>757</v>
      </c>
      <c r="E121" s="147">
        <v>44404</v>
      </c>
      <c r="F121" s="68" t="s">
        <v>1059</v>
      </c>
      <c r="G121" s="68" t="s">
        <v>1080</v>
      </c>
      <c r="H121" s="68">
        <v>0</v>
      </c>
      <c r="I121" s="68" t="s">
        <v>760</v>
      </c>
      <c r="J121" s="77">
        <v>0.42708333333333331</v>
      </c>
      <c r="K121" s="81">
        <v>1</v>
      </c>
      <c r="L121" s="68">
        <v>2</v>
      </c>
      <c r="M121" s="68" t="s">
        <v>519</v>
      </c>
      <c r="N121" s="68" t="s">
        <v>1081</v>
      </c>
      <c r="O121" s="68">
        <v>26.4</v>
      </c>
      <c r="P121" s="68">
        <v>8.07</v>
      </c>
      <c r="Q121" s="68">
        <v>1.5</v>
      </c>
      <c r="R121" s="68">
        <v>1.4</v>
      </c>
      <c r="S121" s="68">
        <v>1.41</v>
      </c>
      <c r="T121" s="68">
        <v>1.4049999999999998</v>
      </c>
      <c r="U121" s="76">
        <v>0.93666666666666654</v>
      </c>
      <c r="V121" s="68">
        <v>0.15</v>
      </c>
      <c r="W121" s="77">
        <v>0.2986111111111111</v>
      </c>
      <c r="X121" s="68">
        <v>25.3</v>
      </c>
      <c r="Y121" s="68">
        <v>8.15</v>
      </c>
      <c r="Z121" s="72">
        <v>6.9370444428351474</v>
      </c>
      <c r="AA121" s="68" t="s">
        <v>761</v>
      </c>
      <c r="AB121" s="171">
        <v>28.4</v>
      </c>
      <c r="AC121" s="72">
        <v>44.3</v>
      </c>
      <c r="AD121" s="72" t="s">
        <v>763</v>
      </c>
      <c r="AE121" s="72" t="s">
        <v>763</v>
      </c>
      <c r="AF121" s="72" t="s">
        <v>763</v>
      </c>
      <c r="AG121" s="72" t="s">
        <v>763</v>
      </c>
      <c r="AH121" s="72" t="s">
        <v>763</v>
      </c>
      <c r="AI121" s="72" t="s">
        <v>763</v>
      </c>
      <c r="AJ121" s="72" t="s">
        <v>763</v>
      </c>
      <c r="AK121" s="72" t="s">
        <v>763</v>
      </c>
      <c r="AL121" s="72" t="s">
        <v>763</v>
      </c>
      <c r="AM121" s="75" t="s">
        <v>763</v>
      </c>
      <c r="AN121" s="75" t="s">
        <v>763</v>
      </c>
      <c r="AO121" s="72" t="s">
        <v>763</v>
      </c>
      <c r="AP121" s="72" t="s">
        <v>763</v>
      </c>
      <c r="AQ121" s="72" t="s">
        <v>763</v>
      </c>
      <c r="AR121" s="75" t="s">
        <v>763</v>
      </c>
      <c r="AS121" s="68" t="s">
        <v>763</v>
      </c>
      <c r="AT121" s="68" t="s">
        <v>763</v>
      </c>
      <c r="AU121" s="68" t="s">
        <v>763</v>
      </c>
      <c r="AV121" s="68" t="s">
        <v>763</v>
      </c>
      <c r="BA121" s="200"/>
      <c r="BC121" s="147"/>
    </row>
    <row r="122" spans="1:55" s="68" customFormat="1" x14ac:dyDescent="0.2">
      <c r="A122" s="79" t="s">
        <v>756</v>
      </c>
      <c r="B122" s="68" t="s">
        <v>299</v>
      </c>
      <c r="C122" s="68" t="s">
        <v>764</v>
      </c>
      <c r="D122" s="68" t="s">
        <v>781</v>
      </c>
      <c r="E122" s="147">
        <v>44404</v>
      </c>
      <c r="F122" s="68" t="s">
        <v>1059</v>
      </c>
      <c r="G122" s="68" t="s">
        <v>1080</v>
      </c>
      <c r="H122" s="68">
        <v>0</v>
      </c>
      <c r="I122" s="68" t="s">
        <v>760</v>
      </c>
      <c r="J122" s="77">
        <v>0.42708333333333331</v>
      </c>
      <c r="K122" s="81">
        <v>1</v>
      </c>
      <c r="L122" s="68">
        <v>2</v>
      </c>
      <c r="M122" s="68" t="s">
        <v>519</v>
      </c>
      <c r="N122" s="68" t="s">
        <v>1081</v>
      </c>
      <c r="O122" s="68">
        <v>26.4</v>
      </c>
      <c r="P122" s="68">
        <v>8.07</v>
      </c>
      <c r="Q122" s="68">
        <v>1.5</v>
      </c>
      <c r="R122" s="68">
        <v>1.4</v>
      </c>
      <c r="S122" s="68">
        <v>1.41</v>
      </c>
      <c r="T122" s="68">
        <v>1.4049999999999998</v>
      </c>
      <c r="U122" s="76">
        <v>0.93666666666666654</v>
      </c>
      <c r="V122" s="68">
        <v>0.75</v>
      </c>
      <c r="W122" s="77">
        <v>0.30208333333333331</v>
      </c>
      <c r="X122" s="68">
        <v>26</v>
      </c>
      <c r="Y122" s="68">
        <v>8.51</v>
      </c>
      <c r="Z122" s="72">
        <v>7.2533267551119991</v>
      </c>
      <c r="AA122" s="68" t="s">
        <v>761</v>
      </c>
      <c r="AB122" s="171">
        <v>28.3</v>
      </c>
      <c r="AC122" s="72">
        <v>44.1</v>
      </c>
      <c r="AD122" s="75">
        <v>9.9999999999999964E-2</v>
      </c>
      <c r="AE122" s="72">
        <v>0.41380494505494458</v>
      </c>
      <c r="AF122" s="72">
        <v>0.7738335141838476</v>
      </c>
      <c r="AG122" s="72">
        <v>1.1876384592387921</v>
      </c>
      <c r="AH122" s="72">
        <v>16.45428518840723</v>
      </c>
      <c r="AI122" s="72">
        <v>17.641923647646021</v>
      </c>
      <c r="AJ122" s="72">
        <v>115.98249394911875</v>
      </c>
      <c r="AK122" s="72">
        <v>15.383431794555777</v>
      </c>
      <c r="AL122" s="72">
        <v>7.5394421412629882</v>
      </c>
      <c r="AM122" s="72">
        <v>31.837716982963009</v>
      </c>
      <c r="AN122" s="72">
        <v>33.0253554422018</v>
      </c>
      <c r="AO122" s="72">
        <v>2.1705357142857151</v>
      </c>
      <c r="AP122" s="72">
        <v>1.5116687127976174</v>
      </c>
      <c r="AQ122" s="72">
        <v>0.58946638006325802</v>
      </c>
      <c r="AR122" s="72">
        <v>3.6822044270833327</v>
      </c>
      <c r="AS122" s="68" t="s">
        <v>763</v>
      </c>
      <c r="AT122" s="68" t="s">
        <v>763</v>
      </c>
      <c r="AU122" s="68" t="s">
        <v>763</v>
      </c>
      <c r="AV122" s="68" t="s">
        <v>763</v>
      </c>
      <c r="BA122" s="200"/>
      <c r="BC122" s="147"/>
    </row>
    <row r="123" spans="1:55" s="68" customFormat="1" x14ac:dyDescent="0.2">
      <c r="A123" s="79" t="s">
        <v>756</v>
      </c>
      <c r="B123" s="68" t="s">
        <v>299</v>
      </c>
      <c r="C123" s="68" t="s">
        <v>764</v>
      </c>
      <c r="D123" s="68" t="s">
        <v>785</v>
      </c>
      <c r="E123" s="147">
        <v>44404</v>
      </c>
      <c r="F123" s="68" t="s">
        <v>1059</v>
      </c>
      <c r="G123" s="68" t="s">
        <v>1080</v>
      </c>
      <c r="H123" s="68">
        <v>0</v>
      </c>
      <c r="I123" s="68" t="s">
        <v>760</v>
      </c>
      <c r="J123" s="77">
        <v>0.42708333333333331</v>
      </c>
      <c r="K123" s="81">
        <v>1</v>
      </c>
      <c r="L123" s="68">
        <v>2</v>
      </c>
      <c r="M123" s="68" t="s">
        <v>519</v>
      </c>
      <c r="N123" s="68" t="s">
        <v>1081</v>
      </c>
      <c r="O123" s="68">
        <v>26.4</v>
      </c>
      <c r="P123" s="68">
        <v>8.07</v>
      </c>
      <c r="Q123" s="68">
        <v>1.5</v>
      </c>
      <c r="R123" s="68">
        <v>1.4</v>
      </c>
      <c r="S123" s="68">
        <v>1.41</v>
      </c>
      <c r="T123" s="68">
        <v>1.4049999999999998</v>
      </c>
      <c r="U123" s="76">
        <v>0.93666666666666654</v>
      </c>
      <c r="V123" s="68">
        <v>0.75</v>
      </c>
      <c r="W123" s="77">
        <v>0.30208333333333331</v>
      </c>
      <c r="X123" s="68">
        <v>26</v>
      </c>
      <c r="Y123" s="68">
        <v>8.51</v>
      </c>
      <c r="Z123" s="72">
        <v>7.2533267551119991</v>
      </c>
      <c r="AA123" s="68" t="s">
        <v>761</v>
      </c>
      <c r="AB123" s="171">
        <v>28.3</v>
      </c>
      <c r="AC123" s="72">
        <v>44</v>
      </c>
      <c r="AD123" s="72">
        <v>9.9999999999999964E-2</v>
      </c>
      <c r="AE123" s="72">
        <v>0.64560439560439531</v>
      </c>
      <c r="AF123" s="72">
        <v>0.52294217950705335</v>
      </c>
      <c r="AG123" s="72">
        <v>1.1685465751114488</v>
      </c>
      <c r="AH123" s="72">
        <v>22.331329314888549</v>
      </c>
      <c r="AI123" s="72">
        <v>23.499875889999998</v>
      </c>
      <c r="AJ123" s="72">
        <v>128.11508211013859</v>
      </c>
      <c r="AK123" s="72">
        <v>13.316637744180793</v>
      </c>
      <c r="AL123" s="72">
        <v>9.6206778746476971</v>
      </c>
      <c r="AM123" s="72">
        <v>35.647967059069344</v>
      </c>
      <c r="AN123" s="72">
        <v>36.816513634180794</v>
      </c>
      <c r="AO123" s="72">
        <v>5.6949999999999985</v>
      </c>
      <c r="AP123" s="72">
        <v>0.19082942708333461</v>
      </c>
      <c r="AQ123" s="72">
        <v>0.96757815878842102</v>
      </c>
      <c r="AR123" s="72">
        <v>5.8858294270833333</v>
      </c>
      <c r="AS123" s="68" t="s">
        <v>763</v>
      </c>
      <c r="AT123" s="68" t="s">
        <v>763</v>
      </c>
      <c r="AU123" s="68" t="s">
        <v>763</v>
      </c>
      <c r="AV123" s="68" t="s">
        <v>763</v>
      </c>
      <c r="BA123" s="200"/>
      <c r="BC123" s="147"/>
    </row>
    <row r="124" spans="1:55" s="68" customFormat="1" x14ac:dyDescent="0.2">
      <c r="A124" s="79" t="s">
        <v>756</v>
      </c>
      <c r="B124" s="68" t="s">
        <v>299</v>
      </c>
      <c r="C124" s="68" t="s">
        <v>765</v>
      </c>
      <c r="E124" s="147">
        <v>44404</v>
      </c>
      <c r="F124" s="68" t="s">
        <v>1059</v>
      </c>
      <c r="G124" s="68" t="s">
        <v>1080</v>
      </c>
      <c r="H124" s="68">
        <v>0</v>
      </c>
      <c r="I124" s="68" t="s">
        <v>760</v>
      </c>
      <c r="J124" s="77">
        <v>0.42708333333333331</v>
      </c>
      <c r="K124" s="81">
        <v>1</v>
      </c>
      <c r="L124" s="68">
        <v>2</v>
      </c>
      <c r="M124" s="68" t="s">
        <v>519</v>
      </c>
      <c r="N124" s="68" t="s">
        <v>1081</v>
      </c>
      <c r="O124" s="68">
        <v>26.4</v>
      </c>
      <c r="P124" s="68">
        <v>8.07</v>
      </c>
      <c r="Q124" s="68">
        <v>1.5</v>
      </c>
      <c r="R124" s="68">
        <v>1.4</v>
      </c>
      <c r="S124" s="68">
        <v>1.41</v>
      </c>
      <c r="T124" s="68">
        <v>1.4049999999999998</v>
      </c>
      <c r="U124" s="76">
        <v>0.93666666666666654</v>
      </c>
      <c r="V124" s="68">
        <v>1.35</v>
      </c>
      <c r="W124" s="77">
        <v>0.30902777777777779</v>
      </c>
      <c r="X124" s="68">
        <v>26.1</v>
      </c>
      <c r="Y124" s="68">
        <v>8.42</v>
      </c>
      <c r="Z124" s="72">
        <v>7.1693291254778746</v>
      </c>
      <c r="AA124" s="68" t="s">
        <v>761</v>
      </c>
      <c r="AB124" s="171">
        <v>28.5</v>
      </c>
      <c r="AC124" s="72">
        <v>44.3</v>
      </c>
      <c r="AD124" s="75" t="s">
        <v>763</v>
      </c>
      <c r="AE124" s="75" t="s">
        <v>763</v>
      </c>
      <c r="AF124" s="75" t="s">
        <v>763</v>
      </c>
      <c r="AG124" s="72" t="s">
        <v>763</v>
      </c>
      <c r="AH124" s="72" t="s">
        <v>763</v>
      </c>
      <c r="AI124" s="75" t="s">
        <v>763</v>
      </c>
      <c r="AJ124" s="75" t="s">
        <v>763</v>
      </c>
      <c r="AK124" s="75" t="s">
        <v>763</v>
      </c>
      <c r="AL124" s="75" t="s">
        <v>763</v>
      </c>
      <c r="AM124" s="75" t="s">
        <v>763</v>
      </c>
      <c r="AN124" s="75" t="s">
        <v>763</v>
      </c>
      <c r="AO124" s="75" t="s">
        <v>763</v>
      </c>
      <c r="AP124" s="75"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627</v>
      </c>
      <c r="C125" s="68" t="s">
        <v>757</v>
      </c>
      <c r="E125" s="147">
        <v>44404</v>
      </c>
      <c r="F125" s="68" t="s">
        <v>1059</v>
      </c>
      <c r="G125" s="68" t="s">
        <v>1080</v>
      </c>
      <c r="H125" s="68">
        <v>0</v>
      </c>
      <c r="I125" s="68" t="s">
        <v>760</v>
      </c>
      <c r="J125" s="77">
        <v>0.42708333333333331</v>
      </c>
      <c r="K125" s="81">
        <v>5</v>
      </c>
      <c r="L125" s="68">
        <v>2</v>
      </c>
      <c r="M125" s="68" t="s">
        <v>519</v>
      </c>
      <c r="N125" s="68" t="s">
        <v>1082</v>
      </c>
      <c r="O125" s="68">
        <v>26.4</v>
      </c>
      <c r="P125" s="68">
        <v>8.07</v>
      </c>
      <c r="Q125" s="68">
        <v>1.52</v>
      </c>
      <c r="R125" s="68">
        <v>1.41</v>
      </c>
      <c r="S125" s="68">
        <v>1.4</v>
      </c>
      <c r="T125" s="68">
        <v>1.4049999999999998</v>
      </c>
      <c r="U125" s="76">
        <v>0.92434210526315774</v>
      </c>
      <c r="V125" s="68">
        <v>0.15</v>
      </c>
      <c r="W125" s="77">
        <v>0.27083333333333331</v>
      </c>
      <c r="X125" s="68">
        <v>26.2</v>
      </c>
      <c r="Y125" s="68">
        <v>10.32</v>
      </c>
      <c r="Z125" s="72">
        <v>8.7091836162885841</v>
      </c>
      <c r="AA125" s="68" t="s">
        <v>761</v>
      </c>
      <c r="AB125" s="171">
        <v>30.1</v>
      </c>
      <c r="AC125" s="72">
        <v>46.7</v>
      </c>
      <c r="AD125" s="72" t="s">
        <v>763</v>
      </c>
      <c r="AE125" s="72" t="s">
        <v>763</v>
      </c>
      <c r="AF125" s="72" t="s">
        <v>763</v>
      </c>
      <c r="AG125" s="72" t="s">
        <v>763</v>
      </c>
      <c r="AH125" s="72" t="s">
        <v>763</v>
      </c>
      <c r="AI125" s="72" t="s">
        <v>763</v>
      </c>
      <c r="AJ125" s="72" t="s">
        <v>763</v>
      </c>
      <c r="AK125" s="72" t="s">
        <v>763</v>
      </c>
      <c r="AL125" s="72" t="s">
        <v>763</v>
      </c>
      <c r="AM125" s="75" t="s">
        <v>763</v>
      </c>
      <c r="AN125" s="75" t="s">
        <v>763</v>
      </c>
      <c r="AO125" s="72" t="s">
        <v>763</v>
      </c>
      <c r="AP125" s="72"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627</v>
      </c>
      <c r="C126" s="68" t="s">
        <v>764</v>
      </c>
      <c r="E126" s="147">
        <v>44404</v>
      </c>
      <c r="F126" s="68" t="s">
        <v>1059</v>
      </c>
      <c r="G126" s="68" t="s">
        <v>1080</v>
      </c>
      <c r="H126" s="68">
        <v>0</v>
      </c>
      <c r="I126" s="68" t="s">
        <v>760</v>
      </c>
      <c r="J126" s="77">
        <v>0.42708333333333331</v>
      </c>
      <c r="K126" s="81">
        <v>5</v>
      </c>
      <c r="L126" s="68">
        <v>2</v>
      </c>
      <c r="M126" s="68" t="s">
        <v>519</v>
      </c>
      <c r="N126" s="68" t="s">
        <v>1082</v>
      </c>
      <c r="O126" s="68">
        <v>26.4</v>
      </c>
      <c r="P126" s="68">
        <v>8.07</v>
      </c>
      <c r="Q126" s="68">
        <v>1.52</v>
      </c>
      <c r="R126" s="68">
        <v>1.41</v>
      </c>
      <c r="S126" s="68">
        <v>1.4</v>
      </c>
      <c r="T126" s="68">
        <v>1.4049999999999998</v>
      </c>
      <c r="U126" s="76">
        <v>0.92434210526315774</v>
      </c>
      <c r="V126" s="68">
        <v>0.75</v>
      </c>
      <c r="W126" s="77">
        <v>0.27430555555555552</v>
      </c>
      <c r="X126" s="68">
        <v>26.4</v>
      </c>
      <c r="Y126" s="68">
        <v>10.08</v>
      </c>
      <c r="Z126" s="72">
        <v>8.4990923447525315</v>
      </c>
      <c r="AA126" s="68" t="s">
        <v>761</v>
      </c>
      <c r="AB126" s="171">
        <v>30.3</v>
      </c>
      <c r="AC126" s="72">
        <v>46.9</v>
      </c>
      <c r="AD126" s="75">
        <v>9.9999999999999964E-2</v>
      </c>
      <c r="AE126" s="72">
        <v>0.72287087912087866</v>
      </c>
      <c r="AF126" s="72">
        <v>0.29522554642691062</v>
      </c>
      <c r="AG126" s="72">
        <v>1.0180964255477893</v>
      </c>
      <c r="AH126" s="72">
        <v>13.740379225335786</v>
      </c>
      <c r="AI126" s="72">
        <v>14.758475650883575</v>
      </c>
      <c r="AJ126" s="72">
        <v>139.75043305144447</v>
      </c>
      <c r="AK126" s="72">
        <v>18.544410930423403</v>
      </c>
      <c r="AL126" s="72">
        <v>7.5359866417851062</v>
      </c>
      <c r="AM126" s="72">
        <v>32.28479015575919</v>
      </c>
      <c r="AN126" s="72">
        <v>33.302886581306979</v>
      </c>
      <c r="AO126" s="72">
        <v>6.7848214285714281</v>
      </c>
      <c r="AP126" s="72">
        <v>2.5000000000000001E-2</v>
      </c>
      <c r="AQ126" s="72">
        <v>0.99632883178182763</v>
      </c>
      <c r="AR126" s="72">
        <v>6.8098214285714285</v>
      </c>
      <c r="AS126" s="68" t="s">
        <v>763</v>
      </c>
      <c r="AT126" s="68" t="s">
        <v>763</v>
      </c>
      <c r="AU126" s="68" t="s">
        <v>763</v>
      </c>
      <c r="AV126" s="68" t="s">
        <v>763</v>
      </c>
      <c r="AY126" s="147"/>
      <c r="BA126" s="200"/>
      <c r="BC126" s="147"/>
    </row>
    <row r="127" spans="1:55" s="68" customFormat="1" x14ac:dyDescent="0.2">
      <c r="A127" s="79" t="s">
        <v>756</v>
      </c>
      <c r="B127" s="68" t="s">
        <v>627</v>
      </c>
      <c r="C127" s="68" t="s">
        <v>765</v>
      </c>
      <c r="E127" s="147">
        <v>44404</v>
      </c>
      <c r="F127" s="68" t="s">
        <v>1059</v>
      </c>
      <c r="G127" s="68" t="s">
        <v>1080</v>
      </c>
      <c r="H127" s="68">
        <v>0</v>
      </c>
      <c r="I127" s="68" t="s">
        <v>760</v>
      </c>
      <c r="J127" s="77">
        <v>0.42708333333333331</v>
      </c>
      <c r="K127" s="81">
        <v>5</v>
      </c>
      <c r="L127" s="68">
        <v>2</v>
      </c>
      <c r="M127" s="68" t="s">
        <v>519</v>
      </c>
      <c r="N127" s="68" t="s">
        <v>1082</v>
      </c>
      <c r="O127" s="68">
        <v>26.4</v>
      </c>
      <c r="P127" s="68">
        <v>8.07</v>
      </c>
      <c r="Q127" s="68">
        <v>1.52</v>
      </c>
      <c r="R127" s="68">
        <v>1.41</v>
      </c>
      <c r="S127" s="68">
        <v>1.4</v>
      </c>
      <c r="T127" s="68">
        <v>1.4049999999999998</v>
      </c>
      <c r="U127" s="76">
        <v>0.92434210526315774</v>
      </c>
      <c r="V127" s="68">
        <v>1.25</v>
      </c>
      <c r="W127" s="77">
        <v>0.27777777777777779</v>
      </c>
      <c r="X127" s="68">
        <v>26.5</v>
      </c>
      <c r="Y127" s="68">
        <v>8.41</v>
      </c>
      <c r="Z127" s="72">
        <v>7.0838793904675947</v>
      </c>
      <c r="AA127" s="68" t="s">
        <v>761</v>
      </c>
      <c r="AB127" s="171">
        <v>30.5</v>
      </c>
      <c r="AC127" s="72">
        <v>47.2</v>
      </c>
      <c r="AD127" s="75" t="s">
        <v>763</v>
      </c>
      <c r="AE127" s="75" t="s">
        <v>763</v>
      </c>
      <c r="AF127" s="75" t="s">
        <v>763</v>
      </c>
      <c r="AG127" s="72" t="s">
        <v>763</v>
      </c>
      <c r="AH127" s="72" t="s">
        <v>763</v>
      </c>
      <c r="AI127" s="75" t="s">
        <v>763</v>
      </c>
      <c r="AJ127" s="75" t="s">
        <v>763</v>
      </c>
      <c r="AK127" s="75" t="s">
        <v>763</v>
      </c>
      <c r="AL127" s="75" t="s">
        <v>763</v>
      </c>
      <c r="AM127" s="75" t="s">
        <v>763</v>
      </c>
      <c r="AN127" s="75" t="s">
        <v>763</v>
      </c>
      <c r="AO127" s="75" t="s">
        <v>763</v>
      </c>
      <c r="AP127" s="75"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301</v>
      </c>
      <c r="C128" s="68" t="s">
        <v>757</v>
      </c>
      <c r="E128" s="147">
        <v>44404</v>
      </c>
      <c r="F128" s="68" t="s">
        <v>1059</v>
      </c>
      <c r="G128" s="68" t="s">
        <v>1080</v>
      </c>
      <c r="H128" s="68">
        <v>1</v>
      </c>
      <c r="I128" s="68" t="s">
        <v>760</v>
      </c>
      <c r="J128" s="77">
        <v>0.42708333333333331</v>
      </c>
      <c r="K128" s="81">
        <v>5</v>
      </c>
      <c r="L128" s="68">
        <v>2</v>
      </c>
      <c r="M128" s="68" t="s">
        <v>812</v>
      </c>
      <c r="N128" s="68" t="s">
        <v>1083</v>
      </c>
      <c r="O128" s="68">
        <v>26.4</v>
      </c>
      <c r="P128" s="68">
        <v>8.07</v>
      </c>
      <c r="Q128" s="68">
        <v>1.35</v>
      </c>
      <c r="R128" s="68">
        <v>1.35</v>
      </c>
      <c r="S128" s="68">
        <v>1.35</v>
      </c>
      <c r="T128" s="68">
        <v>1.35</v>
      </c>
      <c r="U128" s="76">
        <v>1</v>
      </c>
      <c r="V128" s="68">
        <v>0.15</v>
      </c>
      <c r="W128" s="77">
        <v>0.28472222222222221</v>
      </c>
      <c r="X128" s="68">
        <v>25.4</v>
      </c>
      <c r="Y128" s="68">
        <v>10.64</v>
      </c>
      <c r="Z128" s="72">
        <v>8.9553646798538296</v>
      </c>
      <c r="AA128" s="68" t="s">
        <v>761</v>
      </c>
      <c r="AB128" s="171">
        <v>30.4</v>
      </c>
      <c r="AC128" s="72">
        <v>47</v>
      </c>
      <c r="AD128" s="72" t="s">
        <v>763</v>
      </c>
      <c r="AE128" s="72" t="s">
        <v>763</v>
      </c>
      <c r="AF128" s="72" t="s">
        <v>763</v>
      </c>
      <c r="AG128" s="72" t="s">
        <v>763</v>
      </c>
      <c r="AH128" s="72" t="s">
        <v>763</v>
      </c>
      <c r="AI128" s="72" t="s">
        <v>763</v>
      </c>
      <c r="AJ128" s="72" t="s">
        <v>763</v>
      </c>
      <c r="AK128" s="72" t="s">
        <v>763</v>
      </c>
      <c r="AL128" s="72" t="s">
        <v>763</v>
      </c>
      <c r="AM128" s="75" t="s">
        <v>763</v>
      </c>
      <c r="AN128" s="75" t="s">
        <v>763</v>
      </c>
      <c r="AO128" s="72" t="s">
        <v>763</v>
      </c>
      <c r="AP128" s="72" t="s">
        <v>763</v>
      </c>
      <c r="AQ128" s="72" t="s">
        <v>763</v>
      </c>
      <c r="AR128" s="75" t="s">
        <v>763</v>
      </c>
      <c r="AS128" s="68" t="s">
        <v>763</v>
      </c>
      <c r="AT128" s="68" t="s">
        <v>763</v>
      </c>
      <c r="AU128" s="68" t="s">
        <v>763</v>
      </c>
      <c r="AV128" s="68" t="s">
        <v>763</v>
      </c>
      <c r="BA128" s="200"/>
      <c r="BC128" s="147"/>
    </row>
    <row r="129" spans="1:55" s="68" customFormat="1" x14ac:dyDescent="0.2">
      <c r="A129" s="79" t="s">
        <v>756</v>
      </c>
      <c r="B129" s="68" t="s">
        <v>301</v>
      </c>
      <c r="C129" s="68" t="s">
        <v>764</v>
      </c>
      <c r="E129" s="147">
        <v>44404</v>
      </c>
      <c r="F129" s="68" t="s">
        <v>1059</v>
      </c>
      <c r="G129" s="68" t="s">
        <v>1080</v>
      </c>
      <c r="H129" s="68">
        <v>1</v>
      </c>
      <c r="I129" s="68" t="s">
        <v>760</v>
      </c>
      <c r="J129" s="77">
        <v>0.42708333333333331</v>
      </c>
      <c r="K129" s="81">
        <v>5</v>
      </c>
      <c r="L129" s="68">
        <v>2</v>
      </c>
      <c r="M129" s="68" t="s">
        <v>812</v>
      </c>
      <c r="N129" s="68" t="s">
        <v>1083</v>
      </c>
      <c r="O129" s="68">
        <v>26.4</v>
      </c>
      <c r="P129" s="68">
        <v>8.07</v>
      </c>
      <c r="Q129" s="68">
        <v>1.35</v>
      </c>
      <c r="R129" s="68">
        <v>1.35</v>
      </c>
      <c r="S129" s="68">
        <v>1.35</v>
      </c>
      <c r="T129" s="68">
        <v>1.35</v>
      </c>
      <c r="U129" s="76">
        <v>1</v>
      </c>
      <c r="V129" s="68">
        <v>0.7</v>
      </c>
      <c r="W129" s="77">
        <v>0.28819444444444448</v>
      </c>
      <c r="X129" s="68">
        <v>26.1</v>
      </c>
      <c r="Y129" s="68">
        <v>7.81</v>
      </c>
      <c r="Z129" s="72">
        <v>6.5494020040181962</v>
      </c>
      <c r="AA129" s="68" t="s">
        <v>761</v>
      </c>
      <c r="AB129" s="171">
        <v>31.2</v>
      </c>
      <c r="AC129" s="72">
        <v>48.1</v>
      </c>
      <c r="AD129" s="75">
        <v>0.3</v>
      </c>
      <c r="AE129" s="72">
        <v>0.33653846153846101</v>
      </c>
      <c r="AF129" s="72">
        <v>0.27305844055185252</v>
      </c>
      <c r="AG129" s="72">
        <v>0.60959690209031359</v>
      </c>
      <c r="AH129" s="72">
        <v>17.21443925061439</v>
      </c>
      <c r="AI129" s="72">
        <v>17.824036152704704</v>
      </c>
      <c r="AJ129" s="72">
        <v>96.739413546189738</v>
      </c>
      <c r="AK129" s="72">
        <v>12.587181020519033</v>
      </c>
      <c r="AL129" s="72">
        <v>7.6855503538472734</v>
      </c>
      <c r="AM129" s="72">
        <v>29.801620271133423</v>
      </c>
      <c r="AN129" s="72">
        <v>30.411217173223736</v>
      </c>
      <c r="AO129" s="72">
        <v>2.932500000000001</v>
      </c>
      <c r="AP129" s="72">
        <v>2.5000000000000001E-2</v>
      </c>
      <c r="AQ129" s="72">
        <v>0.99154691462383771</v>
      </c>
      <c r="AR129" s="72">
        <v>2.9575000000000009</v>
      </c>
      <c r="AS129" s="68" t="s">
        <v>763</v>
      </c>
      <c r="AT129" s="68" t="s">
        <v>763</v>
      </c>
      <c r="AU129" s="68" t="s">
        <v>763</v>
      </c>
      <c r="AV129" s="68" t="s">
        <v>763</v>
      </c>
      <c r="AY129" s="147"/>
      <c r="BA129" s="200"/>
      <c r="BC129" s="147"/>
    </row>
    <row r="130" spans="1:55" s="68" customFormat="1" x14ac:dyDescent="0.2">
      <c r="A130" s="79" t="s">
        <v>756</v>
      </c>
      <c r="B130" s="68" t="s">
        <v>301</v>
      </c>
      <c r="C130" s="68" t="s">
        <v>765</v>
      </c>
      <c r="E130" s="147">
        <v>44404</v>
      </c>
      <c r="F130" s="68" t="s">
        <v>1059</v>
      </c>
      <c r="G130" s="68" t="s">
        <v>1080</v>
      </c>
      <c r="H130" s="68">
        <v>1</v>
      </c>
      <c r="I130" s="68" t="s">
        <v>760</v>
      </c>
      <c r="J130" s="77">
        <v>0.42708333333333331</v>
      </c>
      <c r="K130" s="81">
        <v>5</v>
      </c>
      <c r="L130" s="68">
        <v>2</v>
      </c>
      <c r="M130" s="68" t="s">
        <v>812</v>
      </c>
      <c r="N130" s="68" t="s">
        <v>1083</v>
      </c>
      <c r="O130" s="68">
        <v>26.4</v>
      </c>
      <c r="P130" s="68">
        <v>8.07</v>
      </c>
      <c r="Q130" s="68">
        <v>1.35</v>
      </c>
      <c r="R130" s="68">
        <v>1.35</v>
      </c>
      <c r="S130" s="68">
        <v>1.35</v>
      </c>
      <c r="T130" s="68">
        <v>1.35</v>
      </c>
      <c r="U130" s="76">
        <v>1</v>
      </c>
      <c r="V130" s="68">
        <v>1.1000000000000001</v>
      </c>
      <c r="W130" s="77">
        <v>0.29166666666666669</v>
      </c>
      <c r="X130" s="68">
        <v>25.9</v>
      </c>
      <c r="Y130" s="68">
        <v>7.7</v>
      </c>
      <c r="Z130" s="72">
        <v>6.4409824901639583</v>
      </c>
      <c r="AA130" s="68" t="s">
        <v>761</v>
      </c>
      <c r="AB130" s="171">
        <v>31.6</v>
      </c>
      <c r="AC130" s="72">
        <v>48.7</v>
      </c>
      <c r="AD130" s="75" t="s">
        <v>763</v>
      </c>
      <c r="AE130" s="75" t="s">
        <v>763</v>
      </c>
      <c r="AF130" s="75" t="s">
        <v>763</v>
      </c>
      <c r="AG130" s="72" t="s">
        <v>763</v>
      </c>
      <c r="AH130" s="72" t="s">
        <v>763</v>
      </c>
      <c r="AI130" s="75" t="s">
        <v>763</v>
      </c>
      <c r="AJ130" s="75" t="s">
        <v>763</v>
      </c>
      <c r="AK130" s="75" t="s">
        <v>763</v>
      </c>
      <c r="AL130" s="75" t="s">
        <v>763</v>
      </c>
      <c r="AM130" s="75" t="s">
        <v>763</v>
      </c>
      <c r="AN130" s="75" t="s">
        <v>763</v>
      </c>
      <c r="AO130" s="75" t="s">
        <v>763</v>
      </c>
      <c r="AP130" s="75" t="s">
        <v>763</v>
      </c>
      <c r="AQ130" s="75" t="s">
        <v>763</v>
      </c>
      <c r="AR130" s="75" t="s">
        <v>763</v>
      </c>
      <c r="AS130" s="68" t="s">
        <v>763</v>
      </c>
      <c r="AT130" s="68" t="s">
        <v>763</v>
      </c>
      <c r="AU130" s="68" t="s">
        <v>763</v>
      </c>
      <c r="AV130" s="68" t="s">
        <v>763</v>
      </c>
      <c r="AY130" s="147"/>
      <c r="BA130" s="200"/>
      <c r="BC130" s="147"/>
    </row>
    <row r="131" spans="1:55" s="68" customFormat="1" x14ac:dyDescent="0.2">
      <c r="A131" s="79" t="s">
        <v>756</v>
      </c>
      <c r="B131" s="68" t="s">
        <v>303</v>
      </c>
      <c r="C131" s="68" t="s">
        <v>757</v>
      </c>
      <c r="E131" s="147">
        <v>44404</v>
      </c>
      <c r="F131" s="68" t="s">
        <v>1059</v>
      </c>
      <c r="G131" s="68" t="s">
        <v>1084</v>
      </c>
      <c r="H131" s="68">
        <v>1</v>
      </c>
      <c r="I131" s="68" t="s">
        <v>760</v>
      </c>
      <c r="J131" s="77">
        <v>0.42708333333333331</v>
      </c>
      <c r="K131" s="81">
        <v>1</v>
      </c>
      <c r="L131" s="68">
        <v>1</v>
      </c>
      <c r="M131" s="68" t="s">
        <v>783</v>
      </c>
      <c r="N131" s="68" t="s">
        <v>1085</v>
      </c>
      <c r="O131" s="68">
        <v>18.399999999999999</v>
      </c>
      <c r="P131" s="68">
        <v>9.8000000000000007</v>
      </c>
      <c r="Q131" s="68">
        <v>1.6</v>
      </c>
      <c r="R131" s="68">
        <v>1.6</v>
      </c>
      <c r="S131" s="68">
        <v>1.6</v>
      </c>
      <c r="T131" s="68">
        <v>1.6</v>
      </c>
      <c r="U131" s="76">
        <v>1</v>
      </c>
      <c r="V131" s="68">
        <v>0.15</v>
      </c>
      <c r="W131" s="77">
        <v>0.25208333333333333</v>
      </c>
      <c r="X131" s="68">
        <v>24.2</v>
      </c>
      <c r="Y131" s="68">
        <v>9.3000000000000007</v>
      </c>
      <c r="Z131" s="72">
        <v>7.8607346488274219</v>
      </c>
      <c r="AA131" s="68">
        <v>107</v>
      </c>
      <c r="AB131" s="171">
        <v>29.4</v>
      </c>
      <c r="AC131" s="72">
        <v>45.7</v>
      </c>
      <c r="AD131" s="72" t="s">
        <v>763</v>
      </c>
      <c r="AE131" s="72" t="s">
        <v>763</v>
      </c>
      <c r="AF131" s="72" t="s">
        <v>763</v>
      </c>
      <c r="AG131" s="72" t="s">
        <v>763</v>
      </c>
      <c r="AH131" s="72" t="s">
        <v>763</v>
      </c>
      <c r="AI131" s="72" t="s">
        <v>763</v>
      </c>
      <c r="AJ131" s="72" t="s">
        <v>763</v>
      </c>
      <c r="AK131" s="72" t="s">
        <v>763</v>
      </c>
      <c r="AL131" s="72" t="s">
        <v>763</v>
      </c>
      <c r="AM131" s="75" t="s">
        <v>763</v>
      </c>
      <c r="AN131" s="75" t="s">
        <v>763</v>
      </c>
      <c r="AO131" s="72" t="s">
        <v>763</v>
      </c>
      <c r="AP131" s="72" t="s">
        <v>763</v>
      </c>
      <c r="AQ131" s="72" t="s">
        <v>763</v>
      </c>
      <c r="AR131" s="75" t="s">
        <v>763</v>
      </c>
      <c r="AS131" s="68" t="s">
        <v>763</v>
      </c>
      <c r="AT131" s="68" t="s">
        <v>763</v>
      </c>
      <c r="AU131" s="68" t="s">
        <v>763</v>
      </c>
      <c r="AV131" s="68" t="s">
        <v>763</v>
      </c>
      <c r="AY131" s="147"/>
      <c r="BA131" s="200"/>
      <c r="BC131" s="147"/>
    </row>
    <row r="132" spans="1:55" s="68" customFormat="1" x14ac:dyDescent="0.2">
      <c r="A132" s="79" t="s">
        <v>756</v>
      </c>
      <c r="B132" s="68" t="s">
        <v>303</v>
      </c>
      <c r="C132" s="68" t="s">
        <v>764</v>
      </c>
      <c r="E132" s="147">
        <v>44404</v>
      </c>
      <c r="F132" s="68" t="s">
        <v>1059</v>
      </c>
      <c r="G132" s="68" t="s">
        <v>1084</v>
      </c>
      <c r="H132" s="68">
        <v>1</v>
      </c>
      <c r="I132" s="68" t="s">
        <v>760</v>
      </c>
      <c r="J132" s="77">
        <v>0.42708333333333331</v>
      </c>
      <c r="K132" s="81">
        <v>1</v>
      </c>
      <c r="L132" s="68">
        <v>1</v>
      </c>
      <c r="M132" s="68" t="s">
        <v>783</v>
      </c>
      <c r="N132" s="68" t="s">
        <v>1085</v>
      </c>
      <c r="O132" s="68">
        <v>18.399999999999999</v>
      </c>
      <c r="P132" s="68">
        <v>9.8000000000000007</v>
      </c>
      <c r="Q132" s="68">
        <v>1.6</v>
      </c>
      <c r="R132" s="68">
        <v>1.6</v>
      </c>
      <c r="S132" s="68">
        <v>1.6</v>
      </c>
      <c r="T132" s="68">
        <v>1.6</v>
      </c>
      <c r="U132" s="76">
        <v>1</v>
      </c>
      <c r="V132" s="68">
        <v>0.8</v>
      </c>
      <c r="W132" s="77">
        <v>0.25208333333333333</v>
      </c>
      <c r="X132" s="68">
        <v>24.3</v>
      </c>
      <c r="Y132" s="68">
        <v>9.48</v>
      </c>
      <c r="Z132" s="72">
        <v>7.9227752102136932</v>
      </c>
      <c r="AA132" s="68">
        <v>114</v>
      </c>
      <c r="AB132" s="171">
        <v>31.4</v>
      </c>
      <c r="AC132" s="72">
        <v>48.4</v>
      </c>
      <c r="AD132" s="75">
        <v>0.4</v>
      </c>
      <c r="AE132" s="72">
        <v>0.87740384615384581</v>
      </c>
      <c r="AF132" s="72">
        <v>0.227716633</v>
      </c>
      <c r="AG132" s="72">
        <v>1.1051204791538458</v>
      </c>
      <c r="AH132" s="72">
        <v>17.568774030846154</v>
      </c>
      <c r="AI132" s="72">
        <v>18.67389451</v>
      </c>
      <c r="AJ132" s="72">
        <v>65.463192426183667</v>
      </c>
      <c r="AK132" s="72">
        <v>6.8731033518352476</v>
      </c>
      <c r="AL132" s="72">
        <v>9.524546493063248</v>
      </c>
      <c r="AM132" s="72">
        <v>24.441877382681401</v>
      </c>
      <c r="AN132" s="72">
        <v>25.546997861835248</v>
      </c>
      <c r="AO132" s="72">
        <v>0.47964285714285715</v>
      </c>
      <c r="AP132" s="72">
        <v>0.51018656994047618</v>
      </c>
      <c r="AQ132" s="72">
        <v>0.48457122411099646</v>
      </c>
      <c r="AR132" s="72">
        <v>0.98982942708333332</v>
      </c>
      <c r="AS132" s="68" t="s">
        <v>763</v>
      </c>
      <c r="AT132" s="68" t="s">
        <v>763</v>
      </c>
      <c r="AU132" s="68" t="s">
        <v>763</v>
      </c>
      <c r="AV132" s="68" t="s">
        <v>763</v>
      </c>
      <c r="AY132" s="147"/>
      <c r="BA132" s="200"/>
      <c r="BC132" s="147"/>
    </row>
    <row r="133" spans="1:55" s="68" customFormat="1" x14ac:dyDescent="0.2">
      <c r="A133" s="79" t="s">
        <v>756</v>
      </c>
      <c r="B133" s="68" t="s">
        <v>303</v>
      </c>
      <c r="C133" s="68" t="s">
        <v>765</v>
      </c>
      <c r="E133" s="147">
        <v>44404</v>
      </c>
      <c r="F133" s="68" t="s">
        <v>1059</v>
      </c>
      <c r="G133" s="68" t="s">
        <v>1084</v>
      </c>
      <c r="H133" s="68">
        <v>1</v>
      </c>
      <c r="I133" s="68" t="s">
        <v>760</v>
      </c>
      <c r="J133" s="77">
        <v>0.42708333333333331</v>
      </c>
      <c r="K133" s="81">
        <v>1</v>
      </c>
      <c r="L133" s="68">
        <v>1</v>
      </c>
      <c r="M133" s="68" t="s">
        <v>783</v>
      </c>
      <c r="N133" s="68" t="s">
        <v>1085</v>
      </c>
      <c r="O133" s="68">
        <v>18.399999999999999</v>
      </c>
      <c r="P133" s="68">
        <v>9.8000000000000007</v>
      </c>
      <c r="Q133" s="68">
        <v>1.6</v>
      </c>
      <c r="R133" s="68">
        <v>1.6</v>
      </c>
      <c r="S133" s="68">
        <v>1.6</v>
      </c>
      <c r="T133" s="68">
        <v>1.6</v>
      </c>
      <c r="U133" s="76">
        <v>1</v>
      </c>
      <c r="V133" s="68">
        <v>1.3</v>
      </c>
      <c r="W133" s="77">
        <v>0.25208333333333333</v>
      </c>
      <c r="X133" s="68">
        <v>24.4</v>
      </c>
      <c r="Y133" s="68">
        <v>9.48</v>
      </c>
      <c r="Z133" s="72">
        <v>7.9237974400866751</v>
      </c>
      <c r="AA133" s="68">
        <v>113</v>
      </c>
      <c r="AB133" s="171">
        <v>31.4</v>
      </c>
      <c r="AC133" s="72">
        <v>48.4</v>
      </c>
      <c r="AD133" s="75" t="s">
        <v>763</v>
      </c>
      <c r="AE133" s="75" t="s">
        <v>763</v>
      </c>
      <c r="AF133" s="75" t="s">
        <v>763</v>
      </c>
      <c r="AG133" s="72" t="s">
        <v>763</v>
      </c>
      <c r="AH133" s="72" t="s">
        <v>763</v>
      </c>
      <c r="AI133" s="75" t="s">
        <v>763</v>
      </c>
      <c r="AJ133" s="75" t="s">
        <v>763</v>
      </c>
      <c r="AK133" s="75" t="s">
        <v>763</v>
      </c>
      <c r="AL133" s="75" t="s">
        <v>763</v>
      </c>
      <c r="AM133" s="75" t="s">
        <v>763</v>
      </c>
      <c r="AN133" s="75" t="s">
        <v>763</v>
      </c>
      <c r="AO133" s="75" t="s">
        <v>763</v>
      </c>
      <c r="AP133" s="75" t="s">
        <v>763</v>
      </c>
      <c r="AQ133" s="75" t="s">
        <v>763</v>
      </c>
      <c r="AR133" s="75" t="s">
        <v>763</v>
      </c>
      <c r="AS133" s="68" t="s">
        <v>763</v>
      </c>
      <c r="AT133" s="68" t="s">
        <v>763</v>
      </c>
      <c r="AU133" s="68" t="s">
        <v>763</v>
      </c>
      <c r="AV133" s="68" t="s">
        <v>763</v>
      </c>
      <c r="AY133" s="147"/>
      <c r="BA133" s="200"/>
      <c r="BC133" s="147"/>
    </row>
    <row r="134" spans="1:55" s="68" customFormat="1" x14ac:dyDescent="0.2">
      <c r="A134" s="79" t="s">
        <v>756</v>
      </c>
      <c r="B134" s="68" t="s">
        <v>305</v>
      </c>
      <c r="C134" s="68" t="s">
        <v>757</v>
      </c>
      <c r="E134" s="147">
        <v>44404</v>
      </c>
      <c r="F134" s="68" t="s">
        <v>1059</v>
      </c>
      <c r="G134" s="68" t="s">
        <v>1084</v>
      </c>
      <c r="H134" s="68">
        <v>1</v>
      </c>
      <c r="I134" s="68" t="s">
        <v>760</v>
      </c>
      <c r="J134" s="77">
        <v>0.42708333333333331</v>
      </c>
      <c r="K134" s="81">
        <v>1</v>
      </c>
      <c r="L134" s="68">
        <v>1</v>
      </c>
      <c r="M134" s="68" t="s">
        <v>783</v>
      </c>
      <c r="N134" s="68" t="s">
        <v>1086</v>
      </c>
      <c r="O134" s="68">
        <v>20.5</v>
      </c>
      <c r="P134" s="68">
        <v>10.18</v>
      </c>
      <c r="Q134" s="68">
        <v>1.8</v>
      </c>
      <c r="R134" s="68">
        <v>1.8</v>
      </c>
      <c r="S134" s="68">
        <v>1.8</v>
      </c>
      <c r="T134" s="68">
        <v>1.8</v>
      </c>
      <c r="U134" s="76">
        <v>1</v>
      </c>
      <c r="V134" s="68">
        <v>0.15</v>
      </c>
      <c r="W134" s="77">
        <v>0.27152777777777776</v>
      </c>
      <c r="X134" s="68">
        <v>24.4</v>
      </c>
      <c r="Y134" s="68">
        <v>9.91</v>
      </c>
      <c r="Z134" s="72">
        <v>8.3306478540353286</v>
      </c>
      <c r="AA134" s="68">
        <v>118.5</v>
      </c>
      <c r="AB134" s="171">
        <v>30.4</v>
      </c>
      <c r="AC134" s="72">
        <v>47.1</v>
      </c>
      <c r="AD134" s="72" t="s">
        <v>763</v>
      </c>
      <c r="AE134" s="72" t="s">
        <v>763</v>
      </c>
      <c r="AF134" s="72" t="s">
        <v>763</v>
      </c>
      <c r="AG134" s="72" t="s">
        <v>763</v>
      </c>
      <c r="AH134" s="72" t="s">
        <v>763</v>
      </c>
      <c r="AI134" s="72" t="s">
        <v>763</v>
      </c>
      <c r="AJ134" s="72" t="s">
        <v>763</v>
      </c>
      <c r="AK134" s="72" t="s">
        <v>763</v>
      </c>
      <c r="AL134" s="72" t="s">
        <v>763</v>
      </c>
      <c r="AM134" s="75" t="s">
        <v>763</v>
      </c>
      <c r="AN134" s="75" t="s">
        <v>763</v>
      </c>
      <c r="AO134" s="72" t="s">
        <v>763</v>
      </c>
      <c r="AP134" s="72" t="s">
        <v>763</v>
      </c>
      <c r="AQ134" s="72" t="s">
        <v>763</v>
      </c>
      <c r="AR134" s="75" t="s">
        <v>763</v>
      </c>
      <c r="AS134" s="68" t="s">
        <v>763</v>
      </c>
      <c r="AT134" s="68" t="s">
        <v>763</v>
      </c>
      <c r="AU134" s="68" t="s">
        <v>763</v>
      </c>
      <c r="AV134" s="68" t="s">
        <v>763</v>
      </c>
      <c r="BA134" s="200"/>
      <c r="BC134" s="147"/>
    </row>
    <row r="135" spans="1:55" s="68" customFormat="1" x14ac:dyDescent="0.2">
      <c r="A135" s="79" t="s">
        <v>756</v>
      </c>
      <c r="B135" s="68" t="s">
        <v>305</v>
      </c>
      <c r="C135" s="68" t="s">
        <v>764</v>
      </c>
      <c r="E135" s="147">
        <v>44404</v>
      </c>
      <c r="F135" s="68" t="s">
        <v>1059</v>
      </c>
      <c r="G135" s="68" t="s">
        <v>1084</v>
      </c>
      <c r="H135" s="68">
        <v>1</v>
      </c>
      <c r="I135" s="68" t="s">
        <v>760</v>
      </c>
      <c r="J135" s="77">
        <v>0.42708333333333331</v>
      </c>
      <c r="K135" s="81">
        <v>1</v>
      </c>
      <c r="L135" s="68">
        <v>1</v>
      </c>
      <c r="M135" s="68" t="s">
        <v>783</v>
      </c>
      <c r="N135" s="68" t="s">
        <v>1086</v>
      </c>
      <c r="O135" s="68">
        <v>20.5</v>
      </c>
      <c r="P135" s="68">
        <v>10.18</v>
      </c>
      <c r="Q135" s="68">
        <v>1.8</v>
      </c>
      <c r="R135" s="68">
        <v>1.8</v>
      </c>
      <c r="S135" s="68">
        <v>1.8</v>
      </c>
      <c r="T135" s="68">
        <v>1.8</v>
      </c>
      <c r="U135" s="76">
        <v>1</v>
      </c>
      <c r="V135" s="68">
        <v>0.9</v>
      </c>
      <c r="W135" s="77">
        <v>0.27152777777777776</v>
      </c>
      <c r="X135" s="68">
        <v>24.5</v>
      </c>
      <c r="Y135" s="68">
        <v>9.9499999999999993</v>
      </c>
      <c r="Z135" s="72">
        <v>8.3224627214205125</v>
      </c>
      <c r="AA135" s="68">
        <v>119.5</v>
      </c>
      <c r="AB135" s="171">
        <v>31.3</v>
      </c>
      <c r="AC135" s="72">
        <v>48.1</v>
      </c>
      <c r="AD135" s="75">
        <v>0.4</v>
      </c>
      <c r="AE135" s="72">
        <v>0.49107142857142816</v>
      </c>
      <c r="AF135" s="72">
        <v>4.6752441481940792E-2</v>
      </c>
      <c r="AG135" s="72">
        <v>0.53782387005336896</v>
      </c>
      <c r="AH135" s="72">
        <v>15.100862221947164</v>
      </c>
      <c r="AI135" s="72">
        <v>15.638686092000533</v>
      </c>
      <c r="AJ135" s="72">
        <v>77.943846641003262</v>
      </c>
      <c r="AK135" s="72">
        <v>8.0888645579381802</v>
      </c>
      <c r="AL135" s="72">
        <v>9.635944091128513</v>
      </c>
      <c r="AM135" s="72">
        <v>23.189726779885344</v>
      </c>
      <c r="AN135" s="72">
        <v>23.727550649938713</v>
      </c>
      <c r="AO135" s="72">
        <v>0.57375000000000009</v>
      </c>
      <c r="AP135" s="72">
        <v>0.96432942708333358</v>
      </c>
      <c r="AQ135" s="72">
        <v>0.37303015039217091</v>
      </c>
      <c r="AR135" s="72">
        <v>1.5380794270833338</v>
      </c>
      <c r="AS135" s="68" t="s">
        <v>763</v>
      </c>
      <c r="AT135" s="68" t="s">
        <v>763</v>
      </c>
      <c r="AU135" s="68" t="s">
        <v>763</v>
      </c>
      <c r="AV135" s="68" t="s">
        <v>763</v>
      </c>
      <c r="BA135" s="200"/>
      <c r="BC135" s="147"/>
    </row>
    <row r="136" spans="1:55" s="68" customFormat="1" x14ac:dyDescent="0.2">
      <c r="A136" s="79" t="s">
        <v>756</v>
      </c>
      <c r="B136" s="68" t="s">
        <v>305</v>
      </c>
      <c r="C136" s="68" t="s">
        <v>765</v>
      </c>
      <c r="E136" s="147">
        <v>44404</v>
      </c>
      <c r="F136" s="68" t="s">
        <v>1059</v>
      </c>
      <c r="G136" s="68" t="s">
        <v>1084</v>
      </c>
      <c r="H136" s="68">
        <v>1</v>
      </c>
      <c r="I136" s="68" t="s">
        <v>760</v>
      </c>
      <c r="J136" s="77">
        <v>0.42708333333333331</v>
      </c>
      <c r="K136" s="81">
        <v>1</v>
      </c>
      <c r="L136" s="68">
        <v>1</v>
      </c>
      <c r="M136" s="68" t="s">
        <v>783</v>
      </c>
      <c r="N136" s="68" t="s">
        <v>1086</v>
      </c>
      <c r="O136" s="68">
        <v>20.5</v>
      </c>
      <c r="P136" s="68">
        <v>10.18</v>
      </c>
      <c r="Q136" s="68">
        <v>1.8</v>
      </c>
      <c r="R136" s="68">
        <v>1.8</v>
      </c>
      <c r="S136" s="68">
        <v>1.8</v>
      </c>
      <c r="T136" s="68">
        <v>1.8</v>
      </c>
      <c r="U136" s="76">
        <v>1</v>
      </c>
      <c r="V136" s="68">
        <v>1.5</v>
      </c>
      <c r="W136" s="77">
        <v>0.2722222222222222</v>
      </c>
      <c r="X136" s="68">
        <v>24.5</v>
      </c>
      <c r="Y136" s="68">
        <v>9.67</v>
      </c>
      <c r="Z136" s="72">
        <v>8.0836484919953939</v>
      </c>
      <c r="AA136" s="68">
        <v>115.7</v>
      </c>
      <c r="AB136" s="171">
        <v>31.4</v>
      </c>
      <c r="AC136" s="72">
        <v>48.4</v>
      </c>
      <c r="AD136" s="75" t="s">
        <v>763</v>
      </c>
      <c r="AE136" s="75" t="s">
        <v>763</v>
      </c>
      <c r="AF136" s="75" t="s">
        <v>763</v>
      </c>
      <c r="AG136" s="72" t="s">
        <v>763</v>
      </c>
      <c r="AH136" s="72" t="s">
        <v>763</v>
      </c>
      <c r="AI136" s="75" t="s">
        <v>763</v>
      </c>
      <c r="AJ136" s="75" t="s">
        <v>763</v>
      </c>
      <c r="AK136" s="75" t="s">
        <v>763</v>
      </c>
      <c r="AL136" s="75" t="s">
        <v>763</v>
      </c>
      <c r="AM136" s="75" t="s">
        <v>763</v>
      </c>
      <c r="AN136" s="75" t="s">
        <v>763</v>
      </c>
      <c r="AO136" s="75" t="s">
        <v>763</v>
      </c>
      <c r="AP136" s="75" t="s">
        <v>763</v>
      </c>
      <c r="AQ136" s="75" t="s">
        <v>763</v>
      </c>
      <c r="AR136" s="75" t="s">
        <v>763</v>
      </c>
      <c r="AS136" s="68" t="s">
        <v>763</v>
      </c>
      <c r="AT136" s="68" t="s">
        <v>763</v>
      </c>
      <c r="AU136" s="68" t="s">
        <v>763</v>
      </c>
      <c r="AV136" s="68" t="s">
        <v>763</v>
      </c>
      <c r="AY136" s="147"/>
      <c r="BA136" s="200"/>
      <c r="BC136" s="147"/>
    </row>
    <row r="137" spans="1:55" s="68" customFormat="1" x14ac:dyDescent="0.2">
      <c r="A137" s="79" t="s">
        <v>756</v>
      </c>
      <c r="B137" s="68" t="s">
        <v>307</v>
      </c>
      <c r="C137" s="68" t="s">
        <v>757</v>
      </c>
      <c r="E137" s="147">
        <v>44404</v>
      </c>
      <c r="F137" s="68" t="s">
        <v>1059</v>
      </c>
      <c r="G137" s="68" t="s">
        <v>1084</v>
      </c>
      <c r="H137" s="68">
        <v>1</v>
      </c>
      <c r="I137" s="68" t="s">
        <v>760</v>
      </c>
      <c r="J137" s="77">
        <v>0.42708333333333331</v>
      </c>
      <c r="K137" s="81">
        <v>1</v>
      </c>
      <c r="L137" s="68">
        <v>1</v>
      </c>
      <c r="M137" s="68" t="s">
        <v>783</v>
      </c>
      <c r="N137" s="68" t="s">
        <v>1087</v>
      </c>
      <c r="O137" s="68">
        <v>21.1</v>
      </c>
      <c r="P137" s="68">
        <v>11.04</v>
      </c>
      <c r="Q137" s="68">
        <v>2.4</v>
      </c>
      <c r="R137" s="68">
        <v>2.15</v>
      </c>
      <c r="S137" s="68">
        <v>2.1</v>
      </c>
      <c r="T137" s="68">
        <v>2.125</v>
      </c>
      <c r="U137" s="76">
        <v>0.88541666666666674</v>
      </c>
      <c r="V137" s="68">
        <v>0.15</v>
      </c>
      <c r="W137" s="77">
        <v>0.28888888888888892</v>
      </c>
      <c r="X137" s="68">
        <v>24.5</v>
      </c>
      <c r="Y137" s="68">
        <v>8.6</v>
      </c>
      <c r="Z137" s="72">
        <v>7.2056095138196143</v>
      </c>
      <c r="AA137" s="68">
        <v>101</v>
      </c>
      <c r="AB137" s="171">
        <v>31</v>
      </c>
      <c r="AC137" s="72">
        <v>47.9</v>
      </c>
      <c r="AD137" s="72" t="s">
        <v>763</v>
      </c>
      <c r="AE137" s="72" t="s">
        <v>763</v>
      </c>
      <c r="AF137" s="72" t="s">
        <v>763</v>
      </c>
      <c r="AG137" s="72" t="s">
        <v>763</v>
      </c>
      <c r="AH137" s="72" t="s">
        <v>763</v>
      </c>
      <c r="AI137" s="72" t="s">
        <v>763</v>
      </c>
      <c r="AJ137" s="72" t="s">
        <v>763</v>
      </c>
      <c r="AK137" s="72" t="s">
        <v>763</v>
      </c>
      <c r="AL137" s="72" t="s">
        <v>763</v>
      </c>
      <c r="AM137" s="75" t="s">
        <v>763</v>
      </c>
      <c r="AN137" s="75" t="s">
        <v>763</v>
      </c>
      <c r="AO137" s="72" t="s">
        <v>763</v>
      </c>
      <c r="AP137" s="72" t="s">
        <v>763</v>
      </c>
      <c r="AQ137" s="72" t="s">
        <v>763</v>
      </c>
      <c r="AR137" s="75" t="s">
        <v>763</v>
      </c>
      <c r="AS137" s="68" t="s">
        <v>763</v>
      </c>
      <c r="AT137" s="68" t="s">
        <v>763</v>
      </c>
      <c r="AU137" s="68" t="s">
        <v>763</v>
      </c>
      <c r="AV137" s="68" t="s">
        <v>763</v>
      </c>
      <c r="BA137" s="200"/>
      <c r="BC137" s="147"/>
    </row>
    <row r="138" spans="1:55" s="68" customFormat="1" x14ac:dyDescent="0.2">
      <c r="A138" s="79" t="s">
        <v>756</v>
      </c>
      <c r="B138" s="68" t="s">
        <v>307</v>
      </c>
      <c r="C138" s="68" t="s">
        <v>764</v>
      </c>
      <c r="E138" s="147">
        <v>44404</v>
      </c>
      <c r="F138" s="68" t="s">
        <v>1059</v>
      </c>
      <c r="G138" s="68" t="s">
        <v>1084</v>
      </c>
      <c r="H138" s="68">
        <v>1</v>
      </c>
      <c r="I138" s="68" t="s">
        <v>760</v>
      </c>
      <c r="J138" s="77">
        <v>0.42708333333333331</v>
      </c>
      <c r="K138" s="81">
        <v>1</v>
      </c>
      <c r="L138" s="68">
        <v>1</v>
      </c>
      <c r="M138" s="68" t="s">
        <v>783</v>
      </c>
      <c r="N138" s="68" t="s">
        <v>1087</v>
      </c>
      <c r="O138" s="68">
        <v>21.1</v>
      </c>
      <c r="P138" s="68">
        <v>11.04</v>
      </c>
      <c r="Q138" s="68">
        <v>2.4</v>
      </c>
      <c r="R138" s="68">
        <v>2.15</v>
      </c>
      <c r="S138" s="68">
        <v>2.1</v>
      </c>
      <c r="T138" s="68">
        <v>2.125</v>
      </c>
      <c r="U138" s="76">
        <v>0.88541666666666674</v>
      </c>
      <c r="V138" s="68">
        <v>1.2</v>
      </c>
      <c r="W138" s="77">
        <v>0.28958333333333336</v>
      </c>
      <c r="X138" s="68">
        <v>24.6</v>
      </c>
      <c r="Y138" s="68">
        <v>8.8699999999999992</v>
      </c>
      <c r="Z138" s="72">
        <v>7.4116127448853284</v>
      </c>
      <c r="AA138" s="68">
        <v>103.6</v>
      </c>
      <c r="AB138" s="171">
        <v>31.5</v>
      </c>
      <c r="AC138" s="72">
        <v>48.4</v>
      </c>
      <c r="AD138" s="72">
        <v>0.44999999999999996</v>
      </c>
      <c r="AE138" s="72">
        <v>0.87740384615384581</v>
      </c>
      <c r="AF138" s="72">
        <v>0.2670128662222912</v>
      </c>
      <c r="AG138" s="72">
        <v>1.1444167123761371</v>
      </c>
      <c r="AH138" s="72">
        <v>23.873063390146449</v>
      </c>
      <c r="AI138" s="72">
        <v>25.017480102522587</v>
      </c>
      <c r="AJ138" s="72">
        <v>70.286393457408778</v>
      </c>
      <c r="AK138" s="72">
        <v>8.332016799158767</v>
      </c>
      <c r="AL138" s="72">
        <v>8.4356999213569956</v>
      </c>
      <c r="AM138" s="72">
        <v>32.205080189305214</v>
      </c>
      <c r="AN138" s="72">
        <v>33.349496901681356</v>
      </c>
      <c r="AO138" s="72">
        <v>0.90160714285714283</v>
      </c>
      <c r="AP138" s="72">
        <v>0.56634728422619018</v>
      </c>
      <c r="AQ138" s="72">
        <v>0.61419287017549917</v>
      </c>
      <c r="AR138" s="72">
        <v>1.4679544270833329</v>
      </c>
      <c r="AS138" s="68" t="s">
        <v>763</v>
      </c>
      <c r="AT138" s="68" t="s">
        <v>763</v>
      </c>
      <c r="AU138" s="68" t="s">
        <v>763</v>
      </c>
      <c r="AV138" s="68" t="s">
        <v>763</v>
      </c>
      <c r="BA138" s="200"/>
      <c r="BC138" s="147"/>
    </row>
    <row r="139" spans="1:55" s="68" customFormat="1" x14ac:dyDescent="0.2">
      <c r="A139" s="79" t="s">
        <v>756</v>
      </c>
      <c r="B139" s="68" t="s">
        <v>307</v>
      </c>
      <c r="C139" s="68" t="s">
        <v>765</v>
      </c>
      <c r="E139" s="147">
        <v>44404</v>
      </c>
      <c r="F139" s="68" t="s">
        <v>1059</v>
      </c>
      <c r="G139" s="68" t="s">
        <v>1084</v>
      </c>
      <c r="H139" s="68">
        <v>1</v>
      </c>
      <c r="I139" s="68" t="s">
        <v>760</v>
      </c>
      <c r="J139" s="77">
        <v>0.42708333333333298</v>
      </c>
      <c r="K139" s="81">
        <v>1</v>
      </c>
      <c r="L139" s="68">
        <v>1</v>
      </c>
      <c r="M139" s="68" t="s">
        <v>783</v>
      </c>
      <c r="N139" s="68" t="s">
        <v>1087</v>
      </c>
      <c r="O139" s="68">
        <v>21.1</v>
      </c>
      <c r="P139" s="68">
        <v>11.04</v>
      </c>
      <c r="Q139" s="68">
        <v>2.4</v>
      </c>
      <c r="R139" s="68">
        <v>2.15</v>
      </c>
      <c r="S139" s="68">
        <v>2.1</v>
      </c>
      <c r="T139" s="68">
        <v>2.125</v>
      </c>
      <c r="U139" s="76">
        <v>0.88541666666666674</v>
      </c>
      <c r="V139" s="68">
        <v>2.1</v>
      </c>
      <c r="W139" s="77">
        <v>0.2902777777777778</v>
      </c>
      <c r="X139" s="68">
        <v>24.6</v>
      </c>
      <c r="Y139" s="68">
        <v>8.27</v>
      </c>
      <c r="Z139" s="72">
        <v>6.9063241072200299</v>
      </c>
      <c r="AA139" s="68">
        <v>101.3</v>
      </c>
      <c r="AB139" s="171">
        <v>31.6</v>
      </c>
      <c r="AC139" s="72">
        <v>48.6</v>
      </c>
      <c r="AD139" s="75" t="s">
        <v>763</v>
      </c>
      <c r="AE139" s="75" t="s">
        <v>763</v>
      </c>
      <c r="AF139" s="75" t="s">
        <v>763</v>
      </c>
      <c r="AG139" s="72" t="s">
        <v>763</v>
      </c>
      <c r="AH139" s="72" t="s">
        <v>763</v>
      </c>
      <c r="AI139" s="209" t="s">
        <v>763</v>
      </c>
      <c r="AJ139" s="209" t="s">
        <v>763</v>
      </c>
      <c r="AK139" s="209" t="s">
        <v>763</v>
      </c>
      <c r="AL139" s="209" t="s">
        <v>763</v>
      </c>
      <c r="AM139" s="75" t="s">
        <v>763</v>
      </c>
      <c r="AN139" s="75" t="s">
        <v>763</v>
      </c>
      <c r="AO139" s="209" t="s">
        <v>763</v>
      </c>
      <c r="AP139" s="209" t="s">
        <v>763</v>
      </c>
      <c r="AQ139" s="209" t="s">
        <v>763</v>
      </c>
      <c r="AR139" s="75" t="s">
        <v>763</v>
      </c>
      <c r="AS139" s="68" t="s">
        <v>763</v>
      </c>
      <c r="AT139" s="68" t="s">
        <v>763</v>
      </c>
      <c r="AU139" s="68" t="s">
        <v>763</v>
      </c>
      <c r="AV139" s="68" t="s">
        <v>763</v>
      </c>
      <c r="BA139" s="200"/>
      <c r="BC139" s="147"/>
    </row>
    <row r="140" spans="1:55" s="68" customFormat="1" x14ac:dyDescent="0.2">
      <c r="A140" s="79" t="s">
        <v>756</v>
      </c>
      <c r="B140" s="68" t="s">
        <v>309</v>
      </c>
      <c r="C140" s="68" t="s">
        <v>757</v>
      </c>
      <c r="E140" s="147">
        <v>44404</v>
      </c>
      <c r="F140" s="68" t="s">
        <v>1059</v>
      </c>
      <c r="G140" s="68" t="s">
        <v>1084</v>
      </c>
      <c r="H140" s="68">
        <v>1</v>
      </c>
      <c r="I140" s="68" t="s">
        <v>760</v>
      </c>
      <c r="J140" s="77">
        <v>0.42708333333333298</v>
      </c>
      <c r="K140" s="81">
        <v>1</v>
      </c>
      <c r="L140" s="68">
        <v>1</v>
      </c>
      <c r="M140" s="68" t="s">
        <v>783</v>
      </c>
      <c r="O140" s="68">
        <v>21.9</v>
      </c>
      <c r="P140" s="68">
        <v>10.07</v>
      </c>
      <c r="Q140" s="68">
        <v>2.2000000000000002</v>
      </c>
      <c r="R140" s="68">
        <v>2.2000000000000002</v>
      </c>
      <c r="S140" s="68">
        <v>2.2000000000000002</v>
      </c>
      <c r="T140" s="68">
        <v>2.2000000000000002</v>
      </c>
      <c r="U140" s="76">
        <v>1</v>
      </c>
      <c r="V140" s="68">
        <v>0.15</v>
      </c>
      <c r="W140" s="77">
        <v>0.31944444444444448</v>
      </c>
      <c r="X140" s="68">
        <v>24.3</v>
      </c>
      <c r="Y140" s="68">
        <v>9.93</v>
      </c>
      <c r="Z140" s="72">
        <v>8.2846407648403098</v>
      </c>
      <c r="AA140" s="68">
        <v>117.2</v>
      </c>
      <c r="AB140" s="171">
        <v>31.7</v>
      </c>
      <c r="AC140" s="72">
        <v>48.8</v>
      </c>
      <c r="AD140" s="75" t="s">
        <v>763</v>
      </c>
      <c r="AE140" s="75" t="s">
        <v>763</v>
      </c>
      <c r="AF140" s="75" t="s">
        <v>763</v>
      </c>
      <c r="AG140" s="72" t="s">
        <v>763</v>
      </c>
      <c r="AH140" s="72" t="s">
        <v>763</v>
      </c>
      <c r="AI140" s="209" t="s">
        <v>763</v>
      </c>
      <c r="AJ140" s="209" t="s">
        <v>763</v>
      </c>
      <c r="AK140" s="209" t="s">
        <v>763</v>
      </c>
      <c r="AL140" s="209" t="s">
        <v>763</v>
      </c>
      <c r="AM140" s="75" t="s">
        <v>763</v>
      </c>
      <c r="AN140" s="75" t="s">
        <v>763</v>
      </c>
      <c r="AO140" s="209" t="s">
        <v>763</v>
      </c>
      <c r="AP140" s="209" t="s">
        <v>763</v>
      </c>
      <c r="AQ140" s="209" t="s">
        <v>763</v>
      </c>
      <c r="AR140" s="75" t="s">
        <v>763</v>
      </c>
      <c r="AS140" s="68" t="s">
        <v>763</v>
      </c>
      <c r="AT140" s="68" t="s">
        <v>763</v>
      </c>
      <c r="AU140" s="68" t="s">
        <v>763</v>
      </c>
      <c r="AV140" s="68" t="s">
        <v>763</v>
      </c>
      <c r="BA140" s="200"/>
      <c r="BC140" s="147"/>
    </row>
    <row r="141" spans="1:55" s="68" customFormat="1" x14ac:dyDescent="0.2">
      <c r="A141" s="79" t="s">
        <v>756</v>
      </c>
      <c r="B141" s="68" t="s">
        <v>309</v>
      </c>
      <c r="C141" s="68" t="s">
        <v>764</v>
      </c>
      <c r="E141" s="147">
        <v>44404</v>
      </c>
      <c r="F141" s="68" t="s">
        <v>1059</v>
      </c>
      <c r="G141" s="68" t="s">
        <v>1084</v>
      </c>
      <c r="H141" s="68">
        <v>1</v>
      </c>
      <c r="I141" s="68" t="s">
        <v>760</v>
      </c>
      <c r="J141" s="77">
        <v>0.42708333333333298</v>
      </c>
      <c r="K141" s="81">
        <v>1</v>
      </c>
      <c r="L141" s="68">
        <v>1</v>
      </c>
      <c r="M141" s="68" t="s">
        <v>783</v>
      </c>
      <c r="O141" s="68">
        <v>21.9</v>
      </c>
      <c r="P141" s="68">
        <v>10.07</v>
      </c>
      <c r="Q141" s="68">
        <v>2.2000000000000002</v>
      </c>
      <c r="R141" s="68">
        <v>2.2000000000000002</v>
      </c>
      <c r="S141" s="68">
        <v>2.2000000000000002</v>
      </c>
      <c r="T141" s="68">
        <v>2.2000000000000002</v>
      </c>
      <c r="U141" s="76">
        <v>1</v>
      </c>
      <c r="V141" s="68">
        <v>1.1000000000000001</v>
      </c>
      <c r="W141" s="77">
        <v>0.31944444444444448</v>
      </c>
      <c r="X141" s="68">
        <v>24.3</v>
      </c>
      <c r="Y141" s="68">
        <v>9.98</v>
      </c>
      <c r="Z141" s="72">
        <v>8.3215990403864986</v>
      </c>
      <c r="AA141" s="68">
        <v>118.4</v>
      </c>
      <c r="AB141" s="171">
        <v>31.8</v>
      </c>
      <c r="AC141" s="72">
        <v>48.8</v>
      </c>
      <c r="AD141" s="72">
        <v>0.44999999999999996</v>
      </c>
      <c r="AE141" s="72">
        <v>0.6842376373626371</v>
      </c>
      <c r="AF141" s="72">
        <v>0.39296233142148512</v>
      </c>
      <c r="AG141" s="72">
        <v>1.0771999687841223</v>
      </c>
      <c r="AH141" s="72">
        <v>16.68613201556769</v>
      </c>
      <c r="AI141" s="72">
        <v>17.763331984351812</v>
      </c>
      <c r="AJ141" s="72">
        <v>65.463192426183667</v>
      </c>
      <c r="AK141" s="72">
        <v>5.7789182663426075</v>
      </c>
      <c r="AL141" s="72">
        <v>11.327931873937777</v>
      </c>
      <c r="AM141" s="72">
        <v>22.465050281910298</v>
      </c>
      <c r="AN141" s="72">
        <v>23.542250250694419</v>
      </c>
      <c r="AO141" s="72">
        <v>0.22464285714285717</v>
      </c>
      <c r="AP141" s="72">
        <v>0.46556156994047615</v>
      </c>
      <c r="AQ141" s="72">
        <v>0.32547292994360122</v>
      </c>
      <c r="AR141" s="72">
        <v>0.69020442708333329</v>
      </c>
      <c r="AS141" s="68" t="s">
        <v>763</v>
      </c>
      <c r="AT141" s="68" t="s">
        <v>763</v>
      </c>
      <c r="AU141" s="68" t="s">
        <v>763</v>
      </c>
      <c r="AV141" s="68" t="s">
        <v>763</v>
      </c>
      <c r="BA141" s="200"/>
      <c r="BC141" s="147"/>
    </row>
    <row r="142" spans="1:55" s="68" customFormat="1" x14ac:dyDescent="0.2">
      <c r="A142" s="79" t="s">
        <v>756</v>
      </c>
      <c r="B142" s="68" t="s">
        <v>309</v>
      </c>
      <c r="C142" s="68" t="s">
        <v>765</v>
      </c>
      <c r="E142" s="147">
        <v>44404</v>
      </c>
      <c r="F142" s="68" t="s">
        <v>1059</v>
      </c>
      <c r="G142" s="68" t="s">
        <v>1084</v>
      </c>
      <c r="H142" s="68">
        <v>1</v>
      </c>
      <c r="I142" s="68" t="s">
        <v>760</v>
      </c>
      <c r="J142" s="77">
        <v>0.42708333333333298</v>
      </c>
      <c r="K142" s="81">
        <v>1</v>
      </c>
      <c r="L142" s="68">
        <v>1</v>
      </c>
      <c r="M142" s="68" t="s">
        <v>783</v>
      </c>
      <c r="O142" s="68">
        <v>21.9</v>
      </c>
      <c r="P142" s="68">
        <v>10.07</v>
      </c>
      <c r="Q142" s="68">
        <v>2.2000000000000002</v>
      </c>
      <c r="R142" s="68">
        <v>2.2000000000000002</v>
      </c>
      <c r="S142" s="68">
        <v>2.2000000000000002</v>
      </c>
      <c r="T142" s="68">
        <v>2.2000000000000002</v>
      </c>
      <c r="U142" s="76">
        <v>1</v>
      </c>
      <c r="V142" s="68">
        <v>1.9</v>
      </c>
      <c r="W142" s="77">
        <v>0.32013888888888892</v>
      </c>
      <c r="X142" s="68">
        <v>24.4</v>
      </c>
      <c r="Y142" s="68">
        <v>10.210000000000001</v>
      </c>
      <c r="Z142" s="72">
        <v>8.5144918047863332</v>
      </c>
      <c r="AA142" s="68">
        <v>112.3</v>
      </c>
      <c r="AB142" s="171">
        <v>31.8</v>
      </c>
      <c r="AC142" s="72">
        <v>49</v>
      </c>
      <c r="AD142" s="75" t="s">
        <v>763</v>
      </c>
      <c r="AE142" s="75" t="s">
        <v>763</v>
      </c>
      <c r="AF142" s="75" t="s">
        <v>763</v>
      </c>
      <c r="AG142" s="72" t="s">
        <v>763</v>
      </c>
      <c r="AH142" s="72" t="s">
        <v>763</v>
      </c>
      <c r="AI142" s="209" t="s">
        <v>763</v>
      </c>
      <c r="AJ142" s="209" t="s">
        <v>763</v>
      </c>
      <c r="AK142" s="209" t="s">
        <v>763</v>
      </c>
      <c r="AL142" s="209" t="s">
        <v>763</v>
      </c>
      <c r="AM142" s="75" t="s">
        <v>763</v>
      </c>
      <c r="AN142" s="75" t="s">
        <v>763</v>
      </c>
      <c r="AO142" s="209" t="s">
        <v>763</v>
      </c>
      <c r="AP142" s="209" t="s">
        <v>763</v>
      </c>
      <c r="AQ142" s="209" t="s">
        <v>763</v>
      </c>
      <c r="AR142" s="75" t="s">
        <v>763</v>
      </c>
      <c r="AS142" s="68" t="s">
        <v>763</v>
      </c>
      <c r="AT142" s="68" t="s">
        <v>763</v>
      </c>
      <c r="AU142" s="68" t="s">
        <v>763</v>
      </c>
      <c r="AV142" s="68" t="s">
        <v>763</v>
      </c>
      <c r="BA142" s="200"/>
      <c r="BC142" s="147"/>
    </row>
    <row r="143" spans="1:55" s="68" customFormat="1" x14ac:dyDescent="0.2">
      <c r="A143" s="79" t="s">
        <v>756</v>
      </c>
      <c r="B143" s="68" t="s">
        <v>311</v>
      </c>
      <c r="C143" s="68" t="s">
        <v>757</v>
      </c>
      <c r="E143" s="147">
        <v>44404</v>
      </c>
      <c r="F143" s="68" t="s">
        <v>1059</v>
      </c>
      <c r="G143" s="68" t="s">
        <v>1078</v>
      </c>
      <c r="H143" s="68">
        <v>0</v>
      </c>
      <c r="I143" s="68" t="s">
        <v>760</v>
      </c>
      <c r="J143" s="77">
        <v>0.42708333333333298</v>
      </c>
      <c r="K143" s="81">
        <v>1</v>
      </c>
      <c r="L143" s="68">
        <v>2</v>
      </c>
      <c r="M143" s="68" t="s">
        <v>519</v>
      </c>
      <c r="O143" s="68" t="s">
        <v>761</v>
      </c>
      <c r="P143" s="68">
        <v>8.6999999999999993</v>
      </c>
      <c r="Q143" s="68">
        <v>0.75</v>
      </c>
      <c r="R143" s="68">
        <v>0.75</v>
      </c>
      <c r="S143" s="68">
        <v>0.75</v>
      </c>
      <c r="T143" s="68">
        <v>0.75</v>
      </c>
      <c r="U143" s="76">
        <v>1</v>
      </c>
      <c r="V143" s="68">
        <v>0.15</v>
      </c>
      <c r="W143" s="77">
        <v>0.31527777777777777</v>
      </c>
      <c r="X143" s="68">
        <v>24.3</v>
      </c>
      <c r="Y143" s="68">
        <v>4.8099999999999996</v>
      </c>
      <c r="Z143" s="72">
        <v>4.1222501364053663</v>
      </c>
      <c r="AA143" s="68">
        <v>58.4</v>
      </c>
      <c r="AB143" s="171">
        <v>27</v>
      </c>
      <c r="AC143" s="72">
        <v>42.2</v>
      </c>
      <c r="AD143" s="75" t="s">
        <v>763</v>
      </c>
      <c r="AE143" s="75" t="s">
        <v>763</v>
      </c>
      <c r="AF143" s="75" t="s">
        <v>763</v>
      </c>
      <c r="AG143" s="72" t="s">
        <v>763</v>
      </c>
      <c r="AH143" s="72" t="s">
        <v>763</v>
      </c>
      <c r="AI143" s="209" t="s">
        <v>763</v>
      </c>
      <c r="AJ143" s="209" t="s">
        <v>763</v>
      </c>
      <c r="AK143" s="209" t="s">
        <v>763</v>
      </c>
      <c r="AL143" s="209" t="s">
        <v>763</v>
      </c>
      <c r="AM143" s="75" t="s">
        <v>763</v>
      </c>
      <c r="AN143" s="75" t="s">
        <v>763</v>
      </c>
      <c r="AO143" s="209" t="s">
        <v>763</v>
      </c>
      <c r="AP143" s="209" t="s">
        <v>763</v>
      </c>
      <c r="AQ143" s="209" t="s">
        <v>763</v>
      </c>
      <c r="AR143" s="75" t="s">
        <v>763</v>
      </c>
      <c r="AS143" s="68" t="s">
        <v>763</v>
      </c>
      <c r="AT143" s="68" t="s">
        <v>763</v>
      </c>
      <c r="AU143" s="68" t="s">
        <v>763</v>
      </c>
      <c r="AV143" s="68" t="s">
        <v>763</v>
      </c>
      <c r="BA143" s="200"/>
      <c r="BC143" s="147"/>
    </row>
    <row r="144" spans="1:55" s="68" customFormat="1" x14ac:dyDescent="0.2">
      <c r="A144" s="79" t="s">
        <v>756</v>
      </c>
      <c r="B144" s="68" t="s">
        <v>311</v>
      </c>
      <c r="C144" s="68" t="s">
        <v>764</v>
      </c>
      <c r="E144" s="147">
        <v>44404</v>
      </c>
      <c r="F144" s="68" t="s">
        <v>1059</v>
      </c>
      <c r="G144" s="68" t="s">
        <v>1078</v>
      </c>
      <c r="H144" s="68">
        <v>0</v>
      </c>
      <c r="I144" s="68" t="s">
        <v>760</v>
      </c>
      <c r="J144" s="77">
        <v>0.42708333333333298</v>
      </c>
      <c r="K144" s="81">
        <v>1</v>
      </c>
      <c r="L144" s="68">
        <v>2</v>
      </c>
      <c r="M144" s="68" t="s">
        <v>519</v>
      </c>
      <c r="O144" s="68" t="s">
        <v>761</v>
      </c>
      <c r="P144" s="68" t="s">
        <v>761</v>
      </c>
      <c r="Q144" s="68" t="s">
        <v>761</v>
      </c>
      <c r="R144" s="68" t="s">
        <v>761</v>
      </c>
      <c r="S144" s="68" t="s">
        <v>761</v>
      </c>
      <c r="T144" s="68" t="s">
        <v>761</v>
      </c>
      <c r="U144" s="76" t="s">
        <v>761</v>
      </c>
      <c r="V144" s="68" t="s">
        <v>761</v>
      </c>
      <c r="W144" s="77" t="s">
        <v>761</v>
      </c>
      <c r="X144" s="68" t="s">
        <v>761</v>
      </c>
      <c r="Y144" s="68" t="s">
        <v>761</v>
      </c>
      <c r="Z144" s="72" t="s">
        <v>761</v>
      </c>
      <c r="AA144" s="68" t="s">
        <v>761</v>
      </c>
      <c r="AB144" s="171">
        <v>27.5</v>
      </c>
      <c r="AC144" s="72">
        <v>42.9</v>
      </c>
      <c r="AD144" s="75">
        <v>0.19999999999999998</v>
      </c>
      <c r="AE144" s="72">
        <v>0.64560439560439531</v>
      </c>
      <c r="AF144" s="72">
        <v>0.42621299023407233</v>
      </c>
      <c r="AG144" s="72">
        <v>1.0718173858384676</v>
      </c>
      <c r="AH144" s="72">
        <v>25.159746083741986</v>
      </c>
      <c r="AI144" s="72">
        <v>26.231563469580454</v>
      </c>
      <c r="AJ144" s="72">
        <v>95.546044218876304</v>
      </c>
      <c r="AK144" s="72">
        <v>13.073485502960205</v>
      </c>
      <c r="AL144" s="72">
        <v>7.3083833838529131</v>
      </c>
      <c r="AM144" s="72">
        <v>38.233231586702189</v>
      </c>
      <c r="AN144" s="72">
        <v>39.305048972540661</v>
      </c>
      <c r="AO144" s="222">
        <v>97.279324894514787</v>
      </c>
      <c r="AP144" s="222">
        <v>17.996675105485249</v>
      </c>
      <c r="AQ144" s="223">
        <v>0.8438818565400843</v>
      </c>
      <c r="AR144" s="72">
        <v>115.27600000000004</v>
      </c>
      <c r="AS144" s="68" t="s">
        <v>763</v>
      </c>
      <c r="AT144" s="68" t="s">
        <v>763</v>
      </c>
      <c r="AU144" s="68" t="s">
        <v>763</v>
      </c>
      <c r="AV144" s="68" t="s">
        <v>763</v>
      </c>
      <c r="BA144" s="200"/>
      <c r="BC144" s="147"/>
    </row>
    <row r="145" spans="1:55" s="68" customFormat="1" x14ac:dyDescent="0.2">
      <c r="A145" s="79" t="s">
        <v>756</v>
      </c>
      <c r="B145" s="68" t="s">
        <v>311</v>
      </c>
      <c r="C145" s="68" t="s">
        <v>765</v>
      </c>
      <c r="E145" s="147">
        <v>44404</v>
      </c>
      <c r="F145" s="68" t="s">
        <v>1059</v>
      </c>
      <c r="G145" s="68" t="s">
        <v>1078</v>
      </c>
      <c r="H145" s="68">
        <v>0</v>
      </c>
      <c r="I145" s="68" t="s">
        <v>760</v>
      </c>
      <c r="J145" s="77">
        <v>0.42708333333333298</v>
      </c>
      <c r="K145" s="81">
        <v>1</v>
      </c>
      <c r="L145" s="68">
        <v>2</v>
      </c>
      <c r="M145" s="68" t="s">
        <v>519</v>
      </c>
      <c r="O145" s="68" t="s">
        <v>761</v>
      </c>
      <c r="P145" s="68">
        <v>8.6999999999999993</v>
      </c>
      <c r="Q145" s="68">
        <v>0.75</v>
      </c>
      <c r="R145" s="68">
        <v>0.75</v>
      </c>
      <c r="S145" s="68">
        <v>0.75</v>
      </c>
      <c r="T145" s="68">
        <v>0.75</v>
      </c>
      <c r="U145" s="76">
        <v>1</v>
      </c>
      <c r="V145" s="68">
        <v>0.37</v>
      </c>
      <c r="W145" s="77">
        <v>0.31736111111111115</v>
      </c>
      <c r="X145" s="68">
        <v>24.4</v>
      </c>
      <c r="Y145" s="68">
        <v>3.85</v>
      </c>
      <c r="Z145" s="72">
        <v>3.2885929150722735</v>
      </c>
      <c r="AA145" s="68">
        <v>54</v>
      </c>
      <c r="AB145" s="171">
        <v>27.6</v>
      </c>
      <c r="AC145" s="72">
        <v>43.1</v>
      </c>
      <c r="AD145" s="72" t="s">
        <v>763</v>
      </c>
      <c r="AE145" s="72" t="s">
        <v>763</v>
      </c>
      <c r="AF145" s="72" t="s">
        <v>763</v>
      </c>
      <c r="AG145" s="72" t="s">
        <v>763</v>
      </c>
      <c r="AH145" s="72" t="s">
        <v>763</v>
      </c>
      <c r="AI145" s="72" t="s">
        <v>763</v>
      </c>
      <c r="AJ145" s="72" t="s">
        <v>763</v>
      </c>
      <c r="AK145" s="72" t="s">
        <v>763</v>
      </c>
      <c r="AL145" s="72" t="s">
        <v>763</v>
      </c>
      <c r="AM145" s="75" t="s">
        <v>763</v>
      </c>
      <c r="AN145" s="75" t="s">
        <v>763</v>
      </c>
      <c r="AO145" s="72" t="s">
        <v>763</v>
      </c>
      <c r="AP145" s="72" t="s">
        <v>763</v>
      </c>
      <c r="AQ145" s="72" t="s">
        <v>763</v>
      </c>
      <c r="AR145" s="75" t="s">
        <v>763</v>
      </c>
      <c r="AS145" s="68" t="s">
        <v>763</v>
      </c>
      <c r="AT145" s="68" t="s">
        <v>763</v>
      </c>
      <c r="AU145" s="68" t="s">
        <v>763</v>
      </c>
      <c r="AV145" s="68" t="s">
        <v>763</v>
      </c>
      <c r="BA145" s="200"/>
      <c r="BC145" s="147"/>
    </row>
    <row r="146" spans="1:55" s="68" customFormat="1" x14ac:dyDescent="0.2">
      <c r="A146" s="79" t="s">
        <v>756</v>
      </c>
      <c r="B146" s="68" t="s">
        <v>640</v>
      </c>
      <c r="C146" s="68" t="s">
        <v>764</v>
      </c>
      <c r="E146" s="147">
        <v>44404</v>
      </c>
      <c r="F146" s="68" t="s">
        <v>793</v>
      </c>
      <c r="G146" s="68" t="s">
        <v>772</v>
      </c>
      <c r="H146" s="68" t="s">
        <v>761</v>
      </c>
      <c r="I146" s="68" t="s">
        <v>761</v>
      </c>
      <c r="J146" s="68" t="s">
        <v>761</v>
      </c>
      <c r="K146" s="81" t="s">
        <v>761</v>
      </c>
      <c r="L146" s="68" t="s">
        <v>761</v>
      </c>
      <c r="M146" s="68" t="s">
        <v>761</v>
      </c>
      <c r="N146" s="68" t="s">
        <v>761</v>
      </c>
      <c r="O146" s="68" t="s">
        <v>761</v>
      </c>
      <c r="P146" s="68" t="s">
        <v>761</v>
      </c>
      <c r="Q146" s="68" t="s">
        <v>761</v>
      </c>
      <c r="R146" s="68" t="s">
        <v>761</v>
      </c>
      <c r="S146" s="68" t="s">
        <v>761</v>
      </c>
      <c r="T146" s="68" t="s">
        <v>761</v>
      </c>
      <c r="U146" s="68" t="s">
        <v>761</v>
      </c>
      <c r="V146" s="68">
        <v>0.4</v>
      </c>
      <c r="W146" s="77">
        <v>0.30208333333333331</v>
      </c>
      <c r="X146" s="68" t="s">
        <v>761</v>
      </c>
      <c r="Y146" s="68" t="s">
        <v>761</v>
      </c>
      <c r="Z146" s="72" t="s">
        <v>763</v>
      </c>
      <c r="AA146" s="68" t="s">
        <v>761</v>
      </c>
      <c r="AB146" s="171">
        <v>15</v>
      </c>
      <c r="AC146" s="72">
        <v>24.85</v>
      </c>
      <c r="AD146" s="75">
        <v>0.19999999999999998</v>
      </c>
      <c r="AE146" s="72">
        <v>1.9591346153846154</v>
      </c>
      <c r="AF146" s="72">
        <v>17.943661971830984</v>
      </c>
      <c r="AG146" s="72">
        <v>19.902796587215601</v>
      </c>
      <c r="AH146" s="72">
        <v>25.602340332784397</v>
      </c>
      <c r="AI146" s="72">
        <v>45.505136919999998</v>
      </c>
      <c r="AJ146" s="72">
        <v>216.02662255556103</v>
      </c>
      <c r="AK146" s="72">
        <v>33.255121524268887</v>
      </c>
      <c r="AL146" s="72">
        <v>6.4960406894892673</v>
      </c>
      <c r="AM146" s="72">
        <v>58.857461857053281</v>
      </c>
      <c r="AN146" s="72">
        <v>78.760258444268885</v>
      </c>
      <c r="AO146" s="72">
        <v>12.971607142857145</v>
      </c>
      <c r="AP146" s="72">
        <v>2.591472284226187</v>
      </c>
      <c r="AQ146" s="72">
        <v>0.83348589227679259</v>
      </c>
      <c r="AR146" s="72">
        <v>15.563079427083332</v>
      </c>
      <c r="AS146" s="68" t="s">
        <v>763</v>
      </c>
      <c r="AT146" s="68" t="s">
        <v>763</v>
      </c>
      <c r="AU146" s="68" t="s">
        <v>763</v>
      </c>
      <c r="AV146" s="68" t="s">
        <v>763</v>
      </c>
      <c r="BA146" s="200"/>
      <c r="BC146" s="147"/>
    </row>
    <row r="147" spans="1:55" s="68" customFormat="1" x14ac:dyDescent="0.2">
      <c r="A147" s="79" t="s">
        <v>756</v>
      </c>
      <c r="B147" s="68" t="s">
        <v>394</v>
      </c>
      <c r="C147" s="68" t="s">
        <v>757</v>
      </c>
      <c r="E147" s="147">
        <v>44404</v>
      </c>
      <c r="F147" s="68" t="s">
        <v>881</v>
      </c>
      <c r="G147" s="68" t="s">
        <v>1068</v>
      </c>
      <c r="H147" s="68">
        <v>0</v>
      </c>
      <c r="I147" s="68" t="s">
        <v>760</v>
      </c>
      <c r="J147" s="77">
        <v>0.42708333333333298</v>
      </c>
      <c r="K147" s="81">
        <v>1</v>
      </c>
      <c r="L147" s="68">
        <v>2</v>
      </c>
      <c r="M147" s="68" t="s">
        <v>519</v>
      </c>
      <c r="N147" s="68" t="s">
        <v>1071</v>
      </c>
      <c r="O147" s="68">
        <v>22.5</v>
      </c>
      <c r="P147" s="68">
        <v>8.5399999999999991</v>
      </c>
      <c r="Q147" s="68">
        <v>1.9</v>
      </c>
      <c r="R147" s="68">
        <v>1.4</v>
      </c>
      <c r="S147" s="68">
        <v>1.3</v>
      </c>
      <c r="T147" s="68">
        <v>1.35</v>
      </c>
      <c r="U147" s="76">
        <v>0.71052631578947378</v>
      </c>
      <c r="V147" s="68">
        <v>0.15</v>
      </c>
      <c r="W147" s="77">
        <v>0.26944444444444443</v>
      </c>
      <c r="X147" s="68">
        <v>24.7</v>
      </c>
      <c r="Y147" s="68">
        <v>7.08</v>
      </c>
      <c r="Z147" s="72">
        <v>5.9640722747992898</v>
      </c>
      <c r="AA147" s="68">
        <v>102</v>
      </c>
      <c r="AB147" s="171">
        <v>30.1</v>
      </c>
      <c r="AC147" s="72">
        <v>46.6</v>
      </c>
      <c r="AD147" s="75" t="s">
        <v>763</v>
      </c>
      <c r="AE147" s="75" t="s">
        <v>763</v>
      </c>
      <c r="AF147" s="75" t="s">
        <v>763</v>
      </c>
      <c r="AG147" s="72" t="s">
        <v>763</v>
      </c>
      <c r="AH147" s="72" t="s">
        <v>763</v>
      </c>
      <c r="AI147" s="209" t="s">
        <v>763</v>
      </c>
      <c r="AJ147" s="209" t="s">
        <v>763</v>
      </c>
      <c r="AK147" s="209" t="s">
        <v>763</v>
      </c>
      <c r="AL147" s="209" t="s">
        <v>763</v>
      </c>
      <c r="AM147" s="75" t="s">
        <v>763</v>
      </c>
      <c r="AN147" s="75" t="s">
        <v>763</v>
      </c>
      <c r="AO147" s="209" t="s">
        <v>763</v>
      </c>
      <c r="AP147" s="209" t="s">
        <v>763</v>
      </c>
      <c r="AQ147" s="209" t="s">
        <v>763</v>
      </c>
      <c r="AR147" s="75" t="s">
        <v>763</v>
      </c>
      <c r="AS147" s="68" t="s">
        <v>763</v>
      </c>
      <c r="AT147" s="68" t="s">
        <v>763</v>
      </c>
      <c r="AU147" s="68" t="s">
        <v>763</v>
      </c>
      <c r="AV147" s="68" t="s">
        <v>763</v>
      </c>
      <c r="BA147" s="200"/>
      <c r="BC147" s="147"/>
    </row>
    <row r="148" spans="1:55" s="68" customFormat="1" x14ac:dyDescent="0.2">
      <c r="A148" s="79" t="s">
        <v>756</v>
      </c>
      <c r="B148" s="68" t="s">
        <v>394</v>
      </c>
      <c r="C148" s="68" t="s">
        <v>764</v>
      </c>
      <c r="E148" s="147">
        <v>44404</v>
      </c>
      <c r="F148" s="68" t="s">
        <v>881</v>
      </c>
      <c r="G148" s="68" t="s">
        <v>1068</v>
      </c>
      <c r="H148" s="68">
        <v>0</v>
      </c>
      <c r="I148" s="68" t="s">
        <v>760</v>
      </c>
      <c r="J148" s="77">
        <v>0.42708333333333298</v>
      </c>
      <c r="K148" s="81">
        <v>1</v>
      </c>
      <c r="L148" s="68">
        <v>2</v>
      </c>
      <c r="M148" s="68" t="s">
        <v>519</v>
      </c>
      <c r="N148" s="68" t="s">
        <v>1071</v>
      </c>
      <c r="O148" s="68">
        <v>22.5</v>
      </c>
      <c r="P148" s="68">
        <v>8.5399999999999991</v>
      </c>
      <c r="Q148" s="68">
        <v>1.9</v>
      </c>
      <c r="R148" s="68">
        <v>1.4</v>
      </c>
      <c r="S148" s="68">
        <v>1.3</v>
      </c>
      <c r="T148" s="68">
        <v>1.35</v>
      </c>
      <c r="U148" s="76">
        <v>0.71052631578947378</v>
      </c>
      <c r="V148" s="68">
        <v>0.95</v>
      </c>
      <c r="W148" s="77">
        <v>0.27013888888888887</v>
      </c>
      <c r="X148" s="68">
        <v>25.1</v>
      </c>
      <c r="Y148" s="68">
        <v>7.11</v>
      </c>
      <c r="Z148" s="72">
        <v>5.9922749270537849</v>
      </c>
      <c r="AA148" s="68">
        <v>102.2</v>
      </c>
      <c r="AB148" s="171">
        <v>30.1</v>
      </c>
      <c r="AC148" s="72">
        <v>46.5</v>
      </c>
      <c r="AD148" s="72">
        <v>0.19999999999999998</v>
      </c>
      <c r="AE148" s="72">
        <v>0.41380494505494458</v>
      </c>
      <c r="AF148" s="72">
        <v>0.27708882343822672</v>
      </c>
      <c r="AG148" s="72">
        <v>0.6908937684931713</v>
      </c>
      <c r="AH148" s="72">
        <v>36.269106231506825</v>
      </c>
      <c r="AI148" s="72">
        <v>36.959999999999994</v>
      </c>
      <c r="AJ148" s="72">
        <v>98.032230317445951</v>
      </c>
      <c r="AK148" s="72">
        <v>11.249843693805808</v>
      </c>
      <c r="AL148" s="72">
        <v>8.7140971008710757</v>
      </c>
      <c r="AM148" s="72">
        <v>47.518949925312633</v>
      </c>
      <c r="AN148" s="72">
        <v>48.209843693805801</v>
      </c>
      <c r="AO148" s="222">
        <v>1.8771208860759496</v>
      </c>
      <c r="AP148" s="222">
        <v>0.90632911392405058</v>
      </c>
      <c r="AQ148" s="223">
        <v>0.67438642191379383</v>
      </c>
      <c r="AR148" s="72">
        <v>2.7834500000000002</v>
      </c>
      <c r="AS148" s="68" t="s">
        <v>763</v>
      </c>
      <c r="AT148" s="68" t="s">
        <v>763</v>
      </c>
      <c r="AU148" s="68" t="s">
        <v>763</v>
      </c>
      <c r="AV148" s="68" t="s">
        <v>763</v>
      </c>
      <c r="BA148" s="200"/>
      <c r="BC148" s="147"/>
    </row>
    <row r="149" spans="1:55" s="68" customFormat="1" x14ac:dyDescent="0.2">
      <c r="A149" s="79" t="s">
        <v>756</v>
      </c>
      <c r="B149" s="68" t="s">
        <v>394</v>
      </c>
      <c r="C149" s="68" t="s">
        <v>765</v>
      </c>
      <c r="E149" s="147">
        <v>44404</v>
      </c>
      <c r="F149" s="68" t="s">
        <v>881</v>
      </c>
      <c r="G149" s="68" t="s">
        <v>1068</v>
      </c>
      <c r="H149" s="68">
        <v>0</v>
      </c>
      <c r="I149" s="68" t="s">
        <v>760</v>
      </c>
      <c r="J149" s="77">
        <v>0.42708333333333298</v>
      </c>
      <c r="K149" s="81">
        <v>1</v>
      </c>
      <c r="L149" s="68">
        <v>2</v>
      </c>
      <c r="M149" s="68" t="s">
        <v>519</v>
      </c>
      <c r="N149" s="68" t="s">
        <v>1071</v>
      </c>
      <c r="O149" s="68">
        <v>22.5</v>
      </c>
      <c r="P149" s="68">
        <v>8.5399999999999991</v>
      </c>
      <c r="Q149" s="68">
        <v>1.9</v>
      </c>
      <c r="R149" s="68">
        <v>1.4</v>
      </c>
      <c r="S149" s="68">
        <v>1.3</v>
      </c>
      <c r="T149" s="68">
        <v>1.35</v>
      </c>
      <c r="U149" s="76">
        <v>0.71052631578947378</v>
      </c>
      <c r="V149" s="68">
        <v>1.6</v>
      </c>
      <c r="W149" s="77">
        <v>0.27083333333333331</v>
      </c>
      <c r="X149" s="68">
        <v>25.2</v>
      </c>
      <c r="Y149" s="68">
        <v>6.35</v>
      </c>
      <c r="Z149" s="72">
        <v>5.3493635857787183</v>
      </c>
      <c r="AA149" s="68">
        <v>90.7</v>
      </c>
      <c r="AB149" s="171">
        <v>30.2</v>
      </c>
      <c r="AC149" s="72">
        <v>46.8</v>
      </c>
      <c r="AD149" s="75" t="s">
        <v>763</v>
      </c>
      <c r="AE149" s="75" t="s">
        <v>763</v>
      </c>
      <c r="AF149" s="75" t="s">
        <v>763</v>
      </c>
      <c r="AG149" s="72" t="s">
        <v>763</v>
      </c>
      <c r="AH149" s="72" t="s">
        <v>763</v>
      </c>
      <c r="AI149" s="209" t="s">
        <v>763</v>
      </c>
      <c r="AJ149" s="209" t="s">
        <v>763</v>
      </c>
      <c r="AK149" s="209" t="s">
        <v>763</v>
      </c>
      <c r="AL149" s="209" t="s">
        <v>763</v>
      </c>
      <c r="AM149" s="75" t="s">
        <v>763</v>
      </c>
      <c r="AN149" s="75" t="s">
        <v>763</v>
      </c>
      <c r="AO149" s="209" t="s">
        <v>763</v>
      </c>
      <c r="AP149" s="209" t="s">
        <v>763</v>
      </c>
      <c r="AQ149" s="209" t="s">
        <v>763</v>
      </c>
      <c r="AR149" s="75" t="s">
        <v>763</v>
      </c>
      <c r="AS149" s="68" t="s">
        <v>763</v>
      </c>
      <c r="AT149" s="68" t="s">
        <v>763</v>
      </c>
      <c r="AU149" s="68" t="s">
        <v>763</v>
      </c>
      <c r="AV149" s="68" t="s">
        <v>763</v>
      </c>
      <c r="BA149" s="200"/>
      <c r="BC149" s="147"/>
    </row>
    <row r="150" spans="1:55" s="68" customFormat="1" x14ac:dyDescent="0.2">
      <c r="A150" s="79" t="s">
        <v>756</v>
      </c>
      <c r="B150" s="68" t="s">
        <v>395</v>
      </c>
      <c r="C150" s="68" t="s">
        <v>757</v>
      </c>
      <c r="E150" s="147">
        <v>44404</v>
      </c>
      <c r="F150" s="68" t="s">
        <v>881</v>
      </c>
      <c r="G150" s="68" t="s">
        <v>1068</v>
      </c>
      <c r="H150" s="68">
        <v>0</v>
      </c>
      <c r="I150" s="68" t="s">
        <v>760</v>
      </c>
      <c r="J150" s="77">
        <v>0.42708333333333298</v>
      </c>
      <c r="K150" s="81">
        <v>1</v>
      </c>
      <c r="L150" s="68">
        <v>2</v>
      </c>
      <c r="M150" s="68" t="s">
        <v>519</v>
      </c>
      <c r="N150" s="68" t="s">
        <v>1088</v>
      </c>
      <c r="O150" s="68">
        <v>21.2</v>
      </c>
      <c r="P150" s="68">
        <v>9.02</v>
      </c>
      <c r="Q150" s="68">
        <v>1.7</v>
      </c>
      <c r="R150" s="68">
        <v>1.6</v>
      </c>
      <c r="S150" s="68">
        <v>1.4</v>
      </c>
      <c r="T150" s="68">
        <v>1.5</v>
      </c>
      <c r="U150" s="76">
        <v>0.88235294117647056</v>
      </c>
      <c r="V150" s="68">
        <v>0.15</v>
      </c>
      <c r="W150" s="77">
        <v>0.28472222222222221</v>
      </c>
      <c r="X150" s="68">
        <v>24.7</v>
      </c>
      <c r="Y150" s="68">
        <v>6.4</v>
      </c>
      <c r="Z150" s="72">
        <v>5.3851110237459707</v>
      </c>
      <c r="AA150" s="68">
        <v>83.5</v>
      </c>
      <c r="AB150" s="171">
        <v>30.3</v>
      </c>
      <c r="AC150" s="72">
        <v>47</v>
      </c>
      <c r="AD150" s="75" t="s">
        <v>763</v>
      </c>
      <c r="AE150" s="75" t="s">
        <v>763</v>
      </c>
      <c r="AF150" s="75" t="s">
        <v>763</v>
      </c>
      <c r="AG150" s="72" t="s">
        <v>763</v>
      </c>
      <c r="AH150" s="72" t="s">
        <v>763</v>
      </c>
      <c r="AI150" s="209" t="s">
        <v>763</v>
      </c>
      <c r="AJ150" s="209" t="s">
        <v>763</v>
      </c>
      <c r="AK150" s="209" t="s">
        <v>763</v>
      </c>
      <c r="AL150" s="209" t="s">
        <v>763</v>
      </c>
      <c r="AM150" s="75" t="s">
        <v>763</v>
      </c>
      <c r="AN150" s="75" t="s">
        <v>763</v>
      </c>
      <c r="AO150" s="209" t="s">
        <v>763</v>
      </c>
      <c r="AP150" s="209" t="s">
        <v>763</v>
      </c>
      <c r="AQ150" s="209" t="s">
        <v>763</v>
      </c>
      <c r="AR150" s="75" t="s">
        <v>763</v>
      </c>
      <c r="AS150" s="68" t="s">
        <v>763</v>
      </c>
      <c r="AT150" s="68" t="s">
        <v>763</v>
      </c>
      <c r="AU150" s="68" t="s">
        <v>763</v>
      </c>
      <c r="AV150" s="68" t="s">
        <v>763</v>
      </c>
      <c r="BA150" s="200"/>
      <c r="BC150" s="147"/>
    </row>
    <row r="151" spans="1:55" s="68" customFormat="1" x14ac:dyDescent="0.2">
      <c r="A151" s="79" t="s">
        <v>756</v>
      </c>
      <c r="B151" s="68" t="s">
        <v>395</v>
      </c>
      <c r="C151" s="68" t="s">
        <v>764</v>
      </c>
      <c r="E151" s="147">
        <v>44404</v>
      </c>
      <c r="F151" s="68" t="s">
        <v>881</v>
      </c>
      <c r="G151" s="68" t="s">
        <v>1068</v>
      </c>
      <c r="H151" s="68">
        <v>0</v>
      </c>
      <c r="I151" s="68" t="s">
        <v>760</v>
      </c>
      <c r="J151" s="77">
        <v>0.42708333333333298</v>
      </c>
      <c r="K151" s="81">
        <v>1</v>
      </c>
      <c r="L151" s="68">
        <v>2</v>
      </c>
      <c r="M151" s="68" t="s">
        <v>519</v>
      </c>
      <c r="N151" s="68" t="s">
        <v>1088</v>
      </c>
      <c r="O151" s="68">
        <v>21.2</v>
      </c>
      <c r="P151" s="68">
        <v>9.02</v>
      </c>
      <c r="Q151" s="68">
        <v>1.7</v>
      </c>
      <c r="R151" s="68">
        <v>1.6</v>
      </c>
      <c r="S151" s="68">
        <v>1.4</v>
      </c>
      <c r="T151" s="68">
        <v>1.5</v>
      </c>
      <c r="U151" s="76">
        <v>0.88235294117647056</v>
      </c>
      <c r="V151" s="68">
        <v>0.85</v>
      </c>
      <c r="W151" s="77">
        <v>0.28541666666666665</v>
      </c>
      <c r="X151" s="68">
        <v>24.9</v>
      </c>
      <c r="Y151" s="68">
        <v>5.6</v>
      </c>
      <c r="Z151" s="72">
        <v>4.7077743109026251</v>
      </c>
      <c r="AA151" s="68">
        <v>81.2</v>
      </c>
      <c r="AB151" s="171">
        <v>30.5</v>
      </c>
      <c r="AC151" s="72">
        <v>47.1</v>
      </c>
      <c r="AD151" s="72">
        <v>0.25</v>
      </c>
      <c r="AE151" s="72">
        <v>0.33653846153846123</v>
      </c>
      <c r="AF151" s="72">
        <v>0.32948380096109137</v>
      </c>
      <c r="AG151" s="72">
        <v>0.66602226249955265</v>
      </c>
      <c r="AH151" s="72">
        <v>32.242999725899196</v>
      </c>
      <c r="AI151" s="72">
        <v>32.909021988398749</v>
      </c>
      <c r="AJ151" s="72">
        <v>101.36371968952928</v>
      </c>
      <c r="AK151" s="72">
        <v>11.736148176246981</v>
      </c>
      <c r="AL151" s="72">
        <v>8.6368813828272284</v>
      </c>
      <c r="AM151" s="72">
        <v>43.979147902146181</v>
      </c>
      <c r="AN151" s="72">
        <v>44.645170164645734</v>
      </c>
      <c r="AO151" s="222">
        <v>1.4910246835443033</v>
      </c>
      <c r="AP151" s="222">
        <v>0.82702531645569677</v>
      </c>
      <c r="AQ151" s="223">
        <v>0.64322369385660505</v>
      </c>
      <c r="AR151" s="72">
        <v>2.3180499999999999</v>
      </c>
      <c r="AS151" s="68" t="s">
        <v>763</v>
      </c>
      <c r="AT151" s="68" t="s">
        <v>763</v>
      </c>
      <c r="AU151" s="68" t="s">
        <v>763</v>
      </c>
      <c r="AV151" s="68" t="s">
        <v>763</v>
      </c>
      <c r="BA151" s="200"/>
      <c r="BC151" s="147"/>
    </row>
    <row r="152" spans="1:55" s="68" customFormat="1" x14ac:dyDescent="0.2">
      <c r="A152" s="79" t="s">
        <v>756</v>
      </c>
      <c r="B152" s="68" t="s">
        <v>395</v>
      </c>
      <c r="C152" s="68" t="s">
        <v>765</v>
      </c>
      <c r="E152" s="147">
        <v>44404</v>
      </c>
      <c r="F152" s="68" t="s">
        <v>881</v>
      </c>
      <c r="G152" s="68" t="s">
        <v>1068</v>
      </c>
      <c r="H152" s="68">
        <v>0</v>
      </c>
      <c r="I152" s="68" t="s">
        <v>760</v>
      </c>
      <c r="J152" s="77">
        <v>0.42708333333333298</v>
      </c>
      <c r="K152" s="81">
        <v>1</v>
      </c>
      <c r="L152" s="68">
        <v>2</v>
      </c>
      <c r="M152" s="68" t="s">
        <v>519</v>
      </c>
      <c r="N152" s="68" t="s">
        <v>1088</v>
      </c>
      <c r="O152" s="68">
        <v>21.2</v>
      </c>
      <c r="P152" s="68">
        <v>9.02</v>
      </c>
      <c r="Q152" s="68">
        <v>1.7</v>
      </c>
      <c r="R152" s="68">
        <v>1.6</v>
      </c>
      <c r="S152" s="68">
        <v>1.4</v>
      </c>
      <c r="T152" s="68">
        <v>1.5</v>
      </c>
      <c r="U152" s="76">
        <v>0.88235294117647056</v>
      </c>
      <c r="V152" s="68">
        <v>1.4</v>
      </c>
      <c r="W152" s="77">
        <v>0.28611111111111115</v>
      </c>
      <c r="X152" s="68">
        <v>24.9</v>
      </c>
      <c r="Y152" s="68">
        <v>5.12</v>
      </c>
      <c r="Z152" s="72">
        <v>4.3091520034442565</v>
      </c>
      <c r="AA152" s="68">
        <v>75.3</v>
      </c>
      <c r="AB152" s="171">
        <v>30.3</v>
      </c>
      <c r="AC152" s="72">
        <v>47</v>
      </c>
      <c r="AD152" s="75" t="s">
        <v>763</v>
      </c>
      <c r="AE152" s="75" t="s">
        <v>763</v>
      </c>
      <c r="AF152" s="75" t="s">
        <v>763</v>
      </c>
      <c r="AG152" s="72" t="s">
        <v>763</v>
      </c>
      <c r="AH152" s="72" t="s">
        <v>763</v>
      </c>
      <c r="AI152" s="209" t="s">
        <v>763</v>
      </c>
      <c r="AJ152" s="209" t="s">
        <v>763</v>
      </c>
      <c r="AK152" s="209" t="s">
        <v>763</v>
      </c>
      <c r="AL152" s="209" t="s">
        <v>763</v>
      </c>
      <c r="AM152" s="75" t="s">
        <v>763</v>
      </c>
      <c r="AN152" s="75" t="s">
        <v>763</v>
      </c>
      <c r="AO152" s="209" t="s">
        <v>763</v>
      </c>
      <c r="AP152" s="209" t="s">
        <v>763</v>
      </c>
      <c r="AQ152" s="209" t="s">
        <v>763</v>
      </c>
      <c r="AR152" s="75" t="s">
        <v>763</v>
      </c>
      <c r="AS152" s="68" t="s">
        <v>763</v>
      </c>
      <c r="AT152" s="68" t="s">
        <v>763</v>
      </c>
      <c r="AU152" s="68" t="s">
        <v>763</v>
      </c>
      <c r="AV152" s="68" t="s">
        <v>763</v>
      </c>
      <c r="BA152" s="200"/>
      <c r="BC152" s="147"/>
    </row>
    <row r="153" spans="1:55" s="68" customFormat="1" x14ac:dyDescent="0.2">
      <c r="A153" s="79" t="s">
        <v>756</v>
      </c>
      <c r="B153" s="68" t="s">
        <v>397</v>
      </c>
      <c r="C153" s="68" t="s">
        <v>757</v>
      </c>
      <c r="E153" s="147">
        <v>44404</v>
      </c>
      <c r="F153" s="68" t="s">
        <v>881</v>
      </c>
      <c r="G153" s="68" t="s">
        <v>1068</v>
      </c>
      <c r="H153" s="68">
        <v>0</v>
      </c>
      <c r="I153" s="68" t="s">
        <v>760</v>
      </c>
      <c r="J153" s="77">
        <v>0.42708333333333298</v>
      </c>
      <c r="K153" s="81">
        <v>1</v>
      </c>
      <c r="L153" s="68">
        <v>2</v>
      </c>
      <c r="M153" s="68" t="s">
        <v>519</v>
      </c>
      <c r="N153" s="68" t="s">
        <v>1089</v>
      </c>
      <c r="O153" s="68">
        <v>21.1</v>
      </c>
      <c r="P153" s="68">
        <v>9.11</v>
      </c>
      <c r="Q153" s="68">
        <v>1.6</v>
      </c>
      <c r="R153" s="68">
        <v>1.5</v>
      </c>
      <c r="S153" s="68">
        <v>1.4</v>
      </c>
      <c r="T153" s="68">
        <v>1.45</v>
      </c>
      <c r="U153" s="76">
        <v>0.90624999999999989</v>
      </c>
      <c r="V153" s="68">
        <v>0.15</v>
      </c>
      <c r="W153" s="77">
        <v>0.29930555555555555</v>
      </c>
      <c r="X153" s="68">
        <v>24.3</v>
      </c>
      <c r="Y153" s="68">
        <v>6.51</v>
      </c>
      <c r="Z153" s="72">
        <v>5.4718207796040028</v>
      </c>
      <c r="AA153" s="68">
        <v>93.5</v>
      </c>
      <c r="AB153" s="171">
        <v>30.4</v>
      </c>
      <c r="AC153" s="72">
        <v>47</v>
      </c>
      <c r="AD153" s="75" t="s">
        <v>763</v>
      </c>
      <c r="AE153" s="75" t="s">
        <v>763</v>
      </c>
      <c r="AF153" s="75" t="s">
        <v>763</v>
      </c>
      <c r="AG153" s="72" t="s">
        <v>763</v>
      </c>
      <c r="AH153" s="72" t="s">
        <v>763</v>
      </c>
      <c r="AI153" s="209" t="s">
        <v>763</v>
      </c>
      <c r="AJ153" s="209" t="s">
        <v>763</v>
      </c>
      <c r="AK153" s="209" t="s">
        <v>763</v>
      </c>
      <c r="AL153" s="209" t="s">
        <v>763</v>
      </c>
      <c r="AM153" s="75" t="s">
        <v>763</v>
      </c>
      <c r="AN153" s="75" t="s">
        <v>763</v>
      </c>
      <c r="AO153" s="209" t="s">
        <v>763</v>
      </c>
      <c r="AP153" s="209" t="s">
        <v>763</v>
      </c>
      <c r="AQ153" s="209" t="s">
        <v>763</v>
      </c>
      <c r="AR153" s="75" t="s">
        <v>763</v>
      </c>
      <c r="AS153" s="68" t="s">
        <v>763</v>
      </c>
      <c r="AT153" s="68" t="s">
        <v>763</v>
      </c>
      <c r="AU153" s="68" t="s">
        <v>763</v>
      </c>
      <c r="AV153" s="68" t="s">
        <v>763</v>
      </c>
      <c r="BA153" s="200"/>
      <c r="BC153" s="147"/>
    </row>
    <row r="154" spans="1:55" s="68" customFormat="1" x14ac:dyDescent="0.2">
      <c r="A154" s="79" t="s">
        <v>756</v>
      </c>
      <c r="B154" s="68" t="s">
        <v>397</v>
      </c>
      <c r="C154" s="68" t="s">
        <v>764</v>
      </c>
      <c r="E154" s="147">
        <v>44404</v>
      </c>
      <c r="F154" s="68" t="s">
        <v>881</v>
      </c>
      <c r="G154" s="68" t="s">
        <v>1068</v>
      </c>
      <c r="H154" s="68">
        <v>0</v>
      </c>
      <c r="I154" s="68" t="s">
        <v>760</v>
      </c>
      <c r="J154" s="77">
        <v>0.42708333333333298</v>
      </c>
      <c r="K154" s="81">
        <v>1</v>
      </c>
      <c r="L154" s="68">
        <v>2</v>
      </c>
      <c r="M154" s="68" t="s">
        <v>519</v>
      </c>
      <c r="N154" s="68" t="s">
        <v>1089</v>
      </c>
      <c r="O154" s="68">
        <v>21.1</v>
      </c>
      <c r="P154" s="68">
        <v>9.11</v>
      </c>
      <c r="Q154" s="68">
        <v>1.6</v>
      </c>
      <c r="R154" s="68">
        <v>1.5</v>
      </c>
      <c r="S154" s="68">
        <v>1.4</v>
      </c>
      <c r="T154" s="68">
        <v>1.45</v>
      </c>
      <c r="U154" s="76">
        <v>0.90624999999999989</v>
      </c>
      <c r="V154" s="68">
        <v>0.8</v>
      </c>
      <c r="W154" s="77">
        <v>0.3</v>
      </c>
      <c r="X154" s="68">
        <v>24.5</v>
      </c>
      <c r="Y154" s="68">
        <v>6.35</v>
      </c>
      <c r="Z154" s="72">
        <v>5.3234579580344414</v>
      </c>
      <c r="AA154" s="68">
        <v>91</v>
      </c>
      <c r="AB154" s="171">
        <v>30.9</v>
      </c>
      <c r="AC154" s="72">
        <v>47.6</v>
      </c>
      <c r="AD154" s="72">
        <v>0.4</v>
      </c>
      <c r="AE154" s="72">
        <v>1.2637362637362637</v>
      </c>
      <c r="AF154" s="72">
        <v>0.46752441481940799</v>
      </c>
      <c r="AG154" s="72">
        <v>1.7312606785556717</v>
      </c>
      <c r="AH154" s="72">
        <v>37.248178145132428</v>
      </c>
      <c r="AI154" s="72">
        <v>38.979438823688099</v>
      </c>
      <c r="AJ154" s="72">
        <v>97.982506595474547</v>
      </c>
      <c r="AK154" s="72">
        <v>12.344028779298446</v>
      </c>
      <c r="AL154" s="72">
        <v>7.9376440501982719</v>
      </c>
      <c r="AM154" s="72">
        <v>49.592206924430876</v>
      </c>
      <c r="AN154" s="72">
        <v>51.323467602986547</v>
      </c>
      <c r="AO154" s="222">
        <v>1.6828265822784818</v>
      </c>
      <c r="AP154" s="222">
        <v>1.2348734177215188</v>
      </c>
      <c r="AQ154" s="223">
        <v>0.57676477440397622</v>
      </c>
      <c r="AR154" s="72">
        <v>2.9177000000000008</v>
      </c>
      <c r="AS154" s="68" t="s">
        <v>763</v>
      </c>
      <c r="AT154" s="68" t="s">
        <v>763</v>
      </c>
      <c r="AU154" s="68" t="s">
        <v>763</v>
      </c>
      <c r="AV154" s="68" t="s">
        <v>763</v>
      </c>
      <c r="BA154" s="200"/>
      <c r="BC154" s="147"/>
    </row>
    <row r="155" spans="1:55" s="68" customFormat="1" x14ac:dyDescent="0.2">
      <c r="A155" s="79" t="s">
        <v>756</v>
      </c>
      <c r="B155" s="68" t="s">
        <v>397</v>
      </c>
      <c r="C155" s="68" t="s">
        <v>765</v>
      </c>
      <c r="E155" s="147">
        <v>44404</v>
      </c>
      <c r="F155" s="68" t="s">
        <v>881</v>
      </c>
      <c r="G155" s="68" t="s">
        <v>1068</v>
      </c>
      <c r="H155" s="68">
        <v>0</v>
      </c>
      <c r="I155" s="68" t="s">
        <v>760</v>
      </c>
      <c r="J155" s="77">
        <v>0.42708333333333298</v>
      </c>
      <c r="K155" s="81">
        <v>1</v>
      </c>
      <c r="L155" s="68">
        <v>2</v>
      </c>
      <c r="M155" s="68" t="s">
        <v>519</v>
      </c>
      <c r="N155" s="68" t="s">
        <v>1089</v>
      </c>
      <c r="O155" s="68">
        <v>21.1</v>
      </c>
      <c r="P155" s="68">
        <v>9.11</v>
      </c>
      <c r="Q155" s="68">
        <v>1.6</v>
      </c>
      <c r="R155" s="68">
        <v>1.5</v>
      </c>
      <c r="S155" s="68">
        <v>1.4</v>
      </c>
      <c r="T155" s="68">
        <v>1.45</v>
      </c>
      <c r="U155" s="76">
        <v>0.90624999999999989</v>
      </c>
      <c r="V155" s="68">
        <v>1.3</v>
      </c>
      <c r="W155" s="77">
        <v>0.30069444444444443</v>
      </c>
      <c r="X155" s="68">
        <v>24.5</v>
      </c>
      <c r="Y155" s="68">
        <v>6.31</v>
      </c>
      <c r="Z155" s="72">
        <v>5.2899243645980043</v>
      </c>
      <c r="AA155" s="68">
        <v>90.4</v>
      </c>
      <c r="AB155" s="171">
        <v>30.9</v>
      </c>
      <c r="AC155" s="72">
        <v>47.8</v>
      </c>
      <c r="AD155" s="75" t="s">
        <v>763</v>
      </c>
      <c r="AE155" s="75" t="s">
        <v>763</v>
      </c>
      <c r="AF155" s="75" t="s">
        <v>763</v>
      </c>
      <c r="AG155" s="72" t="s">
        <v>763</v>
      </c>
      <c r="AH155" s="72" t="s">
        <v>763</v>
      </c>
      <c r="AI155" s="75" t="s">
        <v>763</v>
      </c>
      <c r="AJ155" s="75" t="s">
        <v>763</v>
      </c>
      <c r="AK155" s="75" t="s">
        <v>763</v>
      </c>
      <c r="AL155" s="75" t="s">
        <v>763</v>
      </c>
      <c r="AM155" s="75" t="s">
        <v>763</v>
      </c>
      <c r="AN155" s="75" t="s">
        <v>763</v>
      </c>
      <c r="AO155" s="75" t="s">
        <v>763</v>
      </c>
      <c r="AP155" s="75" t="s">
        <v>763</v>
      </c>
      <c r="AQ155" s="75" t="s">
        <v>763</v>
      </c>
      <c r="AR155" s="75" t="s">
        <v>763</v>
      </c>
      <c r="AS155" s="68" t="s">
        <v>763</v>
      </c>
      <c r="AT155" s="68" t="s">
        <v>763</v>
      </c>
      <c r="AU155" s="68" t="s">
        <v>763</v>
      </c>
      <c r="AV155" s="68" t="s">
        <v>763</v>
      </c>
      <c r="BA155" s="200"/>
      <c r="BC155" s="147"/>
    </row>
    <row r="156" spans="1:55" s="68" customFormat="1" x14ac:dyDescent="0.2">
      <c r="A156" s="79" t="s">
        <v>756</v>
      </c>
      <c r="B156" s="68" t="s">
        <v>399</v>
      </c>
      <c r="C156" s="68" t="s">
        <v>757</v>
      </c>
      <c r="E156" s="147">
        <v>44404</v>
      </c>
      <c r="F156" s="68" t="s">
        <v>881</v>
      </c>
      <c r="G156" s="68" t="s">
        <v>1068</v>
      </c>
      <c r="H156" s="68">
        <v>1</v>
      </c>
      <c r="I156" s="68" t="s">
        <v>760</v>
      </c>
      <c r="J156" s="77">
        <v>0.42708333333333298</v>
      </c>
      <c r="K156" s="81">
        <v>1</v>
      </c>
      <c r="L156" s="68">
        <v>2</v>
      </c>
      <c r="M156" s="68" t="s">
        <v>820</v>
      </c>
      <c r="O156" s="68">
        <v>22.1</v>
      </c>
      <c r="P156" s="68">
        <v>8.69</v>
      </c>
      <c r="Q156" s="68">
        <v>1.35</v>
      </c>
      <c r="R156" s="68">
        <v>1.35</v>
      </c>
      <c r="S156" s="68">
        <v>1.35</v>
      </c>
      <c r="T156" s="68">
        <v>1.35</v>
      </c>
      <c r="U156" s="76">
        <v>1</v>
      </c>
      <c r="V156" s="68">
        <v>0.15</v>
      </c>
      <c r="W156" s="77">
        <v>0.31388888888888888</v>
      </c>
      <c r="X156" s="68">
        <v>24.8</v>
      </c>
      <c r="Y156" s="68">
        <v>6.38</v>
      </c>
      <c r="Z156" s="72">
        <v>5.3720036851834552</v>
      </c>
      <c r="AA156" s="68">
        <v>91.3</v>
      </c>
      <c r="AB156" s="171">
        <v>30.2</v>
      </c>
      <c r="AC156" s="72">
        <v>46.8</v>
      </c>
      <c r="AD156" s="75" t="s">
        <v>763</v>
      </c>
      <c r="AE156" s="75" t="s">
        <v>763</v>
      </c>
      <c r="AF156" s="75" t="s">
        <v>763</v>
      </c>
      <c r="AG156" s="72" t="s">
        <v>763</v>
      </c>
      <c r="AH156" s="72" t="s">
        <v>763</v>
      </c>
      <c r="AI156" s="75" t="s">
        <v>763</v>
      </c>
      <c r="AJ156" s="75" t="s">
        <v>763</v>
      </c>
      <c r="AK156" s="75" t="s">
        <v>763</v>
      </c>
      <c r="AL156" s="75" t="s">
        <v>763</v>
      </c>
      <c r="AM156" s="75" t="s">
        <v>763</v>
      </c>
      <c r="AN156" s="75" t="s">
        <v>763</v>
      </c>
      <c r="AO156" s="75" t="s">
        <v>763</v>
      </c>
      <c r="AP156" s="75" t="s">
        <v>763</v>
      </c>
      <c r="AQ156" s="75" t="s">
        <v>763</v>
      </c>
      <c r="AR156" s="75" t="s">
        <v>763</v>
      </c>
      <c r="AS156" s="68" t="s">
        <v>763</v>
      </c>
      <c r="AT156" s="68" t="s">
        <v>763</v>
      </c>
      <c r="AU156" s="68" t="s">
        <v>763</v>
      </c>
      <c r="AV156" s="68" t="s">
        <v>763</v>
      </c>
      <c r="BA156" s="200"/>
      <c r="BC156" s="147"/>
    </row>
    <row r="157" spans="1:55" s="68" customFormat="1" x14ac:dyDescent="0.2">
      <c r="A157" s="79" t="s">
        <v>756</v>
      </c>
      <c r="B157" s="68" t="s">
        <v>399</v>
      </c>
      <c r="C157" s="68" t="s">
        <v>764</v>
      </c>
      <c r="E157" s="147">
        <v>44404</v>
      </c>
      <c r="F157" s="68" t="s">
        <v>881</v>
      </c>
      <c r="G157" s="68" t="s">
        <v>1068</v>
      </c>
      <c r="H157" s="68">
        <v>1</v>
      </c>
      <c r="I157" s="68" t="s">
        <v>760</v>
      </c>
      <c r="J157" s="77">
        <v>0.42708333333333298</v>
      </c>
      <c r="K157" s="81">
        <v>1</v>
      </c>
      <c r="L157" s="68">
        <v>2</v>
      </c>
      <c r="M157" s="68" t="s">
        <v>820</v>
      </c>
      <c r="O157" s="68">
        <v>22.1</v>
      </c>
      <c r="P157" s="68">
        <v>8.69</v>
      </c>
      <c r="Q157" s="68">
        <v>1.35</v>
      </c>
      <c r="R157" s="68">
        <v>1.35</v>
      </c>
      <c r="S157" s="68">
        <v>1.35</v>
      </c>
      <c r="T157" s="68">
        <v>1.35</v>
      </c>
      <c r="U157" s="76">
        <v>1</v>
      </c>
      <c r="V157" s="68">
        <v>0.7</v>
      </c>
      <c r="W157" s="77">
        <v>0.31458333333333333</v>
      </c>
      <c r="X157" s="68">
        <v>24.9</v>
      </c>
      <c r="Y157" s="68">
        <v>6.5</v>
      </c>
      <c r="Z157" s="72">
        <v>5.4643808965834051</v>
      </c>
      <c r="AA157" s="68">
        <v>91.8</v>
      </c>
      <c r="AB157" s="171">
        <v>30.5</v>
      </c>
      <c r="AC157" s="72">
        <v>47</v>
      </c>
      <c r="AD157" s="72">
        <v>0.25</v>
      </c>
      <c r="AE157" s="72">
        <v>1.6500686813186811</v>
      </c>
      <c r="AF157" s="72">
        <v>0.23376220740970399</v>
      </c>
      <c r="AG157" s="72">
        <v>1.8838308887283852</v>
      </c>
      <c r="AH157" s="72">
        <v>34.363920359079508</v>
      </c>
      <c r="AI157" s="72">
        <v>36.247751247807891</v>
      </c>
      <c r="AJ157" s="72">
        <v>94.643367420011018</v>
      </c>
      <c r="AK157" s="72">
        <v>17.593415498094</v>
      </c>
      <c r="AL157" s="72">
        <v>5.379476624664739</v>
      </c>
      <c r="AM157" s="72">
        <v>51.957335857173504</v>
      </c>
      <c r="AN157" s="72">
        <v>53.841166745901887</v>
      </c>
      <c r="AO157" s="222">
        <v>1.2259234177215184</v>
      </c>
      <c r="AP157" s="222">
        <v>0.55512658227848122</v>
      </c>
      <c r="AQ157" s="223">
        <v>0.68831499268494356</v>
      </c>
      <c r="AR157" s="72">
        <v>1.7810499999999996</v>
      </c>
      <c r="AS157" s="68" t="s">
        <v>763</v>
      </c>
      <c r="AT157" s="68" t="s">
        <v>763</v>
      </c>
      <c r="AU157" s="68" t="s">
        <v>763</v>
      </c>
      <c r="AV157" s="68" t="s">
        <v>763</v>
      </c>
      <c r="BA157" s="200"/>
      <c r="BC157" s="147"/>
    </row>
    <row r="158" spans="1:55" s="68" customFormat="1" x14ac:dyDescent="0.2">
      <c r="A158" s="79" t="s">
        <v>756</v>
      </c>
      <c r="B158" s="68" t="s">
        <v>399</v>
      </c>
      <c r="C158" s="68" t="s">
        <v>765</v>
      </c>
      <c r="E158" s="147">
        <v>44404</v>
      </c>
      <c r="F158" s="68" t="s">
        <v>881</v>
      </c>
      <c r="G158" s="68" t="s">
        <v>1068</v>
      </c>
      <c r="H158" s="68">
        <v>1</v>
      </c>
      <c r="I158" s="68" t="s">
        <v>760</v>
      </c>
      <c r="J158" s="77">
        <v>0.42708333333333298</v>
      </c>
      <c r="K158" s="81">
        <v>1</v>
      </c>
      <c r="L158" s="68">
        <v>2</v>
      </c>
      <c r="M158" s="68" t="s">
        <v>820</v>
      </c>
      <c r="O158" s="68">
        <v>22.1</v>
      </c>
      <c r="P158" s="68">
        <v>8.69</v>
      </c>
      <c r="Q158" s="68">
        <v>1.35</v>
      </c>
      <c r="R158" s="68">
        <v>1.35</v>
      </c>
      <c r="S158" s="68">
        <v>1.35</v>
      </c>
      <c r="T158" s="68">
        <v>1.35</v>
      </c>
      <c r="U158" s="76">
        <v>1</v>
      </c>
      <c r="V158" s="68">
        <v>1.05</v>
      </c>
      <c r="W158" s="77">
        <v>0.31527777777777777</v>
      </c>
      <c r="X158" s="68">
        <v>24.8</v>
      </c>
      <c r="Y158" s="68">
        <v>5.97</v>
      </c>
      <c r="Z158" s="72">
        <v>5.0124892938914867</v>
      </c>
      <c r="AA158" s="68">
        <v>87.1</v>
      </c>
      <c r="AB158" s="171">
        <v>30.7</v>
      </c>
      <c r="AC158" s="72">
        <v>47.5</v>
      </c>
      <c r="AD158" s="75" t="s">
        <v>763</v>
      </c>
      <c r="AE158" s="75" t="s">
        <v>763</v>
      </c>
      <c r="AF158" s="75" t="s">
        <v>763</v>
      </c>
      <c r="AG158" s="72" t="s">
        <v>763</v>
      </c>
      <c r="AH158" s="72" t="s">
        <v>763</v>
      </c>
      <c r="AI158" s="75" t="s">
        <v>763</v>
      </c>
      <c r="AJ158" s="75" t="s">
        <v>763</v>
      </c>
      <c r="AK158" s="75" t="s">
        <v>763</v>
      </c>
      <c r="AL158" s="75" t="s">
        <v>763</v>
      </c>
      <c r="AM158" s="75" t="s">
        <v>763</v>
      </c>
      <c r="AN158" s="75" t="s">
        <v>763</v>
      </c>
      <c r="AO158" s="75" t="s">
        <v>763</v>
      </c>
      <c r="AP158" s="75" t="s">
        <v>763</v>
      </c>
      <c r="AQ158" s="75" t="s">
        <v>763</v>
      </c>
      <c r="AR158" s="75" t="s">
        <v>763</v>
      </c>
      <c r="AS158" s="68" t="s">
        <v>763</v>
      </c>
      <c r="AT158" s="68" t="s">
        <v>763</v>
      </c>
      <c r="AU158" s="68" t="s">
        <v>763</v>
      </c>
      <c r="AV158" s="68" t="s">
        <v>763</v>
      </c>
      <c r="BA158" s="200"/>
      <c r="BC158" s="147"/>
    </row>
    <row r="159" spans="1:55" s="68" customFormat="1" x14ac:dyDescent="0.2">
      <c r="A159" s="79" t="s">
        <v>756</v>
      </c>
      <c r="B159" s="68" t="s">
        <v>656</v>
      </c>
      <c r="C159" s="68" t="s">
        <v>764</v>
      </c>
      <c r="E159" s="147">
        <v>44404</v>
      </c>
      <c r="F159" s="68" t="s">
        <v>793</v>
      </c>
      <c r="G159" s="68" t="s">
        <v>772</v>
      </c>
      <c r="H159" s="68" t="s">
        <v>761</v>
      </c>
      <c r="I159" s="68" t="s">
        <v>761</v>
      </c>
      <c r="J159" s="68" t="s">
        <v>761</v>
      </c>
      <c r="K159" s="81" t="s">
        <v>761</v>
      </c>
      <c r="L159" s="68" t="s">
        <v>761</v>
      </c>
      <c r="M159" s="68" t="s">
        <v>761</v>
      </c>
      <c r="N159" s="68" t="s">
        <v>761</v>
      </c>
      <c r="O159" s="68" t="s">
        <v>761</v>
      </c>
      <c r="P159" s="68" t="s">
        <v>761</v>
      </c>
      <c r="Q159" s="68" t="s">
        <v>761</v>
      </c>
      <c r="R159" s="68" t="s">
        <v>761</v>
      </c>
      <c r="S159" s="68" t="s">
        <v>761</v>
      </c>
      <c r="T159" s="68" t="s">
        <v>761</v>
      </c>
      <c r="U159" s="68" t="s">
        <v>761</v>
      </c>
      <c r="V159" s="68">
        <v>0.2</v>
      </c>
      <c r="W159" s="77">
        <v>0.32291666666666669</v>
      </c>
      <c r="X159" s="68" t="s">
        <v>761</v>
      </c>
      <c r="Y159" s="68" t="s">
        <v>761</v>
      </c>
      <c r="Z159" s="72" t="s">
        <v>763</v>
      </c>
      <c r="AA159" s="68" t="s">
        <v>761</v>
      </c>
      <c r="AB159" s="171">
        <v>0.2</v>
      </c>
      <c r="AC159" s="72">
        <v>0.41799999999999998</v>
      </c>
      <c r="AD159" s="75">
        <v>0.82845379688929566</v>
      </c>
      <c r="AE159" s="72">
        <v>14.589629531169695</v>
      </c>
      <c r="AF159" s="72">
        <v>30.366197183098592</v>
      </c>
      <c r="AG159" s="72">
        <v>44.955826714268284</v>
      </c>
      <c r="AH159" s="72">
        <v>20.126404501164046</v>
      </c>
      <c r="AI159" s="72">
        <v>65.08223121543233</v>
      </c>
      <c r="AJ159" s="72">
        <v>134.70953578512041</v>
      </c>
      <c r="AK159" s="72">
        <v>10.337724842309461</v>
      </c>
      <c r="AL159" s="72">
        <v>13.030868768511944</v>
      </c>
      <c r="AM159" s="72">
        <v>30.464129343473509</v>
      </c>
      <c r="AN159" s="72">
        <v>75.419956057741786</v>
      </c>
      <c r="AO159" s="222">
        <v>3.7081322784810138</v>
      </c>
      <c r="AP159" s="222">
        <v>0.66841772151898715</v>
      </c>
      <c r="AQ159" s="223">
        <v>0.84727291553415662</v>
      </c>
      <c r="AR159" s="72">
        <v>4.3765500000000008</v>
      </c>
      <c r="AS159" s="68" t="s">
        <v>763</v>
      </c>
      <c r="AT159" s="68" t="s">
        <v>763</v>
      </c>
      <c r="AU159" s="68" t="s">
        <v>763</v>
      </c>
      <c r="AV159" s="68" t="s">
        <v>763</v>
      </c>
      <c r="BA159" s="200"/>
      <c r="BC159" s="147"/>
    </row>
    <row r="160" spans="1:55" s="68" customFormat="1" x14ac:dyDescent="0.2">
      <c r="A160" s="79" t="s">
        <v>756</v>
      </c>
      <c r="B160" s="68" t="s">
        <v>659</v>
      </c>
      <c r="C160" s="68" t="s">
        <v>764</v>
      </c>
      <c r="E160" s="147">
        <v>44404</v>
      </c>
      <c r="F160" s="68" t="s">
        <v>793</v>
      </c>
      <c r="G160" s="68" t="s">
        <v>772</v>
      </c>
      <c r="H160" s="68" t="s">
        <v>761</v>
      </c>
      <c r="I160" s="68" t="s">
        <v>761</v>
      </c>
      <c r="J160" s="68" t="s">
        <v>761</v>
      </c>
      <c r="K160" s="81" t="s">
        <v>761</v>
      </c>
      <c r="L160" s="68" t="s">
        <v>761</v>
      </c>
      <c r="M160" s="68" t="s">
        <v>761</v>
      </c>
      <c r="N160" s="68" t="s">
        <v>761</v>
      </c>
      <c r="O160" s="68" t="s">
        <v>761</v>
      </c>
      <c r="P160" s="68" t="s">
        <v>761</v>
      </c>
      <c r="Q160" s="68" t="s">
        <v>761</v>
      </c>
      <c r="R160" s="68" t="s">
        <v>761</v>
      </c>
      <c r="S160" s="68" t="s">
        <v>761</v>
      </c>
      <c r="T160" s="68" t="s">
        <v>761</v>
      </c>
      <c r="U160" s="68" t="s">
        <v>761</v>
      </c>
      <c r="V160" s="68">
        <v>0.2</v>
      </c>
      <c r="W160" s="77">
        <v>0.33819444444444446</v>
      </c>
      <c r="X160" s="68" t="s">
        <v>761</v>
      </c>
      <c r="Y160" s="68" t="s">
        <v>761</v>
      </c>
      <c r="Z160" s="72" t="s">
        <v>763</v>
      </c>
      <c r="AA160" s="68" t="s">
        <v>761</v>
      </c>
      <c r="AB160" s="171">
        <v>0.1</v>
      </c>
      <c r="AC160" s="72">
        <v>0.1144</v>
      </c>
      <c r="AD160" s="72">
        <v>0.25</v>
      </c>
      <c r="AE160" s="72">
        <v>1.0319368131868127</v>
      </c>
      <c r="AF160" s="72">
        <v>17.253521126760564</v>
      </c>
      <c r="AG160" s="72">
        <v>18.285457939947378</v>
      </c>
      <c r="AH160" s="72">
        <v>14.623564048451371</v>
      </c>
      <c r="AI160" s="72">
        <v>32.909021988398749</v>
      </c>
      <c r="AJ160" s="72">
        <v>76.215554427218137</v>
      </c>
      <c r="AK160" s="72">
        <v>2.5844312105773666</v>
      </c>
      <c r="AL160" s="72">
        <v>29.490262350682357</v>
      </c>
      <c r="AM160" s="72">
        <v>17.207995259028738</v>
      </c>
      <c r="AN160" s="72">
        <v>35.493453198976113</v>
      </c>
      <c r="AO160" s="222">
        <v>1.2029253164556959</v>
      </c>
      <c r="AP160" s="222">
        <v>6.7974683544303957E-2</v>
      </c>
      <c r="AQ160" s="223">
        <v>0.94651453021929022</v>
      </c>
      <c r="AR160" s="72">
        <v>1.2708999999999999</v>
      </c>
      <c r="AS160" s="68" t="s">
        <v>763</v>
      </c>
      <c r="AT160" s="68" t="s">
        <v>763</v>
      </c>
      <c r="AU160" s="68" t="s">
        <v>763</v>
      </c>
      <c r="AV160" s="68" t="s">
        <v>763</v>
      </c>
      <c r="BA160" s="200"/>
      <c r="BC160" s="147"/>
    </row>
    <row r="161" spans="1:55" s="68" customFormat="1" x14ac:dyDescent="0.2">
      <c r="A161" s="79" t="s">
        <v>756</v>
      </c>
      <c r="B161" s="68" t="s">
        <v>400</v>
      </c>
      <c r="C161" s="68" t="s">
        <v>757</v>
      </c>
      <c r="E161" s="147">
        <v>44404</v>
      </c>
      <c r="F161" s="68" t="s">
        <v>881</v>
      </c>
      <c r="G161" s="68" t="s">
        <v>1090</v>
      </c>
      <c r="H161" s="68">
        <v>0</v>
      </c>
      <c r="I161" s="68" t="s">
        <v>760</v>
      </c>
      <c r="J161" s="77">
        <v>0.422916666666667</v>
      </c>
      <c r="K161" s="81">
        <v>1</v>
      </c>
      <c r="L161" s="68">
        <v>1</v>
      </c>
      <c r="M161" s="68" t="s">
        <v>820</v>
      </c>
      <c r="O161" s="68">
        <v>24.4</v>
      </c>
      <c r="P161" s="68">
        <v>8.65</v>
      </c>
      <c r="Q161" s="68">
        <v>0.6</v>
      </c>
      <c r="R161" s="68">
        <v>0.6</v>
      </c>
      <c r="S161" s="68">
        <v>0.6</v>
      </c>
      <c r="T161" s="68">
        <v>0.6</v>
      </c>
      <c r="U161" s="141">
        <v>1</v>
      </c>
      <c r="V161" s="68">
        <v>0.15</v>
      </c>
      <c r="W161" s="77">
        <v>0.26527777777777778</v>
      </c>
      <c r="X161" s="68">
        <v>16.7</v>
      </c>
      <c r="Y161" s="68">
        <v>6.85</v>
      </c>
      <c r="Z161" s="72">
        <v>6.8127899511291199</v>
      </c>
      <c r="AA161" s="68" t="s">
        <v>761</v>
      </c>
      <c r="AB161" s="171">
        <v>0.9</v>
      </c>
      <c r="AC161" s="72">
        <v>1.75</v>
      </c>
      <c r="AD161" s="75" t="s">
        <v>763</v>
      </c>
      <c r="AE161" s="75" t="s">
        <v>763</v>
      </c>
      <c r="AF161" s="75" t="s">
        <v>763</v>
      </c>
      <c r="AG161" s="72" t="s">
        <v>763</v>
      </c>
      <c r="AH161" s="72" t="s">
        <v>763</v>
      </c>
      <c r="AI161" s="75" t="s">
        <v>763</v>
      </c>
      <c r="AJ161" s="75" t="s">
        <v>763</v>
      </c>
      <c r="AK161" s="75" t="s">
        <v>763</v>
      </c>
      <c r="AL161" s="75" t="s">
        <v>763</v>
      </c>
      <c r="AM161" s="75" t="s">
        <v>763</v>
      </c>
      <c r="AN161" s="75" t="s">
        <v>763</v>
      </c>
      <c r="AO161" s="75" t="s">
        <v>763</v>
      </c>
      <c r="AP161" s="75" t="s">
        <v>763</v>
      </c>
      <c r="AQ161" s="75" t="s">
        <v>763</v>
      </c>
      <c r="AR161" s="75" t="s">
        <v>763</v>
      </c>
      <c r="AS161" s="68" t="s">
        <v>763</v>
      </c>
      <c r="AT161" s="68" t="s">
        <v>763</v>
      </c>
      <c r="AU161" s="68" t="s">
        <v>763</v>
      </c>
      <c r="AV161" s="68" t="s">
        <v>763</v>
      </c>
      <c r="BA161" s="200"/>
      <c r="BC161" s="147"/>
    </row>
    <row r="162" spans="1:55" s="68" customFormat="1" x14ac:dyDescent="0.2">
      <c r="A162" s="79" t="s">
        <v>756</v>
      </c>
      <c r="B162" s="68" t="s">
        <v>400</v>
      </c>
      <c r="C162" s="68" t="s">
        <v>764</v>
      </c>
      <c r="E162" s="147">
        <v>44404</v>
      </c>
      <c r="F162" s="68" t="s">
        <v>881</v>
      </c>
      <c r="G162" s="68" t="s">
        <v>1090</v>
      </c>
      <c r="H162" s="68">
        <v>0</v>
      </c>
      <c r="I162" s="68" t="s">
        <v>760</v>
      </c>
      <c r="J162" s="77">
        <v>0.422916666666667</v>
      </c>
      <c r="K162" s="81">
        <v>1</v>
      </c>
      <c r="L162" s="68">
        <v>1</v>
      </c>
      <c r="M162" s="68" t="s">
        <v>820</v>
      </c>
      <c r="O162" s="68">
        <v>24.4</v>
      </c>
      <c r="P162" s="68">
        <v>8.65</v>
      </c>
      <c r="Q162" s="68">
        <v>0.6</v>
      </c>
      <c r="R162" s="68">
        <v>0.6</v>
      </c>
      <c r="S162" s="68">
        <v>0.6</v>
      </c>
      <c r="T162" s="68">
        <v>0.6</v>
      </c>
      <c r="U162" s="141">
        <v>1</v>
      </c>
      <c r="V162" s="68">
        <v>0.3</v>
      </c>
      <c r="W162" s="77">
        <v>0.2673611111111111</v>
      </c>
      <c r="X162" s="68">
        <v>24</v>
      </c>
      <c r="Y162" s="68">
        <v>3.27</v>
      </c>
      <c r="Z162" s="72">
        <v>2.9412609478523968</v>
      </c>
      <c r="AA162" s="68" t="s">
        <v>761</v>
      </c>
      <c r="AB162" s="171">
        <v>18.5</v>
      </c>
      <c r="AC162" s="72">
        <v>30</v>
      </c>
      <c r="AD162" s="72">
        <v>0.25</v>
      </c>
      <c r="AE162" s="72">
        <v>0.18200549450549397</v>
      </c>
      <c r="AF162" s="72">
        <v>2.5000000000000001E-2</v>
      </c>
      <c r="AG162" s="72">
        <v>0.20700549450549396</v>
      </c>
      <c r="AH162" s="72">
        <v>42.111162588591753</v>
      </c>
      <c r="AI162" s="72">
        <v>42.318168083097248</v>
      </c>
      <c r="AJ162" s="72">
        <v>2146.9962895107974</v>
      </c>
      <c r="AK162" s="72">
        <v>246.00554585683298</v>
      </c>
      <c r="AL162" s="72">
        <v>8.7274304407766383</v>
      </c>
      <c r="AM162" s="72">
        <v>288.11670844542471</v>
      </c>
      <c r="AN162" s="72">
        <v>288.32371393993026</v>
      </c>
      <c r="AO162" s="222">
        <v>1.6653797468354432</v>
      </c>
      <c r="AP162" s="222">
        <v>5.9063202531645569</v>
      </c>
      <c r="AQ162" s="223">
        <v>0.21994793069395818</v>
      </c>
      <c r="AR162" s="72">
        <v>7.5716999999999999</v>
      </c>
      <c r="AS162" s="68" t="s">
        <v>763</v>
      </c>
      <c r="AT162" s="68" t="s">
        <v>763</v>
      </c>
      <c r="AU162" s="68" t="s">
        <v>763</v>
      </c>
      <c r="AV162" s="68" t="s">
        <v>763</v>
      </c>
      <c r="BA162" s="200"/>
      <c r="BC162" s="147"/>
    </row>
    <row r="163" spans="1:55" s="68" customFormat="1" x14ac:dyDescent="0.2">
      <c r="A163" s="79" t="s">
        <v>756</v>
      </c>
      <c r="B163" s="68" t="s">
        <v>400</v>
      </c>
      <c r="C163" s="68" t="s">
        <v>765</v>
      </c>
      <c r="E163" s="147">
        <v>44404</v>
      </c>
      <c r="F163" s="68" t="s">
        <v>881</v>
      </c>
      <c r="G163" s="68" t="s">
        <v>1090</v>
      </c>
      <c r="H163" s="68">
        <v>0</v>
      </c>
      <c r="I163" s="68" t="s">
        <v>760</v>
      </c>
      <c r="J163" s="77">
        <v>0.422916666666667</v>
      </c>
      <c r="K163" s="81">
        <v>1</v>
      </c>
      <c r="L163" s="68">
        <v>1</v>
      </c>
      <c r="M163" s="68" t="s">
        <v>820</v>
      </c>
      <c r="O163" s="68">
        <v>24.4</v>
      </c>
      <c r="P163" s="68">
        <v>8.65</v>
      </c>
      <c r="Q163" s="68">
        <v>0.6</v>
      </c>
      <c r="R163" s="68">
        <v>0.6</v>
      </c>
      <c r="S163" s="68">
        <v>0.6</v>
      </c>
      <c r="T163" s="68">
        <v>0.6</v>
      </c>
      <c r="U163" s="141">
        <v>1</v>
      </c>
      <c r="V163" s="68">
        <v>0.3</v>
      </c>
      <c r="W163" s="77">
        <v>0.2673611111111111</v>
      </c>
      <c r="X163" s="68">
        <v>24</v>
      </c>
      <c r="Y163" s="68">
        <v>3.27</v>
      </c>
      <c r="Z163" s="72">
        <v>2.9412609478523968</v>
      </c>
      <c r="AA163" s="68" t="s">
        <v>761</v>
      </c>
      <c r="AB163" s="171">
        <v>18.5</v>
      </c>
      <c r="AC163" s="72">
        <v>30.2</v>
      </c>
      <c r="AD163" s="72" t="s">
        <v>763</v>
      </c>
      <c r="AE163" s="75" t="s">
        <v>763</v>
      </c>
      <c r="AF163" s="75" t="s">
        <v>763</v>
      </c>
      <c r="AG163" s="72" t="s">
        <v>763</v>
      </c>
      <c r="AH163" s="72" t="s">
        <v>763</v>
      </c>
      <c r="AI163" s="72" t="s">
        <v>763</v>
      </c>
      <c r="AJ163" s="72" t="s">
        <v>763</v>
      </c>
      <c r="AK163" s="72" t="s">
        <v>763</v>
      </c>
      <c r="AL163" s="72" t="s">
        <v>763</v>
      </c>
      <c r="AM163" s="75" t="s">
        <v>763</v>
      </c>
      <c r="AN163" s="75" t="s">
        <v>763</v>
      </c>
      <c r="AO163" s="72" t="s">
        <v>763</v>
      </c>
      <c r="AP163" s="72" t="s">
        <v>763</v>
      </c>
      <c r="AQ163" s="72" t="s">
        <v>763</v>
      </c>
      <c r="AR163" s="75" t="s">
        <v>763</v>
      </c>
      <c r="AS163" s="68" t="s">
        <v>763</v>
      </c>
      <c r="AT163" s="68" t="s">
        <v>763</v>
      </c>
      <c r="AU163" s="68" t="s">
        <v>763</v>
      </c>
      <c r="AV163" s="68" t="s">
        <v>763</v>
      </c>
      <c r="BA163" s="200"/>
      <c r="BC163" s="147"/>
    </row>
    <row r="164" spans="1:55" s="68" customFormat="1" x14ac:dyDescent="0.2">
      <c r="A164" s="79" t="s">
        <v>756</v>
      </c>
      <c r="B164" s="68" t="s">
        <v>401</v>
      </c>
      <c r="C164" s="68" t="s">
        <v>757</v>
      </c>
      <c r="E164" s="147">
        <v>44404</v>
      </c>
      <c r="F164" s="68" t="s">
        <v>881</v>
      </c>
      <c r="G164" s="68" t="s">
        <v>1090</v>
      </c>
      <c r="H164" s="68">
        <v>0</v>
      </c>
      <c r="I164" s="68" t="s">
        <v>760</v>
      </c>
      <c r="J164" s="77">
        <v>0.422916666666667</v>
      </c>
      <c r="K164" s="81">
        <v>1</v>
      </c>
      <c r="L164" s="68">
        <v>1</v>
      </c>
      <c r="M164" s="68" t="s">
        <v>1091</v>
      </c>
      <c r="O164" s="68">
        <v>19.399999999999999</v>
      </c>
      <c r="P164" s="68">
        <v>9.8800000000000008</v>
      </c>
      <c r="Q164" s="68">
        <v>0.9</v>
      </c>
      <c r="R164" s="68">
        <v>0.85</v>
      </c>
      <c r="S164" s="68">
        <v>0.8</v>
      </c>
      <c r="T164" s="68">
        <v>0.82499999999999996</v>
      </c>
      <c r="U164" s="141">
        <v>0.91666666666666663</v>
      </c>
      <c r="V164" s="68">
        <v>0.15</v>
      </c>
      <c r="W164" s="77">
        <v>0.29652777777777778</v>
      </c>
      <c r="X164" s="68">
        <v>18.399999999999999</v>
      </c>
      <c r="Y164" s="68">
        <v>8.3000000000000007</v>
      </c>
      <c r="Z164" s="72">
        <v>8.2456523751171034</v>
      </c>
      <c r="AA164" s="68" t="s">
        <v>761</v>
      </c>
      <c r="AB164" s="171">
        <v>1.1000000000000001</v>
      </c>
      <c r="AC164" s="72">
        <v>2.14</v>
      </c>
      <c r="AD164" s="72" t="s">
        <v>763</v>
      </c>
      <c r="AE164" s="72" t="s">
        <v>763</v>
      </c>
      <c r="AF164" s="72" t="s">
        <v>763</v>
      </c>
      <c r="AG164" s="72" t="s">
        <v>763</v>
      </c>
      <c r="AH164" s="72" t="s">
        <v>763</v>
      </c>
      <c r="AI164" s="72" t="s">
        <v>763</v>
      </c>
      <c r="AJ164" s="72" t="s">
        <v>763</v>
      </c>
      <c r="AK164" s="72" t="s">
        <v>763</v>
      </c>
      <c r="AL164" s="72" t="s">
        <v>763</v>
      </c>
      <c r="AM164" s="75" t="s">
        <v>763</v>
      </c>
      <c r="AN164" s="75" t="s">
        <v>763</v>
      </c>
      <c r="AO164" s="72" t="s">
        <v>763</v>
      </c>
      <c r="AP164" s="72" t="s">
        <v>763</v>
      </c>
      <c r="AQ164" s="72" t="s">
        <v>763</v>
      </c>
      <c r="AR164" s="75" t="s">
        <v>763</v>
      </c>
      <c r="AS164" s="68" t="s">
        <v>763</v>
      </c>
      <c r="AT164" s="68" t="s">
        <v>763</v>
      </c>
      <c r="AU164" s="68" t="s">
        <v>763</v>
      </c>
      <c r="AV164" s="68" t="s">
        <v>763</v>
      </c>
      <c r="BA164" s="200"/>
      <c r="BC164" s="147"/>
    </row>
    <row r="165" spans="1:55" s="68" customFormat="1" x14ac:dyDescent="0.2">
      <c r="A165" s="79" t="s">
        <v>756</v>
      </c>
      <c r="B165" s="68" t="s">
        <v>401</v>
      </c>
      <c r="C165" s="68" t="s">
        <v>764</v>
      </c>
      <c r="E165" s="147">
        <v>44404</v>
      </c>
      <c r="F165" s="68" t="s">
        <v>881</v>
      </c>
      <c r="G165" s="68" t="s">
        <v>1090</v>
      </c>
      <c r="H165" s="68">
        <v>0</v>
      </c>
      <c r="I165" s="68" t="s">
        <v>760</v>
      </c>
      <c r="J165" s="77">
        <v>0.422916666666667</v>
      </c>
      <c r="K165" s="81">
        <v>1</v>
      </c>
      <c r="L165" s="68">
        <v>1</v>
      </c>
      <c r="M165" s="68" t="s">
        <v>1091</v>
      </c>
      <c r="O165" s="68">
        <v>19.399999999999999</v>
      </c>
      <c r="P165" s="68">
        <v>9.8800000000000008</v>
      </c>
      <c r="Q165" s="68">
        <v>0.9</v>
      </c>
      <c r="R165" s="68">
        <v>0.85</v>
      </c>
      <c r="S165" s="68">
        <v>0.8</v>
      </c>
      <c r="T165" s="68">
        <v>0.82499999999999996</v>
      </c>
      <c r="U165" s="141">
        <v>0.91666666666666663</v>
      </c>
      <c r="V165" s="68">
        <v>0.45</v>
      </c>
      <c r="W165" s="77">
        <v>0.29930555555555555</v>
      </c>
      <c r="X165" s="68">
        <v>22.9</v>
      </c>
      <c r="Y165" s="68">
        <v>6.83</v>
      </c>
      <c r="Z165" s="72">
        <v>6.1310566647937694</v>
      </c>
      <c r="AA165" s="68" t="s">
        <v>761</v>
      </c>
      <c r="AB165" s="171">
        <v>18.7</v>
      </c>
      <c r="AC165" s="72">
        <v>30.3</v>
      </c>
      <c r="AD165" s="75">
        <v>0.55269899359560859</v>
      </c>
      <c r="AE165" s="72">
        <v>1.0319368131868127</v>
      </c>
      <c r="AF165" s="72">
        <v>0.56591549295774646</v>
      </c>
      <c r="AG165" s="72">
        <v>1.5978523061445591</v>
      </c>
      <c r="AH165" s="72">
        <v>53.164670289295856</v>
      </c>
      <c r="AI165" s="72">
        <v>54.762522595440416</v>
      </c>
      <c r="AJ165" s="72">
        <v>989.05420956865055</v>
      </c>
      <c r="AK165" s="72">
        <v>106.44626048565523</v>
      </c>
      <c r="AL165" s="72">
        <v>9.2915824854357965</v>
      </c>
      <c r="AM165" s="72">
        <v>159.6109307749511</v>
      </c>
      <c r="AN165" s="72">
        <v>161.20878308109565</v>
      </c>
      <c r="AO165" s="222">
        <v>38.065822784810123</v>
      </c>
      <c r="AP165" s="222">
        <v>4.1781772151898728</v>
      </c>
      <c r="AQ165" s="223">
        <v>0.90109418579703915</v>
      </c>
      <c r="AR165" s="72">
        <v>42.244</v>
      </c>
      <c r="AS165" s="68" t="s">
        <v>763</v>
      </c>
      <c r="AT165" s="68" t="s">
        <v>763</v>
      </c>
      <c r="AU165" s="68" t="s">
        <v>763</v>
      </c>
      <c r="AV165" s="68" t="s">
        <v>763</v>
      </c>
      <c r="BA165" s="200"/>
      <c r="BC165" s="147"/>
    </row>
    <row r="166" spans="1:55" s="68" customFormat="1" x14ac:dyDescent="0.2">
      <c r="A166" s="79" t="s">
        <v>756</v>
      </c>
      <c r="B166" s="68" t="s">
        <v>401</v>
      </c>
      <c r="C166" s="68" t="s">
        <v>765</v>
      </c>
      <c r="E166" s="147">
        <v>44404</v>
      </c>
      <c r="F166" s="68" t="s">
        <v>881</v>
      </c>
      <c r="G166" s="68" t="s">
        <v>1090</v>
      </c>
      <c r="H166" s="68">
        <v>0</v>
      </c>
      <c r="I166" s="68" t="s">
        <v>760</v>
      </c>
      <c r="J166" s="77">
        <v>0.422916666666667</v>
      </c>
      <c r="K166" s="81">
        <v>1</v>
      </c>
      <c r="L166" s="68">
        <v>1</v>
      </c>
      <c r="M166" s="68" t="s">
        <v>1091</v>
      </c>
      <c r="O166" s="68">
        <v>19.399999999999999</v>
      </c>
      <c r="P166" s="68">
        <v>9.8800000000000008</v>
      </c>
      <c r="Q166" s="68">
        <v>0.9</v>
      </c>
      <c r="R166" s="68">
        <v>0.85</v>
      </c>
      <c r="S166" s="68">
        <v>0.8</v>
      </c>
      <c r="T166" s="68">
        <v>0.82499999999999996</v>
      </c>
      <c r="U166" s="141">
        <v>0.91666666666666663</v>
      </c>
      <c r="V166" s="68">
        <v>0.45</v>
      </c>
      <c r="W166" s="77">
        <v>0.29930555555555555</v>
      </c>
      <c r="X166" s="68">
        <v>22.9</v>
      </c>
      <c r="Y166" s="68">
        <v>6.83</v>
      </c>
      <c r="Z166" s="72">
        <v>6.12751814655942</v>
      </c>
      <c r="AA166" s="68" t="s">
        <v>761</v>
      </c>
      <c r="AB166" s="171">
        <v>18.8</v>
      </c>
      <c r="AC166" s="72">
        <v>30.5</v>
      </c>
      <c r="AD166" s="72" t="s">
        <v>763</v>
      </c>
      <c r="AE166" s="72" t="s">
        <v>763</v>
      </c>
      <c r="AF166" s="72" t="s">
        <v>763</v>
      </c>
      <c r="AG166" s="72" t="s">
        <v>763</v>
      </c>
      <c r="AH166" s="72" t="s">
        <v>763</v>
      </c>
      <c r="AI166" s="72" t="s">
        <v>763</v>
      </c>
      <c r="AJ166" s="72" t="s">
        <v>763</v>
      </c>
      <c r="AK166" s="72" t="s">
        <v>763</v>
      </c>
      <c r="AL166" s="72" t="s">
        <v>763</v>
      </c>
      <c r="AM166" s="75" t="s">
        <v>763</v>
      </c>
      <c r="AN166" s="75" t="s">
        <v>763</v>
      </c>
      <c r="AO166" s="72" t="s">
        <v>763</v>
      </c>
      <c r="AP166" s="72" t="s">
        <v>763</v>
      </c>
      <c r="AQ166" s="72" t="s">
        <v>763</v>
      </c>
      <c r="AR166" s="75" t="s">
        <v>763</v>
      </c>
      <c r="AS166" s="68" t="s">
        <v>763</v>
      </c>
      <c r="AT166" s="68" t="s">
        <v>763</v>
      </c>
      <c r="AU166" s="68" t="s">
        <v>763</v>
      </c>
      <c r="AV166" s="68" t="s">
        <v>763</v>
      </c>
      <c r="BA166" s="200"/>
      <c r="BC166" s="147"/>
    </row>
    <row r="167" spans="1:55" s="68" customFormat="1" x14ac:dyDescent="0.2">
      <c r="A167" s="79" t="s">
        <v>756</v>
      </c>
      <c r="B167" s="68" t="s">
        <v>402</v>
      </c>
      <c r="C167" s="68" t="s">
        <v>757</v>
      </c>
      <c r="E167" s="147">
        <v>44404</v>
      </c>
      <c r="F167" s="68" t="s">
        <v>881</v>
      </c>
      <c r="G167" s="68" t="s">
        <v>1090</v>
      </c>
      <c r="H167" s="68">
        <v>0</v>
      </c>
      <c r="I167" s="68" t="s">
        <v>760</v>
      </c>
      <c r="J167" s="77">
        <v>0.422916666666667</v>
      </c>
      <c r="K167" s="81">
        <v>1</v>
      </c>
      <c r="L167" s="68">
        <v>1</v>
      </c>
      <c r="M167" s="68" t="s">
        <v>1091</v>
      </c>
      <c r="O167" s="68">
        <v>21.9</v>
      </c>
      <c r="P167" s="68">
        <v>9.07</v>
      </c>
      <c r="Q167" s="68">
        <v>1</v>
      </c>
      <c r="R167" s="68">
        <v>1</v>
      </c>
      <c r="S167" s="68">
        <v>1</v>
      </c>
      <c r="T167" s="68">
        <v>1</v>
      </c>
      <c r="U167" s="141">
        <v>1</v>
      </c>
      <c r="V167" s="68">
        <v>0.15</v>
      </c>
      <c r="W167" s="77">
        <v>0.31180555555555556</v>
      </c>
      <c r="X167" s="68">
        <v>24</v>
      </c>
      <c r="Y167" s="68">
        <v>8.25</v>
      </c>
      <c r="Z167" s="72">
        <v>7.273347947764079</v>
      </c>
      <c r="AA167" s="68" t="s">
        <v>761</v>
      </c>
      <c r="AB167" s="171">
        <v>22</v>
      </c>
      <c r="AC167" s="72">
        <v>35.299999999999997</v>
      </c>
      <c r="AD167" s="75" t="s">
        <v>763</v>
      </c>
      <c r="AE167" s="75" t="s">
        <v>763</v>
      </c>
      <c r="AF167" s="75" t="s">
        <v>763</v>
      </c>
      <c r="AG167" s="72" t="s">
        <v>763</v>
      </c>
      <c r="AH167" s="72" t="s">
        <v>763</v>
      </c>
      <c r="AI167" s="209" t="s">
        <v>763</v>
      </c>
      <c r="AJ167" s="209" t="s">
        <v>763</v>
      </c>
      <c r="AK167" s="209" t="s">
        <v>763</v>
      </c>
      <c r="AL167" s="209" t="s">
        <v>763</v>
      </c>
      <c r="AM167" s="75" t="s">
        <v>763</v>
      </c>
      <c r="AN167" s="75" t="s">
        <v>763</v>
      </c>
      <c r="AO167" s="209" t="s">
        <v>763</v>
      </c>
      <c r="AP167" s="209" t="s">
        <v>763</v>
      </c>
      <c r="AQ167" s="209" t="s">
        <v>763</v>
      </c>
      <c r="AR167" s="75" t="s">
        <v>763</v>
      </c>
      <c r="AS167" s="68" t="s">
        <v>763</v>
      </c>
      <c r="AT167" s="68" t="s">
        <v>763</v>
      </c>
      <c r="AU167" s="68" t="s">
        <v>763</v>
      </c>
      <c r="AV167" s="68" t="s">
        <v>763</v>
      </c>
      <c r="BA167" s="200"/>
      <c r="BC167" s="147"/>
    </row>
    <row r="168" spans="1:55" s="68" customFormat="1" x14ac:dyDescent="0.2">
      <c r="A168" s="79" t="s">
        <v>756</v>
      </c>
      <c r="B168" s="68" t="s">
        <v>402</v>
      </c>
      <c r="C168" s="68" t="s">
        <v>764</v>
      </c>
      <c r="E168" s="147">
        <v>44404</v>
      </c>
      <c r="F168" s="68" t="s">
        <v>881</v>
      </c>
      <c r="G168" s="68" t="s">
        <v>1090</v>
      </c>
      <c r="H168" s="68">
        <v>0</v>
      </c>
      <c r="I168" s="68" t="s">
        <v>760</v>
      </c>
      <c r="J168" s="77">
        <v>0.422916666666667</v>
      </c>
      <c r="K168" s="81">
        <v>1</v>
      </c>
      <c r="L168" s="68">
        <v>1</v>
      </c>
      <c r="M168" s="68" t="s">
        <v>1091</v>
      </c>
      <c r="O168" s="68">
        <v>21.9</v>
      </c>
      <c r="P168" s="68">
        <v>9.07</v>
      </c>
      <c r="Q168" s="68">
        <v>1</v>
      </c>
      <c r="R168" s="68">
        <v>1</v>
      </c>
      <c r="S168" s="68">
        <v>1</v>
      </c>
      <c r="T168" s="68">
        <v>1</v>
      </c>
      <c r="U168" s="141">
        <v>1</v>
      </c>
      <c r="V168" s="68">
        <v>0.5</v>
      </c>
      <c r="W168" s="77">
        <v>0.31458333333333333</v>
      </c>
      <c r="X168" s="68">
        <v>24.7</v>
      </c>
      <c r="Y168" s="68">
        <v>7.61</v>
      </c>
      <c r="Z168" s="72">
        <v>6.633502139756164</v>
      </c>
      <c r="AA168" s="68" t="s">
        <v>761</v>
      </c>
      <c r="AB168" s="171">
        <v>24.1</v>
      </c>
      <c r="AC168" s="72">
        <v>38</v>
      </c>
      <c r="AD168" s="75">
        <v>0.375</v>
      </c>
      <c r="AE168" s="72">
        <v>1.1864697802197801</v>
      </c>
      <c r="AF168" s="72">
        <v>0.42520539451247874</v>
      </c>
      <c r="AG168" s="72">
        <v>1.6116751747322589</v>
      </c>
      <c r="AH168" s="72">
        <v>42.224097117187327</v>
      </c>
      <c r="AI168" s="72">
        <v>43.835772291919582</v>
      </c>
      <c r="AJ168" s="72">
        <v>144.65749179836908</v>
      </c>
      <c r="AK168" s="72">
        <v>16.637275918091788</v>
      </c>
      <c r="AL168" s="72">
        <v>8.6947822774920098</v>
      </c>
      <c r="AM168" s="72">
        <v>58.861373035279115</v>
      </c>
      <c r="AN168" s="72">
        <v>60.47304821001137</v>
      </c>
      <c r="AO168" s="222">
        <v>4.2339164556962023</v>
      </c>
      <c r="AP168" s="222">
        <v>1.7446835443037982</v>
      </c>
      <c r="AQ168" s="223">
        <v>0.70817857954976116</v>
      </c>
      <c r="AR168" s="72">
        <v>5.9786000000000001</v>
      </c>
      <c r="AS168" s="68" t="s">
        <v>763</v>
      </c>
      <c r="AT168" s="68" t="s">
        <v>763</v>
      </c>
      <c r="AU168" s="68" t="s">
        <v>763</v>
      </c>
      <c r="AV168" s="68" t="s">
        <v>763</v>
      </c>
      <c r="BA168" s="200"/>
      <c r="BC168" s="147"/>
    </row>
    <row r="169" spans="1:55" s="68" customFormat="1" x14ac:dyDescent="0.2">
      <c r="A169" s="79" t="s">
        <v>756</v>
      </c>
      <c r="B169" s="68" t="s">
        <v>402</v>
      </c>
      <c r="C169" s="68" t="s">
        <v>765</v>
      </c>
      <c r="E169" s="147">
        <v>44404</v>
      </c>
      <c r="F169" s="68" t="s">
        <v>881</v>
      </c>
      <c r="G169" s="68" t="s">
        <v>1090</v>
      </c>
      <c r="H169" s="68">
        <v>0</v>
      </c>
      <c r="I169" s="68" t="s">
        <v>760</v>
      </c>
      <c r="J169" s="77">
        <v>0.422916666666667</v>
      </c>
      <c r="K169" s="81">
        <v>1</v>
      </c>
      <c r="L169" s="68">
        <v>1</v>
      </c>
      <c r="M169" s="68" t="s">
        <v>1091</v>
      </c>
      <c r="O169" s="68">
        <v>21.9</v>
      </c>
      <c r="P169" s="68">
        <v>9.07</v>
      </c>
      <c r="Q169" s="68">
        <v>1</v>
      </c>
      <c r="R169" s="68">
        <v>1</v>
      </c>
      <c r="S169" s="68">
        <v>1</v>
      </c>
      <c r="T169" s="68">
        <v>1</v>
      </c>
      <c r="U169" s="141">
        <v>1</v>
      </c>
      <c r="V169" s="68">
        <v>0.5</v>
      </c>
      <c r="W169" s="77">
        <v>0.31458333333333333</v>
      </c>
      <c r="X169" s="68">
        <v>24.7</v>
      </c>
      <c r="Y169" s="68">
        <v>7.61</v>
      </c>
      <c r="Z169" s="72">
        <v>6.6372832199061573</v>
      </c>
      <c r="AA169" s="68" t="s">
        <v>761</v>
      </c>
      <c r="AB169" s="171">
        <v>24</v>
      </c>
      <c r="AC169" s="72">
        <v>38.1</v>
      </c>
      <c r="AD169" s="72" t="s">
        <v>763</v>
      </c>
      <c r="AE169" s="72" t="s">
        <v>763</v>
      </c>
      <c r="AF169" s="72" t="s">
        <v>763</v>
      </c>
      <c r="AG169" s="72" t="s">
        <v>763</v>
      </c>
      <c r="AH169" s="72" t="s">
        <v>763</v>
      </c>
      <c r="AI169" s="72" t="s">
        <v>763</v>
      </c>
      <c r="AJ169" s="72" t="s">
        <v>763</v>
      </c>
      <c r="AK169" s="72" t="s">
        <v>763</v>
      </c>
      <c r="AL169" s="72" t="s">
        <v>763</v>
      </c>
      <c r="AM169" s="75" t="s">
        <v>763</v>
      </c>
      <c r="AN169" s="75" t="s">
        <v>763</v>
      </c>
      <c r="AO169" s="72" t="s">
        <v>763</v>
      </c>
      <c r="AP169" s="72" t="s">
        <v>763</v>
      </c>
      <c r="AQ169" s="72" t="s">
        <v>763</v>
      </c>
      <c r="AR169" s="75" t="s">
        <v>763</v>
      </c>
      <c r="AS169" s="68" t="s">
        <v>763</v>
      </c>
      <c r="AT169" s="68" t="s">
        <v>763</v>
      </c>
      <c r="AU169" s="68" t="s">
        <v>763</v>
      </c>
      <c r="AV169" s="68" t="s">
        <v>763</v>
      </c>
      <c r="BA169" s="200"/>
      <c r="BC169" s="147"/>
    </row>
    <row r="170" spans="1:55" s="68" customFormat="1" x14ac:dyDescent="0.2">
      <c r="A170" s="79" t="s">
        <v>756</v>
      </c>
      <c r="B170" s="68" t="s">
        <v>668</v>
      </c>
      <c r="C170" s="68" t="s">
        <v>764</v>
      </c>
      <c r="E170" s="147">
        <v>44404</v>
      </c>
      <c r="F170" s="68" t="s">
        <v>793</v>
      </c>
      <c r="G170" s="68" t="s">
        <v>772</v>
      </c>
      <c r="H170" s="68" t="s">
        <v>761</v>
      </c>
      <c r="I170" s="68" t="s">
        <v>761</v>
      </c>
      <c r="J170" s="68" t="s">
        <v>761</v>
      </c>
      <c r="K170" s="81" t="s">
        <v>761</v>
      </c>
      <c r="L170" s="68" t="s">
        <v>761</v>
      </c>
      <c r="M170" s="68" t="s">
        <v>761</v>
      </c>
      <c r="N170" s="68" t="s">
        <v>761</v>
      </c>
      <c r="O170" s="68" t="s">
        <v>761</v>
      </c>
      <c r="P170" s="68" t="s">
        <v>761</v>
      </c>
      <c r="Q170" s="68" t="s">
        <v>761</v>
      </c>
      <c r="R170" s="68" t="s">
        <v>761</v>
      </c>
      <c r="S170" s="68" t="s">
        <v>761</v>
      </c>
      <c r="T170" s="68" t="s">
        <v>761</v>
      </c>
      <c r="U170" s="68" t="s">
        <v>761</v>
      </c>
      <c r="V170" s="68">
        <v>0.3</v>
      </c>
      <c r="W170" s="77">
        <v>0.33333333333333331</v>
      </c>
      <c r="X170" s="68" t="s">
        <v>761</v>
      </c>
      <c r="Y170" s="68" t="s">
        <v>761</v>
      </c>
      <c r="Z170" s="72" t="s">
        <v>763</v>
      </c>
      <c r="AA170" s="68" t="s">
        <v>761</v>
      </c>
      <c r="AB170" s="171">
        <v>30.2</v>
      </c>
      <c r="AC170" s="72">
        <v>46.6</v>
      </c>
      <c r="AD170" s="75">
        <v>0.82845379688929566</v>
      </c>
      <c r="AE170" s="72">
        <v>14.157826834498755</v>
      </c>
      <c r="AF170" s="72">
        <v>31.134707797240743</v>
      </c>
      <c r="AG170" s="72">
        <v>45.2925346317395</v>
      </c>
      <c r="AH170" s="72">
        <v>25.556592578260506</v>
      </c>
      <c r="AI170" s="72">
        <v>70.849127210000006</v>
      </c>
      <c r="AJ170" s="72">
        <v>204.20785134244016</v>
      </c>
      <c r="AK170" s="72">
        <v>18.844810910459959</v>
      </c>
      <c r="AL170" s="72">
        <v>10.836290813037186</v>
      </c>
      <c r="AM170" s="72">
        <v>44.401403488720462</v>
      </c>
      <c r="AN170" s="72">
        <v>89.693938120459961</v>
      </c>
      <c r="AO170" s="222">
        <v>3.4561727848101258</v>
      </c>
      <c r="AP170" s="222">
        <v>0.41917721518987372</v>
      </c>
      <c r="AQ170" s="223">
        <v>0.89183500453123621</v>
      </c>
      <c r="AR170" s="72">
        <v>3.8753499999999996</v>
      </c>
      <c r="AS170" s="68" t="s">
        <v>763</v>
      </c>
      <c r="AT170" s="68" t="s">
        <v>763</v>
      </c>
      <c r="AU170" s="68" t="s">
        <v>763</v>
      </c>
      <c r="AV170" s="68" t="s">
        <v>763</v>
      </c>
      <c r="BA170" s="200"/>
      <c r="BC170" s="147"/>
    </row>
    <row r="171" spans="1:55" s="68" customFormat="1" x14ac:dyDescent="0.2">
      <c r="A171" s="79" t="s">
        <v>756</v>
      </c>
      <c r="B171" s="68" t="s">
        <v>403</v>
      </c>
      <c r="C171" s="68" t="s">
        <v>757</v>
      </c>
      <c r="E171" s="147">
        <v>44404</v>
      </c>
      <c r="F171" s="68" t="s">
        <v>881</v>
      </c>
      <c r="G171" s="68" t="s">
        <v>1092</v>
      </c>
      <c r="H171" s="68">
        <v>1</v>
      </c>
      <c r="I171" s="68" t="s">
        <v>760</v>
      </c>
      <c r="J171" s="77">
        <v>0.422916666666667</v>
      </c>
      <c r="K171" s="81">
        <v>1</v>
      </c>
      <c r="L171" s="68">
        <v>2</v>
      </c>
      <c r="M171" s="68" t="s">
        <v>519</v>
      </c>
      <c r="O171" s="68">
        <v>21.2</v>
      </c>
      <c r="P171" s="68">
        <v>8.11</v>
      </c>
      <c r="Q171" s="68">
        <v>2.21</v>
      </c>
      <c r="R171" s="68">
        <v>1.7</v>
      </c>
      <c r="S171" s="68">
        <v>1.6</v>
      </c>
      <c r="T171" s="68">
        <v>1.65</v>
      </c>
      <c r="U171" s="141">
        <v>0.74660633484162897</v>
      </c>
      <c r="V171" s="68">
        <v>0.15</v>
      </c>
      <c r="W171" s="77">
        <v>0.2673611111111111</v>
      </c>
      <c r="X171" s="68">
        <v>24.8</v>
      </c>
      <c r="Y171" s="68">
        <v>7</v>
      </c>
      <c r="Z171" s="72">
        <v>5.9041252360005991</v>
      </c>
      <c r="AA171" s="68">
        <v>84.4</v>
      </c>
      <c r="AB171" s="171">
        <v>29.9</v>
      </c>
      <c r="AC171" s="72">
        <v>46.4</v>
      </c>
      <c r="AD171" s="75" t="s">
        <v>763</v>
      </c>
      <c r="AE171" s="75" t="s">
        <v>763</v>
      </c>
      <c r="AF171" s="72" t="s">
        <v>763</v>
      </c>
      <c r="AG171" s="72" t="s">
        <v>763</v>
      </c>
      <c r="AH171" s="72" t="s">
        <v>763</v>
      </c>
      <c r="AI171" s="72" t="s">
        <v>763</v>
      </c>
      <c r="AJ171" s="72" t="s">
        <v>763</v>
      </c>
      <c r="AK171" s="72" t="s">
        <v>763</v>
      </c>
      <c r="AL171" s="72" t="s">
        <v>763</v>
      </c>
      <c r="AM171" s="75" t="s">
        <v>763</v>
      </c>
      <c r="AN171" s="75" t="s">
        <v>763</v>
      </c>
      <c r="AO171" s="72" t="s">
        <v>763</v>
      </c>
      <c r="AP171" s="72" t="s">
        <v>763</v>
      </c>
      <c r="AQ171" s="72" t="s">
        <v>763</v>
      </c>
      <c r="AR171" s="75" t="s">
        <v>763</v>
      </c>
      <c r="AS171" s="68" t="s">
        <v>763</v>
      </c>
      <c r="AT171" s="68" t="s">
        <v>763</v>
      </c>
      <c r="AU171" s="68" t="s">
        <v>763</v>
      </c>
      <c r="AV171" s="68" t="s">
        <v>763</v>
      </c>
      <c r="BA171" s="200"/>
      <c r="BC171" s="147"/>
    </row>
    <row r="172" spans="1:55" s="68" customFormat="1" x14ac:dyDescent="0.2">
      <c r="A172" s="79" t="s">
        <v>756</v>
      </c>
      <c r="B172" s="68" t="s">
        <v>403</v>
      </c>
      <c r="C172" s="68" t="s">
        <v>764</v>
      </c>
      <c r="E172" s="147">
        <v>44404</v>
      </c>
      <c r="F172" s="68" t="s">
        <v>881</v>
      </c>
      <c r="G172" s="68" t="s">
        <v>1092</v>
      </c>
      <c r="H172" s="68">
        <v>1</v>
      </c>
      <c r="I172" s="68" t="s">
        <v>760</v>
      </c>
      <c r="J172" s="77">
        <v>0.422916666666667</v>
      </c>
      <c r="K172" s="81">
        <v>1</v>
      </c>
      <c r="L172" s="68">
        <v>2</v>
      </c>
      <c r="M172" s="68" t="s">
        <v>519</v>
      </c>
      <c r="O172" s="68">
        <v>21.2</v>
      </c>
      <c r="P172" s="68">
        <v>8.11</v>
      </c>
      <c r="Q172" s="68">
        <v>2.21</v>
      </c>
      <c r="R172" s="68">
        <v>1.7</v>
      </c>
      <c r="S172" s="68">
        <v>1.6</v>
      </c>
      <c r="T172" s="68">
        <v>1.65</v>
      </c>
      <c r="U172" s="141">
        <v>0.74660633484162897</v>
      </c>
      <c r="V172" s="68">
        <v>1.1000000000000001</v>
      </c>
      <c r="W172" s="77">
        <v>0.26944444444444443</v>
      </c>
      <c r="X172" s="68">
        <v>24.9</v>
      </c>
      <c r="Y172" s="68">
        <v>6.23</v>
      </c>
      <c r="Z172" s="72">
        <v>5.2433626916909608</v>
      </c>
      <c r="AA172" s="68">
        <v>76.400000000000006</v>
      </c>
      <c r="AB172" s="171">
        <v>30.3</v>
      </c>
      <c r="AC172" s="72">
        <v>46.8</v>
      </c>
      <c r="AD172" s="72">
        <v>0.19999999999999998</v>
      </c>
      <c r="AE172" s="72">
        <v>1.4182692307692304</v>
      </c>
      <c r="AF172" s="72">
        <v>0.18237482560843282</v>
      </c>
      <c r="AG172" s="72">
        <v>1.6006440563776632</v>
      </c>
      <c r="AH172" s="72">
        <v>20.685148470264707</v>
      </c>
      <c r="AI172" s="72">
        <v>22.285792526642371</v>
      </c>
      <c r="AJ172" s="72" t="s">
        <v>1093</v>
      </c>
      <c r="AK172" s="72" t="s">
        <v>1093</v>
      </c>
      <c r="AL172" s="72" t="s">
        <v>1093</v>
      </c>
      <c r="AM172" s="72" t="s">
        <v>1093</v>
      </c>
      <c r="AN172" s="72" t="s">
        <v>1093</v>
      </c>
      <c r="AO172" s="222">
        <v>2.7197803797468354</v>
      </c>
      <c r="AP172" s="222">
        <v>0.26056962025316505</v>
      </c>
      <c r="AQ172" s="223">
        <v>0.91257079864674784</v>
      </c>
      <c r="AR172" s="72">
        <v>2.9803500000000005</v>
      </c>
      <c r="AS172" s="68" t="s">
        <v>763</v>
      </c>
      <c r="AT172" s="68" t="s">
        <v>763</v>
      </c>
      <c r="AU172" s="68" t="s">
        <v>763</v>
      </c>
      <c r="AV172" s="68" t="s">
        <v>763</v>
      </c>
      <c r="BA172" s="200"/>
      <c r="BC172" s="147"/>
    </row>
    <row r="173" spans="1:55" s="68" customFormat="1" x14ac:dyDescent="0.2">
      <c r="A173" s="79" t="s">
        <v>756</v>
      </c>
      <c r="B173" s="68" t="s">
        <v>403</v>
      </c>
      <c r="C173" s="68" t="s">
        <v>765</v>
      </c>
      <c r="E173" s="147">
        <v>44404</v>
      </c>
      <c r="F173" s="68" t="s">
        <v>881</v>
      </c>
      <c r="G173" s="68" t="s">
        <v>1092</v>
      </c>
      <c r="H173" s="68">
        <v>1</v>
      </c>
      <c r="I173" s="68" t="s">
        <v>760</v>
      </c>
      <c r="J173" s="77">
        <v>0.422916666666667</v>
      </c>
      <c r="K173" s="81">
        <v>1</v>
      </c>
      <c r="L173" s="68">
        <v>2</v>
      </c>
      <c r="M173" s="68" t="s">
        <v>519</v>
      </c>
      <c r="O173" s="68">
        <v>21.2</v>
      </c>
      <c r="P173" s="68">
        <v>8.11</v>
      </c>
      <c r="Q173" s="68">
        <v>2.21</v>
      </c>
      <c r="R173" s="68">
        <v>1.7</v>
      </c>
      <c r="S173" s="68">
        <v>1.6</v>
      </c>
      <c r="T173" s="68">
        <v>1.65</v>
      </c>
      <c r="U173" s="141">
        <v>0.74660633484162897</v>
      </c>
      <c r="V173" s="68">
        <v>1.9</v>
      </c>
      <c r="W173" s="77">
        <v>0.27083333333333331</v>
      </c>
      <c r="X173" s="68">
        <v>25</v>
      </c>
      <c r="Y173" s="68">
        <v>6.06</v>
      </c>
      <c r="Z173" s="72">
        <v>5.1009127939040217</v>
      </c>
      <c r="AA173" s="68">
        <v>73.3</v>
      </c>
      <c r="AB173" s="171">
        <v>30.3</v>
      </c>
      <c r="AC173" s="72">
        <v>46.9</v>
      </c>
      <c r="AD173" s="75" t="s">
        <v>763</v>
      </c>
      <c r="AE173" s="75" t="s">
        <v>763</v>
      </c>
      <c r="AF173" s="75" t="s">
        <v>763</v>
      </c>
      <c r="AG173" s="72" t="s">
        <v>763</v>
      </c>
      <c r="AH173" s="72" t="s">
        <v>763</v>
      </c>
      <c r="AI173" s="209" t="s">
        <v>763</v>
      </c>
      <c r="AJ173" s="209" t="s">
        <v>763</v>
      </c>
      <c r="AK173" s="209" t="s">
        <v>763</v>
      </c>
      <c r="AL173" s="209" t="s">
        <v>763</v>
      </c>
      <c r="AM173" s="75" t="s">
        <v>763</v>
      </c>
      <c r="AN173" s="75" t="s">
        <v>763</v>
      </c>
      <c r="AO173" s="209" t="s">
        <v>763</v>
      </c>
      <c r="AP173" s="209" t="s">
        <v>763</v>
      </c>
      <c r="AQ173" s="209" t="s">
        <v>763</v>
      </c>
      <c r="AR173" s="75" t="s">
        <v>763</v>
      </c>
      <c r="AS173" s="68" t="s">
        <v>763</v>
      </c>
      <c r="AT173" s="68" t="s">
        <v>763</v>
      </c>
      <c r="AU173" s="68" t="s">
        <v>763</v>
      </c>
      <c r="AV173" s="68" t="s">
        <v>763</v>
      </c>
      <c r="BC173" s="147"/>
    </row>
    <row r="174" spans="1:55" s="68" customFormat="1" x14ac:dyDescent="0.2">
      <c r="A174" s="79" t="s">
        <v>756</v>
      </c>
      <c r="B174" s="68" t="s">
        <v>404</v>
      </c>
      <c r="C174" s="68" t="s">
        <v>757</v>
      </c>
      <c r="E174" s="147">
        <v>44404</v>
      </c>
      <c r="F174" s="68" t="s">
        <v>881</v>
      </c>
      <c r="G174" s="68" t="s">
        <v>1092</v>
      </c>
      <c r="H174" s="68">
        <v>1</v>
      </c>
      <c r="I174" s="68" t="s">
        <v>760</v>
      </c>
      <c r="J174" s="77">
        <v>0.422916666666667</v>
      </c>
      <c r="K174" s="81">
        <v>1</v>
      </c>
      <c r="L174" s="68">
        <v>2</v>
      </c>
      <c r="M174" s="68" t="s">
        <v>820</v>
      </c>
      <c r="O174" s="68">
        <v>20.9</v>
      </c>
      <c r="P174" s="68">
        <v>8</v>
      </c>
      <c r="Q174" s="68">
        <v>2.1</v>
      </c>
      <c r="R174" s="68">
        <v>1.95</v>
      </c>
      <c r="S174" s="68">
        <v>1.8</v>
      </c>
      <c r="T174" s="68">
        <v>1.875</v>
      </c>
      <c r="U174" s="141">
        <v>0.89285714285714279</v>
      </c>
      <c r="V174" s="68">
        <v>0.15</v>
      </c>
      <c r="W174" s="77">
        <v>0.29166666666666669</v>
      </c>
      <c r="X174" s="68">
        <v>24.9</v>
      </c>
      <c r="Y174" s="68">
        <v>6.85</v>
      </c>
      <c r="Z174" s="72">
        <v>5.9147029918245879</v>
      </c>
      <c r="AA174" s="68">
        <v>82.8</v>
      </c>
      <c r="AB174" s="171">
        <v>25.8</v>
      </c>
      <c r="AC174" s="72">
        <v>40.700000000000003</v>
      </c>
      <c r="AD174" s="75" t="s">
        <v>763</v>
      </c>
      <c r="AE174" s="75" t="s">
        <v>763</v>
      </c>
      <c r="AF174" s="75" t="s">
        <v>763</v>
      </c>
      <c r="AG174" s="72" t="s">
        <v>763</v>
      </c>
      <c r="AH174" s="72" t="s">
        <v>763</v>
      </c>
      <c r="AI174" s="75" t="s">
        <v>763</v>
      </c>
      <c r="AJ174" s="75" t="s">
        <v>763</v>
      </c>
      <c r="AK174" s="75" t="s">
        <v>763</v>
      </c>
      <c r="AL174" s="75" t="s">
        <v>763</v>
      </c>
      <c r="AM174" s="75" t="s">
        <v>763</v>
      </c>
      <c r="AN174" s="75" t="s">
        <v>763</v>
      </c>
      <c r="AO174" s="75" t="s">
        <v>763</v>
      </c>
      <c r="AP174" s="75" t="s">
        <v>763</v>
      </c>
      <c r="AQ174" s="75" t="s">
        <v>763</v>
      </c>
      <c r="AR174" s="75" t="s">
        <v>763</v>
      </c>
      <c r="AS174" s="68" t="s">
        <v>763</v>
      </c>
      <c r="AT174" s="68" t="s">
        <v>763</v>
      </c>
      <c r="AU174" s="68" t="s">
        <v>763</v>
      </c>
      <c r="AV174" s="68" t="s">
        <v>763</v>
      </c>
      <c r="BC174" s="147"/>
    </row>
    <row r="175" spans="1:55" s="68" customFormat="1" x14ac:dyDescent="0.2">
      <c r="A175" s="79" t="s">
        <v>756</v>
      </c>
      <c r="B175" s="68" t="s">
        <v>404</v>
      </c>
      <c r="C175" s="68" t="s">
        <v>764</v>
      </c>
      <c r="E175" s="147">
        <v>44404</v>
      </c>
      <c r="F175" s="68" t="s">
        <v>881</v>
      </c>
      <c r="G175" s="68" t="s">
        <v>1092</v>
      </c>
      <c r="H175" s="68">
        <v>1</v>
      </c>
      <c r="I175" s="68" t="s">
        <v>760</v>
      </c>
      <c r="J175" s="77">
        <v>0.422916666666667</v>
      </c>
      <c r="K175" s="81">
        <v>1</v>
      </c>
      <c r="L175" s="68">
        <v>2</v>
      </c>
      <c r="M175" s="68" t="s">
        <v>820</v>
      </c>
      <c r="O175" s="68">
        <v>20.9</v>
      </c>
      <c r="P175" s="68">
        <v>8</v>
      </c>
      <c r="Q175" s="68">
        <v>2.1</v>
      </c>
      <c r="R175" s="68">
        <v>1.95</v>
      </c>
      <c r="S175" s="68">
        <v>1.8</v>
      </c>
      <c r="T175" s="68">
        <v>1.875</v>
      </c>
      <c r="U175" s="76">
        <v>0.89285714285714279</v>
      </c>
      <c r="V175" s="68">
        <v>1.05</v>
      </c>
      <c r="W175" s="77">
        <v>0.29305555555555557</v>
      </c>
      <c r="X175" s="68">
        <v>24.9</v>
      </c>
      <c r="Y175" s="68">
        <v>8.14</v>
      </c>
      <c r="Z175" s="72">
        <v>6.8275285086805244</v>
      </c>
      <c r="AA175" s="68">
        <v>98.4</v>
      </c>
      <c r="AB175" s="171">
        <v>30.9</v>
      </c>
      <c r="AC175" s="72">
        <v>47.7</v>
      </c>
      <c r="AD175" s="72">
        <v>4.9999999999999954E-2</v>
      </c>
      <c r="AE175" s="72">
        <v>0.80013736263736224</v>
      </c>
      <c r="AF175" s="72">
        <v>0.12091148659122619</v>
      </c>
      <c r="AG175" s="72">
        <v>0.92104884922858843</v>
      </c>
      <c r="AH175" s="72">
        <v>16.629818545888096</v>
      </c>
      <c r="AI175" s="72">
        <v>17.550867395116683</v>
      </c>
      <c r="AJ175" s="72">
        <v>249.01155037734779</v>
      </c>
      <c r="AK175" s="72">
        <v>23.905988697840634</v>
      </c>
      <c r="AL175" s="72">
        <v>10.416283280508718</v>
      </c>
      <c r="AM175" s="72">
        <v>40.535807243728726</v>
      </c>
      <c r="AN175" s="72">
        <v>41.456856092957317</v>
      </c>
      <c r="AO175" s="222">
        <v>2.9887335443037975</v>
      </c>
      <c r="AP175" s="222">
        <v>4.5316455696202372E-2</v>
      </c>
      <c r="AQ175" s="223">
        <v>0.98506403793734376</v>
      </c>
      <c r="AR175" s="72">
        <v>3.0340499999999997</v>
      </c>
      <c r="AS175" s="68" t="s">
        <v>763</v>
      </c>
      <c r="AT175" s="68" t="s">
        <v>763</v>
      </c>
      <c r="AU175" s="68" t="s">
        <v>763</v>
      </c>
      <c r="AV175" s="68" t="s">
        <v>763</v>
      </c>
      <c r="BC175" s="147"/>
    </row>
    <row r="176" spans="1:55" s="68" customFormat="1" x14ac:dyDescent="0.2">
      <c r="A176" s="79" t="s">
        <v>756</v>
      </c>
      <c r="B176" s="68" t="s">
        <v>404</v>
      </c>
      <c r="C176" s="68" t="s">
        <v>765</v>
      </c>
      <c r="E176" s="147">
        <v>44404</v>
      </c>
      <c r="F176" s="68" t="s">
        <v>881</v>
      </c>
      <c r="G176" s="68" t="s">
        <v>1092</v>
      </c>
      <c r="H176" s="68">
        <v>1</v>
      </c>
      <c r="I176" s="68" t="s">
        <v>760</v>
      </c>
      <c r="J176" s="77">
        <v>0.422916666666667</v>
      </c>
      <c r="K176" s="81">
        <v>1</v>
      </c>
      <c r="L176" s="68">
        <v>2</v>
      </c>
      <c r="M176" s="68" t="s">
        <v>820</v>
      </c>
      <c r="O176" s="68">
        <v>20.9</v>
      </c>
      <c r="P176" s="68">
        <v>8</v>
      </c>
      <c r="Q176" s="68">
        <v>2.1</v>
      </c>
      <c r="R176" s="68">
        <v>1.95</v>
      </c>
      <c r="S176" s="68">
        <v>1.8</v>
      </c>
      <c r="T176" s="68">
        <v>1.875</v>
      </c>
      <c r="U176" s="76">
        <v>0.89285714285714279</v>
      </c>
      <c r="V176" s="68">
        <v>1.8</v>
      </c>
      <c r="W176" s="77">
        <v>0.29444444444444445</v>
      </c>
      <c r="X176" s="68">
        <v>24.8</v>
      </c>
      <c r="Y176" s="68">
        <v>5.56</v>
      </c>
      <c r="Z176" s="72">
        <v>4.6549757424801719</v>
      </c>
      <c r="AA176" s="68">
        <v>66.900000000000006</v>
      </c>
      <c r="AB176" s="171">
        <v>31.2</v>
      </c>
      <c r="AC176" s="72">
        <v>48.2</v>
      </c>
      <c r="AD176" s="75" t="s">
        <v>763</v>
      </c>
      <c r="AE176" s="75" t="s">
        <v>763</v>
      </c>
      <c r="AF176" s="75" t="s">
        <v>763</v>
      </c>
      <c r="AG176" s="72" t="s">
        <v>763</v>
      </c>
      <c r="AH176" s="72" t="s">
        <v>763</v>
      </c>
      <c r="AI176" s="209" t="s">
        <v>763</v>
      </c>
      <c r="AJ176" s="209" t="s">
        <v>763</v>
      </c>
      <c r="AK176" s="209" t="s">
        <v>763</v>
      </c>
      <c r="AL176" s="209" t="s">
        <v>763</v>
      </c>
      <c r="AM176" s="75" t="s">
        <v>763</v>
      </c>
      <c r="AN176" s="75" t="s">
        <v>763</v>
      </c>
      <c r="AO176" s="209" t="s">
        <v>763</v>
      </c>
      <c r="AP176" s="209" t="s">
        <v>763</v>
      </c>
      <c r="AQ176" s="209" t="s">
        <v>763</v>
      </c>
      <c r="AR176" s="75" t="s">
        <v>763</v>
      </c>
      <c r="AS176" s="68" t="s">
        <v>763</v>
      </c>
      <c r="AT176" s="68" t="s">
        <v>763</v>
      </c>
      <c r="AU176" s="68" t="s">
        <v>763</v>
      </c>
      <c r="AV176" s="68" t="s">
        <v>763</v>
      </c>
      <c r="BC176" s="147"/>
    </row>
    <row r="177" spans="1:55" s="68" customFormat="1" x14ac:dyDescent="0.2">
      <c r="A177" s="79" t="s">
        <v>756</v>
      </c>
      <c r="B177" s="68" t="s">
        <v>405</v>
      </c>
      <c r="C177" s="68" t="s">
        <v>757</v>
      </c>
      <c r="E177" s="147">
        <v>44404</v>
      </c>
      <c r="F177" s="68" t="s">
        <v>881</v>
      </c>
      <c r="G177" s="68" t="s">
        <v>1092</v>
      </c>
      <c r="H177" s="68">
        <v>2</v>
      </c>
      <c r="I177" s="68" t="s">
        <v>760</v>
      </c>
      <c r="J177" s="77">
        <v>0.422916666666667</v>
      </c>
      <c r="K177" s="81">
        <v>1</v>
      </c>
      <c r="L177" s="68">
        <v>2</v>
      </c>
      <c r="M177" s="68" t="s">
        <v>820</v>
      </c>
      <c r="O177" s="68">
        <v>21.8</v>
      </c>
      <c r="P177" s="68">
        <v>7.75</v>
      </c>
      <c r="Q177" s="68">
        <v>2.4</v>
      </c>
      <c r="R177" s="68">
        <v>2.25</v>
      </c>
      <c r="S177" s="68">
        <v>2</v>
      </c>
      <c r="T177" s="68">
        <v>2.125</v>
      </c>
      <c r="U177" s="76">
        <v>0.88541666666666674</v>
      </c>
      <c r="V177" s="68">
        <v>0.15</v>
      </c>
      <c r="W177" s="77">
        <v>0.31111111111111112</v>
      </c>
      <c r="X177" s="68">
        <v>24.1</v>
      </c>
      <c r="Y177" s="68">
        <v>7.92</v>
      </c>
      <c r="Z177" s="72">
        <v>6.6400760685298907</v>
      </c>
      <c r="AA177" s="68">
        <v>94</v>
      </c>
      <c r="AB177" s="171">
        <v>30.8</v>
      </c>
      <c r="AC177" s="72">
        <v>47.6</v>
      </c>
      <c r="AD177" s="72" t="s">
        <v>763</v>
      </c>
      <c r="AE177" s="72" t="s">
        <v>763</v>
      </c>
      <c r="AF177" s="72" t="s">
        <v>763</v>
      </c>
      <c r="AG177" s="72" t="s">
        <v>763</v>
      </c>
      <c r="AH177" s="72" t="s">
        <v>763</v>
      </c>
      <c r="AI177" s="72" t="s">
        <v>763</v>
      </c>
      <c r="AJ177" s="72" t="s">
        <v>763</v>
      </c>
      <c r="AK177" s="72" t="s">
        <v>763</v>
      </c>
      <c r="AL177" s="72" t="s">
        <v>763</v>
      </c>
      <c r="AM177" s="75" t="s">
        <v>763</v>
      </c>
      <c r="AN177" s="75" t="s">
        <v>763</v>
      </c>
      <c r="AO177" s="72" t="s">
        <v>763</v>
      </c>
      <c r="AP177" s="72" t="s">
        <v>763</v>
      </c>
      <c r="AQ177" s="72" t="s">
        <v>763</v>
      </c>
      <c r="AR177" s="75" t="s">
        <v>763</v>
      </c>
      <c r="AS177" s="68" t="s">
        <v>763</v>
      </c>
      <c r="AT177" s="68" t="s">
        <v>763</v>
      </c>
      <c r="AU177" s="68" t="s">
        <v>763</v>
      </c>
      <c r="AV177" s="68" t="s">
        <v>763</v>
      </c>
      <c r="BC177" s="147"/>
    </row>
    <row r="178" spans="1:55" s="68" customFormat="1" x14ac:dyDescent="0.2">
      <c r="A178" s="79" t="s">
        <v>756</v>
      </c>
      <c r="B178" s="68" t="s">
        <v>405</v>
      </c>
      <c r="C178" s="68" t="s">
        <v>764</v>
      </c>
      <c r="D178" s="68" t="s">
        <v>781</v>
      </c>
      <c r="E178" s="147">
        <v>44404</v>
      </c>
      <c r="F178" s="68" t="s">
        <v>881</v>
      </c>
      <c r="G178" s="68" t="s">
        <v>1092</v>
      </c>
      <c r="H178" s="68">
        <v>2</v>
      </c>
      <c r="I178" s="68" t="s">
        <v>760</v>
      </c>
      <c r="J178" s="77">
        <v>0.422916666666667</v>
      </c>
      <c r="K178" s="81">
        <v>1</v>
      </c>
      <c r="L178" s="68">
        <v>2</v>
      </c>
      <c r="M178" s="68" t="s">
        <v>820</v>
      </c>
      <c r="O178" s="68">
        <v>21.8</v>
      </c>
      <c r="P178" s="68">
        <v>7.75</v>
      </c>
      <c r="Q178" s="68">
        <v>2.4</v>
      </c>
      <c r="R178" s="68">
        <v>2.25</v>
      </c>
      <c r="S178" s="68">
        <v>2</v>
      </c>
      <c r="T178" s="68">
        <v>2.125</v>
      </c>
      <c r="U178" s="76">
        <v>0.88541666666666674</v>
      </c>
      <c r="V178" s="68">
        <v>1.2</v>
      </c>
      <c r="W178" s="77">
        <v>0.31111111111111112</v>
      </c>
      <c r="X178" s="68">
        <v>24.1</v>
      </c>
      <c r="Y178" s="68">
        <v>7.3</v>
      </c>
      <c r="Z178" s="72">
        <v>6.1097732905098221</v>
      </c>
      <c r="AA178" s="68">
        <v>87.3</v>
      </c>
      <c r="AB178" s="171">
        <v>31.1</v>
      </c>
      <c r="AC178" s="72">
        <v>47.9</v>
      </c>
      <c r="AD178" s="72">
        <v>0.19999999999999998</v>
      </c>
      <c r="AE178" s="72">
        <v>0.76150412087912045</v>
      </c>
      <c r="AF178" s="72">
        <v>0.35870407688730432</v>
      </c>
      <c r="AG178" s="72">
        <v>1.1202081977664249</v>
      </c>
      <c r="AH178" s="72">
        <v>23.29023022122723</v>
      </c>
      <c r="AI178" s="72">
        <v>24.410438418993653</v>
      </c>
      <c r="AJ178" s="72">
        <v>117.20113320180272</v>
      </c>
      <c r="AK178" s="72">
        <v>8.8839822863596947</v>
      </c>
      <c r="AL178" s="72">
        <v>13.19240960011269</v>
      </c>
      <c r="AM178" s="72">
        <v>32.174212507586923</v>
      </c>
      <c r="AN178" s="72">
        <v>33.294420705353346</v>
      </c>
      <c r="AO178" s="222">
        <v>1.6211962025316455</v>
      </c>
      <c r="AP178" s="222">
        <v>7.9303797468354351E-2</v>
      </c>
      <c r="AQ178" s="223">
        <v>0.95336442371752173</v>
      </c>
      <c r="AR178" s="72">
        <v>1.7004999999999999</v>
      </c>
      <c r="AS178" s="68" t="s">
        <v>763</v>
      </c>
      <c r="AT178" s="68" t="s">
        <v>763</v>
      </c>
      <c r="AU178" s="68" t="s">
        <v>763</v>
      </c>
      <c r="AV178" s="68" t="s">
        <v>763</v>
      </c>
      <c r="BC178" s="147"/>
    </row>
    <row r="179" spans="1:55" s="68" customFormat="1" x14ac:dyDescent="0.2">
      <c r="A179" s="79" t="s">
        <v>756</v>
      </c>
      <c r="B179" s="68" t="s">
        <v>405</v>
      </c>
      <c r="C179" s="68" t="s">
        <v>764</v>
      </c>
      <c r="D179" s="68" t="s">
        <v>785</v>
      </c>
      <c r="E179" s="147">
        <v>44404</v>
      </c>
      <c r="F179" s="68" t="s">
        <v>881</v>
      </c>
      <c r="G179" s="68" t="s">
        <v>1092</v>
      </c>
      <c r="H179" s="68">
        <v>2</v>
      </c>
      <c r="I179" s="68" t="s">
        <v>760</v>
      </c>
      <c r="J179" s="77">
        <v>0.422916666666667</v>
      </c>
      <c r="K179" s="81">
        <v>1</v>
      </c>
      <c r="L179" s="68">
        <v>2</v>
      </c>
      <c r="M179" s="68" t="s">
        <v>820</v>
      </c>
      <c r="O179" s="68">
        <v>21.8</v>
      </c>
      <c r="P179" s="68">
        <v>7.75</v>
      </c>
      <c r="Q179" s="68">
        <v>2.4</v>
      </c>
      <c r="R179" s="68">
        <v>2.25</v>
      </c>
      <c r="S179" s="68">
        <v>2</v>
      </c>
      <c r="T179" s="68">
        <v>2.125</v>
      </c>
      <c r="U179" s="76">
        <v>0.88541666666666674</v>
      </c>
      <c r="V179" s="68">
        <v>1.2</v>
      </c>
      <c r="W179" s="77">
        <v>0.31111111111111112</v>
      </c>
      <c r="X179" s="68">
        <v>24.1</v>
      </c>
      <c r="Y179" s="68">
        <v>7.3</v>
      </c>
      <c r="Z179" s="72">
        <v>6.1132709023327294</v>
      </c>
      <c r="AA179" s="68">
        <v>87.3</v>
      </c>
      <c r="AB179" s="171">
        <v>31</v>
      </c>
      <c r="AC179" s="72">
        <v>47.7</v>
      </c>
      <c r="AD179" s="75">
        <v>0.19999999999999998</v>
      </c>
      <c r="AE179" s="72">
        <v>0.33653846153846101</v>
      </c>
      <c r="AF179" s="72">
        <v>9.1892729809331906E-3</v>
      </c>
      <c r="AG179" s="72">
        <v>0.3457277345193942</v>
      </c>
      <c r="AH179" s="72">
        <v>17.114083408067948</v>
      </c>
      <c r="AI179" s="72">
        <v>17.459811142587341</v>
      </c>
      <c r="AJ179" s="72">
        <v>104.96514730550683</v>
      </c>
      <c r="AK179" s="72">
        <v>8.399401434376438</v>
      </c>
      <c r="AL179" s="72">
        <v>12.496741360153758</v>
      </c>
      <c r="AM179" s="72">
        <v>25.513484842444385</v>
      </c>
      <c r="AN179" s="72">
        <v>25.859212576963778</v>
      </c>
      <c r="AO179" s="222">
        <v>1.6295797468354436</v>
      </c>
      <c r="AP179" s="222">
        <v>0.12462025316455672</v>
      </c>
      <c r="AQ179" s="223">
        <v>0.92895892534228885</v>
      </c>
      <c r="AR179" s="72">
        <v>1.7542000000000004</v>
      </c>
      <c r="AS179" s="68" t="s">
        <v>763</v>
      </c>
      <c r="AT179" s="68" t="s">
        <v>763</v>
      </c>
      <c r="AU179" s="68" t="s">
        <v>763</v>
      </c>
      <c r="AV179" s="68" t="s">
        <v>763</v>
      </c>
      <c r="BC179" s="147"/>
    </row>
    <row r="180" spans="1:55" s="68" customFormat="1" x14ac:dyDescent="0.2">
      <c r="A180" s="79" t="s">
        <v>756</v>
      </c>
      <c r="B180" s="68" t="s">
        <v>405</v>
      </c>
      <c r="C180" s="68" t="s">
        <v>765</v>
      </c>
      <c r="E180" s="147">
        <v>44404</v>
      </c>
      <c r="F180" s="68" t="s">
        <v>881</v>
      </c>
      <c r="G180" s="68" t="s">
        <v>1092</v>
      </c>
      <c r="H180" s="68">
        <v>2</v>
      </c>
      <c r="I180" s="68" t="s">
        <v>760</v>
      </c>
      <c r="J180" s="77">
        <v>0.422916666666667</v>
      </c>
      <c r="K180" s="81">
        <v>1</v>
      </c>
      <c r="L180" s="68">
        <v>2</v>
      </c>
      <c r="M180" s="68" t="s">
        <v>820</v>
      </c>
      <c r="O180" s="68">
        <v>21.8</v>
      </c>
      <c r="P180" s="68">
        <v>7.75</v>
      </c>
      <c r="Q180" s="68">
        <v>2.4</v>
      </c>
      <c r="R180" s="68">
        <v>2.25</v>
      </c>
      <c r="S180" s="68">
        <v>2</v>
      </c>
      <c r="T180" s="68">
        <v>2.125</v>
      </c>
      <c r="U180" s="76">
        <v>0.88541666666666674</v>
      </c>
      <c r="V180" s="68">
        <v>1.5</v>
      </c>
      <c r="W180" s="77">
        <v>0.31111111111111112</v>
      </c>
      <c r="X180" s="68">
        <v>24.1</v>
      </c>
      <c r="Y180" s="68">
        <v>6.57</v>
      </c>
      <c r="Z180" s="72">
        <v>5.4893632113754283</v>
      </c>
      <c r="AA180" s="68">
        <v>78</v>
      </c>
      <c r="AB180" s="171">
        <v>31.4</v>
      </c>
      <c r="AC180" s="72">
        <v>48.5</v>
      </c>
      <c r="AD180" s="72" t="s">
        <v>763</v>
      </c>
      <c r="AE180" s="72" t="s">
        <v>763</v>
      </c>
      <c r="AF180" s="72" t="s">
        <v>763</v>
      </c>
      <c r="AG180" s="72" t="s">
        <v>763</v>
      </c>
      <c r="AH180" s="72" t="s">
        <v>763</v>
      </c>
      <c r="AI180" s="72" t="s">
        <v>763</v>
      </c>
      <c r="AJ180" s="72" t="s">
        <v>763</v>
      </c>
      <c r="AK180" s="72" t="s">
        <v>763</v>
      </c>
      <c r="AL180" s="72" t="s">
        <v>763</v>
      </c>
      <c r="AM180" s="75" t="s">
        <v>763</v>
      </c>
      <c r="AN180" s="75" t="s">
        <v>763</v>
      </c>
      <c r="AO180" s="72" t="s">
        <v>763</v>
      </c>
      <c r="AP180" s="72" t="s">
        <v>763</v>
      </c>
      <c r="AQ180" s="72" t="s">
        <v>763</v>
      </c>
      <c r="AR180" s="75" t="s">
        <v>763</v>
      </c>
      <c r="AS180" s="68" t="s">
        <v>763</v>
      </c>
      <c r="AT180" s="68" t="s">
        <v>763</v>
      </c>
      <c r="AU180" s="68" t="s">
        <v>763</v>
      </c>
      <c r="AV180" s="68" t="s">
        <v>763</v>
      </c>
      <c r="BC180" s="147"/>
    </row>
    <row r="181" spans="1:55" s="68" customFormat="1" x14ac:dyDescent="0.2">
      <c r="A181" s="79" t="s">
        <v>756</v>
      </c>
      <c r="B181" s="68" t="s">
        <v>274</v>
      </c>
      <c r="C181" s="68" t="s">
        <v>757</v>
      </c>
      <c r="E181" s="147">
        <v>44404</v>
      </c>
      <c r="F181" s="68" t="s">
        <v>881</v>
      </c>
      <c r="G181" s="68" t="s">
        <v>1075</v>
      </c>
      <c r="H181" s="68">
        <v>0</v>
      </c>
      <c r="I181" s="68" t="s">
        <v>760</v>
      </c>
      <c r="J181" s="77">
        <v>0.422916666666667</v>
      </c>
      <c r="K181" s="81">
        <v>1</v>
      </c>
      <c r="L181" s="68">
        <v>1</v>
      </c>
      <c r="M181" s="68" t="s">
        <v>761</v>
      </c>
      <c r="N181" s="68" t="s">
        <v>762</v>
      </c>
      <c r="O181" s="68" t="s">
        <v>761</v>
      </c>
      <c r="P181" s="68" t="s">
        <v>761</v>
      </c>
      <c r="Q181" s="68">
        <v>0.9</v>
      </c>
      <c r="R181" s="68">
        <v>0.85</v>
      </c>
      <c r="S181" s="68">
        <v>0.85</v>
      </c>
      <c r="T181" s="68">
        <v>0.85</v>
      </c>
      <c r="U181" s="76">
        <v>0.94444444444444442</v>
      </c>
      <c r="V181" s="68">
        <v>0.15</v>
      </c>
      <c r="W181" s="77">
        <v>0.28819444444444448</v>
      </c>
      <c r="X181" s="68">
        <v>16.5</v>
      </c>
      <c r="Y181" s="68">
        <v>6.01</v>
      </c>
      <c r="Z181" s="72">
        <v>5.8695854931898346</v>
      </c>
      <c r="AA181" s="68">
        <v>63.4</v>
      </c>
      <c r="AB181" s="171">
        <v>3.9</v>
      </c>
      <c r="AC181" s="72">
        <v>7.11</v>
      </c>
      <c r="AD181" s="75" t="s">
        <v>763</v>
      </c>
      <c r="AE181" s="75" t="s">
        <v>763</v>
      </c>
      <c r="AF181" s="75" t="s">
        <v>763</v>
      </c>
      <c r="AG181" s="72" t="s">
        <v>763</v>
      </c>
      <c r="AH181" s="72" t="s">
        <v>763</v>
      </c>
      <c r="AI181" s="75" t="s">
        <v>763</v>
      </c>
      <c r="AJ181" s="75" t="s">
        <v>763</v>
      </c>
      <c r="AK181" s="75" t="s">
        <v>763</v>
      </c>
      <c r="AL181" s="75" t="s">
        <v>763</v>
      </c>
      <c r="AM181" s="75" t="s">
        <v>763</v>
      </c>
      <c r="AN181" s="75" t="s">
        <v>763</v>
      </c>
      <c r="AO181" s="75" t="s">
        <v>763</v>
      </c>
      <c r="AP181" s="75" t="s">
        <v>763</v>
      </c>
      <c r="AQ181" s="75" t="s">
        <v>763</v>
      </c>
      <c r="AR181" s="75" t="s">
        <v>763</v>
      </c>
      <c r="AS181" s="68" t="s">
        <v>763</v>
      </c>
      <c r="AT181" s="68" t="s">
        <v>763</v>
      </c>
      <c r="AU181" s="68" t="s">
        <v>763</v>
      </c>
      <c r="AV181" s="68" t="s">
        <v>763</v>
      </c>
      <c r="BC181" s="147"/>
    </row>
    <row r="182" spans="1:55" s="68" customFormat="1" x14ac:dyDescent="0.2">
      <c r="A182" s="79" t="s">
        <v>756</v>
      </c>
      <c r="B182" s="68" t="s">
        <v>274</v>
      </c>
      <c r="C182" s="68" t="s">
        <v>764</v>
      </c>
      <c r="E182" s="147">
        <v>44404</v>
      </c>
      <c r="F182" s="68" t="s">
        <v>881</v>
      </c>
      <c r="G182" s="68" t="s">
        <v>1075</v>
      </c>
      <c r="H182" s="68">
        <v>0</v>
      </c>
      <c r="I182" s="68" t="s">
        <v>760</v>
      </c>
      <c r="J182" s="77">
        <v>0.422916666666667</v>
      </c>
      <c r="K182" s="81">
        <v>1</v>
      </c>
      <c r="L182" s="68">
        <v>1</v>
      </c>
      <c r="M182" s="68" t="s">
        <v>761</v>
      </c>
      <c r="N182" s="68" t="s">
        <v>762</v>
      </c>
      <c r="O182" s="68" t="s">
        <v>761</v>
      </c>
      <c r="P182" s="68" t="s">
        <v>761</v>
      </c>
      <c r="Q182" s="68">
        <v>0.9</v>
      </c>
      <c r="R182" s="68">
        <v>0.85</v>
      </c>
      <c r="S182" s="68">
        <v>0.85</v>
      </c>
      <c r="T182" s="68">
        <v>0.85</v>
      </c>
      <c r="U182" s="76">
        <v>0.94444444444444442</v>
      </c>
      <c r="V182" s="68">
        <v>0.25</v>
      </c>
      <c r="W182" s="77">
        <v>0.28819444444444448</v>
      </c>
      <c r="X182" s="68">
        <v>23.9</v>
      </c>
      <c r="Y182" s="68">
        <v>8.5399999999999991</v>
      </c>
      <c r="Z182" s="72">
        <v>7.9132242119217997</v>
      </c>
      <c r="AA182" s="68">
        <v>112.5</v>
      </c>
      <c r="AB182" s="171">
        <v>13.3</v>
      </c>
      <c r="AC182" s="72">
        <v>22.17</v>
      </c>
      <c r="AD182" s="75">
        <v>4.9999999999999954E-2</v>
      </c>
      <c r="AE182" s="72">
        <v>0.72287087912087866</v>
      </c>
      <c r="AF182" s="72">
        <v>32.535211267605632</v>
      </c>
      <c r="AG182" s="72">
        <v>33.258082146726508</v>
      </c>
      <c r="AH182" s="72">
        <v>18.469232031069232</v>
      </c>
      <c r="AI182" s="72">
        <v>51.727314177795741</v>
      </c>
      <c r="AJ182" s="72">
        <v>183.9956208353739</v>
      </c>
      <c r="AK182" s="72">
        <v>29.626749746943918</v>
      </c>
      <c r="AL182" s="72">
        <v>6.2104558349116088</v>
      </c>
      <c r="AM182" s="72">
        <v>48.095981778013154</v>
      </c>
      <c r="AN182" s="72">
        <v>81.354063924739663</v>
      </c>
      <c r="AO182" s="72">
        <v>2.902142857142858</v>
      </c>
      <c r="AP182" s="72">
        <v>0.11068656994047583</v>
      </c>
      <c r="AQ182" s="72">
        <v>0.96326158761412872</v>
      </c>
      <c r="AR182" s="72">
        <v>3.012829427083334</v>
      </c>
      <c r="AS182" s="68" t="s">
        <v>763</v>
      </c>
      <c r="AT182" s="68" t="s">
        <v>763</v>
      </c>
      <c r="AU182" s="68" t="s">
        <v>763</v>
      </c>
      <c r="AV182" s="68" t="s">
        <v>763</v>
      </c>
      <c r="BC182" s="147"/>
    </row>
    <row r="183" spans="1:55" s="68" customFormat="1" x14ac:dyDescent="0.2">
      <c r="A183" s="79" t="s">
        <v>756</v>
      </c>
      <c r="B183" s="68" t="s">
        <v>274</v>
      </c>
      <c r="C183" s="68" t="s">
        <v>765</v>
      </c>
      <c r="E183" s="147">
        <v>44404</v>
      </c>
      <c r="F183" s="68" t="s">
        <v>881</v>
      </c>
      <c r="G183" s="68" t="s">
        <v>1075</v>
      </c>
      <c r="H183" s="68">
        <v>0</v>
      </c>
      <c r="I183" s="68" t="s">
        <v>760</v>
      </c>
      <c r="J183" s="77">
        <v>0.422916666666667</v>
      </c>
      <c r="K183" s="81">
        <v>1</v>
      </c>
      <c r="L183" s="68">
        <v>1</v>
      </c>
      <c r="M183" s="68" t="s">
        <v>761</v>
      </c>
      <c r="N183" s="68" t="s">
        <v>762</v>
      </c>
      <c r="O183" s="68" t="s">
        <v>761</v>
      </c>
      <c r="P183" s="68" t="s">
        <v>761</v>
      </c>
      <c r="Q183" s="68">
        <v>0.9</v>
      </c>
      <c r="R183" s="68">
        <v>0.85</v>
      </c>
      <c r="S183" s="68">
        <v>0.85</v>
      </c>
      <c r="T183" s="68">
        <v>0.85</v>
      </c>
      <c r="U183" s="76">
        <v>0.94444444444444442</v>
      </c>
      <c r="V183" s="68">
        <v>0.5</v>
      </c>
      <c r="W183" s="77">
        <v>0.28819444444444448</v>
      </c>
      <c r="X183" s="68">
        <v>24.3</v>
      </c>
      <c r="Y183" s="68">
        <v>4.8600000000000003</v>
      </c>
      <c r="Z183" s="72">
        <v>4.2638433253699191</v>
      </c>
      <c r="AA183" s="68">
        <v>66.099999999999994</v>
      </c>
      <c r="AB183" s="171">
        <v>22.9</v>
      </c>
      <c r="AC183" s="72">
        <v>36.5</v>
      </c>
      <c r="AD183" s="72" t="s">
        <v>763</v>
      </c>
      <c r="AE183" s="72" t="s">
        <v>763</v>
      </c>
      <c r="AF183" s="72" t="s">
        <v>763</v>
      </c>
      <c r="AG183" s="72" t="s">
        <v>763</v>
      </c>
      <c r="AH183" s="72" t="s">
        <v>763</v>
      </c>
      <c r="AI183" s="72" t="s">
        <v>763</v>
      </c>
      <c r="AJ183" s="72" t="s">
        <v>763</v>
      </c>
      <c r="AK183" s="72" t="s">
        <v>763</v>
      </c>
      <c r="AL183" s="72" t="s">
        <v>763</v>
      </c>
      <c r="AM183" s="75" t="s">
        <v>763</v>
      </c>
      <c r="AN183" s="75" t="s">
        <v>763</v>
      </c>
      <c r="AO183" s="72" t="s">
        <v>763</v>
      </c>
      <c r="AP183" s="72" t="s">
        <v>763</v>
      </c>
      <c r="AQ183" s="72" t="s">
        <v>763</v>
      </c>
      <c r="AR183" s="75" t="s">
        <v>763</v>
      </c>
      <c r="AS183" s="68" t="s">
        <v>763</v>
      </c>
      <c r="AT183" s="68" t="s">
        <v>763</v>
      </c>
      <c r="AU183" s="68" t="s">
        <v>763</v>
      </c>
      <c r="AV183" s="68" t="s">
        <v>763</v>
      </c>
      <c r="BC183" s="147"/>
    </row>
    <row r="184" spans="1:55" s="68" customFormat="1" x14ac:dyDescent="0.2">
      <c r="A184" s="79" t="s">
        <v>756</v>
      </c>
      <c r="B184" s="68" t="s">
        <v>278</v>
      </c>
      <c r="C184" s="68" t="s">
        <v>757</v>
      </c>
      <c r="E184" s="147">
        <v>44404</v>
      </c>
      <c r="F184" s="68" t="s">
        <v>881</v>
      </c>
      <c r="G184" s="68" t="s">
        <v>1075</v>
      </c>
      <c r="H184" s="68">
        <v>0</v>
      </c>
      <c r="I184" s="68" t="s">
        <v>760</v>
      </c>
      <c r="J184" s="77">
        <v>0.422916666666667</v>
      </c>
      <c r="K184" s="81">
        <v>1</v>
      </c>
      <c r="L184" s="68">
        <v>1</v>
      </c>
      <c r="M184" s="68" t="s">
        <v>761</v>
      </c>
      <c r="N184" s="68" t="s">
        <v>776</v>
      </c>
      <c r="O184" s="68" t="s">
        <v>761</v>
      </c>
      <c r="P184" s="68" t="s">
        <v>761</v>
      </c>
      <c r="Q184" s="68">
        <v>1.6</v>
      </c>
      <c r="R184" s="68">
        <v>0.85</v>
      </c>
      <c r="S184" s="68">
        <v>0.85</v>
      </c>
      <c r="T184" s="68">
        <v>0.85</v>
      </c>
      <c r="U184" s="76">
        <v>0.53125</v>
      </c>
      <c r="V184" s="68">
        <v>0.15</v>
      </c>
      <c r="W184" s="77">
        <v>0.30208333333333331</v>
      </c>
      <c r="X184" s="68">
        <v>24.9</v>
      </c>
      <c r="Y184" s="68">
        <v>7.45</v>
      </c>
      <c r="Z184" s="72">
        <v>6.7323773526234021</v>
      </c>
      <c r="AA184" s="68">
        <v>104.5</v>
      </c>
      <c r="AB184" s="171">
        <v>17.8</v>
      </c>
      <c r="AC184" s="72">
        <v>28.97</v>
      </c>
      <c r="AD184" s="75" t="s">
        <v>763</v>
      </c>
      <c r="AE184" s="75" t="s">
        <v>763</v>
      </c>
      <c r="AF184" s="75" t="s">
        <v>763</v>
      </c>
      <c r="AG184" s="72" t="s">
        <v>763</v>
      </c>
      <c r="AH184" s="72" t="s">
        <v>763</v>
      </c>
      <c r="AI184" s="75" t="s">
        <v>763</v>
      </c>
      <c r="AJ184" s="75" t="s">
        <v>763</v>
      </c>
      <c r="AK184" s="75" t="s">
        <v>763</v>
      </c>
      <c r="AL184" s="75" t="s">
        <v>763</v>
      </c>
      <c r="AM184" s="75" t="s">
        <v>763</v>
      </c>
      <c r="AN184" s="75" t="s">
        <v>763</v>
      </c>
      <c r="AO184" s="75" t="s">
        <v>763</v>
      </c>
      <c r="AP184" s="75" t="s">
        <v>763</v>
      </c>
      <c r="AQ184" s="75" t="s">
        <v>763</v>
      </c>
      <c r="AR184" s="75" t="s">
        <v>763</v>
      </c>
      <c r="AS184" s="68" t="s">
        <v>763</v>
      </c>
      <c r="AT184" s="68" t="s">
        <v>763</v>
      </c>
      <c r="AU184" s="68" t="s">
        <v>763</v>
      </c>
      <c r="AV184" s="68" t="s">
        <v>763</v>
      </c>
      <c r="BC184" s="147"/>
    </row>
    <row r="185" spans="1:55" s="68" customFormat="1" x14ac:dyDescent="0.2">
      <c r="A185" s="79" t="s">
        <v>756</v>
      </c>
      <c r="B185" s="68" t="s">
        <v>278</v>
      </c>
      <c r="C185" s="68" t="s">
        <v>764</v>
      </c>
      <c r="E185" s="147">
        <v>44404</v>
      </c>
      <c r="F185" s="68" t="s">
        <v>881</v>
      </c>
      <c r="G185" s="68" t="s">
        <v>1075</v>
      </c>
      <c r="H185" s="68">
        <v>0</v>
      </c>
      <c r="I185" s="68" t="s">
        <v>760</v>
      </c>
      <c r="J185" s="77">
        <v>0.422916666666667</v>
      </c>
      <c r="K185" s="81">
        <v>1</v>
      </c>
      <c r="L185" s="68">
        <v>1</v>
      </c>
      <c r="M185" s="68" t="s">
        <v>761</v>
      </c>
      <c r="N185" s="68" t="s">
        <v>776</v>
      </c>
      <c r="O185" s="68" t="s">
        <v>761</v>
      </c>
      <c r="P185" s="68" t="s">
        <v>761</v>
      </c>
      <c r="Q185" s="68">
        <v>1.6</v>
      </c>
      <c r="R185" s="68">
        <v>0.85</v>
      </c>
      <c r="S185" s="68">
        <v>0.85</v>
      </c>
      <c r="T185" s="68">
        <v>0.85</v>
      </c>
      <c r="U185" s="76">
        <v>0.53125</v>
      </c>
      <c r="V185" s="68">
        <v>0.5</v>
      </c>
      <c r="W185" s="77">
        <v>0.30208333333333331</v>
      </c>
      <c r="X185" s="68">
        <v>25</v>
      </c>
      <c r="Y185" s="68">
        <v>5.95</v>
      </c>
      <c r="Z185" s="72">
        <v>5.068484380089326</v>
      </c>
      <c r="AA185" s="68">
        <v>84.7</v>
      </c>
      <c r="AB185" s="171">
        <v>28.2</v>
      </c>
      <c r="AC185" s="72">
        <v>43.8</v>
      </c>
      <c r="AD185" s="75">
        <v>4.9999999999999954E-2</v>
      </c>
      <c r="AE185" s="72">
        <v>2.036401098901099</v>
      </c>
      <c r="AF185" s="72">
        <v>1.3703301813672302</v>
      </c>
      <c r="AG185" s="72">
        <v>3.4067312802683292</v>
      </c>
      <c r="AH185" s="72">
        <v>17.027584111610796</v>
      </c>
      <c r="AI185" s="72">
        <v>20.434315391879124</v>
      </c>
      <c r="AJ185" s="72">
        <v>154.29398424446191</v>
      </c>
      <c r="AK185" s="72">
        <v>22.332182510326319</v>
      </c>
      <c r="AL185" s="72">
        <v>6.9090418803946694</v>
      </c>
      <c r="AM185" s="72">
        <v>39.359766621937112</v>
      </c>
      <c r="AN185" s="72">
        <v>42.766497902205444</v>
      </c>
      <c r="AO185" s="72">
        <v>12.303750000000004</v>
      </c>
      <c r="AP185" s="72">
        <v>3.2742044270833293</v>
      </c>
      <c r="AQ185" s="72">
        <v>0.78981807640989743</v>
      </c>
      <c r="AR185" s="72">
        <v>15.577954427083334</v>
      </c>
      <c r="AS185" s="68" t="s">
        <v>763</v>
      </c>
      <c r="AT185" s="68" t="s">
        <v>763</v>
      </c>
      <c r="AU185" s="68" t="s">
        <v>763</v>
      </c>
      <c r="AV185" s="68" t="s">
        <v>763</v>
      </c>
      <c r="BC185" s="147"/>
    </row>
    <row r="186" spans="1:55" s="68" customFormat="1" x14ac:dyDescent="0.2">
      <c r="A186" s="79" t="s">
        <v>756</v>
      </c>
      <c r="B186" s="68" t="s">
        <v>278</v>
      </c>
      <c r="C186" s="68" t="s">
        <v>765</v>
      </c>
      <c r="E186" s="147">
        <v>44404</v>
      </c>
      <c r="F186" s="68" t="s">
        <v>881</v>
      </c>
      <c r="G186" s="68" t="s">
        <v>1075</v>
      </c>
      <c r="H186" s="68">
        <v>0</v>
      </c>
      <c r="I186" s="68" t="s">
        <v>760</v>
      </c>
      <c r="J186" s="77">
        <v>0.422916666666667</v>
      </c>
      <c r="K186" s="81">
        <v>1</v>
      </c>
      <c r="L186" s="68">
        <v>1</v>
      </c>
      <c r="M186" s="68" t="s">
        <v>761</v>
      </c>
      <c r="N186" s="68" t="s">
        <v>776</v>
      </c>
      <c r="O186" s="68" t="s">
        <v>761</v>
      </c>
      <c r="P186" s="68" t="s">
        <v>761</v>
      </c>
      <c r="Q186" s="68">
        <v>1.6</v>
      </c>
      <c r="R186" s="68">
        <v>0.85</v>
      </c>
      <c r="S186" s="68">
        <v>0.85</v>
      </c>
      <c r="T186" s="68">
        <v>0.85</v>
      </c>
      <c r="U186" s="76">
        <v>0.53125</v>
      </c>
      <c r="V186" s="68">
        <v>1</v>
      </c>
      <c r="W186" s="77">
        <v>0.30208333333333331</v>
      </c>
      <c r="X186" s="68">
        <v>24.6</v>
      </c>
      <c r="Y186" s="68">
        <v>3.73</v>
      </c>
      <c r="Z186" s="72">
        <v>3.1399116552086004</v>
      </c>
      <c r="AA186" s="68">
        <v>53.2</v>
      </c>
      <c r="AB186" s="171">
        <v>30.2</v>
      </c>
      <c r="AC186" s="72">
        <v>46.7</v>
      </c>
      <c r="AD186" s="72" t="s">
        <v>763</v>
      </c>
      <c r="AE186" s="72" t="s">
        <v>763</v>
      </c>
      <c r="AF186" s="72" t="s">
        <v>763</v>
      </c>
      <c r="AG186" s="72" t="s">
        <v>763</v>
      </c>
      <c r="AH186" s="72" t="s">
        <v>763</v>
      </c>
      <c r="AI186" s="72" t="s">
        <v>763</v>
      </c>
      <c r="AJ186" s="72" t="s">
        <v>763</v>
      </c>
      <c r="AK186" s="72" t="s">
        <v>763</v>
      </c>
      <c r="AL186" s="72" t="s">
        <v>763</v>
      </c>
      <c r="AM186" s="75" t="s">
        <v>763</v>
      </c>
      <c r="AN186" s="75" t="s">
        <v>763</v>
      </c>
      <c r="AO186" s="72" t="s">
        <v>763</v>
      </c>
      <c r="AP186" s="72" t="s">
        <v>763</v>
      </c>
      <c r="AQ186" s="72" t="s">
        <v>763</v>
      </c>
      <c r="AR186" s="75" t="s">
        <v>763</v>
      </c>
      <c r="AS186" s="68" t="s">
        <v>763</v>
      </c>
      <c r="AT186" s="68" t="s">
        <v>763</v>
      </c>
      <c r="AU186" s="68" t="s">
        <v>763</v>
      </c>
      <c r="AV186" s="68" t="s">
        <v>763</v>
      </c>
      <c r="BC186" s="147"/>
    </row>
    <row r="187" spans="1:55" s="68" customFormat="1" x14ac:dyDescent="0.2">
      <c r="A187" s="79" t="s">
        <v>756</v>
      </c>
      <c r="B187" s="68" t="s">
        <v>280</v>
      </c>
      <c r="C187" s="68" t="s">
        <v>757</v>
      </c>
      <c r="E187" s="147">
        <v>44404</v>
      </c>
      <c r="F187" s="68" t="s">
        <v>881</v>
      </c>
      <c r="G187" s="68" t="s">
        <v>1075</v>
      </c>
      <c r="H187" s="68">
        <v>0</v>
      </c>
      <c r="I187" s="68" t="s">
        <v>760</v>
      </c>
      <c r="J187" s="77">
        <v>0.422916666666667</v>
      </c>
      <c r="K187" s="81">
        <v>1</v>
      </c>
      <c r="L187" s="68">
        <v>1</v>
      </c>
      <c r="M187" s="68" t="s">
        <v>761</v>
      </c>
      <c r="N187" s="68" t="s">
        <v>767</v>
      </c>
      <c r="O187" s="68" t="s">
        <v>761</v>
      </c>
      <c r="P187" s="68" t="s">
        <v>761</v>
      </c>
      <c r="Q187" s="68">
        <v>2.8</v>
      </c>
      <c r="R187" s="68">
        <v>1.5</v>
      </c>
      <c r="S187" s="68">
        <v>1.5</v>
      </c>
      <c r="T187" s="68">
        <v>1.5</v>
      </c>
      <c r="U187" s="76">
        <v>0.5357142857142857</v>
      </c>
      <c r="V187" s="68">
        <v>0.15</v>
      </c>
      <c r="W187" s="77">
        <v>0.31597222222222221</v>
      </c>
      <c r="X187" s="68">
        <v>24.7</v>
      </c>
      <c r="Y187" s="68">
        <v>5.79</v>
      </c>
      <c r="Z187" s="72">
        <v>4.8801781942320117</v>
      </c>
      <c r="AA187" s="68">
        <v>82.1</v>
      </c>
      <c r="AB187" s="171">
        <v>30</v>
      </c>
      <c r="AC187" s="72">
        <v>46.4</v>
      </c>
      <c r="AD187" s="75" t="s">
        <v>763</v>
      </c>
      <c r="AE187" s="75" t="s">
        <v>763</v>
      </c>
      <c r="AF187" s="75" t="s">
        <v>763</v>
      </c>
      <c r="AG187" s="72" t="s">
        <v>763</v>
      </c>
      <c r="AH187" s="72" t="s">
        <v>763</v>
      </c>
      <c r="AI187" s="75" t="s">
        <v>763</v>
      </c>
      <c r="AJ187" s="75" t="s">
        <v>763</v>
      </c>
      <c r="AK187" s="75" t="s">
        <v>763</v>
      </c>
      <c r="AL187" s="75" t="s">
        <v>763</v>
      </c>
      <c r="AM187" s="75" t="s">
        <v>763</v>
      </c>
      <c r="AN187" s="75" t="s">
        <v>763</v>
      </c>
      <c r="AO187" s="75" t="s">
        <v>763</v>
      </c>
      <c r="AP187" s="75" t="s">
        <v>763</v>
      </c>
      <c r="AQ187" s="75" t="s">
        <v>763</v>
      </c>
      <c r="AR187" s="75" t="s">
        <v>763</v>
      </c>
      <c r="AS187" s="68" t="s">
        <v>763</v>
      </c>
      <c r="AT187" s="68" t="s">
        <v>763</v>
      </c>
      <c r="AU187" s="68" t="s">
        <v>763</v>
      </c>
      <c r="AV187" s="68" t="s">
        <v>763</v>
      </c>
      <c r="BC187" s="147"/>
    </row>
    <row r="188" spans="1:55" s="68" customFormat="1" x14ac:dyDescent="0.2">
      <c r="A188" s="79" t="s">
        <v>756</v>
      </c>
      <c r="B188" s="68" t="s">
        <v>280</v>
      </c>
      <c r="C188" s="68" t="s">
        <v>764</v>
      </c>
      <c r="E188" s="147">
        <v>44404</v>
      </c>
      <c r="F188" s="68" t="s">
        <v>881</v>
      </c>
      <c r="G188" s="68" t="s">
        <v>1075</v>
      </c>
      <c r="H188" s="68">
        <v>0</v>
      </c>
      <c r="I188" s="68" t="s">
        <v>760</v>
      </c>
      <c r="J188" s="77">
        <v>0.422916666666667</v>
      </c>
      <c r="K188" s="81">
        <v>1</v>
      </c>
      <c r="L188" s="68">
        <v>1</v>
      </c>
      <c r="M188" s="68" t="s">
        <v>761</v>
      </c>
      <c r="N188" s="68" t="s">
        <v>767</v>
      </c>
      <c r="O188" s="68" t="s">
        <v>761</v>
      </c>
      <c r="P188" s="68" t="s">
        <v>761</v>
      </c>
      <c r="Q188" s="68">
        <v>2.8</v>
      </c>
      <c r="R188" s="68">
        <v>1.5</v>
      </c>
      <c r="S188" s="68">
        <v>1.5</v>
      </c>
      <c r="T188" s="68">
        <v>1.5</v>
      </c>
      <c r="U188" s="76">
        <v>0.5357142857142857</v>
      </c>
      <c r="V188" s="68">
        <v>1</v>
      </c>
      <c r="W188" s="77">
        <v>0.31597222222222221</v>
      </c>
      <c r="X188" s="68">
        <v>24.6</v>
      </c>
      <c r="Y188" s="68">
        <v>5.91</v>
      </c>
      <c r="Z188" s="72">
        <v>4.9835525134065213</v>
      </c>
      <c r="AA188" s="68">
        <v>83.7</v>
      </c>
      <c r="AB188" s="171">
        <v>29.9</v>
      </c>
      <c r="AC188" s="72">
        <v>46.3</v>
      </c>
      <c r="AD188" s="72">
        <v>0.19999999999999998</v>
      </c>
      <c r="AE188" s="72">
        <v>2.036401098901099</v>
      </c>
      <c r="AF188" s="72">
        <v>0.24081537746085882</v>
      </c>
      <c r="AG188" s="72">
        <v>2.277216476361958</v>
      </c>
      <c r="AH188" s="72">
        <v>23.043784467925096</v>
      </c>
      <c r="AI188" s="72">
        <v>25.321000944287054</v>
      </c>
      <c r="AJ188" s="72">
        <v>104.83545545691651</v>
      </c>
      <c r="AK188" s="72">
        <v>14.227107802973434</v>
      </c>
      <c r="AL188" s="72">
        <v>7.3687116811616571</v>
      </c>
      <c r="AM188" s="72">
        <v>37.270892270898528</v>
      </c>
      <c r="AN188" s="72">
        <v>39.548108747260486</v>
      </c>
      <c r="AO188" s="72">
        <v>3.2694642857142857</v>
      </c>
      <c r="AP188" s="72">
        <v>2.8798651413690481</v>
      </c>
      <c r="AQ188" s="72">
        <v>0.53167818125252297</v>
      </c>
      <c r="AR188" s="72">
        <v>6.1493294270833339</v>
      </c>
      <c r="AS188" s="68" t="s">
        <v>763</v>
      </c>
      <c r="AT188" s="68" t="s">
        <v>763</v>
      </c>
      <c r="AU188" s="68" t="s">
        <v>763</v>
      </c>
      <c r="AV188" s="68" t="s">
        <v>763</v>
      </c>
      <c r="BC188" s="147"/>
    </row>
    <row r="189" spans="1:55" s="68" customFormat="1" x14ac:dyDescent="0.2">
      <c r="A189" s="79" t="s">
        <v>756</v>
      </c>
      <c r="B189" s="68" t="s">
        <v>280</v>
      </c>
      <c r="C189" s="68" t="s">
        <v>765</v>
      </c>
      <c r="E189" s="147">
        <v>44404</v>
      </c>
      <c r="F189" s="68" t="s">
        <v>881</v>
      </c>
      <c r="G189" s="68" t="s">
        <v>1075</v>
      </c>
      <c r="H189" s="68">
        <v>0</v>
      </c>
      <c r="I189" s="68" t="s">
        <v>760</v>
      </c>
      <c r="J189" s="77">
        <v>0.422916666666667</v>
      </c>
      <c r="K189" s="81">
        <v>1</v>
      </c>
      <c r="L189" s="68">
        <v>1</v>
      </c>
      <c r="M189" s="68" t="s">
        <v>761</v>
      </c>
      <c r="N189" s="68" t="s">
        <v>767</v>
      </c>
      <c r="O189" s="68" t="s">
        <v>761</v>
      </c>
      <c r="P189" s="68" t="s">
        <v>761</v>
      </c>
      <c r="Q189" s="68">
        <v>2.8</v>
      </c>
      <c r="R189" s="68">
        <v>1.5</v>
      </c>
      <c r="S189" s="68">
        <v>1.5</v>
      </c>
      <c r="T189" s="68">
        <v>1.5</v>
      </c>
      <c r="U189" s="76">
        <v>0.5357142857142857</v>
      </c>
      <c r="V189" s="68">
        <v>2</v>
      </c>
      <c r="W189" s="77">
        <v>0.31597222222222221</v>
      </c>
      <c r="X189" s="68">
        <v>24.7</v>
      </c>
      <c r="Y189" s="68">
        <v>5.82</v>
      </c>
      <c r="Z189" s="72">
        <v>4.9054640916114529</v>
      </c>
      <c r="AA189" s="68">
        <v>82.6</v>
      </c>
      <c r="AB189" s="171">
        <v>30</v>
      </c>
      <c r="AC189" s="72">
        <v>46.4</v>
      </c>
      <c r="AD189" s="75" t="s">
        <v>763</v>
      </c>
      <c r="AE189" s="72" t="s">
        <v>763</v>
      </c>
      <c r="AF189" s="75" t="s">
        <v>763</v>
      </c>
      <c r="AG189" s="72" t="s">
        <v>763</v>
      </c>
      <c r="AH189" s="72" t="s">
        <v>763</v>
      </c>
      <c r="AI189" s="75" t="s">
        <v>763</v>
      </c>
      <c r="AJ189" s="75" t="s">
        <v>763</v>
      </c>
      <c r="AK189" s="75" t="s">
        <v>763</v>
      </c>
      <c r="AL189" s="75" t="s">
        <v>763</v>
      </c>
      <c r="AM189" s="75" t="s">
        <v>763</v>
      </c>
      <c r="AN189" s="75" t="s">
        <v>763</v>
      </c>
      <c r="AO189" s="75" t="s">
        <v>763</v>
      </c>
      <c r="AP189" s="75" t="s">
        <v>763</v>
      </c>
      <c r="AQ189" s="75" t="s">
        <v>763</v>
      </c>
      <c r="AR189" s="75" t="s">
        <v>763</v>
      </c>
      <c r="AS189" s="68" t="s">
        <v>763</v>
      </c>
      <c r="AT189" s="68" t="s">
        <v>763</v>
      </c>
      <c r="AU189" s="68" t="s">
        <v>763</v>
      </c>
      <c r="AV189" s="68" t="s">
        <v>763</v>
      </c>
      <c r="BC189" s="147"/>
    </row>
    <row r="190" spans="1:55" s="68" customFormat="1" x14ac:dyDescent="0.2">
      <c r="A190" s="79" t="s">
        <v>756</v>
      </c>
      <c r="B190" s="68" t="s">
        <v>282</v>
      </c>
      <c r="C190" s="68" t="s">
        <v>757</v>
      </c>
      <c r="E190" s="147">
        <v>44404</v>
      </c>
      <c r="F190" s="68" t="s">
        <v>881</v>
      </c>
      <c r="G190" s="68" t="s">
        <v>1075</v>
      </c>
      <c r="H190" s="68">
        <v>0</v>
      </c>
      <c r="I190" s="68" t="s">
        <v>760</v>
      </c>
      <c r="J190" s="77">
        <v>0.422916666666667</v>
      </c>
      <c r="K190" s="81">
        <v>1</v>
      </c>
      <c r="L190" s="68">
        <v>1</v>
      </c>
      <c r="M190" s="68" t="s">
        <v>761</v>
      </c>
      <c r="N190" s="68" t="s">
        <v>767</v>
      </c>
      <c r="O190" s="68" t="s">
        <v>761</v>
      </c>
      <c r="P190" s="68" t="s">
        <v>761</v>
      </c>
      <c r="Q190" s="68">
        <v>1.3</v>
      </c>
      <c r="R190" s="68">
        <v>1.3</v>
      </c>
      <c r="S190" s="68">
        <v>1.3</v>
      </c>
      <c r="T190" s="68">
        <v>1.3</v>
      </c>
      <c r="U190" s="76">
        <v>1</v>
      </c>
      <c r="V190" s="68">
        <v>0.15</v>
      </c>
      <c r="W190" s="77">
        <v>0.3576388888888889</v>
      </c>
      <c r="X190" s="68">
        <v>25.3</v>
      </c>
      <c r="Y190" s="68">
        <v>5.82</v>
      </c>
      <c r="Z190" s="72">
        <v>4.8785024434702446</v>
      </c>
      <c r="AA190" s="68">
        <v>83</v>
      </c>
      <c r="AB190" s="171">
        <v>31.1</v>
      </c>
      <c r="AC190" s="72">
        <v>48</v>
      </c>
      <c r="AD190" s="72" t="s">
        <v>763</v>
      </c>
      <c r="AE190" s="72" t="s">
        <v>763</v>
      </c>
      <c r="AF190" s="72" t="s">
        <v>763</v>
      </c>
      <c r="AG190" s="72" t="s">
        <v>763</v>
      </c>
      <c r="AH190" s="72" t="s">
        <v>763</v>
      </c>
      <c r="AI190" s="72" t="s">
        <v>763</v>
      </c>
      <c r="AJ190" s="72" t="s">
        <v>763</v>
      </c>
      <c r="AK190" s="72" t="s">
        <v>763</v>
      </c>
      <c r="AL190" s="72" t="s">
        <v>763</v>
      </c>
      <c r="AM190" s="75" t="s">
        <v>763</v>
      </c>
      <c r="AN190" s="75" t="s">
        <v>763</v>
      </c>
      <c r="AO190" s="72" t="s">
        <v>763</v>
      </c>
      <c r="AP190" s="72" t="s">
        <v>763</v>
      </c>
      <c r="AQ190" s="72" t="s">
        <v>763</v>
      </c>
      <c r="AR190" s="75" t="s">
        <v>763</v>
      </c>
      <c r="AS190" s="68" t="s">
        <v>763</v>
      </c>
      <c r="AT190" s="68" t="s">
        <v>763</v>
      </c>
      <c r="AU190" s="68" t="s">
        <v>763</v>
      </c>
      <c r="AV190" s="68" t="s">
        <v>763</v>
      </c>
      <c r="BC190" s="147"/>
    </row>
    <row r="191" spans="1:55" s="68" customFormat="1" x14ac:dyDescent="0.2">
      <c r="A191" s="79" t="s">
        <v>756</v>
      </c>
      <c r="B191" s="68" t="s">
        <v>282</v>
      </c>
      <c r="C191" s="68" t="s">
        <v>764</v>
      </c>
      <c r="E191" s="147">
        <v>44404</v>
      </c>
      <c r="F191" s="68" t="s">
        <v>881</v>
      </c>
      <c r="G191" s="68" t="s">
        <v>1075</v>
      </c>
      <c r="H191" s="68">
        <v>0</v>
      </c>
      <c r="I191" s="68" t="s">
        <v>760</v>
      </c>
      <c r="J191" s="77">
        <v>0.422916666666667</v>
      </c>
      <c r="K191" s="81">
        <v>1</v>
      </c>
      <c r="L191" s="68">
        <v>1</v>
      </c>
      <c r="M191" s="68" t="s">
        <v>761</v>
      </c>
      <c r="N191" s="68" t="s">
        <v>767</v>
      </c>
      <c r="O191" s="68" t="s">
        <v>761</v>
      </c>
      <c r="P191" s="68" t="s">
        <v>761</v>
      </c>
      <c r="Q191" s="68">
        <v>1.3</v>
      </c>
      <c r="R191" s="68">
        <v>1.3</v>
      </c>
      <c r="S191" s="68">
        <v>1.3</v>
      </c>
      <c r="T191" s="68">
        <v>1.3</v>
      </c>
      <c r="U191" s="76">
        <v>1</v>
      </c>
      <c r="V191" s="68">
        <v>0.5</v>
      </c>
      <c r="W191" s="77">
        <v>0.3576388888888889</v>
      </c>
      <c r="X191" s="68">
        <v>25.6</v>
      </c>
      <c r="Y191" s="68">
        <v>5.52</v>
      </c>
      <c r="Z191" s="72">
        <v>4.6287686352593012</v>
      </c>
      <c r="AA191" s="68">
        <v>79.7</v>
      </c>
      <c r="AB191" s="171">
        <v>31.1</v>
      </c>
      <c r="AC191" s="72">
        <v>48</v>
      </c>
      <c r="AD191" s="75">
        <v>0.3</v>
      </c>
      <c r="AE191" s="72">
        <v>0.72287087912087866</v>
      </c>
      <c r="AF191" s="72">
        <v>9.6527670128662243E-2</v>
      </c>
      <c r="AG191" s="72">
        <v>0.81939854924954092</v>
      </c>
      <c r="AH191" s="72">
        <v>16.458300088279117</v>
      </c>
      <c r="AI191" s="72">
        <v>17.277698637528658</v>
      </c>
      <c r="AJ191" s="72">
        <v>67.841006310200271</v>
      </c>
      <c r="AK191" s="72">
        <v>9.0398599902675869</v>
      </c>
      <c r="AL191" s="72">
        <v>7.5046523268323453</v>
      </c>
      <c r="AM191" s="72">
        <v>25.498160078546704</v>
      </c>
      <c r="AN191" s="72">
        <v>26.317558627796245</v>
      </c>
      <c r="AO191" s="72">
        <v>1.9610714285714286</v>
      </c>
      <c r="AP191" s="72">
        <v>0.90088299851190434</v>
      </c>
      <c r="AQ191" s="72">
        <v>0.68522105384116483</v>
      </c>
      <c r="AR191" s="72">
        <v>2.861954427083333</v>
      </c>
      <c r="AS191" s="68" t="s">
        <v>763</v>
      </c>
      <c r="AT191" s="68" t="s">
        <v>763</v>
      </c>
      <c r="AU191" s="68" t="s">
        <v>763</v>
      </c>
      <c r="AV191" s="68" t="s">
        <v>763</v>
      </c>
      <c r="BC191" s="147"/>
    </row>
    <row r="192" spans="1:55" s="68" customFormat="1" x14ac:dyDescent="0.2">
      <c r="A192" s="79" t="s">
        <v>756</v>
      </c>
      <c r="B192" s="68" t="s">
        <v>282</v>
      </c>
      <c r="C192" s="68" t="s">
        <v>765</v>
      </c>
      <c r="E192" s="147">
        <v>44404</v>
      </c>
      <c r="F192" s="68" t="s">
        <v>881</v>
      </c>
      <c r="G192" s="68" t="s">
        <v>1075</v>
      </c>
      <c r="H192" s="68">
        <v>0</v>
      </c>
      <c r="I192" s="68" t="s">
        <v>760</v>
      </c>
      <c r="J192" s="77">
        <v>0.422916666666667</v>
      </c>
      <c r="K192" s="81">
        <v>1</v>
      </c>
      <c r="L192" s="68">
        <v>1</v>
      </c>
      <c r="M192" s="68" t="s">
        <v>761</v>
      </c>
      <c r="N192" s="68" t="s">
        <v>767</v>
      </c>
      <c r="O192" s="68" t="s">
        <v>761</v>
      </c>
      <c r="P192" s="68" t="s">
        <v>761</v>
      </c>
      <c r="Q192" s="68">
        <v>1.3</v>
      </c>
      <c r="R192" s="68">
        <v>1.3</v>
      </c>
      <c r="S192" s="68">
        <v>1.3</v>
      </c>
      <c r="T192" s="68">
        <v>1.3</v>
      </c>
      <c r="U192" s="76">
        <v>1</v>
      </c>
      <c r="V192" s="68">
        <v>1</v>
      </c>
      <c r="W192" s="77">
        <v>0.3576388888888889</v>
      </c>
      <c r="X192" s="68">
        <v>25.5</v>
      </c>
      <c r="Y192" s="68">
        <v>5.72</v>
      </c>
      <c r="Z192" s="72">
        <v>4.7985974527586306</v>
      </c>
      <c r="AA192" s="68">
        <v>82.5</v>
      </c>
      <c r="AB192" s="171">
        <v>31</v>
      </c>
      <c r="AC192" s="72">
        <v>47.8</v>
      </c>
      <c r="AD192" s="75" t="s">
        <v>763</v>
      </c>
      <c r="AE192" s="75" t="s">
        <v>763</v>
      </c>
      <c r="AF192" s="75" t="s">
        <v>763</v>
      </c>
      <c r="AG192" s="72" t="s">
        <v>763</v>
      </c>
      <c r="AH192" s="72" t="s">
        <v>763</v>
      </c>
      <c r="AI192" s="209" t="s">
        <v>763</v>
      </c>
      <c r="AJ192" s="209" t="s">
        <v>763</v>
      </c>
      <c r="AK192" s="209" t="s">
        <v>763</v>
      </c>
      <c r="AL192" s="209" t="s">
        <v>763</v>
      </c>
      <c r="AM192" s="75" t="s">
        <v>763</v>
      </c>
      <c r="AN192" s="75" t="s">
        <v>763</v>
      </c>
      <c r="AO192" s="209" t="s">
        <v>763</v>
      </c>
      <c r="AP192" s="209" t="s">
        <v>763</v>
      </c>
      <c r="AQ192" s="209" t="s">
        <v>763</v>
      </c>
      <c r="AR192" s="75" t="s">
        <v>763</v>
      </c>
      <c r="AS192" s="68" t="s">
        <v>763</v>
      </c>
      <c r="AT192" s="68" t="s">
        <v>763</v>
      </c>
      <c r="AU192" s="68" t="s">
        <v>763</v>
      </c>
      <c r="AV192" s="68" t="s">
        <v>763</v>
      </c>
      <c r="BC192" s="147"/>
    </row>
    <row r="193" spans="1:55" s="68" customFormat="1" x14ac:dyDescent="0.2">
      <c r="A193" s="79" t="s">
        <v>756</v>
      </c>
      <c r="B193" s="68" t="s">
        <v>284</v>
      </c>
      <c r="C193" s="68" t="s">
        <v>757</v>
      </c>
      <c r="E193" s="147">
        <v>44404</v>
      </c>
      <c r="F193" s="68" t="s">
        <v>881</v>
      </c>
      <c r="G193" s="68" t="s">
        <v>1075</v>
      </c>
      <c r="H193" s="68">
        <v>0</v>
      </c>
      <c r="I193" s="68" t="s">
        <v>760</v>
      </c>
      <c r="J193" s="77">
        <v>0.422916666666667</v>
      </c>
      <c r="K193" s="81">
        <v>1</v>
      </c>
      <c r="L193" s="68">
        <v>1</v>
      </c>
      <c r="M193" s="68" t="s">
        <v>761</v>
      </c>
      <c r="N193" s="68" t="s">
        <v>816</v>
      </c>
      <c r="O193" s="68" t="s">
        <v>761</v>
      </c>
      <c r="P193" s="68" t="s">
        <v>761</v>
      </c>
      <c r="Q193" s="68">
        <v>1.4</v>
      </c>
      <c r="R193" s="68">
        <v>1.4</v>
      </c>
      <c r="S193" s="68">
        <v>1.4</v>
      </c>
      <c r="T193" s="68">
        <v>1.4</v>
      </c>
      <c r="U193" s="76">
        <v>1</v>
      </c>
      <c r="V193" s="68">
        <v>0.15</v>
      </c>
      <c r="W193" s="77">
        <v>0.33749999999999997</v>
      </c>
      <c r="X193" s="68">
        <v>25.4</v>
      </c>
      <c r="Y193" s="68">
        <v>5.81</v>
      </c>
      <c r="Z193" s="72">
        <v>4.959911127195193</v>
      </c>
      <c r="AA193" s="68">
        <v>83.5</v>
      </c>
      <c r="AB193" s="171">
        <v>27.9</v>
      </c>
      <c r="AC193" s="72">
        <v>43.5</v>
      </c>
      <c r="AD193" s="72" t="s">
        <v>763</v>
      </c>
      <c r="AE193" s="72" t="s">
        <v>763</v>
      </c>
      <c r="AF193" s="72" t="s">
        <v>763</v>
      </c>
      <c r="AG193" s="72" t="s">
        <v>763</v>
      </c>
      <c r="AH193" s="72" t="s">
        <v>763</v>
      </c>
      <c r="AI193" s="72" t="s">
        <v>763</v>
      </c>
      <c r="AJ193" s="72" t="s">
        <v>763</v>
      </c>
      <c r="AK193" s="72" t="s">
        <v>763</v>
      </c>
      <c r="AL193" s="72" t="s">
        <v>763</v>
      </c>
      <c r="AM193" s="75" t="s">
        <v>763</v>
      </c>
      <c r="AN193" s="75" t="s">
        <v>763</v>
      </c>
      <c r="AO193" s="72" t="s">
        <v>763</v>
      </c>
      <c r="AP193" s="72" t="s">
        <v>763</v>
      </c>
      <c r="AQ193" s="72" t="s">
        <v>763</v>
      </c>
      <c r="AR193" s="75" t="s">
        <v>763</v>
      </c>
      <c r="AS193" s="68" t="s">
        <v>763</v>
      </c>
      <c r="AT193" s="68" t="s">
        <v>763</v>
      </c>
      <c r="AU193" s="68" t="s">
        <v>763</v>
      </c>
      <c r="AV193" s="68" t="s">
        <v>763</v>
      </c>
      <c r="BC193" s="147"/>
    </row>
    <row r="194" spans="1:55" s="68" customFormat="1" x14ac:dyDescent="0.2">
      <c r="A194" s="79" t="s">
        <v>756</v>
      </c>
      <c r="B194" s="68" t="s">
        <v>284</v>
      </c>
      <c r="C194" s="68" t="s">
        <v>764</v>
      </c>
      <c r="E194" s="147">
        <v>44404</v>
      </c>
      <c r="F194" s="68" t="s">
        <v>881</v>
      </c>
      <c r="G194" s="68" t="s">
        <v>1075</v>
      </c>
      <c r="H194" s="68">
        <v>0</v>
      </c>
      <c r="I194" s="68" t="s">
        <v>760</v>
      </c>
      <c r="J194" s="77">
        <v>0.422916666666667</v>
      </c>
      <c r="K194" s="81">
        <v>1</v>
      </c>
      <c r="L194" s="68">
        <v>1</v>
      </c>
      <c r="M194" s="68" t="s">
        <v>761</v>
      </c>
      <c r="N194" s="68" t="s">
        <v>816</v>
      </c>
      <c r="O194" s="68" t="s">
        <v>761</v>
      </c>
      <c r="P194" s="68" t="s">
        <v>761</v>
      </c>
      <c r="Q194" s="68">
        <v>1.4</v>
      </c>
      <c r="R194" s="68">
        <v>1.4</v>
      </c>
      <c r="S194" s="68">
        <v>1.4</v>
      </c>
      <c r="T194" s="68">
        <v>1.4</v>
      </c>
      <c r="U194" s="76">
        <v>1</v>
      </c>
      <c r="V194" s="68">
        <v>0.5</v>
      </c>
      <c r="W194" s="77">
        <v>0.33749999999999997</v>
      </c>
      <c r="X194" s="68">
        <v>25</v>
      </c>
      <c r="Y194" s="68">
        <v>5.34</v>
      </c>
      <c r="Z194" s="72">
        <v>4.4821026668257336</v>
      </c>
      <c r="AA194" s="68">
        <v>76.7</v>
      </c>
      <c r="AB194" s="171">
        <v>30.8</v>
      </c>
      <c r="AC194" s="72">
        <v>47.7</v>
      </c>
      <c r="AD194" s="75">
        <v>0.19999999999999998</v>
      </c>
      <c r="AE194" s="72">
        <v>0.72287087912087866</v>
      </c>
      <c r="AF194" s="72">
        <v>0.28716478065416218</v>
      </c>
      <c r="AG194" s="72">
        <v>1.0100356597750408</v>
      </c>
      <c r="AH194" s="72">
        <v>16.601535903694533</v>
      </c>
      <c r="AI194" s="72">
        <v>17.611571563469575</v>
      </c>
      <c r="AJ194" s="72">
        <v>90.91281330492653</v>
      </c>
      <c r="AK194" s="72">
        <v>12.200839126135214</v>
      </c>
      <c r="AL194" s="72">
        <v>7.4513574324723049</v>
      </c>
      <c r="AM194" s="72">
        <v>28.802375029829747</v>
      </c>
      <c r="AN194" s="72">
        <v>29.812410689604789</v>
      </c>
      <c r="AO194" s="72">
        <v>5.7405357142857145</v>
      </c>
      <c r="AP194" s="72">
        <v>3.9044187127976184</v>
      </c>
      <c r="AQ194" s="72">
        <v>0.59518536429432067</v>
      </c>
      <c r="AR194" s="72">
        <v>9.6449544270833325</v>
      </c>
      <c r="AS194" s="68" t="s">
        <v>763</v>
      </c>
      <c r="AT194" s="68" t="s">
        <v>763</v>
      </c>
      <c r="AU194" s="68" t="s">
        <v>763</v>
      </c>
      <c r="AV194" s="68" t="s">
        <v>763</v>
      </c>
      <c r="BC194" s="147"/>
    </row>
    <row r="195" spans="1:55" s="68" customFormat="1" x14ac:dyDescent="0.2">
      <c r="A195" s="79" t="s">
        <v>756</v>
      </c>
      <c r="B195" s="68" t="s">
        <v>284</v>
      </c>
      <c r="C195" s="68" t="s">
        <v>765</v>
      </c>
      <c r="E195" s="147">
        <v>44404</v>
      </c>
      <c r="F195" s="68" t="s">
        <v>881</v>
      </c>
      <c r="G195" s="68" t="s">
        <v>1075</v>
      </c>
      <c r="H195" s="68">
        <v>0</v>
      </c>
      <c r="I195" s="68" t="s">
        <v>760</v>
      </c>
      <c r="J195" s="77">
        <v>0.422916666666667</v>
      </c>
      <c r="K195" s="81">
        <v>1</v>
      </c>
      <c r="L195" s="68">
        <v>1</v>
      </c>
      <c r="M195" s="68" t="s">
        <v>761</v>
      </c>
      <c r="N195" s="68" t="s">
        <v>816</v>
      </c>
      <c r="O195" s="68" t="s">
        <v>761</v>
      </c>
      <c r="P195" s="68" t="s">
        <v>761</v>
      </c>
      <c r="Q195" s="68">
        <v>1.4</v>
      </c>
      <c r="R195" s="68">
        <v>1.4</v>
      </c>
      <c r="S195" s="68">
        <v>1.4</v>
      </c>
      <c r="T195" s="68">
        <v>1.4</v>
      </c>
      <c r="U195" s="76">
        <v>1</v>
      </c>
      <c r="V195" s="68">
        <v>1</v>
      </c>
      <c r="W195" s="77">
        <v>0.33749999999999997</v>
      </c>
      <c r="X195" s="68">
        <v>24.5</v>
      </c>
      <c r="Y195" s="68">
        <v>5.0999999999999996</v>
      </c>
      <c r="Z195" s="72">
        <v>4.2633513246304551</v>
      </c>
      <c r="AA195" s="68">
        <v>72.8</v>
      </c>
      <c r="AB195" s="171">
        <v>31.4</v>
      </c>
      <c r="AC195" s="72">
        <v>48.4</v>
      </c>
      <c r="AD195" s="75" t="s">
        <v>763</v>
      </c>
      <c r="AE195" s="75" t="s">
        <v>763</v>
      </c>
      <c r="AF195" s="75" t="s">
        <v>763</v>
      </c>
      <c r="AG195" s="72" t="s">
        <v>763</v>
      </c>
      <c r="AH195" s="72" t="s">
        <v>763</v>
      </c>
      <c r="AI195" s="75" t="s">
        <v>763</v>
      </c>
      <c r="AJ195" s="75" t="s">
        <v>763</v>
      </c>
      <c r="AK195" s="75" t="s">
        <v>763</v>
      </c>
      <c r="AL195" s="75" t="s">
        <v>763</v>
      </c>
      <c r="AM195" s="75" t="s">
        <v>763</v>
      </c>
      <c r="AN195" s="75" t="s">
        <v>763</v>
      </c>
      <c r="AO195" s="75" t="s">
        <v>763</v>
      </c>
      <c r="AP195" s="75" t="s">
        <v>763</v>
      </c>
      <c r="AQ195" s="75" t="s">
        <v>763</v>
      </c>
      <c r="AR195" s="75" t="s">
        <v>763</v>
      </c>
      <c r="AS195" s="68" t="s">
        <v>763</v>
      </c>
      <c r="AT195" s="68" t="s">
        <v>763</v>
      </c>
      <c r="AU195" s="68" t="s">
        <v>763</v>
      </c>
      <c r="AV195" s="68" t="s">
        <v>763</v>
      </c>
      <c r="BC195" s="147"/>
    </row>
    <row r="196" spans="1:55" s="68" customFormat="1" x14ac:dyDescent="0.2">
      <c r="A196" s="79" t="s">
        <v>756</v>
      </c>
      <c r="B196" s="68" t="s">
        <v>286</v>
      </c>
      <c r="C196" s="68" t="s">
        <v>757</v>
      </c>
      <c r="E196" s="147">
        <v>44404</v>
      </c>
      <c r="F196" s="68" t="s">
        <v>881</v>
      </c>
      <c r="G196" s="68" t="s">
        <v>1075</v>
      </c>
      <c r="H196" s="68">
        <v>0</v>
      </c>
      <c r="I196" s="68" t="s">
        <v>760</v>
      </c>
      <c r="J196" s="77">
        <v>0.422916666666667</v>
      </c>
      <c r="K196" s="81">
        <v>1</v>
      </c>
      <c r="L196" s="68">
        <v>1</v>
      </c>
      <c r="M196" s="68" t="s">
        <v>761</v>
      </c>
      <c r="N196" s="68" t="s">
        <v>762</v>
      </c>
      <c r="O196" s="68" t="s">
        <v>761</v>
      </c>
      <c r="P196" s="68" t="s">
        <v>761</v>
      </c>
      <c r="Q196" s="68">
        <v>1.4</v>
      </c>
      <c r="R196" s="68">
        <v>1.4</v>
      </c>
      <c r="S196" s="68">
        <v>1.4</v>
      </c>
      <c r="T196" s="68">
        <v>1.4</v>
      </c>
      <c r="U196" s="76">
        <v>1</v>
      </c>
      <c r="V196" s="68">
        <v>0</v>
      </c>
      <c r="W196" s="77">
        <v>0.3298611111111111</v>
      </c>
      <c r="X196" s="68">
        <v>24.1</v>
      </c>
      <c r="Y196" s="68">
        <v>6.26</v>
      </c>
      <c r="Z196" s="72">
        <v>5.3270208769351264</v>
      </c>
      <c r="AA196" s="68">
        <v>88</v>
      </c>
      <c r="AB196" s="171">
        <v>28.2</v>
      </c>
      <c r="AC196" s="72">
        <v>44</v>
      </c>
      <c r="AD196" s="72" t="s">
        <v>763</v>
      </c>
      <c r="AE196" s="72" t="s">
        <v>763</v>
      </c>
      <c r="AF196" s="72" t="s">
        <v>763</v>
      </c>
      <c r="AG196" s="72" t="s">
        <v>763</v>
      </c>
      <c r="AH196" s="72" t="s">
        <v>763</v>
      </c>
      <c r="AI196" s="72" t="s">
        <v>763</v>
      </c>
      <c r="AJ196" s="72" t="s">
        <v>763</v>
      </c>
      <c r="AK196" s="72" t="s">
        <v>763</v>
      </c>
      <c r="AL196" s="72" t="s">
        <v>763</v>
      </c>
      <c r="AM196" s="75" t="s">
        <v>763</v>
      </c>
      <c r="AN196" s="75" t="s">
        <v>763</v>
      </c>
      <c r="AO196" s="72" t="s">
        <v>763</v>
      </c>
      <c r="AP196" s="72" t="s">
        <v>763</v>
      </c>
      <c r="AQ196" s="72" t="s">
        <v>763</v>
      </c>
      <c r="AR196" s="75" t="s">
        <v>763</v>
      </c>
      <c r="AS196" s="68" t="s">
        <v>763</v>
      </c>
      <c r="AT196" s="68" t="s">
        <v>763</v>
      </c>
      <c r="AU196" s="68" t="s">
        <v>763</v>
      </c>
      <c r="AV196" s="68" t="s">
        <v>763</v>
      </c>
      <c r="BC196" s="147"/>
    </row>
    <row r="197" spans="1:55" s="68" customFormat="1" x14ac:dyDescent="0.2">
      <c r="A197" s="79" t="s">
        <v>756</v>
      </c>
      <c r="B197" s="68" t="s">
        <v>286</v>
      </c>
      <c r="C197" s="68" t="s">
        <v>764</v>
      </c>
      <c r="E197" s="147">
        <v>44404</v>
      </c>
      <c r="F197" s="68" t="s">
        <v>881</v>
      </c>
      <c r="G197" s="68" t="s">
        <v>1075</v>
      </c>
      <c r="H197" s="68">
        <v>0</v>
      </c>
      <c r="I197" s="68" t="s">
        <v>760</v>
      </c>
      <c r="J197" s="77">
        <v>0.422916666666667</v>
      </c>
      <c r="K197" s="81">
        <v>1</v>
      </c>
      <c r="L197" s="68">
        <v>1</v>
      </c>
      <c r="M197" s="68" t="s">
        <v>761</v>
      </c>
      <c r="N197" s="68" t="s">
        <v>762</v>
      </c>
      <c r="O197" s="68" t="s">
        <v>761</v>
      </c>
      <c r="P197" s="68" t="s">
        <v>761</v>
      </c>
      <c r="Q197" s="68">
        <v>1.4</v>
      </c>
      <c r="R197" s="68">
        <v>1.4</v>
      </c>
      <c r="S197" s="68">
        <v>1.4</v>
      </c>
      <c r="T197" s="68">
        <v>1.4</v>
      </c>
      <c r="U197" s="76">
        <v>1</v>
      </c>
      <c r="V197" s="68">
        <v>0.15</v>
      </c>
      <c r="W197" s="77">
        <v>0.3298611111111111</v>
      </c>
      <c r="X197" s="68">
        <v>24.2</v>
      </c>
      <c r="Y197" s="68">
        <v>6.26</v>
      </c>
      <c r="Z197" s="72">
        <v>5.2881790852139003</v>
      </c>
      <c r="AA197" s="68">
        <v>88.6</v>
      </c>
      <c r="AB197" s="171">
        <v>29.5</v>
      </c>
      <c r="AC197" s="72">
        <v>45.7</v>
      </c>
      <c r="AD197" s="72">
        <v>4.9999999999999954E-2</v>
      </c>
      <c r="AE197" s="72">
        <v>0.60697115384615352</v>
      </c>
      <c r="AF197" s="72">
        <v>0.42419779879088521</v>
      </c>
      <c r="AG197" s="72">
        <v>1.0311689526370387</v>
      </c>
      <c r="AH197" s="72">
        <v>24.896873675178949</v>
      </c>
      <c r="AI197" s="72">
        <v>25.928042627815987</v>
      </c>
      <c r="AJ197" s="72">
        <v>106.63443421849689</v>
      </c>
      <c r="AK197" s="72">
        <v>15.748160156386659</v>
      </c>
      <c r="AL197" s="72">
        <v>6.7712312523854639</v>
      </c>
      <c r="AM197" s="72">
        <v>40.645033831565605</v>
      </c>
      <c r="AN197" s="72">
        <v>41.676202784202644</v>
      </c>
      <c r="AO197" s="72">
        <v>6.7180357142857146</v>
      </c>
      <c r="AP197" s="72">
        <v>2.6761687127976175</v>
      </c>
      <c r="AQ197" s="72">
        <v>0.71512556134266481</v>
      </c>
      <c r="AR197" s="72">
        <v>9.3942044270833325</v>
      </c>
      <c r="AS197" s="68" t="s">
        <v>763</v>
      </c>
      <c r="AT197" s="68" t="s">
        <v>763</v>
      </c>
      <c r="AU197" s="68" t="s">
        <v>763</v>
      </c>
      <c r="AV197" s="68" t="s">
        <v>763</v>
      </c>
      <c r="BC197" s="147"/>
    </row>
    <row r="198" spans="1:55" s="68" customFormat="1" x14ac:dyDescent="0.2">
      <c r="A198" s="79" t="s">
        <v>756</v>
      </c>
      <c r="B198" s="68" t="s">
        <v>286</v>
      </c>
      <c r="C198" s="68" t="s">
        <v>765</v>
      </c>
      <c r="E198" s="147">
        <v>44404</v>
      </c>
      <c r="F198" s="68" t="s">
        <v>881</v>
      </c>
      <c r="G198" s="68" t="s">
        <v>1075</v>
      </c>
      <c r="H198" s="68">
        <v>0</v>
      </c>
      <c r="I198" s="68" t="s">
        <v>760</v>
      </c>
      <c r="J198" s="77">
        <v>0.422916666666667</v>
      </c>
      <c r="K198" s="81">
        <v>1</v>
      </c>
      <c r="L198" s="68">
        <v>1</v>
      </c>
      <c r="M198" s="68" t="s">
        <v>761</v>
      </c>
      <c r="N198" s="68" t="s">
        <v>762</v>
      </c>
      <c r="O198" s="68" t="s">
        <v>761</v>
      </c>
      <c r="P198" s="68" t="s">
        <v>761</v>
      </c>
      <c r="Q198" s="68">
        <v>1.4</v>
      </c>
      <c r="R198" s="68">
        <v>1.4</v>
      </c>
      <c r="S198" s="68">
        <v>1.4</v>
      </c>
      <c r="T198" s="68">
        <v>1.4</v>
      </c>
      <c r="U198" s="76">
        <v>1</v>
      </c>
      <c r="V198" s="68">
        <v>1</v>
      </c>
      <c r="W198" s="77">
        <v>0.3298611111111111</v>
      </c>
      <c r="X198" s="68">
        <v>24.2</v>
      </c>
      <c r="Y198" s="68">
        <v>6.26</v>
      </c>
      <c r="Z198" s="72">
        <v>5.2760959794366524</v>
      </c>
      <c r="AA198" s="68">
        <v>88.5</v>
      </c>
      <c r="AB198" s="171">
        <v>29.9</v>
      </c>
      <c r="AC198" s="72">
        <v>46.2</v>
      </c>
      <c r="AD198" s="75" t="s">
        <v>763</v>
      </c>
      <c r="AE198" s="75" t="s">
        <v>763</v>
      </c>
      <c r="AF198" s="75" t="s">
        <v>763</v>
      </c>
      <c r="AG198" s="72" t="s">
        <v>763</v>
      </c>
      <c r="AH198" s="72" t="s">
        <v>763</v>
      </c>
      <c r="AI198" s="209" t="s">
        <v>763</v>
      </c>
      <c r="AJ198" s="209" t="s">
        <v>763</v>
      </c>
      <c r="AK198" s="209" t="s">
        <v>763</v>
      </c>
      <c r="AL198" s="209" t="s">
        <v>763</v>
      </c>
      <c r="AM198" s="75" t="s">
        <v>763</v>
      </c>
      <c r="AN198" s="75" t="s">
        <v>763</v>
      </c>
      <c r="AO198" s="209" t="s">
        <v>763</v>
      </c>
      <c r="AP198" s="209" t="s">
        <v>763</v>
      </c>
      <c r="AQ198" s="209" t="s">
        <v>763</v>
      </c>
      <c r="AR198" s="75" t="s">
        <v>763</v>
      </c>
      <c r="AS198" s="68" t="s">
        <v>763</v>
      </c>
      <c r="AT198" s="68" t="s">
        <v>763</v>
      </c>
      <c r="AU198" s="68" t="s">
        <v>763</v>
      </c>
      <c r="AV198" s="68" t="s">
        <v>763</v>
      </c>
      <c r="BC198" s="147"/>
    </row>
    <row r="199" spans="1:55" s="68" customFormat="1" x14ac:dyDescent="0.2">
      <c r="A199" s="79" t="s">
        <v>756</v>
      </c>
      <c r="B199" s="68" t="s">
        <v>610</v>
      </c>
      <c r="C199" s="68" t="s">
        <v>793</v>
      </c>
      <c r="E199" s="147">
        <v>44420</v>
      </c>
      <c r="F199" s="68" t="s">
        <v>793</v>
      </c>
      <c r="G199" s="68" t="s">
        <v>772</v>
      </c>
      <c r="H199" s="68" t="s">
        <v>761</v>
      </c>
      <c r="I199" s="68" t="s">
        <v>761</v>
      </c>
      <c r="J199" s="68" t="s">
        <v>761</v>
      </c>
      <c r="K199" s="81" t="s">
        <v>761</v>
      </c>
      <c r="L199" s="68" t="s">
        <v>761</v>
      </c>
      <c r="M199" s="68" t="s">
        <v>761</v>
      </c>
      <c r="N199" s="68" t="s">
        <v>761</v>
      </c>
      <c r="O199" s="68" t="s">
        <v>761</v>
      </c>
      <c r="P199" s="68" t="s">
        <v>761</v>
      </c>
      <c r="Q199" s="68" t="s">
        <v>761</v>
      </c>
      <c r="R199" s="68" t="s">
        <v>761</v>
      </c>
      <c r="S199" s="68" t="s">
        <v>761</v>
      </c>
      <c r="T199" s="68" t="s">
        <v>761</v>
      </c>
      <c r="U199" s="68" t="s">
        <v>761</v>
      </c>
      <c r="V199" s="68">
        <v>0.15</v>
      </c>
      <c r="W199" s="77">
        <v>0.34375</v>
      </c>
      <c r="X199" s="68" t="s">
        <v>761</v>
      </c>
      <c r="Y199" s="68" t="s">
        <v>761</v>
      </c>
      <c r="Z199" s="72" t="s">
        <v>763</v>
      </c>
      <c r="AA199" s="68" t="s">
        <v>761</v>
      </c>
      <c r="AB199" s="171">
        <v>0.1</v>
      </c>
      <c r="AC199" s="72">
        <v>0.159</v>
      </c>
      <c r="AD199" s="72">
        <v>0.27499999999999997</v>
      </c>
      <c r="AE199" s="72">
        <v>1.3634009495036681</v>
      </c>
      <c r="AF199" s="72">
        <v>39.338028169014081</v>
      </c>
      <c r="AG199" s="72">
        <v>40.701429118517751</v>
      </c>
      <c r="AH199" s="72">
        <v>15.275176843980546</v>
      </c>
      <c r="AI199" s="72">
        <v>55.976605962498297</v>
      </c>
      <c r="AJ199" s="72">
        <v>65.933631319238955</v>
      </c>
      <c r="AK199" s="72">
        <v>3.2507298820543431</v>
      </c>
      <c r="AL199" s="72">
        <v>20.282716101151813</v>
      </c>
      <c r="AM199" s="72">
        <v>18.52590672603489</v>
      </c>
      <c r="AN199" s="72">
        <v>59.227335844552641</v>
      </c>
      <c r="AO199" s="72">
        <v>0.38249999999999995</v>
      </c>
      <c r="AP199" s="72">
        <v>0.72420442708333344</v>
      </c>
      <c r="AQ199" s="72">
        <v>0.34562073724423464</v>
      </c>
      <c r="AR199" s="72">
        <v>1.1067044270833333</v>
      </c>
      <c r="AS199" s="68" t="s">
        <v>763</v>
      </c>
      <c r="AT199" s="68" t="s">
        <v>763</v>
      </c>
      <c r="AU199" s="68" t="s">
        <v>763</v>
      </c>
      <c r="AV199" s="68" t="s">
        <v>763</v>
      </c>
      <c r="BC199" s="147"/>
    </row>
    <row r="200" spans="1:55" s="68" customFormat="1" x14ac:dyDescent="0.2">
      <c r="A200" s="79" t="s">
        <v>756</v>
      </c>
      <c r="B200" s="68" t="s">
        <v>288</v>
      </c>
      <c r="C200" s="68" t="s">
        <v>757</v>
      </c>
      <c r="E200" s="147">
        <v>44420</v>
      </c>
      <c r="F200" s="68" t="s">
        <v>923</v>
      </c>
      <c r="G200" s="68" t="s">
        <v>1094</v>
      </c>
      <c r="H200" s="68">
        <v>1</v>
      </c>
      <c r="I200" s="68" t="s">
        <v>760</v>
      </c>
      <c r="J200" s="77">
        <v>0.4381944444444445</v>
      </c>
      <c r="K200" s="81">
        <v>3</v>
      </c>
      <c r="L200" s="68">
        <v>1</v>
      </c>
      <c r="M200" s="68" t="s">
        <v>787</v>
      </c>
      <c r="O200" s="68">
        <v>24.3</v>
      </c>
      <c r="P200" s="68">
        <v>8.44</v>
      </c>
      <c r="Q200" s="68">
        <v>0.59</v>
      </c>
      <c r="R200" s="68">
        <v>0.59</v>
      </c>
      <c r="S200" s="68">
        <v>0.59</v>
      </c>
      <c r="T200" s="68">
        <v>0.59</v>
      </c>
      <c r="U200" s="76">
        <v>1</v>
      </c>
      <c r="V200" s="68">
        <v>0.15</v>
      </c>
      <c r="W200" s="77">
        <v>0.27916666666666667</v>
      </c>
      <c r="X200" s="68">
        <v>22.9</v>
      </c>
      <c r="Y200" s="68">
        <v>4.13</v>
      </c>
      <c r="Z200" s="72">
        <v>4.0333914263805921</v>
      </c>
      <c r="AA200" s="68">
        <v>49.2</v>
      </c>
      <c r="AB200" s="171">
        <v>4.0999999999999996</v>
      </c>
      <c r="AC200" s="72">
        <v>7.47</v>
      </c>
      <c r="AD200" s="72" t="s">
        <v>763</v>
      </c>
      <c r="AE200" s="72" t="s">
        <v>763</v>
      </c>
      <c r="AF200" s="72" t="s">
        <v>763</v>
      </c>
      <c r="AG200" s="72" t="s">
        <v>763</v>
      </c>
      <c r="AH200" s="72" t="s">
        <v>763</v>
      </c>
      <c r="AI200" s="72" t="s">
        <v>763</v>
      </c>
      <c r="AJ200" s="72" t="s">
        <v>763</v>
      </c>
      <c r="AK200" s="72" t="s">
        <v>763</v>
      </c>
      <c r="AL200" s="72" t="s">
        <v>763</v>
      </c>
      <c r="AM200" s="75" t="s">
        <v>763</v>
      </c>
      <c r="AN200" s="75" t="s">
        <v>763</v>
      </c>
      <c r="AO200" s="72" t="s">
        <v>763</v>
      </c>
      <c r="AP200" s="72" t="s">
        <v>763</v>
      </c>
      <c r="AQ200" s="72" t="s">
        <v>763</v>
      </c>
      <c r="AR200" s="75" t="s">
        <v>763</v>
      </c>
      <c r="AS200" s="68" t="s">
        <v>763</v>
      </c>
      <c r="AT200" s="68" t="s">
        <v>763</v>
      </c>
      <c r="AU200" s="68" t="s">
        <v>763</v>
      </c>
      <c r="AV200" s="68" t="s">
        <v>763</v>
      </c>
      <c r="BC200" s="147"/>
    </row>
    <row r="201" spans="1:55" s="68" customFormat="1" x14ac:dyDescent="0.2">
      <c r="A201" s="79" t="s">
        <v>756</v>
      </c>
      <c r="B201" s="68" t="s">
        <v>288</v>
      </c>
      <c r="C201" s="68" t="s">
        <v>764</v>
      </c>
      <c r="E201" s="147">
        <v>44420</v>
      </c>
      <c r="F201" s="68" t="s">
        <v>923</v>
      </c>
      <c r="G201" s="68" t="s">
        <v>1094</v>
      </c>
      <c r="H201" s="68">
        <v>1</v>
      </c>
      <c r="I201" s="68" t="s">
        <v>760</v>
      </c>
      <c r="J201" s="77">
        <v>0.4381944444444445</v>
      </c>
      <c r="K201" s="81">
        <v>3</v>
      </c>
      <c r="L201" s="68">
        <v>1</v>
      </c>
      <c r="M201" s="68" t="s">
        <v>787</v>
      </c>
      <c r="O201" s="68">
        <v>24.3</v>
      </c>
      <c r="P201" s="68">
        <v>8.44</v>
      </c>
      <c r="Q201" s="68">
        <v>0.59</v>
      </c>
      <c r="R201" s="68">
        <v>0.59</v>
      </c>
      <c r="S201" s="68">
        <v>0.59</v>
      </c>
      <c r="T201" s="68">
        <v>0.59</v>
      </c>
      <c r="U201" s="76">
        <v>1</v>
      </c>
      <c r="V201" s="68">
        <v>0.3</v>
      </c>
      <c r="W201" s="77">
        <v>0.27916666666666667</v>
      </c>
      <c r="X201" s="68">
        <v>22.8</v>
      </c>
      <c r="Y201" s="68">
        <v>4.1500000000000004</v>
      </c>
      <c r="Z201" s="72">
        <v>4.0481729781720297</v>
      </c>
      <c r="AA201" s="68">
        <v>49.4</v>
      </c>
      <c r="AB201" s="171">
        <v>4.3</v>
      </c>
      <c r="AC201" s="72">
        <v>7.79</v>
      </c>
      <c r="AD201" s="72">
        <v>0.39999999999999991</v>
      </c>
      <c r="AE201" s="72">
        <v>1.5116529995684074</v>
      </c>
      <c r="AF201" s="72">
        <v>0.3716901408450704</v>
      </c>
      <c r="AG201" s="72">
        <v>1.8833431404134777</v>
      </c>
      <c r="AH201" s="72">
        <v>90.564461737635298</v>
      </c>
      <c r="AI201" s="136">
        <v>92.447804878048771</v>
      </c>
      <c r="AJ201" s="72">
        <v>549.33323673445898</v>
      </c>
      <c r="AK201" s="72">
        <v>91.666544500165912</v>
      </c>
      <c r="AL201" s="72">
        <v>5.9927342055908381</v>
      </c>
      <c r="AM201" s="72">
        <v>182.23100623780121</v>
      </c>
      <c r="AN201" s="72">
        <v>184.11434937821468</v>
      </c>
      <c r="AO201" s="72">
        <v>34.388571428571431</v>
      </c>
      <c r="AP201" s="72">
        <v>6.2261329985118996</v>
      </c>
      <c r="AQ201" s="72">
        <v>0.84670249146611809</v>
      </c>
      <c r="AR201" s="72">
        <v>40.614704427083332</v>
      </c>
      <c r="AS201" s="68" t="s">
        <v>763</v>
      </c>
      <c r="AT201" s="68" t="s">
        <v>763</v>
      </c>
      <c r="AU201" s="68" t="s">
        <v>763</v>
      </c>
      <c r="AV201" s="68" t="s">
        <v>763</v>
      </c>
      <c r="BC201" s="147"/>
    </row>
    <row r="202" spans="1:55" s="68" customFormat="1" x14ac:dyDescent="0.2">
      <c r="A202" s="79" t="s">
        <v>756</v>
      </c>
      <c r="B202" s="68" t="s">
        <v>288</v>
      </c>
      <c r="C202" s="68" t="s">
        <v>765</v>
      </c>
      <c r="E202" s="147">
        <v>44420</v>
      </c>
      <c r="F202" s="68" t="s">
        <v>923</v>
      </c>
      <c r="G202" s="68" t="s">
        <v>1094</v>
      </c>
      <c r="H202" s="68">
        <v>1</v>
      </c>
      <c r="I202" s="68" t="s">
        <v>760</v>
      </c>
      <c r="J202" s="77">
        <v>0.4381944444444445</v>
      </c>
      <c r="K202" s="81">
        <v>3</v>
      </c>
      <c r="L202" s="68">
        <v>1</v>
      </c>
      <c r="M202" s="68" t="s">
        <v>787</v>
      </c>
      <c r="O202" s="68" t="s">
        <v>761</v>
      </c>
      <c r="P202" s="68" t="s">
        <v>761</v>
      </c>
      <c r="Q202" s="68" t="s">
        <v>761</v>
      </c>
      <c r="R202" s="68" t="s">
        <v>761</v>
      </c>
      <c r="S202" s="68" t="s">
        <v>761</v>
      </c>
      <c r="T202" s="68" t="s">
        <v>761</v>
      </c>
      <c r="U202" s="76" t="s">
        <v>761</v>
      </c>
      <c r="V202" s="68" t="s">
        <v>761</v>
      </c>
      <c r="W202" s="77" t="s">
        <v>761</v>
      </c>
      <c r="X202" s="68" t="s">
        <v>761</v>
      </c>
      <c r="Y202" s="68" t="s">
        <v>761</v>
      </c>
      <c r="Z202" s="72" t="s">
        <v>761</v>
      </c>
      <c r="AA202" s="68" t="s">
        <v>761</v>
      </c>
      <c r="AB202" s="171">
        <v>4.4000000000000004</v>
      </c>
      <c r="AC202" s="72">
        <v>7.96</v>
      </c>
      <c r="AD202" s="72" t="s">
        <v>763</v>
      </c>
      <c r="AE202" s="72" t="s">
        <v>763</v>
      </c>
      <c r="AF202" s="72" t="s">
        <v>763</v>
      </c>
      <c r="AG202" s="72" t="s">
        <v>763</v>
      </c>
      <c r="AH202" s="72" t="s">
        <v>763</v>
      </c>
      <c r="AI202" s="72" t="s">
        <v>763</v>
      </c>
      <c r="AJ202" s="72" t="s">
        <v>763</v>
      </c>
      <c r="AK202" s="72" t="s">
        <v>763</v>
      </c>
      <c r="AL202" s="72" t="s">
        <v>763</v>
      </c>
      <c r="AM202" s="75" t="s">
        <v>763</v>
      </c>
      <c r="AN202" s="75" t="s">
        <v>763</v>
      </c>
      <c r="AO202" s="72" t="s">
        <v>763</v>
      </c>
      <c r="AP202" s="72" t="s">
        <v>763</v>
      </c>
      <c r="AQ202" s="72" t="s">
        <v>763</v>
      </c>
      <c r="AR202" s="75" t="s">
        <v>763</v>
      </c>
      <c r="AS202" s="68" t="s">
        <v>763</v>
      </c>
      <c r="AT202" s="68" t="s">
        <v>763</v>
      </c>
      <c r="AU202" s="68" t="s">
        <v>763</v>
      </c>
      <c r="AV202" s="68" t="s">
        <v>763</v>
      </c>
      <c r="BC202" s="147"/>
    </row>
    <row r="203" spans="1:55" s="68" customFormat="1" x14ac:dyDescent="0.2">
      <c r="A203" s="79" t="s">
        <v>756</v>
      </c>
      <c r="B203" s="68" t="s">
        <v>291</v>
      </c>
      <c r="C203" s="68" t="s">
        <v>757</v>
      </c>
      <c r="E203" s="147">
        <v>44420</v>
      </c>
      <c r="F203" s="68" t="s">
        <v>923</v>
      </c>
      <c r="G203" s="68" t="s">
        <v>1094</v>
      </c>
      <c r="H203" s="68">
        <v>1</v>
      </c>
      <c r="I203" s="68" t="s">
        <v>760</v>
      </c>
      <c r="J203" s="77">
        <v>0.4381944444444445</v>
      </c>
      <c r="K203" s="81">
        <v>3</v>
      </c>
      <c r="L203" s="68">
        <v>1</v>
      </c>
      <c r="M203" s="68" t="s">
        <v>787</v>
      </c>
      <c r="N203" s="68" t="s">
        <v>762</v>
      </c>
      <c r="O203" s="68">
        <v>23.8</v>
      </c>
      <c r="P203" s="68">
        <v>8.52</v>
      </c>
      <c r="Q203" s="68">
        <v>0.72</v>
      </c>
      <c r="R203" s="68">
        <v>0.72</v>
      </c>
      <c r="S203" s="68">
        <v>0.72</v>
      </c>
      <c r="T203" s="68">
        <v>0.72</v>
      </c>
      <c r="U203" s="76">
        <v>1</v>
      </c>
      <c r="V203" s="68">
        <v>0.15</v>
      </c>
      <c r="W203" s="77">
        <v>0.30069444444444443</v>
      </c>
      <c r="X203" s="68">
        <v>23.9</v>
      </c>
      <c r="Y203" s="68">
        <v>4.57</v>
      </c>
      <c r="Z203" s="72">
        <v>4.3978412417957902</v>
      </c>
      <c r="AA203" s="68">
        <v>57</v>
      </c>
      <c r="AB203" s="171">
        <v>6.7</v>
      </c>
      <c r="AC203" s="72">
        <v>11.85</v>
      </c>
      <c r="AD203" s="75" t="s">
        <v>763</v>
      </c>
      <c r="AE203" s="75" t="s">
        <v>763</v>
      </c>
      <c r="AF203" s="75" t="s">
        <v>763</v>
      </c>
      <c r="AG203" s="72" t="s">
        <v>763</v>
      </c>
      <c r="AH203" s="72" t="s">
        <v>763</v>
      </c>
      <c r="AI203" s="72" t="s">
        <v>763</v>
      </c>
      <c r="AJ203" s="72" t="s">
        <v>763</v>
      </c>
      <c r="AK203" s="72" t="s">
        <v>763</v>
      </c>
      <c r="AL203" s="72" t="s">
        <v>763</v>
      </c>
      <c r="AM203" s="75" t="s">
        <v>763</v>
      </c>
      <c r="AN203" s="75" t="s">
        <v>763</v>
      </c>
      <c r="AO203" s="72" t="s">
        <v>763</v>
      </c>
      <c r="AP203" s="72" t="s">
        <v>763</v>
      </c>
      <c r="AQ203" s="72" t="s">
        <v>763</v>
      </c>
      <c r="AR203" s="75" t="s">
        <v>763</v>
      </c>
      <c r="AS203" s="68" t="s">
        <v>763</v>
      </c>
      <c r="AT203" s="68" t="s">
        <v>763</v>
      </c>
      <c r="AU203" s="68" t="s">
        <v>763</v>
      </c>
      <c r="AV203" s="68" t="s">
        <v>763</v>
      </c>
      <c r="BC203" s="147"/>
    </row>
    <row r="204" spans="1:55" s="68" customFormat="1" x14ac:dyDescent="0.2">
      <c r="A204" s="79" t="s">
        <v>756</v>
      </c>
      <c r="B204" s="68" t="s">
        <v>291</v>
      </c>
      <c r="C204" s="68" t="s">
        <v>764</v>
      </c>
      <c r="E204" s="147">
        <v>44420</v>
      </c>
      <c r="F204" s="68" t="s">
        <v>923</v>
      </c>
      <c r="G204" s="68" t="s">
        <v>1094</v>
      </c>
      <c r="H204" s="68">
        <v>1</v>
      </c>
      <c r="I204" s="68" t="s">
        <v>760</v>
      </c>
      <c r="J204" s="77">
        <v>0.4381944444444445</v>
      </c>
      <c r="K204" s="81">
        <v>3</v>
      </c>
      <c r="L204" s="68">
        <v>1</v>
      </c>
      <c r="M204" s="68" t="s">
        <v>787</v>
      </c>
      <c r="N204" s="68" t="s">
        <v>762</v>
      </c>
      <c r="O204" s="68">
        <v>23.8</v>
      </c>
      <c r="P204" s="68">
        <v>8.52</v>
      </c>
      <c r="Q204" s="68">
        <v>0.72</v>
      </c>
      <c r="R204" s="68">
        <v>0.72</v>
      </c>
      <c r="S204" s="68">
        <v>0.72</v>
      </c>
      <c r="T204" s="68">
        <v>0.72</v>
      </c>
      <c r="U204" s="76">
        <v>1</v>
      </c>
      <c r="V204" s="68">
        <v>0.36</v>
      </c>
      <c r="W204" s="77">
        <v>0.30069444444444443</v>
      </c>
      <c r="X204" s="68">
        <v>23.9</v>
      </c>
      <c r="Y204" s="68">
        <v>4.55</v>
      </c>
      <c r="Z204" s="72">
        <v>4.1299653476712122</v>
      </c>
      <c r="AA204" s="68">
        <v>57.8</v>
      </c>
      <c r="AB204" s="171">
        <v>16.899999999999999</v>
      </c>
      <c r="AC204" s="72">
        <v>27.71</v>
      </c>
      <c r="AD204" s="75">
        <v>0.3</v>
      </c>
      <c r="AE204" s="72">
        <v>2.5000000000000001E-2</v>
      </c>
      <c r="AF204" s="72">
        <v>1.576887304</v>
      </c>
      <c r="AG204" s="72">
        <v>1.6018873039999999</v>
      </c>
      <c r="AH204" s="72">
        <v>43.751489196741929</v>
      </c>
      <c r="AI204" s="72">
        <v>45.35337650074193</v>
      </c>
      <c r="AJ204" s="72">
        <v>173.05180053332745</v>
      </c>
      <c r="AK204" s="72">
        <v>26.369274695422181</v>
      </c>
      <c r="AL204" s="72">
        <v>6.5626302783128878</v>
      </c>
      <c r="AM204" s="72">
        <v>70.120763892164106</v>
      </c>
      <c r="AN204" s="72">
        <v>71.722651196164108</v>
      </c>
      <c r="AO204" s="72">
        <v>20.190535714285708</v>
      </c>
      <c r="AP204" s="72">
        <v>8.3329187127976247</v>
      </c>
      <c r="AQ204" s="72">
        <v>0.70785730970630867</v>
      </c>
      <c r="AR204" s="72">
        <v>28.523454427083333</v>
      </c>
      <c r="AS204" s="68" t="s">
        <v>763</v>
      </c>
      <c r="AT204" s="68" t="s">
        <v>763</v>
      </c>
      <c r="AU204" s="68" t="s">
        <v>763</v>
      </c>
      <c r="AV204" s="68" t="s">
        <v>763</v>
      </c>
      <c r="BC204" s="147"/>
    </row>
    <row r="205" spans="1:55" s="68" customFormat="1" x14ac:dyDescent="0.2">
      <c r="A205" s="79" t="s">
        <v>756</v>
      </c>
      <c r="B205" s="68" t="s">
        <v>291</v>
      </c>
      <c r="C205" s="68" t="s">
        <v>765</v>
      </c>
      <c r="E205" s="147">
        <v>44420</v>
      </c>
      <c r="F205" s="68" t="s">
        <v>923</v>
      </c>
      <c r="G205" s="68" t="s">
        <v>1094</v>
      </c>
      <c r="H205" s="68">
        <v>1</v>
      </c>
      <c r="I205" s="68" t="s">
        <v>760</v>
      </c>
      <c r="J205" s="77">
        <v>0.4381944444444445</v>
      </c>
      <c r="K205" s="81">
        <v>3</v>
      </c>
      <c r="L205" s="68">
        <v>1</v>
      </c>
      <c r="M205" s="68" t="s">
        <v>787</v>
      </c>
      <c r="N205" s="68" t="s">
        <v>762</v>
      </c>
      <c r="O205" s="68">
        <v>23.8</v>
      </c>
      <c r="P205" s="68">
        <v>8.52</v>
      </c>
      <c r="Q205" s="68">
        <v>0.72</v>
      </c>
      <c r="R205" s="68">
        <v>0.72</v>
      </c>
      <c r="S205" s="68">
        <v>0.72</v>
      </c>
      <c r="T205" s="68">
        <v>0.72</v>
      </c>
      <c r="U205" s="76">
        <v>1</v>
      </c>
      <c r="V205" s="68">
        <v>0.42</v>
      </c>
      <c r="W205" s="77">
        <v>0.30069444444444443</v>
      </c>
      <c r="X205" s="68">
        <v>24.6</v>
      </c>
      <c r="Y205" s="68">
        <v>3.88</v>
      </c>
      <c r="Z205" s="72">
        <v>3.4578463219151052</v>
      </c>
      <c r="AA205" s="68">
        <v>50.9</v>
      </c>
      <c r="AB205" s="171">
        <v>20.2</v>
      </c>
      <c r="AC205" s="72">
        <v>32.6</v>
      </c>
      <c r="AD205" s="72" t="s">
        <v>763</v>
      </c>
      <c r="AE205" s="72" t="s">
        <v>763</v>
      </c>
      <c r="AF205" s="72" t="s">
        <v>763</v>
      </c>
      <c r="AG205" s="72" t="s">
        <v>763</v>
      </c>
      <c r="AH205" s="72" t="s">
        <v>763</v>
      </c>
      <c r="AI205" s="72" t="s">
        <v>763</v>
      </c>
      <c r="AJ205" s="72" t="s">
        <v>763</v>
      </c>
      <c r="AK205" s="72" t="s">
        <v>763</v>
      </c>
      <c r="AL205" s="72" t="s">
        <v>763</v>
      </c>
      <c r="AM205" s="75" t="s">
        <v>763</v>
      </c>
      <c r="AN205" s="75" t="s">
        <v>763</v>
      </c>
      <c r="AO205" s="72" t="s">
        <v>763</v>
      </c>
      <c r="AP205" s="72" t="s">
        <v>763</v>
      </c>
      <c r="AQ205" s="72" t="s">
        <v>763</v>
      </c>
      <c r="AR205" s="75" t="s">
        <v>763</v>
      </c>
      <c r="AS205" s="68" t="s">
        <v>763</v>
      </c>
      <c r="AT205" s="68" t="s">
        <v>763</v>
      </c>
      <c r="AU205" s="68" t="s">
        <v>763</v>
      </c>
      <c r="AV205" s="68" t="s">
        <v>763</v>
      </c>
      <c r="BC205" s="147"/>
    </row>
    <row r="206" spans="1:55" s="68" customFormat="1" x14ac:dyDescent="0.2">
      <c r="A206" s="79" t="s">
        <v>756</v>
      </c>
      <c r="B206" s="68" t="s">
        <v>292</v>
      </c>
      <c r="C206" s="68" t="s">
        <v>757</v>
      </c>
      <c r="E206" s="147">
        <v>44420</v>
      </c>
      <c r="F206" s="68" t="s">
        <v>923</v>
      </c>
      <c r="G206" s="68" t="s">
        <v>1094</v>
      </c>
      <c r="H206" s="68">
        <v>1</v>
      </c>
      <c r="I206" s="68" t="s">
        <v>760</v>
      </c>
      <c r="J206" s="77">
        <v>0.4381944444444445</v>
      </c>
      <c r="K206" s="81">
        <v>3</v>
      </c>
      <c r="L206" s="68">
        <v>1</v>
      </c>
      <c r="M206" s="68" t="s">
        <v>787</v>
      </c>
      <c r="N206" s="68" t="s">
        <v>1095</v>
      </c>
      <c r="O206" s="68">
        <v>24</v>
      </c>
      <c r="P206" s="68">
        <v>8.4700000000000006</v>
      </c>
      <c r="Q206" s="68">
        <v>0.66</v>
      </c>
      <c r="R206" s="68">
        <v>0.66</v>
      </c>
      <c r="S206" s="68">
        <v>0.66</v>
      </c>
      <c r="T206" s="68">
        <v>0.66</v>
      </c>
      <c r="U206" s="76">
        <v>1</v>
      </c>
      <c r="V206" s="68">
        <v>0.15</v>
      </c>
      <c r="W206" s="77">
        <v>0.32083333333333336</v>
      </c>
      <c r="X206" s="68">
        <v>25.4</v>
      </c>
      <c r="Y206" s="68">
        <v>4.49</v>
      </c>
      <c r="Z206" s="72">
        <v>3.9905014092384743</v>
      </c>
      <c r="AA206" s="68">
        <v>61.5</v>
      </c>
      <c r="AB206" s="171">
        <v>20.8</v>
      </c>
      <c r="AC206" s="72">
        <v>33.5</v>
      </c>
      <c r="AD206" s="72" t="s">
        <v>763</v>
      </c>
      <c r="AE206" s="72" t="s">
        <v>763</v>
      </c>
      <c r="AF206" s="72" t="s">
        <v>763</v>
      </c>
      <c r="AG206" s="72" t="s">
        <v>763</v>
      </c>
      <c r="AH206" s="72" t="s">
        <v>763</v>
      </c>
      <c r="AI206" s="72" t="s">
        <v>763</v>
      </c>
      <c r="AJ206" s="72" t="s">
        <v>763</v>
      </c>
      <c r="AK206" s="72" t="s">
        <v>763</v>
      </c>
      <c r="AL206" s="72" t="s">
        <v>763</v>
      </c>
      <c r="AM206" s="75" t="s">
        <v>763</v>
      </c>
      <c r="AN206" s="75" t="s">
        <v>763</v>
      </c>
      <c r="AO206" s="72" t="s">
        <v>763</v>
      </c>
      <c r="AP206" s="72" t="s">
        <v>763</v>
      </c>
      <c r="AQ206" s="72" t="s">
        <v>763</v>
      </c>
      <c r="AR206" s="75" t="s">
        <v>763</v>
      </c>
      <c r="AS206" s="68" t="s">
        <v>763</v>
      </c>
      <c r="AT206" s="68" t="s">
        <v>763</v>
      </c>
      <c r="AU206" s="68" t="s">
        <v>763</v>
      </c>
      <c r="AV206" s="68" t="s">
        <v>763</v>
      </c>
      <c r="BC206" s="147"/>
    </row>
    <row r="207" spans="1:55" s="68" customFormat="1" x14ac:dyDescent="0.2">
      <c r="A207" s="79" t="s">
        <v>756</v>
      </c>
      <c r="B207" s="68" t="s">
        <v>292</v>
      </c>
      <c r="C207" s="68" t="s">
        <v>764</v>
      </c>
      <c r="E207" s="147">
        <v>44420</v>
      </c>
      <c r="F207" s="68" t="s">
        <v>923</v>
      </c>
      <c r="G207" s="68" t="s">
        <v>1094</v>
      </c>
      <c r="H207" s="68">
        <v>1</v>
      </c>
      <c r="I207" s="68" t="s">
        <v>760</v>
      </c>
      <c r="J207" s="77">
        <v>0.4381944444444445</v>
      </c>
      <c r="K207" s="81">
        <v>3</v>
      </c>
      <c r="L207" s="68">
        <v>1</v>
      </c>
      <c r="M207" s="68" t="s">
        <v>787</v>
      </c>
      <c r="N207" s="68" t="s">
        <v>1095</v>
      </c>
      <c r="O207" s="68" t="s">
        <v>761</v>
      </c>
      <c r="P207" s="68" t="s">
        <v>761</v>
      </c>
      <c r="Q207" s="68" t="s">
        <v>761</v>
      </c>
      <c r="R207" s="68" t="s">
        <v>761</v>
      </c>
      <c r="S207" s="68" t="s">
        <v>761</v>
      </c>
      <c r="T207" s="68" t="s">
        <v>761</v>
      </c>
      <c r="U207" s="76" t="s">
        <v>761</v>
      </c>
      <c r="V207" s="68" t="s">
        <v>761</v>
      </c>
      <c r="W207" s="77" t="s">
        <v>761</v>
      </c>
      <c r="X207" s="68" t="s">
        <v>761</v>
      </c>
      <c r="Y207" s="68" t="s">
        <v>761</v>
      </c>
      <c r="Z207" s="72" t="s">
        <v>761</v>
      </c>
      <c r="AA207" s="68" t="s">
        <v>761</v>
      </c>
      <c r="AB207" s="171">
        <v>25</v>
      </c>
      <c r="AC207" s="72">
        <v>39.4</v>
      </c>
      <c r="AD207" s="75">
        <v>0.25</v>
      </c>
      <c r="AE207" s="72">
        <v>1.3634009495036681</v>
      </c>
      <c r="AF207" s="72">
        <v>0.24887614323360724</v>
      </c>
      <c r="AG207" s="72">
        <v>1.6122770927372754</v>
      </c>
      <c r="AH207" s="72">
        <v>24.315765535078711</v>
      </c>
      <c r="AI207" s="72">
        <v>25.928042627815987</v>
      </c>
      <c r="AJ207" s="72">
        <v>167.39567697150895</v>
      </c>
      <c r="AK207" s="72">
        <v>27.513423929271543</v>
      </c>
      <c r="AL207" s="72">
        <v>6.0841455938683309</v>
      </c>
      <c r="AM207" s="72">
        <v>51.82918946435025</v>
      </c>
      <c r="AN207" s="72">
        <v>53.44146655708753</v>
      </c>
      <c r="AO207" s="72">
        <v>11.220000000000004</v>
      </c>
      <c r="AP207" s="72">
        <v>5.1442044270833298</v>
      </c>
      <c r="AQ207" s="72">
        <v>0.68564286458255863</v>
      </c>
      <c r="AR207" s="72">
        <v>16.364204427083333</v>
      </c>
      <c r="AS207" s="68" t="s">
        <v>763</v>
      </c>
      <c r="AT207" s="68" t="s">
        <v>763</v>
      </c>
      <c r="AU207" s="68" t="s">
        <v>763</v>
      </c>
      <c r="AV207" s="68" t="s">
        <v>763</v>
      </c>
      <c r="BC207" s="147"/>
    </row>
    <row r="208" spans="1:55" s="68" customFormat="1" x14ac:dyDescent="0.2">
      <c r="A208" s="79" t="s">
        <v>756</v>
      </c>
      <c r="B208" s="68" t="s">
        <v>292</v>
      </c>
      <c r="C208" s="68" t="s">
        <v>765</v>
      </c>
      <c r="E208" s="147">
        <v>44420</v>
      </c>
      <c r="F208" s="68" t="s">
        <v>923</v>
      </c>
      <c r="G208" s="68" t="s">
        <v>1094</v>
      </c>
      <c r="H208" s="68">
        <v>1</v>
      </c>
      <c r="I208" s="68" t="s">
        <v>760</v>
      </c>
      <c r="J208" s="77">
        <v>0.4381944444444445</v>
      </c>
      <c r="K208" s="81">
        <v>3</v>
      </c>
      <c r="L208" s="68">
        <v>1</v>
      </c>
      <c r="M208" s="68" t="s">
        <v>787</v>
      </c>
      <c r="N208" s="68" t="s">
        <v>1095</v>
      </c>
      <c r="O208" s="68">
        <v>24</v>
      </c>
      <c r="P208" s="68">
        <v>8.4700000000000006</v>
      </c>
      <c r="Q208" s="68">
        <v>0.66</v>
      </c>
      <c r="R208" s="68">
        <v>0.66</v>
      </c>
      <c r="S208" s="68">
        <v>0.66</v>
      </c>
      <c r="T208" s="68">
        <v>0.66</v>
      </c>
      <c r="U208" s="76">
        <v>1</v>
      </c>
      <c r="V208" s="68">
        <v>0.33</v>
      </c>
      <c r="W208" s="77">
        <v>0.32083333333333336</v>
      </c>
      <c r="X208" s="68">
        <v>25.8</v>
      </c>
      <c r="Y208" s="68">
        <v>4.17</v>
      </c>
      <c r="Z208" s="72">
        <v>3.608075712182401</v>
      </c>
      <c r="AA208" s="68">
        <v>58.8</v>
      </c>
      <c r="AB208" s="171">
        <v>25.6</v>
      </c>
      <c r="AC208" s="72">
        <v>40.4</v>
      </c>
      <c r="AD208" s="72" t="s">
        <v>763</v>
      </c>
      <c r="AE208" s="72" t="s">
        <v>763</v>
      </c>
      <c r="AF208" s="72" t="s">
        <v>763</v>
      </c>
      <c r="AG208" s="72" t="s">
        <v>763</v>
      </c>
      <c r="AH208" s="72" t="s">
        <v>763</v>
      </c>
      <c r="AI208" s="72" t="s">
        <v>763</v>
      </c>
      <c r="AJ208" s="72" t="s">
        <v>763</v>
      </c>
      <c r="AK208" s="72" t="s">
        <v>763</v>
      </c>
      <c r="AL208" s="72" t="s">
        <v>763</v>
      </c>
      <c r="AM208" s="75" t="s">
        <v>763</v>
      </c>
      <c r="AN208" s="75" t="s">
        <v>763</v>
      </c>
      <c r="AO208" s="72" t="s">
        <v>763</v>
      </c>
      <c r="AP208" s="72" t="s">
        <v>763</v>
      </c>
      <c r="AQ208" s="72" t="s">
        <v>763</v>
      </c>
      <c r="AR208" s="75" t="s">
        <v>763</v>
      </c>
      <c r="AS208" s="68" t="s">
        <v>763</v>
      </c>
      <c r="AT208" s="68" t="s">
        <v>763</v>
      </c>
      <c r="AU208" s="68" t="s">
        <v>763</v>
      </c>
      <c r="AV208" s="68" t="s">
        <v>763</v>
      </c>
      <c r="BC208" s="147"/>
    </row>
    <row r="209" spans="1:55" s="68" customFormat="1" x14ac:dyDescent="0.2">
      <c r="A209" s="79" t="s">
        <v>756</v>
      </c>
      <c r="B209" s="68" t="s">
        <v>293</v>
      </c>
      <c r="C209" s="68" t="s">
        <v>757</v>
      </c>
      <c r="E209" s="147">
        <v>44420</v>
      </c>
      <c r="F209" s="68" t="s">
        <v>1059</v>
      </c>
      <c r="G209" s="68" t="s">
        <v>1096</v>
      </c>
      <c r="H209" s="68">
        <v>1</v>
      </c>
      <c r="I209" s="68" t="s">
        <v>760</v>
      </c>
      <c r="J209" s="77">
        <v>0.4381944444444445</v>
      </c>
      <c r="K209" s="81">
        <v>5</v>
      </c>
      <c r="L209" s="68">
        <v>1</v>
      </c>
      <c r="M209" s="68" t="s">
        <v>773</v>
      </c>
      <c r="O209" s="68">
        <v>24.1</v>
      </c>
      <c r="P209" s="68">
        <v>8.39</v>
      </c>
      <c r="Q209" s="68">
        <v>1</v>
      </c>
      <c r="R209" s="68">
        <v>0.7</v>
      </c>
      <c r="S209" s="68">
        <v>0.65</v>
      </c>
      <c r="T209" s="68">
        <v>0.67500000000000004</v>
      </c>
      <c r="U209" s="76">
        <v>0.67500000000000004</v>
      </c>
      <c r="V209" s="68">
        <v>0.15</v>
      </c>
      <c r="W209" s="77">
        <v>0.27638888888888885</v>
      </c>
      <c r="X209" s="68">
        <v>25.3</v>
      </c>
      <c r="Y209" s="68">
        <v>6.9</v>
      </c>
      <c r="Z209" s="72">
        <v>5.9840856596702698</v>
      </c>
      <c r="AA209" s="68">
        <v>84.2</v>
      </c>
      <c r="AB209" s="171">
        <v>25.1</v>
      </c>
      <c r="AC209" s="72">
        <v>39.6</v>
      </c>
      <c r="AD209" s="75" t="s">
        <v>763</v>
      </c>
      <c r="AE209" s="75" t="s">
        <v>763</v>
      </c>
      <c r="AF209" s="75" t="s">
        <v>763</v>
      </c>
      <c r="AG209" s="72" t="s">
        <v>763</v>
      </c>
      <c r="AH209" s="72" t="s">
        <v>763</v>
      </c>
      <c r="AI209" s="75" t="s">
        <v>763</v>
      </c>
      <c r="AJ209" s="75" t="s">
        <v>763</v>
      </c>
      <c r="AK209" s="75" t="s">
        <v>763</v>
      </c>
      <c r="AL209" s="75" t="s">
        <v>763</v>
      </c>
      <c r="AM209" s="75" t="s">
        <v>763</v>
      </c>
      <c r="AN209" s="75" t="s">
        <v>763</v>
      </c>
      <c r="AO209" s="75" t="s">
        <v>763</v>
      </c>
      <c r="AP209" s="75" t="s">
        <v>763</v>
      </c>
      <c r="AQ209" s="75" t="s">
        <v>763</v>
      </c>
      <c r="AR209" s="75" t="s">
        <v>763</v>
      </c>
      <c r="AS209" s="68" t="s">
        <v>763</v>
      </c>
      <c r="AT209" s="68" t="s">
        <v>763</v>
      </c>
      <c r="AU209" s="68" t="s">
        <v>763</v>
      </c>
      <c r="AV209" s="68" t="s">
        <v>763</v>
      </c>
      <c r="BC209" s="147"/>
    </row>
    <row r="210" spans="1:55" s="68" customFormat="1" x14ac:dyDescent="0.2">
      <c r="A210" s="79" t="s">
        <v>756</v>
      </c>
      <c r="B210" s="68" t="s">
        <v>293</v>
      </c>
      <c r="C210" s="68" t="s">
        <v>764</v>
      </c>
      <c r="E210" s="147">
        <v>44420</v>
      </c>
      <c r="F210" s="68" t="s">
        <v>1059</v>
      </c>
      <c r="G210" s="68" t="s">
        <v>1096</v>
      </c>
      <c r="H210" s="68">
        <v>1</v>
      </c>
      <c r="I210" s="68" t="s">
        <v>760</v>
      </c>
      <c r="J210" s="77">
        <v>0.4381944444444445</v>
      </c>
      <c r="K210" s="81">
        <v>5</v>
      </c>
      <c r="L210" s="68">
        <v>1</v>
      </c>
      <c r="M210" s="68" t="s">
        <v>773</v>
      </c>
      <c r="O210" s="68">
        <v>24.1</v>
      </c>
      <c r="P210" s="68">
        <v>8.39</v>
      </c>
      <c r="Q210" s="68">
        <v>1</v>
      </c>
      <c r="R210" s="68">
        <v>0.7</v>
      </c>
      <c r="S210" s="68">
        <v>0.65</v>
      </c>
      <c r="T210" s="68">
        <v>0.67500000000000004</v>
      </c>
      <c r="U210" s="76">
        <v>0.67500000000000004</v>
      </c>
      <c r="V210" s="68">
        <v>0.5</v>
      </c>
      <c r="W210" s="77">
        <v>0.27777777777777779</v>
      </c>
      <c r="X210" s="68">
        <v>26</v>
      </c>
      <c r="Y210" s="68">
        <v>6.03</v>
      </c>
      <c r="Z210" s="72">
        <v>5.2362054475413604</v>
      </c>
      <c r="AA210" s="68">
        <v>85.3</v>
      </c>
      <c r="AB210" s="171">
        <v>25</v>
      </c>
      <c r="AC210" s="72">
        <v>39.5</v>
      </c>
      <c r="AD210" s="72">
        <v>0.05</v>
      </c>
      <c r="AE210" s="72">
        <v>2.9132498921018213E-2</v>
      </c>
      <c r="AF210" s="72">
        <v>0.27608122771663318</v>
      </c>
      <c r="AG210" s="72">
        <v>0.30521372663765139</v>
      </c>
      <c r="AH210" s="72">
        <v>32.300287419996629</v>
      </c>
      <c r="AI210" s="72">
        <v>32.605501146634282</v>
      </c>
      <c r="AJ210" s="72">
        <v>224.23403422149192</v>
      </c>
      <c r="AK210" s="72">
        <v>35.09173003112079</v>
      </c>
      <c r="AL210" s="72">
        <v>6.3899395676027364</v>
      </c>
      <c r="AM210" s="72">
        <v>67.392017451117425</v>
      </c>
      <c r="AN210" s="72">
        <v>67.697231177755071</v>
      </c>
      <c r="AO210" s="72">
        <v>13.669821428571428</v>
      </c>
      <c r="AP210" s="72">
        <v>6.221882998511906</v>
      </c>
      <c r="AQ210" s="72">
        <v>0.68721217322933026</v>
      </c>
      <c r="AR210" s="72">
        <v>19.891704427083333</v>
      </c>
      <c r="AS210" s="68" t="s">
        <v>763</v>
      </c>
      <c r="AT210" s="68" t="s">
        <v>763</v>
      </c>
      <c r="AU210" s="68" t="s">
        <v>763</v>
      </c>
      <c r="AV210" s="68" t="s">
        <v>763</v>
      </c>
      <c r="BC210" s="147"/>
    </row>
    <row r="211" spans="1:55" s="68" customFormat="1" x14ac:dyDescent="0.2">
      <c r="A211" s="79" t="s">
        <v>756</v>
      </c>
      <c r="B211" s="68" t="s">
        <v>293</v>
      </c>
      <c r="C211" s="68" t="s">
        <v>765</v>
      </c>
      <c r="E211" s="147">
        <v>44420</v>
      </c>
      <c r="F211" s="68" t="s">
        <v>1059</v>
      </c>
      <c r="G211" s="68" t="s">
        <v>1096</v>
      </c>
      <c r="H211" s="68">
        <v>1</v>
      </c>
      <c r="I211" s="68" t="s">
        <v>760</v>
      </c>
      <c r="J211" s="77">
        <v>0.4381944444444445</v>
      </c>
      <c r="K211" s="81">
        <v>5</v>
      </c>
      <c r="L211" s="68">
        <v>1</v>
      </c>
      <c r="M211" s="68" t="s">
        <v>773</v>
      </c>
      <c r="O211" s="68">
        <v>24.1</v>
      </c>
      <c r="P211" s="68">
        <v>8.39</v>
      </c>
      <c r="Q211" s="68">
        <v>1</v>
      </c>
      <c r="R211" s="68">
        <v>0.7</v>
      </c>
      <c r="S211" s="68">
        <v>0.65</v>
      </c>
      <c r="T211" s="68">
        <v>0.67500000000000004</v>
      </c>
      <c r="U211" s="76">
        <v>0.67500000000000004</v>
      </c>
      <c r="V211" s="68">
        <v>0.7</v>
      </c>
      <c r="W211" s="77">
        <v>0.27847222222222223</v>
      </c>
      <c r="X211" s="68">
        <v>26.1</v>
      </c>
      <c r="Y211" s="68">
        <v>5.72</v>
      </c>
      <c r="Z211" s="72">
        <v>4.9312056800046564</v>
      </c>
      <c r="AA211" s="68">
        <v>81.900000000000006</v>
      </c>
      <c r="AB211" s="171">
        <v>26.3</v>
      </c>
      <c r="AC211" s="72">
        <v>41.5</v>
      </c>
      <c r="AD211" s="75" t="s">
        <v>763</v>
      </c>
      <c r="AE211" s="75" t="s">
        <v>763</v>
      </c>
      <c r="AF211" s="75" t="s">
        <v>763</v>
      </c>
      <c r="AG211" s="72" t="s">
        <v>763</v>
      </c>
      <c r="AH211" s="72" t="s">
        <v>763</v>
      </c>
      <c r="AI211" s="75" t="s">
        <v>763</v>
      </c>
      <c r="AJ211" s="75" t="s">
        <v>763</v>
      </c>
      <c r="AK211" s="75" t="s">
        <v>763</v>
      </c>
      <c r="AL211" s="75" t="s">
        <v>763</v>
      </c>
      <c r="AM211" s="75" t="s">
        <v>763</v>
      </c>
      <c r="AN211" s="75" t="s">
        <v>763</v>
      </c>
      <c r="AO211" s="75" t="s">
        <v>763</v>
      </c>
      <c r="AP211" s="75" t="s">
        <v>763</v>
      </c>
      <c r="AQ211" s="75" t="s">
        <v>763</v>
      </c>
      <c r="AR211" s="75" t="s">
        <v>763</v>
      </c>
      <c r="AS211" s="68" t="s">
        <v>763</v>
      </c>
      <c r="AT211" s="68" t="s">
        <v>763</v>
      </c>
      <c r="AU211" s="68" t="s">
        <v>763</v>
      </c>
      <c r="AV211" s="68" t="s">
        <v>763</v>
      </c>
      <c r="BC211" s="147"/>
    </row>
    <row r="212" spans="1:55" s="68" customFormat="1" x14ac:dyDescent="0.2">
      <c r="A212" s="79" t="s">
        <v>756</v>
      </c>
      <c r="B212" s="68" t="s">
        <v>295</v>
      </c>
      <c r="C212" s="68" t="s">
        <v>757</v>
      </c>
      <c r="E212" s="147">
        <v>44420</v>
      </c>
      <c r="F212" s="68" t="s">
        <v>1059</v>
      </c>
      <c r="G212" s="68" t="s">
        <v>1096</v>
      </c>
      <c r="H212" s="68">
        <v>1</v>
      </c>
      <c r="I212" s="68" t="s">
        <v>760</v>
      </c>
      <c r="J212" s="77">
        <v>0.4381944444444445</v>
      </c>
      <c r="K212" s="81">
        <v>5</v>
      </c>
      <c r="L212" s="68">
        <v>1</v>
      </c>
      <c r="M212" s="68" t="s">
        <v>773</v>
      </c>
      <c r="N212" s="68" t="s">
        <v>808</v>
      </c>
      <c r="O212" s="68">
        <v>23.8</v>
      </c>
      <c r="P212" s="68">
        <v>8.5</v>
      </c>
      <c r="Q212" s="68">
        <v>1.2</v>
      </c>
      <c r="R212" s="68">
        <v>0.9</v>
      </c>
      <c r="S212" s="68">
        <v>0.85</v>
      </c>
      <c r="T212" s="68">
        <v>0.875</v>
      </c>
      <c r="U212" s="76">
        <v>0.72916666666666674</v>
      </c>
      <c r="V212" s="68">
        <v>0.15</v>
      </c>
      <c r="W212" s="77">
        <v>0.28680555555555554</v>
      </c>
      <c r="X212" s="68">
        <v>25.7</v>
      </c>
      <c r="Y212" s="68">
        <v>7.24</v>
      </c>
      <c r="Z212" s="72">
        <v>6.2460452749875097</v>
      </c>
      <c r="AA212" s="68">
        <v>89</v>
      </c>
      <c r="AB212" s="171">
        <v>26.1</v>
      </c>
      <c r="AC212" s="72">
        <v>41.1</v>
      </c>
      <c r="AD212" s="72" t="s">
        <v>763</v>
      </c>
      <c r="AE212" s="72" t="s">
        <v>763</v>
      </c>
      <c r="AF212" s="72" t="s">
        <v>763</v>
      </c>
      <c r="AG212" s="72" t="s">
        <v>763</v>
      </c>
      <c r="AH212" s="72" t="s">
        <v>763</v>
      </c>
      <c r="AI212" s="72" t="s">
        <v>763</v>
      </c>
      <c r="AJ212" s="72" t="s">
        <v>763</v>
      </c>
      <c r="AK212" s="72" t="s">
        <v>763</v>
      </c>
      <c r="AL212" s="72" t="s">
        <v>763</v>
      </c>
      <c r="AM212" s="75" t="s">
        <v>763</v>
      </c>
      <c r="AN212" s="75" t="s">
        <v>763</v>
      </c>
      <c r="AO212" s="72" t="s">
        <v>763</v>
      </c>
      <c r="AP212" s="72" t="s">
        <v>763</v>
      </c>
      <c r="AQ212" s="72" t="s">
        <v>763</v>
      </c>
      <c r="AR212" s="75" t="s">
        <v>763</v>
      </c>
      <c r="AS212" s="68" t="s">
        <v>763</v>
      </c>
      <c r="AT212" s="68" t="s">
        <v>763</v>
      </c>
      <c r="AU212" s="68" t="s">
        <v>763</v>
      </c>
      <c r="AV212" s="68" t="s">
        <v>763</v>
      </c>
      <c r="BC212" s="147"/>
    </row>
    <row r="213" spans="1:55" s="68" customFormat="1" x14ac:dyDescent="0.2">
      <c r="A213" s="79" t="s">
        <v>756</v>
      </c>
      <c r="B213" s="68" t="s">
        <v>295</v>
      </c>
      <c r="C213" s="68" t="s">
        <v>764</v>
      </c>
      <c r="E213" s="147">
        <v>44420</v>
      </c>
      <c r="F213" s="68" t="s">
        <v>1059</v>
      </c>
      <c r="G213" s="68" t="s">
        <v>1096</v>
      </c>
      <c r="H213" s="68">
        <v>1</v>
      </c>
      <c r="I213" s="68" t="s">
        <v>760</v>
      </c>
      <c r="J213" s="77">
        <v>0.4381944444444445</v>
      </c>
      <c r="K213" s="81">
        <v>5</v>
      </c>
      <c r="L213" s="68">
        <v>1</v>
      </c>
      <c r="M213" s="68" t="s">
        <v>773</v>
      </c>
      <c r="N213" s="68" t="s">
        <v>808</v>
      </c>
      <c r="O213" s="68">
        <v>23.8</v>
      </c>
      <c r="P213" s="68">
        <v>8.5</v>
      </c>
      <c r="Q213" s="68">
        <v>1.2</v>
      </c>
      <c r="R213" s="68">
        <v>0.9</v>
      </c>
      <c r="S213" s="68">
        <v>0.85</v>
      </c>
      <c r="T213" s="68">
        <v>0.875</v>
      </c>
      <c r="U213" s="76">
        <v>0.72916666666666674</v>
      </c>
      <c r="V213" s="68">
        <v>0.6</v>
      </c>
      <c r="W213" s="77">
        <v>0.29097222222222224</v>
      </c>
      <c r="X213" s="68">
        <v>25.8</v>
      </c>
      <c r="Y213" s="68">
        <v>6.24</v>
      </c>
      <c r="Z213" s="72">
        <v>5.3869380726784977</v>
      </c>
      <c r="AA213" s="68">
        <v>88.8</v>
      </c>
      <c r="AB213" s="171">
        <v>26</v>
      </c>
      <c r="AC213" s="72">
        <v>40.799999999999997</v>
      </c>
      <c r="AD213" s="72">
        <v>0.05</v>
      </c>
      <c r="AE213" s="72">
        <v>0.10325852395338764</v>
      </c>
      <c r="AF213" s="72">
        <v>0.31235467369400099</v>
      </c>
      <c r="AG213" s="72">
        <v>0.41561319764738863</v>
      </c>
      <c r="AH213" s="72">
        <v>21.566658487230516</v>
      </c>
      <c r="AI213" s="72">
        <v>21.982271684877905</v>
      </c>
      <c r="AJ213" s="72">
        <v>166.46720107693906</v>
      </c>
      <c r="AK213" s="72">
        <v>25.655863996669058</v>
      </c>
      <c r="AL213" s="72">
        <v>6.4884659935269289</v>
      </c>
      <c r="AM213" s="72">
        <v>47.222522483899574</v>
      </c>
      <c r="AN213" s="72">
        <v>47.638135681546963</v>
      </c>
      <c r="AO213" s="72">
        <v>10.442857142857147</v>
      </c>
      <c r="AP213" s="72">
        <v>6.8372222842261881</v>
      </c>
      <c r="AQ213" s="72">
        <v>0.60432923279796358</v>
      </c>
      <c r="AR213" s="72">
        <v>17.280079427083336</v>
      </c>
      <c r="AS213" s="68" t="s">
        <v>763</v>
      </c>
      <c r="AT213" s="68" t="s">
        <v>763</v>
      </c>
      <c r="AU213" s="68" t="s">
        <v>763</v>
      </c>
      <c r="AV213" s="68" t="s">
        <v>763</v>
      </c>
      <c r="BC213" s="147"/>
    </row>
    <row r="214" spans="1:55" s="68" customFormat="1" x14ac:dyDescent="0.2">
      <c r="A214" s="79" t="s">
        <v>756</v>
      </c>
      <c r="B214" s="68" t="s">
        <v>295</v>
      </c>
      <c r="C214" s="68" t="s">
        <v>765</v>
      </c>
      <c r="E214" s="147">
        <v>44420</v>
      </c>
      <c r="F214" s="68" t="s">
        <v>1059</v>
      </c>
      <c r="G214" s="68" t="s">
        <v>1096</v>
      </c>
      <c r="H214" s="68">
        <v>1</v>
      </c>
      <c r="I214" s="68" t="s">
        <v>760</v>
      </c>
      <c r="J214" s="77">
        <v>0.4381944444444445</v>
      </c>
      <c r="K214" s="81">
        <v>5</v>
      </c>
      <c r="L214" s="68">
        <v>1</v>
      </c>
      <c r="M214" s="68" t="s">
        <v>773</v>
      </c>
      <c r="N214" s="68" t="s">
        <v>808</v>
      </c>
      <c r="O214" s="68">
        <v>23.8</v>
      </c>
      <c r="P214" s="68">
        <v>8.5</v>
      </c>
      <c r="Q214" s="68">
        <v>1.2</v>
      </c>
      <c r="R214" s="68">
        <v>0.9</v>
      </c>
      <c r="S214" s="68">
        <v>0.85</v>
      </c>
      <c r="T214" s="68">
        <v>0.875</v>
      </c>
      <c r="U214" s="76">
        <v>0.72916666666666674</v>
      </c>
      <c r="V214" s="68">
        <v>0.9</v>
      </c>
      <c r="W214" s="77">
        <v>0.29236111111111113</v>
      </c>
      <c r="X214" s="68">
        <v>26</v>
      </c>
      <c r="Y214" s="68">
        <v>5.59</v>
      </c>
      <c r="Z214" s="72">
        <v>4.8023336018785843</v>
      </c>
      <c r="AA214" s="68">
        <v>86.4</v>
      </c>
      <c r="AB214" s="171">
        <v>26.9</v>
      </c>
      <c r="AC214" s="72">
        <v>42.2</v>
      </c>
      <c r="AD214" s="75" t="s">
        <v>763</v>
      </c>
      <c r="AE214" s="75" t="s">
        <v>763</v>
      </c>
      <c r="AF214" s="75" t="s">
        <v>763</v>
      </c>
      <c r="AG214" s="72" t="s">
        <v>763</v>
      </c>
      <c r="AH214" s="72" t="s">
        <v>763</v>
      </c>
      <c r="AI214" s="75" t="s">
        <v>763</v>
      </c>
      <c r="AJ214" s="75" t="s">
        <v>763</v>
      </c>
      <c r="AK214" s="75" t="s">
        <v>763</v>
      </c>
      <c r="AL214" s="75" t="s">
        <v>763</v>
      </c>
      <c r="AM214" s="75" t="s">
        <v>763</v>
      </c>
      <c r="AN214" s="75" t="s">
        <v>763</v>
      </c>
      <c r="AO214" s="75" t="s">
        <v>763</v>
      </c>
      <c r="AP214" s="75" t="s">
        <v>763</v>
      </c>
      <c r="AQ214" s="75" t="s">
        <v>763</v>
      </c>
      <c r="AR214" s="75" t="s">
        <v>763</v>
      </c>
      <c r="AS214" s="68" t="s">
        <v>763</v>
      </c>
      <c r="AT214" s="68" t="s">
        <v>763</v>
      </c>
      <c r="AU214" s="68" t="s">
        <v>763</v>
      </c>
      <c r="AV214" s="68" t="s">
        <v>763</v>
      </c>
      <c r="BC214" s="147"/>
    </row>
    <row r="215" spans="1:55" s="68" customFormat="1" x14ac:dyDescent="0.2">
      <c r="A215" s="79" t="s">
        <v>756</v>
      </c>
      <c r="B215" s="68" t="s">
        <v>297</v>
      </c>
      <c r="C215" s="68" t="s">
        <v>757</v>
      </c>
      <c r="E215" s="147">
        <v>44420</v>
      </c>
      <c r="F215" s="68" t="s">
        <v>1059</v>
      </c>
      <c r="G215" s="68" t="s">
        <v>1096</v>
      </c>
      <c r="H215" s="68">
        <v>2</v>
      </c>
      <c r="I215" s="68" t="s">
        <v>760</v>
      </c>
      <c r="J215" s="77">
        <v>0.4381944444444445</v>
      </c>
      <c r="K215" s="81">
        <v>5</v>
      </c>
      <c r="L215" s="68">
        <v>1</v>
      </c>
      <c r="M215" s="68" t="s">
        <v>773</v>
      </c>
      <c r="N215" s="68" t="s">
        <v>776</v>
      </c>
      <c r="O215" s="68">
        <v>24</v>
      </c>
      <c r="P215" s="68">
        <v>8.43</v>
      </c>
      <c r="Q215" s="68">
        <v>0.9</v>
      </c>
      <c r="R215" s="68">
        <v>0.85</v>
      </c>
      <c r="S215" s="68">
        <v>0.7</v>
      </c>
      <c r="T215" s="68">
        <v>0.77499999999999991</v>
      </c>
      <c r="U215" s="76">
        <v>0.86111111111111094</v>
      </c>
      <c r="V215" s="68">
        <v>0.15</v>
      </c>
      <c r="W215" s="77">
        <v>0.30208333333333331</v>
      </c>
      <c r="X215" s="68">
        <v>25.7</v>
      </c>
      <c r="Y215" s="68">
        <v>6.75</v>
      </c>
      <c r="Z215" s="72">
        <v>5.7839119203349485</v>
      </c>
      <c r="AA215" s="68">
        <v>81.599999999999994</v>
      </c>
      <c r="AB215" s="171">
        <v>27.3</v>
      </c>
      <c r="AC215" s="72">
        <v>42.8</v>
      </c>
      <c r="AD215" s="72" t="s">
        <v>763</v>
      </c>
      <c r="AE215" s="72" t="s">
        <v>763</v>
      </c>
      <c r="AF215" s="72" t="s">
        <v>763</v>
      </c>
      <c r="AG215" s="72" t="s">
        <v>763</v>
      </c>
      <c r="AH215" s="72" t="s">
        <v>763</v>
      </c>
      <c r="AI215" s="72" t="s">
        <v>763</v>
      </c>
      <c r="AJ215" s="72" t="s">
        <v>763</v>
      </c>
      <c r="AK215" s="72" t="s">
        <v>763</v>
      </c>
      <c r="AL215" s="72" t="s">
        <v>763</v>
      </c>
      <c r="AM215" s="75" t="s">
        <v>763</v>
      </c>
      <c r="AN215" s="75" t="s">
        <v>763</v>
      </c>
      <c r="AO215" s="72" t="s">
        <v>763</v>
      </c>
      <c r="AP215" s="72" t="s">
        <v>763</v>
      </c>
      <c r="AQ215" s="72" t="s">
        <v>763</v>
      </c>
      <c r="AR215" s="75" t="s">
        <v>763</v>
      </c>
      <c r="AS215" s="68" t="s">
        <v>763</v>
      </c>
      <c r="AT215" s="68" t="s">
        <v>763</v>
      </c>
      <c r="AU215" s="68" t="s">
        <v>763</v>
      </c>
      <c r="AV215" s="68" t="s">
        <v>763</v>
      </c>
      <c r="BC215" s="147"/>
    </row>
    <row r="216" spans="1:55" s="68" customFormat="1" x14ac:dyDescent="0.2">
      <c r="A216" s="79" t="s">
        <v>756</v>
      </c>
      <c r="B216" s="68" t="s">
        <v>297</v>
      </c>
      <c r="C216" s="68" t="s">
        <v>764</v>
      </c>
      <c r="E216" s="147">
        <v>44420</v>
      </c>
      <c r="F216" s="68" t="s">
        <v>1059</v>
      </c>
      <c r="G216" s="68" t="s">
        <v>1096</v>
      </c>
      <c r="H216" s="68">
        <v>2</v>
      </c>
      <c r="I216" s="68" t="s">
        <v>760</v>
      </c>
      <c r="J216" s="77">
        <v>0.4381944444444445</v>
      </c>
      <c r="K216" s="81">
        <v>5</v>
      </c>
      <c r="L216" s="68">
        <v>1</v>
      </c>
      <c r="M216" s="68" t="s">
        <v>773</v>
      </c>
      <c r="N216" s="68" t="s">
        <v>776</v>
      </c>
      <c r="O216" s="68">
        <v>24</v>
      </c>
      <c r="P216" s="68">
        <v>8.43</v>
      </c>
      <c r="Q216" s="68">
        <v>0.9</v>
      </c>
      <c r="R216" s="68">
        <v>0.85</v>
      </c>
      <c r="S216" s="68">
        <v>0.7</v>
      </c>
      <c r="T216" s="68">
        <v>0.77499999999999991</v>
      </c>
      <c r="U216" s="76">
        <v>0.86111111111111094</v>
      </c>
      <c r="V216" s="68">
        <v>0.45</v>
      </c>
      <c r="W216" s="77">
        <v>0.30555555555555552</v>
      </c>
      <c r="X216" s="68">
        <v>26</v>
      </c>
      <c r="Y216" s="68">
        <v>5.58</v>
      </c>
      <c r="Z216" s="72">
        <v>4.7910368834271528</v>
      </c>
      <c r="AA216" s="68">
        <v>80.400000000000006</v>
      </c>
      <c r="AB216" s="171">
        <v>27</v>
      </c>
      <c r="AC216" s="72">
        <v>42.3</v>
      </c>
      <c r="AD216" s="75">
        <v>0.19999999999999998</v>
      </c>
      <c r="AE216" s="72">
        <v>0.99277082434182073</v>
      </c>
      <c r="AF216" s="72">
        <v>0.25290652611998143</v>
      </c>
      <c r="AG216" s="72">
        <v>1.2456773504618022</v>
      </c>
      <c r="AH216" s="72">
        <v>21.950677701473978</v>
      </c>
      <c r="AI216" s="72">
        <v>23.196355051935779</v>
      </c>
      <c r="AJ216" s="72">
        <v>192.96192392555807</v>
      </c>
      <c r="AK216" s="72">
        <v>29.451747337204562</v>
      </c>
      <c r="AL216" s="72">
        <v>6.5517988361186728</v>
      </c>
      <c r="AM216" s="72">
        <v>51.402425038678544</v>
      </c>
      <c r="AN216" s="72">
        <v>52.648102389140341</v>
      </c>
      <c r="AO216" s="72">
        <v>10.099821428571433</v>
      </c>
      <c r="AP216" s="72">
        <v>6.7552579985119019</v>
      </c>
      <c r="AQ216" s="72">
        <v>0.59921529722029576</v>
      </c>
      <c r="AR216" s="72">
        <v>16.855079427083336</v>
      </c>
      <c r="AS216" s="68" t="s">
        <v>763</v>
      </c>
      <c r="AT216" s="68" t="s">
        <v>763</v>
      </c>
      <c r="AU216" s="68" t="s">
        <v>763</v>
      </c>
      <c r="AV216" s="68" t="s">
        <v>763</v>
      </c>
      <c r="BC216" s="147"/>
    </row>
    <row r="217" spans="1:55" s="68" customFormat="1" x14ac:dyDescent="0.2">
      <c r="A217" s="79" t="s">
        <v>756</v>
      </c>
      <c r="B217" s="68" t="s">
        <v>297</v>
      </c>
      <c r="C217" s="68" t="s">
        <v>765</v>
      </c>
      <c r="E217" s="147">
        <v>44420</v>
      </c>
      <c r="F217" s="68" t="s">
        <v>1059</v>
      </c>
      <c r="G217" s="68" t="s">
        <v>1096</v>
      </c>
      <c r="H217" s="68">
        <v>2</v>
      </c>
      <c r="I217" s="68" t="s">
        <v>760</v>
      </c>
      <c r="J217" s="77">
        <v>0.4381944444444445</v>
      </c>
      <c r="K217" s="81">
        <v>5</v>
      </c>
      <c r="L217" s="68">
        <v>1</v>
      </c>
      <c r="M217" s="68" t="s">
        <v>773</v>
      </c>
      <c r="N217" s="68" t="s">
        <v>776</v>
      </c>
      <c r="O217" s="68">
        <v>24</v>
      </c>
      <c r="P217" s="68">
        <v>8.43</v>
      </c>
      <c r="Q217" s="68">
        <v>0.9</v>
      </c>
      <c r="R217" s="68">
        <v>0.85</v>
      </c>
      <c r="S217" s="68">
        <v>0.7</v>
      </c>
      <c r="T217" s="68">
        <v>0.77499999999999991</v>
      </c>
      <c r="U217" s="76">
        <v>0.86111111111111094</v>
      </c>
      <c r="V217" s="68">
        <v>0.6</v>
      </c>
      <c r="W217" s="77">
        <v>0.30624999999999997</v>
      </c>
      <c r="X217" s="68">
        <v>26</v>
      </c>
      <c r="Y217" s="68">
        <v>5.51</v>
      </c>
      <c r="Z217" s="72">
        <v>4.7175976831943718</v>
      </c>
      <c r="AA217" s="68">
        <v>79.2</v>
      </c>
      <c r="AB217" s="171">
        <v>27.5</v>
      </c>
      <c r="AC217" s="72">
        <v>43</v>
      </c>
      <c r="AD217" s="75" t="s">
        <v>763</v>
      </c>
      <c r="AE217" s="75" t="s">
        <v>763</v>
      </c>
      <c r="AF217" s="75" t="s">
        <v>763</v>
      </c>
      <c r="AG217" s="72" t="s">
        <v>763</v>
      </c>
      <c r="AH217" s="72" t="s">
        <v>763</v>
      </c>
      <c r="AI217" s="75" t="s">
        <v>763</v>
      </c>
      <c r="AJ217" s="75" t="s">
        <v>763</v>
      </c>
      <c r="AK217" s="75" t="s">
        <v>763</v>
      </c>
      <c r="AL217" s="75" t="s">
        <v>763</v>
      </c>
      <c r="AM217" s="75" t="s">
        <v>763</v>
      </c>
      <c r="AN217" s="75" t="s">
        <v>763</v>
      </c>
      <c r="AO217" s="75" t="s">
        <v>763</v>
      </c>
      <c r="AP217" s="75" t="s">
        <v>763</v>
      </c>
      <c r="AQ217" s="75" t="s">
        <v>763</v>
      </c>
      <c r="AR217" s="75" t="s">
        <v>763</v>
      </c>
      <c r="AS217" s="68" t="s">
        <v>763</v>
      </c>
      <c r="AT217" s="68" t="s">
        <v>763</v>
      </c>
      <c r="AU217" s="68" t="s">
        <v>763</v>
      </c>
      <c r="AV217" s="68" t="s">
        <v>763</v>
      </c>
      <c r="BC217" s="147"/>
    </row>
    <row r="218" spans="1:55" s="68" customFormat="1" x14ac:dyDescent="0.2">
      <c r="A218" s="79" t="s">
        <v>756</v>
      </c>
      <c r="B218" s="68" t="s">
        <v>299</v>
      </c>
      <c r="C218" s="68" t="s">
        <v>757</v>
      </c>
      <c r="E218" s="147">
        <v>44420</v>
      </c>
      <c r="F218" s="68" t="s">
        <v>1059</v>
      </c>
      <c r="G218" s="68" t="s">
        <v>1080</v>
      </c>
      <c r="H218" s="68">
        <v>3</v>
      </c>
      <c r="I218" s="68" t="s">
        <v>760</v>
      </c>
      <c r="J218" s="77">
        <v>0.4381944444444445</v>
      </c>
      <c r="K218" s="81">
        <v>2</v>
      </c>
      <c r="L218" s="68">
        <v>1</v>
      </c>
      <c r="M218" s="68" t="s">
        <v>783</v>
      </c>
      <c r="N218" s="68" t="s">
        <v>1097</v>
      </c>
      <c r="O218" s="68">
        <v>25.2</v>
      </c>
      <c r="P218" s="68">
        <v>8.89</v>
      </c>
      <c r="Q218" s="68">
        <v>1.85</v>
      </c>
      <c r="R218" s="68">
        <v>1.4</v>
      </c>
      <c r="S218" s="68">
        <v>1.4</v>
      </c>
      <c r="T218" s="68">
        <v>1.4</v>
      </c>
      <c r="U218" s="76">
        <v>0.75675675675675669</v>
      </c>
      <c r="V218" s="68">
        <v>0.15</v>
      </c>
      <c r="W218" s="77">
        <v>0.2951388888888889</v>
      </c>
      <c r="X218" s="68">
        <v>27.1</v>
      </c>
      <c r="Y218" s="68">
        <v>6.56</v>
      </c>
      <c r="Z218" s="72">
        <v>5.6012676077327512</v>
      </c>
      <c r="AA218" s="68">
        <v>81.5</v>
      </c>
      <c r="AB218" s="171">
        <v>28.2</v>
      </c>
      <c r="AC218" s="72">
        <v>44.1</v>
      </c>
      <c r="AD218" s="72" t="s">
        <v>763</v>
      </c>
      <c r="AE218" s="72" t="s">
        <v>763</v>
      </c>
      <c r="AF218" s="72" t="s">
        <v>763</v>
      </c>
      <c r="AG218" s="72" t="s">
        <v>763</v>
      </c>
      <c r="AH218" s="72" t="s">
        <v>763</v>
      </c>
      <c r="AI218" s="72" t="s">
        <v>763</v>
      </c>
      <c r="AJ218" s="72" t="s">
        <v>763</v>
      </c>
      <c r="AK218" s="72" t="s">
        <v>763</v>
      </c>
      <c r="AL218" s="72" t="s">
        <v>763</v>
      </c>
      <c r="AM218" s="75" t="s">
        <v>763</v>
      </c>
      <c r="AN218" s="75" t="s">
        <v>763</v>
      </c>
      <c r="AO218" s="72" t="s">
        <v>763</v>
      </c>
      <c r="AP218" s="72" t="s">
        <v>763</v>
      </c>
      <c r="AQ218" s="72" t="s">
        <v>763</v>
      </c>
      <c r="AR218" s="75" t="s">
        <v>763</v>
      </c>
      <c r="AS218" s="68" t="s">
        <v>763</v>
      </c>
      <c r="AT218" s="68" t="s">
        <v>763</v>
      </c>
      <c r="AU218" s="68" t="s">
        <v>763</v>
      </c>
      <c r="AV218" s="68" t="s">
        <v>763</v>
      </c>
      <c r="BC218" s="147"/>
    </row>
    <row r="219" spans="1:55" s="68" customFormat="1" x14ac:dyDescent="0.2">
      <c r="A219" s="79" t="s">
        <v>756</v>
      </c>
      <c r="B219" s="68" t="s">
        <v>299</v>
      </c>
      <c r="C219" s="68" t="s">
        <v>764</v>
      </c>
      <c r="D219" s="68" t="s">
        <v>781</v>
      </c>
      <c r="E219" s="147">
        <v>44420</v>
      </c>
      <c r="F219" s="68" t="s">
        <v>1059</v>
      </c>
      <c r="G219" s="68" t="s">
        <v>1080</v>
      </c>
      <c r="H219" s="68">
        <v>3</v>
      </c>
      <c r="I219" s="68" t="s">
        <v>760</v>
      </c>
      <c r="J219" s="77">
        <v>0.4381944444444445</v>
      </c>
      <c r="K219" s="81">
        <v>2</v>
      </c>
      <c r="L219" s="68">
        <v>1</v>
      </c>
      <c r="M219" s="68" t="s">
        <v>783</v>
      </c>
      <c r="N219" s="68" t="s">
        <v>1097</v>
      </c>
      <c r="O219" s="68">
        <v>25.2</v>
      </c>
      <c r="P219" s="68">
        <v>8.89</v>
      </c>
      <c r="Q219" s="68">
        <v>1.85</v>
      </c>
      <c r="R219" s="68">
        <v>1.4</v>
      </c>
      <c r="S219" s="68">
        <v>1.4</v>
      </c>
      <c r="T219" s="68">
        <v>1.4</v>
      </c>
      <c r="U219" s="76">
        <v>0.75675675675675669</v>
      </c>
      <c r="V219" s="68">
        <v>0.9</v>
      </c>
      <c r="W219" s="77">
        <v>0.2986111111111111</v>
      </c>
      <c r="X219" s="68">
        <v>27.3</v>
      </c>
      <c r="Y219" s="68">
        <v>6.99</v>
      </c>
      <c r="Z219" s="72">
        <v>5.9530530694419772</v>
      </c>
      <c r="AA219" s="68">
        <v>89.4</v>
      </c>
      <c r="AB219" s="171">
        <v>28.7</v>
      </c>
      <c r="AC219" s="72">
        <v>44.7</v>
      </c>
      <c r="AD219" s="75">
        <v>0.3</v>
      </c>
      <c r="AE219" s="72">
        <v>1.2151488994389292</v>
      </c>
      <c r="AF219" s="72">
        <v>0.2932103549837235</v>
      </c>
      <c r="AG219" s="72">
        <v>1.5083592544226527</v>
      </c>
      <c r="AH219" s="72">
        <v>17.286943591928345</v>
      </c>
      <c r="AI219" s="72">
        <v>18.795302846350999</v>
      </c>
      <c r="AJ219" s="72">
        <v>111.82213127178183</v>
      </c>
      <c r="AK219" s="72">
        <v>15.223915099807295</v>
      </c>
      <c r="AL219" s="72">
        <v>7.3451625642077625</v>
      </c>
      <c r="AM219" s="72">
        <v>32.510858691735642</v>
      </c>
      <c r="AN219" s="72">
        <v>34.019217946158292</v>
      </c>
      <c r="AO219" s="72">
        <v>5.7683472842261896</v>
      </c>
      <c r="AP219" s="72">
        <v>3.8553571428571431</v>
      </c>
      <c r="AQ219" s="72">
        <v>0.4006105104399586</v>
      </c>
      <c r="AR219" s="72">
        <v>9.6237044270833323</v>
      </c>
      <c r="AS219" s="68" t="s">
        <v>763</v>
      </c>
      <c r="AT219" s="68" t="s">
        <v>763</v>
      </c>
      <c r="AU219" s="68" t="s">
        <v>763</v>
      </c>
      <c r="AV219" s="68" t="s">
        <v>763</v>
      </c>
      <c r="BC219" s="147"/>
    </row>
    <row r="220" spans="1:55" s="68" customFormat="1" x14ac:dyDescent="0.2">
      <c r="A220" s="79" t="s">
        <v>756</v>
      </c>
      <c r="B220" s="68" t="s">
        <v>299</v>
      </c>
      <c r="C220" s="68" t="s">
        <v>764</v>
      </c>
      <c r="D220" s="68" t="s">
        <v>785</v>
      </c>
      <c r="E220" s="147">
        <v>44420</v>
      </c>
      <c r="F220" s="68" t="s">
        <v>1059</v>
      </c>
      <c r="G220" s="68" t="s">
        <v>1080</v>
      </c>
      <c r="H220" s="68">
        <v>3</v>
      </c>
      <c r="I220" s="68" t="s">
        <v>760</v>
      </c>
      <c r="J220" s="77">
        <v>0.4381944444444445</v>
      </c>
      <c r="K220" s="81">
        <v>2</v>
      </c>
      <c r="L220" s="68">
        <v>1</v>
      </c>
      <c r="M220" s="68" t="s">
        <v>783</v>
      </c>
      <c r="N220" s="68" t="s">
        <v>1097</v>
      </c>
      <c r="O220" s="68">
        <v>25.2</v>
      </c>
      <c r="P220" s="68">
        <v>8.89</v>
      </c>
      <c r="Q220" s="68">
        <v>1.85</v>
      </c>
      <c r="R220" s="68">
        <v>1.4</v>
      </c>
      <c r="S220" s="68">
        <v>1.4</v>
      </c>
      <c r="T220" s="68">
        <v>1.4</v>
      </c>
      <c r="U220" s="76">
        <v>0.75675675675675669</v>
      </c>
      <c r="V220" s="68">
        <v>0.9</v>
      </c>
      <c r="W220" s="77">
        <v>0.2986111111111111</v>
      </c>
      <c r="X220" s="68">
        <v>27.3</v>
      </c>
      <c r="Y220" s="68">
        <v>6.99</v>
      </c>
      <c r="Z220" s="72">
        <v>5.9497232710125108</v>
      </c>
      <c r="AA220" s="68">
        <v>89.4</v>
      </c>
      <c r="AB220" s="171">
        <v>28.8</v>
      </c>
      <c r="AC220" s="72">
        <v>44.8</v>
      </c>
      <c r="AD220" s="75">
        <v>0.3</v>
      </c>
      <c r="AE220" s="72">
        <v>1.2151488994389292</v>
      </c>
      <c r="AF220" s="72">
        <v>0.16524569834134248</v>
      </c>
      <c r="AG220" s="72">
        <v>1.3803945977802716</v>
      </c>
      <c r="AH220" s="72">
        <v>18.234414521334791</v>
      </c>
      <c r="AI220" s="72">
        <v>19.614809119115062</v>
      </c>
      <c r="AJ220" s="72">
        <v>106.54971458476003</v>
      </c>
      <c r="AK220" s="72">
        <v>14.981624673815666</v>
      </c>
      <c r="AL220" s="72">
        <v>7.1120266930050455</v>
      </c>
      <c r="AM220" s="72">
        <v>33.216039195150458</v>
      </c>
      <c r="AN220" s="72">
        <v>34.596433792930725</v>
      </c>
      <c r="AO220" s="72">
        <v>6.1016687127976184</v>
      </c>
      <c r="AP220" s="72">
        <v>3.1905357142857143</v>
      </c>
      <c r="AQ220" s="72">
        <v>0.34335616906861038</v>
      </c>
      <c r="AR220" s="72">
        <v>9.2922044270833322</v>
      </c>
      <c r="AS220" s="68" t="s">
        <v>763</v>
      </c>
      <c r="AT220" s="68" t="s">
        <v>763</v>
      </c>
      <c r="AU220" s="68" t="s">
        <v>763</v>
      </c>
      <c r="AV220" s="68" t="s">
        <v>763</v>
      </c>
      <c r="BC220" s="147"/>
    </row>
    <row r="221" spans="1:55" s="68" customFormat="1" x14ac:dyDescent="0.2">
      <c r="A221" s="79" t="s">
        <v>756</v>
      </c>
      <c r="B221" s="68" t="s">
        <v>299</v>
      </c>
      <c r="C221" s="68" t="s">
        <v>765</v>
      </c>
      <c r="E221" s="147">
        <v>44420</v>
      </c>
      <c r="F221" s="68" t="s">
        <v>1059</v>
      </c>
      <c r="G221" s="68" t="s">
        <v>1080</v>
      </c>
      <c r="H221" s="68">
        <v>3</v>
      </c>
      <c r="I221" s="68" t="s">
        <v>760</v>
      </c>
      <c r="J221" s="77">
        <v>0.4381944444444445</v>
      </c>
      <c r="K221" s="81">
        <v>2</v>
      </c>
      <c r="L221" s="68">
        <v>1</v>
      </c>
      <c r="M221" s="68" t="s">
        <v>783</v>
      </c>
      <c r="N221" s="68" t="s">
        <v>1097</v>
      </c>
      <c r="O221" s="68">
        <v>25.2</v>
      </c>
      <c r="P221" s="68">
        <v>8.89</v>
      </c>
      <c r="Q221" s="68">
        <v>1.85</v>
      </c>
      <c r="R221" s="68">
        <v>1.4</v>
      </c>
      <c r="S221" s="68">
        <v>1.4</v>
      </c>
      <c r="T221" s="68">
        <v>1.4</v>
      </c>
      <c r="U221" s="76">
        <v>0.75675675675675669</v>
      </c>
      <c r="V221" s="68">
        <v>1.4</v>
      </c>
      <c r="W221" s="77">
        <v>0.30208333333333331</v>
      </c>
      <c r="X221" s="68">
        <v>27.3</v>
      </c>
      <c r="Y221" s="68">
        <v>7.24</v>
      </c>
      <c r="Z221" s="72">
        <v>6.1453018448683023</v>
      </c>
      <c r="AA221" s="68">
        <v>91.3</v>
      </c>
      <c r="AB221" s="171">
        <v>29.3</v>
      </c>
      <c r="AC221" s="72">
        <v>45.7</v>
      </c>
      <c r="AD221" s="72" t="s">
        <v>763</v>
      </c>
      <c r="AE221" s="72" t="s">
        <v>763</v>
      </c>
      <c r="AF221" s="72" t="s">
        <v>763</v>
      </c>
      <c r="AG221" s="72" t="s">
        <v>763</v>
      </c>
      <c r="AH221" s="72" t="s">
        <v>763</v>
      </c>
      <c r="AI221" s="72" t="s">
        <v>763</v>
      </c>
      <c r="AJ221" s="72" t="s">
        <v>763</v>
      </c>
      <c r="AK221" s="72" t="s">
        <v>763</v>
      </c>
      <c r="AL221" s="72" t="s">
        <v>763</v>
      </c>
      <c r="AM221" s="75" t="s">
        <v>763</v>
      </c>
      <c r="AN221" s="75" t="s">
        <v>763</v>
      </c>
      <c r="AO221" s="72" t="s">
        <v>763</v>
      </c>
      <c r="AP221" s="72" t="s">
        <v>763</v>
      </c>
      <c r="AQ221" s="72" t="s">
        <v>763</v>
      </c>
      <c r="AR221" s="75" t="s">
        <v>763</v>
      </c>
      <c r="AS221" s="68" t="s">
        <v>763</v>
      </c>
      <c r="AT221" s="68" t="s">
        <v>763</v>
      </c>
      <c r="AU221" s="68" t="s">
        <v>763</v>
      </c>
      <c r="AV221" s="68" t="s">
        <v>763</v>
      </c>
      <c r="BC221" s="147"/>
    </row>
    <row r="222" spans="1:55" s="68" customFormat="1" x14ac:dyDescent="0.2">
      <c r="A222" s="79" t="s">
        <v>756</v>
      </c>
      <c r="B222" s="68" t="s">
        <v>627</v>
      </c>
      <c r="C222" s="68" t="s">
        <v>757</v>
      </c>
      <c r="E222" s="147">
        <v>44420</v>
      </c>
      <c r="F222" s="68" t="s">
        <v>1059</v>
      </c>
      <c r="G222" s="68" t="s">
        <v>1080</v>
      </c>
      <c r="H222" s="68">
        <v>4</v>
      </c>
      <c r="I222" s="68" t="s">
        <v>760</v>
      </c>
      <c r="J222" s="77">
        <v>0.4381944444444445</v>
      </c>
      <c r="K222" s="81">
        <v>5</v>
      </c>
      <c r="L222" s="68">
        <v>1</v>
      </c>
      <c r="M222" s="68" t="s">
        <v>812</v>
      </c>
      <c r="N222" s="68" t="s">
        <v>1098</v>
      </c>
      <c r="O222" s="68">
        <v>26.8</v>
      </c>
      <c r="P222" s="68">
        <v>8.14</v>
      </c>
      <c r="Q222" s="68">
        <v>1.5</v>
      </c>
      <c r="R222" s="68">
        <v>1.2</v>
      </c>
      <c r="S222" s="68">
        <v>1.2</v>
      </c>
      <c r="T222" s="68">
        <v>1.2</v>
      </c>
      <c r="U222" s="76">
        <v>0.79999999999999993</v>
      </c>
      <c r="V222" s="68">
        <v>0.15</v>
      </c>
      <c r="W222" s="77">
        <v>0.27499999999999997</v>
      </c>
      <c r="X222" s="68">
        <v>27.4</v>
      </c>
      <c r="Y222" s="68">
        <v>5.85</v>
      </c>
      <c r="Z222" s="72">
        <v>4.9328272368956814</v>
      </c>
      <c r="AA222" s="68">
        <v>73.5</v>
      </c>
      <c r="AB222" s="171">
        <v>30.5</v>
      </c>
      <c r="AC222" s="72">
        <v>47.2</v>
      </c>
      <c r="AD222" s="72" t="s">
        <v>763</v>
      </c>
      <c r="AE222" s="72" t="s">
        <v>763</v>
      </c>
      <c r="AF222" s="72" t="s">
        <v>763</v>
      </c>
      <c r="AG222" s="72" t="s">
        <v>763</v>
      </c>
      <c r="AH222" s="72" t="s">
        <v>763</v>
      </c>
      <c r="AI222" s="72" t="s">
        <v>763</v>
      </c>
      <c r="AJ222" s="72" t="s">
        <v>763</v>
      </c>
      <c r="AK222" s="72" t="s">
        <v>763</v>
      </c>
      <c r="AL222" s="72" t="s">
        <v>763</v>
      </c>
      <c r="AM222" s="75" t="s">
        <v>763</v>
      </c>
      <c r="AN222" s="75" t="s">
        <v>763</v>
      </c>
      <c r="AO222" s="72" t="s">
        <v>763</v>
      </c>
      <c r="AP222" s="72" t="s">
        <v>763</v>
      </c>
      <c r="AQ222" s="72" t="s">
        <v>763</v>
      </c>
      <c r="AR222" s="75" t="s">
        <v>763</v>
      </c>
      <c r="AS222" s="68" t="s">
        <v>763</v>
      </c>
      <c r="AT222" s="68" t="s">
        <v>763</v>
      </c>
      <c r="AU222" s="68" t="s">
        <v>763</v>
      </c>
      <c r="AV222" s="68" t="s">
        <v>763</v>
      </c>
      <c r="BC222" s="147"/>
    </row>
    <row r="223" spans="1:55" s="68" customFormat="1" x14ac:dyDescent="0.2">
      <c r="A223" s="79" t="s">
        <v>756</v>
      </c>
      <c r="B223" s="68" t="s">
        <v>627</v>
      </c>
      <c r="C223" s="68" t="s">
        <v>764</v>
      </c>
      <c r="E223" s="147">
        <v>44420</v>
      </c>
      <c r="F223" s="68" t="s">
        <v>1059</v>
      </c>
      <c r="G223" s="68" t="s">
        <v>1080</v>
      </c>
      <c r="H223" s="68">
        <v>4</v>
      </c>
      <c r="I223" s="68" t="s">
        <v>760</v>
      </c>
      <c r="J223" s="77">
        <v>0.4381944444444445</v>
      </c>
      <c r="K223" s="81">
        <v>5</v>
      </c>
      <c r="L223" s="68">
        <v>1</v>
      </c>
      <c r="M223" s="68" t="s">
        <v>812</v>
      </c>
      <c r="N223" s="68" t="s">
        <v>1098</v>
      </c>
      <c r="O223" s="68">
        <v>26.8</v>
      </c>
      <c r="P223" s="68">
        <v>8.14</v>
      </c>
      <c r="Q223" s="68">
        <v>1.5</v>
      </c>
      <c r="R223" s="68">
        <v>1.2</v>
      </c>
      <c r="S223" s="68">
        <v>1.2</v>
      </c>
      <c r="T223" s="68">
        <v>1.2</v>
      </c>
      <c r="U223" s="76">
        <v>0.79999999999999993</v>
      </c>
      <c r="V223" s="68">
        <v>0.6</v>
      </c>
      <c r="W223" s="77">
        <v>0.27638888888888885</v>
      </c>
      <c r="X223" s="68">
        <v>27.4</v>
      </c>
      <c r="Y223" s="68">
        <v>6.04</v>
      </c>
      <c r="Z223" s="72">
        <v>5.1244586475283613</v>
      </c>
      <c r="AA223" s="68">
        <v>72</v>
      </c>
      <c r="AB223" s="171">
        <v>29.4</v>
      </c>
      <c r="AC223" s="72">
        <v>45.6</v>
      </c>
      <c r="AD223" s="75">
        <v>0.05</v>
      </c>
      <c r="AE223" s="72">
        <v>1.2151488994389292</v>
      </c>
      <c r="AF223" s="72">
        <v>0.20857231436986517</v>
      </c>
      <c r="AG223" s="72">
        <v>1.4237212138087945</v>
      </c>
      <c r="AH223" s="72">
        <v>20.255029629304651</v>
      </c>
      <c r="AI223" s="72">
        <v>21.678750843113445</v>
      </c>
      <c r="AJ223" s="72">
        <v>130.66995507545477</v>
      </c>
      <c r="AK223" s="72">
        <v>19.908196668978771</v>
      </c>
      <c r="AL223" s="72">
        <v>6.5636258897857136</v>
      </c>
      <c r="AM223" s="72">
        <v>40.163226298283419</v>
      </c>
      <c r="AN223" s="72">
        <v>41.586947512092216</v>
      </c>
      <c r="AO223" s="72">
        <v>7.6257142857142899</v>
      </c>
      <c r="AP223" s="72">
        <v>4.5798651413690443</v>
      </c>
      <c r="AQ223" s="72">
        <v>0.62477282059984462</v>
      </c>
      <c r="AR223" s="72">
        <v>12.205579427083334</v>
      </c>
      <c r="AS223" s="68" t="s">
        <v>763</v>
      </c>
      <c r="AT223" s="68" t="s">
        <v>763</v>
      </c>
      <c r="AU223" s="68" t="s">
        <v>763</v>
      </c>
      <c r="AV223" s="68" t="s">
        <v>763</v>
      </c>
      <c r="AY223" s="147"/>
      <c r="BC223" s="147"/>
    </row>
    <row r="224" spans="1:55" s="68" customFormat="1" x14ac:dyDescent="0.2">
      <c r="A224" s="79" t="s">
        <v>756</v>
      </c>
      <c r="B224" s="68" t="s">
        <v>627</v>
      </c>
      <c r="C224" s="68" t="s">
        <v>765</v>
      </c>
      <c r="E224" s="147">
        <v>44420</v>
      </c>
      <c r="F224" s="68" t="s">
        <v>1059</v>
      </c>
      <c r="G224" s="68" t="s">
        <v>1080</v>
      </c>
      <c r="H224" s="68">
        <v>4</v>
      </c>
      <c r="I224" s="68" t="s">
        <v>760</v>
      </c>
      <c r="J224" s="77">
        <v>0.4381944444444445</v>
      </c>
      <c r="K224" s="81">
        <v>5</v>
      </c>
      <c r="L224" s="68">
        <v>1</v>
      </c>
      <c r="M224" s="68" t="s">
        <v>812</v>
      </c>
      <c r="N224" s="68" t="s">
        <v>1098</v>
      </c>
      <c r="O224" s="68">
        <v>26.8</v>
      </c>
      <c r="P224" s="68">
        <v>8.14</v>
      </c>
      <c r="Q224" s="68">
        <v>1.5</v>
      </c>
      <c r="R224" s="68">
        <v>1.2</v>
      </c>
      <c r="S224" s="68">
        <v>1.2</v>
      </c>
      <c r="T224" s="68">
        <v>1.2</v>
      </c>
      <c r="U224" s="76">
        <v>0.79999999999999993</v>
      </c>
      <c r="V224" s="68">
        <v>1</v>
      </c>
      <c r="W224" s="77">
        <v>0.27777777777777779</v>
      </c>
      <c r="X224" s="68">
        <v>27.4</v>
      </c>
      <c r="Y224" s="68">
        <v>5.8</v>
      </c>
      <c r="Z224" s="72">
        <v>4.8906663203410172</v>
      </c>
      <c r="AA224" s="68">
        <v>71.5</v>
      </c>
      <c r="AB224" s="171">
        <v>30.5</v>
      </c>
      <c r="AC224" s="72">
        <v>47.3</v>
      </c>
      <c r="AD224" s="72" t="s">
        <v>763</v>
      </c>
      <c r="AE224" s="72" t="s">
        <v>763</v>
      </c>
      <c r="AF224" s="72" t="s">
        <v>763</v>
      </c>
      <c r="AG224" s="72" t="s">
        <v>763</v>
      </c>
      <c r="AH224" s="72" t="s">
        <v>763</v>
      </c>
      <c r="AI224" s="72" t="s">
        <v>763</v>
      </c>
      <c r="AJ224" s="72" t="s">
        <v>763</v>
      </c>
      <c r="AK224" s="72" t="s">
        <v>763</v>
      </c>
      <c r="AL224" s="72" t="s">
        <v>763</v>
      </c>
      <c r="AM224" s="75" t="s">
        <v>763</v>
      </c>
      <c r="AN224" s="75" t="s">
        <v>763</v>
      </c>
      <c r="AO224" s="72" t="s">
        <v>763</v>
      </c>
      <c r="AP224" s="72" t="s">
        <v>763</v>
      </c>
      <c r="AQ224" s="72" t="s">
        <v>763</v>
      </c>
      <c r="AR224" s="75" t="s">
        <v>763</v>
      </c>
      <c r="AS224" s="68" t="s">
        <v>763</v>
      </c>
      <c r="AT224" s="68" t="s">
        <v>763</v>
      </c>
      <c r="AU224" s="68" t="s">
        <v>763</v>
      </c>
      <c r="AV224" s="68" t="s">
        <v>763</v>
      </c>
      <c r="BC224" s="147"/>
    </row>
    <row r="225" spans="1:55" s="68" customFormat="1" x14ac:dyDescent="0.2">
      <c r="A225" s="79" t="s">
        <v>756</v>
      </c>
      <c r="B225" s="68" t="s">
        <v>301</v>
      </c>
      <c r="C225" s="68" t="s">
        <v>757</v>
      </c>
      <c r="E225" s="147">
        <v>44420</v>
      </c>
      <c r="F225" s="68" t="s">
        <v>1059</v>
      </c>
      <c r="G225" s="68" t="s">
        <v>1080</v>
      </c>
      <c r="H225" s="68">
        <v>4</v>
      </c>
      <c r="I225" s="68" t="s">
        <v>760</v>
      </c>
      <c r="J225" s="77">
        <v>0.4381944444444445</v>
      </c>
      <c r="K225" s="81">
        <v>5</v>
      </c>
      <c r="L225" s="68">
        <v>1</v>
      </c>
      <c r="M225" s="68" t="s">
        <v>872</v>
      </c>
      <c r="N225" s="68" t="s">
        <v>1099</v>
      </c>
      <c r="O225" s="68">
        <v>25.7</v>
      </c>
      <c r="P225" s="68">
        <v>8.0500000000000007</v>
      </c>
      <c r="Q225" s="68">
        <v>1.3</v>
      </c>
      <c r="R225" s="68">
        <v>1.3</v>
      </c>
      <c r="S225" s="68">
        <v>1.3</v>
      </c>
      <c r="T225" s="68">
        <v>1.3</v>
      </c>
      <c r="U225" s="76">
        <v>1</v>
      </c>
      <c r="V225" s="68">
        <v>0.15</v>
      </c>
      <c r="W225" s="77">
        <v>0.28680555555555554</v>
      </c>
      <c r="X225" s="68">
        <v>27.2</v>
      </c>
      <c r="Y225" s="68">
        <v>6.47</v>
      </c>
      <c r="Z225" s="72">
        <v>5.4512812267869544</v>
      </c>
      <c r="AA225" s="68">
        <v>81.599999999999994</v>
      </c>
      <c r="AB225" s="171">
        <v>30.6</v>
      </c>
      <c r="AC225" s="72">
        <v>47.4</v>
      </c>
      <c r="AD225" s="75" t="s">
        <v>763</v>
      </c>
      <c r="AE225" s="75" t="s">
        <v>763</v>
      </c>
      <c r="AF225" s="75" t="s">
        <v>763</v>
      </c>
      <c r="AG225" s="72" t="s">
        <v>763</v>
      </c>
      <c r="AH225" s="72" t="s">
        <v>763</v>
      </c>
      <c r="AI225" s="75" t="s">
        <v>763</v>
      </c>
      <c r="AJ225" s="75" t="s">
        <v>763</v>
      </c>
      <c r="AK225" s="75" t="s">
        <v>763</v>
      </c>
      <c r="AL225" s="75" t="s">
        <v>763</v>
      </c>
      <c r="AM225" s="75" t="s">
        <v>763</v>
      </c>
      <c r="AN225" s="75" t="s">
        <v>763</v>
      </c>
      <c r="AO225" s="75" t="s">
        <v>763</v>
      </c>
      <c r="AP225" s="75" t="s">
        <v>763</v>
      </c>
      <c r="AQ225" s="75" t="s">
        <v>763</v>
      </c>
      <c r="AR225" s="75" t="s">
        <v>763</v>
      </c>
      <c r="AS225" s="68" t="s">
        <v>763</v>
      </c>
      <c r="AT225" s="68" t="s">
        <v>763</v>
      </c>
      <c r="AU225" s="68" t="s">
        <v>763</v>
      </c>
      <c r="AV225" s="68" t="s">
        <v>763</v>
      </c>
      <c r="BC225" s="147"/>
    </row>
    <row r="226" spans="1:55" s="68" customFormat="1" x14ac:dyDescent="0.2">
      <c r="A226" s="79" t="s">
        <v>756</v>
      </c>
      <c r="B226" s="68" t="s">
        <v>301</v>
      </c>
      <c r="C226" s="68" t="s">
        <v>764</v>
      </c>
      <c r="E226" s="147">
        <v>44420</v>
      </c>
      <c r="F226" s="68" t="s">
        <v>1059</v>
      </c>
      <c r="G226" s="68" t="s">
        <v>1080</v>
      </c>
      <c r="H226" s="68">
        <v>4</v>
      </c>
      <c r="I226" s="68" t="s">
        <v>760</v>
      </c>
      <c r="J226" s="77">
        <v>0.4381944444444445</v>
      </c>
      <c r="K226" s="81">
        <v>5</v>
      </c>
      <c r="L226" s="68">
        <v>1</v>
      </c>
      <c r="M226" s="68" t="s">
        <v>872</v>
      </c>
      <c r="N226" s="68" t="s">
        <v>1099</v>
      </c>
      <c r="O226" s="68">
        <v>25.7</v>
      </c>
      <c r="P226" s="68">
        <v>8.0500000000000007</v>
      </c>
      <c r="Q226" s="68">
        <v>1.3</v>
      </c>
      <c r="R226" s="68">
        <v>1.3</v>
      </c>
      <c r="S226" s="68">
        <v>1.3</v>
      </c>
      <c r="T226" s="68">
        <v>1.3</v>
      </c>
      <c r="U226" s="76">
        <v>1</v>
      </c>
      <c r="V226" s="68">
        <v>0.65</v>
      </c>
      <c r="W226" s="77">
        <v>0.28819444444444448</v>
      </c>
      <c r="X226" s="68">
        <v>27.3</v>
      </c>
      <c r="Y226" s="68">
        <v>6.44</v>
      </c>
      <c r="Z226" s="72">
        <v>5.4448962370915552</v>
      </c>
      <c r="AA226" s="68">
        <v>80</v>
      </c>
      <c r="AB226" s="171">
        <v>30</v>
      </c>
      <c r="AC226" s="72">
        <v>46.5</v>
      </c>
      <c r="AD226" s="72">
        <v>0.17500000000000002</v>
      </c>
      <c r="AE226" s="72">
        <v>1.3634009495036681</v>
      </c>
      <c r="AF226" s="72">
        <v>0.45644086188187888</v>
      </c>
      <c r="AG226" s="72">
        <v>1.819841811385547</v>
      </c>
      <c r="AH226" s="72">
        <v>28.661013442897463</v>
      </c>
      <c r="AI226" s="72">
        <v>30.480855254283011</v>
      </c>
      <c r="AJ226" s="72">
        <v>100.67686769550998</v>
      </c>
      <c r="AK226" s="72">
        <v>15.24410596863993</v>
      </c>
      <c r="AL226" s="72">
        <v>6.6043143430399747</v>
      </c>
      <c r="AM226" s="72">
        <v>43.905119411537392</v>
      </c>
      <c r="AN226" s="72">
        <v>45.724961222922943</v>
      </c>
      <c r="AO226" s="72">
        <v>5.6069642857142865</v>
      </c>
      <c r="AP226" s="72">
        <v>3.6108651413690471</v>
      </c>
      <c r="AQ226" s="72">
        <v>0.60827381652780466</v>
      </c>
      <c r="AR226" s="72">
        <v>9.2178294270833341</v>
      </c>
      <c r="AS226" s="68" t="s">
        <v>763</v>
      </c>
      <c r="AT226" s="68" t="s">
        <v>763</v>
      </c>
      <c r="AU226" s="68" t="s">
        <v>763</v>
      </c>
      <c r="AV226" s="68" t="s">
        <v>763</v>
      </c>
      <c r="BC226" s="147"/>
    </row>
    <row r="227" spans="1:55" s="68" customFormat="1" x14ac:dyDescent="0.2">
      <c r="A227" s="79" t="s">
        <v>756</v>
      </c>
      <c r="B227" s="68" t="s">
        <v>301</v>
      </c>
      <c r="C227" s="68" t="s">
        <v>765</v>
      </c>
      <c r="E227" s="147">
        <v>44420</v>
      </c>
      <c r="F227" s="68" t="s">
        <v>1059</v>
      </c>
      <c r="G227" s="68" t="s">
        <v>1080</v>
      </c>
      <c r="H227" s="68">
        <v>4</v>
      </c>
      <c r="I227" s="68" t="s">
        <v>760</v>
      </c>
      <c r="J227" s="77">
        <v>0.4381944444444445</v>
      </c>
      <c r="K227" s="81">
        <v>5</v>
      </c>
      <c r="L227" s="68">
        <v>1</v>
      </c>
      <c r="M227" s="68" t="s">
        <v>872</v>
      </c>
      <c r="N227" s="68" t="s">
        <v>1099</v>
      </c>
      <c r="O227" s="68">
        <v>25.7</v>
      </c>
      <c r="P227" s="68">
        <v>8.0500000000000007</v>
      </c>
      <c r="Q227" s="68">
        <v>1.3</v>
      </c>
      <c r="R227" s="68">
        <v>1.3</v>
      </c>
      <c r="S227" s="68">
        <v>1.3</v>
      </c>
      <c r="T227" s="68">
        <v>1.3</v>
      </c>
      <c r="U227" s="76">
        <v>1</v>
      </c>
      <c r="V227" s="68">
        <v>0.9</v>
      </c>
      <c r="W227" s="77">
        <v>0.29166666666666669</v>
      </c>
      <c r="X227" s="68">
        <v>27.3</v>
      </c>
      <c r="Y227" s="68">
        <v>6.43</v>
      </c>
      <c r="Z227" s="72">
        <v>5.4151912669035358</v>
      </c>
      <c r="AA227" s="68">
        <v>82.2</v>
      </c>
      <c r="AB227" s="171">
        <v>30.7</v>
      </c>
      <c r="AC227" s="72">
        <v>47.6</v>
      </c>
      <c r="AD227" s="75" t="s">
        <v>763</v>
      </c>
      <c r="AE227" s="75" t="s">
        <v>763</v>
      </c>
      <c r="AF227" s="75" t="s">
        <v>763</v>
      </c>
      <c r="AG227" s="72" t="s">
        <v>763</v>
      </c>
      <c r="AH227" s="72" t="s">
        <v>763</v>
      </c>
      <c r="AI227" s="75" t="s">
        <v>763</v>
      </c>
      <c r="AJ227" s="75" t="s">
        <v>763</v>
      </c>
      <c r="AK227" s="75" t="s">
        <v>763</v>
      </c>
      <c r="AL227" s="75" t="s">
        <v>763</v>
      </c>
      <c r="AM227" s="75" t="s">
        <v>763</v>
      </c>
      <c r="AN227" s="75" t="s">
        <v>763</v>
      </c>
      <c r="AO227" s="75" t="s">
        <v>763</v>
      </c>
      <c r="AP227" s="75" t="s">
        <v>763</v>
      </c>
      <c r="AQ227" s="75" t="s">
        <v>763</v>
      </c>
      <c r="AR227" s="75" t="s">
        <v>763</v>
      </c>
      <c r="AS227" s="68" t="s">
        <v>763</v>
      </c>
      <c r="AT227" s="68" t="s">
        <v>763</v>
      </c>
      <c r="AU227" s="68" t="s">
        <v>763</v>
      </c>
      <c r="AV227" s="68" t="s">
        <v>763</v>
      </c>
      <c r="AY227" s="147"/>
      <c r="BC227" s="147"/>
    </row>
    <row r="228" spans="1:55" s="68" customFormat="1" x14ac:dyDescent="0.2">
      <c r="A228" s="79" t="s">
        <v>756</v>
      </c>
      <c r="B228" s="68" t="s">
        <v>303</v>
      </c>
      <c r="C228" s="68" t="s">
        <v>757</v>
      </c>
      <c r="E228" s="147">
        <v>44420</v>
      </c>
      <c r="F228" s="68" t="s">
        <v>1059</v>
      </c>
      <c r="G228" s="68" t="s">
        <v>1084</v>
      </c>
      <c r="H228" s="68">
        <v>1</v>
      </c>
      <c r="I228" s="68" t="s">
        <v>760</v>
      </c>
      <c r="J228" s="77">
        <v>0.4381944444444445</v>
      </c>
      <c r="K228" s="81">
        <v>3</v>
      </c>
      <c r="L228" s="68">
        <v>1</v>
      </c>
      <c r="M228" s="68" t="s">
        <v>812</v>
      </c>
      <c r="O228" s="68">
        <v>24</v>
      </c>
      <c r="P228" s="68">
        <v>9.2799999999999994</v>
      </c>
      <c r="Q228" s="68">
        <v>1.55</v>
      </c>
      <c r="R228" s="68">
        <v>1.55</v>
      </c>
      <c r="S228" s="68">
        <v>1.55</v>
      </c>
      <c r="T228" s="68">
        <v>1.55</v>
      </c>
      <c r="U228" s="76">
        <v>1</v>
      </c>
      <c r="V228" s="68">
        <v>0.15</v>
      </c>
      <c r="W228" s="77">
        <v>0.26180555555555557</v>
      </c>
      <c r="X228" s="68">
        <v>25.5</v>
      </c>
      <c r="Y228" s="68">
        <v>7.66</v>
      </c>
      <c r="Z228" s="72">
        <v>6.3970316542407986</v>
      </c>
      <c r="AA228" s="68">
        <v>92.7</v>
      </c>
      <c r="AB228" s="171">
        <v>31.8</v>
      </c>
      <c r="AC228" s="72">
        <v>49.1</v>
      </c>
      <c r="AD228" s="72" t="s">
        <v>763</v>
      </c>
      <c r="AE228" s="72" t="s">
        <v>763</v>
      </c>
      <c r="AF228" s="72" t="s">
        <v>763</v>
      </c>
      <c r="AG228" s="72" t="s">
        <v>763</v>
      </c>
      <c r="AH228" s="72" t="s">
        <v>763</v>
      </c>
      <c r="AI228" s="72" t="s">
        <v>763</v>
      </c>
      <c r="AJ228" s="72" t="s">
        <v>763</v>
      </c>
      <c r="AK228" s="72" t="s">
        <v>763</v>
      </c>
      <c r="AL228" s="72" t="s">
        <v>763</v>
      </c>
      <c r="AM228" s="75" t="s">
        <v>763</v>
      </c>
      <c r="AN228" s="75" t="s">
        <v>763</v>
      </c>
      <c r="AO228" s="72" t="s">
        <v>763</v>
      </c>
      <c r="AP228" s="72" t="s">
        <v>763</v>
      </c>
      <c r="AQ228" s="72" t="s">
        <v>763</v>
      </c>
      <c r="AR228" s="75" t="s">
        <v>763</v>
      </c>
      <c r="AS228" s="68" t="s">
        <v>763</v>
      </c>
      <c r="AT228" s="68" t="s">
        <v>763</v>
      </c>
      <c r="AU228" s="68" t="s">
        <v>763</v>
      </c>
      <c r="AV228" s="68" t="s">
        <v>763</v>
      </c>
      <c r="AY228" s="147"/>
      <c r="BC228" s="147"/>
    </row>
    <row r="229" spans="1:55" s="68" customFormat="1" x14ac:dyDescent="0.2">
      <c r="A229" s="79" t="s">
        <v>756</v>
      </c>
      <c r="B229" s="68" t="s">
        <v>303</v>
      </c>
      <c r="C229" s="68" t="s">
        <v>764</v>
      </c>
      <c r="E229" s="147">
        <v>44420</v>
      </c>
      <c r="F229" s="68" t="s">
        <v>1059</v>
      </c>
      <c r="G229" s="68" t="s">
        <v>1084</v>
      </c>
      <c r="H229" s="68">
        <v>1</v>
      </c>
      <c r="I229" s="68" t="s">
        <v>760</v>
      </c>
      <c r="J229" s="77">
        <v>0.4381944444444445</v>
      </c>
      <c r="K229" s="81">
        <v>3</v>
      </c>
      <c r="L229" s="68">
        <v>1</v>
      </c>
      <c r="M229" s="68" t="s">
        <v>812</v>
      </c>
      <c r="O229" s="68">
        <v>24</v>
      </c>
      <c r="P229" s="68">
        <v>9.2799999999999994</v>
      </c>
      <c r="Q229" s="68">
        <v>1.55</v>
      </c>
      <c r="R229" s="68">
        <v>1.55</v>
      </c>
      <c r="S229" s="68">
        <v>1.55</v>
      </c>
      <c r="T229" s="68">
        <v>1.55</v>
      </c>
      <c r="U229" s="76">
        <v>1</v>
      </c>
      <c r="V229" s="68">
        <v>0.75</v>
      </c>
      <c r="W229" s="77">
        <v>0.26180555555555557</v>
      </c>
      <c r="X229" s="68">
        <v>25.4</v>
      </c>
      <c r="Y229" s="68">
        <v>7.52</v>
      </c>
      <c r="Z229" s="72">
        <v>6.3007105928566567</v>
      </c>
      <c r="AA229" s="68">
        <v>91.8</v>
      </c>
      <c r="AB229" s="171">
        <v>31.2</v>
      </c>
      <c r="AC229" s="72">
        <v>48.2</v>
      </c>
      <c r="AD229" s="75">
        <v>0.44999999999999996</v>
      </c>
      <c r="AE229" s="72">
        <v>1.4375269745360377</v>
      </c>
      <c r="AF229" s="72">
        <v>0.74007905799999996</v>
      </c>
      <c r="AG229" s="72">
        <v>2.1776060325360378</v>
      </c>
      <c r="AH229" s="72">
        <v>21.625790702928676</v>
      </c>
      <c r="AI229" s="72">
        <v>23.803396735464712</v>
      </c>
      <c r="AJ229" s="72">
        <v>61.151506750012985</v>
      </c>
      <c r="AK229" s="72">
        <v>8.0494263746107553</v>
      </c>
      <c r="AL229" s="72">
        <v>7.5970018115694709</v>
      </c>
      <c r="AM229" s="72">
        <v>29.675217077539429</v>
      </c>
      <c r="AN229" s="72">
        <v>31.85282311007547</v>
      </c>
      <c r="AO229" s="72">
        <v>2.2585714285714293</v>
      </c>
      <c r="AP229" s="72">
        <v>1.6480344742063493</v>
      </c>
      <c r="AQ229" s="72">
        <v>0.57814161058976543</v>
      </c>
      <c r="AR229" s="72">
        <v>3.9066059027777786</v>
      </c>
      <c r="AS229" s="68" t="s">
        <v>763</v>
      </c>
      <c r="AT229" s="68" t="s">
        <v>763</v>
      </c>
      <c r="AU229" s="68" t="s">
        <v>763</v>
      </c>
      <c r="AV229" s="68" t="s">
        <v>763</v>
      </c>
      <c r="AY229" s="147"/>
      <c r="BC229" s="147"/>
    </row>
    <row r="230" spans="1:55" s="68" customFormat="1" x14ac:dyDescent="0.2">
      <c r="A230" s="79" t="s">
        <v>756</v>
      </c>
      <c r="B230" s="68" t="s">
        <v>303</v>
      </c>
      <c r="C230" s="68" t="s">
        <v>765</v>
      </c>
      <c r="E230" s="147">
        <v>44420</v>
      </c>
      <c r="F230" s="68" t="s">
        <v>1059</v>
      </c>
      <c r="G230" s="68" t="s">
        <v>1084</v>
      </c>
      <c r="H230" s="68">
        <v>1</v>
      </c>
      <c r="I230" s="68" t="s">
        <v>760</v>
      </c>
      <c r="J230" s="77">
        <v>0.4381944444444445</v>
      </c>
      <c r="K230" s="81">
        <v>3</v>
      </c>
      <c r="L230" s="68">
        <v>1</v>
      </c>
      <c r="M230" s="68" t="s">
        <v>812</v>
      </c>
      <c r="O230" s="68">
        <v>24</v>
      </c>
      <c r="P230" s="68">
        <v>9.2799999999999994</v>
      </c>
      <c r="Q230" s="68">
        <v>1.55</v>
      </c>
      <c r="R230" s="68">
        <v>1.55</v>
      </c>
      <c r="S230" s="68">
        <v>1.55</v>
      </c>
      <c r="T230" s="68">
        <v>1.55</v>
      </c>
      <c r="U230" s="76">
        <v>1</v>
      </c>
      <c r="V230" s="68">
        <v>1.25</v>
      </c>
      <c r="W230" s="77">
        <v>0.26180555555555557</v>
      </c>
      <c r="X230" s="68">
        <v>25.4</v>
      </c>
      <c r="Y230" s="68">
        <v>7.32</v>
      </c>
      <c r="Z230" s="72">
        <v>6.1019208660772497</v>
      </c>
      <c r="AA230" s="68">
        <v>91.4</v>
      </c>
      <c r="AB230" s="171">
        <v>32.1</v>
      </c>
      <c r="AC230" s="72">
        <v>49.5</v>
      </c>
      <c r="AD230" s="72" t="s">
        <v>763</v>
      </c>
      <c r="AE230" s="72" t="s">
        <v>763</v>
      </c>
      <c r="AF230" s="72" t="s">
        <v>763</v>
      </c>
      <c r="AG230" s="72" t="s">
        <v>763</v>
      </c>
      <c r="AH230" s="72" t="s">
        <v>763</v>
      </c>
      <c r="AI230" s="72" t="s">
        <v>763</v>
      </c>
      <c r="AJ230" s="72" t="s">
        <v>763</v>
      </c>
      <c r="AK230" s="72" t="s">
        <v>763</v>
      </c>
      <c r="AL230" s="72" t="s">
        <v>763</v>
      </c>
      <c r="AM230" s="75" t="s">
        <v>763</v>
      </c>
      <c r="AN230" s="75" t="s">
        <v>763</v>
      </c>
      <c r="AO230" s="72" t="s">
        <v>763</v>
      </c>
      <c r="AP230" s="72" t="s">
        <v>763</v>
      </c>
      <c r="AQ230" s="72" t="s">
        <v>763</v>
      </c>
      <c r="AR230" s="75" t="s">
        <v>763</v>
      </c>
      <c r="AS230" s="68" t="s">
        <v>763</v>
      </c>
      <c r="AT230" s="68" t="s">
        <v>763</v>
      </c>
      <c r="AU230" s="68" t="s">
        <v>763</v>
      </c>
      <c r="AV230" s="68" t="s">
        <v>763</v>
      </c>
      <c r="AY230" s="147"/>
      <c r="BC230" s="147"/>
    </row>
    <row r="231" spans="1:55" s="68" customFormat="1" x14ac:dyDescent="0.2">
      <c r="A231" s="79" t="s">
        <v>756</v>
      </c>
      <c r="B231" s="68" t="s">
        <v>305</v>
      </c>
      <c r="C231" s="68" t="s">
        <v>757</v>
      </c>
      <c r="E231" s="147">
        <v>44420</v>
      </c>
      <c r="F231" s="68" t="s">
        <v>1059</v>
      </c>
      <c r="G231" s="68" t="s">
        <v>1084</v>
      </c>
      <c r="H231" s="68">
        <v>2</v>
      </c>
      <c r="I231" s="68" t="s">
        <v>760</v>
      </c>
      <c r="J231" s="77">
        <v>0.4381944444444445</v>
      </c>
      <c r="K231" s="81">
        <v>3</v>
      </c>
      <c r="L231" s="68">
        <v>1</v>
      </c>
      <c r="M231" s="68" t="s">
        <v>812</v>
      </c>
      <c r="O231" s="68">
        <v>24.4</v>
      </c>
      <c r="P231" s="68">
        <v>8.9700000000000006</v>
      </c>
      <c r="Q231" s="68">
        <v>1.7</v>
      </c>
      <c r="R231" s="68">
        <v>1.7</v>
      </c>
      <c r="S231" s="68">
        <v>1.7</v>
      </c>
      <c r="T231" s="68">
        <v>1.7</v>
      </c>
      <c r="U231" s="76">
        <v>1</v>
      </c>
      <c r="V231" s="68">
        <v>0.15</v>
      </c>
      <c r="W231" s="77">
        <v>0.27638888888888885</v>
      </c>
      <c r="X231" s="68">
        <v>25.4</v>
      </c>
      <c r="Y231" s="68">
        <v>8.1</v>
      </c>
      <c r="Z231" s="72">
        <v>6.7559550831888169</v>
      </c>
      <c r="AA231" s="68">
        <v>97.3</v>
      </c>
      <c r="AB231" s="171">
        <v>32</v>
      </c>
      <c r="AC231" s="72">
        <v>49.3</v>
      </c>
      <c r="AD231" s="75" t="s">
        <v>763</v>
      </c>
      <c r="AE231" s="75" t="s">
        <v>763</v>
      </c>
      <c r="AF231" s="75" t="s">
        <v>763</v>
      </c>
      <c r="AG231" s="72" t="s">
        <v>763</v>
      </c>
      <c r="AH231" s="72" t="s">
        <v>763</v>
      </c>
      <c r="AI231" s="75" t="s">
        <v>763</v>
      </c>
      <c r="AJ231" s="75" t="s">
        <v>763</v>
      </c>
      <c r="AK231" s="75" t="s">
        <v>763</v>
      </c>
      <c r="AL231" s="75" t="s">
        <v>763</v>
      </c>
      <c r="AM231" s="75" t="s">
        <v>763</v>
      </c>
      <c r="AN231" s="75" t="s">
        <v>763</v>
      </c>
      <c r="AO231" s="75" t="s">
        <v>763</v>
      </c>
      <c r="AP231" s="75" t="s">
        <v>763</v>
      </c>
      <c r="AQ231" s="75" t="s">
        <v>763</v>
      </c>
      <c r="AR231" s="75" t="s">
        <v>763</v>
      </c>
      <c r="AS231" s="68" t="s">
        <v>763</v>
      </c>
      <c r="AT231" s="68" t="s">
        <v>763</v>
      </c>
      <c r="AU231" s="68" t="s">
        <v>763</v>
      </c>
      <c r="AV231" s="68" t="s">
        <v>763</v>
      </c>
      <c r="AY231" s="147"/>
      <c r="BC231" s="147"/>
    </row>
    <row r="232" spans="1:55" s="68" customFormat="1" x14ac:dyDescent="0.2">
      <c r="A232" s="79" t="s">
        <v>756</v>
      </c>
      <c r="B232" s="68" t="s">
        <v>305</v>
      </c>
      <c r="C232" s="68" t="s">
        <v>764</v>
      </c>
      <c r="E232" s="147">
        <v>44420</v>
      </c>
      <c r="F232" s="68" t="s">
        <v>1059</v>
      </c>
      <c r="G232" s="68" t="s">
        <v>1084</v>
      </c>
      <c r="H232" s="68">
        <v>2</v>
      </c>
      <c r="I232" s="68" t="s">
        <v>760</v>
      </c>
      <c r="J232" s="77">
        <v>0.4381944444444445</v>
      </c>
      <c r="K232" s="81">
        <v>3</v>
      </c>
      <c r="L232" s="68">
        <v>1</v>
      </c>
      <c r="M232" s="68" t="s">
        <v>812</v>
      </c>
      <c r="O232" s="68">
        <v>24.4</v>
      </c>
      <c r="P232" s="68">
        <v>8.9700000000000006</v>
      </c>
      <c r="Q232" s="68">
        <v>1.7</v>
      </c>
      <c r="R232" s="68">
        <v>1.7</v>
      </c>
      <c r="S232" s="68">
        <v>1.7</v>
      </c>
      <c r="T232" s="68">
        <v>1.7</v>
      </c>
      <c r="U232" s="76">
        <v>1</v>
      </c>
      <c r="V232" s="68">
        <v>0.85</v>
      </c>
      <c r="W232" s="77">
        <v>0.27708333333333335</v>
      </c>
      <c r="X232" s="68">
        <v>25.4</v>
      </c>
      <c r="Y232" s="68">
        <v>7.94</v>
      </c>
      <c r="Z232" s="72">
        <v>6.6488410265268589</v>
      </c>
      <c r="AA232" s="68">
        <v>97.2</v>
      </c>
      <c r="AB232" s="171">
        <v>31.3</v>
      </c>
      <c r="AC232" s="72">
        <v>48.3</v>
      </c>
      <c r="AD232" s="72">
        <v>0.5516157728828639</v>
      </c>
      <c r="AE232" s="72">
        <v>2.1787872248597315</v>
      </c>
      <c r="AF232" s="72">
        <v>0.42319020306929167</v>
      </c>
      <c r="AG232" s="72">
        <v>2.6019774279290231</v>
      </c>
      <c r="AH232" s="72">
        <v>25.147190250473777</v>
      </c>
      <c r="AI232" s="72">
        <v>27.749167678402799</v>
      </c>
      <c r="AJ232" s="72">
        <v>63.737975313457639</v>
      </c>
      <c r="AK232" s="72">
        <v>8.5340072265940101</v>
      </c>
      <c r="AL232" s="72">
        <v>7.4687041645377148</v>
      </c>
      <c r="AM232" s="72">
        <v>33.681197477067784</v>
      </c>
      <c r="AN232" s="72">
        <v>36.283174904996812</v>
      </c>
      <c r="AO232" s="72">
        <v>2.3597619047619052</v>
      </c>
      <c r="AP232" s="72">
        <v>1.3796773313492054</v>
      </c>
      <c r="AQ232" s="72">
        <v>0.63104699816328003</v>
      </c>
      <c r="AR232" s="72">
        <v>3.7394392361111106</v>
      </c>
      <c r="AS232" s="68" t="s">
        <v>763</v>
      </c>
      <c r="AT232" s="68" t="s">
        <v>763</v>
      </c>
      <c r="AU232" s="68" t="s">
        <v>763</v>
      </c>
      <c r="AV232" s="68" t="s">
        <v>763</v>
      </c>
      <c r="BC232" s="147"/>
    </row>
    <row r="233" spans="1:55" s="68" customFormat="1" x14ac:dyDescent="0.2">
      <c r="A233" s="79" t="s">
        <v>756</v>
      </c>
      <c r="B233" s="68" t="s">
        <v>305</v>
      </c>
      <c r="C233" s="68" t="s">
        <v>765</v>
      </c>
      <c r="E233" s="147">
        <v>44420</v>
      </c>
      <c r="F233" s="68" t="s">
        <v>1059</v>
      </c>
      <c r="G233" s="68" t="s">
        <v>1084</v>
      </c>
      <c r="H233" s="68">
        <v>2</v>
      </c>
      <c r="I233" s="68" t="s">
        <v>760</v>
      </c>
      <c r="J233" s="77">
        <v>0.4381944444444445</v>
      </c>
      <c r="K233" s="81">
        <v>3</v>
      </c>
      <c r="L233" s="68">
        <v>1</v>
      </c>
      <c r="M233" s="68" t="s">
        <v>812</v>
      </c>
      <c r="O233" s="68">
        <v>24.4</v>
      </c>
      <c r="P233" s="68">
        <v>8.9700000000000006</v>
      </c>
      <c r="Q233" s="68">
        <v>1.7</v>
      </c>
      <c r="R233" s="68">
        <v>1.7</v>
      </c>
      <c r="S233" s="68">
        <v>1.7</v>
      </c>
      <c r="T233" s="68">
        <v>1.7</v>
      </c>
      <c r="U233" s="76">
        <v>1</v>
      </c>
      <c r="V233" s="68">
        <v>1.4</v>
      </c>
      <c r="W233" s="77">
        <v>0.27708333333333335</v>
      </c>
      <c r="X233" s="68">
        <v>25.4</v>
      </c>
      <c r="Y233" s="68">
        <v>7.79</v>
      </c>
      <c r="Z233" s="72">
        <v>6.4937108670412256</v>
      </c>
      <c r="AA233" s="68">
        <v>96.1</v>
      </c>
      <c r="AB233" s="171">
        <v>32.1</v>
      </c>
      <c r="AC233" s="72">
        <v>49.5</v>
      </c>
      <c r="AD233" s="75" t="s">
        <v>763</v>
      </c>
      <c r="AE233" s="75" t="s">
        <v>763</v>
      </c>
      <c r="AF233" s="75" t="s">
        <v>763</v>
      </c>
      <c r="AG233" s="72" t="s">
        <v>763</v>
      </c>
      <c r="AH233" s="72" t="s">
        <v>763</v>
      </c>
      <c r="AI233" s="75" t="s">
        <v>763</v>
      </c>
      <c r="AJ233" s="75" t="s">
        <v>763</v>
      </c>
      <c r="AK233" s="75" t="s">
        <v>763</v>
      </c>
      <c r="AL233" s="75" t="s">
        <v>763</v>
      </c>
      <c r="AM233" s="75" t="s">
        <v>763</v>
      </c>
      <c r="AN233" s="75" t="s">
        <v>763</v>
      </c>
      <c r="AO233" s="75" t="s">
        <v>763</v>
      </c>
      <c r="AP233" s="75" t="s">
        <v>763</v>
      </c>
      <c r="AQ233" s="75" t="s">
        <v>763</v>
      </c>
      <c r="AR233" s="75" t="s">
        <v>763</v>
      </c>
      <c r="AS233" s="68" t="s">
        <v>763</v>
      </c>
      <c r="AT233" s="68" t="s">
        <v>763</v>
      </c>
      <c r="AU233" s="68" t="s">
        <v>763</v>
      </c>
      <c r="AV233" s="68" t="s">
        <v>763</v>
      </c>
      <c r="BC233" s="147"/>
    </row>
    <row r="234" spans="1:55" s="68" customFormat="1" x14ac:dyDescent="0.2">
      <c r="A234" s="79" t="s">
        <v>756</v>
      </c>
      <c r="B234" s="68" t="s">
        <v>307</v>
      </c>
      <c r="C234" s="68" t="s">
        <v>757</v>
      </c>
      <c r="E234" s="147">
        <v>44420</v>
      </c>
      <c r="F234" s="68" t="s">
        <v>1059</v>
      </c>
      <c r="G234" s="68" t="s">
        <v>1084</v>
      </c>
      <c r="H234" s="68">
        <v>1</v>
      </c>
      <c r="I234" s="68" t="s">
        <v>760</v>
      </c>
      <c r="J234" s="77">
        <v>0.4381944444444445</v>
      </c>
      <c r="K234" s="81">
        <v>3</v>
      </c>
      <c r="L234" s="68">
        <v>1</v>
      </c>
      <c r="M234" s="68" t="s">
        <v>812</v>
      </c>
      <c r="N234" s="68" t="s">
        <v>1100</v>
      </c>
      <c r="O234" s="68">
        <v>24.3</v>
      </c>
      <c r="P234" s="68">
        <v>9.24</v>
      </c>
      <c r="Q234" s="68">
        <v>2.0499999999999998</v>
      </c>
      <c r="R234" s="68">
        <v>2.0499999999999998</v>
      </c>
      <c r="S234" s="68">
        <v>2.0499999999999998</v>
      </c>
      <c r="T234" s="68">
        <v>2.0499999999999998</v>
      </c>
      <c r="U234" s="76">
        <v>1</v>
      </c>
      <c r="V234" s="68">
        <v>0.15</v>
      </c>
      <c r="W234" s="77">
        <v>0.29444444444444445</v>
      </c>
      <c r="X234" s="68">
        <v>25.8</v>
      </c>
      <c r="Y234" s="68">
        <v>7.89</v>
      </c>
      <c r="Z234" s="72">
        <v>6.6028165279642801</v>
      </c>
      <c r="AA234" s="68">
        <v>96.4</v>
      </c>
      <c r="AB234" s="171">
        <v>31.5</v>
      </c>
      <c r="AC234" s="72">
        <v>48.7</v>
      </c>
      <c r="AD234" s="75" t="s">
        <v>763</v>
      </c>
      <c r="AE234" s="75" t="s">
        <v>763</v>
      </c>
      <c r="AF234" s="75" t="s">
        <v>763</v>
      </c>
      <c r="AG234" s="72" t="s">
        <v>763</v>
      </c>
      <c r="AH234" s="72" t="s">
        <v>763</v>
      </c>
      <c r="AI234" s="75" t="s">
        <v>763</v>
      </c>
      <c r="AJ234" s="75" t="s">
        <v>763</v>
      </c>
      <c r="AK234" s="75" t="s">
        <v>763</v>
      </c>
      <c r="AL234" s="75" t="s">
        <v>763</v>
      </c>
      <c r="AM234" s="75" t="s">
        <v>763</v>
      </c>
      <c r="AN234" s="75" t="s">
        <v>763</v>
      </c>
      <c r="AO234" s="75" t="s">
        <v>763</v>
      </c>
      <c r="AP234" s="75" t="s">
        <v>763</v>
      </c>
      <c r="AQ234" s="75" t="s">
        <v>763</v>
      </c>
      <c r="AR234" s="75" t="s">
        <v>763</v>
      </c>
      <c r="AS234" s="68" t="s">
        <v>763</v>
      </c>
      <c r="AT234" s="68" t="s">
        <v>763</v>
      </c>
      <c r="AU234" s="68" t="s">
        <v>763</v>
      </c>
      <c r="AV234" s="68" t="s">
        <v>763</v>
      </c>
      <c r="AY234" s="147"/>
      <c r="BC234" s="147"/>
    </row>
    <row r="235" spans="1:55" s="68" customFormat="1" x14ac:dyDescent="0.2">
      <c r="A235" s="79" t="s">
        <v>756</v>
      </c>
      <c r="B235" s="68" t="s">
        <v>307</v>
      </c>
      <c r="C235" s="68" t="s">
        <v>764</v>
      </c>
      <c r="E235" s="147">
        <v>44420</v>
      </c>
      <c r="F235" s="68" t="s">
        <v>1059</v>
      </c>
      <c r="G235" s="68" t="s">
        <v>1084</v>
      </c>
      <c r="H235" s="68">
        <v>1</v>
      </c>
      <c r="I235" s="68" t="s">
        <v>760</v>
      </c>
      <c r="J235" s="77">
        <v>0.4381944444444445</v>
      </c>
      <c r="K235" s="81">
        <v>3</v>
      </c>
      <c r="L235" s="68">
        <v>1</v>
      </c>
      <c r="M235" s="68" t="s">
        <v>812</v>
      </c>
      <c r="N235" s="68" t="s">
        <v>1100</v>
      </c>
      <c r="O235" s="68">
        <v>24.3</v>
      </c>
      <c r="P235" s="68">
        <v>9.24</v>
      </c>
      <c r="Q235" s="68">
        <v>2.0499999999999998</v>
      </c>
      <c r="R235" s="68">
        <v>2.0499999999999998</v>
      </c>
      <c r="S235" s="68">
        <v>2.0499999999999998</v>
      </c>
      <c r="T235" s="68">
        <v>2.0499999999999998</v>
      </c>
      <c r="U235" s="76">
        <v>1</v>
      </c>
      <c r="V235" s="68">
        <v>1.0249999999999999</v>
      </c>
      <c r="W235" s="77">
        <v>0.2951388888888889</v>
      </c>
      <c r="X235" s="68">
        <v>25.9</v>
      </c>
      <c r="Y235" s="68">
        <v>7.57</v>
      </c>
      <c r="Z235" s="72">
        <v>6.3573321165363703</v>
      </c>
      <c r="AA235" s="68">
        <v>91.4</v>
      </c>
      <c r="AB235" s="171">
        <v>30.9</v>
      </c>
      <c r="AC235" s="72">
        <v>47.8</v>
      </c>
      <c r="AD235" s="72">
        <v>0.49999999999999994</v>
      </c>
      <c r="AE235" s="72">
        <v>1.2892749244712989</v>
      </c>
      <c r="AF235" s="72">
        <v>0.41613703301813681</v>
      </c>
      <c r="AG235" s="72">
        <v>1.7054119574894357</v>
      </c>
      <c r="AH235" s="72">
        <v>24.222630670326552</v>
      </c>
      <c r="AI235" s="72">
        <v>25.928042627815987</v>
      </c>
      <c r="AJ235" s="72">
        <v>73.91805030034881</v>
      </c>
      <c r="AK235" s="72">
        <v>10.230040208535407</v>
      </c>
      <c r="AL235" s="72">
        <v>7.2255874653039474</v>
      </c>
      <c r="AM235" s="72">
        <v>34.452670878861959</v>
      </c>
      <c r="AN235" s="72">
        <v>36.158082836351397</v>
      </c>
      <c r="AO235" s="72">
        <v>3.7521428571428581</v>
      </c>
      <c r="AP235" s="72">
        <v>2.1037963789682546</v>
      </c>
      <c r="AQ235" s="72">
        <v>0.64074142607303242</v>
      </c>
      <c r="AR235" s="72">
        <v>5.8559392361111122</v>
      </c>
      <c r="AS235" s="68" t="s">
        <v>763</v>
      </c>
      <c r="AT235" s="68" t="s">
        <v>763</v>
      </c>
      <c r="AU235" s="68" t="s">
        <v>763</v>
      </c>
      <c r="AV235" s="68" t="s">
        <v>763</v>
      </c>
      <c r="BC235" s="147"/>
    </row>
    <row r="236" spans="1:55" s="68" customFormat="1" x14ac:dyDescent="0.2">
      <c r="A236" s="79" t="s">
        <v>756</v>
      </c>
      <c r="B236" s="68" t="s">
        <v>307</v>
      </c>
      <c r="C236" s="68" t="s">
        <v>765</v>
      </c>
      <c r="E236" s="147">
        <v>44420</v>
      </c>
      <c r="F236" s="68" t="s">
        <v>1059</v>
      </c>
      <c r="G236" s="68" t="s">
        <v>1084</v>
      </c>
      <c r="H236" s="68">
        <v>1</v>
      </c>
      <c r="I236" s="68" t="s">
        <v>760</v>
      </c>
      <c r="J236" s="77">
        <v>0.4381944444444445</v>
      </c>
      <c r="K236" s="81">
        <v>3</v>
      </c>
      <c r="L236" s="68">
        <v>1</v>
      </c>
      <c r="M236" s="68" t="s">
        <v>812</v>
      </c>
      <c r="N236" s="68" t="s">
        <v>1100</v>
      </c>
      <c r="O236" s="68">
        <v>24.3</v>
      </c>
      <c r="P236" s="68">
        <v>9.24</v>
      </c>
      <c r="Q236" s="68">
        <v>2.0499999999999998</v>
      </c>
      <c r="R236" s="68">
        <v>2.0499999999999998</v>
      </c>
      <c r="S236" s="68">
        <v>2.0499999999999998</v>
      </c>
      <c r="T236" s="68">
        <v>2.0499999999999998</v>
      </c>
      <c r="U236" s="76">
        <v>1</v>
      </c>
      <c r="V236" s="68">
        <v>1.75</v>
      </c>
      <c r="W236" s="77">
        <v>0.2951388888888889</v>
      </c>
      <c r="X236" s="68">
        <v>25.9</v>
      </c>
      <c r="Y236" s="68">
        <v>6.4</v>
      </c>
      <c r="Z236" s="72">
        <v>5.3474978257472259</v>
      </c>
      <c r="AA236" s="68">
        <v>81.2</v>
      </c>
      <c r="AB236" s="171">
        <v>31.8</v>
      </c>
      <c r="AC236" s="72">
        <v>49</v>
      </c>
      <c r="AD236" s="75" t="s">
        <v>763</v>
      </c>
      <c r="AE236" s="75" t="s">
        <v>763</v>
      </c>
      <c r="AF236" s="75" t="s">
        <v>763</v>
      </c>
      <c r="AG236" s="72" t="s">
        <v>763</v>
      </c>
      <c r="AH236" s="72" t="s">
        <v>763</v>
      </c>
      <c r="AI236" s="75" t="s">
        <v>763</v>
      </c>
      <c r="AJ236" s="75" t="s">
        <v>763</v>
      </c>
      <c r="AK236" s="75" t="s">
        <v>763</v>
      </c>
      <c r="AL236" s="75" t="s">
        <v>763</v>
      </c>
      <c r="AM236" s="75" t="s">
        <v>763</v>
      </c>
      <c r="AN236" s="75" t="s">
        <v>763</v>
      </c>
      <c r="AO236" s="75" t="s">
        <v>763</v>
      </c>
      <c r="AP236" s="75" t="s">
        <v>763</v>
      </c>
      <c r="AQ236" s="75" t="s">
        <v>763</v>
      </c>
      <c r="AR236" s="75" t="s">
        <v>763</v>
      </c>
      <c r="AS236" s="68" t="s">
        <v>763</v>
      </c>
      <c r="AT236" s="68" t="s">
        <v>763</v>
      </c>
      <c r="AU236" s="68" t="s">
        <v>763</v>
      </c>
      <c r="AV236" s="68" t="s">
        <v>763</v>
      </c>
      <c r="BC236" s="147"/>
    </row>
    <row r="237" spans="1:55" s="68" customFormat="1" x14ac:dyDescent="0.2">
      <c r="A237" s="79" t="s">
        <v>756</v>
      </c>
      <c r="B237" s="68" t="s">
        <v>309</v>
      </c>
      <c r="C237" s="68" t="s">
        <v>757</v>
      </c>
      <c r="E237" s="147">
        <v>44420</v>
      </c>
      <c r="F237" s="68" t="s">
        <v>1059</v>
      </c>
      <c r="G237" s="68" t="s">
        <v>1084</v>
      </c>
      <c r="H237" s="68">
        <v>2</v>
      </c>
      <c r="I237" s="68" t="s">
        <v>760</v>
      </c>
      <c r="J237" s="77">
        <v>0.4381944444444445</v>
      </c>
      <c r="K237" s="81">
        <v>3</v>
      </c>
      <c r="L237" s="68">
        <v>1</v>
      </c>
      <c r="M237" s="68" t="s">
        <v>812</v>
      </c>
      <c r="O237" s="68">
        <v>24.8</v>
      </c>
      <c r="P237" s="68">
        <v>9.09</v>
      </c>
      <c r="Q237" s="68">
        <v>2.1</v>
      </c>
      <c r="R237" s="68">
        <v>2.1</v>
      </c>
      <c r="S237" s="68">
        <v>2.1</v>
      </c>
      <c r="T237" s="68">
        <v>2.1</v>
      </c>
      <c r="U237" s="76">
        <v>1</v>
      </c>
      <c r="V237" s="68">
        <v>0.15</v>
      </c>
      <c r="W237" s="77">
        <v>0.31736111111111115</v>
      </c>
      <c r="X237" s="68">
        <v>25.2</v>
      </c>
      <c r="Y237" s="68">
        <v>8.2100000000000009</v>
      </c>
      <c r="Z237" s="72">
        <v>6.818780031008389</v>
      </c>
      <c r="AA237" s="68">
        <v>99.5</v>
      </c>
      <c r="AB237" s="171">
        <v>32.700000000000003</v>
      </c>
      <c r="AC237" s="72">
        <v>50.3</v>
      </c>
      <c r="AD237" s="75" t="s">
        <v>763</v>
      </c>
      <c r="AE237" s="75" t="s">
        <v>763</v>
      </c>
      <c r="AF237" s="75" t="s">
        <v>763</v>
      </c>
      <c r="AG237" s="72" t="s">
        <v>763</v>
      </c>
      <c r="AH237" s="72" t="s">
        <v>763</v>
      </c>
      <c r="AI237" s="75" t="s">
        <v>763</v>
      </c>
      <c r="AJ237" s="75" t="s">
        <v>763</v>
      </c>
      <c r="AK237" s="75" t="s">
        <v>763</v>
      </c>
      <c r="AL237" s="75" t="s">
        <v>763</v>
      </c>
      <c r="AM237" s="75" t="s">
        <v>763</v>
      </c>
      <c r="AN237" s="75" t="s">
        <v>763</v>
      </c>
      <c r="AO237" s="75" t="s">
        <v>763</v>
      </c>
      <c r="AP237" s="75" t="s">
        <v>763</v>
      </c>
      <c r="AQ237" s="75" t="s">
        <v>763</v>
      </c>
      <c r="AR237" s="75" t="s">
        <v>763</v>
      </c>
      <c r="AS237" s="68" t="s">
        <v>763</v>
      </c>
      <c r="AT237" s="68" t="s">
        <v>763</v>
      </c>
      <c r="AU237" s="68" t="s">
        <v>763</v>
      </c>
      <c r="AV237" s="68" t="s">
        <v>763</v>
      </c>
      <c r="BC237" s="147"/>
    </row>
    <row r="238" spans="1:55" s="68" customFormat="1" x14ac:dyDescent="0.2">
      <c r="A238" s="79" t="s">
        <v>756</v>
      </c>
      <c r="B238" s="68" t="s">
        <v>309</v>
      </c>
      <c r="C238" s="68" t="s">
        <v>764</v>
      </c>
      <c r="E238" s="147">
        <v>44420</v>
      </c>
      <c r="F238" s="68" t="s">
        <v>1059</v>
      </c>
      <c r="G238" s="68" t="s">
        <v>1084</v>
      </c>
      <c r="H238" s="68">
        <v>2</v>
      </c>
      <c r="I238" s="68" t="s">
        <v>760</v>
      </c>
      <c r="J238" s="77">
        <v>0.4381944444444445</v>
      </c>
      <c r="K238" s="81">
        <v>3</v>
      </c>
      <c r="L238" s="68">
        <v>1</v>
      </c>
      <c r="M238" s="68" t="s">
        <v>812</v>
      </c>
      <c r="O238" s="68">
        <v>24.8</v>
      </c>
      <c r="P238" s="68">
        <v>9.09</v>
      </c>
      <c r="Q238" s="68">
        <v>2.1</v>
      </c>
      <c r="R238" s="68">
        <v>2.1</v>
      </c>
      <c r="S238" s="68">
        <v>2.1</v>
      </c>
      <c r="T238" s="68">
        <v>2.1</v>
      </c>
      <c r="U238" s="76">
        <v>1</v>
      </c>
      <c r="V238" s="68">
        <v>1.05</v>
      </c>
      <c r="W238" s="77">
        <v>0.31805555555555554</v>
      </c>
      <c r="X238" s="68">
        <v>25.2</v>
      </c>
      <c r="Y238" s="68">
        <v>8.1199999999999992</v>
      </c>
      <c r="Z238" s="72">
        <v>6.7862850040205478</v>
      </c>
      <c r="AA238" s="68">
        <v>100.3</v>
      </c>
      <c r="AB238" s="171">
        <v>31.6</v>
      </c>
      <c r="AC238" s="72">
        <v>48.8</v>
      </c>
      <c r="AD238" s="72">
        <v>0.52716765940165167</v>
      </c>
      <c r="AE238" s="72">
        <v>0.91864479930945131</v>
      </c>
      <c r="AF238" s="72">
        <v>0.63680049604712463</v>
      </c>
      <c r="AG238" s="72">
        <v>1.5554452953565758</v>
      </c>
      <c r="AH238" s="72">
        <v>31.050055851277705</v>
      </c>
      <c r="AI238" s="72">
        <v>32.605501146634282</v>
      </c>
      <c r="AJ238" s="72">
        <v>56.259244096354621</v>
      </c>
      <c r="AK238" s="72">
        <v>7.7936753693973682</v>
      </c>
      <c r="AL238" s="72">
        <v>7.2185767856410941</v>
      </c>
      <c r="AM238" s="72">
        <v>38.843731220675075</v>
      </c>
      <c r="AN238" s="72">
        <v>40.399176516031652</v>
      </c>
      <c r="AO238" s="72">
        <v>1.4328571428571431</v>
      </c>
      <c r="AP238" s="72">
        <v>1.4990820932539684</v>
      </c>
      <c r="AQ238" s="72">
        <v>0.48870628872843469</v>
      </c>
      <c r="AR238" s="72">
        <v>2.9319392361111114</v>
      </c>
      <c r="AS238" s="68" t="s">
        <v>763</v>
      </c>
      <c r="AT238" s="68" t="s">
        <v>763</v>
      </c>
      <c r="AU238" s="68" t="s">
        <v>763</v>
      </c>
      <c r="AV238" s="68" t="s">
        <v>763</v>
      </c>
      <c r="BC238" s="147"/>
    </row>
    <row r="239" spans="1:55" s="68" customFormat="1" x14ac:dyDescent="0.2">
      <c r="A239" s="79" t="s">
        <v>756</v>
      </c>
      <c r="B239" s="68" t="s">
        <v>309</v>
      </c>
      <c r="C239" s="68" t="s">
        <v>765</v>
      </c>
      <c r="E239" s="147">
        <v>44420</v>
      </c>
      <c r="F239" s="68" t="s">
        <v>1059</v>
      </c>
      <c r="G239" s="68" t="s">
        <v>1084</v>
      </c>
      <c r="H239" s="68">
        <v>2</v>
      </c>
      <c r="I239" s="68" t="s">
        <v>760</v>
      </c>
      <c r="J239" s="77">
        <v>0.4381944444444445</v>
      </c>
      <c r="K239" s="81">
        <v>3</v>
      </c>
      <c r="L239" s="68">
        <v>1</v>
      </c>
      <c r="M239" s="68" t="s">
        <v>812</v>
      </c>
      <c r="O239" s="68">
        <v>24.8</v>
      </c>
      <c r="P239" s="68">
        <v>9.09</v>
      </c>
      <c r="Q239" s="68">
        <v>2.1</v>
      </c>
      <c r="R239" s="68">
        <v>2.1</v>
      </c>
      <c r="S239" s="68">
        <v>2.1</v>
      </c>
      <c r="T239" s="68">
        <v>2.1</v>
      </c>
      <c r="U239" s="76">
        <v>1</v>
      </c>
      <c r="V239" s="68">
        <v>1.8</v>
      </c>
      <c r="W239" s="77">
        <v>0.31805555555555554</v>
      </c>
      <c r="X239" s="68">
        <v>25.2</v>
      </c>
      <c r="Y239" s="68">
        <v>8.33</v>
      </c>
      <c r="Z239" s="72">
        <v>6.9341766917540753</v>
      </c>
      <c r="AA239" s="68">
        <v>99.6</v>
      </c>
      <c r="AB239" s="171">
        <v>32.299999999999997</v>
      </c>
      <c r="AC239" s="72">
        <v>49.7</v>
      </c>
      <c r="AD239" s="75" t="s">
        <v>763</v>
      </c>
      <c r="AE239" s="75" t="s">
        <v>763</v>
      </c>
      <c r="AF239" s="75" t="s">
        <v>763</v>
      </c>
      <c r="AG239" s="72" t="s">
        <v>763</v>
      </c>
      <c r="AH239" s="72" t="s">
        <v>763</v>
      </c>
      <c r="AI239" s="75" t="s">
        <v>763</v>
      </c>
      <c r="AJ239" s="75" t="s">
        <v>763</v>
      </c>
      <c r="AK239" s="75" t="s">
        <v>763</v>
      </c>
      <c r="AL239" s="75" t="s">
        <v>763</v>
      </c>
      <c r="AM239" s="75" t="s">
        <v>763</v>
      </c>
      <c r="AN239" s="75" t="s">
        <v>763</v>
      </c>
      <c r="AO239" s="75" t="s">
        <v>763</v>
      </c>
      <c r="AP239" s="75" t="s">
        <v>763</v>
      </c>
      <c r="AQ239" s="75" t="s">
        <v>763</v>
      </c>
      <c r="AR239" s="75" t="s">
        <v>763</v>
      </c>
      <c r="AS239" s="68" t="s">
        <v>763</v>
      </c>
      <c r="AT239" s="68" t="s">
        <v>763</v>
      </c>
      <c r="AU239" s="68" t="s">
        <v>763</v>
      </c>
      <c r="AV239" s="68" t="s">
        <v>763</v>
      </c>
      <c r="BC239" s="147"/>
    </row>
    <row r="240" spans="1:55" s="68" customFormat="1" x14ac:dyDescent="0.2">
      <c r="A240" s="79" t="s">
        <v>756</v>
      </c>
      <c r="B240" s="68" t="s">
        <v>311</v>
      </c>
      <c r="C240" s="68" t="s">
        <v>757</v>
      </c>
      <c r="E240" s="147">
        <v>44420</v>
      </c>
      <c r="F240" s="68" t="s">
        <v>1059</v>
      </c>
      <c r="G240" s="68" t="s">
        <v>1096</v>
      </c>
      <c r="H240" s="68">
        <v>2</v>
      </c>
      <c r="I240" s="68" t="s">
        <v>760</v>
      </c>
      <c r="J240" s="77">
        <v>0.4381944444444445</v>
      </c>
      <c r="K240" s="81">
        <v>2</v>
      </c>
      <c r="L240" s="68">
        <v>1</v>
      </c>
      <c r="M240" s="68" t="s">
        <v>773</v>
      </c>
      <c r="N240" s="68" t="s">
        <v>1101</v>
      </c>
      <c r="O240" s="68">
        <v>24.1</v>
      </c>
      <c r="P240" s="68">
        <v>8.44</v>
      </c>
      <c r="Q240" s="68">
        <v>0.7</v>
      </c>
      <c r="R240" s="68">
        <v>0.7</v>
      </c>
      <c r="S240" s="68">
        <v>0.7</v>
      </c>
      <c r="T240" s="68">
        <v>0.7</v>
      </c>
      <c r="U240" s="76">
        <v>1</v>
      </c>
      <c r="V240" s="68">
        <v>0.15</v>
      </c>
      <c r="W240" s="77">
        <v>0.32847222222222222</v>
      </c>
      <c r="X240" s="68">
        <v>25.3</v>
      </c>
      <c r="Y240" s="68">
        <v>3.12</v>
      </c>
      <c r="Z240" s="72">
        <v>2.6647101673660343</v>
      </c>
      <c r="AA240" s="68">
        <v>37.299999999999997</v>
      </c>
      <c r="AB240" s="171">
        <v>27.8</v>
      </c>
      <c r="AC240" s="72">
        <v>43.4</v>
      </c>
      <c r="AD240" s="75" t="s">
        <v>763</v>
      </c>
      <c r="AE240" s="75" t="s">
        <v>763</v>
      </c>
      <c r="AF240" s="75" t="s">
        <v>763</v>
      </c>
      <c r="AG240" s="72" t="s">
        <v>763</v>
      </c>
      <c r="AH240" s="72" t="s">
        <v>763</v>
      </c>
      <c r="AI240" s="75" t="s">
        <v>763</v>
      </c>
      <c r="AJ240" s="75" t="s">
        <v>763</v>
      </c>
      <c r="AK240" s="75" t="s">
        <v>763</v>
      </c>
      <c r="AL240" s="75" t="s">
        <v>763</v>
      </c>
      <c r="AM240" s="75" t="s">
        <v>763</v>
      </c>
      <c r="AN240" s="75" t="s">
        <v>763</v>
      </c>
      <c r="AO240" s="75" t="s">
        <v>763</v>
      </c>
      <c r="AP240" s="75" t="s">
        <v>763</v>
      </c>
      <c r="AQ240" s="75" t="s">
        <v>763</v>
      </c>
      <c r="AR240" s="75" t="s">
        <v>763</v>
      </c>
      <c r="AS240" s="68" t="s">
        <v>763</v>
      </c>
      <c r="AT240" s="68" t="s">
        <v>763</v>
      </c>
      <c r="AU240" s="68" t="s">
        <v>763</v>
      </c>
      <c r="AV240" s="68" t="s">
        <v>763</v>
      </c>
      <c r="BC240" s="147"/>
    </row>
    <row r="241" spans="1:55" s="68" customFormat="1" x14ac:dyDescent="0.2">
      <c r="A241" s="79" t="s">
        <v>756</v>
      </c>
      <c r="B241" s="68" t="s">
        <v>311</v>
      </c>
      <c r="C241" s="68" t="s">
        <v>764</v>
      </c>
      <c r="E241" s="147">
        <v>44420</v>
      </c>
      <c r="F241" s="68" t="s">
        <v>1059</v>
      </c>
      <c r="G241" s="68" t="s">
        <v>1096</v>
      </c>
      <c r="H241" s="68">
        <v>2</v>
      </c>
      <c r="I241" s="68" t="s">
        <v>760</v>
      </c>
      <c r="J241" s="77">
        <v>0.4381944444444445</v>
      </c>
      <c r="K241" s="81">
        <v>2</v>
      </c>
      <c r="L241" s="68">
        <v>1</v>
      </c>
      <c r="M241" s="68" t="s">
        <v>773</v>
      </c>
      <c r="N241" s="68" t="s">
        <v>1101</v>
      </c>
      <c r="O241" s="68" t="s">
        <v>761</v>
      </c>
      <c r="P241" s="68" t="s">
        <v>761</v>
      </c>
      <c r="Q241" s="68" t="s">
        <v>761</v>
      </c>
      <c r="R241" s="68" t="s">
        <v>761</v>
      </c>
      <c r="S241" s="68" t="s">
        <v>761</v>
      </c>
      <c r="T241" s="68" t="s">
        <v>761</v>
      </c>
      <c r="U241" s="76" t="s">
        <v>761</v>
      </c>
      <c r="V241" s="68" t="s">
        <v>761</v>
      </c>
      <c r="W241" s="77" t="s">
        <v>761</v>
      </c>
      <c r="X241" s="68" t="s">
        <v>761</v>
      </c>
      <c r="Y241" s="68" t="s">
        <v>761</v>
      </c>
      <c r="Z241" s="72" t="s">
        <v>761</v>
      </c>
      <c r="AA241" s="68" t="s">
        <v>761</v>
      </c>
      <c r="AB241" s="171">
        <v>27.2</v>
      </c>
      <c r="AC241" s="72">
        <v>42.6</v>
      </c>
      <c r="AD241" s="209">
        <v>0.49999999999999994</v>
      </c>
      <c r="AE241" s="72">
        <v>3.0682995252481651</v>
      </c>
      <c r="AF241" s="72">
        <v>0.38993954425670446</v>
      </c>
      <c r="AG241" s="72">
        <v>3.4582390695048697</v>
      </c>
      <c r="AH241" s="72">
        <v>36.128241440495131</v>
      </c>
      <c r="AI241" s="72">
        <v>39.586480510000001</v>
      </c>
      <c r="AJ241" s="72">
        <v>187.29158899800629</v>
      </c>
      <c r="AK241" s="72">
        <v>27.190370027949371</v>
      </c>
      <c r="AL241" s="72">
        <v>6.8881588888083014</v>
      </c>
      <c r="AM241" s="72">
        <v>63.318611468444502</v>
      </c>
      <c r="AN241" s="72">
        <v>66.776850537949372</v>
      </c>
      <c r="AO241" s="72">
        <v>6.2292857142857141</v>
      </c>
      <c r="AP241" s="72">
        <v>4.6898201884920665</v>
      </c>
      <c r="AQ241" s="72">
        <v>0.57049412010016376</v>
      </c>
      <c r="AR241" s="72">
        <v>10.91910590277778</v>
      </c>
      <c r="AS241" s="68" t="s">
        <v>763</v>
      </c>
      <c r="AT241" s="68" t="s">
        <v>763</v>
      </c>
      <c r="AU241" s="68" t="s">
        <v>763</v>
      </c>
      <c r="AV241" s="68" t="s">
        <v>763</v>
      </c>
      <c r="BC241" s="147"/>
    </row>
    <row r="242" spans="1:55" s="68" customFormat="1" x14ac:dyDescent="0.2">
      <c r="A242" s="79" t="s">
        <v>756</v>
      </c>
      <c r="B242" s="68" t="s">
        <v>311</v>
      </c>
      <c r="C242" s="68" t="s">
        <v>765</v>
      </c>
      <c r="E242" s="147">
        <v>44420</v>
      </c>
      <c r="F242" s="68" t="s">
        <v>1059</v>
      </c>
      <c r="G242" s="68" t="s">
        <v>1096</v>
      </c>
      <c r="H242" s="68">
        <v>2</v>
      </c>
      <c r="I242" s="68" t="s">
        <v>760</v>
      </c>
      <c r="J242" s="77">
        <v>0.4381944444444445</v>
      </c>
      <c r="K242" s="81">
        <v>2</v>
      </c>
      <c r="L242" s="68">
        <v>1</v>
      </c>
      <c r="M242" s="68" t="s">
        <v>773</v>
      </c>
      <c r="N242" s="68" t="s">
        <v>1101</v>
      </c>
      <c r="O242" s="68">
        <v>24.1</v>
      </c>
      <c r="P242" s="68">
        <v>8.44</v>
      </c>
      <c r="Q242" s="68">
        <v>0.7</v>
      </c>
      <c r="R242" s="68">
        <v>0.7</v>
      </c>
      <c r="S242" s="68">
        <v>0.7</v>
      </c>
      <c r="T242" s="68">
        <v>0.7</v>
      </c>
      <c r="U242" s="76">
        <v>1</v>
      </c>
      <c r="V242" s="68">
        <v>0.35</v>
      </c>
      <c r="W242" s="77">
        <v>0.3298611111111111</v>
      </c>
      <c r="X242" s="68">
        <v>25.4</v>
      </c>
      <c r="Y242" s="68">
        <v>2.54</v>
      </c>
      <c r="Z242" s="72">
        <v>2.1695902654003767</v>
      </c>
      <c r="AA242" s="68">
        <v>36.200000000000003</v>
      </c>
      <c r="AB242" s="171">
        <v>27.8</v>
      </c>
      <c r="AC242" s="72">
        <v>43.5</v>
      </c>
      <c r="AD242" s="75" t="s">
        <v>763</v>
      </c>
      <c r="AE242" s="75" t="s">
        <v>763</v>
      </c>
      <c r="AF242" s="75" t="s">
        <v>763</v>
      </c>
      <c r="AG242" s="72" t="s">
        <v>763</v>
      </c>
      <c r="AH242" s="72" t="s">
        <v>763</v>
      </c>
      <c r="AI242" s="75" t="s">
        <v>763</v>
      </c>
      <c r="AJ242" s="75" t="s">
        <v>763</v>
      </c>
      <c r="AK242" s="75" t="s">
        <v>763</v>
      </c>
      <c r="AL242" s="75" t="s">
        <v>763</v>
      </c>
      <c r="AM242" s="75" t="s">
        <v>763</v>
      </c>
      <c r="AN242" s="75" t="s">
        <v>763</v>
      </c>
      <c r="AO242" s="75" t="s">
        <v>763</v>
      </c>
      <c r="AP242" s="75" t="s">
        <v>763</v>
      </c>
      <c r="AQ242" s="75" t="s">
        <v>763</v>
      </c>
      <c r="AR242" s="75" t="s">
        <v>763</v>
      </c>
      <c r="AS242" s="68" t="s">
        <v>763</v>
      </c>
      <c r="AT242" s="68" t="s">
        <v>763</v>
      </c>
      <c r="AU242" s="68" t="s">
        <v>763</v>
      </c>
      <c r="AV242" s="68" t="s">
        <v>763</v>
      </c>
      <c r="BC242" s="147"/>
    </row>
    <row r="243" spans="1:55" s="68" customFormat="1" x14ac:dyDescent="0.2">
      <c r="A243" s="79" t="s">
        <v>756</v>
      </c>
      <c r="B243" s="68" t="s">
        <v>640</v>
      </c>
      <c r="C243" s="68" t="s">
        <v>764</v>
      </c>
      <c r="E243" s="147">
        <v>44420</v>
      </c>
      <c r="F243" s="68" t="s">
        <v>793</v>
      </c>
      <c r="G243" s="68" t="s">
        <v>772</v>
      </c>
      <c r="H243" s="68" t="s">
        <v>761</v>
      </c>
      <c r="I243" s="68" t="s">
        <v>761</v>
      </c>
      <c r="J243" s="68" t="s">
        <v>761</v>
      </c>
      <c r="K243" s="81" t="s">
        <v>761</v>
      </c>
      <c r="L243" s="68" t="s">
        <v>761</v>
      </c>
      <c r="M243" s="68" t="s">
        <v>761</v>
      </c>
      <c r="N243" s="68" t="s">
        <v>761</v>
      </c>
      <c r="O243" s="68" t="s">
        <v>761</v>
      </c>
      <c r="P243" s="68" t="s">
        <v>761</v>
      </c>
      <c r="Q243" s="68" t="s">
        <v>761</v>
      </c>
      <c r="R243" s="68" t="s">
        <v>761</v>
      </c>
      <c r="S243" s="68" t="s">
        <v>761</v>
      </c>
      <c r="T243" s="68" t="s">
        <v>761</v>
      </c>
      <c r="U243" s="68" t="s">
        <v>761</v>
      </c>
      <c r="V243" s="68">
        <v>0.3</v>
      </c>
      <c r="W243" s="77">
        <v>0.34791666666666665</v>
      </c>
      <c r="X243" s="68" t="s">
        <v>761</v>
      </c>
      <c r="Y243" s="68" t="s">
        <v>761</v>
      </c>
      <c r="Z243" s="72" t="s">
        <v>763</v>
      </c>
      <c r="AA243" s="68" t="s">
        <v>761</v>
      </c>
      <c r="AB243" s="171">
        <v>6.6</v>
      </c>
      <c r="AC243" s="72">
        <v>11.7</v>
      </c>
      <c r="AD243" s="75">
        <v>0.23618421052631577</v>
      </c>
      <c r="AE243" s="72">
        <v>6.4633664361194381</v>
      </c>
      <c r="AF243" s="72">
        <v>38.154929577464792</v>
      </c>
      <c r="AG243" s="72">
        <v>44.618296013584228</v>
      </c>
      <c r="AH243" s="72">
        <v>15.607601733616619</v>
      </c>
      <c r="AI243" s="72">
        <v>60.225897747200847</v>
      </c>
      <c r="AJ243" s="72">
        <v>313.86511790086257</v>
      </c>
      <c r="AK243" s="72">
        <v>48.538848673656148</v>
      </c>
      <c r="AL243" s="72">
        <v>6.4662662275137341</v>
      </c>
      <c r="AM243" s="72">
        <v>64.146450407272766</v>
      </c>
      <c r="AN243" s="72">
        <v>108.76474642085699</v>
      </c>
      <c r="AO243" s="72">
        <v>24.314047619047617</v>
      </c>
      <c r="AP243" s="72">
        <v>10.458891617063502</v>
      </c>
      <c r="AQ243" s="72">
        <v>0.69922325098701699</v>
      </c>
      <c r="AR243" s="72">
        <v>34.772939236111121</v>
      </c>
      <c r="AS243" s="68" t="s">
        <v>763</v>
      </c>
      <c r="AT243" s="68" t="s">
        <v>763</v>
      </c>
      <c r="AU243" s="68" t="s">
        <v>763</v>
      </c>
      <c r="AV243" s="68" t="s">
        <v>763</v>
      </c>
      <c r="BC243" s="147"/>
    </row>
    <row r="244" spans="1:55" s="68" customFormat="1" x14ac:dyDescent="0.2">
      <c r="A244" s="79" t="s">
        <v>756</v>
      </c>
      <c r="B244" s="68" t="s">
        <v>394</v>
      </c>
      <c r="C244" s="68" t="s">
        <v>757</v>
      </c>
      <c r="E244" s="147">
        <v>44420</v>
      </c>
      <c r="F244" s="68" t="s">
        <v>881</v>
      </c>
      <c r="G244" s="68" t="s">
        <v>1102</v>
      </c>
      <c r="H244" s="68">
        <v>1</v>
      </c>
      <c r="I244" s="68" t="s">
        <v>760</v>
      </c>
      <c r="J244" s="77">
        <v>0.4381944444444445</v>
      </c>
      <c r="K244" s="81">
        <v>3</v>
      </c>
      <c r="L244" s="68">
        <v>1</v>
      </c>
      <c r="M244" s="68" t="s">
        <v>783</v>
      </c>
      <c r="N244" s="68" t="s">
        <v>808</v>
      </c>
      <c r="O244" s="68">
        <v>24.8</v>
      </c>
      <c r="P244" s="68">
        <v>8.36</v>
      </c>
      <c r="Q244" s="68">
        <v>1.5</v>
      </c>
      <c r="R244" s="68">
        <v>1</v>
      </c>
      <c r="S244" s="68">
        <v>0.8</v>
      </c>
      <c r="T244" s="68">
        <v>0.9</v>
      </c>
      <c r="U244" s="76">
        <v>0.6</v>
      </c>
      <c r="V244" s="68">
        <v>0.15</v>
      </c>
      <c r="W244" s="77">
        <v>0.27847222222222223</v>
      </c>
      <c r="X244" s="68">
        <v>26.3</v>
      </c>
      <c r="Y244" s="68">
        <v>6.1</v>
      </c>
      <c r="Z244" s="72">
        <v>5.1484830181978829</v>
      </c>
      <c r="AA244" s="68">
        <v>89.6</v>
      </c>
      <c r="AB244" s="171">
        <v>30.1</v>
      </c>
      <c r="AC244" s="72">
        <v>46.7</v>
      </c>
      <c r="AD244" s="72" t="s">
        <v>763</v>
      </c>
      <c r="AE244" s="72" t="s">
        <v>763</v>
      </c>
      <c r="AF244" s="72" t="s">
        <v>763</v>
      </c>
      <c r="AG244" s="72" t="s">
        <v>763</v>
      </c>
      <c r="AH244" s="72" t="s">
        <v>763</v>
      </c>
      <c r="AI244" s="72" t="s">
        <v>763</v>
      </c>
      <c r="AJ244" s="72" t="s">
        <v>763</v>
      </c>
      <c r="AK244" s="72" t="s">
        <v>763</v>
      </c>
      <c r="AL244" s="72" t="s">
        <v>763</v>
      </c>
      <c r="AM244" s="75" t="s">
        <v>763</v>
      </c>
      <c r="AN244" s="75" t="s">
        <v>763</v>
      </c>
      <c r="AO244" s="72" t="s">
        <v>763</v>
      </c>
      <c r="AP244" s="72" t="s">
        <v>763</v>
      </c>
      <c r="AQ244" s="72" t="s">
        <v>763</v>
      </c>
      <c r="AR244" s="75" t="s">
        <v>763</v>
      </c>
      <c r="AS244" s="68" t="s">
        <v>763</v>
      </c>
      <c r="AT244" s="68" t="s">
        <v>763</v>
      </c>
      <c r="AU244" s="68" t="s">
        <v>763</v>
      </c>
      <c r="AV244" s="68" t="s">
        <v>763</v>
      </c>
      <c r="BC244" s="147"/>
    </row>
    <row r="245" spans="1:55" s="68" customFormat="1" x14ac:dyDescent="0.2">
      <c r="A245" s="79" t="s">
        <v>756</v>
      </c>
      <c r="B245" s="68" t="s">
        <v>394</v>
      </c>
      <c r="C245" s="68" t="s">
        <v>764</v>
      </c>
      <c r="E245" s="147">
        <v>44420</v>
      </c>
      <c r="F245" s="68" t="s">
        <v>881</v>
      </c>
      <c r="G245" s="68" t="s">
        <v>1102</v>
      </c>
      <c r="H245" s="68">
        <v>1</v>
      </c>
      <c r="I245" s="68" t="s">
        <v>760</v>
      </c>
      <c r="J245" s="77">
        <v>0.4381944444444445</v>
      </c>
      <c r="K245" s="81">
        <v>3</v>
      </c>
      <c r="L245" s="68">
        <v>1</v>
      </c>
      <c r="M245" s="68" t="s">
        <v>783</v>
      </c>
      <c r="N245" s="68" t="s">
        <v>808</v>
      </c>
      <c r="O245" s="68">
        <v>24.8</v>
      </c>
      <c r="P245" s="68">
        <v>8.36</v>
      </c>
      <c r="Q245" s="68">
        <v>1.5</v>
      </c>
      <c r="R245" s="68">
        <v>1</v>
      </c>
      <c r="S245" s="68">
        <v>0.8</v>
      </c>
      <c r="T245" s="68">
        <v>0.9</v>
      </c>
      <c r="U245" s="76">
        <v>0.6</v>
      </c>
      <c r="V245" s="68">
        <v>0.75</v>
      </c>
      <c r="W245" s="77">
        <v>0.28541666666666665</v>
      </c>
      <c r="X245" s="68">
        <v>26.1</v>
      </c>
      <c r="Y245" s="68">
        <v>6.24</v>
      </c>
      <c r="Z245" s="72">
        <v>5.3071450338477808</v>
      </c>
      <c r="AA245" s="68">
        <v>92</v>
      </c>
      <c r="AB245" s="171">
        <v>28.7</v>
      </c>
      <c r="AC245" s="72">
        <v>44.7</v>
      </c>
      <c r="AD245" s="75">
        <v>0.22499999999999998</v>
      </c>
      <c r="AE245" s="72">
        <v>1.0668968493741904</v>
      </c>
      <c r="AF245" s="72">
        <v>0.81615253449077685</v>
      </c>
      <c r="AG245" s="72">
        <v>1.8830493838649671</v>
      </c>
      <c r="AH245" s="72">
        <v>60.16397341392269</v>
      </c>
      <c r="AI245" s="72">
        <v>62.047022797787655</v>
      </c>
      <c r="AJ245" s="72">
        <v>170.61218274912602</v>
      </c>
      <c r="AK245" s="72">
        <v>24.282884916049827</v>
      </c>
      <c r="AL245" s="72">
        <v>7.0260260812898521</v>
      </c>
      <c r="AM245" s="72">
        <v>84.446858329972514</v>
      </c>
      <c r="AN245" s="72">
        <v>86.329907713837486</v>
      </c>
      <c r="AO245" s="72">
        <v>9.4066666666666681</v>
      </c>
      <c r="AP245" s="72">
        <v>5.7964392361111088</v>
      </c>
      <c r="AQ245" s="72">
        <v>0.61873321983161123</v>
      </c>
      <c r="AR245" s="72">
        <v>15.203105902777777</v>
      </c>
      <c r="AS245" s="68" t="s">
        <v>763</v>
      </c>
      <c r="AT245" s="68" t="s">
        <v>763</v>
      </c>
      <c r="AU245" s="68" t="s">
        <v>763</v>
      </c>
      <c r="AV245" s="68" t="s">
        <v>763</v>
      </c>
      <c r="BC245" s="147"/>
    </row>
    <row r="246" spans="1:55" s="68" customFormat="1" x14ac:dyDescent="0.2">
      <c r="A246" s="79" t="s">
        <v>756</v>
      </c>
      <c r="B246" s="68" t="s">
        <v>394</v>
      </c>
      <c r="C246" s="68" t="s">
        <v>765</v>
      </c>
      <c r="E246" s="147">
        <v>44420</v>
      </c>
      <c r="F246" s="68" t="s">
        <v>881</v>
      </c>
      <c r="G246" s="68" t="s">
        <v>1102</v>
      </c>
      <c r="H246" s="68">
        <v>1</v>
      </c>
      <c r="I246" s="68" t="s">
        <v>760</v>
      </c>
      <c r="J246" s="77">
        <v>0.4381944444444445</v>
      </c>
      <c r="K246" s="81">
        <v>3</v>
      </c>
      <c r="L246" s="68">
        <v>1</v>
      </c>
      <c r="M246" s="68" t="s">
        <v>783</v>
      </c>
      <c r="N246" s="68" t="s">
        <v>808</v>
      </c>
      <c r="O246" s="68">
        <v>24.8</v>
      </c>
      <c r="P246" s="68">
        <v>8.36</v>
      </c>
      <c r="Q246" s="68">
        <v>1.5</v>
      </c>
      <c r="R246" s="68">
        <v>1</v>
      </c>
      <c r="S246" s="68">
        <v>0.8</v>
      </c>
      <c r="T246" s="68">
        <v>0.9</v>
      </c>
      <c r="U246" s="76">
        <v>0.6</v>
      </c>
      <c r="V246" s="68">
        <v>1.2</v>
      </c>
      <c r="W246" s="77">
        <v>0.28611111111111115</v>
      </c>
      <c r="X246" s="68">
        <v>26.3</v>
      </c>
      <c r="Y246" s="68">
        <v>6.15</v>
      </c>
      <c r="Z246" s="72">
        <v>5.1877600349594557</v>
      </c>
      <c r="AA246" s="68">
        <v>90.3</v>
      </c>
      <c r="AB246" s="171">
        <v>30.2</v>
      </c>
      <c r="AC246" s="72">
        <v>46.9</v>
      </c>
      <c r="AD246" s="75" t="s">
        <v>763</v>
      </c>
      <c r="AE246" s="75" t="s">
        <v>763</v>
      </c>
      <c r="AF246" s="75" t="s">
        <v>763</v>
      </c>
      <c r="AG246" s="72" t="s">
        <v>763</v>
      </c>
      <c r="AH246" s="72" t="s">
        <v>763</v>
      </c>
      <c r="AI246" s="75" t="s">
        <v>763</v>
      </c>
      <c r="AJ246" s="75" t="s">
        <v>763</v>
      </c>
      <c r="AK246" s="75" t="s">
        <v>763</v>
      </c>
      <c r="AL246" s="75" t="s">
        <v>763</v>
      </c>
      <c r="AM246" s="75" t="s">
        <v>763</v>
      </c>
      <c r="AN246" s="75" t="s">
        <v>763</v>
      </c>
      <c r="AO246" s="75" t="s">
        <v>763</v>
      </c>
      <c r="AP246" s="75" t="s">
        <v>763</v>
      </c>
      <c r="AQ246" s="75" t="s">
        <v>763</v>
      </c>
      <c r="AR246" s="75" t="s">
        <v>763</v>
      </c>
      <c r="AS246" s="68" t="s">
        <v>763</v>
      </c>
      <c r="AT246" s="68" t="s">
        <v>763</v>
      </c>
      <c r="AU246" s="68" t="s">
        <v>763</v>
      </c>
      <c r="AV246" s="68" t="s">
        <v>763</v>
      </c>
    </row>
    <row r="247" spans="1:55" s="68" customFormat="1" x14ac:dyDescent="0.2">
      <c r="A247" s="79" t="s">
        <v>756</v>
      </c>
      <c r="B247" s="68" t="s">
        <v>395</v>
      </c>
      <c r="C247" s="68" t="s">
        <v>757</v>
      </c>
      <c r="E247" s="147">
        <v>44420</v>
      </c>
      <c r="F247" s="68" t="s">
        <v>881</v>
      </c>
      <c r="G247" s="68" t="s">
        <v>1102</v>
      </c>
      <c r="H247" s="68">
        <v>2</v>
      </c>
      <c r="I247" s="68" t="s">
        <v>760</v>
      </c>
      <c r="J247" s="77">
        <v>0.4381944444444445</v>
      </c>
      <c r="K247" s="81">
        <v>3</v>
      </c>
      <c r="L247" s="68">
        <v>1</v>
      </c>
      <c r="M247" s="68" t="s">
        <v>783</v>
      </c>
      <c r="N247" s="68" t="s">
        <v>762</v>
      </c>
      <c r="O247" s="68">
        <v>24.1</v>
      </c>
      <c r="P247" s="68">
        <v>8.26</v>
      </c>
      <c r="Q247" s="68">
        <v>1.5</v>
      </c>
      <c r="R247" s="68">
        <v>1.25</v>
      </c>
      <c r="S247" s="68">
        <v>1.1499999999999999</v>
      </c>
      <c r="T247" s="68">
        <v>1.2</v>
      </c>
      <c r="U247" s="76">
        <v>0.79999999999999993</v>
      </c>
      <c r="V247" s="68">
        <v>0.15</v>
      </c>
      <c r="W247" s="77">
        <v>0.29652777777777778</v>
      </c>
      <c r="X247" s="68">
        <v>25.8</v>
      </c>
      <c r="Y247" s="68">
        <v>5.81</v>
      </c>
      <c r="Z247" s="72">
        <v>4.9091090912728985</v>
      </c>
      <c r="AA247" s="68">
        <v>84.2</v>
      </c>
      <c r="AB247" s="171">
        <v>29.8</v>
      </c>
      <c r="AC247" s="72">
        <v>46.3</v>
      </c>
      <c r="AD247" s="72" t="s">
        <v>763</v>
      </c>
      <c r="AE247" s="72" t="s">
        <v>763</v>
      </c>
      <c r="AF247" s="72" t="s">
        <v>763</v>
      </c>
      <c r="AG247" s="72" t="s">
        <v>763</v>
      </c>
      <c r="AH247" s="72" t="s">
        <v>763</v>
      </c>
      <c r="AI247" s="72" t="s">
        <v>763</v>
      </c>
      <c r="AJ247" s="72" t="s">
        <v>763</v>
      </c>
      <c r="AK247" s="72" t="s">
        <v>763</v>
      </c>
      <c r="AL247" s="72" t="s">
        <v>763</v>
      </c>
      <c r="AM247" s="75" t="s">
        <v>763</v>
      </c>
      <c r="AN247" s="75" t="s">
        <v>763</v>
      </c>
      <c r="AO247" s="72" t="s">
        <v>763</v>
      </c>
      <c r="AP247" s="72" t="s">
        <v>763</v>
      </c>
      <c r="AQ247" s="72" t="s">
        <v>763</v>
      </c>
      <c r="AR247" s="75" t="s">
        <v>763</v>
      </c>
      <c r="AS247" s="68" t="s">
        <v>763</v>
      </c>
      <c r="AT247" s="68" t="s">
        <v>763</v>
      </c>
      <c r="AU247" s="68" t="s">
        <v>763</v>
      </c>
      <c r="AV247" s="68" t="s">
        <v>763</v>
      </c>
    </row>
    <row r="248" spans="1:55" s="68" customFormat="1" x14ac:dyDescent="0.2">
      <c r="A248" s="79" t="s">
        <v>756</v>
      </c>
      <c r="B248" s="68" t="s">
        <v>395</v>
      </c>
      <c r="C248" s="68" t="s">
        <v>764</v>
      </c>
      <c r="E248" s="147">
        <v>44420</v>
      </c>
      <c r="F248" s="68" t="s">
        <v>881</v>
      </c>
      <c r="G248" s="68" t="s">
        <v>1102</v>
      </c>
      <c r="H248" s="68">
        <v>2</v>
      </c>
      <c r="I248" s="68" t="s">
        <v>760</v>
      </c>
      <c r="J248" s="77">
        <v>0.4381944444444445</v>
      </c>
      <c r="K248" s="81">
        <v>3</v>
      </c>
      <c r="L248" s="68">
        <v>1</v>
      </c>
      <c r="M248" s="68" t="s">
        <v>783</v>
      </c>
      <c r="N248" s="68" t="s">
        <v>762</v>
      </c>
      <c r="O248" s="68">
        <v>24.1</v>
      </c>
      <c r="P248" s="68">
        <v>8.26</v>
      </c>
      <c r="Q248" s="68">
        <v>1.5</v>
      </c>
      <c r="R248" s="68">
        <v>1.25</v>
      </c>
      <c r="S248" s="68">
        <v>1.1499999999999999</v>
      </c>
      <c r="T248" s="68">
        <v>1.2</v>
      </c>
      <c r="U248" s="76">
        <v>0.79999999999999993</v>
      </c>
      <c r="V248" s="68">
        <v>0.75</v>
      </c>
      <c r="W248" s="77">
        <v>0.29722222222222222</v>
      </c>
      <c r="X248" s="68">
        <v>26</v>
      </c>
      <c r="Y248" s="68">
        <v>5.41</v>
      </c>
      <c r="Z248" s="72">
        <v>4.5877328947212632</v>
      </c>
      <c r="AA248" s="68">
        <v>79</v>
      </c>
      <c r="AB248" s="171">
        <v>29.2</v>
      </c>
      <c r="AC248" s="72">
        <v>45.3</v>
      </c>
      <c r="AD248" s="75">
        <v>0.22499999999999998</v>
      </c>
      <c r="AE248" s="72">
        <v>2.5000000000000001E-2</v>
      </c>
      <c r="AF248" s="72">
        <v>0.36071926833049145</v>
      </c>
      <c r="AG248" s="72">
        <v>0.38571926833049147</v>
      </c>
      <c r="AH248" s="72">
        <v>42.843011340060158</v>
      </c>
      <c r="AI248" s="72">
        <v>43.228730608390649</v>
      </c>
      <c r="AJ248" s="72">
        <v>118.94344664069457</v>
      </c>
      <c r="AK248" s="72">
        <v>16.540359747695138</v>
      </c>
      <c r="AL248" s="72">
        <v>7.191103969626119</v>
      </c>
      <c r="AM248" s="72">
        <v>59.383371087755293</v>
      </c>
      <c r="AN248" s="72">
        <v>59.769090356085783</v>
      </c>
      <c r="AO248" s="72">
        <v>8.5161904761904772</v>
      </c>
      <c r="AP248" s="72">
        <v>3.2982487599206336</v>
      </c>
      <c r="AQ248" s="72">
        <v>0.72082900474535772</v>
      </c>
      <c r="AR248" s="72">
        <v>11.814439236111111</v>
      </c>
      <c r="AS248" s="68" t="s">
        <v>763</v>
      </c>
      <c r="AT248" s="68" t="s">
        <v>763</v>
      </c>
      <c r="AU248" s="68" t="s">
        <v>763</v>
      </c>
      <c r="AV248" s="68" t="s">
        <v>763</v>
      </c>
    </row>
    <row r="249" spans="1:55" s="68" customFormat="1" x14ac:dyDescent="0.2">
      <c r="A249" s="79" t="s">
        <v>756</v>
      </c>
      <c r="B249" s="68" t="s">
        <v>395</v>
      </c>
      <c r="C249" s="68" t="s">
        <v>765</v>
      </c>
      <c r="E249" s="147">
        <v>44420</v>
      </c>
      <c r="F249" s="68" t="s">
        <v>881</v>
      </c>
      <c r="G249" s="68" t="s">
        <v>1102</v>
      </c>
      <c r="H249" s="68">
        <v>2</v>
      </c>
      <c r="I249" s="68" t="s">
        <v>760</v>
      </c>
      <c r="J249" s="77">
        <v>0.4381944444444445</v>
      </c>
      <c r="K249" s="81">
        <v>3</v>
      </c>
      <c r="L249" s="68">
        <v>1</v>
      </c>
      <c r="M249" s="68" t="s">
        <v>783</v>
      </c>
      <c r="N249" s="68" t="s">
        <v>762</v>
      </c>
      <c r="O249" s="68">
        <v>24.1</v>
      </c>
      <c r="P249" s="68">
        <v>8.26</v>
      </c>
      <c r="Q249" s="68">
        <v>1.5</v>
      </c>
      <c r="R249" s="68">
        <v>1.25</v>
      </c>
      <c r="S249" s="68">
        <v>1.1499999999999999</v>
      </c>
      <c r="T249" s="68">
        <v>1.2</v>
      </c>
      <c r="U249" s="76">
        <v>0.79999999999999993</v>
      </c>
      <c r="V249" s="68">
        <v>1.2</v>
      </c>
      <c r="W249" s="77">
        <v>0.29791666666666666</v>
      </c>
      <c r="X249" s="68">
        <v>26.1</v>
      </c>
      <c r="Y249" s="68">
        <v>5.28</v>
      </c>
      <c r="Z249" s="72">
        <v>4.4528169055182003</v>
      </c>
      <c r="AA249" s="68">
        <v>77.099999999999994</v>
      </c>
      <c r="AB249" s="171">
        <v>30.2</v>
      </c>
      <c r="AC249" s="72">
        <v>46.8</v>
      </c>
      <c r="AD249" s="75" t="s">
        <v>763</v>
      </c>
      <c r="AE249" s="75" t="s">
        <v>763</v>
      </c>
      <c r="AF249" s="75" t="s">
        <v>763</v>
      </c>
      <c r="AG249" s="72" t="s">
        <v>763</v>
      </c>
      <c r="AH249" s="72" t="s">
        <v>763</v>
      </c>
      <c r="AI249" s="75" t="s">
        <v>763</v>
      </c>
      <c r="AJ249" s="75" t="s">
        <v>763</v>
      </c>
      <c r="AK249" s="75" t="s">
        <v>763</v>
      </c>
      <c r="AL249" s="75" t="s">
        <v>763</v>
      </c>
      <c r="AM249" s="75" t="s">
        <v>763</v>
      </c>
      <c r="AN249" s="75" t="s">
        <v>763</v>
      </c>
      <c r="AO249" s="75" t="s">
        <v>763</v>
      </c>
      <c r="AP249" s="75" t="s">
        <v>763</v>
      </c>
      <c r="AQ249" s="75" t="s">
        <v>763</v>
      </c>
      <c r="AR249" s="75" t="s">
        <v>763</v>
      </c>
      <c r="AS249" s="68" t="s">
        <v>763</v>
      </c>
      <c r="AT249" s="68" t="s">
        <v>763</v>
      </c>
      <c r="AU249" s="68" t="s">
        <v>763</v>
      </c>
      <c r="AV249" s="68" t="s">
        <v>763</v>
      </c>
    </row>
    <row r="250" spans="1:55" s="68" customFormat="1" x14ac:dyDescent="0.2">
      <c r="A250" s="79" t="s">
        <v>756</v>
      </c>
      <c r="B250" s="68" t="s">
        <v>397</v>
      </c>
      <c r="C250" s="68" t="s">
        <v>757</v>
      </c>
      <c r="E250" s="147">
        <v>44420</v>
      </c>
      <c r="F250" s="68" t="s">
        <v>881</v>
      </c>
      <c r="G250" s="68" t="s">
        <v>1102</v>
      </c>
      <c r="H250" s="68">
        <v>2</v>
      </c>
      <c r="I250" s="68" t="s">
        <v>760</v>
      </c>
      <c r="J250" s="77">
        <v>0.4381944444444445</v>
      </c>
      <c r="K250" s="81">
        <v>3</v>
      </c>
      <c r="L250" s="68">
        <v>1</v>
      </c>
      <c r="M250" s="68" t="s">
        <v>783</v>
      </c>
      <c r="O250" s="68">
        <v>23.8</v>
      </c>
      <c r="P250" s="68">
        <v>8.51</v>
      </c>
      <c r="Q250" s="68">
        <v>2.2000000000000002</v>
      </c>
      <c r="R250" s="68">
        <v>1.35</v>
      </c>
      <c r="S250" s="68">
        <v>1.2</v>
      </c>
      <c r="T250" s="68">
        <v>1.2749999999999999</v>
      </c>
      <c r="U250" s="76">
        <v>0.57954545454545447</v>
      </c>
      <c r="V250" s="68">
        <v>0.15</v>
      </c>
      <c r="W250" s="77">
        <v>0.31180555555555556</v>
      </c>
      <c r="X250" s="68">
        <v>25.6</v>
      </c>
      <c r="Y250" s="68">
        <v>5.78</v>
      </c>
      <c r="Z250" s="72">
        <v>4.866038100037537</v>
      </c>
      <c r="AA250" s="68">
        <v>84.9</v>
      </c>
      <c r="AB250" s="171">
        <v>30.4</v>
      </c>
      <c r="AC250" s="72">
        <v>47.2</v>
      </c>
      <c r="AD250" s="72" t="s">
        <v>763</v>
      </c>
      <c r="AE250" s="72" t="s">
        <v>763</v>
      </c>
      <c r="AF250" s="72" t="s">
        <v>763</v>
      </c>
      <c r="AG250" s="72" t="s">
        <v>763</v>
      </c>
      <c r="AH250" s="72" t="s">
        <v>763</v>
      </c>
      <c r="AI250" s="72" t="s">
        <v>763</v>
      </c>
      <c r="AJ250" s="72" t="s">
        <v>763</v>
      </c>
      <c r="AK250" s="72" t="s">
        <v>763</v>
      </c>
      <c r="AL250" s="72" t="s">
        <v>763</v>
      </c>
      <c r="AM250" s="75" t="s">
        <v>763</v>
      </c>
      <c r="AN250" s="75" t="s">
        <v>763</v>
      </c>
      <c r="AO250" s="72" t="s">
        <v>763</v>
      </c>
      <c r="AP250" s="72" t="s">
        <v>763</v>
      </c>
      <c r="AQ250" s="72" t="s">
        <v>763</v>
      </c>
      <c r="AR250" s="75" t="s">
        <v>763</v>
      </c>
      <c r="AS250" s="68" t="s">
        <v>763</v>
      </c>
      <c r="AT250" s="68" t="s">
        <v>763</v>
      </c>
      <c r="AU250" s="68" t="s">
        <v>763</v>
      </c>
      <c r="AV250" s="68" t="s">
        <v>763</v>
      </c>
    </row>
    <row r="251" spans="1:55" s="68" customFormat="1" x14ac:dyDescent="0.2">
      <c r="A251" s="79" t="s">
        <v>756</v>
      </c>
      <c r="B251" s="68" t="s">
        <v>397</v>
      </c>
      <c r="C251" s="68" t="s">
        <v>764</v>
      </c>
      <c r="E251" s="147">
        <v>44420</v>
      </c>
      <c r="F251" s="68" t="s">
        <v>881</v>
      </c>
      <c r="G251" s="68" t="s">
        <v>1102</v>
      </c>
      <c r="H251" s="68">
        <v>2</v>
      </c>
      <c r="I251" s="68" t="s">
        <v>760</v>
      </c>
      <c r="J251" s="77">
        <v>0.4381944444444445</v>
      </c>
      <c r="K251" s="81">
        <v>3</v>
      </c>
      <c r="L251" s="68">
        <v>1</v>
      </c>
      <c r="M251" s="68" t="s">
        <v>783</v>
      </c>
      <c r="O251" s="68">
        <v>23.8</v>
      </c>
      <c r="P251" s="68">
        <v>8.51</v>
      </c>
      <c r="Q251" s="68">
        <v>2.2000000000000002</v>
      </c>
      <c r="R251" s="68">
        <v>1.35</v>
      </c>
      <c r="S251" s="68">
        <v>1.2</v>
      </c>
      <c r="T251" s="68">
        <v>1.2749999999999999</v>
      </c>
      <c r="U251" s="76">
        <v>0.57954545454545447</v>
      </c>
      <c r="V251" s="68">
        <v>1.1000000000000001</v>
      </c>
      <c r="W251" s="77">
        <v>0.3125</v>
      </c>
      <c r="X251" s="68">
        <v>25.7</v>
      </c>
      <c r="Y251" s="68">
        <v>5.47</v>
      </c>
      <c r="Z251" s="72">
        <v>4.6212788474588091</v>
      </c>
      <c r="AA251" s="68">
        <v>79.7</v>
      </c>
      <c r="AB251" s="171">
        <v>29.8</v>
      </c>
      <c r="AC251" s="72">
        <v>46.2</v>
      </c>
      <c r="AD251" s="75">
        <v>0.3</v>
      </c>
      <c r="AE251" s="72">
        <v>0.25151057401812671</v>
      </c>
      <c r="AF251" s="72">
        <v>0.81413734304758978</v>
      </c>
      <c r="AG251" s="72">
        <v>1.0656479170657165</v>
      </c>
      <c r="AH251" s="72">
        <v>35.48562417250664</v>
      </c>
      <c r="AI251" s="72">
        <v>36.551272089572358</v>
      </c>
      <c r="AJ251" s="72">
        <v>118.75017206672288</v>
      </c>
      <c r="AK251" s="72">
        <v>16.287300858326109</v>
      </c>
      <c r="AL251" s="72">
        <v>7.290966937963665</v>
      </c>
      <c r="AM251" s="72">
        <v>51.772925030832752</v>
      </c>
      <c r="AN251" s="72">
        <v>52.83857294789847</v>
      </c>
      <c r="AO251" s="72">
        <v>5.9499999999999993</v>
      </c>
      <c r="AP251" s="72">
        <v>4.3117725694444458</v>
      </c>
      <c r="AQ251" s="72">
        <v>0.5798218543370155</v>
      </c>
      <c r="AR251" s="72">
        <v>10.261772569444446</v>
      </c>
      <c r="AS251" s="68" t="s">
        <v>763</v>
      </c>
      <c r="AT251" s="68" t="s">
        <v>763</v>
      </c>
      <c r="AU251" s="68" t="s">
        <v>763</v>
      </c>
      <c r="AV251" s="68" t="s">
        <v>763</v>
      </c>
    </row>
    <row r="252" spans="1:55" s="68" customFormat="1" x14ac:dyDescent="0.2">
      <c r="A252" s="79" t="s">
        <v>756</v>
      </c>
      <c r="B252" s="68" t="s">
        <v>397</v>
      </c>
      <c r="C252" s="68" t="s">
        <v>765</v>
      </c>
      <c r="E252" s="147">
        <v>44420</v>
      </c>
      <c r="F252" s="68" t="s">
        <v>881</v>
      </c>
      <c r="G252" s="68" t="s">
        <v>1102</v>
      </c>
      <c r="H252" s="68">
        <v>2</v>
      </c>
      <c r="I252" s="68" t="s">
        <v>760</v>
      </c>
      <c r="J252" s="77">
        <v>0.4381944444444445</v>
      </c>
      <c r="K252" s="81">
        <v>3</v>
      </c>
      <c r="L252" s="68">
        <v>1</v>
      </c>
      <c r="M252" s="68" t="s">
        <v>783</v>
      </c>
      <c r="O252" s="68">
        <v>23.8</v>
      </c>
      <c r="P252" s="68">
        <v>8.51</v>
      </c>
      <c r="Q252" s="68">
        <v>2.2000000000000002</v>
      </c>
      <c r="R252" s="68">
        <v>1.35</v>
      </c>
      <c r="S252" s="68">
        <v>1.2</v>
      </c>
      <c r="T252" s="68">
        <v>1.2749999999999999</v>
      </c>
      <c r="U252" s="76">
        <v>0.57954545454545447</v>
      </c>
      <c r="V252" s="68">
        <v>1.9</v>
      </c>
      <c r="W252" s="77">
        <v>0.31319444444444444</v>
      </c>
      <c r="X252" s="68">
        <v>25.8</v>
      </c>
      <c r="Y252" s="68">
        <v>5.4</v>
      </c>
      <c r="Z252" s="72">
        <v>4.5420919594858162</v>
      </c>
      <c r="AA252" s="68">
        <v>78.7</v>
      </c>
      <c r="AB252" s="171">
        <v>30.6</v>
      </c>
      <c r="AC252" s="72">
        <v>47.4</v>
      </c>
      <c r="AD252" s="75" t="s">
        <v>763</v>
      </c>
      <c r="AE252" s="75" t="s">
        <v>763</v>
      </c>
      <c r="AF252" s="75" t="s">
        <v>763</v>
      </c>
      <c r="AG252" s="72" t="s">
        <v>763</v>
      </c>
      <c r="AH252" s="72" t="s">
        <v>763</v>
      </c>
      <c r="AI252" s="75" t="s">
        <v>763</v>
      </c>
      <c r="AJ252" s="75" t="s">
        <v>763</v>
      </c>
      <c r="AK252" s="75" t="s">
        <v>763</v>
      </c>
      <c r="AL252" s="75" t="s">
        <v>763</v>
      </c>
      <c r="AM252" s="75" t="s">
        <v>763</v>
      </c>
      <c r="AN252" s="75" t="s">
        <v>763</v>
      </c>
      <c r="AO252" s="75" t="s">
        <v>763</v>
      </c>
      <c r="AP252" s="75" t="s">
        <v>763</v>
      </c>
      <c r="AQ252" s="75" t="s">
        <v>763</v>
      </c>
      <c r="AR252" s="75" t="s">
        <v>763</v>
      </c>
      <c r="AS252" s="68" t="s">
        <v>763</v>
      </c>
      <c r="AT252" s="68" t="s">
        <v>763</v>
      </c>
      <c r="AU252" s="68" t="s">
        <v>763</v>
      </c>
      <c r="AV252" s="68" t="s">
        <v>763</v>
      </c>
    </row>
    <row r="253" spans="1:55" s="68" customFormat="1" x14ac:dyDescent="0.2">
      <c r="A253" s="79" t="s">
        <v>756</v>
      </c>
      <c r="B253" s="68" t="s">
        <v>399</v>
      </c>
      <c r="C253" s="68" t="s">
        <v>757</v>
      </c>
      <c r="E253" s="147">
        <v>44420</v>
      </c>
      <c r="F253" s="68" t="s">
        <v>881</v>
      </c>
      <c r="G253" s="68" t="s">
        <v>1102</v>
      </c>
      <c r="H253" s="68">
        <v>2</v>
      </c>
      <c r="I253" s="68" t="s">
        <v>760</v>
      </c>
      <c r="J253" s="77">
        <v>0.4381944444444445</v>
      </c>
      <c r="K253" s="81">
        <v>3</v>
      </c>
      <c r="L253" s="68">
        <v>1</v>
      </c>
      <c r="M253" s="68" t="s">
        <v>783</v>
      </c>
      <c r="O253" s="68">
        <v>23.9</v>
      </c>
      <c r="P253" s="68">
        <v>8.44</v>
      </c>
      <c r="Q253" s="68">
        <v>1.4</v>
      </c>
      <c r="R253" s="68">
        <v>1.3</v>
      </c>
      <c r="S253" s="68">
        <v>1.2</v>
      </c>
      <c r="T253" s="68">
        <v>1.25</v>
      </c>
      <c r="U253" s="76">
        <v>0.8928571428571429</v>
      </c>
      <c r="V253" s="68">
        <v>0.15</v>
      </c>
      <c r="W253" s="77">
        <v>0.32708333333333334</v>
      </c>
      <c r="X253" s="68">
        <v>25.5</v>
      </c>
      <c r="Y253" s="68">
        <v>5.68</v>
      </c>
      <c r="Z253" s="72">
        <v>4.7839773663072576</v>
      </c>
      <c r="AA253" s="68">
        <v>82.8</v>
      </c>
      <c r="AB253" s="171">
        <v>30.3</v>
      </c>
      <c r="AC253" s="72">
        <v>46.9</v>
      </c>
      <c r="AD253" s="72" t="s">
        <v>763</v>
      </c>
      <c r="AE253" s="72" t="s">
        <v>763</v>
      </c>
      <c r="AF253" s="72" t="s">
        <v>763</v>
      </c>
      <c r="AG253" s="72" t="s">
        <v>763</v>
      </c>
      <c r="AH253" s="72" t="s">
        <v>763</v>
      </c>
      <c r="AI253" s="72" t="s">
        <v>763</v>
      </c>
      <c r="AJ253" s="72" t="s">
        <v>763</v>
      </c>
      <c r="AK253" s="72" t="s">
        <v>763</v>
      </c>
      <c r="AL253" s="72" t="s">
        <v>763</v>
      </c>
      <c r="AM253" s="75" t="s">
        <v>763</v>
      </c>
      <c r="AN253" s="75" t="s">
        <v>763</v>
      </c>
      <c r="AO253" s="72" t="s">
        <v>763</v>
      </c>
      <c r="AP253" s="72" t="s">
        <v>763</v>
      </c>
      <c r="AQ253" s="72" t="s">
        <v>763</v>
      </c>
      <c r="AR253" s="75" t="s">
        <v>763</v>
      </c>
      <c r="AS253" s="68" t="s">
        <v>763</v>
      </c>
      <c r="AT253" s="68" t="s">
        <v>763</v>
      </c>
      <c r="AU253" s="68" t="s">
        <v>763</v>
      </c>
      <c r="AV253" s="68" t="s">
        <v>763</v>
      </c>
    </row>
    <row r="254" spans="1:55" s="68" customFormat="1" x14ac:dyDescent="0.2">
      <c r="A254" s="79" t="s">
        <v>756</v>
      </c>
      <c r="B254" s="68" t="s">
        <v>399</v>
      </c>
      <c r="C254" s="68" t="s">
        <v>764</v>
      </c>
      <c r="E254" s="147">
        <v>44420</v>
      </c>
      <c r="F254" s="68" t="s">
        <v>881</v>
      </c>
      <c r="G254" s="68" t="s">
        <v>1102</v>
      </c>
      <c r="H254" s="68">
        <v>2</v>
      </c>
      <c r="I254" s="68" t="s">
        <v>760</v>
      </c>
      <c r="J254" s="77">
        <v>0.4381944444444445</v>
      </c>
      <c r="K254" s="81">
        <v>3</v>
      </c>
      <c r="L254" s="68">
        <v>1</v>
      </c>
      <c r="M254" s="68" t="s">
        <v>783</v>
      </c>
      <c r="O254" s="68">
        <v>23.9</v>
      </c>
      <c r="P254" s="68">
        <v>8.44</v>
      </c>
      <c r="Q254" s="68">
        <v>1.4</v>
      </c>
      <c r="R254" s="68">
        <v>1.3</v>
      </c>
      <c r="S254" s="68">
        <v>1.2</v>
      </c>
      <c r="T254" s="68">
        <v>1.25</v>
      </c>
      <c r="U254" s="76">
        <v>0.8928571428571429</v>
      </c>
      <c r="V254" s="68">
        <v>0.7</v>
      </c>
      <c r="W254" s="77">
        <v>0.32777777777777778</v>
      </c>
      <c r="X254" s="68">
        <v>25.7</v>
      </c>
      <c r="Y254" s="68">
        <v>5.66</v>
      </c>
      <c r="Z254" s="72">
        <v>4.7899220448277235</v>
      </c>
      <c r="AA254" s="68">
        <v>82.2</v>
      </c>
      <c r="AB254" s="171">
        <v>29.5</v>
      </c>
      <c r="AC254" s="72">
        <v>45.7</v>
      </c>
      <c r="AD254" s="75">
        <v>0.19999999999999998</v>
      </c>
      <c r="AE254" s="72">
        <v>2.5000000000000001E-2</v>
      </c>
      <c r="AF254" s="72">
        <v>0.42319020306929167</v>
      </c>
      <c r="AG254" s="72">
        <v>0.44819020306929169</v>
      </c>
      <c r="AH254" s="72">
        <v>35.192519361209662</v>
      </c>
      <c r="AI254" s="72">
        <v>35.640709564278957</v>
      </c>
      <c r="AJ254" s="72">
        <v>120.27552532208767</v>
      </c>
      <c r="AK254" s="72">
        <v>17.014172136300989</v>
      </c>
      <c r="AL254" s="72">
        <v>7.0691376787866735</v>
      </c>
      <c r="AM254" s="72">
        <v>52.206691497510647</v>
      </c>
      <c r="AN254" s="72">
        <v>52.654881700579949</v>
      </c>
      <c r="AO254" s="72">
        <v>8.0992857142857151</v>
      </c>
      <c r="AP254" s="72">
        <v>4.6614868551587296</v>
      </c>
      <c r="AQ254" s="72">
        <v>0.6347018309596224</v>
      </c>
      <c r="AR254" s="72">
        <v>12.760772569444445</v>
      </c>
      <c r="AS254" s="68" t="s">
        <v>763</v>
      </c>
      <c r="AT254" s="68" t="s">
        <v>763</v>
      </c>
      <c r="AU254" s="68" t="s">
        <v>763</v>
      </c>
      <c r="AV254" s="68" t="s">
        <v>763</v>
      </c>
    </row>
    <row r="255" spans="1:55" s="68" customFormat="1" x14ac:dyDescent="0.2">
      <c r="A255" s="79" t="s">
        <v>756</v>
      </c>
      <c r="B255" s="68" t="s">
        <v>399</v>
      </c>
      <c r="C255" s="68" t="s">
        <v>765</v>
      </c>
      <c r="E255" s="147">
        <v>44420</v>
      </c>
      <c r="F255" s="68" t="s">
        <v>881</v>
      </c>
      <c r="G255" s="68" t="s">
        <v>1102</v>
      </c>
      <c r="H255" s="68">
        <v>2</v>
      </c>
      <c r="I255" s="68" t="s">
        <v>760</v>
      </c>
      <c r="J255" s="77">
        <v>0.4381944444444445</v>
      </c>
      <c r="K255" s="81">
        <v>3</v>
      </c>
      <c r="L255" s="68">
        <v>1</v>
      </c>
      <c r="M255" s="68" t="s">
        <v>783</v>
      </c>
      <c r="O255" s="68">
        <v>23.9</v>
      </c>
      <c r="P255" s="68">
        <v>8.44</v>
      </c>
      <c r="Q255" s="68">
        <v>1.4</v>
      </c>
      <c r="R255" s="68">
        <v>1.3</v>
      </c>
      <c r="S255" s="68">
        <v>1.2</v>
      </c>
      <c r="T255" s="68">
        <v>1.25</v>
      </c>
      <c r="U255" s="76">
        <v>0.8928571428571429</v>
      </c>
      <c r="V255" s="68">
        <v>1.1000000000000001</v>
      </c>
      <c r="W255" s="77">
        <v>0.32847222222222222</v>
      </c>
      <c r="X255" s="68">
        <v>25.8</v>
      </c>
      <c r="Y255" s="68">
        <v>5.57</v>
      </c>
      <c r="Z255" s="72">
        <v>4.6930372736824015</v>
      </c>
      <c r="AA255" s="68">
        <v>81</v>
      </c>
      <c r="AB255" s="171">
        <v>30.3</v>
      </c>
      <c r="AC255" s="72">
        <v>47</v>
      </c>
      <c r="AD255" s="75" t="s">
        <v>763</v>
      </c>
      <c r="AE255" s="72" t="s">
        <v>763</v>
      </c>
      <c r="AF255" s="75" t="s">
        <v>763</v>
      </c>
      <c r="AG255" s="72" t="s">
        <v>763</v>
      </c>
      <c r="AH255" s="72" t="s">
        <v>763</v>
      </c>
      <c r="AI255" s="75" t="s">
        <v>763</v>
      </c>
      <c r="AJ255" s="75" t="s">
        <v>763</v>
      </c>
      <c r="AK255" s="75" t="s">
        <v>763</v>
      </c>
      <c r="AL255" s="75" t="s">
        <v>763</v>
      </c>
      <c r="AM255" s="75" t="s">
        <v>763</v>
      </c>
      <c r="AN255" s="75" t="s">
        <v>763</v>
      </c>
      <c r="AO255" s="75" t="s">
        <v>763</v>
      </c>
      <c r="AP255" s="75" t="s">
        <v>763</v>
      </c>
      <c r="AQ255" s="75" t="s">
        <v>763</v>
      </c>
      <c r="AR255" s="75" t="s">
        <v>763</v>
      </c>
      <c r="AS255" s="68" t="s">
        <v>763</v>
      </c>
      <c r="AT255" s="68" t="s">
        <v>763</v>
      </c>
      <c r="AU255" s="68" t="s">
        <v>763</v>
      </c>
      <c r="AV255" s="68" t="s">
        <v>763</v>
      </c>
    </row>
    <row r="256" spans="1:55" s="68" customFormat="1" x14ac:dyDescent="0.2">
      <c r="A256" s="79" t="s">
        <v>756</v>
      </c>
      <c r="B256" s="68" t="s">
        <v>656</v>
      </c>
      <c r="C256" s="68" t="s">
        <v>764</v>
      </c>
      <c r="E256" s="147">
        <v>44420</v>
      </c>
      <c r="F256" s="68" t="s">
        <v>793</v>
      </c>
      <c r="G256" s="68" t="s">
        <v>772</v>
      </c>
      <c r="H256" s="68" t="s">
        <v>761</v>
      </c>
      <c r="I256" s="68" t="s">
        <v>761</v>
      </c>
      <c r="J256" s="68" t="s">
        <v>761</v>
      </c>
      <c r="K256" s="81" t="s">
        <v>761</v>
      </c>
      <c r="L256" s="68" t="s">
        <v>761</v>
      </c>
      <c r="M256" s="68" t="s">
        <v>761</v>
      </c>
      <c r="N256" s="68" t="s">
        <v>761</v>
      </c>
      <c r="O256" s="68" t="s">
        <v>761</v>
      </c>
      <c r="P256" s="68" t="s">
        <v>761</v>
      </c>
      <c r="Q256" s="68" t="s">
        <v>761</v>
      </c>
      <c r="R256" s="68" t="s">
        <v>761</v>
      </c>
      <c r="S256" s="68" t="s">
        <v>761</v>
      </c>
      <c r="T256" s="68" t="s">
        <v>761</v>
      </c>
      <c r="U256" s="68" t="s">
        <v>761</v>
      </c>
      <c r="V256" s="68">
        <v>1</v>
      </c>
      <c r="W256" s="77">
        <v>0.36180555555555555</v>
      </c>
      <c r="X256" s="68" t="s">
        <v>761</v>
      </c>
      <c r="Y256" s="68" t="s">
        <v>761</v>
      </c>
      <c r="Z256" s="72" t="s">
        <v>763</v>
      </c>
      <c r="AA256" s="68" t="s">
        <v>761</v>
      </c>
      <c r="AB256" s="171">
        <v>0.1</v>
      </c>
      <c r="AC256" s="72">
        <v>0.308</v>
      </c>
      <c r="AD256" s="72">
        <v>0.74720068073256118</v>
      </c>
      <c r="AE256" s="72">
        <v>17.339150487958261</v>
      </c>
      <c r="AF256" s="72">
        <v>24.253521126760564</v>
      </c>
      <c r="AG256" s="72">
        <v>41.592671614718824</v>
      </c>
      <c r="AH256" s="72">
        <v>17.419142765424155</v>
      </c>
      <c r="AI256" s="72">
        <v>59.01181438014298</v>
      </c>
      <c r="AJ256" s="72">
        <v>162.80540583968133</v>
      </c>
      <c r="AK256" s="72">
        <v>15.223915099807295</v>
      </c>
      <c r="AL256" s="72">
        <v>10.694056343084975</v>
      </c>
      <c r="AM256" s="72">
        <v>32.643057865231448</v>
      </c>
      <c r="AN256" s="72">
        <v>74.23572947995028</v>
      </c>
      <c r="AO256" s="72">
        <v>8.1659154265873024</v>
      </c>
      <c r="AP256" s="72">
        <v>5.1161904761904768</v>
      </c>
      <c r="AQ256" s="72">
        <v>0.38519422399127928</v>
      </c>
      <c r="AR256" s="72">
        <v>13.282105902777779</v>
      </c>
      <c r="AS256" s="68" t="s">
        <v>763</v>
      </c>
      <c r="AT256" s="68" t="s">
        <v>763</v>
      </c>
      <c r="AU256" s="68" t="s">
        <v>763</v>
      </c>
      <c r="AV256" s="68" t="s">
        <v>763</v>
      </c>
    </row>
    <row r="257" spans="1:51" s="68" customFormat="1" x14ac:dyDescent="0.2">
      <c r="A257" s="79" t="s">
        <v>756</v>
      </c>
      <c r="B257" s="68" t="s">
        <v>659</v>
      </c>
      <c r="C257" s="68" t="s">
        <v>764</v>
      </c>
      <c r="E257" s="147">
        <v>44420</v>
      </c>
      <c r="F257" s="68" t="s">
        <v>793</v>
      </c>
      <c r="G257" s="68" t="s">
        <v>772</v>
      </c>
      <c r="H257" s="68" t="s">
        <v>761</v>
      </c>
      <c r="I257" s="68" t="s">
        <v>761</v>
      </c>
      <c r="J257" s="68" t="s">
        <v>761</v>
      </c>
      <c r="K257" s="81" t="s">
        <v>761</v>
      </c>
      <c r="L257" s="68" t="s">
        <v>761</v>
      </c>
      <c r="M257" s="68" t="s">
        <v>761</v>
      </c>
      <c r="N257" s="68" t="s">
        <v>761</v>
      </c>
      <c r="O257" s="68" t="s">
        <v>761</v>
      </c>
      <c r="P257" s="68" t="s">
        <v>761</v>
      </c>
      <c r="Q257" s="68" t="s">
        <v>761</v>
      </c>
      <c r="R257" s="68" t="s">
        <v>761</v>
      </c>
      <c r="S257" s="68" t="s">
        <v>761</v>
      </c>
      <c r="T257" s="68" t="s">
        <v>761</v>
      </c>
      <c r="U257" s="68" t="s">
        <v>761</v>
      </c>
      <c r="V257" s="68">
        <v>0.2</v>
      </c>
      <c r="W257" s="77">
        <v>0.37986111111111115</v>
      </c>
      <c r="X257" s="68" t="s">
        <v>761</v>
      </c>
      <c r="Y257" s="68" t="s">
        <v>761</v>
      </c>
      <c r="Z257" s="72" t="s">
        <v>763</v>
      </c>
      <c r="AA257" s="68" t="s">
        <v>761</v>
      </c>
      <c r="AB257" s="171">
        <v>0.1</v>
      </c>
      <c r="AC257" s="72">
        <v>0.10979999999999999</v>
      </c>
      <c r="AD257" s="75">
        <v>0.25</v>
      </c>
      <c r="AE257" s="72">
        <v>1.0668968493741904</v>
      </c>
      <c r="AF257" s="72">
        <v>15.183098591549296</v>
      </c>
      <c r="AG257" s="72">
        <v>16.249995440923485</v>
      </c>
      <c r="AH257" s="72">
        <v>20.301276648648873</v>
      </c>
      <c r="AI257" s="72">
        <v>36.551272089572358</v>
      </c>
      <c r="AJ257" s="72">
        <v>99.436926035287215</v>
      </c>
      <c r="AK257" s="72">
        <v>4.6842815691714748</v>
      </c>
      <c r="AL257" s="72">
        <v>21.227785855083638</v>
      </c>
      <c r="AM257" s="72">
        <v>24.985558217820348</v>
      </c>
      <c r="AN257" s="72">
        <v>41.235553658743832</v>
      </c>
      <c r="AO257" s="72">
        <v>2.4336773313492062</v>
      </c>
      <c r="AP257" s="72">
        <v>0.94309523809523832</v>
      </c>
      <c r="AQ257" s="72">
        <v>0.27928894194091336</v>
      </c>
      <c r="AR257" s="72">
        <v>3.3767725694444444</v>
      </c>
      <c r="AS257" s="68" t="s">
        <v>763</v>
      </c>
      <c r="AT257" s="68" t="s">
        <v>763</v>
      </c>
      <c r="AU257" s="68" t="s">
        <v>763</v>
      </c>
      <c r="AV257" s="68" t="s">
        <v>763</v>
      </c>
    </row>
    <row r="258" spans="1:51" s="68" customFormat="1" x14ac:dyDescent="0.2">
      <c r="A258" s="79" t="s">
        <v>756</v>
      </c>
      <c r="B258" s="68" t="s">
        <v>400</v>
      </c>
      <c r="C258" s="68" t="s">
        <v>757</v>
      </c>
      <c r="E258" s="147">
        <v>44420</v>
      </c>
      <c r="F258" s="68" t="s">
        <v>881</v>
      </c>
      <c r="G258" s="68" t="s">
        <v>1103</v>
      </c>
      <c r="H258" s="68">
        <v>1</v>
      </c>
      <c r="I258" s="68" t="s">
        <v>760</v>
      </c>
      <c r="J258" s="77">
        <v>0.4381944444444445</v>
      </c>
      <c r="K258" s="81">
        <v>3</v>
      </c>
      <c r="L258" s="68">
        <v>1</v>
      </c>
      <c r="M258" s="68" t="s">
        <v>773</v>
      </c>
      <c r="N258" s="68" t="s">
        <v>1104</v>
      </c>
      <c r="O258" s="68">
        <v>25.6</v>
      </c>
      <c r="P258" s="68">
        <v>8.2899999999999991</v>
      </c>
      <c r="Q258" s="68">
        <v>0.5</v>
      </c>
      <c r="R258" s="68">
        <v>0.5</v>
      </c>
      <c r="S258" s="68">
        <v>0.5</v>
      </c>
      <c r="T258" s="68">
        <v>0.5</v>
      </c>
      <c r="U258" s="76">
        <v>1</v>
      </c>
      <c r="V258" s="68">
        <v>0.15</v>
      </c>
      <c r="W258" s="77">
        <v>0.27638888888888885</v>
      </c>
      <c r="X258" s="68">
        <v>19.8</v>
      </c>
      <c r="Y258" s="68">
        <v>6.2</v>
      </c>
      <c r="Z258" s="72">
        <v>6.1817110820831225</v>
      </c>
      <c r="AA258" s="68" t="s">
        <v>761</v>
      </c>
      <c r="AB258" s="171">
        <v>0.5</v>
      </c>
      <c r="AC258" s="72">
        <v>1.0229999999999999</v>
      </c>
      <c r="AD258" s="75" t="s">
        <v>763</v>
      </c>
      <c r="AE258" s="75" t="s">
        <v>763</v>
      </c>
      <c r="AF258" s="75" t="s">
        <v>763</v>
      </c>
      <c r="AG258" s="72" t="s">
        <v>763</v>
      </c>
      <c r="AH258" s="72" t="s">
        <v>763</v>
      </c>
      <c r="AI258" s="72" t="s">
        <v>763</v>
      </c>
      <c r="AJ258" s="72" t="s">
        <v>763</v>
      </c>
      <c r="AK258" s="72" t="s">
        <v>763</v>
      </c>
      <c r="AL258" s="72" t="s">
        <v>763</v>
      </c>
      <c r="AM258" s="75" t="s">
        <v>763</v>
      </c>
      <c r="AN258" s="75" t="s">
        <v>763</v>
      </c>
      <c r="AO258" s="72" t="s">
        <v>763</v>
      </c>
      <c r="AP258" s="72" t="s">
        <v>763</v>
      </c>
      <c r="AQ258" s="72" t="s">
        <v>763</v>
      </c>
      <c r="AR258" s="75" t="s">
        <v>763</v>
      </c>
      <c r="AS258" s="68" t="s">
        <v>763</v>
      </c>
      <c r="AT258" s="68" t="s">
        <v>763</v>
      </c>
      <c r="AU258" s="68" t="s">
        <v>763</v>
      </c>
      <c r="AV258" s="68" t="s">
        <v>763</v>
      </c>
    </row>
    <row r="259" spans="1:51" s="68" customFormat="1" x14ac:dyDescent="0.2">
      <c r="A259" s="79" t="s">
        <v>756</v>
      </c>
      <c r="B259" s="68" t="s">
        <v>400</v>
      </c>
      <c r="C259" s="68" t="s">
        <v>764</v>
      </c>
      <c r="E259" s="147">
        <v>44420</v>
      </c>
      <c r="F259" s="68" t="s">
        <v>881</v>
      </c>
      <c r="G259" s="68" t="s">
        <v>1103</v>
      </c>
      <c r="H259" s="68">
        <v>1</v>
      </c>
      <c r="I259" s="68" t="s">
        <v>760</v>
      </c>
      <c r="J259" s="77">
        <v>0.4381944444444445</v>
      </c>
      <c r="K259" s="81">
        <v>3</v>
      </c>
      <c r="L259" s="68">
        <v>1</v>
      </c>
      <c r="M259" s="68" t="s">
        <v>773</v>
      </c>
      <c r="N259" s="68" t="s">
        <v>1104</v>
      </c>
      <c r="O259" s="68">
        <v>25.6</v>
      </c>
      <c r="P259" s="68">
        <v>8.2899999999999991</v>
      </c>
      <c r="Q259" s="68">
        <v>0.5</v>
      </c>
      <c r="R259" s="68">
        <v>0.5</v>
      </c>
      <c r="S259" s="68">
        <v>0.5</v>
      </c>
      <c r="T259" s="68">
        <v>0.5</v>
      </c>
      <c r="U259" s="76">
        <v>1</v>
      </c>
      <c r="V259" s="68">
        <v>0.25</v>
      </c>
      <c r="W259" s="77">
        <v>0.27708333333333335</v>
      </c>
      <c r="X259" s="68">
        <v>28.1</v>
      </c>
      <c r="Y259" s="68">
        <v>5.85</v>
      </c>
      <c r="Z259" s="72">
        <v>5.8337471346741969</v>
      </c>
      <c r="AA259" s="68" t="s">
        <v>761</v>
      </c>
      <c r="AB259" s="171">
        <v>0.5</v>
      </c>
      <c r="AC259" s="72">
        <v>0.1032</v>
      </c>
      <c r="AD259" s="72">
        <v>0.39999999999999991</v>
      </c>
      <c r="AE259" s="72">
        <v>2.5000000000000001E-2</v>
      </c>
      <c r="AF259" s="72">
        <v>4.683098591549296</v>
      </c>
      <c r="AG259" s="72">
        <v>4.7080985915492963</v>
      </c>
      <c r="AH259" s="72">
        <v>30.022048447436262</v>
      </c>
      <c r="AI259" s="72">
        <v>34.730147038985557</v>
      </c>
      <c r="AJ259" s="72">
        <v>349.1803617478954</v>
      </c>
      <c r="AK259" s="72">
        <v>62.349402955178931</v>
      </c>
      <c r="AL259" s="72">
        <v>5.6003801992925331</v>
      </c>
      <c r="AM259" s="72">
        <v>92.371451402615193</v>
      </c>
      <c r="AN259" s="72">
        <v>97.079549994164495</v>
      </c>
      <c r="AO259" s="72">
        <v>63.737857142857166</v>
      </c>
      <c r="AP259" s="72">
        <v>11.611248759920619</v>
      </c>
      <c r="AQ259" s="72">
        <v>0.84590064313566649</v>
      </c>
      <c r="AR259" s="72">
        <v>75.349105902777779</v>
      </c>
      <c r="AS259" s="68" t="s">
        <v>763</v>
      </c>
      <c r="AT259" s="68" t="s">
        <v>763</v>
      </c>
      <c r="AU259" s="68" t="s">
        <v>763</v>
      </c>
      <c r="AV259" s="68" t="s">
        <v>763</v>
      </c>
    </row>
    <row r="260" spans="1:51" s="68" customFormat="1" x14ac:dyDescent="0.2">
      <c r="A260" s="79" t="s">
        <v>756</v>
      </c>
      <c r="B260" s="68" t="s">
        <v>400</v>
      </c>
      <c r="C260" s="68" t="s">
        <v>765</v>
      </c>
      <c r="E260" s="147">
        <v>44420</v>
      </c>
      <c r="F260" s="68" t="s">
        <v>881</v>
      </c>
      <c r="G260" s="68" t="s">
        <v>1103</v>
      </c>
      <c r="H260" s="68">
        <v>1</v>
      </c>
      <c r="I260" s="68" t="s">
        <v>760</v>
      </c>
      <c r="J260" s="77">
        <v>0.4381944444444445</v>
      </c>
      <c r="K260" s="81">
        <v>3</v>
      </c>
      <c r="L260" s="68">
        <v>1</v>
      </c>
      <c r="M260" s="68" t="s">
        <v>773</v>
      </c>
      <c r="N260" s="68" t="s">
        <v>1104</v>
      </c>
      <c r="O260" s="68" t="s">
        <v>761</v>
      </c>
      <c r="P260" s="68" t="s">
        <v>761</v>
      </c>
      <c r="Q260" s="68" t="s">
        <v>761</v>
      </c>
      <c r="R260" s="68" t="s">
        <v>761</v>
      </c>
      <c r="S260" s="68" t="s">
        <v>761</v>
      </c>
      <c r="T260" s="68" t="s">
        <v>761</v>
      </c>
      <c r="U260" s="76" t="s">
        <v>761</v>
      </c>
      <c r="V260" s="68" t="s">
        <v>761</v>
      </c>
      <c r="W260" s="77" t="s">
        <v>761</v>
      </c>
      <c r="X260" s="68" t="s">
        <v>761</v>
      </c>
      <c r="Y260" s="68" t="s">
        <v>761</v>
      </c>
      <c r="Z260" s="72" t="s">
        <v>761</v>
      </c>
      <c r="AA260" s="68" t="s">
        <v>761</v>
      </c>
      <c r="AB260" s="171">
        <v>0.5</v>
      </c>
      <c r="AC260" s="72">
        <v>0.54200000000000004</v>
      </c>
      <c r="AD260" s="72" t="s">
        <v>763</v>
      </c>
      <c r="AE260" s="72" t="s">
        <v>763</v>
      </c>
      <c r="AF260" s="72" t="s">
        <v>763</v>
      </c>
      <c r="AG260" s="72" t="s">
        <v>763</v>
      </c>
      <c r="AH260" s="72" t="s">
        <v>763</v>
      </c>
      <c r="AI260" s="72" t="s">
        <v>763</v>
      </c>
      <c r="AJ260" s="72" t="s">
        <v>763</v>
      </c>
      <c r="AK260" s="72" t="s">
        <v>763</v>
      </c>
      <c r="AL260" s="72" t="s">
        <v>763</v>
      </c>
      <c r="AM260" s="75" t="s">
        <v>763</v>
      </c>
      <c r="AN260" s="75" t="s">
        <v>763</v>
      </c>
      <c r="AO260" s="72" t="s">
        <v>763</v>
      </c>
      <c r="AP260" s="72" t="s">
        <v>763</v>
      </c>
      <c r="AQ260" s="72" t="s">
        <v>763</v>
      </c>
      <c r="AR260" s="75" t="s">
        <v>763</v>
      </c>
      <c r="AS260" s="68" t="s">
        <v>763</v>
      </c>
      <c r="AT260" s="68" t="s">
        <v>763</v>
      </c>
      <c r="AU260" s="68" t="s">
        <v>763</v>
      </c>
      <c r="AV260" s="68" t="s">
        <v>763</v>
      </c>
    </row>
    <row r="261" spans="1:51" s="68" customFormat="1" x14ac:dyDescent="0.2">
      <c r="A261" s="79" t="s">
        <v>756</v>
      </c>
      <c r="B261" s="68" t="s">
        <v>401</v>
      </c>
      <c r="C261" s="68" t="s">
        <v>757</v>
      </c>
      <c r="E261" s="147">
        <v>44420</v>
      </c>
      <c r="F261" s="68" t="s">
        <v>881</v>
      </c>
      <c r="G261" s="68" t="s">
        <v>1105</v>
      </c>
      <c r="H261" s="68">
        <v>1</v>
      </c>
      <c r="I261" s="68" t="s">
        <v>760</v>
      </c>
      <c r="J261" s="77">
        <v>0.4381944444444445</v>
      </c>
      <c r="K261" s="81">
        <v>3</v>
      </c>
      <c r="L261" s="68">
        <v>1</v>
      </c>
      <c r="M261" s="68" t="s">
        <v>773</v>
      </c>
      <c r="N261" s="68" t="s">
        <v>1071</v>
      </c>
      <c r="O261" s="68">
        <v>27.3</v>
      </c>
      <c r="P261" s="68">
        <v>8.8699999999999992</v>
      </c>
      <c r="Q261" s="68">
        <v>0.95</v>
      </c>
      <c r="R261" s="68">
        <v>0.87</v>
      </c>
      <c r="S261" s="68">
        <v>0.85</v>
      </c>
      <c r="T261" s="68">
        <v>0.86</v>
      </c>
      <c r="U261" s="76">
        <v>0.90526315789473688</v>
      </c>
      <c r="V261" s="68">
        <v>0.15</v>
      </c>
      <c r="W261" s="77">
        <v>0.29722222222222222</v>
      </c>
      <c r="X261" s="68">
        <v>22.2</v>
      </c>
      <c r="Y261" s="68">
        <v>6.8</v>
      </c>
      <c r="Z261" s="72">
        <v>6.7371561444769794</v>
      </c>
      <c r="AA261" s="68">
        <v>78.5</v>
      </c>
      <c r="AB261" s="171">
        <v>1.6</v>
      </c>
      <c r="AC261" s="72">
        <v>1.53</v>
      </c>
      <c r="AD261" s="72" t="s">
        <v>763</v>
      </c>
      <c r="AE261" s="75" t="s">
        <v>763</v>
      </c>
      <c r="AF261" s="75" t="s">
        <v>763</v>
      </c>
      <c r="AG261" s="72" t="s">
        <v>763</v>
      </c>
      <c r="AH261" s="72" t="s">
        <v>763</v>
      </c>
      <c r="AI261" s="75" t="s">
        <v>763</v>
      </c>
      <c r="AJ261" s="75" t="s">
        <v>763</v>
      </c>
      <c r="AK261" s="75" t="s">
        <v>763</v>
      </c>
      <c r="AL261" s="75" t="s">
        <v>763</v>
      </c>
      <c r="AM261" s="75" t="s">
        <v>763</v>
      </c>
      <c r="AN261" s="75" t="s">
        <v>763</v>
      </c>
      <c r="AO261" s="75" t="s">
        <v>763</v>
      </c>
      <c r="AP261" s="75" t="s">
        <v>763</v>
      </c>
      <c r="AQ261" s="75" t="s">
        <v>763</v>
      </c>
      <c r="AR261" s="75" t="s">
        <v>763</v>
      </c>
      <c r="AS261" s="68" t="s">
        <v>763</v>
      </c>
      <c r="AT261" s="68" t="s">
        <v>763</v>
      </c>
      <c r="AU261" s="68" t="s">
        <v>763</v>
      </c>
      <c r="AV261" s="68" t="s">
        <v>763</v>
      </c>
    </row>
    <row r="262" spans="1:51" s="68" customFormat="1" x14ac:dyDescent="0.2">
      <c r="A262" s="79" t="s">
        <v>756</v>
      </c>
      <c r="B262" s="68" t="s">
        <v>401</v>
      </c>
      <c r="C262" s="68" t="s">
        <v>764</v>
      </c>
      <c r="E262" s="147">
        <v>44420</v>
      </c>
      <c r="F262" s="68" t="s">
        <v>881</v>
      </c>
      <c r="G262" s="68" t="s">
        <v>1105</v>
      </c>
      <c r="H262" s="68">
        <v>1</v>
      </c>
      <c r="I262" s="68" t="s">
        <v>760</v>
      </c>
      <c r="J262" s="77">
        <v>0.4381944444444445</v>
      </c>
      <c r="K262" s="81">
        <v>3</v>
      </c>
      <c r="L262" s="68">
        <v>1</v>
      </c>
      <c r="M262" s="68" t="s">
        <v>773</v>
      </c>
      <c r="N262" s="68" t="s">
        <v>1071</v>
      </c>
      <c r="O262" s="68" t="s">
        <v>761</v>
      </c>
      <c r="P262" s="68" t="s">
        <v>761</v>
      </c>
      <c r="Q262" s="68" t="s">
        <v>761</v>
      </c>
      <c r="R262" s="68" t="s">
        <v>761</v>
      </c>
      <c r="S262" s="68" t="s">
        <v>761</v>
      </c>
      <c r="T262" s="68" t="s">
        <v>761</v>
      </c>
      <c r="U262" s="76" t="s">
        <v>761</v>
      </c>
      <c r="V262" s="68" t="s">
        <v>761</v>
      </c>
      <c r="W262" s="77" t="s">
        <v>761</v>
      </c>
      <c r="X262" s="68" t="s">
        <v>761</v>
      </c>
      <c r="Y262" s="68" t="s">
        <v>761</v>
      </c>
      <c r="Z262" s="72" t="s">
        <v>761</v>
      </c>
      <c r="AA262" s="68" t="s">
        <v>761</v>
      </c>
      <c r="AB262" s="171">
        <v>9.3000000000000007</v>
      </c>
      <c r="AC262" s="72">
        <v>16.07</v>
      </c>
      <c r="AD262" s="75">
        <v>2.1162950356804426</v>
      </c>
      <c r="AE262" s="72">
        <v>2.5000000000000001E-2</v>
      </c>
      <c r="AF262" s="72">
        <v>0.81140845070422529</v>
      </c>
      <c r="AG262" s="72">
        <v>0.83640845070422531</v>
      </c>
      <c r="AH262" s="72">
        <v>27.216280069463039</v>
      </c>
      <c r="AI262" s="72">
        <v>28.052688520167266</v>
      </c>
      <c r="AJ262" s="72">
        <v>187.72503565286928</v>
      </c>
      <c r="AK262" s="72">
        <v>28.065307677363577</v>
      </c>
      <c r="AL262" s="72">
        <v>6.6888643378130945</v>
      </c>
      <c r="AM262" s="72">
        <v>55.281587746826617</v>
      </c>
      <c r="AN262" s="72">
        <v>56.117996197530843</v>
      </c>
      <c r="AO262" s="72">
        <v>22.905476190476197</v>
      </c>
      <c r="AP262" s="72">
        <v>7.0337963789682512</v>
      </c>
      <c r="AQ262" s="72">
        <v>0.76506455316663791</v>
      </c>
      <c r="AR262" s="72">
        <v>29.939272569444448</v>
      </c>
      <c r="AS262" s="68" t="s">
        <v>763</v>
      </c>
      <c r="AT262" s="68" t="s">
        <v>763</v>
      </c>
      <c r="AU262" s="68" t="s">
        <v>763</v>
      </c>
      <c r="AV262" s="68" t="s">
        <v>763</v>
      </c>
    </row>
    <row r="263" spans="1:51" s="68" customFormat="1" x14ac:dyDescent="0.2">
      <c r="A263" s="79" t="s">
        <v>756</v>
      </c>
      <c r="B263" s="68" t="s">
        <v>401</v>
      </c>
      <c r="C263" s="68" t="s">
        <v>765</v>
      </c>
      <c r="E263" s="147">
        <v>44420</v>
      </c>
      <c r="F263" s="68" t="s">
        <v>881</v>
      </c>
      <c r="G263" s="68" t="s">
        <v>1105</v>
      </c>
      <c r="H263" s="68">
        <v>1</v>
      </c>
      <c r="I263" s="68" t="s">
        <v>760</v>
      </c>
      <c r="J263" s="77">
        <v>0.4381944444444445</v>
      </c>
      <c r="K263" s="81">
        <v>3</v>
      </c>
      <c r="L263" s="68">
        <v>1</v>
      </c>
      <c r="M263" s="68" t="s">
        <v>773</v>
      </c>
      <c r="N263" s="68" t="s">
        <v>1071</v>
      </c>
      <c r="O263" s="68">
        <v>27.3</v>
      </c>
      <c r="P263" s="68">
        <v>8.8699999999999992</v>
      </c>
      <c r="Q263" s="68">
        <v>0.95</v>
      </c>
      <c r="R263" s="68">
        <v>0.87</v>
      </c>
      <c r="S263" s="68">
        <v>0.85</v>
      </c>
      <c r="T263" s="68">
        <v>0.86</v>
      </c>
      <c r="U263" s="76">
        <v>0.90526315789473688</v>
      </c>
      <c r="V263" s="68">
        <v>0.47499999999999998</v>
      </c>
      <c r="W263" s="77">
        <v>0.2986111111111111</v>
      </c>
      <c r="X263" s="68">
        <v>22.2</v>
      </c>
      <c r="Y263" s="68">
        <v>5.0999999999999996</v>
      </c>
      <c r="Z263" s="72">
        <v>4.6451009819420754</v>
      </c>
      <c r="AA263" s="68">
        <v>58.7</v>
      </c>
      <c r="AB263" s="171">
        <v>16.100000000000001</v>
      </c>
      <c r="AC263" s="72">
        <v>26.61</v>
      </c>
      <c r="AD263" s="72" t="s">
        <v>763</v>
      </c>
      <c r="AE263" s="72" t="s">
        <v>763</v>
      </c>
      <c r="AF263" s="72" t="s">
        <v>763</v>
      </c>
      <c r="AG263" s="72" t="s">
        <v>763</v>
      </c>
      <c r="AH263" s="72" t="s">
        <v>763</v>
      </c>
      <c r="AI263" s="72" t="s">
        <v>763</v>
      </c>
      <c r="AJ263" s="72" t="s">
        <v>763</v>
      </c>
      <c r="AK263" s="72" t="s">
        <v>763</v>
      </c>
      <c r="AL263" s="72" t="s">
        <v>763</v>
      </c>
      <c r="AM263" s="75" t="s">
        <v>763</v>
      </c>
      <c r="AN263" s="75" t="s">
        <v>763</v>
      </c>
      <c r="AO263" s="72" t="s">
        <v>763</v>
      </c>
      <c r="AP263" s="72" t="s">
        <v>763</v>
      </c>
      <c r="AQ263" s="72" t="s">
        <v>763</v>
      </c>
      <c r="AR263" s="75" t="s">
        <v>763</v>
      </c>
      <c r="AS263" s="68" t="s">
        <v>763</v>
      </c>
      <c r="AT263" s="68" t="s">
        <v>763</v>
      </c>
      <c r="AU263" s="68" t="s">
        <v>763</v>
      </c>
      <c r="AV263" s="68" t="s">
        <v>763</v>
      </c>
    </row>
    <row r="264" spans="1:51" s="68" customFormat="1" x14ac:dyDescent="0.2">
      <c r="A264" s="79" t="s">
        <v>756</v>
      </c>
      <c r="B264" s="68" t="s">
        <v>402</v>
      </c>
      <c r="C264" s="68" t="s">
        <v>757</v>
      </c>
      <c r="E264" s="147">
        <v>44420</v>
      </c>
      <c r="F264" s="68" t="s">
        <v>881</v>
      </c>
      <c r="G264" s="68" t="s">
        <v>1103</v>
      </c>
      <c r="H264" s="68">
        <v>1</v>
      </c>
      <c r="I264" s="68" t="s">
        <v>760</v>
      </c>
      <c r="J264" s="77">
        <v>0.4381944444444445</v>
      </c>
      <c r="K264" s="81">
        <v>3</v>
      </c>
      <c r="L264" s="68">
        <v>1</v>
      </c>
      <c r="M264" s="68" t="s">
        <v>773</v>
      </c>
      <c r="N264" s="68" t="s">
        <v>1106</v>
      </c>
      <c r="O264" s="68">
        <v>27.8</v>
      </c>
      <c r="P264" s="68">
        <v>8.64</v>
      </c>
      <c r="Q264" s="68">
        <v>1.1000000000000001</v>
      </c>
      <c r="R264" s="68">
        <v>1.1000000000000001</v>
      </c>
      <c r="S264" s="68">
        <v>1.1000000000000001</v>
      </c>
      <c r="T264" s="68">
        <v>1.1000000000000001</v>
      </c>
      <c r="U264" s="76">
        <v>1</v>
      </c>
      <c r="V264" s="68">
        <v>0.15</v>
      </c>
      <c r="W264" s="77">
        <v>0.31319444444444444</v>
      </c>
      <c r="X264" s="68">
        <v>25.1</v>
      </c>
      <c r="Y264" s="68">
        <v>5.16</v>
      </c>
      <c r="Z264" s="72">
        <v>4.6636353167682891</v>
      </c>
      <c r="AA264" s="68">
        <v>61.3</v>
      </c>
      <c r="AB264" s="171">
        <v>17.8</v>
      </c>
      <c r="AC264" s="72">
        <v>28.97</v>
      </c>
      <c r="AD264" s="75" t="s">
        <v>763</v>
      </c>
      <c r="AE264" s="75" t="s">
        <v>763</v>
      </c>
      <c r="AF264" s="75" t="s">
        <v>763</v>
      </c>
      <c r="AG264" s="72" t="s">
        <v>763</v>
      </c>
      <c r="AH264" s="72" t="s">
        <v>763</v>
      </c>
      <c r="AI264" s="75" t="s">
        <v>763</v>
      </c>
      <c r="AJ264" s="75" t="s">
        <v>763</v>
      </c>
      <c r="AK264" s="75" t="s">
        <v>763</v>
      </c>
      <c r="AL264" s="75" t="s">
        <v>763</v>
      </c>
      <c r="AM264" s="75" t="s">
        <v>763</v>
      </c>
      <c r="AN264" s="75" t="s">
        <v>763</v>
      </c>
      <c r="AO264" s="75" t="s">
        <v>763</v>
      </c>
      <c r="AP264" s="75" t="s">
        <v>763</v>
      </c>
      <c r="AQ264" s="75" t="s">
        <v>763</v>
      </c>
      <c r="AR264" s="75" t="s">
        <v>763</v>
      </c>
      <c r="AS264" s="68" t="s">
        <v>763</v>
      </c>
      <c r="AT264" s="68" t="s">
        <v>763</v>
      </c>
      <c r="AU264" s="68" t="s">
        <v>763</v>
      </c>
      <c r="AV264" s="68" t="s">
        <v>763</v>
      </c>
      <c r="AY264" s="147"/>
    </row>
    <row r="265" spans="1:51" s="68" customFormat="1" x14ac:dyDescent="0.2">
      <c r="A265" s="79" t="s">
        <v>756</v>
      </c>
      <c r="B265" s="68" t="s">
        <v>402</v>
      </c>
      <c r="C265" s="68" t="s">
        <v>764</v>
      </c>
      <c r="E265" s="147">
        <v>44420</v>
      </c>
      <c r="F265" s="68" t="s">
        <v>881</v>
      </c>
      <c r="G265" s="68" t="s">
        <v>1103</v>
      </c>
      <c r="H265" s="68">
        <v>1</v>
      </c>
      <c r="I265" s="68" t="s">
        <v>760</v>
      </c>
      <c r="J265" s="77">
        <v>0.4381944444444445</v>
      </c>
      <c r="K265" s="81">
        <v>3</v>
      </c>
      <c r="L265" s="68">
        <v>1</v>
      </c>
      <c r="M265" s="68" t="s">
        <v>773</v>
      </c>
      <c r="N265" s="68" t="s">
        <v>1106</v>
      </c>
      <c r="O265" s="68">
        <v>27.8</v>
      </c>
      <c r="P265" s="68">
        <v>8.64</v>
      </c>
      <c r="Q265" s="68">
        <v>1.1000000000000001</v>
      </c>
      <c r="R265" s="68">
        <v>1.1000000000000001</v>
      </c>
      <c r="S265" s="68">
        <v>1.1000000000000001</v>
      </c>
      <c r="T265" s="68">
        <v>1.1000000000000001</v>
      </c>
      <c r="U265" s="76">
        <v>1</v>
      </c>
      <c r="V265" s="68">
        <v>0.55000000000000004</v>
      </c>
      <c r="W265" s="77">
        <v>0.31388888888888888</v>
      </c>
      <c r="X265" s="68">
        <v>25.2</v>
      </c>
      <c r="Y265" s="68">
        <v>4.75</v>
      </c>
      <c r="Z265" s="72">
        <v>4.1922074862316556</v>
      </c>
      <c r="AA265" s="68">
        <v>57</v>
      </c>
      <c r="AB265" s="171">
        <v>22</v>
      </c>
      <c r="AC265" s="72">
        <v>35.200000000000003</v>
      </c>
      <c r="AD265" s="72">
        <v>0.39999999999999991</v>
      </c>
      <c r="AE265" s="72">
        <v>2.5000000000000001E-2</v>
      </c>
      <c r="AF265" s="72">
        <v>0.30328631219965901</v>
      </c>
      <c r="AG265" s="72">
        <v>0.32828631219965904</v>
      </c>
      <c r="AH265" s="72">
        <v>23.475110423265054</v>
      </c>
      <c r="AI265" s="72">
        <v>23.803396735464712</v>
      </c>
      <c r="AJ265" s="72">
        <v>141.90332911927254</v>
      </c>
      <c r="AK265" s="72">
        <v>22.936826993874121</v>
      </c>
      <c r="AL265" s="72">
        <v>6.1867026837309069</v>
      </c>
      <c r="AM265" s="72">
        <v>46.411937417139171</v>
      </c>
      <c r="AN265" s="72">
        <v>46.740223729338837</v>
      </c>
      <c r="AO265" s="72">
        <v>22.464285714285715</v>
      </c>
      <c r="AP265" s="72">
        <v>4.023986855158733</v>
      </c>
      <c r="AQ265" s="72">
        <v>0.84808420992312639</v>
      </c>
      <c r="AR265" s="72">
        <v>26.488272569444447</v>
      </c>
      <c r="AS265" s="68" t="s">
        <v>763</v>
      </c>
      <c r="AT265" s="68" t="s">
        <v>763</v>
      </c>
      <c r="AU265" s="68" t="s">
        <v>763</v>
      </c>
      <c r="AV265" s="68" t="s">
        <v>763</v>
      </c>
      <c r="AY265" s="147"/>
    </row>
    <row r="266" spans="1:51" s="68" customFormat="1" x14ac:dyDescent="0.2">
      <c r="A266" s="79" t="s">
        <v>756</v>
      </c>
      <c r="B266" s="68" t="s">
        <v>402</v>
      </c>
      <c r="C266" s="68" t="s">
        <v>765</v>
      </c>
      <c r="E266" s="147">
        <v>44420</v>
      </c>
      <c r="F266" s="68" t="s">
        <v>881</v>
      </c>
      <c r="G266" s="68" t="s">
        <v>1103</v>
      </c>
      <c r="H266" s="68">
        <v>1</v>
      </c>
      <c r="I266" s="68" t="s">
        <v>760</v>
      </c>
      <c r="J266" s="77">
        <v>0.4381944444444445</v>
      </c>
      <c r="K266" s="81">
        <v>3</v>
      </c>
      <c r="L266" s="68">
        <v>1</v>
      </c>
      <c r="M266" s="68" t="s">
        <v>773</v>
      </c>
      <c r="N266" s="68" t="s">
        <v>1106</v>
      </c>
      <c r="O266" s="68">
        <v>27.8</v>
      </c>
      <c r="P266" s="68">
        <v>8.64</v>
      </c>
      <c r="Q266" s="68">
        <v>1.1000000000000001</v>
      </c>
      <c r="R266" s="68">
        <v>1.1000000000000001</v>
      </c>
      <c r="S266" s="68">
        <v>1.1000000000000001</v>
      </c>
      <c r="T266" s="68">
        <v>1.1000000000000001</v>
      </c>
      <c r="U266" s="76">
        <v>1</v>
      </c>
      <c r="V266" s="68">
        <v>0.7</v>
      </c>
      <c r="W266" s="77">
        <v>0.31597222222222221</v>
      </c>
      <c r="X266" s="68">
        <v>25.5</v>
      </c>
      <c r="Y266" s="68">
        <v>4.01</v>
      </c>
      <c r="Z266" s="72">
        <v>3.4823541400984648</v>
      </c>
      <c r="AA266" s="68">
        <v>48.5</v>
      </c>
      <c r="AB266" s="171">
        <v>24.9</v>
      </c>
      <c r="AC266" s="72">
        <v>39.4</v>
      </c>
      <c r="AD266" s="75" t="s">
        <v>763</v>
      </c>
      <c r="AE266" s="75" t="s">
        <v>763</v>
      </c>
      <c r="AF266" s="75" t="s">
        <v>763</v>
      </c>
      <c r="AG266" s="72" t="s">
        <v>763</v>
      </c>
      <c r="AH266" s="72" t="s">
        <v>763</v>
      </c>
      <c r="AI266" s="75" t="s">
        <v>763</v>
      </c>
      <c r="AJ266" s="75" t="s">
        <v>763</v>
      </c>
      <c r="AK266" s="75" t="s">
        <v>763</v>
      </c>
      <c r="AL266" s="75" t="s">
        <v>763</v>
      </c>
      <c r="AM266" s="75" t="s">
        <v>763</v>
      </c>
      <c r="AN266" s="75" t="s">
        <v>763</v>
      </c>
      <c r="AO266" s="75" t="s">
        <v>763</v>
      </c>
      <c r="AP266" s="75" t="s">
        <v>763</v>
      </c>
      <c r="AQ266" s="75" t="s">
        <v>763</v>
      </c>
      <c r="AR266" s="75" t="s">
        <v>763</v>
      </c>
      <c r="AS266" s="68" t="s">
        <v>763</v>
      </c>
      <c r="AT266" s="68" t="s">
        <v>763</v>
      </c>
      <c r="AU266" s="68" t="s">
        <v>763</v>
      </c>
      <c r="AV266" s="68" t="s">
        <v>763</v>
      </c>
      <c r="AY266" s="147"/>
    </row>
    <row r="267" spans="1:51" s="68" customFormat="1" x14ac:dyDescent="0.2">
      <c r="A267" s="79" t="s">
        <v>756</v>
      </c>
      <c r="B267" s="68" t="s">
        <v>668</v>
      </c>
      <c r="C267" s="68" t="s">
        <v>764</v>
      </c>
      <c r="E267" s="147">
        <v>44420</v>
      </c>
      <c r="F267" s="68" t="s">
        <v>793</v>
      </c>
      <c r="G267" s="68" t="s">
        <v>772</v>
      </c>
      <c r="H267" s="68" t="s">
        <v>761</v>
      </c>
      <c r="I267" s="68" t="s">
        <v>761</v>
      </c>
      <c r="J267" s="68" t="s">
        <v>761</v>
      </c>
      <c r="K267" s="81" t="s">
        <v>761</v>
      </c>
      <c r="L267" s="68" t="s">
        <v>761</v>
      </c>
      <c r="M267" s="68" t="s">
        <v>761</v>
      </c>
      <c r="N267" s="68" t="s">
        <v>761</v>
      </c>
      <c r="O267" s="68" t="s">
        <v>761</v>
      </c>
      <c r="P267" s="68" t="s">
        <v>761</v>
      </c>
      <c r="Q267" s="68" t="s">
        <v>761</v>
      </c>
      <c r="R267" s="68" t="s">
        <v>761</v>
      </c>
      <c r="S267" s="68" t="s">
        <v>761</v>
      </c>
      <c r="T267" s="68" t="s">
        <v>761</v>
      </c>
      <c r="U267" s="68" t="s">
        <v>761</v>
      </c>
      <c r="V267" s="68">
        <v>0.25</v>
      </c>
      <c r="W267" s="77">
        <v>0.37083333333333335</v>
      </c>
      <c r="X267" s="68" t="s">
        <v>761</v>
      </c>
      <c r="Y267" s="68" t="s">
        <v>761</v>
      </c>
      <c r="Z267" s="72" t="s">
        <v>763</v>
      </c>
      <c r="AA267" s="68" t="s">
        <v>761</v>
      </c>
      <c r="AB267" s="171">
        <v>29.8</v>
      </c>
      <c r="AC267" s="72">
        <v>46.2</v>
      </c>
      <c r="AD267" s="72">
        <v>0.60051199984528814</v>
      </c>
      <c r="AE267" s="72">
        <v>2.4011652999568405</v>
      </c>
      <c r="AF267" s="72">
        <v>0.72496512199999996</v>
      </c>
      <c r="AG267" s="72">
        <v>3.1261304219568404</v>
      </c>
      <c r="AH267" s="72">
        <v>23.56071430804316</v>
      </c>
      <c r="AI267" s="72">
        <v>26.686844730000001</v>
      </c>
      <c r="AJ267" s="72">
        <v>101.77232713744513</v>
      </c>
      <c r="AK267" s="72">
        <v>14.672031351715253</v>
      </c>
      <c r="AL267" s="72">
        <v>6.936485119052537</v>
      </c>
      <c r="AM267" s="72">
        <v>38.232745659758415</v>
      </c>
      <c r="AN267" s="72">
        <v>41.358876081715252</v>
      </c>
      <c r="AO267" s="72">
        <v>5.0757142857142847</v>
      </c>
      <c r="AP267" s="72">
        <v>4.965058283730162</v>
      </c>
      <c r="AQ267" s="72">
        <v>0.50551033305548954</v>
      </c>
      <c r="AR267" s="72">
        <v>10.040772569444446</v>
      </c>
      <c r="AS267" s="68" t="s">
        <v>763</v>
      </c>
      <c r="AT267" s="68" t="s">
        <v>763</v>
      </c>
      <c r="AU267" s="68" t="s">
        <v>763</v>
      </c>
      <c r="AV267" s="68" t="s">
        <v>763</v>
      </c>
      <c r="AY267" s="147"/>
    </row>
    <row r="268" spans="1:51" s="68" customFormat="1" x14ac:dyDescent="0.2">
      <c r="A268" s="79" t="s">
        <v>756</v>
      </c>
      <c r="B268" s="68" t="s">
        <v>403</v>
      </c>
      <c r="C268" s="68" t="s">
        <v>757</v>
      </c>
      <c r="E268" s="147">
        <v>44420</v>
      </c>
      <c r="F268" s="68" t="s">
        <v>881</v>
      </c>
      <c r="G268" s="68" t="s">
        <v>1107</v>
      </c>
      <c r="H268" s="68">
        <v>1</v>
      </c>
      <c r="I268" s="68" t="s">
        <v>760</v>
      </c>
      <c r="J268" s="77">
        <v>0.4381944444444445</v>
      </c>
      <c r="K268" s="81">
        <v>5</v>
      </c>
      <c r="L268" s="68">
        <v>1</v>
      </c>
      <c r="M268" s="68" t="s">
        <v>773</v>
      </c>
      <c r="N268" s="68" t="s">
        <v>1108</v>
      </c>
      <c r="O268" s="68">
        <v>24.1</v>
      </c>
      <c r="P268" s="68">
        <v>5.87</v>
      </c>
      <c r="Q268" s="68">
        <v>3.4</v>
      </c>
      <c r="R268" s="68">
        <v>2.5</v>
      </c>
      <c r="S268" s="68">
        <v>2.4</v>
      </c>
      <c r="T268" s="68">
        <v>2.4500000000000002</v>
      </c>
      <c r="U268" s="76">
        <v>0.72058823529411775</v>
      </c>
      <c r="V268" s="68">
        <v>0.15</v>
      </c>
      <c r="W268" s="77">
        <v>0.28472222222222221</v>
      </c>
      <c r="X268" s="68">
        <v>25.9</v>
      </c>
      <c r="Y268" s="68">
        <v>5.0199999999999996</v>
      </c>
      <c r="Z268" s="72">
        <v>4.2469056941321677</v>
      </c>
      <c r="AA268" s="68">
        <v>62</v>
      </c>
      <c r="AB268" s="171">
        <v>29.6</v>
      </c>
      <c r="AC268" s="72">
        <v>46</v>
      </c>
      <c r="AD268" s="75" t="s">
        <v>763</v>
      </c>
      <c r="AE268" s="75" t="s">
        <v>763</v>
      </c>
      <c r="AF268" s="75" t="s">
        <v>763</v>
      </c>
      <c r="AG268" s="72" t="s">
        <v>763</v>
      </c>
      <c r="AH268" s="72" t="s">
        <v>763</v>
      </c>
      <c r="AI268" s="75" t="s">
        <v>763</v>
      </c>
      <c r="AJ268" s="75" t="s">
        <v>763</v>
      </c>
      <c r="AK268" s="75" t="s">
        <v>763</v>
      </c>
      <c r="AL268" s="75" t="s">
        <v>763</v>
      </c>
      <c r="AM268" s="75" t="s">
        <v>763</v>
      </c>
      <c r="AN268" s="75" t="s">
        <v>763</v>
      </c>
      <c r="AO268" s="75" t="s">
        <v>763</v>
      </c>
      <c r="AP268" s="75" t="s">
        <v>763</v>
      </c>
      <c r="AQ268" s="75" t="s">
        <v>763</v>
      </c>
      <c r="AR268" s="75" t="s">
        <v>763</v>
      </c>
      <c r="AS268" s="68" t="s">
        <v>763</v>
      </c>
      <c r="AT268" s="68" t="s">
        <v>763</v>
      </c>
      <c r="AU268" s="68" t="s">
        <v>763</v>
      </c>
      <c r="AV268" s="68" t="s">
        <v>763</v>
      </c>
    </row>
    <row r="269" spans="1:51" s="68" customFormat="1" x14ac:dyDescent="0.2">
      <c r="A269" s="79" t="s">
        <v>756</v>
      </c>
      <c r="B269" s="68" t="s">
        <v>403</v>
      </c>
      <c r="C269" s="68" t="s">
        <v>764</v>
      </c>
      <c r="E269" s="147">
        <v>44420</v>
      </c>
      <c r="F269" s="68" t="s">
        <v>881</v>
      </c>
      <c r="G269" s="68" t="s">
        <v>1107</v>
      </c>
      <c r="H269" s="68">
        <v>1</v>
      </c>
      <c r="I269" s="68" t="s">
        <v>760</v>
      </c>
      <c r="J269" s="77">
        <v>0.4381944444444445</v>
      </c>
      <c r="K269" s="81">
        <v>5</v>
      </c>
      <c r="L269" s="68">
        <v>1</v>
      </c>
      <c r="M269" s="68" t="s">
        <v>773</v>
      </c>
      <c r="N269" s="68" t="s">
        <v>1108</v>
      </c>
      <c r="O269" s="68">
        <v>24.1</v>
      </c>
      <c r="P269" s="68">
        <v>5.87</v>
      </c>
      <c r="Q269" s="68">
        <v>3.4</v>
      </c>
      <c r="R269" s="68">
        <v>2.5</v>
      </c>
      <c r="S269" s="68">
        <v>2.4</v>
      </c>
      <c r="T269" s="68">
        <v>2.4500000000000002</v>
      </c>
      <c r="U269" s="76">
        <v>0.72058823529411775</v>
      </c>
      <c r="V269" s="68">
        <v>1.7</v>
      </c>
      <c r="W269" s="77">
        <v>0.28819444444444448</v>
      </c>
      <c r="X269" s="68">
        <v>25.9</v>
      </c>
      <c r="Y269" s="68">
        <v>4.3</v>
      </c>
      <c r="Z269" s="72">
        <v>3.6460184083755061</v>
      </c>
      <c r="AA269" s="68">
        <v>52.4</v>
      </c>
      <c r="AB269" s="171">
        <v>29.2</v>
      </c>
      <c r="AC269" s="72">
        <v>45.5</v>
      </c>
      <c r="AD269" s="75">
        <v>0.39999999999999991</v>
      </c>
      <c r="AE269" s="72">
        <v>1.2892749244712989</v>
      </c>
      <c r="AF269" s="72" t="s">
        <v>937</v>
      </c>
      <c r="AG269" s="72" t="s">
        <v>937</v>
      </c>
      <c r="AH269" s="72" t="s">
        <v>937</v>
      </c>
      <c r="AI269" s="72" t="s">
        <v>937</v>
      </c>
      <c r="AJ269" s="72">
        <v>121.80087857745248</v>
      </c>
      <c r="AK269" s="72">
        <v>17.337226037623161</v>
      </c>
      <c r="AL269" s="72">
        <v>7.0253960070160515</v>
      </c>
      <c r="AM269" s="75" t="s">
        <v>763</v>
      </c>
      <c r="AN269" s="75" t="s">
        <v>763</v>
      </c>
      <c r="AO269" s="72">
        <v>7.7592857142857152</v>
      </c>
      <c r="AP269" s="72">
        <v>3.9021535218253951</v>
      </c>
      <c r="AQ269" s="72">
        <v>0.66537976635492069</v>
      </c>
      <c r="AR269" s="72">
        <v>11.661439236111111</v>
      </c>
      <c r="AS269" s="68" t="s">
        <v>763</v>
      </c>
      <c r="AT269" s="68" t="s">
        <v>763</v>
      </c>
      <c r="AU269" s="68" t="s">
        <v>763</v>
      </c>
      <c r="AV269" s="68" t="s">
        <v>763</v>
      </c>
    </row>
    <row r="270" spans="1:51" s="68" customFormat="1" x14ac:dyDescent="0.2">
      <c r="A270" s="79" t="s">
        <v>756</v>
      </c>
      <c r="B270" s="68" t="s">
        <v>403</v>
      </c>
      <c r="C270" s="68" t="s">
        <v>765</v>
      </c>
      <c r="E270" s="147">
        <v>44420</v>
      </c>
      <c r="F270" s="68" t="s">
        <v>881</v>
      </c>
      <c r="G270" s="68" t="s">
        <v>1107</v>
      </c>
      <c r="H270" s="68">
        <v>1</v>
      </c>
      <c r="I270" s="68" t="s">
        <v>760</v>
      </c>
      <c r="J270" s="77">
        <v>0.4381944444444445</v>
      </c>
      <c r="K270" s="81">
        <v>5</v>
      </c>
      <c r="L270" s="68">
        <v>1</v>
      </c>
      <c r="M270" s="68" t="s">
        <v>773</v>
      </c>
      <c r="N270" s="68" t="s">
        <v>1108</v>
      </c>
      <c r="O270" s="68">
        <v>24.1</v>
      </c>
      <c r="P270" s="68">
        <v>5.87</v>
      </c>
      <c r="Q270" s="68">
        <v>3.4</v>
      </c>
      <c r="R270" s="68">
        <v>2.5</v>
      </c>
      <c r="S270" s="68">
        <v>2.4</v>
      </c>
      <c r="T270" s="68">
        <v>2.4500000000000002</v>
      </c>
      <c r="U270" s="76">
        <v>0.72058823529411775</v>
      </c>
      <c r="V270" s="68" t="s">
        <v>761</v>
      </c>
      <c r="W270" s="77">
        <v>0.30555555555555552</v>
      </c>
      <c r="X270" s="68">
        <v>25.9</v>
      </c>
      <c r="Y270" s="68">
        <v>4.2</v>
      </c>
      <c r="Z270" s="72">
        <v>3.834810087025962</v>
      </c>
      <c r="AA270" s="68">
        <v>53</v>
      </c>
      <c r="AB270" s="171">
        <v>29.5</v>
      </c>
      <c r="AC270" s="72">
        <v>26.55</v>
      </c>
      <c r="AD270" s="72" t="s">
        <v>763</v>
      </c>
      <c r="AE270" s="72" t="s">
        <v>763</v>
      </c>
      <c r="AF270" s="72" t="s">
        <v>763</v>
      </c>
      <c r="AG270" s="72" t="s">
        <v>763</v>
      </c>
      <c r="AH270" s="72" t="s">
        <v>763</v>
      </c>
      <c r="AI270" s="72" t="s">
        <v>763</v>
      </c>
      <c r="AJ270" s="72" t="s">
        <v>763</v>
      </c>
      <c r="AK270" s="72" t="s">
        <v>763</v>
      </c>
      <c r="AL270" s="72" t="s">
        <v>763</v>
      </c>
      <c r="AM270" s="75" t="s">
        <v>763</v>
      </c>
      <c r="AN270" s="75" t="s">
        <v>763</v>
      </c>
      <c r="AO270" s="72" t="s">
        <v>763</v>
      </c>
      <c r="AP270" s="72" t="s">
        <v>763</v>
      </c>
      <c r="AQ270" s="72" t="s">
        <v>763</v>
      </c>
      <c r="AR270" s="75" t="s">
        <v>763</v>
      </c>
      <c r="AS270" s="68" t="s">
        <v>763</v>
      </c>
      <c r="AT270" s="68" t="s">
        <v>763</v>
      </c>
      <c r="AU270" s="68" t="s">
        <v>763</v>
      </c>
      <c r="AV270" s="68" t="s">
        <v>763</v>
      </c>
    </row>
    <row r="271" spans="1:51" s="68" customFormat="1" x14ac:dyDescent="0.2">
      <c r="A271" s="79" t="s">
        <v>756</v>
      </c>
      <c r="B271" s="68" t="s">
        <v>404</v>
      </c>
      <c r="C271" s="68" t="s">
        <v>757</v>
      </c>
      <c r="E271" s="147">
        <v>44420</v>
      </c>
      <c r="F271" s="68" t="s">
        <v>881</v>
      </c>
      <c r="G271" s="68" t="s">
        <v>1107</v>
      </c>
      <c r="H271" s="68">
        <v>1</v>
      </c>
      <c r="I271" s="68" t="s">
        <v>760</v>
      </c>
      <c r="J271" s="77">
        <v>0.4381944444444445</v>
      </c>
      <c r="K271" s="81">
        <v>5</v>
      </c>
      <c r="L271" s="68">
        <v>1</v>
      </c>
      <c r="M271" s="68" t="s">
        <v>773</v>
      </c>
      <c r="O271" s="68">
        <v>24.1</v>
      </c>
      <c r="P271" s="68">
        <v>6.19</v>
      </c>
      <c r="Q271" s="68">
        <v>2</v>
      </c>
      <c r="R271" s="68">
        <v>2</v>
      </c>
      <c r="S271" s="68">
        <v>1.9</v>
      </c>
      <c r="T271" s="68">
        <v>1.95</v>
      </c>
      <c r="U271" s="76">
        <v>0.97499999999999998</v>
      </c>
      <c r="V271" s="68">
        <v>0.15</v>
      </c>
      <c r="W271" s="77">
        <v>750</v>
      </c>
      <c r="X271" s="68">
        <v>25.6</v>
      </c>
      <c r="Y271" s="68">
        <v>5.29</v>
      </c>
      <c r="Z271" s="72">
        <v>4.4509984477126325</v>
      </c>
      <c r="AA271" s="68">
        <v>63</v>
      </c>
      <c r="AB271" s="171">
        <v>30.5</v>
      </c>
      <c r="AC271" s="72">
        <v>47.3</v>
      </c>
      <c r="AD271" s="75" t="s">
        <v>763</v>
      </c>
      <c r="AE271" s="75" t="s">
        <v>763</v>
      </c>
      <c r="AF271" s="75" t="s">
        <v>763</v>
      </c>
      <c r="AG271" s="72" t="s">
        <v>763</v>
      </c>
      <c r="AH271" s="72" t="s">
        <v>763</v>
      </c>
      <c r="AI271" s="75" t="s">
        <v>763</v>
      </c>
      <c r="AJ271" s="75" t="s">
        <v>763</v>
      </c>
      <c r="AK271" s="75" t="s">
        <v>763</v>
      </c>
      <c r="AL271" s="75" t="s">
        <v>763</v>
      </c>
      <c r="AM271" s="75" t="s">
        <v>763</v>
      </c>
      <c r="AN271" s="75" t="s">
        <v>763</v>
      </c>
      <c r="AO271" s="75" t="s">
        <v>763</v>
      </c>
      <c r="AP271" s="75" t="s">
        <v>763</v>
      </c>
      <c r="AQ271" s="75" t="s">
        <v>763</v>
      </c>
      <c r="AR271" s="75" t="s">
        <v>763</v>
      </c>
      <c r="AS271" s="68" t="s">
        <v>763</v>
      </c>
      <c r="AT271" s="68" t="s">
        <v>763</v>
      </c>
      <c r="AU271" s="68" t="s">
        <v>763</v>
      </c>
      <c r="AV271" s="68" t="s">
        <v>763</v>
      </c>
    </row>
    <row r="272" spans="1:51" s="68" customFormat="1" x14ac:dyDescent="0.2">
      <c r="A272" s="79" t="s">
        <v>756</v>
      </c>
      <c r="B272" s="68" t="s">
        <v>404</v>
      </c>
      <c r="C272" s="68" t="s">
        <v>764</v>
      </c>
      <c r="E272" s="147">
        <v>44420</v>
      </c>
      <c r="F272" s="68" t="s">
        <v>881</v>
      </c>
      <c r="G272" s="68" t="s">
        <v>1107</v>
      </c>
      <c r="H272" s="68">
        <v>1</v>
      </c>
      <c r="I272" s="68" t="s">
        <v>760</v>
      </c>
      <c r="J272" s="77">
        <v>0.4381944444444445</v>
      </c>
      <c r="K272" s="81">
        <v>5</v>
      </c>
      <c r="L272" s="68">
        <v>1</v>
      </c>
      <c r="M272" s="68" t="s">
        <v>773</v>
      </c>
      <c r="O272" s="68">
        <v>24.1</v>
      </c>
      <c r="P272" s="68">
        <v>6.19</v>
      </c>
      <c r="Q272" s="68">
        <v>2</v>
      </c>
      <c r="R272" s="68">
        <v>2</v>
      </c>
      <c r="S272" s="68">
        <v>1.9</v>
      </c>
      <c r="T272" s="68">
        <v>1.95</v>
      </c>
      <c r="U272" s="76">
        <v>0.97499999999999998</v>
      </c>
      <c r="V272" s="68">
        <v>1</v>
      </c>
      <c r="W272" s="77">
        <v>0.3298611111111111</v>
      </c>
      <c r="X272" s="68">
        <v>25.6</v>
      </c>
      <c r="Y272" s="68">
        <v>5.19</v>
      </c>
      <c r="Z272" s="72">
        <v>4.3842004213750911</v>
      </c>
      <c r="AA272" s="68">
        <v>63.5</v>
      </c>
      <c r="AB272" s="171">
        <v>29.8</v>
      </c>
      <c r="AC272" s="72">
        <v>46.2</v>
      </c>
      <c r="AD272" s="75">
        <v>0.25</v>
      </c>
      <c r="AE272" s="72">
        <v>0.69626672421234326</v>
      </c>
      <c r="AF272" s="72">
        <v>0.51185862656952419</v>
      </c>
      <c r="AG272" s="72">
        <v>1.2081253507818674</v>
      </c>
      <c r="AH272" s="72">
        <v>23.202313068211787</v>
      </c>
      <c r="AI272" s="72">
        <v>24.410438418993653</v>
      </c>
      <c r="AJ272" s="72">
        <v>84.429723821014917</v>
      </c>
      <c r="AK272" s="72">
        <v>11.764546239815717</v>
      </c>
      <c r="AL272" s="72">
        <v>7.1766239088144763</v>
      </c>
      <c r="AM272" s="72">
        <v>34.966859308027502</v>
      </c>
      <c r="AN272" s="72">
        <v>36.174984658809372</v>
      </c>
      <c r="AO272" s="72">
        <v>4.9866666666666664</v>
      </c>
      <c r="AP272" s="72">
        <v>3.8301059027777784</v>
      </c>
      <c r="AQ272" s="72">
        <v>0.56558866948077369</v>
      </c>
      <c r="AR272" s="72">
        <v>8.8167725694444457</v>
      </c>
      <c r="AS272" s="68" t="s">
        <v>763</v>
      </c>
      <c r="AT272" s="68" t="s">
        <v>763</v>
      </c>
      <c r="AU272" s="68" t="s">
        <v>763</v>
      </c>
      <c r="AV272" s="68" t="s">
        <v>763</v>
      </c>
    </row>
    <row r="273" spans="1:56" s="68" customFormat="1" x14ac:dyDescent="0.2">
      <c r="A273" s="79" t="s">
        <v>756</v>
      </c>
      <c r="B273" s="68" t="s">
        <v>404</v>
      </c>
      <c r="C273" s="68" t="s">
        <v>765</v>
      </c>
      <c r="E273" s="147">
        <v>44420</v>
      </c>
      <c r="F273" s="68" t="s">
        <v>881</v>
      </c>
      <c r="G273" s="68" t="s">
        <v>1107</v>
      </c>
      <c r="H273" s="68">
        <v>1</v>
      </c>
      <c r="I273" s="68" t="s">
        <v>760</v>
      </c>
      <c r="J273" s="77">
        <v>0.4381944444444445</v>
      </c>
      <c r="K273" s="81">
        <v>5</v>
      </c>
      <c r="L273" s="68">
        <v>1</v>
      </c>
      <c r="M273" s="68" t="s">
        <v>773</v>
      </c>
      <c r="O273" s="68">
        <v>24.1</v>
      </c>
      <c r="P273" s="68">
        <v>6.19</v>
      </c>
      <c r="Q273" s="68">
        <v>2</v>
      </c>
      <c r="R273" s="68">
        <v>2</v>
      </c>
      <c r="S273" s="68">
        <v>1.9</v>
      </c>
      <c r="T273" s="68">
        <v>1.95</v>
      </c>
      <c r="U273" s="76">
        <v>0.97499999999999998</v>
      </c>
      <c r="V273" s="68">
        <v>1.9</v>
      </c>
      <c r="W273" s="77">
        <v>0.33680555555555558</v>
      </c>
      <c r="X273" s="68">
        <v>25.6</v>
      </c>
      <c r="Y273" s="68">
        <v>4.8099999999999996</v>
      </c>
      <c r="Z273" s="72">
        <v>4.0379716344327905</v>
      </c>
      <c r="AA273" s="68">
        <v>58.8</v>
      </c>
      <c r="AB273" s="171">
        <v>30.9</v>
      </c>
      <c r="AC273" s="72">
        <v>47.7</v>
      </c>
      <c r="AD273" s="72" t="s">
        <v>763</v>
      </c>
      <c r="AE273" s="72" t="s">
        <v>763</v>
      </c>
      <c r="AF273" s="72" t="s">
        <v>763</v>
      </c>
      <c r="AG273" s="72" t="s">
        <v>763</v>
      </c>
      <c r="AH273" s="72" t="s">
        <v>763</v>
      </c>
      <c r="AI273" s="72" t="s">
        <v>763</v>
      </c>
      <c r="AJ273" s="72" t="s">
        <v>763</v>
      </c>
      <c r="AK273" s="72" t="s">
        <v>763</v>
      </c>
      <c r="AL273" s="72" t="s">
        <v>763</v>
      </c>
      <c r="AM273" s="75" t="s">
        <v>763</v>
      </c>
      <c r="AN273" s="75" t="s">
        <v>763</v>
      </c>
      <c r="AO273" s="72" t="s">
        <v>763</v>
      </c>
      <c r="AP273" s="72" t="s">
        <v>763</v>
      </c>
      <c r="AQ273" s="72" t="s">
        <v>763</v>
      </c>
      <c r="AR273" s="75" t="s">
        <v>763</v>
      </c>
      <c r="AS273" s="68" t="s">
        <v>763</v>
      </c>
      <c r="AT273" s="68" t="s">
        <v>763</v>
      </c>
      <c r="AU273" s="68" t="s">
        <v>763</v>
      </c>
      <c r="AV273" s="68" t="s">
        <v>763</v>
      </c>
    </row>
    <row r="274" spans="1:56" s="68" customFormat="1" x14ac:dyDescent="0.2">
      <c r="A274" s="79" t="s">
        <v>756</v>
      </c>
      <c r="B274" s="68" t="s">
        <v>405</v>
      </c>
      <c r="C274" s="68" t="s">
        <v>757</v>
      </c>
      <c r="E274" s="147">
        <v>44420</v>
      </c>
      <c r="F274" s="68" t="s">
        <v>881</v>
      </c>
      <c r="G274" s="68" t="s">
        <v>1107</v>
      </c>
      <c r="H274" s="68">
        <v>1</v>
      </c>
      <c r="I274" s="68" t="s">
        <v>760</v>
      </c>
      <c r="J274" s="77">
        <v>0.4381944444444445</v>
      </c>
      <c r="K274" s="81">
        <v>5</v>
      </c>
      <c r="L274" s="68">
        <v>1</v>
      </c>
      <c r="M274" s="68" t="s">
        <v>773</v>
      </c>
      <c r="N274" s="68" t="s">
        <v>803</v>
      </c>
      <c r="O274" s="68">
        <v>23.8</v>
      </c>
      <c r="P274" s="68">
        <v>5.57</v>
      </c>
      <c r="Q274" s="68">
        <v>2</v>
      </c>
      <c r="R274" s="68">
        <v>1.9</v>
      </c>
      <c r="S274" s="68">
        <v>1.8</v>
      </c>
      <c r="T274" s="68">
        <v>1.85</v>
      </c>
      <c r="U274" s="76">
        <v>0.92500000000000004</v>
      </c>
      <c r="V274" s="68">
        <v>0.15</v>
      </c>
      <c r="W274" s="77">
        <v>0.36805555555555558</v>
      </c>
      <c r="X274" s="68">
        <v>25.3</v>
      </c>
      <c r="Y274" s="68">
        <v>4.93</v>
      </c>
      <c r="Z274" s="72">
        <v>4.1254488141112438</v>
      </c>
      <c r="AA274" s="68">
        <v>60.3</v>
      </c>
      <c r="AB274" s="171">
        <v>31.4</v>
      </c>
      <c r="AC274" s="72">
        <v>48.4</v>
      </c>
      <c r="AD274" s="75" t="s">
        <v>763</v>
      </c>
      <c r="AE274" s="75" t="s">
        <v>763</v>
      </c>
      <c r="AF274" s="75" t="s">
        <v>763</v>
      </c>
      <c r="AG274" s="72" t="s">
        <v>763</v>
      </c>
      <c r="AH274" s="72" t="s">
        <v>763</v>
      </c>
      <c r="AI274" s="75" t="s">
        <v>763</v>
      </c>
      <c r="AJ274" s="75" t="s">
        <v>763</v>
      </c>
      <c r="AK274" s="75" t="s">
        <v>763</v>
      </c>
      <c r="AL274" s="75" t="s">
        <v>763</v>
      </c>
      <c r="AM274" s="75" t="s">
        <v>763</v>
      </c>
      <c r="AN274" s="75" t="s">
        <v>763</v>
      </c>
      <c r="AO274" s="75" t="s">
        <v>763</v>
      </c>
      <c r="AP274" s="75" t="s">
        <v>763</v>
      </c>
      <c r="AQ274" s="75" t="s">
        <v>763</v>
      </c>
      <c r="AR274" s="75" t="s">
        <v>763</v>
      </c>
      <c r="AS274" s="68" t="s">
        <v>763</v>
      </c>
      <c r="AT274" s="68" t="s">
        <v>763</v>
      </c>
      <c r="AU274" s="68" t="s">
        <v>763</v>
      </c>
      <c r="AV274" s="68" t="s">
        <v>763</v>
      </c>
    </row>
    <row r="275" spans="1:56" s="68" customFormat="1" x14ac:dyDescent="0.2">
      <c r="A275" s="79" t="s">
        <v>756</v>
      </c>
      <c r="B275" s="68" t="s">
        <v>405</v>
      </c>
      <c r="C275" s="68" t="s">
        <v>764</v>
      </c>
      <c r="D275" s="68" t="s">
        <v>781</v>
      </c>
      <c r="E275" s="147">
        <v>44420</v>
      </c>
      <c r="F275" s="68" t="s">
        <v>881</v>
      </c>
      <c r="G275" s="68" t="s">
        <v>1107</v>
      </c>
      <c r="H275" s="68">
        <v>1</v>
      </c>
      <c r="I275" s="68" t="s">
        <v>760</v>
      </c>
      <c r="J275" s="77">
        <v>0.4381944444444445</v>
      </c>
      <c r="K275" s="81">
        <v>5</v>
      </c>
      <c r="L275" s="68">
        <v>1</v>
      </c>
      <c r="M275" s="68" t="s">
        <v>773</v>
      </c>
      <c r="N275" s="68" t="s">
        <v>803</v>
      </c>
      <c r="O275" s="68">
        <v>23.8</v>
      </c>
      <c r="P275" s="68">
        <v>5.57</v>
      </c>
      <c r="Q275" s="68">
        <v>2</v>
      </c>
      <c r="R275" s="68">
        <v>1.9</v>
      </c>
      <c r="S275" s="68">
        <v>1.8</v>
      </c>
      <c r="T275" s="68">
        <v>1.85</v>
      </c>
      <c r="U275" s="76">
        <v>0.92500000000000004</v>
      </c>
      <c r="V275" s="68">
        <v>1</v>
      </c>
      <c r="W275" s="77">
        <v>0.36805555555555558</v>
      </c>
      <c r="X275" s="68">
        <v>25.3</v>
      </c>
      <c r="Y275" s="68">
        <v>5.0199999999999996</v>
      </c>
      <c r="Z275" s="72">
        <v>4.222267809410206</v>
      </c>
      <c r="AA275" s="68">
        <v>60.5</v>
      </c>
      <c r="AB275" s="171">
        <v>30.5</v>
      </c>
      <c r="AC275" s="72">
        <v>47.2</v>
      </c>
      <c r="AD275" s="75">
        <v>0.3</v>
      </c>
      <c r="AE275" s="72">
        <v>0.62214069917997361</v>
      </c>
      <c r="AF275" s="72">
        <v>0.55921562548442116</v>
      </c>
      <c r="AG275" s="72">
        <v>1.1813563246643948</v>
      </c>
      <c r="AH275" s="72">
        <v>18.645917383685795</v>
      </c>
      <c r="AI275" s="72">
        <v>19.827273708350191</v>
      </c>
      <c r="AJ275" s="72">
        <v>94.7370243678034</v>
      </c>
      <c r="AK275" s="72">
        <v>13.475962740867695</v>
      </c>
      <c r="AL275" s="72">
        <v>7.0300746736632371</v>
      </c>
      <c r="AM275" s="72">
        <v>32.121880124553492</v>
      </c>
      <c r="AN275" s="72">
        <v>33.303236449217884</v>
      </c>
      <c r="AO275" s="72">
        <v>5.6747619047619056</v>
      </c>
      <c r="AP275" s="72">
        <v>1.9293439980158738</v>
      </c>
      <c r="AQ275" s="72">
        <v>0.74627602210128552</v>
      </c>
      <c r="AR275" s="72">
        <v>7.6041059027777793</v>
      </c>
      <c r="AS275" s="68" t="s">
        <v>763</v>
      </c>
      <c r="AT275" s="68" t="s">
        <v>763</v>
      </c>
      <c r="AU275" s="68" t="s">
        <v>763</v>
      </c>
      <c r="AV275" s="68" t="s">
        <v>763</v>
      </c>
    </row>
    <row r="276" spans="1:56" s="68" customFormat="1" x14ac:dyDescent="0.2">
      <c r="A276" s="79" t="s">
        <v>756</v>
      </c>
      <c r="B276" s="68" t="s">
        <v>405</v>
      </c>
      <c r="C276" s="68" t="s">
        <v>764</v>
      </c>
      <c r="D276" s="68" t="s">
        <v>785</v>
      </c>
      <c r="E276" s="147">
        <v>44420</v>
      </c>
      <c r="F276" s="68" t="s">
        <v>881</v>
      </c>
      <c r="G276" s="68" t="s">
        <v>1107</v>
      </c>
      <c r="H276" s="68">
        <v>1</v>
      </c>
      <c r="I276" s="68" t="s">
        <v>760</v>
      </c>
      <c r="J276" s="77">
        <v>0.4381944444444445</v>
      </c>
      <c r="K276" s="81">
        <v>5</v>
      </c>
      <c r="L276" s="68">
        <v>1</v>
      </c>
      <c r="M276" s="68" t="s">
        <v>773</v>
      </c>
      <c r="N276" s="68" t="s">
        <v>803</v>
      </c>
      <c r="O276" s="68">
        <v>23.8</v>
      </c>
      <c r="P276" s="68">
        <v>5.57</v>
      </c>
      <c r="Q276" s="68">
        <v>2</v>
      </c>
      <c r="R276" s="68">
        <v>1.9</v>
      </c>
      <c r="S276" s="68">
        <v>1.8</v>
      </c>
      <c r="T276" s="68">
        <v>1.85</v>
      </c>
      <c r="U276" s="76">
        <v>0.92500000000000004</v>
      </c>
      <c r="V276" s="68">
        <v>1</v>
      </c>
      <c r="W276" s="77">
        <v>0.36805555555555558</v>
      </c>
      <c r="X276" s="68">
        <v>25.3</v>
      </c>
      <c r="Y276" s="68">
        <v>5.0199999999999996</v>
      </c>
      <c r="Z276" s="72">
        <v>4.222267809410206</v>
      </c>
      <c r="AA276" s="68">
        <v>60.5</v>
      </c>
      <c r="AB276" s="171">
        <v>30.5</v>
      </c>
      <c r="AC276" s="72">
        <v>47.1</v>
      </c>
      <c r="AD276" s="72">
        <v>0.35</v>
      </c>
      <c r="AE276" s="72">
        <v>0.51095166163141958</v>
      </c>
      <c r="AF276" s="72">
        <v>7.093473880018604E-2</v>
      </c>
      <c r="AG276" s="72">
        <v>0.58188640043160567</v>
      </c>
      <c r="AH276" s="72">
        <v>20.611231095858685</v>
      </c>
      <c r="AI276" s="72">
        <v>21.193117496290292</v>
      </c>
      <c r="AJ276" s="72">
        <v>85.243832058017517</v>
      </c>
      <c r="AK276" s="72">
        <v>12.022220184917925</v>
      </c>
      <c r="AL276" s="72">
        <v>7.0905232766371489</v>
      </c>
      <c r="AM276" s="72">
        <v>32.633451280776612</v>
      </c>
      <c r="AN276" s="72">
        <v>33.215337681208219</v>
      </c>
      <c r="AO276" s="72">
        <v>4.4685714285714297</v>
      </c>
      <c r="AP276" s="72">
        <v>2.7587011408730158</v>
      </c>
      <c r="AQ276" s="72">
        <v>0.61829291556869082</v>
      </c>
      <c r="AR276" s="72">
        <v>7.2272725694444455</v>
      </c>
      <c r="AS276" s="68" t="s">
        <v>763</v>
      </c>
      <c r="AT276" s="68" t="s">
        <v>763</v>
      </c>
      <c r="AU276" s="68" t="s">
        <v>763</v>
      </c>
      <c r="AV276" s="68" t="s">
        <v>763</v>
      </c>
    </row>
    <row r="277" spans="1:56" s="68" customFormat="1" x14ac:dyDescent="0.2">
      <c r="A277" s="79" t="s">
        <v>756</v>
      </c>
      <c r="B277" s="68" t="s">
        <v>405</v>
      </c>
      <c r="C277" s="68" t="s">
        <v>765</v>
      </c>
      <c r="E277" s="147">
        <v>44420</v>
      </c>
      <c r="F277" s="68" t="s">
        <v>881</v>
      </c>
      <c r="G277" s="68" t="s">
        <v>1107</v>
      </c>
      <c r="H277" s="68">
        <v>1</v>
      </c>
      <c r="I277" s="68" t="s">
        <v>760</v>
      </c>
      <c r="J277" s="77">
        <v>0.4381944444444445</v>
      </c>
      <c r="K277" s="81">
        <v>5</v>
      </c>
      <c r="L277" s="68">
        <v>1</v>
      </c>
      <c r="M277" s="68" t="s">
        <v>773</v>
      </c>
      <c r="N277" s="68" t="s">
        <v>803</v>
      </c>
      <c r="O277" s="68">
        <v>23.8</v>
      </c>
      <c r="P277" s="68">
        <v>5.57</v>
      </c>
      <c r="Q277" s="68">
        <v>2</v>
      </c>
      <c r="R277" s="68">
        <v>1.9</v>
      </c>
      <c r="S277" s="68">
        <v>1.8</v>
      </c>
      <c r="T277" s="68">
        <v>1.85</v>
      </c>
      <c r="U277" s="76">
        <v>0.92500000000000004</v>
      </c>
      <c r="V277" s="68">
        <v>1.8</v>
      </c>
      <c r="W277" s="77">
        <v>0.38194444444444442</v>
      </c>
      <c r="X277" s="68">
        <v>25.4</v>
      </c>
      <c r="Y277" s="68">
        <v>4.9000000000000004</v>
      </c>
      <c r="Z277" s="72">
        <v>4.0962154658412127</v>
      </c>
      <c r="AA277" s="68">
        <v>60.5</v>
      </c>
      <c r="AB277" s="171">
        <v>31.6</v>
      </c>
      <c r="AC277" s="72">
        <v>48.8</v>
      </c>
      <c r="AD277" s="75" t="s">
        <v>763</v>
      </c>
      <c r="AE277" s="75" t="s">
        <v>763</v>
      </c>
      <c r="AF277" s="75" t="s">
        <v>763</v>
      </c>
      <c r="AG277" s="72" t="s">
        <v>763</v>
      </c>
      <c r="AH277" s="72" t="s">
        <v>763</v>
      </c>
      <c r="AI277" s="75" t="s">
        <v>763</v>
      </c>
      <c r="AJ277" s="75" t="s">
        <v>763</v>
      </c>
      <c r="AK277" s="75" t="s">
        <v>763</v>
      </c>
      <c r="AL277" s="75" t="s">
        <v>763</v>
      </c>
      <c r="AM277" s="75" t="s">
        <v>763</v>
      </c>
      <c r="AN277" s="75" t="s">
        <v>763</v>
      </c>
      <c r="AO277" s="75" t="s">
        <v>763</v>
      </c>
      <c r="AP277" s="75" t="s">
        <v>763</v>
      </c>
      <c r="AQ277" s="75" t="s">
        <v>763</v>
      </c>
      <c r="AR277" s="75" t="s">
        <v>763</v>
      </c>
      <c r="AS277" s="68" t="s">
        <v>763</v>
      </c>
      <c r="AT277" s="68" t="s">
        <v>763</v>
      </c>
      <c r="AU277" s="68" t="s">
        <v>763</v>
      </c>
      <c r="AV277" s="68" t="s">
        <v>763</v>
      </c>
    </row>
    <row r="278" spans="1:56" s="68" customFormat="1" x14ac:dyDescent="0.2">
      <c r="A278" s="79" t="s">
        <v>756</v>
      </c>
      <c r="B278" s="68" t="s">
        <v>274</v>
      </c>
      <c r="C278" s="68" t="s">
        <v>757</v>
      </c>
      <c r="E278" s="147">
        <v>44420</v>
      </c>
      <c r="F278" s="68" t="s">
        <v>881</v>
      </c>
      <c r="G278" s="68" t="s">
        <v>1075</v>
      </c>
      <c r="H278" s="68">
        <v>1</v>
      </c>
      <c r="I278" s="68" t="s">
        <v>760</v>
      </c>
      <c r="J278" s="77">
        <v>0.4381944444444445</v>
      </c>
      <c r="K278" s="81">
        <v>5</v>
      </c>
      <c r="L278" s="68">
        <v>1</v>
      </c>
      <c r="M278" s="68" t="s">
        <v>872</v>
      </c>
      <c r="N278" s="68" t="s">
        <v>1109</v>
      </c>
      <c r="O278" s="68" t="s">
        <v>761</v>
      </c>
      <c r="P278" s="68" t="s">
        <v>761</v>
      </c>
      <c r="Q278" s="68">
        <v>0.9</v>
      </c>
      <c r="R278" s="68">
        <v>0.7</v>
      </c>
      <c r="S278" s="68">
        <v>0.7</v>
      </c>
      <c r="T278" s="68">
        <v>0.7</v>
      </c>
      <c r="U278" s="76">
        <v>0.77777777777777768</v>
      </c>
      <c r="V278" s="68">
        <v>0.15</v>
      </c>
      <c r="W278" s="77">
        <v>0.28819444444444448</v>
      </c>
      <c r="X278" s="68">
        <v>20</v>
      </c>
      <c r="Y278" s="68">
        <v>6.86</v>
      </c>
      <c r="Z278" s="72">
        <v>6.7955529145007949</v>
      </c>
      <c r="AA278" s="68">
        <v>76</v>
      </c>
      <c r="AB278" s="171">
        <v>1.6</v>
      </c>
      <c r="AC278" s="72">
        <v>3.04</v>
      </c>
      <c r="AD278" s="72" t="s">
        <v>763</v>
      </c>
      <c r="AE278" s="72" t="s">
        <v>763</v>
      </c>
      <c r="AF278" s="72" t="s">
        <v>763</v>
      </c>
      <c r="AG278" s="72" t="s">
        <v>763</v>
      </c>
      <c r="AH278" s="72" t="s">
        <v>763</v>
      </c>
      <c r="AI278" s="72" t="s">
        <v>763</v>
      </c>
      <c r="AJ278" s="72" t="s">
        <v>763</v>
      </c>
      <c r="AK278" s="72" t="s">
        <v>763</v>
      </c>
      <c r="AL278" s="72" t="s">
        <v>763</v>
      </c>
      <c r="AM278" s="75" t="s">
        <v>763</v>
      </c>
      <c r="AN278" s="75" t="s">
        <v>763</v>
      </c>
      <c r="AO278" s="72" t="s">
        <v>763</v>
      </c>
      <c r="AP278" s="72" t="s">
        <v>763</v>
      </c>
      <c r="AQ278" s="72" t="s">
        <v>763</v>
      </c>
      <c r="AR278" s="75" t="s">
        <v>763</v>
      </c>
      <c r="AS278" s="68" t="s">
        <v>763</v>
      </c>
      <c r="AT278" s="68" t="s">
        <v>763</v>
      </c>
      <c r="AU278" s="68" t="s">
        <v>763</v>
      </c>
      <c r="AV278" s="68" t="s">
        <v>763</v>
      </c>
      <c r="BD278" s="147"/>
    </row>
    <row r="279" spans="1:56" s="68" customFormat="1" x14ac:dyDescent="0.2">
      <c r="A279" s="79" t="s">
        <v>756</v>
      </c>
      <c r="B279" s="68" t="s">
        <v>274</v>
      </c>
      <c r="C279" s="68" t="s">
        <v>764</v>
      </c>
      <c r="E279" s="147">
        <v>44420</v>
      </c>
      <c r="F279" s="68" t="s">
        <v>881</v>
      </c>
      <c r="G279" s="68" t="s">
        <v>1075</v>
      </c>
      <c r="H279" s="68">
        <v>1</v>
      </c>
      <c r="I279" s="68" t="s">
        <v>760</v>
      </c>
      <c r="J279" s="77">
        <v>0.4381944444444445</v>
      </c>
      <c r="K279" s="81">
        <v>5</v>
      </c>
      <c r="L279" s="68">
        <v>1</v>
      </c>
      <c r="M279" s="68" t="s">
        <v>872</v>
      </c>
      <c r="N279" s="68" t="s">
        <v>1109</v>
      </c>
      <c r="O279" s="68" t="s">
        <v>761</v>
      </c>
      <c r="P279" s="68" t="s">
        <v>761</v>
      </c>
      <c r="Q279" s="68" t="s">
        <v>761</v>
      </c>
      <c r="R279" s="68" t="s">
        <v>761</v>
      </c>
      <c r="S279" s="68" t="s">
        <v>761</v>
      </c>
      <c r="T279" s="68" t="s">
        <v>761</v>
      </c>
      <c r="U279" s="76" t="s">
        <v>761</v>
      </c>
      <c r="V279" s="68" t="s">
        <v>761</v>
      </c>
      <c r="W279" s="77" t="s">
        <v>761</v>
      </c>
      <c r="X279" s="68" t="s">
        <v>761</v>
      </c>
      <c r="Y279" s="68" t="s">
        <v>761</v>
      </c>
      <c r="Z279" s="72" t="s">
        <v>761</v>
      </c>
      <c r="AA279" s="68" t="s">
        <v>761</v>
      </c>
      <c r="AB279" s="171">
        <v>18.8</v>
      </c>
      <c r="AC279" s="72">
        <v>30.4</v>
      </c>
      <c r="AD279" s="75">
        <v>1.309507290800441</v>
      </c>
      <c r="AE279" s="72">
        <v>9.5911275601627786</v>
      </c>
      <c r="AF279" s="72">
        <v>7.9661971830985916</v>
      </c>
      <c r="AG279" s="72">
        <v>17.557324743261368</v>
      </c>
      <c r="AH279" s="72">
        <v>40.543927111588197</v>
      </c>
      <c r="AI279" s="72">
        <v>58.101251854849565</v>
      </c>
      <c r="AJ279" s="72">
        <v>782.4209518077422</v>
      </c>
      <c r="AK279" s="72">
        <v>132.69438996808159</v>
      </c>
      <c r="AL279" s="72">
        <v>5.8964131942273239</v>
      </c>
      <c r="AM279" s="72">
        <v>173.2383170796698</v>
      </c>
      <c r="AN279" s="72">
        <v>190.79564182293115</v>
      </c>
      <c r="AO279" s="72">
        <v>23.318333333333332</v>
      </c>
      <c r="AP279" s="72">
        <v>12.009939236111123</v>
      </c>
      <c r="AQ279" s="72">
        <v>0.66004736822319021</v>
      </c>
      <c r="AR279" s="72">
        <v>35.328272569444451</v>
      </c>
      <c r="AS279" s="68" t="s">
        <v>763</v>
      </c>
      <c r="AT279" s="68" t="s">
        <v>763</v>
      </c>
      <c r="AU279" s="68" t="s">
        <v>763</v>
      </c>
      <c r="AV279" s="68" t="s">
        <v>763</v>
      </c>
      <c r="BD279" s="147"/>
    </row>
    <row r="280" spans="1:56" s="68" customFormat="1" x14ac:dyDescent="0.2">
      <c r="A280" s="79" t="s">
        <v>756</v>
      </c>
      <c r="B280" s="68" t="s">
        <v>274</v>
      </c>
      <c r="C280" s="68" t="s">
        <v>765</v>
      </c>
      <c r="E280" s="147">
        <v>44420</v>
      </c>
      <c r="F280" s="68" t="s">
        <v>881</v>
      </c>
      <c r="G280" s="68" t="s">
        <v>1075</v>
      </c>
      <c r="H280" s="68">
        <v>1</v>
      </c>
      <c r="I280" s="68" t="s">
        <v>760</v>
      </c>
      <c r="J280" s="77">
        <v>0.4381944444444445</v>
      </c>
      <c r="K280" s="81">
        <v>5</v>
      </c>
      <c r="L280" s="68">
        <v>1</v>
      </c>
      <c r="M280" s="68" t="s">
        <v>872</v>
      </c>
      <c r="N280" s="68" t="s">
        <v>1109</v>
      </c>
      <c r="O280" s="68" t="s">
        <v>761</v>
      </c>
      <c r="P280" s="68" t="s">
        <v>761</v>
      </c>
      <c r="Q280" s="68">
        <v>0.9</v>
      </c>
      <c r="R280" s="68">
        <v>0.7</v>
      </c>
      <c r="S280" s="68">
        <v>0.7</v>
      </c>
      <c r="T280" s="68">
        <v>0.7</v>
      </c>
      <c r="U280" s="76">
        <v>0.77777777777777768</v>
      </c>
      <c r="V280" s="68">
        <v>0.5</v>
      </c>
      <c r="W280" s="77">
        <v>0.28819444444444448</v>
      </c>
      <c r="X280" s="68">
        <v>22.1</v>
      </c>
      <c r="Y280" s="68">
        <v>3.45</v>
      </c>
      <c r="Z280" s="72">
        <v>3.0627886720652691</v>
      </c>
      <c r="AA280" s="68">
        <v>42.6</v>
      </c>
      <c r="AB280" s="171">
        <v>20.5</v>
      </c>
      <c r="AC280" s="72">
        <v>33.1</v>
      </c>
      <c r="AD280" s="75" t="s">
        <v>763</v>
      </c>
      <c r="AE280" s="75" t="s">
        <v>763</v>
      </c>
      <c r="AF280" s="75" t="s">
        <v>763</v>
      </c>
      <c r="AG280" s="72" t="s">
        <v>763</v>
      </c>
      <c r="AH280" s="72" t="s">
        <v>763</v>
      </c>
      <c r="AI280" s="75" t="s">
        <v>763</v>
      </c>
      <c r="AJ280" s="75" t="s">
        <v>763</v>
      </c>
      <c r="AK280" s="75" t="s">
        <v>763</v>
      </c>
      <c r="AL280" s="75" t="s">
        <v>763</v>
      </c>
      <c r="AM280" s="75" t="s">
        <v>763</v>
      </c>
      <c r="AN280" s="75" t="s">
        <v>763</v>
      </c>
      <c r="AO280" s="75" t="s">
        <v>763</v>
      </c>
      <c r="AP280" s="75" t="s">
        <v>763</v>
      </c>
      <c r="AQ280" s="75" t="s">
        <v>763</v>
      </c>
      <c r="AR280" s="75" t="s">
        <v>763</v>
      </c>
      <c r="AS280" s="68" t="s">
        <v>763</v>
      </c>
      <c r="AT280" s="68" t="s">
        <v>763</v>
      </c>
      <c r="AU280" s="68" t="s">
        <v>763</v>
      </c>
      <c r="AV280" s="68" t="s">
        <v>763</v>
      </c>
      <c r="BD280" s="147"/>
    </row>
    <row r="281" spans="1:56" s="68" customFormat="1" x14ac:dyDescent="0.2">
      <c r="A281" s="79" t="s">
        <v>756</v>
      </c>
      <c r="B281" s="68" t="s">
        <v>278</v>
      </c>
      <c r="C281" s="68" t="s">
        <v>757</v>
      </c>
      <c r="E281" s="147">
        <v>44420</v>
      </c>
      <c r="F281" s="68" t="s">
        <v>881</v>
      </c>
      <c r="G281" s="68" t="s">
        <v>1075</v>
      </c>
      <c r="H281" s="68">
        <v>1</v>
      </c>
      <c r="I281" s="68" t="s">
        <v>760</v>
      </c>
      <c r="J281" s="77">
        <v>0.4381944444444445</v>
      </c>
      <c r="K281" s="81">
        <v>3</v>
      </c>
      <c r="L281" s="68">
        <v>1</v>
      </c>
      <c r="M281" s="68" t="s">
        <v>872</v>
      </c>
      <c r="N281" s="68" t="s">
        <v>808</v>
      </c>
      <c r="O281" s="68" t="s">
        <v>761</v>
      </c>
      <c r="P281" s="68" t="s">
        <v>761</v>
      </c>
      <c r="Q281" s="68">
        <v>1.45</v>
      </c>
      <c r="R281" s="68">
        <v>1.1000000000000001</v>
      </c>
      <c r="S281" s="68">
        <v>1.1000000000000001</v>
      </c>
      <c r="T281" s="68">
        <v>1.1000000000000001</v>
      </c>
      <c r="U281" s="76">
        <v>0.75862068965517249</v>
      </c>
      <c r="V281" s="68">
        <v>0.15</v>
      </c>
      <c r="W281" s="77">
        <v>0.30902777777777779</v>
      </c>
      <c r="X281" s="68">
        <v>24.9</v>
      </c>
      <c r="Y281" s="68">
        <v>6.51</v>
      </c>
      <c r="Z281" s="72">
        <v>5.6886987107710487</v>
      </c>
      <c r="AA281" s="68">
        <v>88.6</v>
      </c>
      <c r="AB281" s="171">
        <v>23.7</v>
      </c>
      <c r="AC281" s="72">
        <v>37.6</v>
      </c>
      <c r="AD281" s="72" t="s">
        <v>763</v>
      </c>
      <c r="AE281" s="72" t="s">
        <v>763</v>
      </c>
      <c r="AF281" s="72" t="s">
        <v>763</v>
      </c>
      <c r="AG281" s="72" t="s">
        <v>763</v>
      </c>
      <c r="AH281" s="72" t="s">
        <v>763</v>
      </c>
      <c r="AI281" s="72" t="s">
        <v>763</v>
      </c>
      <c r="AJ281" s="72" t="s">
        <v>763</v>
      </c>
      <c r="AK281" s="72" t="s">
        <v>763</v>
      </c>
      <c r="AL281" s="72" t="s">
        <v>763</v>
      </c>
      <c r="AM281" s="75" t="s">
        <v>763</v>
      </c>
      <c r="AN281" s="75" t="s">
        <v>763</v>
      </c>
      <c r="AO281" s="72" t="s">
        <v>763</v>
      </c>
      <c r="AP281" s="72" t="s">
        <v>763</v>
      </c>
      <c r="AQ281" s="72" t="s">
        <v>763</v>
      </c>
      <c r="AR281" s="75" t="s">
        <v>763</v>
      </c>
      <c r="AS281" s="68" t="s">
        <v>763</v>
      </c>
      <c r="AT281" s="68" t="s">
        <v>763</v>
      </c>
      <c r="AU281" s="68" t="s">
        <v>763</v>
      </c>
      <c r="AV281" s="68" t="s">
        <v>763</v>
      </c>
      <c r="BD281" s="147"/>
    </row>
    <row r="282" spans="1:56" s="68" customFormat="1" x14ac:dyDescent="0.2">
      <c r="A282" s="79" t="s">
        <v>756</v>
      </c>
      <c r="B282" s="68" t="s">
        <v>278</v>
      </c>
      <c r="C282" s="68" t="s">
        <v>764</v>
      </c>
      <c r="E282" s="147">
        <v>44420</v>
      </c>
      <c r="F282" s="68" t="s">
        <v>881</v>
      </c>
      <c r="G282" s="68" t="s">
        <v>1075</v>
      </c>
      <c r="H282" s="68">
        <v>1</v>
      </c>
      <c r="I282" s="68" t="s">
        <v>760</v>
      </c>
      <c r="J282" s="77">
        <v>0.4381944444444445</v>
      </c>
      <c r="K282" s="81">
        <v>3</v>
      </c>
      <c r="L282" s="68">
        <v>1</v>
      </c>
      <c r="M282" s="68" t="s">
        <v>872</v>
      </c>
      <c r="N282" s="68" t="s">
        <v>808</v>
      </c>
      <c r="O282" s="68" t="s">
        <v>761</v>
      </c>
      <c r="P282" s="68" t="s">
        <v>761</v>
      </c>
      <c r="Q282" s="68">
        <v>1.45</v>
      </c>
      <c r="R282" s="68">
        <v>1.1000000000000001</v>
      </c>
      <c r="S282" s="68">
        <v>1.1000000000000001</v>
      </c>
      <c r="T282" s="68">
        <v>1.1000000000000001</v>
      </c>
      <c r="U282" s="76">
        <v>0.75862068965517249</v>
      </c>
      <c r="V282" s="68">
        <v>0.5</v>
      </c>
      <c r="W282" s="77">
        <v>0.30902777777777779</v>
      </c>
      <c r="X282" s="68">
        <v>25.6</v>
      </c>
      <c r="Y282" s="68">
        <v>4.03</v>
      </c>
      <c r="Z282" s="72">
        <v>3.4961108317095597</v>
      </c>
      <c r="AA282" s="68">
        <v>56.9</v>
      </c>
      <c r="AB282" s="171">
        <v>25.1</v>
      </c>
      <c r="AC282" s="72">
        <v>39.5</v>
      </c>
      <c r="AD282" s="75">
        <v>0.17500000000000002</v>
      </c>
      <c r="AE282" s="72">
        <v>0.25151057401812671</v>
      </c>
      <c r="AF282" s="72">
        <v>0.61463339017206642</v>
      </c>
      <c r="AG282" s="72">
        <v>0.86614396419019313</v>
      </c>
      <c r="AH282" s="72">
        <v>24.758377821861327</v>
      </c>
      <c r="AI282" s="72">
        <v>25.62452178605152</v>
      </c>
      <c r="AJ282" s="72">
        <v>181.88653289747452</v>
      </c>
      <c r="AK282" s="72">
        <v>30.743962942493248</v>
      </c>
      <c r="AL282" s="72">
        <v>5.9161707043979428</v>
      </c>
      <c r="AM282" s="72">
        <v>55.502340764354571</v>
      </c>
      <c r="AN282" s="72">
        <v>56.368484728544772</v>
      </c>
      <c r="AO282" s="72">
        <v>10.289047619047624</v>
      </c>
      <c r="AP282" s="72">
        <v>10.033891617063485</v>
      </c>
      <c r="AQ282" s="72">
        <v>0.5062775369010295</v>
      </c>
      <c r="AR282" s="72">
        <v>20.322939236111111</v>
      </c>
      <c r="AS282" s="68" t="s">
        <v>763</v>
      </c>
      <c r="AT282" s="68" t="s">
        <v>763</v>
      </c>
      <c r="AU282" s="68" t="s">
        <v>763</v>
      </c>
      <c r="AV282" s="68" t="s">
        <v>763</v>
      </c>
      <c r="BD282" s="147"/>
    </row>
    <row r="283" spans="1:56" s="68" customFormat="1" x14ac:dyDescent="0.2">
      <c r="A283" s="79" t="s">
        <v>756</v>
      </c>
      <c r="B283" s="68" t="s">
        <v>278</v>
      </c>
      <c r="C283" s="68" t="s">
        <v>765</v>
      </c>
      <c r="E283" s="147">
        <v>44420</v>
      </c>
      <c r="F283" s="68" t="s">
        <v>881</v>
      </c>
      <c r="G283" s="68" t="s">
        <v>1075</v>
      </c>
      <c r="H283" s="68">
        <v>1</v>
      </c>
      <c r="I283" s="68" t="s">
        <v>760</v>
      </c>
      <c r="J283" s="77">
        <v>0.4381944444444445</v>
      </c>
      <c r="K283" s="81">
        <v>3</v>
      </c>
      <c r="L283" s="68">
        <v>1</v>
      </c>
      <c r="M283" s="68" t="s">
        <v>872</v>
      </c>
      <c r="N283" s="68" t="s">
        <v>808</v>
      </c>
      <c r="O283" s="68" t="s">
        <v>761</v>
      </c>
      <c r="P283" s="68" t="s">
        <v>761</v>
      </c>
      <c r="Q283" s="68">
        <v>1.45</v>
      </c>
      <c r="R283" s="68">
        <v>1.1000000000000001</v>
      </c>
      <c r="S283" s="68">
        <v>1.1000000000000001</v>
      </c>
      <c r="T283" s="68">
        <v>1.1000000000000001</v>
      </c>
      <c r="U283" s="76">
        <v>0.75862068965517249</v>
      </c>
      <c r="V283" s="68">
        <v>1</v>
      </c>
      <c r="W283" s="77">
        <v>0.30902777777777779</v>
      </c>
      <c r="X283" s="68">
        <v>25.7</v>
      </c>
      <c r="Y283" s="68">
        <v>3.03</v>
      </c>
      <c r="Z283" s="72">
        <v>2.5963337953503545</v>
      </c>
      <c r="AA283" s="68">
        <v>42.5</v>
      </c>
      <c r="AB283" s="171">
        <v>27.3</v>
      </c>
      <c r="AC283" s="72">
        <v>42.8</v>
      </c>
      <c r="AD283" s="75" t="s">
        <v>763</v>
      </c>
      <c r="AE283" s="75" t="s">
        <v>763</v>
      </c>
      <c r="AF283" s="75" t="s">
        <v>763</v>
      </c>
      <c r="AG283" s="72" t="s">
        <v>763</v>
      </c>
      <c r="AH283" s="72" t="s">
        <v>763</v>
      </c>
      <c r="AI283" s="72" t="s">
        <v>763</v>
      </c>
      <c r="AJ283" s="72" t="s">
        <v>763</v>
      </c>
      <c r="AK283" s="72" t="s">
        <v>763</v>
      </c>
      <c r="AL283" s="72" t="s">
        <v>763</v>
      </c>
      <c r="AM283" s="75" t="s">
        <v>763</v>
      </c>
      <c r="AN283" s="75" t="s">
        <v>763</v>
      </c>
      <c r="AO283" s="72" t="s">
        <v>763</v>
      </c>
      <c r="AP283" s="72" t="s">
        <v>763</v>
      </c>
      <c r="AQ283" s="72" t="s">
        <v>763</v>
      </c>
      <c r="AR283" s="75" t="s">
        <v>763</v>
      </c>
      <c r="AS283" s="68" t="s">
        <v>763</v>
      </c>
      <c r="AT283" s="68" t="s">
        <v>763</v>
      </c>
      <c r="AU283" s="68" t="s">
        <v>763</v>
      </c>
      <c r="AV283" s="68" t="s">
        <v>763</v>
      </c>
      <c r="BD283" s="147"/>
    </row>
    <row r="284" spans="1:56" s="68" customFormat="1" x14ac:dyDescent="0.2">
      <c r="A284" s="79" t="s">
        <v>756</v>
      </c>
      <c r="B284" s="68" t="s">
        <v>280</v>
      </c>
      <c r="C284" s="68" t="s">
        <v>757</v>
      </c>
      <c r="E284" s="147">
        <v>44420</v>
      </c>
      <c r="F284" s="68" t="s">
        <v>881</v>
      </c>
      <c r="G284" s="68" t="s">
        <v>1075</v>
      </c>
      <c r="H284" s="68">
        <v>1</v>
      </c>
      <c r="I284" s="68" t="s">
        <v>760</v>
      </c>
      <c r="J284" s="77">
        <v>0.4381944444444445</v>
      </c>
      <c r="K284" s="81">
        <v>3</v>
      </c>
      <c r="L284" s="68">
        <v>1</v>
      </c>
      <c r="M284" s="68" t="s">
        <v>872</v>
      </c>
      <c r="N284" s="68" t="s">
        <v>808</v>
      </c>
      <c r="O284" s="68" t="s">
        <v>761</v>
      </c>
      <c r="P284" s="68" t="s">
        <v>761</v>
      </c>
      <c r="Q284" s="68">
        <v>1.7</v>
      </c>
      <c r="R284" s="68">
        <v>1.2</v>
      </c>
      <c r="S284" s="68">
        <v>1.2</v>
      </c>
      <c r="T284" s="68">
        <v>1.2</v>
      </c>
      <c r="U284" s="76">
        <v>0.70588235294117652</v>
      </c>
      <c r="V284" s="68">
        <v>0.15</v>
      </c>
      <c r="W284" s="77">
        <v>0.32291666666666669</v>
      </c>
      <c r="X284" s="68">
        <v>25.5</v>
      </c>
      <c r="Y284" s="68">
        <v>4.9000000000000004</v>
      </c>
      <c r="Z284" s="72">
        <v>4.1153474763849918</v>
      </c>
      <c r="AA284" s="68">
        <v>70.099999999999994</v>
      </c>
      <c r="AB284" s="171">
        <v>30.8</v>
      </c>
      <c r="AC284" s="72">
        <v>47.7</v>
      </c>
      <c r="AD284" s="72" t="s">
        <v>763</v>
      </c>
      <c r="AE284" s="72" t="s">
        <v>763</v>
      </c>
      <c r="AF284" s="72" t="s">
        <v>763</v>
      </c>
      <c r="AG284" s="72" t="s">
        <v>763</v>
      </c>
      <c r="AH284" s="72" t="s">
        <v>763</v>
      </c>
      <c r="AI284" s="72" t="s">
        <v>763</v>
      </c>
      <c r="AJ284" s="72" t="s">
        <v>763</v>
      </c>
      <c r="AK284" s="72" t="s">
        <v>763</v>
      </c>
      <c r="AL284" s="72" t="s">
        <v>763</v>
      </c>
      <c r="AM284" s="75" t="s">
        <v>763</v>
      </c>
      <c r="AN284" s="75" t="s">
        <v>763</v>
      </c>
      <c r="AO284" s="72" t="s">
        <v>763</v>
      </c>
      <c r="AP284" s="72" t="s">
        <v>763</v>
      </c>
      <c r="AQ284" s="72" t="s">
        <v>763</v>
      </c>
      <c r="AR284" s="75" t="s">
        <v>763</v>
      </c>
      <c r="AS284" s="68" t="s">
        <v>763</v>
      </c>
      <c r="AT284" s="68" t="s">
        <v>763</v>
      </c>
      <c r="AU284" s="68" t="s">
        <v>763</v>
      </c>
      <c r="AV284" s="68" t="s">
        <v>763</v>
      </c>
      <c r="BD284" s="147"/>
    </row>
    <row r="285" spans="1:56" s="68" customFormat="1" x14ac:dyDescent="0.2">
      <c r="A285" s="79" t="s">
        <v>756</v>
      </c>
      <c r="B285" s="68" t="s">
        <v>280</v>
      </c>
      <c r="C285" s="68" t="s">
        <v>764</v>
      </c>
      <c r="E285" s="147">
        <v>44420</v>
      </c>
      <c r="F285" s="68" t="s">
        <v>881</v>
      </c>
      <c r="G285" s="68" t="s">
        <v>1075</v>
      </c>
      <c r="H285" s="68">
        <v>1</v>
      </c>
      <c r="I285" s="68" t="s">
        <v>760</v>
      </c>
      <c r="J285" s="77">
        <v>0.4381944444444445</v>
      </c>
      <c r="K285" s="81">
        <v>3</v>
      </c>
      <c r="L285" s="68">
        <v>1</v>
      </c>
      <c r="M285" s="68" t="s">
        <v>872</v>
      </c>
      <c r="N285" s="68" t="s">
        <v>808</v>
      </c>
      <c r="O285" s="68" t="s">
        <v>761</v>
      </c>
      <c r="P285" s="68" t="s">
        <v>761</v>
      </c>
      <c r="Q285" s="68">
        <v>1.7</v>
      </c>
      <c r="R285" s="68">
        <v>1.2</v>
      </c>
      <c r="S285" s="68">
        <v>1.2</v>
      </c>
      <c r="T285" s="68">
        <v>1.2</v>
      </c>
      <c r="U285" s="76">
        <v>0.70588235294117652</v>
      </c>
      <c r="V285" s="68">
        <v>0.75</v>
      </c>
      <c r="W285" s="77">
        <v>0.32291666666666669</v>
      </c>
      <c r="X285" s="68">
        <v>25.5</v>
      </c>
      <c r="Y285" s="68">
        <v>4.88</v>
      </c>
      <c r="Z285" s="72">
        <v>4.1311906041984248</v>
      </c>
      <c r="AA285" s="68">
        <v>69.900000000000006</v>
      </c>
      <c r="AB285" s="171">
        <v>29.4</v>
      </c>
      <c r="AC285" s="72">
        <v>45.6</v>
      </c>
      <c r="AD285" s="75">
        <v>0.39999999999999991</v>
      </c>
      <c r="AE285" s="72">
        <v>1.2892749244712989</v>
      </c>
      <c r="AF285" s="72">
        <v>0.35467369400093013</v>
      </c>
      <c r="AG285" s="72">
        <v>1.643948618472229</v>
      </c>
      <c r="AH285" s="72">
        <v>20.338323066405675</v>
      </c>
      <c r="AI285" s="72">
        <v>21.982271684877905</v>
      </c>
      <c r="AJ285" s="72">
        <v>107.34318250486439</v>
      </c>
      <c r="AK285" s="72">
        <v>15.72195653101231</v>
      </c>
      <c r="AL285" s="72">
        <v>6.8275969529062639</v>
      </c>
      <c r="AM285" s="72">
        <v>36.060279597417988</v>
      </c>
      <c r="AN285" s="72">
        <v>37.704228215890211</v>
      </c>
      <c r="AO285" s="72">
        <v>4.5333333333333323</v>
      </c>
      <c r="AP285" s="72">
        <v>5.6179392361111153</v>
      </c>
      <c r="AQ285" s="72">
        <v>0.44657783566749698</v>
      </c>
      <c r="AR285" s="72">
        <v>10.151272569444448</v>
      </c>
      <c r="AS285" s="68" t="s">
        <v>763</v>
      </c>
      <c r="AT285" s="68" t="s">
        <v>763</v>
      </c>
      <c r="AU285" s="68" t="s">
        <v>763</v>
      </c>
      <c r="AV285" s="68" t="s">
        <v>763</v>
      </c>
    </row>
    <row r="286" spans="1:56" s="68" customFormat="1" x14ac:dyDescent="0.2">
      <c r="A286" s="79" t="s">
        <v>756</v>
      </c>
      <c r="B286" s="68" t="s">
        <v>280</v>
      </c>
      <c r="C286" s="68" t="s">
        <v>765</v>
      </c>
      <c r="E286" s="147">
        <v>44420</v>
      </c>
      <c r="F286" s="68" t="s">
        <v>881</v>
      </c>
      <c r="G286" s="68" t="s">
        <v>1075</v>
      </c>
      <c r="H286" s="68">
        <v>1</v>
      </c>
      <c r="I286" s="68" t="s">
        <v>760</v>
      </c>
      <c r="J286" s="77">
        <v>0.4381944444444445</v>
      </c>
      <c r="K286" s="81">
        <v>3</v>
      </c>
      <c r="L286" s="68">
        <v>1</v>
      </c>
      <c r="M286" s="68" t="s">
        <v>872</v>
      </c>
      <c r="N286" s="68" t="s">
        <v>808</v>
      </c>
      <c r="O286" s="68" t="s">
        <v>761</v>
      </c>
      <c r="P286" s="68" t="s">
        <v>761</v>
      </c>
      <c r="Q286" s="68">
        <v>1.7</v>
      </c>
      <c r="R286" s="68">
        <v>1.2</v>
      </c>
      <c r="S286" s="68">
        <v>1.2</v>
      </c>
      <c r="T286" s="68">
        <v>1.2</v>
      </c>
      <c r="U286" s="76">
        <v>0.70588235294117652</v>
      </c>
      <c r="V286" s="68">
        <v>1.5</v>
      </c>
      <c r="W286" s="77">
        <v>0.32291666666666669</v>
      </c>
      <c r="X286" s="68">
        <v>25.5</v>
      </c>
      <c r="Y286" s="68">
        <v>4.88</v>
      </c>
      <c r="Z286" s="72">
        <v>4.330111159894158</v>
      </c>
      <c r="AA286" s="68">
        <v>69.8</v>
      </c>
      <c r="AB286" s="171">
        <v>21.1</v>
      </c>
      <c r="AC286" s="72">
        <v>48.1</v>
      </c>
      <c r="AD286" s="75" t="s">
        <v>763</v>
      </c>
      <c r="AE286" s="75" t="s">
        <v>763</v>
      </c>
      <c r="AF286" s="75" t="s">
        <v>763</v>
      </c>
      <c r="AG286" s="72" t="s">
        <v>763</v>
      </c>
      <c r="AH286" s="72" t="s">
        <v>763</v>
      </c>
      <c r="AI286" s="72" t="s">
        <v>763</v>
      </c>
      <c r="AJ286" s="72" t="s">
        <v>763</v>
      </c>
      <c r="AK286" s="72" t="s">
        <v>763</v>
      </c>
      <c r="AL286" s="72" t="s">
        <v>763</v>
      </c>
      <c r="AM286" s="75" t="s">
        <v>763</v>
      </c>
      <c r="AN286" s="75" t="s">
        <v>763</v>
      </c>
      <c r="AO286" s="72" t="s">
        <v>763</v>
      </c>
      <c r="AP286" s="72" t="s">
        <v>763</v>
      </c>
      <c r="AQ286" s="72" t="s">
        <v>763</v>
      </c>
      <c r="AR286" s="75" t="s">
        <v>763</v>
      </c>
      <c r="AS286" s="68" t="s">
        <v>763</v>
      </c>
      <c r="AT286" s="68" t="s">
        <v>763</v>
      </c>
      <c r="AU286" s="68" t="s">
        <v>763</v>
      </c>
      <c r="AV286" s="68" t="s">
        <v>763</v>
      </c>
    </row>
    <row r="287" spans="1:56" s="68" customFormat="1" x14ac:dyDescent="0.2">
      <c r="A287" s="79" t="s">
        <v>756</v>
      </c>
      <c r="B287" s="68" t="s">
        <v>282</v>
      </c>
      <c r="C287" s="68" t="s">
        <v>757</v>
      </c>
      <c r="E287" s="147">
        <v>44420</v>
      </c>
      <c r="F287" s="68" t="s">
        <v>881</v>
      </c>
      <c r="G287" s="68" t="s">
        <v>1075</v>
      </c>
      <c r="H287" s="68">
        <v>1</v>
      </c>
      <c r="I287" s="68" t="s">
        <v>760</v>
      </c>
      <c r="J287" s="77">
        <v>0.4381944444444445</v>
      </c>
      <c r="K287" s="81">
        <v>3</v>
      </c>
      <c r="L287" s="68">
        <v>1</v>
      </c>
      <c r="M287" s="68" t="s">
        <v>872</v>
      </c>
      <c r="N287" s="68" t="s">
        <v>816</v>
      </c>
      <c r="O287" s="68" t="s">
        <v>761</v>
      </c>
      <c r="P287" s="68" t="s">
        <v>761</v>
      </c>
      <c r="Q287" s="68">
        <v>1.4</v>
      </c>
      <c r="R287" s="68">
        <v>0.8</v>
      </c>
      <c r="S287" s="68">
        <v>0.8</v>
      </c>
      <c r="T287" s="68">
        <v>0.8</v>
      </c>
      <c r="U287" s="76">
        <v>0.57142857142857151</v>
      </c>
      <c r="V287" s="68">
        <v>0.15</v>
      </c>
      <c r="W287" s="77">
        <v>0.3576388888888889</v>
      </c>
      <c r="X287" s="68">
        <v>25.8</v>
      </c>
      <c r="Y287" s="68">
        <v>4.42</v>
      </c>
      <c r="Z287" s="72">
        <v>3.6968254674713772</v>
      </c>
      <c r="AA287" s="68">
        <v>63.2</v>
      </c>
      <c r="AB287" s="171">
        <v>31.6</v>
      </c>
      <c r="AC287" s="72">
        <v>48.8</v>
      </c>
      <c r="AD287" s="72" t="s">
        <v>763</v>
      </c>
      <c r="AE287" s="72" t="s">
        <v>763</v>
      </c>
      <c r="AF287" s="72" t="s">
        <v>763</v>
      </c>
      <c r="AG287" s="72" t="s">
        <v>763</v>
      </c>
      <c r="AH287" s="72" t="s">
        <v>763</v>
      </c>
      <c r="AI287" s="72" t="s">
        <v>763</v>
      </c>
      <c r="AJ287" s="72" t="s">
        <v>763</v>
      </c>
      <c r="AK287" s="72" t="s">
        <v>763</v>
      </c>
      <c r="AL287" s="72" t="s">
        <v>763</v>
      </c>
      <c r="AM287" s="75" t="s">
        <v>763</v>
      </c>
      <c r="AN287" s="75" t="s">
        <v>763</v>
      </c>
      <c r="AO287" s="72" t="s">
        <v>763</v>
      </c>
      <c r="AP287" s="72" t="s">
        <v>763</v>
      </c>
      <c r="AQ287" s="72" t="s">
        <v>763</v>
      </c>
      <c r="AR287" s="75" t="s">
        <v>763</v>
      </c>
      <c r="AS287" s="68" t="s">
        <v>763</v>
      </c>
      <c r="AT287" s="68" t="s">
        <v>763</v>
      </c>
      <c r="AU287" s="68" t="s">
        <v>763</v>
      </c>
      <c r="AV287" s="68" t="s">
        <v>763</v>
      </c>
      <c r="BD287" s="147"/>
    </row>
    <row r="288" spans="1:56" s="68" customFormat="1" x14ac:dyDescent="0.2">
      <c r="A288" s="79" t="s">
        <v>756</v>
      </c>
      <c r="B288" s="68" t="s">
        <v>282</v>
      </c>
      <c r="C288" s="68" t="s">
        <v>764</v>
      </c>
      <c r="E288" s="147">
        <v>44420</v>
      </c>
      <c r="F288" s="68" t="s">
        <v>881</v>
      </c>
      <c r="G288" s="68" t="s">
        <v>1075</v>
      </c>
      <c r="H288" s="68">
        <v>1</v>
      </c>
      <c r="I288" s="68" t="s">
        <v>760</v>
      </c>
      <c r="J288" s="77">
        <v>0.4381944444444445</v>
      </c>
      <c r="K288" s="81">
        <v>3</v>
      </c>
      <c r="L288" s="68">
        <v>1</v>
      </c>
      <c r="M288" s="68" t="s">
        <v>872</v>
      </c>
      <c r="N288" s="68" t="s">
        <v>816</v>
      </c>
      <c r="O288" s="68" t="s">
        <v>761</v>
      </c>
      <c r="P288" s="68" t="s">
        <v>761</v>
      </c>
      <c r="Q288" s="68">
        <v>1.4</v>
      </c>
      <c r="R288" s="68">
        <v>0.8</v>
      </c>
      <c r="S288" s="68">
        <v>0.8</v>
      </c>
      <c r="T288" s="68">
        <v>0.8</v>
      </c>
      <c r="U288" s="76">
        <v>0.57142857142857151</v>
      </c>
      <c r="V288" s="68">
        <v>0.5</v>
      </c>
      <c r="W288" s="77">
        <v>0.3576388888888889</v>
      </c>
      <c r="X288" s="68">
        <v>25.8</v>
      </c>
      <c r="Y288" s="68">
        <v>4.43</v>
      </c>
      <c r="Z288" s="72">
        <v>3.7685723629217933</v>
      </c>
      <c r="AA288" s="68">
        <v>63.5</v>
      </c>
      <c r="AB288" s="171">
        <v>28.6</v>
      </c>
      <c r="AC288" s="72">
        <v>44.5</v>
      </c>
      <c r="AD288" s="75">
        <v>0.1</v>
      </c>
      <c r="AE288" s="72">
        <v>0.10325852395338764</v>
      </c>
      <c r="AF288" s="72">
        <v>0.96023872267865462</v>
      </c>
      <c r="AG288" s="72">
        <v>1.0634972466320423</v>
      </c>
      <c r="AH288" s="72">
        <v>25.775107906477345</v>
      </c>
      <c r="AI288" s="72">
        <v>26.838605153109388</v>
      </c>
      <c r="AJ288" s="72">
        <v>202.84356023205174</v>
      </c>
      <c r="AK288" s="72">
        <v>34.459082807698209</v>
      </c>
      <c r="AL288" s="72">
        <v>5.8865049126245514</v>
      </c>
      <c r="AM288" s="72">
        <v>60.234190714175554</v>
      </c>
      <c r="AN288" s="72">
        <v>61.297687960807593</v>
      </c>
      <c r="AO288" s="72">
        <v>14.020952380952387</v>
      </c>
      <c r="AP288" s="72">
        <v>7.3333201884920607</v>
      </c>
      <c r="AQ288" s="72">
        <v>0.65658768451868443</v>
      </c>
      <c r="AR288" s="72">
        <v>21.354272569444447</v>
      </c>
      <c r="AS288" s="68" t="s">
        <v>763</v>
      </c>
      <c r="AT288" s="68" t="s">
        <v>763</v>
      </c>
      <c r="AU288" s="68" t="s">
        <v>763</v>
      </c>
      <c r="AV288" s="68" t="s">
        <v>763</v>
      </c>
      <c r="BD288" s="147"/>
    </row>
    <row r="289" spans="1:56" s="68" customFormat="1" x14ac:dyDescent="0.2">
      <c r="A289" s="79" t="s">
        <v>756</v>
      </c>
      <c r="B289" s="68" t="s">
        <v>282</v>
      </c>
      <c r="C289" s="68" t="s">
        <v>765</v>
      </c>
      <c r="E289" s="147">
        <v>44420</v>
      </c>
      <c r="F289" s="68" t="s">
        <v>881</v>
      </c>
      <c r="G289" s="68" t="s">
        <v>1075</v>
      </c>
      <c r="H289" s="68">
        <v>1</v>
      </c>
      <c r="I289" s="68" t="s">
        <v>760</v>
      </c>
      <c r="J289" s="77">
        <v>0.4381944444444445</v>
      </c>
      <c r="K289" s="81">
        <v>3</v>
      </c>
      <c r="L289" s="68">
        <v>1</v>
      </c>
      <c r="M289" s="68" t="s">
        <v>872</v>
      </c>
      <c r="N289" s="68" t="s">
        <v>816</v>
      </c>
      <c r="O289" s="68" t="s">
        <v>761</v>
      </c>
      <c r="P289" s="68" t="s">
        <v>761</v>
      </c>
      <c r="Q289" s="68">
        <v>1.4</v>
      </c>
      <c r="R289" s="68">
        <v>0.8</v>
      </c>
      <c r="S289" s="68">
        <v>0.8</v>
      </c>
      <c r="T289" s="68">
        <v>0.8</v>
      </c>
      <c r="U289" s="76">
        <v>0.57142857142857151</v>
      </c>
      <c r="V289" s="68">
        <v>1</v>
      </c>
      <c r="W289" s="77">
        <v>0.3576388888888889</v>
      </c>
      <c r="X289" s="68">
        <v>26</v>
      </c>
      <c r="Y289" s="68">
        <v>3.93</v>
      </c>
      <c r="Z289" s="72">
        <v>3.278555473421461</v>
      </c>
      <c r="AA289" s="68">
        <v>56.7</v>
      </c>
      <c r="AB289" s="171">
        <v>32.1</v>
      </c>
      <c r="AC289" s="72">
        <v>49.4</v>
      </c>
      <c r="AD289" s="75" t="s">
        <v>763</v>
      </c>
      <c r="AE289" s="75" t="s">
        <v>763</v>
      </c>
      <c r="AF289" s="75" t="s">
        <v>763</v>
      </c>
      <c r="AG289" s="72" t="s">
        <v>763</v>
      </c>
      <c r="AH289" s="72" t="s">
        <v>763</v>
      </c>
      <c r="AI289" s="72" t="s">
        <v>763</v>
      </c>
      <c r="AJ289" s="72" t="s">
        <v>763</v>
      </c>
      <c r="AK289" s="72" t="s">
        <v>763</v>
      </c>
      <c r="AL289" s="72" t="s">
        <v>763</v>
      </c>
      <c r="AM289" s="75" t="s">
        <v>763</v>
      </c>
      <c r="AN289" s="75" t="s">
        <v>763</v>
      </c>
      <c r="AO289" s="72" t="s">
        <v>763</v>
      </c>
      <c r="AP289" s="72" t="s">
        <v>763</v>
      </c>
      <c r="AQ289" s="72" t="s">
        <v>763</v>
      </c>
      <c r="AR289" s="75" t="s">
        <v>763</v>
      </c>
      <c r="AS289" s="68" t="s">
        <v>763</v>
      </c>
      <c r="AT289" s="68" t="s">
        <v>763</v>
      </c>
      <c r="AU289" s="68" t="s">
        <v>763</v>
      </c>
      <c r="AV289" s="68" t="s">
        <v>763</v>
      </c>
      <c r="BD289" s="147"/>
    </row>
    <row r="290" spans="1:56" s="68" customFormat="1" x14ac:dyDescent="0.2">
      <c r="A290" s="79" t="s">
        <v>756</v>
      </c>
      <c r="B290" s="68" t="s">
        <v>284</v>
      </c>
      <c r="C290" s="68" t="s">
        <v>757</v>
      </c>
      <c r="E290" s="147">
        <v>44420</v>
      </c>
      <c r="F290" s="68" t="s">
        <v>881</v>
      </c>
      <c r="G290" s="68" t="s">
        <v>1075</v>
      </c>
      <c r="H290" s="68">
        <v>1</v>
      </c>
      <c r="I290" s="68" t="s">
        <v>760</v>
      </c>
      <c r="J290" s="77">
        <v>0.4381944444444445</v>
      </c>
      <c r="K290" s="81">
        <v>3</v>
      </c>
      <c r="L290" s="68">
        <v>1</v>
      </c>
      <c r="M290" s="68" t="s">
        <v>872</v>
      </c>
      <c r="N290" s="68" t="s">
        <v>808</v>
      </c>
      <c r="O290" s="68" t="s">
        <v>761</v>
      </c>
      <c r="P290" s="68" t="s">
        <v>761</v>
      </c>
      <c r="Q290" s="68">
        <v>1.3</v>
      </c>
      <c r="R290" s="68">
        <v>0.9</v>
      </c>
      <c r="S290" s="68">
        <v>0.9</v>
      </c>
      <c r="T290" s="68">
        <v>0.9</v>
      </c>
      <c r="U290" s="76">
        <v>0.69230769230769229</v>
      </c>
      <c r="V290" s="68">
        <v>0.15</v>
      </c>
      <c r="W290" s="77">
        <v>0.34722222222222227</v>
      </c>
      <c r="X290" s="68">
        <v>25.6</v>
      </c>
      <c r="Y290" s="68">
        <v>4.9400000000000004</v>
      </c>
      <c r="Z290" s="72">
        <v>4.086503212891774</v>
      </c>
      <c r="AA290" s="68">
        <v>70.8</v>
      </c>
      <c r="AB290" s="171">
        <v>33.5</v>
      </c>
      <c r="AC290" s="72">
        <v>51.4</v>
      </c>
      <c r="AD290" s="72" t="s">
        <v>763</v>
      </c>
      <c r="AE290" s="72" t="s">
        <v>763</v>
      </c>
      <c r="AF290" s="72" t="s">
        <v>763</v>
      </c>
      <c r="AG290" s="72" t="s">
        <v>763</v>
      </c>
      <c r="AH290" s="72" t="s">
        <v>763</v>
      </c>
      <c r="AI290" s="72" t="s">
        <v>763</v>
      </c>
      <c r="AJ290" s="72" t="s">
        <v>763</v>
      </c>
      <c r="AK290" s="72" t="s">
        <v>763</v>
      </c>
      <c r="AL290" s="72" t="s">
        <v>763</v>
      </c>
      <c r="AM290" s="75" t="s">
        <v>763</v>
      </c>
      <c r="AN290" s="75" t="s">
        <v>763</v>
      </c>
      <c r="AO290" s="72" t="s">
        <v>763</v>
      </c>
      <c r="AP290" s="72" t="s">
        <v>763</v>
      </c>
      <c r="AQ290" s="72" t="s">
        <v>763</v>
      </c>
      <c r="AR290" s="75" t="s">
        <v>763</v>
      </c>
      <c r="AS290" s="68" t="s">
        <v>763</v>
      </c>
      <c r="AT290" s="68" t="s">
        <v>763</v>
      </c>
      <c r="AU290" s="68" t="s">
        <v>763</v>
      </c>
      <c r="AV290" s="68" t="s">
        <v>763</v>
      </c>
    </row>
    <row r="291" spans="1:56" s="68" customFormat="1" x14ac:dyDescent="0.2">
      <c r="A291" s="79" t="s">
        <v>756</v>
      </c>
      <c r="B291" s="68" t="s">
        <v>284</v>
      </c>
      <c r="C291" s="68" t="s">
        <v>764</v>
      </c>
      <c r="E291" s="147">
        <v>44420</v>
      </c>
      <c r="F291" s="68" t="s">
        <v>881</v>
      </c>
      <c r="G291" s="68" t="s">
        <v>1075</v>
      </c>
      <c r="H291" s="68">
        <v>1</v>
      </c>
      <c r="I291" s="68" t="s">
        <v>760</v>
      </c>
      <c r="J291" s="77">
        <v>0.4381944444444445</v>
      </c>
      <c r="K291" s="81">
        <v>3</v>
      </c>
      <c r="L291" s="68">
        <v>1</v>
      </c>
      <c r="M291" s="68" t="s">
        <v>872</v>
      </c>
      <c r="N291" s="68" t="s">
        <v>808</v>
      </c>
      <c r="O291" s="68" t="s">
        <v>761</v>
      </c>
      <c r="P291" s="68" t="s">
        <v>761</v>
      </c>
      <c r="Q291" s="68">
        <v>1.3</v>
      </c>
      <c r="R291" s="68">
        <v>0.9</v>
      </c>
      <c r="S291" s="68">
        <v>0.9</v>
      </c>
      <c r="T291" s="68">
        <v>0.9</v>
      </c>
      <c r="U291" s="76">
        <v>0.69230769230769229</v>
      </c>
      <c r="V291" s="68">
        <v>0.5</v>
      </c>
      <c r="W291" s="77">
        <v>0.34722222222222227</v>
      </c>
      <c r="X291" s="68">
        <v>25.6</v>
      </c>
      <c r="Y291" s="68">
        <v>4.84</v>
      </c>
      <c r="Z291" s="72">
        <v>4.0885414334210868</v>
      </c>
      <c r="AA291" s="68">
        <v>69.3</v>
      </c>
      <c r="AB291" s="171">
        <v>29.8</v>
      </c>
      <c r="AC291" s="72">
        <v>46.2</v>
      </c>
      <c r="AD291" s="75">
        <v>2.5000000000000008E-2</v>
      </c>
      <c r="AE291" s="72">
        <v>0.17738454898575706</v>
      </c>
      <c r="AF291" s="72">
        <v>0.33250658812587203</v>
      </c>
      <c r="AG291" s="72">
        <v>0.50989113711162903</v>
      </c>
      <c r="AH291" s="72">
        <v>22.686463914824149</v>
      </c>
      <c r="AI291" s="72">
        <v>23.196355051935779</v>
      </c>
      <c r="AJ291" s="72">
        <v>141.1993928032874</v>
      </c>
      <c r="AK291" s="72">
        <v>21.779217180803006</v>
      </c>
      <c r="AL291" s="72">
        <v>6.4832170794341346</v>
      </c>
      <c r="AM291" s="72">
        <v>44.465681095627154</v>
      </c>
      <c r="AN291" s="72">
        <v>44.975572232738784</v>
      </c>
      <c r="AO291" s="72">
        <v>10.402380952380954</v>
      </c>
      <c r="AP291" s="72">
        <v>4.7780582837301555</v>
      </c>
      <c r="AQ291" s="72">
        <v>0.68524900963575885</v>
      </c>
      <c r="AR291" s="72">
        <v>15.180439236111109</v>
      </c>
      <c r="AS291" s="68" t="s">
        <v>763</v>
      </c>
      <c r="AT291" s="68" t="s">
        <v>763</v>
      </c>
      <c r="AU291" s="68" t="s">
        <v>763</v>
      </c>
      <c r="AV291" s="68" t="s">
        <v>763</v>
      </c>
    </row>
    <row r="292" spans="1:56" s="68" customFormat="1" x14ac:dyDescent="0.2">
      <c r="A292" s="79" t="s">
        <v>756</v>
      </c>
      <c r="B292" s="68" t="s">
        <v>284</v>
      </c>
      <c r="C292" s="68" t="s">
        <v>765</v>
      </c>
      <c r="E292" s="147">
        <v>44420</v>
      </c>
      <c r="F292" s="68" t="s">
        <v>881</v>
      </c>
      <c r="G292" s="68" t="s">
        <v>1075</v>
      </c>
      <c r="H292" s="68">
        <v>1</v>
      </c>
      <c r="I292" s="68" t="s">
        <v>760</v>
      </c>
      <c r="J292" s="77">
        <v>0.4381944444444445</v>
      </c>
      <c r="K292" s="81">
        <v>3</v>
      </c>
      <c r="L292" s="68">
        <v>1</v>
      </c>
      <c r="M292" s="68" t="s">
        <v>872</v>
      </c>
      <c r="N292" s="68" t="s">
        <v>808</v>
      </c>
      <c r="O292" s="68" t="s">
        <v>761</v>
      </c>
      <c r="P292" s="68" t="s">
        <v>761</v>
      </c>
      <c r="Q292" s="68">
        <v>1.3</v>
      </c>
      <c r="R292" s="68">
        <v>0.9</v>
      </c>
      <c r="S292" s="68">
        <v>0.9</v>
      </c>
      <c r="T292" s="68">
        <v>0.9</v>
      </c>
      <c r="U292" s="76">
        <v>0.69230769230769229</v>
      </c>
      <c r="V292" s="68">
        <v>1</v>
      </c>
      <c r="W292" s="77">
        <v>0.34722222222222227</v>
      </c>
      <c r="X292" s="68">
        <v>25.5</v>
      </c>
      <c r="Y292" s="68">
        <v>4.41</v>
      </c>
      <c r="Z292" s="72">
        <v>3.67038734958625</v>
      </c>
      <c r="AA292" s="68">
        <v>63.1</v>
      </c>
      <c r="AB292" s="171">
        <v>32.4</v>
      </c>
      <c r="AC292" s="72">
        <v>49.8</v>
      </c>
      <c r="AD292" s="75" t="s">
        <v>763</v>
      </c>
      <c r="AE292" s="75" t="s">
        <v>763</v>
      </c>
      <c r="AF292" s="75" t="s">
        <v>763</v>
      </c>
      <c r="AG292" s="72" t="s">
        <v>763</v>
      </c>
      <c r="AH292" s="72" t="s">
        <v>763</v>
      </c>
      <c r="AI292" s="75" t="s">
        <v>763</v>
      </c>
      <c r="AJ292" s="75" t="s">
        <v>763</v>
      </c>
      <c r="AK292" s="75" t="s">
        <v>763</v>
      </c>
      <c r="AL292" s="75" t="s">
        <v>763</v>
      </c>
      <c r="AM292" s="75" t="s">
        <v>763</v>
      </c>
      <c r="AN292" s="75" t="s">
        <v>763</v>
      </c>
      <c r="AO292" s="75" t="s">
        <v>763</v>
      </c>
      <c r="AP292" s="75" t="s">
        <v>763</v>
      </c>
      <c r="AQ292" s="75" t="s">
        <v>763</v>
      </c>
      <c r="AR292" s="75" t="s">
        <v>763</v>
      </c>
      <c r="AS292" s="68" t="s">
        <v>763</v>
      </c>
      <c r="AT292" s="68" t="s">
        <v>763</v>
      </c>
      <c r="AU292" s="68" t="s">
        <v>763</v>
      </c>
      <c r="AV292" s="68" t="s">
        <v>763</v>
      </c>
    </row>
    <row r="293" spans="1:56" s="68" customFormat="1" x14ac:dyDescent="0.2">
      <c r="A293" s="79" t="s">
        <v>756</v>
      </c>
      <c r="B293" s="68" t="s">
        <v>286</v>
      </c>
      <c r="C293" s="68" t="s">
        <v>757</v>
      </c>
      <c r="E293" s="147">
        <v>44420</v>
      </c>
      <c r="F293" s="68" t="s">
        <v>881</v>
      </c>
      <c r="G293" s="68" t="s">
        <v>1075</v>
      </c>
      <c r="H293" s="68">
        <v>1</v>
      </c>
      <c r="I293" s="68" t="s">
        <v>760</v>
      </c>
      <c r="J293" s="77">
        <v>0.4381944444444445</v>
      </c>
      <c r="K293" s="81">
        <v>3</v>
      </c>
      <c r="L293" s="68">
        <v>1</v>
      </c>
      <c r="M293" s="68" t="s">
        <v>872</v>
      </c>
      <c r="N293" s="68" t="s">
        <v>776</v>
      </c>
      <c r="O293" s="68" t="s">
        <v>761</v>
      </c>
      <c r="P293" s="68" t="s">
        <v>761</v>
      </c>
      <c r="Q293" s="68">
        <v>1.2</v>
      </c>
      <c r="R293" s="68">
        <v>1.2</v>
      </c>
      <c r="S293" s="68">
        <v>1.2</v>
      </c>
      <c r="T293" s="68">
        <v>1.2</v>
      </c>
      <c r="U293" s="76">
        <v>1</v>
      </c>
      <c r="V293" s="68">
        <v>0.15</v>
      </c>
      <c r="W293" s="77">
        <v>0.33680555555555558</v>
      </c>
      <c r="X293" s="68">
        <v>24.8</v>
      </c>
      <c r="Y293" s="68">
        <v>5.56</v>
      </c>
      <c r="Z293" s="72">
        <v>4.6153849892840988</v>
      </c>
      <c r="AA293" s="68">
        <v>79.099999999999994</v>
      </c>
      <c r="AB293" s="171">
        <v>32.700000000000003</v>
      </c>
      <c r="AC293" s="72">
        <v>50.3</v>
      </c>
      <c r="AD293" s="72" t="s">
        <v>763</v>
      </c>
      <c r="AE293" s="72" t="s">
        <v>763</v>
      </c>
      <c r="AF293" s="72" t="s">
        <v>763</v>
      </c>
      <c r="AG293" s="72" t="s">
        <v>763</v>
      </c>
      <c r="AH293" s="72" t="s">
        <v>763</v>
      </c>
      <c r="AI293" s="72" t="s">
        <v>763</v>
      </c>
      <c r="AJ293" s="72" t="s">
        <v>763</v>
      </c>
      <c r="AK293" s="72" t="s">
        <v>763</v>
      </c>
      <c r="AL293" s="72" t="s">
        <v>763</v>
      </c>
      <c r="AM293" s="75" t="s">
        <v>763</v>
      </c>
      <c r="AN293" s="75" t="s">
        <v>763</v>
      </c>
      <c r="AO293" s="72" t="s">
        <v>763</v>
      </c>
      <c r="AP293" s="72" t="s">
        <v>763</v>
      </c>
      <c r="AQ293" s="72" t="s">
        <v>763</v>
      </c>
      <c r="AR293" s="75" t="s">
        <v>763</v>
      </c>
      <c r="AS293" s="68" t="s">
        <v>763</v>
      </c>
      <c r="AT293" s="68" t="s">
        <v>763</v>
      </c>
      <c r="AU293" s="68" t="s">
        <v>763</v>
      </c>
      <c r="AV293" s="68" t="s">
        <v>763</v>
      </c>
    </row>
    <row r="294" spans="1:56" s="68" customFormat="1" x14ac:dyDescent="0.2">
      <c r="A294" s="79" t="s">
        <v>756</v>
      </c>
      <c r="B294" s="68" t="s">
        <v>286</v>
      </c>
      <c r="C294" s="68" t="s">
        <v>764</v>
      </c>
      <c r="E294" s="147">
        <v>44420</v>
      </c>
      <c r="F294" s="68" t="s">
        <v>881</v>
      </c>
      <c r="G294" s="68" t="s">
        <v>1075</v>
      </c>
      <c r="H294" s="68">
        <v>1</v>
      </c>
      <c r="I294" s="68" t="s">
        <v>760</v>
      </c>
      <c r="J294" s="77">
        <v>0.4381944444444445</v>
      </c>
      <c r="K294" s="81">
        <v>3</v>
      </c>
      <c r="L294" s="68">
        <v>1</v>
      </c>
      <c r="M294" s="68" t="s">
        <v>872</v>
      </c>
      <c r="N294" s="68" t="s">
        <v>776</v>
      </c>
      <c r="O294" s="68" t="s">
        <v>761</v>
      </c>
      <c r="P294" s="68" t="s">
        <v>761</v>
      </c>
      <c r="Q294" s="68">
        <v>1.2</v>
      </c>
      <c r="R294" s="68">
        <v>1.2</v>
      </c>
      <c r="S294" s="68">
        <v>1.2</v>
      </c>
      <c r="T294" s="68">
        <v>1.2</v>
      </c>
      <c r="U294" s="76">
        <v>1</v>
      </c>
      <c r="V294" s="68">
        <v>0.5</v>
      </c>
      <c r="W294" s="77">
        <v>0.33680555555555558</v>
      </c>
      <c r="X294" s="68">
        <v>24.8</v>
      </c>
      <c r="Y294" s="68">
        <v>5.53</v>
      </c>
      <c r="Z294" s="72">
        <v>4.6324960870859861</v>
      </c>
      <c r="AA294" s="68">
        <v>78.900000000000006</v>
      </c>
      <c r="AB294" s="171">
        <v>31.1</v>
      </c>
      <c r="AC294" s="72">
        <v>48</v>
      </c>
      <c r="AD294" s="75">
        <v>0.49999999999999994</v>
      </c>
      <c r="AE294" s="72">
        <v>0.77039274924471268</v>
      </c>
      <c r="AF294" s="72">
        <v>0.5340257324445824</v>
      </c>
      <c r="AG294" s="72">
        <v>1.3044184816892952</v>
      </c>
      <c r="AH294" s="72">
        <v>14.288739488310705</v>
      </c>
      <c r="AI294" s="72">
        <v>15.59315797</v>
      </c>
      <c r="AJ294" s="72">
        <v>74.647567074653722</v>
      </c>
      <c r="AK294" s="72">
        <v>9.9877497825437782</v>
      </c>
      <c r="AL294" s="72">
        <v>7.4739124126957996</v>
      </c>
      <c r="AM294" s="72">
        <v>24.276489270854483</v>
      </c>
      <c r="AN294" s="72">
        <v>25.58090775254378</v>
      </c>
      <c r="AO294" s="72">
        <v>4.2287963789682532</v>
      </c>
      <c r="AP294" s="72">
        <v>3.4688095238095249</v>
      </c>
      <c r="AQ294" s="72">
        <v>0.4506348555149805</v>
      </c>
      <c r="AR294" s="72">
        <v>7.6976059027777781</v>
      </c>
      <c r="AS294" s="68" t="s">
        <v>763</v>
      </c>
      <c r="AT294" s="68" t="s">
        <v>763</v>
      </c>
      <c r="AU294" s="68" t="s">
        <v>763</v>
      </c>
      <c r="AV294" s="68" t="s">
        <v>763</v>
      </c>
    </row>
    <row r="295" spans="1:56" s="68" customFormat="1" x14ac:dyDescent="0.2">
      <c r="A295" s="79" t="s">
        <v>756</v>
      </c>
      <c r="B295" s="68" t="s">
        <v>286</v>
      </c>
      <c r="C295" s="68" t="s">
        <v>765</v>
      </c>
      <c r="E295" s="147">
        <v>44420</v>
      </c>
      <c r="F295" s="68" t="s">
        <v>881</v>
      </c>
      <c r="G295" s="68" t="s">
        <v>1075</v>
      </c>
      <c r="H295" s="68">
        <v>1</v>
      </c>
      <c r="I295" s="68" t="s">
        <v>760</v>
      </c>
      <c r="J295" s="77">
        <v>0.4381944444444445</v>
      </c>
      <c r="K295" s="81">
        <v>3</v>
      </c>
      <c r="L295" s="68">
        <v>1</v>
      </c>
      <c r="M295" s="68" t="s">
        <v>872</v>
      </c>
      <c r="N295" s="68" t="s">
        <v>776</v>
      </c>
      <c r="O295" s="68" t="s">
        <v>761</v>
      </c>
      <c r="P295" s="68" t="s">
        <v>761</v>
      </c>
      <c r="Q295" s="68">
        <v>1.2</v>
      </c>
      <c r="R295" s="68">
        <v>1.2</v>
      </c>
      <c r="S295" s="68">
        <v>1.2</v>
      </c>
      <c r="T295" s="68">
        <v>1.2</v>
      </c>
      <c r="U295" s="76">
        <v>1</v>
      </c>
      <c r="V295" s="68">
        <v>1</v>
      </c>
      <c r="W295" s="77">
        <v>0.33680555555555558</v>
      </c>
      <c r="X295" s="68">
        <v>24.8</v>
      </c>
      <c r="Y295" s="68">
        <v>5.52</v>
      </c>
      <c r="Z295" s="72">
        <v>4.6004817714765522</v>
      </c>
      <c r="AA295" s="68">
        <v>78.8</v>
      </c>
      <c r="AB295" s="171">
        <v>32</v>
      </c>
      <c r="AC295" s="72">
        <v>49.4</v>
      </c>
      <c r="AD295" s="72" t="s">
        <v>763</v>
      </c>
      <c r="AE295" s="72" t="s">
        <v>763</v>
      </c>
      <c r="AF295" s="72" t="s">
        <v>763</v>
      </c>
      <c r="AG295" s="72" t="s">
        <v>763</v>
      </c>
      <c r="AH295" s="72" t="s">
        <v>763</v>
      </c>
      <c r="AI295" s="72" t="s">
        <v>763</v>
      </c>
      <c r="AJ295" s="72" t="s">
        <v>763</v>
      </c>
      <c r="AK295" s="72" t="s">
        <v>763</v>
      </c>
      <c r="AL295" s="72" t="s">
        <v>763</v>
      </c>
      <c r="AM295" s="75" t="s">
        <v>763</v>
      </c>
      <c r="AN295" s="75" t="s">
        <v>763</v>
      </c>
      <c r="AO295" s="72" t="s">
        <v>763</v>
      </c>
      <c r="AP295" s="72" t="s">
        <v>763</v>
      </c>
      <c r="AQ295" s="72" t="s">
        <v>763</v>
      </c>
      <c r="AR295" s="75" t="s">
        <v>763</v>
      </c>
      <c r="AS295" s="68" t="s">
        <v>763</v>
      </c>
      <c r="AT295" s="68" t="s">
        <v>763</v>
      </c>
      <c r="AU295" s="68" t="s">
        <v>763</v>
      </c>
      <c r="AV295" s="68" t="s">
        <v>763</v>
      </c>
    </row>
    <row r="296" spans="1:56" s="68" customFormat="1" x14ac:dyDescent="0.2">
      <c r="A296" s="79" t="s">
        <v>756</v>
      </c>
      <c r="B296" s="68" t="s">
        <v>610</v>
      </c>
      <c r="C296" s="68" t="s">
        <v>793</v>
      </c>
      <c r="E296" s="147">
        <v>44434</v>
      </c>
      <c r="F296" s="68" t="s">
        <v>793</v>
      </c>
      <c r="G296" s="68" t="s">
        <v>772</v>
      </c>
      <c r="H296" s="68" t="s">
        <v>761</v>
      </c>
      <c r="I296" s="68" t="s">
        <v>761</v>
      </c>
      <c r="J296" s="68" t="s">
        <v>761</v>
      </c>
      <c r="K296" s="81" t="s">
        <v>761</v>
      </c>
      <c r="L296" s="68" t="s">
        <v>761</v>
      </c>
      <c r="M296" s="68" t="s">
        <v>761</v>
      </c>
      <c r="N296" s="68" t="s">
        <v>761</v>
      </c>
      <c r="O296" s="68" t="s">
        <v>761</v>
      </c>
      <c r="P296" s="68" t="s">
        <v>761</v>
      </c>
      <c r="Q296" s="68" t="s">
        <v>761</v>
      </c>
      <c r="R296" s="68" t="s">
        <v>761</v>
      </c>
      <c r="S296" s="68" t="s">
        <v>761</v>
      </c>
      <c r="T296" s="68" t="s">
        <v>761</v>
      </c>
      <c r="U296" s="68" t="s">
        <v>761</v>
      </c>
      <c r="V296" s="68">
        <v>0.15</v>
      </c>
      <c r="W296" s="77">
        <v>0.30555555555555552</v>
      </c>
      <c r="X296" s="68" t="s">
        <v>761</v>
      </c>
      <c r="Y296" s="68" t="s">
        <v>761</v>
      </c>
      <c r="Z296" s="72" t="s">
        <v>763</v>
      </c>
      <c r="AA296" s="68" t="s">
        <v>761</v>
      </c>
      <c r="AB296" s="171">
        <v>0.2</v>
      </c>
      <c r="AC296" s="72">
        <v>0.47799999999999998</v>
      </c>
      <c r="AD296" s="72">
        <v>0.23618421052631577</v>
      </c>
      <c r="AE296" s="72">
        <v>2.5165967188096143</v>
      </c>
      <c r="AF296" s="72">
        <v>42.29577464788732</v>
      </c>
      <c r="AG296" s="72">
        <v>44.812371366696937</v>
      </c>
      <c r="AH296" s="72">
        <v>16.020568064032844</v>
      </c>
      <c r="AI296" s="72">
        <v>60.83293943072978</v>
      </c>
      <c r="AJ296" s="72">
        <v>33.229725925683908</v>
      </c>
      <c r="AK296" s="72">
        <v>1.8575599326024814</v>
      </c>
      <c r="AL296" s="72">
        <v>17.888911868985215</v>
      </c>
      <c r="AM296" s="72">
        <v>17.878127996635325</v>
      </c>
      <c r="AN296" s="72">
        <v>62.690499363332265</v>
      </c>
      <c r="AO296" s="72">
        <v>0.10119047619047621</v>
      </c>
      <c r="AP296" s="72">
        <v>1.6464154265873017</v>
      </c>
      <c r="AQ296" s="72">
        <v>5.7902342873548528E-2</v>
      </c>
      <c r="AR296" s="72">
        <v>1.7476059027777779</v>
      </c>
      <c r="AS296" s="68" t="s">
        <v>763</v>
      </c>
      <c r="AT296" s="68" t="s">
        <v>763</v>
      </c>
      <c r="AU296" s="68" t="s">
        <v>763</v>
      </c>
      <c r="AV296" s="68" t="s">
        <v>763</v>
      </c>
    </row>
    <row r="297" spans="1:56" s="68" customFormat="1" x14ac:dyDescent="0.2">
      <c r="A297" s="79" t="s">
        <v>756</v>
      </c>
      <c r="B297" s="68" t="s">
        <v>288</v>
      </c>
      <c r="C297" s="68" t="s">
        <v>757</v>
      </c>
      <c r="E297" s="147">
        <v>44434</v>
      </c>
      <c r="F297" s="68" t="s">
        <v>923</v>
      </c>
      <c r="G297" s="68" t="s">
        <v>1094</v>
      </c>
      <c r="H297" s="68">
        <v>1</v>
      </c>
      <c r="I297" s="68" t="s">
        <v>760</v>
      </c>
      <c r="J297" s="77">
        <v>0.43541666666666662</v>
      </c>
      <c r="K297" s="81">
        <v>5</v>
      </c>
      <c r="L297" s="68">
        <v>1</v>
      </c>
      <c r="M297" s="68" t="s">
        <v>809</v>
      </c>
      <c r="N297" s="68" t="s">
        <v>1110</v>
      </c>
      <c r="O297" s="68">
        <v>21.8</v>
      </c>
      <c r="P297" s="68">
        <v>8.67</v>
      </c>
      <c r="Q297" s="68">
        <v>0.6</v>
      </c>
      <c r="R297" s="68">
        <v>0.6</v>
      </c>
      <c r="S297" s="68">
        <v>0.59</v>
      </c>
      <c r="T297" s="68">
        <v>0.59499999999999997</v>
      </c>
      <c r="U297" s="76">
        <v>0.9916666666666667</v>
      </c>
      <c r="V297" s="68">
        <v>0.15</v>
      </c>
      <c r="W297" s="77">
        <v>0.27083333333333331</v>
      </c>
      <c r="X297" s="68">
        <v>22.1</v>
      </c>
      <c r="Y297" s="68">
        <v>1.76</v>
      </c>
      <c r="Z297" s="72">
        <v>1.7205871123650391</v>
      </c>
      <c r="AA297" s="68">
        <v>21.7</v>
      </c>
      <c r="AB297" s="171">
        <v>3.9</v>
      </c>
      <c r="AC297" s="72">
        <v>7.05</v>
      </c>
      <c r="AD297" s="75" t="s">
        <v>763</v>
      </c>
      <c r="AE297" s="75" t="s">
        <v>763</v>
      </c>
      <c r="AF297" s="75" t="s">
        <v>763</v>
      </c>
      <c r="AG297" s="72" t="s">
        <v>763</v>
      </c>
      <c r="AH297" s="72" t="s">
        <v>763</v>
      </c>
      <c r="AI297" s="75" t="s">
        <v>763</v>
      </c>
      <c r="AJ297" s="75" t="s">
        <v>763</v>
      </c>
      <c r="AK297" s="75" t="s">
        <v>763</v>
      </c>
      <c r="AL297" s="75" t="s">
        <v>763</v>
      </c>
      <c r="AM297" s="75" t="s">
        <v>763</v>
      </c>
      <c r="AN297" s="75" t="s">
        <v>763</v>
      </c>
      <c r="AO297" s="75" t="s">
        <v>763</v>
      </c>
      <c r="AP297" s="75" t="s">
        <v>763</v>
      </c>
      <c r="AQ297" s="75" t="s">
        <v>763</v>
      </c>
      <c r="AR297" s="75" t="s">
        <v>763</v>
      </c>
      <c r="AS297" s="68" t="s">
        <v>763</v>
      </c>
      <c r="AT297" s="68" t="s">
        <v>763</v>
      </c>
      <c r="AU297" s="68" t="s">
        <v>763</v>
      </c>
      <c r="AV297" s="68" t="s">
        <v>763</v>
      </c>
    </row>
    <row r="298" spans="1:56" s="68" customFormat="1" x14ac:dyDescent="0.2">
      <c r="A298" s="79" t="s">
        <v>756</v>
      </c>
      <c r="B298" s="68" t="s">
        <v>288</v>
      </c>
      <c r="C298" s="68" t="s">
        <v>764</v>
      </c>
      <c r="E298" s="147">
        <v>44434</v>
      </c>
      <c r="F298" s="68" t="s">
        <v>923</v>
      </c>
      <c r="G298" s="68" t="s">
        <v>1094</v>
      </c>
      <c r="H298" s="68">
        <v>1</v>
      </c>
      <c r="I298" s="68" t="s">
        <v>760</v>
      </c>
      <c r="J298" s="77">
        <v>0.43541666666666662</v>
      </c>
      <c r="K298" s="81">
        <v>5</v>
      </c>
      <c r="L298" s="68">
        <v>1</v>
      </c>
      <c r="M298" s="68" t="s">
        <v>809</v>
      </c>
      <c r="N298" s="68" t="s">
        <v>1110</v>
      </c>
      <c r="O298" s="68">
        <v>21.8</v>
      </c>
      <c r="P298" s="68">
        <v>8.67</v>
      </c>
      <c r="Q298" s="68">
        <v>0.6</v>
      </c>
      <c r="R298" s="68">
        <v>0.6</v>
      </c>
      <c r="S298" s="68">
        <v>0.59</v>
      </c>
      <c r="T298" s="68">
        <v>0.59499999999999997</v>
      </c>
      <c r="U298" s="76">
        <v>0.9916666666666667</v>
      </c>
      <c r="V298" s="68">
        <v>0.3</v>
      </c>
      <c r="W298" s="77">
        <v>0.27152777777777776</v>
      </c>
      <c r="X298" s="68">
        <v>23.5</v>
      </c>
      <c r="Y298" s="68">
        <v>1.3</v>
      </c>
      <c r="Z298" s="72">
        <v>1.2380122464407302</v>
      </c>
      <c r="AA298" s="68">
        <v>16.2</v>
      </c>
      <c r="AB298" s="171">
        <v>8.5</v>
      </c>
      <c r="AC298" s="72">
        <v>14.76</v>
      </c>
      <c r="AD298" s="72">
        <v>0.11184210526315788</v>
      </c>
      <c r="AE298" s="72">
        <v>2.5000000000000001E-2</v>
      </c>
      <c r="AF298" s="72">
        <v>4.4661971830985916</v>
      </c>
      <c r="AG298" s="72">
        <v>4.4911971830985919</v>
      </c>
      <c r="AH298" s="72">
        <v>20.222762077659528</v>
      </c>
      <c r="AI298" s="72">
        <v>24.71395926075812</v>
      </c>
      <c r="AJ298" s="72">
        <v>1173.2761435682828</v>
      </c>
      <c r="AK298" s="72">
        <v>210.71190713738579</v>
      </c>
      <c r="AL298" s="72">
        <v>5.5681530270773818</v>
      </c>
      <c r="AM298" s="72">
        <v>230.93466921504532</v>
      </c>
      <c r="AN298" s="72">
        <v>235.42586639814391</v>
      </c>
      <c r="AO298" s="72">
        <v>91.144285714285701</v>
      </c>
      <c r="AP298" s="72">
        <v>49.025820188492077</v>
      </c>
      <c r="AQ298" s="72">
        <v>0.6502405425697797</v>
      </c>
      <c r="AR298" s="72">
        <v>140.17010590277778</v>
      </c>
      <c r="AS298" s="68" t="s">
        <v>763</v>
      </c>
      <c r="AT298" s="68" t="s">
        <v>763</v>
      </c>
      <c r="AU298" s="68" t="s">
        <v>763</v>
      </c>
      <c r="AV298" s="68" t="s">
        <v>763</v>
      </c>
    </row>
    <row r="299" spans="1:56" s="68" customFormat="1" x14ac:dyDescent="0.2">
      <c r="A299" s="79" t="s">
        <v>756</v>
      </c>
      <c r="B299" s="68" t="s">
        <v>288</v>
      </c>
      <c r="C299" s="68" t="s">
        <v>765</v>
      </c>
      <c r="E299" s="147">
        <v>44434</v>
      </c>
      <c r="F299" s="68" t="s">
        <v>923</v>
      </c>
      <c r="G299" s="68" t="s">
        <v>1094</v>
      </c>
      <c r="H299" s="68">
        <v>1</v>
      </c>
      <c r="I299" s="68" t="s">
        <v>760</v>
      </c>
      <c r="J299" s="77">
        <v>0.43541666666666662</v>
      </c>
      <c r="K299" s="81">
        <v>5</v>
      </c>
      <c r="L299" s="68">
        <v>1</v>
      </c>
      <c r="M299" s="68" t="s">
        <v>809</v>
      </c>
      <c r="N299" s="68" t="s">
        <v>1110</v>
      </c>
      <c r="O299" s="68" t="s">
        <v>761</v>
      </c>
      <c r="P299" s="68" t="s">
        <v>761</v>
      </c>
      <c r="Q299" s="68" t="s">
        <v>761</v>
      </c>
      <c r="R299" s="68" t="s">
        <v>761</v>
      </c>
      <c r="S299" s="68" t="s">
        <v>761</v>
      </c>
      <c r="T299" s="68" t="s">
        <v>761</v>
      </c>
      <c r="U299" s="76" t="s">
        <v>761</v>
      </c>
      <c r="V299" s="68" t="s">
        <v>761</v>
      </c>
      <c r="W299" s="77" t="s">
        <v>761</v>
      </c>
      <c r="X299" s="68" t="s">
        <v>761</v>
      </c>
      <c r="Y299" s="68" t="s">
        <v>761</v>
      </c>
      <c r="Z299" s="72" t="s">
        <v>761</v>
      </c>
      <c r="AA299" s="68" t="s">
        <v>761</v>
      </c>
      <c r="AB299" s="171">
        <v>8.9</v>
      </c>
      <c r="AC299" s="72">
        <v>15.34</v>
      </c>
      <c r="AD299" s="72" t="s">
        <v>763</v>
      </c>
      <c r="AE299" s="72" t="s">
        <v>763</v>
      </c>
      <c r="AF299" s="72" t="s">
        <v>763</v>
      </c>
      <c r="AG299" s="72" t="s">
        <v>763</v>
      </c>
      <c r="AH299" s="72" t="s">
        <v>763</v>
      </c>
      <c r="AI299" s="72" t="s">
        <v>763</v>
      </c>
      <c r="AJ299" s="72" t="s">
        <v>763</v>
      </c>
      <c r="AK299" s="72" t="s">
        <v>763</v>
      </c>
      <c r="AL299" s="72" t="s">
        <v>763</v>
      </c>
      <c r="AM299" s="75" t="s">
        <v>763</v>
      </c>
      <c r="AN299" s="75" t="s">
        <v>763</v>
      </c>
      <c r="AO299" s="72" t="s">
        <v>763</v>
      </c>
      <c r="AP299" s="72" t="s">
        <v>763</v>
      </c>
      <c r="AQ299" s="72" t="s">
        <v>763</v>
      </c>
      <c r="AR299" s="75" t="s">
        <v>763</v>
      </c>
      <c r="AS299" s="68" t="s">
        <v>763</v>
      </c>
      <c r="AT299" s="68" t="s">
        <v>763</v>
      </c>
      <c r="AU299" s="68" t="s">
        <v>763</v>
      </c>
      <c r="AV299" s="68" t="s">
        <v>763</v>
      </c>
    </row>
    <row r="300" spans="1:56" s="68" customFormat="1" x14ac:dyDescent="0.2">
      <c r="A300" s="79" t="s">
        <v>756</v>
      </c>
      <c r="B300" s="68" t="s">
        <v>291</v>
      </c>
      <c r="C300" s="68" t="s">
        <v>757</v>
      </c>
      <c r="E300" s="147">
        <v>44434</v>
      </c>
      <c r="F300" s="68" t="s">
        <v>923</v>
      </c>
      <c r="G300" s="68" t="s">
        <v>1094</v>
      </c>
      <c r="H300" s="68">
        <v>1</v>
      </c>
      <c r="I300" s="68" t="s">
        <v>760</v>
      </c>
      <c r="J300" s="77">
        <v>0.43541666666666662</v>
      </c>
      <c r="K300" s="81">
        <v>5</v>
      </c>
      <c r="L300" s="68">
        <v>1</v>
      </c>
      <c r="M300" s="68" t="s">
        <v>809</v>
      </c>
      <c r="N300" s="68" t="s">
        <v>1111</v>
      </c>
      <c r="O300" s="68">
        <v>20.3</v>
      </c>
      <c r="P300" s="68">
        <v>9.1999999999999993</v>
      </c>
      <c r="Q300" s="68">
        <v>0.75</v>
      </c>
      <c r="R300" s="68">
        <v>0.75</v>
      </c>
      <c r="S300" s="68">
        <v>0.75</v>
      </c>
      <c r="T300" s="68">
        <v>0.75</v>
      </c>
      <c r="U300" s="76">
        <v>1</v>
      </c>
      <c r="V300" s="68">
        <v>0.15</v>
      </c>
      <c r="W300" s="77">
        <v>0.29166666666666669</v>
      </c>
      <c r="X300" s="68">
        <v>23.2</v>
      </c>
      <c r="Y300" s="68">
        <v>3.55</v>
      </c>
      <c r="Z300" s="72">
        <v>3.2957619959995155</v>
      </c>
      <c r="AA300" s="68">
        <v>44.1</v>
      </c>
      <c r="AB300" s="171">
        <v>12.9</v>
      </c>
      <c r="AC300" s="72">
        <v>21.64</v>
      </c>
      <c r="AD300" s="75" t="s">
        <v>763</v>
      </c>
      <c r="AE300" s="75" t="s">
        <v>763</v>
      </c>
      <c r="AF300" s="75" t="s">
        <v>763</v>
      </c>
      <c r="AG300" s="72" t="s">
        <v>763</v>
      </c>
      <c r="AH300" s="72" t="s">
        <v>763</v>
      </c>
      <c r="AI300" s="209" t="s">
        <v>763</v>
      </c>
      <c r="AJ300" s="209" t="s">
        <v>763</v>
      </c>
      <c r="AK300" s="209" t="s">
        <v>763</v>
      </c>
      <c r="AL300" s="209" t="s">
        <v>763</v>
      </c>
      <c r="AM300" s="75" t="s">
        <v>763</v>
      </c>
      <c r="AN300" s="75" t="s">
        <v>763</v>
      </c>
      <c r="AO300" s="209" t="s">
        <v>763</v>
      </c>
      <c r="AP300" s="209" t="s">
        <v>763</v>
      </c>
      <c r="AQ300" s="209" t="s">
        <v>763</v>
      </c>
      <c r="AR300" s="75" t="s">
        <v>763</v>
      </c>
      <c r="AS300" s="68" t="s">
        <v>763</v>
      </c>
      <c r="AT300" s="68" t="s">
        <v>763</v>
      </c>
      <c r="AU300" s="68" t="s">
        <v>763</v>
      </c>
      <c r="AV300" s="68" t="s">
        <v>763</v>
      </c>
    </row>
    <row r="301" spans="1:56" s="68" customFormat="1" x14ac:dyDescent="0.2">
      <c r="A301" s="79" t="s">
        <v>756</v>
      </c>
      <c r="B301" s="68" t="s">
        <v>291</v>
      </c>
      <c r="C301" s="68" t="s">
        <v>764</v>
      </c>
      <c r="E301" s="147">
        <v>44434</v>
      </c>
      <c r="F301" s="68" t="s">
        <v>923</v>
      </c>
      <c r="G301" s="68" t="s">
        <v>1094</v>
      </c>
      <c r="H301" s="68">
        <v>1</v>
      </c>
      <c r="I301" s="68" t="s">
        <v>760</v>
      </c>
      <c r="J301" s="77">
        <v>0.43541666666666662</v>
      </c>
      <c r="K301" s="81">
        <v>5</v>
      </c>
      <c r="L301" s="68">
        <v>1</v>
      </c>
      <c r="M301" s="68" t="s">
        <v>809</v>
      </c>
      <c r="N301" s="68" t="s">
        <v>1111</v>
      </c>
      <c r="O301" s="68">
        <v>20.3</v>
      </c>
      <c r="P301" s="68">
        <v>9.1999999999999993</v>
      </c>
      <c r="Q301" s="68">
        <v>0.75</v>
      </c>
      <c r="R301" s="68">
        <v>0.75</v>
      </c>
      <c r="S301" s="68">
        <v>0.75</v>
      </c>
      <c r="T301" s="68">
        <v>0.75</v>
      </c>
      <c r="U301" s="76">
        <v>1</v>
      </c>
      <c r="V301" s="68">
        <v>0.375</v>
      </c>
      <c r="W301" s="77">
        <v>0.29166666666666669</v>
      </c>
      <c r="X301" s="68">
        <v>25.7</v>
      </c>
      <c r="Y301" s="68">
        <v>5.4</v>
      </c>
      <c r="Z301" s="72">
        <v>4.857846061563885</v>
      </c>
      <c r="AA301" s="68">
        <v>71.8</v>
      </c>
      <c r="AB301" s="171">
        <v>18.7</v>
      </c>
      <c r="AC301" s="72">
        <v>30.3</v>
      </c>
      <c r="AD301" s="72">
        <v>0.51362191492377118</v>
      </c>
      <c r="AE301" s="72">
        <v>1.1224723388019839</v>
      </c>
      <c r="AF301" s="72">
        <v>3.1235467369999999</v>
      </c>
      <c r="AG301" s="72">
        <v>4.2460190758019838</v>
      </c>
      <c r="AH301" s="72">
        <v>39.286232374353133</v>
      </c>
      <c r="AI301" s="72">
        <v>43.532251450155115</v>
      </c>
      <c r="AJ301" s="72">
        <v>121.46928004367753</v>
      </c>
      <c r="AK301" s="72">
        <v>19.679366822208898</v>
      </c>
      <c r="AL301" s="72">
        <v>6.1724181037468604</v>
      </c>
      <c r="AM301" s="72">
        <v>58.965599196562032</v>
      </c>
      <c r="AN301" s="72">
        <v>63.211618272364014</v>
      </c>
      <c r="AO301" s="72">
        <v>12.450476190476197</v>
      </c>
      <c r="AP301" s="72">
        <v>9.8217963789682496</v>
      </c>
      <c r="AQ301" s="72">
        <v>0.55901238419455812</v>
      </c>
      <c r="AR301" s="72">
        <v>22.272272569444446</v>
      </c>
      <c r="AS301" s="68" t="s">
        <v>763</v>
      </c>
      <c r="AT301" s="68" t="s">
        <v>763</v>
      </c>
      <c r="AU301" s="68" t="s">
        <v>763</v>
      </c>
      <c r="AV301" s="68" t="s">
        <v>763</v>
      </c>
    </row>
    <row r="302" spans="1:56" s="68" customFormat="1" x14ac:dyDescent="0.2">
      <c r="A302" s="79" t="s">
        <v>756</v>
      </c>
      <c r="B302" s="68" t="s">
        <v>291</v>
      </c>
      <c r="C302" s="68" t="s">
        <v>765</v>
      </c>
      <c r="E302" s="147">
        <v>44434</v>
      </c>
      <c r="F302" s="68" t="s">
        <v>923</v>
      </c>
      <c r="G302" s="68" t="s">
        <v>1094</v>
      </c>
      <c r="H302" s="68">
        <v>1</v>
      </c>
      <c r="I302" s="68" t="s">
        <v>760</v>
      </c>
      <c r="J302" s="77">
        <v>0.43541666666666662</v>
      </c>
      <c r="K302" s="81">
        <v>5</v>
      </c>
      <c r="L302" s="68">
        <v>1</v>
      </c>
      <c r="M302" s="68" t="s">
        <v>809</v>
      </c>
      <c r="N302" s="68" t="s">
        <v>1111</v>
      </c>
      <c r="O302" s="68">
        <v>20.3</v>
      </c>
      <c r="P302" s="68">
        <v>9.1999999999999993</v>
      </c>
      <c r="Q302" s="68">
        <v>0.75</v>
      </c>
      <c r="R302" s="68">
        <v>0.75</v>
      </c>
      <c r="S302" s="68">
        <v>0.75</v>
      </c>
      <c r="T302" s="68">
        <v>0.75</v>
      </c>
      <c r="U302" s="76">
        <v>1</v>
      </c>
      <c r="V302" s="68">
        <v>0.45</v>
      </c>
      <c r="W302" s="77">
        <v>0.29166666666666669</v>
      </c>
      <c r="X302" s="68">
        <v>26.6</v>
      </c>
      <c r="Y302" s="68">
        <v>5.04</v>
      </c>
      <c r="Z302" s="72">
        <v>4.526822779050649</v>
      </c>
      <c r="AA302" s="68">
        <v>69</v>
      </c>
      <c r="AB302" s="171">
        <v>19.100000000000001</v>
      </c>
      <c r="AC302" s="72">
        <v>30.9</v>
      </c>
      <c r="AD302" s="75" t="s">
        <v>763</v>
      </c>
      <c r="AE302" s="75" t="s">
        <v>763</v>
      </c>
      <c r="AF302" s="75" t="s">
        <v>763</v>
      </c>
      <c r="AG302" s="72" t="s">
        <v>763</v>
      </c>
      <c r="AH302" s="72" t="s">
        <v>763</v>
      </c>
      <c r="AI302" s="75" t="s">
        <v>763</v>
      </c>
      <c r="AJ302" s="75" t="s">
        <v>763</v>
      </c>
      <c r="AK302" s="75" t="s">
        <v>763</v>
      </c>
      <c r="AL302" s="75" t="s">
        <v>763</v>
      </c>
      <c r="AM302" s="75" t="s">
        <v>763</v>
      </c>
      <c r="AN302" s="75" t="s">
        <v>763</v>
      </c>
      <c r="AO302" s="75" t="s">
        <v>763</v>
      </c>
      <c r="AP302" s="75" t="s">
        <v>763</v>
      </c>
      <c r="AQ302" s="75" t="s">
        <v>763</v>
      </c>
      <c r="AR302" s="75" t="s">
        <v>763</v>
      </c>
      <c r="AS302" s="68" t="s">
        <v>763</v>
      </c>
      <c r="AT302" s="68" t="s">
        <v>763</v>
      </c>
      <c r="AU302" s="68" t="s">
        <v>763</v>
      </c>
      <c r="AV302" s="68" t="s">
        <v>763</v>
      </c>
    </row>
    <row r="303" spans="1:56" s="68" customFormat="1" x14ac:dyDescent="0.2">
      <c r="A303" s="79" t="s">
        <v>756</v>
      </c>
      <c r="B303" s="68" t="s">
        <v>292</v>
      </c>
      <c r="C303" s="68" t="s">
        <v>757</v>
      </c>
      <c r="E303" s="147">
        <v>44434</v>
      </c>
      <c r="F303" s="68" t="s">
        <v>923</v>
      </c>
      <c r="G303" s="68" t="s">
        <v>1094</v>
      </c>
      <c r="H303" s="68">
        <v>1</v>
      </c>
      <c r="I303" s="68" t="s">
        <v>760</v>
      </c>
      <c r="J303" s="77">
        <v>0.43541666666666662</v>
      </c>
      <c r="K303" s="81">
        <v>5</v>
      </c>
      <c r="L303" s="68">
        <v>1</v>
      </c>
      <c r="M303" s="68" t="s">
        <v>809</v>
      </c>
      <c r="N303" s="68" t="s">
        <v>1112</v>
      </c>
      <c r="O303" s="68">
        <v>23</v>
      </c>
      <c r="P303" s="68">
        <v>8.59</v>
      </c>
      <c r="Q303" s="68">
        <v>0.6</v>
      </c>
      <c r="R303" s="68">
        <v>0.6</v>
      </c>
      <c r="S303" s="68">
        <v>0.6</v>
      </c>
      <c r="T303" s="68">
        <v>0.6</v>
      </c>
      <c r="U303" s="76">
        <v>1</v>
      </c>
      <c r="V303" s="68">
        <v>0.15</v>
      </c>
      <c r="W303" s="77">
        <v>0.31388888888888888</v>
      </c>
      <c r="X303" s="68">
        <v>26.4</v>
      </c>
      <c r="Y303" s="68">
        <v>5.07</v>
      </c>
      <c r="Z303" s="72">
        <v>4.4242063825577702</v>
      </c>
      <c r="AA303" s="68">
        <v>71.400000000000006</v>
      </c>
      <c r="AB303" s="171">
        <v>24.2</v>
      </c>
      <c r="AC303" s="72">
        <v>38.299999999999997</v>
      </c>
      <c r="AD303" s="72" t="s">
        <v>763</v>
      </c>
      <c r="AE303" s="72" t="s">
        <v>763</v>
      </c>
      <c r="AF303" s="72" t="s">
        <v>763</v>
      </c>
      <c r="AG303" s="72" t="s">
        <v>763</v>
      </c>
      <c r="AH303" s="72" t="s">
        <v>763</v>
      </c>
      <c r="AI303" s="72" t="s">
        <v>763</v>
      </c>
      <c r="AJ303" s="72" t="s">
        <v>763</v>
      </c>
      <c r="AK303" s="72" t="s">
        <v>763</v>
      </c>
      <c r="AL303" s="72" t="s">
        <v>763</v>
      </c>
      <c r="AM303" s="75" t="s">
        <v>763</v>
      </c>
      <c r="AN303" s="75" t="s">
        <v>763</v>
      </c>
      <c r="AO303" s="72" t="s">
        <v>763</v>
      </c>
      <c r="AP303" s="72" t="s">
        <v>763</v>
      </c>
      <c r="AQ303" s="72" t="s">
        <v>763</v>
      </c>
      <c r="AR303" s="75" t="s">
        <v>763</v>
      </c>
      <c r="AS303" s="68" t="s">
        <v>763</v>
      </c>
      <c r="AT303" s="68" t="s">
        <v>763</v>
      </c>
      <c r="AU303" s="68" t="s">
        <v>763</v>
      </c>
      <c r="AV303" s="68" t="s">
        <v>763</v>
      </c>
    </row>
    <row r="304" spans="1:56" s="68" customFormat="1" x14ac:dyDescent="0.2">
      <c r="A304" s="79" t="s">
        <v>756</v>
      </c>
      <c r="B304" s="68" t="s">
        <v>292</v>
      </c>
      <c r="C304" s="68" t="s">
        <v>757</v>
      </c>
      <c r="E304" s="147">
        <v>44434</v>
      </c>
      <c r="F304" s="68" t="s">
        <v>923</v>
      </c>
      <c r="G304" s="68" t="s">
        <v>1094</v>
      </c>
      <c r="H304" s="68">
        <v>1</v>
      </c>
      <c r="I304" s="68" t="s">
        <v>760</v>
      </c>
      <c r="J304" s="77">
        <v>0.43541666666666662</v>
      </c>
      <c r="K304" s="81">
        <v>5</v>
      </c>
      <c r="L304" s="68">
        <v>1</v>
      </c>
      <c r="M304" s="68" t="s">
        <v>809</v>
      </c>
      <c r="N304" s="68" t="s">
        <v>1112</v>
      </c>
      <c r="O304" s="68" t="s">
        <v>761</v>
      </c>
      <c r="P304" s="68" t="s">
        <v>761</v>
      </c>
      <c r="Q304" s="68" t="s">
        <v>761</v>
      </c>
      <c r="R304" s="68" t="s">
        <v>761</v>
      </c>
      <c r="S304" s="68" t="s">
        <v>761</v>
      </c>
      <c r="T304" s="68" t="s">
        <v>761</v>
      </c>
      <c r="U304" s="76" t="s">
        <v>761</v>
      </c>
      <c r="V304" s="68" t="s">
        <v>761</v>
      </c>
      <c r="W304" s="77" t="s">
        <v>761</v>
      </c>
      <c r="X304" s="68" t="s">
        <v>761</v>
      </c>
      <c r="Y304" s="68" t="s">
        <v>761</v>
      </c>
      <c r="Z304" s="72" t="s">
        <v>761</v>
      </c>
      <c r="AA304" s="68" t="s">
        <v>761</v>
      </c>
      <c r="AB304" s="171">
        <v>26.6</v>
      </c>
      <c r="AC304" s="72">
        <v>41.7</v>
      </c>
      <c r="AD304" s="72">
        <v>0.1532894736842105</v>
      </c>
      <c r="AE304" s="72">
        <v>0.92331171308660753</v>
      </c>
      <c r="AF304" s="72">
        <v>0.37381801271120763</v>
      </c>
      <c r="AG304" s="72">
        <v>1.2971297257978152</v>
      </c>
      <c r="AH304" s="72">
        <v>26.452037952604982</v>
      </c>
      <c r="AI304" s="72">
        <v>27.749167678402799</v>
      </c>
      <c r="AJ304" s="72">
        <v>132.57783092513856</v>
      </c>
      <c r="AK304" s="72">
        <v>22.021507606794636</v>
      </c>
      <c r="AL304" s="72">
        <v>6.0203794078218458</v>
      </c>
      <c r="AM304" s="72">
        <v>48.473545559399618</v>
      </c>
      <c r="AN304" s="72">
        <v>49.770675285197434</v>
      </c>
      <c r="AO304" s="72">
        <v>8.054761904761909</v>
      </c>
      <c r="AP304" s="72">
        <v>14.336510664682534</v>
      </c>
      <c r="AQ304" s="72">
        <v>0.35972774123403733</v>
      </c>
      <c r="AR304" s="72">
        <v>22.391272569444443</v>
      </c>
      <c r="AS304" s="68" t="s">
        <v>763</v>
      </c>
      <c r="AT304" s="68" t="s">
        <v>763</v>
      </c>
      <c r="AU304" s="68" t="s">
        <v>763</v>
      </c>
      <c r="AV304" s="68" t="s">
        <v>763</v>
      </c>
    </row>
    <row r="305" spans="1:48" s="68" customFormat="1" x14ac:dyDescent="0.2">
      <c r="A305" s="79" t="s">
        <v>756</v>
      </c>
      <c r="B305" s="68" t="s">
        <v>292</v>
      </c>
      <c r="C305" s="68" t="s">
        <v>765</v>
      </c>
      <c r="E305" s="147">
        <v>44434</v>
      </c>
      <c r="F305" s="68" t="s">
        <v>923</v>
      </c>
      <c r="G305" s="68" t="s">
        <v>1094</v>
      </c>
      <c r="H305" s="68">
        <v>1</v>
      </c>
      <c r="I305" s="68" t="s">
        <v>760</v>
      </c>
      <c r="J305" s="77">
        <v>0.43541666666666662</v>
      </c>
      <c r="K305" s="81">
        <v>5</v>
      </c>
      <c r="L305" s="68">
        <v>1</v>
      </c>
      <c r="M305" s="68" t="s">
        <v>809</v>
      </c>
      <c r="N305" s="68" t="s">
        <v>1112</v>
      </c>
      <c r="O305" s="68">
        <v>23</v>
      </c>
      <c r="P305" s="68">
        <v>8.59</v>
      </c>
      <c r="Q305" s="68">
        <v>0.6</v>
      </c>
      <c r="R305" s="68">
        <v>0.6</v>
      </c>
      <c r="S305" s="68">
        <v>0.6</v>
      </c>
      <c r="T305" s="68">
        <v>0.6</v>
      </c>
      <c r="U305" s="76">
        <v>1</v>
      </c>
      <c r="V305" s="68">
        <v>0.3</v>
      </c>
      <c r="W305" s="77">
        <v>0.31388888888888888</v>
      </c>
      <c r="X305" s="68">
        <v>26.4</v>
      </c>
      <c r="Y305" s="68">
        <v>4.96</v>
      </c>
      <c r="Z305" s="72">
        <v>4.253330558509858</v>
      </c>
      <c r="AA305" s="68">
        <v>71.2</v>
      </c>
      <c r="AB305" s="171">
        <v>27.3</v>
      </c>
      <c r="AC305" s="72">
        <v>42.7</v>
      </c>
      <c r="AD305" s="75" t="s">
        <v>763</v>
      </c>
      <c r="AE305" s="75" t="s">
        <v>763</v>
      </c>
      <c r="AF305" s="75" t="s">
        <v>763</v>
      </c>
      <c r="AG305" s="72" t="s">
        <v>763</v>
      </c>
      <c r="AH305" s="72" t="s">
        <v>763</v>
      </c>
      <c r="AI305" s="75" t="s">
        <v>763</v>
      </c>
      <c r="AJ305" s="75" t="s">
        <v>763</v>
      </c>
      <c r="AK305" s="75" t="s">
        <v>763</v>
      </c>
      <c r="AL305" s="75" t="s">
        <v>763</v>
      </c>
      <c r="AM305" s="75" t="s">
        <v>763</v>
      </c>
      <c r="AN305" s="75" t="s">
        <v>763</v>
      </c>
      <c r="AO305" s="75" t="s">
        <v>763</v>
      </c>
      <c r="AP305" s="75" t="s">
        <v>763</v>
      </c>
      <c r="AQ305" s="75" t="s">
        <v>763</v>
      </c>
      <c r="AR305" s="75" t="s">
        <v>763</v>
      </c>
      <c r="AS305" s="68" t="s">
        <v>763</v>
      </c>
      <c r="AT305" s="68" t="s">
        <v>763</v>
      </c>
      <c r="AU305" s="68" t="s">
        <v>763</v>
      </c>
      <c r="AV305" s="68" t="s">
        <v>763</v>
      </c>
    </row>
    <row r="306" spans="1:48" s="68" customFormat="1" x14ac:dyDescent="0.2">
      <c r="A306" s="79" t="s">
        <v>756</v>
      </c>
      <c r="B306" s="68" t="s">
        <v>293</v>
      </c>
      <c r="C306" s="68" t="s">
        <v>757</v>
      </c>
      <c r="E306" s="147">
        <v>44434</v>
      </c>
      <c r="F306" s="68" t="s">
        <v>1059</v>
      </c>
      <c r="G306" s="68" t="s">
        <v>1113</v>
      </c>
      <c r="H306" s="68">
        <v>0</v>
      </c>
      <c r="I306" s="68" t="s">
        <v>760</v>
      </c>
      <c r="J306" s="77">
        <v>0.4375</v>
      </c>
      <c r="K306" s="81">
        <v>1</v>
      </c>
      <c r="L306" s="68">
        <v>1</v>
      </c>
      <c r="M306" s="68" t="s">
        <v>773</v>
      </c>
      <c r="O306" s="68">
        <v>21.9</v>
      </c>
      <c r="P306" s="68">
        <v>8.8800000000000008</v>
      </c>
      <c r="Q306" s="68">
        <v>1</v>
      </c>
      <c r="R306" s="68">
        <v>0.8</v>
      </c>
      <c r="S306" s="68">
        <v>0.7</v>
      </c>
      <c r="T306" s="68">
        <v>0.75</v>
      </c>
      <c r="U306" s="76">
        <v>0.75</v>
      </c>
      <c r="V306" s="68">
        <v>0.15</v>
      </c>
      <c r="W306" s="77">
        <v>0.26944444444444443</v>
      </c>
      <c r="X306" s="68">
        <v>27.4</v>
      </c>
      <c r="Y306" s="68">
        <v>7.15</v>
      </c>
      <c r="Z306" s="72">
        <v>6.2312106649877164</v>
      </c>
      <c r="AA306" s="68">
        <v>90.4</v>
      </c>
      <c r="AB306" s="171">
        <v>24.6</v>
      </c>
      <c r="AC306" s="72">
        <v>38.9</v>
      </c>
      <c r="AD306" s="72" t="s">
        <v>763</v>
      </c>
      <c r="AE306" s="72" t="s">
        <v>763</v>
      </c>
      <c r="AF306" s="72" t="s">
        <v>763</v>
      </c>
      <c r="AG306" s="72" t="s">
        <v>763</v>
      </c>
      <c r="AH306" s="72" t="s">
        <v>763</v>
      </c>
      <c r="AI306" s="72" t="s">
        <v>763</v>
      </c>
      <c r="AJ306" s="72" t="s">
        <v>763</v>
      </c>
      <c r="AK306" s="72" t="s">
        <v>763</v>
      </c>
      <c r="AL306" s="72" t="s">
        <v>763</v>
      </c>
      <c r="AM306" s="75" t="s">
        <v>763</v>
      </c>
      <c r="AN306" s="75" t="s">
        <v>763</v>
      </c>
      <c r="AO306" s="72" t="s">
        <v>763</v>
      </c>
      <c r="AP306" s="72" t="s">
        <v>763</v>
      </c>
      <c r="AQ306" s="72" t="s">
        <v>763</v>
      </c>
      <c r="AR306" s="75" t="s">
        <v>763</v>
      </c>
      <c r="AS306" s="68" t="s">
        <v>763</v>
      </c>
      <c r="AT306" s="68" t="s">
        <v>763</v>
      </c>
      <c r="AU306" s="68" t="s">
        <v>763</v>
      </c>
      <c r="AV306" s="68" t="s">
        <v>763</v>
      </c>
    </row>
    <row r="307" spans="1:48" s="68" customFormat="1" x14ac:dyDescent="0.2">
      <c r="A307" s="79" t="s">
        <v>756</v>
      </c>
      <c r="B307" s="68" t="s">
        <v>293</v>
      </c>
      <c r="C307" s="68" t="s">
        <v>764</v>
      </c>
      <c r="E307" s="147">
        <v>44434</v>
      </c>
      <c r="F307" s="68" t="s">
        <v>1059</v>
      </c>
      <c r="G307" s="68" t="s">
        <v>1113</v>
      </c>
      <c r="H307" s="68">
        <v>0</v>
      </c>
      <c r="I307" s="68" t="s">
        <v>760</v>
      </c>
      <c r="J307" s="77">
        <v>0.4375</v>
      </c>
      <c r="K307" s="81">
        <v>1</v>
      </c>
      <c r="L307" s="68">
        <v>1</v>
      </c>
      <c r="M307" s="68" t="s">
        <v>773</v>
      </c>
      <c r="O307" s="68">
        <v>21.9</v>
      </c>
      <c r="P307" s="68">
        <v>8.8800000000000008</v>
      </c>
      <c r="Q307" s="68">
        <v>1</v>
      </c>
      <c r="R307" s="68">
        <v>0.8</v>
      </c>
      <c r="S307" s="68">
        <v>0.7</v>
      </c>
      <c r="T307" s="68">
        <v>0.75</v>
      </c>
      <c r="U307" s="76">
        <v>0.75</v>
      </c>
      <c r="V307" s="68">
        <v>0.5</v>
      </c>
      <c r="W307" s="77">
        <v>0.27083333333333331</v>
      </c>
      <c r="X307" s="68">
        <v>27.7</v>
      </c>
      <c r="Y307" s="68">
        <v>6.26</v>
      </c>
      <c r="Z307" s="72">
        <v>5.4116467038445357</v>
      </c>
      <c r="AA307" s="68">
        <v>91.4</v>
      </c>
      <c r="AB307" s="171">
        <v>26.1</v>
      </c>
      <c r="AC307" s="72">
        <v>41</v>
      </c>
      <c r="AD307" s="75">
        <v>0.1532894736842105</v>
      </c>
      <c r="AE307" s="72">
        <v>0.32582983594048054</v>
      </c>
      <c r="AF307" s="72">
        <v>0.41714462873973035</v>
      </c>
      <c r="AG307" s="72">
        <v>0.74297446468021089</v>
      </c>
      <c r="AH307" s="72">
        <v>27.00619321372259</v>
      </c>
      <c r="AI307" s="72">
        <v>27.749167678402799</v>
      </c>
      <c r="AJ307" s="72">
        <v>154.26437503402067</v>
      </c>
      <c r="AK307" s="72">
        <v>26.54426222530503</v>
      </c>
      <c r="AL307" s="72">
        <v>5.8115902308619534</v>
      </c>
      <c r="AM307" s="72">
        <v>53.550455439027616</v>
      </c>
      <c r="AN307" s="72">
        <v>54.293429903707832</v>
      </c>
      <c r="AO307" s="72">
        <v>20.914047619047622</v>
      </c>
      <c r="AP307" s="72">
        <v>4.9622249503968261</v>
      </c>
      <c r="AQ307" s="72">
        <v>0.80823262171629828</v>
      </c>
      <c r="AR307" s="72">
        <v>25.876272569444449</v>
      </c>
      <c r="AS307" s="68" t="s">
        <v>763</v>
      </c>
      <c r="AT307" s="68" t="s">
        <v>763</v>
      </c>
      <c r="AU307" s="68" t="s">
        <v>763</v>
      </c>
      <c r="AV307" s="68" t="s">
        <v>763</v>
      </c>
    </row>
    <row r="308" spans="1:48" s="68" customFormat="1" x14ac:dyDescent="0.2">
      <c r="A308" s="79" t="s">
        <v>756</v>
      </c>
      <c r="B308" s="68" t="s">
        <v>293</v>
      </c>
      <c r="C308" s="68" t="s">
        <v>765</v>
      </c>
      <c r="E308" s="147">
        <v>44434</v>
      </c>
      <c r="F308" s="68" t="s">
        <v>1059</v>
      </c>
      <c r="G308" s="68" t="s">
        <v>1113</v>
      </c>
      <c r="H308" s="68">
        <v>0</v>
      </c>
      <c r="I308" s="68" t="s">
        <v>760</v>
      </c>
      <c r="J308" s="77">
        <v>0.4375</v>
      </c>
      <c r="K308" s="81">
        <v>1</v>
      </c>
      <c r="L308" s="68">
        <v>1</v>
      </c>
      <c r="M308" s="68" t="s">
        <v>773</v>
      </c>
      <c r="O308" s="68">
        <v>21.9</v>
      </c>
      <c r="P308" s="68">
        <v>8.8800000000000008</v>
      </c>
      <c r="Q308" s="68">
        <v>1</v>
      </c>
      <c r="R308" s="68">
        <v>0.8</v>
      </c>
      <c r="S308" s="68">
        <v>0.7</v>
      </c>
      <c r="T308" s="68">
        <v>0.75</v>
      </c>
      <c r="U308" s="76">
        <v>0.75</v>
      </c>
      <c r="V308" s="68">
        <v>0.7</v>
      </c>
      <c r="W308" s="77">
        <v>0.27361111111111108</v>
      </c>
      <c r="X308" s="68">
        <v>27.7</v>
      </c>
      <c r="Y308" s="68">
        <v>6.16</v>
      </c>
      <c r="Z308" s="72">
        <v>5.2985246196340832</v>
      </c>
      <c r="AA308" s="68">
        <v>90.8</v>
      </c>
      <c r="AB308" s="171">
        <v>27</v>
      </c>
      <c r="AC308" s="72">
        <v>42.3</v>
      </c>
      <c r="AD308" s="75" t="s">
        <v>763</v>
      </c>
      <c r="AE308" s="75" t="s">
        <v>763</v>
      </c>
      <c r="AF308" s="75" t="s">
        <v>763</v>
      </c>
      <c r="AG308" s="72" t="s">
        <v>763</v>
      </c>
      <c r="AH308" s="72" t="s">
        <v>763</v>
      </c>
      <c r="AI308" s="75" t="s">
        <v>763</v>
      </c>
      <c r="AJ308" s="75" t="s">
        <v>763</v>
      </c>
      <c r="AK308" s="75" t="s">
        <v>763</v>
      </c>
      <c r="AL308" s="75" t="s">
        <v>763</v>
      </c>
      <c r="AM308" s="75" t="s">
        <v>763</v>
      </c>
      <c r="AN308" s="75" t="s">
        <v>763</v>
      </c>
      <c r="AO308" s="75" t="s">
        <v>763</v>
      </c>
      <c r="AP308" s="75" t="s">
        <v>763</v>
      </c>
      <c r="AQ308" s="75" t="s">
        <v>763</v>
      </c>
      <c r="AR308" s="75" t="s">
        <v>763</v>
      </c>
      <c r="AS308" s="68" t="s">
        <v>763</v>
      </c>
      <c r="AT308" s="68" t="s">
        <v>763</v>
      </c>
      <c r="AU308" s="68" t="s">
        <v>763</v>
      </c>
      <c r="AV308" s="68" t="s">
        <v>763</v>
      </c>
    </row>
    <row r="309" spans="1:48" s="68" customFormat="1" x14ac:dyDescent="0.2">
      <c r="A309" s="79" t="s">
        <v>756</v>
      </c>
      <c r="B309" s="68" t="s">
        <v>295</v>
      </c>
      <c r="C309" s="68" t="s">
        <v>757</v>
      </c>
      <c r="E309" s="147">
        <v>44434</v>
      </c>
      <c r="F309" s="68" t="s">
        <v>1059</v>
      </c>
      <c r="G309" s="68" t="s">
        <v>1113</v>
      </c>
      <c r="H309" s="68">
        <v>0</v>
      </c>
      <c r="I309" s="68" t="s">
        <v>760</v>
      </c>
      <c r="J309" s="77">
        <v>0.4375</v>
      </c>
      <c r="K309" s="81">
        <v>1</v>
      </c>
      <c r="L309" s="68">
        <v>1</v>
      </c>
      <c r="M309" s="68" t="s">
        <v>773</v>
      </c>
      <c r="N309" s="68" t="s">
        <v>808</v>
      </c>
      <c r="O309" s="68">
        <v>23.1</v>
      </c>
      <c r="P309" s="68">
        <v>8.6</v>
      </c>
      <c r="Q309" s="68">
        <v>1</v>
      </c>
      <c r="R309" s="68">
        <v>0.8</v>
      </c>
      <c r="S309" s="68">
        <v>0.7</v>
      </c>
      <c r="T309" s="68">
        <v>0.75</v>
      </c>
      <c r="U309" s="76">
        <v>0.75</v>
      </c>
      <c r="V309" s="68">
        <v>0.15</v>
      </c>
      <c r="W309" s="77">
        <v>0.28750000000000003</v>
      </c>
      <c r="X309" s="68">
        <v>27.8</v>
      </c>
      <c r="Y309" s="68">
        <v>6.72</v>
      </c>
      <c r="Z309" s="72">
        <v>5.8586847828292372</v>
      </c>
      <c r="AA309" s="68">
        <v>90.6</v>
      </c>
      <c r="AB309" s="171">
        <v>24.6</v>
      </c>
      <c r="AC309" s="72">
        <v>39</v>
      </c>
      <c r="AD309" s="72" t="s">
        <v>763</v>
      </c>
      <c r="AE309" s="72" t="s">
        <v>763</v>
      </c>
      <c r="AF309" s="72" t="s">
        <v>763</v>
      </c>
      <c r="AG309" s="72" t="s">
        <v>763</v>
      </c>
      <c r="AH309" s="72" t="s">
        <v>763</v>
      </c>
      <c r="AI309" s="72" t="s">
        <v>763</v>
      </c>
      <c r="AJ309" s="72" t="s">
        <v>763</v>
      </c>
      <c r="AK309" s="72" t="s">
        <v>763</v>
      </c>
      <c r="AL309" s="72" t="s">
        <v>763</v>
      </c>
      <c r="AM309" s="75" t="s">
        <v>763</v>
      </c>
      <c r="AN309" s="75" t="s">
        <v>763</v>
      </c>
      <c r="AO309" s="72" t="s">
        <v>763</v>
      </c>
      <c r="AP309" s="72" t="s">
        <v>763</v>
      </c>
      <c r="AQ309" s="72" t="s">
        <v>763</v>
      </c>
      <c r="AR309" s="75" t="s">
        <v>763</v>
      </c>
      <c r="AS309" s="68" t="s">
        <v>763</v>
      </c>
      <c r="AT309" s="68" t="s">
        <v>763</v>
      </c>
      <c r="AU309" s="68" t="s">
        <v>763</v>
      </c>
      <c r="AV309" s="68" t="s">
        <v>763</v>
      </c>
    </row>
    <row r="310" spans="1:48" s="68" customFormat="1" x14ac:dyDescent="0.2">
      <c r="A310" s="79" t="s">
        <v>756</v>
      </c>
      <c r="B310" s="68" t="s">
        <v>295</v>
      </c>
      <c r="C310" s="68" t="s">
        <v>764</v>
      </c>
      <c r="E310" s="147">
        <v>44434</v>
      </c>
      <c r="F310" s="68" t="s">
        <v>1059</v>
      </c>
      <c r="G310" s="68" t="s">
        <v>1113</v>
      </c>
      <c r="H310" s="68">
        <v>0</v>
      </c>
      <c r="I310" s="68" t="s">
        <v>760</v>
      </c>
      <c r="J310" s="77">
        <v>0.4375</v>
      </c>
      <c r="K310" s="81">
        <v>1</v>
      </c>
      <c r="L310" s="68">
        <v>1</v>
      </c>
      <c r="M310" s="68" t="s">
        <v>773</v>
      </c>
      <c r="N310" s="68" t="s">
        <v>808</v>
      </c>
      <c r="O310" s="68">
        <v>23.1</v>
      </c>
      <c r="P310" s="68">
        <v>8.6</v>
      </c>
      <c r="Q310" s="68">
        <v>1</v>
      </c>
      <c r="R310" s="68">
        <v>0.8</v>
      </c>
      <c r="S310" s="68">
        <v>0.7</v>
      </c>
      <c r="T310" s="68">
        <v>0.75</v>
      </c>
      <c r="U310" s="76">
        <v>0.75</v>
      </c>
      <c r="V310" s="68">
        <v>0.5</v>
      </c>
      <c r="W310" s="77">
        <v>0.28888888888888892</v>
      </c>
      <c r="X310" s="68">
        <v>27.7</v>
      </c>
      <c r="Y310" s="68">
        <v>6.2</v>
      </c>
      <c r="Z310" s="72">
        <v>5.3597778855968246</v>
      </c>
      <c r="AA310" s="68">
        <v>90.3</v>
      </c>
      <c r="AB310" s="171">
        <v>26.1</v>
      </c>
      <c r="AC310" s="72">
        <v>41</v>
      </c>
      <c r="AD310" s="75">
        <v>0.11184210526315788</v>
      </c>
      <c r="AE310" s="72">
        <v>0.17645936665394868</v>
      </c>
      <c r="AF310" s="72">
        <v>0.57634475275151142</v>
      </c>
      <c r="AG310" s="72">
        <v>0.7528041194054601</v>
      </c>
      <c r="AH310" s="72">
        <v>20.743834218649297</v>
      </c>
      <c r="AI310" s="72">
        <v>21.496638338054758</v>
      </c>
      <c r="AJ310" s="72">
        <v>151.84370573746349</v>
      </c>
      <c r="AK310" s="72">
        <v>26.382735274643938</v>
      </c>
      <c r="AL310" s="72">
        <v>5.7554193739493824</v>
      </c>
      <c r="AM310" s="72">
        <v>47.126569493293232</v>
      </c>
      <c r="AN310" s="72">
        <v>47.8793736126987</v>
      </c>
      <c r="AO310" s="72">
        <v>19.82119047619048</v>
      </c>
      <c r="AP310" s="72">
        <v>8.4322487599206326</v>
      </c>
      <c r="AQ310" s="72">
        <v>0.70154965243511813</v>
      </c>
      <c r="AR310" s="72">
        <v>28.253439236111113</v>
      </c>
      <c r="AS310" s="68" t="s">
        <v>763</v>
      </c>
      <c r="AT310" s="68" t="s">
        <v>763</v>
      </c>
      <c r="AU310" s="68" t="s">
        <v>763</v>
      </c>
      <c r="AV310" s="68" t="s">
        <v>763</v>
      </c>
    </row>
    <row r="311" spans="1:48" s="68" customFormat="1" x14ac:dyDescent="0.2">
      <c r="A311" s="79" t="s">
        <v>756</v>
      </c>
      <c r="B311" s="68" t="s">
        <v>295</v>
      </c>
      <c r="C311" s="68" t="s">
        <v>765</v>
      </c>
      <c r="E311" s="147">
        <v>44434</v>
      </c>
      <c r="F311" s="68" t="s">
        <v>1059</v>
      </c>
      <c r="G311" s="68" t="s">
        <v>1113</v>
      </c>
      <c r="H311" s="68">
        <v>0</v>
      </c>
      <c r="I311" s="68" t="s">
        <v>760</v>
      </c>
      <c r="J311" s="77">
        <v>0.4375</v>
      </c>
      <c r="K311" s="81">
        <v>1</v>
      </c>
      <c r="L311" s="68">
        <v>1</v>
      </c>
      <c r="M311" s="68" t="s">
        <v>773</v>
      </c>
      <c r="N311" s="68" t="s">
        <v>808</v>
      </c>
      <c r="O311" s="68">
        <v>23.1</v>
      </c>
      <c r="P311" s="68">
        <v>8.6</v>
      </c>
      <c r="Q311" s="68">
        <v>1</v>
      </c>
      <c r="R311" s="68">
        <v>0.8</v>
      </c>
      <c r="S311" s="68">
        <v>0.7</v>
      </c>
      <c r="T311" s="68">
        <v>0.75</v>
      </c>
      <c r="U311" s="76">
        <v>0.75</v>
      </c>
      <c r="V311" s="68">
        <v>0.7</v>
      </c>
      <c r="W311" s="77">
        <v>0.28958333333333336</v>
      </c>
      <c r="X311" s="68">
        <v>27.6</v>
      </c>
      <c r="Y311" s="68">
        <v>5.85</v>
      </c>
      <c r="Z311" s="72">
        <v>5.0257404847033778</v>
      </c>
      <c r="AA311" s="68">
        <v>86.4</v>
      </c>
      <c r="AB311" s="171">
        <v>27.2</v>
      </c>
      <c r="AC311" s="72">
        <v>42.7</v>
      </c>
      <c r="AD311" s="75" t="s">
        <v>763</v>
      </c>
      <c r="AE311" s="75" t="s">
        <v>763</v>
      </c>
      <c r="AF311" s="75" t="s">
        <v>763</v>
      </c>
      <c r="AG311" s="72" t="s">
        <v>763</v>
      </c>
      <c r="AH311" s="72" t="s">
        <v>763</v>
      </c>
      <c r="AI311" s="75" t="s">
        <v>763</v>
      </c>
      <c r="AJ311" s="75" t="s">
        <v>763</v>
      </c>
      <c r="AK311" s="75" t="s">
        <v>763</v>
      </c>
      <c r="AL311" s="75" t="s">
        <v>763</v>
      </c>
      <c r="AM311" s="75" t="s">
        <v>763</v>
      </c>
      <c r="AN311" s="75" t="s">
        <v>763</v>
      </c>
      <c r="AO311" s="75" t="s">
        <v>763</v>
      </c>
      <c r="AP311" s="75" t="s">
        <v>763</v>
      </c>
      <c r="AQ311" s="75" t="s">
        <v>763</v>
      </c>
      <c r="AR311" s="75" t="s">
        <v>763</v>
      </c>
      <c r="AS311" s="68" t="s">
        <v>763</v>
      </c>
      <c r="AT311" s="68" t="s">
        <v>763</v>
      </c>
      <c r="AU311" s="68" t="s">
        <v>763</v>
      </c>
      <c r="AV311" s="68" t="s">
        <v>763</v>
      </c>
    </row>
    <row r="312" spans="1:48" s="68" customFormat="1" x14ac:dyDescent="0.2">
      <c r="A312" s="79" t="s">
        <v>756</v>
      </c>
      <c r="B312" s="68" t="s">
        <v>297</v>
      </c>
      <c r="C312" s="68" t="s">
        <v>757</v>
      </c>
      <c r="E312" s="147">
        <v>44434</v>
      </c>
      <c r="F312" s="68" t="s">
        <v>1059</v>
      </c>
      <c r="G312" s="68" t="s">
        <v>1113</v>
      </c>
      <c r="H312" s="68">
        <v>0</v>
      </c>
      <c r="I312" s="68" t="s">
        <v>760</v>
      </c>
      <c r="J312" s="77">
        <v>0.4375</v>
      </c>
      <c r="K312" s="81">
        <v>1</v>
      </c>
      <c r="L312" s="68">
        <v>1</v>
      </c>
      <c r="M312" s="68" t="s">
        <v>773</v>
      </c>
      <c r="N312" s="68" t="s">
        <v>808</v>
      </c>
      <c r="O312" s="68">
        <v>22.9</v>
      </c>
      <c r="P312" s="68">
        <v>8.6999999999999993</v>
      </c>
      <c r="Q312" s="68">
        <v>1</v>
      </c>
      <c r="R312" s="68">
        <v>0.9</v>
      </c>
      <c r="S312" s="68">
        <v>0.8</v>
      </c>
      <c r="T312" s="68">
        <v>0.85000000000000009</v>
      </c>
      <c r="U312" s="76">
        <v>0.85000000000000009</v>
      </c>
      <c r="V312" s="68">
        <v>0.15</v>
      </c>
      <c r="W312" s="77">
        <v>0.29930555555555555</v>
      </c>
      <c r="X312" s="68">
        <v>26.8</v>
      </c>
      <c r="Y312" s="68">
        <v>7.23</v>
      </c>
      <c r="Z312" s="72">
        <v>6.2095433948584464</v>
      </c>
      <c r="AA312" s="68">
        <v>90.5</v>
      </c>
      <c r="AB312" s="171">
        <v>27.1</v>
      </c>
      <c r="AC312" s="72">
        <v>42.4</v>
      </c>
      <c r="AD312" s="72" t="s">
        <v>763</v>
      </c>
      <c r="AE312" s="72" t="s">
        <v>763</v>
      </c>
      <c r="AF312" s="72" t="s">
        <v>763</v>
      </c>
      <c r="AG312" s="72" t="s">
        <v>763</v>
      </c>
      <c r="AH312" s="72" t="s">
        <v>763</v>
      </c>
      <c r="AI312" s="72" t="s">
        <v>763</v>
      </c>
      <c r="AJ312" s="72" t="s">
        <v>763</v>
      </c>
      <c r="AK312" s="72" t="s">
        <v>763</v>
      </c>
      <c r="AL312" s="72" t="s">
        <v>763</v>
      </c>
      <c r="AM312" s="75" t="s">
        <v>763</v>
      </c>
      <c r="AN312" s="75" t="s">
        <v>763</v>
      </c>
      <c r="AO312" s="72" t="s">
        <v>763</v>
      </c>
      <c r="AP312" s="72" t="s">
        <v>763</v>
      </c>
      <c r="AQ312" s="72" t="s">
        <v>763</v>
      </c>
      <c r="AR312" s="75" t="s">
        <v>763</v>
      </c>
      <c r="AS312" s="68" t="s">
        <v>763</v>
      </c>
      <c r="AT312" s="68" t="s">
        <v>763</v>
      </c>
      <c r="AU312" s="68" t="s">
        <v>763</v>
      </c>
      <c r="AV312" s="68" t="s">
        <v>763</v>
      </c>
    </row>
    <row r="313" spans="1:48" s="68" customFormat="1" x14ac:dyDescent="0.2">
      <c r="A313" s="79" t="s">
        <v>756</v>
      </c>
      <c r="B313" s="68" t="s">
        <v>297</v>
      </c>
      <c r="C313" s="68" t="s">
        <v>764</v>
      </c>
      <c r="E313" s="147">
        <v>44434</v>
      </c>
      <c r="F313" s="68" t="s">
        <v>1059</v>
      </c>
      <c r="G313" s="68" t="s">
        <v>1113</v>
      </c>
      <c r="H313" s="68">
        <v>0</v>
      </c>
      <c r="I313" s="68" t="s">
        <v>760</v>
      </c>
      <c r="J313" s="77">
        <v>0.4375</v>
      </c>
      <c r="K313" s="81">
        <v>1</v>
      </c>
      <c r="L313" s="68">
        <v>1</v>
      </c>
      <c r="M313" s="68" t="s">
        <v>773</v>
      </c>
      <c r="N313" s="68" t="s">
        <v>808</v>
      </c>
      <c r="O313" s="68">
        <v>22.9</v>
      </c>
      <c r="P313" s="68">
        <v>8.6999999999999993</v>
      </c>
      <c r="Q313" s="68">
        <v>1</v>
      </c>
      <c r="R313" s="68">
        <v>0.9</v>
      </c>
      <c r="S313" s="68">
        <v>0.8</v>
      </c>
      <c r="T313" s="68">
        <v>0.85000000000000009</v>
      </c>
      <c r="U313" s="76">
        <v>0.85000000000000009</v>
      </c>
      <c r="V313" s="68">
        <v>0.5</v>
      </c>
      <c r="W313" s="77">
        <v>0.30208333333333331</v>
      </c>
      <c r="X313" s="68">
        <v>27.3</v>
      </c>
      <c r="Y313" s="68">
        <v>5.72</v>
      </c>
      <c r="Z313" s="72">
        <v>4.9097619138091195</v>
      </c>
      <c r="AA313" s="68">
        <v>84.3</v>
      </c>
      <c r="AB313" s="171">
        <v>27.3</v>
      </c>
      <c r="AC313" s="72">
        <v>42.8</v>
      </c>
      <c r="AD313" s="72">
        <v>7.0394736842105246E-2</v>
      </c>
      <c r="AE313" s="72">
        <v>2.068485310950019</v>
      </c>
      <c r="AF313" s="72">
        <v>0.586420709967447</v>
      </c>
      <c r="AG313" s="72">
        <v>2.654906020917466</v>
      </c>
      <c r="AH313" s="72">
        <v>19.630886505724906</v>
      </c>
      <c r="AI313" s="72">
        <v>22.285792526642371</v>
      </c>
      <c r="AJ313" s="72">
        <v>150.05307365507875</v>
      </c>
      <c r="AK313" s="72">
        <v>25.252046620016344</v>
      </c>
      <c r="AL313" s="72">
        <v>5.9422143445647428</v>
      </c>
      <c r="AM313" s="72">
        <v>44.882933125741246</v>
      </c>
      <c r="AN313" s="72">
        <v>47.537839146658712</v>
      </c>
      <c r="AO313" s="72">
        <v>13.15476190476191</v>
      </c>
      <c r="AP313" s="72">
        <v>7.802843998015871</v>
      </c>
      <c r="AQ313" s="72">
        <v>0.62768438178419705</v>
      </c>
      <c r="AR313" s="72">
        <v>20.957605902777782</v>
      </c>
      <c r="AS313" s="68" t="s">
        <v>763</v>
      </c>
      <c r="AT313" s="68" t="s">
        <v>763</v>
      </c>
      <c r="AU313" s="68" t="s">
        <v>763</v>
      </c>
      <c r="AV313" s="68" t="s">
        <v>763</v>
      </c>
    </row>
    <row r="314" spans="1:48" s="68" customFormat="1" x14ac:dyDescent="0.2">
      <c r="A314" s="79" t="s">
        <v>756</v>
      </c>
      <c r="B314" s="68" t="s">
        <v>297</v>
      </c>
      <c r="C314" s="68" t="s">
        <v>765</v>
      </c>
      <c r="E314" s="147">
        <v>44434</v>
      </c>
      <c r="F314" s="68" t="s">
        <v>1059</v>
      </c>
      <c r="G314" s="68" t="s">
        <v>1113</v>
      </c>
      <c r="H314" s="68">
        <v>0</v>
      </c>
      <c r="I314" s="68" t="s">
        <v>760</v>
      </c>
      <c r="J314" s="77">
        <v>0.4375</v>
      </c>
      <c r="K314" s="81">
        <v>1</v>
      </c>
      <c r="L314" s="68">
        <v>1</v>
      </c>
      <c r="M314" s="68" t="s">
        <v>773</v>
      </c>
      <c r="N314" s="68" t="s">
        <v>808</v>
      </c>
      <c r="O314" s="68">
        <v>22.9</v>
      </c>
      <c r="P314" s="68">
        <v>8.6999999999999993</v>
      </c>
      <c r="Q314" s="68">
        <v>1</v>
      </c>
      <c r="R314" s="68">
        <v>0.9</v>
      </c>
      <c r="S314" s="68">
        <v>0.8</v>
      </c>
      <c r="T314" s="68">
        <v>0.85000000000000009</v>
      </c>
      <c r="U314" s="76">
        <v>0.85000000000000009</v>
      </c>
      <c r="V314" s="68">
        <v>0.7</v>
      </c>
      <c r="W314" s="77">
        <v>0.30416666666666664</v>
      </c>
      <c r="X314" s="68">
        <v>27.3</v>
      </c>
      <c r="Y314" s="68">
        <v>5.25</v>
      </c>
      <c r="Z314" s="72">
        <v>4.4586865711496131</v>
      </c>
      <c r="AA314" s="68">
        <v>77.3</v>
      </c>
      <c r="AB314" s="171">
        <v>29.2</v>
      </c>
      <c r="AC314" s="72">
        <v>45.4</v>
      </c>
      <c r="AD314" s="75" t="s">
        <v>763</v>
      </c>
      <c r="AE314" s="75" t="s">
        <v>763</v>
      </c>
      <c r="AF314" s="75" t="s">
        <v>763</v>
      </c>
      <c r="AG314" s="72" t="s">
        <v>763</v>
      </c>
      <c r="AH314" s="72" t="s">
        <v>763</v>
      </c>
      <c r="AI314" s="75" t="s">
        <v>763</v>
      </c>
      <c r="AJ314" s="75" t="s">
        <v>763</v>
      </c>
      <c r="AK314" s="75" t="s">
        <v>763</v>
      </c>
      <c r="AL314" s="75" t="s">
        <v>763</v>
      </c>
      <c r="AM314" s="75" t="s">
        <v>763</v>
      </c>
      <c r="AN314" s="75" t="s">
        <v>763</v>
      </c>
      <c r="AO314" s="75" t="s">
        <v>763</v>
      </c>
      <c r="AP314" s="75" t="s">
        <v>763</v>
      </c>
      <c r="AQ314" s="75" t="s">
        <v>763</v>
      </c>
      <c r="AR314" s="75" t="s">
        <v>763</v>
      </c>
      <c r="AS314" s="68" t="s">
        <v>763</v>
      </c>
      <c r="AT314" s="68" t="s">
        <v>763</v>
      </c>
      <c r="AU314" s="68" t="s">
        <v>763</v>
      </c>
      <c r="AV314" s="68" t="s">
        <v>763</v>
      </c>
    </row>
    <row r="315" spans="1:48" s="68" customFormat="1" x14ac:dyDescent="0.2">
      <c r="A315" s="79" t="s">
        <v>756</v>
      </c>
      <c r="B315" s="68" t="s">
        <v>299</v>
      </c>
      <c r="C315" s="68" t="s">
        <v>757</v>
      </c>
      <c r="E315" s="147">
        <v>44434</v>
      </c>
      <c r="F315" s="68" t="s">
        <v>1059</v>
      </c>
      <c r="G315" s="68" t="s">
        <v>782</v>
      </c>
      <c r="H315" s="68">
        <v>1</v>
      </c>
      <c r="I315" s="68" t="s">
        <v>760</v>
      </c>
      <c r="J315" s="77">
        <v>0.43124999999999997</v>
      </c>
      <c r="K315" s="81">
        <v>1</v>
      </c>
      <c r="L315" s="68">
        <v>2</v>
      </c>
      <c r="M315" s="68" t="s">
        <v>812</v>
      </c>
      <c r="N315" s="68" t="s">
        <v>1114</v>
      </c>
      <c r="O315" s="68" t="s">
        <v>761</v>
      </c>
      <c r="P315" s="68" t="s">
        <v>761</v>
      </c>
      <c r="Q315" s="68">
        <v>1.9</v>
      </c>
      <c r="R315" s="68">
        <v>1.3</v>
      </c>
      <c r="S315" s="68">
        <v>1.3</v>
      </c>
      <c r="T315" s="68">
        <v>1.3</v>
      </c>
      <c r="U315" s="76">
        <v>0.68421052631578949</v>
      </c>
      <c r="V315" s="68">
        <v>0.15</v>
      </c>
      <c r="W315" s="77">
        <v>0.31458333333333333</v>
      </c>
      <c r="X315" s="68">
        <v>27.5</v>
      </c>
      <c r="Y315" s="68">
        <v>6.92</v>
      </c>
      <c r="Z315" s="72">
        <v>5.9112354795144357</v>
      </c>
      <c r="AA315" s="68" t="s">
        <v>761</v>
      </c>
      <c r="AB315" s="171">
        <v>28.2</v>
      </c>
      <c r="AC315" s="72">
        <v>44.1</v>
      </c>
      <c r="AD315" s="72" t="s">
        <v>763</v>
      </c>
      <c r="AE315" s="72" t="s">
        <v>763</v>
      </c>
      <c r="AF315" s="72" t="s">
        <v>763</v>
      </c>
      <c r="AG315" s="72" t="s">
        <v>763</v>
      </c>
      <c r="AH315" s="72" t="s">
        <v>763</v>
      </c>
      <c r="AI315" s="72" t="s">
        <v>763</v>
      </c>
      <c r="AJ315" s="72" t="s">
        <v>763</v>
      </c>
      <c r="AK315" s="72" t="s">
        <v>763</v>
      </c>
      <c r="AL315" s="72" t="s">
        <v>763</v>
      </c>
      <c r="AM315" s="75" t="s">
        <v>763</v>
      </c>
      <c r="AN315" s="75" t="s">
        <v>763</v>
      </c>
      <c r="AO315" s="72" t="s">
        <v>763</v>
      </c>
      <c r="AP315" s="72" t="s">
        <v>763</v>
      </c>
      <c r="AQ315" s="72" t="s">
        <v>763</v>
      </c>
      <c r="AR315" s="75" t="s">
        <v>763</v>
      </c>
      <c r="AS315" s="68" t="s">
        <v>763</v>
      </c>
      <c r="AT315" s="68" t="s">
        <v>763</v>
      </c>
      <c r="AU315" s="68" t="s">
        <v>763</v>
      </c>
      <c r="AV315" s="68" t="s">
        <v>763</v>
      </c>
    </row>
    <row r="316" spans="1:48" s="68" customFormat="1" x14ac:dyDescent="0.2">
      <c r="A316" s="79" t="s">
        <v>756</v>
      </c>
      <c r="B316" s="68" t="s">
        <v>299</v>
      </c>
      <c r="C316" s="68" t="s">
        <v>764</v>
      </c>
      <c r="D316" s="68" t="s">
        <v>781</v>
      </c>
      <c r="E316" s="147">
        <v>44434</v>
      </c>
      <c r="F316" s="68" t="s">
        <v>1059</v>
      </c>
      <c r="G316" s="68" t="s">
        <v>782</v>
      </c>
      <c r="H316" s="68">
        <v>1</v>
      </c>
      <c r="I316" s="68" t="s">
        <v>760</v>
      </c>
      <c r="J316" s="77">
        <v>0.43124999999999997</v>
      </c>
      <c r="K316" s="81">
        <v>1</v>
      </c>
      <c r="L316" s="68">
        <v>2</v>
      </c>
      <c r="M316" s="68" t="s">
        <v>812</v>
      </c>
      <c r="N316" s="68" t="s">
        <v>1114</v>
      </c>
      <c r="O316" s="68" t="s">
        <v>761</v>
      </c>
      <c r="P316" s="68" t="s">
        <v>761</v>
      </c>
      <c r="Q316" s="68">
        <v>1.9</v>
      </c>
      <c r="R316" s="68">
        <v>1.3</v>
      </c>
      <c r="S316" s="68">
        <v>1.3</v>
      </c>
      <c r="T316" s="68">
        <v>1.3</v>
      </c>
      <c r="U316" s="76">
        <v>0.68421052631578949</v>
      </c>
      <c r="V316" s="68">
        <v>1</v>
      </c>
      <c r="W316" s="77">
        <v>0.31458333333333333</v>
      </c>
      <c r="X316" s="68">
        <v>28.2</v>
      </c>
      <c r="Y316" s="68">
        <v>6.74</v>
      </c>
      <c r="Z316" s="72">
        <v>5.7490274511972173</v>
      </c>
      <c r="AA316" s="68" t="s">
        <v>761</v>
      </c>
      <c r="AB316" s="171">
        <v>28.6</v>
      </c>
      <c r="AC316" s="72">
        <v>44.5</v>
      </c>
      <c r="AD316" s="75">
        <v>0.1532894736842105</v>
      </c>
      <c r="AE316" s="72">
        <v>0.37561999236932442</v>
      </c>
      <c r="AF316" s="72">
        <v>0.35668888544411725</v>
      </c>
      <c r="AG316" s="72">
        <v>0.73230887781344167</v>
      </c>
      <c r="AH316" s="72">
        <v>16.818558517303241</v>
      </c>
      <c r="AI316" s="72">
        <v>17.550867395116683</v>
      </c>
      <c r="AJ316" s="72">
        <v>126.87433614420929</v>
      </c>
      <c r="AK316" s="72">
        <v>20.729292001505954</v>
      </c>
      <c r="AL316" s="72">
        <v>6.1205339832634928</v>
      </c>
      <c r="AM316" s="72">
        <v>37.547850518809199</v>
      </c>
      <c r="AN316" s="72">
        <v>38.280159396622636</v>
      </c>
      <c r="AO316" s="72">
        <v>7.1683333333333339</v>
      </c>
      <c r="AP316" s="72">
        <v>4.4477725694444432</v>
      </c>
      <c r="AQ316" s="72">
        <v>0.61710295974653251</v>
      </c>
      <c r="AR316" s="72">
        <v>11.616105902777777</v>
      </c>
      <c r="AS316" s="68" t="s">
        <v>763</v>
      </c>
      <c r="AT316" s="68" t="s">
        <v>763</v>
      </c>
      <c r="AU316" s="68" t="s">
        <v>763</v>
      </c>
      <c r="AV316" s="68" t="s">
        <v>763</v>
      </c>
    </row>
    <row r="317" spans="1:48" s="68" customFormat="1" x14ac:dyDescent="0.2">
      <c r="A317" s="79" t="s">
        <v>756</v>
      </c>
      <c r="B317" s="68" t="s">
        <v>299</v>
      </c>
      <c r="C317" s="68" t="s">
        <v>764</v>
      </c>
      <c r="D317" s="68" t="s">
        <v>785</v>
      </c>
      <c r="E317" s="147">
        <v>44434</v>
      </c>
      <c r="F317" s="68" t="s">
        <v>1059</v>
      </c>
      <c r="G317" s="68" t="s">
        <v>782</v>
      </c>
      <c r="H317" s="68">
        <v>1</v>
      </c>
      <c r="I317" s="68" t="s">
        <v>760</v>
      </c>
      <c r="J317" s="77">
        <v>0.43124999999999997</v>
      </c>
      <c r="K317" s="81">
        <v>1</v>
      </c>
      <c r="L317" s="68">
        <v>2</v>
      </c>
      <c r="M317" s="68" t="s">
        <v>812</v>
      </c>
      <c r="N317" s="68" t="s">
        <v>1114</v>
      </c>
      <c r="O317" s="68" t="s">
        <v>761</v>
      </c>
      <c r="P317" s="68" t="s">
        <v>761</v>
      </c>
      <c r="Q317" s="68">
        <v>1.9</v>
      </c>
      <c r="R317" s="68">
        <v>1.3</v>
      </c>
      <c r="S317" s="68">
        <v>1.3</v>
      </c>
      <c r="T317" s="68">
        <v>1.3</v>
      </c>
      <c r="U317" s="76">
        <v>0.68421052631578949</v>
      </c>
      <c r="V317" s="68">
        <v>1</v>
      </c>
      <c r="W317" s="77">
        <v>0.31458333333333333</v>
      </c>
      <c r="X317" s="68">
        <v>28.2</v>
      </c>
      <c r="Y317" s="68">
        <v>6.74</v>
      </c>
      <c r="Z317" s="72">
        <v>5.7490274511972173</v>
      </c>
      <c r="AA317" s="68" t="s">
        <v>761</v>
      </c>
      <c r="AB317" s="171">
        <v>28.6</v>
      </c>
      <c r="AC317" s="72">
        <v>44.5</v>
      </c>
      <c r="AD317" s="72">
        <v>0.23618421052631577</v>
      </c>
      <c r="AE317" s="72">
        <v>0.37561999236932442</v>
      </c>
      <c r="AF317" s="72">
        <v>0.38087118276236248</v>
      </c>
      <c r="AG317" s="72">
        <v>0.75649117513168695</v>
      </c>
      <c r="AH317" s="72">
        <v>17.128249145925906</v>
      </c>
      <c r="AI317" s="72">
        <v>17.884740321057592</v>
      </c>
      <c r="AJ317" s="72">
        <v>111.18972549665389</v>
      </c>
      <c r="AK317" s="72">
        <v>18.467914692250758</v>
      </c>
      <c r="AL317" s="72">
        <v>6.0206973743120944</v>
      </c>
      <c r="AM317" s="72">
        <v>35.596163838176665</v>
      </c>
      <c r="AN317" s="72">
        <v>36.35265501330835</v>
      </c>
      <c r="AO317" s="72">
        <v>7.6014285714285723</v>
      </c>
      <c r="AP317" s="72">
        <v>4.3291773313492046</v>
      </c>
      <c r="AQ317" s="72">
        <v>0.63713684228382295</v>
      </c>
      <c r="AR317" s="72">
        <v>11.930605902777778</v>
      </c>
      <c r="AS317" s="68" t="s">
        <v>763</v>
      </c>
      <c r="AT317" s="68" t="s">
        <v>763</v>
      </c>
      <c r="AU317" s="68" t="s">
        <v>763</v>
      </c>
      <c r="AV317" s="68" t="s">
        <v>763</v>
      </c>
    </row>
    <row r="318" spans="1:48" s="68" customFormat="1" x14ac:dyDescent="0.2">
      <c r="A318" s="79" t="s">
        <v>756</v>
      </c>
      <c r="B318" s="68" t="s">
        <v>299</v>
      </c>
      <c r="C318" s="68" t="s">
        <v>765</v>
      </c>
      <c r="E318" s="147">
        <v>44434</v>
      </c>
      <c r="F318" s="68" t="s">
        <v>1059</v>
      </c>
      <c r="G318" s="68" t="s">
        <v>782</v>
      </c>
      <c r="H318" s="68">
        <v>1</v>
      </c>
      <c r="I318" s="68" t="s">
        <v>760</v>
      </c>
      <c r="J318" s="77">
        <v>0.43124999999999997</v>
      </c>
      <c r="K318" s="81">
        <v>1</v>
      </c>
      <c r="L318" s="68">
        <v>2</v>
      </c>
      <c r="M318" s="68" t="s">
        <v>812</v>
      </c>
      <c r="N318" s="68" t="s">
        <v>1114</v>
      </c>
      <c r="O318" s="68" t="s">
        <v>761</v>
      </c>
      <c r="P318" s="68" t="s">
        <v>761</v>
      </c>
      <c r="Q318" s="68">
        <v>1.9</v>
      </c>
      <c r="R318" s="68">
        <v>1.3</v>
      </c>
      <c r="S318" s="68">
        <v>1.3</v>
      </c>
      <c r="T318" s="68">
        <v>1.3</v>
      </c>
      <c r="U318" s="76">
        <v>0.68421052631578949</v>
      </c>
      <c r="V318" s="68">
        <v>1.75</v>
      </c>
      <c r="W318" s="77">
        <v>0.31458333333333333</v>
      </c>
      <c r="X318" s="68">
        <v>28.1</v>
      </c>
      <c r="Y318" s="68">
        <v>6.38</v>
      </c>
      <c r="Z318" s="72">
        <v>5.3334518738234253</v>
      </c>
      <c r="AA318" s="68" t="s">
        <v>761</v>
      </c>
      <c r="AB318" s="171">
        <v>32.200000000000003</v>
      </c>
      <c r="AC318" s="72">
        <v>49.6</v>
      </c>
      <c r="AD318" s="75" t="s">
        <v>763</v>
      </c>
      <c r="AE318" s="75" t="s">
        <v>763</v>
      </c>
      <c r="AF318" s="75" t="s">
        <v>763</v>
      </c>
      <c r="AG318" s="72" t="s">
        <v>763</v>
      </c>
      <c r="AH318" s="72" t="s">
        <v>763</v>
      </c>
      <c r="AI318" s="75" t="s">
        <v>763</v>
      </c>
      <c r="AJ318" s="75" t="s">
        <v>763</v>
      </c>
      <c r="AK318" s="75" t="s">
        <v>763</v>
      </c>
      <c r="AL318" s="75" t="s">
        <v>763</v>
      </c>
      <c r="AM318" s="75" t="s">
        <v>763</v>
      </c>
      <c r="AN318" s="75" t="s">
        <v>763</v>
      </c>
      <c r="AO318" s="75" t="s">
        <v>763</v>
      </c>
      <c r="AP318" s="75" t="s">
        <v>763</v>
      </c>
      <c r="AQ318" s="75" t="s">
        <v>763</v>
      </c>
      <c r="AR318" s="75" t="s">
        <v>763</v>
      </c>
      <c r="AS318" s="68" t="s">
        <v>763</v>
      </c>
      <c r="AT318" s="68" t="s">
        <v>763</v>
      </c>
      <c r="AU318" s="68" t="s">
        <v>763</v>
      </c>
      <c r="AV318" s="68" t="s">
        <v>763</v>
      </c>
    </row>
    <row r="319" spans="1:48" s="68" customFormat="1" x14ac:dyDescent="0.2">
      <c r="A319" s="79" t="s">
        <v>756</v>
      </c>
      <c r="B319" s="68" t="s">
        <v>627</v>
      </c>
      <c r="C319" s="68" t="s">
        <v>757</v>
      </c>
      <c r="E319" s="147">
        <v>44434</v>
      </c>
      <c r="F319" s="68" t="s">
        <v>1059</v>
      </c>
      <c r="G319" s="68" t="s">
        <v>782</v>
      </c>
      <c r="H319" s="68">
        <v>1</v>
      </c>
      <c r="I319" s="68" t="s">
        <v>760</v>
      </c>
      <c r="J319" s="77">
        <v>0.43124999999999997</v>
      </c>
      <c r="K319" s="81">
        <v>1</v>
      </c>
      <c r="L319" s="68">
        <v>2</v>
      </c>
      <c r="M319" s="68" t="s">
        <v>812</v>
      </c>
      <c r="N319" s="68" t="s">
        <v>1115</v>
      </c>
      <c r="O319" s="68" t="s">
        <v>761</v>
      </c>
      <c r="P319" s="68" t="s">
        <v>761</v>
      </c>
      <c r="Q319" s="68">
        <v>3.8</v>
      </c>
      <c r="R319" s="68">
        <v>1.3</v>
      </c>
      <c r="S319" s="68">
        <v>1.1499999999999999</v>
      </c>
      <c r="T319" s="68">
        <v>1.2250000000000001</v>
      </c>
      <c r="U319" s="76">
        <v>0.32236842105263164</v>
      </c>
      <c r="V319" s="68">
        <v>0.15</v>
      </c>
      <c r="W319" s="77">
        <v>0.27777777777777779</v>
      </c>
      <c r="X319" s="68">
        <v>28.4</v>
      </c>
      <c r="Y319" s="68">
        <v>7.08</v>
      </c>
      <c r="Z319" s="72">
        <v>5.8391730782524256</v>
      </c>
      <c r="AA319" s="68" t="s">
        <v>761</v>
      </c>
      <c r="AB319" s="171">
        <v>29.7</v>
      </c>
      <c r="AC319" s="72">
        <v>53.1</v>
      </c>
      <c r="AD319" s="72" t="s">
        <v>763</v>
      </c>
      <c r="AE319" s="72" t="s">
        <v>763</v>
      </c>
      <c r="AF319" s="72" t="s">
        <v>763</v>
      </c>
      <c r="AG319" s="72" t="s">
        <v>763</v>
      </c>
      <c r="AH319" s="72" t="s">
        <v>763</v>
      </c>
      <c r="AI319" s="72" t="s">
        <v>763</v>
      </c>
      <c r="AJ319" s="72" t="s">
        <v>763</v>
      </c>
      <c r="AK319" s="72" t="s">
        <v>763</v>
      </c>
      <c r="AL319" s="72" t="s">
        <v>763</v>
      </c>
      <c r="AM319" s="75" t="s">
        <v>763</v>
      </c>
      <c r="AN319" s="75" t="s">
        <v>763</v>
      </c>
      <c r="AO319" s="72" t="s">
        <v>763</v>
      </c>
      <c r="AP319" s="72" t="s">
        <v>763</v>
      </c>
      <c r="AQ319" s="72" t="s">
        <v>763</v>
      </c>
      <c r="AR319" s="75" t="s">
        <v>763</v>
      </c>
      <c r="AS319" s="68" t="s">
        <v>763</v>
      </c>
      <c r="AT319" s="68" t="s">
        <v>763</v>
      </c>
      <c r="AU319" s="68" t="s">
        <v>763</v>
      </c>
      <c r="AV319" s="68" t="s">
        <v>763</v>
      </c>
    </row>
    <row r="320" spans="1:48" s="68" customFormat="1" x14ac:dyDescent="0.2">
      <c r="A320" s="79" t="s">
        <v>756</v>
      </c>
      <c r="B320" s="68" t="s">
        <v>627</v>
      </c>
      <c r="C320" s="68" t="s">
        <v>764</v>
      </c>
      <c r="E320" s="147">
        <v>44434</v>
      </c>
      <c r="F320" s="68" t="s">
        <v>1059</v>
      </c>
      <c r="G320" s="68" t="s">
        <v>782</v>
      </c>
      <c r="H320" s="68">
        <v>1</v>
      </c>
      <c r="I320" s="68" t="s">
        <v>760</v>
      </c>
      <c r="J320" s="77">
        <v>0.43124999999999997</v>
      </c>
      <c r="K320" s="81">
        <v>1</v>
      </c>
      <c r="L320" s="68">
        <v>2</v>
      </c>
      <c r="M320" s="68" t="s">
        <v>812</v>
      </c>
      <c r="N320" s="68" t="s">
        <v>1115</v>
      </c>
      <c r="O320" s="68" t="s">
        <v>761</v>
      </c>
      <c r="P320" s="68" t="s">
        <v>761</v>
      </c>
      <c r="Q320" s="68">
        <v>3.8</v>
      </c>
      <c r="R320" s="68">
        <v>1.3</v>
      </c>
      <c r="S320" s="68">
        <v>1.1499999999999999</v>
      </c>
      <c r="T320" s="68">
        <v>1.2250000000000001</v>
      </c>
      <c r="U320" s="76">
        <v>0.32236842105263164</v>
      </c>
      <c r="V320" s="68">
        <v>0.6</v>
      </c>
      <c r="W320" s="77">
        <v>0.27777777777777779</v>
      </c>
      <c r="X320" s="68">
        <v>28.4</v>
      </c>
      <c r="Y320" s="68">
        <v>7.05</v>
      </c>
      <c r="Z320" s="72">
        <v>5.9781267608708193</v>
      </c>
      <c r="AA320" s="68" t="s">
        <v>761</v>
      </c>
      <c r="AB320" s="171">
        <v>29.7</v>
      </c>
      <c r="AC320" s="72">
        <v>46.1</v>
      </c>
      <c r="AD320" s="75">
        <v>0.23618421052631577</v>
      </c>
      <c r="AE320" s="72">
        <v>2.5000000000000001E-2</v>
      </c>
      <c r="AF320" s="72">
        <v>9.2396527670128681E-2</v>
      </c>
      <c r="AG320" s="72">
        <v>0.11739652767012868</v>
      </c>
      <c r="AH320" s="72">
        <v>19.831285517385847</v>
      </c>
      <c r="AI320" s="72">
        <v>19.948682045055975</v>
      </c>
      <c r="AJ320" s="72">
        <v>145.0459357950769</v>
      </c>
      <c r="AK320" s="72">
        <v>23.798304064066578</v>
      </c>
      <c r="AL320" s="72">
        <v>6.094801352424267</v>
      </c>
      <c r="AM320" s="72">
        <v>43.629589581452421</v>
      </c>
      <c r="AN320" s="72">
        <v>43.746986109122552</v>
      </c>
      <c r="AO320" s="72">
        <v>7.1764285714285725</v>
      </c>
      <c r="AP320" s="72">
        <v>8.0918439980158734</v>
      </c>
      <c r="AQ320" s="72">
        <v>0.47002229877598367</v>
      </c>
      <c r="AR320" s="72">
        <v>15.268272569444445</v>
      </c>
      <c r="AS320" s="68" t="s">
        <v>763</v>
      </c>
      <c r="AT320" s="68" t="s">
        <v>763</v>
      </c>
      <c r="AU320" s="68" t="s">
        <v>763</v>
      </c>
      <c r="AV320" s="68" t="s">
        <v>763</v>
      </c>
    </row>
    <row r="321" spans="1:48" s="68" customFormat="1" x14ac:dyDescent="0.2">
      <c r="A321" s="79" t="s">
        <v>756</v>
      </c>
      <c r="B321" s="68" t="s">
        <v>627</v>
      </c>
      <c r="C321" s="68" t="s">
        <v>765</v>
      </c>
      <c r="E321" s="147">
        <v>44434</v>
      </c>
      <c r="F321" s="68" t="s">
        <v>1059</v>
      </c>
      <c r="G321" s="68" t="s">
        <v>782</v>
      </c>
      <c r="H321" s="68">
        <v>1</v>
      </c>
      <c r="I321" s="68" t="s">
        <v>760</v>
      </c>
      <c r="J321" s="77">
        <v>0.43124999999999997</v>
      </c>
      <c r="K321" s="81">
        <v>1</v>
      </c>
      <c r="L321" s="68">
        <v>2</v>
      </c>
      <c r="M321" s="68" t="s">
        <v>812</v>
      </c>
      <c r="N321" s="68" t="s">
        <v>1115</v>
      </c>
      <c r="O321" s="68" t="s">
        <v>761</v>
      </c>
      <c r="P321" s="68" t="s">
        <v>761</v>
      </c>
      <c r="Q321" s="68">
        <v>3.8</v>
      </c>
      <c r="R321" s="68">
        <v>1.3</v>
      </c>
      <c r="S321" s="68">
        <v>1.1499999999999999</v>
      </c>
      <c r="T321" s="68">
        <v>1.2250000000000001</v>
      </c>
      <c r="U321" s="76">
        <v>0.32236842105263164</v>
      </c>
      <c r="V321" s="68">
        <v>1.1000000000000001</v>
      </c>
      <c r="W321" s="77">
        <v>0.27777777777777779</v>
      </c>
      <c r="X321" s="68">
        <v>28.5</v>
      </c>
      <c r="Y321" s="68">
        <v>6</v>
      </c>
      <c r="Z321" s="72">
        <v>5.0265982826209781</v>
      </c>
      <c r="AA321" s="68" t="s">
        <v>761</v>
      </c>
      <c r="AB321" s="171">
        <v>31.9</v>
      </c>
      <c r="AC321" s="72">
        <v>49.1</v>
      </c>
      <c r="AD321" s="72" t="s">
        <v>763</v>
      </c>
      <c r="AE321" s="72" t="s">
        <v>763</v>
      </c>
      <c r="AF321" s="72" t="s">
        <v>763</v>
      </c>
      <c r="AG321" s="72" t="s">
        <v>763</v>
      </c>
      <c r="AH321" s="72" t="s">
        <v>763</v>
      </c>
      <c r="AI321" s="72" t="s">
        <v>763</v>
      </c>
      <c r="AJ321" s="72" t="s">
        <v>763</v>
      </c>
      <c r="AK321" s="72" t="s">
        <v>763</v>
      </c>
      <c r="AL321" s="72" t="s">
        <v>763</v>
      </c>
      <c r="AM321" s="75" t="s">
        <v>763</v>
      </c>
      <c r="AN321" s="75" t="s">
        <v>763</v>
      </c>
      <c r="AO321" s="72" t="s">
        <v>763</v>
      </c>
      <c r="AP321" s="72" t="s">
        <v>763</v>
      </c>
      <c r="AQ321" s="72" t="s">
        <v>763</v>
      </c>
      <c r="AR321" s="75" t="s">
        <v>763</v>
      </c>
      <c r="AS321" s="68" t="s">
        <v>763</v>
      </c>
      <c r="AT321" s="68" t="s">
        <v>763</v>
      </c>
      <c r="AU321" s="68" t="s">
        <v>763</v>
      </c>
      <c r="AV321" s="68" t="s">
        <v>763</v>
      </c>
    </row>
    <row r="322" spans="1:48" s="68" customFormat="1" x14ac:dyDescent="0.2">
      <c r="A322" s="79" t="s">
        <v>756</v>
      </c>
      <c r="B322" s="68" t="s">
        <v>301</v>
      </c>
      <c r="C322" s="68" t="s">
        <v>757</v>
      </c>
      <c r="E322" s="147">
        <v>44434</v>
      </c>
      <c r="F322" s="68" t="s">
        <v>1059</v>
      </c>
      <c r="G322" s="68" t="s">
        <v>782</v>
      </c>
      <c r="H322" s="68">
        <v>1</v>
      </c>
      <c r="I322" s="68" t="s">
        <v>760</v>
      </c>
      <c r="J322" s="77">
        <v>0.43124999999999997</v>
      </c>
      <c r="K322" s="81">
        <v>1</v>
      </c>
      <c r="L322" s="68">
        <v>2</v>
      </c>
      <c r="M322" s="68" t="s">
        <v>812</v>
      </c>
      <c r="N322" s="68" t="s">
        <v>1116</v>
      </c>
      <c r="O322" s="68" t="s">
        <v>761</v>
      </c>
      <c r="P322" s="68" t="s">
        <v>761</v>
      </c>
      <c r="Q322" s="68">
        <v>1.1499999999999999</v>
      </c>
      <c r="R322" s="68">
        <v>1.1000000000000001</v>
      </c>
      <c r="S322" s="68">
        <v>1.1000000000000001</v>
      </c>
      <c r="T322" s="68">
        <v>1.1000000000000001</v>
      </c>
      <c r="U322" s="76">
        <v>0.95652173913043492</v>
      </c>
      <c r="V322" s="68">
        <v>0.15</v>
      </c>
      <c r="W322" s="77">
        <v>0.29791666666666666</v>
      </c>
      <c r="X322" s="68">
        <v>27.8</v>
      </c>
      <c r="Y322" s="68">
        <v>6.64</v>
      </c>
      <c r="Z322" s="72">
        <v>5.5487539090925209</v>
      </c>
      <c r="AA322" s="68" t="s">
        <v>761</v>
      </c>
      <c r="AB322" s="171">
        <v>32.200000000000003</v>
      </c>
      <c r="AC322" s="72">
        <v>49.5</v>
      </c>
      <c r="AD322" s="75" t="s">
        <v>763</v>
      </c>
      <c r="AE322" s="75" t="s">
        <v>763</v>
      </c>
      <c r="AF322" s="75" t="s">
        <v>763</v>
      </c>
      <c r="AG322" s="72" t="s">
        <v>763</v>
      </c>
      <c r="AH322" s="72" t="s">
        <v>763</v>
      </c>
      <c r="AI322" s="209" t="s">
        <v>763</v>
      </c>
      <c r="AJ322" s="209" t="s">
        <v>763</v>
      </c>
      <c r="AK322" s="209" t="s">
        <v>763</v>
      </c>
      <c r="AL322" s="209" t="s">
        <v>763</v>
      </c>
      <c r="AM322" s="75" t="s">
        <v>763</v>
      </c>
      <c r="AN322" s="75" t="s">
        <v>763</v>
      </c>
      <c r="AO322" s="209" t="s">
        <v>763</v>
      </c>
      <c r="AP322" s="209" t="s">
        <v>763</v>
      </c>
      <c r="AQ322" s="209" t="s">
        <v>763</v>
      </c>
      <c r="AR322" s="75" t="s">
        <v>763</v>
      </c>
      <c r="AS322" s="68" t="s">
        <v>763</v>
      </c>
      <c r="AT322" s="68" t="s">
        <v>763</v>
      </c>
      <c r="AU322" s="68" t="s">
        <v>763</v>
      </c>
      <c r="AV322" s="68" t="s">
        <v>763</v>
      </c>
    </row>
    <row r="323" spans="1:48" s="68" customFormat="1" x14ac:dyDescent="0.2">
      <c r="A323" s="79" t="s">
        <v>756</v>
      </c>
      <c r="B323" s="68" t="s">
        <v>301</v>
      </c>
      <c r="C323" s="68" t="s">
        <v>764</v>
      </c>
      <c r="E323" s="147">
        <v>44434</v>
      </c>
      <c r="F323" s="68" t="s">
        <v>1059</v>
      </c>
      <c r="G323" s="68" t="s">
        <v>782</v>
      </c>
      <c r="H323" s="68">
        <v>1</v>
      </c>
      <c r="I323" s="68" t="s">
        <v>760</v>
      </c>
      <c r="J323" s="77">
        <v>0.43124999999999997</v>
      </c>
      <c r="K323" s="81">
        <v>1</v>
      </c>
      <c r="L323" s="68">
        <v>2</v>
      </c>
      <c r="M323" s="68" t="s">
        <v>812</v>
      </c>
      <c r="N323" s="68" t="s">
        <v>1116</v>
      </c>
      <c r="O323" s="68" t="s">
        <v>761</v>
      </c>
      <c r="P323" s="68" t="s">
        <v>761</v>
      </c>
      <c r="Q323" s="68">
        <v>1.1499999999999999</v>
      </c>
      <c r="R323" s="68">
        <v>1.1000000000000001</v>
      </c>
      <c r="S323" s="68">
        <v>1.1000000000000001</v>
      </c>
      <c r="T323" s="68">
        <v>1.1000000000000001</v>
      </c>
      <c r="U323" s="76">
        <v>0.95652173913043492</v>
      </c>
      <c r="V323" s="68">
        <v>0.6</v>
      </c>
      <c r="W323" s="77">
        <v>0.29791666666666666</v>
      </c>
      <c r="X323" s="68">
        <v>28</v>
      </c>
      <c r="Y323" s="68">
        <v>5.03</v>
      </c>
      <c r="Z323" s="72">
        <v>4.2302142326958831</v>
      </c>
      <c r="AA323" s="68" t="s">
        <v>761</v>
      </c>
      <c r="AB323" s="171">
        <v>31.1</v>
      </c>
      <c r="AC323" s="72">
        <v>48.1</v>
      </c>
      <c r="AD323" s="72">
        <v>0.19473684210526315</v>
      </c>
      <c r="AE323" s="72">
        <v>2.5000000000000001E-2</v>
      </c>
      <c r="AF323" s="72">
        <v>9.7636025422415146E-2</v>
      </c>
      <c r="AG323" s="72">
        <v>0.12263602542241514</v>
      </c>
      <c r="AH323" s="72">
        <v>14.059150026108673</v>
      </c>
      <c r="AI323" s="72">
        <v>14.181786051531088</v>
      </c>
      <c r="AJ323" s="72">
        <v>94.77559807479355</v>
      </c>
      <c r="AK323" s="72">
        <v>15.883483481673393</v>
      </c>
      <c r="AL323" s="72">
        <v>5.9669277324553578</v>
      </c>
      <c r="AM323" s="72">
        <v>29.942633507782066</v>
      </c>
      <c r="AN323" s="72">
        <v>30.065269533204479</v>
      </c>
      <c r="AO323" s="72">
        <v>5.1647619047619031</v>
      </c>
      <c r="AP323" s="72">
        <v>5.5078439980158747</v>
      </c>
      <c r="AQ323" s="72">
        <v>0.48392697639267851</v>
      </c>
      <c r="AR323" s="72">
        <v>10.672605902777779</v>
      </c>
      <c r="AS323" s="68" t="s">
        <v>763</v>
      </c>
      <c r="AT323" s="68" t="s">
        <v>763</v>
      </c>
      <c r="AU323" s="68" t="s">
        <v>763</v>
      </c>
      <c r="AV323" s="68" t="s">
        <v>763</v>
      </c>
    </row>
    <row r="324" spans="1:48" s="68" customFormat="1" x14ac:dyDescent="0.2">
      <c r="A324" s="79" t="s">
        <v>756</v>
      </c>
      <c r="B324" s="68" t="s">
        <v>301</v>
      </c>
      <c r="C324" s="68" t="s">
        <v>765</v>
      </c>
      <c r="E324" s="147">
        <v>44434</v>
      </c>
      <c r="F324" s="68" t="s">
        <v>1059</v>
      </c>
      <c r="G324" s="68" t="s">
        <v>782</v>
      </c>
      <c r="H324" s="68">
        <v>1</v>
      </c>
      <c r="I324" s="68" t="s">
        <v>760</v>
      </c>
      <c r="J324" s="77">
        <v>0.43124999999999997</v>
      </c>
      <c r="K324" s="81">
        <v>1</v>
      </c>
      <c r="L324" s="68">
        <v>2</v>
      </c>
      <c r="M324" s="68" t="s">
        <v>812</v>
      </c>
      <c r="N324" s="68" t="s">
        <v>1116</v>
      </c>
      <c r="O324" s="68" t="s">
        <v>761</v>
      </c>
      <c r="P324" s="68" t="s">
        <v>761</v>
      </c>
      <c r="Q324" s="68">
        <v>1.1499999999999999</v>
      </c>
      <c r="R324" s="68">
        <v>1.1000000000000001</v>
      </c>
      <c r="S324" s="68">
        <v>1.1000000000000001</v>
      </c>
      <c r="T324" s="68">
        <v>1.1000000000000001</v>
      </c>
      <c r="U324" s="76">
        <v>0.95652173913043492</v>
      </c>
      <c r="V324" s="68">
        <v>1</v>
      </c>
      <c r="W324" s="77">
        <v>0.29791666666666666</v>
      </c>
      <c r="X324" s="68">
        <v>28</v>
      </c>
      <c r="Y324" s="68">
        <v>4.8600000000000003</v>
      </c>
      <c r="Z324" s="72">
        <v>3.9972185794240347</v>
      </c>
      <c r="AA324" s="68" t="s">
        <v>761</v>
      </c>
      <c r="AB324" s="171">
        <v>30.1</v>
      </c>
      <c r="AC324" s="72">
        <v>53.5</v>
      </c>
      <c r="AD324" s="75" t="s">
        <v>763</v>
      </c>
      <c r="AE324" s="75" t="s">
        <v>763</v>
      </c>
      <c r="AF324" s="75" t="s">
        <v>763</v>
      </c>
      <c r="AG324" s="72" t="s">
        <v>763</v>
      </c>
      <c r="AH324" s="72" t="s">
        <v>763</v>
      </c>
      <c r="AI324" s="75" t="s">
        <v>763</v>
      </c>
      <c r="AJ324" s="75" t="s">
        <v>763</v>
      </c>
      <c r="AK324" s="75" t="s">
        <v>763</v>
      </c>
      <c r="AL324" s="75" t="s">
        <v>763</v>
      </c>
      <c r="AM324" s="75" t="s">
        <v>763</v>
      </c>
      <c r="AN324" s="75" t="s">
        <v>763</v>
      </c>
      <c r="AO324" s="75" t="s">
        <v>763</v>
      </c>
      <c r="AP324" s="75" t="s">
        <v>763</v>
      </c>
      <c r="AQ324" s="75" t="s">
        <v>763</v>
      </c>
      <c r="AR324" s="75" t="s">
        <v>763</v>
      </c>
      <c r="AS324" s="68" t="s">
        <v>763</v>
      </c>
      <c r="AT324" s="68" t="s">
        <v>763</v>
      </c>
      <c r="AU324" s="68" t="s">
        <v>763</v>
      </c>
      <c r="AV324" s="68" t="s">
        <v>763</v>
      </c>
    </row>
    <row r="325" spans="1:48" s="68" customFormat="1" x14ac:dyDescent="0.2">
      <c r="A325" s="79" t="s">
        <v>756</v>
      </c>
      <c r="B325" s="68" t="s">
        <v>303</v>
      </c>
      <c r="C325" s="68" t="s">
        <v>757</v>
      </c>
      <c r="E325" s="147">
        <v>44434</v>
      </c>
      <c r="F325" s="68" t="s">
        <v>1059</v>
      </c>
      <c r="G325" s="68" t="s">
        <v>1084</v>
      </c>
      <c r="H325" s="68">
        <v>1</v>
      </c>
      <c r="I325" s="68" t="s">
        <v>760</v>
      </c>
      <c r="J325" s="77">
        <v>0.4375</v>
      </c>
      <c r="K325" s="81">
        <v>1</v>
      </c>
      <c r="L325" s="68">
        <v>1</v>
      </c>
      <c r="M325" s="68" t="s">
        <v>812</v>
      </c>
      <c r="N325" s="68" t="s">
        <v>808</v>
      </c>
      <c r="O325" s="68">
        <v>20.2</v>
      </c>
      <c r="P325" s="68">
        <v>9.7200000000000006</v>
      </c>
      <c r="Q325" s="68">
        <v>1.4</v>
      </c>
      <c r="R325" s="68">
        <v>1.4</v>
      </c>
      <c r="S325" s="68">
        <v>1.4</v>
      </c>
      <c r="T325" s="68">
        <v>1.4</v>
      </c>
      <c r="U325" s="76">
        <v>1</v>
      </c>
      <c r="V325" s="68">
        <v>0.15</v>
      </c>
      <c r="W325" s="77">
        <v>0.28750000000000003</v>
      </c>
      <c r="X325" s="68">
        <v>25.9</v>
      </c>
      <c r="Y325" s="68">
        <v>6.97</v>
      </c>
      <c r="Z325" s="72">
        <v>5.9266605846891913</v>
      </c>
      <c r="AA325" s="68">
        <v>85.1</v>
      </c>
      <c r="AB325" s="171">
        <v>28.7</v>
      </c>
      <c r="AC325" s="72">
        <v>44.8</v>
      </c>
      <c r="AD325" s="72" t="s">
        <v>763</v>
      </c>
      <c r="AE325" s="72" t="s">
        <v>763</v>
      </c>
      <c r="AF325" s="72" t="s">
        <v>763</v>
      </c>
      <c r="AG325" s="72" t="s">
        <v>763</v>
      </c>
      <c r="AH325" s="72" t="s">
        <v>763</v>
      </c>
      <c r="AI325" s="72" t="s">
        <v>763</v>
      </c>
      <c r="AJ325" s="72" t="s">
        <v>763</v>
      </c>
      <c r="AK325" s="72" t="s">
        <v>763</v>
      </c>
      <c r="AL325" s="72" t="s">
        <v>763</v>
      </c>
      <c r="AM325" s="75" t="s">
        <v>763</v>
      </c>
      <c r="AN325" s="75" t="s">
        <v>763</v>
      </c>
      <c r="AO325" s="72" t="s">
        <v>763</v>
      </c>
      <c r="AP325" s="72" t="s">
        <v>763</v>
      </c>
      <c r="AQ325" s="72" t="s">
        <v>763</v>
      </c>
      <c r="AR325" s="75" t="s">
        <v>763</v>
      </c>
      <c r="AS325" s="68" t="s">
        <v>763</v>
      </c>
      <c r="AT325" s="68" t="s">
        <v>763</v>
      </c>
      <c r="AU325" s="68" t="s">
        <v>763</v>
      </c>
      <c r="AV325" s="68" t="s">
        <v>763</v>
      </c>
    </row>
    <row r="326" spans="1:48" s="68" customFormat="1" x14ac:dyDescent="0.2">
      <c r="A326" s="79" t="s">
        <v>756</v>
      </c>
      <c r="B326" s="68" t="s">
        <v>303</v>
      </c>
      <c r="C326" s="68" t="s">
        <v>764</v>
      </c>
      <c r="E326" s="147">
        <v>44434</v>
      </c>
      <c r="F326" s="68" t="s">
        <v>1059</v>
      </c>
      <c r="G326" s="68" t="s">
        <v>1084</v>
      </c>
      <c r="H326" s="68">
        <v>1</v>
      </c>
      <c r="I326" s="68" t="s">
        <v>760</v>
      </c>
      <c r="J326" s="77">
        <v>0.4375</v>
      </c>
      <c r="K326" s="81">
        <v>1</v>
      </c>
      <c r="L326" s="68">
        <v>1</v>
      </c>
      <c r="M326" s="68" t="s">
        <v>812</v>
      </c>
      <c r="N326" s="68" t="s">
        <v>808</v>
      </c>
      <c r="O326" s="68">
        <v>20.2</v>
      </c>
      <c r="P326" s="68">
        <v>9.7200000000000006</v>
      </c>
      <c r="Q326" s="68">
        <v>1.4</v>
      </c>
      <c r="R326" s="68">
        <v>1.4</v>
      </c>
      <c r="S326" s="68">
        <v>1.4</v>
      </c>
      <c r="T326" s="68">
        <v>1.4</v>
      </c>
      <c r="U326" s="76">
        <v>1</v>
      </c>
      <c r="V326" s="68">
        <v>0.7</v>
      </c>
      <c r="W326" s="77">
        <v>0.28819444444444448</v>
      </c>
      <c r="X326" s="68">
        <v>26.9</v>
      </c>
      <c r="Y326" s="68">
        <v>6.18</v>
      </c>
      <c r="Z326" s="72">
        <v>5.1846803968294486</v>
      </c>
      <c r="AA326" s="68">
        <v>76.900000000000006</v>
      </c>
      <c r="AB326" s="171">
        <v>31.3</v>
      </c>
      <c r="AC326" s="72">
        <v>48.3</v>
      </c>
      <c r="AD326" s="75">
        <v>0.36052631578947364</v>
      </c>
      <c r="AE326" s="72">
        <v>1.7199542159481109</v>
      </c>
      <c r="AF326" s="72">
        <v>0.16977987899999999</v>
      </c>
      <c r="AG326" s="72">
        <v>1.889734094948111</v>
      </c>
      <c r="AH326" s="72">
        <v>23.12774600505189</v>
      </c>
      <c r="AI326" s="72">
        <v>25.0174801</v>
      </c>
      <c r="AJ326" s="72">
        <v>86.319835463532172</v>
      </c>
      <c r="AK326" s="72">
        <v>11.926073190476803</v>
      </c>
      <c r="AL326" s="72">
        <v>7.2379092501679603</v>
      </c>
      <c r="AM326" s="72">
        <v>35.053819195528689</v>
      </c>
      <c r="AN326" s="72">
        <v>36.9435532904768</v>
      </c>
      <c r="AO326" s="72">
        <v>3.0842857142857145</v>
      </c>
      <c r="AP326" s="72">
        <v>2.964320188492064</v>
      </c>
      <c r="AQ326" s="72">
        <v>0.50991679138316459</v>
      </c>
      <c r="AR326" s="72">
        <v>6.0486059027777781</v>
      </c>
      <c r="AS326" s="68" t="s">
        <v>763</v>
      </c>
      <c r="AT326" s="68" t="s">
        <v>763</v>
      </c>
      <c r="AU326" s="68" t="s">
        <v>763</v>
      </c>
      <c r="AV326" s="68" t="s">
        <v>763</v>
      </c>
    </row>
    <row r="327" spans="1:48" s="68" customFormat="1" x14ac:dyDescent="0.2">
      <c r="A327" s="79" t="s">
        <v>756</v>
      </c>
      <c r="B327" s="68" t="s">
        <v>303</v>
      </c>
      <c r="C327" s="68" t="s">
        <v>765</v>
      </c>
      <c r="E327" s="147">
        <v>44434</v>
      </c>
      <c r="F327" s="68" t="s">
        <v>1059</v>
      </c>
      <c r="G327" s="68" t="s">
        <v>1084</v>
      </c>
      <c r="H327" s="68">
        <v>1</v>
      </c>
      <c r="I327" s="68" t="s">
        <v>760</v>
      </c>
      <c r="J327" s="77">
        <v>0.4375</v>
      </c>
      <c r="K327" s="81">
        <v>1</v>
      </c>
      <c r="L327" s="68">
        <v>1</v>
      </c>
      <c r="M327" s="68" t="s">
        <v>812</v>
      </c>
      <c r="N327" s="68" t="s">
        <v>808</v>
      </c>
      <c r="O327" s="68">
        <v>20.2</v>
      </c>
      <c r="P327" s="68">
        <v>9.7200000000000006</v>
      </c>
      <c r="Q327" s="68">
        <v>1.4</v>
      </c>
      <c r="R327" s="68">
        <v>1.4</v>
      </c>
      <c r="S327" s="68">
        <v>1.4</v>
      </c>
      <c r="T327" s="68">
        <v>1.4</v>
      </c>
      <c r="U327" s="76">
        <v>1</v>
      </c>
      <c r="V327" s="68">
        <v>1.1000000000000001</v>
      </c>
      <c r="W327" s="77">
        <v>0.28819444444444448</v>
      </c>
      <c r="X327" s="68">
        <v>26.6</v>
      </c>
      <c r="Y327" s="68">
        <v>5.65</v>
      </c>
      <c r="Z327" s="72">
        <v>4.7276531381593747</v>
      </c>
      <c r="AA327" s="68">
        <v>72.400000000000006</v>
      </c>
      <c r="AB327" s="171">
        <v>31.7</v>
      </c>
      <c r="AC327" s="72">
        <v>48.9</v>
      </c>
      <c r="AD327" s="75" t="s">
        <v>763</v>
      </c>
      <c r="AE327" s="75" t="s">
        <v>763</v>
      </c>
      <c r="AF327" s="75" t="s">
        <v>763</v>
      </c>
      <c r="AG327" s="72" t="s">
        <v>763</v>
      </c>
      <c r="AH327" s="72" t="s">
        <v>763</v>
      </c>
      <c r="AI327" s="75" t="s">
        <v>763</v>
      </c>
      <c r="AJ327" s="75" t="s">
        <v>763</v>
      </c>
      <c r="AK327" s="75" t="s">
        <v>763</v>
      </c>
      <c r="AL327" s="75" t="s">
        <v>763</v>
      </c>
      <c r="AM327" s="75" t="s">
        <v>763</v>
      </c>
      <c r="AN327" s="75" t="s">
        <v>763</v>
      </c>
      <c r="AO327" s="75" t="s">
        <v>763</v>
      </c>
      <c r="AP327" s="75" t="s">
        <v>763</v>
      </c>
      <c r="AQ327" s="75" t="s">
        <v>763</v>
      </c>
      <c r="AR327" s="75" t="s">
        <v>763</v>
      </c>
      <c r="AS327" s="68" t="s">
        <v>763</v>
      </c>
      <c r="AT327" s="68" t="s">
        <v>763</v>
      </c>
      <c r="AU327" s="68" t="s">
        <v>763</v>
      </c>
      <c r="AV327" s="68" t="s">
        <v>763</v>
      </c>
    </row>
    <row r="328" spans="1:48" s="68" customFormat="1" x14ac:dyDescent="0.2">
      <c r="A328" s="79" t="s">
        <v>756</v>
      </c>
      <c r="B328" s="68" t="s">
        <v>305</v>
      </c>
      <c r="C328" s="68" t="s">
        <v>757</v>
      </c>
      <c r="E328" s="147">
        <v>44434</v>
      </c>
      <c r="F328" s="68" t="s">
        <v>1059</v>
      </c>
      <c r="G328" s="68" t="s">
        <v>1084</v>
      </c>
      <c r="H328" s="68">
        <v>1</v>
      </c>
      <c r="I328" s="68" t="s">
        <v>760</v>
      </c>
      <c r="J328" s="77">
        <v>0.4375</v>
      </c>
      <c r="K328" s="81">
        <v>1</v>
      </c>
      <c r="L328" s="68">
        <v>1</v>
      </c>
      <c r="M328" s="68" t="s">
        <v>812</v>
      </c>
      <c r="O328" s="68">
        <v>23.6</v>
      </c>
      <c r="P328" s="68">
        <v>8.76</v>
      </c>
      <c r="Q328" s="68">
        <v>1.5</v>
      </c>
      <c r="R328" s="68">
        <v>1.5</v>
      </c>
      <c r="S328" s="68">
        <v>1.5</v>
      </c>
      <c r="T328" s="68">
        <v>1.5</v>
      </c>
      <c r="U328" s="76">
        <v>1</v>
      </c>
      <c r="V328" s="68">
        <v>0.15</v>
      </c>
      <c r="W328" s="77">
        <v>0.29791666666666666</v>
      </c>
      <c r="X328" s="68">
        <v>26.2</v>
      </c>
      <c r="Y328" s="68">
        <v>7.4</v>
      </c>
      <c r="Z328" s="72">
        <v>6.2098468507768745</v>
      </c>
      <c r="AA328" s="68">
        <v>91.8</v>
      </c>
      <c r="AB328" s="171">
        <v>31.1</v>
      </c>
      <c r="AC328" s="72">
        <v>48.1</v>
      </c>
      <c r="AD328" s="72" t="s">
        <v>763</v>
      </c>
      <c r="AE328" s="72" t="s">
        <v>763</v>
      </c>
      <c r="AF328" s="72" t="s">
        <v>763</v>
      </c>
      <c r="AG328" s="72" t="s">
        <v>763</v>
      </c>
      <c r="AH328" s="72" t="s">
        <v>763</v>
      </c>
      <c r="AI328" s="72" t="s">
        <v>763</v>
      </c>
      <c r="AJ328" s="72" t="s">
        <v>763</v>
      </c>
      <c r="AK328" s="72" t="s">
        <v>763</v>
      </c>
      <c r="AL328" s="72" t="s">
        <v>763</v>
      </c>
      <c r="AM328" s="75" t="s">
        <v>763</v>
      </c>
      <c r="AN328" s="75" t="s">
        <v>763</v>
      </c>
      <c r="AO328" s="72" t="s">
        <v>763</v>
      </c>
      <c r="AP328" s="72" t="s">
        <v>763</v>
      </c>
      <c r="AQ328" s="72" t="s">
        <v>763</v>
      </c>
      <c r="AR328" s="75" t="s">
        <v>763</v>
      </c>
      <c r="AS328" s="68" t="s">
        <v>763</v>
      </c>
      <c r="AT328" s="68" t="s">
        <v>763</v>
      </c>
      <c r="AU328" s="68" t="s">
        <v>763</v>
      </c>
      <c r="AV328" s="68" t="s">
        <v>763</v>
      </c>
    </row>
    <row r="329" spans="1:48" s="68" customFormat="1" x14ac:dyDescent="0.2">
      <c r="A329" s="79" t="s">
        <v>756</v>
      </c>
      <c r="B329" s="68" t="s">
        <v>305</v>
      </c>
      <c r="C329" s="68" t="s">
        <v>764</v>
      </c>
      <c r="E329" s="147">
        <v>44434</v>
      </c>
      <c r="F329" s="68" t="s">
        <v>1059</v>
      </c>
      <c r="G329" s="68" t="s">
        <v>1084</v>
      </c>
      <c r="H329" s="68">
        <v>1</v>
      </c>
      <c r="I329" s="68" t="s">
        <v>760</v>
      </c>
      <c r="J329" s="77">
        <v>0.4375</v>
      </c>
      <c r="K329" s="81">
        <v>1</v>
      </c>
      <c r="L329" s="68">
        <v>1</v>
      </c>
      <c r="M329" s="68" t="s">
        <v>812</v>
      </c>
      <c r="O329" s="68">
        <v>23.6</v>
      </c>
      <c r="P329" s="68">
        <v>8.76</v>
      </c>
      <c r="Q329" s="68">
        <v>1.5</v>
      </c>
      <c r="R329" s="68">
        <v>1.5</v>
      </c>
      <c r="S329" s="68">
        <v>1.5</v>
      </c>
      <c r="T329" s="68">
        <v>1.5</v>
      </c>
      <c r="U329" s="76">
        <v>1</v>
      </c>
      <c r="V329" s="68">
        <v>0.75</v>
      </c>
      <c r="W329" s="77">
        <v>0.29791666666666666</v>
      </c>
      <c r="X329" s="68">
        <v>26.5</v>
      </c>
      <c r="Y329" s="68">
        <v>7.68</v>
      </c>
      <c r="Z329" s="72">
        <v>6.4363149735364562</v>
      </c>
      <c r="AA329" s="68">
        <v>95.8</v>
      </c>
      <c r="AB329" s="171">
        <v>31.4</v>
      </c>
      <c r="AC329" s="72">
        <v>48.5</v>
      </c>
      <c r="AD329" s="72">
        <v>0.5636229272539528</v>
      </c>
      <c r="AE329" s="72">
        <v>0.57478061808470016</v>
      </c>
      <c r="AF329" s="72">
        <v>5.7029917842195015E-2</v>
      </c>
      <c r="AG329" s="72">
        <v>0.63181053592689518</v>
      </c>
      <c r="AH329" s="72">
        <v>22.564544516008883</v>
      </c>
      <c r="AI329" s="72">
        <v>23.196355051935779</v>
      </c>
      <c r="AJ329" s="72">
        <v>58.100800239283387</v>
      </c>
      <c r="AK329" s="72">
        <v>8.5340072265940101</v>
      </c>
      <c r="AL329" s="72">
        <v>6.8081498757380219</v>
      </c>
      <c r="AM329" s="72">
        <v>31.098551742602893</v>
      </c>
      <c r="AN329" s="72">
        <v>31.730362278529789</v>
      </c>
      <c r="AO329" s="72">
        <v>3.072142857142858</v>
      </c>
      <c r="AP329" s="72">
        <v>2.8177963789682554</v>
      </c>
      <c r="AQ329" s="72">
        <v>0.5215916045971416</v>
      </c>
      <c r="AR329" s="72">
        <v>5.8899392361111129</v>
      </c>
      <c r="AS329" s="68" t="s">
        <v>763</v>
      </c>
      <c r="AT329" s="68" t="s">
        <v>763</v>
      </c>
      <c r="AU329" s="68" t="s">
        <v>763</v>
      </c>
      <c r="AV329" s="68" t="s">
        <v>763</v>
      </c>
    </row>
    <row r="330" spans="1:48" s="68" customFormat="1" x14ac:dyDescent="0.2">
      <c r="A330" s="79" t="s">
        <v>756</v>
      </c>
      <c r="B330" s="68" t="s">
        <v>305</v>
      </c>
      <c r="C330" s="68" t="s">
        <v>765</v>
      </c>
      <c r="E330" s="147">
        <v>44434</v>
      </c>
      <c r="F330" s="68" t="s">
        <v>1059</v>
      </c>
      <c r="G330" s="68" t="s">
        <v>1084</v>
      </c>
      <c r="H330" s="68">
        <v>1</v>
      </c>
      <c r="I330" s="68" t="s">
        <v>760</v>
      </c>
      <c r="J330" s="77">
        <v>0.4375</v>
      </c>
      <c r="K330" s="81">
        <v>1</v>
      </c>
      <c r="L330" s="68">
        <v>1</v>
      </c>
      <c r="M330" s="68" t="s">
        <v>812</v>
      </c>
      <c r="O330" s="68">
        <v>23.6</v>
      </c>
      <c r="P330" s="68">
        <v>8.76</v>
      </c>
      <c r="Q330" s="68">
        <v>1.5</v>
      </c>
      <c r="R330" s="68">
        <v>1.5</v>
      </c>
      <c r="S330" s="68">
        <v>1.5</v>
      </c>
      <c r="T330" s="68">
        <v>1.5</v>
      </c>
      <c r="U330" s="76">
        <v>1</v>
      </c>
      <c r="V330" s="68">
        <v>1.2</v>
      </c>
      <c r="W330" s="77">
        <v>0.2986111111111111</v>
      </c>
      <c r="X330" s="68">
        <v>26.4</v>
      </c>
      <c r="Y330" s="68">
        <v>7.58</v>
      </c>
      <c r="Z330" s="72">
        <v>6.3410038127025148</v>
      </c>
      <c r="AA330" s="68">
        <v>94.5</v>
      </c>
      <c r="AB330" s="171">
        <v>31.7</v>
      </c>
      <c r="AC330" s="72">
        <v>48.9</v>
      </c>
      <c r="AD330" s="72" t="s">
        <v>763</v>
      </c>
      <c r="AE330" s="72" t="s">
        <v>763</v>
      </c>
      <c r="AF330" s="72" t="s">
        <v>763</v>
      </c>
      <c r="AG330" s="72" t="s">
        <v>763</v>
      </c>
      <c r="AH330" s="72" t="s">
        <v>763</v>
      </c>
      <c r="AI330" s="72" t="s">
        <v>763</v>
      </c>
      <c r="AJ330" s="72" t="s">
        <v>763</v>
      </c>
      <c r="AK330" s="72" t="s">
        <v>763</v>
      </c>
      <c r="AL330" s="72" t="s">
        <v>763</v>
      </c>
      <c r="AM330" s="75" t="s">
        <v>763</v>
      </c>
      <c r="AN330" s="75" t="s">
        <v>763</v>
      </c>
      <c r="AO330" s="72" t="s">
        <v>763</v>
      </c>
      <c r="AP330" s="72" t="s">
        <v>763</v>
      </c>
      <c r="AQ330" s="72" t="s">
        <v>763</v>
      </c>
      <c r="AR330" s="75" t="s">
        <v>763</v>
      </c>
      <c r="AS330" s="68" t="s">
        <v>763</v>
      </c>
      <c r="AT330" s="68" t="s">
        <v>763</v>
      </c>
      <c r="AU330" s="68" t="s">
        <v>763</v>
      </c>
      <c r="AV330" s="68" t="s">
        <v>763</v>
      </c>
    </row>
    <row r="331" spans="1:48" s="68" customFormat="1" x14ac:dyDescent="0.2">
      <c r="A331" s="79" t="s">
        <v>756</v>
      </c>
      <c r="B331" s="68" t="s">
        <v>307</v>
      </c>
      <c r="C331" s="68" t="s">
        <v>757</v>
      </c>
      <c r="E331" s="147">
        <v>44434</v>
      </c>
      <c r="F331" s="68" t="s">
        <v>1059</v>
      </c>
      <c r="G331" s="68" t="s">
        <v>1084</v>
      </c>
      <c r="H331" s="68">
        <v>1</v>
      </c>
      <c r="I331" s="68" t="s">
        <v>760</v>
      </c>
      <c r="J331" s="77">
        <v>0.4375</v>
      </c>
      <c r="K331" s="81">
        <v>1</v>
      </c>
      <c r="L331" s="68">
        <v>1</v>
      </c>
      <c r="M331" s="68" t="s">
        <v>812</v>
      </c>
      <c r="N331" s="68" t="s">
        <v>1117</v>
      </c>
      <c r="O331" s="68">
        <v>23.7</v>
      </c>
      <c r="P331" s="68">
        <v>8.73</v>
      </c>
      <c r="Q331" s="68">
        <v>2.1</v>
      </c>
      <c r="R331" s="68">
        <v>1.9</v>
      </c>
      <c r="S331" s="68">
        <v>1.8</v>
      </c>
      <c r="T331" s="68">
        <v>1.85</v>
      </c>
      <c r="U331" s="76">
        <v>0.88095238095238093</v>
      </c>
      <c r="V331" s="68">
        <v>0.15</v>
      </c>
      <c r="W331" s="77">
        <v>0.31319444444444444</v>
      </c>
      <c r="X331" s="68">
        <v>26.2</v>
      </c>
      <c r="Y331" s="68">
        <v>6.05</v>
      </c>
      <c r="Z331" s="72">
        <v>5.0683893606961234</v>
      </c>
      <c r="AA331" s="68">
        <v>75.400000000000006</v>
      </c>
      <c r="AB331" s="171">
        <v>31.4</v>
      </c>
      <c r="AC331" s="72">
        <v>48.4</v>
      </c>
      <c r="AD331" s="72" t="s">
        <v>763</v>
      </c>
      <c r="AE331" s="72" t="s">
        <v>763</v>
      </c>
      <c r="AF331" s="72" t="s">
        <v>763</v>
      </c>
      <c r="AG331" s="72" t="s">
        <v>763</v>
      </c>
      <c r="AH331" s="72" t="s">
        <v>763</v>
      </c>
      <c r="AI331" s="72" t="s">
        <v>763</v>
      </c>
      <c r="AJ331" s="72" t="s">
        <v>763</v>
      </c>
      <c r="AK331" s="72" t="s">
        <v>763</v>
      </c>
      <c r="AL331" s="72" t="s">
        <v>763</v>
      </c>
      <c r="AM331" s="75" t="s">
        <v>763</v>
      </c>
      <c r="AN331" s="75" t="s">
        <v>763</v>
      </c>
      <c r="AO331" s="72" t="s">
        <v>763</v>
      </c>
      <c r="AP331" s="72" t="s">
        <v>763</v>
      </c>
      <c r="AQ331" s="72" t="s">
        <v>763</v>
      </c>
      <c r="AR331" s="75" t="s">
        <v>763</v>
      </c>
      <c r="AS331" s="68" t="s">
        <v>763</v>
      </c>
      <c r="AT331" s="68" t="s">
        <v>763</v>
      </c>
      <c r="AU331" s="68" t="s">
        <v>763</v>
      </c>
      <c r="AV331" s="68" t="s">
        <v>763</v>
      </c>
    </row>
    <row r="332" spans="1:48" s="68" customFormat="1" x14ac:dyDescent="0.2">
      <c r="A332" s="79" t="s">
        <v>756</v>
      </c>
      <c r="B332" s="68" t="s">
        <v>307</v>
      </c>
      <c r="C332" s="68" t="s">
        <v>764</v>
      </c>
      <c r="E332" s="147">
        <v>44434</v>
      </c>
      <c r="F332" s="68" t="s">
        <v>1059</v>
      </c>
      <c r="G332" s="68" t="s">
        <v>1084</v>
      </c>
      <c r="H332" s="68">
        <v>1</v>
      </c>
      <c r="I332" s="68" t="s">
        <v>760</v>
      </c>
      <c r="J332" s="77">
        <v>0.4375</v>
      </c>
      <c r="K332" s="81">
        <v>1</v>
      </c>
      <c r="L332" s="68">
        <v>1</v>
      </c>
      <c r="M332" s="68" t="s">
        <v>812</v>
      </c>
      <c r="N332" s="68" t="s">
        <v>1117</v>
      </c>
      <c r="O332" s="68">
        <v>23.7</v>
      </c>
      <c r="P332" s="68">
        <v>8.73</v>
      </c>
      <c r="Q332" s="68">
        <v>2.1</v>
      </c>
      <c r="R332" s="68">
        <v>1.9</v>
      </c>
      <c r="S332" s="68">
        <v>1.8</v>
      </c>
      <c r="T332" s="68">
        <v>1.85</v>
      </c>
      <c r="U332" s="76">
        <v>0.88095238095238093</v>
      </c>
      <c r="V332" s="68">
        <v>1.05</v>
      </c>
      <c r="W332" s="77">
        <v>0.31388888888888888</v>
      </c>
      <c r="X332" s="68">
        <v>26.4</v>
      </c>
      <c r="Y332" s="68">
        <v>6.4</v>
      </c>
      <c r="Z332" s="72">
        <v>5.3719983606504336</v>
      </c>
      <c r="AA332" s="68">
        <v>79.8</v>
      </c>
      <c r="AB332" s="171">
        <v>31.1</v>
      </c>
      <c r="AC332" s="72">
        <v>48.1</v>
      </c>
      <c r="AD332" s="75">
        <v>0.61362393958413441</v>
      </c>
      <c r="AE332" s="72">
        <v>1.5705837466615793</v>
      </c>
      <c r="AF332" s="72">
        <v>0.28011161060300738</v>
      </c>
      <c r="AG332" s="72">
        <v>1.8506953572645868</v>
      </c>
      <c r="AH332" s="72">
        <v>27.112555688196078</v>
      </c>
      <c r="AI332" s="72">
        <v>28.963251045460666</v>
      </c>
      <c r="AJ332" s="72">
        <v>80.815299802867884</v>
      </c>
      <c r="AK332" s="72">
        <v>12.572180993121146</v>
      </c>
      <c r="AL332" s="72">
        <v>6.4281050238686417</v>
      </c>
      <c r="AM332" s="72">
        <v>39.684736681317226</v>
      </c>
      <c r="AN332" s="72">
        <v>41.53543203858181</v>
      </c>
      <c r="AO332" s="72">
        <v>5.3954761904761899</v>
      </c>
      <c r="AP332" s="72">
        <v>4.1721297123015884</v>
      </c>
      <c r="AQ332" s="72">
        <v>0.56393169255745712</v>
      </c>
      <c r="AR332" s="72">
        <v>9.5676059027777782</v>
      </c>
      <c r="AS332" s="68" t="s">
        <v>763</v>
      </c>
      <c r="AT332" s="68" t="s">
        <v>763</v>
      </c>
      <c r="AU332" s="68" t="s">
        <v>763</v>
      </c>
      <c r="AV332" s="68" t="s">
        <v>763</v>
      </c>
    </row>
    <row r="333" spans="1:48" s="68" customFormat="1" x14ac:dyDescent="0.2">
      <c r="A333" s="79" t="s">
        <v>756</v>
      </c>
      <c r="B333" s="68" t="s">
        <v>307</v>
      </c>
      <c r="C333" s="68" t="s">
        <v>765</v>
      </c>
      <c r="E333" s="147">
        <v>44434</v>
      </c>
      <c r="F333" s="68" t="s">
        <v>1059</v>
      </c>
      <c r="G333" s="68" t="s">
        <v>1084</v>
      </c>
      <c r="H333" s="68">
        <v>1</v>
      </c>
      <c r="I333" s="68" t="s">
        <v>760</v>
      </c>
      <c r="J333" s="77">
        <v>0.4375</v>
      </c>
      <c r="K333" s="81">
        <v>1</v>
      </c>
      <c r="L333" s="68">
        <v>1</v>
      </c>
      <c r="M333" s="68" t="s">
        <v>812</v>
      </c>
      <c r="N333" s="68" t="s">
        <v>1117</v>
      </c>
      <c r="O333" s="68">
        <v>23.7</v>
      </c>
      <c r="P333" s="68">
        <v>8.73</v>
      </c>
      <c r="Q333" s="68">
        <v>2.1</v>
      </c>
      <c r="R333" s="68">
        <v>1.9</v>
      </c>
      <c r="S333" s="68">
        <v>1.8</v>
      </c>
      <c r="T333" s="68">
        <v>1.85</v>
      </c>
      <c r="U333" s="76">
        <v>0.88095238095238093</v>
      </c>
      <c r="V333" s="68">
        <v>1.8</v>
      </c>
      <c r="W333" s="77">
        <v>0.31388888888888888</v>
      </c>
      <c r="X333" s="68">
        <v>26.4</v>
      </c>
      <c r="Y333" s="68">
        <v>6.02</v>
      </c>
      <c r="Z333" s="72">
        <v>5.0530359579868138</v>
      </c>
      <c r="AA333" s="68">
        <v>75.099999999999994</v>
      </c>
      <c r="AB333" s="171">
        <v>31.1</v>
      </c>
      <c r="AC333" s="72">
        <v>48.1</v>
      </c>
      <c r="AD333" s="75" t="s">
        <v>763</v>
      </c>
      <c r="AE333" s="75" t="s">
        <v>763</v>
      </c>
      <c r="AF333" s="75" t="s">
        <v>763</v>
      </c>
      <c r="AG333" s="72" t="s">
        <v>763</v>
      </c>
      <c r="AH333" s="72" t="s">
        <v>763</v>
      </c>
      <c r="AI333" s="72" t="s">
        <v>763</v>
      </c>
      <c r="AJ333" s="72" t="s">
        <v>763</v>
      </c>
      <c r="AK333" s="72" t="s">
        <v>763</v>
      </c>
      <c r="AL333" s="72" t="s">
        <v>763</v>
      </c>
      <c r="AM333" s="75" t="s">
        <v>763</v>
      </c>
      <c r="AN333" s="75" t="s">
        <v>763</v>
      </c>
      <c r="AO333" s="72" t="s">
        <v>763</v>
      </c>
      <c r="AP333" s="72" t="s">
        <v>763</v>
      </c>
      <c r="AQ333" s="72" t="s">
        <v>763</v>
      </c>
      <c r="AR333" s="75" t="s">
        <v>763</v>
      </c>
      <c r="AS333" s="68" t="s">
        <v>763</v>
      </c>
      <c r="AT333" s="68" t="s">
        <v>763</v>
      </c>
      <c r="AU333" s="68" t="s">
        <v>763</v>
      </c>
      <c r="AV333" s="68" t="s">
        <v>763</v>
      </c>
    </row>
    <row r="334" spans="1:48" s="68" customFormat="1" x14ac:dyDescent="0.2">
      <c r="A334" s="79" t="s">
        <v>756</v>
      </c>
      <c r="B334" s="68" t="s">
        <v>309</v>
      </c>
      <c r="C334" s="68" t="s">
        <v>757</v>
      </c>
      <c r="E334" s="147">
        <v>44434</v>
      </c>
      <c r="F334" s="68" t="s">
        <v>1059</v>
      </c>
      <c r="G334" s="68" t="s">
        <v>1084</v>
      </c>
      <c r="H334" s="68">
        <v>1</v>
      </c>
      <c r="I334" s="68" t="s">
        <v>760</v>
      </c>
      <c r="J334" s="77">
        <v>0.4375</v>
      </c>
      <c r="K334" s="81">
        <v>1</v>
      </c>
      <c r="L334" s="68">
        <v>1</v>
      </c>
      <c r="M334" s="68" t="s">
        <v>812</v>
      </c>
      <c r="O334" s="68">
        <v>25.4</v>
      </c>
      <c r="P334" s="68">
        <v>8.31</v>
      </c>
      <c r="Q334" s="68">
        <v>1.5</v>
      </c>
      <c r="R334" s="68">
        <v>1.5</v>
      </c>
      <c r="S334" s="68">
        <v>1.5</v>
      </c>
      <c r="T334" s="68">
        <v>1.5</v>
      </c>
      <c r="U334" s="76">
        <v>1</v>
      </c>
      <c r="V334" s="68">
        <v>0.15</v>
      </c>
      <c r="W334" s="77">
        <v>0.3347222222222222</v>
      </c>
      <c r="X334" s="68">
        <v>26.4</v>
      </c>
      <c r="Y334" s="68">
        <v>8.09</v>
      </c>
      <c r="Z334" s="72">
        <v>6.7600249788810993</v>
      </c>
      <c r="AA334" s="68">
        <v>100.6</v>
      </c>
      <c r="AB334" s="171">
        <v>31.9</v>
      </c>
      <c r="AC334" s="72">
        <v>49.2</v>
      </c>
      <c r="AD334" s="72" t="s">
        <v>763</v>
      </c>
      <c r="AE334" s="72" t="s">
        <v>763</v>
      </c>
      <c r="AF334" s="72" t="s">
        <v>763</v>
      </c>
      <c r="AG334" s="72" t="s">
        <v>763</v>
      </c>
      <c r="AH334" s="72" t="s">
        <v>763</v>
      </c>
      <c r="AI334" s="72" t="s">
        <v>763</v>
      </c>
      <c r="AJ334" s="72" t="s">
        <v>763</v>
      </c>
      <c r="AK334" s="72" t="s">
        <v>763</v>
      </c>
      <c r="AL334" s="72" t="s">
        <v>763</v>
      </c>
      <c r="AM334" s="75" t="s">
        <v>763</v>
      </c>
      <c r="AN334" s="75" t="s">
        <v>763</v>
      </c>
      <c r="AO334" s="72" t="s">
        <v>763</v>
      </c>
      <c r="AP334" s="72" t="s">
        <v>763</v>
      </c>
      <c r="AQ334" s="72" t="s">
        <v>763</v>
      </c>
      <c r="AR334" s="75" t="s">
        <v>763</v>
      </c>
      <c r="AS334" s="68" t="s">
        <v>763</v>
      </c>
      <c r="AT334" s="68" t="s">
        <v>763</v>
      </c>
      <c r="AU334" s="68" t="s">
        <v>763</v>
      </c>
      <c r="AV334" s="68" t="s">
        <v>763</v>
      </c>
    </row>
    <row r="335" spans="1:48" s="68" customFormat="1" x14ac:dyDescent="0.2">
      <c r="A335" s="79" t="s">
        <v>756</v>
      </c>
      <c r="B335" s="68" t="s">
        <v>309</v>
      </c>
      <c r="C335" s="68" t="s">
        <v>764</v>
      </c>
      <c r="E335" s="147">
        <v>44434</v>
      </c>
      <c r="F335" s="68" t="s">
        <v>1059</v>
      </c>
      <c r="G335" s="68" t="s">
        <v>1084</v>
      </c>
      <c r="H335" s="68">
        <v>1</v>
      </c>
      <c r="I335" s="68" t="s">
        <v>760</v>
      </c>
      <c r="J335" s="77">
        <v>0.4375</v>
      </c>
      <c r="K335" s="81">
        <v>1</v>
      </c>
      <c r="L335" s="68">
        <v>1</v>
      </c>
      <c r="M335" s="68" t="s">
        <v>812</v>
      </c>
      <c r="O335" s="68">
        <v>25.4</v>
      </c>
      <c r="P335" s="68">
        <v>8.31</v>
      </c>
      <c r="Q335" s="68">
        <v>1.5</v>
      </c>
      <c r="R335" s="68">
        <v>1.5</v>
      </c>
      <c r="S335" s="68">
        <v>1.5</v>
      </c>
      <c r="T335" s="68">
        <v>1.5</v>
      </c>
      <c r="U335" s="76">
        <v>1</v>
      </c>
      <c r="V335" s="68">
        <v>0.75</v>
      </c>
      <c r="W335" s="77">
        <v>0.3347222222222222</v>
      </c>
      <c r="X335" s="68">
        <v>26.4</v>
      </c>
      <c r="Y335" s="68">
        <v>8.06</v>
      </c>
      <c r="Z335" s="72">
        <v>6.7387498581129988</v>
      </c>
      <c r="AA335" s="68">
        <v>100.9</v>
      </c>
      <c r="AB335" s="171">
        <v>31.8</v>
      </c>
      <c r="AC335" s="72">
        <v>49</v>
      </c>
      <c r="AD335" s="75">
        <v>0.44342105263157888</v>
      </c>
      <c r="AE335" s="72">
        <v>0.37561999236932442</v>
      </c>
      <c r="AF335" s="72">
        <v>5.7130677414354375E-2</v>
      </c>
      <c r="AG335" s="72">
        <v>0.43275066978367882</v>
      </c>
      <c r="AH335" s="72">
        <v>20.578254321447929</v>
      </c>
      <c r="AI335" s="72">
        <v>21.011004991231609</v>
      </c>
      <c r="AJ335" s="72">
        <v>37.955005031977031</v>
      </c>
      <c r="AK335" s="72">
        <v>5.0679080769915537</v>
      </c>
      <c r="AL335" s="72">
        <v>7.4892844257167628</v>
      </c>
      <c r="AM335" s="72">
        <v>25.646162398439483</v>
      </c>
      <c r="AN335" s="72">
        <v>26.078913068223162</v>
      </c>
      <c r="AO335" s="72">
        <v>1.3923809523809525</v>
      </c>
      <c r="AP335" s="72">
        <v>1.7152249503968251</v>
      </c>
      <c r="AQ335" s="72">
        <v>0.44805583331411269</v>
      </c>
      <c r="AR335" s="72">
        <v>3.1076059027777774</v>
      </c>
      <c r="AS335" s="68" t="s">
        <v>763</v>
      </c>
      <c r="AT335" s="68" t="s">
        <v>763</v>
      </c>
      <c r="AU335" s="68" t="s">
        <v>763</v>
      </c>
      <c r="AV335" s="68" t="s">
        <v>763</v>
      </c>
    </row>
    <row r="336" spans="1:48" s="68" customFormat="1" x14ac:dyDescent="0.2">
      <c r="A336" s="79" t="s">
        <v>756</v>
      </c>
      <c r="B336" s="68" t="s">
        <v>309</v>
      </c>
      <c r="C336" s="68" t="s">
        <v>765</v>
      </c>
      <c r="E336" s="147">
        <v>44434</v>
      </c>
      <c r="F336" s="68" t="s">
        <v>1059</v>
      </c>
      <c r="G336" s="68" t="s">
        <v>1084</v>
      </c>
      <c r="H336" s="68">
        <v>1</v>
      </c>
      <c r="I336" s="68" t="s">
        <v>760</v>
      </c>
      <c r="J336" s="77">
        <v>0.4375</v>
      </c>
      <c r="K336" s="81">
        <v>1</v>
      </c>
      <c r="L336" s="68">
        <v>1</v>
      </c>
      <c r="M336" s="68" t="s">
        <v>812</v>
      </c>
      <c r="O336" s="68">
        <v>25.4</v>
      </c>
      <c r="P336" s="68">
        <v>8.31</v>
      </c>
      <c r="Q336" s="68">
        <v>1.5</v>
      </c>
      <c r="R336" s="68">
        <v>1.5</v>
      </c>
      <c r="S336" s="68">
        <v>1.5</v>
      </c>
      <c r="T336" s="68">
        <v>1.5</v>
      </c>
      <c r="U336" s="76">
        <v>1</v>
      </c>
      <c r="V336" s="68">
        <v>1.2</v>
      </c>
      <c r="W336" s="77">
        <v>0.3354166666666667</v>
      </c>
      <c r="X336" s="68">
        <v>26.3</v>
      </c>
      <c r="Y336" s="68">
        <v>8.27</v>
      </c>
      <c r="Z336" s="72">
        <v>6.9095634183615671</v>
      </c>
      <c r="AA336" s="68">
        <v>103.1</v>
      </c>
      <c r="AB336" s="171">
        <v>31.9</v>
      </c>
      <c r="AC336" s="72">
        <v>49.1</v>
      </c>
      <c r="AD336" s="75" t="s">
        <v>763</v>
      </c>
      <c r="AE336" s="75" t="s">
        <v>763</v>
      </c>
      <c r="AF336" s="75" t="s">
        <v>763</v>
      </c>
      <c r="AG336" s="72" t="s">
        <v>763</v>
      </c>
      <c r="AH336" s="72" t="s">
        <v>763</v>
      </c>
      <c r="AI336" s="72" t="s">
        <v>763</v>
      </c>
      <c r="AJ336" s="72" t="s">
        <v>763</v>
      </c>
      <c r="AK336" s="72" t="s">
        <v>763</v>
      </c>
      <c r="AL336" s="72" t="s">
        <v>763</v>
      </c>
      <c r="AM336" s="75" t="s">
        <v>763</v>
      </c>
      <c r="AN336" s="75" t="s">
        <v>763</v>
      </c>
      <c r="AO336" s="72" t="s">
        <v>763</v>
      </c>
      <c r="AP336" s="72" t="s">
        <v>763</v>
      </c>
      <c r="AQ336" s="72" t="s">
        <v>763</v>
      </c>
      <c r="AR336" s="75" t="s">
        <v>763</v>
      </c>
      <c r="AS336" s="68" t="s">
        <v>763</v>
      </c>
      <c r="AT336" s="68" t="s">
        <v>763</v>
      </c>
      <c r="AU336" s="68" t="s">
        <v>763</v>
      </c>
      <c r="AV336" s="68" t="s">
        <v>763</v>
      </c>
    </row>
    <row r="337" spans="1:56" s="68" customFormat="1" x14ac:dyDescent="0.2">
      <c r="A337" s="79" t="s">
        <v>756</v>
      </c>
      <c r="B337" s="68" t="s">
        <v>311</v>
      </c>
      <c r="C337" s="68" t="s">
        <v>757</v>
      </c>
      <c r="E337" s="147">
        <v>44434</v>
      </c>
      <c r="F337" s="68" t="s">
        <v>1059</v>
      </c>
      <c r="G337" s="68" t="s">
        <v>1113</v>
      </c>
      <c r="H337" s="68">
        <v>0</v>
      </c>
      <c r="I337" s="68" t="s">
        <v>760</v>
      </c>
      <c r="J337" s="77">
        <v>0.4375</v>
      </c>
      <c r="K337" s="81">
        <v>1</v>
      </c>
      <c r="L337" s="68">
        <v>1</v>
      </c>
      <c r="M337" s="68" t="s">
        <v>773</v>
      </c>
      <c r="O337" s="68">
        <v>25.4</v>
      </c>
      <c r="P337" s="68">
        <v>8.5399999999999991</v>
      </c>
      <c r="Q337" s="68">
        <v>0.7</v>
      </c>
      <c r="R337" s="68">
        <v>0.7</v>
      </c>
      <c r="S337" s="68">
        <v>0.7</v>
      </c>
      <c r="T337" s="68">
        <v>0.7</v>
      </c>
      <c r="U337" s="76">
        <v>1</v>
      </c>
      <c r="V337" s="68">
        <v>0.15</v>
      </c>
      <c r="W337" s="77">
        <v>0.32291666666666669</v>
      </c>
      <c r="X337" s="68">
        <v>26.4</v>
      </c>
      <c r="Y337" s="68">
        <v>3.65</v>
      </c>
      <c r="Z337" s="72">
        <v>3.1370279163971428</v>
      </c>
      <c r="AA337" s="68">
        <v>52.1</v>
      </c>
      <c r="AB337" s="171">
        <v>26.9</v>
      </c>
      <c r="AC337" s="72">
        <v>42.2</v>
      </c>
      <c r="AD337" s="72" t="s">
        <v>763</v>
      </c>
      <c r="AE337" s="72" t="s">
        <v>763</v>
      </c>
      <c r="AF337" s="72" t="s">
        <v>763</v>
      </c>
      <c r="AG337" s="72" t="s">
        <v>763</v>
      </c>
      <c r="AH337" s="72" t="s">
        <v>763</v>
      </c>
      <c r="AI337" s="72" t="s">
        <v>763</v>
      </c>
      <c r="AJ337" s="72" t="s">
        <v>763</v>
      </c>
      <c r="AK337" s="72" t="s">
        <v>763</v>
      </c>
      <c r="AL337" s="72" t="s">
        <v>763</v>
      </c>
      <c r="AM337" s="75" t="s">
        <v>763</v>
      </c>
      <c r="AN337" s="75" t="s">
        <v>763</v>
      </c>
      <c r="AO337" s="72" t="s">
        <v>763</v>
      </c>
      <c r="AP337" s="72" t="s">
        <v>763</v>
      </c>
      <c r="AQ337" s="72" t="s">
        <v>763</v>
      </c>
      <c r="AR337" s="75" t="s">
        <v>763</v>
      </c>
      <c r="AS337" s="68" t="s">
        <v>763</v>
      </c>
      <c r="AT337" s="68" t="s">
        <v>763</v>
      </c>
      <c r="AU337" s="68" t="s">
        <v>763</v>
      </c>
      <c r="AV337" s="68" t="s">
        <v>763</v>
      </c>
    </row>
    <row r="338" spans="1:56" s="68" customFormat="1" x14ac:dyDescent="0.2">
      <c r="A338" s="79" t="s">
        <v>756</v>
      </c>
      <c r="B338" s="68" t="s">
        <v>311</v>
      </c>
      <c r="C338" s="68" t="s">
        <v>764</v>
      </c>
      <c r="E338" s="147">
        <v>44434</v>
      </c>
      <c r="F338" s="68" t="s">
        <v>1059</v>
      </c>
      <c r="G338" s="68" t="s">
        <v>1113</v>
      </c>
      <c r="H338" s="68">
        <v>0</v>
      </c>
      <c r="I338" s="68" t="s">
        <v>760</v>
      </c>
      <c r="J338" s="77">
        <v>0.4375</v>
      </c>
      <c r="K338" s="81">
        <v>1</v>
      </c>
      <c r="L338" s="68">
        <v>1</v>
      </c>
      <c r="M338" s="68" t="s">
        <v>773</v>
      </c>
      <c r="O338" s="68" t="s">
        <v>761</v>
      </c>
      <c r="P338" s="68" t="s">
        <v>761</v>
      </c>
      <c r="Q338" s="68" t="s">
        <v>761</v>
      </c>
      <c r="R338" s="68" t="s">
        <v>761</v>
      </c>
      <c r="S338" s="68" t="s">
        <v>761</v>
      </c>
      <c r="T338" s="68" t="s">
        <v>761</v>
      </c>
      <c r="U338" s="76" t="s">
        <v>761</v>
      </c>
      <c r="V338" s="68" t="s">
        <v>761</v>
      </c>
      <c r="W338" s="77" t="s">
        <v>761</v>
      </c>
      <c r="X338" s="68" t="s">
        <v>761</v>
      </c>
      <c r="Y338" s="68" t="s">
        <v>761</v>
      </c>
      <c r="Z338" s="72" t="s">
        <v>761</v>
      </c>
      <c r="AA338" s="68" t="s">
        <v>761</v>
      </c>
      <c r="AB338" s="171">
        <v>26.9</v>
      </c>
      <c r="AC338" s="72">
        <v>42.2</v>
      </c>
      <c r="AD338" s="75">
        <v>0.76362697657467937</v>
      </c>
      <c r="AE338" s="72">
        <v>5.7721922370234271</v>
      </c>
      <c r="AF338" s="72">
        <v>0.44434971322275624</v>
      </c>
      <c r="AG338" s="72">
        <v>6.2165419502461834</v>
      </c>
      <c r="AH338" s="72">
        <v>27.906563405210434</v>
      </c>
      <c r="AI338" s="72">
        <v>34.123105355456616</v>
      </c>
      <c r="AJ338" s="72">
        <v>142.25932383088949</v>
      </c>
      <c r="AK338" s="72">
        <v>23.48198045235528</v>
      </c>
      <c r="AL338" s="72">
        <v>6.0582336366190379</v>
      </c>
      <c r="AM338" s="72">
        <v>51.388543857565715</v>
      </c>
      <c r="AN338" s="72">
        <v>57.605085807811896</v>
      </c>
      <c r="AO338" s="72">
        <v>8.9411904761904779</v>
      </c>
      <c r="AP338" s="72">
        <v>5.8765820932539716</v>
      </c>
      <c r="AQ338" s="72">
        <v>0.60340988730168521</v>
      </c>
      <c r="AR338" s="72">
        <v>14.81777256944445</v>
      </c>
      <c r="AS338" s="68" t="s">
        <v>763</v>
      </c>
      <c r="AT338" s="68" t="s">
        <v>763</v>
      </c>
      <c r="AU338" s="68" t="s">
        <v>763</v>
      </c>
      <c r="AV338" s="68" t="s">
        <v>763</v>
      </c>
    </row>
    <row r="339" spans="1:56" s="68" customFormat="1" x14ac:dyDescent="0.2">
      <c r="A339" s="79" t="s">
        <v>756</v>
      </c>
      <c r="B339" s="68" t="s">
        <v>311</v>
      </c>
      <c r="C339" s="68" t="s">
        <v>765</v>
      </c>
      <c r="E339" s="147">
        <v>44434</v>
      </c>
      <c r="F339" s="68" t="s">
        <v>1059</v>
      </c>
      <c r="G339" s="68" t="s">
        <v>1113</v>
      </c>
      <c r="H339" s="68">
        <v>0</v>
      </c>
      <c r="I339" s="68" t="s">
        <v>760</v>
      </c>
      <c r="J339" s="77">
        <v>0.4375</v>
      </c>
      <c r="K339" s="81">
        <v>1</v>
      </c>
      <c r="L339" s="68">
        <v>1</v>
      </c>
      <c r="M339" s="68" t="s">
        <v>773</v>
      </c>
      <c r="O339" s="68">
        <v>25.4</v>
      </c>
      <c r="P339" s="68">
        <v>8.5399999999999991</v>
      </c>
      <c r="Q339" s="68">
        <v>0.7</v>
      </c>
      <c r="R339" s="68">
        <v>0.7</v>
      </c>
      <c r="S339" s="68">
        <v>0.7</v>
      </c>
      <c r="T339" s="68">
        <v>0.7</v>
      </c>
      <c r="U339" s="76">
        <v>1</v>
      </c>
      <c r="V339" s="68">
        <v>0.35</v>
      </c>
      <c r="W339" s="77">
        <v>0.3263888888888889</v>
      </c>
      <c r="X339" s="68">
        <v>26.5</v>
      </c>
      <c r="Y339" s="68">
        <v>3.25</v>
      </c>
      <c r="Z339" s="72">
        <v>2.7856925268366188</v>
      </c>
      <c r="AA339" s="68">
        <v>47.7</v>
      </c>
      <c r="AB339" s="171">
        <v>27.4</v>
      </c>
      <c r="AC339" s="72">
        <v>42.9</v>
      </c>
      <c r="AD339" s="75" t="s">
        <v>763</v>
      </c>
      <c r="AE339" s="75" t="s">
        <v>763</v>
      </c>
      <c r="AF339" s="75" t="s">
        <v>763</v>
      </c>
      <c r="AG339" s="72" t="s">
        <v>763</v>
      </c>
      <c r="AH339" s="72" t="s">
        <v>763</v>
      </c>
      <c r="AI339" s="72" t="s">
        <v>763</v>
      </c>
      <c r="AJ339" s="72" t="s">
        <v>763</v>
      </c>
      <c r="AK339" s="72" t="s">
        <v>763</v>
      </c>
      <c r="AL339" s="72" t="s">
        <v>763</v>
      </c>
      <c r="AM339" s="75" t="s">
        <v>763</v>
      </c>
      <c r="AN339" s="75" t="s">
        <v>763</v>
      </c>
      <c r="AO339" s="72" t="s">
        <v>763</v>
      </c>
      <c r="AP339" s="72" t="s">
        <v>763</v>
      </c>
      <c r="AQ339" s="72" t="s">
        <v>763</v>
      </c>
      <c r="AR339" s="75" t="s">
        <v>763</v>
      </c>
      <c r="AS339" s="68" t="s">
        <v>763</v>
      </c>
      <c r="AT339" s="68" t="s">
        <v>763</v>
      </c>
      <c r="AU339" s="68" t="s">
        <v>763</v>
      </c>
      <c r="AV339" s="68" t="s">
        <v>763</v>
      </c>
    </row>
    <row r="340" spans="1:56" s="68" customFormat="1" x14ac:dyDescent="0.2">
      <c r="A340" s="79" t="s">
        <v>756</v>
      </c>
      <c r="B340" s="68" t="s">
        <v>640</v>
      </c>
      <c r="C340" s="68" t="s">
        <v>764</v>
      </c>
      <c r="E340" s="147">
        <v>44434</v>
      </c>
      <c r="F340" s="68" t="s">
        <v>793</v>
      </c>
      <c r="G340" s="68" t="s">
        <v>772</v>
      </c>
      <c r="H340" s="68" t="s">
        <v>761</v>
      </c>
      <c r="I340" s="68" t="s">
        <v>761</v>
      </c>
      <c r="J340" s="68" t="s">
        <v>761</v>
      </c>
      <c r="K340" s="81" t="s">
        <v>761</v>
      </c>
      <c r="L340" s="68" t="s">
        <v>761</v>
      </c>
      <c r="M340" s="68" t="s">
        <v>761</v>
      </c>
      <c r="N340" s="68" t="s">
        <v>761</v>
      </c>
      <c r="O340" s="68" t="s">
        <v>761</v>
      </c>
      <c r="P340" s="68" t="s">
        <v>761</v>
      </c>
      <c r="Q340" s="68" t="s">
        <v>761</v>
      </c>
      <c r="R340" s="68" t="s">
        <v>761</v>
      </c>
      <c r="S340" s="68" t="s">
        <v>761</v>
      </c>
      <c r="T340" s="68" t="s">
        <v>761</v>
      </c>
      <c r="U340" s="68" t="s">
        <v>761</v>
      </c>
      <c r="V340" s="68">
        <v>0.4</v>
      </c>
      <c r="W340" s="77">
        <v>0.31875000000000003</v>
      </c>
      <c r="X340" s="68" t="s">
        <v>761</v>
      </c>
      <c r="Y340" s="68" t="s">
        <v>761</v>
      </c>
      <c r="Z340" s="72" t="s">
        <v>763</v>
      </c>
      <c r="AA340" s="68" t="s">
        <v>761</v>
      </c>
      <c r="AB340" s="171">
        <v>13.4</v>
      </c>
      <c r="AC340" s="72">
        <v>22.44</v>
      </c>
      <c r="AD340" s="72">
        <v>0.23618421052631577</v>
      </c>
      <c r="AE340" s="72">
        <v>13.378739962177708</v>
      </c>
      <c r="AF340" s="72">
        <v>34.70422535211268</v>
      </c>
      <c r="AG340" s="72">
        <v>48.082965314290391</v>
      </c>
      <c r="AH340" s="72">
        <v>4.2513905470342905</v>
      </c>
      <c r="AI340" s="72">
        <v>52.334355861324681</v>
      </c>
      <c r="AJ340" s="72">
        <v>196.67819606479313</v>
      </c>
      <c r="AK340" s="72">
        <v>28.792178955338461</v>
      </c>
      <c r="AL340" s="72">
        <v>6.8309590729438812</v>
      </c>
      <c r="AM340" s="72">
        <v>33.043569502372748</v>
      </c>
      <c r="AN340" s="72">
        <v>81.126534816663138</v>
      </c>
      <c r="AO340" s="72">
        <v>16.121666666666666</v>
      </c>
      <c r="AP340" s="72">
        <v>8.363439236111109</v>
      </c>
      <c r="AQ340" s="72">
        <v>0.65842748365804304</v>
      </c>
      <c r="AR340" s="72">
        <v>24.485105902777775</v>
      </c>
      <c r="AS340" s="68" t="s">
        <v>763</v>
      </c>
      <c r="AT340" s="68" t="s">
        <v>763</v>
      </c>
      <c r="AU340" s="68" t="s">
        <v>763</v>
      </c>
      <c r="AV340" s="68" t="s">
        <v>763</v>
      </c>
    </row>
    <row r="341" spans="1:56" s="68" customFormat="1" x14ac:dyDescent="0.2">
      <c r="A341" s="79" t="s">
        <v>756</v>
      </c>
      <c r="B341" s="68" t="s">
        <v>394</v>
      </c>
      <c r="C341" s="68" t="s">
        <v>757</v>
      </c>
      <c r="E341" s="147">
        <v>44434</v>
      </c>
      <c r="F341" s="68" t="s">
        <v>881</v>
      </c>
      <c r="G341" s="68" t="s">
        <v>1118</v>
      </c>
      <c r="H341" s="68">
        <v>0</v>
      </c>
      <c r="I341" s="68" t="s">
        <v>760</v>
      </c>
      <c r="J341" s="77">
        <v>0.43611111111111112</v>
      </c>
      <c r="K341" s="81">
        <v>1</v>
      </c>
      <c r="L341" s="68">
        <v>1</v>
      </c>
      <c r="M341" s="68" t="s">
        <v>519</v>
      </c>
      <c r="N341" s="68" t="s">
        <v>808</v>
      </c>
      <c r="O341" s="68">
        <v>23</v>
      </c>
      <c r="P341" s="68">
        <v>8.44</v>
      </c>
      <c r="Q341" s="68">
        <v>1.7</v>
      </c>
      <c r="R341" s="68">
        <v>1.3</v>
      </c>
      <c r="S341" s="68">
        <v>1.2</v>
      </c>
      <c r="T341" s="68">
        <v>1.25</v>
      </c>
      <c r="U341" s="76">
        <v>0.73529411764705888</v>
      </c>
      <c r="V341" s="68">
        <v>0.15</v>
      </c>
      <c r="W341" s="77">
        <v>0.27986111111111112</v>
      </c>
      <c r="X341" s="68">
        <v>26.3</v>
      </c>
      <c r="Y341" s="68">
        <v>4.7</v>
      </c>
      <c r="Z341" s="72">
        <v>3.9202060721365086</v>
      </c>
      <c r="AA341" s="68">
        <v>69.5</v>
      </c>
      <c r="AB341" s="216">
        <v>32.200000000000003</v>
      </c>
      <c r="AC341" s="209">
        <v>49.6</v>
      </c>
      <c r="AD341" s="75" t="s">
        <v>763</v>
      </c>
      <c r="AE341" s="75" t="s">
        <v>763</v>
      </c>
      <c r="AF341" s="75" t="s">
        <v>763</v>
      </c>
      <c r="AG341" s="72" t="s">
        <v>763</v>
      </c>
      <c r="AH341" s="72" t="s">
        <v>763</v>
      </c>
      <c r="AI341" s="72" t="s">
        <v>763</v>
      </c>
      <c r="AJ341" s="72" t="s">
        <v>763</v>
      </c>
      <c r="AK341" s="72" t="s">
        <v>763</v>
      </c>
      <c r="AL341" s="72" t="s">
        <v>763</v>
      </c>
      <c r="AM341" s="75" t="s">
        <v>763</v>
      </c>
      <c r="AN341" s="75" t="s">
        <v>763</v>
      </c>
      <c r="AO341" s="72" t="s">
        <v>763</v>
      </c>
      <c r="AP341" s="72" t="s">
        <v>763</v>
      </c>
      <c r="AQ341" s="72" t="s">
        <v>763</v>
      </c>
      <c r="AR341" s="75" t="s">
        <v>763</v>
      </c>
      <c r="AS341" s="68" t="s">
        <v>763</v>
      </c>
      <c r="AT341" s="68" t="s">
        <v>763</v>
      </c>
      <c r="AU341" s="68" t="s">
        <v>763</v>
      </c>
      <c r="AV341" s="68" t="s">
        <v>763</v>
      </c>
    </row>
    <row r="342" spans="1:56" s="68" customFormat="1" x14ac:dyDescent="0.2">
      <c r="A342" s="79" t="s">
        <v>756</v>
      </c>
      <c r="B342" s="68" t="s">
        <v>394</v>
      </c>
      <c r="C342" s="68" t="s">
        <v>764</v>
      </c>
      <c r="E342" s="147">
        <v>44434</v>
      </c>
      <c r="F342" s="68" t="s">
        <v>881</v>
      </c>
      <c r="G342" s="68" t="s">
        <v>1118</v>
      </c>
      <c r="H342" s="68">
        <v>0</v>
      </c>
      <c r="I342" s="68" t="s">
        <v>760</v>
      </c>
      <c r="J342" s="77">
        <v>0.43611111111111112</v>
      </c>
      <c r="K342" s="81">
        <v>1</v>
      </c>
      <c r="L342" s="68">
        <v>1</v>
      </c>
      <c r="M342" s="68" t="s">
        <v>519</v>
      </c>
      <c r="N342" s="68" t="s">
        <v>808</v>
      </c>
      <c r="O342" s="68">
        <v>23</v>
      </c>
      <c r="P342" s="68">
        <v>8.44</v>
      </c>
      <c r="Q342" s="68">
        <v>1.7</v>
      </c>
      <c r="R342" s="68">
        <v>1.3</v>
      </c>
      <c r="S342" s="68">
        <v>1.2</v>
      </c>
      <c r="T342" s="68">
        <v>1.25</v>
      </c>
      <c r="U342" s="76">
        <v>0.73529411764705888</v>
      </c>
      <c r="V342" s="68">
        <v>0.75</v>
      </c>
      <c r="W342" s="77">
        <v>0.28055555555555556</v>
      </c>
      <c r="X342" s="68">
        <v>26.8</v>
      </c>
      <c r="Y342" s="68">
        <v>4.58</v>
      </c>
      <c r="Z342" s="72">
        <v>3.8591933631013604</v>
      </c>
      <c r="AA342" s="68">
        <v>68</v>
      </c>
      <c r="AB342" s="171">
        <v>30.5</v>
      </c>
      <c r="AC342" s="72">
        <v>47.2</v>
      </c>
      <c r="AD342" s="75">
        <v>0.19473684210526315</v>
      </c>
      <c r="AE342" s="72">
        <v>4.9065242273941241</v>
      </c>
      <c r="AF342" s="72">
        <v>0.26298248333591695</v>
      </c>
      <c r="AG342" s="72">
        <v>5.1695067107300412</v>
      </c>
      <c r="AH342" s="72">
        <v>28.346556961197649</v>
      </c>
      <c r="AI342" s="72">
        <v>33.516063671927689</v>
      </c>
      <c r="AJ342" s="72">
        <v>94.808757928171048</v>
      </c>
      <c r="AK342" s="72">
        <v>14.348977450393084</v>
      </c>
      <c r="AL342" s="72">
        <v>6.6073529111005609</v>
      </c>
      <c r="AM342" s="72">
        <v>42.695534411590735</v>
      </c>
      <c r="AN342" s="72">
        <v>47.865041122320775</v>
      </c>
      <c r="AO342" s="72">
        <v>5.8713201884920645</v>
      </c>
      <c r="AP342" s="72">
        <v>2.6309523809523814</v>
      </c>
      <c r="AQ342" s="72">
        <v>0.30944107701363571</v>
      </c>
      <c r="AR342" s="72">
        <v>8.5022725694444468</v>
      </c>
      <c r="AS342" s="68" t="s">
        <v>763</v>
      </c>
      <c r="AT342" s="68" t="s">
        <v>763</v>
      </c>
      <c r="AU342" s="68" t="s">
        <v>763</v>
      </c>
      <c r="AV342" s="68" t="s">
        <v>763</v>
      </c>
    </row>
    <row r="343" spans="1:56" s="68" customFormat="1" x14ac:dyDescent="0.2">
      <c r="A343" s="79" t="s">
        <v>756</v>
      </c>
      <c r="B343" s="68" t="s">
        <v>394</v>
      </c>
      <c r="C343" s="68" t="s">
        <v>765</v>
      </c>
      <c r="E343" s="147">
        <v>44434</v>
      </c>
      <c r="F343" s="68" t="s">
        <v>881</v>
      </c>
      <c r="G343" s="68" t="s">
        <v>1118</v>
      </c>
      <c r="H343" s="68">
        <v>0</v>
      </c>
      <c r="I343" s="68" t="s">
        <v>760</v>
      </c>
      <c r="J343" s="77">
        <v>0.43611111111111112</v>
      </c>
      <c r="K343" s="81">
        <v>1</v>
      </c>
      <c r="L343" s="68">
        <v>1</v>
      </c>
      <c r="M343" s="68" t="s">
        <v>519</v>
      </c>
      <c r="N343" s="68" t="s">
        <v>808</v>
      </c>
      <c r="O343" s="68">
        <v>23</v>
      </c>
      <c r="P343" s="68">
        <v>8.44</v>
      </c>
      <c r="Q343" s="68">
        <v>1.7</v>
      </c>
      <c r="R343" s="68">
        <v>1.3</v>
      </c>
      <c r="S343" s="68">
        <v>1.2</v>
      </c>
      <c r="T343" s="68">
        <v>1.25</v>
      </c>
      <c r="U343" s="76">
        <v>0.73529411764705888</v>
      </c>
      <c r="V343" s="68">
        <v>1.4</v>
      </c>
      <c r="W343" s="77">
        <v>0.28125</v>
      </c>
      <c r="X343" s="68">
        <v>26.9</v>
      </c>
      <c r="Y343" s="68">
        <v>4.34</v>
      </c>
      <c r="Z343" s="72">
        <v>3.6369381765437896</v>
      </c>
      <c r="AA343" s="68">
        <v>66.599999999999994</v>
      </c>
      <c r="AB343" s="216">
        <v>31.5</v>
      </c>
      <c r="AC343" s="209">
        <v>48.5</v>
      </c>
      <c r="AD343" s="72" t="s">
        <v>763</v>
      </c>
      <c r="AE343" s="72" t="s">
        <v>763</v>
      </c>
      <c r="AF343" s="72" t="s">
        <v>763</v>
      </c>
      <c r="AG343" s="72" t="s">
        <v>763</v>
      </c>
      <c r="AH343" s="72" t="s">
        <v>763</v>
      </c>
      <c r="AI343" s="72" t="s">
        <v>763</v>
      </c>
      <c r="AJ343" s="72" t="s">
        <v>763</v>
      </c>
      <c r="AK343" s="72" t="s">
        <v>763</v>
      </c>
      <c r="AL343" s="72" t="s">
        <v>763</v>
      </c>
      <c r="AM343" s="75" t="s">
        <v>763</v>
      </c>
      <c r="AN343" s="75" t="s">
        <v>763</v>
      </c>
      <c r="AO343" s="72" t="s">
        <v>763</v>
      </c>
      <c r="AP343" s="72" t="s">
        <v>763</v>
      </c>
      <c r="AQ343" s="72" t="s">
        <v>763</v>
      </c>
      <c r="AR343" s="75" t="s">
        <v>763</v>
      </c>
      <c r="AS343" s="68" t="s">
        <v>763</v>
      </c>
      <c r="AT343" s="68" t="s">
        <v>763</v>
      </c>
      <c r="AU343" s="68" t="s">
        <v>763</v>
      </c>
      <c r="AV343" s="68" t="s">
        <v>763</v>
      </c>
    </row>
    <row r="344" spans="1:56" s="68" customFormat="1" x14ac:dyDescent="0.2">
      <c r="A344" s="79" t="s">
        <v>756</v>
      </c>
      <c r="B344" s="68" t="s">
        <v>395</v>
      </c>
      <c r="C344" s="68" t="s">
        <v>757</v>
      </c>
      <c r="E344" s="147">
        <v>44434</v>
      </c>
      <c r="F344" s="68" t="s">
        <v>881</v>
      </c>
      <c r="G344" s="68" t="s">
        <v>1118</v>
      </c>
      <c r="H344" s="68">
        <v>0</v>
      </c>
      <c r="I344" s="68" t="s">
        <v>760</v>
      </c>
      <c r="J344" s="77">
        <v>0.43611111111111112</v>
      </c>
      <c r="K344" s="81">
        <v>1</v>
      </c>
      <c r="L344" s="68">
        <v>1</v>
      </c>
      <c r="M344" s="68" t="s">
        <v>519</v>
      </c>
      <c r="N344" s="68" t="s">
        <v>767</v>
      </c>
      <c r="O344" s="68">
        <v>23.8</v>
      </c>
      <c r="P344" s="68">
        <v>8.3000000000000007</v>
      </c>
      <c r="Q344" s="68">
        <v>1.45</v>
      </c>
      <c r="R344" s="68">
        <v>1.35</v>
      </c>
      <c r="S344" s="68">
        <v>1.2</v>
      </c>
      <c r="T344" s="68">
        <v>1.2749999999999999</v>
      </c>
      <c r="U344" s="76">
        <v>0.87931034482758619</v>
      </c>
      <c r="V344" s="68">
        <v>0.15</v>
      </c>
      <c r="W344" s="77">
        <v>0.29236111111111113</v>
      </c>
      <c r="X344" s="68">
        <v>26.5</v>
      </c>
      <c r="Y344" s="68">
        <v>4.21</v>
      </c>
      <c r="Z344" s="72">
        <v>3.5203090318049499</v>
      </c>
      <c r="AA344" s="68">
        <v>62.8</v>
      </c>
      <c r="AB344" s="216">
        <v>31.8</v>
      </c>
      <c r="AC344" s="209">
        <v>48.9</v>
      </c>
      <c r="AD344" s="75" t="s">
        <v>763</v>
      </c>
      <c r="AE344" s="75" t="s">
        <v>763</v>
      </c>
      <c r="AF344" s="75" t="s">
        <v>763</v>
      </c>
      <c r="AG344" s="72" t="s">
        <v>763</v>
      </c>
      <c r="AH344" s="72" t="s">
        <v>763</v>
      </c>
      <c r="AI344" s="72" t="s">
        <v>763</v>
      </c>
      <c r="AJ344" s="72" t="s">
        <v>763</v>
      </c>
      <c r="AK344" s="72" t="s">
        <v>763</v>
      </c>
      <c r="AL344" s="72" t="s">
        <v>763</v>
      </c>
      <c r="AM344" s="75" t="s">
        <v>763</v>
      </c>
      <c r="AN344" s="75" t="s">
        <v>763</v>
      </c>
      <c r="AO344" s="72" t="s">
        <v>763</v>
      </c>
      <c r="AP344" s="72" t="s">
        <v>763</v>
      </c>
      <c r="AQ344" s="72" t="s">
        <v>763</v>
      </c>
      <c r="AR344" s="75" t="s">
        <v>763</v>
      </c>
      <c r="AS344" s="68" t="s">
        <v>763</v>
      </c>
      <c r="AT344" s="68" t="s">
        <v>763</v>
      </c>
      <c r="AU344" s="68" t="s">
        <v>763</v>
      </c>
      <c r="AV344" s="68" t="s">
        <v>763</v>
      </c>
    </row>
    <row r="345" spans="1:56" s="68" customFormat="1" x14ac:dyDescent="0.2">
      <c r="A345" s="79" t="s">
        <v>756</v>
      </c>
      <c r="B345" s="68" t="s">
        <v>395</v>
      </c>
      <c r="C345" s="68" t="s">
        <v>764</v>
      </c>
      <c r="E345" s="147">
        <v>44434</v>
      </c>
      <c r="F345" s="68" t="s">
        <v>881</v>
      </c>
      <c r="G345" s="68" t="s">
        <v>1118</v>
      </c>
      <c r="H345" s="68">
        <v>0</v>
      </c>
      <c r="I345" s="68" t="s">
        <v>760</v>
      </c>
      <c r="J345" s="77">
        <v>0.43611111111111112</v>
      </c>
      <c r="K345" s="81">
        <v>1</v>
      </c>
      <c r="L345" s="68">
        <v>1</v>
      </c>
      <c r="M345" s="68" t="s">
        <v>519</v>
      </c>
      <c r="N345" s="68" t="s">
        <v>767</v>
      </c>
      <c r="O345" s="68">
        <v>23.8</v>
      </c>
      <c r="P345" s="68">
        <v>8.3000000000000007</v>
      </c>
      <c r="Q345" s="68">
        <v>1.45</v>
      </c>
      <c r="R345" s="68">
        <v>1.35</v>
      </c>
      <c r="S345" s="68">
        <v>1.2</v>
      </c>
      <c r="T345" s="68">
        <v>1.2749999999999999</v>
      </c>
      <c r="U345" s="76">
        <v>0.87931034482758619</v>
      </c>
      <c r="V345" s="68">
        <v>0.7</v>
      </c>
      <c r="W345" s="77">
        <v>0.29305555555555557</v>
      </c>
      <c r="X345" s="68">
        <v>26.8</v>
      </c>
      <c r="Y345" s="68">
        <v>4.2300000000000004</v>
      </c>
      <c r="Z345" s="72">
        <v>3.5582784535837382</v>
      </c>
      <c r="AA345" s="68">
        <v>62.9</v>
      </c>
      <c r="AB345" s="171">
        <v>30.8</v>
      </c>
      <c r="AC345" s="72">
        <v>47.5</v>
      </c>
      <c r="AD345" s="75">
        <v>0.31907894736842102</v>
      </c>
      <c r="AE345" s="72">
        <v>3.3630293780999612</v>
      </c>
      <c r="AF345" s="72">
        <v>0.26499767477910408</v>
      </c>
      <c r="AG345" s="72">
        <v>3.628027052879065</v>
      </c>
      <c r="AH345" s="72">
        <v>25.638744834346067</v>
      </c>
      <c r="AI345" s="72">
        <v>29.266771887225133</v>
      </c>
      <c r="AJ345" s="72">
        <v>92.388088631613854</v>
      </c>
      <c r="AK345" s="72">
        <v>14.106687024401456</v>
      </c>
      <c r="AL345" s="72">
        <v>6.5492406878952405</v>
      </c>
      <c r="AM345" s="72">
        <v>39.745431858747523</v>
      </c>
      <c r="AN345" s="72">
        <v>43.373458911626585</v>
      </c>
      <c r="AO345" s="72">
        <v>3.8082487599206356</v>
      </c>
      <c r="AP345" s="72">
        <v>3.586190476190477</v>
      </c>
      <c r="AQ345" s="72">
        <v>0.48498477865327999</v>
      </c>
      <c r="AR345" s="72">
        <v>7.3944392361111131</v>
      </c>
      <c r="AS345" s="68" t="s">
        <v>763</v>
      </c>
      <c r="AT345" s="68" t="s">
        <v>763</v>
      </c>
      <c r="AU345" s="68" t="s">
        <v>763</v>
      </c>
      <c r="AV345" s="68" t="s">
        <v>763</v>
      </c>
      <c r="BD345" s="147"/>
    </row>
    <row r="346" spans="1:56" s="68" customFormat="1" x14ac:dyDescent="0.2">
      <c r="A346" s="79" t="s">
        <v>756</v>
      </c>
      <c r="B346" s="68" t="s">
        <v>395</v>
      </c>
      <c r="C346" s="68" t="s">
        <v>765</v>
      </c>
      <c r="E346" s="147">
        <v>44434</v>
      </c>
      <c r="F346" s="68" t="s">
        <v>881</v>
      </c>
      <c r="G346" s="68" t="s">
        <v>1118</v>
      </c>
      <c r="H346" s="68">
        <v>0</v>
      </c>
      <c r="I346" s="68" t="s">
        <v>760</v>
      </c>
      <c r="J346" s="77">
        <v>0.43611111111111112</v>
      </c>
      <c r="K346" s="81">
        <v>1</v>
      </c>
      <c r="L346" s="68">
        <v>1</v>
      </c>
      <c r="M346" s="68" t="s">
        <v>519</v>
      </c>
      <c r="N346" s="68" t="s">
        <v>767</v>
      </c>
      <c r="O346" s="68">
        <v>23.8</v>
      </c>
      <c r="P346" s="68">
        <v>8.3000000000000007</v>
      </c>
      <c r="Q346" s="68">
        <v>1.45</v>
      </c>
      <c r="R346" s="68">
        <v>1.35</v>
      </c>
      <c r="S346" s="68">
        <v>1.2</v>
      </c>
      <c r="T346" s="68">
        <v>1.2749999999999999</v>
      </c>
      <c r="U346" s="76">
        <v>0.87931034482758619</v>
      </c>
      <c r="V346" s="68">
        <v>1.1499999999999999</v>
      </c>
      <c r="W346" s="77">
        <v>0.29375000000000001</v>
      </c>
      <c r="X346" s="68">
        <v>26.9</v>
      </c>
      <c r="Y346" s="68">
        <v>4.18</v>
      </c>
      <c r="Z346" s="72">
        <v>3.4715535167993736</v>
      </c>
      <c r="AA346" s="68">
        <v>62.1</v>
      </c>
      <c r="AB346" s="216">
        <v>33.1</v>
      </c>
      <c r="AC346" s="209">
        <v>50.7</v>
      </c>
      <c r="AD346" s="72" t="s">
        <v>763</v>
      </c>
      <c r="AE346" s="72" t="s">
        <v>763</v>
      </c>
      <c r="AF346" s="72" t="s">
        <v>763</v>
      </c>
      <c r="AG346" s="72" t="s">
        <v>763</v>
      </c>
      <c r="AH346" s="72" t="s">
        <v>763</v>
      </c>
      <c r="AI346" s="72" t="s">
        <v>763</v>
      </c>
      <c r="AJ346" s="72" t="s">
        <v>763</v>
      </c>
      <c r="AK346" s="72" t="s">
        <v>763</v>
      </c>
      <c r="AL346" s="72" t="s">
        <v>763</v>
      </c>
      <c r="AM346" s="75" t="s">
        <v>763</v>
      </c>
      <c r="AN346" s="75" t="s">
        <v>763</v>
      </c>
      <c r="AO346" s="72" t="s">
        <v>763</v>
      </c>
      <c r="AP346" s="72" t="s">
        <v>763</v>
      </c>
      <c r="AQ346" s="72" t="s">
        <v>763</v>
      </c>
      <c r="AR346" s="75" t="s">
        <v>763</v>
      </c>
      <c r="AS346" s="68" t="s">
        <v>763</v>
      </c>
      <c r="AT346" s="68" t="s">
        <v>763</v>
      </c>
      <c r="AU346" s="68" t="s">
        <v>763</v>
      </c>
      <c r="AV346" s="68" t="s">
        <v>763</v>
      </c>
      <c r="BD346" s="147"/>
    </row>
    <row r="347" spans="1:56" s="68" customFormat="1" x14ac:dyDescent="0.2">
      <c r="A347" s="79" t="s">
        <v>756</v>
      </c>
      <c r="B347" s="68" t="s">
        <v>397</v>
      </c>
      <c r="C347" s="68" t="s">
        <v>757</v>
      </c>
      <c r="E347" s="147">
        <v>44434</v>
      </c>
      <c r="F347" s="68" t="s">
        <v>881</v>
      </c>
      <c r="G347" s="68" t="s">
        <v>1118</v>
      </c>
      <c r="H347" s="68">
        <v>0</v>
      </c>
      <c r="I347" s="68" t="s">
        <v>760</v>
      </c>
      <c r="J347" s="77">
        <v>0.43611111111111112</v>
      </c>
      <c r="K347" s="81">
        <v>1</v>
      </c>
      <c r="L347" s="68">
        <v>1</v>
      </c>
      <c r="M347" s="68" t="s">
        <v>519</v>
      </c>
      <c r="N347" s="68" t="s">
        <v>808</v>
      </c>
      <c r="O347" s="68">
        <v>24.1</v>
      </c>
      <c r="P347" s="68">
        <v>8.4499999999999993</v>
      </c>
      <c r="Q347" s="68">
        <v>1.5</v>
      </c>
      <c r="R347" s="68">
        <v>1.5</v>
      </c>
      <c r="S347" s="68">
        <v>1.5</v>
      </c>
      <c r="T347" s="68">
        <v>1.5</v>
      </c>
      <c r="U347" s="76">
        <v>1</v>
      </c>
      <c r="V347" s="68">
        <v>0.15</v>
      </c>
      <c r="W347" s="77">
        <v>0.30694444444444441</v>
      </c>
      <c r="X347" s="68">
        <v>26.4</v>
      </c>
      <c r="Y347" s="68">
        <v>5.66</v>
      </c>
      <c r="Z347" s="72">
        <v>4.7295106774372098</v>
      </c>
      <c r="AA347" s="68">
        <v>85.2</v>
      </c>
      <c r="AB347" s="216">
        <v>31.9</v>
      </c>
      <c r="AC347" s="209">
        <v>49.1</v>
      </c>
      <c r="AD347" s="75" t="s">
        <v>763</v>
      </c>
      <c r="AE347" s="75" t="s">
        <v>763</v>
      </c>
      <c r="AF347" s="75" t="s">
        <v>763</v>
      </c>
      <c r="AG347" s="72" t="s">
        <v>763</v>
      </c>
      <c r="AH347" s="72" t="s">
        <v>763</v>
      </c>
      <c r="AI347" s="209" t="s">
        <v>763</v>
      </c>
      <c r="AJ347" s="209" t="s">
        <v>763</v>
      </c>
      <c r="AK347" s="209" t="s">
        <v>763</v>
      </c>
      <c r="AL347" s="209" t="s">
        <v>763</v>
      </c>
      <c r="AM347" s="75" t="s">
        <v>763</v>
      </c>
      <c r="AN347" s="75" t="s">
        <v>763</v>
      </c>
      <c r="AO347" s="209" t="s">
        <v>763</v>
      </c>
      <c r="AP347" s="209" t="s">
        <v>763</v>
      </c>
      <c r="AQ347" s="209" t="s">
        <v>763</v>
      </c>
      <c r="AR347" s="75" t="s">
        <v>763</v>
      </c>
      <c r="AS347" s="68" t="s">
        <v>763</v>
      </c>
      <c r="AT347" s="68" t="s">
        <v>763</v>
      </c>
      <c r="AU347" s="68" t="s">
        <v>763</v>
      </c>
      <c r="AV347" s="68" t="s">
        <v>763</v>
      </c>
    </row>
    <row r="348" spans="1:56" s="68" customFormat="1" x14ac:dyDescent="0.2">
      <c r="A348" s="79" t="s">
        <v>756</v>
      </c>
      <c r="B348" s="68" t="s">
        <v>397</v>
      </c>
      <c r="C348" s="68" t="s">
        <v>764</v>
      </c>
      <c r="E348" s="147">
        <v>44434</v>
      </c>
      <c r="F348" s="68" t="s">
        <v>881</v>
      </c>
      <c r="G348" s="68" t="s">
        <v>1118</v>
      </c>
      <c r="H348" s="68">
        <v>0</v>
      </c>
      <c r="I348" s="68" t="s">
        <v>760</v>
      </c>
      <c r="J348" s="77">
        <v>0.43611111111111112</v>
      </c>
      <c r="K348" s="81">
        <v>1</v>
      </c>
      <c r="L348" s="68">
        <v>1</v>
      </c>
      <c r="M348" s="68" t="s">
        <v>519</v>
      </c>
      <c r="N348" s="68" t="s">
        <v>808</v>
      </c>
      <c r="O348" s="68">
        <v>24.1</v>
      </c>
      <c r="P348" s="68">
        <v>8.4499999999999993</v>
      </c>
      <c r="Q348" s="68">
        <v>1.5</v>
      </c>
      <c r="R348" s="68">
        <v>1.5</v>
      </c>
      <c r="S348" s="68">
        <v>1.5</v>
      </c>
      <c r="T348" s="68">
        <v>1.5</v>
      </c>
      <c r="U348" s="76">
        <v>1</v>
      </c>
      <c r="V348" s="68">
        <v>0.75</v>
      </c>
      <c r="W348" s="77">
        <v>0.30763888888888891</v>
      </c>
      <c r="X348" s="68">
        <v>26.7</v>
      </c>
      <c r="Y348" s="68">
        <v>5.41</v>
      </c>
      <c r="Z348" s="72">
        <v>4.542683183015666</v>
      </c>
      <c r="AA348" s="68">
        <v>80.3</v>
      </c>
      <c r="AB348" s="171">
        <v>31.1</v>
      </c>
      <c r="AC348" s="72">
        <v>47.9</v>
      </c>
      <c r="AD348" s="75">
        <v>0.51362191492377118</v>
      </c>
      <c r="AE348" s="72">
        <v>3.2136589088134295</v>
      </c>
      <c r="AF348" s="72">
        <v>0.1541621454038134</v>
      </c>
      <c r="AG348" s="72">
        <v>3.3678210542172429</v>
      </c>
      <c r="AH348" s="72">
        <v>20.132054835782757</v>
      </c>
      <c r="AI348" s="72">
        <v>23.499875889999998</v>
      </c>
      <c r="AJ348" s="72">
        <v>86.883552970949594</v>
      </c>
      <c r="AK348" s="72">
        <v>11.764546239815717</v>
      </c>
      <c r="AL348" s="72">
        <v>7.3852022168864</v>
      </c>
      <c r="AM348" s="72">
        <v>31.896601075598475</v>
      </c>
      <c r="AN348" s="72">
        <v>35.264422129815713</v>
      </c>
      <c r="AO348" s="72">
        <v>4.5246773313492072</v>
      </c>
      <c r="AP348" s="72">
        <v>2.4447619047619051</v>
      </c>
      <c r="AQ348" s="72">
        <v>0.3507831580042674</v>
      </c>
      <c r="AR348" s="72">
        <v>6.9694392361111124</v>
      </c>
      <c r="AS348" s="68" t="s">
        <v>763</v>
      </c>
      <c r="AT348" s="68" t="s">
        <v>763</v>
      </c>
      <c r="AU348" s="68" t="s">
        <v>763</v>
      </c>
      <c r="AV348" s="68" t="s">
        <v>763</v>
      </c>
    </row>
    <row r="349" spans="1:56" s="68" customFormat="1" x14ac:dyDescent="0.2">
      <c r="A349" s="79" t="s">
        <v>756</v>
      </c>
      <c r="B349" s="68" t="s">
        <v>397</v>
      </c>
      <c r="C349" s="68" t="s">
        <v>765</v>
      </c>
      <c r="E349" s="147">
        <v>44434</v>
      </c>
      <c r="F349" s="68" t="s">
        <v>881</v>
      </c>
      <c r="G349" s="68" t="s">
        <v>1118</v>
      </c>
      <c r="H349" s="68">
        <v>0</v>
      </c>
      <c r="I349" s="68" t="s">
        <v>760</v>
      </c>
      <c r="J349" s="77">
        <v>0.43611111111111112</v>
      </c>
      <c r="K349" s="81">
        <v>1</v>
      </c>
      <c r="L349" s="68">
        <v>1</v>
      </c>
      <c r="M349" s="68" t="s">
        <v>519</v>
      </c>
      <c r="N349" s="68" t="s">
        <v>808</v>
      </c>
      <c r="O349" s="68">
        <v>24.1</v>
      </c>
      <c r="P349" s="68">
        <v>8.4499999999999993</v>
      </c>
      <c r="Q349" s="68">
        <v>1.5</v>
      </c>
      <c r="R349" s="68">
        <v>1.5</v>
      </c>
      <c r="S349" s="68">
        <v>1.5</v>
      </c>
      <c r="T349" s="68">
        <v>1.5</v>
      </c>
      <c r="U349" s="76">
        <v>1</v>
      </c>
      <c r="V349" s="68">
        <v>1.2</v>
      </c>
      <c r="W349" s="77">
        <v>0.30833333333333335</v>
      </c>
      <c r="X349" s="68">
        <v>26.7</v>
      </c>
      <c r="Y349" s="68">
        <v>5.38</v>
      </c>
      <c r="Z349" s="72">
        <v>4.4921829330320664</v>
      </c>
      <c r="AA349" s="68">
        <v>79.7</v>
      </c>
      <c r="AB349" s="216">
        <v>32.1</v>
      </c>
      <c r="AC349" s="209">
        <v>49.4</v>
      </c>
      <c r="AD349" s="72" t="s">
        <v>763</v>
      </c>
      <c r="AE349" s="72" t="s">
        <v>763</v>
      </c>
      <c r="AF349" s="72" t="s">
        <v>763</v>
      </c>
      <c r="AG349" s="72" t="s">
        <v>763</v>
      </c>
      <c r="AH349" s="72" t="s">
        <v>763</v>
      </c>
      <c r="AI349" s="72" t="s">
        <v>763</v>
      </c>
      <c r="AJ349" s="72" t="s">
        <v>763</v>
      </c>
      <c r="AK349" s="72" t="s">
        <v>763</v>
      </c>
      <c r="AL349" s="72" t="s">
        <v>763</v>
      </c>
      <c r="AM349" s="75" t="s">
        <v>763</v>
      </c>
      <c r="AN349" s="75" t="s">
        <v>763</v>
      </c>
      <c r="AO349" s="72" t="s">
        <v>763</v>
      </c>
      <c r="AP349" s="72" t="s">
        <v>763</v>
      </c>
      <c r="AQ349" s="72" t="s">
        <v>763</v>
      </c>
      <c r="AR349" s="75" t="s">
        <v>763</v>
      </c>
      <c r="AS349" s="68" t="s">
        <v>763</v>
      </c>
      <c r="AT349" s="68" t="s">
        <v>763</v>
      </c>
      <c r="AU349" s="68" t="s">
        <v>763</v>
      </c>
      <c r="AV349" s="68" t="s">
        <v>763</v>
      </c>
    </row>
    <row r="350" spans="1:56" s="68" customFormat="1" x14ac:dyDescent="0.2">
      <c r="A350" s="79" t="s">
        <v>756</v>
      </c>
      <c r="B350" s="68" t="s">
        <v>399</v>
      </c>
      <c r="C350" s="68" t="s">
        <v>757</v>
      </c>
      <c r="E350" s="147">
        <v>44434</v>
      </c>
      <c r="F350" s="68" t="s">
        <v>881</v>
      </c>
      <c r="G350" s="68" t="s">
        <v>1118</v>
      </c>
      <c r="H350" s="68">
        <v>0</v>
      </c>
      <c r="I350" s="68" t="s">
        <v>760</v>
      </c>
      <c r="J350" s="77">
        <v>0.43611111111111112</v>
      </c>
      <c r="K350" s="81">
        <v>1</v>
      </c>
      <c r="L350" s="68">
        <v>1</v>
      </c>
      <c r="M350" s="68" t="s">
        <v>519</v>
      </c>
      <c r="N350" s="68" t="s">
        <v>1119</v>
      </c>
      <c r="O350" s="68">
        <v>23.9</v>
      </c>
      <c r="P350" s="68">
        <v>8.4600000000000009</v>
      </c>
      <c r="Q350" s="68">
        <v>1.35</v>
      </c>
      <c r="R350" s="68">
        <v>1.35</v>
      </c>
      <c r="S350" s="68">
        <v>1.25</v>
      </c>
      <c r="T350" s="68">
        <v>1.3</v>
      </c>
      <c r="U350" s="76">
        <v>0.96296296296296291</v>
      </c>
      <c r="V350" s="68">
        <v>0.15</v>
      </c>
      <c r="W350" s="77">
        <v>0.32291666666666669</v>
      </c>
      <c r="X350" s="68">
        <v>26.4</v>
      </c>
      <c r="Y350" s="68">
        <v>5.66</v>
      </c>
      <c r="Z350" s="72">
        <v>4.7401738432195213</v>
      </c>
      <c r="AA350" s="68">
        <v>85</v>
      </c>
      <c r="AB350" s="216">
        <v>31.5</v>
      </c>
      <c r="AC350" s="209">
        <v>48.6</v>
      </c>
      <c r="AD350" s="75" t="s">
        <v>763</v>
      </c>
      <c r="AE350" s="75" t="s">
        <v>763</v>
      </c>
      <c r="AF350" s="75" t="s">
        <v>763</v>
      </c>
      <c r="AG350" s="72" t="s">
        <v>763</v>
      </c>
      <c r="AH350" s="72" t="s">
        <v>763</v>
      </c>
      <c r="AI350" s="209" t="s">
        <v>763</v>
      </c>
      <c r="AJ350" s="209" t="s">
        <v>763</v>
      </c>
      <c r="AK350" s="209" t="s">
        <v>763</v>
      </c>
      <c r="AL350" s="209" t="s">
        <v>763</v>
      </c>
      <c r="AM350" s="75" t="s">
        <v>763</v>
      </c>
      <c r="AN350" s="75" t="s">
        <v>763</v>
      </c>
      <c r="AO350" s="209" t="s">
        <v>763</v>
      </c>
      <c r="AP350" s="209" t="s">
        <v>763</v>
      </c>
      <c r="AQ350" s="209" t="s">
        <v>763</v>
      </c>
      <c r="AR350" s="75" t="s">
        <v>763</v>
      </c>
      <c r="AS350" s="68" t="s">
        <v>763</v>
      </c>
      <c r="AT350" s="68" t="s">
        <v>763</v>
      </c>
      <c r="AU350" s="68" t="s">
        <v>763</v>
      </c>
      <c r="AV350" s="68" t="s">
        <v>763</v>
      </c>
    </row>
    <row r="351" spans="1:56" s="68" customFormat="1" x14ac:dyDescent="0.2">
      <c r="A351" s="79" t="s">
        <v>756</v>
      </c>
      <c r="B351" s="68" t="s">
        <v>399</v>
      </c>
      <c r="C351" s="68" t="s">
        <v>764</v>
      </c>
      <c r="E351" s="147">
        <v>44434</v>
      </c>
      <c r="F351" s="68" t="s">
        <v>881</v>
      </c>
      <c r="G351" s="68" t="s">
        <v>1118</v>
      </c>
      <c r="H351" s="68">
        <v>0</v>
      </c>
      <c r="I351" s="68" t="s">
        <v>760</v>
      </c>
      <c r="J351" s="77">
        <v>0.43611111111111112</v>
      </c>
      <c r="K351" s="81">
        <v>1</v>
      </c>
      <c r="L351" s="68">
        <v>1</v>
      </c>
      <c r="M351" s="68" t="s">
        <v>519</v>
      </c>
      <c r="N351" s="68" t="s">
        <v>1119</v>
      </c>
      <c r="O351" s="68">
        <v>23.9</v>
      </c>
      <c r="P351" s="68">
        <v>8.4600000000000009</v>
      </c>
      <c r="Q351" s="68">
        <v>1.35</v>
      </c>
      <c r="R351" s="68">
        <v>1.35</v>
      </c>
      <c r="S351" s="68">
        <v>1.25</v>
      </c>
      <c r="T351" s="68">
        <v>1.3</v>
      </c>
      <c r="U351" s="76">
        <v>0.96296296296296291</v>
      </c>
      <c r="V351" s="68">
        <v>0.65</v>
      </c>
      <c r="W351" s="77">
        <v>0.32361111111111113</v>
      </c>
      <c r="X351" s="68">
        <v>26.9</v>
      </c>
      <c r="Y351" s="68">
        <v>5.72</v>
      </c>
      <c r="Z351" s="72">
        <v>4.8257650372636318</v>
      </c>
      <c r="AA351" s="68">
        <v>84.4</v>
      </c>
      <c r="AB351" s="171">
        <v>30.3</v>
      </c>
      <c r="AC351" s="72">
        <v>46.7</v>
      </c>
      <c r="AD351" s="75">
        <v>0.31907894736842102</v>
      </c>
      <c r="AE351" s="72">
        <v>3.3630293780999612</v>
      </c>
      <c r="AF351" s="72">
        <v>0.19648116571074256</v>
      </c>
      <c r="AG351" s="72">
        <v>3.5595105438107035</v>
      </c>
      <c r="AH351" s="72">
        <v>25.717562626921001</v>
      </c>
      <c r="AI351" s="72">
        <v>29.277073170731704</v>
      </c>
      <c r="AJ351" s="72">
        <v>96.765189277443284</v>
      </c>
      <c r="AK351" s="72">
        <v>15.47966610502068</v>
      </c>
      <c r="AL351" s="72">
        <v>6.2511160525651412</v>
      </c>
      <c r="AM351" s="72">
        <v>41.197228731941678</v>
      </c>
      <c r="AN351" s="72">
        <v>44.756739275752381</v>
      </c>
      <c r="AO351" s="72">
        <v>4.9007011408730152</v>
      </c>
      <c r="AP351" s="72">
        <v>3.4485714285714293</v>
      </c>
      <c r="AQ351" s="72">
        <v>0.41303854915361748</v>
      </c>
      <c r="AR351" s="72">
        <v>8.3492725694444445</v>
      </c>
      <c r="AS351" s="68" t="s">
        <v>763</v>
      </c>
      <c r="AT351" s="68" t="s">
        <v>763</v>
      </c>
      <c r="AU351" s="68" t="s">
        <v>763</v>
      </c>
      <c r="AV351" s="68" t="s">
        <v>763</v>
      </c>
    </row>
    <row r="352" spans="1:56" s="68" customFormat="1" x14ac:dyDescent="0.2">
      <c r="A352" s="79" t="s">
        <v>756</v>
      </c>
      <c r="B352" s="68" t="s">
        <v>399</v>
      </c>
      <c r="C352" s="68" t="s">
        <v>765</v>
      </c>
      <c r="E352" s="147">
        <v>44434</v>
      </c>
      <c r="F352" s="68" t="s">
        <v>881</v>
      </c>
      <c r="G352" s="68" t="s">
        <v>1118</v>
      </c>
      <c r="H352" s="68">
        <v>0</v>
      </c>
      <c r="I352" s="68" t="s">
        <v>760</v>
      </c>
      <c r="J352" s="77">
        <v>0.43611111111111112</v>
      </c>
      <c r="K352" s="81">
        <v>1</v>
      </c>
      <c r="L352" s="68">
        <v>1</v>
      </c>
      <c r="M352" s="68" t="s">
        <v>519</v>
      </c>
      <c r="N352" s="68" t="s">
        <v>1119</v>
      </c>
      <c r="O352" s="68">
        <v>23.9</v>
      </c>
      <c r="P352" s="68">
        <v>8.4600000000000009</v>
      </c>
      <c r="Q352" s="68">
        <v>1.35</v>
      </c>
      <c r="R352" s="68">
        <v>1.35</v>
      </c>
      <c r="S352" s="68">
        <v>1.25</v>
      </c>
      <c r="T352" s="68">
        <v>1.3</v>
      </c>
      <c r="U352" s="76">
        <v>0.96296296296296291</v>
      </c>
      <c r="V352" s="68">
        <v>1</v>
      </c>
      <c r="W352" s="77">
        <v>0.32361111111111113</v>
      </c>
      <c r="X352" s="68">
        <v>26.8</v>
      </c>
      <c r="Y352" s="68">
        <v>5.54</v>
      </c>
      <c r="Z352" s="72">
        <v>4.644578769692786</v>
      </c>
      <c r="AA352" s="68">
        <v>82.3</v>
      </c>
      <c r="AB352" s="216">
        <v>31.4</v>
      </c>
      <c r="AC352" s="209">
        <v>48.4</v>
      </c>
      <c r="AD352" s="72" t="s">
        <v>763</v>
      </c>
      <c r="AE352" s="72" t="s">
        <v>763</v>
      </c>
      <c r="AF352" s="72" t="s">
        <v>763</v>
      </c>
      <c r="AG352" s="72" t="s">
        <v>763</v>
      </c>
      <c r="AH352" s="72" t="s">
        <v>763</v>
      </c>
      <c r="AI352" s="72" t="s">
        <v>763</v>
      </c>
      <c r="AJ352" s="72" t="s">
        <v>763</v>
      </c>
      <c r="AK352" s="72" t="s">
        <v>763</v>
      </c>
      <c r="AL352" s="72" t="s">
        <v>763</v>
      </c>
      <c r="AM352" s="75" t="s">
        <v>763</v>
      </c>
      <c r="AN352" s="75" t="s">
        <v>763</v>
      </c>
      <c r="AO352" s="72" t="s">
        <v>763</v>
      </c>
      <c r="AP352" s="72" t="s">
        <v>763</v>
      </c>
      <c r="AQ352" s="72" t="s">
        <v>763</v>
      </c>
      <c r="AR352" s="75" t="s">
        <v>763</v>
      </c>
      <c r="AS352" s="68" t="s">
        <v>763</v>
      </c>
      <c r="AT352" s="68" t="s">
        <v>763</v>
      </c>
      <c r="AU352" s="68" t="s">
        <v>763</v>
      </c>
      <c r="AV352" s="68" t="s">
        <v>763</v>
      </c>
    </row>
    <row r="353" spans="1:51" s="68" customFormat="1" x14ac:dyDescent="0.2">
      <c r="A353" s="79" t="s">
        <v>756</v>
      </c>
      <c r="B353" s="68" t="s">
        <v>656</v>
      </c>
      <c r="C353" s="68" t="s">
        <v>764</v>
      </c>
      <c r="E353" s="147">
        <v>44434</v>
      </c>
      <c r="F353" s="68" t="s">
        <v>793</v>
      </c>
      <c r="G353" s="68" t="s">
        <v>772</v>
      </c>
      <c r="H353" s="68" t="s">
        <v>761</v>
      </c>
      <c r="I353" s="68" t="s">
        <v>761</v>
      </c>
      <c r="J353" s="68" t="s">
        <v>761</v>
      </c>
      <c r="K353" s="81" t="s">
        <v>761</v>
      </c>
      <c r="L353" s="68" t="s">
        <v>761</v>
      </c>
      <c r="M353" s="68" t="s">
        <v>761</v>
      </c>
      <c r="N353" s="68" t="s">
        <v>761</v>
      </c>
      <c r="O353" s="68" t="s">
        <v>761</v>
      </c>
      <c r="P353" s="68" t="s">
        <v>761</v>
      </c>
      <c r="Q353" s="68" t="s">
        <v>761</v>
      </c>
      <c r="R353" s="68" t="s">
        <v>761</v>
      </c>
      <c r="S353" s="68" t="s">
        <v>761</v>
      </c>
      <c r="T353" s="76" t="s">
        <v>761</v>
      </c>
      <c r="U353" s="68" t="s">
        <v>761</v>
      </c>
      <c r="V353" s="68">
        <v>0.15</v>
      </c>
      <c r="W353" s="77">
        <v>0.33402777777777781</v>
      </c>
      <c r="X353" s="68" t="s">
        <v>761</v>
      </c>
      <c r="Y353" s="68" t="s">
        <v>761</v>
      </c>
      <c r="Z353" s="72" t="s">
        <v>763</v>
      </c>
      <c r="AA353" s="68" t="s">
        <v>761</v>
      </c>
      <c r="AB353" s="171">
        <v>0.2</v>
      </c>
      <c r="AC353" s="72">
        <v>0.51500000000000001</v>
      </c>
      <c r="AD353" s="72">
        <v>0.81362798890486088</v>
      </c>
      <c r="AE353" s="72">
        <v>17.871866689412929</v>
      </c>
      <c r="AF353" s="72">
        <v>42.492957746478872</v>
      </c>
      <c r="AG353" s="72">
        <v>60.364824435891805</v>
      </c>
      <c r="AH353" s="72">
        <v>7.2973339341081953</v>
      </c>
      <c r="AI353" s="72">
        <v>67.66215837</v>
      </c>
      <c r="AJ353" s="72">
        <v>191.27077140330579</v>
      </c>
      <c r="AK353" s="72">
        <v>17.094935611631534</v>
      </c>
      <c r="AL353" s="72">
        <v>11.188738919447207</v>
      </c>
      <c r="AM353" s="72">
        <v>24.39226954573973</v>
      </c>
      <c r="AN353" s="72">
        <v>84.757093981631527</v>
      </c>
      <c r="AO353" s="72">
        <v>6.2101059027777756</v>
      </c>
      <c r="AP353" s="72">
        <v>5.5250000000000012</v>
      </c>
      <c r="AQ353" s="72">
        <v>0.47080955602558283</v>
      </c>
      <c r="AR353" s="72">
        <v>11.735105902777777</v>
      </c>
      <c r="AS353" s="68" t="s">
        <v>763</v>
      </c>
      <c r="AT353" s="68" t="s">
        <v>763</v>
      </c>
      <c r="AU353" s="68" t="s">
        <v>763</v>
      </c>
      <c r="AV353" s="68" t="s">
        <v>763</v>
      </c>
    </row>
    <row r="354" spans="1:51" s="68" customFormat="1" x14ac:dyDescent="0.2">
      <c r="A354" s="79" t="s">
        <v>756</v>
      </c>
      <c r="B354" s="68" t="s">
        <v>659</v>
      </c>
      <c r="C354" s="68" t="s">
        <v>764</v>
      </c>
      <c r="E354" s="147">
        <v>44434</v>
      </c>
      <c r="F354" s="68" t="s">
        <v>793</v>
      </c>
      <c r="G354" s="68" t="s">
        <v>772</v>
      </c>
      <c r="H354" s="68" t="s">
        <v>761</v>
      </c>
      <c r="I354" s="68" t="s">
        <v>761</v>
      </c>
      <c r="J354" s="68" t="s">
        <v>761</v>
      </c>
      <c r="K354" s="81" t="s">
        <v>761</v>
      </c>
      <c r="L354" s="68" t="s">
        <v>761</v>
      </c>
      <c r="M354" s="68" t="s">
        <v>761</v>
      </c>
      <c r="N354" s="68" t="s">
        <v>761</v>
      </c>
      <c r="O354" s="68" t="s">
        <v>761</v>
      </c>
      <c r="P354" s="68" t="s">
        <v>761</v>
      </c>
      <c r="Q354" s="68" t="s">
        <v>761</v>
      </c>
      <c r="R354" s="68" t="s">
        <v>761</v>
      </c>
      <c r="S354" s="68" t="s">
        <v>761</v>
      </c>
      <c r="T354" s="76" t="s">
        <v>761</v>
      </c>
      <c r="U354" s="68" t="s">
        <v>761</v>
      </c>
      <c r="V354" s="68">
        <v>0.25</v>
      </c>
      <c r="W354" s="77">
        <v>0.35694444444444445</v>
      </c>
      <c r="X354" s="68" t="s">
        <v>761</v>
      </c>
      <c r="Y354" s="68" t="s">
        <v>761</v>
      </c>
      <c r="Z354" s="72" t="s">
        <v>763</v>
      </c>
      <c r="AA354" s="68" t="s">
        <v>761</v>
      </c>
      <c r="AB354" s="171">
        <v>0.1</v>
      </c>
      <c r="AC354" s="72">
        <v>0.113</v>
      </c>
      <c r="AD354" s="75">
        <v>0.23618421052631577</v>
      </c>
      <c r="AE354" s="72">
        <v>3.5621900038153376</v>
      </c>
      <c r="AF354" s="72">
        <v>15.67605633802817</v>
      </c>
      <c r="AG354" s="72">
        <v>19.238246341843507</v>
      </c>
      <c r="AH354" s="72">
        <v>7.2968379695014143</v>
      </c>
      <c r="AI354" s="72">
        <v>26.535084311344921</v>
      </c>
      <c r="AJ354" s="72">
        <v>58.366079066303357</v>
      </c>
      <c r="AK354" s="72">
        <v>3.1228543794476504</v>
      </c>
      <c r="AL354" s="72">
        <v>18.689977813383265</v>
      </c>
      <c r="AM354" s="72">
        <v>10.419692348949065</v>
      </c>
      <c r="AN354" s="72">
        <v>29.65793869079257</v>
      </c>
      <c r="AO354" s="72">
        <v>1.0782857142857145</v>
      </c>
      <c r="AP354" s="72">
        <v>1.4970726190476193</v>
      </c>
      <c r="AQ354" s="72">
        <v>0.41869346891625348</v>
      </c>
      <c r="AR354" s="72">
        <v>2.5753583333333339</v>
      </c>
      <c r="AS354" s="68" t="s">
        <v>763</v>
      </c>
      <c r="AT354" s="68" t="s">
        <v>763</v>
      </c>
      <c r="AU354" s="68" t="s">
        <v>763</v>
      </c>
      <c r="AV354" s="68" t="s">
        <v>763</v>
      </c>
    </row>
    <row r="355" spans="1:51" s="68" customFormat="1" x14ac:dyDescent="0.2">
      <c r="A355" s="79" t="s">
        <v>756</v>
      </c>
      <c r="B355" s="68" t="s">
        <v>400</v>
      </c>
      <c r="C355" s="68" t="s">
        <v>757</v>
      </c>
      <c r="E355" s="147">
        <v>44434</v>
      </c>
      <c r="F355" s="68" t="s">
        <v>881</v>
      </c>
      <c r="G355" s="68" t="s">
        <v>1105</v>
      </c>
      <c r="H355" s="68">
        <v>0</v>
      </c>
      <c r="I355" s="68" t="s">
        <v>760</v>
      </c>
      <c r="J355" s="77">
        <v>0.43611111111111112</v>
      </c>
      <c r="K355" s="81">
        <v>1</v>
      </c>
      <c r="L355" s="68">
        <v>1</v>
      </c>
      <c r="M355" s="68" t="s">
        <v>773</v>
      </c>
      <c r="N355" s="68" t="s">
        <v>1120</v>
      </c>
      <c r="O355" s="68">
        <v>24.9</v>
      </c>
      <c r="P355" s="68">
        <v>8.2899999999999991</v>
      </c>
      <c r="Q355" s="68">
        <v>0.43</v>
      </c>
      <c r="R355" s="68">
        <v>0.43</v>
      </c>
      <c r="S355" s="68">
        <v>0.43</v>
      </c>
      <c r="T355" s="68">
        <v>0.43</v>
      </c>
      <c r="U355" s="76">
        <v>1</v>
      </c>
      <c r="V355" s="68">
        <v>0.25</v>
      </c>
      <c r="W355" s="77">
        <v>0.27916666666666667</v>
      </c>
      <c r="X355" s="68">
        <v>24</v>
      </c>
      <c r="Y355" s="68">
        <v>3.8</v>
      </c>
      <c r="Z355" s="72">
        <v>5.0599999999999996</v>
      </c>
      <c r="AA355" s="68">
        <v>22</v>
      </c>
      <c r="AB355" s="216">
        <v>1.5</v>
      </c>
      <c r="AC355" s="209">
        <v>2.95</v>
      </c>
      <c r="AD355" s="72" t="s">
        <v>763</v>
      </c>
      <c r="AE355" s="72" t="s">
        <v>763</v>
      </c>
      <c r="AF355" s="72" t="s">
        <v>763</v>
      </c>
      <c r="AG355" s="72" t="s">
        <v>763</v>
      </c>
      <c r="AH355" s="72" t="s">
        <v>763</v>
      </c>
      <c r="AI355" s="72" t="s">
        <v>763</v>
      </c>
      <c r="AJ355" s="72" t="s">
        <v>763</v>
      </c>
      <c r="AK355" s="72" t="s">
        <v>763</v>
      </c>
      <c r="AL355" s="72" t="s">
        <v>763</v>
      </c>
      <c r="AM355" s="75" t="s">
        <v>763</v>
      </c>
      <c r="AN355" s="75" t="s">
        <v>763</v>
      </c>
      <c r="AO355" s="72" t="s">
        <v>763</v>
      </c>
      <c r="AP355" s="72" t="s">
        <v>763</v>
      </c>
      <c r="AQ355" s="72" t="s">
        <v>763</v>
      </c>
      <c r="AR355" s="75" t="s">
        <v>763</v>
      </c>
      <c r="AS355" s="68" t="s">
        <v>763</v>
      </c>
      <c r="AT355" s="68" t="s">
        <v>763</v>
      </c>
      <c r="AU355" s="68" t="s">
        <v>763</v>
      </c>
      <c r="AV355" s="68" t="s">
        <v>763</v>
      </c>
    </row>
    <row r="356" spans="1:51" s="68" customFormat="1" x14ac:dyDescent="0.2">
      <c r="A356" s="79" t="s">
        <v>756</v>
      </c>
      <c r="B356" s="68" t="s">
        <v>400</v>
      </c>
      <c r="C356" s="68" t="s">
        <v>764</v>
      </c>
      <c r="E356" s="147">
        <v>44434</v>
      </c>
      <c r="F356" s="68" t="s">
        <v>881</v>
      </c>
      <c r="G356" s="68" t="s">
        <v>1105</v>
      </c>
      <c r="H356" s="68">
        <v>0</v>
      </c>
      <c r="I356" s="68" t="s">
        <v>760</v>
      </c>
      <c r="J356" s="77">
        <v>0.43611111111111112</v>
      </c>
      <c r="K356" s="81">
        <v>1</v>
      </c>
      <c r="L356" s="68">
        <v>1</v>
      </c>
      <c r="M356" s="68" t="s">
        <v>773</v>
      </c>
      <c r="N356" s="68" t="s">
        <v>1120</v>
      </c>
      <c r="O356" s="68" t="s">
        <v>761</v>
      </c>
      <c r="P356" s="68" t="s">
        <v>761</v>
      </c>
      <c r="Q356" s="68" t="s">
        <v>761</v>
      </c>
      <c r="R356" s="68" t="s">
        <v>761</v>
      </c>
      <c r="S356" s="68" t="s">
        <v>761</v>
      </c>
      <c r="T356" s="76" t="s">
        <v>761</v>
      </c>
      <c r="U356" s="76" t="s">
        <v>761</v>
      </c>
      <c r="V356" s="68" t="s">
        <v>761</v>
      </c>
      <c r="W356" s="77" t="s">
        <v>761</v>
      </c>
      <c r="X356" s="68" t="s">
        <v>761</v>
      </c>
      <c r="Y356" s="68" t="s">
        <v>761</v>
      </c>
      <c r="Z356" s="72" t="s">
        <v>761</v>
      </c>
      <c r="AA356" s="68" t="s">
        <v>761</v>
      </c>
      <c r="AB356" s="171">
        <v>8.6999999999999993</v>
      </c>
      <c r="AC356" s="72">
        <v>14.98</v>
      </c>
      <c r="AD356" s="75">
        <v>0.11184210526315788</v>
      </c>
      <c r="AE356" s="72">
        <v>11.26432738465525</v>
      </c>
      <c r="AF356" s="72">
        <v>10.056338028169014</v>
      </c>
      <c r="AG356" s="72">
        <v>21.320665412824262</v>
      </c>
      <c r="AH356" s="72">
        <v>21.60454435380192</v>
      </c>
      <c r="AI356" s="72">
        <v>42.925209766626182</v>
      </c>
      <c r="AJ356" s="72">
        <v>239.18675953378693</v>
      </c>
      <c r="AK356" s="72">
        <v>40.67787040815</v>
      </c>
      <c r="AL356" s="72">
        <v>5.8800216710918267</v>
      </c>
      <c r="AM356" s="72">
        <v>62.28241476195192</v>
      </c>
      <c r="AN356" s="72">
        <v>83.603080174776181</v>
      </c>
      <c r="AO356" s="72">
        <v>24.946285714285718</v>
      </c>
      <c r="AP356" s="72">
        <v>4.3553392857142867</v>
      </c>
      <c r="AQ356" s="72">
        <v>0.85136185157941624</v>
      </c>
      <c r="AR356" s="72">
        <v>29.301625000000005</v>
      </c>
      <c r="AS356" s="68" t="s">
        <v>763</v>
      </c>
      <c r="AT356" s="68" t="s">
        <v>763</v>
      </c>
      <c r="AU356" s="68" t="s">
        <v>763</v>
      </c>
      <c r="AV356" s="68" t="s">
        <v>763</v>
      </c>
    </row>
    <row r="357" spans="1:51" s="68" customFormat="1" x14ac:dyDescent="0.2">
      <c r="A357" s="79" t="s">
        <v>756</v>
      </c>
      <c r="B357" s="68" t="s">
        <v>400</v>
      </c>
      <c r="C357" s="68" t="s">
        <v>765</v>
      </c>
      <c r="E357" s="147">
        <v>44434</v>
      </c>
      <c r="F357" s="68" t="s">
        <v>881</v>
      </c>
      <c r="G357" s="68" t="s">
        <v>1105</v>
      </c>
      <c r="H357" s="68">
        <v>0</v>
      </c>
      <c r="I357" s="68" t="s">
        <v>760</v>
      </c>
      <c r="J357" s="77">
        <v>0.43611111111111112</v>
      </c>
      <c r="K357" s="81">
        <v>1</v>
      </c>
      <c r="L357" s="68">
        <v>1</v>
      </c>
      <c r="M357" s="68" t="s">
        <v>773</v>
      </c>
      <c r="N357" s="68" t="s">
        <v>1120</v>
      </c>
      <c r="O357" s="68">
        <v>24.9</v>
      </c>
      <c r="P357" s="68">
        <v>8.2899999999999991</v>
      </c>
      <c r="Q357" s="68">
        <v>0.43</v>
      </c>
      <c r="R357" s="68">
        <v>0.43</v>
      </c>
      <c r="S357" s="68">
        <v>0.43</v>
      </c>
      <c r="T357" s="68">
        <v>0.43</v>
      </c>
      <c r="U357" s="76">
        <v>1</v>
      </c>
      <c r="V357" s="68">
        <v>0.43</v>
      </c>
      <c r="W357" s="77">
        <v>0.27430555555555552</v>
      </c>
      <c r="X357" s="68">
        <v>19</v>
      </c>
      <c r="Y357" s="68">
        <v>5.3</v>
      </c>
      <c r="Z357" s="72">
        <v>3.04</v>
      </c>
      <c r="AA357" s="68">
        <v>58</v>
      </c>
      <c r="AB357" s="216">
        <v>7.9</v>
      </c>
      <c r="AC357" s="209">
        <v>13.83</v>
      </c>
      <c r="AD357" s="75" t="s">
        <v>763</v>
      </c>
      <c r="AE357" s="75" t="s">
        <v>763</v>
      </c>
      <c r="AF357" s="75" t="s">
        <v>763</v>
      </c>
      <c r="AG357" s="72" t="s">
        <v>763</v>
      </c>
      <c r="AH357" s="72" t="s">
        <v>763</v>
      </c>
      <c r="AI357" s="75" t="s">
        <v>763</v>
      </c>
      <c r="AJ357" s="75" t="s">
        <v>763</v>
      </c>
      <c r="AK357" s="75" t="s">
        <v>763</v>
      </c>
      <c r="AL357" s="75" t="s">
        <v>763</v>
      </c>
      <c r="AM357" s="75" t="s">
        <v>763</v>
      </c>
      <c r="AN357" s="75" t="s">
        <v>763</v>
      </c>
      <c r="AO357" s="75" t="s">
        <v>763</v>
      </c>
      <c r="AP357" s="75" t="s">
        <v>763</v>
      </c>
      <c r="AQ357" s="75" t="s">
        <v>763</v>
      </c>
      <c r="AR357" s="75" t="s">
        <v>763</v>
      </c>
      <c r="AS357" s="68" t="s">
        <v>763</v>
      </c>
      <c r="AT357" s="68" t="s">
        <v>763</v>
      </c>
      <c r="AU357" s="68" t="s">
        <v>763</v>
      </c>
      <c r="AV357" s="68" t="s">
        <v>763</v>
      </c>
    </row>
    <row r="358" spans="1:51" s="68" customFormat="1" x14ac:dyDescent="0.2">
      <c r="A358" s="79" t="s">
        <v>756</v>
      </c>
      <c r="B358" s="68" t="s">
        <v>401</v>
      </c>
      <c r="C358" s="68" t="s">
        <v>757</v>
      </c>
      <c r="E358" s="147">
        <v>44434</v>
      </c>
      <c r="F358" s="68" t="s">
        <v>881</v>
      </c>
      <c r="G358" s="68" t="s">
        <v>1105</v>
      </c>
      <c r="H358" s="68">
        <v>0</v>
      </c>
      <c r="I358" s="68" t="s">
        <v>760</v>
      </c>
      <c r="J358" s="77">
        <v>0.43611111111111112</v>
      </c>
      <c r="K358" s="81">
        <v>1</v>
      </c>
      <c r="L358" s="68">
        <v>1</v>
      </c>
      <c r="M358" s="68" t="s">
        <v>773</v>
      </c>
      <c r="N358" s="68" t="s">
        <v>1121</v>
      </c>
      <c r="O358" s="68">
        <v>28.5</v>
      </c>
      <c r="P358" s="68">
        <v>9.6300000000000008</v>
      </c>
      <c r="Q358" s="68">
        <v>0.9</v>
      </c>
      <c r="R358" s="68">
        <v>0.85</v>
      </c>
      <c r="S358" s="68">
        <v>0.85</v>
      </c>
      <c r="T358" s="68">
        <v>0.85</v>
      </c>
      <c r="U358" s="76">
        <v>0.94444444444444442</v>
      </c>
      <c r="V358" s="68">
        <v>0.15</v>
      </c>
      <c r="W358" s="77">
        <v>0.30555555555555552</v>
      </c>
      <c r="X358" s="68">
        <v>18.600000000000001</v>
      </c>
      <c r="Y358" s="68">
        <v>6.15</v>
      </c>
      <c r="Z358" s="72">
        <v>6.1097924011796989</v>
      </c>
      <c r="AA358" s="68">
        <v>66.900000000000006</v>
      </c>
      <c r="AB358" s="216">
        <v>1.1000000000000001</v>
      </c>
      <c r="AC358" s="209">
        <v>2.1040000000000001</v>
      </c>
      <c r="AD358" s="75" t="s">
        <v>763</v>
      </c>
      <c r="AE358" s="75" t="s">
        <v>763</v>
      </c>
      <c r="AF358" s="75" t="s">
        <v>763</v>
      </c>
      <c r="AG358" s="72" t="s">
        <v>763</v>
      </c>
      <c r="AH358" s="72" t="s">
        <v>763</v>
      </c>
      <c r="AI358" s="209" t="s">
        <v>763</v>
      </c>
      <c r="AJ358" s="209" t="s">
        <v>763</v>
      </c>
      <c r="AK358" s="209" t="s">
        <v>763</v>
      </c>
      <c r="AL358" s="209" t="s">
        <v>763</v>
      </c>
      <c r="AM358" s="75" t="s">
        <v>763</v>
      </c>
      <c r="AN358" s="75" t="s">
        <v>763</v>
      </c>
      <c r="AO358" s="209" t="s">
        <v>763</v>
      </c>
      <c r="AP358" s="209" t="s">
        <v>763</v>
      </c>
      <c r="AQ358" s="209" t="s">
        <v>763</v>
      </c>
      <c r="AR358" s="75" t="s">
        <v>763</v>
      </c>
      <c r="AS358" s="68" t="s">
        <v>763</v>
      </c>
      <c r="AT358" s="68" t="s">
        <v>763</v>
      </c>
      <c r="AU358" s="68" t="s">
        <v>763</v>
      </c>
      <c r="AV358" s="68" t="s">
        <v>763</v>
      </c>
    </row>
    <row r="359" spans="1:51" s="68" customFormat="1" x14ac:dyDescent="0.2">
      <c r="A359" s="79" t="s">
        <v>756</v>
      </c>
      <c r="B359" s="68" t="s">
        <v>401</v>
      </c>
      <c r="C359" s="68" t="s">
        <v>764</v>
      </c>
      <c r="E359" s="147">
        <v>44434</v>
      </c>
      <c r="F359" s="68" t="s">
        <v>881</v>
      </c>
      <c r="G359" s="68" t="s">
        <v>1105</v>
      </c>
      <c r="H359" s="68">
        <v>0</v>
      </c>
      <c r="I359" s="68" t="s">
        <v>760</v>
      </c>
      <c r="J359" s="77">
        <v>0.43611111111111112</v>
      </c>
      <c r="K359" s="81">
        <v>1</v>
      </c>
      <c r="L359" s="68">
        <v>1</v>
      </c>
      <c r="M359" s="68" t="s">
        <v>773</v>
      </c>
      <c r="N359" s="68" t="s">
        <v>1121</v>
      </c>
      <c r="O359" s="68" t="s">
        <v>761</v>
      </c>
      <c r="P359" s="68" t="s">
        <v>761</v>
      </c>
      <c r="Q359" s="68" t="s">
        <v>761</v>
      </c>
      <c r="R359" s="68" t="s">
        <v>761</v>
      </c>
      <c r="S359" s="68" t="s">
        <v>761</v>
      </c>
      <c r="T359" s="76" t="s">
        <v>761</v>
      </c>
      <c r="U359" s="76" t="s">
        <v>761</v>
      </c>
      <c r="V359" s="68" t="s">
        <v>761</v>
      </c>
      <c r="W359" s="77" t="s">
        <v>761</v>
      </c>
      <c r="X359" s="68" t="s">
        <v>761</v>
      </c>
      <c r="Y359" s="68" t="s">
        <v>761</v>
      </c>
      <c r="Z359" s="72" t="s">
        <v>761</v>
      </c>
      <c r="AA359" s="68" t="s">
        <v>761</v>
      </c>
      <c r="AB359" s="171">
        <v>17.100000000000001</v>
      </c>
      <c r="AC359" s="72">
        <v>27.81</v>
      </c>
      <c r="AD359" s="72">
        <v>0.19473684210526315</v>
      </c>
      <c r="AE359" s="72">
        <v>0.72415108737123202</v>
      </c>
      <c r="AF359" s="72">
        <v>0.99577464788732395</v>
      </c>
      <c r="AG359" s="72">
        <v>1.719925735258556</v>
      </c>
      <c r="AH359" s="72">
        <v>34.224304670784868</v>
      </c>
      <c r="AI359" s="72">
        <v>35.944230406043424</v>
      </c>
      <c r="AJ359" s="72">
        <v>510.84175264605312</v>
      </c>
      <c r="AK359" s="72">
        <v>86.416918603680671</v>
      </c>
      <c r="AL359" s="72">
        <v>5.9113627389196832</v>
      </c>
      <c r="AM359" s="72">
        <v>120.64122327446555</v>
      </c>
      <c r="AN359" s="72">
        <v>122.3611490097241</v>
      </c>
      <c r="AO359" s="72">
        <v>53.519238095238109</v>
      </c>
      <c r="AP359" s="72">
        <v>2.5000000000000001E-2</v>
      </c>
      <c r="AQ359" s="72">
        <v>0.99953309635379384</v>
      </c>
      <c r="AR359" s="72">
        <v>53.544238095238107</v>
      </c>
      <c r="AS359" s="68" t="s">
        <v>763</v>
      </c>
      <c r="AT359" s="68" t="s">
        <v>763</v>
      </c>
      <c r="AU359" s="68" t="s">
        <v>763</v>
      </c>
      <c r="AV359" s="68" t="s">
        <v>763</v>
      </c>
    </row>
    <row r="360" spans="1:51" s="68" customFormat="1" x14ac:dyDescent="0.2">
      <c r="A360" s="79" t="s">
        <v>756</v>
      </c>
      <c r="B360" s="68" t="s">
        <v>401</v>
      </c>
      <c r="C360" s="68" t="s">
        <v>765</v>
      </c>
      <c r="E360" s="147">
        <v>44434</v>
      </c>
      <c r="F360" s="68" t="s">
        <v>881</v>
      </c>
      <c r="G360" s="68" t="s">
        <v>1105</v>
      </c>
      <c r="H360" s="68">
        <v>0</v>
      </c>
      <c r="I360" s="68" t="s">
        <v>760</v>
      </c>
      <c r="J360" s="77">
        <v>0.43611111111111112</v>
      </c>
      <c r="K360" s="81">
        <v>1</v>
      </c>
      <c r="L360" s="68">
        <v>1</v>
      </c>
      <c r="M360" s="68" t="s">
        <v>773</v>
      </c>
      <c r="N360" s="68" t="s">
        <v>1121</v>
      </c>
      <c r="O360" s="68">
        <v>28.5</v>
      </c>
      <c r="P360" s="68">
        <v>9.6300000000000008</v>
      </c>
      <c r="Q360" s="68">
        <v>0.9</v>
      </c>
      <c r="R360" s="68">
        <v>0.85</v>
      </c>
      <c r="S360" s="68">
        <v>0.85</v>
      </c>
      <c r="T360" s="68">
        <v>0.85</v>
      </c>
      <c r="U360" s="76">
        <v>0.94444444444444442</v>
      </c>
      <c r="V360" s="68">
        <v>0.9</v>
      </c>
      <c r="W360" s="77">
        <v>0.30694444444444441</v>
      </c>
      <c r="X360" s="68">
        <v>27.1</v>
      </c>
      <c r="Y360" s="68">
        <v>4.5999999999999996</v>
      </c>
      <c r="Z360" s="72">
        <v>4.1610481466271416</v>
      </c>
      <c r="AA360" s="68">
        <v>51.6</v>
      </c>
      <c r="AB360" s="216">
        <v>17.899999999999999</v>
      </c>
      <c r="AC360" s="209">
        <v>29.1</v>
      </c>
      <c r="AD360" s="75" t="s">
        <v>763</v>
      </c>
      <c r="AE360" s="75" t="s">
        <v>763</v>
      </c>
      <c r="AF360" s="75" t="s">
        <v>763</v>
      </c>
      <c r="AG360" s="72" t="s">
        <v>763</v>
      </c>
      <c r="AH360" s="72" t="s">
        <v>763</v>
      </c>
      <c r="AI360" s="209" t="s">
        <v>763</v>
      </c>
      <c r="AJ360" s="209" t="s">
        <v>763</v>
      </c>
      <c r="AK360" s="209" t="s">
        <v>763</v>
      </c>
      <c r="AL360" s="209" t="s">
        <v>763</v>
      </c>
      <c r="AM360" s="75" t="s">
        <v>763</v>
      </c>
      <c r="AN360" s="75" t="s">
        <v>763</v>
      </c>
      <c r="AO360" s="209" t="s">
        <v>763</v>
      </c>
      <c r="AP360" s="209" t="s">
        <v>763</v>
      </c>
      <c r="AQ360" s="209" t="s">
        <v>763</v>
      </c>
      <c r="AR360" s="75" t="s">
        <v>763</v>
      </c>
      <c r="AS360" s="68" t="s">
        <v>763</v>
      </c>
      <c r="AT360" s="68" t="s">
        <v>763</v>
      </c>
      <c r="AU360" s="68" t="s">
        <v>763</v>
      </c>
      <c r="AV360" s="68" t="s">
        <v>763</v>
      </c>
    </row>
    <row r="361" spans="1:51" s="68" customFormat="1" x14ac:dyDescent="0.2">
      <c r="A361" s="79" t="s">
        <v>756</v>
      </c>
      <c r="B361" s="68" t="s">
        <v>402</v>
      </c>
      <c r="C361" s="68" t="s">
        <v>757</v>
      </c>
      <c r="E361" s="147">
        <v>44434</v>
      </c>
      <c r="F361" s="68" t="s">
        <v>881</v>
      </c>
      <c r="G361" s="68" t="s">
        <v>1105</v>
      </c>
      <c r="H361" s="68">
        <v>0</v>
      </c>
      <c r="I361" s="68" t="s">
        <v>760</v>
      </c>
      <c r="J361" s="77">
        <v>0.43611111111111112</v>
      </c>
      <c r="K361" s="81">
        <v>1</v>
      </c>
      <c r="L361" s="68">
        <v>1</v>
      </c>
      <c r="M361" s="68" t="s">
        <v>773</v>
      </c>
      <c r="N361" s="68" t="s">
        <v>1122</v>
      </c>
      <c r="O361" s="68">
        <v>21.7</v>
      </c>
      <c r="P361" s="68">
        <v>9.85</v>
      </c>
      <c r="Q361" s="68">
        <v>1</v>
      </c>
      <c r="R361" s="68">
        <v>1</v>
      </c>
      <c r="S361" s="68">
        <v>1</v>
      </c>
      <c r="T361" s="68">
        <v>1</v>
      </c>
      <c r="U361" s="76">
        <v>1</v>
      </c>
      <c r="V361" s="68">
        <v>0.5</v>
      </c>
      <c r="W361" s="77">
        <v>0.3298611111111111</v>
      </c>
      <c r="X361" s="68">
        <v>26</v>
      </c>
      <c r="Y361" s="68">
        <v>5.0999999999999996</v>
      </c>
      <c r="Z361" s="72">
        <v>4.5838130512852429</v>
      </c>
      <c r="AA361" s="68">
        <v>62.6</v>
      </c>
      <c r="AB361" s="216">
        <v>18.899999999999999</v>
      </c>
      <c r="AC361" s="209">
        <v>30.6</v>
      </c>
      <c r="AD361" s="75" t="s">
        <v>763</v>
      </c>
      <c r="AE361" s="75" t="s">
        <v>763</v>
      </c>
      <c r="AF361" s="75" t="s">
        <v>763</v>
      </c>
      <c r="AG361" s="72" t="s">
        <v>763</v>
      </c>
      <c r="AH361" s="72" t="s">
        <v>763</v>
      </c>
      <c r="AI361" s="75" t="s">
        <v>763</v>
      </c>
      <c r="AJ361" s="75" t="s">
        <v>763</v>
      </c>
      <c r="AK361" s="75" t="s">
        <v>763</v>
      </c>
      <c r="AL361" s="75" t="s">
        <v>763</v>
      </c>
      <c r="AM361" s="75" t="s">
        <v>763</v>
      </c>
      <c r="AN361" s="75" t="s">
        <v>763</v>
      </c>
      <c r="AO361" s="75" t="s">
        <v>763</v>
      </c>
      <c r="AP361" s="75" t="s">
        <v>763</v>
      </c>
      <c r="AQ361" s="75" t="s">
        <v>763</v>
      </c>
      <c r="AR361" s="75" t="s">
        <v>763</v>
      </c>
      <c r="AS361" s="68" t="s">
        <v>763</v>
      </c>
      <c r="AT361" s="68" t="s">
        <v>763</v>
      </c>
      <c r="AU361" s="68" t="s">
        <v>763</v>
      </c>
      <c r="AV361" s="68" t="s">
        <v>763</v>
      </c>
    </row>
    <row r="362" spans="1:51" s="68" customFormat="1" x14ac:dyDescent="0.2">
      <c r="A362" s="79" t="s">
        <v>756</v>
      </c>
      <c r="B362" s="68" t="s">
        <v>402</v>
      </c>
      <c r="C362" s="68" t="s">
        <v>764</v>
      </c>
      <c r="E362" s="147">
        <v>44434</v>
      </c>
      <c r="F362" s="68" t="s">
        <v>881</v>
      </c>
      <c r="G362" s="68" t="s">
        <v>1105</v>
      </c>
      <c r="H362" s="68">
        <v>0</v>
      </c>
      <c r="I362" s="68" t="s">
        <v>760</v>
      </c>
      <c r="J362" s="77">
        <v>0.43611111111111112</v>
      </c>
      <c r="K362" s="81">
        <v>1</v>
      </c>
      <c r="L362" s="68">
        <v>1</v>
      </c>
      <c r="M362" s="68" t="s">
        <v>773</v>
      </c>
      <c r="N362" s="68" t="s">
        <v>1122</v>
      </c>
      <c r="O362" s="68" t="s">
        <v>761</v>
      </c>
      <c r="P362" s="68" t="s">
        <v>761</v>
      </c>
      <c r="Q362" s="68" t="s">
        <v>761</v>
      </c>
      <c r="R362" s="68" t="s">
        <v>761</v>
      </c>
      <c r="S362" s="68" t="s">
        <v>761</v>
      </c>
      <c r="T362" s="76" t="s">
        <v>761</v>
      </c>
      <c r="U362" s="76" t="s">
        <v>761</v>
      </c>
      <c r="V362" s="68" t="s">
        <v>761</v>
      </c>
      <c r="W362" s="77" t="s">
        <v>761</v>
      </c>
      <c r="X362" s="68" t="s">
        <v>761</v>
      </c>
      <c r="Y362" s="68" t="s">
        <v>761</v>
      </c>
      <c r="Z362" s="72" t="s">
        <v>761</v>
      </c>
      <c r="AA362" s="68" t="s">
        <v>761</v>
      </c>
      <c r="AB362" s="171">
        <v>23.4</v>
      </c>
      <c r="AC362" s="72">
        <v>37</v>
      </c>
      <c r="AD362" s="72">
        <v>0.36052631578947364</v>
      </c>
      <c r="AE362" s="72">
        <v>1.4212132773750472</v>
      </c>
      <c r="AF362" s="72">
        <v>0.83932723608742843</v>
      </c>
      <c r="AG362" s="72">
        <v>2.2605405134624759</v>
      </c>
      <c r="AH362" s="72">
        <v>53.47994729141557</v>
      </c>
      <c r="AI362" s="72">
        <v>55.740487804878043</v>
      </c>
      <c r="AJ362" s="72">
        <v>192.19924729787564</v>
      </c>
      <c r="AK362" s="72">
        <v>35.34748103633418</v>
      </c>
      <c r="AL362" s="72">
        <v>5.4374241576170954</v>
      </c>
      <c r="AM362" s="72">
        <v>88.827428327749743</v>
      </c>
      <c r="AN362" s="72">
        <v>91.087968841212216</v>
      </c>
      <c r="AO362" s="72">
        <v>12.107238095238097</v>
      </c>
      <c r="AP362" s="72">
        <v>3.0299869047619019</v>
      </c>
      <c r="AQ362" s="72">
        <v>0.79983207590810723</v>
      </c>
      <c r="AR362" s="72">
        <v>15.137224999999999</v>
      </c>
      <c r="AS362" s="68" t="s">
        <v>763</v>
      </c>
      <c r="AT362" s="68" t="s">
        <v>763</v>
      </c>
      <c r="AU362" s="68" t="s">
        <v>763</v>
      </c>
      <c r="AV362" s="68" t="s">
        <v>763</v>
      </c>
    </row>
    <row r="363" spans="1:51" s="68" customFormat="1" x14ac:dyDescent="0.2">
      <c r="A363" s="79" t="s">
        <v>756</v>
      </c>
      <c r="B363" s="68" t="s">
        <v>402</v>
      </c>
      <c r="C363" s="68" t="s">
        <v>765</v>
      </c>
      <c r="E363" s="147">
        <v>44434</v>
      </c>
      <c r="F363" s="68" t="s">
        <v>881</v>
      </c>
      <c r="G363" s="68" t="s">
        <v>1105</v>
      </c>
      <c r="H363" s="68">
        <v>0</v>
      </c>
      <c r="I363" s="68" t="s">
        <v>760</v>
      </c>
      <c r="J363" s="77">
        <v>0.43611111111111112</v>
      </c>
      <c r="K363" s="81">
        <v>1</v>
      </c>
      <c r="L363" s="68">
        <v>1</v>
      </c>
      <c r="M363" s="68" t="s">
        <v>773</v>
      </c>
      <c r="N363" s="68" t="s">
        <v>1122</v>
      </c>
      <c r="O363" s="68">
        <v>21.7</v>
      </c>
      <c r="P363" s="68">
        <v>9.85</v>
      </c>
      <c r="Q363" s="68">
        <v>1</v>
      </c>
      <c r="R363" s="68">
        <v>1</v>
      </c>
      <c r="S363" s="68">
        <v>1</v>
      </c>
      <c r="T363" s="68">
        <v>1</v>
      </c>
      <c r="U363" s="76">
        <v>1</v>
      </c>
      <c r="V363" s="68">
        <v>1</v>
      </c>
      <c r="W363" s="77">
        <v>0.3298611111111111</v>
      </c>
      <c r="X363" s="68">
        <v>26.2</v>
      </c>
      <c r="Y363" s="68">
        <v>5.15</v>
      </c>
      <c r="Z363" s="72">
        <v>4.5134689899609013</v>
      </c>
      <c r="AA363" s="68">
        <v>62.8</v>
      </c>
      <c r="AB363" s="216">
        <v>23.4</v>
      </c>
      <c r="AC363" s="209">
        <v>37.1</v>
      </c>
      <c r="AD363" s="75" t="s">
        <v>763</v>
      </c>
      <c r="AE363" s="75" t="s">
        <v>763</v>
      </c>
      <c r="AF363" s="75" t="s">
        <v>763</v>
      </c>
      <c r="AG363" s="72" t="s">
        <v>763</v>
      </c>
      <c r="AH363" s="72" t="s">
        <v>763</v>
      </c>
      <c r="AI363" s="209" t="s">
        <v>763</v>
      </c>
      <c r="AJ363" s="209" t="s">
        <v>763</v>
      </c>
      <c r="AK363" s="209" t="s">
        <v>763</v>
      </c>
      <c r="AL363" s="209" t="s">
        <v>763</v>
      </c>
      <c r="AM363" s="75" t="s">
        <v>763</v>
      </c>
      <c r="AN363" s="75" t="s">
        <v>763</v>
      </c>
      <c r="AO363" s="209" t="s">
        <v>763</v>
      </c>
      <c r="AP363" s="209" t="s">
        <v>763</v>
      </c>
      <c r="AQ363" s="209" t="s">
        <v>763</v>
      </c>
      <c r="AR363" s="75" t="s">
        <v>763</v>
      </c>
      <c r="AS363" s="68" t="s">
        <v>763</v>
      </c>
      <c r="AT363" s="68" t="s">
        <v>763</v>
      </c>
      <c r="AU363" s="68" t="s">
        <v>763</v>
      </c>
      <c r="AV363" s="68" t="s">
        <v>763</v>
      </c>
    </row>
    <row r="364" spans="1:51" s="68" customFormat="1" x14ac:dyDescent="0.2">
      <c r="A364" s="79" t="s">
        <v>756</v>
      </c>
      <c r="B364" s="68" t="s">
        <v>668</v>
      </c>
      <c r="C364" s="68" t="s">
        <v>764</v>
      </c>
      <c r="E364" s="147">
        <v>44434</v>
      </c>
      <c r="F364" s="68" t="s">
        <v>793</v>
      </c>
      <c r="G364" s="68" t="s">
        <v>772</v>
      </c>
      <c r="H364" s="68" t="s">
        <v>761</v>
      </c>
      <c r="I364" s="68" t="s">
        <v>761</v>
      </c>
      <c r="J364" s="68" t="s">
        <v>761</v>
      </c>
      <c r="K364" s="81" t="s">
        <v>761</v>
      </c>
      <c r="L364" s="68" t="s">
        <v>761</v>
      </c>
      <c r="M364" s="68" t="s">
        <v>761</v>
      </c>
      <c r="N364" s="68" t="s">
        <v>761</v>
      </c>
      <c r="O364" s="68" t="s">
        <v>761</v>
      </c>
      <c r="P364" s="68" t="s">
        <v>761</v>
      </c>
      <c r="Q364" s="68" t="s">
        <v>761</v>
      </c>
      <c r="R364" s="68" t="s">
        <v>761</v>
      </c>
      <c r="S364" s="68" t="s">
        <v>761</v>
      </c>
      <c r="T364" s="76" t="s">
        <v>761</v>
      </c>
      <c r="U364" s="68" t="s">
        <v>761</v>
      </c>
      <c r="V364" s="68">
        <v>0.3</v>
      </c>
      <c r="W364" s="77">
        <v>0.3430555555555555</v>
      </c>
      <c r="X364" s="68" t="s">
        <v>761</v>
      </c>
      <c r="Y364" s="68" t="s">
        <v>761</v>
      </c>
      <c r="Z364" s="72" t="s">
        <v>763</v>
      </c>
      <c r="AA364" s="68" t="s">
        <v>761</v>
      </c>
      <c r="AB364" s="171">
        <v>29.4</v>
      </c>
      <c r="AC364" s="72">
        <v>45.4</v>
      </c>
      <c r="AD364" s="75" t="s">
        <v>937</v>
      </c>
      <c r="AE364" s="75" t="s">
        <v>937</v>
      </c>
      <c r="AF364" s="72">
        <v>0.44384591499999998</v>
      </c>
      <c r="AG364" s="75" t="s">
        <v>937</v>
      </c>
      <c r="AH364" s="75" t="s">
        <v>937</v>
      </c>
      <c r="AI364" s="72">
        <v>35.33718872251449</v>
      </c>
      <c r="AJ364" s="72">
        <v>100.91017094963024</v>
      </c>
      <c r="AK364" s="72">
        <v>16.448827808987193</v>
      </c>
      <c r="AL364" s="72">
        <v>6.1347940486370502</v>
      </c>
      <c r="AM364" s="75" t="s">
        <v>937</v>
      </c>
      <c r="AN364" s="75" t="s">
        <v>937</v>
      </c>
      <c r="AO364" s="72">
        <v>3.6104761904761915</v>
      </c>
      <c r="AP364" s="72">
        <v>5.2390154761904766</v>
      </c>
      <c r="AQ364" s="72">
        <v>0.40798684562591908</v>
      </c>
      <c r="AR364" s="72">
        <v>8.849491666666669</v>
      </c>
      <c r="AS364" s="68" t="s">
        <v>763</v>
      </c>
      <c r="AT364" s="68" t="s">
        <v>763</v>
      </c>
      <c r="AU364" s="68" t="s">
        <v>763</v>
      </c>
      <c r="AV364" s="68" t="s">
        <v>763</v>
      </c>
    </row>
    <row r="365" spans="1:51" s="68" customFormat="1" x14ac:dyDescent="0.2">
      <c r="A365" s="79" t="s">
        <v>756</v>
      </c>
      <c r="B365" s="68" t="s">
        <v>403</v>
      </c>
      <c r="C365" s="68" t="s">
        <v>757</v>
      </c>
      <c r="E365" s="147">
        <v>44434</v>
      </c>
      <c r="F365" s="68" t="s">
        <v>881</v>
      </c>
      <c r="G365" s="68" t="s">
        <v>1092</v>
      </c>
      <c r="H365" s="68">
        <v>1</v>
      </c>
      <c r="I365" s="68" t="s">
        <v>760</v>
      </c>
      <c r="J365" s="77">
        <v>0.43611111111111112</v>
      </c>
      <c r="K365" s="81">
        <v>1</v>
      </c>
      <c r="L365" s="68">
        <v>1</v>
      </c>
      <c r="M365" s="68" t="s">
        <v>519</v>
      </c>
      <c r="O365" s="68">
        <v>21.5</v>
      </c>
      <c r="P365" s="68">
        <v>8.16</v>
      </c>
      <c r="Q365" s="68">
        <v>1.7</v>
      </c>
      <c r="R365" s="68">
        <v>1.7</v>
      </c>
      <c r="S365" s="68">
        <v>1.6</v>
      </c>
      <c r="T365" s="68">
        <v>1.65</v>
      </c>
      <c r="U365" s="76">
        <v>0.97058823529411764</v>
      </c>
      <c r="V365" s="68">
        <v>0.15</v>
      </c>
      <c r="W365" s="77">
        <v>0.28680555555555554</v>
      </c>
      <c r="X365" s="68">
        <v>27.1</v>
      </c>
      <c r="Y365" s="68">
        <v>6.58</v>
      </c>
      <c r="Z365" s="72">
        <v>5.5370945390661461</v>
      </c>
      <c r="AA365" s="68">
        <v>80.400000000000006</v>
      </c>
      <c r="AB365" s="216">
        <v>30.8</v>
      </c>
      <c r="AC365" s="209">
        <v>47.7</v>
      </c>
      <c r="AD365" s="72" t="s">
        <v>763</v>
      </c>
      <c r="AE365" s="72" t="s">
        <v>763</v>
      </c>
      <c r="AF365" s="72" t="s">
        <v>763</v>
      </c>
      <c r="AG365" s="72" t="s">
        <v>763</v>
      </c>
      <c r="AH365" s="72" t="s">
        <v>763</v>
      </c>
      <c r="AI365" s="72" t="s">
        <v>763</v>
      </c>
      <c r="AJ365" s="72" t="s">
        <v>763</v>
      </c>
      <c r="AK365" s="72" t="s">
        <v>763</v>
      </c>
      <c r="AL365" s="72" t="s">
        <v>763</v>
      </c>
      <c r="AM365" s="75" t="s">
        <v>763</v>
      </c>
      <c r="AN365" s="75" t="s">
        <v>763</v>
      </c>
      <c r="AO365" s="72" t="s">
        <v>763</v>
      </c>
      <c r="AP365" s="72" t="s">
        <v>763</v>
      </c>
      <c r="AQ365" s="72" t="s">
        <v>763</v>
      </c>
      <c r="AR365" s="75" t="s">
        <v>763</v>
      </c>
      <c r="AS365" s="68" t="s">
        <v>763</v>
      </c>
      <c r="AT365" s="68" t="s">
        <v>763</v>
      </c>
      <c r="AU365" s="68" t="s">
        <v>763</v>
      </c>
      <c r="AV365" s="68" t="s">
        <v>763</v>
      </c>
    </row>
    <row r="366" spans="1:51" s="68" customFormat="1" x14ac:dyDescent="0.2">
      <c r="A366" s="79" t="s">
        <v>756</v>
      </c>
      <c r="B366" s="68" t="s">
        <v>403</v>
      </c>
      <c r="C366" s="68" t="s">
        <v>764</v>
      </c>
      <c r="E366" s="147">
        <v>44434</v>
      </c>
      <c r="F366" s="68" t="s">
        <v>881</v>
      </c>
      <c r="G366" s="68" t="s">
        <v>1092</v>
      </c>
      <c r="H366" s="68">
        <v>1</v>
      </c>
      <c r="I366" s="68" t="s">
        <v>760</v>
      </c>
      <c r="J366" s="77">
        <v>0.43611111111111112</v>
      </c>
      <c r="K366" s="81">
        <v>1</v>
      </c>
      <c r="L366" s="68">
        <v>1</v>
      </c>
      <c r="M366" s="68" t="s">
        <v>519</v>
      </c>
      <c r="O366" s="68">
        <v>21.5</v>
      </c>
      <c r="P366" s="68">
        <v>8.16</v>
      </c>
      <c r="Q366" s="68">
        <v>1.7</v>
      </c>
      <c r="R366" s="68">
        <v>1.7</v>
      </c>
      <c r="S366" s="68">
        <v>1.6</v>
      </c>
      <c r="T366" s="68">
        <v>1.65</v>
      </c>
      <c r="U366" s="76">
        <v>0.97058823529411764</v>
      </c>
      <c r="V366" s="68">
        <v>0.85</v>
      </c>
      <c r="W366" s="77">
        <v>0.29236111111111113</v>
      </c>
      <c r="X366" s="68">
        <v>27.2</v>
      </c>
      <c r="Y366" s="68">
        <v>6.2</v>
      </c>
      <c r="Z366" s="72">
        <v>5.2531228201706526</v>
      </c>
      <c r="AA366" s="68">
        <v>78.099999999999994</v>
      </c>
      <c r="AB366" s="171">
        <v>29.6</v>
      </c>
      <c r="AC366" s="72">
        <v>45.7</v>
      </c>
      <c r="AD366" s="72">
        <v>0.51362191492377118</v>
      </c>
      <c r="AE366" s="72">
        <v>5.7721922370234271</v>
      </c>
      <c r="AF366" s="72">
        <v>0.56425360409238889</v>
      </c>
      <c r="AG366" s="72">
        <v>6.3364458411158164</v>
      </c>
      <c r="AH366" s="72">
        <v>16.859909210819964</v>
      </c>
      <c r="AI366" s="72">
        <v>23.196355051935779</v>
      </c>
      <c r="AJ366" s="72">
        <v>127.7033324786467</v>
      </c>
      <c r="AK366" s="72">
        <v>19.679366822208898</v>
      </c>
      <c r="AL366" s="72">
        <v>6.4891992528198994</v>
      </c>
      <c r="AM366" s="72">
        <v>36.539276033028862</v>
      </c>
      <c r="AN366" s="72">
        <v>42.875721874144681</v>
      </c>
      <c r="AO366" s="72">
        <v>4.0087619047619052</v>
      </c>
      <c r="AP366" s="72">
        <v>3.4285964285714297</v>
      </c>
      <c r="AQ366" s="72">
        <v>0.5390034640115593</v>
      </c>
      <c r="AR366" s="72">
        <v>7.4373583333333348</v>
      </c>
      <c r="AS366" s="68" t="s">
        <v>763</v>
      </c>
      <c r="AT366" s="68" t="s">
        <v>763</v>
      </c>
      <c r="AU366" s="68" t="s">
        <v>763</v>
      </c>
      <c r="AV366" s="68" t="s">
        <v>763</v>
      </c>
      <c r="AY366" s="147"/>
    </row>
    <row r="367" spans="1:51" s="68" customFormat="1" x14ac:dyDescent="0.2">
      <c r="A367" s="79" t="s">
        <v>756</v>
      </c>
      <c r="B367" s="68" t="s">
        <v>403</v>
      </c>
      <c r="C367" s="68" t="s">
        <v>765</v>
      </c>
      <c r="E367" s="147">
        <v>44434</v>
      </c>
      <c r="F367" s="68" t="s">
        <v>881</v>
      </c>
      <c r="G367" s="68" t="s">
        <v>1092</v>
      </c>
      <c r="H367" s="68">
        <v>1</v>
      </c>
      <c r="I367" s="68" t="s">
        <v>760</v>
      </c>
      <c r="J367" s="77">
        <v>0.43611111111111112</v>
      </c>
      <c r="K367" s="81">
        <v>1</v>
      </c>
      <c r="L367" s="68">
        <v>1</v>
      </c>
      <c r="M367" s="68" t="s">
        <v>519</v>
      </c>
      <c r="O367" s="68">
        <v>21.5</v>
      </c>
      <c r="P367" s="68">
        <v>8.16</v>
      </c>
      <c r="Q367" s="68">
        <v>1.7</v>
      </c>
      <c r="R367" s="68">
        <v>1.7</v>
      </c>
      <c r="S367" s="68">
        <v>1.6</v>
      </c>
      <c r="T367" s="68">
        <v>1.65</v>
      </c>
      <c r="U367" s="76">
        <v>0.97058823529411764</v>
      </c>
      <c r="V367" s="68">
        <v>1.4</v>
      </c>
      <c r="W367" s="77">
        <v>0.30694444444444441</v>
      </c>
      <c r="X367" s="68">
        <v>27.2</v>
      </c>
      <c r="Y367" s="68">
        <v>6.31</v>
      </c>
      <c r="Z367" s="72">
        <v>5.3224302379313491</v>
      </c>
      <c r="AA367" s="68">
        <v>79</v>
      </c>
      <c r="AB367" s="216">
        <v>30.4</v>
      </c>
      <c r="AC367" s="209">
        <v>47</v>
      </c>
      <c r="AD367" s="75" t="s">
        <v>763</v>
      </c>
      <c r="AE367" s="75" t="s">
        <v>763</v>
      </c>
      <c r="AF367" s="75" t="s">
        <v>763</v>
      </c>
      <c r="AG367" s="72" t="s">
        <v>763</v>
      </c>
      <c r="AH367" s="72" t="s">
        <v>763</v>
      </c>
      <c r="AI367" s="209" t="s">
        <v>763</v>
      </c>
      <c r="AJ367" s="209" t="s">
        <v>763</v>
      </c>
      <c r="AK367" s="209" t="s">
        <v>763</v>
      </c>
      <c r="AL367" s="209" t="s">
        <v>763</v>
      </c>
      <c r="AM367" s="75" t="s">
        <v>763</v>
      </c>
      <c r="AN367" s="75" t="s">
        <v>763</v>
      </c>
      <c r="AO367" s="209" t="s">
        <v>763</v>
      </c>
      <c r="AP367" s="209" t="s">
        <v>763</v>
      </c>
      <c r="AQ367" s="209" t="s">
        <v>763</v>
      </c>
      <c r="AR367" s="75" t="s">
        <v>763</v>
      </c>
      <c r="AS367" s="68" t="s">
        <v>763</v>
      </c>
      <c r="AT367" s="68" t="s">
        <v>763</v>
      </c>
      <c r="AU367" s="68" t="s">
        <v>763</v>
      </c>
      <c r="AV367" s="68" t="s">
        <v>763</v>
      </c>
      <c r="AY367" s="147"/>
    </row>
    <row r="368" spans="1:51" s="68" customFormat="1" x14ac:dyDescent="0.2">
      <c r="A368" s="79" t="s">
        <v>756</v>
      </c>
      <c r="B368" s="68" t="s">
        <v>404</v>
      </c>
      <c r="C368" s="68" t="s">
        <v>757</v>
      </c>
      <c r="E368" s="147">
        <v>44434</v>
      </c>
      <c r="F368" s="68" t="s">
        <v>881</v>
      </c>
      <c r="G368" s="68" t="s">
        <v>1092</v>
      </c>
      <c r="H368" s="68">
        <v>1</v>
      </c>
      <c r="I368" s="68" t="s">
        <v>760</v>
      </c>
      <c r="J368" s="77">
        <v>0.43611111111111112</v>
      </c>
      <c r="K368" s="81">
        <v>1</v>
      </c>
      <c r="L368" s="68">
        <v>1</v>
      </c>
      <c r="M368" s="68" t="s">
        <v>820</v>
      </c>
      <c r="O368" s="68">
        <v>23.4</v>
      </c>
      <c r="P368" s="68">
        <v>8.59</v>
      </c>
      <c r="Q368" s="68">
        <v>2.0299999999999998</v>
      </c>
      <c r="R368" s="68">
        <v>2</v>
      </c>
      <c r="S368" s="68">
        <v>1.9</v>
      </c>
      <c r="T368" s="68">
        <v>1.95</v>
      </c>
      <c r="U368" s="76">
        <v>0.96059113300492616</v>
      </c>
      <c r="V368" s="68">
        <v>0.15</v>
      </c>
      <c r="W368" s="77">
        <v>0.32083333333333336</v>
      </c>
      <c r="X368" s="68">
        <v>27.7</v>
      </c>
      <c r="Y368" s="68">
        <v>7.81</v>
      </c>
      <c r="Z368" s="72">
        <v>6.6469321201704918</v>
      </c>
      <c r="AA368" s="68">
        <v>98.1</v>
      </c>
      <c r="AB368" s="216">
        <v>28.9</v>
      </c>
      <c r="AC368" s="209">
        <v>44.9</v>
      </c>
      <c r="AD368" s="72" t="s">
        <v>763</v>
      </c>
      <c r="AE368" s="72" t="s">
        <v>763</v>
      </c>
      <c r="AF368" s="72" t="s">
        <v>763</v>
      </c>
      <c r="AG368" s="72" t="s">
        <v>763</v>
      </c>
      <c r="AH368" s="72" t="s">
        <v>763</v>
      </c>
      <c r="AI368" s="72" t="s">
        <v>763</v>
      </c>
      <c r="AJ368" s="72" t="s">
        <v>763</v>
      </c>
      <c r="AK368" s="72" t="s">
        <v>763</v>
      </c>
      <c r="AL368" s="72" t="s">
        <v>763</v>
      </c>
      <c r="AM368" s="75" t="s">
        <v>763</v>
      </c>
      <c r="AN368" s="75" t="s">
        <v>763</v>
      </c>
      <c r="AO368" s="72" t="s">
        <v>763</v>
      </c>
      <c r="AP368" s="72" t="s">
        <v>763</v>
      </c>
      <c r="AQ368" s="72" t="s">
        <v>763</v>
      </c>
      <c r="AR368" s="75" t="s">
        <v>763</v>
      </c>
      <c r="AS368" s="68" t="s">
        <v>763</v>
      </c>
      <c r="AT368" s="68" t="s">
        <v>763</v>
      </c>
      <c r="AU368" s="68" t="s">
        <v>763</v>
      </c>
      <c r="AV368" s="68" t="s">
        <v>763</v>
      </c>
      <c r="AY368" s="147"/>
    </row>
    <row r="369" spans="1:51" s="68" customFormat="1" x14ac:dyDescent="0.2">
      <c r="A369" s="79" t="s">
        <v>756</v>
      </c>
      <c r="B369" s="68" t="s">
        <v>404</v>
      </c>
      <c r="C369" s="68" t="s">
        <v>764</v>
      </c>
      <c r="E369" s="147">
        <v>44434</v>
      </c>
      <c r="F369" s="68" t="s">
        <v>881</v>
      </c>
      <c r="G369" s="68" t="s">
        <v>1092</v>
      </c>
      <c r="H369" s="68">
        <v>1</v>
      </c>
      <c r="I369" s="68" t="s">
        <v>760</v>
      </c>
      <c r="J369" s="77">
        <v>0.43611111111111112</v>
      </c>
      <c r="K369" s="81">
        <v>1</v>
      </c>
      <c r="L369" s="68">
        <v>1</v>
      </c>
      <c r="M369" s="68" t="s">
        <v>820</v>
      </c>
      <c r="O369" s="68">
        <v>23.4</v>
      </c>
      <c r="P369" s="68">
        <v>8.59</v>
      </c>
      <c r="Q369" s="68">
        <v>2.0299999999999998</v>
      </c>
      <c r="R369" s="68">
        <v>2</v>
      </c>
      <c r="S369" s="68">
        <v>1.9</v>
      </c>
      <c r="T369" s="68">
        <v>1.95</v>
      </c>
      <c r="U369" s="76">
        <v>0.96059113300492616</v>
      </c>
      <c r="V369" s="68">
        <v>1</v>
      </c>
      <c r="W369" s="77">
        <v>0.3215277777777778</v>
      </c>
      <c r="X369" s="68">
        <v>26.7</v>
      </c>
      <c r="Y369" s="68">
        <v>8.35</v>
      </c>
      <c r="Z369" s="72">
        <v>7.035025489329545</v>
      </c>
      <c r="AA369" s="68">
        <v>103.5</v>
      </c>
      <c r="AB369" s="171">
        <v>30.5</v>
      </c>
      <c r="AC369" s="72">
        <v>46.9</v>
      </c>
      <c r="AD369" s="75">
        <v>0.51362191492377118</v>
      </c>
      <c r="AE369" s="72">
        <v>3.1638687523845856</v>
      </c>
      <c r="AF369" s="72">
        <v>0.81816772593396392</v>
      </c>
      <c r="AG369" s="72">
        <v>3.9820364783185496</v>
      </c>
      <c r="AH369" s="72">
        <v>18.000235206559356</v>
      </c>
      <c r="AI369" s="72">
        <v>21.982271684877905</v>
      </c>
      <c r="AJ369" s="72">
        <v>85.955077076379723</v>
      </c>
      <c r="AK369" s="72">
        <v>14.025923549070912</v>
      </c>
      <c r="AL369" s="72">
        <v>6.1283006980366332</v>
      </c>
      <c r="AM369" s="72">
        <v>32.02615875563027</v>
      </c>
      <c r="AN369" s="72">
        <v>36.008195233948818</v>
      </c>
      <c r="AO369" s="72">
        <v>2.7718095238095244</v>
      </c>
      <c r="AP369" s="72">
        <v>2.1042154761904759</v>
      </c>
      <c r="AQ369" s="72">
        <v>0.56845679089207379</v>
      </c>
      <c r="AR369" s="72">
        <v>4.8760250000000003</v>
      </c>
      <c r="AS369" s="68" t="s">
        <v>763</v>
      </c>
      <c r="AT369" s="68" t="s">
        <v>763</v>
      </c>
      <c r="AU369" s="68" t="s">
        <v>763</v>
      </c>
      <c r="AV369" s="68" t="s">
        <v>763</v>
      </c>
      <c r="AY369" s="147"/>
    </row>
    <row r="370" spans="1:51" s="68" customFormat="1" x14ac:dyDescent="0.2">
      <c r="A370" s="79" t="s">
        <v>756</v>
      </c>
      <c r="B370" s="68" t="s">
        <v>404</v>
      </c>
      <c r="C370" s="68" t="s">
        <v>765</v>
      </c>
      <c r="E370" s="147">
        <v>44434</v>
      </c>
      <c r="F370" s="68" t="s">
        <v>881</v>
      </c>
      <c r="G370" s="68" t="s">
        <v>1092</v>
      </c>
      <c r="H370" s="68">
        <v>1</v>
      </c>
      <c r="I370" s="68" t="s">
        <v>760</v>
      </c>
      <c r="J370" s="77">
        <v>0.43611111111111112</v>
      </c>
      <c r="K370" s="81">
        <v>1</v>
      </c>
      <c r="L370" s="68">
        <v>1</v>
      </c>
      <c r="M370" s="68" t="s">
        <v>820</v>
      </c>
      <c r="O370" s="68">
        <v>23.4</v>
      </c>
      <c r="P370" s="68">
        <v>8.59</v>
      </c>
      <c r="Q370" s="68">
        <v>2.0299999999999998</v>
      </c>
      <c r="R370" s="68">
        <v>2</v>
      </c>
      <c r="S370" s="68">
        <v>1.9</v>
      </c>
      <c r="T370" s="68">
        <v>1.95</v>
      </c>
      <c r="U370" s="76">
        <v>0.96059113300492616</v>
      </c>
      <c r="V370" s="68">
        <v>1.7</v>
      </c>
      <c r="W370" s="77">
        <v>0.32222222222222224</v>
      </c>
      <c r="X370" s="68">
        <v>27</v>
      </c>
      <c r="Y370" s="68">
        <v>6.16</v>
      </c>
      <c r="Z370" s="72">
        <v>5.1511746288901223</v>
      </c>
      <c r="AA370" s="68">
        <v>77.900000000000006</v>
      </c>
      <c r="AB370" s="216">
        <v>31.9</v>
      </c>
      <c r="AC370" s="209">
        <v>49.2</v>
      </c>
      <c r="AD370" s="75" t="s">
        <v>763</v>
      </c>
      <c r="AE370" s="75" t="s">
        <v>763</v>
      </c>
      <c r="AF370" s="75" t="s">
        <v>763</v>
      </c>
      <c r="AG370" s="72" t="s">
        <v>763</v>
      </c>
      <c r="AH370" s="72" t="s">
        <v>763</v>
      </c>
      <c r="AI370" s="209" t="s">
        <v>763</v>
      </c>
      <c r="AJ370" s="209" t="s">
        <v>763</v>
      </c>
      <c r="AK370" s="209" t="s">
        <v>763</v>
      </c>
      <c r="AL370" s="209" t="s">
        <v>763</v>
      </c>
      <c r="AM370" s="75" t="s">
        <v>763</v>
      </c>
      <c r="AN370" s="75" t="s">
        <v>763</v>
      </c>
      <c r="AO370" s="209" t="s">
        <v>763</v>
      </c>
      <c r="AP370" s="209" t="s">
        <v>763</v>
      </c>
      <c r="AQ370" s="209" t="s">
        <v>763</v>
      </c>
      <c r="AR370" s="75" t="s">
        <v>763</v>
      </c>
      <c r="AS370" s="68" t="s">
        <v>763</v>
      </c>
      <c r="AT370" s="68" t="s">
        <v>763</v>
      </c>
      <c r="AU370" s="68" t="s">
        <v>763</v>
      </c>
      <c r="AV370" s="68" t="s">
        <v>763</v>
      </c>
      <c r="AY370" s="147"/>
    </row>
    <row r="371" spans="1:51" s="68" customFormat="1" x14ac:dyDescent="0.2">
      <c r="A371" s="79" t="s">
        <v>756</v>
      </c>
      <c r="B371" s="68" t="s">
        <v>405</v>
      </c>
      <c r="C371" s="68" t="s">
        <v>757</v>
      </c>
      <c r="E371" s="147">
        <v>44434</v>
      </c>
      <c r="F371" s="68" t="s">
        <v>881</v>
      </c>
      <c r="G371" s="68" t="s">
        <v>1092</v>
      </c>
      <c r="H371" s="68">
        <v>2</v>
      </c>
      <c r="I371" s="68" t="s">
        <v>760</v>
      </c>
      <c r="J371" s="77">
        <v>0.43541666666666662</v>
      </c>
      <c r="K371" s="81">
        <v>1</v>
      </c>
      <c r="L371" s="68">
        <v>1</v>
      </c>
      <c r="M371" s="68" t="s">
        <v>820</v>
      </c>
      <c r="O371" s="68">
        <v>25.4</v>
      </c>
      <c r="P371" s="68">
        <v>8.3000000000000007</v>
      </c>
      <c r="Q371" s="68">
        <v>2.2000000000000002</v>
      </c>
      <c r="R371" s="68">
        <v>2.2000000000000002</v>
      </c>
      <c r="S371" s="68">
        <v>2</v>
      </c>
      <c r="T371" s="68">
        <v>2.1</v>
      </c>
      <c r="U371" s="76">
        <v>0.95454545454545447</v>
      </c>
      <c r="V371" s="68">
        <v>0.15</v>
      </c>
      <c r="W371" s="77">
        <v>0.33819444444444446</v>
      </c>
      <c r="X371" s="68">
        <v>26.4</v>
      </c>
      <c r="Y371" s="68">
        <v>6.75</v>
      </c>
      <c r="Z371" s="72">
        <v>5.6498523233528362</v>
      </c>
      <c r="AA371" s="68">
        <v>83.5</v>
      </c>
      <c r="AB371" s="216">
        <v>31.6</v>
      </c>
      <c r="AC371" s="209">
        <v>48.8</v>
      </c>
      <c r="AD371" s="72" t="s">
        <v>763</v>
      </c>
      <c r="AE371" s="72" t="s">
        <v>763</v>
      </c>
      <c r="AF371" s="72" t="s">
        <v>763</v>
      </c>
      <c r="AG371" s="72" t="s">
        <v>763</v>
      </c>
      <c r="AH371" s="72" t="s">
        <v>763</v>
      </c>
      <c r="AI371" s="72" t="s">
        <v>763</v>
      </c>
      <c r="AJ371" s="72" t="s">
        <v>763</v>
      </c>
      <c r="AK371" s="72" t="s">
        <v>763</v>
      </c>
      <c r="AL371" s="72" t="s">
        <v>763</v>
      </c>
      <c r="AM371" s="75" t="s">
        <v>763</v>
      </c>
      <c r="AN371" s="75" t="s">
        <v>763</v>
      </c>
      <c r="AO371" s="72" t="s">
        <v>763</v>
      </c>
      <c r="AP371" s="72" t="s">
        <v>763</v>
      </c>
      <c r="AQ371" s="72" t="s">
        <v>763</v>
      </c>
      <c r="AR371" s="75" t="s">
        <v>763</v>
      </c>
      <c r="AS371" s="68" t="s">
        <v>763</v>
      </c>
      <c r="AT371" s="68" t="s">
        <v>763</v>
      </c>
      <c r="AU371" s="68" t="s">
        <v>763</v>
      </c>
      <c r="AV371" s="68" t="s">
        <v>763</v>
      </c>
      <c r="AY371" s="147"/>
    </row>
    <row r="372" spans="1:51" s="68" customFormat="1" x14ac:dyDescent="0.2">
      <c r="A372" s="79" t="s">
        <v>756</v>
      </c>
      <c r="B372" s="68" t="s">
        <v>405</v>
      </c>
      <c r="C372" s="68" t="s">
        <v>764</v>
      </c>
      <c r="D372" s="68" t="s">
        <v>781</v>
      </c>
      <c r="E372" s="147">
        <v>44434</v>
      </c>
      <c r="F372" s="68" t="s">
        <v>881</v>
      </c>
      <c r="G372" s="68" t="s">
        <v>1092</v>
      </c>
      <c r="H372" s="68">
        <v>2</v>
      </c>
      <c r="I372" s="68" t="s">
        <v>760</v>
      </c>
      <c r="J372" s="77">
        <v>0.43541666666666662</v>
      </c>
      <c r="K372" s="81">
        <v>1</v>
      </c>
      <c r="L372" s="68">
        <v>1</v>
      </c>
      <c r="M372" s="68" t="s">
        <v>820</v>
      </c>
      <c r="O372" s="68">
        <v>25.4</v>
      </c>
      <c r="P372" s="68">
        <v>8.3000000000000007</v>
      </c>
      <c r="Q372" s="68">
        <v>2.2000000000000002</v>
      </c>
      <c r="R372" s="68">
        <v>2.2000000000000002</v>
      </c>
      <c r="S372" s="68">
        <v>2</v>
      </c>
      <c r="T372" s="68">
        <v>2.1</v>
      </c>
      <c r="U372" s="76">
        <v>0.95454545454545447</v>
      </c>
      <c r="V372" s="68">
        <v>1.1000000000000001</v>
      </c>
      <c r="W372" s="77">
        <v>0.33888888888888885</v>
      </c>
      <c r="X372" s="68">
        <v>26.2</v>
      </c>
      <c r="Y372" s="68">
        <v>6.88</v>
      </c>
      <c r="Z372" s="72">
        <v>5.7734792342357961</v>
      </c>
      <c r="AA372" s="68">
        <v>84.5</v>
      </c>
      <c r="AB372" s="171">
        <v>31.1</v>
      </c>
      <c r="AC372" s="72">
        <v>47.7</v>
      </c>
      <c r="AD372" s="75">
        <v>0.42269736842105254</v>
      </c>
      <c r="AE372" s="72">
        <v>0.92331171308660753</v>
      </c>
      <c r="AF372" s="72">
        <v>7.7181832274066053E-2</v>
      </c>
      <c r="AG372" s="72">
        <v>1.0004935453606736</v>
      </c>
      <c r="AH372" s="72">
        <v>22.80290319010404</v>
      </c>
      <c r="AI372" s="72">
        <v>23.803396735464712</v>
      </c>
      <c r="AJ372" s="72">
        <v>70.436265695711768</v>
      </c>
      <c r="AK372" s="72">
        <v>10.068513257874322</v>
      </c>
      <c r="AL372" s="72">
        <v>6.9956967718769603</v>
      </c>
      <c r="AM372" s="72">
        <v>32.871416447978362</v>
      </c>
      <c r="AN372" s="72">
        <v>33.871909993339031</v>
      </c>
      <c r="AO372" s="72" t="s">
        <v>1093</v>
      </c>
      <c r="AP372" s="72" t="s">
        <v>1093</v>
      </c>
      <c r="AQ372" s="72" t="s">
        <v>1093</v>
      </c>
      <c r="AR372" s="72" t="s">
        <v>1093</v>
      </c>
      <c r="AS372" s="68" t="s">
        <v>763</v>
      </c>
      <c r="AT372" s="68" t="s">
        <v>763</v>
      </c>
      <c r="AU372" s="68" t="s">
        <v>763</v>
      </c>
      <c r="AV372" s="68" t="s">
        <v>763</v>
      </c>
      <c r="AY372" s="147"/>
    </row>
    <row r="373" spans="1:51" s="68" customFormat="1" ht="14.25" customHeight="1" x14ac:dyDescent="0.2">
      <c r="A373" s="79" t="s">
        <v>756</v>
      </c>
      <c r="B373" s="68" t="s">
        <v>405</v>
      </c>
      <c r="C373" s="68" t="s">
        <v>764</v>
      </c>
      <c r="D373" s="68" t="s">
        <v>785</v>
      </c>
      <c r="E373" s="147">
        <v>44434</v>
      </c>
      <c r="F373" s="68" t="s">
        <v>881</v>
      </c>
      <c r="G373" s="68" t="s">
        <v>1092</v>
      </c>
      <c r="H373" s="68">
        <v>2</v>
      </c>
      <c r="I373" s="68" t="s">
        <v>760</v>
      </c>
      <c r="J373" s="77">
        <v>0.43541666666666662</v>
      </c>
      <c r="K373" s="81">
        <v>1</v>
      </c>
      <c r="L373" s="68">
        <v>1</v>
      </c>
      <c r="M373" s="68" t="s">
        <v>820</v>
      </c>
      <c r="O373" s="68">
        <v>25.4</v>
      </c>
      <c r="P373" s="68">
        <v>8.3000000000000007</v>
      </c>
      <c r="Q373" s="68">
        <v>2.2000000000000002</v>
      </c>
      <c r="R373" s="68">
        <v>2.2000000000000002</v>
      </c>
      <c r="S373" s="68">
        <v>2</v>
      </c>
      <c r="T373" s="68">
        <v>2.1</v>
      </c>
      <c r="U373" s="76">
        <v>0.95454545454545447</v>
      </c>
      <c r="V373" s="68">
        <v>1.1000000000000001</v>
      </c>
      <c r="W373" s="77">
        <v>0.33888888888888885</v>
      </c>
      <c r="X373" s="68">
        <v>26.2</v>
      </c>
      <c r="Y373" s="68">
        <v>6.88</v>
      </c>
      <c r="Z373" s="72">
        <v>5.7734792342357961</v>
      </c>
      <c r="AA373" s="68">
        <v>84.5</v>
      </c>
      <c r="AB373" s="171">
        <v>31.1</v>
      </c>
      <c r="AC373" s="72">
        <v>47.6</v>
      </c>
      <c r="AD373" s="72">
        <v>0.44342105263157888</v>
      </c>
      <c r="AE373" s="72">
        <v>0.77394124380007612</v>
      </c>
      <c r="AF373" s="72">
        <v>0.20857231436986517</v>
      </c>
      <c r="AG373" s="72">
        <v>0.98251355816994135</v>
      </c>
      <c r="AH373" s="72">
        <v>17.327155941357908</v>
      </c>
      <c r="AI373" s="72">
        <v>18.30966949952785</v>
      </c>
      <c r="AJ373" s="72">
        <v>72.55849631187148</v>
      </c>
      <c r="AK373" s="72">
        <v>10.553094109857579</v>
      </c>
      <c r="AL373" s="72">
        <v>6.8755661189541604</v>
      </c>
      <c r="AM373" s="72">
        <v>27.880250051215487</v>
      </c>
      <c r="AN373" s="72">
        <v>28.862763609385429</v>
      </c>
      <c r="AO373" s="72" t="s">
        <v>1093</v>
      </c>
      <c r="AP373" s="72" t="s">
        <v>1093</v>
      </c>
      <c r="AQ373" s="72" t="s">
        <v>1093</v>
      </c>
      <c r="AR373" s="72" t="s">
        <v>1093</v>
      </c>
      <c r="AS373" s="68" t="s">
        <v>763</v>
      </c>
      <c r="AT373" s="68" t="s">
        <v>763</v>
      </c>
      <c r="AU373" s="68" t="s">
        <v>763</v>
      </c>
      <c r="AV373" s="68" t="s">
        <v>763</v>
      </c>
      <c r="AY373" s="147"/>
    </row>
    <row r="374" spans="1:51" s="68" customFormat="1" x14ac:dyDescent="0.2">
      <c r="A374" s="79" t="s">
        <v>756</v>
      </c>
      <c r="B374" s="68" t="s">
        <v>405</v>
      </c>
      <c r="C374" s="68" t="s">
        <v>765</v>
      </c>
      <c r="E374" s="147">
        <v>44434</v>
      </c>
      <c r="F374" s="68" t="s">
        <v>881</v>
      </c>
      <c r="G374" s="68" t="s">
        <v>1092</v>
      </c>
      <c r="H374" s="68">
        <v>2</v>
      </c>
      <c r="I374" s="68" t="s">
        <v>760</v>
      </c>
      <c r="J374" s="77">
        <v>0.43541666666666662</v>
      </c>
      <c r="K374" s="81">
        <v>1</v>
      </c>
      <c r="L374" s="68">
        <v>1</v>
      </c>
      <c r="M374" s="68" t="s">
        <v>820</v>
      </c>
      <c r="O374" s="68">
        <v>25.4</v>
      </c>
      <c r="P374" s="68">
        <v>8.3000000000000007</v>
      </c>
      <c r="Q374" s="68">
        <v>2.2000000000000002</v>
      </c>
      <c r="R374" s="68">
        <v>2.2000000000000002</v>
      </c>
      <c r="S374" s="68">
        <v>2</v>
      </c>
      <c r="T374" s="68">
        <v>2.1</v>
      </c>
      <c r="U374" s="76">
        <v>0.95454545454545447</v>
      </c>
      <c r="V374" s="68">
        <v>1.9</v>
      </c>
      <c r="W374" s="77">
        <v>0.33888888888888885</v>
      </c>
      <c r="X374" s="68">
        <v>26</v>
      </c>
      <c r="Y374" s="68">
        <v>6.7</v>
      </c>
      <c r="Z374" s="72">
        <v>5.5893948274615237</v>
      </c>
      <c r="AA374" s="68">
        <v>78.900000000000006</v>
      </c>
      <c r="AB374" s="216">
        <v>32.1</v>
      </c>
      <c r="AC374" s="209">
        <v>49.4</v>
      </c>
      <c r="AD374" s="72" t="s">
        <v>763</v>
      </c>
      <c r="AE374" s="72" t="s">
        <v>763</v>
      </c>
      <c r="AF374" s="72" t="s">
        <v>763</v>
      </c>
      <c r="AG374" s="75" t="s">
        <v>763</v>
      </c>
      <c r="AH374" s="75" t="s">
        <v>763</v>
      </c>
      <c r="AI374" s="75" t="s">
        <v>763</v>
      </c>
      <c r="AJ374" s="75" t="s">
        <v>763</v>
      </c>
      <c r="AK374" s="75" t="s">
        <v>763</v>
      </c>
      <c r="AL374" s="75" t="s">
        <v>763</v>
      </c>
      <c r="AM374" s="75" t="s">
        <v>763</v>
      </c>
      <c r="AN374" s="75" t="s">
        <v>763</v>
      </c>
      <c r="AO374" s="75" t="s">
        <v>763</v>
      </c>
      <c r="AP374" s="75" t="s">
        <v>763</v>
      </c>
      <c r="AQ374" s="75" t="s">
        <v>763</v>
      </c>
      <c r="AR374" s="75" t="s">
        <v>763</v>
      </c>
      <c r="AS374" s="68" t="s">
        <v>763</v>
      </c>
      <c r="AT374" s="68" t="s">
        <v>763</v>
      </c>
      <c r="AU374" s="68" t="s">
        <v>763</v>
      </c>
      <c r="AV374" s="68" t="s">
        <v>763</v>
      </c>
      <c r="AY374" s="147"/>
    </row>
    <row r="375" spans="1:51" s="68" customFormat="1" x14ac:dyDescent="0.2">
      <c r="A375" s="79" t="s">
        <v>756</v>
      </c>
      <c r="B375" s="68" t="s">
        <v>274</v>
      </c>
      <c r="C375" s="68" t="s">
        <v>757</v>
      </c>
      <c r="E375" s="147">
        <v>44434</v>
      </c>
      <c r="F375" s="68" t="s">
        <v>881</v>
      </c>
      <c r="G375" s="68" t="s">
        <v>1075</v>
      </c>
      <c r="H375" s="68">
        <v>0</v>
      </c>
      <c r="I375" s="68" t="s">
        <v>760</v>
      </c>
      <c r="J375" s="77">
        <v>0.43541666666666662</v>
      </c>
      <c r="K375" s="81">
        <v>5</v>
      </c>
      <c r="L375" s="68">
        <v>1</v>
      </c>
      <c r="M375" s="68" t="s">
        <v>519</v>
      </c>
      <c r="N375" s="68" t="s">
        <v>808</v>
      </c>
      <c r="O375" s="68" t="s">
        <v>761</v>
      </c>
      <c r="P375" s="68" t="s">
        <v>761</v>
      </c>
      <c r="Q375" s="68">
        <v>0.8</v>
      </c>
      <c r="R375" s="68">
        <v>0.5</v>
      </c>
      <c r="S375" s="68">
        <v>0.5</v>
      </c>
      <c r="T375" s="68">
        <v>0.5</v>
      </c>
      <c r="U375" s="76">
        <v>0.625</v>
      </c>
      <c r="V375" s="68">
        <v>0.15</v>
      </c>
      <c r="W375" s="77">
        <v>0.31388888888888888</v>
      </c>
      <c r="X375" s="68">
        <v>16.899999999999999</v>
      </c>
      <c r="Y375" s="68">
        <v>5.85</v>
      </c>
      <c r="Z375" s="72">
        <v>5.7622910761274957</v>
      </c>
      <c r="AA375" s="68">
        <v>61.7</v>
      </c>
      <c r="AB375" s="171">
        <v>2.5</v>
      </c>
      <c r="AC375" s="72">
        <v>4.7699999999999996</v>
      </c>
      <c r="AD375" s="72" t="s">
        <v>763</v>
      </c>
      <c r="AE375" s="72" t="s">
        <v>763</v>
      </c>
      <c r="AF375" s="72" t="s">
        <v>763</v>
      </c>
      <c r="AG375" s="72" t="s">
        <v>763</v>
      </c>
      <c r="AH375" s="72" t="s">
        <v>763</v>
      </c>
      <c r="AI375" s="72" t="s">
        <v>763</v>
      </c>
      <c r="AJ375" s="72" t="s">
        <v>763</v>
      </c>
      <c r="AK375" s="72" t="s">
        <v>763</v>
      </c>
      <c r="AL375" s="72" t="s">
        <v>763</v>
      </c>
      <c r="AM375" s="75" t="s">
        <v>763</v>
      </c>
      <c r="AN375" s="75" t="s">
        <v>763</v>
      </c>
      <c r="AO375" s="72" t="s">
        <v>763</v>
      </c>
      <c r="AP375" s="72" t="s">
        <v>763</v>
      </c>
      <c r="AQ375" s="72" t="s">
        <v>763</v>
      </c>
      <c r="AR375" s="75" t="s">
        <v>763</v>
      </c>
      <c r="AS375" s="68" t="s">
        <v>763</v>
      </c>
      <c r="AT375" s="68" t="s">
        <v>763</v>
      </c>
      <c r="AU375" s="68" t="s">
        <v>763</v>
      </c>
      <c r="AV375" s="68" t="s">
        <v>763</v>
      </c>
      <c r="AY375" s="147"/>
    </row>
    <row r="376" spans="1:51" s="68" customFormat="1" x14ac:dyDescent="0.2">
      <c r="A376" s="79" t="s">
        <v>756</v>
      </c>
      <c r="B376" s="68" t="s">
        <v>274</v>
      </c>
      <c r="C376" s="68" t="s">
        <v>764</v>
      </c>
      <c r="E376" s="147">
        <v>44434</v>
      </c>
      <c r="F376" s="68" t="s">
        <v>881</v>
      </c>
      <c r="G376" s="68" t="s">
        <v>1075</v>
      </c>
      <c r="H376" s="68">
        <v>0</v>
      </c>
      <c r="I376" s="68" t="s">
        <v>760</v>
      </c>
      <c r="J376" s="77">
        <v>0.43541666666666662</v>
      </c>
      <c r="K376" s="81">
        <v>5</v>
      </c>
      <c r="L376" s="68">
        <v>1</v>
      </c>
      <c r="M376" s="68" t="s">
        <v>519</v>
      </c>
      <c r="N376" s="68" t="s">
        <v>808</v>
      </c>
      <c r="O376" s="68" t="s">
        <v>761</v>
      </c>
      <c r="P376" s="68" t="s">
        <v>761</v>
      </c>
      <c r="Q376" s="68" t="s">
        <v>761</v>
      </c>
      <c r="R376" s="68" t="s">
        <v>761</v>
      </c>
      <c r="S376" s="68" t="s">
        <v>761</v>
      </c>
      <c r="T376" s="76" t="s">
        <v>761</v>
      </c>
      <c r="U376" s="76" t="s">
        <v>761</v>
      </c>
      <c r="V376" s="68" t="s">
        <v>761</v>
      </c>
      <c r="W376" s="77" t="s">
        <v>761</v>
      </c>
      <c r="X376" s="68" t="s">
        <v>761</v>
      </c>
      <c r="Y376" s="68" t="s">
        <v>761</v>
      </c>
      <c r="Z376" s="72" t="s">
        <v>761</v>
      </c>
      <c r="AA376" s="68" t="s">
        <v>761</v>
      </c>
      <c r="AB376" s="171">
        <v>12.6</v>
      </c>
      <c r="AC376" s="72">
        <v>21.05</v>
      </c>
      <c r="AD376" s="72">
        <v>0.19473684210526315</v>
      </c>
      <c r="AE376" s="72">
        <v>0.82373140022892022</v>
      </c>
      <c r="AF376" s="72">
        <v>36.87323943661972</v>
      </c>
      <c r="AG376" s="72">
        <v>37.696970836848642</v>
      </c>
      <c r="AH376" s="72">
        <v>25.86765617315136</v>
      </c>
      <c r="AI376" s="72">
        <v>63.564627010000002</v>
      </c>
      <c r="AJ376" s="72">
        <v>245.15553314173616</v>
      </c>
      <c r="AK376" s="72">
        <v>39.143364376869691</v>
      </c>
      <c r="AL376" s="72">
        <v>6.2630164025093782</v>
      </c>
      <c r="AM376" s="72">
        <v>65.011020550021044</v>
      </c>
      <c r="AN376" s="72">
        <v>102.70799138686969</v>
      </c>
      <c r="AO376" s="72">
        <v>40.350714285714304</v>
      </c>
      <c r="AP376" s="72">
        <v>26.764724950396822</v>
      </c>
      <c r="AQ376" s="72">
        <v>0.60121359176032629</v>
      </c>
      <c r="AR376" s="72">
        <v>67.115439236111129</v>
      </c>
      <c r="AS376" s="68" t="s">
        <v>763</v>
      </c>
      <c r="AT376" s="68" t="s">
        <v>763</v>
      </c>
      <c r="AU376" s="68" t="s">
        <v>763</v>
      </c>
      <c r="AV376" s="68" t="s">
        <v>763</v>
      </c>
      <c r="AY376" s="147"/>
    </row>
    <row r="377" spans="1:51" s="68" customFormat="1" x14ac:dyDescent="0.2">
      <c r="A377" s="79" t="s">
        <v>756</v>
      </c>
      <c r="B377" s="68" t="s">
        <v>274</v>
      </c>
      <c r="C377" s="68" t="s">
        <v>765</v>
      </c>
      <c r="E377" s="147">
        <v>44434</v>
      </c>
      <c r="F377" s="68" t="s">
        <v>881</v>
      </c>
      <c r="G377" s="68" t="s">
        <v>1075</v>
      </c>
      <c r="H377" s="68">
        <v>0</v>
      </c>
      <c r="I377" s="68" t="s">
        <v>760</v>
      </c>
      <c r="J377" s="77">
        <v>0.43541666666666662</v>
      </c>
      <c r="K377" s="81">
        <v>1</v>
      </c>
      <c r="L377" s="68">
        <v>1</v>
      </c>
      <c r="M377" s="68" t="s">
        <v>519</v>
      </c>
      <c r="N377" s="68" t="s">
        <v>808</v>
      </c>
      <c r="O377" s="68" t="s">
        <v>761</v>
      </c>
      <c r="P377" s="68" t="s">
        <v>761</v>
      </c>
      <c r="Q377" s="68">
        <v>0.8</v>
      </c>
      <c r="R377" s="68">
        <v>0.5</v>
      </c>
      <c r="S377" s="68">
        <v>0.5</v>
      </c>
      <c r="T377" s="68">
        <v>0.5</v>
      </c>
      <c r="U377" s="76">
        <v>0.625</v>
      </c>
      <c r="V377" s="68">
        <v>0.5</v>
      </c>
      <c r="W377" s="77">
        <v>0.31388888888888888</v>
      </c>
      <c r="X377" s="68">
        <v>25.1</v>
      </c>
      <c r="Y377" s="68">
        <v>2.5499999999999998</v>
      </c>
      <c r="Z377" s="72">
        <v>2.3819231236017484</v>
      </c>
      <c r="AA377" s="68">
        <v>34.799999999999997</v>
      </c>
      <c r="AB377" s="171">
        <v>12</v>
      </c>
      <c r="AC377" s="72">
        <v>20.18</v>
      </c>
      <c r="AD377" s="72" t="s">
        <v>763</v>
      </c>
      <c r="AE377" s="72" t="s">
        <v>763</v>
      </c>
      <c r="AF377" s="72" t="s">
        <v>763</v>
      </c>
      <c r="AG377" s="75" t="s">
        <v>763</v>
      </c>
      <c r="AH377" s="75" t="s">
        <v>763</v>
      </c>
      <c r="AI377" s="75" t="s">
        <v>763</v>
      </c>
      <c r="AJ377" s="75" t="s">
        <v>763</v>
      </c>
      <c r="AK377" s="75" t="s">
        <v>763</v>
      </c>
      <c r="AL377" s="75" t="s">
        <v>763</v>
      </c>
      <c r="AM377" s="75" t="s">
        <v>763</v>
      </c>
      <c r="AN377" s="75" t="s">
        <v>763</v>
      </c>
      <c r="AO377" s="75" t="s">
        <v>763</v>
      </c>
      <c r="AP377" s="75" t="s">
        <v>763</v>
      </c>
      <c r="AQ377" s="75" t="s">
        <v>763</v>
      </c>
      <c r="AR377" s="75" t="s">
        <v>763</v>
      </c>
      <c r="AS377" s="68" t="s">
        <v>763</v>
      </c>
      <c r="AT377" s="68" t="s">
        <v>763</v>
      </c>
      <c r="AU377" s="68" t="s">
        <v>763</v>
      </c>
      <c r="AV377" s="68" t="s">
        <v>763</v>
      </c>
    </row>
    <row r="378" spans="1:51" s="68" customFormat="1" x14ac:dyDescent="0.2">
      <c r="A378" s="79" t="s">
        <v>756</v>
      </c>
      <c r="B378" s="68" t="s">
        <v>278</v>
      </c>
      <c r="C378" s="68" t="s">
        <v>757</v>
      </c>
      <c r="E378" s="147">
        <v>44434</v>
      </c>
      <c r="F378" s="68" t="s">
        <v>881</v>
      </c>
      <c r="G378" s="68" t="s">
        <v>1075</v>
      </c>
      <c r="H378" s="68">
        <v>0</v>
      </c>
      <c r="I378" s="68" t="s">
        <v>760</v>
      </c>
      <c r="J378" s="77">
        <v>0.43541666666666662</v>
      </c>
      <c r="K378" s="81">
        <v>1</v>
      </c>
      <c r="L378" s="68">
        <v>1</v>
      </c>
      <c r="M378" s="68" t="s">
        <v>519</v>
      </c>
      <c r="N378" s="68" t="s">
        <v>808</v>
      </c>
      <c r="O378" s="68" t="s">
        <v>761</v>
      </c>
      <c r="P378" s="68" t="s">
        <v>761</v>
      </c>
      <c r="Q378" s="68">
        <v>1.6</v>
      </c>
      <c r="R378" s="68">
        <v>1</v>
      </c>
      <c r="S378" s="68">
        <v>1</v>
      </c>
      <c r="T378" s="68">
        <v>1</v>
      </c>
      <c r="U378" s="76">
        <v>0.625</v>
      </c>
      <c r="V378" s="68">
        <v>0.15</v>
      </c>
      <c r="W378" s="77">
        <v>0.3298611111111111</v>
      </c>
      <c r="X378" s="68">
        <v>26.4</v>
      </c>
      <c r="Y378" s="68">
        <v>5.09</v>
      </c>
      <c r="Z378" s="72">
        <v>4.4092681224211399</v>
      </c>
      <c r="AA378" s="68">
        <v>72.900000000000006</v>
      </c>
      <c r="AB378" s="171">
        <v>25.5</v>
      </c>
      <c r="AC378" s="72">
        <v>40.200000000000003</v>
      </c>
      <c r="AD378" s="72" t="s">
        <v>763</v>
      </c>
      <c r="AE378" s="72" t="s">
        <v>763</v>
      </c>
      <c r="AF378" s="72" t="s">
        <v>763</v>
      </c>
      <c r="AG378" s="209" t="s">
        <v>763</v>
      </c>
      <c r="AH378" s="209" t="s">
        <v>763</v>
      </c>
      <c r="AI378" s="209" t="s">
        <v>763</v>
      </c>
      <c r="AJ378" s="209" t="s">
        <v>763</v>
      </c>
      <c r="AK378" s="209" t="s">
        <v>763</v>
      </c>
      <c r="AL378" s="209" t="s">
        <v>763</v>
      </c>
      <c r="AM378" s="75" t="s">
        <v>763</v>
      </c>
      <c r="AN378" s="75" t="s">
        <v>763</v>
      </c>
      <c r="AO378" s="209" t="s">
        <v>763</v>
      </c>
      <c r="AP378" s="209" t="s">
        <v>763</v>
      </c>
      <c r="AQ378" s="209" t="s">
        <v>763</v>
      </c>
      <c r="AR378" s="75" t="s">
        <v>763</v>
      </c>
      <c r="AS378" s="68" t="s">
        <v>763</v>
      </c>
      <c r="AT378" s="68" t="s">
        <v>763</v>
      </c>
      <c r="AU378" s="68" t="s">
        <v>763</v>
      </c>
      <c r="AV378" s="68" t="s">
        <v>763</v>
      </c>
    </row>
    <row r="379" spans="1:51" s="68" customFormat="1" x14ac:dyDescent="0.2">
      <c r="A379" s="79" t="s">
        <v>756</v>
      </c>
      <c r="B379" s="68" t="s">
        <v>278</v>
      </c>
      <c r="C379" s="68" t="s">
        <v>764</v>
      </c>
      <c r="E379" s="147">
        <v>44434</v>
      </c>
      <c r="F379" s="68" t="s">
        <v>881</v>
      </c>
      <c r="G379" s="68" t="s">
        <v>1075</v>
      </c>
      <c r="H379" s="68">
        <v>0</v>
      </c>
      <c r="I379" s="68" t="s">
        <v>760</v>
      </c>
      <c r="J379" s="77">
        <v>0.43541666666666662</v>
      </c>
      <c r="K379" s="81">
        <v>1</v>
      </c>
      <c r="L379" s="68">
        <v>1</v>
      </c>
      <c r="M379" s="68" t="s">
        <v>519</v>
      </c>
      <c r="N379" s="68" t="s">
        <v>808</v>
      </c>
      <c r="O379" s="68" t="s">
        <v>761</v>
      </c>
      <c r="P379" s="68" t="s">
        <v>761</v>
      </c>
      <c r="Q379" s="68">
        <v>1.6</v>
      </c>
      <c r="R379" s="68">
        <v>1</v>
      </c>
      <c r="S379" s="68">
        <v>1</v>
      </c>
      <c r="T379" s="68">
        <v>1</v>
      </c>
      <c r="U379" s="76">
        <v>0.625</v>
      </c>
      <c r="V379" s="68">
        <v>0.5</v>
      </c>
      <c r="W379" s="77">
        <v>0.3298611111111111</v>
      </c>
      <c r="X379" s="68">
        <v>26.9</v>
      </c>
      <c r="Y379" s="68">
        <v>4.82</v>
      </c>
      <c r="Z379" s="72">
        <v>4.1354908934269226</v>
      </c>
      <c r="AA379" s="68">
        <v>69.5</v>
      </c>
      <c r="AB379" s="171">
        <v>27.3</v>
      </c>
      <c r="AC379" s="72">
        <v>42.4</v>
      </c>
      <c r="AD379" s="72">
        <v>0.1532894736842105</v>
      </c>
      <c r="AE379" s="72">
        <v>8.9094510794671553</v>
      </c>
      <c r="AF379" s="72">
        <v>2.2267865447217492</v>
      </c>
      <c r="AG379" s="72">
        <v>11.136237624188905</v>
      </c>
      <c r="AH379" s="72">
        <v>14.488284161862616</v>
      </c>
      <c r="AI379" s="72">
        <v>25.62452178605152</v>
      </c>
      <c r="AJ379" s="72">
        <v>149.38987658752882</v>
      </c>
      <c r="AK379" s="72">
        <v>25.09051966935526</v>
      </c>
      <c r="AL379" s="72">
        <v>5.9540367659259257</v>
      </c>
      <c r="AM379" s="72">
        <v>39.578803831217876</v>
      </c>
      <c r="AN379" s="72">
        <v>50.715041455406777</v>
      </c>
      <c r="AO379" s="72">
        <v>16.736904761904764</v>
      </c>
      <c r="AP379" s="72">
        <v>15.378367807539689</v>
      </c>
      <c r="AQ379" s="72">
        <v>0.52115094853122357</v>
      </c>
      <c r="AR379" s="72">
        <v>32.115272569444457</v>
      </c>
      <c r="AS379" s="68" t="s">
        <v>763</v>
      </c>
      <c r="AT379" s="68" t="s">
        <v>763</v>
      </c>
      <c r="AU379" s="68" t="s">
        <v>763</v>
      </c>
      <c r="AV379" s="68" t="s">
        <v>763</v>
      </c>
    </row>
    <row r="380" spans="1:51" s="68" customFormat="1" x14ac:dyDescent="0.2">
      <c r="A380" s="79" t="s">
        <v>756</v>
      </c>
      <c r="B380" s="68" t="s">
        <v>278</v>
      </c>
      <c r="C380" s="68" t="s">
        <v>765</v>
      </c>
      <c r="E380" s="147">
        <v>44434</v>
      </c>
      <c r="F380" s="68" t="s">
        <v>881</v>
      </c>
      <c r="G380" s="68" t="s">
        <v>1075</v>
      </c>
      <c r="H380" s="68">
        <v>0</v>
      </c>
      <c r="I380" s="68" t="s">
        <v>760</v>
      </c>
      <c r="J380" s="77">
        <v>0.43541666666666662</v>
      </c>
      <c r="K380" s="81">
        <v>1</v>
      </c>
      <c r="L380" s="68">
        <v>1</v>
      </c>
      <c r="M380" s="68" t="s">
        <v>519</v>
      </c>
      <c r="N380" s="68" t="s">
        <v>808</v>
      </c>
      <c r="O380" s="68" t="s">
        <v>761</v>
      </c>
      <c r="P380" s="68" t="s">
        <v>761</v>
      </c>
      <c r="Q380" s="68">
        <v>1.6</v>
      </c>
      <c r="R380" s="68">
        <v>1</v>
      </c>
      <c r="S380" s="68">
        <v>1</v>
      </c>
      <c r="T380" s="68">
        <v>1</v>
      </c>
      <c r="U380" s="76">
        <v>0.625</v>
      </c>
      <c r="V380" s="68">
        <v>1</v>
      </c>
      <c r="W380" s="77">
        <v>0.3298611111111111</v>
      </c>
      <c r="X380" s="68">
        <v>26.9</v>
      </c>
      <c r="Y380" s="68">
        <v>3.39</v>
      </c>
      <c r="Z380" s="72">
        <v>2.8987966545648001</v>
      </c>
      <c r="AA380" s="68">
        <v>50</v>
      </c>
      <c r="AB380" s="171">
        <v>27.9</v>
      </c>
      <c r="AC380" s="72">
        <v>43.7</v>
      </c>
      <c r="AD380" s="72" t="s">
        <v>763</v>
      </c>
      <c r="AE380" s="72" t="s">
        <v>763</v>
      </c>
      <c r="AF380" s="72" t="s">
        <v>763</v>
      </c>
      <c r="AG380" s="75" t="s">
        <v>763</v>
      </c>
      <c r="AH380" s="75" t="s">
        <v>763</v>
      </c>
      <c r="AI380" s="75" t="s">
        <v>763</v>
      </c>
      <c r="AJ380" s="75" t="s">
        <v>763</v>
      </c>
      <c r="AK380" s="75" t="s">
        <v>763</v>
      </c>
      <c r="AL380" s="75" t="s">
        <v>763</v>
      </c>
      <c r="AM380" s="75" t="s">
        <v>763</v>
      </c>
      <c r="AN380" s="75" t="s">
        <v>763</v>
      </c>
      <c r="AO380" s="75" t="s">
        <v>763</v>
      </c>
      <c r="AP380" s="75" t="s">
        <v>763</v>
      </c>
      <c r="AQ380" s="75" t="s">
        <v>763</v>
      </c>
      <c r="AR380" s="75" t="s">
        <v>763</v>
      </c>
      <c r="AS380" s="68" t="s">
        <v>763</v>
      </c>
      <c r="AT380" s="68" t="s">
        <v>763</v>
      </c>
      <c r="AU380" s="68" t="s">
        <v>763</v>
      </c>
      <c r="AV380" s="68" t="s">
        <v>763</v>
      </c>
    </row>
    <row r="381" spans="1:51" s="68" customFormat="1" x14ac:dyDescent="0.2">
      <c r="A381" s="79" t="s">
        <v>756</v>
      </c>
      <c r="B381" s="68" t="s">
        <v>280</v>
      </c>
      <c r="C381" s="68" t="s">
        <v>757</v>
      </c>
      <c r="E381" s="147">
        <v>44434</v>
      </c>
      <c r="F381" s="68" t="s">
        <v>881</v>
      </c>
      <c r="G381" s="68" t="s">
        <v>1075</v>
      </c>
      <c r="H381" s="68">
        <v>0</v>
      </c>
      <c r="I381" s="68" t="s">
        <v>760</v>
      </c>
      <c r="J381" s="77">
        <v>0.43541666666666662</v>
      </c>
      <c r="K381" s="81">
        <v>1</v>
      </c>
      <c r="L381" s="68">
        <v>1</v>
      </c>
      <c r="M381" s="68" t="s">
        <v>519</v>
      </c>
      <c r="N381" s="68" t="s">
        <v>762</v>
      </c>
      <c r="O381" s="68" t="s">
        <v>761</v>
      </c>
      <c r="P381" s="68" t="s">
        <v>761</v>
      </c>
      <c r="Q381" s="68">
        <v>1.9</v>
      </c>
      <c r="R381" s="68">
        <v>1.3</v>
      </c>
      <c r="S381" s="68">
        <v>1.3</v>
      </c>
      <c r="T381" s="68">
        <v>1.3</v>
      </c>
      <c r="U381" s="76">
        <v>0.68421052631578949</v>
      </c>
      <c r="V381" s="68">
        <v>0.15</v>
      </c>
      <c r="W381" s="77">
        <v>0.34166666666666662</v>
      </c>
      <c r="X381" s="68">
        <v>26.8</v>
      </c>
      <c r="Y381" s="68">
        <v>5.15</v>
      </c>
      <c r="Z381" s="72">
        <v>4.3346159538300206</v>
      </c>
      <c r="AA381" s="68">
        <v>75.2</v>
      </c>
      <c r="AB381" s="171">
        <v>30.7</v>
      </c>
      <c r="AC381" s="72">
        <v>47.4</v>
      </c>
      <c r="AD381" s="72" t="s">
        <v>763</v>
      </c>
      <c r="AE381" s="72" t="s">
        <v>763</v>
      </c>
      <c r="AF381" s="72" t="s">
        <v>763</v>
      </c>
      <c r="AG381" s="209" t="s">
        <v>763</v>
      </c>
      <c r="AH381" s="209" t="s">
        <v>763</v>
      </c>
      <c r="AI381" s="209" t="s">
        <v>763</v>
      </c>
      <c r="AJ381" s="209" t="s">
        <v>763</v>
      </c>
      <c r="AK381" s="209" t="s">
        <v>763</v>
      </c>
      <c r="AL381" s="209" t="s">
        <v>763</v>
      </c>
      <c r="AM381" s="75" t="s">
        <v>763</v>
      </c>
      <c r="AN381" s="75" t="s">
        <v>763</v>
      </c>
      <c r="AO381" s="209" t="s">
        <v>763</v>
      </c>
      <c r="AP381" s="209" t="s">
        <v>763</v>
      </c>
      <c r="AQ381" s="209" t="s">
        <v>763</v>
      </c>
      <c r="AR381" s="75" t="s">
        <v>763</v>
      </c>
      <c r="AS381" s="68" t="s">
        <v>763</v>
      </c>
      <c r="AT381" s="68" t="s">
        <v>763</v>
      </c>
      <c r="AU381" s="68" t="s">
        <v>763</v>
      </c>
      <c r="AV381" s="68" t="s">
        <v>763</v>
      </c>
    </row>
    <row r="382" spans="1:51" s="68" customFormat="1" x14ac:dyDescent="0.2">
      <c r="A382" s="79" t="s">
        <v>756</v>
      </c>
      <c r="B382" s="68" t="s">
        <v>280</v>
      </c>
      <c r="C382" s="68" t="s">
        <v>764</v>
      </c>
      <c r="E382" s="147">
        <v>44434</v>
      </c>
      <c r="F382" s="68" t="s">
        <v>881</v>
      </c>
      <c r="G382" s="68" t="s">
        <v>1075</v>
      </c>
      <c r="H382" s="68">
        <v>0</v>
      </c>
      <c r="I382" s="68" t="s">
        <v>760</v>
      </c>
      <c r="J382" s="77">
        <v>0.43541666666666662</v>
      </c>
      <c r="K382" s="81">
        <v>1</v>
      </c>
      <c r="L382" s="68">
        <v>1</v>
      </c>
      <c r="M382" s="68" t="s">
        <v>519</v>
      </c>
      <c r="N382" s="68" t="s">
        <v>762</v>
      </c>
      <c r="O382" s="68" t="s">
        <v>761</v>
      </c>
      <c r="P382" s="68" t="s">
        <v>761</v>
      </c>
      <c r="Q382" s="68">
        <v>1.9</v>
      </c>
      <c r="R382" s="68">
        <v>1.3</v>
      </c>
      <c r="S382" s="68">
        <v>1.3</v>
      </c>
      <c r="T382" s="68">
        <v>1.3</v>
      </c>
      <c r="U382" s="76">
        <v>0.68421052631578949</v>
      </c>
      <c r="V382" s="68">
        <v>0.75</v>
      </c>
      <c r="W382" s="77">
        <v>0.34166666666666662</v>
      </c>
      <c r="X382" s="68">
        <v>26.7</v>
      </c>
      <c r="Y382" s="68">
        <v>5.19</v>
      </c>
      <c r="Z382" s="72">
        <v>4.3923665817754562</v>
      </c>
      <c r="AA382" s="68">
        <v>75.7</v>
      </c>
      <c r="AB382" s="171">
        <v>29.7</v>
      </c>
      <c r="AC382" s="72">
        <v>45.8</v>
      </c>
      <c r="AD382" s="72">
        <v>0.51362191492377118</v>
      </c>
      <c r="AE382" s="72">
        <v>1.3714231209462038</v>
      </c>
      <c r="AF382" s="72">
        <v>0.73453728104169913</v>
      </c>
      <c r="AG382" s="72">
        <v>2.105960401987903</v>
      </c>
      <c r="AH382" s="72">
        <v>20.179832124654467</v>
      </c>
      <c r="AI382" s="72">
        <v>22.285792526642371</v>
      </c>
      <c r="AJ382" s="72">
        <v>101.93812640433261</v>
      </c>
      <c r="AK382" s="72">
        <v>15.15661220369851</v>
      </c>
      <c r="AL382" s="72">
        <v>6.7256537961337894</v>
      </c>
      <c r="AM382" s="72">
        <v>35.336444328352975</v>
      </c>
      <c r="AN382" s="72">
        <v>37.442404730340883</v>
      </c>
      <c r="AO382" s="72">
        <v>6.7716666666666665</v>
      </c>
      <c r="AP382" s="72">
        <v>3.920772569444448</v>
      </c>
      <c r="AQ382" s="72">
        <v>0.63331355148570856</v>
      </c>
      <c r="AR382" s="72">
        <v>10.692439236111115</v>
      </c>
      <c r="AS382" s="68" t="s">
        <v>763</v>
      </c>
      <c r="AT382" s="68" t="s">
        <v>763</v>
      </c>
      <c r="AU382" s="68" t="s">
        <v>763</v>
      </c>
      <c r="AV382" s="68" t="s">
        <v>763</v>
      </c>
    </row>
    <row r="383" spans="1:51" s="68" customFormat="1" x14ac:dyDescent="0.2">
      <c r="A383" s="79" t="s">
        <v>756</v>
      </c>
      <c r="B383" s="68" t="s">
        <v>280</v>
      </c>
      <c r="C383" s="68" t="s">
        <v>765</v>
      </c>
      <c r="E383" s="147">
        <v>44434</v>
      </c>
      <c r="F383" s="68" t="s">
        <v>881</v>
      </c>
      <c r="G383" s="68" t="s">
        <v>1075</v>
      </c>
      <c r="H383" s="68">
        <v>0</v>
      </c>
      <c r="I383" s="68" t="s">
        <v>760</v>
      </c>
      <c r="J383" s="77">
        <v>0.43541666666666662</v>
      </c>
      <c r="K383" s="81">
        <v>1</v>
      </c>
      <c r="L383" s="68">
        <v>1</v>
      </c>
      <c r="M383" s="68" t="s">
        <v>519</v>
      </c>
      <c r="N383" s="68" t="s">
        <v>762</v>
      </c>
      <c r="O383" s="68" t="s">
        <v>761</v>
      </c>
      <c r="P383" s="68" t="s">
        <v>761</v>
      </c>
      <c r="Q383" s="68">
        <v>1.9</v>
      </c>
      <c r="R383" s="68">
        <v>1.3</v>
      </c>
      <c r="S383" s="68">
        <v>1.3</v>
      </c>
      <c r="T383" s="68">
        <v>1.3</v>
      </c>
      <c r="U383" s="76">
        <v>0.68421052631578949</v>
      </c>
      <c r="V383" s="68">
        <v>1.5</v>
      </c>
      <c r="W383" s="77">
        <v>0.34166666666666662</v>
      </c>
      <c r="X383" s="68">
        <v>26.4</v>
      </c>
      <c r="Y383" s="68">
        <v>5.1100000000000003</v>
      </c>
      <c r="Z383" s="72">
        <v>4.2149928168774471</v>
      </c>
      <c r="AA383" s="68">
        <v>74.599999999999994</v>
      </c>
      <c r="AB383" s="171">
        <v>34.200000000000003</v>
      </c>
      <c r="AC383" s="72">
        <v>52.3</v>
      </c>
      <c r="AD383" s="72" t="s">
        <v>763</v>
      </c>
      <c r="AE383" s="72" t="s">
        <v>763</v>
      </c>
      <c r="AF383" s="72" t="s">
        <v>763</v>
      </c>
      <c r="AG383" s="75" t="s">
        <v>763</v>
      </c>
      <c r="AH383" s="75" t="s">
        <v>763</v>
      </c>
      <c r="AI383" s="75" t="s">
        <v>763</v>
      </c>
      <c r="AJ383" s="75" t="s">
        <v>763</v>
      </c>
      <c r="AK383" s="75" t="s">
        <v>763</v>
      </c>
      <c r="AL383" s="75" t="s">
        <v>763</v>
      </c>
      <c r="AM383" s="75" t="s">
        <v>763</v>
      </c>
      <c r="AN383" s="75" t="s">
        <v>763</v>
      </c>
      <c r="AO383" s="75" t="s">
        <v>763</v>
      </c>
      <c r="AP383" s="75" t="s">
        <v>763</v>
      </c>
      <c r="AQ383" s="75" t="s">
        <v>763</v>
      </c>
      <c r="AR383" s="75" t="s">
        <v>763</v>
      </c>
      <c r="AS383" s="68" t="s">
        <v>763</v>
      </c>
      <c r="AT383" s="68" t="s">
        <v>763</v>
      </c>
      <c r="AU383" s="68" t="s">
        <v>763</v>
      </c>
      <c r="AV383" s="68" t="s">
        <v>763</v>
      </c>
    </row>
    <row r="384" spans="1:51" s="68" customFormat="1" x14ac:dyDescent="0.2">
      <c r="A384" s="79" t="s">
        <v>756</v>
      </c>
      <c r="B384" s="68" t="s">
        <v>282</v>
      </c>
      <c r="C384" s="68" t="s">
        <v>757</v>
      </c>
      <c r="E384" s="147">
        <v>44434</v>
      </c>
      <c r="F384" s="68" t="s">
        <v>881</v>
      </c>
      <c r="G384" s="68" t="s">
        <v>1075</v>
      </c>
      <c r="H384" s="68">
        <v>0</v>
      </c>
      <c r="I384" s="68" t="s">
        <v>760</v>
      </c>
      <c r="J384" s="77">
        <v>0.43541666666666662</v>
      </c>
      <c r="K384" s="81">
        <v>1</v>
      </c>
      <c r="L384" s="68">
        <v>1</v>
      </c>
      <c r="M384" s="68" t="s">
        <v>519</v>
      </c>
      <c r="N384" s="68" t="s">
        <v>762</v>
      </c>
      <c r="O384" s="68" t="s">
        <v>761</v>
      </c>
      <c r="P384" s="68" t="s">
        <v>761</v>
      </c>
      <c r="Q384" s="68">
        <v>1.4</v>
      </c>
      <c r="R384" s="68">
        <v>0.9</v>
      </c>
      <c r="S384" s="68">
        <v>0.9</v>
      </c>
      <c r="T384" s="68">
        <v>0.9</v>
      </c>
      <c r="U384" s="76">
        <v>0.6428571428571429</v>
      </c>
      <c r="V384" s="68">
        <v>0.15</v>
      </c>
      <c r="W384" s="77">
        <v>0.37361111111111112</v>
      </c>
      <c r="X384" s="68">
        <v>27.6</v>
      </c>
      <c r="Y384" s="68">
        <v>5.77</v>
      </c>
      <c r="Z384" s="72">
        <v>4.8937621843928376</v>
      </c>
      <c r="AA384" s="68">
        <v>84.6</v>
      </c>
      <c r="AB384" s="171">
        <v>29.5</v>
      </c>
      <c r="AC384" s="72">
        <v>45.9</v>
      </c>
      <c r="AD384" s="72" t="s">
        <v>763</v>
      </c>
      <c r="AE384" s="72" t="s">
        <v>763</v>
      </c>
      <c r="AF384" s="72" t="s">
        <v>763</v>
      </c>
      <c r="AG384" s="75" t="s">
        <v>763</v>
      </c>
      <c r="AH384" s="75" t="s">
        <v>763</v>
      </c>
      <c r="AI384" s="75" t="s">
        <v>763</v>
      </c>
      <c r="AJ384" s="75" t="s">
        <v>763</v>
      </c>
      <c r="AK384" s="75" t="s">
        <v>763</v>
      </c>
      <c r="AL384" s="75" t="s">
        <v>763</v>
      </c>
      <c r="AM384" s="75" t="s">
        <v>763</v>
      </c>
      <c r="AN384" s="75" t="s">
        <v>763</v>
      </c>
      <c r="AO384" s="75" t="s">
        <v>763</v>
      </c>
      <c r="AP384" s="75" t="s">
        <v>763</v>
      </c>
      <c r="AQ384" s="75" t="s">
        <v>763</v>
      </c>
      <c r="AR384" s="75" t="s">
        <v>763</v>
      </c>
      <c r="AS384" s="68" t="s">
        <v>763</v>
      </c>
      <c r="AT384" s="68" t="s">
        <v>763</v>
      </c>
      <c r="AU384" s="68" t="s">
        <v>763</v>
      </c>
      <c r="AV384" s="68" t="s">
        <v>763</v>
      </c>
    </row>
    <row r="385" spans="1:56" s="68" customFormat="1" x14ac:dyDescent="0.2">
      <c r="A385" s="79" t="s">
        <v>756</v>
      </c>
      <c r="B385" s="68" t="s">
        <v>282</v>
      </c>
      <c r="C385" s="68" t="s">
        <v>764</v>
      </c>
      <c r="E385" s="147">
        <v>44434</v>
      </c>
      <c r="F385" s="68" t="s">
        <v>881</v>
      </c>
      <c r="G385" s="68" t="s">
        <v>1075</v>
      </c>
      <c r="H385" s="68">
        <v>0</v>
      </c>
      <c r="I385" s="68" t="s">
        <v>760</v>
      </c>
      <c r="J385" s="77">
        <v>0.43541666666666662</v>
      </c>
      <c r="K385" s="81">
        <v>1</v>
      </c>
      <c r="L385" s="68">
        <v>1</v>
      </c>
      <c r="M385" s="68" t="s">
        <v>519</v>
      </c>
      <c r="N385" s="68" t="s">
        <v>762</v>
      </c>
      <c r="O385" s="68" t="s">
        <v>761</v>
      </c>
      <c r="P385" s="68" t="s">
        <v>761</v>
      </c>
      <c r="Q385" s="68">
        <v>1.4</v>
      </c>
      <c r="R385" s="68">
        <v>0.9</v>
      </c>
      <c r="S385" s="68">
        <v>0.9</v>
      </c>
      <c r="T385" s="68">
        <v>0.9</v>
      </c>
      <c r="U385" s="76">
        <v>0.6428571428571429</v>
      </c>
      <c r="V385" s="68">
        <v>0.5</v>
      </c>
      <c r="W385" s="77">
        <v>0.37361111111111112</v>
      </c>
      <c r="X385" s="68">
        <v>27.7</v>
      </c>
      <c r="Y385" s="68">
        <v>5.94</v>
      </c>
      <c r="Z385" s="72">
        <v>5.0554131618198115</v>
      </c>
      <c r="AA385" s="68">
        <v>87.8</v>
      </c>
      <c r="AB385" s="171">
        <v>28.9</v>
      </c>
      <c r="AC385" s="72">
        <v>44.6</v>
      </c>
      <c r="AD385" s="72">
        <v>7.0394736842105246E-2</v>
      </c>
      <c r="AE385" s="72">
        <v>3.3132392216711173</v>
      </c>
      <c r="AF385" s="72">
        <v>0.41109905441016903</v>
      </c>
      <c r="AG385" s="72">
        <v>3.7243382760812862</v>
      </c>
      <c r="AH385" s="72">
        <v>21.900183509970233</v>
      </c>
      <c r="AI385" s="72">
        <v>25.62452178605152</v>
      </c>
      <c r="AJ385" s="72">
        <v>196.17842970317514</v>
      </c>
      <c r="AK385" s="72">
        <v>28.967166485221306</v>
      </c>
      <c r="AL385" s="72">
        <v>6.7724411292786604</v>
      </c>
      <c r="AM385" s="72">
        <v>50.867349995191539</v>
      </c>
      <c r="AN385" s="72">
        <v>54.59168827127283</v>
      </c>
      <c r="AO385" s="72">
        <v>14.190952380952385</v>
      </c>
      <c r="AP385" s="72">
        <v>4.6133201884920609</v>
      </c>
      <c r="AQ385" s="72">
        <v>0.75466638385212703</v>
      </c>
      <c r="AR385" s="72">
        <v>18.804272569444446</v>
      </c>
      <c r="AS385" s="68" t="s">
        <v>763</v>
      </c>
      <c r="AT385" s="68" t="s">
        <v>763</v>
      </c>
      <c r="AU385" s="68" t="s">
        <v>763</v>
      </c>
      <c r="AV385" s="68" t="s">
        <v>763</v>
      </c>
    </row>
    <row r="386" spans="1:56" s="68" customFormat="1" x14ac:dyDescent="0.2">
      <c r="A386" s="79" t="s">
        <v>756</v>
      </c>
      <c r="B386" s="68" t="s">
        <v>282</v>
      </c>
      <c r="C386" s="68" t="s">
        <v>765</v>
      </c>
      <c r="E386" s="147">
        <v>44434</v>
      </c>
      <c r="F386" s="68" t="s">
        <v>881</v>
      </c>
      <c r="G386" s="68" t="s">
        <v>1075</v>
      </c>
      <c r="H386" s="68">
        <v>0</v>
      </c>
      <c r="I386" s="68" t="s">
        <v>760</v>
      </c>
      <c r="J386" s="77">
        <v>0.43541666666666662</v>
      </c>
      <c r="K386" s="81">
        <v>1</v>
      </c>
      <c r="L386" s="68">
        <v>1</v>
      </c>
      <c r="M386" s="68" t="s">
        <v>519</v>
      </c>
      <c r="N386" s="68" t="s">
        <v>762</v>
      </c>
      <c r="O386" s="68" t="s">
        <v>761</v>
      </c>
      <c r="P386" s="68" t="s">
        <v>761</v>
      </c>
      <c r="Q386" s="68">
        <v>1.4</v>
      </c>
      <c r="R386" s="68">
        <v>0.9</v>
      </c>
      <c r="S386" s="68">
        <v>0.9</v>
      </c>
      <c r="T386" s="68">
        <v>0.9</v>
      </c>
      <c r="U386" s="76">
        <v>0.6428571428571429</v>
      </c>
      <c r="V386" s="68">
        <v>1</v>
      </c>
      <c r="W386" s="77">
        <v>0.37361111111111112</v>
      </c>
      <c r="X386" s="68">
        <v>27.7</v>
      </c>
      <c r="Y386" s="68">
        <v>4.7699999999999996</v>
      </c>
      <c r="Z386" s="72">
        <v>3.9523677180367893</v>
      </c>
      <c r="AA386" s="68">
        <v>71.2</v>
      </c>
      <c r="AB386" s="171">
        <v>33.700000000000003</v>
      </c>
      <c r="AC386" s="72">
        <v>51.6</v>
      </c>
      <c r="AD386" s="72" t="s">
        <v>763</v>
      </c>
      <c r="AE386" s="72" t="s">
        <v>763</v>
      </c>
      <c r="AF386" s="72" t="s">
        <v>763</v>
      </c>
      <c r="AG386" s="75" t="s">
        <v>763</v>
      </c>
      <c r="AH386" s="75" t="s">
        <v>763</v>
      </c>
      <c r="AI386" s="75" t="s">
        <v>763</v>
      </c>
      <c r="AJ386" s="75" t="s">
        <v>763</v>
      </c>
      <c r="AK386" s="75" t="s">
        <v>763</v>
      </c>
      <c r="AL386" s="75" t="s">
        <v>763</v>
      </c>
      <c r="AM386" s="75" t="s">
        <v>763</v>
      </c>
      <c r="AN386" s="75" t="s">
        <v>763</v>
      </c>
      <c r="AO386" s="75" t="s">
        <v>763</v>
      </c>
      <c r="AP386" s="75" t="s">
        <v>763</v>
      </c>
      <c r="AQ386" s="75" t="s">
        <v>763</v>
      </c>
      <c r="AR386" s="75" t="s">
        <v>763</v>
      </c>
      <c r="AS386" s="68" t="s">
        <v>763</v>
      </c>
      <c r="AT386" s="68" t="s">
        <v>763</v>
      </c>
      <c r="AU386" s="68" t="s">
        <v>763</v>
      </c>
      <c r="AV386" s="68" t="s">
        <v>763</v>
      </c>
    </row>
    <row r="387" spans="1:56" s="68" customFormat="1" x14ac:dyDescent="0.2">
      <c r="A387" s="79" t="s">
        <v>756</v>
      </c>
      <c r="B387" s="68" t="s">
        <v>284</v>
      </c>
      <c r="C387" s="68" t="s">
        <v>757</v>
      </c>
      <c r="E387" s="147">
        <v>44434</v>
      </c>
      <c r="F387" s="68" t="s">
        <v>881</v>
      </c>
      <c r="G387" s="68" t="s">
        <v>1075</v>
      </c>
      <c r="H387" s="68">
        <v>0</v>
      </c>
      <c r="I387" s="68" t="s">
        <v>760</v>
      </c>
      <c r="J387" s="77">
        <v>0.43541666666666662</v>
      </c>
      <c r="K387" s="81">
        <v>1</v>
      </c>
      <c r="L387" s="68">
        <v>1</v>
      </c>
      <c r="M387" s="68" t="s">
        <v>519</v>
      </c>
      <c r="N387" s="68" t="s">
        <v>808</v>
      </c>
      <c r="O387" s="68" t="s">
        <v>761</v>
      </c>
      <c r="P387" s="68" t="s">
        <v>761</v>
      </c>
      <c r="Q387" s="68">
        <v>1.4</v>
      </c>
      <c r="R387" s="68">
        <v>1</v>
      </c>
      <c r="S387" s="68">
        <v>1</v>
      </c>
      <c r="T387" s="68">
        <v>1</v>
      </c>
      <c r="U387" s="76">
        <v>0.7142857142857143</v>
      </c>
      <c r="V387" s="68">
        <v>0.15</v>
      </c>
      <c r="W387" s="77">
        <v>0.36319444444444443</v>
      </c>
      <c r="X387" s="68">
        <v>27.4</v>
      </c>
      <c r="Y387" s="68">
        <v>5.8</v>
      </c>
      <c r="Z387" s="72">
        <v>4.9071004713087456</v>
      </c>
      <c r="AA387" s="68">
        <v>85.3</v>
      </c>
      <c r="AB387" s="171">
        <v>29.9</v>
      </c>
      <c r="AC387" s="72">
        <v>46.4</v>
      </c>
      <c r="AD387" s="72" t="s">
        <v>763</v>
      </c>
      <c r="AE387" s="72" t="s">
        <v>763</v>
      </c>
      <c r="AF387" s="72" t="s">
        <v>763</v>
      </c>
      <c r="AG387" s="72" t="s">
        <v>763</v>
      </c>
      <c r="AH387" s="72" t="s">
        <v>763</v>
      </c>
      <c r="AI387" s="75" t="s">
        <v>763</v>
      </c>
      <c r="AJ387" s="75" t="s">
        <v>763</v>
      </c>
      <c r="AK387" s="75" t="s">
        <v>763</v>
      </c>
      <c r="AL387" s="75" t="s">
        <v>763</v>
      </c>
      <c r="AM387" s="75" t="s">
        <v>763</v>
      </c>
      <c r="AN387" s="75" t="s">
        <v>763</v>
      </c>
      <c r="AO387" s="75" t="s">
        <v>763</v>
      </c>
      <c r="AP387" s="75" t="s">
        <v>763</v>
      </c>
      <c r="AQ387" s="75" t="s">
        <v>763</v>
      </c>
      <c r="AR387" s="75" t="s">
        <v>763</v>
      </c>
      <c r="AS387" s="68" t="s">
        <v>763</v>
      </c>
      <c r="AT387" s="68" t="s">
        <v>763</v>
      </c>
      <c r="AU387" s="68" t="s">
        <v>763</v>
      </c>
      <c r="AV387" s="68" t="s">
        <v>763</v>
      </c>
    </row>
    <row r="388" spans="1:56" s="68" customFormat="1" x14ac:dyDescent="0.2">
      <c r="A388" s="79" t="s">
        <v>756</v>
      </c>
      <c r="B388" s="68" t="s">
        <v>284</v>
      </c>
      <c r="C388" s="68" t="s">
        <v>764</v>
      </c>
      <c r="E388" s="147">
        <v>44434</v>
      </c>
      <c r="F388" s="68" t="s">
        <v>881</v>
      </c>
      <c r="G388" s="68" t="s">
        <v>1075</v>
      </c>
      <c r="H388" s="68">
        <v>0</v>
      </c>
      <c r="I388" s="68" t="s">
        <v>760</v>
      </c>
      <c r="J388" s="77">
        <v>0.43541666666666662</v>
      </c>
      <c r="K388" s="81">
        <v>1</v>
      </c>
      <c r="L388" s="68">
        <v>1</v>
      </c>
      <c r="M388" s="68" t="s">
        <v>519</v>
      </c>
      <c r="N388" s="68" t="s">
        <v>808</v>
      </c>
      <c r="O388" s="68" t="s">
        <v>761</v>
      </c>
      <c r="P388" s="68" t="s">
        <v>761</v>
      </c>
      <c r="Q388" s="68">
        <v>1.4</v>
      </c>
      <c r="R388" s="68">
        <v>1</v>
      </c>
      <c r="S388" s="68">
        <v>1</v>
      </c>
      <c r="T388" s="68">
        <v>1</v>
      </c>
      <c r="U388" s="76">
        <v>0.7142857142857143</v>
      </c>
      <c r="V388" s="68">
        <v>0.5</v>
      </c>
      <c r="W388" s="77">
        <v>0.36319444444444443</v>
      </c>
      <c r="X388" s="68">
        <v>27.3</v>
      </c>
      <c r="Y388" s="68">
        <v>5.37</v>
      </c>
      <c r="Z388" s="72">
        <v>4.5427727682300709</v>
      </c>
      <c r="AA388" s="68">
        <v>79.3</v>
      </c>
      <c r="AB388" s="171">
        <v>29.9</v>
      </c>
      <c r="AC388" s="72">
        <v>46.2</v>
      </c>
      <c r="AD388" s="72">
        <v>0.11184210526315788</v>
      </c>
      <c r="AE388" s="72">
        <v>0.62457077451354404</v>
      </c>
      <c r="AF388" s="72">
        <v>6.9020306929158295E-2</v>
      </c>
      <c r="AG388" s="72">
        <v>0.69359108144270232</v>
      </c>
      <c r="AH388" s="72">
        <v>20.954807677494294</v>
      </c>
      <c r="AI388" s="72">
        <v>21.648398758936995</v>
      </c>
      <c r="AJ388" s="72">
        <v>158.80727494673758</v>
      </c>
      <c r="AK388" s="72">
        <v>23.717540588736032</v>
      </c>
      <c r="AL388" s="72">
        <v>6.6957732970912911</v>
      </c>
      <c r="AM388" s="72">
        <v>44.67234826623033</v>
      </c>
      <c r="AN388" s="72">
        <v>45.365939347673027</v>
      </c>
      <c r="AO388" s="72">
        <v>12.381666666666671</v>
      </c>
      <c r="AP388" s="72">
        <v>4.0936059027777763</v>
      </c>
      <c r="AQ388" s="72">
        <v>0.75153030788881114</v>
      </c>
      <c r="AR388" s="72">
        <v>16.475272569444449</v>
      </c>
      <c r="AS388" s="68" t="s">
        <v>763</v>
      </c>
      <c r="AT388" s="68" t="s">
        <v>763</v>
      </c>
      <c r="AU388" s="68" t="s">
        <v>763</v>
      </c>
      <c r="AV388" s="68" t="s">
        <v>763</v>
      </c>
    </row>
    <row r="389" spans="1:56" s="68" customFormat="1" x14ac:dyDescent="0.2">
      <c r="A389" s="79" t="s">
        <v>756</v>
      </c>
      <c r="B389" s="68" t="s">
        <v>284</v>
      </c>
      <c r="C389" s="68" t="s">
        <v>765</v>
      </c>
      <c r="E389" s="147">
        <v>44434</v>
      </c>
      <c r="F389" s="68" t="s">
        <v>881</v>
      </c>
      <c r="G389" s="68" t="s">
        <v>1075</v>
      </c>
      <c r="H389" s="68">
        <v>0</v>
      </c>
      <c r="I389" s="68" t="s">
        <v>760</v>
      </c>
      <c r="J389" s="77">
        <v>0.43541666666666662</v>
      </c>
      <c r="K389" s="81">
        <v>1</v>
      </c>
      <c r="L389" s="68">
        <v>1</v>
      </c>
      <c r="M389" s="68" t="s">
        <v>519</v>
      </c>
      <c r="N389" s="68" t="s">
        <v>808</v>
      </c>
      <c r="O389" s="68" t="s">
        <v>761</v>
      </c>
      <c r="P389" s="68" t="s">
        <v>761</v>
      </c>
      <c r="Q389" s="68">
        <v>1.4</v>
      </c>
      <c r="R389" s="68">
        <v>1</v>
      </c>
      <c r="S389" s="68">
        <v>1</v>
      </c>
      <c r="T389" s="68">
        <v>1</v>
      </c>
      <c r="U389" s="76">
        <v>0.7142857142857143</v>
      </c>
      <c r="V389" s="68">
        <v>1</v>
      </c>
      <c r="W389" s="77">
        <v>0.36319444444444443</v>
      </c>
      <c r="X389" s="68">
        <v>26.8</v>
      </c>
      <c r="Y389" s="68">
        <v>4.42</v>
      </c>
      <c r="Z389" s="72">
        <v>3.6931405998864606</v>
      </c>
      <c r="AA389" s="68">
        <v>65.099999999999994</v>
      </c>
      <c r="AB389" s="171">
        <v>32</v>
      </c>
      <c r="AC389" s="72">
        <v>49.3</v>
      </c>
      <c r="AD389" s="72" t="s">
        <v>763</v>
      </c>
      <c r="AE389" s="72" t="s">
        <v>763</v>
      </c>
      <c r="AF389" s="72" t="s">
        <v>763</v>
      </c>
      <c r="AG389" s="72" t="s">
        <v>763</v>
      </c>
      <c r="AH389" s="72" t="s">
        <v>763</v>
      </c>
      <c r="AI389" s="75" t="s">
        <v>763</v>
      </c>
      <c r="AJ389" s="75" t="s">
        <v>763</v>
      </c>
      <c r="AK389" s="75" t="s">
        <v>763</v>
      </c>
      <c r="AL389" s="75" t="s">
        <v>763</v>
      </c>
      <c r="AM389" s="75" t="s">
        <v>763</v>
      </c>
      <c r="AN389" s="75" t="s">
        <v>763</v>
      </c>
      <c r="AO389" s="75" t="s">
        <v>763</v>
      </c>
      <c r="AP389" s="75" t="s">
        <v>763</v>
      </c>
      <c r="AQ389" s="75" t="s">
        <v>763</v>
      </c>
      <c r="AR389" s="75" t="s">
        <v>763</v>
      </c>
      <c r="AS389" s="68" t="s">
        <v>763</v>
      </c>
      <c r="AT389" s="68" t="s">
        <v>763</v>
      </c>
      <c r="AU389" s="68" t="s">
        <v>763</v>
      </c>
      <c r="AV389" s="68" t="s">
        <v>763</v>
      </c>
    </row>
    <row r="390" spans="1:56" s="68" customFormat="1" x14ac:dyDescent="0.2">
      <c r="A390" s="79" t="s">
        <v>756</v>
      </c>
      <c r="B390" s="68" t="s">
        <v>286</v>
      </c>
      <c r="C390" s="68" t="s">
        <v>757</v>
      </c>
      <c r="E390" s="147">
        <v>44434</v>
      </c>
      <c r="F390" s="68" t="s">
        <v>881</v>
      </c>
      <c r="G390" s="68" t="s">
        <v>1075</v>
      </c>
      <c r="H390" s="68">
        <v>0</v>
      </c>
      <c r="I390" s="68" t="s">
        <v>760</v>
      </c>
      <c r="J390" s="77">
        <v>0.43541666666666662</v>
      </c>
      <c r="K390" s="81">
        <v>1</v>
      </c>
      <c r="L390" s="68">
        <v>1</v>
      </c>
      <c r="M390" s="68" t="s">
        <v>519</v>
      </c>
      <c r="N390" s="68" t="s">
        <v>762</v>
      </c>
      <c r="O390" s="68" t="s">
        <v>761</v>
      </c>
      <c r="P390" s="68" t="s">
        <v>761</v>
      </c>
      <c r="Q390" s="68">
        <v>1.4</v>
      </c>
      <c r="R390" s="68">
        <v>1.4</v>
      </c>
      <c r="S390" s="68">
        <v>1.4</v>
      </c>
      <c r="T390" s="68">
        <v>1.4</v>
      </c>
      <c r="U390" s="76">
        <v>1</v>
      </c>
      <c r="V390" s="68">
        <v>0.15</v>
      </c>
      <c r="W390" s="77">
        <v>0.35486111111111113</v>
      </c>
      <c r="X390" s="68">
        <v>26</v>
      </c>
      <c r="Y390" s="68">
        <v>6.11</v>
      </c>
      <c r="Z390" s="72">
        <v>5.1231611753161124</v>
      </c>
      <c r="AA390" s="68">
        <v>88.5</v>
      </c>
      <c r="AB390" s="171">
        <v>31.2</v>
      </c>
      <c r="AC390" s="72">
        <v>48.2</v>
      </c>
      <c r="AD390" s="72" t="s">
        <v>763</v>
      </c>
      <c r="AE390" s="72" t="s">
        <v>763</v>
      </c>
      <c r="AF390" s="72" t="s">
        <v>763</v>
      </c>
      <c r="AG390" s="75" t="s">
        <v>763</v>
      </c>
      <c r="AH390" s="75" t="s">
        <v>763</v>
      </c>
      <c r="AI390" s="75" t="s">
        <v>763</v>
      </c>
      <c r="AJ390" s="75" t="s">
        <v>763</v>
      </c>
      <c r="AK390" s="75" t="s">
        <v>763</v>
      </c>
      <c r="AL390" s="75" t="s">
        <v>763</v>
      </c>
      <c r="AM390" s="75" t="s">
        <v>763</v>
      </c>
      <c r="AN390" s="75" t="s">
        <v>763</v>
      </c>
      <c r="AO390" s="75" t="s">
        <v>763</v>
      </c>
      <c r="AP390" s="75" t="s">
        <v>763</v>
      </c>
      <c r="AQ390" s="75" t="s">
        <v>763</v>
      </c>
      <c r="AR390" s="75" t="s">
        <v>763</v>
      </c>
      <c r="AS390" s="68" t="s">
        <v>763</v>
      </c>
      <c r="AT390" s="68" t="s">
        <v>763</v>
      </c>
      <c r="AU390" s="68" t="s">
        <v>763</v>
      </c>
      <c r="AV390" s="68" t="s">
        <v>763</v>
      </c>
    </row>
    <row r="391" spans="1:56" s="68" customFormat="1" x14ac:dyDescent="0.2">
      <c r="A391" s="79" t="s">
        <v>756</v>
      </c>
      <c r="B391" s="68" t="s">
        <v>286</v>
      </c>
      <c r="C391" s="68" t="s">
        <v>764</v>
      </c>
      <c r="E391" s="147">
        <v>44434</v>
      </c>
      <c r="F391" s="68" t="s">
        <v>881</v>
      </c>
      <c r="G391" s="68" t="s">
        <v>1075</v>
      </c>
      <c r="H391" s="68">
        <v>0</v>
      </c>
      <c r="I391" s="68" t="s">
        <v>760</v>
      </c>
      <c r="J391" s="77">
        <v>0.43541666666666662</v>
      </c>
      <c r="K391" s="81">
        <v>1</v>
      </c>
      <c r="L391" s="68">
        <v>1</v>
      </c>
      <c r="M391" s="68" t="s">
        <v>519</v>
      </c>
      <c r="N391" s="68" t="s">
        <v>762</v>
      </c>
      <c r="O391" s="68" t="s">
        <v>761</v>
      </c>
      <c r="P391" s="68" t="s">
        <v>761</v>
      </c>
      <c r="Q391" s="68">
        <v>1.4</v>
      </c>
      <c r="R391" s="68">
        <v>1.4</v>
      </c>
      <c r="S391" s="68">
        <v>1.4</v>
      </c>
      <c r="T391" s="68">
        <v>1.4</v>
      </c>
      <c r="U391" s="76">
        <v>1</v>
      </c>
      <c r="V391" s="68">
        <v>0.5</v>
      </c>
      <c r="W391" s="77">
        <v>0.35486111111111113</v>
      </c>
      <c r="X391" s="68">
        <v>26</v>
      </c>
      <c r="Y391" s="68">
        <v>5.97</v>
      </c>
      <c r="Z391" s="72">
        <v>5.0142588252401739</v>
      </c>
      <c r="AA391" s="68">
        <v>86.7</v>
      </c>
      <c r="AB391" s="171">
        <v>30.9</v>
      </c>
      <c r="AC391" s="72">
        <v>47.4</v>
      </c>
      <c r="AD391" s="72">
        <v>0.44342105263157888</v>
      </c>
      <c r="AE391" s="72">
        <v>2.5000000000000001E-2</v>
      </c>
      <c r="AF391" s="72">
        <v>0.29119516354053637</v>
      </c>
      <c r="AG391" s="72">
        <v>0.31619516354053639</v>
      </c>
      <c r="AH391" s="72">
        <v>18.509459766986907</v>
      </c>
      <c r="AI391" s="72">
        <v>18.825654930527445</v>
      </c>
      <c r="AJ391" s="72">
        <v>74.481767807766232</v>
      </c>
      <c r="AK391" s="72">
        <v>10.876148011179747</v>
      </c>
      <c r="AL391" s="72">
        <v>6.84817526675854</v>
      </c>
      <c r="AM391" s="72">
        <v>29.385607778166655</v>
      </c>
      <c r="AN391" s="72">
        <v>29.701802941707193</v>
      </c>
      <c r="AO391" s="72">
        <v>4.5454761904761911</v>
      </c>
      <c r="AP391" s="72">
        <v>3.6394630456349217</v>
      </c>
      <c r="AQ391" s="72">
        <v>0.55534635741973704</v>
      </c>
      <c r="AR391" s="72">
        <v>8.1849392361111128</v>
      </c>
      <c r="AS391" s="68" t="s">
        <v>763</v>
      </c>
      <c r="AT391" s="68" t="s">
        <v>763</v>
      </c>
      <c r="AU391" s="68" t="s">
        <v>763</v>
      </c>
      <c r="AV391" s="68" t="s">
        <v>763</v>
      </c>
    </row>
    <row r="392" spans="1:56" s="68" customFormat="1" x14ac:dyDescent="0.2">
      <c r="A392" s="79" t="s">
        <v>756</v>
      </c>
      <c r="B392" s="68" t="s">
        <v>286</v>
      </c>
      <c r="C392" s="68" t="s">
        <v>765</v>
      </c>
      <c r="E392" s="147">
        <v>44434</v>
      </c>
      <c r="F392" s="68" t="s">
        <v>881</v>
      </c>
      <c r="G392" s="68" t="s">
        <v>1075</v>
      </c>
      <c r="H392" s="68">
        <v>0</v>
      </c>
      <c r="I392" s="68" t="s">
        <v>760</v>
      </c>
      <c r="J392" s="77">
        <v>0.43541666666666662</v>
      </c>
      <c r="K392" s="81">
        <v>1</v>
      </c>
      <c r="L392" s="68">
        <v>1</v>
      </c>
      <c r="M392" s="68" t="s">
        <v>519</v>
      </c>
      <c r="N392" s="68" t="s">
        <v>762</v>
      </c>
      <c r="O392" s="68" t="s">
        <v>761</v>
      </c>
      <c r="P392" s="68" t="s">
        <v>761</v>
      </c>
      <c r="Q392" s="68">
        <v>1.4</v>
      </c>
      <c r="R392" s="68">
        <v>1.4</v>
      </c>
      <c r="S392" s="68">
        <v>1.4</v>
      </c>
      <c r="T392" s="68">
        <v>1.4</v>
      </c>
      <c r="U392" s="76">
        <v>1</v>
      </c>
      <c r="V392" s="68">
        <v>1</v>
      </c>
      <c r="W392" s="77">
        <v>0.35486111111111113</v>
      </c>
      <c r="X392" s="68">
        <v>26</v>
      </c>
      <c r="Y392" s="68">
        <v>5.89</v>
      </c>
      <c r="Z392" s="72">
        <v>4.9025775327848562</v>
      </c>
      <c r="AA392" s="68">
        <v>85.5</v>
      </c>
      <c r="AB392" s="171">
        <v>32.5</v>
      </c>
      <c r="AC392" s="72">
        <v>50.1</v>
      </c>
      <c r="AD392" s="72" t="s">
        <v>763</v>
      </c>
      <c r="AE392" s="72" t="s">
        <v>763</v>
      </c>
      <c r="AF392" s="72" t="s">
        <v>763</v>
      </c>
      <c r="AG392" s="209" t="s">
        <v>763</v>
      </c>
      <c r="AH392" s="209" t="s">
        <v>763</v>
      </c>
      <c r="AI392" s="209" t="s">
        <v>763</v>
      </c>
      <c r="AJ392" s="209" t="s">
        <v>763</v>
      </c>
      <c r="AK392" s="209" t="s">
        <v>763</v>
      </c>
      <c r="AL392" s="209" t="s">
        <v>763</v>
      </c>
      <c r="AM392" s="75" t="s">
        <v>763</v>
      </c>
      <c r="AN392" s="75" t="s">
        <v>763</v>
      </c>
      <c r="AO392" s="209" t="s">
        <v>763</v>
      </c>
      <c r="AP392" s="209" t="s">
        <v>763</v>
      </c>
      <c r="AQ392" s="209" t="s">
        <v>763</v>
      </c>
      <c r="AR392" s="75" t="s">
        <v>763</v>
      </c>
      <c r="AS392" s="68" t="s">
        <v>763</v>
      </c>
      <c r="AT392" s="68" t="s">
        <v>763</v>
      </c>
      <c r="AU392" s="68" t="s">
        <v>763</v>
      </c>
      <c r="AV392" s="68" t="s">
        <v>763</v>
      </c>
      <c r="BB392" s="200"/>
      <c r="BD392" s="147"/>
    </row>
    <row r="393" spans="1:56" s="68" customFormat="1" x14ac:dyDescent="0.2">
      <c r="A393" s="79"/>
      <c r="E393" s="147"/>
      <c r="K393" s="81"/>
      <c r="BD393" s="147"/>
    </row>
    <row r="394" spans="1:56" s="68" customFormat="1" x14ac:dyDescent="0.2">
      <c r="A394" s="79"/>
      <c r="E394" s="147"/>
      <c r="K394" s="81"/>
      <c r="BD394" s="147"/>
    </row>
    <row r="395" spans="1:56" s="68" customFormat="1" x14ac:dyDescent="0.2">
      <c r="A395" s="79"/>
      <c r="E395" s="147"/>
      <c r="K395" s="81"/>
    </row>
    <row r="396" spans="1:56" s="68" customFormat="1" x14ac:dyDescent="0.2">
      <c r="A396" s="79"/>
      <c r="E396" s="147"/>
      <c r="K396" s="81"/>
    </row>
    <row r="397" spans="1:56" s="68" customFormat="1" x14ac:dyDescent="0.2">
      <c r="A397" s="79"/>
      <c r="E397" s="147"/>
      <c r="K397" s="81"/>
    </row>
    <row r="398" spans="1:56" s="68" customFormat="1" x14ac:dyDescent="0.2">
      <c r="A398" s="79"/>
      <c r="E398" s="147"/>
      <c r="K398" s="81"/>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FE661-FD59-4466-8EFA-9A6B48908C21}">
  <dimension ref="A1:BE208"/>
  <sheetViews>
    <sheetView topLeftCell="A185" zoomScale="99" workbookViewId="0">
      <selection activeCell="C206" sqref="C206"/>
    </sheetView>
  </sheetViews>
  <sheetFormatPr baseColWidth="10" defaultColWidth="8.83203125" defaultRowHeight="15" x14ac:dyDescent="0.2"/>
  <cols>
    <col min="5" max="5" width="10.6640625" customWidth="1"/>
    <col min="23" max="23" width="9.66406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274</v>
      </c>
      <c r="C4" t="s">
        <v>757</v>
      </c>
      <c r="E4" s="167">
        <v>43297</v>
      </c>
      <c r="F4" t="s">
        <v>758</v>
      </c>
      <c r="G4" t="s">
        <v>759</v>
      </c>
      <c r="H4">
        <v>0</v>
      </c>
      <c r="I4" t="s">
        <v>760</v>
      </c>
      <c r="J4" t="s">
        <v>761</v>
      </c>
      <c r="K4">
        <v>1</v>
      </c>
      <c r="L4">
        <v>0</v>
      </c>
      <c r="M4" t="s">
        <v>761</v>
      </c>
      <c r="N4" t="s">
        <v>762</v>
      </c>
      <c r="O4" s="131" t="s">
        <v>761</v>
      </c>
      <c r="P4" s="131">
        <v>10</v>
      </c>
      <c r="Q4" s="68">
        <v>0.7</v>
      </c>
      <c r="R4" s="68">
        <v>0.7</v>
      </c>
      <c r="S4" s="131">
        <v>0.7</v>
      </c>
      <c r="T4" s="68">
        <v>0.9</v>
      </c>
      <c r="U4" s="76">
        <v>0.77777777777777768</v>
      </c>
      <c r="V4" s="68">
        <v>0.15</v>
      </c>
      <c r="W4" s="77">
        <v>0.28888888888888892</v>
      </c>
      <c r="X4" s="359">
        <v>19.600000000000001</v>
      </c>
      <c r="Y4" s="68">
        <v>8.8000000000000007</v>
      </c>
      <c r="Z4" s="360">
        <v>8.722236173798791</v>
      </c>
      <c r="AA4" s="321">
        <v>0.97</v>
      </c>
      <c r="AB4" s="134">
        <v>1.5</v>
      </c>
      <c r="AC4" s="204">
        <v>2.8359999999999999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274</v>
      </c>
      <c r="C5" t="s">
        <v>764</v>
      </c>
      <c r="E5" s="167">
        <v>43297</v>
      </c>
      <c r="F5" t="s">
        <v>758</v>
      </c>
      <c r="G5" t="s">
        <v>759</v>
      </c>
      <c r="H5">
        <v>0</v>
      </c>
      <c r="I5" t="s">
        <v>760</v>
      </c>
      <c r="J5" t="s">
        <v>761</v>
      </c>
      <c r="K5">
        <v>1</v>
      </c>
      <c r="L5">
        <v>0</v>
      </c>
      <c r="M5" t="s">
        <v>761</v>
      </c>
      <c r="N5" t="s">
        <v>762</v>
      </c>
      <c r="O5" s="131" t="s">
        <v>761</v>
      </c>
      <c r="P5" s="131">
        <v>10</v>
      </c>
      <c r="Q5" s="68">
        <v>0.7</v>
      </c>
      <c r="R5" s="68">
        <v>0.7</v>
      </c>
      <c r="S5" s="131">
        <v>0.7</v>
      </c>
      <c r="T5" s="68">
        <v>0.9</v>
      </c>
      <c r="U5" s="76">
        <v>0.77777777777777768</v>
      </c>
      <c r="V5" s="68">
        <v>1.5</v>
      </c>
      <c r="W5" s="77">
        <v>0.28958333333333336</v>
      </c>
      <c r="X5" s="359" t="s">
        <v>761</v>
      </c>
      <c r="Y5" s="68" t="s">
        <v>761</v>
      </c>
      <c r="Z5" s="360" t="s">
        <v>761</v>
      </c>
      <c r="AA5" s="321" t="s">
        <v>761</v>
      </c>
      <c r="AB5" s="134">
        <v>22.3</v>
      </c>
      <c r="AC5" s="204">
        <v>35.6</v>
      </c>
      <c r="AD5" s="72">
        <v>0.24109589041095886</v>
      </c>
      <c r="AE5" s="72">
        <v>0.14073129251700678</v>
      </c>
      <c r="AF5" s="72">
        <v>11.637458926615555</v>
      </c>
      <c r="AG5" s="137">
        <v>11.778190219132561</v>
      </c>
      <c r="AH5" s="75">
        <v>26.724794474744989</v>
      </c>
      <c r="AI5" s="75">
        <v>38.502984693877551</v>
      </c>
      <c r="AJ5" s="72">
        <v>397.02509502233687</v>
      </c>
      <c r="AK5" s="72">
        <v>69.077211900997767</v>
      </c>
      <c r="AL5" s="72">
        <v>5.7475552949554141</v>
      </c>
      <c r="AM5" s="322">
        <v>95.802006375742764</v>
      </c>
      <c r="AN5" s="323">
        <v>107.58019659487532</v>
      </c>
      <c r="AO5" s="137">
        <v>42.171493670886072</v>
      </c>
      <c r="AP5" s="137">
        <v>16.979652995780601</v>
      </c>
      <c r="AQ5" s="72">
        <v>0.71294465191916367</v>
      </c>
      <c r="AR5" s="72">
        <v>59.151146666666676</v>
      </c>
      <c r="AV5" s="69"/>
      <c r="AX5" s="322"/>
      <c r="AY5" s="322"/>
    </row>
    <row r="6" spans="1:53" x14ac:dyDescent="0.2">
      <c r="A6" t="s">
        <v>756</v>
      </c>
      <c r="B6" t="s">
        <v>274</v>
      </c>
      <c r="C6" t="s">
        <v>765</v>
      </c>
      <c r="E6" s="167">
        <v>43297</v>
      </c>
      <c r="F6" t="s">
        <v>758</v>
      </c>
      <c r="G6" t="s">
        <v>759</v>
      </c>
      <c r="H6">
        <v>0</v>
      </c>
      <c r="I6" t="s">
        <v>760</v>
      </c>
      <c r="J6" t="s">
        <v>761</v>
      </c>
      <c r="K6">
        <v>1</v>
      </c>
      <c r="L6">
        <v>0</v>
      </c>
      <c r="M6" t="s">
        <v>761</v>
      </c>
      <c r="N6" t="s">
        <v>762</v>
      </c>
      <c r="O6" s="131" t="s">
        <v>761</v>
      </c>
      <c r="P6" s="131">
        <v>10</v>
      </c>
      <c r="Q6" s="68">
        <v>0.7</v>
      </c>
      <c r="R6" s="68">
        <v>0.7</v>
      </c>
      <c r="S6" s="131">
        <v>0.7</v>
      </c>
      <c r="T6" s="68">
        <v>0.9</v>
      </c>
      <c r="U6" s="76">
        <v>0.77777777777777768</v>
      </c>
      <c r="V6" s="68">
        <v>0.5</v>
      </c>
      <c r="W6" s="77">
        <v>0.2902777777777778</v>
      </c>
      <c r="X6" s="359">
        <v>24.6</v>
      </c>
      <c r="Y6" s="68">
        <v>7.31</v>
      </c>
      <c r="Z6" s="360">
        <v>6.4371052860773261</v>
      </c>
      <c r="AA6" s="321">
        <v>0.93700000000000006</v>
      </c>
      <c r="AB6" s="134">
        <v>22.3</v>
      </c>
      <c r="AC6" s="204">
        <v>35.799999999999997</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274</v>
      </c>
      <c r="C7" t="s">
        <v>757</v>
      </c>
      <c r="E7" s="167">
        <v>43312</v>
      </c>
      <c r="F7" t="s">
        <v>758</v>
      </c>
      <c r="G7" t="s">
        <v>804</v>
      </c>
      <c r="H7">
        <v>0</v>
      </c>
      <c r="I7" t="s">
        <v>760</v>
      </c>
      <c r="J7" t="s">
        <v>761</v>
      </c>
      <c r="K7">
        <v>1</v>
      </c>
      <c r="L7">
        <v>1</v>
      </c>
      <c r="M7" t="s">
        <v>774</v>
      </c>
      <c r="N7" t="s">
        <v>805</v>
      </c>
      <c r="O7" s="131" t="s">
        <v>761</v>
      </c>
      <c r="P7" s="131" t="s">
        <v>761</v>
      </c>
      <c r="Q7" s="68">
        <v>0.8</v>
      </c>
      <c r="R7" s="68">
        <v>0.8</v>
      </c>
      <c r="S7" s="131">
        <v>0.8</v>
      </c>
      <c r="T7" s="68">
        <v>0.8</v>
      </c>
      <c r="U7" s="76">
        <v>1</v>
      </c>
      <c r="V7" s="68">
        <v>0.15</v>
      </c>
      <c r="W7" s="77">
        <v>0.28611111111111115</v>
      </c>
      <c r="X7" s="359">
        <v>22.9</v>
      </c>
      <c r="Y7" s="68">
        <v>8.7200000000000006</v>
      </c>
      <c r="Z7" s="360">
        <v>8.6597987207729332</v>
      </c>
      <c r="AA7" s="321">
        <v>1.026</v>
      </c>
      <c r="AB7" s="205">
        <v>1.2</v>
      </c>
      <c r="AC7" s="171">
        <v>2.379</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274</v>
      </c>
      <c r="C8" t="s">
        <v>764</v>
      </c>
      <c r="E8" s="167">
        <v>43312</v>
      </c>
      <c r="F8" t="s">
        <v>758</v>
      </c>
      <c r="G8" t="s">
        <v>804</v>
      </c>
      <c r="H8">
        <v>0</v>
      </c>
      <c r="I8" t="s">
        <v>760</v>
      </c>
      <c r="J8" t="s">
        <v>761</v>
      </c>
      <c r="K8">
        <v>1</v>
      </c>
      <c r="L8">
        <v>1</v>
      </c>
      <c r="M8" t="s">
        <v>774</v>
      </c>
      <c r="N8" t="s">
        <v>805</v>
      </c>
      <c r="O8" s="131" t="s">
        <v>761</v>
      </c>
      <c r="P8" s="131" t="s">
        <v>761</v>
      </c>
      <c r="Q8" s="68">
        <v>0.8</v>
      </c>
      <c r="R8" s="68">
        <v>0.8</v>
      </c>
      <c r="S8" s="131">
        <v>0.8</v>
      </c>
      <c r="T8" s="68">
        <v>0.8</v>
      </c>
      <c r="U8" s="76">
        <v>1</v>
      </c>
      <c r="V8" s="68">
        <v>0.5</v>
      </c>
      <c r="W8" s="77">
        <v>0.2902777777777778</v>
      </c>
      <c r="X8" s="359">
        <v>25.9</v>
      </c>
      <c r="Y8" s="68">
        <v>4.45</v>
      </c>
      <c r="Z8" s="360">
        <v>3.956598124391363</v>
      </c>
      <c r="AA8" s="321">
        <v>0.621</v>
      </c>
      <c r="AB8" s="205">
        <v>20.8</v>
      </c>
      <c r="AC8" s="171">
        <v>33.5</v>
      </c>
      <c r="AD8" s="72">
        <v>0.48492731252451349</v>
      </c>
      <c r="AE8" s="72">
        <v>2.5000000000000001E-2</v>
      </c>
      <c r="AF8" s="72">
        <v>0.35843373493975905</v>
      </c>
      <c r="AG8" s="137">
        <v>0.38343373493975907</v>
      </c>
      <c r="AH8" s="75">
        <v>32.060877489550037</v>
      </c>
      <c r="AI8" s="75">
        <v>32.444311224489795</v>
      </c>
      <c r="AJ8" s="72">
        <v>551.1248943455015</v>
      </c>
      <c r="AK8" s="72">
        <v>79.437465627715312</v>
      </c>
      <c r="AL8" s="72">
        <v>6.9378458890966552</v>
      </c>
      <c r="AM8" s="322">
        <v>111.49834311726535</v>
      </c>
      <c r="AN8" s="323">
        <v>111.88177685220511</v>
      </c>
      <c r="AO8" s="137">
        <v>53.482481012658226</v>
      </c>
      <c r="AP8" s="137">
        <v>96.801145654008394</v>
      </c>
      <c r="AQ8" s="72">
        <v>0.35587696543472358</v>
      </c>
      <c r="AR8" s="72">
        <v>150.28362666666663</v>
      </c>
      <c r="AV8" s="324"/>
      <c r="AW8" s="325"/>
      <c r="AX8" s="204"/>
      <c r="AY8" s="204"/>
      <c r="AZ8" s="204"/>
      <c r="BA8" s="204"/>
    </row>
    <row r="9" spans="1:53" x14ac:dyDescent="0.2">
      <c r="A9" t="s">
        <v>756</v>
      </c>
      <c r="B9" t="s">
        <v>274</v>
      </c>
      <c r="C9" t="s">
        <v>765</v>
      </c>
      <c r="E9" s="167">
        <v>43312</v>
      </c>
      <c r="F9" t="s">
        <v>758</v>
      </c>
      <c r="G9" t="s">
        <v>804</v>
      </c>
      <c r="H9">
        <v>0</v>
      </c>
      <c r="I9" t="s">
        <v>760</v>
      </c>
      <c r="J9" t="s">
        <v>761</v>
      </c>
      <c r="K9">
        <v>1</v>
      </c>
      <c r="L9">
        <v>1</v>
      </c>
      <c r="M9" t="s">
        <v>774</v>
      </c>
      <c r="N9" t="s">
        <v>805</v>
      </c>
      <c r="O9" s="131" t="s">
        <v>761</v>
      </c>
      <c r="P9" s="131" t="s">
        <v>761</v>
      </c>
      <c r="Q9" s="68">
        <v>0.8</v>
      </c>
      <c r="R9" s="68">
        <v>0.8</v>
      </c>
      <c r="S9" s="131">
        <v>0.8</v>
      </c>
      <c r="T9" s="68">
        <v>0.8</v>
      </c>
      <c r="U9" s="76">
        <v>1</v>
      </c>
      <c r="V9" s="68" t="s">
        <v>761</v>
      </c>
      <c r="W9" s="68" t="s">
        <v>761</v>
      </c>
      <c r="X9" s="359" t="s">
        <v>761</v>
      </c>
      <c r="Y9" s="68" t="s">
        <v>761</v>
      </c>
      <c r="Z9" s="361" t="s">
        <v>761</v>
      </c>
      <c r="AA9" s="321" t="s">
        <v>761</v>
      </c>
      <c r="AB9" s="205">
        <v>20.8</v>
      </c>
      <c r="AC9" s="171">
        <v>33.5</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274</v>
      </c>
      <c r="C10" t="s">
        <v>757</v>
      </c>
      <c r="E10" s="167">
        <v>43326</v>
      </c>
      <c r="F10" t="s">
        <v>758</v>
      </c>
      <c r="G10" t="s">
        <v>824</v>
      </c>
      <c r="H10">
        <v>0</v>
      </c>
      <c r="I10" t="s">
        <v>760</v>
      </c>
      <c r="J10" t="s">
        <v>761</v>
      </c>
      <c r="K10">
        <v>2</v>
      </c>
      <c r="L10">
        <v>3</v>
      </c>
      <c r="M10" t="s">
        <v>761</v>
      </c>
      <c r="N10" t="s">
        <v>828</v>
      </c>
      <c r="O10" s="131" t="s">
        <v>761</v>
      </c>
      <c r="P10" s="131" t="s">
        <v>761</v>
      </c>
      <c r="Q10" s="68">
        <v>0.85</v>
      </c>
      <c r="R10" s="68">
        <v>0.85</v>
      </c>
      <c r="S10" s="131">
        <v>0.85</v>
      </c>
      <c r="T10" s="68">
        <v>0.85</v>
      </c>
      <c r="U10" s="76">
        <v>1</v>
      </c>
      <c r="V10" s="68">
        <v>0.15</v>
      </c>
      <c r="W10" s="77">
        <v>0.28541666666666665</v>
      </c>
      <c r="X10" s="359">
        <v>24.9</v>
      </c>
      <c r="Y10" s="68">
        <v>0.3</v>
      </c>
      <c r="Z10" s="360">
        <v>0.29075655321333815</v>
      </c>
      <c r="AA10" s="321">
        <v>3.5000000000000003E-2</v>
      </c>
      <c r="AB10" s="226">
        <v>5.5</v>
      </c>
      <c r="AC10" s="216">
        <v>9.86</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274</v>
      </c>
      <c r="C11" t="s">
        <v>764</v>
      </c>
      <c r="E11" s="167">
        <v>43326</v>
      </c>
      <c r="F11" t="s">
        <v>758</v>
      </c>
      <c r="G11" t="s">
        <v>824</v>
      </c>
      <c r="H11">
        <v>0</v>
      </c>
      <c r="I11" t="s">
        <v>760</v>
      </c>
      <c r="J11" t="s">
        <v>761</v>
      </c>
      <c r="K11">
        <v>2</v>
      </c>
      <c r="L11">
        <v>3</v>
      </c>
      <c r="M11" t="s">
        <v>761</v>
      </c>
      <c r="N11" t="s">
        <v>828</v>
      </c>
      <c r="O11" s="131" t="s">
        <v>761</v>
      </c>
      <c r="P11" s="131" t="s">
        <v>761</v>
      </c>
      <c r="Q11" s="68">
        <v>0.85</v>
      </c>
      <c r="R11" s="68">
        <v>0.85</v>
      </c>
      <c r="S11" s="131">
        <v>0.85</v>
      </c>
      <c r="T11" s="68">
        <v>0.85</v>
      </c>
      <c r="U11" s="76">
        <v>1</v>
      </c>
      <c r="V11" s="68" t="s">
        <v>761</v>
      </c>
      <c r="W11" s="77" t="s">
        <v>761</v>
      </c>
      <c r="X11" s="359" t="s">
        <v>761</v>
      </c>
      <c r="Y11" s="68" t="s">
        <v>761</v>
      </c>
      <c r="Z11" s="360" t="s">
        <v>761</v>
      </c>
      <c r="AA11" s="321" t="s">
        <v>761</v>
      </c>
      <c r="AB11" s="226">
        <v>17.8</v>
      </c>
      <c r="AC11" s="216">
        <v>29.04</v>
      </c>
      <c r="AD11" s="72">
        <v>0.71988670614261552</v>
      </c>
      <c r="AE11" s="72">
        <v>12.590922134525892</v>
      </c>
      <c r="AF11" s="72">
        <v>21.971522453450167</v>
      </c>
      <c r="AG11" s="137">
        <v>34.56244458797606</v>
      </c>
      <c r="AH11" s="75">
        <v>27.872300309983117</v>
      </c>
      <c r="AI11" s="75">
        <v>62.434744897959177</v>
      </c>
      <c r="AJ11" s="72">
        <v>197.09672171543957</v>
      </c>
      <c r="AK11" s="72">
        <v>33.785806512928055</v>
      </c>
      <c r="AL11" s="72">
        <v>5.8337136821055608</v>
      </c>
      <c r="AM11" s="322">
        <v>61.658106822911172</v>
      </c>
      <c r="AN11" s="323">
        <v>96.220551410887225</v>
      </c>
      <c r="AO11" s="137">
        <v>9.8608607594936704</v>
      </c>
      <c r="AP11" s="137">
        <v>36.115885907172995</v>
      </c>
      <c r="AQ11" s="72">
        <v>0.21447495689473906</v>
      </c>
      <c r="AR11" s="72">
        <v>45.976746666666664</v>
      </c>
      <c r="AV11" s="69"/>
      <c r="AX11" s="322"/>
      <c r="AY11" s="322"/>
    </row>
    <row r="12" spans="1:53" x14ac:dyDescent="0.2">
      <c r="A12" t="s">
        <v>756</v>
      </c>
      <c r="B12" t="s">
        <v>274</v>
      </c>
      <c r="C12" t="s">
        <v>765</v>
      </c>
      <c r="E12" s="167">
        <v>43326</v>
      </c>
      <c r="F12" t="s">
        <v>758</v>
      </c>
      <c r="G12" t="s">
        <v>824</v>
      </c>
      <c r="H12">
        <v>0</v>
      </c>
      <c r="I12" t="s">
        <v>760</v>
      </c>
      <c r="J12" t="s">
        <v>761</v>
      </c>
      <c r="K12">
        <v>2</v>
      </c>
      <c r="L12">
        <v>3</v>
      </c>
      <c r="M12" t="s">
        <v>761</v>
      </c>
      <c r="N12" t="s">
        <v>828</v>
      </c>
      <c r="O12" s="131" t="s">
        <v>761</v>
      </c>
      <c r="P12" s="131" t="s">
        <v>761</v>
      </c>
      <c r="Q12" s="68">
        <v>0.85</v>
      </c>
      <c r="R12" s="68">
        <v>0.85</v>
      </c>
      <c r="S12" s="131">
        <v>0.85</v>
      </c>
      <c r="T12" s="68">
        <v>0.85</v>
      </c>
      <c r="U12" s="76">
        <v>1</v>
      </c>
      <c r="V12" s="68">
        <v>0.5</v>
      </c>
      <c r="W12" s="77">
        <v>0.28541666666666665</v>
      </c>
      <c r="X12" s="359">
        <v>25.5</v>
      </c>
      <c r="Y12" s="68">
        <v>0.16</v>
      </c>
      <c r="Z12" s="360">
        <v>0.13878943405650959</v>
      </c>
      <c r="AA12" s="321">
        <v>2.2000000000000002E-2</v>
      </c>
      <c r="AB12" s="226">
        <v>25.1</v>
      </c>
      <c r="AC12" s="216">
        <v>39.6</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274</v>
      </c>
      <c r="C13" t="s">
        <v>757</v>
      </c>
      <c r="E13" s="167">
        <v>43340</v>
      </c>
      <c r="F13" t="s">
        <v>797</v>
      </c>
      <c r="G13" t="s">
        <v>845</v>
      </c>
      <c r="H13">
        <v>0</v>
      </c>
      <c r="I13" t="s">
        <v>760</v>
      </c>
      <c r="J13" t="s">
        <v>761</v>
      </c>
      <c r="K13">
        <v>1</v>
      </c>
      <c r="L13">
        <v>1</v>
      </c>
      <c r="M13" t="s">
        <v>774</v>
      </c>
      <c r="N13" t="s">
        <v>774</v>
      </c>
      <c r="O13" s="131" t="s">
        <v>761</v>
      </c>
      <c r="P13" s="131" t="s">
        <v>761</v>
      </c>
      <c r="Q13" s="68">
        <v>0.65</v>
      </c>
      <c r="R13" s="68">
        <v>0.65</v>
      </c>
      <c r="S13" s="131">
        <v>0.65</v>
      </c>
      <c r="T13" s="68">
        <v>0.65</v>
      </c>
      <c r="U13" s="76">
        <v>1</v>
      </c>
      <c r="V13" s="68">
        <v>0.15</v>
      </c>
      <c r="W13" s="77">
        <v>0.28055555555555556</v>
      </c>
      <c r="X13" s="359">
        <v>19.399999999999999</v>
      </c>
      <c r="Y13" s="68">
        <v>5.82</v>
      </c>
      <c r="Z13" s="360">
        <v>5.7856101704587264</v>
      </c>
      <c r="AA13" s="321">
        <v>0.63800000000000001</v>
      </c>
      <c r="AB13" s="226">
        <v>1</v>
      </c>
      <c r="AC13" s="216">
        <v>1.976</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274</v>
      </c>
      <c r="C14" t="s">
        <v>764</v>
      </c>
      <c r="E14" s="167">
        <v>43340</v>
      </c>
      <c r="F14" t="s">
        <v>797</v>
      </c>
      <c r="G14" t="s">
        <v>845</v>
      </c>
      <c r="H14">
        <v>0</v>
      </c>
      <c r="I14" t="s">
        <v>760</v>
      </c>
      <c r="J14" t="s">
        <v>761</v>
      </c>
      <c r="K14">
        <v>1</v>
      </c>
      <c r="L14">
        <v>1</v>
      </c>
      <c r="M14" t="s">
        <v>774</v>
      </c>
      <c r="N14" t="s">
        <v>774</v>
      </c>
      <c r="O14" s="131" t="s">
        <v>761</v>
      </c>
      <c r="P14" s="131" t="s">
        <v>761</v>
      </c>
      <c r="Q14" s="68">
        <v>0.65</v>
      </c>
      <c r="R14" s="68">
        <v>0.65</v>
      </c>
      <c r="S14" s="131">
        <v>0.65</v>
      </c>
      <c r="T14" s="68">
        <v>0.65</v>
      </c>
      <c r="U14" s="76">
        <v>1</v>
      </c>
      <c r="V14" s="68">
        <v>0.5</v>
      </c>
      <c r="W14" s="77">
        <v>0.28055555555555556</v>
      </c>
      <c r="X14" s="359">
        <v>22.2</v>
      </c>
      <c r="Y14" s="68">
        <v>4.01</v>
      </c>
      <c r="Z14" s="360">
        <v>3.9270976293931352</v>
      </c>
      <c r="AA14" s="321">
        <v>0.45100000000000001</v>
      </c>
      <c r="AB14" s="226">
        <v>3.6</v>
      </c>
      <c r="AC14" s="216">
        <v>6.63</v>
      </c>
      <c r="AD14" s="72">
        <v>0.71925574766238054</v>
      </c>
      <c r="AE14" s="72">
        <v>3.0115935365212816</v>
      </c>
      <c r="AF14" s="72">
        <v>41.336254107338455</v>
      </c>
      <c r="AG14" s="137">
        <v>44.347847643859737</v>
      </c>
      <c r="AH14" s="75">
        <v>10.816489090834146</v>
      </c>
      <c r="AI14" s="75">
        <v>55.164336734693883</v>
      </c>
      <c r="AJ14" s="72">
        <v>111.38999830417976</v>
      </c>
      <c r="AK14" s="72">
        <v>16.00892566773145</v>
      </c>
      <c r="AL14" s="72">
        <v>6.9579933479673848</v>
      </c>
      <c r="AM14" s="322">
        <v>26.825414758565596</v>
      </c>
      <c r="AN14" s="323">
        <v>71.173262402425337</v>
      </c>
      <c r="AO14" s="137">
        <v>8.9454683544303748</v>
      </c>
      <c r="AP14" s="137">
        <v>13.954598312236296</v>
      </c>
      <c r="AQ14" s="72">
        <v>0.39063066866313517</v>
      </c>
      <c r="AR14" s="72">
        <v>22.900066666666671</v>
      </c>
      <c r="AV14" s="69"/>
      <c r="AX14" s="322"/>
      <c r="AY14" s="322"/>
    </row>
    <row r="15" spans="1:53" x14ac:dyDescent="0.2">
      <c r="A15" t="s">
        <v>756</v>
      </c>
      <c r="B15" t="s">
        <v>274</v>
      </c>
      <c r="C15" t="s">
        <v>765</v>
      </c>
      <c r="E15" s="167">
        <v>43340</v>
      </c>
      <c r="F15" t="s">
        <v>797</v>
      </c>
      <c r="G15" t="s">
        <v>845</v>
      </c>
      <c r="H15">
        <v>0</v>
      </c>
      <c r="I15" t="s">
        <v>760</v>
      </c>
      <c r="J15" t="s">
        <v>761</v>
      </c>
      <c r="K15">
        <v>1</v>
      </c>
      <c r="L15">
        <v>1</v>
      </c>
      <c r="M15" t="s">
        <v>774</v>
      </c>
      <c r="N15" t="s">
        <v>774</v>
      </c>
      <c r="O15" s="131" t="s">
        <v>761</v>
      </c>
      <c r="P15" s="131" t="s">
        <v>761</v>
      </c>
      <c r="Q15" s="68">
        <v>0.65</v>
      </c>
      <c r="R15" s="68">
        <v>0.65</v>
      </c>
      <c r="S15" s="131">
        <v>0.65</v>
      </c>
      <c r="T15" s="68">
        <v>0.65</v>
      </c>
      <c r="U15" s="76">
        <v>1</v>
      </c>
      <c r="V15" s="68">
        <v>9.57</v>
      </c>
      <c r="W15" s="77">
        <v>0.28055555555555556</v>
      </c>
      <c r="X15" s="359" t="s">
        <v>761</v>
      </c>
      <c r="Y15" s="68">
        <v>1.5</v>
      </c>
      <c r="Z15" s="359">
        <v>1.5</v>
      </c>
      <c r="AA15" s="321">
        <v>0.17226462488138888</v>
      </c>
      <c r="AB15" s="226">
        <v>11.8</v>
      </c>
      <c r="AC15" s="216">
        <v>19.91</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7" spans="1:54" x14ac:dyDescent="0.2">
      <c r="A17" s="236" t="s">
        <v>1200</v>
      </c>
    </row>
    <row r="18" spans="1:54" ht="16" x14ac:dyDescent="0.2">
      <c r="A18" s="82"/>
      <c r="B18" s="82"/>
      <c r="C18" s="82"/>
      <c r="D18" s="82"/>
      <c r="E18" s="82"/>
      <c r="F18" s="82"/>
      <c r="G18" s="355" t="s">
        <v>1201</v>
      </c>
      <c r="H18" s="82"/>
      <c r="I18" s="355" t="s">
        <v>1202</v>
      </c>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274</v>
      </c>
      <c r="B22" s="102">
        <v>2018</v>
      </c>
      <c r="C22" s="103">
        <v>7</v>
      </c>
      <c r="D22" s="102">
        <v>16</v>
      </c>
      <c r="E22" s="82"/>
      <c r="F22" s="131">
        <v>0.7</v>
      </c>
      <c r="G22" s="362">
        <v>8.722236173798791</v>
      </c>
      <c r="H22" s="82"/>
      <c r="I22" s="362">
        <v>19.600000000000001</v>
      </c>
      <c r="J22" s="134">
        <v>1.5</v>
      </c>
      <c r="K22" s="82"/>
      <c r="L22" s="82"/>
      <c r="M22" s="108"/>
      <c r="N22" s="131" t="s">
        <v>763</v>
      </c>
      <c r="O22" s="82"/>
      <c r="P22" s="82"/>
      <c r="Q22" s="82"/>
      <c r="R22" s="140"/>
      <c r="S22" s="131" t="s">
        <v>763</v>
      </c>
      <c r="T22" s="131" t="s">
        <v>763</v>
      </c>
      <c r="U22" s="131" t="s">
        <v>763</v>
      </c>
      <c r="V22" s="85"/>
      <c r="W22" s="85"/>
      <c r="X22" s="85"/>
      <c r="Y22" s="102">
        <f>IF(C22&lt;6," ",IF(C22&lt;=9,I22, IF(C22&gt;=10," ")))</f>
        <v>19.600000000000001</v>
      </c>
      <c r="Z22" s="102">
        <f>IF(Y22=" ", " ", IF(Y22&gt;0, Y22+273.15))</f>
        <v>292.75</v>
      </c>
      <c r="AA22" s="102">
        <f>IF(C22&lt;6," ",IF(C22&lt;=9,J22, IF(C22&gt;=10," ")))</f>
        <v>1.5</v>
      </c>
      <c r="AB22" s="102">
        <f>IF(C22&lt;6," ",IF(C22&lt;=9,G22, IF(C22&gt;=10," ")))</f>
        <v>8.722236173798791</v>
      </c>
      <c r="AC22" s="104">
        <f>IF(Y22=" "," ",IF(Y22&gt;0,EXP(-173.4292+249.6339*100/Z22+143.3483*LN(+Z22/100)-21.8492*Z22/100+AA22*(-0.033096+0.014259*Z22/100-0.0017*(Z22/100)^2))*1.4276))</f>
        <v>9.0596109204334123</v>
      </c>
      <c r="AD22" s="102">
        <f>IF(Y22=" "," ",IF(Y22&gt;0,AB22/AC22))</f>
        <v>0.96276057000707471</v>
      </c>
      <c r="AE22" s="105">
        <f>IF(C22&lt;6," ",IF(C22&lt;=9,F22, IF(C22&gt;=10," ")))</f>
        <v>0.7</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274</v>
      </c>
      <c r="B23" s="102">
        <v>2018</v>
      </c>
      <c r="C23" s="103">
        <v>7</v>
      </c>
      <c r="D23" s="102">
        <v>16</v>
      </c>
      <c r="E23" s="82"/>
      <c r="F23" s="131">
        <v>0.7</v>
      </c>
      <c r="G23" s="362"/>
      <c r="H23" s="82"/>
      <c r="I23" s="362"/>
      <c r="J23" s="134">
        <v>22.3</v>
      </c>
      <c r="K23" s="82"/>
      <c r="L23" s="82"/>
      <c r="M23" s="108"/>
      <c r="N23" s="137">
        <v>11.778190219132561</v>
      </c>
      <c r="O23" s="82"/>
      <c r="P23" s="82"/>
      <c r="Q23" s="82"/>
      <c r="R23" s="140"/>
      <c r="S23" s="323">
        <v>107.58019659487532</v>
      </c>
      <c r="T23" s="137">
        <v>42.171493670886072</v>
      </c>
      <c r="U23" s="137">
        <v>16.979652995780601</v>
      </c>
      <c r="V23" s="85"/>
      <c r="W23" s="85"/>
      <c r="X23" s="85"/>
      <c r="Y23" s="102">
        <f t="shared" ref="Y23:Y33" si="0">IF(C23&lt;6," ",IF(C23&lt;=9,I23, IF(C23&gt;=10," ")))</f>
        <v>0</v>
      </c>
      <c r="Z23" s="102" t="b">
        <f t="shared" ref="Z23:Z33" si="1">IF(Y23=" ", " ", IF(Y23&gt;0, Y23+273.15))</f>
        <v>0</v>
      </c>
      <c r="AA23" s="102">
        <f t="shared" ref="AA23:AA33" si="2">IF(C23&lt;6," ",IF(C23&lt;=9,J23, IF(C23&gt;=10," ")))</f>
        <v>22.3</v>
      </c>
      <c r="AB23" s="102">
        <f t="shared" ref="AB23:AB33" si="3">IF(C23&lt;6," ",IF(C23&lt;=9,G23, IF(C23&gt;=10," ")))</f>
        <v>0</v>
      </c>
      <c r="AC23" s="104" t="b">
        <f t="shared" ref="AC23:AC33" si="4">IF(Y23=" "," ",IF(Y23&gt;0,EXP(-173.4292+249.6339*100/Z23+143.3483*LN(+Z23/100)-21.8492*Z23/100+AA23*(-0.033096+0.014259*Z23/100-0.0017*(Z23/100)^2))*1.4276))</f>
        <v>0</v>
      </c>
      <c r="AD23" s="102" t="b">
        <f t="shared" ref="AD23:AD33" si="5">IF(Y23=" "," ",IF(Y23&gt;0,AB23/AC23))</f>
        <v>0</v>
      </c>
      <c r="AE23" s="105">
        <f t="shared" ref="AE23:AE33" si="6">IF(C23&lt;6," ",IF(C23&lt;=9,F23, IF(C23&gt;=10," ")))</f>
        <v>0.7</v>
      </c>
      <c r="AF23" s="102">
        <f t="shared" ref="AF23:AF33" si="7">IF(Y23=" "," ",N23)</f>
        <v>11.778190219132561</v>
      </c>
      <c r="AG23" s="105">
        <f t="shared" ref="AG23:AG33" si="8">IF(C23&lt;6," ",IF(C23&lt;=9,T23, IF(C23&gt;=10," ")))</f>
        <v>42.171493670886072</v>
      </c>
      <c r="AH23" s="105">
        <f t="shared" ref="AH23:AH33" si="9">IF(C23&lt;6," ",IF(C23&lt;=9,U23, IF(C23&gt;=10," ")))</f>
        <v>16.979652995780601</v>
      </c>
      <c r="AI23" s="102" t="b">
        <f t="shared" ref="AI23" si="10">IF(Y23=" ", " ", IF(Y23&gt;0, SUM(AG23:AH23)))</f>
        <v>0</v>
      </c>
      <c r="AJ23" s="106">
        <f t="shared" ref="AJ23:AJ33" si="11">IF(C23&lt;6," ",IF(C23&lt;=9,S23, IF(C23&gt;=10," ")))</f>
        <v>107.58019659487532</v>
      </c>
      <c r="AK23" s="107" t="b">
        <f t="shared" ref="AK23:AK32" si="12">IF(Y23=" ", " ", IF(Y23&gt;0, AJ23-AF23))</f>
        <v>0</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274</v>
      </c>
      <c r="B24" s="102">
        <v>2018</v>
      </c>
      <c r="C24" s="103">
        <v>7</v>
      </c>
      <c r="D24" s="102">
        <v>16</v>
      </c>
      <c r="E24" s="82"/>
      <c r="F24" s="131">
        <v>0.7</v>
      </c>
      <c r="G24" s="362">
        <v>6.4371052860773261</v>
      </c>
      <c r="H24" s="82"/>
      <c r="I24" s="362">
        <v>24.6</v>
      </c>
      <c r="J24" s="134">
        <v>22.3</v>
      </c>
      <c r="K24" s="82"/>
      <c r="L24" s="82"/>
      <c r="M24" s="108"/>
      <c r="N24" s="131" t="s">
        <v>763</v>
      </c>
      <c r="O24" s="82"/>
      <c r="P24" s="82"/>
      <c r="Q24" s="82"/>
      <c r="R24" s="140"/>
      <c r="S24" s="131" t="s">
        <v>763</v>
      </c>
      <c r="T24" s="131" t="s">
        <v>763</v>
      </c>
      <c r="U24" s="131" t="s">
        <v>763</v>
      </c>
      <c r="V24" s="85"/>
      <c r="W24" s="85"/>
      <c r="X24" s="85"/>
      <c r="Y24" s="102">
        <f t="shared" si="0"/>
        <v>24.6</v>
      </c>
      <c r="Z24" s="102">
        <f t="shared" si="1"/>
        <v>297.75</v>
      </c>
      <c r="AA24" s="102">
        <f t="shared" si="2"/>
        <v>22.3</v>
      </c>
      <c r="AB24" s="102">
        <f t="shared" si="3"/>
        <v>6.4371052860773261</v>
      </c>
      <c r="AC24" s="104">
        <f t="shared" si="4"/>
        <v>7.3051729422711853</v>
      </c>
      <c r="AD24" s="102">
        <f t="shared" si="5"/>
        <v>0.88117082743232411</v>
      </c>
      <c r="AE24" s="105">
        <f t="shared" si="6"/>
        <v>0.7</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274</v>
      </c>
      <c r="B25" s="102">
        <v>2018</v>
      </c>
      <c r="C25" s="103">
        <v>7</v>
      </c>
      <c r="D25" s="102">
        <v>31</v>
      </c>
      <c r="E25" s="82"/>
      <c r="F25" s="131">
        <v>0.8</v>
      </c>
      <c r="G25" s="362">
        <v>8.6597987207729332</v>
      </c>
      <c r="H25" s="82"/>
      <c r="I25" s="362">
        <v>22.9</v>
      </c>
      <c r="J25" s="205">
        <v>1.2</v>
      </c>
      <c r="K25" s="82"/>
      <c r="L25" s="82"/>
      <c r="M25" s="108"/>
      <c r="N25" s="131" t="s">
        <v>763</v>
      </c>
      <c r="O25" s="82"/>
      <c r="P25" s="82"/>
      <c r="Q25" s="82"/>
      <c r="R25" s="140"/>
      <c r="S25" s="131" t="s">
        <v>763</v>
      </c>
      <c r="T25" s="131" t="s">
        <v>763</v>
      </c>
      <c r="U25" s="131" t="s">
        <v>763</v>
      </c>
      <c r="V25" s="85"/>
      <c r="W25" s="85"/>
      <c r="X25" s="85"/>
      <c r="Y25" s="102">
        <f t="shared" si="0"/>
        <v>22.9</v>
      </c>
      <c r="Z25" s="102">
        <f t="shared" si="1"/>
        <v>296.04999999999995</v>
      </c>
      <c r="AA25" s="102">
        <f t="shared" si="2"/>
        <v>1.2</v>
      </c>
      <c r="AB25" s="102">
        <f t="shared" si="3"/>
        <v>8.6597987207729332</v>
      </c>
      <c r="AC25" s="104">
        <f t="shared" si="4"/>
        <v>8.5086410994588508</v>
      </c>
      <c r="AD25" s="102">
        <f t="shared" si="5"/>
        <v>1.0177651894758726</v>
      </c>
      <c r="AE25" s="105">
        <f t="shared" si="6"/>
        <v>0.8</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274</v>
      </c>
      <c r="B26" s="102">
        <v>2018</v>
      </c>
      <c r="C26" s="103">
        <v>7</v>
      </c>
      <c r="D26" s="102">
        <v>31</v>
      </c>
      <c r="E26" s="82"/>
      <c r="F26" s="131">
        <v>0.8</v>
      </c>
      <c r="G26" s="362">
        <v>3.956598124391363</v>
      </c>
      <c r="H26" s="82"/>
      <c r="I26" s="362">
        <v>25.9</v>
      </c>
      <c r="J26" s="205">
        <v>20.8</v>
      </c>
      <c r="K26" s="82"/>
      <c r="L26" s="82"/>
      <c r="M26" s="108"/>
      <c r="N26" s="137">
        <v>0.38343373493975907</v>
      </c>
      <c r="O26" s="82"/>
      <c r="P26" s="82"/>
      <c r="Q26" s="82"/>
      <c r="R26" s="140"/>
      <c r="S26" s="323">
        <v>111.88177685220511</v>
      </c>
      <c r="T26" s="137">
        <v>53.482481012658226</v>
      </c>
      <c r="U26" s="137">
        <v>96.801145654008394</v>
      </c>
      <c r="V26" s="85"/>
      <c r="W26" s="85"/>
      <c r="X26" s="85"/>
      <c r="Y26" s="102">
        <f t="shared" si="0"/>
        <v>25.9</v>
      </c>
      <c r="Z26" s="102">
        <f t="shared" si="1"/>
        <v>299.04999999999995</v>
      </c>
      <c r="AA26" s="102">
        <f t="shared" si="2"/>
        <v>20.8</v>
      </c>
      <c r="AB26" s="102">
        <f t="shared" si="3"/>
        <v>3.956598124391363</v>
      </c>
      <c r="AC26" s="104">
        <f t="shared" si="4"/>
        <v>7.2013505953701564</v>
      </c>
      <c r="AD26" s="102">
        <f t="shared" si="5"/>
        <v>0.54942445475923818</v>
      </c>
      <c r="AE26" s="105">
        <f t="shared" si="6"/>
        <v>0.8</v>
      </c>
      <c r="AF26" s="102">
        <f t="shared" si="7"/>
        <v>0.38343373493975907</v>
      </c>
      <c r="AG26" s="105">
        <f t="shared" si="8"/>
        <v>53.482481012658226</v>
      </c>
      <c r="AH26" s="105">
        <f t="shared" si="9"/>
        <v>96.801145654008394</v>
      </c>
      <c r="AI26" s="102">
        <f t="shared" ref="AI26" si="13">IF(Y26=" ", " ", IF(Y26&gt;0, SUM(AG26:AH26)))</f>
        <v>150.28362666666663</v>
      </c>
      <c r="AJ26" s="106">
        <f t="shared" si="11"/>
        <v>111.88177685220511</v>
      </c>
      <c r="AK26" s="107">
        <f t="shared" si="12"/>
        <v>111.49834311726535</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274</v>
      </c>
      <c r="B27" s="102">
        <v>2018</v>
      </c>
      <c r="C27" s="103">
        <v>7</v>
      </c>
      <c r="D27" s="102">
        <v>31</v>
      </c>
      <c r="E27" s="82"/>
      <c r="F27" s="131">
        <v>0.8</v>
      </c>
      <c r="G27" s="362"/>
      <c r="H27" s="82"/>
      <c r="I27" s="362"/>
      <c r="J27" s="205">
        <v>20.8</v>
      </c>
      <c r="K27" s="82"/>
      <c r="L27" s="82"/>
      <c r="M27" s="108"/>
      <c r="N27" s="131" t="s">
        <v>763</v>
      </c>
      <c r="O27" s="82"/>
      <c r="P27" s="82"/>
      <c r="Q27" s="82"/>
      <c r="R27" s="140"/>
      <c r="S27" s="131" t="s">
        <v>763</v>
      </c>
      <c r="T27" s="131" t="s">
        <v>763</v>
      </c>
      <c r="U27" s="131" t="s">
        <v>763</v>
      </c>
      <c r="V27" s="85"/>
      <c r="W27" s="85"/>
      <c r="X27" s="85"/>
      <c r="Y27" s="102">
        <f t="shared" si="0"/>
        <v>0</v>
      </c>
      <c r="Z27" s="102" t="b">
        <f t="shared" si="1"/>
        <v>0</v>
      </c>
      <c r="AA27" s="102">
        <f t="shared" si="2"/>
        <v>20.8</v>
      </c>
      <c r="AB27" s="102">
        <f t="shared" si="3"/>
        <v>0</v>
      </c>
      <c r="AC27" s="104" t="b">
        <f t="shared" si="4"/>
        <v>0</v>
      </c>
      <c r="AD27" s="102" t="b">
        <f t="shared" si="5"/>
        <v>0</v>
      </c>
      <c r="AE27" s="105">
        <f t="shared" si="6"/>
        <v>0.8</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274</v>
      </c>
      <c r="B28" s="102">
        <v>2018</v>
      </c>
      <c r="C28" s="103">
        <v>8</v>
      </c>
      <c r="D28" s="102">
        <v>14</v>
      </c>
      <c r="E28" s="82"/>
      <c r="F28" s="131">
        <v>0.85</v>
      </c>
      <c r="G28" s="362">
        <v>0.29075655321333815</v>
      </c>
      <c r="H28" s="82"/>
      <c r="I28" s="362">
        <v>24.9</v>
      </c>
      <c r="J28" s="226">
        <v>5.5</v>
      </c>
      <c r="K28" s="82"/>
      <c r="L28" s="82"/>
      <c r="M28" s="82"/>
      <c r="N28" s="131" t="s">
        <v>763</v>
      </c>
      <c r="O28" s="82"/>
      <c r="P28" s="82"/>
      <c r="Q28" s="82"/>
      <c r="R28" s="140"/>
      <c r="S28" s="131" t="s">
        <v>763</v>
      </c>
      <c r="T28" s="131" t="s">
        <v>763</v>
      </c>
      <c r="U28" s="131" t="s">
        <v>763</v>
      </c>
      <c r="V28" s="85"/>
      <c r="W28" s="85"/>
      <c r="X28" s="85"/>
      <c r="Y28" s="102">
        <f t="shared" si="0"/>
        <v>24.9</v>
      </c>
      <c r="Z28" s="102">
        <f t="shared" si="1"/>
        <v>298.04999999999995</v>
      </c>
      <c r="AA28" s="102">
        <f t="shared" si="2"/>
        <v>5.5</v>
      </c>
      <c r="AB28" s="102">
        <f t="shared" si="3"/>
        <v>0.29075655321333815</v>
      </c>
      <c r="AC28" s="104">
        <f t="shared" si="4"/>
        <v>7.9966398010897191</v>
      </c>
      <c r="AD28" s="102">
        <f t="shared" si="5"/>
        <v>3.635984118900993E-2</v>
      </c>
      <c r="AE28" s="105">
        <f t="shared" si="6"/>
        <v>0.85</v>
      </c>
      <c r="AF28" s="102" t="str">
        <f t="shared" si="7"/>
        <v>NS</v>
      </c>
      <c r="AG28" s="105" t="str">
        <f t="shared" si="8"/>
        <v>NS</v>
      </c>
      <c r="AH28" s="105" t="str">
        <f t="shared" si="9"/>
        <v>NS</v>
      </c>
      <c r="AI28" s="102"/>
      <c r="AJ28" s="106" t="str">
        <f t="shared" si="11"/>
        <v>NS</v>
      </c>
      <c r="AK28" s="107"/>
      <c r="AL28" s="82"/>
      <c r="AM28" s="82">
        <f>AD36</f>
        <v>0.57038173530471514</v>
      </c>
      <c r="AN28" s="82">
        <f>AE36</f>
        <v>0.74999999999999989</v>
      </c>
      <c r="AO28" s="82">
        <f>AF36</f>
        <v>22.767979046477031</v>
      </c>
      <c r="AP28" s="82">
        <f>AI36</f>
        <v>86.591846666666655</v>
      </c>
      <c r="AQ28" s="113">
        <f>AK36</f>
        <v>69.161878937915475</v>
      </c>
      <c r="AR28" s="118"/>
      <c r="AS28" s="115" t="s">
        <v>497</v>
      </c>
      <c r="AT28" s="115" t="s">
        <v>497</v>
      </c>
      <c r="AU28" s="115" t="s">
        <v>497</v>
      </c>
      <c r="AV28" s="115" t="s">
        <v>497</v>
      </c>
      <c r="AW28" s="115" t="s">
        <v>497</v>
      </c>
      <c r="AX28" s="116" t="s">
        <v>498</v>
      </c>
      <c r="AY28" s="102"/>
      <c r="AZ28" s="102"/>
      <c r="BA28" s="82"/>
      <c r="BB28" s="82"/>
    </row>
    <row r="29" spans="1:54" ht="16" x14ac:dyDescent="0.2">
      <c r="A29" s="101" t="s">
        <v>274</v>
      </c>
      <c r="B29" s="102">
        <v>2018</v>
      </c>
      <c r="C29" s="103">
        <v>8</v>
      </c>
      <c r="D29" s="102">
        <v>14</v>
      </c>
      <c r="E29" s="82"/>
      <c r="F29" s="131">
        <v>0.85</v>
      </c>
      <c r="G29" s="362"/>
      <c r="H29" s="82"/>
      <c r="I29" s="362"/>
      <c r="J29" s="226">
        <v>17.8</v>
      </c>
      <c r="K29" s="82"/>
      <c r="L29" s="82"/>
      <c r="M29" s="108"/>
      <c r="N29" s="137">
        <v>34.56244458797606</v>
      </c>
      <c r="O29" s="82"/>
      <c r="P29" s="82"/>
      <c r="Q29" s="82"/>
      <c r="R29" s="140"/>
      <c r="S29" s="323">
        <v>96.220551410887225</v>
      </c>
      <c r="T29" s="137">
        <v>9.8608607594936704</v>
      </c>
      <c r="U29" s="137">
        <v>36.115885907172995</v>
      </c>
      <c r="V29" s="85"/>
      <c r="W29" s="85"/>
      <c r="X29" s="85"/>
      <c r="Y29" s="102">
        <f t="shared" si="0"/>
        <v>0</v>
      </c>
      <c r="Z29" s="102" t="b">
        <f t="shared" si="1"/>
        <v>0</v>
      </c>
      <c r="AA29" s="102">
        <f t="shared" si="2"/>
        <v>17.8</v>
      </c>
      <c r="AB29" s="102">
        <f t="shared" si="3"/>
        <v>0</v>
      </c>
      <c r="AC29" s="104" t="b">
        <f t="shared" si="4"/>
        <v>0</v>
      </c>
      <c r="AD29" s="102" t="b">
        <f t="shared" si="5"/>
        <v>0</v>
      </c>
      <c r="AE29" s="105">
        <f t="shared" si="6"/>
        <v>0.85</v>
      </c>
      <c r="AF29" s="102">
        <f t="shared" si="7"/>
        <v>34.56244458797606</v>
      </c>
      <c r="AG29" s="105">
        <f t="shared" si="8"/>
        <v>9.8608607594936704</v>
      </c>
      <c r="AH29" s="105">
        <f t="shared" si="9"/>
        <v>36.115885907172995</v>
      </c>
      <c r="AI29" s="102" t="b">
        <f t="shared" ref="AI29" si="14">IF(Y29=" ", " ", IF(Y29&gt;0, SUM(AG29:AH29)))</f>
        <v>0</v>
      </c>
      <c r="AJ29" s="106">
        <f t="shared" si="11"/>
        <v>96.220551410887225</v>
      </c>
      <c r="AK29" s="107" t="b">
        <f t="shared" si="12"/>
        <v>0</v>
      </c>
      <c r="AL29" s="82"/>
      <c r="AM29" s="82"/>
      <c r="AN29" s="82"/>
      <c r="AO29" s="82"/>
      <c r="AP29" s="85"/>
      <c r="AQ29" s="82"/>
      <c r="AR29" s="82"/>
      <c r="AS29" s="363">
        <f>((LN(AM28)-LN(0.4))/(LN(0.9)-LN(0.4))*100)</f>
        <v>43.757316416296881</v>
      </c>
      <c r="AT29" s="120">
        <f>((LN(AN28)-LN(0.6))/(LN(3)-LN(0.6))*100)</f>
        <v>13.864688385321383</v>
      </c>
      <c r="AU29" s="115">
        <f>((LN(AO28)-LN(10))/(LN(1)-LN(10))*100)</f>
        <v>-35.732448305628459</v>
      </c>
      <c r="AV29" s="115">
        <f>((LN(AP28)-LN(10))/(LN(3)-LN(10))*100)</f>
        <v>-179.29147245189677</v>
      </c>
      <c r="AW29" s="115">
        <f>((LN(AQ28)-LN(43))/(LN(20)-LN(43))*100)</f>
        <v>-62.086176136434368</v>
      </c>
      <c r="AX29" s="82"/>
      <c r="AY29" s="82"/>
      <c r="AZ29" s="82"/>
      <c r="BA29" s="82"/>
      <c r="BB29" s="82"/>
    </row>
    <row r="30" spans="1:54" ht="16" x14ac:dyDescent="0.2">
      <c r="A30" s="101" t="s">
        <v>274</v>
      </c>
      <c r="B30" s="102">
        <v>2018</v>
      </c>
      <c r="C30" s="103">
        <v>8</v>
      </c>
      <c r="D30" s="102">
        <v>14</v>
      </c>
      <c r="E30" s="82"/>
      <c r="F30" s="131">
        <v>0.85</v>
      </c>
      <c r="G30" s="362">
        <v>0.13878943405650959</v>
      </c>
      <c r="H30" s="82"/>
      <c r="I30" s="362">
        <v>25.5</v>
      </c>
      <c r="J30" s="226">
        <v>25.1</v>
      </c>
      <c r="K30" s="82"/>
      <c r="L30" s="82"/>
      <c r="M30" s="108"/>
      <c r="N30" s="131" t="s">
        <v>763</v>
      </c>
      <c r="O30" s="82"/>
      <c r="P30" s="82"/>
      <c r="Q30" s="82"/>
      <c r="R30" s="140"/>
      <c r="S30" s="131" t="s">
        <v>763</v>
      </c>
      <c r="T30" s="131" t="s">
        <v>763</v>
      </c>
      <c r="U30" s="131" t="s">
        <v>763</v>
      </c>
      <c r="V30" s="85"/>
      <c r="W30" s="85"/>
      <c r="X30" s="85"/>
      <c r="Y30" s="102">
        <f t="shared" si="0"/>
        <v>25.5</v>
      </c>
      <c r="Z30" s="102">
        <f t="shared" si="1"/>
        <v>298.64999999999998</v>
      </c>
      <c r="AA30" s="102">
        <f t="shared" si="2"/>
        <v>25.1</v>
      </c>
      <c r="AB30" s="102">
        <f t="shared" si="3"/>
        <v>0.13878943405650959</v>
      </c>
      <c r="AC30" s="104">
        <f t="shared" si="4"/>
        <v>7.0770924949113825</v>
      </c>
      <c r="AD30" s="102">
        <f t="shared" si="5"/>
        <v>1.9611080985065955E-2</v>
      </c>
      <c r="AE30" s="105">
        <f t="shared" si="6"/>
        <v>0.85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43.757316416296881</v>
      </c>
      <c r="AT30" s="82">
        <f t="shared" ref="AT30:AW30" si="15">IF(AT29&gt;100, 100, IF(AT29&lt;0, 0, AT29))</f>
        <v>13.864688385321383</v>
      </c>
      <c r="AU30" s="82">
        <f t="shared" si="15"/>
        <v>0</v>
      </c>
      <c r="AV30" s="82">
        <f t="shared" si="15"/>
        <v>0</v>
      </c>
      <c r="AW30" s="82">
        <f t="shared" si="15"/>
        <v>0</v>
      </c>
      <c r="AX30" s="129">
        <f>AVERAGE(AS30:AW30)</f>
        <v>11.524400960323652</v>
      </c>
      <c r="AY30" s="84"/>
      <c r="AZ30" s="84"/>
      <c r="BA30" s="84" t="str">
        <f>IF(AX30&gt;65, "Acceptable; Ongoing Protection is Required", "Unacceptable; Immediate Restoration is Required")</f>
        <v>Unacceptable; Immediate Restoration is Required</v>
      </c>
      <c r="BB30" s="82"/>
    </row>
    <row r="31" spans="1:54" ht="16" x14ac:dyDescent="0.2">
      <c r="A31" s="101" t="s">
        <v>274</v>
      </c>
      <c r="B31" s="102">
        <v>2018</v>
      </c>
      <c r="C31" s="103">
        <v>8</v>
      </c>
      <c r="D31" s="102">
        <v>28</v>
      </c>
      <c r="E31" s="82"/>
      <c r="F31" s="131">
        <v>0.65</v>
      </c>
      <c r="G31" s="362">
        <v>5.7856101704587264</v>
      </c>
      <c r="H31" s="82"/>
      <c r="I31" s="362">
        <v>19.399999999999999</v>
      </c>
      <c r="J31" s="226">
        <v>1</v>
      </c>
      <c r="K31" s="82"/>
      <c r="L31" s="82"/>
      <c r="M31" s="108"/>
      <c r="N31" s="131" t="s">
        <v>763</v>
      </c>
      <c r="O31" s="82"/>
      <c r="P31" s="82"/>
      <c r="Q31" s="82"/>
      <c r="R31" s="140"/>
      <c r="S31" s="131" t="s">
        <v>763</v>
      </c>
      <c r="T31" s="131" t="s">
        <v>763</v>
      </c>
      <c r="U31" s="131" t="s">
        <v>763</v>
      </c>
      <c r="V31" s="85"/>
      <c r="W31" s="85"/>
      <c r="X31" s="85"/>
      <c r="Y31" s="102">
        <f t="shared" si="0"/>
        <v>19.399999999999999</v>
      </c>
      <c r="Z31" s="102">
        <f t="shared" si="1"/>
        <v>292.54999999999995</v>
      </c>
      <c r="AA31" s="102">
        <f t="shared" si="2"/>
        <v>1</v>
      </c>
      <c r="AB31" s="102">
        <f t="shared" si="3"/>
        <v>5.7856101704587264</v>
      </c>
      <c r="AC31" s="104">
        <f t="shared" si="4"/>
        <v>9.1230763883221684</v>
      </c>
      <c r="AD31" s="102">
        <f t="shared" si="5"/>
        <v>0.63417315872357416</v>
      </c>
      <c r="AE31" s="105">
        <f t="shared" si="6"/>
        <v>0.65</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355" t="s">
        <v>520</v>
      </c>
      <c r="AT31" s="355" t="s">
        <v>520</v>
      </c>
      <c r="AU31" s="355" t="s">
        <v>520</v>
      </c>
      <c r="AV31" s="355" t="s">
        <v>520</v>
      </c>
      <c r="AW31" s="126" t="s">
        <v>1238</v>
      </c>
      <c r="AX31" s="126">
        <f>AVERAGE(AS30:AW30)</f>
        <v>11.524400960323652</v>
      </c>
      <c r="AY31" s="85"/>
      <c r="AZ31" s="85"/>
      <c r="BA31" s="82"/>
      <c r="BB31" s="82"/>
    </row>
    <row r="32" spans="1:54" ht="16" x14ac:dyDescent="0.2">
      <c r="A32" s="101" t="s">
        <v>274</v>
      </c>
      <c r="B32" s="102">
        <v>2018</v>
      </c>
      <c r="C32" s="103">
        <v>8</v>
      </c>
      <c r="D32" s="102">
        <v>28</v>
      </c>
      <c r="E32" s="82"/>
      <c r="F32" s="131">
        <v>0.65</v>
      </c>
      <c r="G32" s="362">
        <v>3.9270976293931352</v>
      </c>
      <c r="H32" s="82"/>
      <c r="I32" s="362">
        <v>22.2</v>
      </c>
      <c r="J32" s="226">
        <v>3.6</v>
      </c>
      <c r="K32" s="82"/>
      <c r="L32" s="82"/>
      <c r="M32" s="108"/>
      <c r="N32" s="137">
        <v>44.347847643859737</v>
      </c>
      <c r="O32" s="82"/>
      <c r="P32" s="82"/>
      <c r="Q32" s="82"/>
      <c r="R32" s="140"/>
      <c r="S32" s="323">
        <v>71.173262402425337</v>
      </c>
      <c r="T32" s="137">
        <v>8.9454683544303748</v>
      </c>
      <c r="U32" s="137">
        <v>13.954598312236296</v>
      </c>
      <c r="V32" s="85"/>
      <c r="W32" s="85"/>
      <c r="X32" s="85"/>
      <c r="Y32" s="102">
        <f t="shared" si="0"/>
        <v>22.2</v>
      </c>
      <c r="Z32" s="102">
        <f t="shared" si="1"/>
        <v>295.34999999999997</v>
      </c>
      <c r="AA32" s="102">
        <f t="shared" si="2"/>
        <v>3.6</v>
      </c>
      <c r="AB32" s="102">
        <f t="shared" si="3"/>
        <v>3.9270976293931352</v>
      </c>
      <c r="AC32" s="104">
        <f t="shared" si="4"/>
        <v>8.5040996462027696</v>
      </c>
      <c r="AD32" s="102">
        <f t="shared" si="5"/>
        <v>0.46178875986556128</v>
      </c>
      <c r="AE32" s="105">
        <f t="shared" si="6"/>
        <v>0.65</v>
      </c>
      <c r="AF32" s="102">
        <f t="shared" si="7"/>
        <v>44.347847643859737</v>
      </c>
      <c r="AG32" s="105">
        <f t="shared" si="8"/>
        <v>8.9454683544303748</v>
      </c>
      <c r="AH32" s="105">
        <f t="shared" si="9"/>
        <v>13.954598312236296</v>
      </c>
      <c r="AI32" s="102">
        <f t="shared" ref="AI32" si="16">IF(Y32=" ", " ", IF(Y32&gt;0, SUM(AG32:AH32)))</f>
        <v>22.900066666666671</v>
      </c>
      <c r="AJ32" s="106">
        <f t="shared" si="11"/>
        <v>71.173262402425337</v>
      </c>
      <c r="AK32" s="107">
        <f t="shared" si="12"/>
        <v>26.8254147585656</v>
      </c>
      <c r="AL32" s="82"/>
      <c r="AM32" s="82"/>
      <c r="AN32" s="82"/>
      <c r="AO32" s="82"/>
      <c r="AP32" s="82"/>
      <c r="AQ32" s="82"/>
      <c r="AR32" s="82"/>
      <c r="AS32" s="82"/>
      <c r="AT32" s="82"/>
      <c r="AU32" s="82"/>
      <c r="AV32" s="82"/>
      <c r="AW32" s="82"/>
      <c r="AX32" s="82"/>
      <c r="AY32" s="82"/>
      <c r="AZ32" s="82"/>
      <c r="BA32" s="82"/>
      <c r="BB32" s="82"/>
    </row>
    <row r="33" spans="1:54" ht="16" x14ac:dyDescent="0.2">
      <c r="A33" s="101" t="s">
        <v>274</v>
      </c>
      <c r="B33" s="102">
        <v>2018</v>
      </c>
      <c r="C33" s="103">
        <v>8</v>
      </c>
      <c r="D33" s="102">
        <v>28</v>
      </c>
      <c r="E33" s="82"/>
      <c r="F33" s="131">
        <v>0.65</v>
      </c>
      <c r="G33" s="362">
        <v>1.5</v>
      </c>
      <c r="H33" s="82"/>
      <c r="I33" s="362"/>
      <c r="J33" s="226">
        <v>11.8</v>
      </c>
      <c r="K33" s="82"/>
      <c r="L33" s="82"/>
      <c r="M33" s="82"/>
      <c r="N33" s="131" t="s">
        <v>763</v>
      </c>
      <c r="O33" s="82"/>
      <c r="P33" s="82"/>
      <c r="Q33" s="82"/>
      <c r="R33" s="140"/>
      <c r="S33" s="131" t="s">
        <v>763</v>
      </c>
      <c r="T33" s="131" t="s">
        <v>763</v>
      </c>
      <c r="U33" s="131" t="s">
        <v>763</v>
      </c>
      <c r="V33" s="85"/>
      <c r="W33" s="85"/>
      <c r="X33" s="85"/>
      <c r="Y33" s="102">
        <f t="shared" si="0"/>
        <v>0</v>
      </c>
      <c r="Z33" s="102" t="b">
        <f t="shared" si="1"/>
        <v>0</v>
      </c>
      <c r="AA33" s="102">
        <f t="shared" si="2"/>
        <v>11.8</v>
      </c>
      <c r="AB33" s="102">
        <f t="shared" si="3"/>
        <v>1.5</v>
      </c>
      <c r="AC33" s="104" t="b">
        <f t="shared" si="4"/>
        <v>0</v>
      </c>
      <c r="AD33" s="102" t="b">
        <f t="shared" si="5"/>
        <v>0</v>
      </c>
      <c r="AE33" s="105">
        <f t="shared" si="6"/>
        <v>0.65</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0.57038173530471514</v>
      </c>
      <c r="AE36" s="84">
        <f>_xlfn.AGGREGATE(1, 6,AE22:AE35)</f>
        <v>0.74999999999999989</v>
      </c>
      <c r="AF36" s="84">
        <f>_xlfn.AGGREGATE(1, 6,AF22:AF35)</f>
        <v>22.767979046477031</v>
      </c>
      <c r="AG36" s="82"/>
      <c r="AH36" s="82"/>
      <c r="AI36" s="84">
        <f>_xlfn.AGGREGATE(1, 6,AI22:AI35)</f>
        <v>86.591846666666655</v>
      </c>
      <c r="AJ36" s="82"/>
      <c r="AK36" s="84">
        <f>_xlfn.AGGREGATE(1, 6,AK22:AK35)</f>
        <v>69.161878937915475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0.50086627876830225</v>
      </c>
      <c r="AE37" s="126">
        <f>AVERAGE(AE23:AE32)</f>
        <v>0.7649999999999999</v>
      </c>
      <c r="AF37" s="126">
        <f>AVERAGE(AF23:AF32)</f>
        <v>22.767979046477031</v>
      </c>
      <c r="AG37" s="126"/>
      <c r="AH37" s="126"/>
      <c r="AI37" s="126">
        <f>AVERAGE(AI23:AI32)</f>
        <v>86.591846666666655</v>
      </c>
      <c r="AJ37" s="126"/>
      <c r="AK37" s="127">
        <f>AVERAGE(AK23:AK32)</f>
        <v>69.161878937915475</v>
      </c>
      <c r="AL37" s="82"/>
      <c r="AM37" s="82"/>
      <c r="AN37" s="82"/>
      <c r="AO37" s="82"/>
      <c r="AP37" s="82"/>
      <c r="AQ37" s="82"/>
      <c r="AR37" s="82"/>
      <c r="AS37" s="82"/>
      <c r="AT37" s="82"/>
      <c r="AU37" s="82"/>
      <c r="AV37" s="82"/>
      <c r="AW37" s="82"/>
      <c r="AX37" s="82"/>
      <c r="AY37" s="82"/>
      <c r="AZ37" s="82"/>
      <c r="BA37" s="82"/>
      <c r="BB37" s="82"/>
    </row>
    <row r="38" spans="1:54" x14ac:dyDescent="0.2">
      <c r="AJ38" s="232" t="s">
        <v>1239</v>
      </c>
      <c r="AK38" s="232" t="s">
        <v>1240</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274</v>
      </c>
      <c r="C43" s="68" t="s">
        <v>757</v>
      </c>
      <c r="E43" s="69">
        <v>43654</v>
      </c>
      <c r="F43" t="s">
        <v>881</v>
      </c>
      <c r="G43" t="s">
        <v>891</v>
      </c>
      <c r="H43" s="68">
        <v>0</v>
      </c>
      <c r="I43" s="68" t="s">
        <v>760</v>
      </c>
      <c r="J43" s="326">
        <v>0.51666666666666705</v>
      </c>
      <c r="K43" s="215">
        <v>2</v>
      </c>
      <c r="L43">
        <v>1</v>
      </c>
      <c r="M43" t="s">
        <v>812</v>
      </c>
      <c r="N43" t="s">
        <v>892</v>
      </c>
      <c r="O43" s="205" t="s">
        <v>761</v>
      </c>
      <c r="P43" s="131" t="s">
        <v>761</v>
      </c>
      <c r="Q43" s="359">
        <v>0.9</v>
      </c>
      <c r="R43" s="68">
        <v>0.9</v>
      </c>
      <c r="T43" s="68">
        <v>0.9</v>
      </c>
      <c r="U43" s="70">
        <v>1</v>
      </c>
      <c r="V43" s="68">
        <v>0.15</v>
      </c>
      <c r="W43" s="77">
        <v>0.33333333333333331</v>
      </c>
      <c r="X43" s="359">
        <v>20.3</v>
      </c>
      <c r="Y43" s="68">
        <v>10.16</v>
      </c>
      <c r="Z43" s="365">
        <v>10.16</v>
      </c>
      <c r="AA43" s="68">
        <v>117.3</v>
      </c>
      <c r="AB43" s="226">
        <v>6.8</v>
      </c>
      <c r="AC43" s="216">
        <v>31</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6.75</v>
      </c>
      <c r="AX43" s="72"/>
    </row>
    <row r="44" spans="1:54" x14ac:dyDescent="0.2">
      <c r="A44" t="s">
        <v>756</v>
      </c>
      <c r="B44" t="s">
        <v>274</v>
      </c>
      <c r="C44" s="68" t="s">
        <v>764</v>
      </c>
      <c r="E44" s="69">
        <v>43654</v>
      </c>
      <c r="F44" t="s">
        <v>881</v>
      </c>
      <c r="G44" t="s">
        <v>891</v>
      </c>
      <c r="H44" s="68">
        <v>0</v>
      </c>
      <c r="I44" s="68" t="s">
        <v>760</v>
      </c>
      <c r="J44" s="326">
        <v>0.51666666666666705</v>
      </c>
      <c r="K44" s="215">
        <v>2</v>
      </c>
      <c r="L44">
        <v>1</v>
      </c>
      <c r="M44" t="s">
        <v>812</v>
      </c>
      <c r="N44" t="s">
        <v>892</v>
      </c>
      <c r="O44" s="205" t="s">
        <v>761</v>
      </c>
      <c r="P44" s="131" t="s">
        <v>761</v>
      </c>
      <c r="Q44" s="359">
        <v>0.9</v>
      </c>
      <c r="R44" s="68">
        <v>0.9</v>
      </c>
      <c r="T44" s="68">
        <v>0.9</v>
      </c>
      <c r="U44" s="70">
        <v>1</v>
      </c>
      <c r="V44" s="68">
        <v>0.6</v>
      </c>
      <c r="W44" s="68" t="s">
        <v>761</v>
      </c>
      <c r="X44" s="359">
        <v>25.7</v>
      </c>
      <c r="Y44" s="72">
        <v>5.2</v>
      </c>
      <c r="Z44" s="365">
        <v>5.2</v>
      </c>
      <c r="AA44" s="68">
        <v>72</v>
      </c>
      <c r="AB44" s="226">
        <v>18.600000000000001</v>
      </c>
      <c r="AC44" s="216">
        <v>30.2</v>
      </c>
      <c r="AD44" s="72">
        <v>0.51144578313253009</v>
      </c>
      <c r="AE44" s="72">
        <v>0.76103083223862122</v>
      </c>
      <c r="AF44" s="72">
        <v>3.1067961165048548</v>
      </c>
      <c r="AG44" s="137">
        <v>3.8678269487434758</v>
      </c>
      <c r="AH44" s="75">
        <v>43.122071734133918</v>
      </c>
      <c r="AI44" s="75">
        <v>46.989898682877396</v>
      </c>
      <c r="AJ44" s="72">
        <v>480.00240859313624</v>
      </c>
      <c r="AK44" s="72">
        <v>82.075185837291684</v>
      </c>
      <c r="AL44" s="72">
        <v>5.8483255772908933</v>
      </c>
      <c r="AM44" s="72">
        <v>125.19725757142561</v>
      </c>
      <c r="AN44" s="137">
        <v>129.06508452016908</v>
      </c>
      <c r="AO44" s="137">
        <v>18.422262083333329</v>
      </c>
      <c r="AP44" s="137">
        <v>2.4228533333333333</v>
      </c>
      <c r="AQ44" s="70">
        <v>0.88376877340788695</v>
      </c>
      <c r="AR44" s="72">
        <v>20.845115416666662</v>
      </c>
      <c r="AS44" s="68"/>
      <c r="AT44" s="68">
        <v>23.66</v>
      </c>
      <c r="AX44" s="72"/>
    </row>
    <row r="45" spans="1:54" x14ac:dyDescent="0.2">
      <c r="A45" t="s">
        <v>756</v>
      </c>
      <c r="B45" t="s">
        <v>274</v>
      </c>
      <c r="C45" s="68" t="s">
        <v>765</v>
      </c>
      <c r="E45" s="69">
        <v>43654</v>
      </c>
      <c r="F45" t="s">
        <v>881</v>
      </c>
      <c r="G45" t="s">
        <v>891</v>
      </c>
      <c r="H45" s="68">
        <v>0</v>
      </c>
      <c r="I45" s="68" t="s">
        <v>760</v>
      </c>
      <c r="J45" s="326">
        <v>0.51666666666666705</v>
      </c>
      <c r="K45" s="215">
        <v>2</v>
      </c>
      <c r="L45">
        <v>1</v>
      </c>
      <c r="M45" t="s">
        <v>812</v>
      </c>
      <c r="N45" t="s">
        <v>892</v>
      </c>
      <c r="O45" s="205" t="s">
        <v>761</v>
      </c>
      <c r="P45" s="131" t="s">
        <v>761</v>
      </c>
      <c r="Q45" s="359">
        <v>0.9</v>
      </c>
      <c r="R45" s="68">
        <v>0.9</v>
      </c>
      <c r="T45" s="68">
        <v>0.9</v>
      </c>
      <c r="U45" s="70">
        <v>1</v>
      </c>
      <c r="V45" s="68" t="s">
        <v>761</v>
      </c>
      <c r="W45" s="68" t="s">
        <v>761</v>
      </c>
      <c r="X45" s="359" t="s">
        <v>761</v>
      </c>
      <c r="Y45" s="68" t="s">
        <v>761</v>
      </c>
      <c r="Z45" s="365" t="s">
        <v>761</v>
      </c>
      <c r="AA45" s="68" t="s">
        <v>761</v>
      </c>
      <c r="AB45" s="226">
        <v>19.2</v>
      </c>
      <c r="AC45" s="216">
        <v>12.04</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U45" s="322">
        <v>172</v>
      </c>
      <c r="AV45" s="322">
        <v>5.5040000000000004</v>
      </c>
      <c r="AX45" s="72"/>
      <c r="AY45" s="322"/>
    </row>
    <row r="46" spans="1:54" x14ac:dyDescent="0.2">
      <c r="A46" t="s">
        <v>756</v>
      </c>
      <c r="B46" t="s">
        <v>274</v>
      </c>
      <c r="C46" s="68" t="s">
        <v>757</v>
      </c>
      <c r="E46" s="69">
        <v>43665</v>
      </c>
      <c r="F46" t="s">
        <v>881</v>
      </c>
      <c r="G46" t="s">
        <v>891</v>
      </c>
      <c r="H46" s="68">
        <v>0</v>
      </c>
      <c r="I46" s="68" t="s">
        <v>760</v>
      </c>
      <c r="J46" s="326">
        <v>0.39861111111111108</v>
      </c>
      <c r="K46" s="215">
        <v>3</v>
      </c>
      <c r="L46">
        <v>3</v>
      </c>
      <c r="M46" t="s">
        <v>872</v>
      </c>
      <c r="N46" t="s">
        <v>896</v>
      </c>
      <c r="O46" s="205" t="s">
        <v>761</v>
      </c>
      <c r="P46" s="131" t="s">
        <v>761</v>
      </c>
      <c r="Q46" s="359">
        <v>0.85</v>
      </c>
      <c r="R46" s="68">
        <v>0.85</v>
      </c>
      <c r="T46" s="68">
        <v>0.85</v>
      </c>
      <c r="U46" s="70">
        <v>1</v>
      </c>
      <c r="V46" s="68">
        <v>0.15</v>
      </c>
      <c r="W46" s="77">
        <v>0.2638888888888889</v>
      </c>
      <c r="X46" s="359">
        <v>17.399999999999999</v>
      </c>
      <c r="Y46" s="68">
        <v>5.09</v>
      </c>
      <c r="Z46" s="365" t="s">
        <v>761</v>
      </c>
      <c r="AA46" s="68">
        <v>53.2</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274</v>
      </c>
      <c r="C47" s="68" t="s">
        <v>764</v>
      </c>
      <c r="E47" s="69">
        <v>43665</v>
      </c>
      <c r="F47" t="s">
        <v>881</v>
      </c>
      <c r="G47" t="s">
        <v>891</v>
      </c>
      <c r="H47" s="68">
        <v>0</v>
      </c>
      <c r="I47" s="68" t="s">
        <v>760</v>
      </c>
      <c r="J47" s="326">
        <v>0.39861111111111108</v>
      </c>
      <c r="K47" s="215">
        <v>3</v>
      </c>
      <c r="L47">
        <v>3</v>
      </c>
      <c r="M47" t="s">
        <v>872</v>
      </c>
      <c r="N47" t="s">
        <v>896</v>
      </c>
      <c r="O47" s="205" t="s">
        <v>761</v>
      </c>
      <c r="P47" s="131" t="s">
        <v>761</v>
      </c>
      <c r="Q47" s="359">
        <v>0.85</v>
      </c>
      <c r="R47" s="68">
        <v>0.85</v>
      </c>
      <c r="T47" s="68">
        <v>0.85</v>
      </c>
      <c r="U47" s="70">
        <v>1</v>
      </c>
      <c r="V47" s="68">
        <v>0.5</v>
      </c>
      <c r="W47" s="68" t="s">
        <v>761</v>
      </c>
      <c r="X47" s="359">
        <v>25</v>
      </c>
      <c r="Y47" s="68">
        <v>0.11</v>
      </c>
      <c r="Z47" s="365">
        <v>9.5044609147618642E-2</v>
      </c>
      <c r="AA47" s="68">
        <v>1.4</v>
      </c>
      <c r="AB47" s="226">
        <v>25.7</v>
      </c>
      <c r="AC47" s="216">
        <v>40.4</v>
      </c>
      <c r="AD47" s="72">
        <v>3.6398659846224106</v>
      </c>
      <c r="AE47" s="72">
        <v>6.5480533124330353</v>
      </c>
      <c r="AF47" s="72">
        <v>3.4515087545014276</v>
      </c>
      <c r="AG47" s="137">
        <v>9.9995620669344625</v>
      </c>
      <c r="AH47" s="75">
        <v>25.060215304215273</v>
      </c>
      <c r="AI47" s="75">
        <v>35.059777371149735</v>
      </c>
      <c r="AJ47" s="72">
        <v>251.80142068835099</v>
      </c>
      <c r="AK47" s="72">
        <v>35.970075038773636</v>
      </c>
      <c r="AL47" s="72">
        <v>7.0003029022576069</v>
      </c>
      <c r="AM47" s="72">
        <v>61.030290342988906</v>
      </c>
      <c r="AN47" s="137">
        <v>71.029852409923365</v>
      </c>
      <c r="AO47" s="137">
        <v>11.812195416666667</v>
      </c>
      <c r="AP47" s="137">
        <v>6.0319999999999999E-2</v>
      </c>
      <c r="AQ47" s="70">
        <v>0.99491935803971887</v>
      </c>
      <c r="AR47" s="72">
        <v>11.872515416666667</v>
      </c>
      <c r="AS47" s="68"/>
      <c r="AT47" s="68" t="s">
        <v>761</v>
      </c>
      <c r="AX47" s="72"/>
    </row>
    <row r="48" spans="1:54" x14ac:dyDescent="0.2">
      <c r="A48" t="s">
        <v>756</v>
      </c>
      <c r="B48" t="s">
        <v>274</v>
      </c>
      <c r="C48" s="68" t="s">
        <v>765</v>
      </c>
      <c r="E48" s="69">
        <v>43665</v>
      </c>
      <c r="F48" t="s">
        <v>881</v>
      </c>
      <c r="G48" t="s">
        <v>891</v>
      </c>
      <c r="H48" s="68">
        <v>0</v>
      </c>
      <c r="I48" s="68" t="s">
        <v>760</v>
      </c>
      <c r="J48" s="326">
        <v>0.39861111111111103</v>
      </c>
      <c r="K48" s="215">
        <v>3</v>
      </c>
      <c r="L48">
        <v>3</v>
      </c>
      <c r="M48" t="s">
        <v>872</v>
      </c>
      <c r="N48" t="s">
        <v>896</v>
      </c>
      <c r="O48" s="205" t="s">
        <v>761</v>
      </c>
      <c r="P48" s="131" t="s">
        <v>761</v>
      </c>
      <c r="Q48" s="359">
        <v>0.85</v>
      </c>
      <c r="R48" s="68">
        <v>0.85</v>
      </c>
      <c r="T48" s="68">
        <v>0.85</v>
      </c>
      <c r="U48" s="70">
        <v>1</v>
      </c>
      <c r="V48" s="68" t="s">
        <v>761</v>
      </c>
      <c r="W48" s="68" t="s">
        <v>761</v>
      </c>
      <c r="X48" s="359" t="s">
        <v>761</v>
      </c>
      <c r="Y48" s="68" t="s">
        <v>761</v>
      </c>
      <c r="Z48" s="365" t="s">
        <v>761</v>
      </c>
      <c r="AA48" s="68" t="s">
        <v>761</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54.93</v>
      </c>
      <c r="AV48" s="322">
        <v>1.75776</v>
      </c>
      <c r="AX48" s="72"/>
      <c r="AY48" s="322"/>
    </row>
    <row r="49" spans="1:54" x14ac:dyDescent="0.2">
      <c r="A49" t="s">
        <v>756</v>
      </c>
      <c r="B49" t="s">
        <v>274</v>
      </c>
      <c r="C49" s="68" t="s">
        <v>757</v>
      </c>
      <c r="E49" s="69">
        <v>43682</v>
      </c>
      <c r="F49" t="s">
        <v>881</v>
      </c>
      <c r="G49" t="s">
        <v>915</v>
      </c>
      <c r="H49" s="68">
        <v>0</v>
      </c>
      <c r="I49" s="68" t="s">
        <v>760</v>
      </c>
      <c r="J49" s="326">
        <v>0.46388888888888885</v>
      </c>
      <c r="K49" s="68">
        <v>1</v>
      </c>
      <c r="L49">
        <v>2</v>
      </c>
      <c r="M49" t="s">
        <v>916</v>
      </c>
      <c r="N49" t="s">
        <v>774</v>
      </c>
      <c r="O49" s="205" t="s">
        <v>761</v>
      </c>
      <c r="P49" s="131" t="s">
        <v>761</v>
      </c>
      <c r="Q49" s="359">
        <v>0.7</v>
      </c>
      <c r="R49" s="68">
        <v>0.7</v>
      </c>
      <c r="T49" s="68">
        <v>0.7</v>
      </c>
      <c r="U49" s="70">
        <v>1</v>
      </c>
      <c r="V49" s="68">
        <v>0.15</v>
      </c>
      <c r="W49" s="77">
        <v>0.3840277777777778</v>
      </c>
      <c r="X49" s="359">
        <v>18.600000000000001</v>
      </c>
      <c r="Y49" s="68">
        <v>7.46</v>
      </c>
      <c r="Z49" s="365">
        <v>7.262484377489506</v>
      </c>
      <c r="AA49" s="68">
        <v>80.099999999999994</v>
      </c>
      <c r="AB49" s="226">
        <v>4.5</v>
      </c>
      <c r="AC49" s="216">
        <v>8.24</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274</v>
      </c>
      <c r="C50" s="68" t="s">
        <v>764</v>
      </c>
      <c r="E50" s="69">
        <v>43682</v>
      </c>
      <c r="F50" t="s">
        <v>881</v>
      </c>
      <c r="G50" t="s">
        <v>915</v>
      </c>
      <c r="H50" s="68">
        <v>0</v>
      </c>
      <c r="I50" s="68" t="s">
        <v>760</v>
      </c>
      <c r="J50" s="326">
        <v>0.46388888888888885</v>
      </c>
      <c r="K50" s="68">
        <v>1</v>
      </c>
      <c r="L50">
        <v>2</v>
      </c>
      <c r="M50" t="s">
        <v>916</v>
      </c>
      <c r="N50" t="s">
        <v>774</v>
      </c>
      <c r="O50" s="205" t="s">
        <v>761</v>
      </c>
      <c r="P50" s="131" t="s">
        <v>761</v>
      </c>
      <c r="Q50" s="359">
        <v>0.7</v>
      </c>
      <c r="R50" s="68">
        <v>0.7</v>
      </c>
      <c r="T50" s="68">
        <v>0.7</v>
      </c>
      <c r="U50" s="70">
        <v>1</v>
      </c>
      <c r="V50" s="68">
        <v>0.5</v>
      </c>
      <c r="W50" s="68" t="s">
        <v>761</v>
      </c>
      <c r="X50" s="359">
        <v>3.68</v>
      </c>
      <c r="Y50" s="68">
        <v>25.7</v>
      </c>
      <c r="Z50" s="365">
        <v>22.648081235917534</v>
      </c>
      <c r="AA50" s="68">
        <v>50.8</v>
      </c>
      <c r="AB50" s="226">
        <v>18.7</v>
      </c>
      <c r="AC50" s="216">
        <v>30.3</v>
      </c>
      <c r="AD50" s="72">
        <v>0.52097413457352948</v>
      </c>
      <c r="AE50" s="72">
        <v>2.477524505539122</v>
      </c>
      <c r="AF50" s="72">
        <v>12.593984962406017</v>
      </c>
      <c r="AG50" s="137">
        <v>15.071509467945139</v>
      </c>
      <c r="AH50" s="75">
        <v>35.265596684860803</v>
      </c>
      <c r="AI50" s="75">
        <v>50.337106152805944</v>
      </c>
      <c r="AJ50" s="72">
        <v>422.35995057553583</v>
      </c>
      <c r="AK50" s="72">
        <v>78.112315158127416</v>
      </c>
      <c r="AL50" s="72">
        <v>5.4070852940477749</v>
      </c>
      <c r="AM50" s="72">
        <v>113.37791184298823</v>
      </c>
      <c r="AN50" s="137">
        <v>128.44942131093336</v>
      </c>
      <c r="AO50" s="137">
        <v>32.361208750000003</v>
      </c>
      <c r="AP50" s="137">
        <v>14.376266666666663</v>
      </c>
      <c r="AQ50" s="70">
        <v>0.69240386780626018</v>
      </c>
      <c r="AR50" s="72">
        <v>46.737475416666669</v>
      </c>
      <c r="AS50" s="68"/>
      <c r="AT50" s="68" t="s">
        <v>761</v>
      </c>
      <c r="AX50" s="72"/>
    </row>
    <row r="51" spans="1:54" x14ac:dyDescent="0.2">
      <c r="A51" t="s">
        <v>756</v>
      </c>
      <c r="B51" t="s">
        <v>274</v>
      </c>
      <c r="C51" s="68" t="s">
        <v>765</v>
      </c>
      <c r="E51" s="69">
        <v>43682</v>
      </c>
      <c r="F51" t="s">
        <v>881</v>
      </c>
      <c r="G51" t="s">
        <v>915</v>
      </c>
      <c r="H51" s="68">
        <v>0</v>
      </c>
      <c r="I51" s="68" t="s">
        <v>760</v>
      </c>
      <c r="J51" s="326">
        <v>0.46388888888888902</v>
      </c>
      <c r="K51" s="68">
        <v>1</v>
      </c>
      <c r="L51">
        <v>2</v>
      </c>
      <c r="M51" t="s">
        <v>916</v>
      </c>
      <c r="N51" t="s">
        <v>774</v>
      </c>
      <c r="O51" s="205" t="s">
        <v>761</v>
      </c>
      <c r="P51" s="131" t="s">
        <v>761</v>
      </c>
      <c r="Q51" s="359">
        <v>0.7</v>
      </c>
      <c r="R51" s="68">
        <v>0.7</v>
      </c>
      <c r="T51" s="68">
        <v>0.7</v>
      </c>
      <c r="U51" s="70">
        <v>1</v>
      </c>
      <c r="V51" s="68" t="s">
        <v>761</v>
      </c>
      <c r="W51" s="68" t="s">
        <v>761</v>
      </c>
      <c r="X51" s="359" t="s">
        <v>761</v>
      </c>
      <c r="Y51" s="68" t="s">
        <v>761</v>
      </c>
      <c r="Z51" s="359" t="s">
        <v>761</v>
      </c>
      <c r="AA51" s="68" t="s">
        <v>761</v>
      </c>
      <c r="AB51" s="226">
        <v>19.2</v>
      </c>
      <c r="AC51" s="216">
        <v>31.1</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94.22</v>
      </c>
      <c r="AV51" s="322">
        <v>3.0150399999999999</v>
      </c>
      <c r="AX51" s="68"/>
      <c r="AY51" s="322"/>
    </row>
    <row r="52" spans="1:54" x14ac:dyDescent="0.2">
      <c r="A52" t="s">
        <v>756</v>
      </c>
      <c r="B52" t="s">
        <v>274</v>
      </c>
      <c r="C52" s="68" t="s">
        <v>757</v>
      </c>
      <c r="E52" s="69">
        <v>43696</v>
      </c>
      <c r="F52" t="s">
        <v>953</v>
      </c>
      <c r="G52" t="s">
        <v>915</v>
      </c>
      <c r="H52" s="68">
        <v>1</v>
      </c>
      <c r="I52" s="68" t="s">
        <v>760</v>
      </c>
      <c r="J52" s="326">
        <v>0.43055555555555558</v>
      </c>
      <c r="K52" s="68">
        <v>2</v>
      </c>
      <c r="L52">
        <v>1</v>
      </c>
      <c r="M52" t="s">
        <v>854</v>
      </c>
      <c r="N52" t="s">
        <v>954</v>
      </c>
      <c r="O52" s="205" t="s">
        <v>761</v>
      </c>
      <c r="P52" s="131" t="s">
        <v>761</v>
      </c>
      <c r="Q52" s="359">
        <v>0.9</v>
      </c>
      <c r="R52" s="68" t="s">
        <v>761</v>
      </c>
      <c r="T52" s="68">
        <v>1.3</v>
      </c>
      <c r="U52" s="70">
        <v>0.69230769230769229</v>
      </c>
      <c r="V52" s="68">
        <v>0.15</v>
      </c>
      <c r="W52" s="77">
        <v>0.37777777777777777</v>
      </c>
      <c r="X52" s="359">
        <v>27.3</v>
      </c>
      <c r="Y52" s="68">
        <v>5.63</v>
      </c>
      <c r="Z52" s="365">
        <v>5.5923268261706127</v>
      </c>
      <c r="AA52" s="68">
        <v>76.099999999999994</v>
      </c>
      <c r="AB52" s="226">
        <v>1.2</v>
      </c>
      <c r="AC52" s="216">
        <v>0.23130000000000001</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274</v>
      </c>
      <c r="C53" s="68" t="s">
        <v>764</v>
      </c>
      <c r="E53" s="69">
        <v>43696</v>
      </c>
      <c r="F53" t="s">
        <v>953</v>
      </c>
      <c r="G53" t="s">
        <v>915</v>
      </c>
      <c r="H53" s="68">
        <v>1</v>
      </c>
      <c r="I53" s="68" t="s">
        <v>760</v>
      </c>
      <c r="J53" s="326">
        <v>0.43055555555555558</v>
      </c>
      <c r="K53" s="68">
        <v>2</v>
      </c>
      <c r="L53">
        <v>1</v>
      </c>
      <c r="M53" t="s">
        <v>854</v>
      </c>
      <c r="N53" t="s">
        <v>954</v>
      </c>
      <c r="O53" s="205" t="s">
        <v>761</v>
      </c>
      <c r="P53" s="131" t="s">
        <v>761</v>
      </c>
      <c r="Q53" s="359">
        <v>0.9</v>
      </c>
      <c r="R53" s="68" t="s">
        <v>761</v>
      </c>
      <c r="T53" s="68">
        <v>1.3</v>
      </c>
      <c r="U53" s="70">
        <v>0.69230769230769229</v>
      </c>
      <c r="V53" s="68">
        <v>0.5</v>
      </c>
      <c r="W53" s="68" t="s">
        <v>761</v>
      </c>
      <c r="X53" s="359">
        <v>27.3</v>
      </c>
      <c r="Y53" s="68">
        <v>5.62</v>
      </c>
      <c r="Z53" s="365">
        <v>4.9830356731360324</v>
      </c>
      <c r="AA53" s="68">
        <v>70.8</v>
      </c>
      <c r="AB53" s="226">
        <v>21.5</v>
      </c>
      <c r="AC53" s="216">
        <v>34.5</v>
      </c>
      <c r="AD53" s="72">
        <v>0.88991001409417814</v>
      </c>
      <c r="AE53" s="72">
        <v>1.4113691931540342</v>
      </c>
      <c r="AF53" s="72">
        <v>2.1052631578947372</v>
      </c>
      <c r="AG53" s="137">
        <v>3.5166323510487714</v>
      </c>
      <c r="AH53" s="75">
        <v>66.597350069505666</v>
      </c>
      <c r="AI53" s="75">
        <v>70.113982420554436</v>
      </c>
      <c r="AJ53" s="72">
        <v>645.8789271611754</v>
      </c>
      <c r="AK53" s="72">
        <v>105.99176072863271</v>
      </c>
      <c r="AL53" s="72">
        <v>6.0936710808569208</v>
      </c>
      <c r="AM53" s="72">
        <v>172.58911079813839</v>
      </c>
      <c r="AN53" s="137">
        <v>176.10574314918716</v>
      </c>
      <c r="AO53" s="137">
        <v>96.936339746835444</v>
      </c>
      <c r="AP53" s="137">
        <v>17.141000551081248</v>
      </c>
      <c r="AQ53" s="70">
        <v>0.84974228443337685</v>
      </c>
      <c r="AR53" s="72">
        <v>114.07734029791669</v>
      </c>
      <c r="AS53" s="68"/>
      <c r="AT53" s="68" t="s">
        <v>761</v>
      </c>
      <c r="AX53" s="72"/>
    </row>
    <row r="54" spans="1:54" x14ac:dyDescent="0.2">
      <c r="A54" t="s">
        <v>756</v>
      </c>
      <c r="B54" t="s">
        <v>274</v>
      </c>
      <c r="C54" s="68" t="s">
        <v>765</v>
      </c>
      <c r="E54" s="69">
        <v>43696</v>
      </c>
      <c r="F54" t="s">
        <v>953</v>
      </c>
      <c r="G54" t="s">
        <v>915</v>
      </c>
      <c r="H54" s="68">
        <v>1</v>
      </c>
      <c r="I54" s="68" t="s">
        <v>760</v>
      </c>
      <c r="J54" s="326">
        <v>0.43055555555555602</v>
      </c>
      <c r="K54" s="68">
        <v>2</v>
      </c>
      <c r="L54">
        <v>1</v>
      </c>
      <c r="M54" t="s">
        <v>854</v>
      </c>
      <c r="N54" t="s">
        <v>954</v>
      </c>
      <c r="O54" s="205" t="s">
        <v>761</v>
      </c>
      <c r="P54" s="131" t="s">
        <v>761</v>
      </c>
      <c r="Q54" s="359">
        <v>0.9</v>
      </c>
      <c r="R54" s="68" t="s">
        <v>761</v>
      </c>
      <c r="T54" s="68">
        <v>1.3</v>
      </c>
      <c r="U54" s="70">
        <v>0.69230769230769229</v>
      </c>
      <c r="V54" s="68">
        <v>1</v>
      </c>
      <c r="W54" s="68" t="s">
        <v>761</v>
      </c>
      <c r="X54" s="359">
        <v>27.2</v>
      </c>
      <c r="Y54" s="68">
        <v>5.24</v>
      </c>
      <c r="Z54" s="365">
        <v>4.6509223502206165</v>
      </c>
      <c r="AA54" s="68">
        <v>66.099999999999994</v>
      </c>
      <c r="AB54" s="226">
        <v>21.3</v>
      </c>
      <c r="AC54" s="216">
        <v>34.299999999999997</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366"/>
      <c r="G58" s="355" t="s">
        <v>1201</v>
      </c>
      <c r="H58" s="82"/>
      <c r="I58" s="355" t="s">
        <v>1202</v>
      </c>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274</v>
      </c>
      <c r="B61" s="102">
        <v>2019</v>
      </c>
      <c r="C61" s="103">
        <v>7</v>
      </c>
      <c r="D61" s="102">
        <v>8</v>
      </c>
      <c r="E61" s="82"/>
      <c r="F61" s="131">
        <v>0.9</v>
      </c>
      <c r="G61" s="362">
        <v>10.16</v>
      </c>
      <c r="H61" s="82"/>
      <c r="I61" s="364">
        <v>20.3</v>
      </c>
      <c r="J61" s="226">
        <v>6.8</v>
      </c>
      <c r="K61" s="82"/>
      <c r="L61" s="82"/>
      <c r="M61" s="108"/>
      <c r="N61" s="131" t="s">
        <v>763</v>
      </c>
      <c r="O61" s="82"/>
      <c r="P61" s="82"/>
      <c r="Q61" s="82"/>
      <c r="R61" s="140"/>
      <c r="S61" s="137" t="s">
        <v>763</v>
      </c>
      <c r="T61" s="131" t="s">
        <v>763</v>
      </c>
      <c r="U61" s="131" t="s">
        <v>763</v>
      </c>
      <c r="V61" s="85"/>
      <c r="W61" s="85"/>
      <c r="X61" s="85"/>
      <c r="Y61" s="102">
        <f>IF(C61&lt;6," ",IF(C61&lt;=9,I61, IF(C61&gt;=10," ")))</f>
        <v>20.3</v>
      </c>
      <c r="Z61" s="102">
        <f>IF(Y61=" ", " ", IF(Y61&gt;0, Y61+273.15))</f>
        <v>293.45</v>
      </c>
      <c r="AA61" s="102">
        <f>IF(C61&lt;6," ",IF(C61&lt;=9,J61, IF(C61&gt;=10," ")))</f>
        <v>6.8</v>
      </c>
      <c r="AB61" s="102">
        <f>IF(C61&lt;6," ",IF(C61&lt;=9,G61, IF(C61&gt;=10," ")))</f>
        <v>10.16</v>
      </c>
      <c r="AC61" s="104">
        <f>IF(Y61=" "," ",IF(Y61&gt;0,EXP(-173.4292+249.6339*100/Z61+143.3483*LN(+Z61/100)-21.8492*Z61/100+AA61*(-0.033096+0.014259*Z61/100-0.0017*(Z61/100)^2))*1.4276))</f>
        <v>8.6593778964697421</v>
      </c>
      <c r="AD61" s="102">
        <f>IF(Y61=" "," ",IF(Y61&gt;0,AB61/AC61))</f>
        <v>1.1732944469535198</v>
      </c>
      <c r="AE61" s="367">
        <f>IF(C61&lt;6," ",IF(C61&lt;=9,F61, IF(C61&gt;=10," ")))</f>
        <v>0.9</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274</v>
      </c>
      <c r="B62" s="102">
        <v>2019</v>
      </c>
      <c r="C62" s="103">
        <v>7</v>
      </c>
      <c r="D62" s="102">
        <v>8</v>
      </c>
      <c r="E62" s="82"/>
      <c r="F62" s="131">
        <v>0.9</v>
      </c>
      <c r="G62" s="362">
        <v>5.2</v>
      </c>
      <c r="H62" s="82"/>
      <c r="I62" s="364">
        <v>25.7</v>
      </c>
      <c r="J62" s="226">
        <v>18.600000000000001</v>
      </c>
      <c r="K62" s="82"/>
      <c r="L62" s="82"/>
      <c r="M62" s="108"/>
      <c r="N62" s="137">
        <v>3.8678269487434758</v>
      </c>
      <c r="O62" s="82"/>
      <c r="P62" s="82"/>
      <c r="Q62" s="82"/>
      <c r="R62" s="140"/>
      <c r="S62" s="137">
        <v>129.06508452016908</v>
      </c>
      <c r="T62" s="137">
        <v>18.422262083333329</v>
      </c>
      <c r="U62" s="137">
        <v>2.4228533333333333</v>
      </c>
      <c r="V62" s="85"/>
      <c r="W62" s="85"/>
      <c r="X62" s="85"/>
      <c r="Y62" s="102">
        <f t="shared" ref="Y62:Y72" si="17">IF(C62&lt;6," ",IF(C62&lt;=9,I62, IF(C62&gt;=10," ")))</f>
        <v>25.7</v>
      </c>
      <c r="Z62" s="102">
        <f t="shared" ref="Z62:Z72" si="18">IF(Y62=" ", " ", IF(Y62&gt;0, Y62+273.15))</f>
        <v>298.84999999999997</v>
      </c>
      <c r="AA62" s="102">
        <f t="shared" ref="AA62:AA72" si="19">IF(C62&lt;6," ",IF(C62&lt;=9,J62, IF(C62&gt;=10," ")))</f>
        <v>18.600000000000001</v>
      </c>
      <c r="AB62" s="102">
        <f t="shared" ref="AB62:AB72" si="20">IF(C62&lt;6," ",IF(C62&lt;=9,G62, IF(C62&gt;=10," ")))</f>
        <v>5.2</v>
      </c>
      <c r="AC62" s="104">
        <f t="shared" ref="AC62:AC72" si="21">IF(Y62=" "," ",IF(Y62&gt;0,EXP(-173.4292+249.6339*100/Z62+143.3483*LN(+Z62/100)-21.8492*Z62/100+AA62*(-0.033096+0.014259*Z62/100-0.0017*(Z62/100)^2))*1.4276))</f>
        <v>7.3171801016168905</v>
      </c>
      <c r="AD62" s="102">
        <f t="shared" ref="AD62:AD72" si="22">IF(Y62=" "," ",IF(Y62&gt;0,AB62/AC62))</f>
        <v>0.71065628121562119</v>
      </c>
      <c r="AE62" s="367">
        <f t="shared" ref="AE62:AE72" si="23">IF(C62&lt;6," ",IF(C62&lt;=9,F62, IF(C62&gt;=10," ")))</f>
        <v>0.9</v>
      </c>
      <c r="AF62" s="102">
        <f t="shared" ref="AF62:AF72" si="24">IF(Y62=" "," ",N62)</f>
        <v>3.8678269487434758</v>
      </c>
      <c r="AG62" s="105">
        <f t="shared" ref="AG62:AG72" si="25">IF(C62&lt;6," ",IF(C62&lt;=9,T62, IF(C62&gt;=10," ")))</f>
        <v>18.422262083333329</v>
      </c>
      <c r="AH62" s="105">
        <f t="shared" ref="AH62:AH72" si="26">IF(C62&lt;6," ",IF(C62&lt;=9,U62, IF(C62&gt;=10," ")))</f>
        <v>2.4228533333333333</v>
      </c>
      <c r="AI62" s="102">
        <f t="shared" ref="AI62" si="27">IF(Y62=" ", " ", IF(Y62&gt;0, SUM(AG62:AH62)))</f>
        <v>20.845115416666662</v>
      </c>
      <c r="AJ62" s="106">
        <f t="shared" ref="AJ62:AJ72" si="28">IF(C62&lt;6," ",IF(C62&lt;=9,S62, IF(C62&gt;=10," ")))</f>
        <v>129.06508452016908</v>
      </c>
      <c r="AK62" s="107">
        <f t="shared" ref="AK62:AK71" si="29">IF(Y62=" ", " ", IF(Y62&gt;0, AJ62-AF62))</f>
        <v>125.19725757142561</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274</v>
      </c>
      <c r="B63" s="102">
        <v>2019</v>
      </c>
      <c r="C63" s="103">
        <v>7</v>
      </c>
      <c r="D63" s="102">
        <v>8</v>
      </c>
      <c r="E63" s="82"/>
      <c r="F63" s="131">
        <v>0.9</v>
      </c>
      <c r="G63" s="362"/>
      <c r="H63" s="82"/>
      <c r="I63" s="364"/>
      <c r="J63" s="226">
        <v>19.2</v>
      </c>
      <c r="K63" s="82"/>
      <c r="L63" s="82"/>
      <c r="M63" s="108"/>
      <c r="N63" s="131" t="s">
        <v>763</v>
      </c>
      <c r="O63" s="82"/>
      <c r="P63" s="82"/>
      <c r="Q63" s="82"/>
      <c r="R63" s="140"/>
      <c r="S63" s="137" t="s">
        <v>763</v>
      </c>
      <c r="T63" s="131" t="s">
        <v>763</v>
      </c>
      <c r="U63" s="131" t="s">
        <v>763</v>
      </c>
      <c r="V63" s="85"/>
      <c r="W63" s="85"/>
      <c r="X63" s="85"/>
      <c r="Y63" s="102">
        <f t="shared" si="17"/>
        <v>0</v>
      </c>
      <c r="Z63" s="102" t="b">
        <f t="shared" si="18"/>
        <v>0</v>
      </c>
      <c r="AA63" s="102">
        <f t="shared" si="19"/>
        <v>19.2</v>
      </c>
      <c r="AB63" s="102">
        <f t="shared" si="20"/>
        <v>0</v>
      </c>
      <c r="AC63" s="104" t="b">
        <f t="shared" si="21"/>
        <v>0</v>
      </c>
      <c r="AD63" s="102" t="b">
        <f t="shared" si="22"/>
        <v>0</v>
      </c>
      <c r="AE63" s="367">
        <f t="shared" si="23"/>
        <v>0.9</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274</v>
      </c>
      <c r="B64" s="102">
        <v>2019</v>
      </c>
      <c r="C64" s="103">
        <v>7</v>
      </c>
      <c r="D64" s="102">
        <v>19</v>
      </c>
      <c r="E64" s="82"/>
      <c r="F64" s="131">
        <v>0.85</v>
      </c>
      <c r="G64" s="362"/>
      <c r="H64" s="82"/>
      <c r="I64" s="364">
        <v>17.399999999999999</v>
      </c>
      <c r="J64" s="131" t="s">
        <v>763</v>
      </c>
      <c r="K64" s="82"/>
      <c r="L64" s="82"/>
      <c r="M64" s="108"/>
      <c r="N64" s="131" t="s">
        <v>763</v>
      </c>
      <c r="O64" s="82"/>
      <c r="P64" s="82"/>
      <c r="Q64" s="82"/>
      <c r="R64" s="140"/>
      <c r="S64" s="137" t="s">
        <v>763</v>
      </c>
      <c r="T64" s="131" t="s">
        <v>763</v>
      </c>
      <c r="U64" s="131" t="s">
        <v>763</v>
      </c>
      <c r="V64" s="85"/>
      <c r="W64" s="85"/>
      <c r="X64" s="85"/>
      <c r="Y64" s="102">
        <f t="shared" si="17"/>
        <v>17.399999999999999</v>
      </c>
      <c r="Z64" s="102">
        <f t="shared" si="18"/>
        <v>290.54999999999995</v>
      </c>
      <c r="AA64" s="102" t="str">
        <f t="shared" si="19"/>
        <v>NS</v>
      </c>
      <c r="AB64" s="102">
        <f t="shared" si="20"/>
        <v>0</v>
      </c>
      <c r="AC64" s="104" t="e">
        <f t="shared" si="21"/>
        <v>#VALUE!</v>
      </c>
      <c r="AD64" s="102" t="e">
        <f t="shared" si="22"/>
        <v>#VALUE!</v>
      </c>
      <c r="AE64" s="367">
        <f t="shared" si="23"/>
        <v>0.85</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274</v>
      </c>
      <c r="B65" s="102">
        <v>2019</v>
      </c>
      <c r="C65" s="103">
        <v>7</v>
      </c>
      <c r="D65" s="102">
        <v>19</v>
      </c>
      <c r="E65" s="82"/>
      <c r="F65" s="131">
        <v>0.85</v>
      </c>
      <c r="G65" s="362">
        <v>9.5044609147618642E-2</v>
      </c>
      <c r="H65" s="82"/>
      <c r="I65" s="364">
        <v>25</v>
      </c>
      <c r="J65" s="226">
        <v>25.7</v>
      </c>
      <c r="K65" s="82"/>
      <c r="L65" s="82"/>
      <c r="M65" s="108"/>
      <c r="N65" s="137">
        <v>9.9995620669344625</v>
      </c>
      <c r="O65" s="82"/>
      <c r="P65" s="82"/>
      <c r="Q65" s="82"/>
      <c r="R65" s="140"/>
      <c r="S65" s="137">
        <v>71.029852409923365</v>
      </c>
      <c r="T65" s="137">
        <v>11.812195416666667</v>
      </c>
      <c r="U65" s="137">
        <v>6.0319999999999999E-2</v>
      </c>
      <c r="V65" s="85"/>
      <c r="W65" s="85"/>
      <c r="X65" s="85"/>
      <c r="Y65" s="102">
        <f t="shared" si="17"/>
        <v>25</v>
      </c>
      <c r="Z65" s="102">
        <f t="shared" si="18"/>
        <v>298.14999999999998</v>
      </c>
      <c r="AA65" s="102">
        <f t="shared" si="19"/>
        <v>25.7</v>
      </c>
      <c r="AB65" s="102">
        <f t="shared" si="20"/>
        <v>9.5044609147618642E-2</v>
      </c>
      <c r="AC65" s="104">
        <f t="shared" si="21"/>
        <v>7.1146641252745777</v>
      </c>
      <c r="AD65" s="102">
        <f t="shared" si="22"/>
        <v>1.335897344893292E-2</v>
      </c>
      <c r="AE65" s="367">
        <f t="shared" si="23"/>
        <v>0.85</v>
      </c>
      <c r="AF65" s="102">
        <f t="shared" si="24"/>
        <v>9.9995620669344625</v>
      </c>
      <c r="AG65" s="105">
        <f t="shared" si="25"/>
        <v>11.812195416666667</v>
      </c>
      <c r="AH65" s="105">
        <f t="shared" si="26"/>
        <v>6.0319999999999999E-2</v>
      </c>
      <c r="AI65" s="102">
        <f t="shared" ref="AI65" si="30">IF(Y65=" ", " ", IF(Y65&gt;0, SUM(AG65:AH65)))</f>
        <v>11.872515416666667</v>
      </c>
      <c r="AJ65" s="106">
        <f t="shared" si="28"/>
        <v>71.029852409923365</v>
      </c>
      <c r="AK65" s="107">
        <f t="shared" si="29"/>
        <v>61.030290342988906</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274</v>
      </c>
      <c r="B66" s="102">
        <v>2019</v>
      </c>
      <c r="C66" s="103">
        <v>7</v>
      </c>
      <c r="D66" s="102">
        <v>19</v>
      </c>
      <c r="E66" s="82"/>
      <c r="F66" s="131">
        <v>0.85</v>
      </c>
      <c r="G66" s="362"/>
      <c r="H66" s="82"/>
      <c r="I66" s="364"/>
      <c r="J66" s="131" t="s">
        <v>763</v>
      </c>
      <c r="K66" s="82"/>
      <c r="L66" s="82"/>
      <c r="M66" s="108"/>
      <c r="N66" s="131" t="s">
        <v>763</v>
      </c>
      <c r="O66" s="82"/>
      <c r="P66" s="82"/>
      <c r="Q66" s="82"/>
      <c r="R66" s="140"/>
      <c r="S66" s="137" t="s">
        <v>763</v>
      </c>
      <c r="T66" s="131" t="s">
        <v>763</v>
      </c>
      <c r="U66" s="131" t="s">
        <v>763</v>
      </c>
      <c r="V66" s="85"/>
      <c r="W66" s="85"/>
      <c r="X66" s="85"/>
      <c r="Y66" s="102">
        <f t="shared" si="17"/>
        <v>0</v>
      </c>
      <c r="Z66" s="102" t="b">
        <f t="shared" si="18"/>
        <v>0</v>
      </c>
      <c r="AA66" s="102" t="str">
        <f t="shared" si="19"/>
        <v>NS</v>
      </c>
      <c r="AB66" s="102">
        <f t="shared" si="20"/>
        <v>0</v>
      </c>
      <c r="AC66" s="104" t="b">
        <f t="shared" si="21"/>
        <v>0</v>
      </c>
      <c r="AD66" s="102" t="b">
        <f t="shared" si="22"/>
        <v>0</v>
      </c>
      <c r="AE66" s="367">
        <f t="shared" si="23"/>
        <v>0.85</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274</v>
      </c>
      <c r="B67" s="102">
        <v>2019</v>
      </c>
      <c r="C67" s="103">
        <v>8</v>
      </c>
      <c r="D67" s="102">
        <v>5</v>
      </c>
      <c r="E67" s="82"/>
      <c r="F67" s="131">
        <v>0.7</v>
      </c>
      <c r="G67" s="362">
        <v>7.262484377489506</v>
      </c>
      <c r="H67" s="82"/>
      <c r="I67" s="364">
        <v>18.600000000000001</v>
      </c>
      <c r="J67" s="226">
        <v>4.5</v>
      </c>
      <c r="K67" s="82"/>
      <c r="L67" s="82"/>
      <c r="M67" s="82"/>
      <c r="N67" s="131" t="s">
        <v>763</v>
      </c>
      <c r="O67" s="82"/>
      <c r="P67" s="82"/>
      <c r="Q67" s="82"/>
      <c r="R67" s="140"/>
      <c r="S67" s="137" t="s">
        <v>763</v>
      </c>
      <c r="T67" s="131" t="s">
        <v>763</v>
      </c>
      <c r="U67" s="131" t="s">
        <v>763</v>
      </c>
      <c r="V67" s="85"/>
      <c r="W67" s="85"/>
      <c r="X67" s="85"/>
      <c r="Y67" s="102">
        <f t="shared" si="17"/>
        <v>18.600000000000001</v>
      </c>
      <c r="Z67" s="102">
        <f t="shared" si="18"/>
        <v>291.75</v>
      </c>
      <c r="AA67" s="102">
        <f t="shared" si="19"/>
        <v>4.5</v>
      </c>
      <c r="AB67" s="102">
        <f t="shared" si="20"/>
        <v>7.262484377489506</v>
      </c>
      <c r="AC67" s="104">
        <f t="shared" si="21"/>
        <v>9.0805560655914626</v>
      </c>
      <c r="AD67" s="102">
        <f t="shared" si="22"/>
        <v>0.79978410187993965</v>
      </c>
      <c r="AE67" s="367">
        <f t="shared" si="23"/>
        <v>0.7</v>
      </c>
      <c r="AF67" s="102" t="str">
        <f t="shared" si="24"/>
        <v>NS</v>
      </c>
      <c r="AG67" s="105" t="str">
        <f t="shared" si="25"/>
        <v>NS</v>
      </c>
      <c r="AH67" s="105" t="str">
        <f t="shared" si="26"/>
        <v>NS</v>
      </c>
      <c r="AI67" s="102"/>
      <c r="AJ67" s="106" t="str">
        <f t="shared" si="28"/>
        <v>NS</v>
      </c>
      <c r="AK67" s="107"/>
      <c r="AL67" s="82"/>
      <c r="AM67" s="82">
        <f>AD75</f>
        <v>0.84102564208119546</v>
      </c>
      <c r="AN67" s="82">
        <f>AE75</f>
        <v>0.83750000000000002</v>
      </c>
      <c r="AO67" s="82">
        <f>AF75</f>
        <v>8.1138827086679619</v>
      </c>
      <c r="AP67" s="82">
        <f>AI75</f>
        <v>48.383111636979173</v>
      </c>
      <c r="AQ67" s="113">
        <f>AK75</f>
        <v>118.04864263888528</v>
      </c>
      <c r="AR67" s="118"/>
      <c r="AS67" s="115" t="s">
        <v>497</v>
      </c>
      <c r="AT67" s="115" t="s">
        <v>497</v>
      </c>
      <c r="AU67" s="115" t="s">
        <v>497</v>
      </c>
      <c r="AV67" s="115" t="s">
        <v>497</v>
      </c>
      <c r="AW67" s="115" t="s">
        <v>497</v>
      </c>
      <c r="AX67" s="116" t="s">
        <v>498</v>
      </c>
      <c r="AY67" s="102"/>
      <c r="AZ67" s="102"/>
      <c r="BA67" s="82"/>
      <c r="BB67" s="82"/>
    </row>
    <row r="68" spans="1:54" ht="16" x14ac:dyDescent="0.2">
      <c r="A68" s="101" t="s">
        <v>274</v>
      </c>
      <c r="B68" s="102">
        <v>2019</v>
      </c>
      <c r="C68" s="103">
        <v>8</v>
      </c>
      <c r="D68" s="102">
        <v>5</v>
      </c>
      <c r="E68" s="82"/>
      <c r="F68" s="131">
        <v>0.7</v>
      </c>
      <c r="G68" s="362">
        <v>22.648081235917534</v>
      </c>
      <c r="H68" s="82"/>
      <c r="I68" s="364">
        <v>3.68</v>
      </c>
      <c r="J68" s="226">
        <v>18.7</v>
      </c>
      <c r="K68" s="82"/>
      <c r="L68" s="82"/>
      <c r="M68" s="108"/>
      <c r="N68" s="137">
        <v>15.071509467945139</v>
      </c>
      <c r="O68" s="82"/>
      <c r="P68" s="82"/>
      <c r="Q68" s="82"/>
      <c r="R68" s="140"/>
      <c r="S68" s="137">
        <v>128.44942131093336</v>
      </c>
      <c r="T68" s="137">
        <v>32.361208750000003</v>
      </c>
      <c r="U68" s="137">
        <v>14.376266666666663</v>
      </c>
      <c r="V68" s="85"/>
      <c r="W68" s="85"/>
      <c r="X68" s="85"/>
      <c r="Y68" s="102">
        <f t="shared" si="17"/>
        <v>3.68</v>
      </c>
      <c r="Z68" s="102">
        <f t="shared" si="18"/>
        <v>276.83</v>
      </c>
      <c r="AA68" s="102">
        <f t="shared" si="19"/>
        <v>18.7</v>
      </c>
      <c r="AB68" s="102">
        <f t="shared" si="20"/>
        <v>22.648081235917534</v>
      </c>
      <c r="AC68" s="104">
        <f t="shared" si="21"/>
        <v>11.648746107712835</v>
      </c>
      <c r="AD68" s="102">
        <f t="shared" si="22"/>
        <v>1.9442505679578552</v>
      </c>
      <c r="AE68" s="367">
        <f t="shared" si="23"/>
        <v>0.7</v>
      </c>
      <c r="AF68" s="102">
        <f t="shared" si="24"/>
        <v>15.071509467945139</v>
      </c>
      <c r="AG68" s="105">
        <f t="shared" si="25"/>
        <v>32.361208750000003</v>
      </c>
      <c r="AH68" s="105">
        <f t="shared" si="26"/>
        <v>14.376266666666663</v>
      </c>
      <c r="AI68" s="102">
        <f t="shared" ref="AI68" si="31">IF(Y68=" ", " ", IF(Y68&gt;0, SUM(AG68:AH68)))</f>
        <v>46.737475416666669</v>
      </c>
      <c r="AJ68" s="106">
        <f t="shared" si="28"/>
        <v>128.44942131093336</v>
      </c>
      <c r="AK68" s="107">
        <f t="shared" si="29"/>
        <v>113.37791184298823</v>
      </c>
      <c r="AL68" s="82"/>
      <c r="AM68" s="82"/>
      <c r="AN68" s="82"/>
      <c r="AO68" s="82"/>
      <c r="AP68" s="85"/>
      <c r="AQ68" s="82"/>
      <c r="AR68" s="82"/>
      <c r="AS68" s="363">
        <f>((LN(AM67)-LN(0.4))/(LN(0.9)-LN(0.4))*100)</f>
        <v>91.642608393252587</v>
      </c>
      <c r="AT68" s="370">
        <f>((LN(AN67)-LN(0.6))/(LN(3)-LN(0.6))*100)</f>
        <v>20.720998673301118</v>
      </c>
      <c r="AU68" s="115">
        <f>((LN(AO67)-LN(10))/(LN(1)-LN(10))*100)</f>
        <v>9.0771274589106419</v>
      </c>
      <c r="AV68" s="115">
        <f>((LN(AP67)-LN(10))/(LN(3)-LN(10))*100)</f>
        <v>-130.94695503521899</v>
      </c>
      <c r="AW68" s="115">
        <f>((LN(AQ67)-LN(43))/(LN(20)-LN(43))*100)</f>
        <v>-131.93194984663177</v>
      </c>
      <c r="AX68" s="82"/>
      <c r="AY68" s="82"/>
      <c r="AZ68" s="82"/>
      <c r="BA68" s="82"/>
      <c r="BB68" s="82"/>
    </row>
    <row r="69" spans="1:54" ht="16" x14ac:dyDescent="0.2">
      <c r="A69" s="101" t="s">
        <v>274</v>
      </c>
      <c r="B69" s="102">
        <v>2019</v>
      </c>
      <c r="C69" s="103">
        <v>8</v>
      </c>
      <c r="D69" s="102">
        <v>5</v>
      </c>
      <c r="E69" s="82"/>
      <c r="F69" s="131">
        <v>0.7</v>
      </c>
      <c r="G69" s="362"/>
      <c r="H69" s="82"/>
      <c r="I69" s="364"/>
      <c r="J69" s="226">
        <v>19.2</v>
      </c>
      <c r="K69" s="82"/>
      <c r="L69" s="82"/>
      <c r="M69" s="108"/>
      <c r="N69" s="131" t="s">
        <v>763</v>
      </c>
      <c r="O69" s="82"/>
      <c r="P69" s="82"/>
      <c r="Q69" s="82"/>
      <c r="R69" s="140"/>
      <c r="S69" s="137" t="s">
        <v>763</v>
      </c>
      <c r="T69" s="131" t="s">
        <v>763</v>
      </c>
      <c r="U69" s="131" t="s">
        <v>763</v>
      </c>
      <c r="V69" s="85"/>
      <c r="W69" s="85"/>
      <c r="X69" s="85"/>
      <c r="Y69" s="102">
        <f t="shared" si="17"/>
        <v>0</v>
      </c>
      <c r="Z69" s="102" t="b">
        <f t="shared" si="18"/>
        <v>0</v>
      </c>
      <c r="AA69" s="102">
        <f t="shared" si="19"/>
        <v>19.2</v>
      </c>
      <c r="AB69" s="102">
        <f t="shared" si="20"/>
        <v>0</v>
      </c>
      <c r="AC69" s="104" t="b">
        <f t="shared" si="21"/>
        <v>0</v>
      </c>
      <c r="AD69" s="102" t="b">
        <f t="shared" si="22"/>
        <v>0</v>
      </c>
      <c r="AE69" s="367">
        <f t="shared" si="23"/>
        <v>0.7</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91.642608393252587</v>
      </c>
      <c r="AT69" s="82">
        <f t="shared" ref="AT69:AW69" si="32">IF(AT68&gt;100, 100, IF(AT68&lt;0, 0, AT68))</f>
        <v>20.720998673301118</v>
      </c>
      <c r="AU69" s="82">
        <f t="shared" si="32"/>
        <v>9.0771274589106419</v>
      </c>
      <c r="AV69" s="82">
        <f t="shared" si="32"/>
        <v>0</v>
      </c>
      <c r="AW69" s="82">
        <f t="shared" si="32"/>
        <v>0</v>
      </c>
      <c r="AX69" s="129">
        <f>AVERAGE(AS69:AW69)</f>
        <v>24.288146905092866</v>
      </c>
      <c r="AY69" s="84"/>
      <c r="AZ69" s="84"/>
      <c r="BA69" s="84" t="str">
        <f>IF(AX69&gt;65, "Acceptable; Ongoing Protection is Required", "Unacceptable; Immediate Restoration is Required")</f>
        <v>Unacceptable; Immediate Restoration is Required</v>
      </c>
      <c r="BB69" s="82"/>
    </row>
    <row r="70" spans="1:54" ht="16" x14ac:dyDescent="0.2">
      <c r="A70" s="101" t="s">
        <v>274</v>
      </c>
      <c r="B70" s="102">
        <v>2019</v>
      </c>
      <c r="C70" s="103">
        <v>8</v>
      </c>
      <c r="D70" s="102">
        <v>19</v>
      </c>
      <c r="E70" s="82"/>
      <c r="F70" s="131">
        <v>0.9</v>
      </c>
      <c r="G70" s="362">
        <v>5.5923268261706127</v>
      </c>
      <c r="H70" s="82"/>
      <c r="I70" s="364">
        <v>27.3</v>
      </c>
      <c r="J70" s="226">
        <v>1.2</v>
      </c>
      <c r="K70" s="82"/>
      <c r="L70" s="82"/>
      <c r="M70" s="108"/>
      <c r="N70" s="131" t="s">
        <v>763</v>
      </c>
      <c r="O70" s="82"/>
      <c r="P70" s="82"/>
      <c r="Q70" s="82"/>
      <c r="R70" s="140"/>
      <c r="S70" s="137" t="s">
        <v>763</v>
      </c>
      <c r="T70" s="131" t="s">
        <v>763</v>
      </c>
      <c r="U70" s="131" t="s">
        <v>763</v>
      </c>
      <c r="V70" s="85"/>
      <c r="W70" s="85"/>
      <c r="X70" s="85"/>
      <c r="Y70" s="102">
        <f t="shared" si="17"/>
        <v>27.3</v>
      </c>
      <c r="Z70" s="102">
        <f t="shared" si="18"/>
        <v>300.45</v>
      </c>
      <c r="AA70" s="102">
        <f t="shared" si="19"/>
        <v>1.2</v>
      </c>
      <c r="AB70" s="102">
        <f t="shared" si="20"/>
        <v>5.5923268261706127</v>
      </c>
      <c r="AC70" s="104">
        <f t="shared" si="21"/>
        <v>7.8450885131024473</v>
      </c>
      <c r="AD70" s="102">
        <f t="shared" si="22"/>
        <v>0.71284432506154738</v>
      </c>
      <c r="AE70" s="367">
        <f t="shared" si="23"/>
        <v>0.9</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24.288146905092866</v>
      </c>
      <c r="AY70" s="85"/>
      <c r="AZ70" s="85"/>
      <c r="BA70" s="82"/>
      <c r="BB70" s="82"/>
    </row>
    <row r="71" spans="1:54" ht="16" x14ac:dyDescent="0.2">
      <c r="A71" s="101" t="s">
        <v>274</v>
      </c>
      <c r="B71" s="102">
        <v>2019</v>
      </c>
      <c r="C71" s="103">
        <v>8</v>
      </c>
      <c r="D71" s="102">
        <v>19</v>
      </c>
      <c r="E71" s="82"/>
      <c r="F71" s="131">
        <v>0.9</v>
      </c>
      <c r="G71" s="362">
        <v>4.9830356731360324</v>
      </c>
      <c r="H71" s="82"/>
      <c r="I71" s="364">
        <v>27.3</v>
      </c>
      <c r="J71" s="226">
        <v>21.5</v>
      </c>
      <c r="K71" s="82"/>
      <c r="L71" s="82"/>
      <c r="M71" s="108"/>
      <c r="N71" s="137">
        <v>3.5166323510487714</v>
      </c>
      <c r="O71" s="82"/>
      <c r="P71" s="82"/>
      <c r="Q71" s="82"/>
      <c r="R71" s="140"/>
      <c r="S71" s="137">
        <v>176.10574314918716</v>
      </c>
      <c r="T71" s="137">
        <v>96.936339746835444</v>
      </c>
      <c r="U71" s="137">
        <v>17.141000551081248</v>
      </c>
      <c r="V71" s="85"/>
      <c r="W71" s="85"/>
      <c r="X71" s="85"/>
      <c r="Y71" s="102">
        <f t="shared" si="17"/>
        <v>27.3</v>
      </c>
      <c r="Z71" s="102">
        <f t="shared" si="18"/>
        <v>300.45</v>
      </c>
      <c r="AA71" s="102">
        <f t="shared" si="19"/>
        <v>21.5</v>
      </c>
      <c r="AB71" s="102">
        <f t="shared" si="20"/>
        <v>4.9830356731360324</v>
      </c>
      <c r="AC71" s="104">
        <f t="shared" si="21"/>
        <v>7.0019736525898599</v>
      </c>
      <c r="AD71" s="102">
        <f t="shared" si="22"/>
        <v>0.71166158577202421</v>
      </c>
      <c r="AE71" s="367">
        <f t="shared" si="23"/>
        <v>0.9</v>
      </c>
      <c r="AF71" s="102">
        <f t="shared" si="24"/>
        <v>3.5166323510487714</v>
      </c>
      <c r="AG71" s="105">
        <f t="shared" si="25"/>
        <v>96.936339746835444</v>
      </c>
      <c r="AH71" s="105">
        <f t="shared" si="26"/>
        <v>17.141000551081248</v>
      </c>
      <c r="AI71" s="102">
        <f t="shared" ref="AI71" si="33">IF(Y71=" ", " ", IF(Y71&gt;0, SUM(AG71:AH71)))</f>
        <v>114.07734029791669</v>
      </c>
      <c r="AJ71" s="106">
        <f t="shared" si="28"/>
        <v>176.10574314918716</v>
      </c>
      <c r="AK71" s="107">
        <f t="shared" si="29"/>
        <v>172.58911079813839</v>
      </c>
      <c r="AL71" s="82"/>
      <c r="AM71" s="82"/>
      <c r="AN71" s="82"/>
      <c r="AO71" s="82"/>
      <c r="AP71" s="82"/>
      <c r="AQ71" s="82"/>
      <c r="AR71" s="82"/>
      <c r="AS71" s="82"/>
      <c r="AT71" s="82"/>
      <c r="AU71" s="82"/>
      <c r="AV71" s="82"/>
      <c r="AW71" s="355" t="s">
        <v>1243</v>
      </c>
      <c r="AX71" s="355">
        <f>AVERAGE(AS69:AW69)</f>
        <v>24.288146905092866</v>
      </c>
      <c r="AY71" s="82"/>
      <c r="AZ71" s="82"/>
      <c r="BA71" s="82"/>
      <c r="BB71" s="82"/>
    </row>
    <row r="72" spans="1:54" ht="16" x14ac:dyDescent="0.2">
      <c r="A72" s="101" t="s">
        <v>274</v>
      </c>
      <c r="B72" s="102">
        <v>2019</v>
      </c>
      <c r="C72" s="103">
        <v>8</v>
      </c>
      <c r="D72" s="102">
        <v>19</v>
      </c>
      <c r="E72" s="82"/>
      <c r="F72" s="131">
        <v>0.9</v>
      </c>
      <c r="G72" s="362">
        <v>4.6509223502206165</v>
      </c>
      <c r="H72" s="82"/>
      <c r="I72" s="364">
        <v>27.2</v>
      </c>
      <c r="J72" s="226">
        <v>21.3</v>
      </c>
      <c r="K72" s="82"/>
      <c r="L72" s="82"/>
      <c r="M72" s="82"/>
      <c r="N72" s="131" t="s">
        <v>763</v>
      </c>
      <c r="O72" s="82"/>
      <c r="P72" s="82"/>
      <c r="Q72" s="82"/>
      <c r="R72" s="140"/>
      <c r="S72" s="137" t="s">
        <v>763</v>
      </c>
      <c r="T72" s="131" t="s">
        <v>763</v>
      </c>
      <c r="U72" s="131" t="s">
        <v>763</v>
      </c>
      <c r="V72" s="85"/>
      <c r="W72" s="85"/>
      <c r="X72" s="85"/>
      <c r="Y72" s="102">
        <f t="shared" si="17"/>
        <v>27.2</v>
      </c>
      <c r="Z72" s="102">
        <f t="shared" si="18"/>
        <v>300.34999999999997</v>
      </c>
      <c r="AA72" s="102">
        <f t="shared" si="19"/>
        <v>21.3</v>
      </c>
      <c r="AB72" s="102">
        <f t="shared" si="20"/>
        <v>4.6509223502206165</v>
      </c>
      <c r="AC72" s="104">
        <f t="shared" si="21"/>
        <v>7.0217985413780992</v>
      </c>
      <c r="AD72" s="102">
        <f t="shared" si="22"/>
        <v>0.6623548543601232</v>
      </c>
      <c r="AE72" s="367">
        <f t="shared" si="23"/>
        <v>0.9</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0.84102564208119546</v>
      </c>
      <c r="AE75" s="84">
        <f>_xlfn.AGGREGATE(1, 6,AE61:AE74)</f>
        <v>0.83750000000000002</v>
      </c>
      <c r="AF75" s="84">
        <f>_xlfn.AGGREGATE(1, 6,AF61:AF74)</f>
        <v>8.1138827086679619</v>
      </c>
      <c r="AG75" s="82"/>
      <c r="AH75" s="82"/>
      <c r="AI75" s="84">
        <f>_xlfn.AGGREGATE(1, 6,AI61:AI74)</f>
        <v>48.383111636979173</v>
      </c>
      <c r="AJ75" s="82"/>
      <c r="AK75" s="84">
        <f>_xlfn.AGGREGATE(1, 6,AK61:AK74)</f>
        <v>118.04864263888528</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AVERAGE(AD62:AD69)</f>
        <v>#VALUE!</v>
      </c>
      <c r="AE76" s="126">
        <f>AVERAGE(AE62:AE71)</f>
        <v>0.82499999999999996</v>
      </c>
      <c r="AF76" s="126">
        <f>AVERAGE(AF62:AF71)</f>
        <v>8.1138827086679619</v>
      </c>
      <c r="AG76" s="126"/>
      <c r="AH76" s="126"/>
      <c r="AI76" s="126">
        <f>AVERAGE(AI62:AI71)</f>
        <v>48.383111636979173</v>
      </c>
      <c r="AJ76" s="126"/>
      <c r="AK76" s="127">
        <f>AVERAGE(AK62:AK69)</f>
        <v>99.868486585800909</v>
      </c>
      <c r="AL76" s="82"/>
      <c r="AM76" s="82"/>
      <c r="AN76" s="82"/>
      <c r="AO76" s="82"/>
      <c r="AP76" s="82"/>
      <c r="AQ76" s="82"/>
      <c r="AR76" s="82"/>
      <c r="AS76" s="82"/>
      <c r="AT76" s="82"/>
      <c r="AU76" s="82"/>
      <c r="AV76" s="82"/>
      <c r="AW76" s="82"/>
      <c r="AX76" s="82"/>
      <c r="AY76" s="82"/>
      <c r="AZ76" s="82"/>
      <c r="BA76" s="82"/>
      <c r="BB76" s="82"/>
    </row>
    <row r="77" spans="1:54" x14ac:dyDescent="0.2">
      <c r="AE77" s="358">
        <f>AVERAGE(AE61:AE72)</f>
        <v>0.83750000000000002</v>
      </c>
      <c r="AK77" s="369">
        <f>AVERAGE(AK62:AK72)</f>
        <v>118.04864263888528</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s="68" customFormat="1" x14ac:dyDescent="0.2">
      <c r="A83" s="79" t="s">
        <v>756</v>
      </c>
      <c r="B83" s="193" t="s">
        <v>981</v>
      </c>
      <c r="C83" s="193" t="s">
        <v>757</v>
      </c>
      <c r="D83" s="193"/>
      <c r="E83" s="194">
        <v>44020</v>
      </c>
      <c r="F83" s="79" t="s">
        <v>881</v>
      </c>
      <c r="G83" s="79" t="s">
        <v>915</v>
      </c>
      <c r="H83" s="195">
        <v>0</v>
      </c>
      <c r="I83" s="79" t="s">
        <v>982</v>
      </c>
      <c r="J83" s="196" t="s">
        <v>761</v>
      </c>
      <c r="K83" s="197">
        <v>2</v>
      </c>
      <c r="L83" s="174">
        <v>2</v>
      </c>
      <c r="M83" s="79" t="s">
        <v>854</v>
      </c>
      <c r="N83" s="79" t="s">
        <v>761</v>
      </c>
      <c r="O83" s="131" t="s">
        <v>761</v>
      </c>
      <c r="P83" s="131" t="s">
        <v>761</v>
      </c>
      <c r="Q83" s="79" t="s">
        <v>761</v>
      </c>
      <c r="R83" s="79" t="s">
        <v>761</v>
      </c>
      <c r="S83" s="131">
        <v>0.9</v>
      </c>
      <c r="T83" s="79">
        <v>0.9</v>
      </c>
      <c r="U83" s="72">
        <v>1</v>
      </c>
      <c r="V83" s="79">
        <v>0.15</v>
      </c>
      <c r="W83" s="196">
        <v>0.28402777777777777</v>
      </c>
      <c r="X83" s="371">
        <v>17.7</v>
      </c>
      <c r="Y83" s="198">
        <v>6.97</v>
      </c>
      <c r="Z83" s="365">
        <v>6.8992109816168057</v>
      </c>
      <c r="AA83" s="199">
        <v>73.599999999999994</v>
      </c>
      <c r="AB83" s="131">
        <v>1.7</v>
      </c>
      <c r="AC83" s="79">
        <v>3.22</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7" s="68" customFormat="1" x14ac:dyDescent="0.2">
      <c r="A84" s="79" t="s">
        <v>756</v>
      </c>
      <c r="B84" s="193" t="s">
        <v>981</v>
      </c>
      <c r="C84" s="193" t="s">
        <v>764</v>
      </c>
      <c r="D84" s="193"/>
      <c r="E84" s="194">
        <v>44020</v>
      </c>
      <c r="F84" s="79" t="s">
        <v>881</v>
      </c>
      <c r="G84" s="79" t="s">
        <v>915</v>
      </c>
      <c r="H84" s="195">
        <v>0</v>
      </c>
      <c r="I84" s="79" t="s">
        <v>982</v>
      </c>
      <c r="J84" s="196" t="s">
        <v>761</v>
      </c>
      <c r="K84" s="197">
        <v>2</v>
      </c>
      <c r="L84" s="174">
        <v>2</v>
      </c>
      <c r="M84" s="79" t="s">
        <v>854</v>
      </c>
      <c r="N84" s="79" t="s">
        <v>761</v>
      </c>
      <c r="O84" s="131" t="s">
        <v>761</v>
      </c>
      <c r="P84" s="131" t="s">
        <v>761</v>
      </c>
      <c r="Q84" s="79" t="s">
        <v>761</v>
      </c>
      <c r="R84" s="79" t="s">
        <v>761</v>
      </c>
      <c r="S84" s="131">
        <v>0.9</v>
      </c>
      <c r="T84" s="79">
        <v>0.9</v>
      </c>
      <c r="U84" s="72">
        <v>1</v>
      </c>
      <c r="V84" s="79">
        <v>0.4</v>
      </c>
      <c r="W84" s="196">
        <v>0.28402777777777777</v>
      </c>
      <c r="X84" s="371">
        <v>22.5</v>
      </c>
      <c r="Y84" s="198">
        <v>6.17</v>
      </c>
      <c r="Z84" s="365">
        <v>5.8363973272544012</v>
      </c>
      <c r="AA84" s="199" t="s">
        <v>983</v>
      </c>
      <c r="AB84" s="131">
        <v>9.6</v>
      </c>
      <c r="AC84" s="79">
        <v>16.5</v>
      </c>
      <c r="AD84" s="176">
        <v>0.48631444939528951</v>
      </c>
      <c r="AE84" s="75">
        <v>1.9870401337792645</v>
      </c>
      <c r="AF84" s="75">
        <v>42.022515527950304</v>
      </c>
      <c r="AG84" s="137">
        <v>44.009555661729571</v>
      </c>
      <c r="AH84" s="75">
        <v>24.819794711007397</v>
      </c>
      <c r="AI84" s="75">
        <v>68.829350372736968</v>
      </c>
      <c r="AJ84" s="75">
        <v>144.4950751687324</v>
      </c>
      <c r="AK84" s="75">
        <v>24.488347733767348</v>
      </c>
      <c r="AL84" s="177">
        <v>5.9005644945773934</v>
      </c>
      <c r="AM84" s="75">
        <v>49.308142444774745</v>
      </c>
      <c r="AN84" s="137">
        <v>93.317698106504309</v>
      </c>
      <c r="AO84" s="207">
        <v>13.894464285714287</v>
      </c>
      <c r="AP84" s="207">
        <v>2.0824677455357103</v>
      </c>
      <c r="AQ84" s="201">
        <v>0.86965784535713619</v>
      </c>
      <c r="AR84" s="177">
        <v>15.976932031249998</v>
      </c>
      <c r="AS84" s="79"/>
      <c r="AT84" s="176"/>
      <c r="AU84" s="68" t="s">
        <v>763</v>
      </c>
      <c r="AV84" s="68" t="s">
        <v>763</v>
      </c>
      <c r="AX84" s="72"/>
      <c r="BA84" s="200"/>
      <c r="BC84" s="147"/>
    </row>
    <row r="85" spans="1:57" s="81" customFormat="1" x14ac:dyDescent="0.2">
      <c r="A85" s="79" t="s">
        <v>756</v>
      </c>
      <c r="B85" s="202" t="s">
        <v>981</v>
      </c>
      <c r="C85" s="202" t="s">
        <v>757</v>
      </c>
      <c r="D85" s="202"/>
      <c r="E85" s="194">
        <v>44035</v>
      </c>
      <c r="F85" s="79" t="s">
        <v>881</v>
      </c>
      <c r="G85" s="79" t="s">
        <v>1007</v>
      </c>
      <c r="H85" s="195">
        <v>2</v>
      </c>
      <c r="I85" s="68" t="s">
        <v>982</v>
      </c>
      <c r="J85" s="196" t="s">
        <v>761</v>
      </c>
      <c r="K85" s="174">
        <v>2</v>
      </c>
      <c r="L85" s="174">
        <v>2</v>
      </c>
      <c r="M85" s="79" t="s">
        <v>761</v>
      </c>
      <c r="N85" s="79" t="s">
        <v>762</v>
      </c>
      <c r="O85" s="131" t="s">
        <v>761</v>
      </c>
      <c r="P85" s="131" t="s">
        <v>761</v>
      </c>
      <c r="Q85" s="79">
        <v>0.85</v>
      </c>
      <c r="R85" s="79">
        <v>0.85</v>
      </c>
      <c r="S85" s="131">
        <v>0.85</v>
      </c>
      <c r="T85" s="79">
        <v>0.85</v>
      </c>
      <c r="U85" s="72">
        <v>1</v>
      </c>
      <c r="V85" s="79">
        <v>0.15</v>
      </c>
      <c r="W85" s="196">
        <v>0.2638888888888889</v>
      </c>
      <c r="X85" s="371">
        <v>26.4</v>
      </c>
      <c r="Y85" s="198" t="s">
        <v>761</v>
      </c>
      <c r="Z85" s="359" t="s">
        <v>761</v>
      </c>
      <c r="AA85" s="199" t="s">
        <v>761</v>
      </c>
      <c r="AB85" s="131">
        <v>21.8</v>
      </c>
      <c r="AC85" s="79">
        <v>34.799999999999997</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t="s">
        <v>763</v>
      </c>
      <c r="AV85" s="68" t="s">
        <v>763</v>
      </c>
      <c r="AW85" s="68"/>
      <c r="AX85" s="203"/>
      <c r="BA85" s="200"/>
      <c r="BB85" s="68"/>
      <c r="BC85" s="147"/>
      <c r="BD85"/>
      <c r="BE85"/>
    </row>
    <row r="86" spans="1:57" s="68" customFormat="1" x14ac:dyDescent="0.2">
      <c r="A86" s="79" t="s">
        <v>756</v>
      </c>
      <c r="B86" s="193" t="s">
        <v>981</v>
      </c>
      <c r="C86" s="193" t="s">
        <v>764</v>
      </c>
      <c r="D86" s="193"/>
      <c r="E86" s="194">
        <v>44035</v>
      </c>
      <c r="F86" s="79" t="s">
        <v>881</v>
      </c>
      <c r="G86" s="79" t="s">
        <v>1007</v>
      </c>
      <c r="H86" s="195">
        <v>2</v>
      </c>
      <c r="I86" s="68" t="s">
        <v>982</v>
      </c>
      <c r="J86" s="196" t="s">
        <v>761</v>
      </c>
      <c r="K86" s="174">
        <v>2</v>
      </c>
      <c r="L86" s="174">
        <v>2</v>
      </c>
      <c r="M86" s="79" t="s">
        <v>761</v>
      </c>
      <c r="N86" s="79" t="s">
        <v>762</v>
      </c>
      <c r="O86" s="131" t="s">
        <v>761</v>
      </c>
      <c r="P86" s="131" t="s">
        <v>761</v>
      </c>
      <c r="Q86" s="79">
        <v>0.85</v>
      </c>
      <c r="R86" s="79">
        <v>0.85</v>
      </c>
      <c r="S86" s="131">
        <v>0.85</v>
      </c>
      <c r="T86" s="79">
        <v>0.85</v>
      </c>
      <c r="U86" s="72">
        <v>1</v>
      </c>
      <c r="V86" s="79">
        <v>0.4</v>
      </c>
      <c r="W86" s="196">
        <v>0.2638888888888889</v>
      </c>
      <c r="X86" s="371">
        <v>26.4</v>
      </c>
      <c r="Y86" s="198">
        <v>6.01</v>
      </c>
      <c r="Z86" s="365">
        <v>5.315819743064691</v>
      </c>
      <c r="AA86" s="199">
        <v>79.5</v>
      </c>
      <c r="AB86" s="131">
        <v>21.8</v>
      </c>
      <c r="AC86" s="79">
        <v>34.799999999999997</v>
      </c>
      <c r="AD86" s="176">
        <v>0.37460216422660719</v>
      </c>
      <c r="AE86" s="75">
        <v>0.5244920327122502</v>
      </c>
      <c r="AF86" s="75">
        <v>5.9744623655913962</v>
      </c>
      <c r="AG86" s="137">
        <v>6.4989543983036464</v>
      </c>
      <c r="AH86" s="75">
        <v>28.22084578334939</v>
      </c>
      <c r="AI86" s="75">
        <v>34.719800181653035</v>
      </c>
      <c r="AJ86" s="75">
        <v>273.99873929509289</v>
      </c>
      <c r="AK86" s="75">
        <v>43.532601429759652</v>
      </c>
      <c r="AL86" s="177">
        <v>6.2941044250983476</v>
      </c>
      <c r="AM86" s="75">
        <v>71.753447213109041</v>
      </c>
      <c r="AN86" s="137">
        <v>78.252401611412694</v>
      </c>
      <c r="AO86" s="207">
        <v>16.415999999999993</v>
      </c>
      <c r="AP86" s="207">
        <v>1.3501000000000056</v>
      </c>
      <c r="AQ86" s="201">
        <v>0.92400695706992508</v>
      </c>
      <c r="AR86" s="177">
        <v>17.766099999999998</v>
      </c>
      <c r="AS86" s="79"/>
      <c r="AT86" s="176"/>
      <c r="AU86" s="68" t="s">
        <v>763</v>
      </c>
      <c r="AV86" s="68" t="s">
        <v>763</v>
      </c>
      <c r="AX86" s="72"/>
      <c r="BA86" s="200"/>
      <c r="BC86" s="147"/>
      <c r="BD86"/>
      <c r="BE86"/>
    </row>
    <row r="87" spans="1:57" x14ac:dyDescent="0.2">
      <c r="A87" s="79" t="s">
        <v>756</v>
      </c>
      <c r="B87" t="s">
        <v>274</v>
      </c>
      <c r="C87" t="s">
        <v>757</v>
      </c>
      <c r="E87" s="147">
        <v>44049</v>
      </c>
      <c r="F87" s="68" t="s">
        <v>881</v>
      </c>
      <c r="G87" s="68" t="s">
        <v>1041</v>
      </c>
      <c r="H87" s="68">
        <v>0</v>
      </c>
      <c r="I87" s="68" t="s">
        <v>982</v>
      </c>
      <c r="J87" s="77" t="s">
        <v>761</v>
      </c>
      <c r="K87" s="68">
        <v>2</v>
      </c>
      <c r="L87" s="68">
        <v>1</v>
      </c>
      <c r="M87" s="68" t="s">
        <v>773</v>
      </c>
      <c r="N87" s="68" t="s">
        <v>762</v>
      </c>
      <c r="O87" s="131" t="s">
        <v>761</v>
      </c>
      <c r="P87" s="131" t="s">
        <v>761</v>
      </c>
      <c r="Q87" s="68">
        <v>0.8</v>
      </c>
      <c r="R87" s="68">
        <v>0.8</v>
      </c>
      <c r="S87" s="131">
        <v>0.8</v>
      </c>
      <c r="T87" s="68">
        <v>0.8</v>
      </c>
      <c r="U87" s="72">
        <v>1</v>
      </c>
      <c r="V87" s="68">
        <v>0.15</v>
      </c>
      <c r="W87" s="77">
        <v>0.25347222222222221</v>
      </c>
      <c r="X87" s="372">
        <v>17.3</v>
      </c>
      <c r="Y87" s="79">
        <v>6.01</v>
      </c>
      <c r="Z87" s="365">
        <v>5.9883179925388124</v>
      </c>
      <c r="AA87" s="68">
        <v>62.8</v>
      </c>
      <c r="AB87" s="131">
        <v>0.6</v>
      </c>
      <c r="AC87" s="79">
        <v>1.117</v>
      </c>
      <c r="AD87" s="75" t="s">
        <v>763</v>
      </c>
      <c r="AE87" s="75" t="s">
        <v>763</v>
      </c>
      <c r="AF87" s="75" t="s">
        <v>763</v>
      </c>
      <c r="AG87" s="137" t="s">
        <v>763</v>
      </c>
      <c r="AH87" s="75" t="s">
        <v>763</v>
      </c>
      <c r="AI87" s="75" t="s">
        <v>763</v>
      </c>
      <c r="AJ87" s="75" t="s">
        <v>763</v>
      </c>
      <c r="AK87" s="75" t="s">
        <v>763</v>
      </c>
      <c r="AL87" s="75" t="s">
        <v>763</v>
      </c>
      <c r="AM87" s="75" t="s">
        <v>763</v>
      </c>
      <c r="AN87" s="137" t="s">
        <v>763</v>
      </c>
      <c r="AO87" s="137" t="s">
        <v>763</v>
      </c>
      <c r="AP87" s="137" t="s">
        <v>763</v>
      </c>
      <c r="AQ87" s="75" t="s">
        <v>763</v>
      </c>
      <c r="AR87" s="75" t="s">
        <v>763</v>
      </c>
      <c r="AS87" s="68"/>
      <c r="AT87" s="68"/>
      <c r="AU87" s="68" t="s">
        <v>763</v>
      </c>
      <c r="AV87" s="68" t="s">
        <v>763</v>
      </c>
      <c r="AW87" s="68"/>
    </row>
    <row r="88" spans="1:57" x14ac:dyDescent="0.2">
      <c r="A88" s="79" t="s">
        <v>756</v>
      </c>
      <c r="B88" t="s">
        <v>274</v>
      </c>
      <c r="C88" t="s">
        <v>764</v>
      </c>
      <c r="E88" s="147">
        <v>44049</v>
      </c>
      <c r="F88" s="68" t="s">
        <v>881</v>
      </c>
      <c r="G88" s="68" t="s">
        <v>1041</v>
      </c>
      <c r="H88" s="68">
        <v>0</v>
      </c>
      <c r="I88" s="68" t="s">
        <v>982</v>
      </c>
      <c r="J88" s="77" t="s">
        <v>761</v>
      </c>
      <c r="K88" s="68">
        <v>2</v>
      </c>
      <c r="L88" s="68">
        <v>1</v>
      </c>
      <c r="M88" s="68" t="s">
        <v>773</v>
      </c>
      <c r="N88" s="68" t="s">
        <v>762</v>
      </c>
      <c r="O88" s="131" t="s">
        <v>761</v>
      </c>
      <c r="P88" s="131" t="s">
        <v>761</v>
      </c>
      <c r="Q88" s="68">
        <v>0.8</v>
      </c>
      <c r="R88" s="68">
        <v>0.8</v>
      </c>
      <c r="S88" s="131">
        <v>0.8</v>
      </c>
      <c r="T88" s="68">
        <v>0.8</v>
      </c>
      <c r="U88" s="72">
        <v>1</v>
      </c>
      <c r="V88" s="68">
        <v>0.4</v>
      </c>
      <c r="W88" s="77" t="s">
        <v>761</v>
      </c>
      <c r="X88" s="372">
        <v>21.8</v>
      </c>
      <c r="Y88" s="79">
        <v>6.4</v>
      </c>
      <c r="Z88" s="365">
        <v>5.8581356769407362</v>
      </c>
      <c r="AA88" s="68">
        <v>75.099999999999994</v>
      </c>
      <c r="AB88" s="134">
        <v>15.2</v>
      </c>
      <c r="AC88" s="204">
        <v>25.07</v>
      </c>
      <c r="AD88" s="171">
        <v>0.75515434943903592</v>
      </c>
      <c r="AE88" s="72">
        <v>4.7509671179883952</v>
      </c>
      <c r="AF88" s="72">
        <v>8.4780487804878035</v>
      </c>
      <c r="AG88" s="137">
        <v>13.229015898476199</v>
      </c>
      <c r="AH88" s="75">
        <v>60.372574626058501</v>
      </c>
      <c r="AI88" s="75">
        <v>73.6015905245347</v>
      </c>
      <c r="AJ88" s="72">
        <v>344.57688461805333</v>
      </c>
      <c r="AK88" s="72">
        <v>65.698561114716739</v>
      </c>
      <c r="AL88" s="72">
        <v>5.2448163060433712</v>
      </c>
      <c r="AM88" s="75">
        <v>126.07113574077525</v>
      </c>
      <c r="AN88" s="137">
        <v>139.30015163925145</v>
      </c>
      <c r="AO88" s="137">
        <v>29.648000000000003</v>
      </c>
      <c r="AP88" s="137">
        <v>8.7533000000000012</v>
      </c>
      <c r="AQ88" s="70">
        <v>0.77205719598034439</v>
      </c>
      <c r="AR88" s="177">
        <v>38.401300000000006</v>
      </c>
      <c r="AS88" s="68"/>
      <c r="AT88" s="68"/>
      <c r="AU88" s="68" t="s">
        <v>763</v>
      </c>
      <c r="AV88" s="68" t="s">
        <v>763</v>
      </c>
      <c r="AW88" s="68"/>
    </row>
    <row r="89" spans="1:57" x14ac:dyDescent="0.2">
      <c r="A89" s="79" t="s">
        <v>756</v>
      </c>
      <c r="B89" t="s">
        <v>274</v>
      </c>
      <c r="C89" t="s">
        <v>757</v>
      </c>
      <c r="E89" s="147">
        <v>44064</v>
      </c>
      <c r="F89" s="68" t="s">
        <v>1056</v>
      </c>
      <c r="G89" s="68" t="s">
        <v>761</v>
      </c>
      <c r="H89" s="68" t="s">
        <v>761</v>
      </c>
      <c r="I89" s="68" t="s">
        <v>761</v>
      </c>
      <c r="J89" s="77" t="s">
        <v>761</v>
      </c>
      <c r="K89" s="68" t="s">
        <v>761</v>
      </c>
      <c r="L89" s="68" t="s">
        <v>761</v>
      </c>
      <c r="M89" s="68" t="s">
        <v>761</v>
      </c>
      <c r="N89" s="68" t="s">
        <v>761</v>
      </c>
      <c r="O89" s="131" t="s">
        <v>761</v>
      </c>
      <c r="P89" s="131" t="s">
        <v>761</v>
      </c>
      <c r="Q89" s="68" t="s">
        <v>761</v>
      </c>
      <c r="R89" s="68" t="s">
        <v>761</v>
      </c>
      <c r="S89" s="131" t="s">
        <v>761</v>
      </c>
      <c r="T89" s="68" t="s">
        <v>761</v>
      </c>
      <c r="U89" s="72" t="s">
        <v>761</v>
      </c>
      <c r="V89" s="130" t="s">
        <v>761</v>
      </c>
      <c r="W89" s="68" t="s">
        <v>761</v>
      </c>
      <c r="X89" s="372" t="s">
        <v>761</v>
      </c>
      <c r="Y89" s="79" t="s">
        <v>761</v>
      </c>
      <c r="Z89" s="359" t="s">
        <v>761</v>
      </c>
      <c r="AA89" s="68" t="s">
        <v>761</v>
      </c>
      <c r="AB89" s="205">
        <v>4</v>
      </c>
      <c r="AC89" s="79">
        <v>7.32</v>
      </c>
      <c r="AD89" s="174" t="s">
        <v>763</v>
      </c>
      <c r="AE89" s="174" t="s">
        <v>763</v>
      </c>
      <c r="AF89" s="177" t="s">
        <v>763</v>
      </c>
      <c r="AG89" s="207" t="s">
        <v>763</v>
      </c>
      <c r="AH89" s="75" t="s">
        <v>763</v>
      </c>
      <c r="AI89" s="177" t="s">
        <v>763</v>
      </c>
      <c r="AJ89" s="174" t="s">
        <v>763</v>
      </c>
      <c r="AK89" s="174" t="s">
        <v>763</v>
      </c>
      <c r="AL89" s="174" t="s">
        <v>763</v>
      </c>
      <c r="AM89" s="174" t="s">
        <v>763</v>
      </c>
      <c r="AN89" s="208" t="s">
        <v>763</v>
      </c>
      <c r="AO89" s="208" t="s">
        <v>763</v>
      </c>
      <c r="AP89" s="208" t="s">
        <v>763</v>
      </c>
      <c r="AQ89" s="174" t="s">
        <v>763</v>
      </c>
      <c r="AR89" s="75" t="s">
        <v>763</v>
      </c>
      <c r="AS89" s="68"/>
      <c r="AT89" s="68"/>
      <c r="AU89" s="68" t="s">
        <v>763</v>
      </c>
      <c r="AV89" s="68" t="s">
        <v>763</v>
      </c>
      <c r="AW89" s="68"/>
    </row>
    <row r="90" spans="1:57" x14ac:dyDescent="0.2">
      <c r="A90" s="79" t="s">
        <v>756</v>
      </c>
      <c r="B90" t="s">
        <v>274</v>
      </c>
      <c r="C90" t="s">
        <v>764</v>
      </c>
      <c r="E90" s="147">
        <v>44064</v>
      </c>
      <c r="F90" s="68" t="s">
        <v>1056</v>
      </c>
      <c r="G90" s="68" t="s">
        <v>761</v>
      </c>
      <c r="H90" s="68" t="s">
        <v>761</v>
      </c>
      <c r="I90" s="68" t="s">
        <v>761</v>
      </c>
      <c r="J90" s="77" t="s">
        <v>761</v>
      </c>
      <c r="K90" s="68" t="s">
        <v>761</v>
      </c>
      <c r="L90" s="68" t="s">
        <v>761</v>
      </c>
      <c r="M90" s="68" t="s">
        <v>761</v>
      </c>
      <c r="N90" s="68" t="s">
        <v>761</v>
      </c>
      <c r="O90" s="131" t="s">
        <v>761</v>
      </c>
      <c r="P90" s="131" t="s">
        <v>761</v>
      </c>
      <c r="Q90" s="68" t="s">
        <v>761</v>
      </c>
      <c r="R90" s="68" t="s">
        <v>761</v>
      </c>
      <c r="S90" s="131" t="s">
        <v>761</v>
      </c>
      <c r="T90" s="68" t="s">
        <v>761</v>
      </c>
      <c r="U90" s="72" t="s">
        <v>761</v>
      </c>
      <c r="V90" s="130" t="s">
        <v>761</v>
      </c>
      <c r="W90" s="68" t="s">
        <v>761</v>
      </c>
      <c r="X90" s="372" t="s">
        <v>761</v>
      </c>
      <c r="Y90" s="79" t="s">
        <v>761</v>
      </c>
      <c r="Z90" s="359" t="s">
        <v>761</v>
      </c>
      <c r="AA90" s="68" t="s">
        <v>761</v>
      </c>
      <c r="AB90" s="134">
        <v>22.7</v>
      </c>
      <c r="AC90" s="204">
        <v>36.1</v>
      </c>
      <c r="AD90" s="171">
        <v>0.32500000000000001</v>
      </c>
      <c r="AE90" s="72">
        <v>1.1502057945282862</v>
      </c>
      <c r="AF90" s="72">
        <v>6.897560975609756</v>
      </c>
      <c r="AG90" s="137">
        <v>8.0477667701380415</v>
      </c>
      <c r="AH90" s="75">
        <v>40.680727307696145</v>
      </c>
      <c r="AI90" s="72">
        <v>48.728494077834185</v>
      </c>
      <c r="AJ90" s="72">
        <v>280.9709310710162</v>
      </c>
      <c r="AK90" s="72">
        <v>51.530105949191558</v>
      </c>
      <c r="AL90" s="72">
        <v>5.4525587691989648</v>
      </c>
      <c r="AM90" s="75">
        <v>92.210833256887696</v>
      </c>
      <c r="AN90" s="137">
        <v>100.25860002702575</v>
      </c>
      <c r="AO90" s="137">
        <v>46.00266666666667</v>
      </c>
      <c r="AP90" s="137">
        <v>8.8989333333333267</v>
      </c>
      <c r="AQ90" s="70">
        <v>0.83791122055944955</v>
      </c>
      <c r="AR90" s="177">
        <v>54.901599999999995</v>
      </c>
      <c r="AS90" s="68"/>
      <c r="AT90" s="68"/>
      <c r="AU90" s="68" t="s">
        <v>763</v>
      </c>
      <c r="AV90" s="68" t="s">
        <v>763</v>
      </c>
      <c r="AW90" s="68"/>
    </row>
    <row r="91" spans="1:57" x14ac:dyDescent="0.2">
      <c r="A91" s="79" t="s">
        <v>756</v>
      </c>
      <c r="B91" t="s">
        <v>274</v>
      </c>
      <c r="C91" t="s">
        <v>765</v>
      </c>
      <c r="E91" s="147">
        <v>44064</v>
      </c>
      <c r="F91" s="68" t="s">
        <v>1056</v>
      </c>
      <c r="G91" s="68" t="s">
        <v>761</v>
      </c>
      <c r="H91" s="68" t="s">
        <v>761</v>
      </c>
      <c r="I91" s="68" t="s">
        <v>761</v>
      </c>
      <c r="J91" s="77" t="s">
        <v>761</v>
      </c>
      <c r="K91" s="68" t="s">
        <v>761</v>
      </c>
      <c r="L91" s="68" t="s">
        <v>761</v>
      </c>
      <c r="M91" s="68" t="s">
        <v>761</v>
      </c>
      <c r="N91" s="68" t="s">
        <v>761</v>
      </c>
      <c r="O91" s="131" t="s">
        <v>761</v>
      </c>
      <c r="P91" s="131" t="s">
        <v>761</v>
      </c>
      <c r="Q91" s="68" t="s">
        <v>761</v>
      </c>
      <c r="R91" s="68" t="s">
        <v>761</v>
      </c>
      <c r="S91" s="131" t="s">
        <v>761</v>
      </c>
      <c r="T91" s="68" t="s">
        <v>761</v>
      </c>
      <c r="U91" s="72" t="s">
        <v>761</v>
      </c>
      <c r="V91" s="130" t="s">
        <v>761</v>
      </c>
      <c r="W91" s="68" t="s">
        <v>761</v>
      </c>
      <c r="X91" s="372" t="s">
        <v>761</v>
      </c>
      <c r="Y91" s="79" t="s">
        <v>761</v>
      </c>
      <c r="Z91" s="359" t="s">
        <v>761</v>
      </c>
      <c r="AA91" s="68" t="s">
        <v>761</v>
      </c>
      <c r="AB91" s="134">
        <v>22.7</v>
      </c>
      <c r="AC91" s="204">
        <v>36.1</v>
      </c>
      <c r="AD91" s="174" t="s">
        <v>763</v>
      </c>
      <c r="AE91" s="174" t="s">
        <v>763</v>
      </c>
      <c r="AF91" s="177" t="s">
        <v>763</v>
      </c>
      <c r="AG91" s="207" t="s">
        <v>763</v>
      </c>
      <c r="AH91" s="75" t="s">
        <v>763</v>
      </c>
      <c r="AI91" s="177" t="s">
        <v>763</v>
      </c>
      <c r="AJ91" s="174" t="s">
        <v>763</v>
      </c>
      <c r="AK91" s="174" t="s">
        <v>763</v>
      </c>
      <c r="AL91" s="174" t="s">
        <v>763</v>
      </c>
      <c r="AM91" s="174" t="s">
        <v>763</v>
      </c>
      <c r="AN91" s="208" t="s">
        <v>763</v>
      </c>
      <c r="AO91" s="208" t="s">
        <v>763</v>
      </c>
      <c r="AP91" s="208" t="s">
        <v>763</v>
      </c>
      <c r="AQ91" s="174" t="s">
        <v>763</v>
      </c>
      <c r="AR91" s="75" t="s">
        <v>763</v>
      </c>
      <c r="AS91" s="68"/>
      <c r="AT91" s="68"/>
      <c r="AU91" s="68">
        <v>168.4</v>
      </c>
      <c r="AV91" s="72">
        <v>5.3888000000000007</v>
      </c>
      <c r="AW91" s="68"/>
    </row>
    <row r="93" spans="1:57" x14ac:dyDescent="0.2">
      <c r="A93" s="236" t="s">
        <v>1245</v>
      </c>
    </row>
    <row r="94" spans="1:57" ht="16"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450" t="s">
        <v>1203</v>
      </c>
      <c r="AE94" s="84"/>
      <c r="AF94" s="84"/>
      <c r="AG94" s="82"/>
      <c r="AH94" s="82"/>
      <c r="AI94" s="84"/>
      <c r="AJ94" s="82"/>
      <c r="AK94" s="84"/>
      <c r="AL94" s="82"/>
      <c r="AM94" s="82"/>
      <c r="AN94" s="82"/>
      <c r="AO94" s="82"/>
      <c r="AP94" s="82"/>
      <c r="AQ94" s="82"/>
      <c r="AR94" s="82"/>
      <c r="AS94" s="82"/>
      <c r="AT94" s="82"/>
      <c r="AU94" s="82"/>
      <c r="AV94" s="82"/>
      <c r="AW94" s="82"/>
      <c r="AX94" s="82"/>
      <c r="AY94" s="82"/>
      <c r="AZ94" s="82"/>
      <c r="BA94" s="82"/>
      <c r="BB94" s="82"/>
    </row>
    <row r="95" spans="1:57" x14ac:dyDescent="0.2">
      <c r="A95" s="86"/>
      <c r="B95" s="86"/>
      <c r="C95" s="87"/>
      <c r="D95" s="87"/>
      <c r="E95" s="87"/>
      <c r="F95" s="86"/>
      <c r="G95" s="86"/>
      <c r="H95" s="88" t="s">
        <v>702</v>
      </c>
      <c r="I95" s="89"/>
      <c r="J95" s="89"/>
      <c r="K95" s="82"/>
      <c r="L95" s="86"/>
      <c r="M95" s="86"/>
      <c r="N95" s="86"/>
      <c r="O95" s="86"/>
      <c r="P95" s="86"/>
      <c r="Q95" s="86"/>
      <c r="R95" s="86"/>
      <c r="S95" s="86"/>
      <c r="T95" s="86"/>
      <c r="U95" s="86"/>
      <c r="V95" s="89" t="s">
        <v>977</v>
      </c>
      <c r="W95" s="82"/>
      <c r="X95" s="82"/>
      <c r="Y95" s="82"/>
      <c r="Z95" s="82"/>
      <c r="AA95" s="82"/>
      <c r="AB95" s="82"/>
      <c r="AC95" s="450" t="s">
        <v>1204</v>
      </c>
      <c r="AD95" s="450"/>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row>
    <row r="96" spans="1:57" ht="16" thickBot="1" x14ac:dyDescent="0.25">
      <c r="A96" s="90"/>
      <c r="B96" s="90"/>
      <c r="C96" s="91"/>
      <c r="D96" s="91"/>
      <c r="E96" s="91"/>
      <c r="F96" s="89" t="s">
        <v>976</v>
      </c>
      <c r="G96" s="89" t="s">
        <v>702</v>
      </c>
      <c r="H96" s="89" t="s">
        <v>1205</v>
      </c>
      <c r="I96" s="89" t="s">
        <v>702</v>
      </c>
      <c r="J96" s="82"/>
      <c r="K96" s="82"/>
      <c r="L96" s="89"/>
      <c r="M96" s="89"/>
      <c r="N96" s="90"/>
      <c r="O96" s="89"/>
      <c r="P96" s="89" t="s">
        <v>1206</v>
      </c>
      <c r="Q96" s="89"/>
      <c r="R96" s="89"/>
      <c r="S96" s="89"/>
      <c r="T96" s="89"/>
      <c r="U96" s="89"/>
      <c r="V96" s="89" t="s">
        <v>726</v>
      </c>
      <c r="W96" s="82"/>
      <c r="X96" s="82"/>
      <c r="Y96" s="82"/>
      <c r="Z96" s="92">
        <v>273.14999999999998</v>
      </c>
      <c r="AA96" s="82"/>
      <c r="AB96" s="82"/>
      <c r="AC96" s="450"/>
      <c r="AD96" s="450"/>
      <c r="AE96" s="82"/>
      <c r="AF96" s="82"/>
      <c r="AG96" s="82"/>
      <c r="AH96" s="82"/>
      <c r="AI96" s="82"/>
      <c r="AJ96" s="82"/>
      <c r="AK96" s="82" t="s">
        <v>1207</v>
      </c>
      <c r="AL96" s="82"/>
      <c r="AM96" s="82"/>
      <c r="AN96" s="82"/>
      <c r="AO96" s="82"/>
      <c r="AP96" s="82"/>
      <c r="AQ96" s="82"/>
      <c r="AR96" s="82"/>
      <c r="AS96" s="82"/>
      <c r="AT96" s="82"/>
      <c r="AU96" s="82"/>
      <c r="AV96" s="82"/>
      <c r="AW96" s="82"/>
      <c r="AX96" s="82"/>
      <c r="AY96" s="82"/>
      <c r="AZ96" s="82"/>
      <c r="BA96" s="82"/>
      <c r="BB96" s="82"/>
    </row>
    <row r="97" spans="1:54" ht="36" thickTop="1" thickBot="1" x14ac:dyDescent="0.25">
      <c r="A97" s="93" t="s">
        <v>1208</v>
      </c>
      <c r="B97" s="94" t="s">
        <v>1209</v>
      </c>
      <c r="C97" s="94" t="s">
        <v>1210</v>
      </c>
      <c r="D97" s="94" t="s">
        <v>1211</v>
      </c>
      <c r="E97" s="94"/>
      <c r="F97" s="93" t="s">
        <v>706</v>
      </c>
      <c r="G97" s="93" t="s">
        <v>1205</v>
      </c>
      <c r="H97" s="93" t="s">
        <v>1212</v>
      </c>
      <c r="I97" s="93" t="s">
        <v>1213</v>
      </c>
      <c r="J97" s="93" t="s">
        <v>541</v>
      </c>
      <c r="K97" s="93" t="s">
        <v>1214</v>
      </c>
      <c r="L97" s="93" t="s">
        <v>1215</v>
      </c>
      <c r="M97" s="89" t="s">
        <v>1216</v>
      </c>
      <c r="N97" s="93" t="s">
        <v>1217</v>
      </c>
      <c r="O97" s="93" t="s">
        <v>1218</v>
      </c>
      <c r="P97" s="93" t="s">
        <v>1219</v>
      </c>
      <c r="Q97" s="93" t="s">
        <v>1220</v>
      </c>
      <c r="R97" s="93" t="s">
        <v>1221</v>
      </c>
      <c r="S97" s="93" t="s">
        <v>1222</v>
      </c>
      <c r="T97" s="93" t="s">
        <v>1223</v>
      </c>
      <c r="U97" s="93" t="s">
        <v>1224</v>
      </c>
      <c r="V97" s="93" t="s">
        <v>474</v>
      </c>
      <c r="W97" s="95"/>
      <c r="X97" s="82"/>
      <c r="Y97" s="96" t="s">
        <v>540</v>
      </c>
      <c r="Z97" s="97" t="s">
        <v>1225</v>
      </c>
      <c r="AA97" s="98" t="s">
        <v>1226</v>
      </c>
      <c r="AB97" s="98" t="s">
        <v>1205</v>
      </c>
      <c r="AC97" s="450"/>
      <c r="AD97" s="450"/>
      <c r="AE97" s="99" t="s">
        <v>1227</v>
      </c>
      <c r="AF97" s="100" t="s">
        <v>485</v>
      </c>
      <c r="AG97" s="98" t="s">
        <v>1228</v>
      </c>
      <c r="AH97" s="98" t="s">
        <v>724</v>
      </c>
      <c r="AI97" s="100" t="s">
        <v>1229</v>
      </c>
      <c r="AJ97" s="98" t="s">
        <v>722</v>
      </c>
      <c r="AK97" s="100" t="s">
        <v>489</v>
      </c>
      <c r="AL97" s="82"/>
      <c r="AM97" s="82"/>
      <c r="AN97" s="82"/>
      <c r="AO97" s="82"/>
      <c r="AP97" s="82"/>
      <c r="AQ97" s="82"/>
      <c r="AR97" s="82"/>
      <c r="AS97" s="82"/>
      <c r="AT97" s="82"/>
      <c r="AU97" s="82"/>
      <c r="AV97" s="82"/>
      <c r="AW97" s="82"/>
      <c r="AX97" s="82"/>
      <c r="AY97" s="109"/>
      <c r="AZ97" s="109"/>
      <c r="BA97" s="82"/>
      <c r="BB97" s="82"/>
    </row>
    <row r="98" spans="1:54" ht="16" x14ac:dyDescent="0.2">
      <c r="A98" s="101" t="s">
        <v>274</v>
      </c>
      <c r="B98" s="102">
        <v>2020</v>
      </c>
      <c r="C98" s="103">
        <v>7</v>
      </c>
      <c r="D98" s="102">
        <v>8</v>
      </c>
      <c r="E98" s="82"/>
      <c r="F98" s="131">
        <v>0.9</v>
      </c>
      <c r="G98" s="362">
        <v>6.8992109816168057</v>
      </c>
      <c r="H98" s="82"/>
      <c r="I98" s="362">
        <v>17.7</v>
      </c>
      <c r="J98" s="131">
        <v>1.7</v>
      </c>
      <c r="K98" s="82"/>
      <c r="L98" s="82"/>
      <c r="M98" s="108"/>
      <c r="N98" s="137" t="s">
        <v>763</v>
      </c>
      <c r="O98" s="82"/>
      <c r="P98" s="82"/>
      <c r="Q98" s="82"/>
      <c r="R98" s="140"/>
      <c r="S98" s="137" t="s">
        <v>763</v>
      </c>
      <c r="T98" s="137" t="s">
        <v>763</v>
      </c>
      <c r="U98" s="137" t="s">
        <v>763</v>
      </c>
      <c r="V98" s="85"/>
      <c r="W98" s="85"/>
      <c r="X98" s="85"/>
      <c r="Y98" s="102">
        <f>IF(C98&lt;6," ",IF(C98&lt;=9,I98, IF(C98&gt;=10," ")))</f>
        <v>17.7</v>
      </c>
      <c r="Z98" s="102">
        <f>IF(Y98=" ", " ", IF(Y98&gt;0, Y98+273.15))</f>
        <v>290.84999999999997</v>
      </c>
      <c r="AA98" s="102">
        <f>IF(C98&lt;6," ",IF(C98&lt;=9,J98, IF(C98&gt;=10," ")))</f>
        <v>1.7</v>
      </c>
      <c r="AB98" s="102">
        <f>IF(C98&lt;6," ",IF(C98&lt;=9,G98, IF(C98&gt;=10," ")))</f>
        <v>6.8992109816168057</v>
      </c>
      <c r="AC98" s="104">
        <f>IF(Y98=" "," ",IF(Y98&gt;0,EXP(-173.4292+249.6339*100/Z98+143.3483*LN(+Z98/100)-21.8492*Z98/100+AA98*(-0.033096+0.014259*Z98/100-0.0017*(Z98/100)^2))*1.4276))</f>
        <v>9.4054959903062443</v>
      </c>
      <c r="AD98" s="102">
        <f>IF(Y98=" "," ",IF(Y98&gt;0,AB98/AC98))</f>
        <v>0.73352973503231134</v>
      </c>
      <c r="AE98" s="105">
        <f>IF(C98&lt;6," ",IF(C98&lt;=9,F98, IF(C98&gt;=10," ")))</f>
        <v>0.9</v>
      </c>
      <c r="AF98" s="102" t="str">
        <f>IF(Y98=" "," ",N98)</f>
        <v>NS</v>
      </c>
      <c r="AG98" s="105" t="str">
        <f>IF(C98&lt;6," ",IF(C98&lt;=9,T98, IF(C98&gt;=10," ")))</f>
        <v>NS</v>
      </c>
      <c r="AH98" s="105" t="str">
        <f>IF(C98&lt;6," ",IF(C98&lt;=9,U98, IF(C98&gt;=10," ")))</f>
        <v>NS</v>
      </c>
      <c r="AI98" s="102"/>
      <c r="AJ98" s="106" t="str">
        <f>IF(C98&lt;6," ",IF(C98&lt;=9,S98, IF(C98&gt;=10," ")))</f>
        <v>NS</v>
      </c>
      <c r="AK98" s="107"/>
      <c r="AL98" s="85"/>
      <c r="AM98" s="85"/>
      <c r="AN98" s="85"/>
      <c r="AO98" s="85"/>
      <c r="AP98" s="85"/>
      <c r="AQ98" s="85"/>
      <c r="AR98" s="85"/>
      <c r="AS98" s="85"/>
      <c r="AT98" s="85"/>
      <c r="AU98" s="85"/>
      <c r="AV98" s="85"/>
      <c r="AW98" s="85"/>
      <c r="AX98" s="85"/>
      <c r="AY98" s="85"/>
      <c r="AZ98" s="85"/>
      <c r="BA98" s="82"/>
      <c r="BB98" s="82"/>
    </row>
    <row r="99" spans="1:54" ht="16" x14ac:dyDescent="0.2">
      <c r="A99" s="101" t="s">
        <v>274</v>
      </c>
      <c r="B99" s="102">
        <v>2020</v>
      </c>
      <c r="C99" s="103">
        <v>7</v>
      </c>
      <c r="D99" s="102">
        <v>8</v>
      </c>
      <c r="E99" s="82"/>
      <c r="F99" s="131">
        <v>0.9</v>
      </c>
      <c r="G99" s="362">
        <v>5.8363973272544012</v>
      </c>
      <c r="H99" s="82"/>
      <c r="I99" s="362">
        <v>22.5</v>
      </c>
      <c r="J99" s="131">
        <v>9.6</v>
      </c>
      <c r="K99" s="82"/>
      <c r="L99" s="82"/>
      <c r="M99" s="108"/>
      <c r="N99" s="137">
        <v>44.009555661729571</v>
      </c>
      <c r="O99" s="82"/>
      <c r="P99" s="82"/>
      <c r="Q99" s="82"/>
      <c r="R99" s="140"/>
      <c r="S99" s="137">
        <v>93.317698106504309</v>
      </c>
      <c r="T99" s="207">
        <v>13.894464285714287</v>
      </c>
      <c r="U99" s="207">
        <v>2.0824677455357103</v>
      </c>
      <c r="V99" s="85"/>
      <c r="W99" s="85"/>
      <c r="X99" s="85"/>
      <c r="Y99" s="102">
        <f t="shared" ref="Y99:Y110" si="34">IF(C99&lt;6," ",IF(C99&lt;=9,I99, IF(C99&gt;=10," ")))</f>
        <v>22.5</v>
      </c>
      <c r="Z99" s="102">
        <f t="shared" ref="Z99:Z110" si="35">IF(Y99=" ", " ", IF(Y99&gt;0, Y99+273.15))</f>
        <v>295.64999999999998</v>
      </c>
      <c r="AA99" s="102">
        <f t="shared" ref="AA99:AA110" si="36">IF(C99&lt;6," ",IF(C99&lt;=9,J99, IF(C99&gt;=10," ")))</f>
        <v>9.6</v>
      </c>
      <c r="AB99" s="102">
        <f t="shared" ref="AB99:AB110" si="37">IF(C99&lt;6," ",IF(C99&lt;=9,G99, IF(C99&gt;=10," ")))</f>
        <v>5.8363973272544012</v>
      </c>
      <c r="AC99" s="104">
        <f t="shared" ref="AC99:AC110" si="38">IF(Y99=" "," ",IF(Y99&gt;0,EXP(-173.4292+249.6339*100/Z99+143.3483*LN(+Z99/100)-21.8492*Z99/100+AA99*(-0.033096+0.014259*Z99/100-0.0017*(Z99/100)^2))*1.4276))</f>
        <v>8.1663320632543197</v>
      </c>
      <c r="AD99" s="102">
        <f t="shared" ref="AD99:AD110" si="39">IF(Y99=" "," ",IF(Y99&gt;0,AB99/AC99))</f>
        <v>0.71469017939108526</v>
      </c>
      <c r="AE99" s="105">
        <f t="shared" ref="AE99:AE110" si="40">IF(C99&lt;6," ",IF(C99&lt;=9,F99, IF(C99&gt;=10," ")))</f>
        <v>0.9</v>
      </c>
      <c r="AF99" s="102">
        <f t="shared" ref="AF99:AF110" si="41">IF(Y99=" "," ",N99)</f>
        <v>44.009555661729571</v>
      </c>
      <c r="AG99" s="105">
        <f t="shared" ref="AG99:AG110" si="42">IF(C99&lt;6," ",IF(C99&lt;=9,T99, IF(C99&gt;=10," ")))</f>
        <v>13.894464285714287</v>
      </c>
      <c r="AH99" s="105">
        <f t="shared" ref="AH99:AH110" si="43">IF(C99&lt;6," ",IF(C99&lt;=9,U99, IF(C99&gt;=10," ")))</f>
        <v>2.0824677455357103</v>
      </c>
      <c r="AI99" s="102">
        <f t="shared" ref="AI99" si="44">IF(Y99=" ", " ", IF(Y99&gt;0, SUM(AG99:AH99)))</f>
        <v>15.976932031249998</v>
      </c>
      <c r="AJ99" s="106">
        <f t="shared" ref="AJ99:AJ110" si="45">IF(C99&lt;6," ",IF(C99&lt;=9,S99, IF(C99&gt;=10," ")))</f>
        <v>93.317698106504309</v>
      </c>
      <c r="AK99" s="107">
        <f t="shared" ref="AK99:AK110" si="46">IF(Y99=" ", " ", IF(Y99&gt;0, AJ99-AF99))</f>
        <v>49.308142444774738</v>
      </c>
      <c r="AL99" s="85"/>
      <c r="AM99" s="85"/>
      <c r="AN99" s="85"/>
      <c r="AO99" s="85"/>
      <c r="AP99" s="85"/>
      <c r="AQ99" s="85"/>
      <c r="AR99" s="85"/>
      <c r="AS99" s="85"/>
      <c r="AT99" s="85"/>
      <c r="AU99" s="85"/>
      <c r="AV99" s="85"/>
      <c r="AW99" s="85"/>
      <c r="AX99" s="85"/>
      <c r="AY99" s="85"/>
      <c r="AZ99" s="85"/>
      <c r="BA99" s="82"/>
      <c r="BB99" s="82"/>
    </row>
    <row r="100" spans="1:54" ht="16" x14ac:dyDescent="0.2">
      <c r="A100" s="101" t="s">
        <v>274</v>
      </c>
      <c r="B100" s="102">
        <v>2020</v>
      </c>
      <c r="C100" s="103">
        <v>7</v>
      </c>
      <c r="D100" s="102">
        <v>23</v>
      </c>
      <c r="E100" s="82"/>
      <c r="F100" s="131">
        <v>0.85</v>
      </c>
      <c r="G100" s="362"/>
      <c r="H100" s="82"/>
      <c r="I100" s="362">
        <v>26.4</v>
      </c>
      <c r="J100" s="131">
        <v>21.8</v>
      </c>
      <c r="K100" s="82"/>
      <c r="L100" s="82"/>
      <c r="M100" s="108"/>
      <c r="N100" s="137" t="s">
        <v>763</v>
      </c>
      <c r="O100" s="82"/>
      <c r="P100" s="82"/>
      <c r="Q100" s="82"/>
      <c r="R100" s="140"/>
      <c r="S100" s="137" t="s">
        <v>763</v>
      </c>
      <c r="T100" s="137" t="s">
        <v>763</v>
      </c>
      <c r="U100" s="137" t="s">
        <v>763</v>
      </c>
      <c r="V100" s="85"/>
      <c r="W100" s="85"/>
      <c r="X100" s="85"/>
      <c r="Y100" s="102">
        <f t="shared" si="34"/>
        <v>26.4</v>
      </c>
      <c r="Z100" s="102">
        <f t="shared" si="35"/>
        <v>299.54999999999995</v>
      </c>
      <c r="AA100" s="102">
        <f t="shared" si="36"/>
        <v>21.8</v>
      </c>
      <c r="AB100" s="102">
        <f t="shared" si="37"/>
        <v>0</v>
      </c>
      <c r="AC100" s="104">
        <f t="shared" si="38"/>
        <v>7.098954305967295</v>
      </c>
      <c r="AD100" s="102">
        <f t="shared" si="39"/>
        <v>0</v>
      </c>
      <c r="AE100" s="105">
        <f t="shared" si="40"/>
        <v>0.85</v>
      </c>
      <c r="AF100" s="102" t="str">
        <f t="shared" si="41"/>
        <v>NS</v>
      </c>
      <c r="AG100" s="105" t="str">
        <f t="shared" si="42"/>
        <v>NS</v>
      </c>
      <c r="AH100" s="105" t="str">
        <f t="shared" si="43"/>
        <v>NS</v>
      </c>
      <c r="AI100" s="102"/>
      <c r="AJ100" s="106" t="str">
        <f t="shared" si="45"/>
        <v>NS</v>
      </c>
      <c r="AK100" s="107"/>
      <c r="AL100" s="82"/>
      <c r="AM100" s="85"/>
      <c r="AN100" s="85"/>
      <c r="AO100" s="85"/>
      <c r="AP100" s="85"/>
      <c r="AQ100" s="85"/>
      <c r="AR100" s="114" t="s">
        <v>1230</v>
      </c>
      <c r="AS100" s="85"/>
      <c r="AT100" s="85"/>
      <c r="AU100" s="85"/>
      <c r="AV100" s="85"/>
      <c r="AW100" s="85"/>
      <c r="AX100" s="85"/>
      <c r="AY100" s="85"/>
      <c r="AZ100" s="85"/>
      <c r="BA100" s="82"/>
      <c r="BB100" s="82"/>
    </row>
    <row r="101" spans="1:54" ht="16" x14ac:dyDescent="0.2">
      <c r="A101" s="101" t="s">
        <v>274</v>
      </c>
      <c r="B101" s="102">
        <v>2020</v>
      </c>
      <c r="C101" s="103">
        <v>7</v>
      </c>
      <c r="D101" s="102">
        <v>23</v>
      </c>
      <c r="E101" s="82"/>
      <c r="F101" s="131">
        <v>0.85</v>
      </c>
      <c r="G101" s="362">
        <v>5.315819743064691</v>
      </c>
      <c r="H101" s="82"/>
      <c r="I101" s="362">
        <v>26.4</v>
      </c>
      <c r="J101" s="131">
        <v>21.8</v>
      </c>
      <c r="K101" s="82"/>
      <c r="L101" s="82"/>
      <c r="M101" s="108"/>
      <c r="N101" s="137">
        <v>6.4989543983036464</v>
      </c>
      <c r="O101" s="82"/>
      <c r="P101" s="82"/>
      <c r="Q101" s="82"/>
      <c r="R101" s="140"/>
      <c r="S101" s="137">
        <v>78.252401611412694</v>
      </c>
      <c r="T101" s="207">
        <v>16.415999999999993</v>
      </c>
      <c r="U101" s="207">
        <v>1.3501000000000056</v>
      </c>
      <c r="V101" s="85"/>
      <c r="W101" s="85"/>
      <c r="X101" s="85"/>
      <c r="Y101" s="102">
        <f t="shared" si="34"/>
        <v>26.4</v>
      </c>
      <c r="Z101" s="102">
        <f t="shared" si="35"/>
        <v>299.54999999999995</v>
      </c>
      <c r="AA101" s="102">
        <f t="shared" si="36"/>
        <v>21.8</v>
      </c>
      <c r="AB101" s="102">
        <f t="shared" si="37"/>
        <v>5.315819743064691</v>
      </c>
      <c r="AC101" s="104">
        <f t="shared" si="38"/>
        <v>7.098954305967295</v>
      </c>
      <c r="AD101" s="102">
        <f t="shared" si="39"/>
        <v>0.74881729251254336</v>
      </c>
      <c r="AE101" s="105">
        <f t="shared" si="40"/>
        <v>0.85</v>
      </c>
      <c r="AF101" s="102">
        <f t="shared" si="41"/>
        <v>6.4989543983036464</v>
      </c>
      <c r="AG101" s="105">
        <f t="shared" si="42"/>
        <v>16.415999999999993</v>
      </c>
      <c r="AH101" s="105">
        <f t="shared" si="43"/>
        <v>1.3501000000000056</v>
      </c>
      <c r="AI101" s="102">
        <f t="shared" ref="AI101:AI105" si="47">IF(Y101=" ", " ", IF(Y101&gt;0, SUM(AG101:AH101)))</f>
        <v>17.766099999999998</v>
      </c>
      <c r="AJ101" s="106">
        <f t="shared" si="45"/>
        <v>78.252401611412694</v>
      </c>
      <c r="AK101" s="107">
        <f t="shared" si="46"/>
        <v>71.753447213109041</v>
      </c>
      <c r="AL101" s="82"/>
      <c r="AM101" s="85"/>
      <c r="AN101" s="85"/>
      <c r="AO101" s="85"/>
      <c r="AP101" s="85"/>
      <c r="AQ101" s="85"/>
      <c r="AR101" s="115"/>
      <c r="AS101" s="116" t="s">
        <v>487</v>
      </c>
      <c r="AT101" s="116" t="s">
        <v>1231</v>
      </c>
      <c r="AU101" s="116" t="s">
        <v>485</v>
      </c>
      <c r="AV101" s="116" t="s">
        <v>513</v>
      </c>
      <c r="AW101" s="116" t="s">
        <v>489</v>
      </c>
      <c r="AX101" s="116"/>
      <c r="AY101" s="85"/>
      <c r="AZ101" s="85"/>
      <c r="BA101" s="82"/>
      <c r="BB101" s="82"/>
    </row>
    <row r="102" spans="1:54" ht="16" x14ac:dyDescent="0.2">
      <c r="A102" s="101" t="s">
        <v>274</v>
      </c>
      <c r="B102" s="102">
        <v>2020</v>
      </c>
      <c r="C102" s="103">
        <v>8</v>
      </c>
      <c r="D102" s="102">
        <v>6</v>
      </c>
      <c r="E102" s="82"/>
      <c r="F102" s="131">
        <v>0.8</v>
      </c>
      <c r="G102" s="362">
        <v>5.9883179925388124</v>
      </c>
      <c r="H102" s="82"/>
      <c r="I102" s="362">
        <v>17.3</v>
      </c>
      <c r="J102" s="131">
        <v>0.6</v>
      </c>
      <c r="K102" s="82"/>
      <c r="L102" s="82"/>
      <c r="M102" s="108"/>
      <c r="N102" s="137" t="s">
        <v>763</v>
      </c>
      <c r="O102" s="82"/>
      <c r="P102" s="82"/>
      <c r="Q102" s="82"/>
      <c r="R102" s="140"/>
      <c r="S102" s="137" t="s">
        <v>763</v>
      </c>
      <c r="T102" s="137" t="s">
        <v>763</v>
      </c>
      <c r="U102" s="137" t="s">
        <v>763</v>
      </c>
      <c r="V102" s="85"/>
      <c r="W102" s="85"/>
      <c r="X102" s="85"/>
      <c r="Y102" s="102">
        <f t="shared" si="34"/>
        <v>17.3</v>
      </c>
      <c r="Z102" s="102">
        <f t="shared" si="35"/>
        <v>290.45</v>
      </c>
      <c r="AA102" s="102">
        <f t="shared" si="36"/>
        <v>0.6</v>
      </c>
      <c r="AB102" s="102">
        <f t="shared" si="37"/>
        <v>5.9883179925388124</v>
      </c>
      <c r="AC102" s="104">
        <f t="shared" si="38"/>
        <v>9.5468138826626188</v>
      </c>
      <c r="AD102" s="102">
        <f t="shared" si="39"/>
        <v>0.6272582734030071</v>
      </c>
      <c r="AE102" s="105">
        <f t="shared" si="40"/>
        <v>0.8</v>
      </c>
      <c r="AF102" s="102" t="str">
        <f t="shared" si="41"/>
        <v>NS</v>
      </c>
      <c r="AG102" s="105" t="str">
        <f t="shared" si="42"/>
        <v>NS</v>
      </c>
      <c r="AH102" s="105" t="str">
        <f t="shared" si="43"/>
        <v>NS</v>
      </c>
      <c r="AI102" s="102"/>
      <c r="AJ102" s="106" t="str">
        <f t="shared" si="45"/>
        <v>NS</v>
      </c>
      <c r="AK102" s="107"/>
      <c r="AL102" s="82"/>
      <c r="AM102" s="84" t="s">
        <v>1232</v>
      </c>
      <c r="AN102" s="82"/>
      <c r="AO102" s="82"/>
      <c r="AP102" s="82"/>
      <c r="AQ102" s="82"/>
      <c r="AR102" s="117" t="s">
        <v>522</v>
      </c>
      <c r="AS102" s="115"/>
      <c r="AT102" s="115"/>
      <c r="AU102" s="115"/>
      <c r="AV102" s="115"/>
      <c r="AW102" s="115"/>
      <c r="AX102" s="118"/>
      <c r="AY102" s="85"/>
      <c r="AZ102" s="85"/>
      <c r="BA102" s="82"/>
      <c r="BB102" s="82"/>
    </row>
    <row r="103" spans="1:54" ht="18" x14ac:dyDescent="0.25">
      <c r="A103" s="101" t="s">
        <v>274</v>
      </c>
      <c r="B103" s="102">
        <v>2020</v>
      </c>
      <c r="C103" s="103">
        <v>8</v>
      </c>
      <c r="D103" s="102">
        <v>6</v>
      </c>
      <c r="E103" s="82"/>
      <c r="F103" s="131">
        <v>0.8</v>
      </c>
      <c r="G103" s="362">
        <v>5.8581356769407362</v>
      </c>
      <c r="H103" s="82"/>
      <c r="I103" s="362">
        <v>21.8</v>
      </c>
      <c r="J103" s="134">
        <v>15.2</v>
      </c>
      <c r="K103" s="82"/>
      <c r="L103" s="82"/>
      <c r="M103" s="108"/>
      <c r="N103" s="137">
        <v>13.229015898476199</v>
      </c>
      <c r="O103" s="82"/>
      <c r="P103" s="82"/>
      <c r="Q103" s="82"/>
      <c r="R103" s="140"/>
      <c r="S103" s="137">
        <v>139.30015163925145</v>
      </c>
      <c r="T103" s="137">
        <v>29.648000000000003</v>
      </c>
      <c r="U103" s="137">
        <v>8.7533000000000012</v>
      </c>
      <c r="V103" s="85"/>
      <c r="W103" s="85"/>
      <c r="X103" s="85"/>
      <c r="Y103" s="102">
        <f t="shared" si="34"/>
        <v>21.8</v>
      </c>
      <c r="Z103" s="102">
        <f t="shared" si="35"/>
        <v>294.95</v>
      </c>
      <c r="AA103" s="102">
        <f t="shared" si="36"/>
        <v>15.2</v>
      </c>
      <c r="AB103" s="102">
        <f t="shared" si="37"/>
        <v>5.8581356769407362</v>
      </c>
      <c r="AC103" s="104">
        <f t="shared" si="38"/>
        <v>8.0095032934870574</v>
      </c>
      <c r="AD103" s="102">
        <f t="shared" si="39"/>
        <v>0.73139812323996301</v>
      </c>
      <c r="AE103" s="105">
        <f t="shared" si="40"/>
        <v>0.8</v>
      </c>
      <c r="AF103" s="102">
        <f t="shared" si="41"/>
        <v>13.229015898476199</v>
      </c>
      <c r="AG103" s="105">
        <f t="shared" si="42"/>
        <v>29.648000000000003</v>
      </c>
      <c r="AH103" s="105">
        <f t="shared" si="43"/>
        <v>8.7533000000000012</v>
      </c>
      <c r="AI103" s="102">
        <f t="shared" si="47"/>
        <v>38.401300000000006</v>
      </c>
      <c r="AJ103" s="106">
        <f t="shared" si="45"/>
        <v>139.30015163925145</v>
      </c>
      <c r="AK103" s="107">
        <f t="shared" si="46"/>
        <v>126.07113574077525</v>
      </c>
      <c r="AL103" s="82"/>
      <c r="AM103" s="119" t="s">
        <v>477</v>
      </c>
      <c r="AN103" s="109" t="s">
        <v>1231</v>
      </c>
      <c r="AO103" s="120" t="s">
        <v>479</v>
      </c>
      <c r="AP103" s="120" t="s">
        <v>726</v>
      </c>
      <c r="AQ103" s="120" t="s">
        <v>481</v>
      </c>
      <c r="AR103" s="118" t="s">
        <v>476</v>
      </c>
      <c r="AS103" s="115">
        <v>0.4</v>
      </c>
      <c r="AT103" s="118">
        <v>0.6</v>
      </c>
      <c r="AU103" s="121">
        <v>10</v>
      </c>
      <c r="AV103" s="115">
        <v>10</v>
      </c>
      <c r="AW103" s="122">
        <v>43</v>
      </c>
      <c r="AX103" s="118"/>
      <c r="AY103" s="85"/>
      <c r="AZ103" s="85"/>
      <c r="BA103" s="82"/>
      <c r="BB103" s="82"/>
    </row>
    <row r="104" spans="1:54" ht="16" x14ac:dyDescent="0.2">
      <c r="A104" s="101" t="s">
        <v>274</v>
      </c>
      <c r="B104" s="102">
        <v>2020</v>
      </c>
      <c r="C104" s="103">
        <v>8</v>
      </c>
      <c r="D104" s="102">
        <v>21</v>
      </c>
      <c r="E104" s="82"/>
      <c r="F104" s="131" t="s">
        <v>761</v>
      </c>
      <c r="G104" s="362"/>
      <c r="H104" s="82"/>
      <c r="I104" s="362"/>
      <c r="J104" s="205">
        <v>4</v>
      </c>
      <c r="K104" s="82"/>
      <c r="L104" s="82"/>
      <c r="M104" s="82"/>
      <c r="N104" s="207" t="s">
        <v>763</v>
      </c>
      <c r="O104" s="82"/>
      <c r="P104" s="82"/>
      <c r="Q104" s="82"/>
      <c r="R104" s="140"/>
      <c r="S104" s="208" t="s">
        <v>763</v>
      </c>
      <c r="T104" s="208" t="s">
        <v>763</v>
      </c>
      <c r="U104" s="208" t="s">
        <v>763</v>
      </c>
      <c r="V104" s="85"/>
      <c r="W104" s="85"/>
      <c r="X104" s="85"/>
      <c r="Y104" s="102">
        <f t="shared" si="34"/>
        <v>0</v>
      </c>
      <c r="Z104" s="102" t="b">
        <f t="shared" si="35"/>
        <v>0</v>
      </c>
      <c r="AA104" s="102">
        <f t="shared" si="36"/>
        <v>4</v>
      </c>
      <c r="AB104" s="102">
        <f t="shared" si="37"/>
        <v>0</v>
      </c>
      <c r="AC104" s="104" t="b">
        <f t="shared" si="38"/>
        <v>0</v>
      </c>
      <c r="AD104" s="102"/>
      <c r="AE104" s="105" t="str">
        <f t="shared" si="40"/>
        <v>ND</v>
      </c>
      <c r="AF104" s="102" t="str">
        <f t="shared" si="41"/>
        <v>NS</v>
      </c>
      <c r="AG104" s="105" t="str">
        <f t="shared" si="42"/>
        <v>NS</v>
      </c>
      <c r="AH104" s="105" t="str">
        <f t="shared" si="43"/>
        <v>NS</v>
      </c>
      <c r="AI104" s="102"/>
      <c r="AJ104" s="106" t="str">
        <f t="shared" si="45"/>
        <v>NS</v>
      </c>
      <c r="AK104" s="107"/>
      <c r="AL104" s="82"/>
      <c r="AM104" s="123" t="s">
        <v>479</v>
      </c>
      <c r="AN104" s="124" t="s">
        <v>1233</v>
      </c>
      <c r="AO104" s="124" t="s">
        <v>485</v>
      </c>
      <c r="AP104" s="124" t="s">
        <v>1234</v>
      </c>
      <c r="AQ104" s="124"/>
      <c r="AR104" s="118" t="s">
        <v>482</v>
      </c>
      <c r="AS104" s="115">
        <v>0.9</v>
      </c>
      <c r="AT104" s="118">
        <v>3</v>
      </c>
      <c r="AU104" s="121">
        <v>1</v>
      </c>
      <c r="AV104" s="115">
        <v>3</v>
      </c>
      <c r="AW104" s="122">
        <v>20</v>
      </c>
      <c r="AX104" s="118"/>
      <c r="AY104" s="85"/>
      <c r="AZ104" s="102"/>
      <c r="BA104" s="102" t="s">
        <v>1235</v>
      </c>
      <c r="BB104" s="82"/>
    </row>
    <row r="105" spans="1:54" ht="16" x14ac:dyDescent="0.2">
      <c r="A105" s="101" t="s">
        <v>274</v>
      </c>
      <c r="B105" s="102">
        <v>2020</v>
      </c>
      <c r="C105" s="103">
        <v>8</v>
      </c>
      <c r="D105" s="102">
        <v>21</v>
      </c>
      <c r="E105" s="82"/>
      <c r="F105" s="131" t="s">
        <v>761</v>
      </c>
      <c r="G105" s="362"/>
      <c r="H105" s="82"/>
      <c r="I105" s="362"/>
      <c r="J105" s="134">
        <v>22.7</v>
      </c>
      <c r="K105" s="82"/>
      <c r="L105" s="82"/>
      <c r="M105" s="82"/>
      <c r="N105" s="137">
        <v>8.0477667701380415</v>
      </c>
      <c r="O105" s="82"/>
      <c r="P105" s="82"/>
      <c r="Q105" s="82"/>
      <c r="R105" s="140"/>
      <c r="S105" s="137">
        <v>100.25860002702575</v>
      </c>
      <c r="T105" s="137">
        <v>46.00266666666667</v>
      </c>
      <c r="U105" s="137">
        <v>8.8989333333333267</v>
      </c>
      <c r="V105" s="85"/>
      <c r="W105" s="85"/>
      <c r="X105" s="85"/>
      <c r="Y105" s="102">
        <f t="shared" si="34"/>
        <v>0</v>
      </c>
      <c r="Z105" s="102" t="b">
        <f t="shared" si="35"/>
        <v>0</v>
      </c>
      <c r="AA105" s="102">
        <f t="shared" si="36"/>
        <v>22.7</v>
      </c>
      <c r="AB105" s="102">
        <f t="shared" si="37"/>
        <v>0</v>
      </c>
      <c r="AC105" s="104" t="b">
        <f t="shared" si="38"/>
        <v>0</v>
      </c>
      <c r="AD105" s="102"/>
      <c r="AE105" s="105" t="str">
        <f t="shared" si="40"/>
        <v>ND</v>
      </c>
      <c r="AF105" s="102">
        <f t="shared" si="41"/>
        <v>8.0477667701380415</v>
      </c>
      <c r="AG105" s="105">
        <f t="shared" si="42"/>
        <v>46.00266666666667</v>
      </c>
      <c r="AH105" s="105">
        <f t="shared" si="43"/>
        <v>8.8989333333333267</v>
      </c>
      <c r="AI105" s="102" t="b">
        <f t="shared" si="47"/>
        <v>0</v>
      </c>
      <c r="AJ105" s="106">
        <f t="shared" si="45"/>
        <v>100.25860002702575</v>
      </c>
      <c r="AK105" s="107"/>
      <c r="AL105" s="82"/>
      <c r="AM105" s="123" t="s">
        <v>1236</v>
      </c>
      <c r="AN105" s="125" t="s">
        <v>742</v>
      </c>
      <c r="AO105" s="125" t="s">
        <v>494</v>
      </c>
      <c r="AP105" s="125" t="s">
        <v>495</v>
      </c>
      <c r="AQ105" s="125" t="s">
        <v>494</v>
      </c>
      <c r="AR105" s="118"/>
      <c r="AS105" s="115" t="s">
        <v>487</v>
      </c>
      <c r="AT105" s="115" t="s">
        <v>976</v>
      </c>
      <c r="AU105" s="115" t="s">
        <v>485</v>
      </c>
      <c r="AV105" s="115" t="s">
        <v>488</v>
      </c>
      <c r="AW105" s="115" t="s">
        <v>489</v>
      </c>
      <c r="AX105" s="116" t="s">
        <v>490</v>
      </c>
      <c r="AY105" s="102"/>
      <c r="AZ105" s="102"/>
      <c r="BA105" s="84" t="s">
        <v>1</v>
      </c>
      <c r="BB105" s="82"/>
    </row>
    <row r="106" spans="1:54" ht="16" x14ac:dyDescent="0.2">
      <c r="A106" s="101" t="s">
        <v>274</v>
      </c>
      <c r="B106" s="102">
        <v>2020</v>
      </c>
      <c r="C106" s="132">
        <v>8</v>
      </c>
      <c r="D106" s="82">
        <v>21</v>
      </c>
      <c r="E106" s="85"/>
      <c r="F106" s="131" t="s">
        <v>761</v>
      </c>
      <c r="G106" s="362"/>
      <c r="H106" s="85"/>
      <c r="I106" s="362"/>
      <c r="J106" s="134">
        <v>22.7</v>
      </c>
      <c r="K106" s="85"/>
      <c r="L106" s="85"/>
      <c r="M106" s="85"/>
      <c r="N106" s="207" t="s">
        <v>763</v>
      </c>
      <c r="O106" s="85"/>
      <c r="P106" s="85"/>
      <c r="Q106" s="85"/>
      <c r="R106" s="140"/>
      <c r="S106" s="208" t="s">
        <v>763</v>
      </c>
      <c r="T106" s="208" t="s">
        <v>763</v>
      </c>
      <c r="U106" s="208" t="s">
        <v>763</v>
      </c>
      <c r="V106" s="85"/>
      <c r="W106" s="85"/>
      <c r="X106" s="85"/>
      <c r="Y106" s="85">
        <f t="shared" si="34"/>
        <v>0</v>
      </c>
      <c r="Z106" s="82" t="b">
        <f t="shared" si="35"/>
        <v>0</v>
      </c>
      <c r="AA106" s="85">
        <f t="shared" si="36"/>
        <v>22.7</v>
      </c>
      <c r="AB106" s="85">
        <f t="shared" si="37"/>
        <v>0</v>
      </c>
      <c r="AC106" s="110" t="b">
        <f t="shared" si="38"/>
        <v>0</v>
      </c>
      <c r="AD106" s="82"/>
      <c r="AE106" s="111" t="str">
        <f t="shared" si="40"/>
        <v>ND</v>
      </c>
      <c r="AF106" s="82" t="str">
        <f t="shared" si="41"/>
        <v>NS</v>
      </c>
      <c r="AG106" s="111" t="str">
        <f t="shared" si="42"/>
        <v>NS</v>
      </c>
      <c r="AH106" s="111" t="str">
        <f t="shared" si="43"/>
        <v>NS</v>
      </c>
      <c r="AI106" s="82"/>
      <c r="AJ106" s="112" t="str">
        <f t="shared" si="45"/>
        <v>NS</v>
      </c>
      <c r="AK106" s="113"/>
      <c r="AL106" s="82"/>
      <c r="AM106" s="82">
        <f>AD111</f>
        <v>0.59261560059648499</v>
      </c>
      <c r="AN106" s="82">
        <f>AE111</f>
        <v>0.85</v>
      </c>
      <c r="AO106" s="82">
        <f>AF111</f>
        <v>17.946323182161866</v>
      </c>
      <c r="AP106" s="82">
        <f>AI111</f>
        <v>24.048110677083333</v>
      </c>
      <c r="AQ106" s="113">
        <f>AK111</f>
        <v>82.377575132886349</v>
      </c>
      <c r="AR106" s="118"/>
      <c r="AS106" s="115" t="s">
        <v>497</v>
      </c>
      <c r="AT106" s="115" t="s">
        <v>497</v>
      </c>
      <c r="AU106" s="115" t="s">
        <v>497</v>
      </c>
      <c r="AV106" s="115" t="s">
        <v>497</v>
      </c>
      <c r="AW106" s="115" t="s">
        <v>497</v>
      </c>
      <c r="AX106" s="116" t="s">
        <v>498</v>
      </c>
      <c r="AY106" s="102"/>
      <c r="AZ106" s="102"/>
      <c r="BA106" s="82"/>
      <c r="BB106" s="82"/>
    </row>
    <row r="107" spans="1:54" ht="16" x14ac:dyDescent="0.2">
      <c r="A107" s="101"/>
      <c r="B107" s="102"/>
      <c r="C107" s="132"/>
      <c r="D107" s="82"/>
      <c r="E107" s="85"/>
      <c r="F107" s="144"/>
      <c r="G107" s="144"/>
      <c r="H107" s="85"/>
      <c r="I107" s="144"/>
      <c r="J107" s="145"/>
      <c r="K107" s="85"/>
      <c r="L107" s="85"/>
      <c r="M107" s="85"/>
      <c r="N107" s="146"/>
      <c r="O107" s="85"/>
      <c r="P107" s="85"/>
      <c r="Q107" s="85"/>
      <c r="R107" s="140"/>
      <c r="S107" s="146"/>
      <c r="T107" s="146"/>
      <c r="U107" s="146"/>
      <c r="V107" s="85"/>
      <c r="W107" s="85"/>
      <c r="X107" s="85"/>
      <c r="Y107" s="85" t="str">
        <f t="shared" si="34"/>
        <v xml:space="preserve"> </v>
      </c>
      <c r="Z107" s="82" t="str">
        <f t="shared" si="35"/>
        <v xml:space="preserve"> </v>
      </c>
      <c r="AA107" s="85" t="str">
        <f t="shared" si="36"/>
        <v xml:space="preserve"> </v>
      </c>
      <c r="AB107" s="85" t="str">
        <f t="shared" si="37"/>
        <v xml:space="preserve"> </v>
      </c>
      <c r="AC107" s="110" t="str">
        <f t="shared" si="38"/>
        <v xml:space="preserve"> </v>
      </c>
      <c r="AD107" s="82" t="str">
        <f t="shared" si="39"/>
        <v xml:space="preserve"> </v>
      </c>
      <c r="AE107" s="111" t="str">
        <f t="shared" si="40"/>
        <v xml:space="preserve"> </v>
      </c>
      <c r="AF107" s="82" t="str">
        <f t="shared" si="41"/>
        <v xml:space="preserve"> </v>
      </c>
      <c r="AG107" s="111" t="str">
        <f t="shared" si="42"/>
        <v xml:space="preserve"> </v>
      </c>
      <c r="AH107" s="111" t="str">
        <f t="shared" si="43"/>
        <v xml:space="preserve"> </v>
      </c>
      <c r="AI107" s="82" t="str">
        <f t="shared" ref="AI107:AI110" si="48">IF(Y107=" ", " ", IF(Y107&gt;0, SUM(AG107:AH107)))</f>
        <v xml:space="preserve"> </v>
      </c>
      <c r="AJ107" s="112" t="str">
        <f t="shared" si="45"/>
        <v xml:space="preserve"> </v>
      </c>
      <c r="AK107" s="113" t="str">
        <f t="shared" si="46"/>
        <v xml:space="preserve"> </v>
      </c>
      <c r="AL107" s="85"/>
      <c r="AM107" s="82"/>
      <c r="AN107" s="82"/>
      <c r="AO107" s="82"/>
      <c r="AP107" s="85"/>
      <c r="AQ107" s="82"/>
      <c r="AR107" s="82"/>
      <c r="AS107" s="363">
        <f>((LN(AM106)-LN(0.4))/(LN(0.9)-LN(0.4))*100)</f>
        <v>48.472902538583526</v>
      </c>
      <c r="AT107" s="120">
        <f>((LN(AN106)-LN(0.6))/(LN(3)-LN(0.6))*100)</f>
        <v>21.641511708981657</v>
      </c>
      <c r="AU107" s="115">
        <f>((LN(AO106)-LN(10))/(LN(1)-LN(10))*100)</f>
        <v>-25.39754843759421</v>
      </c>
      <c r="AV107" s="115">
        <f>((LN(AP106)-LN(10))/(LN(3)-LN(10))*100)</f>
        <v>-72.881325823443888</v>
      </c>
      <c r="AW107" s="115">
        <f>((LN(AQ106)-LN(43))/(LN(20)-LN(43))*100)</f>
        <v>-84.930169753520104</v>
      </c>
      <c r="AX107" s="82"/>
      <c r="AY107" s="82"/>
      <c r="AZ107" s="82"/>
      <c r="BA107" s="82"/>
      <c r="BB107" s="82"/>
    </row>
    <row r="108" spans="1:54" ht="16" x14ac:dyDescent="0.2">
      <c r="A108" s="101"/>
      <c r="B108" s="102"/>
      <c r="C108" s="133"/>
      <c r="D108" s="85"/>
      <c r="E108" s="85"/>
      <c r="F108" s="144"/>
      <c r="G108" s="144"/>
      <c r="H108" s="85"/>
      <c r="I108" s="144"/>
      <c r="J108" s="145"/>
      <c r="K108" s="85"/>
      <c r="L108" s="85"/>
      <c r="M108" s="85"/>
      <c r="N108" s="146"/>
      <c r="O108" s="85"/>
      <c r="P108" s="85"/>
      <c r="Q108" s="85"/>
      <c r="R108" s="140"/>
      <c r="S108" s="146"/>
      <c r="T108" s="146"/>
      <c r="U108" s="146"/>
      <c r="V108" s="85"/>
      <c r="W108" s="85"/>
      <c r="X108" s="85"/>
      <c r="Y108" s="85" t="str">
        <f t="shared" si="34"/>
        <v xml:space="preserve"> </v>
      </c>
      <c r="Z108" s="82" t="str">
        <f t="shared" si="35"/>
        <v xml:space="preserve"> </v>
      </c>
      <c r="AA108" s="85" t="str">
        <f t="shared" si="36"/>
        <v xml:space="preserve"> </v>
      </c>
      <c r="AB108" s="85" t="str">
        <f t="shared" si="37"/>
        <v xml:space="preserve"> </v>
      </c>
      <c r="AC108" s="110" t="str">
        <f t="shared" si="38"/>
        <v xml:space="preserve"> </v>
      </c>
      <c r="AD108" s="82" t="str">
        <f t="shared" si="39"/>
        <v xml:space="preserve"> </v>
      </c>
      <c r="AE108" s="111" t="str">
        <f t="shared" si="40"/>
        <v xml:space="preserve"> </v>
      </c>
      <c r="AF108" s="82" t="str">
        <f t="shared" si="41"/>
        <v xml:space="preserve"> </v>
      </c>
      <c r="AG108" s="111" t="str">
        <f t="shared" si="42"/>
        <v xml:space="preserve"> </v>
      </c>
      <c r="AH108" s="111" t="str">
        <f t="shared" si="43"/>
        <v xml:space="preserve"> </v>
      </c>
      <c r="AI108" s="82" t="str">
        <f t="shared" si="48"/>
        <v xml:space="preserve"> </v>
      </c>
      <c r="AJ108" s="112" t="str">
        <f t="shared" si="45"/>
        <v xml:space="preserve"> </v>
      </c>
      <c r="AK108" s="113" t="str">
        <f t="shared" si="46"/>
        <v xml:space="preserve"> </v>
      </c>
      <c r="AL108" s="85"/>
      <c r="AM108" s="85"/>
      <c r="AN108" s="85"/>
      <c r="AO108" s="85"/>
      <c r="AP108" s="128" t="s">
        <v>1237</v>
      </c>
      <c r="AQ108" s="85"/>
      <c r="AR108" s="82"/>
      <c r="AS108" s="82">
        <f>IF(AS107&gt;100, 100, IF(AS107&lt;0, 0, AS107))</f>
        <v>48.472902538583526</v>
      </c>
      <c r="AT108" s="82">
        <f t="shared" ref="AT108:AW108" si="49">IF(AT107&gt;100, 100, IF(AT107&lt;0, 0, AT107))</f>
        <v>21.641511708981657</v>
      </c>
      <c r="AU108" s="82">
        <f t="shared" si="49"/>
        <v>0</v>
      </c>
      <c r="AV108" s="82">
        <f t="shared" si="49"/>
        <v>0</v>
      </c>
      <c r="AW108" s="82">
        <f t="shared" si="49"/>
        <v>0</v>
      </c>
      <c r="AX108" s="129">
        <f>AVERAGE(AS108:AW108)</f>
        <v>14.022882849513035</v>
      </c>
      <c r="AY108" s="84"/>
      <c r="AZ108" s="84"/>
      <c r="BA108" s="84" t="str">
        <f>IF(AX108&gt;65, "Acceptable; Ongoing Protection is Required", "Unacceptable; Immediate Restoration is Required")</f>
        <v>Unacceptable; Immediate Restoration is Required</v>
      </c>
      <c r="BB108" s="82"/>
    </row>
    <row r="109" spans="1:54" ht="16" x14ac:dyDescent="0.2">
      <c r="A109" s="101"/>
      <c r="B109" s="102"/>
      <c r="C109" s="133"/>
      <c r="D109" s="85"/>
      <c r="E109" s="85"/>
      <c r="F109" s="138"/>
      <c r="G109" s="138"/>
      <c r="H109" s="85"/>
      <c r="I109" s="138"/>
      <c r="J109" s="139"/>
      <c r="K109" s="85"/>
      <c r="L109" s="85"/>
      <c r="M109" s="85"/>
      <c r="N109" s="140"/>
      <c r="O109" s="85"/>
      <c r="P109" s="85"/>
      <c r="Q109" s="85"/>
      <c r="R109" s="140"/>
      <c r="S109" s="140"/>
      <c r="T109" s="140"/>
      <c r="U109" s="140"/>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82" t="str">
        <f t="shared" si="48"/>
        <v xml:space="preserve"> </v>
      </c>
      <c r="AJ109" s="112" t="str">
        <f t="shared" si="45"/>
        <v xml:space="preserve"> </v>
      </c>
      <c r="AK109" s="113" t="str">
        <f t="shared" si="46"/>
        <v xml:space="preserve"> </v>
      </c>
      <c r="AL109" s="85"/>
      <c r="AM109" s="85"/>
      <c r="AN109" s="85"/>
      <c r="AO109" s="85"/>
      <c r="AP109" s="85"/>
      <c r="AQ109" s="85"/>
      <c r="AR109" s="85"/>
      <c r="AS109" s="85"/>
      <c r="AT109" s="85"/>
      <c r="AU109" s="85"/>
      <c r="AV109" s="85"/>
      <c r="AW109" s="126" t="s">
        <v>1238</v>
      </c>
      <c r="AX109" s="126">
        <f>AVERAGE(AS108:AW108)</f>
        <v>14.022882849513035</v>
      </c>
      <c r="AY109" s="85"/>
      <c r="AZ109" s="85"/>
      <c r="BA109" s="82"/>
      <c r="BB109" s="82"/>
    </row>
    <row r="110" spans="1:54" ht="16" x14ac:dyDescent="0.2">
      <c r="A110" s="82"/>
      <c r="B110" s="82"/>
      <c r="C110" s="132"/>
      <c r="D110" s="82"/>
      <c r="E110" s="82"/>
      <c r="F110" s="82"/>
      <c r="G110" s="82"/>
      <c r="H110" s="82"/>
      <c r="I110" s="82"/>
      <c r="J110" s="82"/>
      <c r="K110" s="82"/>
      <c r="L110" s="82"/>
      <c r="M110" s="82"/>
      <c r="N110" s="82"/>
      <c r="O110" s="82"/>
      <c r="P110" s="82"/>
      <c r="Q110" s="82"/>
      <c r="R110" s="82"/>
      <c r="S110" s="82"/>
      <c r="T110" s="82"/>
      <c r="U110" s="82"/>
      <c r="V110" s="82"/>
      <c r="W110" s="82"/>
      <c r="X110" s="82"/>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t="str">
        <f t="shared" si="48"/>
        <v xml:space="preserve"> </v>
      </c>
      <c r="AJ110" s="112" t="str">
        <f t="shared" si="45"/>
        <v xml:space="preserve"> </v>
      </c>
      <c r="AK110" s="113" t="str">
        <f t="shared" si="46"/>
        <v xml:space="preserve"> </v>
      </c>
      <c r="AL110" s="82"/>
      <c r="AM110" s="82"/>
      <c r="AN110" s="82"/>
      <c r="AO110" s="82"/>
      <c r="AP110" s="82"/>
      <c r="AQ110" s="82"/>
      <c r="AR110" s="82"/>
      <c r="AS110" s="82"/>
      <c r="AT110" s="82"/>
      <c r="AU110" s="82"/>
      <c r="AV110" s="82"/>
      <c r="AW110" s="355" t="s">
        <v>1243</v>
      </c>
      <c r="AX110" s="355">
        <f>AVERAGE(AS108:AW108)</f>
        <v>14.022882849513035</v>
      </c>
      <c r="AY110" s="82"/>
      <c r="AZ110" s="82"/>
      <c r="BA110" s="82"/>
      <c r="BB110" s="82"/>
    </row>
    <row r="111" spans="1:54" ht="16" x14ac:dyDescent="0.2">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4">
        <f>_xlfn.AGGREGATE(1, 6,AD98:AD110)</f>
        <v>0.59261560059648499</v>
      </c>
      <c r="AE111" s="84">
        <f>_xlfn.AGGREGATE(1, 6,AE98:AE110)</f>
        <v>0.85</v>
      </c>
      <c r="AF111" s="84">
        <f>_xlfn.AGGREGATE(1, 6,AF98:AF110)</f>
        <v>17.946323182161866</v>
      </c>
      <c r="AG111" s="82"/>
      <c r="AH111" s="82"/>
      <c r="AI111" s="84">
        <f>_xlfn.AGGREGATE(1, 6,AI98:AI110)</f>
        <v>24.048110677083333</v>
      </c>
      <c r="AJ111" s="82"/>
      <c r="AK111" s="84">
        <f>_xlfn.AGGREGATE(1, 6,AK98:AK110)</f>
        <v>82.377575132886349</v>
      </c>
      <c r="AL111" s="82"/>
      <c r="AM111" s="82"/>
      <c r="AN111" s="82"/>
      <c r="AO111" s="82"/>
      <c r="AP111" s="82"/>
      <c r="AQ111" s="82"/>
      <c r="AR111" s="82"/>
      <c r="AS111" s="82"/>
      <c r="AT111" s="82"/>
      <c r="AU111" s="82"/>
      <c r="AV111" s="82"/>
      <c r="AW111" s="82"/>
      <c r="AX111" s="82"/>
      <c r="AY111" s="82"/>
      <c r="AZ111" s="82"/>
      <c r="BA111" s="82"/>
      <c r="BB111" s="82"/>
    </row>
    <row r="112" spans="1:54" x14ac:dyDescent="0.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126" t="s">
        <v>1238</v>
      </c>
      <c r="AD112" s="126">
        <f>AVERAGE(AD98:AD105)</f>
        <v>0.59261560059648499</v>
      </c>
      <c r="AE112" s="126">
        <f>AVERAGE(AE98:AE107)</f>
        <v>0.85</v>
      </c>
      <c r="AF112" s="126">
        <f>AVERAGE(AF98:AF107)</f>
        <v>17.946323182161866</v>
      </c>
      <c r="AG112" s="126"/>
      <c r="AH112" s="126"/>
      <c r="AI112" s="126">
        <f>AVERAGE(AI98:AI107)</f>
        <v>24.048110677083333</v>
      </c>
      <c r="AJ112" s="126"/>
      <c r="AK112" s="127">
        <f>AVERAGE(AK98:AK105)</f>
        <v>82.377575132886349</v>
      </c>
      <c r="AL112" s="82"/>
      <c r="AM112" s="82"/>
      <c r="AN112" s="82"/>
      <c r="AO112" s="82"/>
      <c r="AP112" s="82"/>
      <c r="AQ112" s="82"/>
      <c r="AR112" s="82"/>
      <c r="AS112" s="82"/>
      <c r="AT112" s="82"/>
      <c r="AU112" s="82"/>
      <c r="AV112" s="82"/>
      <c r="AW112" s="82"/>
      <c r="AX112" s="82"/>
      <c r="AY112" s="82"/>
      <c r="AZ112" s="82"/>
      <c r="BA112" s="82"/>
      <c r="BB112" s="82"/>
    </row>
    <row r="113" spans="1:56" x14ac:dyDescent="0.2">
      <c r="AK113" s="369">
        <f>AVERAGE(AK99:AK105)</f>
        <v>82.377575132886349</v>
      </c>
    </row>
    <row r="116" spans="1:56" s="68" customFormat="1" x14ac:dyDescent="0.2">
      <c r="A116" s="68" t="s">
        <v>1246</v>
      </c>
      <c r="B116"/>
      <c r="C116"/>
      <c r="D116"/>
      <c r="E116" s="167"/>
      <c r="J116" s="168"/>
      <c r="O116" s="79"/>
      <c r="P116" s="79"/>
      <c r="Q116" s="79" t="s">
        <v>976</v>
      </c>
      <c r="R116" s="79" t="s">
        <v>976</v>
      </c>
      <c r="S116" s="79" t="s">
        <v>976</v>
      </c>
      <c r="T116" s="79" t="s">
        <v>977</v>
      </c>
      <c r="U116" s="169"/>
      <c r="W116" s="168"/>
      <c r="Y116" s="79" t="s">
        <v>978</v>
      </c>
      <c r="Z116" s="75" t="s">
        <v>979</v>
      </c>
      <c r="AA116" s="170"/>
      <c r="AD116" s="72"/>
      <c r="AE116" s="72"/>
      <c r="AF116" s="72"/>
      <c r="AG116" s="72"/>
      <c r="AH116" s="72"/>
      <c r="AI116" s="72"/>
      <c r="AJ116" s="72"/>
      <c r="AK116" s="72"/>
      <c r="AL116" s="72"/>
      <c r="AM116" s="72"/>
      <c r="AN116" s="72"/>
      <c r="AO116" s="72"/>
      <c r="AP116" s="75"/>
      <c r="AR116" s="68" t="s">
        <v>977</v>
      </c>
      <c r="AT116" s="171" t="s">
        <v>980</v>
      </c>
      <c r="AV116" s="147"/>
      <c r="AX116" s="72"/>
    </row>
    <row r="117" spans="1:56" s="68" customFormat="1" x14ac:dyDescent="0.2">
      <c r="A117" s="79"/>
      <c r="B117"/>
      <c r="C117"/>
      <c r="D117"/>
      <c r="E117" s="167"/>
      <c r="F117" s="79"/>
      <c r="G117" s="79" t="s">
        <v>696</v>
      </c>
      <c r="H117" s="172" t="s">
        <v>697</v>
      </c>
      <c r="J117" s="173" t="s">
        <v>698</v>
      </c>
      <c r="K117" s="79" t="s">
        <v>699</v>
      </c>
      <c r="L117" s="79" t="s">
        <v>700</v>
      </c>
      <c r="M117" s="79" t="s">
        <v>701</v>
      </c>
      <c r="O117" s="79" t="s">
        <v>702</v>
      </c>
      <c r="P117" s="79" t="s">
        <v>703</v>
      </c>
      <c r="Q117" s="174" t="s">
        <v>704</v>
      </c>
      <c r="R117" s="79" t="s">
        <v>705</v>
      </c>
      <c r="S117" s="79" t="s">
        <v>706</v>
      </c>
      <c r="T117" s="79" t="s">
        <v>707</v>
      </c>
      <c r="U117" s="175"/>
      <c r="V117" s="79" t="s">
        <v>708</v>
      </c>
      <c r="W117" s="173" t="s">
        <v>709</v>
      </c>
      <c r="X117" s="79" t="s">
        <v>710</v>
      </c>
      <c r="Y117" s="79" t="s">
        <v>711</v>
      </c>
      <c r="Z117" s="75" t="s">
        <v>711</v>
      </c>
      <c r="AA117" s="170"/>
      <c r="AB117" s="79" t="s">
        <v>712</v>
      </c>
      <c r="AC117" s="79" t="s">
        <v>713</v>
      </c>
      <c r="AD117" s="176" t="s">
        <v>714</v>
      </c>
      <c r="AE117" s="176" t="s">
        <v>715</v>
      </c>
      <c r="AF117" s="75" t="s">
        <v>716</v>
      </c>
      <c r="AG117" s="75" t="s">
        <v>485</v>
      </c>
      <c r="AH117" s="75" t="s">
        <v>717</v>
      </c>
      <c r="AI117" s="75" t="s">
        <v>718</v>
      </c>
      <c r="AJ117" s="177" t="s">
        <v>719</v>
      </c>
      <c r="AK117" s="177" t="s">
        <v>720</v>
      </c>
      <c r="AL117" s="75" t="s">
        <v>721</v>
      </c>
      <c r="AM117" s="75" t="s">
        <v>489</v>
      </c>
      <c r="AN117" s="75" t="s">
        <v>722</v>
      </c>
      <c r="AO117" s="75" t="s">
        <v>723</v>
      </c>
      <c r="AP117" s="75" t="s">
        <v>724</v>
      </c>
      <c r="AQ117" s="75" t="s">
        <v>725</v>
      </c>
      <c r="AR117" s="75" t="s">
        <v>726</v>
      </c>
      <c r="AS117" s="79"/>
      <c r="AT117" s="176" t="s">
        <v>712</v>
      </c>
      <c r="AU117" s="68" t="s">
        <v>855</v>
      </c>
      <c r="AV117" s="68" t="s">
        <v>855</v>
      </c>
      <c r="AX117" s="72"/>
    </row>
    <row r="118" spans="1:56" s="68" customFormat="1" x14ac:dyDescent="0.2">
      <c r="A118" s="178" t="s">
        <v>728</v>
      </c>
      <c r="B118" s="179" t="s">
        <v>729</v>
      </c>
      <c r="C118" s="179" t="s">
        <v>707</v>
      </c>
      <c r="D118" s="179" t="s">
        <v>730</v>
      </c>
      <c r="E118" s="180" t="s">
        <v>731</v>
      </c>
      <c r="F118" s="178" t="s">
        <v>15</v>
      </c>
      <c r="G118" s="178" t="s">
        <v>732</v>
      </c>
      <c r="H118" s="181" t="s">
        <v>733</v>
      </c>
      <c r="I118" s="182" t="s">
        <v>734</v>
      </c>
      <c r="J118" s="183" t="s">
        <v>735</v>
      </c>
      <c r="K118" s="184" t="s">
        <v>736</v>
      </c>
      <c r="L118" s="185" t="s">
        <v>737</v>
      </c>
      <c r="M118" s="178" t="s">
        <v>738</v>
      </c>
      <c r="N118" s="178" t="s">
        <v>739</v>
      </c>
      <c r="O118" s="178" t="s">
        <v>856</v>
      </c>
      <c r="P118" s="178" t="s">
        <v>741</v>
      </c>
      <c r="Q118" s="178" t="s">
        <v>742</v>
      </c>
      <c r="R118" s="178" t="s">
        <v>742</v>
      </c>
      <c r="S118" s="178" t="s">
        <v>742</v>
      </c>
      <c r="T118" s="178" t="s">
        <v>742</v>
      </c>
      <c r="U118" s="186" t="s">
        <v>743</v>
      </c>
      <c r="V118" s="178" t="s">
        <v>744</v>
      </c>
      <c r="W118" s="187" t="s">
        <v>745</v>
      </c>
      <c r="X118" s="185" t="s">
        <v>746</v>
      </c>
      <c r="Y118" s="188" t="s">
        <v>747</v>
      </c>
      <c r="Z118" s="189" t="s">
        <v>748</v>
      </c>
      <c r="AA118" s="190" t="s">
        <v>749</v>
      </c>
      <c r="AB118" s="178" t="s">
        <v>750</v>
      </c>
      <c r="AC118" s="178" t="s">
        <v>751</v>
      </c>
      <c r="AD118" s="191" t="s">
        <v>494</v>
      </c>
      <c r="AE118" s="191" t="s">
        <v>494</v>
      </c>
      <c r="AF118" s="192" t="s">
        <v>494</v>
      </c>
      <c r="AG118" s="192" t="s">
        <v>494</v>
      </c>
      <c r="AH118" s="192" t="s">
        <v>494</v>
      </c>
      <c r="AI118" s="192" t="s">
        <v>494</v>
      </c>
      <c r="AJ118" s="192" t="s">
        <v>494</v>
      </c>
      <c r="AK118" s="192" t="s">
        <v>494</v>
      </c>
      <c r="AL118" s="189" t="s">
        <v>725</v>
      </c>
      <c r="AM118" s="192" t="s">
        <v>494</v>
      </c>
      <c r="AN118" s="192" t="s">
        <v>494</v>
      </c>
      <c r="AO118" s="189" t="s">
        <v>752</v>
      </c>
      <c r="AP118" s="189" t="s">
        <v>752</v>
      </c>
      <c r="AQ118" s="192" t="s">
        <v>753</v>
      </c>
      <c r="AR118" s="189" t="s">
        <v>752</v>
      </c>
      <c r="AS118" s="178" t="s">
        <v>754</v>
      </c>
      <c r="AT118" s="191" t="s">
        <v>750</v>
      </c>
      <c r="AU118" s="68" t="s">
        <v>857</v>
      </c>
      <c r="AV118" s="68" t="s">
        <v>858</v>
      </c>
      <c r="AX118" s="72"/>
    </row>
    <row r="119" spans="1:56" s="68" customFormat="1" x14ac:dyDescent="0.2">
      <c r="A119" s="79" t="s">
        <v>756</v>
      </c>
      <c r="B119" s="68" t="s">
        <v>274</v>
      </c>
      <c r="C119" s="68" t="s">
        <v>757</v>
      </c>
      <c r="E119" s="147">
        <v>44390</v>
      </c>
      <c r="F119" s="68" t="s">
        <v>797</v>
      </c>
      <c r="G119" s="68" t="s">
        <v>1075</v>
      </c>
      <c r="H119" s="68">
        <v>0</v>
      </c>
      <c r="I119" s="68" t="s">
        <v>760</v>
      </c>
      <c r="J119" s="77">
        <v>0.4236111111111111</v>
      </c>
      <c r="K119" s="81">
        <v>3</v>
      </c>
      <c r="L119" s="68">
        <v>1</v>
      </c>
      <c r="O119" s="131" t="s">
        <v>761</v>
      </c>
      <c r="P119" s="131" t="s">
        <v>761</v>
      </c>
      <c r="Q119" s="68">
        <v>0.7</v>
      </c>
      <c r="R119" s="68">
        <v>0.35</v>
      </c>
      <c r="S119" s="131">
        <v>0.35</v>
      </c>
      <c r="T119" s="68">
        <v>0.35</v>
      </c>
      <c r="U119" s="76">
        <v>0.5</v>
      </c>
      <c r="V119" s="68">
        <v>0.15</v>
      </c>
      <c r="W119" s="77">
        <v>0.29166666666666669</v>
      </c>
      <c r="X119" s="372">
        <v>16.600000000000001</v>
      </c>
      <c r="Y119" s="79">
        <v>5.81</v>
      </c>
      <c r="Z119" s="365">
        <v>5.6743642932926228</v>
      </c>
      <c r="AA119" s="68">
        <v>62.3</v>
      </c>
      <c r="AB119" s="205">
        <v>3.9</v>
      </c>
      <c r="AC119" s="72">
        <v>7.11</v>
      </c>
      <c r="AD119" s="75" t="s">
        <v>763</v>
      </c>
      <c r="AE119" s="75" t="s">
        <v>763</v>
      </c>
      <c r="AF119" s="75" t="s">
        <v>763</v>
      </c>
      <c r="AG119" s="137" t="s">
        <v>763</v>
      </c>
      <c r="AH119" s="72" t="s">
        <v>763</v>
      </c>
      <c r="AI119" s="75" t="s">
        <v>763</v>
      </c>
      <c r="AJ119" s="75" t="s">
        <v>763</v>
      </c>
      <c r="AK119" s="75" t="s">
        <v>763</v>
      </c>
      <c r="AL119" s="75" t="s">
        <v>763</v>
      </c>
      <c r="AM119" s="75" t="s">
        <v>763</v>
      </c>
      <c r="AN119" s="137" t="s">
        <v>763</v>
      </c>
      <c r="AO119" s="137" t="s">
        <v>763</v>
      </c>
      <c r="AP119" s="137" t="s">
        <v>763</v>
      </c>
      <c r="AQ119" s="75" t="s">
        <v>763</v>
      </c>
      <c r="AR119" s="75" t="s">
        <v>763</v>
      </c>
      <c r="AS119" s="68" t="s">
        <v>763</v>
      </c>
      <c r="AT119" s="68" t="s">
        <v>763</v>
      </c>
      <c r="AU119" s="68" t="s">
        <v>763</v>
      </c>
      <c r="AV119" s="68" t="s">
        <v>763</v>
      </c>
      <c r="BA119" s="200"/>
      <c r="BC119" s="147"/>
    </row>
    <row r="120" spans="1:56" s="68" customFormat="1" x14ac:dyDescent="0.2">
      <c r="A120" s="79" t="s">
        <v>756</v>
      </c>
      <c r="B120" s="68" t="s">
        <v>274</v>
      </c>
      <c r="C120" s="68" t="s">
        <v>764</v>
      </c>
      <c r="E120" s="147">
        <v>44390</v>
      </c>
      <c r="F120" s="68" t="s">
        <v>797</v>
      </c>
      <c r="G120" s="68" t="s">
        <v>1075</v>
      </c>
      <c r="H120" s="68">
        <v>0</v>
      </c>
      <c r="I120" s="68" t="s">
        <v>760</v>
      </c>
      <c r="J120" s="77">
        <v>0.4236111111111111</v>
      </c>
      <c r="K120" s="81">
        <v>3</v>
      </c>
      <c r="L120" s="68">
        <v>1</v>
      </c>
      <c r="O120" s="131" t="s">
        <v>761</v>
      </c>
      <c r="P120" s="131" t="s">
        <v>761</v>
      </c>
      <c r="Q120" s="68">
        <v>0.7</v>
      </c>
      <c r="R120" s="68">
        <v>0.35</v>
      </c>
      <c r="S120" s="131">
        <v>0.35</v>
      </c>
      <c r="T120" s="68">
        <v>0.35</v>
      </c>
      <c r="U120" s="76">
        <v>0.5</v>
      </c>
      <c r="V120" s="68">
        <v>0.25</v>
      </c>
      <c r="W120" s="77">
        <v>0.29166666666666669</v>
      </c>
      <c r="X120" s="372">
        <v>17</v>
      </c>
      <c r="Y120" s="79">
        <v>5.56</v>
      </c>
      <c r="Z120" s="365">
        <v>4.7781247625146621</v>
      </c>
      <c r="AA120" s="68">
        <v>60</v>
      </c>
      <c r="AB120" s="205">
        <v>23.1</v>
      </c>
      <c r="AC120" s="72">
        <v>39.700000000000003</v>
      </c>
      <c r="AD120" s="75">
        <v>0.5</v>
      </c>
      <c r="AE120" s="72">
        <v>2.5000000000000001E-2</v>
      </c>
      <c r="AF120" s="72">
        <v>2.1</v>
      </c>
      <c r="AG120" s="137">
        <v>2.125</v>
      </c>
      <c r="AH120" s="72">
        <v>39.586126399568315</v>
      </c>
      <c r="AI120" s="72">
        <v>41.711126399568315</v>
      </c>
      <c r="AJ120" s="72">
        <v>671.0892012671377</v>
      </c>
      <c r="AK120" s="72">
        <v>76.149878567149486</v>
      </c>
      <c r="AL120" s="72">
        <v>8.8127415813981447</v>
      </c>
      <c r="AM120" s="72">
        <v>115.7360049667178</v>
      </c>
      <c r="AN120" s="137">
        <v>117.8610049667178</v>
      </c>
      <c r="AO120" s="137">
        <v>1.6031059027777774</v>
      </c>
      <c r="AP120" s="137">
        <v>0.68</v>
      </c>
      <c r="AQ120" s="72">
        <v>0.29783988520754434</v>
      </c>
      <c r="AR120" s="72">
        <v>2.2831059027777774</v>
      </c>
      <c r="AS120" s="68" t="s">
        <v>763</v>
      </c>
      <c r="AT120" s="68" t="s">
        <v>763</v>
      </c>
      <c r="AU120" s="68" t="s">
        <v>763</v>
      </c>
      <c r="AV120" s="68" t="s">
        <v>763</v>
      </c>
      <c r="BA120" s="200"/>
      <c r="BC120" s="147"/>
    </row>
    <row r="121" spans="1:56" s="68" customFormat="1" x14ac:dyDescent="0.2">
      <c r="A121" s="79" t="s">
        <v>756</v>
      </c>
      <c r="B121" s="68" t="s">
        <v>274</v>
      </c>
      <c r="C121" s="68" t="s">
        <v>765</v>
      </c>
      <c r="E121" s="147">
        <v>44390</v>
      </c>
      <c r="F121" s="68" t="s">
        <v>797</v>
      </c>
      <c r="G121" s="68" t="s">
        <v>1075</v>
      </c>
      <c r="H121" s="68">
        <v>0</v>
      </c>
      <c r="I121" s="68" t="s">
        <v>760</v>
      </c>
      <c r="J121" s="77">
        <v>0.4236111111111111</v>
      </c>
      <c r="K121" s="81">
        <v>3</v>
      </c>
      <c r="L121" s="68">
        <v>1</v>
      </c>
      <c r="O121" s="131" t="s">
        <v>761</v>
      </c>
      <c r="P121" s="131" t="s">
        <v>761</v>
      </c>
      <c r="Q121" s="68">
        <v>0.7</v>
      </c>
      <c r="R121" s="68">
        <v>0.35</v>
      </c>
      <c r="S121" s="131">
        <v>0.35</v>
      </c>
      <c r="T121" s="68">
        <v>0.35</v>
      </c>
      <c r="U121" s="76">
        <v>0.5</v>
      </c>
      <c r="V121" s="68">
        <v>0.5</v>
      </c>
      <c r="W121" s="77">
        <v>0.29166666666666669</v>
      </c>
      <c r="X121" s="372">
        <v>23.7</v>
      </c>
      <c r="Y121" s="79">
        <v>1.03</v>
      </c>
      <c r="Z121" s="365">
        <v>0.90314044047441322</v>
      </c>
      <c r="AA121" s="68">
        <v>13.6</v>
      </c>
      <c r="AB121" s="205">
        <v>22.9</v>
      </c>
      <c r="AC121" s="72">
        <v>36.5</v>
      </c>
      <c r="AD121" s="72" t="s">
        <v>763</v>
      </c>
      <c r="AE121" s="72" t="s">
        <v>763</v>
      </c>
      <c r="AF121" s="72" t="s">
        <v>763</v>
      </c>
      <c r="AG121" s="137" t="s">
        <v>763</v>
      </c>
      <c r="AH121" s="72" t="s">
        <v>763</v>
      </c>
      <c r="AI121" s="72" t="s">
        <v>763</v>
      </c>
      <c r="AJ121" s="72" t="s">
        <v>763</v>
      </c>
      <c r="AK121" s="72" t="s">
        <v>763</v>
      </c>
      <c r="AL121" s="72" t="s">
        <v>763</v>
      </c>
      <c r="AM121" s="75" t="s">
        <v>763</v>
      </c>
      <c r="AN121" s="137" t="s">
        <v>763</v>
      </c>
      <c r="AO121" s="137" t="s">
        <v>763</v>
      </c>
      <c r="AP121" s="137" t="s">
        <v>763</v>
      </c>
      <c r="AQ121" s="72" t="s">
        <v>763</v>
      </c>
      <c r="AR121" s="75" t="s">
        <v>763</v>
      </c>
      <c r="AS121" s="68" t="s">
        <v>763</v>
      </c>
      <c r="AT121" s="68" t="s">
        <v>763</v>
      </c>
      <c r="AU121" s="68" t="s">
        <v>763</v>
      </c>
      <c r="AV121" s="68" t="s">
        <v>763</v>
      </c>
      <c r="BA121" s="200"/>
      <c r="BC121" s="147"/>
    </row>
    <row r="122" spans="1:56" s="68" customFormat="1" x14ac:dyDescent="0.2">
      <c r="A122" s="79" t="s">
        <v>756</v>
      </c>
      <c r="B122" s="68" t="s">
        <v>274</v>
      </c>
      <c r="C122" s="68" t="s">
        <v>757</v>
      </c>
      <c r="E122" s="147">
        <v>44404</v>
      </c>
      <c r="F122" s="68" t="s">
        <v>881</v>
      </c>
      <c r="G122" s="68" t="s">
        <v>1075</v>
      </c>
      <c r="H122" s="68">
        <v>0</v>
      </c>
      <c r="I122" s="68" t="s">
        <v>760</v>
      </c>
      <c r="J122" s="77">
        <v>0.422916666666667</v>
      </c>
      <c r="K122" s="81">
        <v>1</v>
      </c>
      <c r="L122" s="68">
        <v>1</v>
      </c>
      <c r="M122" s="68" t="s">
        <v>761</v>
      </c>
      <c r="N122" s="68" t="s">
        <v>762</v>
      </c>
      <c r="O122" s="131" t="s">
        <v>761</v>
      </c>
      <c r="P122" s="131" t="s">
        <v>761</v>
      </c>
      <c r="Q122" s="68">
        <v>0.9</v>
      </c>
      <c r="R122" s="68">
        <v>0.85</v>
      </c>
      <c r="S122" s="131">
        <v>0.85</v>
      </c>
      <c r="T122" s="68">
        <v>0.85</v>
      </c>
      <c r="U122" s="76">
        <v>0.94444444444444442</v>
      </c>
      <c r="V122" s="68">
        <v>0.15</v>
      </c>
      <c r="W122" s="77">
        <v>0.28819444444444448</v>
      </c>
      <c r="X122" s="372">
        <v>16.5</v>
      </c>
      <c r="Y122" s="79">
        <v>6.01</v>
      </c>
      <c r="Z122" s="365">
        <v>5.8695854931898346</v>
      </c>
      <c r="AA122" s="68">
        <v>63.4</v>
      </c>
      <c r="AB122" s="205">
        <v>3.9</v>
      </c>
      <c r="AC122" s="72">
        <v>7.11</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C122" s="147"/>
    </row>
    <row r="123" spans="1:56" s="68" customFormat="1" x14ac:dyDescent="0.2">
      <c r="A123" s="79" t="s">
        <v>756</v>
      </c>
      <c r="B123" s="68" t="s">
        <v>274</v>
      </c>
      <c r="C123" s="68" t="s">
        <v>764</v>
      </c>
      <c r="E123" s="147">
        <v>44404</v>
      </c>
      <c r="F123" s="68" t="s">
        <v>881</v>
      </c>
      <c r="G123" s="68" t="s">
        <v>1075</v>
      </c>
      <c r="H123" s="68">
        <v>0</v>
      </c>
      <c r="I123" s="68" t="s">
        <v>760</v>
      </c>
      <c r="J123" s="77">
        <v>0.422916666666667</v>
      </c>
      <c r="K123" s="81">
        <v>1</v>
      </c>
      <c r="L123" s="68">
        <v>1</v>
      </c>
      <c r="M123" s="68" t="s">
        <v>761</v>
      </c>
      <c r="N123" s="68" t="s">
        <v>762</v>
      </c>
      <c r="O123" s="131" t="s">
        <v>761</v>
      </c>
      <c r="P123" s="131" t="s">
        <v>761</v>
      </c>
      <c r="Q123" s="68">
        <v>0.9</v>
      </c>
      <c r="R123" s="68">
        <v>0.85</v>
      </c>
      <c r="S123" s="131">
        <v>0.85</v>
      </c>
      <c r="T123" s="68">
        <v>0.85</v>
      </c>
      <c r="U123" s="76">
        <v>0.94444444444444442</v>
      </c>
      <c r="V123" s="68">
        <v>0.25</v>
      </c>
      <c r="W123" s="77">
        <v>0.28819444444444448</v>
      </c>
      <c r="X123" s="372">
        <v>23.9</v>
      </c>
      <c r="Y123" s="79">
        <v>8.5399999999999991</v>
      </c>
      <c r="Z123" s="365">
        <v>7.9132242119217997</v>
      </c>
      <c r="AA123" s="68">
        <v>112.5</v>
      </c>
      <c r="AB123" s="205">
        <v>13.3</v>
      </c>
      <c r="AC123" s="72">
        <v>22.17</v>
      </c>
      <c r="AD123" s="75">
        <v>4.9999999999999954E-2</v>
      </c>
      <c r="AE123" s="72">
        <v>0.72287087912087866</v>
      </c>
      <c r="AF123" s="72">
        <v>32.535211267605632</v>
      </c>
      <c r="AG123" s="137">
        <v>33.258082146726508</v>
      </c>
      <c r="AH123" s="72">
        <v>18.469232031069232</v>
      </c>
      <c r="AI123" s="72">
        <v>51.727314177795741</v>
      </c>
      <c r="AJ123" s="72">
        <v>183.9956208353739</v>
      </c>
      <c r="AK123" s="72">
        <v>29.626749746943918</v>
      </c>
      <c r="AL123" s="72">
        <v>6.2104558349116088</v>
      </c>
      <c r="AM123" s="72">
        <v>48.095981778013154</v>
      </c>
      <c r="AN123" s="137">
        <v>81.354063924739663</v>
      </c>
      <c r="AO123" s="137">
        <v>2.902142857142858</v>
      </c>
      <c r="AP123" s="137">
        <v>0.11068656994047583</v>
      </c>
      <c r="AQ123" s="72">
        <v>0.96326158761412872</v>
      </c>
      <c r="AR123" s="72">
        <v>3.012829427083334</v>
      </c>
      <c r="AS123" s="68" t="s">
        <v>763</v>
      </c>
      <c r="AT123" s="68" t="s">
        <v>763</v>
      </c>
      <c r="AU123" s="68" t="s">
        <v>763</v>
      </c>
      <c r="AV123" s="68" t="s">
        <v>763</v>
      </c>
      <c r="BC123" s="147"/>
    </row>
    <row r="124" spans="1:56" s="68" customFormat="1" x14ac:dyDescent="0.2">
      <c r="A124" s="79" t="s">
        <v>756</v>
      </c>
      <c r="B124" s="68" t="s">
        <v>274</v>
      </c>
      <c r="C124" s="68" t="s">
        <v>765</v>
      </c>
      <c r="E124" s="147">
        <v>44404</v>
      </c>
      <c r="F124" s="68" t="s">
        <v>881</v>
      </c>
      <c r="G124" s="68" t="s">
        <v>1075</v>
      </c>
      <c r="H124" s="68">
        <v>0</v>
      </c>
      <c r="I124" s="68" t="s">
        <v>760</v>
      </c>
      <c r="J124" s="77">
        <v>0.422916666666667</v>
      </c>
      <c r="K124" s="81">
        <v>1</v>
      </c>
      <c r="L124" s="68">
        <v>1</v>
      </c>
      <c r="M124" s="68" t="s">
        <v>761</v>
      </c>
      <c r="N124" s="68" t="s">
        <v>762</v>
      </c>
      <c r="O124" s="131" t="s">
        <v>761</v>
      </c>
      <c r="P124" s="131" t="s">
        <v>761</v>
      </c>
      <c r="Q124" s="68">
        <v>0.9</v>
      </c>
      <c r="R124" s="68">
        <v>0.85</v>
      </c>
      <c r="S124" s="131">
        <v>0.85</v>
      </c>
      <c r="T124" s="68">
        <v>0.85</v>
      </c>
      <c r="U124" s="76">
        <v>0.94444444444444442</v>
      </c>
      <c r="V124" s="68">
        <v>0.5</v>
      </c>
      <c r="W124" s="77">
        <v>0.28819444444444448</v>
      </c>
      <c r="X124" s="372">
        <v>24.3</v>
      </c>
      <c r="Y124" s="79">
        <v>4.8600000000000003</v>
      </c>
      <c r="Z124" s="365">
        <v>4.2638433253699191</v>
      </c>
      <c r="AA124" s="68">
        <v>66.099999999999994</v>
      </c>
      <c r="AB124" s="205">
        <v>22.9</v>
      </c>
      <c r="AC124" s="72">
        <v>36.5</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C124" s="147"/>
    </row>
    <row r="125" spans="1:56" s="68" customFormat="1" x14ac:dyDescent="0.2">
      <c r="A125" s="79" t="s">
        <v>756</v>
      </c>
      <c r="B125" s="68" t="s">
        <v>274</v>
      </c>
      <c r="C125" s="68" t="s">
        <v>757</v>
      </c>
      <c r="E125" s="147">
        <v>44420</v>
      </c>
      <c r="F125" s="68" t="s">
        <v>881</v>
      </c>
      <c r="G125" s="68" t="s">
        <v>1075</v>
      </c>
      <c r="H125" s="68">
        <v>1</v>
      </c>
      <c r="I125" s="68" t="s">
        <v>760</v>
      </c>
      <c r="J125" s="77">
        <v>0.4381944444444445</v>
      </c>
      <c r="K125" s="81">
        <v>5</v>
      </c>
      <c r="L125" s="68">
        <v>1</v>
      </c>
      <c r="M125" s="68" t="s">
        <v>872</v>
      </c>
      <c r="N125" s="68" t="s">
        <v>1109</v>
      </c>
      <c r="O125" s="131" t="s">
        <v>761</v>
      </c>
      <c r="P125" s="131" t="s">
        <v>761</v>
      </c>
      <c r="Q125" s="68">
        <v>0.9</v>
      </c>
      <c r="R125" s="68">
        <v>0.7</v>
      </c>
      <c r="S125" s="131">
        <v>0.7</v>
      </c>
      <c r="T125" s="68">
        <v>0.7</v>
      </c>
      <c r="U125" s="76">
        <v>0.77777777777777768</v>
      </c>
      <c r="V125" s="68">
        <v>0.15</v>
      </c>
      <c r="W125" s="77">
        <v>0.28819444444444448</v>
      </c>
      <c r="X125" s="372">
        <v>20</v>
      </c>
      <c r="Y125" s="79">
        <v>6.86</v>
      </c>
      <c r="Z125" s="365">
        <v>6.7955529145007949</v>
      </c>
      <c r="AA125" s="68">
        <v>76</v>
      </c>
      <c r="AB125" s="205">
        <v>1.6</v>
      </c>
      <c r="AC125" s="72">
        <v>3.04</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D125" s="147"/>
    </row>
    <row r="126" spans="1:56" s="68" customFormat="1" x14ac:dyDescent="0.2">
      <c r="A126" s="79" t="s">
        <v>756</v>
      </c>
      <c r="B126" s="68" t="s">
        <v>274</v>
      </c>
      <c r="C126" s="68" t="s">
        <v>764</v>
      </c>
      <c r="E126" s="147">
        <v>44420</v>
      </c>
      <c r="F126" s="68" t="s">
        <v>881</v>
      </c>
      <c r="G126" s="68" t="s">
        <v>1075</v>
      </c>
      <c r="H126" s="68">
        <v>1</v>
      </c>
      <c r="I126" s="68" t="s">
        <v>760</v>
      </c>
      <c r="J126" s="77">
        <v>0.4381944444444445</v>
      </c>
      <c r="K126" s="81">
        <v>5</v>
      </c>
      <c r="L126" s="68">
        <v>1</v>
      </c>
      <c r="M126" s="68" t="s">
        <v>872</v>
      </c>
      <c r="N126" s="68" t="s">
        <v>1109</v>
      </c>
      <c r="O126" s="131" t="s">
        <v>761</v>
      </c>
      <c r="P126" s="131" t="s">
        <v>761</v>
      </c>
      <c r="Q126" s="68" t="s">
        <v>761</v>
      </c>
      <c r="R126" s="68" t="s">
        <v>761</v>
      </c>
      <c r="S126" s="131" t="s">
        <v>761</v>
      </c>
      <c r="T126" s="68" t="s">
        <v>761</v>
      </c>
      <c r="U126" s="76" t="s">
        <v>761</v>
      </c>
      <c r="V126" s="68" t="s">
        <v>761</v>
      </c>
      <c r="W126" s="77" t="s">
        <v>761</v>
      </c>
      <c r="X126" s="372" t="s">
        <v>761</v>
      </c>
      <c r="Y126" s="79" t="s">
        <v>761</v>
      </c>
      <c r="Z126" s="365" t="s">
        <v>761</v>
      </c>
      <c r="AA126" s="68" t="s">
        <v>761</v>
      </c>
      <c r="AB126" s="205">
        <v>18.8</v>
      </c>
      <c r="AC126" s="72">
        <v>30.4</v>
      </c>
      <c r="AD126" s="75">
        <v>1.309507290800441</v>
      </c>
      <c r="AE126" s="72">
        <v>9.5911275601627786</v>
      </c>
      <c r="AF126" s="72">
        <v>7.9661971830985916</v>
      </c>
      <c r="AG126" s="137">
        <v>17.557324743261368</v>
      </c>
      <c r="AH126" s="72">
        <v>40.543927111588197</v>
      </c>
      <c r="AI126" s="72">
        <v>58.101251854849565</v>
      </c>
      <c r="AJ126" s="72">
        <v>782.4209518077422</v>
      </c>
      <c r="AK126" s="72">
        <v>132.69438996808159</v>
      </c>
      <c r="AL126" s="72">
        <v>5.8964131942273239</v>
      </c>
      <c r="AM126" s="72">
        <v>173.2383170796698</v>
      </c>
      <c r="AN126" s="137">
        <v>190.79564182293115</v>
      </c>
      <c r="AO126" s="137">
        <v>23.318333333333332</v>
      </c>
      <c r="AP126" s="137">
        <v>12.009939236111123</v>
      </c>
      <c r="AQ126" s="72">
        <v>0.66004736822319021</v>
      </c>
      <c r="AR126" s="72">
        <v>35.328272569444451</v>
      </c>
      <c r="AS126" s="68" t="s">
        <v>763</v>
      </c>
      <c r="AT126" s="68" t="s">
        <v>763</v>
      </c>
      <c r="AU126" s="68" t="s">
        <v>763</v>
      </c>
      <c r="AV126" s="68" t="s">
        <v>763</v>
      </c>
      <c r="BD126" s="147"/>
    </row>
    <row r="127" spans="1:56" s="68" customFormat="1" x14ac:dyDescent="0.2">
      <c r="A127" s="79" t="s">
        <v>756</v>
      </c>
      <c r="B127" s="68" t="s">
        <v>274</v>
      </c>
      <c r="C127" s="68" t="s">
        <v>765</v>
      </c>
      <c r="E127" s="147">
        <v>44420</v>
      </c>
      <c r="F127" s="68" t="s">
        <v>881</v>
      </c>
      <c r="G127" s="68" t="s">
        <v>1075</v>
      </c>
      <c r="H127" s="68">
        <v>1</v>
      </c>
      <c r="I127" s="68" t="s">
        <v>760</v>
      </c>
      <c r="J127" s="77">
        <v>0.4381944444444445</v>
      </c>
      <c r="K127" s="81">
        <v>5</v>
      </c>
      <c r="L127" s="68">
        <v>1</v>
      </c>
      <c r="M127" s="68" t="s">
        <v>872</v>
      </c>
      <c r="N127" s="68" t="s">
        <v>1109</v>
      </c>
      <c r="O127" s="131" t="s">
        <v>761</v>
      </c>
      <c r="P127" s="131" t="s">
        <v>761</v>
      </c>
      <c r="Q127" s="68">
        <v>0.9</v>
      </c>
      <c r="R127" s="68">
        <v>0.7</v>
      </c>
      <c r="S127" s="131">
        <v>0.7</v>
      </c>
      <c r="T127" s="68">
        <v>0.7</v>
      </c>
      <c r="U127" s="76">
        <v>0.77777777777777768</v>
      </c>
      <c r="V127" s="68">
        <v>0.5</v>
      </c>
      <c r="W127" s="77">
        <v>0.28819444444444448</v>
      </c>
      <c r="X127" s="372">
        <v>22.1</v>
      </c>
      <c r="Y127" s="79">
        <v>3.45</v>
      </c>
      <c r="Z127" s="365">
        <v>3.0627886720652691</v>
      </c>
      <c r="AA127" s="68">
        <v>42.6</v>
      </c>
      <c r="AB127" s="205">
        <v>20.5</v>
      </c>
      <c r="AC127" s="72">
        <v>33.1</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D127" s="147"/>
    </row>
    <row r="128" spans="1:56" s="68" customFormat="1" x14ac:dyDescent="0.2">
      <c r="A128" s="79" t="s">
        <v>756</v>
      </c>
      <c r="B128" s="68" t="s">
        <v>274</v>
      </c>
      <c r="C128" s="68" t="s">
        <v>757</v>
      </c>
      <c r="E128" s="147">
        <v>44434</v>
      </c>
      <c r="F128" s="68" t="s">
        <v>881</v>
      </c>
      <c r="G128" s="68" t="s">
        <v>1075</v>
      </c>
      <c r="H128" s="68">
        <v>0</v>
      </c>
      <c r="I128" s="68" t="s">
        <v>760</v>
      </c>
      <c r="J128" s="77">
        <v>0.43541666666666662</v>
      </c>
      <c r="K128" s="81">
        <v>5</v>
      </c>
      <c r="L128" s="68">
        <v>1</v>
      </c>
      <c r="M128" s="68" t="s">
        <v>519</v>
      </c>
      <c r="N128" s="68" t="s">
        <v>808</v>
      </c>
      <c r="O128" s="131" t="s">
        <v>761</v>
      </c>
      <c r="P128" s="131" t="s">
        <v>761</v>
      </c>
      <c r="Q128" s="68">
        <v>0.8</v>
      </c>
      <c r="R128" s="68">
        <v>0.5</v>
      </c>
      <c r="S128" s="131">
        <v>0.5</v>
      </c>
      <c r="T128" s="68">
        <v>0.5</v>
      </c>
      <c r="U128" s="76">
        <v>0.625</v>
      </c>
      <c r="V128" s="68">
        <v>0.15</v>
      </c>
      <c r="W128" s="77">
        <v>0.31388888888888888</v>
      </c>
      <c r="X128" s="372">
        <v>16.899999999999999</v>
      </c>
      <c r="Y128" s="79">
        <v>5.85</v>
      </c>
      <c r="Z128" s="365">
        <v>5.7622910761274957</v>
      </c>
      <c r="AA128" s="68">
        <v>61.7</v>
      </c>
      <c r="AB128" s="205">
        <v>2.5</v>
      </c>
      <c r="AC128" s="72">
        <v>4.7699999999999996</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AY128" s="147"/>
    </row>
    <row r="129" spans="1:54" s="68" customFormat="1" x14ac:dyDescent="0.2">
      <c r="A129" s="79" t="s">
        <v>756</v>
      </c>
      <c r="B129" s="68" t="s">
        <v>274</v>
      </c>
      <c r="C129" s="68" t="s">
        <v>764</v>
      </c>
      <c r="E129" s="147">
        <v>44434</v>
      </c>
      <c r="F129" s="68" t="s">
        <v>881</v>
      </c>
      <c r="G129" s="68" t="s">
        <v>1075</v>
      </c>
      <c r="H129" s="68">
        <v>0</v>
      </c>
      <c r="I129" s="68" t="s">
        <v>760</v>
      </c>
      <c r="J129" s="77">
        <v>0.43541666666666662</v>
      </c>
      <c r="K129" s="81">
        <v>5</v>
      </c>
      <c r="L129" s="68">
        <v>1</v>
      </c>
      <c r="M129" s="68" t="s">
        <v>519</v>
      </c>
      <c r="N129" s="68" t="s">
        <v>808</v>
      </c>
      <c r="O129" s="131" t="s">
        <v>761</v>
      </c>
      <c r="P129" s="131" t="s">
        <v>761</v>
      </c>
      <c r="Q129" s="68" t="s">
        <v>761</v>
      </c>
      <c r="R129" s="68" t="s">
        <v>761</v>
      </c>
      <c r="S129" s="131" t="s">
        <v>761</v>
      </c>
      <c r="T129" s="76" t="s">
        <v>761</v>
      </c>
      <c r="U129" s="76" t="s">
        <v>761</v>
      </c>
      <c r="V129" s="68" t="s">
        <v>761</v>
      </c>
      <c r="W129" s="77" t="s">
        <v>761</v>
      </c>
      <c r="X129" s="372" t="s">
        <v>761</v>
      </c>
      <c r="Y129" s="79" t="s">
        <v>761</v>
      </c>
      <c r="Z129" s="365" t="s">
        <v>761</v>
      </c>
      <c r="AA129" s="68" t="s">
        <v>761</v>
      </c>
      <c r="AB129" s="205">
        <v>12.6</v>
      </c>
      <c r="AC129" s="72">
        <v>21.05</v>
      </c>
      <c r="AD129" s="72">
        <v>0.19473684210526315</v>
      </c>
      <c r="AE129" s="72">
        <v>0.82373140022892022</v>
      </c>
      <c r="AF129" s="72">
        <v>36.87323943661972</v>
      </c>
      <c r="AG129" s="137">
        <v>37.696970836848642</v>
      </c>
      <c r="AH129" s="72">
        <v>25.86765617315136</v>
      </c>
      <c r="AI129" s="72">
        <v>63.564627010000002</v>
      </c>
      <c r="AJ129" s="72">
        <v>245.15553314173616</v>
      </c>
      <c r="AK129" s="72">
        <v>39.143364376869691</v>
      </c>
      <c r="AL129" s="72">
        <v>6.2630164025093782</v>
      </c>
      <c r="AM129" s="72">
        <v>65.011020550021044</v>
      </c>
      <c r="AN129" s="137">
        <v>102.70799138686969</v>
      </c>
      <c r="AO129" s="137">
        <v>40.350714285714304</v>
      </c>
      <c r="AP129" s="137">
        <v>26.764724950396822</v>
      </c>
      <c r="AQ129" s="72">
        <v>0.60121359176032629</v>
      </c>
      <c r="AR129" s="72">
        <v>67.115439236111129</v>
      </c>
      <c r="AS129" s="68" t="s">
        <v>763</v>
      </c>
      <c r="AT129" s="68" t="s">
        <v>763</v>
      </c>
      <c r="AU129" s="68" t="s">
        <v>763</v>
      </c>
      <c r="AV129" s="68" t="s">
        <v>763</v>
      </c>
      <c r="AY129" s="147"/>
    </row>
    <row r="130" spans="1:54" s="68" customFormat="1" x14ac:dyDescent="0.2">
      <c r="A130" s="79" t="s">
        <v>756</v>
      </c>
      <c r="B130" s="68" t="s">
        <v>274</v>
      </c>
      <c r="C130" s="68" t="s">
        <v>765</v>
      </c>
      <c r="E130" s="147">
        <v>44434</v>
      </c>
      <c r="F130" s="68" t="s">
        <v>881</v>
      </c>
      <c r="G130" s="68" t="s">
        <v>1075</v>
      </c>
      <c r="H130" s="68">
        <v>0</v>
      </c>
      <c r="I130" s="68" t="s">
        <v>760</v>
      </c>
      <c r="J130" s="77">
        <v>0.43541666666666662</v>
      </c>
      <c r="K130" s="81">
        <v>1</v>
      </c>
      <c r="L130" s="68">
        <v>1</v>
      </c>
      <c r="M130" s="68" t="s">
        <v>519</v>
      </c>
      <c r="N130" s="68" t="s">
        <v>808</v>
      </c>
      <c r="O130" s="131" t="s">
        <v>761</v>
      </c>
      <c r="P130" s="131" t="s">
        <v>761</v>
      </c>
      <c r="Q130" s="68">
        <v>0.8</v>
      </c>
      <c r="R130" s="68">
        <v>0.5</v>
      </c>
      <c r="S130" s="131">
        <v>0.5</v>
      </c>
      <c r="T130" s="68">
        <v>0.5</v>
      </c>
      <c r="U130" s="76">
        <v>0.625</v>
      </c>
      <c r="V130" s="68">
        <v>0.5</v>
      </c>
      <c r="W130" s="77">
        <v>0.31388888888888888</v>
      </c>
      <c r="X130" s="372">
        <v>25.1</v>
      </c>
      <c r="Y130" s="79">
        <v>2.5499999999999998</v>
      </c>
      <c r="Z130" s="365">
        <v>2.3819231236017484</v>
      </c>
      <c r="AA130" s="68">
        <v>34.799999999999997</v>
      </c>
      <c r="AB130" s="205">
        <v>12</v>
      </c>
      <c r="AC130" s="72">
        <v>20.18</v>
      </c>
      <c r="AD130" s="72" t="s">
        <v>763</v>
      </c>
      <c r="AE130" s="72" t="s">
        <v>763</v>
      </c>
      <c r="AF130" s="72" t="s">
        <v>763</v>
      </c>
      <c r="AG130" s="137" t="s">
        <v>763</v>
      </c>
      <c r="AH130" s="75"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2" spans="1:54" x14ac:dyDescent="0.2">
      <c r="A132" s="236" t="s">
        <v>1247</v>
      </c>
    </row>
    <row r="133" spans="1:54" ht="16" x14ac:dyDescent="0.2">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450" t="s">
        <v>1203</v>
      </c>
      <c r="AE133" s="84"/>
      <c r="AF133" s="84"/>
      <c r="AG133" s="82"/>
      <c r="AH133" s="82"/>
      <c r="AI133" s="84"/>
      <c r="AJ133" s="82"/>
      <c r="AK133" s="84"/>
      <c r="AL133" s="82"/>
      <c r="AM133" s="82"/>
      <c r="AN133" s="82"/>
      <c r="AO133" s="82"/>
      <c r="AP133" s="82"/>
      <c r="AQ133" s="82"/>
      <c r="AR133" s="82"/>
      <c r="AS133" s="82"/>
      <c r="AT133" s="82"/>
      <c r="AU133" s="82"/>
      <c r="AV133" s="82"/>
      <c r="AW133" s="82"/>
      <c r="AX133" s="82"/>
      <c r="AY133" s="82"/>
      <c r="AZ133" s="82"/>
      <c r="BA133" s="82"/>
      <c r="BB133" s="82"/>
    </row>
    <row r="134" spans="1:54" x14ac:dyDescent="0.2">
      <c r="A134" s="86"/>
      <c r="B134" s="86"/>
      <c r="C134" s="87"/>
      <c r="D134" s="87"/>
      <c r="E134" s="87"/>
      <c r="F134" s="86"/>
      <c r="G134" s="86"/>
      <c r="H134" s="88" t="s">
        <v>702</v>
      </c>
      <c r="I134" s="89"/>
      <c r="J134" s="89"/>
      <c r="K134" s="82"/>
      <c r="L134" s="86"/>
      <c r="M134" s="86"/>
      <c r="N134" s="86"/>
      <c r="O134" s="86"/>
      <c r="P134" s="86"/>
      <c r="Q134" s="86"/>
      <c r="R134" s="86"/>
      <c r="S134" s="86"/>
      <c r="T134" s="86"/>
      <c r="U134" s="86"/>
      <c r="V134" s="89" t="s">
        <v>977</v>
      </c>
      <c r="W134" s="82"/>
      <c r="X134" s="82"/>
      <c r="Y134" s="82"/>
      <c r="Z134" s="82"/>
      <c r="AA134" s="82"/>
      <c r="AB134" s="82"/>
      <c r="AC134" s="450" t="s">
        <v>1204</v>
      </c>
      <c r="AD134" s="450"/>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row>
    <row r="135" spans="1:54" ht="16" thickBot="1" x14ac:dyDescent="0.25">
      <c r="A135" s="90"/>
      <c r="B135" s="90"/>
      <c r="C135" s="91"/>
      <c r="D135" s="91"/>
      <c r="E135" s="91"/>
      <c r="F135" s="89" t="s">
        <v>976</v>
      </c>
      <c r="G135" s="89" t="s">
        <v>702</v>
      </c>
      <c r="H135" s="89" t="s">
        <v>1205</v>
      </c>
      <c r="I135" s="89" t="s">
        <v>702</v>
      </c>
      <c r="J135" s="82"/>
      <c r="K135" s="82"/>
      <c r="L135" s="89"/>
      <c r="M135" s="89"/>
      <c r="N135" s="90"/>
      <c r="O135" s="89"/>
      <c r="P135" s="89" t="s">
        <v>1206</v>
      </c>
      <c r="Q135" s="89"/>
      <c r="R135" s="89"/>
      <c r="S135" s="89"/>
      <c r="T135" s="89"/>
      <c r="U135" s="89"/>
      <c r="V135" s="89" t="s">
        <v>726</v>
      </c>
      <c r="W135" s="82"/>
      <c r="X135" s="82"/>
      <c r="Y135" s="82"/>
      <c r="Z135" s="92">
        <v>273.14999999999998</v>
      </c>
      <c r="AA135" s="82"/>
      <c r="AB135" s="82"/>
      <c r="AC135" s="450"/>
      <c r="AD135" s="450"/>
      <c r="AE135" s="82"/>
      <c r="AF135" s="82"/>
      <c r="AG135" s="82"/>
      <c r="AH135" s="82"/>
      <c r="AI135" s="82"/>
      <c r="AJ135" s="82"/>
      <c r="AK135" s="82" t="s">
        <v>1207</v>
      </c>
      <c r="AL135" s="82"/>
      <c r="AM135" s="82"/>
      <c r="AN135" s="82"/>
      <c r="AO135" s="82"/>
      <c r="AP135" s="82"/>
      <c r="AQ135" s="82"/>
      <c r="AR135" s="82"/>
      <c r="AS135" s="82"/>
      <c r="AT135" s="82"/>
      <c r="AU135" s="82"/>
      <c r="AV135" s="82"/>
      <c r="AW135" s="82"/>
      <c r="AX135" s="82"/>
      <c r="AY135" s="82"/>
      <c r="AZ135" s="82"/>
      <c r="BA135" s="82"/>
      <c r="BB135" s="82"/>
    </row>
    <row r="136" spans="1:54" ht="36" thickTop="1" thickBot="1" x14ac:dyDescent="0.25">
      <c r="A136" s="93" t="s">
        <v>1208</v>
      </c>
      <c r="B136" s="94" t="s">
        <v>1209</v>
      </c>
      <c r="C136" s="94" t="s">
        <v>1210</v>
      </c>
      <c r="D136" s="94" t="s">
        <v>1211</v>
      </c>
      <c r="E136" s="94"/>
      <c r="F136" s="93" t="s">
        <v>706</v>
      </c>
      <c r="G136" s="93" t="s">
        <v>1205</v>
      </c>
      <c r="H136" s="93" t="s">
        <v>1212</v>
      </c>
      <c r="I136" s="93" t="s">
        <v>1213</v>
      </c>
      <c r="J136" s="93" t="s">
        <v>541</v>
      </c>
      <c r="K136" s="93" t="s">
        <v>1214</v>
      </c>
      <c r="L136" s="93" t="s">
        <v>1215</v>
      </c>
      <c r="M136" s="89" t="s">
        <v>1216</v>
      </c>
      <c r="N136" s="93" t="s">
        <v>1217</v>
      </c>
      <c r="O136" s="93" t="s">
        <v>1218</v>
      </c>
      <c r="P136" s="93" t="s">
        <v>1219</v>
      </c>
      <c r="Q136" s="93" t="s">
        <v>1220</v>
      </c>
      <c r="R136" s="93" t="s">
        <v>1221</v>
      </c>
      <c r="S136" s="93" t="s">
        <v>1222</v>
      </c>
      <c r="T136" s="93" t="s">
        <v>1223</v>
      </c>
      <c r="U136" s="93" t="s">
        <v>1224</v>
      </c>
      <c r="V136" s="93" t="s">
        <v>474</v>
      </c>
      <c r="W136" s="95"/>
      <c r="X136" s="82"/>
      <c r="Y136" s="96" t="s">
        <v>540</v>
      </c>
      <c r="Z136" s="97" t="s">
        <v>1225</v>
      </c>
      <c r="AA136" s="98" t="s">
        <v>1226</v>
      </c>
      <c r="AB136" s="98" t="s">
        <v>1205</v>
      </c>
      <c r="AC136" s="450"/>
      <c r="AD136" s="450"/>
      <c r="AE136" s="99" t="s">
        <v>1227</v>
      </c>
      <c r="AF136" s="100" t="s">
        <v>485</v>
      </c>
      <c r="AG136" s="98" t="s">
        <v>1228</v>
      </c>
      <c r="AH136" s="98" t="s">
        <v>724</v>
      </c>
      <c r="AI136" s="100" t="s">
        <v>1229</v>
      </c>
      <c r="AJ136" s="98" t="s">
        <v>722</v>
      </c>
      <c r="AK136" s="100" t="s">
        <v>489</v>
      </c>
      <c r="AL136" s="82"/>
      <c r="AM136" s="82"/>
      <c r="AN136" s="82"/>
      <c r="AO136" s="82"/>
      <c r="AP136" s="82"/>
      <c r="AQ136" s="82"/>
      <c r="AR136" s="82"/>
      <c r="AS136" s="82"/>
      <c r="AT136" s="82"/>
      <c r="AU136" s="82"/>
      <c r="AV136" s="82"/>
      <c r="AW136" s="82"/>
      <c r="AX136" s="82"/>
      <c r="AY136" s="109"/>
      <c r="AZ136" s="109"/>
      <c r="BA136" s="82"/>
      <c r="BB136" s="82"/>
    </row>
    <row r="137" spans="1:54" ht="16" x14ac:dyDescent="0.2">
      <c r="A137" s="101" t="s">
        <v>274</v>
      </c>
      <c r="B137" s="102">
        <v>2021</v>
      </c>
      <c r="C137" s="103">
        <v>7</v>
      </c>
      <c r="D137" s="102">
        <v>13</v>
      </c>
      <c r="E137" s="82"/>
      <c r="F137" s="131">
        <v>0.35</v>
      </c>
      <c r="G137" s="362">
        <v>5.6743642932926228</v>
      </c>
      <c r="H137" s="82"/>
      <c r="I137" s="362">
        <v>16.600000000000001</v>
      </c>
      <c r="J137" s="205">
        <v>3.9</v>
      </c>
      <c r="K137" s="82"/>
      <c r="L137" s="82"/>
      <c r="M137" s="108"/>
      <c r="N137" s="137" t="s">
        <v>763</v>
      </c>
      <c r="O137" s="82"/>
      <c r="P137" s="82"/>
      <c r="Q137" s="82"/>
      <c r="R137" s="140"/>
      <c r="S137" s="137" t="s">
        <v>763</v>
      </c>
      <c r="T137" s="137" t="s">
        <v>763</v>
      </c>
      <c r="U137" s="137" t="s">
        <v>763</v>
      </c>
      <c r="V137" s="85"/>
      <c r="W137" s="85"/>
      <c r="X137" s="85"/>
      <c r="Y137" s="102">
        <f>IF(C137&lt;6," ",IF(C137&lt;=9,I137, IF(C137&gt;=10," ")))</f>
        <v>16.600000000000001</v>
      </c>
      <c r="Z137" s="102">
        <f>IF(Y137=" ", " ", IF(Y137&gt;0, Y137+273.15))</f>
        <v>289.75</v>
      </c>
      <c r="AA137" s="102">
        <f>IF(C137&lt;6," ",IF(C137&lt;=9,J137, IF(C137&gt;=10," ")))</f>
        <v>3.9</v>
      </c>
      <c r="AB137" s="102">
        <f>IF(C137&lt;6," ",IF(C137&lt;=9,G137, IF(C137&gt;=10," ")))</f>
        <v>5.6743642932926228</v>
      </c>
      <c r="AC137" s="104">
        <f>IF(Y137=" "," ",IF(Y137&gt;0,EXP(-173.4292+249.6339*100/Z137+143.3483*LN(+Z137/100)-21.8492*Z137/100+AA137*(-0.033096+0.014259*Z137/100-0.0017*(Z137/100)^2))*1.4276))</f>
        <v>9.4963048006070689</v>
      </c>
      <c r="AD137" s="102">
        <f>IF(Y137=" "," ",IF(Y137&gt;0,AB137/AC137))</f>
        <v>0.59753392634679103</v>
      </c>
      <c r="AE137" s="105">
        <f>IF(C137&lt;6," ",IF(C137&lt;=9,F137, IF(C137&gt;=10," ")))</f>
        <v>0.35</v>
      </c>
      <c r="AF137" s="102" t="str">
        <f>IF(Y137=" "," ",N137)</f>
        <v>NS</v>
      </c>
      <c r="AG137" s="105" t="str">
        <f>IF(C137&lt;6," ",IF(C137&lt;=9,T137, IF(C137&gt;=10," ")))</f>
        <v>NS</v>
      </c>
      <c r="AH137" s="105" t="str">
        <f>IF(C137&lt;6," ",IF(C137&lt;=9,U137, IF(C137&gt;=10," ")))</f>
        <v>NS</v>
      </c>
      <c r="AI137" s="102"/>
      <c r="AJ137" s="106" t="str">
        <f>IF(C137&lt;6," ",IF(C137&lt;=9,S137, IF(C137&gt;=10," ")))</f>
        <v>NS</v>
      </c>
      <c r="AK137" s="107"/>
      <c r="AL137" s="85"/>
      <c r="AM137" s="85"/>
      <c r="AN137" s="85"/>
      <c r="AO137" s="85"/>
      <c r="AP137" s="85"/>
      <c r="AQ137" s="85"/>
      <c r="AR137" s="85"/>
      <c r="AS137" s="85"/>
      <c r="AT137" s="85"/>
      <c r="AU137" s="85"/>
      <c r="AV137" s="85"/>
      <c r="AW137" s="85"/>
      <c r="AX137" s="85"/>
      <c r="AY137" s="85"/>
      <c r="AZ137" s="85"/>
      <c r="BA137" s="82"/>
      <c r="BB137" s="82"/>
    </row>
    <row r="138" spans="1:54" ht="16" x14ac:dyDescent="0.2">
      <c r="A138" s="101" t="s">
        <v>274</v>
      </c>
      <c r="B138" s="102">
        <v>2021</v>
      </c>
      <c r="C138" s="103">
        <v>7</v>
      </c>
      <c r="D138" s="102">
        <v>13</v>
      </c>
      <c r="E138" s="82"/>
      <c r="F138" s="131">
        <v>0.35</v>
      </c>
      <c r="G138" s="362">
        <v>4.7781247625146621</v>
      </c>
      <c r="H138" s="82"/>
      <c r="I138" s="362">
        <v>17</v>
      </c>
      <c r="J138" s="205">
        <v>23.1</v>
      </c>
      <c r="K138" s="82"/>
      <c r="L138" s="82"/>
      <c r="M138" s="108"/>
      <c r="N138" s="137">
        <v>2.125</v>
      </c>
      <c r="O138" s="82"/>
      <c r="P138" s="82"/>
      <c r="Q138" s="82"/>
      <c r="R138" s="140"/>
      <c r="S138" s="137">
        <v>117.8610049667178</v>
      </c>
      <c r="T138" s="137">
        <v>1.6031059027777774</v>
      </c>
      <c r="U138" s="137">
        <v>0.68</v>
      </c>
      <c r="V138" s="85"/>
      <c r="W138" s="85"/>
      <c r="X138" s="85"/>
      <c r="Y138" s="102">
        <f t="shared" ref="Y138:Y148" si="50">IF(C138&lt;6," ",IF(C138&lt;=9,I138, IF(C138&gt;=10," ")))</f>
        <v>17</v>
      </c>
      <c r="Z138" s="102">
        <f t="shared" ref="Z138:Z148" si="51">IF(Y138=" ", " ", IF(Y138&gt;0, Y138+273.15))</f>
        <v>290.14999999999998</v>
      </c>
      <c r="AA138" s="102">
        <f t="shared" ref="AA138:AA148" si="52">IF(C138&lt;6," ",IF(C138&lt;=9,J138, IF(C138&gt;=10," ")))</f>
        <v>23.1</v>
      </c>
      <c r="AB138" s="102">
        <f t="shared" ref="AB138:AB148" si="53">IF(C138&lt;6," ",IF(C138&lt;=9,G138, IF(C138&gt;=10," ")))</f>
        <v>4.7781247625146621</v>
      </c>
      <c r="AC138" s="104">
        <f t="shared" ref="AC138:AC148" si="54">IF(Y138=" "," ",IF(Y138&gt;0,EXP(-173.4292+249.6339*100/Z138+143.3483*LN(+Z138/100)-21.8492*Z138/100+AA138*(-0.033096+0.014259*Z138/100-0.0017*(Z138/100)^2))*1.4276))</f>
        <v>8.3869733985816115</v>
      </c>
      <c r="AD138" s="102">
        <f t="shared" ref="AD138:AD148" si="55">IF(Y138=" "," ",IF(Y138&gt;0,AB138/AC138))</f>
        <v>0.56970787141434465</v>
      </c>
      <c r="AE138" s="105">
        <f t="shared" ref="AE138:AE148" si="56">IF(C138&lt;6," ",IF(C138&lt;=9,F138, IF(C138&gt;=10," ")))</f>
        <v>0.35</v>
      </c>
      <c r="AF138" s="102">
        <f t="shared" ref="AF138:AF148" si="57">IF(Y138=" "," ",N138)</f>
        <v>2.125</v>
      </c>
      <c r="AG138" s="105">
        <f t="shared" ref="AG138:AG148" si="58">IF(C138&lt;6," ",IF(C138&lt;=9,T138, IF(C138&gt;=10," ")))</f>
        <v>1.6031059027777774</v>
      </c>
      <c r="AH138" s="105">
        <f t="shared" ref="AH138:AH148" si="59">IF(C138&lt;6," ",IF(C138&lt;=9,U138, IF(C138&gt;=10," ")))</f>
        <v>0.68</v>
      </c>
      <c r="AI138" s="102">
        <f t="shared" ref="AI138:AI147" si="60">IF(Y138=" ", " ", IF(Y138&gt;0, SUM(AG138:AH138)))</f>
        <v>2.2831059027777774</v>
      </c>
      <c r="AJ138" s="106">
        <f t="shared" ref="AJ138:AJ148" si="61">IF(C138&lt;6," ",IF(C138&lt;=9,S138, IF(C138&gt;=10," ")))</f>
        <v>117.8610049667178</v>
      </c>
      <c r="AK138" s="107">
        <f t="shared" ref="AK138:AK147" si="62">IF(Y138=" ", " ", IF(Y138&gt;0, AJ138-AF138))</f>
        <v>115.7360049667178</v>
      </c>
      <c r="AL138" s="85"/>
      <c r="AM138" s="85"/>
      <c r="AN138" s="85"/>
      <c r="AO138" s="85"/>
      <c r="AP138" s="85"/>
      <c r="AQ138" s="85"/>
      <c r="AR138" s="85"/>
      <c r="AS138" s="85"/>
      <c r="AT138" s="85"/>
      <c r="AU138" s="85"/>
      <c r="AV138" s="85"/>
      <c r="AW138" s="85"/>
      <c r="AX138" s="85"/>
      <c r="AY138" s="85"/>
      <c r="AZ138" s="85"/>
      <c r="BA138" s="82"/>
      <c r="BB138" s="82"/>
    </row>
    <row r="139" spans="1:54" ht="16" x14ac:dyDescent="0.2">
      <c r="A139" s="101" t="s">
        <v>274</v>
      </c>
      <c r="B139" s="102">
        <v>2021</v>
      </c>
      <c r="C139" s="103">
        <v>7</v>
      </c>
      <c r="D139" s="102">
        <v>13</v>
      </c>
      <c r="E139" s="82"/>
      <c r="F139" s="131">
        <v>0.35</v>
      </c>
      <c r="G139" s="362">
        <v>0.90314044047441322</v>
      </c>
      <c r="H139" s="82"/>
      <c r="I139" s="362">
        <v>23.7</v>
      </c>
      <c r="J139" s="205">
        <v>22.9</v>
      </c>
      <c r="K139" s="82"/>
      <c r="L139" s="82"/>
      <c r="M139" s="108"/>
      <c r="N139" s="137" t="s">
        <v>763</v>
      </c>
      <c r="O139" s="82"/>
      <c r="P139" s="82"/>
      <c r="Q139" s="82"/>
      <c r="R139" s="140"/>
      <c r="S139" s="137" t="s">
        <v>763</v>
      </c>
      <c r="T139" s="137" t="s">
        <v>763</v>
      </c>
      <c r="U139" s="137" t="s">
        <v>763</v>
      </c>
      <c r="V139" s="85"/>
      <c r="W139" s="85"/>
      <c r="X139" s="85"/>
      <c r="Y139" s="102">
        <f t="shared" si="50"/>
        <v>23.7</v>
      </c>
      <c r="Z139" s="102">
        <f t="shared" si="51"/>
        <v>296.84999999999997</v>
      </c>
      <c r="AA139" s="102">
        <f t="shared" si="52"/>
        <v>22.9</v>
      </c>
      <c r="AB139" s="102">
        <f t="shared" si="53"/>
        <v>0.90314044047441322</v>
      </c>
      <c r="AC139" s="104">
        <f t="shared" si="54"/>
        <v>7.3977938767282474</v>
      </c>
      <c r="AD139" s="102">
        <f t="shared" si="55"/>
        <v>0.12208240125687804</v>
      </c>
      <c r="AE139" s="105">
        <f t="shared" si="56"/>
        <v>0.35</v>
      </c>
      <c r="AF139" s="102" t="str">
        <f t="shared" si="57"/>
        <v>NS</v>
      </c>
      <c r="AG139" s="105" t="str">
        <f t="shared" si="58"/>
        <v>NS</v>
      </c>
      <c r="AH139" s="105" t="str">
        <f t="shared" si="59"/>
        <v>NS</v>
      </c>
      <c r="AI139" s="102"/>
      <c r="AJ139" s="106" t="str">
        <f t="shared" si="61"/>
        <v>NS</v>
      </c>
      <c r="AK139" s="107"/>
      <c r="AL139" s="82"/>
      <c r="AM139" s="85"/>
      <c r="AN139" s="85"/>
      <c r="AO139" s="85"/>
      <c r="AP139" s="85"/>
      <c r="AQ139" s="85"/>
      <c r="AR139" s="114" t="s">
        <v>1230</v>
      </c>
      <c r="AS139" s="85"/>
      <c r="AT139" s="85"/>
      <c r="AU139" s="85"/>
      <c r="AV139" s="85"/>
      <c r="AW139" s="85"/>
      <c r="AX139" s="85"/>
      <c r="AY139" s="85"/>
      <c r="AZ139" s="85"/>
      <c r="BA139" s="82"/>
      <c r="BB139" s="82"/>
    </row>
    <row r="140" spans="1:54" ht="16" x14ac:dyDescent="0.2">
      <c r="A140" s="101" t="s">
        <v>274</v>
      </c>
      <c r="B140" s="102">
        <v>2021</v>
      </c>
      <c r="C140" s="103">
        <v>7</v>
      </c>
      <c r="D140" s="102">
        <v>27</v>
      </c>
      <c r="E140" s="82"/>
      <c r="F140" s="131">
        <v>0.85</v>
      </c>
      <c r="G140" s="362">
        <v>5.8695854931898346</v>
      </c>
      <c r="H140" s="82"/>
      <c r="I140" s="362">
        <v>16.5</v>
      </c>
      <c r="J140" s="205">
        <v>3.9</v>
      </c>
      <c r="K140" s="82"/>
      <c r="L140" s="82"/>
      <c r="M140" s="108"/>
      <c r="N140" s="137" t="s">
        <v>763</v>
      </c>
      <c r="O140" s="82"/>
      <c r="P140" s="82"/>
      <c r="Q140" s="82"/>
      <c r="R140" s="140"/>
      <c r="S140" s="137" t="s">
        <v>763</v>
      </c>
      <c r="T140" s="137" t="s">
        <v>763</v>
      </c>
      <c r="U140" s="137" t="s">
        <v>763</v>
      </c>
      <c r="V140" s="85"/>
      <c r="W140" s="85"/>
      <c r="X140" s="85"/>
      <c r="Y140" s="102">
        <f t="shared" si="50"/>
        <v>16.5</v>
      </c>
      <c r="Z140" s="102">
        <f t="shared" si="51"/>
        <v>289.64999999999998</v>
      </c>
      <c r="AA140" s="102">
        <f t="shared" si="52"/>
        <v>3.9</v>
      </c>
      <c r="AB140" s="102">
        <f t="shared" si="53"/>
        <v>5.8695854931898346</v>
      </c>
      <c r="AC140" s="104">
        <f t="shared" si="54"/>
        <v>9.5162190943537759</v>
      </c>
      <c r="AD140" s="102">
        <f t="shared" si="55"/>
        <v>0.61679806181347951</v>
      </c>
      <c r="AE140" s="105">
        <f t="shared" si="56"/>
        <v>0.85</v>
      </c>
      <c r="AF140" s="102" t="str">
        <f t="shared" si="57"/>
        <v>NS</v>
      </c>
      <c r="AG140" s="105" t="str">
        <f t="shared" si="58"/>
        <v>NS</v>
      </c>
      <c r="AH140" s="105" t="str">
        <f t="shared" si="59"/>
        <v>NS</v>
      </c>
      <c r="AI140" s="102"/>
      <c r="AJ140" s="106" t="str">
        <f t="shared" si="61"/>
        <v>NS</v>
      </c>
      <c r="AK140" s="107"/>
      <c r="AL140" s="82"/>
      <c r="AM140" s="85"/>
      <c r="AN140" s="85"/>
      <c r="AO140" s="85"/>
      <c r="AP140" s="85"/>
      <c r="AQ140" s="85"/>
      <c r="AR140" s="115"/>
      <c r="AS140" s="116" t="s">
        <v>487</v>
      </c>
      <c r="AT140" s="116" t="s">
        <v>1231</v>
      </c>
      <c r="AU140" s="116" t="s">
        <v>485</v>
      </c>
      <c r="AV140" s="116" t="s">
        <v>513</v>
      </c>
      <c r="AW140" s="116" t="s">
        <v>489</v>
      </c>
      <c r="AX140" s="116"/>
      <c r="AY140" s="85"/>
      <c r="AZ140" s="85"/>
      <c r="BA140" s="82"/>
      <c r="BB140" s="82"/>
    </row>
    <row r="141" spans="1:54" ht="16" x14ac:dyDescent="0.2">
      <c r="A141" s="101" t="s">
        <v>274</v>
      </c>
      <c r="B141" s="102">
        <v>2021</v>
      </c>
      <c r="C141" s="103">
        <v>7</v>
      </c>
      <c r="D141" s="102">
        <v>27</v>
      </c>
      <c r="E141" s="82"/>
      <c r="F141" s="131">
        <v>0.85</v>
      </c>
      <c r="G141" s="362">
        <v>7.9132242119217997</v>
      </c>
      <c r="H141" s="82"/>
      <c r="I141" s="362">
        <v>23.9</v>
      </c>
      <c r="J141" s="205">
        <v>13.3</v>
      </c>
      <c r="K141" s="82"/>
      <c r="L141" s="82"/>
      <c r="M141" s="108"/>
      <c r="N141" s="137">
        <v>33.258082146726508</v>
      </c>
      <c r="O141" s="82"/>
      <c r="P141" s="82"/>
      <c r="Q141" s="82"/>
      <c r="R141" s="140"/>
      <c r="S141" s="137">
        <v>81.354063924739663</v>
      </c>
      <c r="T141" s="137">
        <v>2.902142857142858</v>
      </c>
      <c r="U141" s="137">
        <v>0.11068656994047583</v>
      </c>
      <c r="V141" s="85"/>
      <c r="W141" s="85"/>
      <c r="X141" s="85"/>
      <c r="Y141" s="102">
        <f t="shared" si="50"/>
        <v>23.9</v>
      </c>
      <c r="Z141" s="102">
        <f t="shared" si="51"/>
        <v>297.04999999999995</v>
      </c>
      <c r="AA141" s="102">
        <f t="shared" si="52"/>
        <v>13.3</v>
      </c>
      <c r="AB141" s="102">
        <f t="shared" si="53"/>
        <v>7.9132242119217997</v>
      </c>
      <c r="AC141" s="104">
        <f t="shared" si="54"/>
        <v>7.788962546643325</v>
      </c>
      <c r="AD141" s="102">
        <f t="shared" si="55"/>
        <v>1.0159535579397574</v>
      </c>
      <c r="AE141" s="105">
        <f t="shared" si="56"/>
        <v>0.85</v>
      </c>
      <c r="AF141" s="102">
        <f t="shared" si="57"/>
        <v>33.258082146726508</v>
      </c>
      <c r="AG141" s="105">
        <f t="shared" si="58"/>
        <v>2.902142857142858</v>
      </c>
      <c r="AH141" s="105">
        <f t="shared" si="59"/>
        <v>0.11068656994047583</v>
      </c>
      <c r="AI141" s="102">
        <f t="shared" si="60"/>
        <v>3.012829427083334</v>
      </c>
      <c r="AJ141" s="106">
        <f t="shared" si="61"/>
        <v>81.354063924739663</v>
      </c>
      <c r="AK141" s="107">
        <f t="shared" si="62"/>
        <v>48.095981778013154</v>
      </c>
      <c r="AL141" s="82"/>
      <c r="AM141" s="84" t="s">
        <v>1232</v>
      </c>
      <c r="AN141" s="82"/>
      <c r="AO141" s="82"/>
      <c r="AP141" s="82"/>
      <c r="AQ141" s="82"/>
      <c r="AR141" s="117" t="s">
        <v>522</v>
      </c>
      <c r="AS141" s="115"/>
      <c r="AT141" s="115"/>
      <c r="AU141" s="115"/>
      <c r="AV141" s="115"/>
      <c r="AW141" s="115"/>
      <c r="AX141" s="118"/>
      <c r="AY141" s="85"/>
      <c r="AZ141" s="85"/>
      <c r="BA141" s="82"/>
      <c r="BB141" s="82"/>
    </row>
    <row r="142" spans="1:54" ht="18" x14ac:dyDescent="0.25">
      <c r="A142" s="101" t="s">
        <v>274</v>
      </c>
      <c r="B142" s="102">
        <v>2021</v>
      </c>
      <c r="C142" s="103">
        <v>7</v>
      </c>
      <c r="D142" s="102">
        <v>27</v>
      </c>
      <c r="E142" s="82"/>
      <c r="F142" s="131">
        <v>0.85</v>
      </c>
      <c r="G142" s="362">
        <v>4.2638433253699191</v>
      </c>
      <c r="H142" s="82"/>
      <c r="I142" s="362">
        <v>24.3</v>
      </c>
      <c r="J142" s="205">
        <v>22.9</v>
      </c>
      <c r="K142" s="82"/>
      <c r="L142" s="82"/>
      <c r="M142" s="108"/>
      <c r="N142" s="137" t="s">
        <v>763</v>
      </c>
      <c r="O142" s="82"/>
      <c r="P142" s="82"/>
      <c r="Q142" s="82"/>
      <c r="R142" s="140"/>
      <c r="S142" s="137" t="s">
        <v>763</v>
      </c>
      <c r="T142" s="137" t="s">
        <v>763</v>
      </c>
      <c r="U142" s="137" t="s">
        <v>763</v>
      </c>
      <c r="V142" s="85"/>
      <c r="W142" s="85"/>
      <c r="X142" s="85"/>
      <c r="Y142" s="102">
        <f t="shared" si="50"/>
        <v>24.3</v>
      </c>
      <c r="Z142" s="102">
        <f t="shared" si="51"/>
        <v>297.45</v>
      </c>
      <c r="AA142" s="102">
        <f t="shared" si="52"/>
        <v>22.9</v>
      </c>
      <c r="AB142" s="102">
        <f t="shared" si="53"/>
        <v>4.2638433253699191</v>
      </c>
      <c r="AC142" s="104">
        <f t="shared" si="54"/>
        <v>7.3189995959151846</v>
      </c>
      <c r="AD142" s="102">
        <f t="shared" si="55"/>
        <v>0.58257187604568494</v>
      </c>
      <c r="AE142" s="105">
        <f t="shared" si="56"/>
        <v>0.85</v>
      </c>
      <c r="AF142" s="102" t="str">
        <f t="shared" si="57"/>
        <v>NS</v>
      </c>
      <c r="AG142" s="105" t="str">
        <f t="shared" si="58"/>
        <v>NS</v>
      </c>
      <c r="AH142" s="105" t="str">
        <f t="shared" si="59"/>
        <v>NS</v>
      </c>
      <c r="AI142" s="102"/>
      <c r="AJ142" s="106" t="str">
        <f t="shared" si="61"/>
        <v>NS</v>
      </c>
      <c r="AK142" s="107"/>
      <c r="AL142" s="82"/>
      <c r="AM142" s="119" t="s">
        <v>477</v>
      </c>
      <c r="AN142" s="109" t="s">
        <v>1231</v>
      </c>
      <c r="AO142" s="120" t="s">
        <v>479</v>
      </c>
      <c r="AP142" s="120" t="s">
        <v>726</v>
      </c>
      <c r="AQ142" s="120" t="s">
        <v>481</v>
      </c>
      <c r="AR142" s="118" t="s">
        <v>476</v>
      </c>
      <c r="AS142" s="115">
        <v>0.4</v>
      </c>
      <c r="AT142" s="118">
        <v>0.6</v>
      </c>
      <c r="AU142" s="121">
        <v>10</v>
      </c>
      <c r="AV142" s="115">
        <v>10</v>
      </c>
      <c r="AW142" s="122">
        <v>43</v>
      </c>
      <c r="AX142" s="118"/>
      <c r="AY142" s="85"/>
      <c r="AZ142" s="85"/>
      <c r="BA142" s="82"/>
      <c r="BB142" s="82"/>
    </row>
    <row r="143" spans="1:54" ht="16" x14ac:dyDescent="0.2">
      <c r="A143" s="101" t="s">
        <v>274</v>
      </c>
      <c r="B143" s="102">
        <v>2021</v>
      </c>
      <c r="C143" s="103">
        <v>8</v>
      </c>
      <c r="D143" s="102">
        <v>12</v>
      </c>
      <c r="E143" s="82"/>
      <c r="F143" s="131">
        <v>0.7</v>
      </c>
      <c r="G143" s="362">
        <v>6.7955529145007949</v>
      </c>
      <c r="H143" s="82"/>
      <c r="I143" s="362">
        <v>20</v>
      </c>
      <c r="J143" s="205">
        <v>1.6</v>
      </c>
      <c r="K143" s="82"/>
      <c r="L143" s="82"/>
      <c r="M143" s="82"/>
      <c r="N143" s="137" t="s">
        <v>763</v>
      </c>
      <c r="O143" s="82"/>
      <c r="P143" s="82"/>
      <c r="Q143" s="82"/>
      <c r="R143" s="140"/>
      <c r="S143" s="137" t="s">
        <v>763</v>
      </c>
      <c r="T143" s="137" t="s">
        <v>763</v>
      </c>
      <c r="U143" s="137" t="s">
        <v>763</v>
      </c>
      <c r="V143" s="85"/>
      <c r="W143" s="85"/>
      <c r="X143" s="85"/>
      <c r="Y143" s="102">
        <f t="shared" si="50"/>
        <v>20</v>
      </c>
      <c r="Z143" s="102">
        <f t="shared" si="51"/>
        <v>293.14999999999998</v>
      </c>
      <c r="AA143" s="102">
        <f t="shared" si="52"/>
        <v>1.6</v>
      </c>
      <c r="AB143" s="102">
        <f t="shared" si="53"/>
        <v>6.7955529145007949</v>
      </c>
      <c r="AC143" s="104">
        <f t="shared" si="54"/>
        <v>8.9821803885051459</v>
      </c>
      <c r="AD143" s="102">
        <f t="shared" si="55"/>
        <v>0.75655938987791149</v>
      </c>
      <c r="AE143" s="105">
        <f t="shared" si="56"/>
        <v>0.7</v>
      </c>
      <c r="AF143" s="102" t="str">
        <f t="shared" si="57"/>
        <v>NS</v>
      </c>
      <c r="AG143" s="105" t="str">
        <f t="shared" si="58"/>
        <v>NS</v>
      </c>
      <c r="AH143" s="105" t="str">
        <f t="shared" si="59"/>
        <v>NS</v>
      </c>
      <c r="AI143" s="102"/>
      <c r="AJ143" s="106" t="str">
        <f t="shared" si="61"/>
        <v>NS</v>
      </c>
      <c r="AK143" s="107"/>
      <c r="AL143" s="82"/>
      <c r="AM143" s="123" t="s">
        <v>479</v>
      </c>
      <c r="AN143" s="124" t="s">
        <v>1233</v>
      </c>
      <c r="AO143" s="124" t="s">
        <v>485</v>
      </c>
      <c r="AP143" s="124" t="s">
        <v>1234</v>
      </c>
      <c r="AQ143" s="124"/>
      <c r="AR143" s="118" t="s">
        <v>482</v>
      </c>
      <c r="AS143" s="115">
        <v>0.9</v>
      </c>
      <c r="AT143" s="118">
        <v>3</v>
      </c>
      <c r="AU143" s="121">
        <v>1</v>
      </c>
      <c r="AV143" s="115">
        <v>3</v>
      </c>
      <c r="AW143" s="122">
        <v>20</v>
      </c>
      <c r="AX143" s="118"/>
      <c r="AY143" s="85"/>
      <c r="AZ143" s="102"/>
      <c r="BA143" s="102" t="s">
        <v>1235</v>
      </c>
      <c r="BB143" s="82"/>
    </row>
    <row r="144" spans="1:54" ht="16" x14ac:dyDescent="0.2">
      <c r="A144" s="101" t="s">
        <v>274</v>
      </c>
      <c r="B144" s="102">
        <v>2021</v>
      </c>
      <c r="C144" s="103">
        <v>8</v>
      </c>
      <c r="D144" s="102">
        <v>12</v>
      </c>
      <c r="E144" s="82"/>
      <c r="F144" s="131" t="s">
        <v>761</v>
      </c>
      <c r="G144" s="362"/>
      <c r="H144" s="82"/>
      <c r="I144" s="362"/>
      <c r="J144" s="205">
        <v>18.8</v>
      </c>
      <c r="K144" s="82"/>
      <c r="L144" s="82"/>
      <c r="M144" s="82"/>
      <c r="N144" s="137">
        <v>17.557324743261368</v>
      </c>
      <c r="O144" s="82"/>
      <c r="P144" s="82"/>
      <c r="Q144" s="82"/>
      <c r="R144" s="140"/>
      <c r="S144" s="137">
        <v>190.79564182293115</v>
      </c>
      <c r="T144" s="137">
        <v>23.318333333333332</v>
      </c>
      <c r="U144" s="137">
        <v>12.009939236111123</v>
      </c>
      <c r="V144" s="85"/>
      <c r="W144" s="85"/>
      <c r="X144" s="85"/>
      <c r="Y144" s="102">
        <f t="shared" si="50"/>
        <v>0</v>
      </c>
      <c r="Z144" s="102" t="b">
        <f t="shared" si="51"/>
        <v>0</v>
      </c>
      <c r="AA144" s="102">
        <f t="shared" si="52"/>
        <v>18.8</v>
      </c>
      <c r="AB144" s="102">
        <f t="shared" si="53"/>
        <v>0</v>
      </c>
      <c r="AC144" s="104" t="b">
        <f t="shared" si="54"/>
        <v>0</v>
      </c>
      <c r="AD144" s="102" t="b">
        <f t="shared" si="55"/>
        <v>0</v>
      </c>
      <c r="AE144" s="105" t="str">
        <f t="shared" si="56"/>
        <v>ND</v>
      </c>
      <c r="AF144" s="102">
        <f t="shared" si="57"/>
        <v>17.557324743261368</v>
      </c>
      <c r="AG144" s="105">
        <f t="shared" si="58"/>
        <v>23.318333333333332</v>
      </c>
      <c r="AH144" s="105">
        <f t="shared" si="59"/>
        <v>12.009939236111123</v>
      </c>
      <c r="AI144" s="102" t="b">
        <f t="shared" si="60"/>
        <v>0</v>
      </c>
      <c r="AJ144" s="106">
        <f t="shared" si="61"/>
        <v>190.79564182293115</v>
      </c>
      <c r="AK144" s="107" t="b">
        <f t="shared" si="62"/>
        <v>0</v>
      </c>
      <c r="AL144" s="82"/>
      <c r="AM144" s="123" t="s">
        <v>1236</v>
      </c>
      <c r="AN144" s="125" t="s">
        <v>742</v>
      </c>
      <c r="AO144" s="125" t="s">
        <v>494</v>
      </c>
      <c r="AP144" s="125" t="s">
        <v>495</v>
      </c>
      <c r="AQ144" s="125" t="s">
        <v>494</v>
      </c>
      <c r="AR144" s="118"/>
      <c r="AS144" s="115" t="s">
        <v>487</v>
      </c>
      <c r="AT144" s="115" t="s">
        <v>976</v>
      </c>
      <c r="AU144" s="115" t="s">
        <v>485</v>
      </c>
      <c r="AV144" s="115" t="s">
        <v>488</v>
      </c>
      <c r="AW144" s="115" t="s">
        <v>489</v>
      </c>
      <c r="AX144" s="116" t="s">
        <v>490</v>
      </c>
      <c r="AY144" s="102"/>
      <c r="AZ144" s="102"/>
      <c r="BA144" s="84" t="s">
        <v>1</v>
      </c>
      <c r="BB144" s="82"/>
    </row>
    <row r="145" spans="1:54" ht="16" x14ac:dyDescent="0.2">
      <c r="A145" s="101" t="s">
        <v>274</v>
      </c>
      <c r="B145" s="102">
        <v>2021</v>
      </c>
      <c r="C145" s="132">
        <v>8</v>
      </c>
      <c r="D145" s="82">
        <v>12</v>
      </c>
      <c r="E145" s="85"/>
      <c r="F145" s="131">
        <v>0.7</v>
      </c>
      <c r="G145" s="362">
        <v>3.0627886720652691</v>
      </c>
      <c r="H145" s="85"/>
      <c r="I145" s="362">
        <v>22.1</v>
      </c>
      <c r="J145" s="205">
        <v>20.5</v>
      </c>
      <c r="K145" s="85"/>
      <c r="L145" s="85"/>
      <c r="M145" s="85"/>
      <c r="N145" s="137" t="s">
        <v>763</v>
      </c>
      <c r="O145" s="85"/>
      <c r="P145" s="85"/>
      <c r="Q145" s="85"/>
      <c r="R145" s="140"/>
      <c r="S145" s="137" t="s">
        <v>763</v>
      </c>
      <c r="T145" s="137" t="s">
        <v>763</v>
      </c>
      <c r="U145" s="137" t="s">
        <v>763</v>
      </c>
      <c r="V145" s="85"/>
      <c r="W145" s="85"/>
      <c r="X145" s="85"/>
      <c r="Y145" s="85">
        <f t="shared" si="50"/>
        <v>22.1</v>
      </c>
      <c r="Z145" s="82">
        <f t="shared" si="51"/>
        <v>295.25</v>
      </c>
      <c r="AA145" s="85">
        <f t="shared" si="52"/>
        <v>20.5</v>
      </c>
      <c r="AB145" s="85">
        <f t="shared" si="53"/>
        <v>3.0627886720652691</v>
      </c>
      <c r="AC145" s="110">
        <f t="shared" si="54"/>
        <v>7.7228376178312983</v>
      </c>
      <c r="AD145" s="82">
        <f t="shared" si="55"/>
        <v>0.39658851106665521</v>
      </c>
      <c r="AE145" s="111">
        <f t="shared" si="56"/>
        <v>0.7</v>
      </c>
      <c r="AF145" s="82" t="str">
        <f t="shared" si="57"/>
        <v>NS</v>
      </c>
      <c r="AG145" s="111" t="str">
        <f t="shared" si="58"/>
        <v>NS</v>
      </c>
      <c r="AH145" s="111" t="str">
        <f t="shared" si="59"/>
        <v>NS</v>
      </c>
      <c r="AI145" s="102"/>
      <c r="AJ145" s="112" t="str">
        <f t="shared" si="61"/>
        <v>NS</v>
      </c>
      <c r="AK145" s="113"/>
      <c r="AL145" s="82"/>
      <c r="AM145" s="82">
        <f>AD151</f>
        <v>0.55734827506488605</v>
      </c>
      <c r="AN145" s="82">
        <f>AE151</f>
        <v>0.6</v>
      </c>
      <c r="AO145" s="82">
        <f>AF151</f>
        <v>22.65934443170913</v>
      </c>
      <c r="AP145" s="82">
        <f>AI151</f>
        <v>2.6479676649305555</v>
      </c>
      <c r="AQ145" s="113">
        <f>AK151</f>
        <v>81.915993372365477</v>
      </c>
      <c r="AR145" s="118"/>
      <c r="AS145" s="115" t="s">
        <v>497</v>
      </c>
      <c r="AT145" s="115" t="s">
        <v>497</v>
      </c>
      <c r="AU145" s="115" t="s">
        <v>497</v>
      </c>
      <c r="AV145" s="115" t="s">
        <v>497</v>
      </c>
      <c r="AW145" s="115" t="s">
        <v>497</v>
      </c>
      <c r="AX145" s="116" t="s">
        <v>498</v>
      </c>
      <c r="AY145" s="102"/>
      <c r="AZ145" s="102"/>
      <c r="BA145" s="82"/>
      <c r="BB145" s="82"/>
    </row>
    <row r="146" spans="1:54" ht="16" x14ac:dyDescent="0.2">
      <c r="A146" s="101" t="s">
        <v>274</v>
      </c>
      <c r="B146" s="102">
        <v>2021</v>
      </c>
      <c r="C146" s="132">
        <v>8</v>
      </c>
      <c r="D146" s="82">
        <v>26</v>
      </c>
      <c r="E146" s="85"/>
      <c r="F146" s="131">
        <v>0.5</v>
      </c>
      <c r="G146" s="362">
        <v>5.7622910761274957</v>
      </c>
      <c r="H146" s="85"/>
      <c r="I146" s="362">
        <v>16.899999999999999</v>
      </c>
      <c r="J146" s="205">
        <v>2.5</v>
      </c>
      <c r="K146" s="85"/>
      <c r="L146" s="85"/>
      <c r="M146" s="85"/>
      <c r="N146" s="137" t="s">
        <v>763</v>
      </c>
      <c r="O146" s="85"/>
      <c r="P146" s="85"/>
      <c r="Q146" s="85"/>
      <c r="R146" s="140"/>
      <c r="S146" s="137" t="s">
        <v>763</v>
      </c>
      <c r="T146" s="137" t="s">
        <v>763</v>
      </c>
      <c r="U146" s="137" t="s">
        <v>763</v>
      </c>
      <c r="V146" s="85"/>
      <c r="W146" s="85"/>
      <c r="X146" s="85"/>
      <c r="Y146" s="85">
        <f t="shared" si="50"/>
        <v>16.899999999999999</v>
      </c>
      <c r="Z146" s="82">
        <f t="shared" si="51"/>
        <v>290.04999999999995</v>
      </c>
      <c r="AA146" s="85">
        <f t="shared" si="52"/>
        <v>2.5</v>
      </c>
      <c r="AB146" s="85">
        <f t="shared" si="53"/>
        <v>5.7622910761274957</v>
      </c>
      <c r="AC146" s="110">
        <f t="shared" si="54"/>
        <v>9.5171395124619593</v>
      </c>
      <c r="AD146" s="82">
        <f t="shared" si="55"/>
        <v>0.60546460084799858</v>
      </c>
      <c r="AE146" s="111">
        <f t="shared" si="56"/>
        <v>0.5</v>
      </c>
      <c r="AF146" s="82" t="str">
        <f t="shared" si="57"/>
        <v>NS</v>
      </c>
      <c r="AG146" s="111" t="str">
        <f t="shared" si="58"/>
        <v>NS</v>
      </c>
      <c r="AH146" s="111" t="str">
        <f t="shared" si="59"/>
        <v>NS</v>
      </c>
      <c r="AI146" s="82"/>
      <c r="AJ146" s="112" t="str">
        <f t="shared" si="61"/>
        <v>NS</v>
      </c>
      <c r="AK146" s="113"/>
      <c r="AL146" s="85"/>
      <c r="AM146" s="82"/>
      <c r="AN146" s="82"/>
      <c r="AO146" s="82"/>
      <c r="AP146" s="85"/>
      <c r="AQ146" s="82"/>
      <c r="AR146" s="82"/>
      <c r="AS146" s="363">
        <f>((LN(AM145)-LN(0.4))/(LN(0.9)-LN(0.4))*100)</f>
        <v>40.906820365372489</v>
      </c>
      <c r="AT146" s="120">
        <f>((LN(AN145)-LN(0.6))/(LN(3)-LN(0.6))*100)</f>
        <v>0</v>
      </c>
      <c r="AU146" s="115">
        <f>((LN(AO145)-LN(10))/(LN(1)-LN(10))*100)</f>
        <v>-35.524734092853748</v>
      </c>
      <c r="AV146" s="115">
        <f>((LN(AP145)-LN(10))/(LN(3)-LN(10))*100)</f>
        <v>110.3673323307939</v>
      </c>
      <c r="AW146" s="115">
        <f>((LN(AQ145)-LN(43))/(LN(20)-LN(43))*100)</f>
        <v>-84.196108561709465</v>
      </c>
      <c r="AX146" s="82"/>
      <c r="AY146" s="82"/>
      <c r="AZ146" s="82"/>
      <c r="BA146" s="82"/>
      <c r="BB146" s="82"/>
    </row>
    <row r="147" spans="1:54" ht="16" x14ac:dyDescent="0.2">
      <c r="A147" s="101" t="s">
        <v>274</v>
      </c>
      <c r="B147" s="102">
        <v>2021</v>
      </c>
      <c r="C147" s="132">
        <v>8</v>
      </c>
      <c r="D147" s="82">
        <v>26</v>
      </c>
      <c r="E147" s="85"/>
      <c r="F147" s="131" t="s">
        <v>761</v>
      </c>
      <c r="G147" s="362"/>
      <c r="H147" s="85"/>
      <c r="I147" s="362"/>
      <c r="J147" s="205">
        <v>12.6</v>
      </c>
      <c r="K147" s="85"/>
      <c r="L147" s="85"/>
      <c r="M147" s="85"/>
      <c r="N147" s="137">
        <v>37.696970836848642</v>
      </c>
      <c r="O147" s="85"/>
      <c r="P147" s="85"/>
      <c r="Q147" s="85"/>
      <c r="R147" s="140"/>
      <c r="S147" s="137">
        <v>102.70799138686969</v>
      </c>
      <c r="T147" s="137">
        <v>40.350714285714304</v>
      </c>
      <c r="U147" s="137">
        <v>26.764724950396822</v>
      </c>
      <c r="V147" s="85"/>
      <c r="W147" s="85"/>
      <c r="X147" s="85"/>
      <c r="Y147" s="85">
        <f t="shared" si="50"/>
        <v>0</v>
      </c>
      <c r="Z147" s="82" t="b">
        <f t="shared" si="51"/>
        <v>0</v>
      </c>
      <c r="AA147" s="85">
        <f t="shared" si="52"/>
        <v>12.6</v>
      </c>
      <c r="AB147" s="85">
        <f t="shared" si="53"/>
        <v>0</v>
      </c>
      <c r="AC147" s="110" t="b">
        <f t="shared" si="54"/>
        <v>0</v>
      </c>
      <c r="AD147" s="102" t="b">
        <f t="shared" si="55"/>
        <v>0</v>
      </c>
      <c r="AE147" s="111" t="str">
        <f t="shared" si="56"/>
        <v>ND</v>
      </c>
      <c r="AF147" s="82">
        <f t="shared" si="57"/>
        <v>37.696970836848642</v>
      </c>
      <c r="AG147" s="111">
        <f t="shared" si="58"/>
        <v>40.350714285714304</v>
      </c>
      <c r="AH147" s="111">
        <f t="shared" si="59"/>
        <v>26.764724950396822</v>
      </c>
      <c r="AI147" s="102" t="b">
        <f t="shared" si="60"/>
        <v>0</v>
      </c>
      <c r="AJ147" s="112">
        <f t="shared" si="61"/>
        <v>102.70799138686969</v>
      </c>
      <c r="AK147" s="113" t="b">
        <f t="shared" si="62"/>
        <v>0</v>
      </c>
      <c r="AL147" s="82"/>
      <c r="AM147" s="85"/>
      <c r="AN147" s="85"/>
      <c r="AO147" s="85"/>
      <c r="AP147" s="128" t="s">
        <v>1237</v>
      </c>
      <c r="AQ147" s="85"/>
      <c r="AR147" s="82"/>
      <c r="AS147" s="82">
        <f>IF(AS146&gt;100, 100, IF(AS146&lt;0, 0, AS146))</f>
        <v>40.906820365372489</v>
      </c>
      <c r="AT147" s="82">
        <f t="shared" ref="AT147:AW147" si="63">IF(AT146&gt;100, 100, IF(AT146&lt;0, 0, AT146))</f>
        <v>0</v>
      </c>
      <c r="AU147" s="82">
        <f t="shared" si="63"/>
        <v>0</v>
      </c>
      <c r="AV147" s="82">
        <f t="shared" si="63"/>
        <v>100</v>
      </c>
      <c r="AW147" s="82">
        <f t="shared" si="63"/>
        <v>0</v>
      </c>
      <c r="AX147" s="129">
        <f>AVERAGE(AS147:AW147)</f>
        <v>28.181364073074498</v>
      </c>
      <c r="AY147" s="84"/>
      <c r="AZ147" s="84"/>
      <c r="BA147" s="84" t="str">
        <f>IF(AX147&gt;65, "Acceptable; Ongoing Protection is Required", "Unacceptable; Immediate Restoration is Required")</f>
        <v>Unacceptable; Immediate Restoration is Required</v>
      </c>
      <c r="BB147" s="82"/>
    </row>
    <row r="148" spans="1:54" ht="16" x14ac:dyDescent="0.2">
      <c r="A148" s="101" t="s">
        <v>274</v>
      </c>
      <c r="B148" s="102">
        <v>2021</v>
      </c>
      <c r="C148" s="132">
        <v>8</v>
      </c>
      <c r="D148" s="82">
        <v>26</v>
      </c>
      <c r="E148" s="85"/>
      <c r="F148" s="131">
        <v>0.5</v>
      </c>
      <c r="G148" s="362">
        <v>2.3819231236017484</v>
      </c>
      <c r="H148" s="85"/>
      <c r="I148" s="362">
        <v>25.1</v>
      </c>
      <c r="J148" s="205">
        <v>12</v>
      </c>
      <c r="K148" s="85"/>
      <c r="L148" s="85"/>
      <c r="M148" s="85"/>
      <c r="N148" s="137" t="s">
        <v>763</v>
      </c>
      <c r="O148" s="85"/>
      <c r="P148" s="85"/>
      <c r="Q148" s="85"/>
      <c r="R148" s="140"/>
      <c r="S148" s="137" t="s">
        <v>763</v>
      </c>
      <c r="T148" s="137" t="s">
        <v>763</v>
      </c>
      <c r="U148" s="137" t="s">
        <v>763</v>
      </c>
      <c r="V148" s="85"/>
      <c r="W148" s="85"/>
      <c r="X148" s="85"/>
      <c r="Y148" s="85">
        <f t="shared" si="50"/>
        <v>25.1</v>
      </c>
      <c r="Z148" s="82">
        <f t="shared" si="51"/>
        <v>298.25</v>
      </c>
      <c r="AA148" s="85">
        <f t="shared" si="52"/>
        <v>12</v>
      </c>
      <c r="AB148" s="85">
        <f t="shared" si="53"/>
        <v>2.3819231236017484</v>
      </c>
      <c r="AC148" s="110">
        <f t="shared" si="54"/>
        <v>7.6781107388456906</v>
      </c>
      <c r="AD148" s="82">
        <f t="shared" si="55"/>
        <v>0.31022255403936011</v>
      </c>
      <c r="AE148" s="111">
        <f t="shared" si="56"/>
        <v>0.5</v>
      </c>
      <c r="AF148" s="82" t="str">
        <f t="shared" si="57"/>
        <v>NS</v>
      </c>
      <c r="AG148" s="111" t="str">
        <f t="shared" si="58"/>
        <v>NS</v>
      </c>
      <c r="AH148" s="111" t="str">
        <f t="shared" si="59"/>
        <v>NS</v>
      </c>
      <c r="AI148" s="82"/>
      <c r="AJ148" s="112" t="str">
        <f t="shared" si="61"/>
        <v>NS</v>
      </c>
      <c r="AK148" s="113"/>
      <c r="AL148" s="85"/>
      <c r="AM148" s="85"/>
      <c r="AN148" s="85"/>
      <c r="AO148" s="85"/>
      <c r="AP148" s="85"/>
      <c r="AQ148" s="85"/>
      <c r="AR148" s="85"/>
      <c r="AS148" s="85"/>
      <c r="AT148" s="85"/>
      <c r="AU148" s="85"/>
      <c r="AV148" s="85"/>
      <c r="AW148" s="126" t="s">
        <v>1238</v>
      </c>
      <c r="AX148" s="126">
        <f>AVERAGE(AS147:AW147)</f>
        <v>28.181364073074498</v>
      </c>
      <c r="AY148" s="85"/>
      <c r="AZ148" s="85"/>
      <c r="BA148" s="82"/>
      <c r="BB148" s="82"/>
    </row>
    <row r="149" spans="1:54" ht="16" x14ac:dyDescent="0.2">
      <c r="A149" s="101"/>
      <c r="B149" s="102"/>
      <c r="C149" s="132"/>
      <c r="D149" s="82"/>
      <c r="E149" s="85"/>
      <c r="F149" s="144"/>
      <c r="G149" s="144"/>
      <c r="H149" s="85"/>
      <c r="I149" s="144"/>
      <c r="J149" s="145"/>
      <c r="K149" s="85"/>
      <c r="L149" s="85"/>
      <c r="M149" s="85"/>
      <c r="N149" s="146"/>
      <c r="O149" s="85"/>
      <c r="P149" s="85"/>
      <c r="Q149" s="85"/>
      <c r="R149" s="140"/>
      <c r="S149" s="146"/>
      <c r="T149" s="146"/>
      <c r="U149" s="146"/>
      <c r="V149" s="85"/>
      <c r="W149" s="85"/>
      <c r="X149" s="85"/>
      <c r="Y149" s="85"/>
      <c r="Z149" s="82"/>
      <c r="AA149" s="85"/>
      <c r="AB149" s="85"/>
      <c r="AC149" s="110"/>
      <c r="AD149" s="82"/>
      <c r="AE149" s="111"/>
      <c r="AF149" s="82"/>
      <c r="AG149" s="111"/>
      <c r="AH149" s="111"/>
      <c r="AI149" s="82"/>
      <c r="AJ149" s="112"/>
      <c r="AK149" s="113"/>
      <c r="AL149" s="85"/>
      <c r="AM149" s="82"/>
      <c r="AN149" s="82"/>
      <c r="AO149" s="82"/>
      <c r="AP149" s="85"/>
      <c r="AQ149" s="82"/>
      <c r="AR149" s="82"/>
      <c r="AS149" s="115"/>
      <c r="AT149" s="120"/>
      <c r="AU149" s="115"/>
      <c r="AV149" s="115"/>
      <c r="AW149" s="115" t="s">
        <v>1243</v>
      </c>
      <c r="AX149" s="82">
        <f>AVERAGE(AS147:AW147)</f>
        <v>28.181364073074498</v>
      </c>
      <c r="AY149" s="82"/>
      <c r="AZ149" s="82"/>
      <c r="BA149" s="82"/>
      <c r="BB149" s="82"/>
    </row>
    <row r="150" spans="1:54" ht="16" x14ac:dyDescent="0.2">
      <c r="A150" s="101"/>
      <c r="B150" s="102"/>
      <c r="C150" s="132"/>
      <c r="D150" s="82"/>
      <c r="E150" s="85"/>
      <c r="F150" s="144"/>
      <c r="G150" s="144"/>
      <c r="H150" s="85"/>
      <c r="I150" s="144"/>
      <c r="J150" s="145"/>
      <c r="K150" s="85"/>
      <c r="L150" s="85"/>
      <c r="M150" s="85"/>
      <c r="N150" s="146"/>
      <c r="O150" s="85"/>
      <c r="P150" s="85"/>
      <c r="Q150" s="85"/>
      <c r="R150" s="140"/>
      <c r="S150" s="146"/>
      <c r="T150" s="146"/>
      <c r="U150" s="146"/>
      <c r="V150" s="85"/>
      <c r="W150" s="85"/>
      <c r="X150" s="85"/>
      <c r="Y150" s="85"/>
      <c r="Z150" s="82"/>
      <c r="AA150" s="85"/>
      <c r="AB150" s="85"/>
      <c r="AC150" s="110"/>
      <c r="AD150" s="82"/>
      <c r="AE150" s="111"/>
      <c r="AF150" s="82"/>
      <c r="AG150" s="111"/>
      <c r="AH150" s="111"/>
      <c r="AI150" s="82"/>
      <c r="AJ150" s="112"/>
      <c r="AK150" s="113"/>
      <c r="AL150" s="85"/>
      <c r="AM150" s="82"/>
      <c r="AN150" s="82"/>
      <c r="AO150" s="82"/>
      <c r="AP150" s="85"/>
      <c r="AQ150" s="82"/>
      <c r="AR150" s="82"/>
      <c r="AS150" s="115"/>
      <c r="AT150" s="120"/>
      <c r="AU150" s="115"/>
      <c r="AV150" s="115"/>
      <c r="AW150" s="115"/>
      <c r="AX150" s="82"/>
      <c r="AY150" s="82"/>
      <c r="AZ150" s="82"/>
      <c r="BA150" s="82"/>
      <c r="BB150" s="82"/>
    </row>
    <row r="151" spans="1:54" ht="16" x14ac:dyDescent="0.2">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4">
        <f>_xlfn.AGGREGATE(1, 6,AD137:AD148)</f>
        <v>0.55734827506488605</v>
      </c>
      <c r="AE151" s="84">
        <f>_xlfn.AGGREGATE(1, 6,AE137:AE148)</f>
        <v>0.6</v>
      </c>
      <c r="AF151" s="84">
        <f>_xlfn.AGGREGATE(1, 6,AF137:AF148)</f>
        <v>22.65934443170913</v>
      </c>
      <c r="AG151" s="82"/>
      <c r="AH151" s="82"/>
      <c r="AI151" s="84">
        <f>_xlfn.AGGREGATE(1, 6,AI136:AI148)</f>
        <v>2.6479676649305555</v>
      </c>
      <c r="AJ151" s="82"/>
      <c r="AK151" s="84">
        <f>_xlfn.AGGREGATE(1, 6,AK137:AK149)</f>
        <v>81.915993372365477</v>
      </c>
      <c r="AL151" s="82"/>
      <c r="AM151" s="82"/>
      <c r="AN151" s="82"/>
      <c r="AO151" s="82"/>
      <c r="AP151" s="82"/>
      <c r="AQ151" s="82"/>
      <c r="AR151" s="82"/>
      <c r="AS151" s="82"/>
      <c r="AT151" s="82"/>
      <c r="AU151" s="82"/>
      <c r="AV151" s="82"/>
      <c r="AW151" s="82"/>
      <c r="AX151" s="82"/>
      <c r="AY151" s="82"/>
      <c r="AZ151" s="82"/>
      <c r="BA151" s="82"/>
      <c r="BB151" s="82"/>
    </row>
    <row r="152" spans="1:54"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126" t="s">
        <v>1238</v>
      </c>
      <c r="AD152" s="126">
        <f>AVERAGE(AD137:AD148)</f>
        <v>0.55734827506488605</v>
      </c>
      <c r="AE152" s="126">
        <f>AVERAGE(AE136:AE148)</f>
        <v>0.6</v>
      </c>
      <c r="AF152" s="126">
        <f>AVERAGE(AF137:AF149)</f>
        <v>22.65934443170913</v>
      </c>
      <c r="AG152" s="126"/>
      <c r="AH152" s="126"/>
      <c r="AI152" s="126">
        <f>AVERAGE(AI137:AI149)</f>
        <v>2.6479676649305555</v>
      </c>
      <c r="AJ152" s="126"/>
      <c r="AK152" s="127">
        <f>AVERAGE(AK136:AK148)</f>
        <v>81.915993372365477</v>
      </c>
      <c r="AL152" s="82"/>
      <c r="AM152" s="82"/>
      <c r="AN152" s="82"/>
      <c r="AO152" s="82"/>
      <c r="AP152" s="82"/>
      <c r="AQ152" s="82"/>
      <c r="AR152" s="82"/>
      <c r="AS152" s="82"/>
      <c r="AT152" s="82"/>
      <c r="AU152" s="82"/>
      <c r="AV152" s="82"/>
      <c r="AW152" s="82"/>
      <c r="AX152" s="82"/>
      <c r="AY152" s="82"/>
      <c r="AZ152" s="82"/>
      <c r="BA152" s="82"/>
      <c r="BB152"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274</v>
      </c>
      <c r="C162" s="68" t="s">
        <v>757</v>
      </c>
      <c r="E162" s="69">
        <v>44757</v>
      </c>
      <c r="F162" s="68" t="s">
        <v>70</v>
      </c>
      <c r="G162" s="68" t="s">
        <v>597</v>
      </c>
      <c r="H162" t="s">
        <v>891</v>
      </c>
      <c r="I162" s="68">
        <v>2</v>
      </c>
      <c r="J162" s="68" t="s">
        <v>760</v>
      </c>
      <c r="K162" s="68" t="s">
        <v>761</v>
      </c>
      <c r="L162" s="68">
        <v>2</v>
      </c>
      <c r="M162" s="68">
        <v>1</v>
      </c>
      <c r="N162" s="68">
        <v>0</v>
      </c>
      <c r="O162" s="68" t="s">
        <v>761</v>
      </c>
      <c r="P162" s="68" t="s">
        <v>761</v>
      </c>
      <c r="Q162" s="68" t="s">
        <v>761</v>
      </c>
      <c r="R162" s="68" t="s">
        <v>761</v>
      </c>
      <c r="S162" s="131" t="s">
        <v>761</v>
      </c>
      <c r="T162" s="70" t="s">
        <v>761</v>
      </c>
      <c r="U162" s="131">
        <v>8.9499999999999993</v>
      </c>
      <c r="V162" s="131">
        <v>19.3</v>
      </c>
      <c r="W162" s="71">
        <v>0.2673611111111111</v>
      </c>
      <c r="X162" s="68">
        <v>0.5</v>
      </c>
      <c r="Y162" s="372">
        <v>15.9</v>
      </c>
      <c r="Z162" s="79">
        <v>6.06</v>
      </c>
      <c r="AA162" s="365">
        <v>5.9793405039045888</v>
      </c>
      <c r="AB162" s="73">
        <v>60.8</v>
      </c>
      <c r="AC162" s="134">
        <v>2.2000000000000002</v>
      </c>
      <c r="AD162" s="74">
        <v>4.1100000000000003</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274</v>
      </c>
      <c r="C163" s="68" t="s">
        <v>764</v>
      </c>
      <c r="E163" s="69">
        <v>44757</v>
      </c>
      <c r="F163" s="68" t="s">
        <v>70</v>
      </c>
      <c r="G163" s="68" t="s">
        <v>597</v>
      </c>
      <c r="H163" t="s">
        <v>891</v>
      </c>
      <c r="I163" s="68">
        <v>2</v>
      </c>
      <c r="J163" s="68" t="s">
        <v>760</v>
      </c>
      <c r="K163" s="68" t="s">
        <v>761</v>
      </c>
      <c r="L163" s="68">
        <v>2</v>
      </c>
      <c r="M163" s="68">
        <v>1</v>
      </c>
      <c r="N163" s="68">
        <v>0</v>
      </c>
      <c r="O163" s="68" t="s">
        <v>761</v>
      </c>
      <c r="P163" s="68" t="s">
        <v>761</v>
      </c>
      <c r="Q163" s="68" t="s">
        <v>761</v>
      </c>
      <c r="R163" s="68" t="s">
        <v>761</v>
      </c>
      <c r="S163" s="131" t="s">
        <v>761</v>
      </c>
      <c r="T163" s="70" t="s">
        <v>761</v>
      </c>
      <c r="U163" s="131">
        <v>8.9499999999999993</v>
      </c>
      <c r="V163" s="131">
        <v>19.3</v>
      </c>
      <c r="W163" s="71">
        <v>0.27083333333333331</v>
      </c>
      <c r="X163" s="68" t="s">
        <v>761</v>
      </c>
      <c r="Y163" s="372" t="s">
        <v>761</v>
      </c>
      <c r="Z163" s="79" t="s">
        <v>761</v>
      </c>
      <c r="AA163" s="365" t="s">
        <v>761</v>
      </c>
      <c r="AB163" s="73" t="s">
        <v>761</v>
      </c>
      <c r="AC163" s="134">
        <v>10.5</v>
      </c>
      <c r="AD163" s="74">
        <v>17.88</v>
      </c>
      <c r="AE163" s="72">
        <v>0.30412371134020622</v>
      </c>
      <c r="AF163" s="72">
        <v>2.794610537605577</v>
      </c>
      <c r="AG163" s="72">
        <v>28.332834032354711</v>
      </c>
      <c r="AH163" s="137">
        <v>31.127444569960289</v>
      </c>
      <c r="AI163" s="72">
        <v>13.455451278034083</v>
      </c>
      <c r="AJ163" s="75">
        <v>44.582895847994372</v>
      </c>
      <c r="AK163" s="72">
        <v>136.0531168377606</v>
      </c>
      <c r="AL163" s="72">
        <v>20.799229107836307</v>
      </c>
      <c r="AM163" s="72">
        <v>6.5412576654824814</v>
      </c>
      <c r="AN163" s="72">
        <v>34.254680385870387</v>
      </c>
      <c r="AO163" s="137">
        <v>65.382124955830676</v>
      </c>
      <c r="AP163" s="137">
        <v>3.6652228818565402</v>
      </c>
      <c r="AQ163" s="137">
        <v>0.03</v>
      </c>
      <c r="AR163" s="70">
        <v>1</v>
      </c>
      <c r="AS163" s="72">
        <v>3.69522288185654</v>
      </c>
      <c r="AT163" s="40"/>
      <c r="AU163" s="40"/>
      <c r="AV163" s="40"/>
    </row>
    <row r="164" spans="1:54" x14ac:dyDescent="0.2">
      <c r="A164" t="s">
        <v>756</v>
      </c>
      <c r="B164" s="68" t="s">
        <v>274</v>
      </c>
      <c r="C164" s="68" t="s">
        <v>757</v>
      </c>
      <c r="E164" s="69">
        <v>44771</v>
      </c>
      <c r="F164" s="68" t="s">
        <v>70</v>
      </c>
      <c r="G164" s="68" t="s">
        <v>597</v>
      </c>
      <c r="H164" t="s">
        <v>1166</v>
      </c>
      <c r="I164" s="68">
        <v>0</v>
      </c>
      <c r="J164" s="68" t="s">
        <v>760</v>
      </c>
      <c r="K164" s="68" t="s">
        <v>761</v>
      </c>
      <c r="L164" s="68">
        <v>2</v>
      </c>
      <c r="M164" s="68">
        <v>1</v>
      </c>
      <c r="N164" s="68" t="s">
        <v>1133</v>
      </c>
      <c r="O164" s="68" t="s">
        <v>762</v>
      </c>
      <c r="P164" s="68">
        <v>0.8</v>
      </c>
      <c r="Q164" s="68" t="s">
        <v>761</v>
      </c>
      <c r="R164" s="68" t="s">
        <v>761</v>
      </c>
      <c r="S164" s="131">
        <v>0.5</v>
      </c>
      <c r="T164" s="76">
        <v>0.625</v>
      </c>
      <c r="U164" s="131" t="s">
        <v>761</v>
      </c>
      <c r="V164" s="131" t="s">
        <v>761</v>
      </c>
      <c r="W164" s="71">
        <v>0.38541666666666669</v>
      </c>
      <c r="X164" s="68" t="s">
        <v>761</v>
      </c>
      <c r="Y164" s="372">
        <v>20.5</v>
      </c>
      <c r="Z164" s="79">
        <v>7.94</v>
      </c>
      <c r="AA164" s="365">
        <v>7.5353634908208749</v>
      </c>
      <c r="AB164" s="73">
        <v>86.8</v>
      </c>
      <c r="AC164" s="134">
        <v>8.9</v>
      </c>
      <c r="AD164" s="74">
        <v>15.28</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274</v>
      </c>
      <c r="C165" s="68" t="s">
        <v>764</v>
      </c>
      <c r="E165" s="69">
        <v>44771</v>
      </c>
      <c r="F165" s="68" t="s">
        <v>70</v>
      </c>
      <c r="G165" s="68" t="s">
        <v>597</v>
      </c>
      <c r="H165" t="s">
        <v>1166</v>
      </c>
      <c r="I165" s="68">
        <v>0</v>
      </c>
      <c r="J165" s="68" t="s">
        <v>760</v>
      </c>
      <c r="K165" s="68" t="s">
        <v>761</v>
      </c>
      <c r="L165" s="68">
        <v>2</v>
      </c>
      <c r="M165" s="68">
        <v>1</v>
      </c>
      <c r="N165" s="68" t="s">
        <v>1133</v>
      </c>
      <c r="O165" s="68" t="s">
        <v>762</v>
      </c>
      <c r="P165" s="68">
        <v>0.8</v>
      </c>
      <c r="Q165" s="68" t="s">
        <v>761</v>
      </c>
      <c r="R165" s="68" t="s">
        <v>761</v>
      </c>
      <c r="S165" s="131">
        <v>0.5</v>
      </c>
      <c r="T165" s="76">
        <v>0.625</v>
      </c>
      <c r="U165" s="131" t="s">
        <v>761</v>
      </c>
      <c r="V165" s="131" t="s">
        <v>761</v>
      </c>
      <c r="W165" s="71">
        <v>0.38541666666666669</v>
      </c>
      <c r="X165" s="68">
        <v>0.5</v>
      </c>
      <c r="Y165" s="372">
        <v>26.4</v>
      </c>
      <c r="Z165" s="79">
        <v>5.52</v>
      </c>
      <c r="AA165" s="365">
        <v>4.8550052462330173</v>
      </c>
      <c r="AB165" s="73">
        <v>74.5</v>
      </c>
      <c r="AC165" s="134">
        <v>22.8</v>
      </c>
      <c r="AD165" s="74">
        <v>36.299999999999997</v>
      </c>
      <c r="AE165" s="72">
        <v>0.70044111762811434</v>
      </c>
      <c r="AF165" s="72">
        <v>0.19479705739017417</v>
      </c>
      <c r="AG165" s="72">
        <v>1.7714878069784872</v>
      </c>
      <c r="AH165" s="137">
        <v>1.9662848643686615</v>
      </c>
      <c r="AI165" s="72">
        <v>43.777765100444853</v>
      </c>
      <c r="AJ165" s="75">
        <v>45.744049964813513</v>
      </c>
      <c r="AK165" s="72">
        <v>1321.5360229599319</v>
      </c>
      <c r="AL165" s="72">
        <v>198.96287792732861</v>
      </c>
      <c r="AM165" s="72">
        <v>6.6421235796690894</v>
      </c>
      <c r="AN165" s="72">
        <v>242.74064302777344</v>
      </c>
      <c r="AO165" s="137">
        <v>244.70692789214212</v>
      </c>
      <c r="AP165" s="137">
        <v>82.620000000000019</v>
      </c>
      <c r="AQ165" s="137">
        <v>0.03</v>
      </c>
      <c r="AR165" s="70">
        <v>1</v>
      </c>
      <c r="AS165" s="72">
        <v>82.65000000000002</v>
      </c>
    </row>
    <row r="166" spans="1:54" x14ac:dyDescent="0.2">
      <c r="A166" t="s">
        <v>756</v>
      </c>
      <c r="B166" s="68" t="s">
        <v>274</v>
      </c>
      <c r="C166" s="68" t="s">
        <v>765</v>
      </c>
      <c r="E166" s="69">
        <v>44771</v>
      </c>
      <c r="F166" s="68" t="s">
        <v>70</v>
      </c>
      <c r="G166" s="68" t="s">
        <v>597</v>
      </c>
      <c r="H166" t="s">
        <v>1166</v>
      </c>
      <c r="I166" s="68">
        <v>0</v>
      </c>
      <c r="J166" s="68" t="s">
        <v>760</v>
      </c>
      <c r="K166" s="68" t="s">
        <v>761</v>
      </c>
      <c r="L166" s="68">
        <v>2</v>
      </c>
      <c r="M166" s="68">
        <v>1</v>
      </c>
      <c r="N166" s="68" t="s">
        <v>1133</v>
      </c>
      <c r="O166" s="68" t="s">
        <v>762</v>
      </c>
      <c r="P166" s="68">
        <v>0.8</v>
      </c>
      <c r="Q166" s="68" t="s">
        <v>761</v>
      </c>
      <c r="R166" s="68" t="s">
        <v>761</v>
      </c>
      <c r="S166" s="131">
        <v>0.5</v>
      </c>
      <c r="T166" s="76">
        <v>0.625</v>
      </c>
      <c r="U166" s="131" t="s">
        <v>761</v>
      </c>
      <c r="V166" s="131" t="s">
        <v>761</v>
      </c>
      <c r="W166" s="71">
        <v>0.3888888888888889</v>
      </c>
      <c r="X166" s="77" t="s">
        <v>761</v>
      </c>
      <c r="Y166" s="373" t="s">
        <v>761</v>
      </c>
      <c r="Z166" s="196" t="s">
        <v>761</v>
      </c>
      <c r="AA166" s="365" t="s">
        <v>761</v>
      </c>
      <c r="AB166" s="73" t="s">
        <v>761</v>
      </c>
      <c r="AC166" s="135">
        <v>21.8</v>
      </c>
      <c r="AD166" s="74">
        <v>34.9</v>
      </c>
      <c r="AE166" s="72" t="s">
        <v>763</v>
      </c>
      <c r="AF166" s="72" t="s">
        <v>763</v>
      </c>
      <c r="AG166" s="72" t="s">
        <v>763</v>
      </c>
      <c r="AH166" s="137" t="s">
        <v>763</v>
      </c>
      <c r="AI166" s="72" t="s">
        <v>763</v>
      </c>
      <c r="AJ166" s="72" t="s">
        <v>763</v>
      </c>
      <c r="AK166" s="72" t="s">
        <v>763</v>
      </c>
      <c r="AL166" s="72" t="s">
        <v>763</v>
      </c>
      <c r="AM166" s="72" t="s">
        <v>763</v>
      </c>
      <c r="AN166" s="72" t="s">
        <v>763</v>
      </c>
      <c r="AO166" s="137" t="s">
        <v>763</v>
      </c>
      <c r="AP166" s="137" t="s">
        <v>763</v>
      </c>
      <c r="AQ166" s="137" t="s">
        <v>763</v>
      </c>
      <c r="AR166" s="72" t="s">
        <v>763</v>
      </c>
      <c r="AS166" s="72" t="s">
        <v>763</v>
      </c>
    </row>
    <row r="167" spans="1:54" x14ac:dyDescent="0.2">
      <c r="A167" t="s">
        <v>756</v>
      </c>
      <c r="B167" s="68" t="s">
        <v>274</v>
      </c>
      <c r="C167" s="68" t="s">
        <v>757</v>
      </c>
      <c r="E167" s="69">
        <v>44788</v>
      </c>
      <c r="F167" s="68" t="s">
        <v>70</v>
      </c>
      <c r="G167" s="68" t="s">
        <v>597</v>
      </c>
      <c r="H167" t="s">
        <v>1166</v>
      </c>
      <c r="I167" s="68">
        <v>0</v>
      </c>
      <c r="J167" s="68" t="s">
        <v>760</v>
      </c>
      <c r="K167" s="77">
        <v>0.42569444444444399</v>
      </c>
      <c r="L167" s="68" t="s">
        <v>761</v>
      </c>
      <c r="M167" s="68" t="s">
        <v>761</v>
      </c>
      <c r="N167" s="68" t="s">
        <v>761</v>
      </c>
      <c r="O167" s="68" t="s">
        <v>761</v>
      </c>
      <c r="P167" s="68">
        <v>0.6</v>
      </c>
      <c r="Q167" s="68" t="s">
        <v>761</v>
      </c>
      <c r="R167" s="68" t="s">
        <v>761</v>
      </c>
      <c r="S167" s="131">
        <v>0.6</v>
      </c>
      <c r="T167" s="76">
        <v>1</v>
      </c>
      <c r="U167" s="131" t="s">
        <v>761</v>
      </c>
      <c r="V167" s="131" t="s">
        <v>761</v>
      </c>
      <c r="W167" s="71">
        <v>0.37222222222222223</v>
      </c>
      <c r="X167" s="68">
        <v>0.15</v>
      </c>
      <c r="Y167" s="372">
        <v>20.2</v>
      </c>
      <c r="Z167" s="79">
        <v>6.28</v>
      </c>
      <c r="AA167" s="365">
        <v>5.8755983686575304</v>
      </c>
      <c r="AB167" s="73">
        <v>68.150000000000006</v>
      </c>
      <c r="AC167" s="134">
        <v>11.3</v>
      </c>
      <c r="AD167" s="74">
        <v>19.28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274</v>
      </c>
      <c r="C168" s="68" t="s">
        <v>764</v>
      </c>
      <c r="E168" s="69">
        <v>44788</v>
      </c>
      <c r="F168" s="68" t="s">
        <v>70</v>
      </c>
      <c r="G168" s="68" t="s">
        <v>597</v>
      </c>
      <c r="H168" t="s">
        <v>1166</v>
      </c>
      <c r="I168" s="68">
        <v>0</v>
      </c>
      <c r="J168" s="68" t="s">
        <v>760</v>
      </c>
      <c r="K168" s="77">
        <v>0.42569444444444399</v>
      </c>
      <c r="L168" s="68" t="s">
        <v>761</v>
      </c>
      <c r="M168" s="68" t="s">
        <v>761</v>
      </c>
      <c r="N168" s="68" t="s">
        <v>761</v>
      </c>
      <c r="O168" s="68" t="s">
        <v>761</v>
      </c>
      <c r="P168" s="68">
        <v>0.6</v>
      </c>
      <c r="Q168" s="68" t="s">
        <v>761</v>
      </c>
      <c r="R168" s="68" t="s">
        <v>761</v>
      </c>
      <c r="S168" s="131">
        <v>0.6</v>
      </c>
      <c r="T168" s="76">
        <v>1</v>
      </c>
      <c r="U168" s="131" t="s">
        <v>761</v>
      </c>
      <c r="V168" s="131" t="s">
        <v>761</v>
      </c>
      <c r="W168" s="71">
        <v>0.37222222222222223</v>
      </c>
      <c r="X168" s="68">
        <v>0.5</v>
      </c>
      <c r="Y168" s="372">
        <v>24.2</v>
      </c>
      <c r="Z168" s="79">
        <v>5.17</v>
      </c>
      <c r="AA168" s="365">
        <v>4.6696170816871829</v>
      </c>
      <c r="AB168" s="73">
        <v>61.5</v>
      </c>
      <c r="AC168" s="134">
        <v>17.8</v>
      </c>
      <c r="AD168" s="74">
        <v>28.92</v>
      </c>
      <c r="AE168" s="72">
        <v>0.42020547945205472</v>
      </c>
      <c r="AF168" s="72">
        <v>0.40862011359839645</v>
      </c>
      <c r="AG168" s="72">
        <v>18.693828639904137</v>
      </c>
      <c r="AH168" s="137">
        <v>19.102448753502532</v>
      </c>
      <c r="AI168" s="72">
        <v>22.287273273239204</v>
      </c>
      <c r="AJ168" s="75">
        <v>41.389722026741737</v>
      </c>
      <c r="AK168" s="72">
        <v>960.18363537480514</v>
      </c>
      <c r="AL168" s="72">
        <v>108.00695355333937</v>
      </c>
      <c r="AM168" s="72">
        <v>8.8900168348940358</v>
      </c>
      <c r="AN168" s="72">
        <v>130.29422682657858</v>
      </c>
      <c r="AO168" s="137">
        <v>149.39667558008111</v>
      </c>
      <c r="AP168" s="137">
        <v>38.64032202380951</v>
      </c>
      <c r="AQ168" s="137">
        <v>0.03</v>
      </c>
      <c r="AR168" s="70">
        <v>1</v>
      </c>
      <c r="AS168" s="72">
        <v>38.670322023809511</v>
      </c>
    </row>
    <row r="169" spans="1:54" x14ac:dyDescent="0.2">
      <c r="A169" t="s">
        <v>756</v>
      </c>
      <c r="B169" s="68" t="s">
        <v>274</v>
      </c>
      <c r="C169" s="68" t="s">
        <v>765</v>
      </c>
      <c r="E169" s="69">
        <v>44788</v>
      </c>
      <c r="F169" s="68" t="s">
        <v>70</v>
      </c>
      <c r="G169" s="68" t="s">
        <v>597</v>
      </c>
      <c r="H169" t="s">
        <v>1166</v>
      </c>
      <c r="I169" s="68">
        <v>0</v>
      </c>
      <c r="J169" s="68" t="s">
        <v>760</v>
      </c>
      <c r="K169" s="77">
        <v>0.42569444444444399</v>
      </c>
      <c r="L169" s="68" t="s">
        <v>761</v>
      </c>
      <c r="M169" s="68" t="s">
        <v>761</v>
      </c>
      <c r="N169" s="68" t="s">
        <v>761</v>
      </c>
      <c r="O169" s="68" t="s">
        <v>761</v>
      </c>
      <c r="P169" s="68">
        <v>0.6</v>
      </c>
      <c r="Q169" s="68" t="s">
        <v>761</v>
      </c>
      <c r="R169" s="68" t="s">
        <v>761</v>
      </c>
      <c r="S169" s="131">
        <v>0.6</v>
      </c>
      <c r="T169" s="76">
        <v>1</v>
      </c>
      <c r="U169" s="131" t="s">
        <v>761</v>
      </c>
      <c r="V169" s="131" t="s">
        <v>761</v>
      </c>
      <c r="W169" s="71" t="s">
        <v>761</v>
      </c>
      <c r="X169" s="77" t="s">
        <v>761</v>
      </c>
      <c r="Y169" s="373" t="s">
        <v>761</v>
      </c>
      <c r="Z169" s="196" t="s">
        <v>761</v>
      </c>
      <c r="AA169" s="365" t="s">
        <v>761</v>
      </c>
      <c r="AB169" s="73" t="s">
        <v>761</v>
      </c>
      <c r="AC169" s="134">
        <v>17.600000000000001</v>
      </c>
      <c r="AD169" s="74">
        <v>28.73</v>
      </c>
      <c r="AE169" s="72" t="s">
        <v>763</v>
      </c>
      <c r="AF169" s="72" t="s">
        <v>763</v>
      </c>
      <c r="AG169" s="72" t="s">
        <v>763</v>
      </c>
      <c r="AH169" s="137" t="s">
        <v>763</v>
      </c>
      <c r="AI169" s="72" t="s">
        <v>763</v>
      </c>
      <c r="AJ169" s="72" t="s">
        <v>763</v>
      </c>
      <c r="AK169" s="72" t="s">
        <v>763</v>
      </c>
      <c r="AL169" s="72" t="s">
        <v>763</v>
      </c>
      <c r="AM169" s="72" t="s">
        <v>763</v>
      </c>
      <c r="AN169" s="72" t="s">
        <v>763</v>
      </c>
      <c r="AO169" s="137" t="s">
        <v>763</v>
      </c>
      <c r="AP169" s="137" t="s">
        <v>763</v>
      </c>
      <c r="AQ169" s="137" t="s">
        <v>763</v>
      </c>
      <c r="AR169" s="72" t="s">
        <v>763</v>
      </c>
      <c r="AS169" s="72" t="s">
        <v>763</v>
      </c>
    </row>
    <row r="170" spans="1:54" x14ac:dyDescent="0.2">
      <c r="A170" t="s">
        <v>756</v>
      </c>
      <c r="B170" s="78" t="s">
        <v>274</v>
      </c>
      <c r="C170" s="78" t="s">
        <v>757</v>
      </c>
      <c r="E170" s="69">
        <v>44803</v>
      </c>
      <c r="F170" s="68" t="s">
        <v>70</v>
      </c>
      <c r="G170" s="68" t="s">
        <v>597</v>
      </c>
      <c r="H170" t="s">
        <v>891</v>
      </c>
      <c r="I170" s="68">
        <v>0</v>
      </c>
      <c r="J170" s="68" t="s">
        <v>760</v>
      </c>
      <c r="K170" s="68" t="s">
        <v>761</v>
      </c>
      <c r="L170" s="68">
        <v>1</v>
      </c>
      <c r="M170" s="68">
        <v>1</v>
      </c>
      <c r="N170" s="68" t="s">
        <v>519</v>
      </c>
      <c r="O170" s="68" t="s">
        <v>776</v>
      </c>
      <c r="P170" s="68">
        <v>0.75</v>
      </c>
      <c r="Q170" s="68" t="s">
        <v>761</v>
      </c>
      <c r="R170" s="79" t="s">
        <v>761</v>
      </c>
      <c r="S170" s="131">
        <v>0.6</v>
      </c>
      <c r="T170" s="80">
        <v>0.79999999999999993</v>
      </c>
      <c r="U170" s="131" t="s">
        <v>761</v>
      </c>
      <c r="V170" s="131" t="s">
        <v>761</v>
      </c>
      <c r="W170" s="71">
        <v>0.2902777777777778</v>
      </c>
      <c r="X170" s="68">
        <v>0.15</v>
      </c>
      <c r="Y170" s="372">
        <v>18.399999999999999</v>
      </c>
      <c r="Z170" s="79">
        <v>6.82</v>
      </c>
      <c r="AA170" s="365">
        <v>5.7046988635488631</v>
      </c>
      <c r="AB170" s="73">
        <v>71</v>
      </c>
      <c r="AC170" s="134">
        <v>29.9</v>
      </c>
      <c r="AD170" s="74">
        <v>46.4</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78" t="s">
        <v>274</v>
      </c>
      <c r="C171" s="78" t="s">
        <v>764</v>
      </c>
      <c r="E171" s="69">
        <v>44803</v>
      </c>
      <c r="F171" s="68" t="s">
        <v>70</v>
      </c>
      <c r="G171" s="68" t="s">
        <v>597</v>
      </c>
      <c r="H171" t="s">
        <v>891</v>
      </c>
      <c r="I171" s="68">
        <v>0</v>
      </c>
      <c r="J171" s="68" t="s">
        <v>760</v>
      </c>
      <c r="K171" s="68" t="s">
        <v>761</v>
      </c>
      <c r="L171" s="68">
        <v>1</v>
      </c>
      <c r="M171" s="68">
        <v>1</v>
      </c>
      <c r="N171" s="68" t="s">
        <v>519</v>
      </c>
      <c r="O171" s="68" t="s">
        <v>776</v>
      </c>
      <c r="P171" s="68">
        <v>0.75</v>
      </c>
      <c r="Q171" s="68" t="s">
        <v>761</v>
      </c>
      <c r="R171" s="79" t="s">
        <v>761</v>
      </c>
      <c r="S171" s="131">
        <v>0.6</v>
      </c>
      <c r="T171" s="80">
        <v>0.79999999999999993</v>
      </c>
      <c r="U171" s="131" t="s">
        <v>761</v>
      </c>
      <c r="V171" s="131" t="s">
        <v>761</v>
      </c>
      <c r="W171" s="71">
        <v>0.2902777777777778</v>
      </c>
      <c r="X171" s="68">
        <v>0.5</v>
      </c>
      <c r="Y171" s="372">
        <v>18.2</v>
      </c>
      <c r="Z171" s="79">
        <v>7.02</v>
      </c>
      <c r="AA171" s="365">
        <v>6.4599437921381764</v>
      </c>
      <c r="AB171" s="73">
        <v>73.400000000000006</v>
      </c>
      <c r="AC171" s="134">
        <v>13.9</v>
      </c>
      <c r="AD171" s="74">
        <v>23.17</v>
      </c>
      <c r="AE171" s="72">
        <v>8.532219570405726E-2</v>
      </c>
      <c r="AF171" s="72">
        <v>4.3165591735115942</v>
      </c>
      <c r="AG171" s="72">
        <v>9.833732774116239</v>
      </c>
      <c r="AH171" s="137">
        <v>14.150291947627833</v>
      </c>
      <c r="AI171" s="72">
        <v>22.594813611837331</v>
      </c>
      <c r="AJ171" s="75">
        <v>36.745105559465166</v>
      </c>
      <c r="AK171" s="72">
        <v>1144.8178835573808</v>
      </c>
      <c r="AL171" s="72">
        <v>208.34172237434183</v>
      </c>
      <c r="AM171" s="72">
        <v>5.4949045755722814</v>
      </c>
      <c r="AN171" s="72">
        <v>230.93653598617917</v>
      </c>
      <c r="AO171" s="137">
        <v>245.086827933807</v>
      </c>
      <c r="AP171" s="137">
        <v>21.38677916666667</v>
      </c>
      <c r="AQ171" s="137">
        <v>0.03</v>
      </c>
      <c r="AR171" s="70">
        <v>1</v>
      </c>
      <c r="AS171" s="72">
        <v>21.416779166666672</v>
      </c>
    </row>
    <row r="172" spans="1:54" x14ac:dyDescent="0.2">
      <c r="A172" t="s">
        <v>756</v>
      </c>
      <c r="B172" s="78" t="s">
        <v>274</v>
      </c>
      <c r="C172" s="78" t="s">
        <v>765</v>
      </c>
      <c r="E172" s="69">
        <v>44803</v>
      </c>
      <c r="F172" s="68" t="s">
        <v>70</v>
      </c>
      <c r="G172" s="68" t="s">
        <v>597</v>
      </c>
      <c r="H172" t="s">
        <v>891</v>
      </c>
      <c r="I172" s="68">
        <v>0</v>
      </c>
      <c r="J172" s="68" t="s">
        <v>760</v>
      </c>
      <c r="K172" s="68" t="s">
        <v>761</v>
      </c>
      <c r="L172" s="68">
        <v>1</v>
      </c>
      <c r="M172" s="68">
        <v>1</v>
      </c>
      <c r="N172" s="68" t="s">
        <v>519</v>
      </c>
      <c r="O172" s="68" t="s">
        <v>776</v>
      </c>
      <c r="P172" s="68">
        <v>0.75</v>
      </c>
      <c r="Q172" s="68" t="s">
        <v>761</v>
      </c>
      <c r="R172" s="79" t="s">
        <v>761</v>
      </c>
      <c r="S172" s="131">
        <v>0.6</v>
      </c>
      <c r="T172" s="80">
        <v>0.79999999999999993</v>
      </c>
      <c r="U172" s="131" t="s">
        <v>761</v>
      </c>
      <c r="V172" s="131" t="s">
        <v>761</v>
      </c>
      <c r="W172" s="71" t="s">
        <v>761</v>
      </c>
      <c r="X172" s="77" t="s">
        <v>761</v>
      </c>
      <c r="Y172" s="373" t="s">
        <v>761</v>
      </c>
      <c r="Z172" s="196" t="s">
        <v>761</v>
      </c>
      <c r="AA172" s="365" t="s">
        <v>761</v>
      </c>
      <c r="AB172" s="73" t="s">
        <v>761</v>
      </c>
      <c r="AC172" s="134">
        <v>24.3</v>
      </c>
      <c r="AD172" s="74">
        <v>38.5</v>
      </c>
      <c r="AE172" s="72" t="s">
        <v>763</v>
      </c>
      <c r="AF172" s="72" t="s">
        <v>763</v>
      </c>
      <c r="AG172" s="72" t="s">
        <v>763</v>
      </c>
      <c r="AH172" s="137" t="s">
        <v>763</v>
      </c>
      <c r="AI172" s="72" t="s">
        <v>763</v>
      </c>
      <c r="AJ172" s="72" t="s">
        <v>763</v>
      </c>
      <c r="AK172" s="72" t="s">
        <v>763</v>
      </c>
      <c r="AL172" s="72" t="s">
        <v>763</v>
      </c>
      <c r="AM172" s="72" t="s">
        <v>763</v>
      </c>
      <c r="AN172" s="72" t="s">
        <v>763</v>
      </c>
      <c r="AO172" s="137" t="s">
        <v>763</v>
      </c>
      <c r="AP172" s="137" t="s">
        <v>763</v>
      </c>
      <c r="AQ172" s="137" t="s">
        <v>763</v>
      </c>
      <c r="AR172" s="72" t="s">
        <v>763</v>
      </c>
      <c r="AS172" s="72" t="s">
        <v>763</v>
      </c>
    </row>
    <row r="174" spans="1:54" x14ac:dyDescent="0.2">
      <c r="A174" s="235" t="s">
        <v>1249</v>
      </c>
    </row>
    <row r="175" spans="1:54" ht="15.5"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3" t="s">
        <v>1203</v>
      </c>
      <c r="AE175" s="84"/>
      <c r="AF175" s="84"/>
      <c r="AG175" s="82"/>
      <c r="AH175" s="82"/>
      <c r="AI175" s="84"/>
      <c r="AJ175" s="82"/>
      <c r="AK175" s="84"/>
      <c r="AL175" s="82"/>
      <c r="AM175" s="82"/>
      <c r="AN175" s="82"/>
      <c r="AO175" s="82"/>
      <c r="AP175" s="82"/>
      <c r="AQ175" s="82"/>
      <c r="AR175" s="82"/>
      <c r="AS175" s="82"/>
      <c r="AT175" s="82"/>
      <c r="AU175" s="82"/>
      <c r="AV175" s="82"/>
      <c r="AW175" s="82"/>
      <c r="AX175" s="82"/>
      <c r="AY175" s="82"/>
      <c r="AZ175" s="82"/>
      <c r="BA175" s="82"/>
      <c r="BB175" s="82"/>
    </row>
    <row r="176" spans="1:54" ht="14.5" customHeight="1" x14ac:dyDescent="0.2">
      <c r="A176" s="86"/>
      <c r="B176" s="86"/>
      <c r="C176" s="87"/>
      <c r="D176" s="87"/>
      <c r="E176" s="87"/>
      <c r="F176" s="86"/>
      <c r="G176" s="86"/>
      <c r="H176" s="88" t="s">
        <v>702</v>
      </c>
      <c r="I176" s="89"/>
      <c r="J176" s="89"/>
      <c r="K176" s="82"/>
      <c r="L176" s="86"/>
      <c r="M176" s="86"/>
      <c r="N176" s="86"/>
      <c r="O176" s="86"/>
      <c r="P176" s="86"/>
      <c r="Q176" s="86"/>
      <c r="R176" s="86"/>
      <c r="S176" s="86"/>
      <c r="T176" s="86"/>
      <c r="U176" s="86"/>
      <c r="V176" s="89" t="s">
        <v>977</v>
      </c>
      <c r="W176" s="82"/>
      <c r="X176" s="82"/>
      <c r="Y176" s="82"/>
      <c r="Z176" s="82"/>
      <c r="AA176" s="82"/>
      <c r="AB176" s="82"/>
      <c r="AC176" s="83" t="s">
        <v>1204</v>
      </c>
      <c r="AD176" s="83"/>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 customHeight="1" thickBot="1" x14ac:dyDescent="0.25">
      <c r="A177" s="90"/>
      <c r="B177" s="90"/>
      <c r="C177" s="91"/>
      <c r="D177" s="91"/>
      <c r="E177" s="91"/>
      <c r="F177" s="89" t="s">
        <v>976</v>
      </c>
      <c r="G177" s="89" t="s">
        <v>702</v>
      </c>
      <c r="H177" s="89" t="s">
        <v>1205</v>
      </c>
      <c r="I177" s="89" t="s">
        <v>702</v>
      </c>
      <c r="J177" s="82"/>
      <c r="K177" s="82"/>
      <c r="L177" s="89"/>
      <c r="M177" s="89"/>
      <c r="N177" s="90"/>
      <c r="O177" s="89"/>
      <c r="P177" s="89" t="s">
        <v>1206</v>
      </c>
      <c r="Q177" s="89"/>
      <c r="R177" s="89"/>
      <c r="S177" s="89"/>
      <c r="T177" s="89"/>
      <c r="U177" s="89"/>
      <c r="V177" s="89" t="s">
        <v>726</v>
      </c>
      <c r="W177" s="82"/>
      <c r="X177" s="82"/>
      <c r="Y177" s="82"/>
      <c r="Z177" s="92">
        <v>273.14999999999998</v>
      </c>
      <c r="AA177" s="82"/>
      <c r="AB177" s="82"/>
      <c r="AC177" s="83"/>
      <c r="AD177" s="83"/>
      <c r="AE177" s="82"/>
      <c r="AF177" s="82"/>
      <c r="AG177" s="82"/>
      <c r="AH177" s="82"/>
      <c r="AI177" s="82"/>
      <c r="AJ177" s="82"/>
      <c r="AK177" s="82" t="s">
        <v>1207</v>
      </c>
      <c r="AL177" s="82"/>
      <c r="AM177" s="82"/>
      <c r="AN177" s="82"/>
      <c r="AO177" s="82"/>
      <c r="AP177" s="82"/>
      <c r="AQ177" s="82"/>
      <c r="AR177" s="82"/>
      <c r="AS177" s="82"/>
      <c r="AT177" s="82"/>
      <c r="AU177" s="82"/>
      <c r="AV177" s="82"/>
      <c r="AW177" s="82"/>
      <c r="AX177" s="82"/>
      <c r="AY177" s="82"/>
      <c r="AZ177" s="82"/>
      <c r="BA177" s="82"/>
      <c r="BB177" s="82"/>
    </row>
    <row r="178" spans="1:54" ht="36" thickTop="1" thickBot="1" x14ac:dyDescent="0.25">
      <c r="A178" s="93" t="s">
        <v>1208</v>
      </c>
      <c r="B178" s="94" t="s">
        <v>1209</v>
      </c>
      <c r="C178" s="94" t="s">
        <v>1210</v>
      </c>
      <c r="D178" s="94" t="s">
        <v>1211</v>
      </c>
      <c r="E178" s="94"/>
      <c r="F178" s="93" t="s">
        <v>706</v>
      </c>
      <c r="G178" s="93" t="s">
        <v>1205</v>
      </c>
      <c r="H178" s="93" t="s">
        <v>1212</v>
      </c>
      <c r="I178" s="93" t="s">
        <v>1213</v>
      </c>
      <c r="J178" s="93" t="s">
        <v>541</v>
      </c>
      <c r="K178" s="93" t="s">
        <v>1214</v>
      </c>
      <c r="L178" s="93" t="s">
        <v>1215</v>
      </c>
      <c r="M178" s="89" t="s">
        <v>1216</v>
      </c>
      <c r="N178" s="93" t="s">
        <v>1217</v>
      </c>
      <c r="O178" s="93" t="s">
        <v>1218</v>
      </c>
      <c r="P178" s="93" t="s">
        <v>1219</v>
      </c>
      <c r="Q178" s="93" t="s">
        <v>1220</v>
      </c>
      <c r="R178" s="93" t="s">
        <v>1221</v>
      </c>
      <c r="S178" s="93" t="s">
        <v>1222</v>
      </c>
      <c r="T178" s="93" t="s">
        <v>1223</v>
      </c>
      <c r="U178" s="93" t="s">
        <v>1224</v>
      </c>
      <c r="V178" s="93" t="s">
        <v>474</v>
      </c>
      <c r="W178" s="95"/>
      <c r="X178" s="82"/>
      <c r="Y178" s="96" t="s">
        <v>540</v>
      </c>
      <c r="Z178" s="97" t="s">
        <v>1225</v>
      </c>
      <c r="AA178" s="98" t="s">
        <v>1226</v>
      </c>
      <c r="AB178" s="98" t="s">
        <v>1205</v>
      </c>
      <c r="AC178" s="83"/>
      <c r="AD178" s="83"/>
      <c r="AE178" s="99" t="s">
        <v>1227</v>
      </c>
      <c r="AF178" s="100" t="s">
        <v>485</v>
      </c>
      <c r="AG178" s="98" t="s">
        <v>1228</v>
      </c>
      <c r="AH178" s="98" t="s">
        <v>724</v>
      </c>
      <c r="AI178" s="100" t="s">
        <v>1229</v>
      </c>
      <c r="AJ178" s="98" t="s">
        <v>722</v>
      </c>
      <c r="AK178" s="100" t="s">
        <v>489</v>
      </c>
      <c r="AL178" s="82"/>
      <c r="AM178" s="82"/>
      <c r="AN178" s="82"/>
      <c r="AO178" s="82"/>
      <c r="AP178" s="82"/>
      <c r="AQ178" s="82"/>
      <c r="AR178" s="82"/>
      <c r="AS178" s="82"/>
      <c r="AT178" s="82"/>
      <c r="AU178" s="82"/>
      <c r="AV178" s="82"/>
      <c r="AW178" s="82"/>
      <c r="AX178" s="82"/>
      <c r="AY178" s="109"/>
      <c r="AZ178" s="109"/>
      <c r="BA178" s="82"/>
      <c r="BB178" s="82"/>
    </row>
    <row r="179" spans="1:54" ht="16" x14ac:dyDescent="0.2">
      <c r="A179" s="101" t="s">
        <v>274</v>
      </c>
      <c r="B179" s="102">
        <v>2022</v>
      </c>
      <c r="C179" s="103">
        <v>7</v>
      </c>
      <c r="D179" s="102">
        <v>15</v>
      </c>
      <c r="E179" s="82"/>
      <c r="F179" s="131" t="s">
        <v>761</v>
      </c>
      <c r="G179" s="362">
        <v>5.9793405039045888</v>
      </c>
      <c r="H179" s="82"/>
      <c r="I179" s="362">
        <v>15.9</v>
      </c>
      <c r="J179" s="134">
        <v>2.2000000000000002</v>
      </c>
      <c r="K179" s="82"/>
      <c r="L179" s="82"/>
      <c r="M179" s="108"/>
      <c r="N179" s="137" t="s">
        <v>763</v>
      </c>
      <c r="O179" s="82"/>
      <c r="P179" s="82"/>
      <c r="Q179" s="82"/>
      <c r="R179" s="140"/>
      <c r="S179" s="137" t="s">
        <v>763</v>
      </c>
      <c r="T179" s="137" t="s">
        <v>763</v>
      </c>
      <c r="U179" s="137" t="s">
        <v>763</v>
      </c>
      <c r="V179" s="85"/>
      <c r="W179" s="85"/>
      <c r="X179" s="85"/>
      <c r="Y179" s="102">
        <f>IF(C179&lt;6," ",IF(C179&lt;=9,I179, IF(C179&gt;=10," ")))</f>
        <v>15.9</v>
      </c>
      <c r="Z179" s="102">
        <f>IF(Y179=" ", " ", IF(Y179&gt;0, Y179+273.15))</f>
        <v>289.04999999999995</v>
      </c>
      <c r="AA179" s="102">
        <f>IF(C179&lt;6," ",IF(C179&lt;=9,J179, IF(C179&gt;=10," ")))</f>
        <v>2.2000000000000002</v>
      </c>
      <c r="AB179" s="102">
        <f>IF(C179&lt;6," ",IF(C179&lt;=9,G179, IF(C179&gt;=10," ")))</f>
        <v>5.9793405039045888</v>
      </c>
      <c r="AC179" s="104">
        <f>IF(Y179=" "," ",IF(Y179&gt;0,EXP(-173.4292+249.6339*100/Z179+143.3483*LN(+Z179/100)-21.8492*Z179/100+AA179*(-0.033096+0.014259*Z179/100-0.0017*(Z179/100)^2))*1.4276))</f>
        <v>9.7374766653344391</v>
      </c>
      <c r="AD179" s="102">
        <f>IF(Y179=" "," ",IF(Y179&gt;0,AB179/AC179))</f>
        <v>0.61405441156959373</v>
      </c>
      <c r="AE179" s="105" t="str">
        <f>IF(C179&lt;6," ",IF(C179&lt;=9,F179, IF(C179&gt;=10," ")))</f>
        <v>ND</v>
      </c>
      <c r="AF179" s="102" t="str">
        <f>IF(Y179=" "," ",N179)</f>
        <v>NS</v>
      </c>
      <c r="AG179" s="105" t="str">
        <f>IF(C179&lt;6," ",IF(C179&lt;=9,T179, IF(C179&gt;=10," ")))</f>
        <v>NS</v>
      </c>
      <c r="AH179" s="105" t="str">
        <f>IF(C179&lt;6," ",IF(C179&lt;=9,U179, IF(C179&gt;=10," ")))</f>
        <v>NS</v>
      </c>
      <c r="AI179" s="102"/>
      <c r="AJ179" s="106" t="str">
        <f>IF(C179&lt;6," ",IF(C179&lt;=9,S179, IF(C179&gt;=10," ")))</f>
        <v>NS</v>
      </c>
      <c r="AK179" s="107"/>
      <c r="AL179" s="85"/>
      <c r="AM179" s="85"/>
      <c r="AN179" s="85"/>
      <c r="AO179" s="85"/>
      <c r="AP179" s="85"/>
      <c r="AQ179" s="85"/>
      <c r="AR179" s="85"/>
      <c r="AS179" s="85"/>
      <c r="AT179" s="85"/>
      <c r="AU179" s="85"/>
      <c r="AV179" s="85"/>
      <c r="AW179" s="85"/>
      <c r="AX179" s="85"/>
      <c r="AY179" s="85"/>
      <c r="AZ179" s="85"/>
      <c r="BA179" s="82"/>
      <c r="BB179" s="82"/>
    </row>
    <row r="180" spans="1:54" ht="16" x14ac:dyDescent="0.2">
      <c r="A180" s="101" t="s">
        <v>274</v>
      </c>
      <c r="B180" s="102">
        <v>2022</v>
      </c>
      <c r="C180" s="103">
        <v>7</v>
      </c>
      <c r="D180" s="102">
        <v>15</v>
      </c>
      <c r="E180" s="82"/>
      <c r="F180" s="131" t="s">
        <v>761</v>
      </c>
      <c r="G180" s="362"/>
      <c r="H180" s="82"/>
      <c r="I180" s="362"/>
      <c r="J180" s="134">
        <v>10.5</v>
      </c>
      <c r="K180" s="82"/>
      <c r="L180" s="82"/>
      <c r="M180" s="108"/>
      <c r="N180" s="137">
        <v>31.127444569960289</v>
      </c>
      <c r="O180" s="82"/>
      <c r="P180" s="82"/>
      <c r="Q180" s="82"/>
      <c r="R180" s="140"/>
      <c r="S180" s="137">
        <v>65.382124955830676</v>
      </c>
      <c r="T180" s="137">
        <v>3.6652228818565402</v>
      </c>
      <c r="U180" s="137">
        <v>0.03</v>
      </c>
      <c r="V180" s="85"/>
      <c r="W180" s="85"/>
      <c r="X180" s="85"/>
      <c r="Y180" s="102">
        <f t="shared" ref="Y180:Y191" si="64">IF(C180&lt;6," ",IF(C180&lt;=9,I180, IF(C180&gt;=10," ")))</f>
        <v>0</v>
      </c>
      <c r="Z180" s="102" t="b">
        <f t="shared" ref="Z180:Z191" si="65">IF(Y180=" ", " ", IF(Y180&gt;0, Y180+273.15))</f>
        <v>0</v>
      </c>
      <c r="AA180" s="102">
        <f t="shared" ref="AA180:AA191" si="66">IF(C180&lt;6," ",IF(C180&lt;=9,J180, IF(C180&gt;=10," ")))</f>
        <v>10.5</v>
      </c>
      <c r="AB180" s="102">
        <f t="shared" ref="AB180:AB191" si="67">IF(C180&lt;6," ",IF(C180&lt;=9,G180, IF(C180&gt;=10," ")))</f>
        <v>0</v>
      </c>
      <c r="AC180" s="104" t="b">
        <f t="shared" ref="AC180:AC191" si="68">IF(Y180=" "," ",IF(Y180&gt;0,EXP(-173.4292+249.6339*100/Z180+143.3483*LN(+Z180/100)-21.8492*Z180/100+AA180*(-0.033096+0.014259*Z180/100-0.0017*(Z180/100)^2))*1.4276))</f>
        <v>0</v>
      </c>
      <c r="AD180" s="102" t="b">
        <f>IF(Y180=" "," ",IF(Y180&gt;0,AB180/AC180))</f>
        <v>0</v>
      </c>
      <c r="AE180" s="105" t="str">
        <f t="shared" ref="AE180:AE191" si="69">IF(C180&lt;6," ",IF(C180&lt;=9,F180, IF(C180&gt;=10," ")))</f>
        <v>ND</v>
      </c>
      <c r="AF180" s="102">
        <f t="shared" ref="AF180:AF191" si="70">IF(Y180=" "," ",N180)</f>
        <v>31.127444569960289</v>
      </c>
      <c r="AG180" s="105">
        <f t="shared" ref="AG180:AG191" si="71">IF(C180&lt;6," ",IF(C180&lt;=9,T180, IF(C180&gt;=10," ")))</f>
        <v>3.6652228818565402</v>
      </c>
      <c r="AH180" s="105">
        <f t="shared" ref="AH180:AH191" si="72">IF(C180&lt;6," ",IF(C180&lt;=9,U180, IF(C180&gt;=10," ")))</f>
        <v>0.03</v>
      </c>
      <c r="AI180" s="102" t="b">
        <f t="shared" ref="AI180:AI191" si="73">IF(Y180=" ", " ", IF(Y180&gt;0, SUM(AG180:AH180)))</f>
        <v>0</v>
      </c>
      <c r="AJ180" s="106">
        <f t="shared" ref="AJ180:AJ191" si="74">IF(C180&lt;6," ",IF(C180&lt;=9,S180, IF(C180&gt;=10," ")))</f>
        <v>65.382124955830676</v>
      </c>
      <c r="AK180" s="107" t="b">
        <f t="shared" ref="AK180:AK191" si="75">IF(Y180=" ", " ", IF(Y180&gt;0, AJ180-AF180))</f>
        <v>0</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274</v>
      </c>
      <c r="B181" s="102">
        <v>2022</v>
      </c>
      <c r="C181" s="103">
        <v>7</v>
      </c>
      <c r="D181" s="102">
        <v>29</v>
      </c>
      <c r="E181" s="82"/>
      <c r="F181" s="131">
        <v>0.5</v>
      </c>
      <c r="G181" s="362">
        <v>7.5353634908208749</v>
      </c>
      <c r="H181" s="82"/>
      <c r="I181" s="362">
        <v>20.5</v>
      </c>
      <c r="J181" s="134">
        <v>8.9</v>
      </c>
      <c r="K181" s="82"/>
      <c r="L181" s="82"/>
      <c r="M181" s="108"/>
      <c r="N181" s="137" t="s">
        <v>763</v>
      </c>
      <c r="O181" s="82"/>
      <c r="P181" s="82"/>
      <c r="Q181" s="82"/>
      <c r="R181" s="140"/>
      <c r="S181" s="137" t="s">
        <v>763</v>
      </c>
      <c r="T181" s="137" t="s">
        <v>763</v>
      </c>
      <c r="U181" s="137" t="s">
        <v>763</v>
      </c>
      <c r="V181" s="85"/>
      <c r="W181" s="85"/>
      <c r="X181" s="85"/>
      <c r="Y181" s="102">
        <f t="shared" si="64"/>
        <v>20.5</v>
      </c>
      <c r="Z181" s="102">
        <f t="shared" si="65"/>
        <v>293.64999999999998</v>
      </c>
      <c r="AA181" s="102">
        <f t="shared" si="66"/>
        <v>8.9</v>
      </c>
      <c r="AB181" s="102">
        <f t="shared" si="67"/>
        <v>7.5353634908208749</v>
      </c>
      <c r="AC181" s="104">
        <f t="shared" si="68"/>
        <v>8.5196363264125363</v>
      </c>
      <c r="AD181" s="102">
        <f t="shared" ref="AD181:AD191" si="76">IF(Y181=" "," ",IF(Y181&gt;0,AB181/AC181))</f>
        <v>0.88447008793788262</v>
      </c>
      <c r="AE181" s="105">
        <f t="shared" si="69"/>
        <v>0.5</v>
      </c>
      <c r="AF181" s="102" t="str">
        <f t="shared" si="70"/>
        <v>NS</v>
      </c>
      <c r="AG181" s="105" t="str">
        <f t="shared" si="71"/>
        <v>NS</v>
      </c>
      <c r="AH181" s="105" t="str">
        <f t="shared" si="72"/>
        <v>NS</v>
      </c>
      <c r="AI181" s="102"/>
      <c r="AJ181" s="106" t="str">
        <f t="shared" si="74"/>
        <v>NS</v>
      </c>
      <c r="AK181" s="107"/>
      <c r="AL181" s="82"/>
      <c r="AM181" s="85"/>
      <c r="AN181" s="85"/>
      <c r="AO181" s="85"/>
      <c r="AP181" s="85"/>
      <c r="AQ181" s="85"/>
      <c r="AR181" s="114" t="s">
        <v>1230</v>
      </c>
      <c r="AS181" s="85"/>
      <c r="AT181" s="85"/>
      <c r="AU181" s="85"/>
      <c r="AV181" s="85"/>
      <c r="AW181" s="85"/>
      <c r="AX181" s="85"/>
      <c r="AY181" s="85"/>
      <c r="AZ181" s="85"/>
      <c r="BA181" s="82"/>
      <c r="BB181" s="82"/>
    </row>
    <row r="182" spans="1:54" ht="16" x14ac:dyDescent="0.2">
      <c r="A182" s="101" t="s">
        <v>274</v>
      </c>
      <c r="B182" s="102">
        <v>2022</v>
      </c>
      <c r="C182" s="103">
        <v>7</v>
      </c>
      <c r="D182" s="102">
        <v>29</v>
      </c>
      <c r="E182" s="82"/>
      <c r="F182" s="131">
        <v>0.5</v>
      </c>
      <c r="G182" s="362">
        <v>4.8550052462330173</v>
      </c>
      <c r="H182" s="82"/>
      <c r="I182" s="362">
        <v>26.4</v>
      </c>
      <c r="J182" s="134">
        <v>22.8</v>
      </c>
      <c r="K182" s="82"/>
      <c r="L182" s="82"/>
      <c r="M182" s="108"/>
      <c r="N182" s="137">
        <v>1.9662848643686615</v>
      </c>
      <c r="O182" s="82"/>
      <c r="P182" s="82"/>
      <c r="Q182" s="82"/>
      <c r="R182" s="140"/>
      <c r="S182" s="137">
        <v>244.70692789214212</v>
      </c>
      <c r="T182" s="137">
        <v>82.620000000000019</v>
      </c>
      <c r="U182" s="137">
        <v>0.03</v>
      </c>
      <c r="V182" s="85"/>
      <c r="W182" s="85"/>
      <c r="X182" s="85"/>
      <c r="Y182" s="102">
        <f t="shared" si="64"/>
        <v>26.4</v>
      </c>
      <c r="Z182" s="102">
        <f t="shared" si="65"/>
        <v>299.54999999999995</v>
      </c>
      <c r="AA182" s="102">
        <f t="shared" si="66"/>
        <v>22.8</v>
      </c>
      <c r="AB182" s="102">
        <f t="shared" si="67"/>
        <v>4.8550052462330173</v>
      </c>
      <c r="AC182" s="104">
        <f t="shared" si="68"/>
        <v>7.0590479590962252</v>
      </c>
      <c r="AD182" s="102">
        <f t="shared" si="76"/>
        <v>0.6877705427651758</v>
      </c>
      <c r="AE182" s="105">
        <f t="shared" si="69"/>
        <v>0.5</v>
      </c>
      <c r="AF182" s="102">
        <f t="shared" si="70"/>
        <v>1.9662848643686615</v>
      </c>
      <c r="AG182" s="105">
        <f t="shared" si="71"/>
        <v>82.620000000000019</v>
      </c>
      <c r="AH182" s="105">
        <f t="shared" si="72"/>
        <v>0.03</v>
      </c>
      <c r="AI182" s="102">
        <f t="shared" si="73"/>
        <v>82.65000000000002</v>
      </c>
      <c r="AJ182" s="106">
        <f t="shared" si="74"/>
        <v>244.70692789214212</v>
      </c>
      <c r="AK182" s="107">
        <f t="shared" si="75"/>
        <v>242.74064302777344</v>
      </c>
      <c r="AL182" s="82"/>
      <c r="AM182" s="85"/>
      <c r="AN182" s="85"/>
      <c r="AO182" s="85"/>
      <c r="AP182" s="85"/>
      <c r="AQ182" s="85"/>
      <c r="AR182" s="115"/>
      <c r="AS182" s="116" t="s">
        <v>487</v>
      </c>
      <c r="AT182" s="116" t="s">
        <v>1231</v>
      </c>
      <c r="AU182" s="116" t="s">
        <v>485</v>
      </c>
      <c r="AV182" s="116" t="s">
        <v>513</v>
      </c>
      <c r="AW182" s="116" t="s">
        <v>489</v>
      </c>
      <c r="AX182" s="116"/>
      <c r="AY182" s="85"/>
      <c r="AZ182" s="85"/>
      <c r="BA182" s="82"/>
      <c r="BB182" s="82"/>
    </row>
    <row r="183" spans="1:54" ht="16" x14ac:dyDescent="0.2">
      <c r="A183" s="101" t="s">
        <v>274</v>
      </c>
      <c r="B183" s="102">
        <v>2022</v>
      </c>
      <c r="C183" s="103">
        <v>7</v>
      </c>
      <c r="D183" s="102">
        <v>29</v>
      </c>
      <c r="E183" s="82"/>
      <c r="F183" s="131">
        <v>0.5</v>
      </c>
      <c r="G183" s="362"/>
      <c r="H183" s="82"/>
      <c r="I183" s="362"/>
      <c r="J183" s="135">
        <v>21.8</v>
      </c>
      <c r="K183" s="82"/>
      <c r="L183" s="82"/>
      <c r="M183" s="108"/>
      <c r="N183" s="137" t="s">
        <v>763</v>
      </c>
      <c r="O183" s="82"/>
      <c r="P183" s="82"/>
      <c r="Q183" s="82"/>
      <c r="R183" s="140"/>
      <c r="S183" s="137" t="s">
        <v>763</v>
      </c>
      <c r="T183" s="137" t="s">
        <v>763</v>
      </c>
      <c r="U183" s="137" t="s">
        <v>763</v>
      </c>
      <c r="V183" s="85"/>
      <c r="W183" s="85"/>
      <c r="X183" s="85"/>
      <c r="Y183" s="102">
        <f t="shared" si="64"/>
        <v>0</v>
      </c>
      <c r="Z183" s="102" t="b">
        <f t="shared" si="65"/>
        <v>0</v>
      </c>
      <c r="AA183" s="102">
        <f t="shared" si="66"/>
        <v>21.8</v>
      </c>
      <c r="AB183" s="102">
        <f t="shared" si="67"/>
        <v>0</v>
      </c>
      <c r="AC183" s="104" t="b">
        <f t="shared" si="68"/>
        <v>0</v>
      </c>
      <c r="AD183" s="102" t="b">
        <f>IF(Y183=" "," ",IF(Y183&gt;0,AB183/AC183))</f>
        <v>0</v>
      </c>
      <c r="AE183" s="105">
        <f t="shared" si="69"/>
        <v>0.5</v>
      </c>
      <c r="AF183" s="102" t="str">
        <f t="shared" si="70"/>
        <v>NS</v>
      </c>
      <c r="AG183" s="105" t="str">
        <f t="shared" si="71"/>
        <v>NS</v>
      </c>
      <c r="AH183" s="105" t="str">
        <f t="shared" si="72"/>
        <v>NS</v>
      </c>
      <c r="AI183" s="102"/>
      <c r="AJ183" s="106" t="str">
        <f t="shared" si="74"/>
        <v>NS</v>
      </c>
      <c r="AK183" s="107"/>
      <c r="AL183" s="82"/>
      <c r="AM183" s="84" t="s">
        <v>1232</v>
      </c>
      <c r="AN183" s="82"/>
      <c r="AO183" s="82"/>
      <c r="AP183" s="82"/>
      <c r="AQ183" s="82"/>
      <c r="AR183" s="117" t="s">
        <v>522</v>
      </c>
      <c r="AS183" s="115"/>
      <c r="AT183" s="115"/>
      <c r="AU183" s="115"/>
      <c r="AV183" s="115"/>
      <c r="AW183" s="115"/>
      <c r="AX183" s="118"/>
      <c r="AY183" s="85"/>
      <c r="AZ183" s="85"/>
      <c r="BA183" s="82"/>
      <c r="BB183" s="82"/>
    </row>
    <row r="184" spans="1:54" ht="18" x14ac:dyDescent="0.25">
      <c r="A184" s="101" t="s">
        <v>274</v>
      </c>
      <c r="B184" s="102">
        <v>2022</v>
      </c>
      <c r="C184" s="103">
        <v>8</v>
      </c>
      <c r="D184" s="102">
        <v>15</v>
      </c>
      <c r="E184" s="82"/>
      <c r="F184" s="131">
        <v>0.6</v>
      </c>
      <c r="G184" s="362">
        <v>5.8755983686575304</v>
      </c>
      <c r="H184" s="82"/>
      <c r="I184" s="362">
        <v>20.2</v>
      </c>
      <c r="J184" s="134">
        <v>11.3</v>
      </c>
      <c r="K184" s="82"/>
      <c r="L184" s="82"/>
      <c r="M184" s="108"/>
      <c r="N184" s="137" t="s">
        <v>763</v>
      </c>
      <c r="O184" s="82"/>
      <c r="P184" s="82"/>
      <c r="Q184" s="82"/>
      <c r="R184" s="140"/>
      <c r="S184" s="137" t="s">
        <v>763</v>
      </c>
      <c r="T184" s="137" t="s">
        <v>763</v>
      </c>
      <c r="U184" s="137" t="s">
        <v>763</v>
      </c>
      <c r="V184" s="85"/>
      <c r="W184" s="85"/>
      <c r="X184" s="85"/>
      <c r="Y184" s="102">
        <f t="shared" si="64"/>
        <v>20.2</v>
      </c>
      <c r="Z184" s="102">
        <f t="shared" si="65"/>
        <v>293.34999999999997</v>
      </c>
      <c r="AA184" s="102">
        <f t="shared" si="66"/>
        <v>11.3</v>
      </c>
      <c r="AB184" s="102">
        <f t="shared" si="67"/>
        <v>5.8755983686575304</v>
      </c>
      <c r="AC184" s="104">
        <f t="shared" si="68"/>
        <v>8.4491881314326207</v>
      </c>
      <c r="AD184" s="102">
        <f>IF(Y184=" "," ",IF(Y184&gt;0,AB184/AC184))</f>
        <v>0.69540389884315201</v>
      </c>
      <c r="AE184" s="105">
        <f t="shared" si="69"/>
        <v>0.6</v>
      </c>
      <c r="AF184" s="102" t="str">
        <f t="shared" si="70"/>
        <v>NS</v>
      </c>
      <c r="AG184" s="105" t="str">
        <f t="shared" si="71"/>
        <v>NS</v>
      </c>
      <c r="AH184" s="105" t="str">
        <f t="shared" si="72"/>
        <v>NS</v>
      </c>
      <c r="AI184" s="102"/>
      <c r="AJ184" s="106" t="str">
        <f t="shared" si="74"/>
        <v>NS</v>
      </c>
      <c r="AK184" s="107"/>
      <c r="AL184" s="82"/>
      <c r="AM184" s="119" t="s">
        <v>477</v>
      </c>
      <c r="AN184" s="109" t="s">
        <v>1231</v>
      </c>
      <c r="AO184" s="120" t="s">
        <v>479</v>
      </c>
      <c r="AP184" s="120" t="s">
        <v>726</v>
      </c>
      <c r="AQ184" s="120" t="s">
        <v>481</v>
      </c>
      <c r="AR184" s="118" t="s">
        <v>476</v>
      </c>
      <c r="AS184" s="115">
        <v>0.4</v>
      </c>
      <c r="AT184" s="118">
        <v>0.6</v>
      </c>
      <c r="AU184" s="121">
        <v>10</v>
      </c>
      <c r="AV184" s="115">
        <v>10</v>
      </c>
      <c r="AW184" s="122">
        <v>43</v>
      </c>
      <c r="AX184" s="118"/>
      <c r="AY184" s="85"/>
      <c r="AZ184" s="85"/>
      <c r="BA184" s="82"/>
      <c r="BB184" s="82"/>
    </row>
    <row r="185" spans="1:54" ht="16" x14ac:dyDescent="0.2">
      <c r="A185" s="101" t="s">
        <v>274</v>
      </c>
      <c r="B185" s="102">
        <v>2022</v>
      </c>
      <c r="C185" s="103">
        <v>8</v>
      </c>
      <c r="D185" s="102">
        <v>15</v>
      </c>
      <c r="E185" s="82"/>
      <c r="F185" s="131">
        <v>0.6</v>
      </c>
      <c r="G185" s="362">
        <v>4.6696170816871829</v>
      </c>
      <c r="H185" s="82"/>
      <c r="I185" s="362">
        <v>24.2</v>
      </c>
      <c r="J185" s="134">
        <v>17.8</v>
      </c>
      <c r="K185" s="82"/>
      <c r="L185" s="82"/>
      <c r="M185" s="82"/>
      <c r="N185" s="137">
        <v>19.102448753502532</v>
      </c>
      <c r="O185" s="82"/>
      <c r="P185" s="82"/>
      <c r="Q185" s="82"/>
      <c r="R185" s="140"/>
      <c r="S185" s="137">
        <v>149.39667558008111</v>
      </c>
      <c r="T185" s="137">
        <v>38.64032202380951</v>
      </c>
      <c r="U185" s="137">
        <v>0.03</v>
      </c>
      <c r="V185" s="85"/>
      <c r="W185" s="85"/>
      <c r="X185" s="85"/>
      <c r="Y185" s="102">
        <f t="shared" si="64"/>
        <v>24.2</v>
      </c>
      <c r="Z185" s="102">
        <f t="shared" si="65"/>
        <v>297.34999999999997</v>
      </c>
      <c r="AA185" s="102">
        <f t="shared" si="66"/>
        <v>17.8</v>
      </c>
      <c r="AB185" s="102">
        <f t="shared" si="67"/>
        <v>4.6696170816871829</v>
      </c>
      <c r="AC185" s="104">
        <f t="shared" si="68"/>
        <v>7.5493625843712087</v>
      </c>
      <c r="AD185" s="102">
        <f t="shared" si="76"/>
        <v>0.61854454988746821</v>
      </c>
      <c r="AE185" s="105">
        <f t="shared" si="69"/>
        <v>0.6</v>
      </c>
      <c r="AF185" s="102">
        <f t="shared" si="70"/>
        <v>19.102448753502532</v>
      </c>
      <c r="AG185" s="105">
        <f t="shared" si="71"/>
        <v>38.64032202380951</v>
      </c>
      <c r="AH185" s="105">
        <f t="shared" si="72"/>
        <v>0.03</v>
      </c>
      <c r="AI185" s="102">
        <f t="shared" si="73"/>
        <v>38.670322023809511</v>
      </c>
      <c r="AJ185" s="106">
        <f t="shared" si="74"/>
        <v>149.39667558008111</v>
      </c>
      <c r="AK185" s="107">
        <f t="shared" si="75"/>
        <v>130.29422682657858</v>
      </c>
      <c r="AL185" s="82"/>
      <c r="AM185" s="123" t="s">
        <v>479</v>
      </c>
      <c r="AN185" s="124" t="s">
        <v>1233</v>
      </c>
      <c r="AO185" s="124" t="s">
        <v>485</v>
      </c>
      <c r="AP185" s="124" t="s">
        <v>1234</v>
      </c>
      <c r="AQ185" s="124"/>
      <c r="AR185" s="118" t="s">
        <v>482</v>
      </c>
      <c r="AS185" s="115">
        <v>0.9</v>
      </c>
      <c r="AT185" s="118">
        <v>3</v>
      </c>
      <c r="AU185" s="121">
        <v>1</v>
      </c>
      <c r="AV185" s="115">
        <v>3</v>
      </c>
      <c r="AW185" s="122">
        <v>20</v>
      </c>
      <c r="AX185" s="118"/>
      <c r="AY185" s="85"/>
      <c r="AZ185" s="102"/>
      <c r="BA185" s="102" t="s">
        <v>1235</v>
      </c>
      <c r="BB185" s="82"/>
    </row>
    <row r="186" spans="1:54" ht="16" x14ac:dyDescent="0.2">
      <c r="A186" s="101" t="s">
        <v>274</v>
      </c>
      <c r="B186" s="102">
        <v>2022</v>
      </c>
      <c r="C186" s="103">
        <v>8</v>
      </c>
      <c r="D186" s="102">
        <v>15</v>
      </c>
      <c r="E186" s="82"/>
      <c r="F186" s="131">
        <v>0.6</v>
      </c>
      <c r="G186" s="362"/>
      <c r="H186" s="82"/>
      <c r="I186" s="362"/>
      <c r="J186" s="134">
        <v>17.600000000000001</v>
      </c>
      <c r="K186" s="82"/>
      <c r="L186" s="82"/>
      <c r="M186" s="82"/>
      <c r="N186" s="137" t="s">
        <v>763</v>
      </c>
      <c r="O186" s="82"/>
      <c r="P186" s="82"/>
      <c r="Q186" s="82"/>
      <c r="R186" s="140"/>
      <c r="S186" s="137" t="s">
        <v>763</v>
      </c>
      <c r="T186" s="137" t="s">
        <v>763</v>
      </c>
      <c r="U186" s="137" t="s">
        <v>763</v>
      </c>
      <c r="V186" s="85"/>
      <c r="W186" s="85"/>
      <c r="X186" s="85"/>
      <c r="Y186" s="102">
        <f t="shared" si="64"/>
        <v>0</v>
      </c>
      <c r="Z186" s="102" t="b">
        <f t="shared" si="65"/>
        <v>0</v>
      </c>
      <c r="AA186" s="102">
        <f t="shared" si="66"/>
        <v>17.600000000000001</v>
      </c>
      <c r="AB186" s="102">
        <f t="shared" si="67"/>
        <v>0</v>
      </c>
      <c r="AC186" s="104" t="b">
        <f t="shared" si="68"/>
        <v>0</v>
      </c>
      <c r="AD186" s="102" t="b">
        <f>IF(Y186=" "," ",IF(Y186&gt;0,AB186/AC186))</f>
        <v>0</v>
      </c>
      <c r="AE186" s="105">
        <f t="shared" si="69"/>
        <v>0.6</v>
      </c>
      <c r="AF186" s="102" t="str">
        <f t="shared" si="70"/>
        <v>NS</v>
      </c>
      <c r="AG186" s="105" t="str">
        <f t="shared" si="71"/>
        <v>NS</v>
      </c>
      <c r="AH186" s="105" t="str">
        <f t="shared" si="72"/>
        <v>NS</v>
      </c>
      <c r="AI186" s="102"/>
      <c r="AJ186" s="106" t="str">
        <f t="shared" si="74"/>
        <v>NS</v>
      </c>
      <c r="AK186" s="107"/>
      <c r="AL186" s="82"/>
      <c r="AM186" s="123" t="s">
        <v>1236</v>
      </c>
      <c r="AN186" s="125" t="s">
        <v>742</v>
      </c>
      <c r="AO186" s="125" t="s">
        <v>494</v>
      </c>
      <c r="AP186" s="125" t="s">
        <v>495</v>
      </c>
      <c r="AQ186" s="125" t="s">
        <v>494</v>
      </c>
      <c r="AR186" s="118"/>
      <c r="AS186" s="115" t="s">
        <v>487</v>
      </c>
      <c r="AT186" s="115" t="s">
        <v>976</v>
      </c>
      <c r="AU186" s="115" t="s">
        <v>485</v>
      </c>
      <c r="AV186" s="115" t="s">
        <v>488</v>
      </c>
      <c r="AW186" s="115" t="s">
        <v>489</v>
      </c>
      <c r="AX186" s="116" t="s">
        <v>490</v>
      </c>
      <c r="AY186" s="102"/>
      <c r="AZ186" s="102"/>
      <c r="BA186" s="84" t="s">
        <v>1</v>
      </c>
      <c r="BB186" s="82"/>
    </row>
    <row r="187" spans="1:54" ht="16" x14ac:dyDescent="0.2">
      <c r="A187" s="101" t="s">
        <v>274</v>
      </c>
      <c r="B187" s="102">
        <v>2022</v>
      </c>
      <c r="C187" s="132">
        <v>8</v>
      </c>
      <c r="D187" s="82">
        <v>30</v>
      </c>
      <c r="E187" s="85"/>
      <c r="F187" s="131">
        <v>0.6</v>
      </c>
      <c r="G187" s="362">
        <v>5.7046988635488631</v>
      </c>
      <c r="H187" s="85"/>
      <c r="I187" s="362">
        <v>18.399999999999999</v>
      </c>
      <c r="J187" s="134">
        <v>29.9</v>
      </c>
      <c r="K187" s="85"/>
      <c r="L187" s="85"/>
      <c r="M187" s="85"/>
      <c r="N187" s="137" t="s">
        <v>763</v>
      </c>
      <c r="O187" s="85"/>
      <c r="P187" s="85"/>
      <c r="Q187" s="85"/>
      <c r="R187" s="140"/>
      <c r="S187" s="137" t="s">
        <v>763</v>
      </c>
      <c r="T187" s="137" t="s">
        <v>763</v>
      </c>
      <c r="U187" s="137" t="s">
        <v>763</v>
      </c>
      <c r="V187" s="85"/>
      <c r="W187" s="85"/>
      <c r="X187" s="85"/>
      <c r="Y187" s="85">
        <f t="shared" si="64"/>
        <v>18.399999999999999</v>
      </c>
      <c r="Z187" s="82">
        <f t="shared" si="65"/>
        <v>291.54999999999995</v>
      </c>
      <c r="AA187" s="85">
        <f t="shared" si="66"/>
        <v>29.9</v>
      </c>
      <c r="AB187" s="85">
        <f t="shared" si="67"/>
        <v>5.7046988635488631</v>
      </c>
      <c r="AC187" s="110">
        <f t="shared" si="68"/>
        <v>7.8337909788305442</v>
      </c>
      <c r="AD187" s="82">
        <f t="shared" si="76"/>
        <v>0.72821688489836123</v>
      </c>
      <c r="AE187" s="111">
        <f t="shared" si="69"/>
        <v>0.6</v>
      </c>
      <c r="AF187" s="82" t="str">
        <f t="shared" si="70"/>
        <v>NS</v>
      </c>
      <c r="AG187" s="111" t="str">
        <f t="shared" si="71"/>
        <v>NS</v>
      </c>
      <c r="AH187" s="111" t="str">
        <f t="shared" si="72"/>
        <v>NS</v>
      </c>
      <c r="AI187" s="82"/>
      <c r="AJ187" s="112" t="str">
        <f t="shared" si="74"/>
        <v>NS</v>
      </c>
      <c r="AK187" s="113"/>
      <c r="AL187" s="82"/>
      <c r="AM187" s="82">
        <f>AD192</f>
        <v>0.71070463462780431</v>
      </c>
      <c r="AN187" s="82">
        <f>AE192</f>
        <v>0.5625</v>
      </c>
      <c r="AO187" s="82">
        <f>AF192</f>
        <v>16.586617533864828</v>
      </c>
      <c r="AP187" s="82">
        <f>AI192</f>
        <v>47.579033730158734</v>
      </c>
      <c r="AQ187" s="113">
        <f>AK192</f>
        <v>201.3238019468437</v>
      </c>
      <c r="AR187" s="118"/>
      <c r="AS187" s="115" t="s">
        <v>497</v>
      </c>
      <c r="AT187" s="115" t="s">
        <v>497</v>
      </c>
      <c r="AU187" s="115" t="s">
        <v>497</v>
      </c>
      <c r="AV187" s="115" t="s">
        <v>497</v>
      </c>
      <c r="AW187" s="115" t="s">
        <v>497</v>
      </c>
      <c r="AX187" s="116" t="s">
        <v>498</v>
      </c>
      <c r="AY187" s="102"/>
      <c r="AZ187" s="102"/>
      <c r="BA187" s="82"/>
      <c r="BB187" s="82"/>
    </row>
    <row r="188" spans="1:54" ht="16" x14ac:dyDescent="0.2">
      <c r="A188" s="101" t="s">
        <v>274</v>
      </c>
      <c r="B188" s="102">
        <v>2022</v>
      </c>
      <c r="C188" s="132">
        <v>8</v>
      </c>
      <c r="D188" s="82">
        <v>30</v>
      </c>
      <c r="E188" s="85"/>
      <c r="F188" s="131">
        <v>0.6</v>
      </c>
      <c r="G188" s="362">
        <v>6.4599437921381764</v>
      </c>
      <c r="H188" s="85"/>
      <c r="I188" s="362">
        <v>18.2</v>
      </c>
      <c r="J188" s="134">
        <v>13.9</v>
      </c>
      <c r="K188" s="85"/>
      <c r="L188" s="85"/>
      <c r="M188" s="85"/>
      <c r="N188" s="137">
        <v>14.150291947627833</v>
      </c>
      <c r="O188" s="85"/>
      <c r="P188" s="85"/>
      <c r="Q188" s="85"/>
      <c r="R188" s="140"/>
      <c r="S188" s="137">
        <v>245.086827933807</v>
      </c>
      <c r="T188" s="137">
        <v>21.38677916666667</v>
      </c>
      <c r="U188" s="137">
        <v>0.03</v>
      </c>
      <c r="V188" s="85"/>
      <c r="W188" s="85"/>
      <c r="X188" s="85"/>
      <c r="Y188" s="85">
        <f t="shared" si="64"/>
        <v>18.2</v>
      </c>
      <c r="Z188" s="82">
        <f t="shared" si="65"/>
        <v>291.34999999999997</v>
      </c>
      <c r="AA188" s="85">
        <f t="shared" si="66"/>
        <v>13.9</v>
      </c>
      <c r="AB188" s="85">
        <f t="shared" si="67"/>
        <v>6.4599437921381764</v>
      </c>
      <c r="AC188" s="110">
        <f t="shared" si="68"/>
        <v>8.6539658777691031</v>
      </c>
      <c r="AD188" s="82">
        <f t="shared" si="76"/>
        <v>0.74647206649299602</v>
      </c>
      <c r="AE188" s="111">
        <f t="shared" si="69"/>
        <v>0.6</v>
      </c>
      <c r="AF188" s="82">
        <f t="shared" si="70"/>
        <v>14.150291947627833</v>
      </c>
      <c r="AG188" s="111">
        <f t="shared" si="71"/>
        <v>21.38677916666667</v>
      </c>
      <c r="AH188" s="111">
        <f t="shared" si="72"/>
        <v>0.03</v>
      </c>
      <c r="AI188" s="82">
        <f t="shared" si="73"/>
        <v>21.416779166666672</v>
      </c>
      <c r="AJ188" s="112">
        <f t="shared" si="74"/>
        <v>245.086827933807</v>
      </c>
      <c r="AK188" s="113">
        <f t="shared" si="75"/>
        <v>230.93653598617917</v>
      </c>
      <c r="AL188" s="85"/>
      <c r="AM188" s="82"/>
      <c r="AN188" s="82"/>
      <c r="AO188" s="82"/>
      <c r="AP188" s="85"/>
      <c r="AQ188" s="82"/>
      <c r="AR188" s="82"/>
      <c r="AS188" s="115">
        <f>((LN(AM187)-LN(0.4))/(LN(0.9)-LN(0.4))*100)</f>
        <v>70.880621097203857</v>
      </c>
      <c r="AT188" s="120">
        <f>((LN(AN187)-LN(0.6))/(LN(3)-LN(0.6))*100)</f>
        <v>-4.0100037807586846</v>
      </c>
      <c r="AU188" s="115">
        <f>((LN(AO187)-LN(10))/(LN(1)-LN(10))*100)</f>
        <v>-21.975783049989708</v>
      </c>
      <c r="AV188" s="115">
        <f>((LN(AP187)-LN(10))/(LN(3)-LN(10))*100)</f>
        <v>-129.55501135495695</v>
      </c>
      <c r="AW188" s="115">
        <f>((LN(AQ187)-LN(43))/(LN(20)-LN(43))*100)</f>
        <v>-201.66940609993773</v>
      </c>
      <c r="AX188" s="82"/>
      <c r="AY188" s="82"/>
      <c r="AZ188" s="82"/>
      <c r="BA188" s="82"/>
      <c r="BB188" s="82"/>
    </row>
    <row r="189" spans="1:54" ht="16" x14ac:dyDescent="0.2">
      <c r="A189" s="101" t="s">
        <v>274</v>
      </c>
      <c r="B189" s="102">
        <v>2022</v>
      </c>
      <c r="C189" s="133" t="s">
        <v>1250</v>
      </c>
      <c r="D189" s="85">
        <v>30</v>
      </c>
      <c r="E189" s="85"/>
      <c r="F189" s="131">
        <v>0.6</v>
      </c>
      <c r="G189" s="362"/>
      <c r="H189" s="85"/>
      <c r="I189" s="362"/>
      <c r="J189" s="134">
        <v>24.3</v>
      </c>
      <c r="K189" s="85"/>
      <c r="L189" s="85"/>
      <c r="M189" s="85"/>
      <c r="N189" s="137" t="s">
        <v>763</v>
      </c>
      <c r="O189" s="85"/>
      <c r="P189" s="85"/>
      <c r="Q189" s="85"/>
      <c r="R189" s="140"/>
      <c r="S189" s="137" t="s">
        <v>763</v>
      </c>
      <c r="T189" s="137" t="s">
        <v>763</v>
      </c>
      <c r="U189" s="137" t="s">
        <v>763</v>
      </c>
      <c r="V189" s="85"/>
      <c r="W189" s="85"/>
      <c r="X189" s="85"/>
      <c r="Y189" s="85" t="str">
        <f t="shared" si="64"/>
        <v xml:space="preserve"> </v>
      </c>
      <c r="Z189" s="82" t="str">
        <f t="shared" si="65"/>
        <v xml:space="preserve"> </v>
      </c>
      <c r="AA189" s="85" t="str">
        <f t="shared" si="66"/>
        <v xml:space="preserve"> </v>
      </c>
      <c r="AB189" s="85" t="str">
        <f t="shared" si="67"/>
        <v xml:space="preserve"> </v>
      </c>
      <c r="AC189" s="110" t="str">
        <f t="shared" si="68"/>
        <v xml:space="preserve"> </v>
      </c>
      <c r="AD189" s="82" t="str">
        <f t="shared" si="76"/>
        <v xml:space="preserve"> </v>
      </c>
      <c r="AE189" s="111" t="str">
        <f t="shared" si="69"/>
        <v xml:space="preserve"> </v>
      </c>
      <c r="AF189" s="82" t="str">
        <f t="shared" si="70"/>
        <v xml:space="preserve"> </v>
      </c>
      <c r="AG189" s="111" t="str">
        <f t="shared" si="71"/>
        <v xml:space="preserve"> </v>
      </c>
      <c r="AH189" s="111" t="str">
        <f t="shared" si="72"/>
        <v xml:space="preserve"> </v>
      </c>
      <c r="AI189" s="82" t="str">
        <f t="shared" si="73"/>
        <v xml:space="preserve"> </v>
      </c>
      <c r="AJ189" s="112" t="str">
        <f t="shared" si="74"/>
        <v xml:space="preserve"> </v>
      </c>
      <c r="AK189" s="113" t="str">
        <f t="shared" si="75"/>
        <v xml:space="preserve"> </v>
      </c>
      <c r="AL189" s="85"/>
      <c r="AM189" s="85"/>
      <c r="AN189" s="85"/>
      <c r="AO189" s="85"/>
      <c r="AP189" s="128" t="s">
        <v>1237</v>
      </c>
      <c r="AQ189" s="85"/>
      <c r="AR189" s="82"/>
      <c r="AS189" s="82">
        <f>IF(AS188&gt;100, 100, IF(AS188&lt;0, 0, AS188))</f>
        <v>70.880621097203857</v>
      </c>
      <c r="AT189" s="82">
        <f t="shared" ref="AT189:AW189" si="77">IF(AT188&gt;100, 100, IF(AT188&lt;0, 0, AT188))</f>
        <v>0</v>
      </c>
      <c r="AU189" s="82">
        <f t="shared" si="77"/>
        <v>0</v>
      </c>
      <c r="AV189" s="82">
        <f t="shared" si="77"/>
        <v>0</v>
      </c>
      <c r="AW189" s="82">
        <f t="shared" si="77"/>
        <v>0</v>
      </c>
      <c r="AX189" s="129">
        <f>AVERAGE(AS189:AW189)</f>
        <v>14.176124219440771</v>
      </c>
      <c r="AY189" s="84"/>
      <c r="AZ189" s="84"/>
      <c r="BA189" s="84" t="str">
        <f>IF(AX189&gt;65, "Acceptable; Ongoing Protection is Required", "Unacceptable; Immediate Restoration is Required")</f>
        <v>Unacceptable; Immediate Restoration is Required</v>
      </c>
      <c r="BB189" s="82"/>
    </row>
    <row r="190" spans="1:54" ht="16" x14ac:dyDescent="0.2">
      <c r="A190" s="101"/>
      <c r="B190" s="102"/>
      <c r="C190" s="133"/>
      <c r="D190" s="85"/>
      <c r="E190" s="85"/>
      <c r="F190" s="138"/>
      <c r="G190" s="138"/>
      <c r="H190" s="85"/>
      <c r="I190" s="138"/>
      <c r="J190" s="139"/>
      <c r="K190" s="85"/>
      <c r="L190" s="85"/>
      <c r="M190" s="85"/>
      <c r="N190" s="140"/>
      <c r="O190" s="85"/>
      <c r="P190" s="85"/>
      <c r="Q190" s="85"/>
      <c r="R190" s="140"/>
      <c r="S190" s="140"/>
      <c r="T190" s="140"/>
      <c r="U190" s="140"/>
      <c r="V190" s="85"/>
      <c r="W190" s="85"/>
      <c r="X190" s="85"/>
      <c r="Y190" s="85" t="str">
        <f t="shared" si="64"/>
        <v xml:space="preserve"> </v>
      </c>
      <c r="Z190" s="82" t="str">
        <f t="shared" si="65"/>
        <v xml:space="preserve"> </v>
      </c>
      <c r="AA190" s="85" t="str">
        <f t="shared" si="66"/>
        <v xml:space="preserve"> </v>
      </c>
      <c r="AB190" s="85" t="str">
        <f t="shared" si="67"/>
        <v xml:space="preserve"> </v>
      </c>
      <c r="AC190" s="110" t="str">
        <f t="shared" si="68"/>
        <v xml:space="preserve"> </v>
      </c>
      <c r="AD190" s="82" t="str">
        <f t="shared" si="76"/>
        <v xml:space="preserve"> </v>
      </c>
      <c r="AE190" s="111" t="str">
        <f t="shared" si="69"/>
        <v xml:space="preserve"> </v>
      </c>
      <c r="AF190" s="82" t="str">
        <f t="shared" si="70"/>
        <v xml:space="preserve"> </v>
      </c>
      <c r="AG190" s="111" t="str">
        <f t="shared" si="71"/>
        <v xml:space="preserve"> </v>
      </c>
      <c r="AH190" s="111" t="str">
        <f t="shared" si="72"/>
        <v xml:space="preserve"> </v>
      </c>
      <c r="AI190" s="82" t="str">
        <f t="shared" si="73"/>
        <v xml:space="preserve"> </v>
      </c>
      <c r="AJ190" s="112" t="str">
        <f t="shared" si="74"/>
        <v xml:space="preserve"> </v>
      </c>
      <c r="AK190" s="113" t="str">
        <f t="shared" si="75"/>
        <v xml:space="preserve"> </v>
      </c>
      <c r="AL190" s="85"/>
      <c r="AM190" s="85"/>
      <c r="AN190" s="85"/>
      <c r="AO190" s="85"/>
      <c r="AP190" s="85"/>
      <c r="AQ190" s="85"/>
      <c r="AR190" s="85"/>
      <c r="AS190" s="85"/>
      <c r="AT190" s="85"/>
      <c r="AU190" s="85"/>
      <c r="AV190" s="85"/>
      <c r="AW190" s="126" t="s">
        <v>1238</v>
      </c>
      <c r="AX190" s="126">
        <f>AVERAGE(AS189:AW189)</f>
        <v>14.176124219440771</v>
      </c>
      <c r="AY190" s="85"/>
      <c r="AZ190" s="85"/>
      <c r="BA190" s="82"/>
      <c r="BB190" s="82"/>
    </row>
    <row r="191" spans="1:54" ht="16" x14ac:dyDescent="0.2">
      <c r="A191" s="82"/>
      <c r="B191" s="82"/>
      <c r="C191" s="132"/>
      <c r="D191" s="82"/>
      <c r="E191" s="82"/>
      <c r="F191" s="82"/>
      <c r="G191" s="82"/>
      <c r="H191" s="82"/>
      <c r="I191" s="82"/>
      <c r="J191" s="82"/>
      <c r="K191" s="82"/>
      <c r="L191" s="82"/>
      <c r="M191" s="82"/>
      <c r="N191" s="82"/>
      <c r="O191" s="82"/>
      <c r="P191" s="82"/>
      <c r="Q191" s="82"/>
      <c r="R191" s="82"/>
      <c r="S191" s="82"/>
      <c r="T191" s="82"/>
      <c r="U191" s="82"/>
      <c r="V191" s="82"/>
      <c r="W191" s="82"/>
      <c r="X191" s="82"/>
      <c r="Y191" s="85" t="str">
        <f t="shared" si="64"/>
        <v xml:space="preserve"> </v>
      </c>
      <c r="Z191" s="82" t="str">
        <f t="shared" si="65"/>
        <v xml:space="preserve"> </v>
      </c>
      <c r="AA191" s="85" t="str">
        <f t="shared" si="66"/>
        <v xml:space="preserve"> </v>
      </c>
      <c r="AB191" s="85" t="str">
        <f t="shared" si="67"/>
        <v xml:space="preserve"> </v>
      </c>
      <c r="AC191" s="110" t="str">
        <f t="shared" si="68"/>
        <v xml:space="preserve"> </v>
      </c>
      <c r="AD191" s="82" t="str">
        <f t="shared" si="76"/>
        <v xml:space="preserve"> </v>
      </c>
      <c r="AE191" s="111" t="str">
        <f t="shared" si="69"/>
        <v xml:space="preserve"> </v>
      </c>
      <c r="AF191" s="82" t="str">
        <f t="shared" si="70"/>
        <v xml:space="preserve"> </v>
      </c>
      <c r="AG191" s="111" t="str">
        <f t="shared" si="71"/>
        <v xml:space="preserve"> </v>
      </c>
      <c r="AH191" s="111" t="str">
        <f t="shared" si="72"/>
        <v xml:space="preserve"> </v>
      </c>
      <c r="AI191" s="82" t="str">
        <f t="shared" si="73"/>
        <v xml:space="preserve"> </v>
      </c>
      <c r="AJ191" s="112" t="str">
        <f t="shared" si="74"/>
        <v xml:space="preserve"> </v>
      </c>
      <c r="AK191" s="113" t="str">
        <f t="shared" si="75"/>
        <v xml:space="preserve"> </v>
      </c>
      <c r="AL191" s="82"/>
      <c r="AM191" s="82"/>
      <c r="AN191" s="82"/>
      <c r="AO191" s="82"/>
      <c r="AP191" s="82"/>
      <c r="AQ191" s="82"/>
      <c r="AR191" s="82"/>
      <c r="AS191" s="82"/>
      <c r="AT191" s="82"/>
      <c r="AU191" s="82"/>
      <c r="AV191" s="82"/>
      <c r="AW191" s="82"/>
      <c r="AX191" s="82"/>
      <c r="AY191" s="82"/>
      <c r="AZ191" s="82"/>
      <c r="BA191" s="82"/>
      <c r="BB191" s="82"/>
    </row>
    <row r="192" spans="1:54" ht="16"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4">
        <f>_xlfn.AGGREGATE(1, 6,AD179:AD191)</f>
        <v>0.71070463462780431</v>
      </c>
      <c r="AE192" s="84">
        <f>_xlfn.AGGREGATE(1, 6,AE179:AE191)</f>
        <v>0.5625</v>
      </c>
      <c r="AF192" s="84">
        <f>_xlfn.AGGREGATE(1, 6,AF179:AF191)</f>
        <v>16.586617533864828</v>
      </c>
      <c r="AG192" s="82"/>
      <c r="AH192" s="82"/>
      <c r="AI192" s="84">
        <f>_xlfn.AGGREGATE(1, 6,AI179:AI191)</f>
        <v>47.579033730158734</v>
      </c>
      <c r="AJ192" s="82"/>
      <c r="AK192" s="84">
        <f>_xlfn.AGGREGATE(1, 6,AK179:AK191)</f>
        <v>201.3238019468437</v>
      </c>
      <c r="AL192" s="82"/>
      <c r="AM192" s="82"/>
      <c r="AN192" s="82"/>
      <c r="AO192" s="82"/>
      <c r="AP192" s="82"/>
      <c r="AQ192" s="82"/>
      <c r="AR192" s="82"/>
      <c r="AS192" s="82"/>
      <c r="AT192" s="82"/>
      <c r="AU192" s="82"/>
      <c r="AV192" s="82"/>
      <c r="AW192" s="82"/>
      <c r="AX192" s="82"/>
      <c r="AY192" s="82"/>
      <c r="AZ192" s="82"/>
      <c r="BA192" s="82"/>
      <c r="BB192" s="82"/>
    </row>
    <row r="193" spans="1:54"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126" t="s">
        <v>1238</v>
      </c>
      <c r="AD193" s="126">
        <f>AVERAGE(AD179:AD188)</f>
        <v>0.71070463462780431</v>
      </c>
      <c r="AE193" s="126">
        <f>AVERAGE(AE179:AE188)</f>
        <v>0.5625</v>
      </c>
      <c r="AF193" s="126">
        <f>AVERAGE(AF179:AF188)</f>
        <v>16.586617533864828</v>
      </c>
      <c r="AG193" s="126"/>
      <c r="AH193" s="126"/>
      <c r="AI193" s="126">
        <f>AVERAGE(AI179:AI188)</f>
        <v>47.579033730158734</v>
      </c>
      <c r="AJ193" s="126"/>
      <c r="AK193" s="127">
        <f>AVERAGE(AK179:AK188)</f>
        <v>201.3238019468437</v>
      </c>
      <c r="AL193" s="82"/>
      <c r="AM193" s="82"/>
      <c r="AN193" s="82"/>
      <c r="AO193" s="82"/>
      <c r="AP193" s="82"/>
      <c r="AQ193" s="82"/>
      <c r="AR193" s="82"/>
      <c r="AS193" s="82"/>
      <c r="AT193" s="82"/>
      <c r="AU193" s="82"/>
      <c r="AV193" s="82"/>
      <c r="AW193" s="82"/>
      <c r="AX193" s="82"/>
      <c r="AY193" s="82"/>
      <c r="AZ193" s="82"/>
      <c r="BA193" s="82"/>
      <c r="BB193"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c r="J200" s="356" t="s">
        <v>1253</v>
      </c>
    </row>
    <row r="201" spans="1:54" ht="16" x14ac:dyDescent="0.2">
      <c r="A201" s="15"/>
      <c r="B201">
        <v>2018</v>
      </c>
      <c r="C201" s="234">
        <f>AX30</f>
        <v>11.524400960323652</v>
      </c>
      <c r="D201" s="15"/>
      <c r="E201" s="15"/>
      <c r="F201" s="15"/>
      <c r="G201" s="15"/>
      <c r="H201" s="15"/>
      <c r="I201" s="15"/>
      <c r="J201" s="358"/>
    </row>
    <row r="202" spans="1:54" ht="16" x14ac:dyDescent="0.2">
      <c r="A202" s="15"/>
      <c r="B202">
        <v>2019</v>
      </c>
      <c r="C202" s="234">
        <f>AX69</f>
        <v>24.288146905092866</v>
      </c>
      <c r="D202" s="15"/>
      <c r="E202" s="15"/>
      <c r="F202" s="15"/>
      <c r="G202" s="15"/>
      <c r="H202" s="15"/>
      <c r="I202" s="15"/>
      <c r="J202" s="358"/>
    </row>
    <row r="203" spans="1:54" ht="16" x14ac:dyDescent="0.2">
      <c r="A203" s="15"/>
      <c r="B203" s="15">
        <v>2020</v>
      </c>
      <c r="C203" s="228">
        <f>AX108</f>
        <v>14.022882849513035</v>
      </c>
      <c r="D203" s="15"/>
      <c r="E203" s="15"/>
      <c r="F203" s="15"/>
      <c r="G203" s="15"/>
      <c r="H203" s="15"/>
      <c r="I203" s="15"/>
      <c r="J203" s="358"/>
    </row>
    <row r="204" spans="1:54" ht="16" x14ac:dyDescent="0.2">
      <c r="A204" s="15"/>
      <c r="B204" s="15">
        <v>2021</v>
      </c>
      <c r="C204" s="228">
        <f>AX147</f>
        <v>28.181364073074498</v>
      </c>
      <c r="D204" s="15"/>
      <c r="E204" s="15"/>
      <c r="F204" s="15"/>
      <c r="G204" s="15"/>
      <c r="H204" s="15"/>
      <c r="I204" s="15"/>
      <c r="J204" s="358"/>
    </row>
    <row r="205" spans="1:54" ht="16" x14ac:dyDescent="0.2">
      <c r="A205" s="15"/>
      <c r="B205" s="15">
        <v>2022</v>
      </c>
      <c r="C205" s="228">
        <f>AX189</f>
        <v>14.176124219440771</v>
      </c>
      <c r="D205" s="15"/>
      <c r="E205" s="15"/>
      <c r="F205" s="15"/>
      <c r="G205" s="15"/>
      <c r="H205" s="15"/>
      <c r="I205" s="15"/>
      <c r="J205" s="358"/>
    </row>
    <row r="206" spans="1:54" ht="16" x14ac:dyDescent="0.2">
      <c r="A206" s="28" t="s">
        <v>1254</v>
      </c>
      <c r="B206" s="28"/>
      <c r="C206" s="230">
        <f>AVERAGE(C201:C205)</f>
        <v>18.438583801488967</v>
      </c>
      <c r="D206" s="28"/>
      <c r="E206" s="28" t="str">
        <f>IF(C206&gt;65,"Acceptable;requires ongoing protection","Unacceptable; requires immediate restoration")</f>
        <v>Unacceptable; requires immediate restoration</v>
      </c>
      <c r="F206" s="28">
        <v>5</v>
      </c>
      <c r="G206" s="231" t="s">
        <v>102</v>
      </c>
      <c r="H206" s="15"/>
      <c r="I206" s="15"/>
      <c r="J206" s="358"/>
    </row>
    <row r="207" spans="1:54" ht="16" x14ac:dyDescent="0.2">
      <c r="B207" s="229" t="s">
        <v>1238</v>
      </c>
      <c r="C207" s="229">
        <f>AVERAGE(C203:C205)</f>
        <v>18.793457047342766</v>
      </c>
      <c r="J207" s="358"/>
    </row>
    <row r="208" spans="1:54" ht="16" x14ac:dyDescent="0.2">
      <c r="B208" s="356" t="s">
        <v>1243</v>
      </c>
      <c r="C208" s="357">
        <f>AVERAGE(C201:C205)</f>
        <v>18.438583801488967</v>
      </c>
      <c r="J208" s="358"/>
    </row>
  </sheetData>
  <mergeCells count="8">
    <mergeCell ref="AD94:AD97"/>
    <mergeCell ref="AC95:AC97"/>
    <mergeCell ref="AD133:AD136"/>
    <mergeCell ref="AC134:AC136"/>
    <mergeCell ref="AD18:AD21"/>
    <mergeCell ref="AC19:AC21"/>
    <mergeCell ref="AD57:AD60"/>
    <mergeCell ref="AC58:AC60"/>
  </mergeCells>
  <phoneticPr fontId="29" type="noConversion"/>
  <conditionalFormatting sqref="A18:AB18 AE18:AK19 W19:AB19">
    <cfRule type="expression" dxfId="254" priority="8">
      <formula>_xlfn.NUMBERVALUE($Y18)&gt;0</formula>
    </cfRule>
  </conditionalFormatting>
  <conditionalFormatting sqref="A57:AB57 AE57:AK58 W58:AB58">
    <cfRule type="expression" dxfId="253" priority="5">
      <formula>_xlfn.NUMBERVALUE($Y57)&gt;0</formula>
    </cfRule>
  </conditionalFormatting>
  <conditionalFormatting sqref="A94:AB94 AE94:AK95 W95:AB95 V98:X109 Y98:AK110 C106:E109 H106:H109 K106:M109 O106:Q109 A110:X110 A111:AK112 A133:AB133 AE133:AK134 W134:AB134 V137:AK150 C145:E150 H145:H150 K145:M150 O145:Q150 A151:AK152 A175:AB175 AE175:AK176 W176:AB176 V179:X190 Y179:AK191 C187:E190 H187:H190 K187:M190 O187:Q190 A191:X191 A192:AK193">
    <cfRule type="expression" dxfId="252" priority="12">
      <formula>_xlfn.NUMBERVALUE($Y94)&gt;0</formula>
    </cfRule>
  </conditionalFormatting>
  <conditionalFormatting sqref="G58:I58">
    <cfRule type="expression" dxfId="251" priority="1">
      <formula>_xlfn.NUMBERVALUE($Y58)&gt;0</formula>
    </cfRule>
  </conditionalFormatting>
  <conditionalFormatting sqref="V22:AK33">
    <cfRule type="expression" dxfId="250" priority="7">
      <formula>_xlfn.NUMBERVALUE($Y22)&gt;0</formula>
    </cfRule>
  </conditionalFormatting>
  <conditionalFormatting sqref="V61:AK72">
    <cfRule type="expression" dxfId="249" priority="2">
      <formula>_xlfn.NUMBERVALUE($Y61)&gt;0</formula>
    </cfRule>
  </conditionalFormatting>
  <conditionalFormatting sqref="AC35:AK37">
    <cfRule type="expression" dxfId="248" priority="6">
      <formula>_xlfn.NUMBERVALUE($Y35)&gt;0</formula>
    </cfRule>
  </conditionalFormatting>
  <conditionalFormatting sqref="AC74:AK76">
    <cfRule type="expression" dxfId="247" priority="3">
      <formula>_xlfn.NUMBERVALUE($Y74)&gt;0</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64253-7DBE-4C0E-AC49-FF0A58D1F9B3}">
  <dimension ref="A1:BE207"/>
  <sheetViews>
    <sheetView topLeftCell="A184" workbookViewId="0">
      <selection activeCell="C206" sqref="C206"/>
    </sheetView>
  </sheetViews>
  <sheetFormatPr baseColWidth="10" defaultColWidth="8.83203125" defaultRowHeight="15" x14ac:dyDescent="0.2"/>
  <cols>
    <col min="5" max="5" width="10.33203125" customWidth="1"/>
    <col min="23" max="23" width="10.66406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278</v>
      </c>
      <c r="C4" t="s">
        <v>757</v>
      </c>
      <c r="E4" s="167">
        <v>43297</v>
      </c>
      <c r="F4" t="s">
        <v>758</v>
      </c>
      <c r="G4" t="s">
        <v>759</v>
      </c>
      <c r="H4">
        <v>0</v>
      </c>
      <c r="I4" t="s">
        <v>760</v>
      </c>
      <c r="J4" t="s">
        <v>761</v>
      </c>
      <c r="K4">
        <v>1</v>
      </c>
      <c r="L4">
        <v>0</v>
      </c>
      <c r="M4" t="s">
        <v>761</v>
      </c>
      <c r="N4" t="s">
        <v>766</v>
      </c>
      <c r="O4" s="131" t="s">
        <v>761</v>
      </c>
      <c r="P4" s="131">
        <v>10</v>
      </c>
      <c r="Q4" s="68">
        <v>1.1000000000000001</v>
      </c>
      <c r="R4" s="68">
        <v>1.1000000000000001</v>
      </c>
      <c r="S4" s="131">
        <v>1.1000000000000001</v>
      </c>
      <c r="T4" s="68">
        <v>1.5</v>
      </c>
      <c r="U4" s="76">
        <v>0.73333333333333339</v>
      </c>
      <c r="V4" s="68">
        <v>0.15</v>
      </c>
      <c r="W4" s="77">
        <v>0.30902777777777779</v>
      </c>
      <c r="X4" s="359">
        <v>25.5</v>
      </c>
      <c r="Y4" s="68">
        <v>6.1</v>
      </c>
      <c r="Z4" s="360">
        <v>5.6125153324523751</v>
      </c>
      <c r="AA4" s="321">
        <v>0.86399999999999999</v>
      </c>
      <c r="AB4" s="134">
        <v>14.7</v>
      </c>
      <c r="AC4" s="204">
        <v>24.44</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278</v>
      </c>
      <c r="C5" t="s">
        <v>764</v>
      </c>
      <c r="E5" s="167">
        <v>43297</v>
      </c>
      <c r="F5" t="s">
        <v>758</v>
      </c>
      <c r="G5" t="s">
        <v>759</v>
      </c>
      <c r="H5">
        <v>0</v>
      </c>
      <c r="I5" t="s">
        <v>760</v>
      </c>
      <c r="J5" t="s">
        <v>761</v>
      </c>
      <c r="K5">
        <v>1</v>
      </c>
      <c r="L5">
        <v>0</v>
      </c>
      <c r="M5" t="s">
        <v>761</v>
      </c>
      <c r="N5" t="s">
        <v>766</v>
      </c>
      <c r="O5" s="131" t="s">
        <v>761</v>
      </c>
      <c r="P5" s="131">
        <v>10</v>
      </c>
      <c r="Q5" s="68">
        <v>1.1000000000000001</v>
      </c>
      <c r="R5" s="68">
        <v>1.1000000000000001</v>
      </c>
      <c r="S5" s="131">
        <v>1.1000000000000001</v>
      </c>
      <c r="T5" s="68">
        <v>1.5</v>
      </c>
      <c r="U5" s="76">
        <v>0.73333333333333339</v>
      </c>
      <c r="V5" s="68">
        <v>0.75</v>
      </c>
      <c r="W5" s="77">
        <v>0.30902777777777779</v>
      </c>
      <c r="X5" s="359">
        <v>25.3</v>
      </c>
      <c r="Y5" s="68">
        <v>4.88</v>
      </c>
      <c r="Z5" s="360">
        <v>4.2274228834515339</v>
      </c>
      <c r="AA5" s="321">
        <v>0.69799999999999995</v>
      </c>
      <c r="AB5" s="134">
        <v>25.3</v>
      </c>
      <c r="AC5" s="204">
        <v>39.799999999999997</v>
      </c>
      <c r="AD5" s="72">
        <v>0.05</v>
      </c>
      <c r="AE5" s="72">
        <v>0.14073129251700678</v>
      </c>
      <c r="AF5" s="72">
        <v>2.4112814895947428</v>
      </c>
      <c r="AG5" s="137">
        <v>2.5520127821117495</v>
      </c>
      <c r="AH5" s="75">
        <v>23.22775762605152</v>
      </c>
      <c r="AI5" s="75">
        <v>25.779770408163269</v>
      </c>
      <c r="AJ5" s="72">
        <v>190.4579762416474</v>
      </c>
      <c r="AK5" s="72">
        <v>32.673033342442672</v>
      </c>
      <c r="AL5" s="72">
        <v>5.8292101086996455</v>
      </c>
      <c r="AM5" s="322">
        <v>55.900790968494192</v>
      </c>
      <c r="AN5" s="323">
        <v>58.452803750605938</v>
      </c>
      <c r="AO5" s="137">
        <v>20.093316455696204</v>
      </c>
      <c r="AP5" s="137">
        <v>15.923870210970472</v>
      </c>
      <c r="AQ5" s="72">
        <v>0.55788134263946398</v>
      </c>
      <c r="AR5" s="72">
        <v>36.017186666666674</v>
      </c>
      <c r="AV5" s="69"/>
      <c r="AX5" s="322"/>
      <c r="AY5" s="322"/>
    </row>
    <row r="6" spans="1:53" x14ac:dyDescent="0.2">
      <c r="A6" t="s">
        <v>756</v>
      </c>
      <c r="B6" t="s">
        <v>278</v>
      </c>
      <c r="C6" t="s">
        <v>765</v>
      </c>
      <c r="E6" s="167">
        <v>43297</v>
      </c>
      <c r="F6" t="s">
        <v>758</v>
      </c>
      <c r="G6" t="s">
        <v>759</v>
      </c>
      <c r="H6">
        <v>0</v>
      </c>
      <c r="I6" t="s">
        <v>760</v>
      </c>
      <c r="J6" t="s">
        <v>761</v>
      </c>
      <c r="K6">
        <v>1</v>
      </c>
      <c r="L6">
        <v>0</v>
      </c>
      <c r="M6" t="s">
        <v>761</v>
      </c>
      <c r="N6" t="s">
        <v>766</v>
      </c>
      <c r="O6" s="131" t="s">
        <v>761</v>
      </c>
      <c r="P6" s="131">
        <v>10</v>
      </c>
      <c r="Q6" s="68">
        <v>1.1000000000000001</v>
      </c>
      <c r="R6" s="68">
        <v>1.1000000000000001</v>
      </c>
      <c r="S6" s="131">
        <v>1.1000000000000001</v>
      </c>
      <c r="T6" s="68">
        <v>1.5</v>
      </c>
      <c r="U6" s="76">
        <v>0.73333333333333339</v>
      </c>
      <c r="V6" s="68">
        <v>1</v>
      </c>
      <c r="W6" s="77">
        <v>0.30902777777777779</v>
      </c>
      <c r="X6" s="359">
        <v>24.7</v>
      </c>
      <c r="Y6" s="68">
        <v>4.3499999999999996</v>
      </c>
      <c r="Z6" s="360">
        <v>3.7169421683324826</v>
      </c>
      <c r="AA6" s="321">
        <v>0.622</v>
      </c>
      <c r="AB6" s="134">
        <v>27.6</v>
      </c>
      <c r="AC6" s="204">
        <v>43.3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278</v>
      </c>
      <c r="C7" t="s">
        <v>757</v>
      </c>
      <c r="E7" s="167">
        <v>43312</v>
      </c>
      <c r="F7" t="s">
        <v>758</v>
      </c>
      <c r="G7" t="s">
        <v>804</v>
      </c>
      <c r="H7">
        <v>0</v>
      </c>
      <c r="I7" t="s">
        <v>760</v>
      </c>
      <c r="J7" t="s">
        <v>761</v>
      </c>
      <c r="K7">
        <v>1</v>
      </c>
      <c r="L7">
        <v>1</v>
      </c>
      <c r="M7" t="s">
        <v>774</v>
      </c>
      <c r="N7" t="s">
        <v>806</v>
      </c>
      <c r="O7" s="131" t="s">
        <v>761</v>
      </c>
      <c r="P7" s="131" t="s">
        <v>761</v>
      </c>
      <c r="Q7" s="68">
        <v>0.8</v>
      </c>
      <c r="R7" s="68">
        <v>0.8</v>
      </c>
      <c r="S7" s="131">
        <v>0.8</v>
      </c>
      <c r="T7" s="68">
        <v>1.55</v>
      </c>
      <c r="U7" s="76">
        <v>0.5161290322580645</v>
      </c>
      <c r="V7" s="68">
        <v>0.15</v>
      </c>
      <c r="W7" s="77">
        <v>0.3125</v>
      </c>
      <c r="X7" s="359">
        <v>26.8</v>
      </c>
      <c r="Y7" s="68">
        <v>7.36</v>
      </c>
      <c r="Z7" s="360">
        <v>6.7807581833903914</v>
      </c>
      <c r="AA7" s="321">
        <v>1.06</v>
      </c>
      <c r="AB7" s="205">
        <v>14.6</v>
      </c>
      <c r="AC7" s="171">
        <v>24.33</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278</v>
      </c>
      <c r="C8" t="s">
        <v>764</v>
      </c>
      <c r="E8" s="167">
        <v>43312</v>
      </c>
      <c r="F8" t="s">
        <v>758</v>
      </c>
      <c r="G8" t="s">
        <v>804</v>
      </c>
      <c r="H8">
        <v>0</v>
      </c>
      <c r="I8" t="s">
        <v>760</v>
      </c>
      <c r="J8" t="s">
        <v>761</v>
      </c>
      <c r="K8">
        <v>1</v>
      </c>
      <c r="L8">
        <v>1</v>
      </c>
      <c r="M8" t="s">
        <v>774</v>
      </c>
      <c r="N8" t="s">
        <v>806</v>
      </c>
      <c r="O8" s="131" t="s">
        <v>761</v>
      </c>
      <c r="P8" s="131" t="s">
        <v>761</v>
      </c>
      <c r="Q8" s="68">
        <v>0.8</v>
      </c>
      <c r="R8" s="68">
        <v>0.8</v>
      </c>
      <c r="S8" s="131">
        <v>0.8</v>
      </c>
      <c r="T8" s="68">
        <v>1.55</v>
      </c>
      <c r="U8" s="76">
        <v>0.5161290322580645</v>
      </c>
      <c r="V8" s="68">
        <v>0.5</v>
      </c>
      <c r="W8" s="77">
        <v>0.3125</v>
      </c>
      <c r="X8" s="359">
        <v>26.8</v>
      </c>
      <c r="Y8" s="68">
        <v>6.53</v>
      </c>
      <c r="Z8" s="360">
        <v>5.6304276021031745</v>
      </c>
      <c r="AA8" s="321">
        <v>0.94700000000000006</v>
      </c>
      <c r="AB8" s="205">
        <v>26.4</v>
      </c>
      <c r="AC8" s="171">
        <v>41.6</v>
      </c>
      <c r="AD8" s="72">
        <v>0.31827956989247308</v>
      </c>
      <c r="AE8" s="72">
        <v>2.5000000000000001E-2</v>
      </c>
      <c r="AF8" s="72">
        <v>0.56604600219058054</v>
      </c>
      <c r="AG8" s="137">
        <v>0.59104600219058057</v>
      </c>
      <c r="AH8" s="75">
        <v>25.491658079442072</v>
      </c>
      <c r="AI8" s="75">
        <v>26.082704081632652</v>
      </c>
      <c r="AJ8" s="72">
        <v>185.86479063078241</v>
      </c>
      <c r="AK8" s="72">
        <v>26.425566886539183</v>
      </c>
      <c r="AL8" s="72">
        <v>7.0335214161653177</v>
      </c>
      <c r="AM8" s="322">
        <v>51.917224965981255</v>
      </c>
      <c r="AN8" s="323">
        <v>52.508270968171836</v>
      </c>
      <c r="AO8" s="137">
        <v>21.625012658227849</v>
      </c>
      <c r="AP8" s="137">
        <v>58.920214008438812</v>
      </c>
      <c r="AQ8" s="72">
        <v>0.26848285805591104</v>
      </c>
      <c r="AR8" s="72">
        <v>80.545226666666665</v>
      </c>
      <c r="AV8" s="324"/>
      <c r="AW8" s="325"/>
      <c r="AX8" s="204"/>
      <c r="AY8" s="74"/>
      <c r="AZ8" s="204"/>
      <c r="BA8" s="204"/>
    </row>
    <row r="9" spans="1:53" x14ac:dyDescent="0.2">
      <c r="A9" t="s">
        <v>756</v>
      </c>
      <c r="B9" t="s">
        <v>278</v>
      </c>
      <c r="C9" t="s">
        <v>765</v>
      </c>
      <c r="E9" s="167">
        <v>43312</v>
      </c>
      <c r="F9" t="s">
        <v>758</v>
      </c>
      <c r="G9" t="s">
        <v>804</v>
      </c>
      <c r="H9">
        <v>0</v>
      </c>
      <c r="I9" t="s">
        <v>760</v>
      </c>
      <c r="J9" t="s">
        <v>761</v>
      </c>
      <c r="K9">
        <v>1</v>
      </c>
      <c r="L9">
        <v>1</v>
      </c>
      <c r="M9" t="s">
        <v>774</v>
      </c>
      <c r="N9" t="s">
        <v>806</v>
      </c>
      <c r="O9" s="131" t="s">
        <v>761</v>
      </c>
      <c r="P9" s="131" t="s">
        <v>761</v>
      </c>
      <c r="Q9" s="68">
        <v>0.8</v>
      </c>
      <c r="R9" s="68">
        <v>0.8</v>
      </c>
      <c r="S9" s="131">
        <v>0.8</v>
      </c>
      <c r="T9" s="68">
        <v>1.55</v>
      </c>
      <c r="U9" s="76">
        <v>0.5161290322580645</v>
      </c>
      <c r="V9" s="68">
        <v>1</v>
      </c>
      <c r="W9" s="77">
        <v>0.3125</v>
      </c>
      <c r="X9" s="359">
        <v>26.2</v>
      </c>
      <c r="Y9" s="68">
        <v>4.49</v>
      </c>
      <c r="Z9" s="360">
        <v>3.836462575728274</v>
      </c>
      <c r="AA9" s="321">
        <v>0.65300000000000002</v>
      </c>
      <c r="AB9" s="205">
        <v>27.9</v>
      </c>
      <c r="AC9" s="171">
        <v>43.7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3" x14ac:dyDescent="0.2">
      <c r="A10" t="s">
        <v>756</v>
      </c>
      <c r="B10" t="s">
        <v>278</v>
      </c>
      <c r="C10" t="s">
        <v>757</v>
      </c>
      <c r="E10" s="167">
        <v>43326</v>
      </c>
      <c r="F10" t="s">
        <v>758</v>
      </c>
      <c r="G10" t="s">
        <v>824</v>
      </c>
      <c r="H10">
        <v>1</v>
      </c>
      <c r="I10" t="s">
        <v>760</v>
      </c>
      <c r="J10" t="s">
        <v>761</v>
      </c>
      <c r="K10">
        <v>2</v>
      </c>
      <c r="L10">
        <v>3</v>
      </c>
      <c r="M10" t="s">
        <v>761</v>
      </c>
      <c r="N10" t="s">
        <v>829</v>
      </c>
      <c r="O10" s="131" t="s">
        <v>761</v>
      </c>
      <c r="P10" s="131" t="s">
        <v>761</v>
      </c>
      <c r="Q10" s="68">
        <v>1.35</v>
      </c>
      <c r="R10" s="68">
        <v>1.35</v>
      </c>
      <c r="S10" s="131">
        <v>1.35</v>
      </c>
      <c r="T10" s="68">
        <v>1.5</v>
      </c>
      <c r="U10" s="76">
        <v>0.9</v>
      </c>
      <c r="V10" s="68">
        <v>0.15</v>
      </c>
      <c r="W10" s="77">
        <v>0.30902777777777779</v>
      </c>
      <c r="X10" s="359">
        <v>25.6</v>
      </c>
      <c r="Y10" s="68">
        <v>2.2599999999999998</v>
      </c>
      <c r="Z10" s="360">
        <v>2.0111936885106942</v>
      </c>
      <c r="AA10" s="321">
        <v>0.313</v>
      </c>
      <c r="AB10" s="226">
        <v>20.6</v>
      </c>
      <c r="AC10" s="216">
        <v>33.299999999999997</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278</v>
      </c>
      <c r="C11" t="s">
        <v>764</v>
      </c>
      <c r="E11" s="167">
        <v>43326</v>
      </c>
      <c r="F11" t="s">
        <v>758</v>
      </c>
      <c r="G11" t="s">
        <v>824</v>
      </c>
      <c r="H11">
        <v>1</v>
      </c>
      <c r="I11" t="s">
        <v>760</v>
      </c>
      <c r="J11" t="s">
        <v>761</v>
      </c>
      <c r="K11">
        <v>2</v>
      </c>
      <c r="L11">
        <v>3</v>
      </c>
      <c r="M11" t="s">
        <v>761</v>
      </c>
      <c r="N11" t="s">
        <v>829</v>
      </c>
      <c r="O11" s="131" t="s">
        <v>761</v>
      </c>
      <c r="P11" s="131" t="s">
        <v>761</v>
      </c>
      <c r="Q11" s="68">
        <v>1.35</v>
      </c>
      <c r="R11" s="68">
        <v>1.35</v>
      </c>
      <c r="S11" s="131">
        <v>1.35</v>
      </c>
      <c r="T11" s="68">
        <v>1.5</v>
      </c>
      <c r="U11" s="76">
        <v>0.9</v>
      </c>
      <c r="V11" s="68">
        <v>0.6</v>
      </c>
      <c r="W11" s="77">
        <v>0.30902777777777779</v>
      </c>
      <c r="X11" s="359">
        <v>25.8</v>
      </c>
      <c r="Y11" s="68">
        <v>2.58</v>
      </c>
      <c r="Z11" s="360">
        <v>2.2059861172185129</v>
      </c>
      <c r="AA11" s="321">
        <v>0.371</v>
      </c>
      <c r="AB11" s="226">
        <v>27.7</v>
      </c>
      <c r="AC11" s="216">
        <v>43.3</v>
      </c>
      <c r="AD11" s="72">
        <v>0.77329576099841679</v>
      </c>
      <c r="AE11" s="72">
        <v>4.3425748958021497</v>
      </c>
      <c r="AF11" s="72">
        <v>2.6254107338444688</v>
      </c>
      <c r="AG11" s="137">
        <v>6.9679856296466181</v>
      </c>
      <c r="AH11" s="75">
        <v>22.74992253361868</v>
      </c>
      <c r="AI11" s="75">
        <v>29.717908163265299</v>
      </c>
      <c r="AJ11" s="72">
        <v>131.89815899322133</v>
      </c>
      <c r="AK11" s="72">
        <v>23.304489775451668</v>
      </c>
      <c r="AL11" s="72">
        <v>5.6597745869621807</v>
      </c>
      <c r="AM11" s="322">
        <v>46.054412309070344</v>
      </c>
      <c r="AN11" s="323">
        <v>53.022397938716963</v>
      </c>
      <c r="AO11" s="137">
        <v>10.468101265822783</v>
      </c>
      <c r="AP11" s="137">
        <v>21.625405400843881</v>
      </c>
      <c r="AQ11" s="72">
        <v>0.32617505386830437</v>
      </c>
      <c r="AR11" s="72">
        <v>32.093506666666663</v>
      </c>
      <c r="AV11" s="69"/>
      <c r="AX11" s="322"/>
      <c r="AY11" s="322"/>
    </row>
    <row r="12" spans="1:53" x14ac:dyDescent="0.2">
      <c r="A12" t="s">
        <v>756</v>
      </c>
      <c r="B12" t="s">
        <v>278</v>
      </c>
      <c r="C12" t="s">
        <v>765</v>
      </c>
      <c r="E12" s="167">
        <v>43326</v>
      </c>
      <c r="F12" t="s">
        <v>758</v>
      </c>
      <c r="G12" t="s">
        <v>824</v>
      </c>
      <c r="H12">
        <v>1</v>
      </c>
      <c r="I12" t="s">
        <v>760</v>
      </c>
      <c r="J12" t="s">
        <v>761</v>
      </c>
      <c r="K12">
        <v>2</v>
      </c>
      <c r="L12">
        <v>3</v>
      </c>
      <c r="M12" t="s">
        <v>761</v>
      </c>
      <c r="N12" t="s">
        <v>829</v>
      </c>
      <c r="O12" s="131" t="s">
        <v>761</v>
      </c>
      <c r="P12" s="131" t="s">
        <v>761</v>
      </c>
      <c r="Q12" s="68">
        <v>1.35</v>
      </c>
      <c r="R12" s="68">
        <v>1.35</v>
      </c>
      <c r="S12" s="131">
        <v>1.35</v>
      </c>
      <c r="T12" s="68">
        <v>1.5</v>
      </c>
      <c r="U12" s="76">
        <v>0.9</v>
      </c>
      <c r="V12" s="68">
        <v>1.25</v>
      </c>
      <c r="W12" s="77">
        <v>0.30902777777777779</v>
      </c>
      <c r="X12" s="359">
        <v>25.5</v>
      </c>
      <c r="Y12" s="68">
        <v>2.93</v>
      </c>
      <c r="Z12" s="360">
        <v>2.4775982816163271</v>
      </c>
      <c r="AA12" s="321">
        <v>0.43099999999999999</v>
      </c>
      <c r="AB12" s="226">
        <v>29.6</v>
      </c>
      <c r="AC12" s="216">
        <v>46.1</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278</v>
      </c>
      <c r="C13" t="s">
        <v>757</v>
      </c>
      <c r="E13" s="167">
        <v>43340</v>
      </c>
      <c r="F13" t="s">
        <v>797</v>
      </c>
      <c r="G13" t="s">
        <v>845</v>
      </c>
      <c r="H13">
        <v>0</v>
      </c>
      <c r="I13" t="s">
        <v>760</v>
      </c>
      <c r="J13" t="s">
        <v>761</v>
      </c>
      <c r="K13">
        <v>1</v>
      </c>
      <c r="L13">
        <v>1</v>
      </c>
      <c r="M13" t="s">
        <v>774</v>
      </c>
      <c r="N13" t="s">
        <v>816</v>
      </c>
      <c r="O13" s="131" t="s">
        <v>761</v>
      </c>
      <c r="P13" s="131" t="s">
        <v>761</v>
      </c>
      <c r="Q13" s="68">
        <v>1.1000000000000001</v>
      </c>
      <c r="R13" s="68">
        <v>1.1000000000000001</v>
      </c>
      <c r="S13" s="131">
        <v>1.1000000000000001</v>
      </c>
      <c r="T13" s="68">
        <v>1.4</v>
      </c>
      <c r="U13" s="76">
        <v>0.78571428571428581</v>
      </c>
      <c r="V13" s="68">
        <v>0.15</v>
      </c>
      <c r="W13" s="77">
        <v>0.30555555555555552</v>
      </c>
      <c r="X13" s="359">
        <v>25.5</v>
      </c>
      <c r="Y13" s="68">
        <v>6.67</v>
      </c>
      <c r="Z13" s="360">
        <v>6.0988333855105417</v>
      </c>
      <c r="AA13" s="321">
        <v>0.93599999999999994</v>
      </c>
      <c r="AB13" s="226">
        <v>15.8</v>
      </c>
      <c r="AC13" s="216">
        <v>26.01</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278</v>
      </c>
      <c r="C14" t="s">
        <v>764</v>
      </c>
      <c r="E14" s="167">
        <v>43340</v>
      </c>
      <c r="F14" t="s">
        <v>797</v>
      </c>
      <c r="G14" t="s">
        <v>845</v>
      </c>
      <c r="H14">
        <v>0</v>
      </c>
      <c r="I14" t="s">
        <v>760</v>
      </c>
      <c r="J14" t="s">
        <v>761</v>
      </c>
      <c r="K14">
        <v>1</v>
      </c>
      <c r="L14">
        <v>1</v>
      </c>
      <c r="M14" t="s">
        <v>774</v>
      </c>
      <c r="N14" t="s">
        <v>816</v>
      </c>
      <c r="O14" s="131" t="s">
        <v>761</v>
      </c>
      <c r="P14" s="131" t="s">
        <v>761</v>
      </c>
      <c r="Q14" s="68">
        <v>1.1000000000000001</v>
      </c>
      <c r="R14" s="68">
        <v>1.1000000000000001</v>
      </c>
      <c r="S14" s="131">
        <v>1.1000000000000001</v>
      </c>
      <c r="T14" s="68">
        <v>1.4</v>
      </c>
      <c r="U14" s="76">
        <v>0.78571428571428581</v>
      </c>
      <c r="V14" s="68">
        <v>0.5</v>
      </c>
      <c r="W14" s="77">
        <v>0.30555555555555552</v>
      </c>
      <c r="X14" s="359">
        <v>25.8</v>
      </c>
      <c r="Y14" s="68">
        <v>6.43</v>
      </c>
      <c r="Z14" s="360">
        <v>5.532164370789693</v>
      </c>
      <c r="AA14" s="321">
        <v>0.91599999999999993</v>
      </c>
      <c r="AB14" s="226">
        <v>26.6</v>
      </c>
      <c r="AC14" s="216">
        <v>41.6</v>
      </c>
      <c r="AD14" s="72">
        <v>0.39592081583683264</v>
      </c>
      <c r="AE14" s="72">
        <v>0.56424067262217537</v>
      </c>
      <c r="AF14" s="72">
        <v>1.303395399780942</v>
      </c>
      <c r="AG14" s="137">
        <v>1.8676360724031174</v>
      </c>
      <c r="AH14" s="75">
        <v>30.576675152086679</v>
      </c>
      <c r="AI14" s="75">
        <v>32.444311224489795</v>
      </c>
      <c r="AJ14" s="72">
        <v>170.54402510204088</v>
      </c>
      <c r="AK14" s="72">
        <v>31.685587214311845</v>
      </c>
      <c r="AL14" s="72">
        <v>5.382384866296845</v>
      </c>
      <c r="AM14" s="322">
        <v>62.262262366398524</v>
      </c>
      <c r="AN14" s="323">
        <v>64.129898438801632</v>
      </c>
      <c r="AO14" s="137">
        <v>19.51326582278481</v>
      </c>
      <c r="AP14" s="137">
        <v>16.518240843881859</v>
      </c>
      <c r="AQ14" s="72">
        <v>0.54156119540892933</v>
      </c>
      <c r="AR14" s="72">
        <v>36.031506666666672</v>
      </c>
      <c r="AV14" s="69"/>
      <c r="AX14" s="322"/>
      <c r="AY14" s="322"/>
    </row>
    <row r="15" spans="1:53" x14ac:dyDescent="0.2">
      <c r="A15" t="s">
        <v>756</v>
      </c>
      <c r="B15" t="s">
        <v>278</v>
      </c>
      <c r="C15" t="s">
        <v>765</v>
      </c>
      <c r="E15" s="167">
        <v>43340</v>
      </c>
      <c r="F15" t="s">
        <v>797</v>
      </c>
      <c r="G15" t="s">
        <v>845</v>
      </c>
      <c r="H15">
        <v>0</v>
      </c>
      <c r="I15" t="s">
        <v>760</v>
      </c>
      <c r="J15" t="s">
        <v>761</v>
      </c>
      <c r="K15">
        <v>1</v>
      </c>
      <c r="L15">
        <v>1</v>
      </c>
      <c r="M15" t="s">
        <v>774</v>
      </c>
      <c r="N15" t="s">
        <v>816</v>
      </c>
      <c r="O15" s="131" t="s">
        <v>761</v>
      </c>
      <c r="P15" s="131" t="s">
        <v>761</v>
      </c>
      <c r="Q15" s="68">
        <v>1.1000000000000001</v>
      </c>
      <c r="R15" s="68">
        <v>1.1000000000000001</v>
      </c>
      <c r="S15" s="131">
        <v>1.1000000000000001</v>
      </c>
      <c r="T15" s="68">
        <v>1.4</v>
      </c>
      <c r="U15" s="76">
        <v>0.78571428571428581</v>
      </c>
      <c r="V15" s="68">
        <v>1</v>
      </c>
      <c r="W15" s="77">
        <v>0.30555555555555552</v>
      </c>
      <c r="X15" s="359">
        <v>25.7</v>
      </c>
      <c r="Y15" s="68">
        <v>4.7699999999999996</v>
      </c>
      <c r="Z15" s="360">
        <v>4.0642372978283818</v>
      </c>
      <c r="AA15" s="321">
        <v>0.68900000000000006</v>
      </c>
      <c r="AB15" s="226">
        <v>28.3</v>
      </c>
      <c r="AC15" s="216">
        <v>44</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366" t="s">
        <v>1255</v>
      </c>
      <c r="H19" s="88" t="s">
        <v>702</v>
      </c>
      <c r="I19" s="374" t="s">
        <v>1256</v>
      </c>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278</v>
      </c>
      <c r="B22" s="102">
        <v>2018</v>
      </c>
      <c r="C22" s="103">
        <v>7</v>
      </c>
      <c r="D22" s="102">
        <v>16</v>
      </c>
      <c r="E22" s="82"/>
      <c r="F22" s="131">
        <v>1.1000000000000001</v>
      </c>
      <c r="G22" s="362">
        <v>5.6125153324523751</v>
      </c>
      <c r="H22" s="82"/>
      <c r="I22" s="362">
        <v>25.5</v>
      </c>
      <c r="J22" s="134">
        <v>14.7</v>
      </c>
      <c r="K22" s="82"/>
      <c r="L22" s="82"/>
      <c r="M22" s="108"/>
      <c r="N22" s="131" t="s">
        <v>763</v>
      </c>
      <c r="O22" s="82"/>
      <c r="P22" s="82"/>
      <c r="Q22" s="82"/>
      <c r="R22" s="140"/>
      <c r="S22" s="131" t="s">
        <v>763</v>
      </c>
      <c r="T22" s="131" t="s">
        <v>763</v>
      </c>
      <c r="U22" s="131" t="s">
        <v>763</v>
      </c>
      <c r="V22" s="85"/>
      <c r="W22" s="85"/>
      <c r="X22" s="85"/>
      <c r="Y22" s="102">
        <f>IF(C22&lt;6," ",IF(C22&lt;=9,I22, IF(C22&gt;=10," ")))</f>
        <v>25.5</v>
      </c>
      <c r="Z22" s="102">
        <f>IF(Y22=" ", " ", IF(Y22&gt;0, Y22+273.15))</f>
        <v>298.64999999999998</v>
      </c>
      <c r="AA22" s="102">
        <f>IF(C22&lt;6," ",IF(C22&lt;=9,J22, IF(C22&gt;=10," ")))</f>
        <v>14.7</v>
      </c>
      <c r="AB22" s="102">
        <f>IF(C22&lt;6," ",IF(C22&lt;=9,G22, IF(C22&gt;=10," ")))</f>
        <v>5.6125153324523751</v>
      </c>
      <c r="AC22" s="104">
        <f>IF(Y22=" "," ",IF(Y22&gt;0,EXP(-173.4292+249.6339*100/Z22+143.3483*LN(+Z22/100)-21.8492*Z22/100+AA22*(-0.033096+0.014259*Z22/100-0.0017*(Z22/100)^2))*1.4276))</f>
        <v>7.5072848659399494</v>
      </c>
      <c r="AD22" s="102">
        <f>IF(Y22=" "," ",IF(Y22&gt;0,AB22/AC22))</f>
        <v>0.74760921327442664</v>
      </c>
      <c r="AE22" s="105">
        <f>IF(C22&lt;6," ",IF(C22&lt;=9,F22, IF(C22&gt;=10," ")))</f>
        <v>1.1000000000000001</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278</v>
      </c>
      <c r="B23" s="102">
        <v>2018</v>
      </c>
      <c r="C23" s="103">
        <v>7</v>
      </c>
      <c r="D23" s="102">
        <v>16</v>
      </c>
      <c r="E23" s="82"/>
      <c r="F23" s="131">
        <v>1.1000000000000001</v>
      </c>
      <c r="G23" s="362">
        <v>4.2274228834515339</v>
      </c>
      <c r="H23" s="82"/>
      <c r="I23" s="362">
        <v>25.3</v>
      </c>
      <c r="J23" s="134">
        <v>25.3</v>
      </c>
      <c r="K23" s="82"/>
      <c r="L23" s="82"/>
      <c r="M23" s="108"/>
      <c r="N23" s="137">
        <v>2.5520127821117495</v>
      </c>
      <c r="O23" s="82"/>
      <c r="P23" s="82"/>
      <c r="Q23" s="82"/>
      <c r="R23" s="140"/>
      <c r="S23" s="323">
        <v>58.452803750605938</v>
      </c>
      <c r="T23" s="137">
        <v>20.093316455696204</v>
      </c>
      <c r="U23" s="137">
        <v>15.923870210970472</v>
      </c>
      <c r="V23" s="85"/>
      <c r="W23" s="85"/>
      <c r="X23" s="85"/>
      <c r="Y23" s="102">
        <f t="shared" ref="Y23:Y33" si="0">IF(C23&lt;6," ",IF(C23&lt;=9,I23, IF(C23&gt;=10," ")))</f>
        <v>25.3</v>
      </c>
      <c r="Z23" s="102">
        <f t="shared" ref="Z23:Z33" si="1">IF(Y23=" ", " ", IF(Y23&gt;0, Y23+273.15))</f>
        <v>298.45</v>
      </c>
      <c r="AA23" s="102">
        <f t="shared" ref="AA23:AA33" si="2">IF(C23&lt;6," ",IF(C23&lt;=9,J23, IF(C23&gt;=10," ")))</f>
        <v>25.3</v>
      </c>
      <c r="AB23" s="102">
        <f t="shared" ref="AB23:AB33" si="3">IF(C23&lt;6," ",IF(C23&lt;=9,G23, IF(C23&gt;=10," ")))</f>
        <v>4.2274228834515339</v>
      </c>
      <c r="AC23" s="104">
        <f t="shared" ref="AC23:AC33" si="4">IF(Y23=" "," ",IF(Y23&gt;0,EXP(-173.4292+249.6339*100/Z23+143.3483*LN(+Z23/100)-21.8492*Z23/100+AA23*(-0.033096+0.014259*Z23/100-0.0017*(Z23/100)^2))*1.4276))</f>
        <v>7.093675036615557</v>
      </c>
      <c r="AD23" s="102">
        <f t="shared" ref="AD23:AD33" si="5">IF(Y23=" "," ",IF(Y23&gt;0,AB23/AC23))</f>
        <v>0.59594256314685479</v>
      </c>
      <c r="AE23" s="105">
        <f t="shared" ref="AE23:AE33" si="6">IF(C23&lt;6," ",IF(C23&lt;=9,F23, IF(C23&gt;=10," ")))</f>
        <v>1.1000000000000001</v>
      </c>
      <c r="AF23" s="102">
        <f t="shared" ref="AF23:AF33" si="7">IF(Y23=" "," ",N23)</f>
        <v>2.5520127821117495</v>
      </c>
      <c r="AG23" s="105">
        <f t="shared" ref="AG23:AG33" si="8">IF(C23&lt;6," ",IF(C23&lt;=9,T23, IF(C23&gt;=10," ")))</f>
        <v>20.093316455696204</v>
      </c>
      <c r="AH23" s="105">
        <f t="shared" ref="AH23:AH33" si="9">IF(C23&lt;6," ",IF(C23&lt;=9,U23, IF(C23&gt;=10," ")))</f>
        <v>15.923870210970472</v>
      </c>
      <c r="AI23" s="102">
        <f t="shared" ref="AI23" si="10">IF(Y23=" ", " ", IF(Y23&gt;0, SUM(AG23:AH23)))</f>
        <v>36.017186666666674</v>
      </c>
      <c r="AJ23" s="106">
        <f t="shared" ref="AJ23:AJ33" si="11">IF(C23&lt;6," ",IF(C23&lt;=9,S23, IF(C23&gt;=10," ")))</f>
        <v>58.452803750605938</v>
      </c>
      <c r="AK23" s="107">
        <f t="shared" ref="AK23:AK32" si="12">IF(Y23=" ", " ", IF(Y23&gt;0, AJ23-AF23))</f>
        <v>55.900790968494185</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278</v>
      </c>
      <c r="B24" s="102">
        <v>2018</v>
      </c>
      <c r="C24" s="103">
        <v>7</v>
      </c>
      <c r="D24" s="102">
        <v>16</v>
      </c>
      <c r="E24" s="82"/>
      <c r="F24" s="131">
        <v>1.1000000000000001</v>
      </c>
      <c r="G24" s="362">
        <v>3.7169421683324826</v>
      </c>
      <c r="H24" s="82"/>
      <c r="I24" s="362">
        <v>24.7</v>
      </c>
      <c r="J24" s="134">
        <v>27.6</v>
      </c>
      <c r="K24" s="82"/>
      <c r="L24" s="82"/>
      <c r="M24" s="108"/>
      <c r="N24" s="131" t="s">
        <v>763</v>
      </c>
      <c r="O24" s="82"/>
      <c r="P24" s="82"/>
      <c r="Q24" s="82"/>
      <c r="R24" s="140"/>
      <c r="S24" s="131" t="s">
        <v>763</v>
      </c>
      <c r="T24" s="131" t="s">
        <v>763</v>
      </c>
      <c r="U24" s="131" t="s">
        <v>763</v>
      </c>
      <c r="V24" s="85"/>
      <c r="W24" s="85"/>
      <c r="X24" s="85"/>
      <c r="Y24" s="102">
        <f t="shared" si="0"/>
        <v>24.7</v>
      </c>
      <c r="Z24" s="102">
        <f t="shared" si="1"/>
        <v>297.84999999999997</v>
      </c>
      <c r="AA24" s="102">
        <f t="shared" si="2"/>
        <v>27.6</v>
      </c>
      <c r="AB24" s="102">
        <f t="shared" si="3"/>
        <v>3.7169421683324826</v>
      </c>
      <c r="AC24" s="104">
        <f t="shared" si="4"/>
        <v>7.0749872915740095</v>
      </c>
      <c r="AD24" s="102">
        <f t="shared" si="5"/>
        <v>0.52536379432924107</v>
      </c>
      <c r="AE24" s="105">
        <f t="shared" si="6"/>
        <v>1.1000000000000001</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278</v>
      </c>
      <c r="B25" s="102">
        <v>2018</v>
      </c>
      <c r="C25" s="103">
        <v>7</v>
      </c>
      <c r="D25" s="102">
        <v>31</v>
      </c>
      <c r="E25" s="82"/>
      <c r="F25" s="131">
        <v>0.8</v>
      </c>
      <c r="G25" s="362">
        <v>6.7807581833903914</v>
      </c>
      <c r="H25" s="82"/>
      <c r="I25" s="362">
        <v>26.8</v>
      </c>
      <c r="J25" s="205">
        <v>14.6</v>
      </c>
      <c r="K25" s="82"/>
      <c r="L25" s="82"/>
      <c r="M25" s="108"/>
      <c r="N25" s="131" t="s">
        <v>763</v>
      </c>
      <c r="O25" s="82"/>
      <c r="P25" s="82"/>
      <c r="Q25" s="82"/>
      <c r="R25" s="140"/>
      <c r="S25" s="131" t="s">
        <v>763</v>
      </c>
      <c r="T25" s="131" t="s">
        <v>763</v>
      </c>
      <c r="U25" s="131" t="s">
        <v>763</v>
      </c>
      <c r="V25" s="85"/>
      <c r="W25" s="85"/>
      <c r="X25" s="85"/>
      <c r="Y25" s="102">
        <f t="shared" si="0"/>
        <v>26.8</v>
      </c>
      <c r="Z25" s="102">
        <f t="shared" si="1"/>
        <v>299.95</v>
      </c>
      <c r="AA25" s="102">
        <f t="shared" si="2"/>
        <v>14.6</v>
      </c>
      <c r="AB25" s="102">
        <f t="shared" si="3"/>
        <v>6.7807581833903914</v>
      </c>
      <c r="AC25" s="104">
        <f t="shared" si="4"/>
        <v>7.3414304124384877</v>
      </c>
      <c r="AD25" s="102">
        <f t="shared" si="5"/>
        <v>0.92362902083793419</v>
      </c>
      <c r="AE25" s="105">
        <f t="shared" si="6"/>
        <v>0.8</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278</v>
      </c>
      <c r="B26" s="102">
        <v>2018</v>
      </c>
      <c r="C26" s="103">
        <v>7</v>
      </c>
      <c r="D26" s="102">
        <v>31</v>
      </c>
      <c r="E26" s="82"/>
      <c r="F26" s="131">
        <v>0.8</v>
      </c>
      <c r="G26" s="362">
        <v>5.6304276021031745</v>
      </c>
      <c r="H26" s="82"/>
      <c r="I26" s="362">
        <v>26.8</v>
      </c>
      <c r="J26" s="205">
        <v>26.4</v>
      </c>
      <c r="K26" s="82"/>
      <c r="L26" s="82"/>
      <c r="M26" s="108"/>
      <c r="N26" s="137">
        <v>0.59104600219058057</v>
      </c>
      <c r="O26" s="82"/>
      <c r="P26" s="82"/>
      <c r="Q26" s="82"/>
      <c r="R26" s="140"/>
      <c r="S26" s="323">
        <v>52.508270968171836</v>
      </c>
      <c r="T26" s="137">
        <v>21.625012658227849</v>
      </c>
      <c r="U26" s="137">
        <v>58.920214008438812</v>
      </c>
      <c r="V26" s="85"/>
      <c r="W26" s="85"/>
      <c r="X26" s="85"/>
      <c r="Y26" s="102">
        <f t="shared" si="0"/>
        <v>26.8</v>
      </c>
      <c r="Z26" s="102">
        <f t="shared" si="1"/>
        <v>299.95</v>
      </c>
      <c r="AA26" s="102">
        <f t="shared" si="2"/>
        <v>26.4</v>
      </c>
      <c r="AB26" s="102">
        <f t="shared" si="3"/>
        <v>5.6304276021031745</v>
      </c>
      <c r="AC26" s="104">
        <f t="shared" si="4"/>
        <v>6.8702847218484644</v>
      </c>
      <c r="AD26" s="102">
        <f t="shared" si="5"/>
        <v>0.81953337162252227</v>
      </c>
      <c r="AE26" s="105">
        <f t="shared" si="6"/>
        <v>0.8</v>
      </c>
      <c r="AF26" s="102">
        <f t="shared" si="7"/>
        <v>0.59104600219058057</v>
      </c>
      <c r="AG26" s="105">
        <f t="shared" si="8"/>
        <v>21.625012658227849</v>
      </c>
      <c r="AH26" s="105">
        <f t="shared" si="9"/>
        <v>58.920214008438812</v>
      </c>
      <c r="AI26" s="102">
        <f t="shared" ref="AI26" si="13">IF(Y26=" ", " ", IF(Y26&gt;0, SUM(AG26:AH26)))</f>
        <v>80.545226666666665</v>
      </c>
      <c r="AJ26" s="106">
        <f t="shared" si="11"/>
        <v>52.508270968171836</v>
      </c>
      <c r="AK26" s="107">
        <f t="shared" si="12"/>
        <v>51.917224965981255</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278</v>
      </c>
      <c r="B27" s="102">
        <v>2018</v>
      </c>
      <c r="C27" s="103">
        <v>7</v>
      </c>
      <c r="D27" s="102">
        <v>31</v>
      </c>
      <c r="E27" s="82"/>
      <c r="F27" s="131">
        <v>0.8</v>
      </c>
      <c r="G27" s="362">
        <v>3.836462575728274</v>
      </c>
      <c r="H27" s="82"/>
      <c r="I27" s="362">
        <v>26.2</v>
      </c>
      <c r="J27" s="205">
        <v>27.9</v>
      </c>
      <c r="K27" s="82"/>
      <c r="L27" s="82"/>
      <c r="M27" s="108"/>
      <c r="N27" s="131" t="s">
        <v>763</v>
      </c>
      <c r="O27" s="82"/>
      <c r="P27" s="82"/>
      <c r="Q27" s="82"/>
      <c r="R27" s="140"/>
      <c r="S27" s="131" t="s">
        <v>763</v>
      </c>
      <c r="T27" s="131" t="s">
        <v>763</v>
      </c>
      <c r="U27" s="131" t="s">
        <v>763</v>
      </c>
      <c r="V27" s="85"/>
      <c r="W27" s="85"/>
      <c r="X27" s="85"/>
      <c r="Y27" s="102">
        <f t="shared" si="0"/>
        <v>26.2</v>
      </c>
      <c r="Z27" s="102">
        <f t="shared" si="1"/>
        <v>299.34999999999997</v>
      </c>
      <c r="AA27" s="102">
        <f t="shared" si="2"/>
        <v>27.9</v>
      </c>
      <c r="AB27" s="102">
        <f t="shared" si="3"/>
        <v>3.836462575728274</v>
      </c>
      <c r="AC27" s="104">
        <f t="shared" si="4"/>
        <v>6.8824035031511599</v>
      </c>
      <c r="AD27" s="102">
        <f t="shared" si="5"/>
        <v>0.5574306379990247</v>
      </c>
      <c r="AE27" s="105">
        <f t="shared" si="6"/>
        <v>0.8</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278</v>
      </c>
      <c r="B28" s="102">
        <v>2018</v>
      </c>
      <c r="C28" s="103">
        <v>8</v>
      </c>
      <c r="D28" s="102">
        <v>14</v>
      </c>
      <c r="E28" s="82"/>
      <c r="F28" s="131">
        <v>1.35</v>
      </c>
      <c r="G28" s="362">
        <v>2.0111936885106942</v>
      </c>
      <c r="H28" s="82"/>
      <c r="I28" s="362">
        <v>25.6</v>
      </c>
      <c r="J28" s="226">
        <v>20.6</v>
      </c>
      <c r="K28" s="82"/>
      <c r="L28" s="82"/>
      <c r="M28" s="82"/>
      <c r="N28" s="131" t="s">
        <v>763</v>
      </c>
      <c r="O28" s="82"/>
      <c r="P28" s="82"/>
      <c r="Q28" s="82"/>
      <c r="R28" s="140"/>
      <c r="S28" s="131" t="s">
        <v>763</v>
      </c>
      <c r="T28" s="131" t="s">
        <v>763</v>
      </c>
      <c r="U28" s="131" t="s">
        <v>763</v>
      </c>
      <c r="V28" s="85"/>
      <c r="W28" s="85"/>
      <c r="X28" s="85"/>
      <c r="Y28" s="102">
        <f t="shared" si="0"/>
        <v>25.6</v>
      </c>
      <c r="Z28" s="102">
        <f t="shared" si="1"/>
        <v>298.75</v>
      </c>
      <c r="AA28" s="102">
        <f t="shared" si="2"/>
        <v>20.6</v>
      </c>
      <c r="AB28" s="102">
        <f t="shared" si="3"/>
        <v>2.0111936885106942</v>
      </c>
      <c r="AC28" s="104">
        <f t="shared" si="4"/>
        <v>7.2474061289106597</v>
      </c>
      <c r="AD28" s="102">
        <f t="shared" si="5"/>
        <v>0.27750531055350031</v>
      </c>
      <c r="AE28" s="105">
        <f t="shared" si="6"/>
        <v>1.35</v>
      </c>
      <c r="AF28" s="102" t="str">
        <f t="shared" si="7"/>
        <v>NS</v>
      </c>
      <c r="AG28" s="105" t="str">
        <f t="shared" si="8"/>
        <v>NS</v>
      </c>
      <c r="AH28" s="105" t="str">
        <f t="shared" si="9"/>
        <v>NS</v>
      </c>
      <c r="AI28" s="102"/>
      <c r="AJ28" s="106" t="str">
        <f t="shared" si="11"/>
        <v>NS</v>
      </c>
      <c r="AK28" s="107"/>
      <c r="AL28" s="82"/>
      <c r="AM28" s="82">
        <f>AD36</f>
        <v>0.5975719892027308</v>
      </c>
      <c r="AN28" s="82">
        <f>AE36</f>
        <v>1.0874999999999999</v>
      </c>
      <c r="AO28" s="82">
        <f>AF36</f>
        <v>2.9946701215880163</v>
      </c>
      <c r="AP28" s="82">
        <f>AI36</f>
        <v>46.17185666666667</v>
      </c>
      <c r="AQ28" s="113">
        <f>AK36</f>
        <v>54.033672652486075</v>
      </c>
      <c r="AR28" s="118"/>
      <c r="AS28" s="115" t="s">
        <v>497</v>
      </c>
      <c r="AT28" s="115" t="s">
        <v>497</v>
      </c>
      <c r="AU28" s="115" t="s">
        <v>497</v>
      </c>
      <c r="AV28" s="115" t="s">
        <v>497</v>
      </c>
      <c r="AW28" s="115" t="s">
        <v>497</v>
      </c>
      <c r="AX28" s="116" t="s">
        <v>498</v>
      </c>
      <c r="AY28" s="102"/>
      <c r="AZ28" s="102"/>
      <c r="BA28" s="82"/>
      <c r="BB28" s="82"/>
    </row>
    <row r="29" spans="1:54" ht="16" x14ac:dyDescent="0.2">
      <c r="A29" s="101" t="s">
        <v>278</v>
      </c>
      <c r="B29" s="102">
        <v>2018</v>
      </c>
      <c r="C29" s="103">
        <v>8</v>
      </c>
      <c r="D29" s="102">
        <v>14</v>
      </c>
      <c r="E29" s="82"/>
      <c r="F29" s="131">
        <v>1.35</v>
      </c>
      <c r="G29" s="362">
        <v>2.2059861172185129</v>
      </c>
      <c r="H29" s="82"/>
      <c r="I29" s="362">
        <v>25.8</v>
      </c>
      <c r="J29" s="226">
        <v>27.7</v>
      </c>
      <c r="K29" s="82"/>
      <c r="L29" s="82"/>
      <c r="M29" s="108"/>
      <c r="N29" s="137">
        <v>6.9679856296466181</v>
      </c>
      <c r="O29" s="82"/>
      <c r="P29" s="82"/>
      <c r="Q29" s="82"/>
      <c r="R29" s="140"/>
      <c r="S29" s="323">
        <v>53.022397938716963</v>
      </c>
      <c r="T29" s="137">
        <v>10.468101265822783</v>
      </c>
      <c r="U29" s="137">
        <v>21.625405400843881</v>
      </c>
      <c r="V29" s="85"/>
      <c r="W29" s="85"/>
      <c r="X29" s="85"/>
      <c r="Y29" s="102">
        <f t="shared" si="0"/>
        <v>25.8</v>
      </c>
      <c r="Z29" s="102">
        <f t="shared" si="1"/>
        <v>298.95</v>
      </c>
      <c r="AA29" s="102">
        <f t="shared" si="2"/>
        <v>27.7</v>
      </c>
      <c r="AB29" s="102">
        <f t="shared" si="3"/>
        <v>2.2059861172185129</v>
      </c>
      <c r="AC29" s="104">
        <f t="shared" si="4"/>
        <v>6.9375352262538277</v>
      </c>
      <c r="AD29" s="102">
        <f t="shared" si="5"/>
        <v>0.31797836627486425</v>
      </c>
      <c r="AE29" s="105">
        <f t="shared" si="6"/>
        <v>1.35</v>
      </c>
      <c r="AF29" s="102">
        <f t="shared" si="7"/>
        <v>6.9679856296466181</v>
      </c>
      <c r="AG29" s="105">
        <f t="shared" si="8"/>
        <v>10.468101265822783</v>
      </c>
      <c r="AH29" s="105">
        <f t="shared" si="9"/>
        <v>21.625405400843881</v>
      </c>
      <c r="AI29" s="102">
        <f t="shared" ref="AI29" si="14">IF(Y29=" ", " ", IF(Y29&gt;0, SUM(AG29:AH29)))</f>
        <v>32.093506666666663</v>
      </c>
      <c r="AJ29" s="106">
        <f t="shared" si="11"/>
        <v>53.022397938716963</v>
      </c>
      <c r="AK29" s="107">
        <f t="shared" si="12"/>
        <v>46.054412309070344</v>
      </c>
      <c r="AL29" s="82"/>
      <c r="AM29" s="82"/>
      <c r="AN29" s="82"/>
      <c r="AO29" s="82"/>
      <c r="AP29" s="85"/>
      <c r="AQ29" s="82"/>
      <c r="AR29" s="82"/>
      <c r="AS29" s="363">
        <f>((LN(AM28)-LN(0.4))/(LN(0.9)-LN(0.4))*100)</f>
        <v>49.499969964652429</v>
      </c>
      <c r="AT29" s="120">
        <f>((LN(AN28)-LN(0.6))/(LN(3)-LN(0.6))*100)</f>
        <v>36.951230187392738</v>
      </c>
      <c r="AU29" s="115">
        <f>((LN(AO28)-LN(10))/(LN(1)-LN(10))*100)</f>
        <v>52.36510104247165</v>
      </c>
      <c r="AV29" s="115">
        <f>((LN(AP28)-LN(10))/(LN(3)-LN(10))*100)</f>
        <v>-127.0614544550082</v>
      </c>
      <c r="AW29" s="115">
        <f>((LN(AQ28)-LN(43))/(LN(20)-LN(43))*100)</f>
        <v>-29.838915705903744</v>
      </c>
      <c r="AX29" s="82"/>
      <c r="AY29" s="82"/>
      <c r="AZ29" s="82"/>
      <c r="BA29" s="82"/>
      <c r="BB29" s="82"/>
    </row>
    <row r="30" spans="1:54" ht="16" x14ac:dyDescent="0.2">
      <c r="A30" s="101" t="s">
        <v>278</v>
      </c>
      <c r="B30" s="102">
        <v>2018</v>
      </c>
      <c r="C30" s="103">
        <v>8</v>
      </c>
      <c r="D30" s="102">
        <v>14</v>
      </c>
      <c r="E30" s="82"/>
      <c r="F30" s="131">
        <v>1.35</v>
      </c>
      <c r="G30" s="362">
        <v>2.4775982816163271</v>
      </c>
      <c r="H30" s="82"/>
      <c r="I30" s="362">
        <v>25.5</v>
      </c>
      <c r="J30" s="226">
        <v>29.6</v>
      </c>
      <c r="K30" s="82"/>
      <c r="L30" s="82"/>
      <c r="M30" s="108"/>
      <c r="N30" s="131" t="s">
        <v>763</v>
      </c>
      <c r="O30" s="82"/>
      <c r="P30" s="82"/>
      <c r="Q30" s="82"/>
      <c r="R30" s="140"/>
      <c r="S30" s="131" t="s">
        <v>763</v>
      </c>
      <c r="T30" s="131" t="s">
        <v>763</v>
      </c>
      <c r="U30" s="131" t="s">
        <v>763</v>
      </c>
      <c r="V30" s="85"/>
      <c r="W30" s="85"/>
      <c r="X30" s="85"/>
      <c r="Y30" s="102">
        <f t="shared" si="0"/>
        <v>25.5</v>
      </c>
      <c r="Z30" s="102">
        <f t="shared" si="1"/>
        <v>298.64999999999998</v>
      </c>
      <c r="AA30" s="102">
        <f t="shared" si="2"/>
        <v>29.6</v>
      </c>
      <c r="AB30" s="102">
        <f t="shared" si="3"/>
        <v>2.4775982816163271</v>
      </c>
      <c r="AC30" s="104">
        <f t="shared" si="4"/>
        <v>6.8986771810787113</v>
      </c>
      <c r="AD30" s="102">
        <f t="shared" si="5"/>
        <v>0.35914106669779228</v>
      </c>
      <c r="AE30" s="105">
        <f t="shared" si="6"/>
        <v>1.35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49.499969964652429</v>
      </c>
      <c r="AT30" s="82">
        <f t="shared" ref="AT30:AW30" si="15">IF(AT29&gt;100, 100, IF(AT29&lt;0, 0, AT29))</f>
        <v>36.951230187392738</v>
      </c>
      <c r="AU30" s="82">
        <f t="shared" si="15"/>
        <v>52.36510104247165</v>
      </c>
      <c r="AV30" s="82">
        <f t="shared" si="15"/>
        <v>0</v>
      </c>
      <c r="AW30" s="82">
        <f t="shared" si="15"/>
        <v>0</v>
      </c>
      <c r="AX30" s="129">
        <f>AVERAGE(AS30:AW30)</f>
        <v>27.763260238903364</v>
      </c>
      <c r="AY30" s="84"/>
      <c r="AZ30" s="84"/>
      <c r="BA30" s="84" t="str">
        <f>IF(AX30&gt;65, "Acceptable; Ongoing Protection is Required", "Unacceptable; Immediate Restoration is Required")</f>
        <v>Unacceptable; Immediate Restoration is Required</v>
      </c>
      <c r="BB30" s="82"/>
    </row>
    <row r="31" spans="1:54" ht="16" x14ac:dyDescent="0.2">
      <c r="A31" s="101" t="s">
        <v>278</v>
      </c>
      <c r="B31" s="102">
        <v>2018</v>
      </c>
      <c r="C31" s="103">
        <v>8</v>
      </c>
      <c r="D31" s="102">
        <v>28</v>
      </c>
      <c r="E31" s="82"/>
      <c r="F31" s="131">
        <v>1.1000000000000001</v>
      </c>
      <c r="G31" s="362">
        <v>6.0988333855105417</v>
      </c>
      <c r="H31" s="82"/>
      <c r="I31" s="362">
        <v>25.5</v>
      </c>
      <c r="J31" s="226">
        <v>15.8</v>
      </c>
      <c r="K31" s="82"/>
      <c r="L31" s="82"/>
      <c r="M31" s="108"/>
      <c r="N31" s="131" t="s">
        <v>763</v>
      </c>
      <c r="O31" s="82"/>
      <c r="P31" s="82"/>
      <c r="Q31" s="82"/>
      <c r="R31" s="140"/>
      <c r="S31" s="131" t="s">
        <v>763</v>
      </c>
      <c r="T31" s="131" t="s">
        <v>763</v>
      </c>
      <c r="U31" s="131" t="s">
        <v>763</v>
      </c>
      <c r="V31" s="85"/>
      <c r="W31" s="85"/>
      <c r="X31" s="85"/>
      <c r="Y31" s="102">
        <f t="shared" si="0"/>
        <v>25.5</v>
      </c>
      <c r="Z31" s="102">
        <f t="shared" si="1"/>
        <v>298.64999999999998</v>
      </c>
      <c r="AA31" s="102">
        <f t="shared" si="2"/>
        <v>15.8</v>
      </c>
      <c r="AB31" s="102">
        <f t="shared" si="3"/>
        <v>6.0988333855105417</v>
      </c>
      <c r="AC31" s="104">
        <f t="shared" si="4"/>
        <v>7.4605739452872788</v>
      </c>
      <c r="AD31" s="102">
        <f t="shared" si="5"/>
        <v>0.81747509377118011</v>
      </c>
      <c r="AE31" s="105">
        <f t="shared" si="6"/>
        <v>1.1000000000000001</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27.763260238903364</v>
      </c>
      <c r="AY31" s="85"/>
      <c r="AZ31" s="85"/>
      <c r="BA31" s="82"/>
      <c r="BB31" s="82"/>
    </row>
    <row r="32" spans="1:54" ht="16" x14ac:dyDescent="0.2">
      <c r="A32" s="101" t="s">
        <v>278</v>
      </c>
      <c r="B32" s="102">
        <v>2018</v>
      </c>
      <c r="C32" s="103">
        <v>8</v>
      </c>
      <c r="D32" s="102">
        <v>28</v>
      </c>
      <c r="E32" s="82"/>
      <c r="F32" s="131">
        <v>1.1000000000000001</v>
      </c>
      <c r="G32" s="362">
        <v>5.532164370789693</v>
      </c>
      <c r="H32" s="82"/>
      <c r="I32" s="362">
        <v>25.8</v>
      </c>
      <c r="J32" s="226">
        <v>26.6</v>
      </c>
      <c r="K32" s="82"/>
      <c r="L32" s="82"/>
      <c r="M32" s="108"/>
      <c r="N32" s="137">
        <v>1.8676360724031174</v>
      </c>
      <c r="O32" s="82"/>
      <c r="P32" s="82"/>
      <c r="Q32" s="82"/>
      <c r="R32" s="140"/>
      <c r="S32" s="323">
        <v>64.129898438801632</v>
      </c>
      <c r="T32" s="137">
        <v>19.51326582278481</v>
      </c>
      <c r="U32" s="137">
        <v>16.518240843881859</v>
      </c>
      <c r="V32" s="85"/>
      <c r="W32" s="85"/>
      <c r="X32" s="85"/>
      <c r="Y32" s="102">
        <f t="shared" si="0"/>
        <v>25.8</v>
      </c>
      <c r="Z32" s="102">
        <f t="shared" si="1"/>
        <v>298.95</v>
      </c>
      <c r="AA32" s="102">
        <f t="shared" si="2"/>
        <v>26.6</v>
      </c>
      <c r="AB32" s="102">
        <f t="shared" si="3"/>
        <v>5.532164370789693</v>
      </c>
      <c r="AC32" s="104">
        <f t="shared" si="4"/>
        <v>6.9808769354588867</v>
      </c>
      <c r="AD32" s="102">
        <f t="shared" si="5"/>
        <v>0.79247412924434213</v>
      </c>
      <c r="AE32" s="105">
        <f t="shared" si="6"/>
        <v>1.1000000000000001</v>
      </c>
      <c r="AF32" s="102">
        <f t="shared" si="7"/>
        <v>1.8676360724031174</v>
      </c>
      <c r="AG32" s="105">
        <f t="shared" si="8"/>
        <v>19.51326582278481</v>
      </c>
      <c r="AH32" s="105">
        <f t="shared" si="9"/>
        <v>16.518240843881859</v>
      </c>
      <c r="AI32" s="102">
        <f t="shared" ref="AI32" si="16">IF(Y32=" ", " ", IF(Y32&gt;0, SUM(AG32:AH32)))</f>
        <v>36.031506666666672</v>
      </c>
      <c r="AJ32" s="106">
        <f t="shared" si="11"/>
        <v>64.129898438801632</v>
      </c>
      <c r="AK32" s="107">
        <f t="shared" si="12"/>
        <v>62.262262366398517</v>
      </c>
      <c r="AL32" s="82"/>
      <c r="AM32" s="82"/>
      <c r="AN32" s="82"/>
      <c r="AO32" s="82"/>
      <c r="AP32" s="82"/>
      <c r="AQ32" s="82"/>
      <c r="AR32" s="82"/>
      <c r="AS32" s="82"/>
      <c r="AT32" s="82"/>
      <c r="AU32" s="82"/>
      <c r="AV32" s="82"/>
      <c r="AW32" s="82"/>
      <c r="AX32" s="82"/>
      <c r="AY32" s="82"/>
      <c r="AZ32" s="82"/>
      <c r="BA32" s="82"/>
      <c r="BB32" s="82"/>
    </row>
    <row r="33" spans="1:54" ht="16" x14ac:dyDescent="0.2">
      <c r="A33" s="101" t="s">
        <v>278</v>
      </c>
      <c r="B33" s="102">
        <v>2018</v>
      </c>
      <c r="C33" s="103">
        <v>8</v>
      </c>
      <c r="D33" s="102">
        <v>28</v>
      </c>
      <c r="E33" s="82"/>
      <c r="F33" s="131">
        <v>1.1000000000000001</v>
      </c>
      <c r="G33" s="362">
        <v>4.0642372978283818</v>
      </c>
      <c r="H33" s="82"/>
      <c r="I33" s="362">
        <v>25.7</v>
      </c>
      <c r="J33" s="226">
        <v>28.3</v>
      </c>
      <c r="K33" s="82"/>
      <c r="L33" s="82"/>
      <c r="M33" s="82"/>
      <c r="N33" s="131" t="s">
        <v>763</v>
      </c>
      <c r="O33" s="82"/>
      <c r="P33" s="82"/>
      <c r="Q33" s="82"/>
      <c r="R33" s="140"/>
      <c r="S33" s="131" t="s">
        <v>763</v>
      </c>
      <c r="T33" s="131" t="s">
        <v>763</v>
      </c>
      <c r="U33" s="131" t="s">
        <v>763</v>
      </c>
      <c r="V33" s="85"/>
      <c r="W33" s="85"/>
      <c r="X33" s="85"/>
      <c r="Y33" s="102">
        <f t="shared" si="0"/>
        <v>25.7</v>
      </c>
      <c r="Z33" s="102">
        <f t="shared" si="1"/>
        <v>298.84999999999997</v>
      </c>
      <c r="AA33" s="102">
        <f t="shared" si="2"/>
        <v>28.3</v>
      </c>
      <c r="AB33" s="102">
        <f t="shared" si="3"/>
        <v>4.0642372978283818</v>
      </c>
      <c r="AC33" s="104">
        <f t="shared" si="4"/>
        <v>6.9258844302653904</v>
      </c>
      <c r="AD33" s="102">
        <f t="shared" si="5"/>
        <v>0.58681852675278412</v>
      </c>
      <c r="AE33" s="105">
        <f t="shared" si="6"/>
        <v>1.1000000000000001</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6,AD23:AD35)</f>
        <v>0.5975719892027308</v>
      </c>
      <c r="AE36" s="84">
        <f>_xlfn.AGGREGATE(1, 6,AE22:AE35)</f>
        <v>1.0874999999999999</v>
      </c>
      <c r="AF36" s="84">
        <f>_xlfn.AGGREGATE(1, 6,AF22:AF35)</f>
        <v>2.9946701215880163</v>
      </c>
      <c r="AG36" s="82"/>
      <c r="AH36" s="82"/>
      <c r="AI36" s="84">
        <f>_xlfn.AGGREGATE(1, 6,AI22:AI35)</f>
        <v>46.17185666666667</v>
      </c>
      <c r="AJ36" s="82"/>
      <c r="AK36" s="84">
        <f>_xlfn.AGGREGATE(1, 6,AK22:AK35)</f>
        <v>54.033672652486075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0.54706551643271673</v>
      </c>
      <c r="AE37" s="126">
        <f>AVERAGE(AE23:AE32)</f>
        <v>1.0849999999999997</v>
      </c>
      <c r="AF37" s="126">
        <f>AVERAGE(AF23:AF32)</f>
        <v>2.9946701215880163</v>
      </c>
      <c r="AG37" s="126"/>
      <c r="AH37" s="126"/>
      <c r="AI37" s="126">
        <f>AVERAGE(AI23:AI32)</f>
        <v>46.17185666666667</v>
      </c>
      <c r="AJ37" s="126"/>
      <c r="AK37" s="127">
        <f>AVERAGE(AK23:AK30)</f>
        <v>51.290809414515259</v>
      </c>
      <c r="AL37" s="82"/>
      <c r="AM37" s="82"/>
      <c r="AN37" s="82"/>
      <c r="AO37" s="82"/>
      <c r="AP37" s="82"/>
      <c r="AQ37" s="82"/>
      <c r="AR37" s="82"/>
      <c r="AS37" s="82"/>
      <c r="AT37" s="82"/>
      <c r="AU37" s="82"/>
      <c r="AV37" s="82"/>
      <c r="AW37" s="82"/>
      <c r="AX37" s="82"/>
      <c r="AY37" s="82"/>
      <c r="AZ37" s="82"/>
      <c r="BA37" s="82"/>
      <c r="BB37" s="82"/>
    </row>
    <row r="38" spans="1:54" x14ac:dyDescent="0.2">
      <c r="AK38" s="368">
        <f>AVERAGE(AK23:AK33)</f>
        <v>54.033672652486075</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278</v>
      </c>
      <c r="C43" s="68" t="s">
        <v>757</v>
      </c>
      <c r="E43" s="69">
        <v>43654</v>
      </c>
      <c r="F43" t="s">
        <v>881</v>
      </c>
      <c r="G43" t="s">
        <v>891</v>
      </c>
      <c r="H43" s="68">
        <v>0</v>
      </c>
      <c r="I43" s="68" t="s">
        <v>760</v>
      </c>
      <c r="J43" s="326">
        <v>0.51666666666666705</v>
      </c>
      <c r="K43" s="68">
        <v>2</v>
      </c>
      <c r="L43">
        <v>1</v>
      </c>
      <c r="M43" t="s">
        <v>812</v>
      </c>
      <c r="N43" t="s">
        <v>893</v>
      </c>
      <c r="O43" s="205" t="s">
        <v>761</v>
      </c>
      <c r="P43" s="131" t="s">
        <v>761</v>
      </c>
      <c r="Q43" s="68">
        <v>1.3</v>
      </c>
      <c r="R43" s="68">
        <v>1.3</v>
      </c>
      <c r="S43" s="131">
        <v>1.3</v>
      </c>
      <c r="T43" s="68">
        <v>1.7</v>
      </c>
      <c r="U43" s="70">
        <v>0.76470588235294124</v>
      </c>
      <c r="V43" s="68">
        <v>0.15</v>
      </c>
      <c r="W43" s="68" t="s">
        <v>761</v>
      </c>
      <c r="X43" s="359">
        <v>25.1</v>
      </c>
      <c r="Y43" s="68">
        <v>8.75</v>
      </c>
      <c r="Z43" s="365">
        <v>8.75</v>
      </c>
      <c r="AA43" s="68">
        <v>121.8</v>
      </c>
      <c r="AB43" s="226">
        <v>18.7</v>
      </c>
      <c r="AC43" s="216">
        <v>30.3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24.12</v>
      </c>
      <c r="AX43" s="72"/>
    </row>
    <row r="44" spans="1:54" x14ac:dyDescent="0.2">
      <c r="A44" t="s">
        <v>756</v>
      </c>
      <c r="B44" t="s">
        <v>278</v>
      </c>
      <c r="C44" s="68" t="s">
        <v>764</v>
      </c>
      <c r="E44" s="69">
        <v>43654</v>
      </c>
      <c r="F44" t="s">
        <v>881</v>
      </c>
      <c r="G44" t="s">
        <v>891</v>
      </c>
      <c r="H44" s="68">
        <v>0</v>
      </c>
      <c r="I44" s="68" t="s">
        <v>760</v>
      </c>
      <c r="J44" s="326">
        <v>0.51666666666666705</v>
      </c>
      <c r="K44" s="68">
        <v>2</v>
      </c>
      <c r="L44">
        <v>1</v>
      </c>
      <c r="M44" t="s">
        <v>812</v>
      </c>
      <c r="N44" t="s">
        <v>893</v>
      </c>
      <c r="O44" s="205" t="s">
        <v>761</v>
      </c>
      <c r="P44" s="131" t="s">
        <v>761</v>
      </c>
      <c r="Q44" s="68">
        <v>1.3</v>
      </c>
      <c r="R44" s="68">
        <v>1.3</v>
      </c>
      <c r="S44" s="131">
        <v>1.3</v>
      </c>
      <c r="T44" s="68">
        <v>1.7</v>
      </c>
      <c r="U44" s="70">
        <v>0.76470588235294124</v>
      </c>
      <c r="V44" s="68">
        <v>0.75</v>
      </c>
      <c r="W44" s="68" t="s">
        <v>761</v>
      </c>
      <c r="X44" s="359">
        <v>24.8</v>
      </c>
      <c r="Y44" s="68">
        <v>5.63</v>
      </c>
      <c r="Z44" s="365">
        <v>5.63</v>
      </c>
      <c r="AA44" s="68">
        <v>80.5</v>
      </c>
      <c r="AB44" s="226">
        <v>28</v>
      </c>
      <c r="AC44" s="216">
        <v>43.6</v>
      </c>
      <c r="AD44" s="72">
        <v>0.1192771084337349</v>
      </c>
      <c r="AE44" s="72">
        <v>0.44621744841975097</v>
      </c>
      <c r="AF44" s="72">
        <v>0.34039215686274504</v>
      </c>
      <c r="AG44" s="137">
        <v>0.78660960528249602</v>
      </c>
      <c r="AH44" s="75">
        <v>19.104124943856306</v>
      </c>
      <c r="AI44" s="75">
        <v>19.890734549138802</v>
      </c>
      <c r="AJ44" s="72">
        <v>223.80532197226992</v>
      </c>
      <c r="AK44" s="72">
        <v>35.638441785661485</v>
      </c>
      <c r="AL44" s="72">
        <v>6.2798851677716776</v>
      </c>
      <c r="AM44" s="72">
        <v>54.74256672951779</v>
      </c>
      <c r="AN44" s="137">
        <v>55.529176334800283</v>
      </c>
      <c r="AO44" s="137">
        <v>7.5646620833333333</v>
      </c>
      <c r="AP44" s="137">
        <v>0.11561333333333361</v>
      </c>
      <c r="AQ44" s="70">
        <v>0.98494672038942166</v>
      </c>
      <c r="AR44" s="72">
        <v>7.6802754166666674</v>
      </c>
      <c r="AS44" s="68"/>
      <c r="AT44" s="68">
        <v>29.86</v>
      </c>
      <c r="AX44" s="72"/>
    </row>
    <row r="45" spans="1:54" x14ac:dyDescent="0.2">
      <c r="A45" t="s">
        <v>756</v>
      </c>
      <c r="B45" t="s">
        <v>278</v>
      </c>
      <c r="C45" s="68" t="s">
        <v>765</v>
      </c>
      <c r="E45" s="69">
        <v>43654</v>
      </c>
      <c r="F45" t="s">
        <v>881</v>
      </c>
      <c r="G45" t="s">
        <v>891</v>
      </c>
      <c r="H45" s="68">
        <v>0</v>
      </c>
      <c r="I45" s="68" t="s">
        <v>760</v>
      </c>
      <c r="J45" s="326">
        <v>0.51666666666666705</v>
      </c>
      <c r="K45" s="68">
        <v>2</v>
      </c>
      <c r="L45">
        <v>1</v>
      </c>
      <c r="M45" t="s">
        <v>812</v>
      </c>
      <c r="N45" t="s">
        <v>893</v>
      </c>
      <c r="O45" s="205" t="s">
        <v>761</v>
      </c>
      <c r="P45" s="131" t="s">
        <v>761</v>
      </c>
      <c r="Q45" s="68">
        <v>1.3</v>
      </c>
      <c r="R45" s="68">
        <v>1.3</v>
      </c>
      <c r="S45" s="131">
        <v>1.3</v>
      </c>
      <c r="T45" s="68">
        <v>1.7</v>
      </c>
      <c r="U45" s="70">
        <v>0.76470588235294124</v>
      </c>
      <c r="V45" s="68">
        <v>1.4</v>
      </c>
      <c r="W45" s="68" t="s">
        <v>761</v>
      </c>
      <c r="X45" s="359">
        <v>24.3</v>
      </c>
      <c r="Y45" s="68">
        <v>4.0599999999999996</v>
      </c>
      <c r="Z45" s="365">
        <v>4.0599999999999996</v>
      </c>
      <c r="AA45" s="68">
        <v>57.8</v>
      </c>
      <c r="AB45" s="226">
        <v>29.2</v>
      </c>
      <c r="AC45" s="216">
        <v>45.5</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30.89</v>
      </c>
      <c r="AU45" s="322">
        <v>142.4</v>
      </c>
      <c r="AV45" s="322">
        <v>4.5568</v>
      </c>
      <c r="AX45" s="72"/>
      <c r="AY45" s="322"/>
    </row>
    <row r="46" spans="1:54" x14ac:dyDescent="0.2">
      <c r="A46" t="s">
        <v>756</v>
      </c>
      <c r="B46" t="s">
        <v>278</v>
      </c>
      <c r="C46" s="68" t="s">
        <v>757</v>
      </c>
      <c r="E46" s="69">
        <v>43665</v>
      </c>
      <c r="F46" t="s">
        <v>881</v>
      </c>
      <c r="G46" t="s">
        <v>891</v>
      </c>
      <c r="H46" s="68">
        <v>0</v>
      </c>
      <c r="I46" s="68" t="s">
        <v>760</v>
      </c>
      <c r="J46" s="326">
        <v>0.39861111111111103</v>
      </c>
      <c r="K46" s="215">
        <v>3</v>
      </c>
      <c r="L46">
        <v>3</v>
      </c>
      <c r="M46" t="s">
        <v>872</v>
      </c>
      <c r="N46" t="s">
        <v>896</v>
      </c>
      <c r="O46" s="205" t="s">
        <v>761</v>
      </c>
      <c r="P46" s="131" t="s">
        <v>761</v>
      </c>
      <c r="Q46" s="68">
        <v>1.1499999999999999</v>
      </c>
      <c r="R46" s="68">
        <v>1.1499999999999999</v>
      </c>
      <c r="S46" s="131">
        <v>1.1499999999999999</v>
      </c>
      <c r="T46" s="68">
        <v>1.8</v>
      </c>
      <c r="U46" s="70">
        <v>0.63888888888888884</v>
      </c>
      <c r="V46" s="68">
        <v>0.15</v>
      </c>
      <c r="W46" s="77">
        <v>0.28194444444444444</v>
      </c>
      <c r="X46" s="359">
        <v>25.6</v>
      </c>
      <c r="Y46" s="68">
        <v>2.61</v>
      </c>
      <c r="Z46" s="365">
        <v>2.61</v>
      </c>
      <c r="AA46" s="68">
        <v>36.299999999999997</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v>22.49</v>
      </c>
      <c r="AX46" s="72"/>
    </row>
    <row r="47" spans="1:54" x14ac:dyDescent="0.2">
      <c r="A47" t="s">
        <v>756</v>
      </c>
      <c r="B47" t="s">
        <v>278</v>
      </c>
      <c r="C47" s="68" t="s">
        <v>764</v>
      </c>
      <c r="E47" s="69">
        <v>43665</v>
      </c>
      <c r="F47" t="s">
        <v>881</v>
      </c>
      <c r="G47" t="s">
        <v>891</v>
      </c>
      <c r="H47" s="68">
        <v>0</v>
      </c>
      <c r="I47" s="68" t="s">
        <v>760</v>
      </c>
      <c r="J47" s="326">
        <v>0.39861111111111103</v>
      </c>
      <c r="K47" s="215">
        <v>3</v>
      </c>
      <c r="L47">
        <v>3</v>
      </c>
      <c r="M47" t="s">
        <v>872</v>
      </c>
      <c r="N47" t="s">
        <v>896</v>
      </c>
      <c r="O47" s="205" t="s">
        <v>761</v>
      </c>
      <c r="P47" s="131" t="s">
        <v>761</v>
      </c>
      <c r="Q47" s="68">
        <v>1.1499999999999999</v>
      </c>
      <c r="R47" s="68">
        <v>1.1499999999999999</v>
      </c>
      <c r="S47" s="131">
        <v>1.1499999999999999</v>
      </c>
      <c r="T47" s="68">
        <v>1.8</v>
      </c>
      <c r="U47" s="70">
        <v>0.63888888888888884</v>
      </c>
      <c r="V47" s="68">
        <v>0.75</v>
      </c>
      <c r="W47" s="68" t="s">
        <v>761</v>
      </c>
      <c r="X47" s="359">
        <v>25.9</v>
      </c>
      <c r="Y47" s="68">
        <v>2.02</v>
      </c>
      <c r="Z47" s="365">
        <v>2.02</v>
      </c>
      <c r="AA47" s="68">
        <v>29.2</v>
      </c>
      <c r="AB47" s="226">
        <v>27.7</v>
      </c>
      <c r="AC47" s="216">
        <v>43.3</v>
      </c>
      <c r="AD47" s="72">
        <v>1.2418064215941107</v>
      </c>
      <c r="AE47" s="72">
        <v>4.6261350737797944</v>
      </c>
      <c r="AF47" s="72">
        <v>0.75679870855581755</v>
      </c>
      <c r="AG47" s="137">
        <v>5.3829337823356118</v>
      </c>
      <c r="AH47" s="75">
        <v>31.42661486054331</v>
      </c>
      <c r="AI47" s="75">
        <v>36.809548642878923</v>
      </c>
      <c r="AJ47" s="72">
        <v>126.57973025528736</v>
      </c>
      <c r="AK47" s="72">
        <v>22.170896262936481</v>
      </c>
      <c r="AL47" s="72">
        <v>5.7092743908099539</v>
      </c>
      <c r="AM47" s="72">
        <v>53.597511123479791</v>
      </c>
      <c r="AN47" s="137">
        <v>58.980444905815403</v>
      </c>
      <c r="AO47" s="137">
        <v>10.600768749999997</v>
      </c>
      <c r="AP47" s="137">
        <v>2.5000000000000001E-2</v>
      </c>
      <c r="AQ47" s="70">
        <v>0.99764722905342729</v>
      </c>
      <c r="AR47" s="72">
        <v>10.625768749999997</v>
      </c>
      <c r="AS47" s="68"/>
      <c r="AT47" s="68">
        <v>29.1</v>
      </c>
      <c r="AX47" s="72"/>
    </row>
    <row r="48" spans="1:54" x14ac:dyDescent="0.2">
      <c r="A48" t="s">
        <v>756</v>
      </c>
      <c r="B48" t="s">
        <v>278</v>
      </c>
      <c r="C48" s="68" t="s">
        <v>765</v>
      </c>
      <c r="E48" s="69">
        <v>43665</v>
      </c>
      <c r="F48" t="s">
        <v>881</v>
      </c>
      <c r="G48" t="s">
        <v>891</v>
      </c>
      <c r="H48" s="68">
        <v>0</v>
      </c>
      <c r="I48" s="68" t="s">
        <v>760</v>
      </c>
      <c r="J48" s="326">
        <v>0.39861111111111103</v>
      </c>
      <c r="K48" s="215">
        <v>3</v>
      </c>
      <c r="L48">
        <v>3</v>
      </c>
      <c r="M48" t="s">
        <v>872</v>
      </c>
      <c r="N48" t="s">
        <v>896</v>
      </c>
      <c r="O48" s="205" t="s">
        <v>761</v>
      </c>
      <c r="P48" s="131" t="s">
        <v>761</v>
      </c>
      <c r="Q48" s="68">
        <v>1.1499999999999999</v>
      </c>
      <c r="R48" s="68">
        <v>1.1499999999999999</v>
      </c>
      <c r="S48" s="131">
        <v>1.1499999999999999</v>
      </c>
      <c r="T48" s="68">
        <v>1.8</v>
      </c>
      <c r="U48" s="70">
        <v>0.63888888888888884</v>
      </c>
      <c r="V48" s="68">
        <v>1.5</v>
      </c>
      <c r="W48" s="68" t="s">
        <v>761</v>
      </c>
      <c r="X48" s="359">
        <v>25.2</v>
      </c>
      <c r="Y48" s="68">
        <v>2.5</v>
      </c>
      <c r="Z48" s="365">
        <v>2.5</v>
      </c>
      <c r="AA48" s="68">
        <v>36</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v>29.89</v>
      </c>
      <c r="AU48" s="322">
        <v>108.8</v>
      </c>
      <c r="AV48" s="322">
        <v>3.4815999999999998</v>
      </c>
      <c r="AX48" s="72"/>
      <c r="AY48" s="322"/>
    </row>
    <row r="49" spans="1:54" x14ac:dyDescent="0.2">
      <c r="A49" t="s">
        <v>756</v>
      </c>
      <c r="B49" t="s">
        <v>278</v>
      </c>
      <c r="C49" s="68" t="s">
        <v>757</v>
      </c>
      <c r="E49" s="69">
        <v>43682</v>
      </c>
      <c r="F49" t="s">
        <v>881</v>
      </c>
      <c r="G49" t="s">
        <v>915</v>
      </c>
      <c r="H49" s="68">
        <v>1</v>
      </c>
      <c r="I49" s="68" t="s">
        <v>760</v>
      </c>
      <c r="J49" s="326">
        <v>0.46388888888888902</v>
      </c>
      <c r="K49" s="68">
        <v>2</v>
      </c>
      <c r="L49">
        <v>2</v>
      </c>
      <c r="M49" t="s">
        <v>872</v>
      </c>
      <c r="N49" t="s">
        <v>917</v>
      </c>
      <c r="O49" s="205" t="s">
        <v>761</v>
      </c>
      <c r="P49" s="131" t="s">
        <v>761</v>
      </c>
      <c r="Q49" s="68">
        <v>0.9</v>
      </c>
      <c r="R49" s="68">
        <v>0.9</v>
      </c>
      <c r="S49" s="131">
        <v>0.9</v>
      </c>
      <c r="T49" s="68">
        <v>1.65</v>
      </c>
      <c r="U49" s="70">
        <v>0.54545454545454553</v>
      </c>
      <c r="V49" s="68">
        <v>0.15</v>
      </c>
      <c r="W49" s="77">
        <v>0.36388888888888887</v>
      </c>
      <c r="X49" s="359">
        <v>26</v>
      </c>
      <c r="Y49" s="68">
        <v>4.8</v>
      </c>
      <c r="Z49" s="365">
        <v>4.2609211972979271</v>
      </c>
      <c r="AA49" s="68">
        <v>69.2</v>
      </c>
      <c r="AB49" s="226">
        <v>21.1</v>
      </c>
      <c r="AC49" s="216">
        <v>33.9</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278</v>
      </c>
      <c r="C50" s="68" t="s">
        <v>764</v>
      </c>
      <c r="E50" s="69">
        <v>43682</v>
      </c>
      <c r="F50" t="s">
        <v>881</v>
      </c>
      <c r="G50" t="s">
        <v>915</v>
      </c>
      <c r="H50" s="68">
        <v>1</v>
      </c>
      <c r="I50" s="68" t="s">
        <v>760</v>
      </c>
      <c r="J50" s="326">
        <v>0.46388888888888902</v>
      </c>
      <c r="K50" s="68">
        <v>2</v>
      </c>
      <c r="L50">
        <v>2</v>
      </c>
      <c r="M50" t="s">
        <v>872</v>
      </c>
      <c r="N50" t="s">
        <v>917</v>
      </c>
      <c r="O50" s="205" t="s">
        <v>761</v>
      </c>
      <c r="P50" s="131" t="s">
        <v>761</v>
      </c>
      <c r="Q50" s="68">
        <v>0.9</v>
      </c>
      <c r="R50" s="68">
        <v>0.9</v>
      </c>
      <c r="S50" s="131">
        <v>0.9</v>
      </c>
      <c r="T50" s="68">
        <v>1.65</v>
      </c>
      <c r="U50" s="70">
        <v>0.54545454545454553</v>
      </c>
      <c r="V50" s="68">
        <v>0.75</v>
      </c>
      <c r="W50" s="68" t="s">
        <v>761</v>
      </c>
      <c r="X50" s="359">
        <v>28.1</v>
      </c>
      <c r="Y50" s="68">
        <v>4.6100000000000003</v>
      </c>
      <c r="Z50" s="365">
        <v>3.9603140740474365</v>
      </c>
      <c r="AA50" s="68">
        <v>67.900000000000006</v>
      </c>
      <c r="AB50" s="226">
        <v>27.3</v>
      </c>
      <c r="AC50" s="216">
        <v>42.6</v>
      </c>
      <c r="AD50" s="72">
        <v>0.20273711012094206</v>
      </c>
      <c r="AE50" s="72">
        <v>2.5000000000000001E-2</v>
      </c>
      <c r="AF50" s="72">
        <v>0.19830827067669174</v>
      </c>
      <c r="AG50" s="137">
        <v>0.22330827067669173</v>
      </c>
      <c r="AH50" s="75">
        <v>27.598584900384836</v>
      </c>
      <c r="AI50" s="75">
        <v>27.821893171061529</v>
      </c>
      <c r="AJ50" s="72">
        <v>253.42364251167785</v>
      </c>
      <c r="AK50" s="72">
        <v>43.935640409259257</v>
      </c>
      <c r="AL50" s="72">
        <v>5.7680652916639827</v>
      </c>
      <c r="AM50" s="72">
        <v>71.534225309644086</v>
      </c>
      <c r="AN50" s="137">
        <v>71.757533580320782</v>
      </c>
      <c r="AO50" s="137">
        <v>14.013875416666664</v>
      </c>
      <c r="AP50" s="137">
        <v>0.4674799999999994</v>
      </c>
      <c r="AQ50" s="70">
        <v>0.96771849136014054</v>
      </c>
      <c r="AR50" s="72">
        <v>14.481355416666664</v>
      </c>
      <c r="AS50" s="68"/>
      <c r="AT50" s="68" t="s">
        <v>761</v>
      </c>
      <c r="AX50" s="72"/>
    </row>
    <row r="51" spans="1:54" x14ac:dyDescent="0.2">
      <c r="A51" t="s">
        <v>756</v>
      </c>
      <c r="B51" t="s">
        <v>278</v>
      </c>
      <c r="C51" s="68" t="s">
        <v>765</v>
      </c>
      <c r="E51" s="69">
        <v>43682</v>
      </c>
      <c r="F51" t="s">
        <v>881</v>
      </c>
      <c r="G51" t="s">
        <v>915</v>
      </c>
      <c r="H51" s="68">
        <v>1</v>
      </c>
      <c r="I51" s="68" t="s">
        <v>760</v>
      </c>
      <c r="J51" s="326">
        <v>0.46388888888888902</v>
      </c>
      <c r="K51" s="68">
        <v>2</v>
      </c>
      <c r="L51">
        <v>2</v>
      </c>
      <c r="M51" t="s">
        <v>872</v>
      </c>
      <c r="N51" t="s">
        <v>917</v>
      </c>
      <c r="O51" s="205" t="s">
        <v>761</v>
      </c>
      <c r="P51" s="131" t="s">
        <v>761</v>
      </c>
      <c r="Q51" s="68">
        <v>0.9</v>
      </c>
      <c r="R51" s="68">
        <v>0.9</v>
      </c>
      <c r="S51" s="131">
        <v>0.9</v>
      </c>
      <c r="T51" s="68">
        <v>1.65</v>
      </c>
      <c r="U51" s="70">
        <v>0.54545454545454553</v>
      </c>
      <c r="V51" s="68">
        <v>1.25</v>
      </c>
      <c r="W51" s="77" t="s">
        <v>761</v>
      </c>
      <c r="X51" s="359">
        <v>27.3</v>
      </c>
      <c r="Y51" s="68">
        <v>4.6100000000000003</v>
      </c>
      <c r="Z51" s="365">
        <v>3.9107728462626516</v>
      </c>
      <c r="AA51" s="68">
        <v>67.900000000000006</v>
      </c>
      <c r="AB51" s="226">
        <v>29.4</v>
      </c>
      <c r="AC51" s="216">
        <v>45.7</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132.6</v>
      </c>
      <c r="AV51" s="322">
        <v>4.2431999999999999</v>
      </c>
      <c r="AX51" s="72"/>
      <c r="AY51" s="322"/>
    </row>
    <row r="52" spans="1:54" x14ac:dyDescent="0.2">
      <c r="A52" t="s">
        <v>756</v>
      </c>
      <c r="B52" t="s">
        <v>278</v>
      </c>
      <c r="C52" s="68" t="s">
        <v>757</v>
      </c>
      <c r="E52" s="69">
        <v>43696</v>
      </c>
      <c r="F52" t="s">
        <v>881</v>
      </c>
      <c r="G52" t="s">
        <v>915</v>
      </c>
      <c r="H52" s="68">
        <v>1</v>
      </c>
      <c r="I52" s="68" t="s">
        <v>760</v>
      </c>
      <c r="J52" s="326">
        <v>0.43055555555555602</v>
      </c>
      <c r="K52" s="68">
        <v>2</v>
      </c>
      <c r="L52">
        <v>1</v>
      </c>
      <c r="M52" t="s">
        <v>854</v>
      </c>
      <c r="N52" t="s">
        <v>955</v>
      </c>
      <c r="O52" s="205" t="s">
        <v>761</v>
      </c>
      <c r="P52" s="131" t="s">
        <v>761</v>
      </c>
      <c r="Q52" s="68">
        <v>0.8</v>
      </c>
      <c r="R52" s="68" t="s">
        <v>761</v>
      </c>
      <c r="S52" s="131">
        <v>0.8</v>
      </c>
      <c r="T52" s="68">
        <v>1.7</v>
      </c>
      <c r="U52" s="70">
        <v>0.4705882352941177</v>
      </c>
      <c r="V52" s="68">
        <v>0.15</v>
      </c>
      <c r="W52" s="77">
        <v>0.31944444444444448</v>
      </c>
      <c r="X52" s="359">
        <v>25.6</v>
      </c>
      <c r="Y52" s="68">
        <v>8.5500000000000007</v>
      </c>
      <c r="Z52" s="365">
        <v>7.6997280344561299</v>
      </c>
      <c r="AA52" s="68">
        <v>105.9</v>
      </c>
      <c r="AB52" s="226">
        <v>18.5</v>
      </c>
      <c r="AC52" s="216">
        <v>30.2</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278</v>
      </c>
      <c r="C53" s="68" t="s">
        <v>764</v>
      </c>
      <c r="E53" s="69">
        <v>43696</v>
      </c>
      <c r="F53" t="s">
        <v>881</v>
      </c>
      <c r="G53" t="s">
        <v>915</v>
      </c>
      <c r="H53" s="68">
        <v>1</v>
      </c>
      <c r="I53" s="68" t="s">
        <v>760</v>
      </c>
      <c r="J53" s="326">
        <v>0.43055555555555602</v>
      </c>
      <c r="K53" s="68">
        <v>2</v>
      </c>
      <c r="L53">
        <v>1</v>
      </c>
      <c r="M53" t="s">
        <v>854</v>
      </c>
      <c r="N53" t="s">
        <v>955</v>
      </c>
      <c r="O53" s="205" t="s">
        <v>761</v>
      </c>
      <c r="P53" s="131" t="s">
        <v>761</v>
      </c>
      <c r="Q53" s="68">
        <v>0.8</v>
      </c>
      <c r="R53" s="68" t="s">
        <v>761</v>
      </c>
      <c r="S53" s="131">
        <v>0.8</v>
      </c>
      <c r="T53" s="68">
        <v>1.7</v>
      </c>
      <c r="U53" s="70">
        <v>0.4705882352941177</v>
      </c>
      <c r="V53" s="68">
        <v>0.75</v>
      </c>
      <c r="W53" s="68" t="s">
        <v>761</v>
      </c>
      <c r="X53" s="359">
        <v>26.5</v>
      </c>
      <c r="Y53" s="68">
        <v>6.46</v>
      </c>
      <c r="Z53" s="365">
        <v>5.5153354256026477</v>
      </c>
      <c r="AA53" s="68">
        <v>73.599999999999994</v>
      </c>
      <c r="AB53" s="226">
        <v>28.1</v>
      </c>
      <c r="AC53" s="216">
        <v>43.9</v>
      </c>
      <c r="AD53" s="72">
        <v>0.23263157894736847</v>
      </c>
      <c r="AE53" s="72">
        <v>1.2020171149144252</v>
      </c>
      <c r="AF53" s="72">
        <v>0.36090225563909778</v>
      </c>
      <c r="AG53" s="137">
        <v>1.5629193705535229</v>
      </c>
      <c r="AH53" s="75">
        <v>23.824896721400503</v>
      </c>
      <c r="AI53" s="75">
        <v>25.387816091954026</v>
      </c>
      <c r="AJ53" s="72">
        <v>137.55415072621702</v>
      </c>
      <c r="AK53" s="72">
        <v>23.758123619748911</v>
      </c>
      <c r="AL53" s="72">
        <v>5.7897733393337214</v>
      </c>
      <c r="AM53" s="72">
        <v>47.583020341149414</v>
      </c>
      <c r="AN53" s="137">
        <v>49.145939711702937</v>
      </c>
      <c r="AO53" s="137">
        <v>11.830880379746835</v>
      </c>
      <c r="AP53" s="137">
        <v>24.875161869211492</v>
      </c>
      <c r="AQ53" s="70">
        <v>0.32231424732484149</v>
      </c>
      <c r="AR53" s="72">
        <v>36.706042248958326</v>
      </c>
      <c r="AS53" s="68"/>
      <c r="AT53" s="68" t="s">
        <v>761</v>
      </c>
      <c r="AX53" s="72"/>
    </row>
    <row r="54" spans="1:54" x14ac:dyDescent="0.2">
      <c r="A54" t="s">
        <v>756</v>
      </c>
      <c r="B54" t="s">
        <v>278</v>
      </c>
      <c r="C54" s="68" t="s">
        <v>765</v>
      </c>
      <c r="E54" s="69">
        <v>43696</v>
      </c>
      <c r="F54" t="s">
        <v>881</v>
      </c>
      <c r="G54" t="s">
        <v>915</v>
      </c>
      <c r="H54" s="68">
        <v>1</v>
      </c>
      <c r="I54" s="68" t="s">
        <v>760</v>
      </c>
      <c r="J54" s="326">
        <v>0.43055555555555602</v>
      </c>
      <c r="K54" s="68">
        <v>2</v>
      </c>
      <c r="L54">
        <v>1</v>
      </c>
      <c r="M54" t="s">
        <v>854</v>
      </c>
      <c r="N54" t="s">
        <v>955</v>
      </c>
      <c r="O54" s="205" t="s">
        <v>761</v>
      </c>
      <c r="P54" s="131" t="s">
        <v>761</v>
      </c>
      <c r="Q54" s="68">
        <v>0.8</v>
      </c>
      <c r="R54" s="68" t="s">
        <v>761</v>
      </c>
      <c r="S54" s="131">
        <v>0.8</v>
      </c>
      <c r="T54" s="68">
        <v>1.7</v>
      </c>
      <c r="U54" s="70">
        <v>0.4705882352941177</v>
      </c>
      <c r="V54" s="68">
        <v>1.5</v>
      </c>
      <c r="W54" s="68" t="s">
        <v>761</v>
      </c>
      <c r="X54" s="359">
        <v>26.4</v>
      </c>
      <c r="Y54" s="68">
        <v>4.5</v>
      </c>
      <c r="Z54" s="365">
        <v>3.8242628692956142</v>
      </c>
      <c r="AA54" s="68">
        <v>55</v>
      </c>
      <c r="AB54" s="226">
        <v>28.9</v>
      </c>
      <c r="AC54" s="216">
        <v>45.1</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U54" s="322">
        <v>135.69999999999999</v>
      </c>
      <c r="AV54" s="322">
        <v>4.3423999999999996</v>
      </c>
      <c r="AX54" s="72"/>
      <c r="AY54" s="32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278</v>
      </c>
      <c r="B61" s="102">
        <v>2019</v>
      </c>
      <c r="C61" s="103">
        <v>7</v>
      </c>
      <c r="D61" s="102">
        <v>8</v>
      </c>
      <c r="E61" s="82"/>
      <c r="F61" s="131">
        <v>1.3</v>
      </c>
      <c r="G61" s="364">
        <v>8.75</v>
      </c>
      <c r="H61" s="82"/>
      <c r="I61" s="364">
        <v>25.1</v>
      </c>
      <c r="J61" s="226">
        <v>18.7</v>
      </c>
      <c r="K61" s="82"/>
      <c r="L61" s="82"/>
      <c r="M61" s="108"/>
      <c r="N61" s="131" t="s">
        <v>763</v>
      </c>
      <c r="O61" s="82"/>
      <c r="P61" s="82"/>
      <c r="Q61" s="82"/>
      <c r="R61" s="140"/>
      <c r="S61" s="137" t="s">
        <v>763</v>
      </c>
      <c r="T61" s="131" t="s">
        <v>763</v>
      </c>
      <c r="U61" s="131" t="s">
        <v>763</v>
      </c>
      <c r="V61" s="85"/>
      <c r="W61" s="85"/>
      <c r="X61" s="85"/>
      <c r="Y61" s="102">
        <f>IF(C61&lt;6," ",IF(C61&lt;=9,I61, IF(C61&gt;=10," ")))</f>
        <v>25.1</v>
      </c>
      <c r="Z61" s="102">
        <f>IF(Y61=" ", " ", IF(Y61&gt;0, Y61+273.15))</f>
        <v>298.25</v>
      </c>
      <c r="AA61" s="102">
        <f>IF(C61&lt;6," ",IF(C61&lt;=9,J61, IF(C61&gt;=10," ")))</f>
        <v>18.7</v>
      </c>
      <c r="AB61" s="102">
        <f>IF(C61&lt;6," ",IF(C61&lt;=9,G61, IF(C61&gt;=10," ")))</f>
        <v>8.75</v>
      </c>
      <c r="AC61" s="104">
        <f>IF(Y61=" "," ",IF(Y61&gt;0,EXP(-173.4292+249.6339*100/Z61+143.3483*LN(+Z61/100)-21.8492*Z61/100+AA61*(-0.033096+0.014259*Z61/100-0.0017*(Z61/100)^2))*1.4276))</f>
        <v>7.3908800421671845</v>
      </c>
      <c r="AD61" s="102">
        <f>IF(Y61=" "," ",IF(Y61&gt;0,AB61/AC61))</f>
        <v>1.1838914919574703</v>
      </c>
      <c r="AE61" s="105">
        <f>IF(C61&lt;6," ",IF(C61&lt;=9,F61, IF(C61&gt;=10," ")))</f>
        <v>1.3</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278</v>
      </c>
      <c r="B62" s="102">
        <v>2019</v>
      </c>
      <c r="C62" s="103">
        <v>7</v>
      </c>
      <c r="D62" s="102">
        <v>8</v>
      </c>
      <c r="E62" s="82"/>
      <c r="F62" s="131">
        <v>1.3</v>
      </c>
      <c r="G62" s="364">
        <v>5.63</v>
      </c>
      <c r="H62" s="82"/>
      <c r="I62" s="364">
        <v>24.8</v>
      </c>
      <c r="J62" s="226">
        <v>28</v>
      </c>
      <c r="K62" s="82"/>
      <c r="L62" s="82"/>
      <c r="M62" s="108"/>
      <c r="N62" s="137">
        <v>0.78660960528249602</v>
      </c>
      <c r="O62" s="82"/>
      <c r="P62" s="82"/>
      <c r="Q62" s="82"/>
      <c r="R62" s="140"/>
      <c r="S62" s="137">
        <v>55.529176334800283</v>
      </c>
      <c r="T62" s="137">
        <v>7.5646620833333333</v>
      </c>
      <c r="U62" s="137">
        <v>0.11561333333333361</v>
      </c>
      <c r="V62" s="85"/>
      <c r="W62" s="85"/>
      <c r="X62" s="85"/>
      <c r="Y62" s="102">
        <f t="shared" ref="Y62:Y72" si="17">IF(C62&lt;6," ",IF(C62&lt;=9,I62, IF(C62&gt;=10," ")))</f>
        <v>24.8</v>
      </c>
      <c r="Z62" s="102">
        <f t="shared" ref="Z62:Z72" si="18">IF(Y62=" ", " ", IF(Y62&gt;0, Y62+273.15))</f>
        <v>297.95</v>
      </c>
      <c r="AA62" s="102">
        <f t="shared" ref="AA62:AA72" si="19">IF(C62&lt;6," ",IF(C62&lt;=9,J62, IF(C62&gt;=10," ")))</f>
        <v>28</v>
      </c>
      <c r="AB62" s="102">
        <f t="shared" ref="AB62:AB72" si="20">IF(C62&lt;6," ",IF(C62&lt;=9,G62, IF(C62&gt;=10," ")))</f>
        <v>5.63</v>
      </c>
      <c r="AC62" s="104">
        <f t="shared" ref="AC62:AC72" si="21">IF(Y62=" "," ",IF(Y62&gt;0,EXP(-173.4292+249.6339*100/Z62+143.3483*LN(+Z62/100)-21.8492*Z62/100+AA62*(-0.033096+0.014259*Z62/100-0.0017*(Z62/100)^2))*1.4276))</f>
        <v>7.0465585250392948</v>
      </c>
      <c r="AD62" s="102">
        <f t="shared" ref="AD62:AD72" si="22">IF(Y62=" "," ",IF(Y62&gt;0,AB62/AC62))</f>
        <v>0.7989715802393913</v>
      </c>
      <c r="AE62" s="105">
        <f t="shared" ref="AE62:AE72" si="23">IF(C62&lt;6," ",IF(C62&lt;=9,F62, IF(C62&gt;=10," ")))</f>
        <v>1.3</v>
      </c>
      <c r="AF62" s="102">
        <f t="shared" ref="AF62:AF72" si="24">IF(Y62=" "," ",N62)</f>
        <v>0.78660960528249602</v>
      </c>
      <c r="AG62" s="105">
        <f t="shared" ref="AG62:AG72" si="25">IF(C62&lt;6," ",IF(C62&lt;=9,T62, IF(C62&gt;=10," ")))</f>
        <v>7.5646620833333333</v>
      </c>
      <c r="AH62" s="105">
        <f t="shared" ref="AH62:AH72" si="26">IF(C62&lt;6," ",IF(C62&lt;=9,U62, IF(C62&gt;=10," ")))</f>
        <v>0.11561333333333361</v>
      </c>
      <c r="AI62" s="102">
        <f t="shared" ref="AI62" si="27">IF(Y62=" ", " ", IF(Y62&gt;0, SUM(AG62:AH62)))</f>
        <v>7.6802754166666674</v>
      </c>
      <c r="AJ62" s="106">
        <f t="shared" ref="AJ62:AJ72" si="28">IF(C62&lt;6," ",IF(C62&lt;=9,S62, IF(C62&gt;=10," ")))</f>
        <v>55.529176334800283</v>
      </c>
      <c r="AK62" s="107">
        <f t="shared" ref="AK62:AK71" si="29">IF(Y62=" ", " ", IF(Y62&gt;0, AJ62-AF62))</f>
        <v>54.74256672951779</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278</v>
      </c>
      <c r="B63" s="102">
        <v>2019</v>
      </c>
      <c r="C63" s="103">
        <v>7</v>
      </c>
      <c r="D63" s="102">
        <v>8</v>
      </c>
      <c r="E63" s="82"/>
      <c r="F63" s="131">
        <v>1.3</v>
      </c>
      <c r="G63" s="364">
        <v>4.0599999999999996</v>
      </c>
      <c r="H63" s="82"/>
      <c r="I63" s="364">
        <v>24.3</v>
      </c>
      <c r="J63" s="226">
        <v>29.2</v>
      </c>
      <c r="K63" s="82"/>
      <c r="L63" s="82"/>
      <c r="M63" s="108"/>
      <c r="N63" s="131" t="s">
        <v>763</v>
      </c>
      <c r="O63" s="82"/>
      <c r="P63" s="82"/>
      <c r="Q63" s="82"/>
      <c r="R63" s="140"/>
      <c r="S63" s="137" t="s">
        <v>763</v>
      </c>
      <c r="T63" s="131" t="s">
        <v>763</v>
      </c>
      <c r="U63" s="131" t="s">
        <v>763</v>
      </c>
      <c r="V63" s="85"/>
      <c r="W63" s="85"/>
      <c r="X63" s="85"/>
      <c r="Y63" s="102">
        <f t="shared" si="17"/>
        <v>24.3</v>
      </c>
      <c r="Z63" s="102">
        <f t="shared" si="18"/>
        <v>297.45</v>
      </c>
      <c r="AA63" s="102">
        <f t="shared" si="19"/>
        <v>29.2</v>
      </c>
      <c r="AB63" s="102">
        <f t="shared" si="20"/>
        <v>4.0599999999999996</v>
      </c>
      <c r="AC63" s="104">
        <f t="shared" si="21"/>
        <v>7.059787196282171</v>
      </c>
      <c r="AD63" s="102">
        <f t="shared" si="22"/>
        <v>0.57508815593451301</v>
      </c>
      <c r="AE63" s="105">
        <f t="shared" si="23"/>
        <v>1.3</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278</v>
      </c>
      <c r="B64" s="102">
        <v>2019</v>
      </c>
      <c r="C64" s="103">
        <v>7</v>
      </c>
      <c r="D64" s="102">
        <v>19</v>
      </c>
      <c r="E64" s="82"/>
      <c r="F64" s="131">
        <v>1.1499999999999999</v>
      </c>
      <c r="G64" s="364">
        <v>2.61</v>
      </c>
      <c r="H64" s="82"/>
      <c r="I64" s="364">
        <v>25.6</v>
      </c>
      <c r="J64" s="131" t="s">
        <v>763</v>
      </c>
      <c r="K64" s="82"/>
      <c r="L64" s="82"/>
      <c r="M64" s="108"/>
      <c r="N64" s="131" t="s">
        <v>763</v>
      </c>
      <c r="O64" s="82"/>
      <c r="P64" s="82"/>
      <c r="Q64" s="82"/>
      <c r="R64" s="140"/>
      <c r="S64" s="137" t="s">
        <v>763</v>
      </c>
      <c r="T64" s="131" t="s">
        <v>763</v>
      </c>
      <c r="U64" s="131" t="s">
        <v>763</v>
      </c>
      <c r="V64" s="85"/>
      <c r="W64" s="85"/>
      <c r="X64" s="85"/>
      <c r="Y64" s="102">
        <f t="shared" si="17"/>
        <v>25.6</v>
      </c>
      <c r="Z64" s="102">
        <f t="shared" si="18"/>
        <v>298.75</v>
      </c>
      <c r="AA64" s="102" t="str">
        <f t="shared" si="19"/>
        <v>NS</v>
      </c>
      <c r="AB64" s="102">
        <f t="shared" si="20"/>
        <v>2.61</v>
      </c>
      <c r="AC64" s="104" t="e">
        <f t="shared" si="21"/>
        <v>#VALUE!</v>
      </c>
      <c r="AD64" s="102"/>
      <c r="AE64" s="105">
        <f t="shared" si="23"/>
        <v>1.1499999999999999</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278</v>
      </c>
      <c r="B65" s="102">
        <v>2019</v>
      </c>
      <c r="C65" s="103">
        <v>7</v>
      </c>
      <c r="D65" s="102">
        <v>19</v>
      </c>
      <c r="E65" s="82"/>
      <c r="F65" s="131">
        <v>1.1499999999999999</v>
      </c>
      <c r="G65" s="364">
        <v>2.02</v>
      </c>
      <c r="H65" s="82"/>
      <c r="I65" s="364">
        <v>25.9</v>
      </c>
      <c r="J65" s="226">
        <v>27.7</v>
      </c>
      <c r="K65" s="82"/>
      <c r="L65" s="82"/>
      <c r="M65" s="108"/>
      <c r="N65" s="137">
        <v>5.3829337823356118</v>
      </c>
      <c r="O65" s="82"/>
      <c r="P65" s="82"/>
      <c r="Q65" s="82"/>
      <c r="R65" s="140"/>
      <c r="S65" s="137">
        <v>58.980444905815403</v>
      </c>
      <c r="T65" s="137">
        <v>10.600768749999997</v>
      </c>
      <c r="U65" s="137">
        <v>2.5000000000000001E-2</v>
      </c>
      <c r="V65" s="85"/>
      <c r="W65" s="85"/>
      <c r="X65" s="85"/>
      <c r="Y65" s="102">
        <f t="shared" si="17"/>
        <v>25.9</v>
      </c>
      <c r="Z65" s="102">
        <f t="shared" si="18"/>
        <v>299.04999999999995</v>
      </c>
      <c r="AA65" s="102">
        <f t="shared" si="19"/>
        <v>27.7</v>
      </c>
      <c r="AB65" s="102">
        <f t="shared" si="20"/>
        <v>2.02</v>
      </c>
      <c r="AC65" s="104">
        <f t="shared" si="21"/>
        <v>6.9256392967896812</v>
      </c>
      <c r="AD65" s="102">
        <f t="shared" si="22"/>
        <v>0.29166982475341346</v>
      </c>
      <c r="AE65" s="105">
        <f t="shared" si="23"/>
        <v>1.1499999999999999</v>
      </c>
      <c r="AF65" s="102">
        <f t="shared" si="24"/>
        <v>5.3829337823356118</v>
      </c>
      <c r="AG65" s="105">
        <f t="shared" si="25"/>
        <v>10.600768749999997</v>
      </c>
      <c r="AH65" s="105">
        <f t="shared" si="26"/>
        <v>2.5000000000000001E-2</v>
      </c>
      <c r="AI65" s="102">
        <f t="shared" ref="AI65" si="30">IF(Y65=" ", " ", IF(Y65&gt;0, SUM(AG65:AH65)))</f>
        <v>10.625768749999997</v>
      </c>
      <c r="AJ65" s="106">
        <f t="shared" si="28"/>
        <v>58.980444905815403</v>
      </c>
      <c r="AK65" s="107">
        <f t="shared" si="29"/>
        <v>53.597511123479791</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278</v>
      </c>
      <c r="B66" s="102">
        <v>2019</v>
      </c>
      <c r="C66" s="103">
        <v>7</v>
      </c>
      <c r="D66" s="102">
        <v>19</v>
      </c>
      <c r="E66" s="82"/>
      <c r="F66" s="131">
        <v>1.1499999999999999</v>
      </c>
      <c r="G66" s="364">
        <v>2.5</v>
      </c>
      <c r="H66" s="82"/>
      <c r="I66" s="364">
        <v>25.2</v>
      </c>
      <c r="J66" s="131" t="s">
        <v>763</v>
      </c>
      <c r="K66" s="82"/>
      <c r="L66" s="82"/>
      <c r="M66" s="108"/>
      <c r="N66" s="131" t="s">
        <v>763</v>
      </c>
      <c r="O66" s="82"/>
      <c r="P66" s="82"/>
      <c r="Q66" s="82"/>
      <c r="R66" s="140"/>
      <c r="S66" s="137" t="s">
        <v>763</v>
      </c>
      <c r="T66" s="131" t="s">
        <v>763</v>
      </c>
      <c r="U66" s="131" t="s">
        <v>763</v>
      </c>
      <c r="V66" s="85"/>
      <c r="W66" s="85"/>
      <c r="X66" s="85"/>
      <c r="Y66" s="102">
        <f t="shared" si="17"/>
        <v>25.2</v>
      </c>
      <c r="Z66" s="102">
        <f t="shared" si="18"/>
        <v>298.34999999999997</v>
      </c>
      <c r="AA66" s="102" t="str">
        <f t="shared" si="19"/>
        <v>NS</v>
      </c>
      <c r="AB66" s="102">
        <f t="shared" si="20"/>
        <v>2.5</v>
      </c>
      <c r="AC66" s="104" t="e">
        <f t="shared" si="21"/>
        <v>#VALUE!</v>
      </c>
      <c r="AD66" s="102"/>
      <c r="AE66" s="105">
        <f t="shared" si="23"/>
        <v>1.1499999999999999</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278</v>
      </c>
      <c r="B67" s="102">
        <v>2019</v>
      </c>
      <c r="C67" s="103">
        <v>8</v>
      </c>
      <c r="D67" s="102">
        <v>5</v>
      </c>
      <c r="E67" s="82"/>
      <c r="F67" s="131">
        <v>0.9</v>
      </c>
      <c r="G67" s="364">
        <v>4.2609211972979271</v>
      </c>
      <c r="H67" s="82"/>
      <c r="I67" s="364">
        <v>26</v>
      </c>
      <c r="J67" s="226">
        <v>21.1</v>
      </c>
      <c r="K67" s="82"/>
      <c r="L67" s="82"/>
      <c r="M67" s="82"/>
      <c r="N67" s="131" t="s">
        <v>763</v>
      </c>
      <c r="O67" s="82"/>
      <c r="P67" s="82"/>
      <c r="Q67" s="82"/>
      <c r="R67" s="140"/>
      <c r="S67" s="137" t="s">
        <v>763</v>
      </c>
      <c r="T67" s="131" t="s">
        <v>763</v>
      </c>
      <c r="U67" s="131" t="s">
        <v>763</v>
      </c>
      <c r="V67" s="85"/>
      <c r="W67" s="85"/>
      <c r="X67" s="85"/>
      <c r="Y67" s="102">
        <f t="shared" si="17"/>
        <v>26</v>
      </c>
      <c r="Z67" s="102">
        <f t="shared" si="18"/>
        <v>299.14999999999998</v>
      </c>
      <c r="AA67" s="102">
        <f t="shared" si="19"/>
        <v>21.1</v>
      </c>
      <c r="AB67" s="102">
        <f t="shared" si="20"/>
        <v>4.2609211972979271</v>
      </c>
      <c r="AC67" s="104">
        <f t="shared" si="21"/>
        <v>7.1766352060866661</v>
      </c>
      <c r="AD67" s="102">
        <f t="shared" si="22"/>
        <v>0.59372130182737226</v>
      </c>
      <c r="AE67" s="105">
        <f t="shared" si="23"/>
        <v>0.9</v>
      </c>
      <c r="AF67" s="102" t="str">
        <f t="shared" si="24"/>
        <v>NS</v>
      </c>
      <c r="AG67" s="105" t="str">
        <f t="shared" si="25"/>
        <v>NS</v>
      </c>
      <c r="AH67" s="105" t="str">
        <f t="shared" si="26"/>
        <v>NS</v>
      </c>
      <c r="AI67" s="102"/>
      <c r="AJ67" s="106" t="str">
        <f t="shared" si="28"/>
        <v>NS</v>
      </c>
      <c r="AK67" s="107"/>
      <c r="AL67" s="82"/>
      <c r="AM67" s="82">
        <f>AD75</f>
        <v>0.70361995253406207</v>
      </c>
      <c r="AN67" s="82">
        <f>AE75</f>
        <v>1.0375000000000003</v>
      </c>
      <c r="AO67" s="82">
        <f>AF75</f>
        <v>1.9889427572120806</v>
      </c>
      <c r="AP67" s="82">
        <f>AI75</f>
        <v>17.373360458072916</v>
      </c>
      <c r="AQ67" s="113">
        <f>AK75</f>
        <v>56.864330875947772</v>
      </c>
      <c r="AR67" s="118"/>
      <c r="AS67" s="115" t="s">
        <v>497</v>
      </c>
      <c r="AT67" s="115" t="s">
        <v>497</v>
      </c>
      <c r="AU67" s="115" t="s">
        <v>497</v>
      </c>
      <c r="AV67" s="115" t="s">
        <v>497</v>
      </c>
      <c r="AW67" s="115" t="s">
        <v>497</v>
      </c>
      <c r="AX67" s="116" t="s">
        <v>498</v>
      </c>
      <c r="AY67" s="102"/>
      <c r="AZ67" s="102"/>
      <c r="BA67" s="82"/>
      <c r="BB67" s="82"/>
    </row>
    <row r="68" spans="1:54" ht="16" x14ac:dyDescent="0.2">
      <c r="A68" s="101" t="s">
        <v>278</v>
      </c>
      <c r="B68" s="102">
        <v>2019</v>
      </c>
      <c r="C68" s="103">
        <v>8</v>
      </c>
      <c r="D68" s="102">
        <v>5</v>
      </c>
      <c r="E68" s="82"/>
      <c r="F68" s="131">
        <v>0.9</v>
      </c>
      <c r="G68" s="364">
        <v>3.9603140740474365</v>
      </c>
      <c r="H68" s="82"/>
      <c r="I68" s="364">
        <v>28.1</v>
      </c>
      <c r="J68" s="226">
        <v>27.3</v>
      </c>
      <c r="K68" s="82"/>
      <c r="L68" s="82"/>
      <c r="M68" s="108"/>
      <c r="N68" s="137">
        <v>0.22330827067669173</v>
      </c>
      <c r="O68" s="82"/>
      <c r="P68" s="82"/>
      <c r="Q68" s="82"/>
      <c r="R68" s="140"/>
      <c r="S68" s="137">
        <v>71.757533580320782</v>
      </c>
      <c r="T68" s="137">
        <v>14.013875416666664</v>
      </c>
      <c r="U68" s="137">
        <v>0.4674799999999994</v>
      </c>
      <c r="V68" s="85"/>
      <c r="W68" s="85"/>
      <c r="X68" s="85"/>
      <c r="Y68" s="102">
        <f t="shared" si="17"/>
        <v>28.1</v>
      </c>
      <c r="Z68" s="102">
        <f t="shared" si="18"/>
        <v>301.25</v>
      </c>
      <c r="AA68" s="102">
        <f t="shared" si="19"/>
        <v>27.3</v>
      </c>
      <c r="AB68" s="102">
        <f t="shared" si="20"/>
        <v>3.9603140740474365</v>
      </c>
      <c r="AC68" s="104">
        <f t="shared" si="21"/>
        <v>6.6881106283333285</v>
      </c>
      <c r="AD68" s="102">
        <f t="shared" si="22"/>
        <v>0.59214242917425297</v>
      </c>
      <c r="AE68" s="105">
        <f t="shared" si="23"/>
        <v>0.9</v>
      </c>
      <c r="AF68" s="102">
        <f t="shared" si="24"/>
        <v>0.22330827067669173</v>
      </c>
      <c r="AG68" s="105">
        <f t="shared" si="25"/>
        <v>14.013875416666664</v>
      </c>
      <c r="AH68" s="105">
        <f t="shared" si="26"/>
        <v>0.4674799999999994</v>
      </c>
      <c r="AI68" s="102">
        <f t="shared" ref="AI68" si="31">IF(Y68=" ", " ", IF(Y68&gt;0, SUM(AG68:AH68)))</f>
        <v>14.481355416666664</v>
      </c>
      <c r="AJ68" s="106">
        <f t="shared" si="28"/>
        <v>71.757533580320782</v>
      </c>
      <c r="AK68" s="107">
        <f t="shared" si="29"/>
        <v>71.534225309644086</v>
      </c>
      <c r="AL68" s="82"/>
      <c r="AM68" s="82"/>
      <c r="AN68" s="82"/>
      <c r="AO68" s="82"/>
      <c r="AP68" s="85"/>
      <c r="AQ68" s="82"/>
      <c r="AR68" s="82"/>
      <c r="AS68" s="363">
        <f>((LN(AM67)-LN(0.4))/(LN(0.9)-LN(0.4))*100)</f>
        <v>69.64518177267685</v>
      </c>
      <c r="AT68" s="370">
        <f>((LN(AN67)-LN(0.6))/(LN(3)-LN(0.6))*100)</f>
        <v>34.026761309509709</v>
      </c>
      <c r="AU68" s="115">
        <f>((LN(AO67)-LN(10))/(LN(1)-LN(10))*100)</f>
        <v>70.137771591260005</v>
      </c>
      <c r="AV68" s="115">
        <f>((LN(AP67)-LN(10))/(LN(3)-LN(10))*100)</f>
        <v>-45.877525629689679</v>
      </c>
      <c r="AW68" s="115">
        <f>((LN(AQ67)-LN(43))/(LN(20)-LN(43))*100)</f>
        <v>-36.50945730196392</v>
      </c>
      <c r="AX68" s="82"/>
      <c r="AY68" s="82"/>
      <c r="AZ68" s="82"/>
      <c r="BA68" s="82"/>
      <c r="BB68" s="82"/>
    </row>
    <row r="69" spans="1:54" ht="16" x14ac:dyDescent="0.2">
      <c r="A69" s="101" t="s">
        <v>278</v>
      </c>
      <c r="B69" s="102">
        <v>2019</v>
      </c>
      <c r="C69" s="103">
        <v>8</v>
      </c>
      <c r="D69" s="102">
        <v>5</v>
      </c>
      <c r="E69" s="82"/>
      <c r="F69" s="131">
        <v>0.9</v>
      </c>
      <c r="G69" s="364">
        <v>3.9107728462626516</v>
      </c>
      <c r="H69" s="82"/>
      <c r="I69" s="364">
        <v>27.3</v>
      </c>
      <c r="J69" s="226">
        <v>29.4</v>
      </c>
      <c r="K69" s="82"/>
      <c r="L69" s="82"/>
      <c r="M69" s="108"/>
      <c r="N69" s="131" t="s">
        <v>763</v>
      </c>
      <c r="O69" s="82"/>
      <c r="P69" s="82"/>
      <c r="Q69" s="82"/>
      <c r="R69" s="140"/>
      <c r="S69" s="137" t="s">
        <v>763</v>
      </c>
      <c r="T69" s="131" t="s">
        <v>763</v>
      </c>
      <c r="U69" s="131" t="s">
        <v>763</v>
      </c>
      <c r="V69" s="85"/>
      <c r="W69" s="85"/>
      <c r="X69" s="85"/>
      <c r="Y69" s="102">
        <f t="shared" si="17"/>
        <v>27.3</v>
      </c>
      <c r="Z69" s="102">
        <f t="shared" si="18"/>
        <v>300.45</v>
      </c>
      <c r="AA69" s="102">
        <f t="shared" si="19"/>
        <v>29.4</v>
      </c>
      <c r="AB69" s="102">
        <f t="shared" si="20"/>
        <v>3.9107728462626516</v>
      </c>
      <c r="AC69" s="104">
        <f t="shared" si="21"/>
        <v>6.6989177612436972</v>
      </c>
      <c r="AD69" s="102">
        <f t="shared" si="22"/>
        <v>0.58379173855339161</v>
      </c>
      <c r="AE69" s="105">
        <f t="shared" si="23"/>
        <v>0.9</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69.64518177267685</v>
      </c>
      <c r="AT69" s="82">
        <f t="shared" ref="AT69:AW69" si="32">IF(AT68&gt;100, 100, IF(AT68&lt;0, 0, AT68))</f>
        <v>34.026761309509709</v>
      </c>
      <c r="AU69" s="82">
        <f t="shared" si="32"/>
        <v>70.137771591260005</v>
      </c>
      <c r="AV69" s="82">
        <f t="shared" si="32"/>
        <v>0</v>
      </c>
      <c r="AW69" s="82">
        <f t="shared" si="32"/>
        <v>0</v>
      </c>
      <c r="AX69" s="129">
        <f>AVERAGE(AS69:AW69)</f>
        <v>34.761942934689316</v>
      </c>
      <c r="AY69" s="84"/>
      <c r="AZ69" s="84"/>
      <c r="BA69" s="84" t="str">
        <f>IF(AX69&gt;65, "Acceptable; Ongoing Protection is Required", "Unacceptable; Immediate Restoration is Required")</f>
        <v>Unacceptable; Immediate Restoration is Required</v>
      </c>
      <c r="BB69" s="82"/>
    </row>
    <row r="70" spans="1:54" ht="16" x14ac:dyDescent="0.2">
      <c r="A70" s="101" t="s">
        <v>278</v>
      </c>
      <c r="B70" s="102">
        <v>2019</v>
      </c>
      <c r="C70" s="103">
        <v>8</v>
      </c>
      <c r="D70" s="102">
        <v>19</v>
      </c>
      <c r="E70" s="82"/>
      <c r="F70" s="131">
        <v>0.8</v>
      </c>
      <c r="G70" s="364">
        <v>7.6997280344561299</v>
      </c>
      <c r="H70" s="82"/>
      <c r="I70" s="364">
        <v>25.6</v>
      </c>
      <c r="J70" s="226">
        <v>18.5</v>
      </c>
      <c r="K70" s="82"/>
      <c r="L70" s="82"/>
      <c r="M70" s="108"/>
      <c r="N70" s="131" t="s">
        <v>763</v>
      </c>
      <c r="O70" s="82"/>
      <c r="P70" s="82"/>
      <c r="Q70" s="82"/>
      <c r="R70" s="140"/>
      <c r="S70" s="137" t="s">
        <v>763</v>
      </c>
      <c r="T70" s="131" t="s">
        <v>763</v>
      </c>
      <c r="U70" s="131" t="s">
        <v>763</v>
      </c>
      <c r="V70" s="85"/>
      <c r="W70" s="85"/>
      <c r="X70" s="85"/>
      <c r="Y70" s="102">
        <f t="shared" si="17"/>
        <v>25.6</v>
      </c>
      <c r="Z70" s="102">
        <f t="shared" si="18"/>
        <v>298.75</v>
      </c>
      <c r="AA70" s="102">
        <f t="shared" si="19"/>
        <v>18.5</v>
      </c>
      <c r="AB70" s="102">
        <f t="shared" si="20"/>
        <v>7.6997280344561299</v>
      </c>
      <c r="AC70" s="104">
        <f t="shared" si="21"/>
        <v>7.3342168434796786</v>
      </c>
      <c r="AD70" s="102">
        <f t="shared" si="22"/>
        <v>1.049836430906921</v>
      </c>
      <c r="AE70" s="105">
        <f t="shared" si="23"/>
        <v>0.8</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34.761942934689316</v>
      </c>
      <c r="AY70" s="85"/>
      <c r="AZ70" s="85"/>
      <c r="BA70" s="82"/>
      <c r="BB70" s="82"/>
    </row>
    <row r="71" spans="1:54" ht="16" x14ac:dyDescent="0.2">
      <c r="A71" s="101" t="s">
        <v>278</v>
      </c>
      <c r="B71" s="102">
        <v>2019</v>
      </c>
      <c r="C71" s="103">
        <v>8</v>
      </c>
      <c r="D71" s="102">
        <v>19</v>
      </c>
      <c r="E71" s="82"/>
      <c r="F71" s="131">
        <v>0.8</v>
      </c>
      <c r="G71" s="364">
        <v>5.5153354256026477</v>
      </c>
      <c r="H71" s="82"/>
      <c r="I71" s="364">
        <v>26.5</v>
      </c>
      <c r="J71" s="226">
        <v>28.1</v>
      </c>
      <c r="K71" s="82"/>
      <c r="L71" s="82"/>
      <c r="M71" s="108"/>
      <c r="N71" s="137">
        <v>1.5629193705535229</v>
      </c>
      <c r="O71" s="82"/>
      <c r="P71" s="82"/>
      <c r="Q71" s="82"/>
      <c r="R71" s="140"/>
      <c r="S71" s="137">
        <v>49.145939711702937</v>
      </c>
      <c r="T71" s="137">
        <v>11.830880379746835</v>
      </c>
      <c r="U71" s="137">
        <v>24.875161869211492</v>
      </c>
      <c r="V71" s="85"/>
      <c r="W71" s="85"/>
      <c r="X71" s="85"/>
      <c r="Y71" s="102">
        <f t="shared" si="17"/>
        <v>26.5</v>
      </c>
      <c r="Z71" s="102">
        <f t="shared" si="18"/>
        <v>299.64999999999998</v>
      </c>
      <c r="AA71" s="102">
        <f t="shared" si="19"/>
        <v>28.1</v>
      </c>
      <c r="AB71" s="102">
        <f t="shared" si="20"/>
        <v>5.5153354256026477</v>
      </c>
      <c r="AC71" s="104">
        <f t="shared" si="21"/>
        <v>6.8396262671831627</v>
      </c>
      <c r="AD71" s="102">
        <f t="shared" si="22"/>
        <v>0.80637964855850053</v>
      </c>
      <c r="AE71" s="105">
        <f t="shared" si="23"/>
        <v>0.8</v>
      </c>
      <c r="AF71" s="102">
        <f t="shared" si="24"/>
        <v>1.5629193705535229</v>
      </c>
      <c r="AG71" s="105">
        <f t="shared" si="25"/>
        <v>11.830880379746835</v>
      </c>
      <c r="AH71" s="105">
        <f t="shared" si="26"/>
        <v>24.875161869211492</v>
      </c>
      <c r="AI71" s="102">
        <f t="shared" ref="AI71" si="33">IF(Y71=" ", " ", IF(Y71&gt;0, SUM(AG71:AH71)))</f>
        <v>36.706042248958326</v>
      </c>
      <c r="AJ71" s="106">
        <f t="shared" si="28"/>
        <v>49.145939711702937</v>
      </c>
      <c r="AK71" s="107">
        <f t="shared" si="29"/>
        <v>47.583020341149414</v>
      </c>
      <c r="AL71" s="82"/>
      <c r="AM71" s="82"/>
      <c r="AN71" s="82"/>
      <c r="AO71" s="82"/>
      <c r="AP71" s="82"/>
      <c r="AQ71" s="82"/>
      <c r="AR71" s="82"/>
      <c r="AS71" s="82"/>
      <c r="AT71" s="82"/>
      <c r="AU71" s="82"/>
      <c r="AV71" s="82"/>
      <c r="AW71" s="82"/>
      <c r="AX71" s="82"/>
      <c r="AY71" s="82"/>
      <c r="AZ71" s="82"/>
      <c r="BA71" s="82"/>
      <c r="BB71" s="82"/>
    </row>
    <row r="72" spans="1:54" ht="16" x14ac:dyDescent="0.2">
      <c r="A72" s="101" t="s">
        <v>278</v>
      </c>
      <c r="B72" s="102">
        <v>2019</v>
      </c>
      <c r="C72" s="103">
        <v>8</v>
      </c>
      <c r="D72" s="102">
        <v>19</v>
      </c>
      <c r="E72" s="82"/>
      <c r="F72" s="131">
        <v>0.8</v>
      </c>
      <c r="G72" s="364">
        <v>3.8242628692956142</v>
      </c>
      <c r="H72" s="82"/>
      <c r="I72" s="364">
        <v>26.4</v>
      </c>
      <c r="J72" s="226">
        <v>28.9</v>
      </c>
      <c r="K72" s="82"/>
      <c r="L72" s="82"/>
      <c r="M72" s="82"/>
      <c r="N72" s="131" t="s">
        <v>763</v>
      </c>
      <c r="O72" s="82"/>
      <c r="P72" s="82"/>
      <c r="Q72" s="82"/>
      <c r="R72" s="140"/>
      <c r="S72" s="137" t="s">
        <v>763</v>
      </c>
      <c r="T72" s="131" t="s">
        <v>763</v>
      </c>
      <c r="U72" s="131" t="s">
        <v>763</v>
      </c>
      <c r="V72" s="85"/>
      <c r="W72" s="85"/>
      <c r="X72" s="85"/>
      <c r="Y72" s="102">
        <f t="shared" si="17"/>
        <v>26.4</v>
      </c>
      <c r="Z72" s="102">
        <f t="shared" si="18"/>
        <v>299.54999999999995</v>
      </c>
      <c r="AA72" s="102">
        <f t="shared" si="19"/>
        <v>28.9</v>
      </c>
      <c r="AB72" s="102">
        <f t="shared" si="20"/>
        <v>3.8242628692956142</v>
      </c>
      <c r="AC72" s="104">
        <f t="shared" si="21"/>
        <v>6.8204309764265973</v>
      </c>
      <c r="AD72" s="102">
        <f t="shared" si="22"/>
        <v>0.56070692343539352</v>
      </c>
      <c r="AE72" s="105">
        <f t="shared" si="23"/>
        <v>0.8</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0.70361995253406207</v>
      </c>
      <c r="AE75" s="84">
        <f>_xlfn.AGGREGATE(1, 6,AE61:AE74)</f>
        <v>1.0375000000000003</v>
      </c>
      <c r="AF75" s="84">
        <f>_xlfn.AGGREGATE(1, 6,AF61:AF74)</f>
        <v>1.9889427572120806</v>
      </c>
      <c r="AG75" s="82"/>
      <c r="AH75" s="82"/>
      <c r="AI75" s="84">
        <f>_xlfn.AGGREGATE(1, 6,AI61:AI74)</f>
        <v>17.373360458072916</v>
      </c>
      <c r="AJ75" s="82"/>
      <c r="AK75" s="84">
        <f>_xlfn.AGGREGATE(1, 6,AK61:AK74)</f>
        <v>56.864330875947772</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AVERAGE(AD62:AD69)</f>
        <v>0.57256417174705576</v>
      </c>
      <c r="AE76" s="126">
        <f>AVERAGE(AE62:AE71)</f>
        <v>1.0350000000000004</v>
      </c>
      <c r="AF76" s="126">
        <f>AVERAGE(AF62:AF71)</f>
        <v>1.9889427572120806</v>
      </c>
      <c r="AG76" s="126"/>
      <c r="AH76" s="126"/>
      <c r="AI76" s="126">
        <f>AVERAGE(AI62:AI71)</f>
        <v>17.373360458072916</v>
      </c>
      <c r="AJ76" s="126"/>
      <c r="AK76" s="127">
        <f>AVERAGE(AK62:AK69)</f>
        <v>59.958101054213891</v>
      </c>
      <c r="AL76" s="82"/>
      <c r="AM76" s="82"/>
      <c r="AN76" s="82"/>
      <c r="AO76" s="82"/>
      <c r="AP76" s="82"/>
      <c r="AQ76" s="82"/>
      <c r="AR76" s="82"/>
      <c r="AS76" s="82"/>
      <c r="AT76" s="82"/>
      <c r="AU76" s="82"/>
      <c r="AV76" s="82"/>
      <c r="AW76" s="82"/>
      <c r="AX76" s="82"/>
      <c r="AY76" s="82"/>
      <c r="AZ76" s="82"/>
      <c r="BA76" s="82"/>
      <c r="BB76" s="82"/>
    </row>
    <row r="77" spans="1:54" x14ac:dyDescent="0.2">
      <c r="AD77">
        <f>AVERAGE(AD61:AD72)</f>
        <v>0.70361995253406207</v>
      </c>
      <c r="AK77" s="368">
        <f>AVERAGE(AK62:AK71)</f>
        <v>56.864330875947772</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s="68" customFormat="1" x14ac:dyDescent="0.2">
      <c r="A83" s="79" t="s">
        <v>756</v>
      </c>
      <c r="B83" s="193" t="s">
        <v>984</v>
      </c>
      <c r="C83" s="193" t="s">
        <v>757</v>
      </c>
      <c r="D83" s="193"/>
      <c r="E83" s="194">
        <v>44020</v>
      </c>
      <c r="F83" s="79" t="s">
        <v>881</v>
      </c>
      <c r="G83" s="79" t="s">
        <v>915</v>
      </c>
      <c r="H83" s="195">
        <v>1</v>
      </c>
      <c r="I83" s="79" t="s">
        <v>982</v>
      </c>
      <c r="J83" s="196" t="s">
        <v>761</v>
      </c>
      <c r="K83" s="197">
        <v>2</v>
      </c>
      <c r="L83" s="174">
        <v>2</v>
      </c>
      <c r="M83" s="79" t="s">
        <v>854</v>
      </c>
      <c r="N83" s="79" t="s">
        <v>762</v>
      </c>
      <c r="O83" s="131" t="s">
        <v>761</v>
      </c>
      <c r="P83" s="131" t="s">
        <v>761</v>
      </c>
      <c r="Q83" s="79" t="s">
        <v>761</v>
      </c>
      <c r="R83" s="79" t="s">
        <v>761</v>
      </c>
      <c r="S83" s="131">
        <v>0.7</v>
      </c>
      <c r="T83" s="79">
        <v>1.35</v>
      </c>
      <c r="U83" s="72">
        <v>0.51851851851851849</v>
      </c>
      <c r="V83" s="79">
        <v>0.15</v>
      </c>
      <c r="W83" s="196">
        <v>0.30208333333333331</v>
      </c>
      <c r="X83" s="371">
        <v>22.7</v>
      </c>
      <c r="Y83" s="198">
        <v>9.56</v>
      </c>
      <c r="Z83" s="365">
        <v>8.3793225732184045</v>
      </c>
      <c r="AA83" s="199">
        <v>122.6</v>
      </c>
      <c r="AB83" s="131">
        <v>22.8</v>
      </c>
      <c r="AC83" s="79">
        <v>36.299999999999997</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7" s="68" customFormat="1" x14ac:dyDescent="0.2">
      <c r="A84" s="79" t="s">
        <v>756</v>
      </c>
      <c r="B84" s="193" t="s">
        <v>984</v>
      </c>
      <c r="C84" s="193" t="s">
        <v>764</v>
      </c>
      <c r="D84" s="193"/>
      <c r="E84" s="194">
        <v>44020</v>
      </c>
      <c r="F84" s="79" t="s">
        <v>881</v>
      </c>
      <c r="G84" s="79" t="s">
        <v>915</v>
      </c>
      <c r="H84" s="195">
        <v>1</v>
      </c>
      <c r="I84" s="79" t="s">
        <v>982</v>
      </c>
      <c r="J84" s="196" t="s">
        <v>761</v>
      </c>
      <c r="K84" s="197">
        <v>2</v>
      </c>
      <c r="L84" s="174">
        <v>2</v>
      </c>
      <c r="M84" s="79" t="s">
        <v>854</v>
      </c>
      <c r="N84" s="79" t="s">
        <v>762</v>
      </c>
      <c r="O84" s="131" t="s">
        <v>761</v>
      </c>
      <c r="P84" s="131" t="s">
        <v>761</v>
      </c>
      <c r="Q84" s="79" t="s">
        <v>761</v>
      </c>
      <c r="R84" s="79" t="s">
        <v>761</v>
      </c>
      <c r="S84" s="131">
        <v>0.7</v>
      </c>
      <c r="T84" s="79">
        <v>1.35</v>
      </c>
      <c r="U84" s="72">
        <v>0.51851851851851849</v>
      </c>
      <c r="V84" s="79">
        <v>0.75</v>
      </c>
      <c r="W84" s="196">
        <v>0.30208333333333331</v>
      </c>
      <c r="X84" s="371">
        <v>24.4</v>
      </c>
      <c r="Y84" s="198">
        <v>7</v>
      </c>
      <c r="Z84" s="365">
        <v>6.041038419094483</v>
      </c>
      <c r="AA84" s="199">
        <v>93.5</v>
      </c>
      <c r="AB84" s="131">
        <v>25.8</v>
      </c>
      <c r="AC84" s="79">
        <v>40.799999999999997</v>
      </c>
      <c r="AD84" s="176">
        <v>0.20273711012094203</v>
      </c>
      <c r="AE84" s="75">
        <v>0.448160535117057</v>
      </c>
      <c r="AF84" s="75">
        <v>0.17027348394768135</v>
      </c>
      <c r="AG84" s="137">
        <v>0.61843401906473838</v>
      </c>
      <c r="AH84" s="75">
        <v>25.655005810541223</v>
      </c>
      <c r="AI84" s="75">
        <v>26.273439829605962</v>
      </c>
      <c r="AJ84" s="75">
        <v>219.73498719271225</v>
      </c>
      <c r="AK84" s="75">
        <v>40.508291324259062</v>
      </c>
      <c r="AL84" s="177">
        <v>5.4244447250017753</v>
      </c>
      <c r="AM84" s="75">
        <v>66.163297134800288</v>
      </c>
      <c r="AN84" s="137">
        <v>66.781731153865024</v>
      </c>
      <c r="AO84" s="207">
        <v>23.201660714285719</v>
      </c>
      <c r="AP84" s="207">
        <v>5.2970463169642867</v>
      </c>
      <c r="AQ84" s="201">
        <v>0.8141302933092418</v>
      </c>
      <c r="AR84" s="177">
        <v>28.498707031250007</v>
      </c>
      <c r="AS84" s="79"/>
      <c r="AT84" s="176"/>
      <c r="AU84" s="68" t="s">
        <v>763</v>
      </c>
      <c r="AV84" s="68" t="s">
        <v>763</v>
      </c>
      <c r="AX84" s="72"/>
      <c r="BA84" s="200"/>
      <c r="BC84" s="147"/>
    </row>
    <row r="85" spans="1:57" s="68" customFormat="1" x14ac:dyDescent="0.2">
      <c r="A85" s="79" t="s">
        <v>756</v>
      </c>
      <c r="B85" s="193" t="s">
        <v>984</v>
      </c>
      <c r="C85" s="193" t="s">
        <v>765</v>
      </c>
      <c r="D85" s="193"/>
      <c r="E85" s="194">
        <v>44020</v>
      </c>
      <c r="F85" s="79" t="s">
        <v>881</v>
      </c>
      <c r="G85" s="79" t="s">
        <v>915</v>
      </c>
      <c r="H85" s="195">
        <v>1</v>
      </c>
      <c r="I85" s="79" t="s">
        <v>982</v>
      </c>
      <c r="J85" s="196" t="s">
        <v>761</v>
      </c>
      <c r="K85" s="174">
        <v>2</v>
      </c>
      <c r="L85" s="174">
        <v>2</v>
      </c>
      <c r="M85" s="79" t="s">
        <v>854</v>
      </c>
      <c r="N85" s="79" t="s">
        <v>762</v>
      </c>
      <c r="O85" s="131" t="s">
        <v>761</v>
      </c>
      <c r="P85" s="131" t="s">
        <v>761</v>
      </c>
      <c r="Q85" s="79" t="s">
        <v>761</v>
      </c>
      <c r="R85" s="79" t="s">
        <v>761</v>
      </c>
      <c r="S85" s="131">
        <v>0.7</v>
      </c>
      <c r="T85" s="79">
        <v>1.35</v>
      </c>
      <c r="U85" s="72">
        <v>0.51851851851851849</v>
      </c>
      <c r="V85" s="79">
        <v>1.5</v>
      </c>
      <c r="W85" s="196">
        <v>0.30208333333333331</v>
      </c>
      <c r="X85" s="371">
        <v>23.9</v>
      </c>
      <c r="Y85" s="198">
        <v>3.68</v>
      </c>
      <c r="Z85" s="365">
        <v>3.1451964548175515</v>
      </c>
      <c r="AA85" s="199">
        <v>49.7</v>
      </c>
      <c r="AB85" s="131">
        <v>27.4</v>
      </c>
      <c r="AC85" s="79">
        <v>42.9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v>216</v>
      </c>
      <c r="AV85" s="72">
        <v>6.9119999999999999</v>
      </c>
      <c r="AX85" s="72"/>
      <c r="BA85" s="200"/>
      <c r="BC85" s="147"/>
    </row>
    <row r="86" spans="1:57" s="68" customFormat="1" x14ac:dyDescent="0.2">
      <c r="A86" s="79" t="s">
        <v>756</v>
      </c>
      <c r="B86" s="193" t="s">
        <v>984</v>
      </c>
      <c r="C86" s="193" t="s">
        <v>757</v>
      </c>
      <c r="D86" s="193"/>
      <c r="E86" s="194">
        <v>44035</v>
      </c>
      <c r="F86" s="79" t="s">
        <v>881</v>
      </c>
      <c r="G86" s="79" t="s">
        <v>1007</v>
      </c>
      <c r="H86" s="195">
        <v>0</v>
      </c>
      <c r="I86" s="68" t="s">
        <v>982</v>
      </c>
      <c r="J86" s="196" t="s">
        <v>761</v>
      </c>
      <c r="K86" s="174">
        <v>3</v>
      </c>
      <c r="L86" s="174">
        <v>1</v>
      </c>
      <c r="M86" s="79" t="s">
        <v>773</v>
      </c>
      <c r="N86" s="79" t="s">
        <v>761</v>
      </c>
      <c r="O86" s="131" t="s">
        <v>761</v>
      </c>
      <c r="P86" s="131" t="s">
        <v>761</v>
      </c>
      <c r="Q86" s="79">
        <v>1</v>
      </c>
      <c r="R86" s="79">
        <v>1</v>
      </c>
      <c r="S86" s="131">
        <v>1</v>
      </c>
      <c r="T86" s="79">
        <v>1.9</v>
      </c>
      <c r="U86" s="72">
        <v>0.52631578947368418</v>
      </c>
      <c r="V86" s="79">
        <v>0.15</v>
      </c>
      <c r="W86" s="196">
        <v>0.27708333333333335</v>
      </c>
      <c r="X86" s="371">
        <v>27.2</v>
      </c>
      <c r="Y86" s="198">
        <v>6.63</v>
      </c>
      <c r="Z86" s="365">
        <v>5.8682086997528629</v>
      </c>
      <c r="AA86" s="199">
        <v>95.2</v>
      </c>
      <c r="AB86" s="131">
        <v>21.8</v>
      </c>
      <c r="AC86" s="79">
        <v>34.799999999999997</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79"/>
      <c r="AT86" s="176"/>
      <c r="AU86" s="68" t="s">
        <v>763</v>
      </c>
      <c r="AV86" s="68" t="s">
        <v>763</v>
      </c>
      <c r="AX86" s="72"/>
      <c r="BA86" s="200"/>
      <c r="BC86" s="147"/>
      <c r="BD86"/>
      <c r="BE86"/>
    </row>
    <row r="87" spans="1:57" s="68" customFormat="1" x14ac:dyDescent="0.2">
      <c r="A87" s="79" t="s">
        <v>756</v>
      </c>
      <c r="B87" s="193" t="s">
        <v>984</v>
      </c>
      <c r="C87" s="193" t="s">
        <v>764</v>
      </c>
      <c r="D87" s="193"/>
      <c r="E87" s="194">
        <v>44035</v>
      </c>
      <c r="F87" s="79" t="s">
        <v>881</v>
      </c>
      <c r="G87" s="79" t="s">
        <v>1007</v>
      </c>
      <c r="H87" s="195">
        <v>0</v>
      </c>
      <c r="I87" s="68" t="s">
        <v>982</v>
      </c>
      <c r="J87" s="196" t="s">
        <v>761</v>
      </c>
      <c r="K87" s="174">
        <v>3</v>
      </c>
      <c r="L87" s="174">
        <v>1</v>
      </c>
      <c r="M87" s="79" t="s">
        <v>773</v>
      </c>
      <c r="N87" s="79" t="s">
        <v>761</v>
      </c>
      <c r="O87" s="131" t="s">
        <v>761</v>
      </c>
      <c r="P87" s="131" t="s">
        <v>761</v>
      </c>
      <c r="Q87" s="79">
        <v>1</v>
      </c>
      <c r="R87" s="79">
        <v>1</v>
      </c>
      <c r="S87" s="131">
        <v>1</v>
      </c>
      <c r="T87" s="79">
        <v>1.9</v>
      </c>
      <c r="U87" s="72">
        <v>0.52631578947368418</v>
      </c>
      <c r="V87" s="79">
        <v>0.75</v>
      </c>
      <c r="W87" s="196">
        <v>0.27708333333333335</v>
      </c>
      <c r="X87" s="371">
        <v>26.8</v>
      </c>
      <c r="Y87" s="198">
        <v>4.53</v>
      </c>
      <c r="Z87" s="365">
        <v>3.8775425807367117</v>
      </c>
      <c r="AA87" s="199">
        <v>67.2</v>
      </c>
      <c r="AB87" s="131">
        <v>27.7</v>
      </c>
      <c r="AC87" s="79">
        <v>43.1</v>
      </c>
      <c r="AD87" s="176">
        <v>0.21992361553150858</v>
      </c>
      <c r="AE87" s="75">
        <v>0.71115420284967557</v>
      </c>
      <c r="AF87" s="75">
        <v>8.3921568627450968E-2</v>
      </c>
      <c r="AG87" s="137">
        <v>0.79507577147712649</v>
      </c>
      <c r="AH87" s="75">
        <v>33.924724410175905</v>
      </c>
      <c r="AI87" s="75">
        <v>34.719800181653035</v>
      </c>
      <c r="AJ87" s="75">
        <v>172.74674195398094</v>
      </c>
      <c r="AK87" s="75">
        <v>23.223880488102758</v>
      </c>
      <c r="AL87" s="177">
        <v>7.4383237565520748</v>
      </c>
      <c r="AM87" s="75">
        <v>57.148604898278663</v>
      </c>
      <c r="AN87" s="137">
        <v>57.943680669755793</v>
      </c>
      <c r="AO87" s="207">
        <v>19.191999999999993</v>
      </c>
      <c r="AP87" s="207">
        <v>2.5244999999999993</v>
      </c>
      <c r="AQ87" s="201">
        <v>0.88375198581723569</v>
      </c>
      <c r="AR87" s="177">
        <v>21.716499999999993</v>
      </c>
      <c r="AS87" s="79"/>
      <c r="AT87" s="176"/>
      <c r="AU87" s="68" t="s">
        <v>763</v>
      </c>
      <c r="AV87" s="68" t="s">
        <v>763</v>
      </c>
      <c r="AX87" s="72"/>
      <c r="BA87" s="200"/>
      <c r="BC87" s="147"/>
      <c r="BD87"/>
      <c r="BE87"/>
    </row>
    <row r="88" spans="1:57" s="68" customFormat="1" x14ac:dyDescent="0.2">
      <c r="A88" s="79" t="s">
        <v>756</v>
      </c>
      <c r="B88" s="193" t="s">
        <v>984</v>
      </c>
      <c r="C88" s="193" t="s">
        <v>765</v>
      </c>
      <c r="D88" s="193"/>
      <c r="E88" s="194">
        <v>44035</v>
      </c>
      <c r="F88" s="79" t="s">
        <v>881</v>
      </c>
      <c r="G88" s="79" t="s">
        <v>1007</v>
      </c>
      <c r="H88" s="195">
        <v>0</v>
      </c>
      <c r="I88" s="68" t="s">
        <v>982</v>
      </c>
      <c r="J88" s="196" t="s">
        <v>761</v>
      </c>
      <c r="K88" s="174">
        <v>3</v>
      </c>
      <c r="L88" s="174">
        <v>1</v>
      </c>
      <c r="M88" s="79" t="s">
        <v>773</v>
      </c>
      <c r="N88" s="79" t="s">
        <v>761</v>
      </c>
      <c r="O88" s="131" t="s">
        <v>761</v>
      </c>
      <c r="P88" s="131" t="s">
        <v>761</v>
      </c>
      <c r="Q88" s="79">
        <v>1</v>
      </c>
      <c r="R88" s="79">
        <v>1</v>
      </c>
      <c r="S88" s="131">
        <v>1</v>
      </c>
      <c r="T88" s="79">
        <v>1.9</v>
      </c>
      <c r="U88" s="72">
        <v>0.52631578947368418</v>
      </c>
      <c r="V88" s="79">
        <v>1.5</v>
      </c>
      <c r="W88" s="196">
        <v>0.27708333333333335</v>
      </c>
      <c r="X88" s="371">
        <v>26.4</v>
      </c>
      <c r="Y88" s="198">
        <v>4.5999999999999996</v>
      </c>
      <c r="Z88" s="365">
        <v>3.935747536930911</v>
      </c>
      <c r="AA88" s="199">
        <v>67.8</v>
      </c>
      <c r="AB88" s="131">
        <v>27.7</v>
      </c>
      <c r="AC88" s="79">
        <v>43.1</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79"/>
      <c r="AT88" s="176"/>
      <c r="AU88" s="68">
        <v>156.80000000000001</v>
      </c>
      <c r="AV88" s="72">
        <v>2.5089999999999999</v>
      </c>
      <c r="AX88" s="72"/>
      <c r="BA88" s="200"/>
      <c r="BC88" s="147"/>
      <c r="BD88"/>
      <c r="BE88"/>
    </row>
    <row r="89" spans="1:57" x14ac:dyDescent="0.2">
      <c r="A89" s="79" t="s">
        <v>756</v>
      </c>
      <c r="B89" t="s">
        <v>278</v>
      </c>
      <c r="C89" t="s">
        <v>757</v>
      </c>
      <c r="E89" s="147">
        <v>44049</v>
      </c>
      <c r="F89" s="68" t="s">
        <v>881</v>
      </c>
      <c r="G89" s="68" t="s">
        <v>1041</v>
      </c>
      <c r="H89" s="68">
        <v>0</v>
      </c>
      <c r="I89" s="68" t="s">
        <v>982</v>
      </c>
      <c r="J89" s="77" t="s">
        <v>761</v>
      </c>
      <c r="K89" s="68">
        <v>2</v>
      </c>
      <c r="L89" s="68">
        <v>1</v>
      </c>
      <c r="M89" s="68" t="s">
        <v>773</v>
      </c>
      <c r="N89" s="68" t="s">
        <v>776</v>
      </c>
      <c r="O89" s="131" t="s">
        <v>761</v>
      </c>
      <c r="P89" s="131" t="s">
        <v>761</v>
      </c>
      <c r="Q89" s="68">
        <v>1.1000000000000001</v>
      </c>
      <c r="R89" s="68">
        <v>1.1000000000000001</v>
      </c>
      <c r="S89" s="131">
        <v>1.1000000000000001</v>
      </c>
      <c r="T89" s="68">
        <v>2</v>
      </c>
      <c r="U89" s="72">
        <v>0.55000000000000004</v>
      </c>
      <c r="V89" s="68">
        <v>0.5</v>
      </c>
      <c r="W89" s="77">
        <v>0.2673611111111111</v>
      </c>
      <c r="X89" s="372">
        <v>25.3</v>
      </c>
      <c r="Y89" s="79">
        <v>7.33</v>
      </c>
      <c r="Z89" s="365">
        <v>6.7319526534128435</v>
      </c>
      <c r="AA89" s="68">
        <v>96.4</v>
      </c>
      <c r="AB89" s="131">
        <v>15</v>
      </c>
      <c r="AC89" s="79">
        <v>24.87</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278</v>
      </c>
      <c r="C90" t="s">
        <v>764</v>
      </c>
      <c r="E90" s="147">
        <v>44049</v>
      </c>
      <c r="F90" s="68" t="s">
        <v>881</v>
      </c>
      <c r="G90" s="68" t="s">
        <v>1041</v>
      </c>
      <c r="H90" s="68">
        <v>0</v>
      </c>
      <c r="I90" s="68" t="s">
        <v>982</v>
      </c>
      <c r="J90" s="77" t="s">
        <v>761</v>
      </c>
      <c r="K90" s="68">
        <v>2</v>
      </c>
      <c r="L90" s="68">
        <v>1</v>
      </c>
      <c r="M90" s="68" t="s">
        <v>773</v>
      </c>
      <c r="N90" s="68" t="s">
        <v>776</v>
      </c>
      <c r="O90" s="131" t="s">
        <v>761</v>
      </c>
      <c r="P90" s="131" t="s">
        <v>761</v>
      </c>
      <c r="Q90" s="68">
        <v>1.1000000000000001</v>
      </c>
      <c r="R90" s="68">
        <v>1.1000000000000001</v>
      </c>
      <c r="S90" s="131">
        <v>1.1000000000000001</v>
      </c>
      <c r="T90" s="68">
        <v>2</v>
      </c>
      <c r="U90" s="72">
        <v>0.55000000000000004</v>
      </c>
      <c r="V90" s="68">
        <v>0.75</v>
      </c>
      <c r="W90" s="77" t="s">
        <v>761</v>
      </c>
      <c r="X90" s="372">
        <v>26.8</v>
      </c>
      <c r="Y90" s="79">
        <v>3.42</v>
      </c>
      <c r="Z90" s="365">
        <v>2.9290602985159984</v>
      </c>
      <c r="AA90" s="68">
        <v>48.2</v>
      </c>
      <c r="AB90" s="131">
        <v>27.6</v>
      </c>
      <c r="AC90" s="68">
        <v>43.2</v>
      </c>
      <c r="AD90" s="171">
        <v>9.9999999999999964E-2</v>
      </c>
      <c r="AE90" s="72">
        <v>0.38684719535783341</v>
      </c>
      <c r="AF90" s="72">
        <v>0.44585365853658537</v>
      </c>
      <c r="AG90" s="137">
        <v>0.83270085389441872</v>
      </c>
      <c r="AH90" s="75">
        <v>30.636909975208805</v>
      </c>
      <c r="AI90" s="72">
        <v>31.469610829103225</v>
      </c>
      <c r="AJ90" s="72">
        <v>149.28394841190709</v>
      </c>
      <c r="AK90" s="72">
        <v>25.558023212503542</v>
      </c>
      <c r="AL90" s="72">
        <v>5.8409817993620932</v>
      </c>
      <c r="AM90" s="75">
        <v>56.194933187712351</v>
      </c>
      <c r="AN90" s="137">
        <v>57.027634041606767</v>
      </c>
      <c r="AO90" s="137">
        <v>9.9359999999999982</v>
      </c>
      <c r="AP90" s="137">
        <v>3.140500000000003</v>
      </c>
      <c r="AQ90" s="70">
        <v>0.75983634764654129</v>
      </c>
      <c r="AR90" s="177">
        <v>13.076500000000001</v>
      </c>
      <c r="AS90" s="68"/>
      <c r="AT90" s="68"/>
      <c r="AU90" s="68" t="s">
        <v>763</v>
      </c>
      <c r="AV90" s="68" t="s">
        <v>763</v>
      </c>
      <c r="AW90" s="68"/>
      <c r="BB90" s="68"/>
      <c r="BC90" s="68"/>
      <c r="BD90" s="147"/>
    </row>
    <row r="91" spans="1:57" x14ac:dyDescent="0.2">
      <c r="A91" s="79" t="s">
        <v>756</v>
      </c>
      <c r="B91" t="s">
        <v>278</v>
      </c>
      <c r="C91" t="s">
        <v>765</v>
      </c>
      <c r="E91" s="147">
        <v>44049</v>
      </c>
      <c r="F91" s="68" t="s">
        <v>881</v>
      </c>
      <c r="G91" s="68" t="s">
        <v>1041</v>
      </c>
      <c r="H91" s="68">
        <v>0</v>
      </c>
      <c r="I91" s="68" t="s">
        <v>982</v>
      </c>
      <c r="J91" s="77" t="s">
        <v>761</v>
      </c>
      <c r="K91" s="68">
        <v>2</v>
      </c>
      <c r="L91" s="68">
        <v>1</v>
      </c>
      <c r="M91" s="68" t="s">
        <v>773</v>
      </c>
      <c r="N91" s="68" t="s">
        <v>776</v>
      </c>
      <c r="O91" s="131" t="s">
        <v>761</v>
      </c>
      <c r="P91" s="131" t="s">
        <v>761</v>
      </c>
      <c r="Q91" s="68">
        <v>1.1000000000000001</v>
      </c>
      <c r="R91" s="68">
        <v>1.1000000000000001</v>
      </c>
      <c r="S91" s="131">
        <v>1.1000000000000001</v>
      </c>
      <c r="T91" s="68">
        <v>2</v>
      </c>
      <c r="U91" s="72">
        <v>0.55000000000000004</v>
      </c>
      <c r="V91" s="68">
        <v>1.5</v>
      </c>
      <c r="W91" s="68" t="s">
        <v>761</v>
      </c>
      <c r="X91" s="372">
        <v>26.5</v>
      </c>
      <c r="Y91" s="79">
        <v>3.42</v>
      </c>
      <c r="Z91" s="365">
        <v>2.8774817715780241</v>
      </c>
      <c r="AA91" s="68">
        <v>48.5</v>
      </c>
      <c r="AB91" s="131">
        <v>30.7</v>
      </c>
      <c r="AC91" s="79">
        <v>47.4</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122.1</v>
      </c>
      <c r="AV91" s="72">
        <v>1.9530000000000001</v>
      </c>
      <c r="AW91" s="68"/>
      <c r="BB91" s="68"/>
      <c r="BC91" s="68"/>
      <c r="BD91" s="147"/>
    </row>
    <row r="92" spans="1:57" x14ac:dyDescent="0.2">
      <c r="A92" s="79" t="s">
        <v>756</v>
      </c>
      <c r="B92" t="s">
        <v>278</v>
      </c>
      <c r="C92" t="s">
        <v>757</v>
      </c>
      <c r="E92" s="147">
        <v>44064</v>
      </c>
      <c r="F92" s="68" t="s">
        <v>1056</v>
      </c>
      <c r="G92" s="68" t="s">
        <v>761</v>
      </c>
      <c r="H92" s="68" t="s">
        <v>761</v>
      </c>
      <c r="I92" s="68" t="s">
        <v>761</v>
      </c>
      <c r="J92" s="77" t="s">
        <v>761</v>
      </c>
      <c r="K92" s="68" t="s">
        <v>761</v>
      </c>
      <c r="L92" s="68" t="s">
        <v>761</v>
      </c>
      <c r="M92" s="68" t="s">
        <v>761</v>
      </c>
      <c r="N92" s="68" t="s">
        <v>761</v>
      </c>
      <c r="O92" s="131" t="s">
        <v>761</v>
      </c>
      <c r="P92" s="131" t="s">
        <v>761</v>
      </c>
      <c r="Q92" s="68" t="s">
        <v>761</v>
      </c>
      <c r="R92" s="68" t="s">
        <v>761</v>
      </c>
      <c r="S92" s="131" t="s">
        <v>761</v>
      </c>
      <c r="T92" s="68" t="s">
        <v>761</v>
      </c>
      <c r="U92" s="72" t="s">
        <v>761</v>
      </c>
      <c r="V92" s="130" t="s">
        <v>761</v>
      </c>
      <c r="W92" s="68" t="s">
        <v>761</v>
      </c>
      <c r="X92" s="372" t="s">
        <v>761</v>
      </c>
      <c r="Y92" s="79" t="s">
        <v>761</v>
      </c>
      <c r="Z92" s="359" t="s">
        <v>761</v>
      </c>
      <c r="AA92" s="68" t="s">
        <v>761</v>
      </c>
      <c r="AB92" s="131">
        <v>16.8</v>
      </c>
      <c r="AC92" s="79">
        <v>27.4</v>
      </c>
      <c r="AD92" s="174" t="s">
        <v>763</v>
      </c>
      <c r="AE92" s="174" t="s">
        <v>763</v>
      </c>
      <c r="AF92" s="177" t="s">
        <v>763</v>
      </c>
      <c r="AG92" s="207" t="s">
        <v>763</v>
      </c>
      <c r="AH92" s="75" t="s">
        <v>763</v>
      </c>
      <c r="AI92" s="177" t="s">
        <v>763</v>
      </c>
      <c r="AJ92" s="174" t="s">
        <v>763</v>
      </c>
      <c r="AK92" s="174" t="s">
        <v>763</v>
      </c>
      <c r="AL92" s="174" t="s">
        <v>763</v>
      </c>
      <c r="AM92" s="174" t="s">
        <v>763</v>
      </c>
      <c r="AN92" s="208" t="s">
        <v>763</v>
      </c>
      <c r="AO92" s="208" t="s">
        <v>763</v>
      </c>
      <c r="AP92" s="208" t="s">
        <v>763</v>
      </c>
      <c r="AQ92" s="174" t="s">
        <v>763</v>
      </c>
      <c r="AR92" s="75" t="s">
        <v>763</v>
      </c>
      <c r="AS92" s="68"/>
      <c r="AT92" s="68"/>
      <c r="AU92" s="68" t="s">
        <v>763</v>
      </c>
      <c r="AV92" s="68" t="s">
        <v>763</v>
      </c>
      <c r="AW92" s="68"/>
    </row>
    <row r="93" spans="1:57" x14ac:dyDescent="0.2">
      <c r="A93" s="79" t="s">
        <v>756</v>
      </c>
      <c r="B93" t="s">
        <v>278</v>
      </c>
      <c r="C93" t="s">
        <v>764</v>
      </c>
      <c r="E93" s="147">
        <v>44064</v>
      </c>
      <c r="F93" s="68" t="s">
        <v>1056</v>
      </c>
      <c r="G93" s="68" t="s">
        <v>761</v>
      </c>
      <c r="H93" s="68" t="s">
        <v>761</v>
      </c>
      <c r="I93" s="68" t="s">
        <v>761</v>
      </c>
      <c r="J93" s="77" t="s">
        <v>761</v>
      </c>
      <c r="K93" s="68" t="s">
        <v>761</v>
      </c>
      <c r="L93" s="68" t="s">
        <v>761</v>
      </c>
      <c r="M93" s="68" t="s">
        <v>761</v>
      </c>
      <c r="N93" s="68" t="s">
        <v>761</v>
      </c>
      <c r="O93" s="131" t="s">
        <v>761</v>
      </c>
      <c r="P93" s="131" t="s">
        <v>761</v>
      </c>
      <c r="Q93" s="68" t="s">
        <v>761</v>
      </c>
      <c r="R93" s="68" t="s">
        <v>761</v>
      </c>
      <c r="S93" s="131" t="s">
        <v>761</v>
      </c>
      <c r="T93" s="68" t="s">
        <v>761</v>
      </c>
      <c r="U93" s="72" t="s">
        <v>761</v>
      </c>
      <c r="V93" s="130" t="s">
        <v>761</v>
      </c>
      <c r="W93" s="68" t="s">
        <v>761</v>
      </c>
      <c r="X93" s="372" t="s">
        <v>761</v>
      </c>
      <c r="Y93" s="79" t="s">
        <v>761</v>
      </c>
      <c r="Z93" s="359" t="s">
        <v>761</v>
      </c>
      <c r="AA93" s="68" t="s">
        <v>761</v>
      </c>
      <c r="AB93" s="134">
        <v>28.8</v>
      </c>
      <c r="AC93" s="204">
        <v>44.8</v>
      </c>
      <c r="AD93" s="171">
        <v>0.19999999999999998</v>
      </c>
      <c r="AE93" s="72">
        <v>1.1090953111129038</v>
      </c>
      <c r="AF93" s="72">
        <v>1.0146341463414634</v>
      </c>
      <c r="AG93" s="137">
        <v>2.1237294574543673</v>
      </c>
      <c r="AH93" s="75">
        <v>24.269739239669157</v>
      </c>
      <c r="AI93" s="75">
        <v>26.393468697123524</v>
      </c>
      <c r="AJ93" s="68">
        <v>126.05</v>
      </c>
      <c r="AK93" s="68">
        <v>21.86</v>
      </c>
      <c r="AL93" s="68">
        <v>5.77</v>
      </c>
      <c r="AM93" s="75">
        <v>46.129739239669156</v>
      </c>
      <c r="AN93" s="137">
        <v>48.253468697123523</v>
      </c>
      <c r="AO93" s="137">
        <v>16.804666666666666</v>
      </c>
      <c r="AP93" s="137">
        <v>4.4425333333333361</v>
      </c>
      <c r="AQ93" s="70">
        <v>0.79091205743188109</v>
      </c>
      <c r="AR93" s="177">
        <v>21.247200000000003</v>
      </c>
      <c r="AS93" s="68"/>
      <c r="AT93" s="68"/>
      <c r="AU93" s="68" t="s">
        <v>763</v>
      </c>
      <c r="AV93" s="68" t="s">
        <v>763</v>
      </c>
      <c r="AW93" s="68"/>
    </row>
    <row r="94" spans="1:57" x14ac:dyDescent="0.2">
      <c r="A94" s="79" t="s">
        <v>756</v>
      </c>
      <c r="B94" t="s">
        <v>278</v>
      </c>
      <c r="C94" t="s">
        <v>765</v>
      </c>
      <c r="E94" s="147">
        <v>44064</v>
      </c>
      <c r="F94" s="68" t="s">
        <v>1056</v>
      </c>
      <c r="G94" s="68" t="s">
        <v>761</v>
      </c>
      <c r="H94" s="68" t="s">
        <v>761</v>
      </c>
      <c r="I94" s="68" t="s">
        <v>761</v>
      </c>
      <c r="J94" s="77" t="s">
        <v>761</v>
      </c>
      <c r="K94" s="68" t="s">
        <v>761</v>
      </c>
      <c r="L94" s="68" t="s">
        <v>761</v>
      </c>
      <c r="M94" s="68" t="s">
        <v>761</v>
      </c>
      <c r="N94" s="68" t="s">
        <v>761</v>
      </c>
      <c r="O94" s="131" t="s">
        <v>761</v>
      </c>
      <c r="P94" s="131" t="s">
        <v>761</v>
      </c>
      <c r="Q94" s="68" t="s">
        <v>761</v>
      </c>
      <c r="R94" s="68" t="s">
        <v>761</v>
      </c>
      <c r="S94" s="131" t="s">
        <v>761</v>
      </c>
      <c r="T94" s="68" t="s">
        <v>761</v>
      </c>
      <c r="U94" s="72" t="s">
        <v>761</v>
      </c>
      <c r="V94" s="130" t="s">
        <v>761</v>
      </c>
      <c r="W94" s="68" t="s">
        <v>761</v>
      </c>
      <c r="X94" s="372" t="s">
        <v>761</v>
      </c>
      <c r="Y94" s="79" t="s">
        <v>761</v>
      </c>
      <c r="Z94" s="359" t="s">
        <v>761</v>
      </c>
      <c r="AA94" s="68" t="s">
        <v>761</v>
      </c>
      <c r="AB94" s="131">
        <v>29.9</v>
      </c>
      <c r="AC94" s="79">
        <v>46.3</v>
      </c>
      <c r="AD94" s="174" t="s">
        <v>763</v>
      </c>
      <c r="AE94" s="174" t="s">
        <v>763</v>
      </c>
      <c r="AF94" s="177" t="s">
        <v>763</v>
      </c>
      <c r="AG94" s="207" t="s">
        <v>763</v>
      </c>
      <c r="AH94" s="75" t="s">
        <v>763</v>
      </c>
      <c r="AI94" s="177" t="s">
        <v>763</v>
      </c>
      <c r="AJ94" s="174" t="s">
        <v>763</v>
      </c>
      <c r="AK94" s="174" t="s">
        <v>763</v>
      </c>
      <c r="AL94" s="174" t="s">
        <v>763</v>
      </c>
      <c r="AM94" s="174" t="s">
        <v>763</v>
      </c>
      <c r="AN94" s="208" t="s">
        <v>763</v>
      </c>
      <c r="AO94" s="208" t="s">
        <v>763</v>
      </c>
      <c r="AP94" s="208" t="s">
        <v>763</v>
      </c>
      <c r="AQ94" s="174" t="s">
        <v>763</v>
      </c>
      <c r="AR94" s="75" t="s">
        <v>763</v>
      </c>
      <c r="AS94" s="68"/>
      <c r="AT94" s="68"/>
      <c r="AU94" s="68" t="s">
        <v>763</v>
      </c>
      <c r="AV94" s="68" t="s">
        <v>763</v>
      </c>
      <c r="AW94" s="68"/>
      <c r="BA94" s="200"/>
      <c r="BB94" s="68"/>
      <c r="BC94" s="147"/>
    </row>
    <row r="95" spans="1:57" x14ac:dyDescent="0.2">
      <c r="X95" s="193"/>
      <c r="Y95" s="193"/>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278</v>
      </c>
      <c r="B101" s="102">
        <v>2020</v>
      </c>
      <c r="C101" s="103">
        <v>7</v>
      </c>
      <c r="D101" s="102">
        <v>8</v>
      </c>
      <c r="E101" s="82"/>
      <c r="F101" s="131">
        <v>0.7</v>
      </c>
      <c r="G101" s="362">
        <v>8.3793225732184045</v>
      </c>
      <c r="H101" s="82"/>
      <c r="I101" s="362">
        <v>22.7</v>
      </c>
      <c r="J101" s="131">
        <v>22.8</v>
      </c>
      <c r="K101" s="82"/>
      <c r="L101" s="82"/>
      <c r="M101" s="108"/>
      <c r="N101" s="137" t="s">
        <v>763</v>
      </c>
      <c r="O101" s="82"/>
      <c r="P101" s="82"/>
      <c r="Q101" s="82"/>
      <c r="R101" s="140"/>
      <c r="S101" s="137" t="s">
        <v>763</v>
      </c>
      <c r="T101" s="137" t="s">
        <v>763</v>
      </c>
      <c r="U101" s="137" t="s">
        <v>763</v>
      </c>
      <c r="V101" s="85"/>
      <c r="W101" s="85"/>
      <c r="X101" s="85"/>
      <c r="Y101" s="102">
        <f>IF(C101&lt;6," ",IF(C101&lt;=9,I101, IF(C101&gt;=10," ")))</f>
        <v>22.7</v>
      </c>
      <c r="Z101" s="102">
        <f>IF(Y101=" ", " ", IF(Y101&gt;0, Y101+273.15))</f>
        <v>295.84999999999997</v>
      </c>
      <c r="AA101" s="102">
        <f>IF(C101&lt;6," ",IF(C101&lt;=9,J101, IF(C101&gt;=10," ")))</f>
        <v>22.8</v>
      </c>
      <c r="AB101" s="102">
        <f>IF(C101&lt;6," ",IF(C101&lt;=9,G101, IF(C101&gt;=10," ")))</f>
        <v>8.3793225732184045</v>
      </c>
      <c r="AC101" s="104">
        <f>IF(Y101=" "," ",IF(Y101&gt;0,EXP(-173.4292+249.6339*100/Z101+143.3483*LN(+Z101/100)-21.8492*Z101/100+AA101*(-0.033096+0.014259*Z101/100-0.0017*(Z101/100)^2))*1.4276))</f>
        <v>7.5370285678550744</v>
      </c>
      <c r="AD101" s="102">
        <f>IF(Y101=" "," ",IF(Y101&gt;0,AB101/AC101))</f>
        <v>1.1117541213729318</v>
      </c>
      <c r="AE101" s="105">
        <f>IF(C101&lt;6," ",IF(C101&lt;=9,F101, IF(C101&gt;=10," ")))</f>
        <v>0.7</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278</v>
      </c>
      <c r="B102" s="102">
        <v>2020</v>
      </c>
      <c r="C102" s="103">
        <v>7</v>
      </c>
      <c r="D102" s="102">
        <v>8</v>
      </c>
      <c r="E102" s="82"/>
      <c r="F102" s="131">
        <v>0.7</v>
      </c>
      <c r="G102" s="362">
        <v>6.041038419094483</v>
      </c>
      <c r="H102" s="82"/>
      <c r="I102" s="362">
        <v>24.4</v>
      </c>
      <c r="J102" s="131">
        <v>25.8</v>
      </c>
      <c r="K102" s="82"/>
      <c r="L102" s="82"/>
      <c r="M102" s="108"/>
      <c r="N102" s="137">
        <v>0.61843401906473838</v>
      </c>
      <c r="O102" s="82"/>
      <c r="P102" s="82"/>
      <c r="Q102" s="82"/>
      <c r="R102" s="140"/>
      <c r="S102" s="137">
        <v>66.781731153865024</v>
      </c>
      <c r="T102" s="207">
        <v>23.201660714285719</v>
      </c>
      <c r="U102" s="207">
        <v>5.2970463169642867</v>
      </c>
      <c r="V102" s="85"/>
      <c r="W102" s="85"/>
      <c r="X102" s="85"/>
      <c r="Y102" s="102">
        <f t="shared" ref="Y102:Y112" si="34">IF(C102&lt;6," ",IF(C102&lt;=9,I102, IF(C102&gt;=10," ")))</f>
        <v>24.4</v>
      </c>
      <c r="Z102" s="102">
        <f t="shared" ref="Z102:Z112" si="35">IF(Y102=" ", " ", IF(Y102&gt;0, Y102+273.15))</f>
        <v>297.54999999999995</v>
      </c>
      <c r="AA102" s="102">
        <f t="shared" ref="AA102:AA112" si="36">IF(C102&lt;6," ",IF(C102&lt;=9,J102, IF(C102&gt;=10," ")))</f>
        <v>25.8</v>
      </c>
      <c r="AB102" s="102">
        <f t="shared" ref="AB102:AB112" si="37">IF(C102&lt;6," ",IF(C102&lt;=9,G102, IF(C102&gt;=10," ")))</f>
        <v>6.041038419094483</v>
      </c>
      <c r="AC102" s="104">
        <f t="shared" ref="AC102:AC112" si="38">IF(Y102=" "," ",IF(Y102&gt;0,EXP(-173.4292+249.6339*100/Z102+143.3483*LN(+Z102/100)-21.8492*Z102/100+AA102*(-0.033096+0.014259*Z102/100-0.0017*(Z102/100)^2))*1.4276))</f>
        <v>7.1858367565476167</v>
      </c>
      <c r="AD102" s="102">
        <f t="shared" ref="AD102:AD112" si="39">IF(Y102=" "," ",IF(Y102&gt;0,AB102/AC102))</f>
        <v>0.84068684326706811</v>
      </c>
      <c r="AE102" s="105">
        <f t="shared" ref="AE102:AE112" si="40">IF(C102&lt;6," ",IF(C102&lt;=9,F102, IF(C102&gt;=10," ")))</f>
        <v>0.7</v>
      </c>
      <c r="AF102" s="102">
        <f t="shared" ref="AF102:AF112" si="41">IF(Y102=" "," ",N102)</f>
        <v>0.61843401906473838</v>
      </c>
      <c r="AG102" s="105">
        <f t="shared" ref="AG102:AG112" si="42">IF(C102&lt;6," ",IF(C102&lt;=9,T102, IF(C102&gt;=10," ")))</f>
        <v>23.201660714285719</v>
      </c>
      <c r="AH102" s="105">
        <f t="shared" ref="AH102:AH112" si="43">IF(C102&lt;6," ",IF(C102&lt;=9,U102, IF(C102&gt;=10," ")))</f>
        <v>5.2970463169642867</v>
      </c>
      <c r="AI102" s="102">
        <f t="shared" ref="AI102:AI111" si="44">IF(Y102=" ", " ", IF(Y102&gt;0, SUM(AG102:AH102)))</f>
        <v>28.498707031250007</v>
      </c>
      <c r="AJ102" s="106">
        <f t="shared" ref="AJ102:AJ112" si="45">IF(C102&lt;6," ",IF(C102&lt;=9,S102, IF(C102&gt;=10," ")))</f>
        <v>66.781731153865024</v>
      </c>
      <c r="AK102" s="107">
        <f t="shared" ref="AK102:AK108" si="46">IF(Y102=" ", " ", IF(Y102&gt;0, AJ102-AF102))</f>
        <v>66.163297134800288</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278</v>
      </c>
      <c r="B103" s="102">
        <v>2020</v>
      </c>
      <c r="C103" s="103">
        <v>7</v>
      </c>
      <c r="D103" s="102">
        <v>8</v>
      </c>
      <c r="E103" s="82"/>
      <c r="F103" s="131">
        <v>0.7</v>
      </c>
      <c r="G103" s="362">
        <v>3.1451964548175515</v>
      </c>
      <c r="H103" s="82"/>
      <c r="I103" s="362">
        <v>23.9</v>
      </c>
      <c r="J103" s="131">
        <v>27.4</v>
      </c>
      <c r="K103" s="82"/>
      <c r="L103" s="82"/>
      <c r="M103" s="108"/>
      <c r="N103" s="137" t="s">
        <v>763</v>
      </c>
      <c r="O103" s="82"/>
      <c r="P103" s="82"/>
      <c r="Q103" s="82"/>
      <c r="R103" s="140"/>
      <c r="S103" s="137" t="s">
        <v>763</v>
      </c>
      <c r="T103" s="137" t="s">
        <v>763</v>
      </c>
      <c r="U103" s="137" t="s">
        <v>763</v>
      </c>
      <c r="V103" s="85"/>
      <c r="W103" s="85"/>
      <c r="X103" s="85"/>
      <c r="Y103" s="102">
        <f t="shared" si="34"/>
        <v>23.9</v>
      </c>
      <c r="Z103" s="102">
        <f t="shared" si="35"/>
        <v>297.04999999999995</v>
      </c>
      <c r="AA103" s="102">
        <f t="shared" si="36"/>
        <v>27.4</v>
      </c>
      <c r="AB103" s="102">
        <f t="shared" si="37"/>
        <v>3.1451964548175515</v>
      </c>
      <c r="AC103" s="104">
        <f t="shared" si="38"/>
        <v>7.1833839372826356</v>
      </c>
      <c r="AD103" s="102">
        <f t="shared" si="39"/>
        <v>0.43784328977511555</v>
      </c>
      <c r="AE103" s="105">
        <f t="shared" si="40"/>
        <v>0.7</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278</v>
      </c>
      <c r="B104" s="102">
        <v>2020</v>
      </c>
      <c r="C104" s="103">
        <v>7</v>
      </c>
      <c r="D104" s="102">
        <v>23</v>
      </c>
      <c r="E104" s="82"/>
      <c r="F104" s="131">
        <v>1</v>
      </c>
      <c r="G104" s="362">
        <v>5.8682086997528629</v>
      </c>
      <c r="H104" s="82"/>
      <c r="I104" s="362">
        <v>27.2</v>
      </c>
      <c r="J104" s="131">
        <v>21.8</v>
      </c>
      <c r="K104" s="82"/>
      <c r="L104" s="82"/>
      <c r="M104" s="108"/>
      <c r="N104" s="137" t="s">
        <v>763</v>
      </c>
      <c r="O104" s="82"/>
      <c r="P104" s="82"/>
      <c r="Q104" s="82"/>
      <c r="R104" s="140"/>
      <c r="S104" s="137" t="s">
        <v>763</v>
      </c>
      <c r="T104" s="137" t="s">
        <v>763</v>
      </c>
      <c r="U104" s="137" t="s">
        <v>763</v>
      </c>
      <c r="V104" s="85"/>
      <c r="W104" s="85"/>
      <c r="X104" s="85"/>
      <c r="Y104" s="102">
        <f t="shared" si="34"/>
        <v>27.2</v>
      </c>
      <c r="Z104" s="102">
        <f t="shared" si="35"/>
        <v>300.34999999999997</v>
      </c>
      <c r="AA104" s="102">
        <f t="shared" si="36"/>
        <v>21.8</v>
      </c>
      <c r="AB104" s="102">
        <f t="shared" si="37"/>
        <v>5.8682086997528629</v>
      </c>
      <c r="AC104" s="104">
        <f t="shared" si="38"/>
        <v>7.0021481499113438</v>
      </c>
      <c r="AD104" s="102">
        <f t="shared" si="39"/>
        <v>0.83805834639862087</v>
      </c>
      <c r="AE104" s="105">
        <f t="shared" si="40"/>
        <v>1</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278</v>
      </c>
      <c r="B105" s="102">
        <v>2020</v>
      </c>
      <c r="C105" s="103">
        <v>7</v>
      </c>
      <c r="D105" s="102">
        <v>23</v>
      </c>
      <c r="E105" s="82"/>
      <c r="F105" s="131">
        <v>1</v>
      </c>
      <c r="G105" s="362">
        <v>3.8775425807367117</v>
      </c>
      <c r="H105" s="82"/>
      <c r="I105" s="362">
        <v>26.8</v>
      </c>
      <c r="J105" s="131">
        <v>27.7</v>
      </c>
      <c r="K105" s="82"/>
      <c r="L105" s="82"/>
      <c r="M105" s="108"/>
      <c r="N105" s="137">
        <v>0.79507577147712649</v>
      </c>
      <c r="O105" s="82"/>
      <c r="P105" s="82"/>
      <c r="Q105" s="82"/>
      <c r="R105" s="140"/>
      <c r="S105" s="137">
        <v>57.943680669755793</v>
      </c>
      <c r="T105" s="207">
        <v>19.191999999999993</v>
      </c>
      <c r="U105" s="207">
        <v>2.5244999999999993</v>
      </c>
      <c r="V105" s="85"/>
      <c r="W105" s="85"/>
      <c r="X105" s="85"/>
      <c r="Y105" s="102">
        <f t="shared" si="34"/>
        <v>26.8</v>
      </c>
      <c r="Z105" s="102">
        <f t="shared" si="35"/>
        <v>299.95</v>
      </c>
      <c r="AA105" s="102">
        <f t="shared" si="36"/>
        <v>27.7</v>
      </c>
      <c r="AB105" s="102">
        <f t="shared" si="37"/>
        <v>3.8775425807367117</v>
      </c>
      <c r="AC105" s="104">
        <f t="shared" si="38"/>
        <v>6.8202642040465227</v>
      </c>
      <c r="AD105" s="102">
        <f t="shared" si="39"/>
        <v>0.56853260588294097</v>
      </c>
      <c r="AE105" s="105">
        <f t="shared" si="40"/>
        <v>1</v>
      </c>
      <c r="AF105" s="102">
        <f t="shared" si="41"/>
        <v>0.79507577147712649</v>
      </c>
      <c r="AG105" s="105">
        <f t="shared" si="42"/>
        <v>19.191999999999993</v>
      </c>
      <c r="AH105" s="105">
        <f t="shared" si="43"/>
        <v>2.5244999999999993</v>
      </c>
      <c r="AI105" s="102">
        <f t="shared" si="44"/>
        <v>21.716499999999993</v>
      </c>
      <c r="AJ105" s="106">
        <f t="shared" si="45"/>
        <v>57.943680669755793</v>
      </c>
      <c r="AK105" s="107">
        <f t="shared" si="46"/>
        <v>57.148604898278663</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278</v>
      </c>
      <c r="B106" s="102">
        <v>2020</v>
      </c>
      <c r="C106" s="103">
        <v>7</v>
      </c>
      <c r="D106" s="102">
        <v>23</v>
      </c>
      <c r="E106" s="82"/>
      <c r="F106" s="131">
        <v>1</v>
      </c>
      <c r="G106" s="362">
        <v>3.935747536930911</v>
      </c>
      <c r="H106" s="82"/>
      <c r="I106" s="362">
        <v>26.4</v>
      </c>
      <c r="J106" s="131">
        <v>27.7</v>
      </c>
      <c r="K106" s="82"/>
      <c r="L106" s="82"/>
      <c r="M106" s="108"/>
      <c r="N106" s="137" t="s">
        <v>763</v>
      </c>
      <c r="O106" s="82"/>
      <c r="P106" s="82"/>
      <c r="Q106" s="82"/>
      <c r="R106" s="140"/>
      <c r="S106" s="137" t="s">
        <v>763</v>
      </c>
      <c r="T106" s="137" t="s">
        <v>763</v>
      </c>
      <c r="U106" s="137" t="s">
        <v>763</v>
      </c>
      <c r="V106" s="85"/>
      <c r="W106" s="85"/>
      <c r="X106" s="85"/>
      <c r="Y106" s="102">
        <f t="shared" si="34"/>
        <v>26.4</v>
      </c>
      <c r="Z106" s="102">
        <f t="shared" si="35"/>
        <v>299.54999999999995</v>
      </c>
      <c r="AA106" s="102">
        <f t="shared" si="36"/>
        <v>27.7</v>
      </c>
      <c r="AB106" s="102">
        <f t="shared" si="37"/>
        <v>3.935747536930911</v>
      </c>
      <c r="AC106" s="104">
        <f t="shared" si="38"/>
        <v>6.8667259651610477</v>
      </c>
      <c r="AD106" s="102">
        <f t="shared" si="39"/>
        <v>0.57316216737048786</v>
      </c>
      <c r="AE106" s="105">
        <f t="shared" si="40"/>
        <v>1</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278</v>
      </c>
      <c r="B107" s="102">
        <v>2020</v>
      </c>
      <c r="C107" s="103">
        <v>8</v>
      </c>
      <c r="D107" s="102">
        <v>6</v>
      </c>
      <c r="E107" s="82"/>
      <c r="F107" s="131">
        <v>1.1000000000000001</v>
      </c>
      <c r="G107" s="362">
        <v>6.7319526534128435</v>
      </c>
      <c r="H107" s="82"/>
      <c r="I107" s="362">
        <v>25.3</v>
      </c>
      <c r="J107" s="131">
        <v>15</v>
      </c>
      <c r="K107" s="82"/>
      <c r="L107" s="82"/>
      <c r="M107" s="82"/>
      <c r="N107" s="137" t="s">
        <v>763</v>
      </c>
      <c r="O107" s="82"/>
      <c r="P107" s="82"/>
      <c r="Q107" s="82"/>
      <c r="R107" s="140"/>
      <c r="S107" s="137" t="s">
        <v>763</v>
      </c>
      <c r="T107" s="137" t="s">
        <v>763</v>
      </c>
      <c r="U107" s="137" t="s">
        <v>763</v>
      </c>
      <c r="V107" s="85"/>
      <c r="W107" s="85"/>
      <c r="X107" s="85"/>
      <c r="Y107" s="102">
        <f t="shared" si="34"/>
        <v>25.3</v>
      </c>
      <c r="Z107" s="102">
        <f t="shared" si="35"/>
        <v>298.45</v>
      </c>
      <c r="AA107" s="102">
        <f t="shared" si="36"/>
        <v>15</v>
      </c>
      <c r="AB107" s="102">
        <f t="shared" si="37"/>
        <v>6.7319526534128435</v>
      </c>
      <c r="AC107" s="104">
        <f t="shared" si="38"/>
        <v>7.5212434239886363</v>
      </c>
      <c r="AD107" s="102">
        <f t="shared" si="39"/>
        <v>0.89505847290377694</v>
      </c>
      <c r="AE107" s="105">
        <f t="shared" si="40"/>
        <v>1.1000000000000001</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278</v>
      </c>
      <c r="B108" s="102">
        <v>2020</v>
      </c>
      <c r="C108" s="103">
        <v>8</v>
      </c>
      <c r="D108" s="102">
        <v>6</v>
      </c>
      <c r="E108" s="82"/>
      <c r="F108" s="131">
        <v>1.1000000000000001</v>
      </c>
      <c r="G108" s="362">
        <v>2.9290602985159984</v>
      </c>
      <c r="H108" s="82"/>
      <c r="I108" s="362">
        <v>26.8</v>
      </c>
      <c r="J108" s="131">
        <v>27.6</v>
      </c>
      <c r="K108" s="82"/>
      <c r="L108" s="82"/>
      <c r="M108" s="82"/>
      <c r="N108" s="137">
        <v>0.83270085389441872</v>
      </c>
      <c r="O108" s="82"/>
      <c r="P108" s="82"/>
      <c r="Q108" s="82"/>
      <c r="R108" s="140"/>
      <c r="S108" s="137">
        <v>57.027634041606767</v>
      </c>
      <c r="T108" s="137">
        <v>9.9359999999999982</v>
      </c>
      <c r="U108" s="137">
        <v>3.140500000000003</v>
      </c>
      <c r="V108" s="85"/>
      <c r="W108" s="85"/>
      <c r="X108" s="85"/>
      <c r="Y108" s="102">
        <f t="shared" si="34"/>
        <v>26.8</v>
      </c>
      <c r="Z108" s="102">
        <f t="shared" si="35"/>
        <v>299.95</v>
      </c>
      <c r="AA108" s="102">
        <f t="shared" si="36"/>
        <v>27.6</v>
      </c>
      <c r="AB108" s="102">
        <f t="shared" si="37"/>
        <v>2.9290602985159984</v>
      </c>
      <c r="AC108" s="104">
        <f t="shared" si="38"/>
        <v>6.8240989726317354</v>
      </c>
      <c r="AD108" s="102">
        <f t="shared" si="39"/>
        <v>0.42922300955233611</v>
      </c>
      <c r="AE108" s="105">
        <f t="shared" si="40"/>
        <v>1.1000000000000001</v>
      </c>
      <c r="AF108" s="102">
        <f t="shared" si="41"/>
        <v>0.83270085389441872</v>
      </c>
      <c r="AG108" s="105">
        <f t="shared" si="42"/>
        <v>9.9359999999999982</v>
      </c>
      <c r="AH108" s="105">
        <f t="shared" si="43"/>
        <v>3.140500000000003</v>
      </c>
      <c r="AI108" s="102">
        <f t="shared" si="44"/>
        <v>13.076500000000001</v>
      </c>
      <c r="AJ108" s="106">
        <f t="shared" si="45"/>
        <v>57.027634041606767</v>
      </c>
      <c r="AK108" s="107">
        <f t="shared" si="46"/>
        <v>56.194933187712351</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278</v>
      </c>
      <c r="B109" s="102">
        <v>2020</v>
      </c>
      <c r="C109" s="132">
        <v>8</v>
      </c>
      <c r="D109" s="82">
        <v>6</v>
      </c>
      <c r="E109" s="85"/>
      <c r="F109" s="131">
        <v>1.1000000000000001</v>
      </c>
      <c r="G109" s="362">
        <v>2.8774817715780241</v>
      </c>
      <c r="H109" s="85"/>
      <c r="I109" s="362">
        <v>26.5</v>
      </c>
      <c r="J109" s="131">
        <v>30.7</v>
      </c>
      <c r="K109" s="85"/>
      <c r="L109" s="85"/>
      <c r="M109" s="85"/>
      <c r="N109" s="137" t="s">
        <v>763</v>
      </c>
      <c r="O109" s="85"/>
      <c r="P109" s="85"/>
      <c r="Q109" s="85"/>
      <c r="R109" s="140"/>
      <c r="S109" s="137" t="s">
        <v>763</v>
      </c>
      <c r="T109" s="137" t="s">
        <v>763</v>
      </c>
      <c r="U109" s="137" t="s">
        <v>763</v>
      </c>
      <c r="V109" s="85"/>
      <c r="W109" s="85"/>
      <c r="X109" s="85"/>
      <c r="Y109" s="85">
        <f t="shared" si="34"/>
        <v>26.5</v>
      </c>
      <c r="Z109" s="82">
        <f t="shared" si="35"/>
        <v>299.64999999999998</v>
      </c>
      <c r="AA109" s="85">
        <f t="shared" si="36"/>
        <v>30.7</v>
      </c>
      <c r="AB109" s="85">
        <f t="shared" si="37"/>
        <v>2.8774817715780241</v>
      </c>
      <c r="AC109" s="110">
        <f t="shared" si="38"/>
        <v>6.7401804650515835</v>
      </c>
      <c r="AD109" s="82">
        <f t="shared" si="39"/>
        <v>0.42691464813116131</v>
      </c>
      <c r="AE109" s="111">
        <f t="shared" si="40"/>
        <v>1.1000000000000001</v>
      </c>
      <c r="AF109" s="82" t="str">
        <f t="shared" si="41"/>
        <v>NS</v>
      </c>
      <c r="AG109" s="111" t="str">
        <f t="shared" si="42"/>
        <v>NS</v>
      </c>
      <c r="AH109" s="111" t="str">
        <f t="shared" si="43"/>
        <v>NS</v>
      </c>
      <c r="AI109" s="102"/>
      <c r="AJ109" s="112" t="str">
        <f t="shared" si="45"/>
        <v>NS</v>
      </c>
      <c r="AK109" s="113"/>
      <c r="AL109" s="82"/>
      <c r="AM109" s="82">
        <f>AD115</f>
        <v>0.68013705607271546</v>
      </c>
      <c r="AN109" s="82">
        <f>AE115</f>
        <v>0.93333333333333313</v>
      </c>
      <c r="AO109" s="82">
        <f>AF115</f>
        <v>1.0924850254726626</v>
      </c>
      <c r="AP109" s="82">
        <f>AI115</f>
        <v>21.097235677083336</v>
      </c>
      <c r="AQ109" s="113">
        <f>AK115</f>
        <v>59.835611740263765</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278</v>
      </c>
      <c r="B110" s="102">
        <v>2020</v>
      </c>
      <c r="C110" s="132">
        <v>8</v>
      </c>
      <c r="D110" s="82">
        <v>21</v>
      </c>
      <c r="E110" s="85"/>
      <c r="F110" s="131" t="s">
        <v>761</v>
      </c>
      <c r="G110" s="362"/>
      <c r="H110" s="85"/>
      <c r="I110" s="362"/>
      <c r="J110" s="131">
        <v>16.8</v>
      </c>
      <c r="K110" s="85"/>
      <c r="L110" s="85"/>
      <c r="M110" s="85"/>
      <c r="N110" s="207" t="s">
        <v>763</v>
      </c>
      <c r="O110" s="85"/>
      <c r="P110" s="85"/>
      <c r="Q110" s="85"/>
      <c r="R110" s="140"/>
      <c r="S110" s="208" t="s">
        <v>763</v>
      </c>
      <c r="T110" s="208" t="s">
        <v>763</v>
      </c>
      <c r="U110" s="208" t="s">
        <v>763</v>
      </c>
      <c r="V110" s="85"/>
      <c r="W110" s="85"/>
      <c r="X110" s="85"/>
      <c r="Y110" s="85">
        <f t="shared" si="34"/>
        <v>0</v>
      </c>
      <c r="Z110" s="82" t="b">
        <f t="shared" si="35"/>
        <v>0</v>
      </c>
      <c r="AA110" s="85">
        <f t="shared" si="36"/>
        <v>16.8</v>
      </c>
      <c r="AB110" s="85">
        <f t="shared" si="37"/>
        <v>0</v>
      </c>
      <c r="AC110" s="110" t="b">
        <f t="shared" si="38"/>
        <v>0</v>
      </c>
      <c r="AD110" s="82" t="b">
        <f t="shared" si="39"/>
        <v>0</v>
      </c>
      <c r="AE110" s="111" t="str">
        <f t="shared" si="40"/>
        <v>ND</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363">
        <f>((LN(AM109)-LN(0.4))/(LN(0.9)-LN(0.4))*100)</f>
        <v>65.459366686070936</v>
      </c>
      <c r="AT110" s="120">
        <f>((LN(AN109)-LN(0.6))/(LN(3)-LN(0.6))*100)</f>
        <v>27.452612422358989</v>
      </c>
      <c r="AU110" s="115">
        <f>((LN(AO109)-LN(10))/(LN(1)-LN(10))*100)</f>
        <v>96.158450712565212</v>
      </c>
      <c r="AV110" s="115">
        <f>((LN(AP109)-LN(10))/(LN(3)-LN(10))*100)</f>
        <v>-62.007790014704092</v>
      </c>
      <c r="AW110" s="115">
        <f>((LN(AQ109)-LN(43))/(LN(20)-LN(43))*100)</f>
        <v>-43.163260933682217</v>
      </c>
      <c r="AX110" s="82"/>
      <c r="AY110" s="82"/>
      <c r="AZ110" s="82"/>
      <c r="BA110" s="82"/>
      <c r="BB110" s="82"/>
    </row>
    <row r="111" spans="1:54" ht="16" x14ac:dyDescent="0.2">
      <c r="A111" s="101" t="s">
        <v>278</v>
      </c>
      <c r="B111" s="102">
        <v>2020</v>
      </c>
      <c r="C111" s="132">
        <v>8</v>
      </c>
      <c r="D111" s="82">
        <v>21</v>
      </c>
      <c r="E111" s="85"/>
      <c r="F111" s="131" t="s">
        <v>761</v>
      </c>
      <c r="G111" s="362"/>
      <c r="H111" s="85"/>
      <c r="I111" s="362"/>
      <c r="J111" s="134">
        <v>28.8</v>
      </c>
      <c r="K111" s="85"/>
      <c r="L111" s="85"/>
      <c r="M111" s="85"/>
      <c r="N111" s="137">
        <v>2.1237294574543673</v>
      </c>
      <c r="O111" s="85"/>
      <c r="P111" s="85"/>
      <c r="Q111" s="85"/>
      <c r="R111" s="140"/>
      <c r="S111" s="137">
        <v>48.253468697123523</v>
      </c>
      <c r="T111" s="137">
        <v>16.804666666666666</v>
      </c>
      <c r="U111" s="137">
        <v>4.4425333333333361</v>
      </c>
      <c r="V111" s="85"/>
      <c r="W111" s="85"/>
      <c r="X111" s="85"/>
      <c r="Y111" s="85">
        <f t="shared" si="34"/>
        <v>0</v>
      </c>
      <c r="Z111" s="82" t="b">
        <f t="shared" si="35"/>
        <v>0</v>
      </c>
      <c r="AA111" s="85">
        <f t="shared" si="36"/>
        <v>28.8</v>
      </c>
      <c r="AB111" s="85">
        <f t="shared" si="37"/>
        <v>0</v>
      </c>
      <c r="AC111" s="110" t="b">
        <f t="shared" si="38"/>
        <v>0</v>
      </c>
      <c r="AD111" s="82" t="b">
        <f t="shared" si="39"/>
        <v>0</v>
      </c>
      <c r="AE111" s="111" t="str">
        <f t="shared" si="40"/>
        <v>ND</v>
      </c>
      <c r="AF111" s="82">
        <f t="shared" si="41"/>
        <v>2.1237294574543673</v>
      </c>
      <c r="AG111" s="111">
        <f t="shared" si="42"/>
        <v>16.804666666666666</v>
      </c>
      <c r="AH111" s="111">
        <f t="shared" si="43"/>
        <v>4.4425333333333361</v>
      </c>
      <c r="AI111" s="102" t="b">
        <f t="shared" si="44"/>
        <v>0</v>
      </c>
      <c r="AJ111" s="112">
        <f t="shared" si="45"/>
        <v>48.253468697123523</v>
      </c>
      <c r="AK111" s="113"/>
      <c r="AL111" s="82"/>
      <c r="AM111" s="85"/>
      <c r="AN111" s="85"/>
      <c r="AO111" s="85"/>
      <c r="AP111" s="128" t="s">
        <v>1237</v>
      </c>
      <c r="AQ111" s="85"/>
      <c r="AR111" s="82"/>
      <c r="AS111" s="82">
        <f>IF(AS110&gt;100, 100, IF(AS110&lt;0, 0, AS110))</f>
        <v>65.459366686070936</v>
      </c>
      <c r="AT111" s="82">
        <f t="shared" ref="AT111:AW111" si="47">IF(AT110&gt;100, 100, IF(AT110&lt;0, 0, AT110))</f>
        <v>27.452612422358989</v>
      </c>
      <c r="AU111" s="82">
        <f t="shared" si="47"/>
        <v>96.158450712565212</v>
      </c>
      <c r="AV111" s="82">
        <f t="shared" si="47"/>
        <v>0</v>
      </c>
      <c r="AW111" s="82">
        <f t="shared" si="47"/>
        <v>0</v>
      </c>
      <c r="AX111" s="129">
        <f>AVERAGE(AS111:AW111)</f>
        <v>37.81408596419903</v>
      </c>
      <c r="AY111" s="84"/>
      <c r="AZ111" s="84"/>
      <c r="BA111" s="84" t="str">
        <f>IF(AX111&gt;65, "Acceptable; Ongoing Protection is Required", "Unacceptable; Immediate Restoration is Required")</f>
        <v>Unacceptable; Immediate Restoration is Required</v>
      </c>
      <c r="BB111" s="82"/>
    </row>
    <row r="112" spans="1:54" ht="16" x14ac:dyDescent="0.2">
      <c r="A112" s="101" t="s">
        <v>278</v>
      </c>
      <c r="B112" s="102">
        <v>2020</v>
      </c>
      <c r="C112" s="132">
        <v>8</v>
      </c>
      <c r="D112" s="82">
        <v>21</v>
      </c>
      <c r="E112" s="85"/>
      <c r="F112" s="131" t="s">
        <v>761</v>
      </c>
      <c r="G112" s="362"/>
      <c r="H112" s="85"/>
      <c r="I112" s="362"/>
      <c r="J112" s="131">
        <v>29.9</v>
      </c>
      <c r="K112" s="85"/>
      <c r="L112" s="85"/>
      <c r="M112" s="85"/>
      <c r="N112" s="207" t="s">
        <v>763</v>
      </c>
      <c r="O112" s="85"/>
      <c r="P112" s="85"/>
      <c r="Q112" s="85"/>
      <c r="R112" s="140"/>
      <c r="S112" s="208" t="s">
        <v>763</v>
      </c>
      <c r="T112" s="208" t="s">
        <v>763</v>
      </c>
      <c r="U112" s="208" t="s">
        <v>763</v>
      </c>
      <c r="V112" s="85"/>
      <c r="W112" s="85"/>
      <c r="X112" s="85"/>
      <c r="Y112" s="85">
        <f t="shared" si="34"/>
        <v>0</v>
      </c>
      <c r="Z112" s="82" t="b">
        <f t="shared" si="35"/>
        <v>0</v>
      </c>
      <c r="AA112" s="85">
        <f t="shared" si="36"/>
        <v>29.9</v>
      </c>
      <c r="AB112" s="85">
        <f t="shared" si="37"/>
        <v>0</v>
      </c>
      <c r="AC112" s="110" t="b">
        <f t="shared" si="38"/>
        <v>0</v>
      </c>
      <c r="AD112" s="82" t="b">
        <f t="shared" si="39"/>
        <v>0</v>
      </c>
      <c r="AE112" s="111" t="str">
        <f t="shared" si="40"/>
        <v>ND</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37.81408596419903</v>
      </c>
      <c r="AY112" s="85"/>
      <c r="AZ112" s="85"/>
      <c r="BA112" s="82"/>
      <c r="BB112" s="82"/>
    </row>
    <row r="113" spans="1:56"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6"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6"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6,AD101:AD113)</f>
        <v>0.68013705607271546</v>
      </c>
      <c r="AE115" s="84">
        <f>_xlfn.AGGREGATE(1, 6,AE101:AE113)</f>
        <v>0.93333333333333313</v>
      </c>
      <c r="AF115" s="84">
        <f>_xlfn.AGGREGATE(1, 6,AF101:AF113)</f>
        <v>1.0924850254726626</v>
      </c>
      <c r="AG115" s="82"/>
      <c r="AH115" s="82"/>
      <c r="AI115" s="84">
        <f>_xlfn.AGGREGATE(1, 6,AI101:AI113)</f>
        <v>21.097235677083336</v>
      </c>
      <c r="AJ115" s="82"/>
      <c r="AK115" s="84">
        <f>_xlfn.AGGREGATE(1, 6,AK101:AK113)</f>
        <v>59.835611740263765</v>
      </c>
      <c r="AL115" s="82"/>
      <c r="AM115" s="82"/>
      <c r="AN115" s="82"/>
      <c r="AO115" s="82"/>
      <c r="AP115" s="82"/>
      <c r="AQ115" s="82"/>
      <c r="AR115" s="82"/>
      <c r="AS115" s="82"/>
      <c r="AT115" s="82"/>
      <c r="AU115" s="82"/>
      <c r="AV115" s="82"/>
      <c r="AW115" s="82"/>
      <c r="AX115" s="82"/>
      <c r="AY115" s="82"/>
      <c r="AZ115" s="82"/>
      <c r="BA115" s="82"/>
      <c r="BB115" s="82"/>
    </row>
    <row r="116" spans="1:56"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0.68013705607271546</v>
      </c>
      <c r="AE116" s="126">
        <f>AVERAGE(AE101:AE113)</f>
        <v>0.93333333333333313</v>
      </c>
      <c r="AF116" s="126">
        <f>AVERAGE(AF100:AF112)</f>
        <v>1.0924850254726626</v>
      </c>
      <c r="AG116" s="126"/>
      <c r="AH116" s="126"/>
      <c r="AI116" s="126">
        <f>AVERAGE(AI100:AI112)</f>
        <v>21.097235677083336</v>
      </c>
      <c r="AJ116" s="126"/>
      <c r="AK116" s="127">
        <f>AVERAGE(AK101:AK113)</f>
        <v>59.835611740263765</v>
      </c>
      <c r="AL116" s="82"/>
      <c r="AM116" s="82"/>
      <c r="AN116" s="82"/>
      <c r="AO116" s="82"/>
      <c r="AP116" s="82"/>
      <c r="AQ116" s="82"/>
      <c r="AR116" s="82"/>
      <c r="AS116" s="82"/>
      <c r="AT116" s="82"/>
      <c r="AU116" s="82"/>
      <c r="AV116" s="82"/>
      <c r="AW116" s="82"/>
      <c r="AX116" s="82"/>
      <c r="AY116" s="82"/>
      <c r="AZ116" s="82"/>
      <c r="BA116" s="82"/>
      <c r="BB116" s="82"/>
    </row>
    <row r="119" spans="1:56"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6"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6"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6" s="68" customFormat="1" x14ac:dyDescent="0.2">
      <c r="A122" s="79" t="s">
        <v>756</v>
      </c>
      <c r="B122" s="68" t="s">
        <v>278</v>
      </c>
      <c r="C122" s="68" t="s">
        <v>757</v>
      </c>
      <c r="E122" s="147">
        <v>44390</v>
      </c>
      <c r="F122" s="68" t="s">
        <v>797</v>
      </c>
      <c r="G122" s="68" t="s">
        <v>1075</v>
      </c>
      <c r="H122" s="68">
        <v>0</v>
      </c>
      <c r="I122" s="68" t="s">
        <v>760</v>
      </c>
      <c r="J122" s="77">
        <v>0.4236111111111111</v>
      </c>
      <c r="K122" s="81">
        <v>3</v>
      </c>
      <c r="L122" s="68">
        <v>1</v>
      </c>
      <c r="O122" s="131" t="s">
        <v>761</v>
      </c>
      <c r="P122" s="131" t="s">
        <v>761</v>
      </c>
      <c r="Q122" s="68">
        <v>1.5</v>
      </c>
      <c r="R122" s="68">
        <v>1.1499999999999999</v>
      </c>
      <c r="S122" s="131">
        <v>1.1499999999999999</v>
      </c>
      <c r="T122" s="68">
        <v>1.1499999999999999</v>
      </c>
      <c r="U122" s="76">
        <v>0.76666666666666661</v>
      </c>
      <c r="V122" s="68">
        <v>0.15</v>
      </c>
      <c r="W122" s="77">
        <v>0.30694444444444441</v>
      </c>
      <c r="X122" s="372">
        <v>23.4</v>
      </c>
      <c r="Y122" s="79">
        <v>4.9400000000000004</v>
      </c>
      <c r="Z122" s="365">
        <v>4.4592390996782143</v>
      </c>
      <c r="AA122" s="68">
        <v>67.3</v>
      </c>
      <c r="AB122" s="205">
        <v>17.8</v>
      </c>
      <c r="AC122" s="72">
        <v>28.97</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6" s="68" customFormat="1" x14ac:dyDescent="0.2">
      <c r="A123" s="79" t="s">
        <v>756</v>
      </c>
      <c r="B123" s="68" t="s">
        <v>278</v>
      </c>
      <c r="C123" s="68" t="s">
        <v>764</v>
      </c>
      <c r="E123" s="147">
        <v>44390</v>
      </c>
      <c r="F123" s="68" t="s">
        <v>797</v>
      </c>
      <c r="G123" s="68" t="s">
        <v>1075</v>
      </c>
      <c r="H123" s="68">
        <v>0</v>
      </c>
      <c r="I123" s="68" t="s">
        <v>760</v>
      </c>
      <c r="J123" s="77">
        <v>0.4236111111111111</v>
      </c>
      <c r="K123" s="81">
        <v>3</v>
      </c>
      <c r="L123" s="68">
        <v>1</v>
      </c>
      <c r="O123" s="131" t="s">
        <v>761</v>
      </c>
      <c r="P123" s="131" t="s">
        <v>761</v>
      </c>
      <c r="Q123" s="68">
        <v>1.5</v>
      </c>
      <c r="R123" s="68">
        <v>1.1499999999999999</v>
      </c>
      <c r="S123" s="131">
        <v>1.1499999999999999</v>
      </c>
      <c r="T123" s="68">
        <v>1.1499999999999999</v>
      </c>
      <c r="U123" s="76">
        <v>0.76666666666666661</v>
      </c>
      <c r="V123" s="68">
        <v>0.5</v>
      </c>
      <c r="W123" s="77">
        <v>0.30694444444444441</v>
      </c>
      <c r="X123" s="372">
        <v>23.6</v>
      </c>
      <c r="Y123" s="79">
        <v>5.38</v>
      </c>
      <c r="Z123" s="365">
        <v>4.5860205388597945</v>
      </c>
      <c r="AA123" s="68">
        <v>73.400000000000006</v>
      </c>
      <c r="AB123" s="205">
        <v>27.8</v>
      </c>
      <c r="AC123" s="72">
        <v>43.5</v>
      </c>
      <c r="AD123" s="75">
        <v>9.9999999999999964E-2</v>
      </c>
      <c r="AE123" s="72">
        <v>1.6820432314937808</v>
      </c>
      <c r="AF123" s="72">
        <v>1.4408618818787786</v>
      </c>
      <c r="AG123" s="137">
        <v>3.1229051133725596</v>
      </c>
      <c r="AH123" s="72">
        <v>22.50161667267896</v>
      </c>
      <c r="AI123" s="75">
        <v>25.62452178605152</v>
      </c>
      <c r="AJ123" s="72">
        <v>177.82987931092117</v>
      </c>
      <c r="AK123" s="72">
        <v>26.708922852296876</v>
      </c>
      <c r="AL123" s="72">
        <v>6.6580700500105872</v>
      </c>
      <c r="AM123" s="72">
        <v>49.210539524975836</v>
      </c>
      <c r="AN123" s="137">
        <v>52.333444638348396</v>
      </c>
      <c r="AO123" s="137">
        <v>27.790952380952376</v>
      </c>
      <c r="AP123" s="137">
        <v>2.5000000000000001E-2</v>
      </c>
      <c r="AQ123" s="72">
        <v>0.99910123515968063</v>
      </c>
      <c r="AR123" s="72">
        <v>27.815952380952375</v>
      </c>
      <c r="AS123" s="68" t="s">
        <v>763</v>
      </c>
      <c r="AT123" s="68" t="s">
        <v>763</v>
      </c>
      <c r="AU123" s="68" t="s">
        <v>763</v>
      </c>
      <c r="AV123" s="68" t="s">
        <v>763</v>
      </c>
      <c r="BA123" s="200"/>
      <c r="BC123" s="147"/>
    </row>
    <row r="124" spans="1:56" s="68" customFormat="1" x14ac:dyDescent="0.2">
      <c r="A124" s="79" t="s">
        <v>756</v>
      </c>
      <c r="B124" s="68" t="s">
        <v>278</v>
      </c>
      <c r="C124" s="68" t="s">
        <v>765</v>
      </c>
      <c r="E124" s="147">
        <v>44390</v>
      </c>
      <c r="F124" s="68" t="s">
        <v>797</v>
      </c>
      <c r="G124" s="68" t="s">
        <v>1075</v>
      </c>
      <c r="H124" s="68">
        <v>0</v>
      </c>
      <c r="I124" s="68" t="s">
        <v>760</v>
      </c>
      <c r="J124" s="77">
        <v>0.4236111111111111</v>
      </c>
      <c r="K124" s="81">
        <v>3</v>
      </c>
      <c r="L124" s="68">
        <v>1</v>
      </c>
      <c r="O124" s="131" t="s">
        <v>761</v>
      </c>
      <c r="P124" s="131" t="s">
        <v>761</v>
      </c>
      <c r="Q124" s="68">
        <v>1.5</v>
      </c>
      <c r="R124" s="68">
        <v>1.1499999999999999</v>
      </c>
      <c r="S124" s="131">
        <v>1.1499999999999999</v>
      </c>
      <c r="T124" s="68">
        <v>1.1499999999999999</v>
      </c>
      <c r="U124" s="76">
        <v>0.76666666666666661</v>
      </c>
      <c r="V124" s="68">
        <v>1</v>
      </c>
      <c r="W124" s="77">
        <v>0.30694444444444441</v>
      </c>
      <c r="X124" s="372">
        <v>23.2</v>
      </c>
      <c r="Y124" s="79">
        <v>4.91</v>
      </c>
      <c r="Z124" s="365">
        <v>4.1259958866555237</v>
      </c>
      <c r="AA124" s="68">
        <v>67</v>
      </c>
      <c r="AB124" s="205">
        <v>30.2</v>
      </c>
      <c r="AC124" s="72">
        <v>46.7</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6" s="68" customFormat="1" x14ac:dyDescent="0.2">
      <c r="A125" s="79" t="s">
        <v>756</v>
      </c>
      <c r="B125" s="68" t="s">
        <v>278</v>
      </c>
      <c r="C125" s="68" t="s">
        <v>757</v>
      </c>
      <c r="E125" s="147">
        <v>44404</v>
      </c>
      <c r="F125" s="68" t="s">
        <v>881</v>
      </c>
      <c r="G125" s="68" t="s">
        <v>1075</v>
      </c>
      <c r="H125" s="68">
        <v>0</v>
      </c>
      <c r="I125" s="68" t="s">
        <v>760</v>
      </c>
      <c r="J125" s="77">
        <v>0.422916666666667</v>
      </c>
      <c r="K125" s="81">
        <v>1</v>
      </c>
      <c r="L125" s="68">
        <v>1</v>
      </c>
      <c r="M125" s="68" t="s">
        <v>761</v>
      </c>
      <c r="N125" s="68" t="s">
        <v>776</v>
      </c>
      <c r="O125" s="131" t="s">
        <v>761</v>
      </c>
      <c r="P125" s="131" t="s">
        <v>761</v>
      </c>
      <c r="Q125" s="68">
        <v>1.6</v>
      </c>
      <c r="R125" s="68">
        <v>0.85</v>
      </c>
      <c r="S125" s="131">
        <v>0.85</v>
      </c>
      <c r="T125" s="68">
        <v>0.85</v>
      </c>
      <c r="U125" s="76">
        <v>0.53125</v>
      </c>
      <c r="V125" s="68">
        <v>0.15</v>
      </c>
      <c r="W125" s="77">
        <v>0.30208333333333331</v>
      </c>
      <c r="X125" s="372">
        <v>24.9</v>
      </c>
      <c r="Y125" s="79">
        <v>7.45</v>
      </c>
      <c r="Z125" s="365">
        <v>6.7323773526234021</v>
      </c>
      <c r="AA125" s="68">
        <v>104.5</v>
      </c>
      <c r="AB125" s="205">
        <v>17.8</v>
      </c>
      <c r="AC125" s="72">
        <v>28.97</v>
      </c>
      <c r="AD125" s="75" t="s">
        <v>763</v>
      </c>
      <c r="AE125" s="75" t="s">
        <v>763</v>
      </c>
      <c r="AF125" s="75" t="s">
        <v>763</v>
      </c>
      <c r="AG125" s="137" t="s">
        <v>763</v>
      </c>
      <c r="AH125" s="72" t="s">
        <v>763</v>
      </c>
      <c r="AI125" s="75" t="s">
        <v>763</v>
      </c>
      <c r="AJ125" s="75" t="s">
        <v>763</v>
      </c>
      <c r="AK125" s="75" t="s">
        <v>763</v>
      </c>
      <c r="AL125" s="75" t="s">
        <v>763</v>
      </c>
      <c r="AM125" s="75" t="s">
        <v>763</v>
      </c>
      <c r="AN125" s="137" t="s">
        <v>763</v>
      </c>
      <c r="AO125" s="137" t="s">
        <v>763</v>
      </c>
      <c r="AP125" s="137" t="s">
        <v>763</v>
      </c>
      <c r="AQ125" s="75" t="s">
        <v>763</v>
      </c>
      <c r="AR125" s="75" t="s">
        <v>763</v>
      </c>
      <c r="AS125" s="68" t="s">
        <v>763</v>
      </c>
      <c r="AT125" s="68" t="s">
        <v>763</v>
      </c>
      <c r="AU125" s="68" t="s">
        <v>763</v>
      </c>
      <c r="AV125" s="68" t="s">
        <v>763</v>
      </c>
      <c r="BC125" s="147"/>
    </row>
    <row r="126" spans="1:56" s="68" customFormat="1" x14ac:dyDescent="0.2">
      <c r="A126" s="79" t="s">
        <v>756</v>
      </c>
      <c r="B126" s="68" t="s">
        <v>278</v>
      </c>
      <c r="C126" s="68" t="s">
        <v>764</v>
      </c>
      <c r="E126" s="147">
        <v>44404</v>
      </c>
      <c r="F126" s="68" t="s">
        <v>881</v>
      </c>
      <c r="G126" s="68" t="s">
        <v>1075</v>
      </c>
      <c r="H126" s="68">
        <v>0</v>
      </c>
      <c r="I126" s="68" t="s">
        <v>760</v>
      </c>
      <c r="J126" s="77">
        <v>0.422916666666667</v>
      </c>
      <c r="K126" s="81">
        <v>1</v>
      </c>
      <c r="L126" s="68">
        <v>1</v>
      </c>
      <c r="M126" s="68" t="s">
        <v>761</v>
      </c>
      <c r="N126" s="68" t="s">
        <v>776</v>
      </c>
      <c r="O126" s="131" t="s">
        <v>761</v>
      </c>
      <c r="P126" s="131" t="s">
        <v>761</v>
      </c>
      <c r="Q126" s="68">
        <v>1.6</v>
      </c>
      <c r="R126" s="68">
        <v>0.85</v>
      </c>
      <c r="S126" s="131">
        <v>0.85</v>
      </c>
      <c r="T126" s="68">
        <v>0.85</v>
      </c>
      <c r="U126" s="76">
        <v>0.53125</v>
      </c>
      <c r="V126" s="68">
        <v>0.5</v>
      </c>
      <c r="W126" s="77">
        <v>0.30208333333333331</v>
      </c>
      <c r="X126" s="372">
        <v>25</v>
      </c>
      <c r="Y126" s="79">
        <v>5.95</v>
      </c>
      <c r="Z126" s="365">
        <v>5.068484380089326</v>
      </c>
      <c r="AA126" s="68">
        <v>84.7</v>
      </c>
      <c r="AB126" s="205">
        <v>28.2</v>
      </c>
      <c r="AC126" s="72">
        <v>43.8</v>
      </c>
      <c r="AD126" s="75">
        <v>4.9999999999999954E-2</v>
      </c>
      <c r="AE126" s="72">
        <v>2.036401098901099</v>
      </c>
      <c r="AF126" s="72">
        <v>1.3703301813672302</v>
      </c>
      <c r="AG126" s="137">
        <v>3.4067312802683292</v>
      </c>
      <c r="AH126" s="72">
        <v>17.027584111610796</v>
      </c>
      <c r="AI126" s="72">
        <v>20.434315391879124</v>
      </c>
      <c r="AJ126" s="72">
        <v>154.29398424446191</v>
      </c>
      <c r="AK126" s="72">
        <v>22.332182510326319</v>
      </c>
      <c r="AL126" s="72">
        <v>6.9090418803946694</v>
      </c>
      <c r="AM126" s="72">
        <v>39.359766621937112</v>
      </c>
      <c r="AN126" s="137">
        <v>42.766497902205444</v>
      </c>
      <c r="AO126" s="137">
        <v>12.303750000000004</v>
      </c>
      <c r="AP126" s="137">
        <v>3.2742044270833293</v>
      </c>
      <c r="AQ126" s="72">
        <v>0.78981807640989743</v>
      </c>
      <c r="AR126" s="72">
        <v>15.577954427083334</v>
      </c>
      <c r="AS126" s="68" t="s">
        <v>763</v>
      </c>
      <c r="AT126" s="68" t="s">
        <v>763</v>
      </c>
      <c r="AU126" s="68" t="s">
        <v>763</v>
      </c>
      <c r="AV126" s="68" t="s">
        <v>763</v>
      </c>
      <c r="BC126" s="147"/>
    </row>
    <row r="127" spans="1:56" s="68" customFormat="1" x14ac:dyDescent="0.2">
      <c r="A127" s="79" t="s">
        <v>756</v>
      </c>
      <c r="B127" s="68" t="s">
        <v>278</v>
      </c>
      <c r="C127" s="68" t="s">
        <v>765</v>
      </c>
      <c r="E127" s="147">
        <v>44404</v>
      </c>
      <c r="F127" s="68" t="s">
        <v>881</v>
      </c>
      <c r="G127" s="68" t="s">
        <v>1075</v>
      </c>
      <c r="H127" s="68">
        <v>0</v>
      </c>
      <c r="I127" s="68" t="s">
        <v>760</v>
      </c>
      <c r="J127" s="77">
        <v>0.422916666666667</v>
      </c>
      <c r="K127" s="81">
        <v>1</v>
      </c>
      <c r="L127" s="68">
        <v>1</v>
      </c>
      <c r="M127" s="68" t="s">
        <v>761</v>
      </c>
      <c r="N127" s="68" t="s">
        <v>776</v>
      </c>
      <c r="O127" s="131" t="s">
        <v>761</v>
      </c>
      <c r="P127" s="131" t="s">
        <v>761</v>
      </c>
      <c r="Q127" s="68">
        <v>1.6</v>
      </c>
      <c r="R127" s="68">
        <v>0.85</v>
      </c>
      <c r="S127" s="131">
        <v>0.85</v>
      </c>
      <c r="T127" s="68">
        <v>0.85</v>
      </c>
      <c r="U127" s="76">
        <v>0.53125</v>
      </c>
      <c r="V127" s="68">
        <v>1</v>
      </c>
      <c r="W127" s="77">
        <v>0.30208333333333331</v>
      </c>
      <c r="X127" s="372">
        <v>24.6</v>
      </c>
      <c r="Y127" s="79">
        <v>3.73</v>
      </c>
      <c r="Z127" s="365">
        <v>3.1399116552086004</v>
      </c>
      <c r="AA127" s="68">
        <v>53.2</v>
      </c>
      <c r="AB127" s="205">
        <v>30.2</v>
      </c>
      <c r="AC127" s="72">
        <v>46.7</v>
      </c>
      <c r="AD127" s="72" t="s">
        <v>763</v>
      </c>
      <c r="AE127" s="72" t="s">
        <v>763</v>
      </c>
      <c r="AF127" s="72"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C127" s="147"/>
    </row>
    <row r="128" spans="1:56" s="68" customFormat="1" x14ac:dyDescent="0.2">
      <c r="A128" s="79" t="s">
        <v>756</v>
      </c>
      <c r="B128" s="68" t="s">
        <v>278</v>
      </c>
      <c r="C128" s="68" t="s">
        <v>757</v>
      </c>
      <c r="E128" s="147">
        <v>44420</v>
      </c>
      <c r="F128" s="68" t="s">
        <v>881</v>
      </c>
      <c r="G128" s="68" t="s">
        <v>1075</v>
      </c>
      <c r="H128" s="68">
        <v>1</v>
      </c>
      <c r="I128" s="68" t="s">
        <v>760</v>
      </c>
      <c r="J128" s="77">
        <v>0.4381944444444445</v>
      </c>
      <c r="K128" s="81">
        <v>3</v>
      </c>
      <c r="L128" s="68">
        <v>1</v>
      </c>
      <c r="M128" s="68" t="s">
        <v>872</v>
      </c>
      <c r="N128" s="68" t="s">
        <v>808</v>
      </c>
      <c r="O128" s="131" t="s">
        <v>761</v>
      </c>
      <c r="P128" s="131" t="s">
        <v>761</v>
      </c>
      <c r="Q128" s="68">
        <v>1.45</v>
      </c>
      <c r="R128" s="68">
        <v>1.1000000000000001</v>
      </c>
      <c r="S128" s="131">
        <v>1.1000000000000001</v>
      </c>
      <c r="T128" s="68">
        <v>1.1000000000000001</v>
      </c>
      <c r="U128" s="76">
        <v>0.75862068965517249</v>
      </c>
      <c r="V128" s="68">
        <v>0.15</v>
      </c>
      <c r="W128" s="77">
        <v>0.30902777777777779</v>
      </c>
      <c r="X128" s="372">
        <v>24.9</v>
      </c>
      <c r="Y128" s="79">
        <v>6.51</v>
      </c>
      <c r="Z128" s="365">
        <v>5.6886987107710487</v>
      </c>
      <c r="AA128" s="68">
        <v>88.6</v>
      </c>
      <c r="AB128" s="205">
        <v>23.7</v>
      </c>
      <c r="AC128" s="72">
        <v>37.6</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D128" s="147"/>
    </row>
    <row r="129" spans="1:56" s="68" customFormat="1" x14ac:dyDescent="0.2">
      <c r="A129" s="79" t="s">
        <v>756</v>
      </c>
      <c r="B129" s="68" t="s">
        <v>278</v>
      </c>
      <c r="C129" s="68" t="s">
        <v>764</v>
      </c>
      <c r="E129" s="147">
        <v>44420</v>
      </c>
      <c r="F129" s="68" t="s">
        <v>881</v>
      </c>
      <c r="G129" s="68" t="s">
        <v>1075</v>
      </c>
      <c r="H129" s="68">
        <v>1</v>
      </c>
      <c r="I129" s="68" t="s">
        <v>760</v>
      </c>
      <c r="J129" s="77">
        <v>0.4381944444444445</v>
      </c>
      <c r="K129" s="81">
        <v>3</v>
      </c>
      <c r="L129" s="68">
        <v>1</v>
      </c>
      <c r="M129" s="68" t="s">
        <v>872</v>
      </c>
      <c r="N129" s="68" t="s">
        <v>808</v>
      </c>
      <c r="O129" s="131" t="s">
        <v>761</v>
      </c>
      <c r="P129" s="131" t="s">
        <v>761</v>
      </c>
      <c r="Q129" s="68">
        <v>1.45</v>
      </c>
      <c r="R129" s="68">
        <v>1.1000000000000001</v>
      </c>
      <c r="S129" s="131">
        <v>1.1000000000000001</v>
      </c>
      <c r="T129" s="68">
        <v>1.1000000000000001</v>
      </c>
      <c r="U129" s="76">
        <v>0.75862068965517249</v>
      </c>
      <c r="V129" s="68">
        <v>0.5</v>
      </c>
      <c r="W129" s="77">
        <v>0.30902777777777779</v>
      </c>
      <c r="X129" s="372">
        <v>25.6</v>
      </c>
      <c r="Y129" s="79">
        <v>4.03</v>
      </c>
      <c r="Z129" s="365">
        <v>3.4961108317095597</v>
      </c>
      <c r="AA129" s="68">
        <v>56.9</v>
      </c>
      <c r="AB129" s="205">
        <v>25.1</v>
      </c>
      <c r="AC129" s="72">
        <v>39.5</v>
      </c>
      <c r="AD129" s="75">
        <v>0.17500000000000002</v>
      </c>
      <c r="AE129" s="72">
        <v>0.25151057401812671</v>
      </c>
      <c r="AF129" s="72">
        <v>0.61463339017206642</v>
      </c>
      <c r="AG129" s="137">
        <v>0.86614396419019313</v>
      </c>
      <c r="AH129" s="72">
        <v>24.758377821861327</v>
      </c>
      <c r="AI129" s="72">
        <v>25.62452178605152</v>
      </c>
      <c r="AJ129" s="72">
        <v>181.88653289747452</v>
      </c>
      <c r="AK129" s="72">
        <v>30.743962942493248</v>
      </c>
      <c r="AL129" s="72">
        <v>5.9161707043979428</v>
      </c>
      <c r="AM129" s="72">
        <v>55.502340764354571</v>
      </c>
      <c r="AN129" s="137">
        <v>56.368484728544772</v>
      </c>
      <c r="AO129" s="137">
        <v>10.289047619047624</v>
      </c>
      <c r="AP129" s="137">
        <v>10.033891617063485</v>
      </c>
      <c r="AQ129" s="72">
        <v>0.5062775369010295</v>
      </c>
      <c r="AR129" s="72">
        <v>20.322939236111111</v>
      </c>
      <c r="AS129" s="68" t="s">
        <v>763</v>
      </c>
      <c r="AT129" s="68" t="s">
        <v>763</v>
      </c>
      <c r="AU129" s="68" t="s">
        <v>763</v>
      </c>
      <c r="AV129" s="68" t="s">
        <v>763</v>
      </c>
      <c r="BD129" s="147"/>
    </row>
    <row r="130" spans="1:56" s="68" customFormat="1" x14ac:dyDescent="0.2">
      <c r="A130" s="79" t="s">
        <v>756</v>
      </c>
      <c r="B130" s="68" t="s">
        <v>278</v>
      </c>
      <c r="C130" s="68" t="s">
        <v>765</v>
      </c>
      <c r="E130" s="147">
        <v>44420</v>
      </c>
      <c r="F130" s="68" t="s">
        <v>881</v>
      </c>
      <c r="G130" s="68" t="s">
        <v>1075</v>
      </c>
      <c r="H130" s="68">
        <v>1</v>
      </c>
      <c r="I130" s="68" t="s">
        <v>760</v>
      </c>
      <c r="J130" s="77">
        <v>0.4381944444444445</v>
      </c>
      <c r="K130" s="81">
        <v>3</v>
      </c>
      <c r="L130" s="68">
        <v>1</v>
      </c>
      <c r="M130" s="68" t="s">
        <v>872</v>
      </c>
      <c r="N130" s="68" t="s">
        <v>808</v>
      </c>
      <c r="O130" s="131" t="s">
        <v>761</v>
      </c>
      <c r="P130" s="131" t="s">
        <v>761</v>
      </c>
      <c r="Q130" s="68">
        <v>1.45</v>
      </c>
      <c r="R130" s="68">
        <v>1.1000000000000001</v>
      </c>
      <c r="S130" s="131">
        <v>1.1000000000000001</v>
      </c>
      <c r="T130" s="68">
        <v>1.1000000000000001</v>
      </c>
      <c r="U130" s="76">
        <v>0.75862068965517249</v>
      </c>
      <c r="V130" s="68">
        <v>1</v>
      </c>
      <c r="W130" s="77">
        <v>0.30902777777777779</v>
      </c>
      <c r="X130" s="372">
        <v>25.7</v>
      </c>
      <c r="Y130" s="79">
        <v>3.03</v>
      </c>
      <c r="Z130" s="365">
        <v>2.5963337953503545</v>
      </c>
      <c r="AA130" s="68">
        <v>42.5</v>
      </c>
      <c r="AB130" s="205">
        <v>27.3</v>
      </c>
      <c r="AC130" s="72">
        <v>42.8</v>
      </c>
      <c r="AD130" s="75" t="s">
        <v>763</v>
      </c>
      <c r="AE130" s="75" t="s">
        <v>763</v>
      </c>
      <c r="AF130" s="75"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c r="BD130" s="147"/>
    </row>
    <row r="131" spans="1:56" s="68" customFormat="1" x14ac:dyDescent="0.2">
      <c r="A131" s="79" t="s">
        <v>756</v>
      </c>
      <c r="B131" s="68" t="s">
        <v>278</v>
      </c>
      <c r="C131" s="68" t="s">
        <v>757</v>
      </c>
      <c r="E131" s="147">
        <v>44434</v>
      </c>
      <c r="F131" s="68" t="s">
        <v>881</v>
      </c>
      <c r="G131" s="68" t="s">
        <v>1075</v>
      </c>
      <c r="H131" s="68">
        <v>0</v>
      </c>
      <c r="I131" s="68" t="s">
        <v>760</v>
      </c>
      <c r="J131" s="77">
        <v>0.43541666666666662</v>
      </c>
      <c r="K131" s="81">
        <v>1</v>
      </c>
      <c r="L131" s="68">
        <v>1</v>
      </c>
      <c r="M131" s="68" t="s">
        <v>519</v>
      </c>
      <c r="N131" s="68" t="s">
        <v>808</v>
      </c>
      <c r="O131" s="131" t="s">
        <v>761</v>
      </c>
      <c r="P131" s="131" t="s">
        <v>761</v>
      </c>
      <c r="Q131" s="68">
        <v>1.6</v>
      </c>
      <c r="R131" s="68">
        <v>1</v>
      </c>
      <c r="S131" s="131">
        <v>1</v>
      </c>
      <c r="T131" s="68">
        <v>1</v>
      </c>
      <c r="U131" s="76">
        <v>0.625</v>
      </c>
      <c r="V131" s="68">
        <v>0.15</v>
      </c>
      <c r="W131" s="77">
        <v>0.3298611111111111</v>
      </c>
      <c r="X131" s="372">
        <v>26.4</v>
      </c>
      <c r="Y131" s="79">
        <v>5.09</v>
      </c>
      <c r="Z131" s="365">
        <v>4.4092681224211399</v>
      </c>
      <c r="AA131" s="68">
        <v>72.900000000000006</v>
      </c>
      <c r="AB131" s="205">
        <v>25.5</v>
      </c>
      <c r="AC131" s="72">
        <v>40.200000000000003</v>
      </c>
      <c r="AD131" s="72" t="s">
        <v>763</v>
      </c>
      <c r="AE131" s="72" t="s">
        <v>763</v>
      </c>
      <c r="AF131" s="72" t="s">
        <v>763</v>
      </c>
      <c r="AG131" s="211" t="s">
        <v>763</v>
      </c>
      <c r="AH131" s="209"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6" s="68" customFormat="1" x14ac:dyDescent="0.2">
      <c r="A132" s="79" t="s">
        <v>756</v>
      </c>
      <c r="B132" s="68" t="s">
        <v>278</v>
      </c>
      <c r="C132" s="68" t="s">
        <v>764</v>
      </c>
      <c r="E132" s="147">
        <v>44434</v>
      </c>
      <c r="F132" s="68" t="s">
        <v>881</v>
      </c>
      <c r="G132" s="68" t="s">
        <v>1075</v>
      </c>
      <c r="H132" s="68">
        <v>0</v>
      </c>
      <c r="I132" s="68" t="s">
        <v>760</v>
      </c>
      <c r="J132" s="77">
        <v>0.43541666666666662</v>
      </c>
      <c r="K132" s="81">
        <v>1</v>
      </c>
      <c r="L132" s="68">
        <v>1</v>
      </c>
      <c r="M132" s="68" t="s">
        <v>519</v>
      </c>
      <c r="N132" s="68" t="s">
        <v>808</v>
      </c>
      <c r="O132" s="131" t="s">
        <v>761</v>
      </c>
      <c r="P132" s="131" t="s">
        <v>761</v>
      </c>
      <c r="Q132" s="68">
        <v>1.6</v>
      </c>
      <c r="R132" s="68">
        <v>1</v>
      </c>
      <c r="S132" s="131">
        <v>1</v>
      </c>
      <c r="T132" s="68">
        <v>1</v>
      </c>
      <c r="U132" s="76">
        <v>0.625</v>
      </c>
      <c r="V132" s="68">
        <v>0.5</v>
      </c>
      <c r="W132" s="77">
        <v>0.3298611111111111</v>
      </c>
      <c r="X132" s="372">
        <v>26.9</v>
      </c>
      <c r="Y132" s="79">
        <v>4.82</v>
      </c>
      <c r="Z132" s="365">
        <v>4.1354908934269226</v>
      </c>
      <c r="AA132" s="68">
        <v>69.5</v>
      </c>
      <c r="AB132" s="205">
        <v>27.3</v>
      </c>
      <c r="AC132" s="72">
        <v>42.4</v>
      </c>
      <c r="AD132" s="72">
        <v>0.1532894736842105</v>
      </c>
      <c r="AE132" s="72">
        <v>8.9094510794671553</v>
      </c>
      <c r="AF132" s="72">
        <v>2.2267865447217492</v>
      </c>
      <c r="AG132" s="137">
        <v>11.136237624188905</v>
      </c>
      <c r="AH132" s="72">
        <v>14.488284161862616</v>
      </c>
      <c r="AI132" s="72">
        <v>25.62452178605152</v>
      </c>
      <c r="AJ132" s="72">
        <v>149.38987658752882</v>
      </c>
      <c r="AK132" s="72">
        <v>25.09051966935526</v>
      </c>
      <c r="AL132" s="72">
        <v>5.9540367659259257</v>
      </c>
      <c r="AM132" s="72">
        <v>39.578803831217876</v>
      </c>
      <c r="AN132" s="137">
        <v>50.715041455406777</v>
      </c>
      <c r="AO132" s="137">
        <v>16.736904761904764</v>
      </c>
      <c r="AP132" s="137">
        <v>15.378367807539689</v>
      </c>
      <c r="AQ132" s="72">
        <v>0.52115094853122357</v>
      </c>
      <c r="AR132" s="72">
        <v>32.115272569444457</v>
      </c>
      <c r="AS132" s="68" t="s">
        <v>763</v>
      </c>
      <c r="AT132" s="68" t="s">
        <v>763</v>
      </c>
      <c r="AU132" s="68" t="s">
        <v>763</v>
      </c>
      <c r="AV132" s="68" t="s">
        <v>763</v>
      </c>
    </row>
    <row r="133" spans="1:56" s="68" customFormat="1" x14ac:dyDescent="0.2">
      <c r="A133" s="79" t="s">
        <v>756</v>
      </c>
      <c r="B133" s="68" t="s">
        <v>278</v>
      </c>
      <c r="C133" s="68" t="s">
        <v>765</v>
      </c>
      <c r="E133" s="147">
        <v>44434</v>
      </c>
      <c r="F133" s="68" t="s">
        <v>881</v>
      </c>
      <c r="G133" s="68" t="s">
        <v>1075</v>
      </c>
      <c r="H133" s="68">
        <v>0</v>
      </c>
      <c r="I133" s="68" t="s">
        <v>760</v>
      </c>
      <c r="J133" s="77">
        <v>0.43541666666666662</v>
      </c>
      <c r="K133" s="81">
        <v>1</v>
      </c>
      <c r="L133" s="68">
        <v>1</v>
      </c>
      <c r="M133" s="68" t="s">
        <v>519</v>
      </c>
      <c r="N133" s="68" t="s">
        <v>808</v>
      </c>
      <c r="O133" s="131" t="s">
        <v>761</v>
      </c>
      <c r="P133" s="131" t="s">
        <v>761</v>
      </c>
      <c r="Q133" s="68">
        <v>1.6</v>
      </c>
      <c r="R133" s="68">
        <v>1</v>
      </c>
      <c r="S133" s="131">
        <v>1</v>
      </c>
      <c r="T133" s="68">
        <v>1</v>
      </c>
      <c r="U133" s="76">
        <v>0.625</v>
      </c>
      <c r="V133" s="68">
        <v>1</v>
      </c>
      <c r="W133" s="77">
        <v>0.3298611111111111</v>
      </c>
      <c r="X133" s="372">
        <v>26.9</v>
      </c>
      <c r="Y133" s="79">
        <v>3.39</v>
      </c>
      <c r="Z133" s="365">
        <v>2.8987966545648001</v>
      </c>
      <c r="AA133" s="68">
        <v>50</v>
      </c>
      <c r="AB133" s="205">
        <v>27.9</v>
      </c>
      <c r="AC133" s="72">
        <v>43.7</v>
      </c>
      <c r="AD133" s="72" t="s">
        <v>763</v>
      </c>
      <c r="AE133" s="72" t="s">
        <v>763</v>
      </c>
      <c r="AF133" s="72" t="s">
        <v>763</v>
      </c>
      <c r="AG133" s="137" t="s">
        <v>763</v>
      </c>
      <c r="AH133" s="75"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278</v>
      </c>
      <c r="B140" s="102">
        <v>2021</v>
      </c>
      <c r="C140" s="103">
        <v>7</v>
      </c>
      <c r="D140" s="102">
        <v>13</v>
      </c>
      <c r="E140" s="82"/>
      <c r="F140" s="131">
        <v>1.1499999999999999</v>
      </c>
      <c r="G140" s="362">
        <v>4.4592390996782143</v>
      </c>
      <c r="H140" s="82"/>
      <c r="I140" s="362">
        <v>23.4</v>
      </c>
      <c r="J140" s="205">
        <v>17.8</v>
      </c>
      <c r="K140" s="82"/>
      <c r="L140" s="82"/>
      <c r="M140" s="108"/>
      <c r="N140" s="137" t="s">
        <v>763</v>
      </c>
      <c r="O140" s="82"/>
      <c r="P140" s="82"/>
      <c r="Q140" s="82"/>
      <c r="R140" s="140"/>
      <c r="S140" s="137" t="s">
        <v>763</v>
      </c>
      <c r="T140" s="137" t="s">
        <v>763</v>
      </c>
      <c r="U140" s="137" t="s">
        <v>763</v>
      </c>
      <c r="V140" s="85"/>
      <c r="W140" s="85"/>
      <c r="X140" s="85"/>
      <c r="Y140" s="102">
        <f>IF(C140&lt;6," ",IF(C140&lt;=9,I140, IF(C140&gt;=10," ")))</f>
        <v>23.4</v>
      </c>
      <c r="Z140" s="102">
        <f>IF(Y140=" ", " ", IF(Y140&gt;0, Y140+273.15))</f>
        <v>296.54999999999995</v>
      </c>
      <c r="AA140" s="102">
        <f>IF(C140&lt;6," ",IF(C140&lt;=9,J140, IF(C140&gt;=10," ")))</f>
        <v>17.8</v>
      </c>
      <c r="AB140" s="102">
        <f>IF(C140&lt;6," ",IF(C140&lt;=9,G140, IF(C140&gt;=10," ")))</f>
        <v>4.4592390996782143</v>
      </c>
      <c r="AC140" s="104">
        <f>IF(Y140=" "," ",IF(Y140&gt;0,EXP(-173.4292+249.6339*100/Z140+143.3483*LN(+Z140/100)-21.8492*Z140/100+AA140*(-0.033096+0.014259*Z140/100-0.0017*(Z140/100)^2))*1.4276))</f>
        <v>7.6595574933916515</v>
      </c>
      <c r="AD140" s="102">
        <f>IF(Y140=" "," ",IF(Y140&gt;0,AB140/AC140))</f>
        <v>0.58217972820563857</v>
      </c>
      <c r="AE140" s="105">
        <f>IF(C140&lt;6," ",IF(C140&lt;=9,F140, IF(C140&gt;=10," ")))</f>
        <v>1.1499999999999999</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278</v>
      </c>
      <c r="B141" s="102">
        <v>2021</v>
      </c>
      <c r="C141" s="103">
        <v>7</v>
      </c>
      <c r="D141" s="102">
        <v>13</v>
      </c>
      <c r="E141" s="82"/>
      <c r="F141" s="131">
        <v>1.1499999999999999</v>
      </c>
      <c r="G141" s="362">
        <v>4.5860205388597945</v>
      </c>
      <c r="H141" s="82"/>
      <c r="I141" s="362">
        <v>23.6</v>
      </c>
      <c r="J141" s="205">
        <v>27.8</v>
      </c>
      <c r="K141" s="82"/>
      <c r="L141" s="82"/>
      <c r="M141" s="108"/>
      <c r="N141" s="137">
        <v>3.1229051133725596</v>
      </c>
      <c r="O141" s="82"/>
      <c r="P141" s="82"/>
      <c r="Q141" s="82"/>
      <c r="R141" s="140"/>
      <c r="S141" s="137">
        <v>52.333444638348396</v>
      </c>
      <c r="T141" s="137">
        <v>27.790952380952376</v>
      </c>
      <c r="U141" s="137">
        <v>2.5000000000000001E-2</v>
      </c>
      <c r="V141" s="85"/>
      <c r="W141" s="85"/>
      <c r="X141" s="85"/>
      <c r="Y141" s="102">
        <f t="shared" ref="Y141:Y151" si="48">IF(C141&lt;6," ",IF(C141&lt;=9,I141, IF(C141&gt;=10," ")))</f>
        <v>23.6</v>
      </c>
      <c r="Z141" s="102">
        <f t="shared" ref="Z141:Z151" si="49">IF(Y141=" ", " ", IF(Y141&gt;0, Y141+273.15))</f>
        <v>296.75</v>
      </c>
      <c r="AA141" s="102">
        <f t="shared" ref="AA141:AA151" si="50">IF(C141&lt;6," ",IF(C141&lt;=9,J141, IF(C141&gt;=10," ")))</f>
        <v>27.8</v>
      </c>
      <c r="AB141" s="102">
        <f t="shared" ref="AB141:AB151" si="51">IF(C141&lt;6," ",IF(C141&lt;=9,G141, IF(C141&gt;=10," ")))</f>
        <v>4.5860205388597945</v>
      </c>
      <c r="AC141" s="104">
        <f t="shared" ref="AC141:AC151" si="52">IF(Y141=" "," ",IF(Y141&gt;0,EXP(-173.4292+249.6339*100/Z141+143.3483*LN(+Z141/100)-21.8492*Z141/100+AA141*(-0.033096+0.014259*Z141/100-0.0017*(Z141/100)^2))*1.4276))</f>
        <v>7.2050904166939542</v>
      </c>
      <c r="AD141" s="102">
        <f t="shared" ref="AD141:AD151" si="53">IF(Y141=" "," ",IF(Y141&gt;0,AB141/AC141))</f>
        <v>0.63649729200262883</v>
      </c>
      <c r="AE141" s="105">
        <f t="shared" ref="AE141:AE151" si="54">IF(C141&lt;6," ",IF(C141&lt;=9,F141, IF(C141&gt;=10," ")))</f>
        <v>1.1499999999999999</v>
      </c>
      <c r="AF141" s="102">
        <f t="shared" ref="AF141:AF151" si="55">IF(Y141=" "," ",N141)</f>
        <v>3.1229051133725596</v>
      </c>
      <c r="AG141" s="105">
        <f t="shared" ref="AG141:AG151" si="56">IF(C141&lt;6," ",IF(C141&lt;=9,T141, IF(C141&gt;=10," ")))</f>
        <v>27.790952380952376</v>
      </c>
      <c r="AH141" s="105">
        <f t="shared" ref="AH141:AH151" si="57">IF(C141&lt;6," ",IF(C141&lt;=9,U141, IF(C141&gt;=10," ")))</f>
        <v>2.5000000000000001E-2</v>
      </c>
      <c r="AI141" s="102">
        <f t="shared" ref="AI141" si="58">IF(Y141=" ", " ", IF(Y141&gt;0, SUM(AG141:AH141)))</f>
        <v>27.815952380952375</v>
      </c>
      <c r="AJ141" s="106">
        <f t="shared" ref="AJ141:AJ151" si="59">IF(C141&lt;6," ",IF(C141&lt;=9,S141, IF(C141&gt;=10," ")))</f>
        <v>52.333444638348396</v>
      </c>
      <c r="AK141" s="107">
        <f t="shared" ref="AK141:AK150" si="60">IF(Y141=" ", " ", IF(Y141&gt;0, AJ141-AF141))</f>
        <v>49.210539524975836</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278</v>
      </c>
      <c r="B142" s="102">
        <v>2021</v>
      </c>
      <c r="C142" s="103">
        <v>7</v>
      </c>
      <c r="D142" s="102">
        <v>13</v>
      </c>
      <c r="E142" s="82"/>
      <c r="F142" s="131">
        <v>1.1499999999999999</v>
      </c>
      <c r="G142" s="362">
        <v>4.1259958866555237</v>
      </c>
      <c r="H142" s="82"/>
      <c r="I142" s="362">
        <v>23.2</v>
      </c>
      <c r="J142" s="205">
        <v>30.2</v>
      </c>
      <c r="K142" s="82"/>
      <c r="L142" s="82"/>
      <c r="M142" s="108"/>
      <c r="N142" s="137" t="s">
        <v>763</v>
      </c>
      <c r="O142" s="82"/>
      <c r="P142" s="82"/>
      <c r="Q142" s="82"/>
      <c r="R142" s="140"/>
      <c r="S142" s="137" t="s">
        <v>763</v>
      </c>
      <c r="T142" s="137" t="s">
        <v>763</v>
      </c>
      <c r="U142" s="137" t="s">
        <v>763</v>
      </c>
      <c r="V142" s="85"/>
      <c r="W142" s="85"/>
      <c r="X142" s="85"/>
      <c r="Y142" s="102">
        <f t="shared" si="48"/>
        <v>23.2</v>
      </c>
      <c r="Z142" s="102">
        <f t="shared" si="49"/>
        <v>296.34999999999997</v>
      </c>
      <c r="AA142" s="102">
        <f t="shared" si="50"/>
        <v>30.2</v>
      </c>
      <c r="AB142" s="102">
        <f t="shared" si="51"/>
        <v>4.1259958866555237</v>
      </c>
      <c r="AC142" s="104">
        <f t="shared" si="52"/>
        <v>7.1568065149170401</v>
      </c>
      <c r="AD142" s="102">
        <f t="shared" si="53"/>
        <v>0.57651354386284559</v>
      </c>
      <c r="AE142" s="105">
        <f t="shared" si="54"/>
        <v>1.1499999999999999</v>
      </c>
      <c r="AF142" s="102" t="str">
        <f t="shared" si="55"/>
        <v>NS</v>
      </c>
      <c r="AG142" s="105" t="str">
        <f t="shared" si="56"/>
        <v>NS</v>
      </c>
      <c r="AH142" s="105" t="str">
        <f t="shared" si="57"/>
        <v>NS</v>
      </c>
      <c r="AI142" s="102"/>
      <c r="AJ142" s="106" t="str">
        <f t="shared" si="59"/>
        <v>NS</v>
      </c>
      <c r="AK142" s="107"/>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278</v>
      </c>
      <c r="B143" s="102">
        <v>2021</v>
      </c>
      <c r="C143" s="103">
        <v>7</v>
      </c>
      <c r="D143" s="102">
        <v>27</v>
      </c>
      <c r="E143" s="82"/>
      <c r="F143" s="131">
        <v>0.85</v>
      </c>
      <c r="G143" s="362">
        <v>6.7323773526234021</v>
      </c>
      <c r="H143" s="82"/>
      <c r="I143" s="362">
        <v>24.9</v>
      </c>
      <c r="J143" s="205">
        <v>17.8</v>
      </c>
      <c r="K143" s="82"/>
      <c r="L143" s="82"/>
      <c r="M143" s="108"/>
      <c r="N143" s="137" t="s">
        <v>763</v>
      </c>
      <c r="O143" s="82"/>
      <c r="P143" s="82"/>
      <c r="Q143" s="82"/>
      <c r="R143" s="140"/>
      <c r="S143" s="137" t="s">
        <v>763</v>
      </c>
      <c r="T143" s="137" t="s">
        <v>763</v>
      </c>
      <c r="U143" s="137" t="s">
        <v>763</v>
      </c>
      <c r="V143" s="85"/>
      <c r="W143" s="85"/>
      <c r="X143" s="85"/>
      <c r="Y143" s="102">
        <f t="shared" si="48"/>
        <v>24.9</v>
      </c>
      <c r="Z143" s="102">
        <f t="shared" si="49"/>
        <v>298.04999999999995</v>
      </c>
      <c r="AA143" s="102">
        <f t="shared" si="50"/>
        <v>17.8</v>
      </c>
      <c r="AB143" s="102">
        <f t="shared" si="51"/>
        <v>6.7323773526234021</v>
      </c>
      <c r="AC143" s="104">
        <f t="shared" si="52"/>
        <v>7.4553077352331663</v>
      </c>
      <c r="AD143" s="102">
        <f t="shared" si="53"/>
        <v>0.90303144976923555</v>
      </c>
      <c r="AE143" s="105">
        <f t="shared" si="54"/>
        <v>0.85</v>
      </c>
      <c r="AF143" s="102" t="str">
        <f t="shared" si="55"/>
        <v>NS</v>
      </c>
      <c r="AG143" s="105" t="str">
        <f t="shared" si="56"/>
        <v>NS</v>
      </c>
      <c r="AH143" s="105" t="str">
        <f t="shared" si="57"/>
        <v>NS</v>
      </c>
      <c r="AI143" s="102"/>
      <c r="AJ143" s="106" t="str">
        <f t="shared" si="59"/>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278</v>
      </c>
      <c r="B144" s="102">
        <v>2021</v>
      </c>
      <c r="C144" s="103">
        <v>7</v>
      </c>
      <c r="D144" s="102">
        <v>27</v>
      </c>
      <c r="E144" s="82"/>
      <c r="F144" s="131">
        <v>0.85</v>
      </c>
      <c r="G144" s="362">
        <v>5.068484380089326</v>
      </c>
      <c r="H144" s="82"/>
      <c r="I144" s="362">
        <v>25</v>
      </c>
      <c r="J144" s="205">
        <v>28.2</v>
      </c>
      <c r="K144" s="82"/>
      <c r="L144" s="82"/>
      <c r="M144" s="108"/>
      <c r="N144" s="137">
        <v>3.4067312802683292</v>
      </c>
      <c r="O144" s="82"/>
      <c r="P144" s="82"/>
      <c r="Q144" s="82"/>
      <c r="R144" s="140"/>
      <c r="S144" s="137">
        <v>42.766497902205444</v>
      </c>
      <c r="T144" s="137">
        <v>12.303750000000004</v>
      </c>
      <c r="U144" s="137">
        <v>3.2742044270833293</v>
      </c>
      <c r="V144" s="85"/>
      <c r="W144" s="85"/>
      <c r="X144" s="85"/>
      <c r="Y144" s="102">
        <f t="shared" si="48"/>
        <v>25</v>
      </c>
      <c r="Z144" s="102">
        <f t="shared" si="49"/>
        <v>298.14999999999998</v>
      </c>
      <c r="AA144" s="102">
        <f t="shared" si="50"/>
        <v>28.2</v>
      </c>
      <c r="AB144" s="102">
        <f t="shared" si="51"/>
        <v>5.068484380089326</v>
      </c>
      <c r="AC144" s="104">
        <f t="shared" si="52"/>
        <v>7.0140925070628981</v>
      </c>
      <c r="AD144" s="102">
        <f t="shared" si="53"/>
        <v>0.72261441875560861</v>
      </c>
      <c r="AE144" s="105">
        <f t="shared" si="54"/>
        <v>0.85</v>
      </c>
      <c r="AF144" s="102">
        <f t="shared" si="55"/>
        <v>3.4067312802683292</v>
      </c>
      <c r="AG144" s="105">
        <f t="shared" si="56"/>
        <v>12.303750000000004</v>
      </c>
      <c r="AH144" s="105">
        <f t="shared" si="57"/>
        <v>3.2742044270833293</v>
      </c>
      <c r="AI144" s="102">
        <f t="shared" ref="AI144" si="61">IF(Y144=" ", " ", IF(Y144&gt;0, SUM(AG144:AH144)))</f>
        <v>15.577954427083334</v>
      </c>
      <c r="AJ144" s="106">
        <f t="shared" si="59"/>
        <v>42.766497902205444</v>
      </c>
      <c r="AK144" s="107">
        <f t="shared" si="60"/>
        <v>39.359766621937112</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278</v>
      </c>
      <c r="B145" s="102">
        <v>2021</v>
      </c>
      <c r="C145" s="103">
        <v>7</v>
      </c>
      <c r="D145" s="102">
        <v>27</v>
      </c>
      <c r="E145" s="82"/>
      <c r="F145" s="131">
        <v>0.85</v>
      </c>
      <c r="G145" s="362">
        <v>3.1399116552086004</v>
      </c>
      <c r="H145" s="82"/>
      <c r="I145" s="362">
        <v>24.6</v>
      </c>
      <c r="J145" s="205">
        <v>30.2</v>
      </c>
      <c r="K145" s="82"/>
      <c r="L145" s="82"/>
      <c r="M145" s="108"/>
      <c r="N145" s="137" t="s">
        <v>763</v>
      </c>
      <c r="O145" s="82"/>
      <c r="P145" s="82"/>
      <c r="Q145" s="82"/>
      <c r="R145" s="140"/>
      <c r="S145" s="137" t="s">
        <v>763</v>
      </c>
      <c r="T145" s="137" t="s">
        <v>763</v>
      </c>
      <c r="U145" s="137" t="s">
        <v>763</v>
      </c>
      <c r="V145" s="85"/>
      <c r="W145" s="85"/>
      <c r="X145" s="85"/>
      <c r="Y145" s="102">
        <f t="shared" si="48"/>
        <v>24.6</v>
      </c>
      <c r="Z145" s="102">
        <f t="shared" si="49"/>
        <v>297.75</v>
      </c>
      <c r="AA145" s="102">
        <f t="shared" si="50"/>
        <v>30.2</v>
      </c>
      <c r="AB145" s="102">
        <f t="shared" si="51"/>
        <v>3.1399116552086004</v>
      </c>
      <c r="AC145" s="104">
        <f t="shared" si="52"/>
        <v>6.9829002092974646</v>
      </c>
      <c r="AD145" s="102">
        <f t="shared" si="53"/>
        <v>0.44965724284988751</v>
      </c>
      <c r="AE145" s="105">
        <f t="shared" si="54"/>
        <v>0.85</v>
      </c>
      <c r="AF145" s="102" t="str">
        <f t="shared" si="55"/>
        <v>NS</v>
      </c>
      <c r="AG145" s="105" t="str">
        <f t="shared" si="56"/>
        <v>NS</v>
      </c>
      <c r="AH145" s="105" t="str">
        <f t="shared" si="57"/>
        <v>NS</v>
      </c>
      <c r="AI145" s="102"/>
      <c r="AJ145" s="106" t="str">
        <f t="shared" si="59"/>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278</v>
      </c>
      <c r="B146" s="102">
        <v>2021</v>
      </c>
      <c r="C146" s="103">
        <v>7</v>
      </c>
      <c r="D146" s="102">
        <v>12</v>
      </c>
      <c r="E146" s="82"/>
      <c r="F146" s="131">
        <v>1.1000000000000001</v>
      </c>
      <c r="G146" s="362">
        <v>5.6886987107710487</v>
      </c>
      <c r="H146" s="82"/>
      <c r="I146" s="362">
        <v>24.9</v>
      </c>
      <c r="J146" s="205">
        <v>23.7</v>
      </c>
      <c r="K146" s="82"/>
      <c r="L146" s="82"/>
      <c r="M146" s="82"/>
      <c r="N146" s="137" t="s">
        <v>763</v>
      </c>
      <c r="O146" s="82"/>
      <c r="P146" s="82"/>
      <c r="Q146" s="82"/>
      <c r="R146" s="140"/>
      <c r="S146" s="137" t="s">
        <v>763</v>
      </c>
      <c r="T146" s="137" t="s">
        <v>763</v>
      </c>
      <c r="U146" s="137" t="s">
        <v>763</v>
      </c>
      <c r="V146" s="85"/>
      <c r="W146" s="85"/>
      <c r="X146" s="85"/>
      <c r="Y146" s="102">
        <f t="shared" si="48"/>
        <v>24.9</v>
      </c>
      <c r="Z146" s="102">
        <f t="shared" si="49"/>
        <v>298.04999999999995</v>
      </c>
      <c r="AA146" s="102">
        <f t="shared" si="50"/>
        <v>23.7</v>
      </c>
      <c r="AB146" s="102">
        <f t="shared" si="51"/>
        <v>5.6886987107710487</v>
      </c>
      <c r="AC146" s="104">
        <f t="shared" si="52"/>
        <v>7.2088059300132885</v>
      </c>
      <c r="AD146" s="102">
        <f t="shared" si="53"/>
        <v>0.78913189868055755</v>
      </c>
      <c r="AE146" s="105">
        <f t="shared" si="54"/>
        <v>1.1000000000000001</v>
      </c>
      <c r="AF146" s="102" t="str">
        <f t="shared" si="55"/>
        <v>NS</v>
      </c>
      <c r="AG146" s="105" t="str">
        <f t="shared" si="56"/>
        <v>NS</v>
      </c>
      <c r="AH146" s="105" t="str">
        <f t="shared" si="57"/>
        <v>NS</v>
      </c>
      <c r="AI146" s="102"/>
      <c r="AJ146" s="106" t="str">
        <f t="shared" si="59"/>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278</v>
      </c>
      <c r="B147" s="102">
        <v>2021</v>
      </c>
      <c r="C147" s="103">
        <v>8</v>
      </c>
      <c r="D147" s="102">
        <v>12</v>
      </c>
      <c r="E147" s="82"/>
      <c r="F147" s="131">
        <v>1.1000000000000001</v>
      </c>
      <c r="G147" s="362">
        <v>3.4961108317095597</v>
      </c>
      <c r="H147" s="82"/>
      <c r="I147" s="362">
        <v>25.6</v>
      </c>
      <c r="J147" s="205">
        <v>25.1</v>
      </c>
      <c r="K147" s="82"/>
      <c r="L147" s="82"/>
      <c r="M147" s="82"/>
      <c r="N147" s="137">
        <v>0.86614396419019313</v>
      </c>
      <c r="O147" s="82"/>
      <c r="P147" s="82"/>
      <c r="Q147" s="82"/>
      <c r="R147" s="140"/>
      <c r="S147" s="137">
        <v>56.368484728544772</v>
      </c>
      <c r="T147" s="137">
        <v>10.289047619047624</v>
      </c>
      <c r="U147" s="137">
        <v>10.033891617063485</v>
      </c>
      <c r="V147" s="85"/>
      <c r="W147" s="85"/>
      <c r="X147" s="85"/>
      <c r="Y147" s="102">
        <f t="shared" si="48"/>
        <v>25.6</v>
      </c>
      <c r="Z147" s="102">
        <f t="shared" si="49"/>
        <v>298.75</v>
      </c>
      <c r="AA147" s="102">
        <f t="shared" si="50"/>
        <v>25.1</v>
      </c>
      <c r="AB147" s="102">
        <f t="shared" si="51"/>
        <v>3.4961108317095597</v>
      </c>
      <c r="AC147" s="104">
        <f t="shared" si="52"/>
        <v>7.0648276113559856</v>
      </c>
      <c r="AD147" s="102">
        <f t="shared" si="53"/>
        <v>0.49486144942728966</v>
      </c>
      <c r="AE147" s="105">
        <f t="shared" si="54"/>
        <v>1.1000000000000001</v>
      </c>
      <c r="AF147" s="102">
        <f t="shared" si="55"/>
        <v>0.86614396419019313</v>
      </c>
      <c r="AG147" s="105">
        <f t="shared" si="56"/>
        <v>10.289047619047624</v>
      </c>
      <c r="AH147" s="105">
        <f t="shared" si="57"/>
        <v>10.033891617063485</v>
      </c>
      <c r="AI147" s="102">
        <f t="shared" ref="AI147" si="62">IF(Y147=" ", " ", IF(Y147&gt;0, SUM(AG147:AH147)))</f>
        <v>20.322939236111111</v>
      </c>
      <c r="AJ147" s="106">
        <f t="shared" si="59"/>
        <v>56.368484728544772</v>
      </c>
      <c r="AK147" s="107">
        <f t="shared" si="60"/>
        <v>55.502340764354578</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278</v>
      </c>
      <c r="B148" s="102">
        <v>2021</v>
      </c>
      <c r="C148" s="132">
        <v>8</v>
      </c>
      <c r="D148" s="82">
        <v>12</v>
      </c>
      <c r="E148" s="85"/>
      <c r="F148" s="131">
        <v>1.1000000000000001</v>
      </c>
      <c r="G148" s="362">
        <v>2.5963337953503545</v>
      </c>
      <c r="H148" s="85"/>
      <c r="I148" s="362">
        <v>25.7</v>
      </c>
      <c r="J148" s="205">
        <v>27.3</v>
      </c>
      <c r="K148" s="85"/>
      <c r="L148" s="85"/>
      <c r="M148" s="85"/>
      <c r="N148" s="137" t="s">
        <v>763</v>
      </c>
      <c r="O148" s="85"/>
      <c r="P148" s="85"/>
      <c r="Q148" s="85"/>
      <c r="R148" s="140"/>
      <c r="S148" s="137" t="s">
        <v>763</v>
      </c>
      <c r="T148" s="137" t="s">
        <v>763</v>
      </c>
      <c r="U148" s="137" t="s">
        <v>763</v>
      </c>
      <c r="V148" s="85"/>
      <c r="W148" s="85"/>
      <c r="X148" s="85"/>
      <c r="Y148" s="85">
        <f t="shared" si="48"/>
        <v>25.7</v>
      </c>
      <c r="Z148" s="82">
        <f t="shared" si="49"/>
        <v>298.84999999999997</v>
      </c>
      <c r="AA148" s="85">
        <f t="shared" si="50"/>
        <v>27.3</v>
      </c>
      <c r="AB148" s="85">
        <f t="shared" si="51"/>
        <v>2.5963337953503545</v>
      </c>
      <c r="AC148" s="110">
        <f t="shared" si="52"/>
        <v>6.9652372011083044</v>
      </c>
      <c r="AD148" s="82">
        <f t="shared" si="53"/>
        <v>0.372755976628797</v>
      </c>
      <c r="AE148" s="111">
        <f t="shared" si="54"/>
        <v>1.1000000000000001</v>
      </c>
      <c r="AF148" s="82" t="str">
        <f t="shared" si="55"/>
        <v>NS</v>
      </c>
      <c r="AG148" s="111" t="str">
        <f t="shared" si="56"/>
        <v>NS</v>
      </c>
      <c r="AH148" s="111" t="str">
        <f t="shared" si="57"/>
        <v>NS</v>
      </c>
      <c r="AI148" s="102"/>
      <c r="AJ148" s="112" t="str">
        <f t="shared" si="59"/>
        <v>NS</v>
      </c>
      <c r="AK148" s="113"/>
      <c r="AL148" s="82"/>
      <c r="AM148" s="82">
        <f>AD154</f>
        <v>0.59947425124560272</v>
      </c>
      <c r="AN148" s="82">
        <f>AE154</f>
        <v>1.0249999999999999</v>
      </c>
      <c r="AO148" s="82">
        <f>AF154</f>
        <v>4.6330044955049967</v>
      </c>
      <c r="AP148" s="82">
        <f>AI154</f>
        <v>23.958029653397819</v>
      </c>
      <c r="AQ148" s="113">
        <f>AK154</f>
        <v>45.912862685621349</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278</v>
      </c>
      <c r="B149" s="102">
        <v>2021</v>
      </c>
      <c r="C149" s="132">
        <v>8</v>
      </c>
      <c r="D149" s="82">
        <v>26</v>
      </c>
      <c r="E149" s="85"/>
      <c r="F149" s="131">
        <v>1</v>
      </c>
      <c r="G149" s="362">
        <v>4.4092681224211399</v>
      </c>
      <c r="H149" s="85"/>
      <c r="I149" s="362">
        <v>26.4</v>
      </c>
      <c r="J149" s="205">
        <v>25.5</v>
      </c>
      <c r="K149" s="85"/>
      <c r="L149" s="85"/>
      <c r="M149" s="85"/>
      <c r="N149" s="211" t="s">
        <v>763</v>
      </c>
      <c r="O149" s="85"/>
      <c r="P149" s="85"/>
      <c r="Q149" s="85"/>
      <c r="R149" s="140"/>
      <c r="S149" s="137" t="s">
        <v>763</v>
      </c>
      <c r="T149" s="211" t="s">
        <v>763</v>
      </c>
      <c r="U149" s="211" t="s">
        <v>763</v>
      </c>
      <c r="V149" s="85"/>
      <c r="W149" s="85"/>
      <c r="X149" s="85"/>
      <c r="Y149" s="85">
        <f t="shared" si="48"/>
        <v>26.4</v>
      </c>
      <c r="Z149" s="82">
        <f t="shared" si="49"/>
        <v>299.54999999999995</v>
      </c>
      <c r="AA149" s="85">
        <f t="shared" si="50"/>
        <v>25.5</v>
      </c>
      <c r="AB149" s="85">
        <f t="shared" si="51"/>
        <v>4.4092681224211399</v>
      </c>
      <c r="AC149" s="110">
        <f t="shared" si="52"/>
        <v>6.9524177906652334</v>
      </c>
      <c r="AD149" s="82">
        <f t="shared" si="53"/>
        <v>0.63420643798784782</v>
      </c>
      <c r="AE149" s="111">
        <f t="shared" si="54"/>
        <v>1</v>
      </c>
      <c r="AF149" s="82" t="str">
        <f t="shared" si="55"/>
        <v>NS</v>
      </c>
      <c r="AG149" s="111" t="str">
        <f t="shared" si="56"/>
        <v>NS</v>
      </c>
      <c r="AH149" s="111" t="str">
        <f t="shared" si="57"/>
        <v>NS</v>
      </c>
      <c r="AI149" s="82"/>
      <c r="AJ149" s="112" t="str">
        <f t="shared" si="59"/>
        <v>NS</v>
      </c>
      <c r="AK149" s="113"/>
      <c r="AL149" s="85"/>
      <c r="AM149" s="82"/>
      <c r="AN149" s="82"/>
      <c r="AO149" s="82"/>
      <c r="AP149" s="85"/>
      <c r="AQ149" s="82"/>
      <c r="AR149" s="82"/>
      <c r="AS149" s="363">
        <f>((LN(AM148)-LN(0.4))/(LN(0.9)-LN(0.4))*100)</f>
        <v>49.891897966546431</v>
      </c>
      <c r="AT149" s="120">
        <f>((LN(AN148)-LN(0.6))/(LN(3)-LN(0.6))*100)</f>
        <v>33.273618834195894</v>
      </c>
      <c r="AU149" s="115">
        <f>((LN(AO148)-LN(10))/(LN(1)-LN(10))*100)</f>
        <v>33.413727839126182</v>
      </c>
      <c r="AV149" s="115">
        <f>((LN(AP148)-LN(10))/(LN(3)-LN(10))*100)</f>
        <v>-72.569616099240122</v>
      </c>
      <c r="AW149" s="115">
        <f>((LN(AQ148)-LN(43))/(LN(20)-LN(43))*100)</f>
        <v>-8.5627627065378693</v>
      </c>
      <c r="AX149" s="82"/>
      <c r="AY149" s="82"/>
      <c r="AZ149" s="82"/>
      <c r="BA149" s="82"/>
      <c r="BB149" s="82"/>
    </row>
    <row r="150" spans="1:54" ht="16" x14ac:dyDescent="0.2">
      <c r="A150" s="101" t="s">
        <v>278</v>
      </c>
      <c r="B150" s="102">
        <v>2021</v>
      </c>
      <c r="C150" s="132">
        <v>8</v>
      </c>
      <c r="D150" s="82">
        <v>26</v>
      </c>
      <c r="E150" s="85"/>
      <c r="F150" s="131">
        <v>1</v>
      </c>
      <c r="G150" s="362">
        <v>4.1354908934269226</v>
      </c>
      <c r="H150" s="85"/>
      <c r="I150" s="362">
        <v>26.9</v>
      </c>
      <c r="J150" s="205">
        <v>27.3</v>
      </c>
      <c r="K150" s="85"/>
      <c r="L150" s="85"/>
      <c r="M150" s="85"/>
      <c r="N150" s="137">
        <v>11.136237624188905</v>
      </c>
      <c r="O150" s="85"/>
      <c r="P150" s="85"/>
      <c r="Q150" s="85"/>
      <c r="R150" s="140"/>
      <c r="S150" s="137">
        <v>50.715041455406777</v>
      </c>
      <c r="T150" s="137">
        <v>16.736904761904764</v>
      </c>
      <c r="U150" s="137">
        <v>15.378367807539689</v>
      </c>
      <c r="V150" s="85"/>
      <c r="W150" s="85"/>
      <c r="X150" s="85"/>
      <c r="Y150" s="85">
        <f t="shared" si="48"/>
        <v>26.9</v>
      </c>
      <c r="Z150" s="82">
        <f t="shared" si="49"/>
        <v>300.04999999999995</v>
      </c>
      <c r="AA150" s="85">
        <f t="shared" si="50"/>
        <v>27.3</v>
      </c>
      <c r="AB150" s="85">
        <f t="shared" si="51"/>
        <v>4.1354908934269226</v>
      </c>
      <c r="AC150" s="110">
        <f t="shared" si="52"/>
        <v>6.8240552031112447</v>
      </c>
      <c r="AD150" s="82">
        <f t="shared" si="53"/>
        <v>0.60601662359669317</v>
      </c>
      <c r="AE150" s="111">
        <f t="shared" si="54"/>
        <v>1</v>
      </c>
      <c r="AF150" s="82">
        <f t="shared" si="55"/>
        <v>11.136237624188905</v>
      </c>
      <c r="AG150" s="111">
        <f t="shared" si="56"/>
        <v>16.736904761904764</v>
      </c>
      <c r="AH150" s="111">
        <f t="shared" si="57"/>
        <v>15.378367807539689</v>
      </c>
      <c r="AI150" s="102">
        <f t="shared" ref="AI150" si="63">IF(Y150=" ", " ", IF(Y150&gt;0, SUM(AG150:AH150)))</f>
        <v>32.115272569444457</v>
      </c>
      <c r="AJ150" s="112">
        <f t="shared" si="59"/>
        <v>50.715041455406777</v>
      </c>
      <c r="AK150" s="113">
        <f t="shared" si="60"/>
        <v>39.578803831217868</v>
      </c>
      <c r="AL150" s="82"/>
      <c r="AM150" s="85"/>
      <c r="AN150" s="85"/>
      <c r="AO150" s="85"/>
      <c r="AP150" s="128" t="s">
        <v>1237</v>
      </c>
      <c r="AQ150" s="85"/>
      <c r="AR150" s="82"/>
      <c r="AS150" s="82">
        <f>IF(AS149&gt;100, 100, IF(AS149&lt;0, 0, AS149))</f>
        <v>49.891897966546431</v>
      </c>
      <c r="AT150" s="82">
        <f t="shared" ref="AT150:AW150" si="64">IF(AT149&gt;100, 100, IF(AT149&lt;0, 0, AT149))</f>
        <v>33.273618834195894</v>
      </c>
      <c r="AU150" s="82">
        <f t="shared" si="64"/>
        <v>33.413727839126182</v>
      </c>
      <c r="AV150" s="82">
        <f t="shared" si="64"/>
        <v>0</v>
      </c>
      <c r="AW150" s="82">
        <f t="shared" si="64"/>
        <v>0</v>
      </c>
      <c r="AX150" s="129">
        <f>AVERAGE(AS150:AW150)</f>
        <v>23.3158489279737</v>
      </c>
      <c r="AY150" s="84"/>
      <c r="AZ150" s="84"/>
      <c r="BA150" s="84" t="str">
        <f>IF(AX150&gt;65, "Acceptable; Ongoing Protection is Required", "Unacceptable; Immediate Restoration is Required")</f>
        <v>Unacceptable; Immediate Restoration is Required</v>
      </c>
      <c r="BB150" s="82"/>
    </row>
    <row r="151" spans="1:54" ht="16" x14ac:dyDescent="0.2">
      <c r="A151" s="101" t="s">
        <v>278</v>
      </c>
      <c r="B151" s="102">
        <v>2021</v>
      </c>
      <c r="C151" s="132">
        <v>8</v>
      </c>
      <c r="D151" s="82">
        <v>26</v>
      </c>
      <c r="E151" s="85"/>
      <c r="F151" s="131">
        <v>1</v>
      </c>
      <c r="G151" s="362">
        <v>2.8987966545648001</v>
      </c>
      <c r="H151" s="85"/>
      <c r="I151" s="362">
        <v>26.9</v>
      </c>
      <c r="J151" s="205">
        <v>27.9</v>
      </c>
      <c r="K151" s="85"/>
      <c r="L151" s="85"/>
      <c r="M151" s="85"/>
      <c r="N151" s="137" t="s">
        <v>763</v>
      </c>
      <c r="O151" s="85"/>
      <c r="P151" s="85"/>
      <c r="Q151" s="85"/>
      <c r="R151" s="140"/>
      <c r="S151" s="137" t="s">
        <v>763</v>
      </c>
      <c r="T151" s="137" t="s">
        <v>763</v>
      </c>
      <c r="U151" s="137" t="s">
        <v>763</v>
      </c>
      <c r="V151" s="85"/>
      <c r="W151" s="85"/>
      <c r="X151" s="85"/>
      <c r="Y151" s="85">
        <f t="shared" si="48"/>
        <v>26.9</v>
      </c>
      <c r="Z151" s="82">
        <f t="shared" si="49"/>
        <v>300.04999999999995</v>
      </c>
      <c r="AA151" s="85">
        <f t="shared" si="50"/>
        <v>27.9</v>
      </c>
      <c r="AB151" s="85">
        <f t="shared" si="51"/>
        <v>2.8987966545648001</v>
      </c>
      <c r="AC151" s="110">
        <f t="shared" si="52"/>
        <v>6.8010956020663267</v>
      </c>
      <c r="AD151" s="82">
        <f t="shared" si="53"/>
        <v>0.42622495318020232</v>
      </c>
      <c r="AE151" s="111">
        <f t="shared" si="54"/>
        <v>1</v>
      </c>
      <c r="AF151" s="82" t="str">
        <f t="shared" si="55"/>
        <v>NS</v>
      </c>
      <c r="AG151" s="111" t="str">
        <f t="shared" si="56"/>
        <v>NS</v>
      </c>
      <c r="AH151" s="111" t="str">
        <f t="shared" si="57"/>
        <v>NS</v>
      </c>
      <c r="AI151" s="82"/>
      <c r="AJ151" s="112" t="str">
        <f t="shared" si="59"/>
        <v>NS</v>
      </c>
      <c r="AK151" s="113"/>
      <c r="AL151" s="85"/>
      <c r="AM151" s="85"/>
      <c r="AN151" s="85"/>
      <c r="AO151" s="85"/>
      <c r="AP151" s="85"/>
      <c r="AQ151" s="85"/>
      <c r="AR151" s="85"/>
      <c r="AS151" s="85"/>
      <c r="AT151" s="85"/>
      <c r="AU151" s="85"/>
      <c r="AV151" s="85"/>
      <c r="AW151" s="126" t="s">
        <v>1238</v>
      </c>
      <c r="AX151" s="126">
        <f>AVERAGE(AS150:AW150)</f>
        <v>23.3158489279737</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6,AD140:AD152)</f>
        <v>0.59947425124560272</v>
      </c>
      <c r="AE154" s="84">
        <f>_xlfn.AGGREGATE(1, 6,AE140:AE152)</f>
        <v>1.0249999999999999</v>
      </c>
      <c r="AF154" s="84">
        <f>_xlfn.AGGREGATE(1, 6,AF140:AF152)</f>
        <v>4.6330044955049967</v>
      </c>
      <c r="AG154" s="82"/>
      <c r="AH154" s="82"/>
      <c r="AI154" s="84">
        <f>_xlfn.AGGREGATE(1, 6,AI140:AI152)</f>
        <v>23.958029653397819</v>
      </c>
      <c r="AJ154" s="82"/>
      <c r="AK154" s="84">
        <f>_xlfn.AGGREGATE(1, 6,AK140:AK152)</f>
        <v>45.912862685621349</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0.59947425124560272</v>
      </c>
      <c r="AE155" s="126">
        <f>AVERAGE(AE139:AE151)</f>
        <v>1.0249999999999999</v>
      </c>
      <c r="AF155" s="126">
        <f>AVERAGE(AF139:AF151)</f>
        <v>4.6330044955049967</v>
      </c>
      <c r="AG155" s="126"/>
      <c r="AH155" s="126"/>
      <c r="AI155" s="126">
        <f>AVERAGE(AI139:AI151)</f>
        <v>23.958029653397819</v>
      </c>
      <c r="AJ155" s="126"/>
      <c r="AK155" s="127">
        <f>AVERAGE(AK139:AK151)</f>
        <v>45.912862685621349</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278</v>
      </c>
      <c r="C162" s="68" t="s">
        <v>757</v>
      </c>
      <c r="E162" s="69">
        <v>44757</v>
      </c>
      <c r="F162" s="68" t="s">
        <v>70</v>
      </c>
      <c r="G162" s="68" t="s">
        <v>597</v>
      </c>
      <c r="H162" t="s">
        <v>891</v>
      </c>
      <c r="I162" s="68">
        <v>1</v>
      </c>
      <c r="J162" s="68" t="s">
        <v>760</v>
      </c>
      <c r="K162" s="68" t="s">
        <v>761</v>
      </c>
      <c r="L162" s="68">
        <v>2</v>
      </c>
      <c r="M162" s="68">
        <v>1</v>
      </c>
      <c r="N162" s="68" t="s">
        <v>761</v>
      </c>
      <c r="O162" s="68" t="s">
        <v>762</v>
      </c>
      <c r="P162" s="68">
        <v>1.7</v>
      </c>
      <c r="Q162" s="68" t="s">
        <v>761</v>
      </c>
      <c r="R162" s="68" t="s">
        <v>761</v>
      </c>
      <c r="S162" s="131">
        <v>1.2</v>
      </c>
      <c r="T162" s="141">
        <v>0.70588235294117652</v>
      </c>
      <c r="U162" s="131" t="s">
        <v>761</v>
      </c>
      <c r="V162" s="131" t="s">
        <v>761</v>
      </c>
      <c r="W162" s="71">
        <v>0.27777777777777779</v>
      </c>
      <c r="X162" s="68">
        <v>0.15</v>
      </c>
      <c r="Y162" s="372">
        <v>25.5</v>
      </c>
      <c r="Z162" s="79">
        <v>5.32</v>
      </c>
      <c r="AA162" s="365">
        <v>4.7258833297836205</v>
      </c>
      <c r="AB162" s="73">
        <v>63.1</v>
      </c>
      <c r="AC162" s="134">
        <v>20.9</v>
      </c>
      <c r="AD162" s="74">
        <v>33.4</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278</v>
      </c>
      <c r="C163" s="68" t="s">
        <v>764</v>
      </c>
      <c r="E163" s="69">
        <v>44757</v>
      </c>
      <c r="F163" s="68" t="s">
        <v>70</v>
      </c>
      <c r="G163" s="68" t="s">
        <v>597</v>
      </c>
      <c r="H163" t="s">
        <v>891</v>
      </c>
      <c r="I163" s="68">
        <v>1</v>
      </c>
      <c r="J163" s="68" t="s">
        <v>760</v>
      </c>
      <c r="K163" s="68" t="s">
        <v>761</v>
      </c>
      <c r="L163" s="68">
        <v>2</v>
      </c>
      <c r="M163" s="68">
        <v>1</v>
      </c>
      <c r="N163" s="68" t="s">
        <v>761</v>
      </c>
      <c r="O163" s="68" t="s">
        <v>762</v>
      </c>
      <c r="P163" s="68">
        <v>1.7</v>
      </c>
      <c r="Q163" s="68" t="s">
        <v>761</v>
      </c>
      <c r="R163" s="68" t="s">
        <v>761</v>
      </c>
      <c r="S163" s="131">
        <v>1.2</v>
      </c>
      <c r="T163" s="141">
        <v>0.70588235294117652</v>
      </c>
      <c r="U163" s="131" t="s">
        <v>761</v>
      </c>
      <c r="V163" s="131" t="s">
        <v>761</v>
      </c>
      <c r="W163" s="71">
        <v>0.27777777777777779</v>
      </c>
      <c r="X163" s="68">
        <v>0.75</v>
      </c>
      <c r="Y163" s="372">
        <v>27</v>
      </c>
      <c r="Z163" s="79">
        <v>4.58</v>
      </c>
      <c r="AA163" s="365">
        <v>3.879639660040946</v>
      </c>
      <c r="AB163" s="73">
        <v>57.7</v>
      </c>
      <c r="AC163" s="134">
        <v>29.6</v>
      </c>
      <c r="AD163" s="74">
        <v>46</v>
      </c>
      <c r="AE163" s="72">
        <v>0.39690721649484534</v>
      </c>
      <c r="AF163" s="72">
        <v>0.4377262367609589</v>
      </c>
      <c r="AG163" s="72">
        <v>0.7935140802875974</v>
      </c>
      <c r="AH163" s="137">
        <v>1.2312403170485564</v>
      </c>
      <c r="AI163" s="72">
        <v>23.408833574577063</v>
      </c>
      <c r="AJ163" s="75">
        <v>24.640073891625619</v>
      </c>
      <c r="AK163" s="72">
        <v>138.78727838051336</v>
      </c>
      <c r="AL163" s="72">
        <v>24.090923884295218</v>
      </c>
      <c r="AM163" s="72">
        <v>5.760977829122953</v>
      </c>
      <c r="AN163" s="72">
        <v>47.499757458872281</v>
      </c>
      <c r="AO163" s="137">
        <v>48.730997775920841</v>
      </c>
      <c r="AP163" s="137">
        <v>7.0851748278481033</v>
      </c>
      <c r="AQ163" s="137">
        <v>0.03</v>
      </c>
      <c r="AR163" s="70">
        <v>1</v>
      </c>
      <c r="AS163" s="72">
        <v>7.1151748278481035</v>
      </c>
      <c r="AT163" s="40"/>
      <c r="AU163" s="40"/>
      <c r="AV163" s="40"/>
    </row>
    <row r="164" spans="1:54" x14ac:dyDescent="0.2">
      <c r="A164" t="s">
        <v>756</v>
      </c>
      <c r="B164" s="68" t="s">
        <v>278</v>
      </c>
      <c r="C164" s="68" t="s">
        <v>765</v>
      </c>
      <c r="E164" s="69">
        <v>44757</v>
      </c>
      <c r="F164" s="68" t="s">
        <v>70</v>
      </c>
      <c r="G164" s="68" t="s">
        <v>597</v>
      </c>
      <c r="H164" t="s">
        <v>891</v>
      </c>
      <c r="I164" s="68">
        <v>1</v>
      </c>
      <c r="J164" s="68" t="s">
        <v>760</v>
      </c>
      <c r="K164" s="68" t="s">
        <v>761</v>
      </c>
      <c r="L164" s="68">
        <v>2</v>
      </c>
      <c r="M164" s="68">
        <v>1</v>
      </c>
      <c r="N164" s="68" t="s">
        <v>761</v>
      </c>
      <c r="O164" s="68" t="s">
        <v>762</v>
      </c>
      <c r="P164" s="68">
        <v>1.7</v>
      </c>
      <c r="Q164" s="68" t="s">
        <v>761</v>
      </c>
      <c r="R164" s="68" t="s">
        <v>761</v>
      </c>
      <c r="S164" s="131">
        <v>1.2</v>
      </c>
      <c r="T164" s="76">
        <v>0.70588235294117652</v>
      </c>
      <c r="U164" s="131" t="s">
        <v>761</v>
      </c>
      <c r="V164" s="131" t="s">
        <v>761</v>
      </c>
      <c r="W164" s="71">
        <v>0.27777777777777779</v>
      </c>
      <c r="X164" s="68">
        <v>1.5</v>
      </c>
      <c r="Y164" s="372">
        <v>25.5</v>
      </c>
      <c r="Z164" s="79">
        <v>3.87</v>
      </c>
      <c r="AA164" s="365">
        <v>3.2836030923080024</v>
      </c>
      <c r="AB164" s="73">
        <v>47.1</v>
      </c>
      <c r="AC164" s="134">
        <v>29</v>
      </c>
      <c r="AD164" s="74">
        <v>44.9</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278</v>
      </c>
      <c r="C165" s="68" t="s">
        <v>757</v>
      </c>
      <c r="E165" s="69">
        <v>44771</v>
      </c>
      <c r="F165" s="68" t="s">
        <v>70</v>
      </c>
      <c r="G165" s="68" t="s">
        <v>597</v>
      </c>
      <c r="H165" t="s">
        <v>1166</v>
      </c>
      <c r="I165" s="68">
        <v>0</v>
      </c>
      <c r="J165" s="68" t="s">
        <v>760</v>
      </c>
      <c r="K165" s="68" t="s">
        <v>761</v>
      </c>
      <c r="L165" s="68">
        <v>2</v>
      </c>
      <c r="M165" s="68">
        <v>1</v>
      </c>
      <c r="N165" s="68" t="s">
        <v>761</v>
      </c>
      <c r="O165" s="68" t="s">
        <v>808</v>
      </c>
      <c r="P165" s="68">
        <v>0.83</v>
      </c>
      <c r="Q165" s="68" t="s">
        <v>761</v>
      </c>
      <c r="R165" s="68" t="s">
        <v>761</v>
      </c>
      <c r="S165" s="131">
        <v>0.64</v>
      </c>
      <c r="T165" s="76">
        <v>0.77108433734939763</v>
      </c>
      <c r="U165" s="131" t="s">
        <v>761</v>
      </c>
      <c r="V165" s="131" t="s">
        <v>761</v>
      </c>
      <c r="W165" s="71">
        <v>0.3923611111111111</v>
      </c>
      <c r="X165" s="68">
        <v>0.15</v>
      </c>
      <c r="Y165" s="372">
        <v>27.1</v>
      </c>
      <c r="Z165" s="79">
        <v>6.29</v>
      </c>
      <c r="AA165" s="365">
        <v>5.5233091816230564</v>
      </c>
      <c r="AB165" s="73">
        <v>79.599999999999994</v>
      </c>
      <c r="AC165" s="134">
        <v>23.2</v>
      </c>
      <c r="AD165" s="74">
        <v>36.799999999999997</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278</v>
      </c>
      <c r="C166" s="68" t="s">
        <v>764</v>
      </c>
      <c r="E166" s="69">
        <v>44771</v>
      </c>
      <c r="F166" s="68" t="s">
        <v>70</v>
      </c>
      <c r="G166" s="68" t="s">
        <v>597</v>
      </c>
      <c r="H166" t="s">
        <v>1166</v>
      </c>
      <c r="I166" s="68">
        <v>0</v>
      </c>
      <c r="J166" s="68" t="s">
        <v>760</v>
      </c>
      <c r="K166" s="68" t="s">
        <v>761</v>
      </c>
      <c r="L166" s="68">
        <v>2</v>
      </c>
      <c r="M166" s="68">
        <v>1</v>
      </c>
      <c r="N166" s="68" t="s">
        <v>761</v>
      </c>
      <c r="O166" s="68" t="s">
        <v>808</v>
      </c>
      <c r="P166" s="68">
        <v>0.83</v>
      </c>
      <c r="Q166" s="68" t="s">
        <v>761</v>
      </c>
      <c r="R166" s="68" t="s">
        <v>761</v>
      </c>
      <c r="S166" s="131">
        <v>0.64</v>
      </c>
      <c r="T166" s="76">
        <v>0.77108433734939763</v>
      </c>
      <c r="U166" s="131" t="s">
        <v>761</v>
      </c>
      <c r="V166" s="131" t="s">
        <v>761</v>
      </c>
      <c r="W166" s="71">
        <v>0.3923611111111111</v>
      </c>
      <c r="X166" s="68">
        <v>0.5</v>
      </c>
      <c r="Y166" s="372">
        <v>27.4</v>
      </c>
      <c r="Z166" s="79">
        <v>6.03</v>
      </c>
      <c r="AA166" s="365">
        <v>5.1735036195816626</v>
      </c>
      <c r="AB166" s="73">
        <v>76.2</v>
      </c>
      <c r="AC166" s="134">
        <v>27.4</v>
      </c>
      <c r="AD166" s="74">
        <v>42.8</v>
      </c>
      <c r="AE166" s="72">
        <v>0.27058823529411763</v>
      </c>
      <c r="AF166" s="72">
        <v>1.3761110208628251</v>
      </c>
      <c r="AG166" s="72">
        <v>0.36024565608148595</v>
      </c>
      <c r="AH166" s="137">
        <v>1.7363566769443111</v>
      </c>
      <c r="AI166" s="72">
        <v>39.363076820592639</v>
      </c>
      <c r="AJ166" s="75">
        <v>41.09943349753695</v>
      </c>
      <c r="AK166" s="72">
        <v>273.71862685012366</v>
      </c>
      <c r="AL166" s="72">
        <v>45.537787248963276</v>
      </c>
      <c r="AM166" s="72">
        <v>6.0108020917585359</v>
      </c>
      <c r="AN166" s="72">
        <v>84.900864069555922</v>
      </c>
      <c r="AO166" s="137">
        <v>86.637220746500219</v>
      </c>
      <c r="AP166" s="137">
        <v>7.5345973214285715</v>
      </c>
      <c r="AQ166" s="137">
        <v>1.3405714285714283</v>
      </c>
      <c r="AR166" s="70">
        <v>0.8489525702177293</v>
      </c>
      <c r="AS166" s="72">
        <v>8.8751687500000003</v>
      </c>
    </row>
    <row r="167" spans="1:54" x14ac:dyDescent="0.2">
      <c r="A167" t="s">
        <v>756</v>
      </c>
      <c r="B167" s="68" t="s">
        <v>278</v>
      </c>
      <c r="C167" s="68" t="s">
        <v>765</v>
      </c>
      <c r="E167" s="69">
        <v>44771</v>
      </c>
      <c r="F167" s="68" t="s">
        <v>70</v>
      </c>
      <c r="G167" s="68" t="s">
        <v>597</v>
      </c>
      <c r="H167" t="s">
        <v>1166</v>
      </c>
      <c r="I167" s="68">
        <v>0</v>
      </c>
      <c r="J167" s="68" t="s">
        <v>760</v>
      </c>
      <c r="K167" s="68" t="s">
        <v>761</v>
      </c>
      <c r="L167" s="68">
        <v>2</v>
      </c>
      <c r="M167" s="68">
        <v>1</v>
      </c>
      <c r="N167" s="68" t="s">
        <v>761</v>
      </c>
      <c r="O167" s="68" t="s">
        <v>808</v>
      </c>
      <c r="P167" s="68">
        <v>0.83</v>
      </c>
      <c r="Q167" s="68" t="s">
        <v>761</v>
      </c>
      <c r="R167" s="68" t="s">
        <v>761</v>
      </c>
      <c r="S167" s="131">
        <v>0.64</v>
      </c>
      <c r="T167" s="76">
        <v>0.77108433734939763</v>
      </c>
      <c r="U167" s="131" t="s">
        <v>761</v>
      </c>
      <c r="V167" s="131" t="s">
        <v>761</v>
      </c>
      <c r="W167" s="71" t="s">
        <v>761</v>
      </c>
      <c r="X167" s="77" t="s">
        <v>761</v>
      </c>
      <c r="Y167" s="373" t="s">
        <v>761</v>
      </c>
      <c r="Z167" s="196" t="s">
        <v>761</v>
      </c>
      <c r="AA167" s="365" t="s">
        <v>761</v>
      </c>
      <c r="AB167" s="73" t="s">
        <v>761</v>
      </c>
      <c r="AC167" s="134">
        <v>27.7</v>
      </c>
      <c r="AD167" s="74">
        <v>43.3</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278</v>
      </c>
      <c r="C168" s="68" t="s">
        <v>757</v>
      </c>
      <c r="E168" s="69">
        <v>44788</v>
      </c>
      <c r="F168" s="68" t="s">
        <v>70</v>
      </c>
      <c r="G168" s="68" t="s">
        <v>597</v>
      </c>
      <c r="H168" t="s">
        <v>1166</v>
      </c>
      <c r="I168" s="68">
        <v>0</v>
      </c>
      <c r="J168" s="68" t="s">
        <v>760</v>
      </c>
      <c r="K168" s="77">
        <v>0.42569444444444399</v>
      </c>
      <c r="L168" s="68">
        <v>2</v>
      </c>
      <c r="M168" s="68">
        <v>1</v>
      </c>
      <c r="N168" s="68" t="s">
        <v>761</v>
      </c>
      <c r="O168" s="68" t="s">
        <v>762</v>
      </c>
      <c r="P168" s="68">
        <v>1.4</v>
      </c>
      <c r="Q168" s="68" t="s">
        <v>761</v>
      </c>
      <c r="R168" s="68" t="s">
        <v>761</v>
      </c>
      <c r="S168" s="131">
        <v>0.8</v>
      </c>
      <c r="T168" s="76">
        <v>0.57142857142857151</v>
      </c>
      <c r="U168" s="131" t="s">
        <v>761</v>
      </c>
      <c r="V168" s="131" t="s">
        <v>761</v>
      </c>
      <c r="W168" s="71">
        <v>0.37222222222222223</v>
      </c>
      <c r="X168" s="68">
        <v>0.15</v>
      </c>
      <c r="Y168" s="372">
        <v>25.2</v>
      </c>
      <c r="Z168" s="79">
        <v>5.63</v>
      </c>
      <c r="AA168" s="365">
        <v>4.8352730888311344</v>
      </c>
      <c r="AB168" s="73">
        <v>63.2</v>
      </c>
      <c r="AC168" s="134">
        <v>26.8</v>
      </c>
      <c r="AD168" s="74">
        <v>42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278</v>
      </c>
      <c r="C169" s="68" t="s">
        <v>764</v>
      </c>
      <c r="E169" s="69">
        <v>44788</v>
      </c>
      <c r="F169" s="68" t="s">
        <v>70</v>
      </c>
      <c r="G169" s="68" t="s">
        <v>597</v>
      </c>
      <c r="H169" t="s">
        <v>1166</v>
      </c>
      <c r="I169" s="68">
        <v>0</v>
      </c>
      <c r="J169" s="68" t="s">
        <v>760</v>
      </c>
      <c r="K169" s="77">
        <v>0.42569444444444399</v>
      </c>
      <c r="L169" s="68">
        <v>2</v>
      </c>
      <c r="M169" s="68">
        <v>1</v>
      </c>
      <c r="N169" s="68" t="s">
        <v>761</v>
      </c>
      <c r="O169" s="68" t="s">
        <v>762</v>
      </c>
      <c r="P169" s="68">
        <v>1.4</v>
      </c>
      <c r="Q169" s="68" t="s">
        <v>761</v>
      </c>
      <c r="R169" s="68" t="s">
        <v>761</v>
      </c>
      <c r="S169" s="131">
        <v>0.8</v>
      </c>
      <c r="T169" s="76">
        <v>0.57142857142857151</v>
      </c>
      <c r="U169" s="131" t="s">
        <v>761</v>
      </c>
      <c r="V169" s="131" t="s">
        <v>761</v>
      </c>
      <c r="W169" s="71">
        <v>0.37222222222222223</v>
      </c>
      <c r="X169" s="68">
        <v>0.5</v>
      </c>
      <c r="Y169" s="372">
        <v>25.4</v>
      </c>
      <c r="Z169" s="79">
        <v>5.4</v>
      </c>
      <c r="AA169" s="365">
        <v>4.578640940501769</v>
      </c>
      <c r="AB169" s="73">
        <v>65.5</v>
      </c>
      <c r="AC169" s="134">
        <v>29.1</v>
      </c>
      <c r="AD169" s="74">
        <v>45.3</v>
      </c>
      <c r="AE169" s="72">
        <v>0.25</v>
      </c>
      <c r="AF169" s="72">
        <v>0.19411961242900166</v>
      </c>
      <c r="AG169" s="72">
        <v>0.59683942480527274</v>
      </c>
      <c r="AH169" s="137">
        <v>0.79095903723427441</v>
      </c>
      <c r="AI169" s="72">
        <v>39.727897401893102</v>
      </c>
      <c r="AJ169" s="75">
        <v>40.518856439127376</v>
      </c>
      <c r="AK169" s="72">
        <v>523.84799588603778</v>
      </c>
      <c r="AL169" s="72">
        <v>70.774292352292676</v>
      </c>
      <c r="AM169" s="72">
        <v>7.4016705568525287</v>
      </c>
      <c r="AN169" s="72">
        <v>110.50218975418578</v>
      </c>
      <c r="AO169" s="137">
        <v>111.29314879142005</v>
      </c>
      <c r="AP169" s="137">
        <v>17.705064880952378</v>
      </c>
      <c r="AQ169" s="137">
        <v>0.03</v>
      </c>
      <c r="AR169" s="70">
        <v>1</v>
      </c>
      <c r="AS169" s="72">
        <v>17.735064880952379</v>
      </c>
    </row>
    <row r="170" spans="1:54" x14ac:dyDescent="0.2">
      <c r="A170" t="s">
        <v>756</v>
      </c>
      <c r="B170" s="68" t="s">
        <v>278</v>
      </c>
      <c r="C170" s="68" t="s">
        <v>765</v>
      </c>
      <c r="E170" s="69">
        <v>44788</v>
      </c>
      <c r="F170" s="68" t="s">
        <v>70</v>
      </c>
      <c r="G170" s="68" t="s">
        <v>597</v>
      </c>
      <c r="H170" t="s">
        <v>1166</v>
      </c>
      <c r="I170" s="68">
        <v>0</v>
      </c>
      <c r="J170" s="68" t="s">
        <v>760</v>
      </c>
      <c r="K170" s="77">
        <v>0.42569444444444399</v>
      </c>
      <c r="L170" s="68">
        <v>2</v>
      </c>
      <c r="M170" s="68">
        <v>1</v>
      </c>
      <c r="N170" s="68" t="s">
        <v>761</v>
      </c>
      <c r="O170" s="68" t="s">
        <v>762</v>
      </c>
      <c r="P170" s="68">
        <v>1.4</v>
      </c>
      <c r="Q170" s="68" t="s">
        <v>761</v>
      </c>
      <c r="R170" s="68" t="s">
        <v>761</v>
      </c>
      <c r="S170" s="131">
        <v>0.8</v>
      </c>
      <c r="T170" s="76">
        <v>0.57142857142857151</v>
      </c>
      <c r="U170" s="131" t="s">
        <v>761</v>
      </c>
      <c r="V170" s="131" t="s">
        <v>761</v>
      </c>
      <c r="W170" s="71">
        <v>0.37222222222222223</v>
      </c>
      <c r="X170" s="68">
        <v>1</v>
      </c>
      <c r="Y170" s="372">
        <v>25.2</v>
      </c>
      <c r="Z170" s="79">
        <v>5.38</v>
      </c>
      <c r="AA170" s="365">
        <v>4.5347908549427114</v>
      </c>
      <c r="AB170" s="73">
        <v>65.099999999999994</v>
      </c>
      <c r="AC170" s="134">
        <v>30.1</v>
      </c>
      <c r="AD170" s="74">
        <v>46.6</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78" t="s">
        <v>278</v>
      </c>
      <c r="C171" s="78" t="s">
        <v>757</v>
      </c>
      <c r="E171" s="69">
        <v>44803</v>
      </c>
      <c r="F171" s="68" t="s">
        <v>70</v>
      </c>
      <c r="G171" s="68" t="s">
        <v>597</v>
      </c>
      <c r="H171" t="s">
        <v>891</v>
      </c>
      <c r="I171" s="68">
        <v>1</v>
      </c>
      <c r="J171" s="68" t="s">
        <v>760</v>
      </c>
      <c r="K171" s="68" t="s">
        <v>761</v>
      </c>
      <c r="L171" s="142">
        <v>2</v>
      </c>
      <c r="M171" s="68">
        <v>1</v>
      </c>
      <c r="N171" s="68" t="s">
        <v>519</v>
      </c>
      <c r="O171" s="68" t="s">
        <v>776</v>
      </c>
      <c r="P171" s="68">
        <v>1.35</v>
      </c>
      <c r="Q171" s="68" t="s">
        <v>761</v>
      </c>
      <c r="R171" s="79" t="s">
        <v>761</v>
      </c>
      <c r="S171" s="131">
        <v>0.9</v>
      </c>
      <c r="T171" s="80">
        <v>0.66666666666666663</v>
      </c>
      <c r="U171" s="131" t="s">
        <v>761</v>
      </c>
      <c r="V171" s="131" t="s">
        <v>761</v>
      </c>
      <c r="W171" s="71">
        <v>0.30486111111111108</v>
      </c>
      <c r="X171" s="68">
        <v>0.15</v>
      </c>
      <c r="Y171" s="372">
        <v>25.4</v>
      </c>
      <c r="Z171" s="79">
        <v>8.27</v>
      </c>
      <c r="AA171" s="365">
        <v>7.181093961411352</v>
      </c>
      <c r="AB171" s="73">
        <v>100.4</v>
      </c>
      <c r="AC171" s="134">
        <v>24.9</v>
      </c>
      <c r="AD171" s="74">
        <v>39.299999999999997</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78" t="s">
        <v>278</v>
      </c>
      <c r="C172" s="78" t="s">
        <v>764</v>
      </c>
      <c r="E172" s="69">
        <v>44803</v>
      </c>
      <c r="F172" s="68" t="s">
        <v>70</v>
      </c>
      <c r="G172" s="68" t="s">
        <v>597</v>
      </c>
      <c r="H172" t="s">
        <v>891</v>
      </c>
      <c r="I172" s="68">
        <v>1</v>
      </c>
      <c r="J172" s="68" t="s">
        <v>760</v>
      </c>
      <c r="K172" s="68" t="s">
        <v>761</v>
      </c>
      <c r="L172" s="142">
        <v>2</v>
      </c>
      <c r="M172" s="68">
        <v>1</v>
      </c>
      <c r="N172" s="68" t="s">
        <v>519</v>
      </c>
      <c r="O172" s="68" t="s">
        <v>776</v>
      </c>
      <c r="P172" s="68">
        <v>1.35</v>
      </c>
      <c r="Q172" s="68" t="s">
        <v>761</v>
      </c>
      <c r="R172" s="79" t="s">
        <v>761</v>
      </c>
      <c r="S172" s="131">
        <v>0.9</v>
      </c>
      <c r="T172" s="80">
        <v>0.66666666666666663</v>
      </c>
      <c r="U172" s="131" t="s">
        <v>761</v>
      </c>
      <c r="V172" s="131" t="s">
        <v>761</v>
      </c>
      <c r="W172" s="71">
        <v>0.30486111111111108</v>
      </c>
      <c r="X172" s="68">
        <v>0.5</v>
      </c>
      <c r="Y172" s="372">
        <v>25.5</v>
      </c>
      <c r="Z172" s="79">
        <v>7.88</v>
      </c>
      <c r="AA172" s="365">
        <v>6.7852168086404099</v>
      </c>
      <c r="AB172" s="73">
        <v>96</v>
      </c>
      <c r="AC172" s="134">
        <v>26.4</v>
      </c>
      <c r="AD172" s="74">
        <v>41.5</v>
      </c>
      <c r="AE172" s="72">
        <v>0.15942720763723148</v>
      </c>
      <c r="AF172" s="72">
        <v>0.29148615004606815</v>
      </c>
      <c r="AG172" s="72">
        <v>5.9683942480527274E-2</v>
      </c>
      <c r="AH172" s="137">
        <v>0.35117009252659542</v>
      </c>
      <c r="AI172" s="72">
        <v>29.717299295228507</v>
      </c>
      <c r="AJ172" s="75">
        <v>30.068469387755101</v>
      </c>
      <c r="AK172" s="72">
        <v>202.46083930053791</v>
      </c>
      <c r="AL172" s="72">
        <v>33.665202754077725</v>
      </c>
      <c r="AM172" s="72">
        <v>6.0139497979412786</v>
      </c>
      <c r="AN172" s="72">
        <v>63.382502049306233</v>
      </c>
      <c r="AO172" s="137">
        <v>63.733672141832827</v>
      </c>
      <c r="AP172" s="137">
        <v>9.750036309523809</v>
      </c>
      <c r="AQ172" s="137">
        <v>0.03</v>
      </c>
      <c r="AR172" s="70">
        <v>1</v>
      </c>
      <c r="AS172" s="72">
        <v>9.7800363095238083</v>
      </c>
    </row>
    <row r="173" spans="1:54" x14ac:dyDescent="0.2">
      <c r="A173" t="s">
        <v>756</v>
      </c>
      <c r="B173" s="78" t="s">
        <v>278</v>
      </c>
      <c r="C173" s="78" t="s">
        <v>765</v>
      </c>
      <c r="E173" s="69">
        <v>44803</v>
      </c>
      <c r="F173" s="68" t="s">
        <v>70</v>
      </c>
      <c r="G173" s="68" t="s">
        <v>597</v>
      </c>
      <c r="H173" t="s">
        <v>891</v>
      </c>
      <c r="I173" s="68">
        <v>1</v>
      </c>
      <c r="J173" s="68" t="s">
        <v>760</v>
      </c>
      <c r="K173" s="68" t="s">
        <v>761</v>
      </c>
      <c r="L173" s="142">
        <v>2</v>
      </c>
      <c r="M173" s="68">
        <v>1</v>
      </c>
      <c r="N173" s="68" t="s">
        <v>519</v>
      </c>
      <c r="O173" s="68" t="s">
        <v>776</v>
      </c>
      <c r="P173" s="68">
        <v>1.35</v>
      </c>
      <c r="Q173" s="68" t="s">
        <v>761</v>
      </c>
      <c r="R173" s="79" t="s">
        <v>761</v>
      </c>
      <c r="S173" s="131">
        <v>0.9</v>
      </c>
      <c r="T173" s="80">
        <v>0.66666666666666663</v>
      </c>
      <c r="U173" s="131" t="s">
        <v>761</v>
      </c>
      <c r="V173" s="131" t="s">
        <v>761</v>
      </c>
      <c r="W173" s="71">
        <v>0.30486111111111108</v>
      </c>
      <c r="X173" s="68">
        <v>1</v>
      </c>
      <c r="Y173" s="372">
        <v>26.3</v>
      </c>
      <c r="Z173" s="79">
        <v>4.3499999999999996</v>
      </c>
      <c r="AA173" s="365">
        <v>3.6797426914982307</v>
      </c>
      <c r="AB173" s="73">
        <v>53.8</v>
      </c>
      <c r="AC173" s="134">
        <v>29.7</v>
      </c>
      <c r="AD173" s="74">
        <v>46.1</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278</v>
      </c>
      <c r="B180" s="102">
        <v>2022</v>
      </c>
      <c r="C180" s="103">
        <v>7</v>
      </c>
      <c r="D180" s="102">
        <v>15</v>
      </c>
      <c r="E180" s="82"/>
      <c r="F180" s="131">
        <v>1.2</v>
      </c>
      <c r="G180" s="362">
        <v>4.7258833297836205</v>
      </c>
      <c r="H180" s="82"/>
      <c r="I180" s="362">
        <v>25.5</v>
      </c>
      <c r="J180" s="134">
        <v>20.9</v>
      </c>
      <c r="K180" s="82"/>
      <c r="L180" s="82"/>
      <c r="M180" s="108"/>
      <c r="N180" s="137" t="s">
        <v>763</v>
      </c>
      <c r="O180" s="82"/>
      <c r="P180" s="82"/>
      <c r="Q180" s="82"/>
      <c r="R180" s="140"/>
      <c r="S180" s="137" t="s">
        <v>763</v>
      </c>
      <c r="T180" s="137" t="s">
        <v>763</v>
      </c>
      <c r="U180" s="137" t="s">
        <v>763</v>
      </c>
      <c r="V180" s="85"/>
      <c r="W180" s="85"/>
      <c r="X180" s="85"/>
      <c r="Y180" s="102">
        <f>IF(C180&lt;6," ",IF(C180&lt;=9,I180, IF(C180&gt;=10," ")))</f>
        <v>25.5</v>
      </c>
      <c r="Z180" s="102">
        <f>IF(Y180=" ", " ", IF(Y180&gt;0, Y180+273.15))</f>
        <v>298.64999999999998</v>
      </c>
      <c r="AA180" s="102">
        <f>IF(C180&lt;6," ",IF(C180&lt;=9,J180, IF(C180&gt;=10," ")))</f>
        <v>20.9</v>
      </c>
      <c r="AB180" s="102">
        <f>IF(C180&lt;6," ",IF(C180&lt;=9,G180, IF(C180&gt;=10," ")))</f>
        <v>4.7258833297836205</v>
      </c>
      <c r="AC180" s="104">
        <f>IF(Y180=" "," ",IF(Y180&gt;0,EXP(-173.4292+249.6339*100/Z180+143.3483*LN(+Z180/100)-21.8492*Z180/100+AA180*(-0.033096+0.014259*Z180/100-0.0017*(Z180/100)^2))*1.4276))</f>
        <v>7.2477741313674873</v>
      </c>
      <c r="AD180" s="102">
        <f>IF(Y180=" "," ",IF(Y180&gt;0,AB180/AC180))</f>
        <v>0.6520461653641455</v>
      </c>
      <c r="AE180" s="105">
        <f>IF(C180&lt;6," ",IF(C180&lt;=9,F180, IF(C180&gt;=10," ")))</f>
        <v>1.2</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278</v>
      </c>
      <c r="B181" s="102">
        <v>2022</v>
      </c>
      <c r="C181" s="103">
        <v>7</v>
      </c>
      <c r="D181" s="102">
        <v>15</v>
      </c>
      <c r="E181" s="82"/>
      <c r="F181" s="131">
        <v>1.2</v>
      </c>
      <c r="G181" s="362">
        <v>3.879639660040946</v>
      </c>
      <c r="H181" s="82"/>
      <c r="I181" s="362">
        <v>27</v>
      </c>
      <c r="J181" s="134">
        <v>29.6</v>
      </c>
      <c r="K181" s="82"/>
      <c r="L181" s="82"/>
      <c r="M181" s="108"/>
      <c r="N181" s="137">
        <v>1.2312403170485564</v>
      </c>
      <c r="O181" s="82"/>
      <c r="P181" s="82"/>
      <c r="Q181" s="82"/>
      <c r="R181" s="140"/>
      <c r="S181" s="137">
        <v>48.730997775920841</v>
      </c>
      <c r="T181" s="137">
        <v>7.0851748278481033</v>
      </c>
      <c r="U181" s="137">
        <v>0.03</v>
      </c>
      <c r="V181" s="85"/>
      <c r="W181" s="85"/>
      <c r="X181" s="85"/>
      <c r="Y181" s="102">
        <f t="shared" ref="Y181:Y189" si="65">IF(C181&lt;6," ",IF(C181&lt;=9,I181, IF(C181&gt;=10," ")))</f>
        <v>27</v>
      </c>
      <c r="Z181" s="102">
        <f t="shared" ref="Z181:Z191" si="66">IF(Y181=" ", " ", IF(Y181&gt;0, Y181+273.15))</f>
        <v>300.14999999999998</v>
      </c>
      <c r="AA181" s="102">
        <f t="shared" ref="AA181:AA189" si="67">IF(C181&lt;6," ",IF(C181&lt;=9,J181, IF(C181&gt;=10," ")))</f>
        <v>29.6</v>
      </c>
      <c r="AB181" s="102">
        <f t="shared" ref="AB181:AB189" si="68">IF(C181&lt;6," ",IF(C181&lt;=9,G181, IF(C181&gt;=10," ")))</f>
        <v>3.879639660040946</v>
      </c>
      <c r="AC181" s="104">
        <f t="shared" ref="AC181:AC191" si="69">IF(Y181=" "," ",IF(Y181&gt;0,EXP(-173.4292+249.6339*100/Z181+143.3483*LN(+Z181/100)-21.8492*Z181/100+AA181*(-0.033096+0.014259*Z181/100-0.0017*(Z181/100)^2))*1.4276))</f>
        <v>6.7251480395290795</v>
      </c>
      <c r="AD181" s="102">
        <f t="shared" ref="AD181:AD191" si="70">IF(Y181=" "," ",IF(Y181&gt;0,AB181/AC181))</f>
        <v>0.57688539155379148</v>
      </c>
      <c r="AE181" s="105">
        <f t="shared" ref="AE181:AE189" si="71">IF(C181&lt;6," ",IF(C181&lt;=9,F181, IF(C181&gt;=10," ")))</f>
        <v>1.2</v>
      </c>
      <c r="AF181" s="102">
        <f t="shared" ref="AF181:AF191" si="72">IF(Y181=" "," ",N181)</f>
        <v>1.2312403170485564</v>
      </c>
      <c r="AG181" s="105">
        <f t="shared" ref="AG181:AG189" si="73">IF(C181&lt;6," ",IF(C181&lt;=9,T181, IF(C181&gt;=10," ")))</f>
        <v>7.0851748278481033</v>
      </c>
      <c r="AH181" s="105">
        <f t="shared" ref="AH181:AH189" si="74">IF(C181&lt;6," ",IF(C181&lt;=9,U181, IF(C181&gt;=10," ")))</f>
        <v>0.03</v>
      </c>
      <c r="AI181" s="102">
        <f t="shared" ref="AI181:AI190" si="75">IF(Y181=" ", " ", IF(Y181&gt;0, SUM(AG181:AH181)))</f>
        <v>7.1151748278481035</v>
      </c>
      <c r="AJ181" s="106">
        <f t="shared" ref="AJ181:AJ189" si="76">IF(C181&lt;6," ",IF(C181&lt;=9,S181, IF(C181&gt;=10," ")))</f>
        <v>48.730997775920841</v>
      </c>
      <c r="AK181" s="107">
        <f t="shared" ref="AK181:AK190" si="77">IF(Y181=" ", " ", IF(Y181&gt;0, AJ181-AF181))</f>
        <v>47.499757458872281</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278</v>
      </c>
      <c r="B182" s="102">
        <v>2022</v>
      </c>
      <c r="C182" s="103">
        <v>7</v>
      </c>
      <c r="D182" s="102">
        <v>15</v>
      </c>
      <c r="E182" s="82"/>
      <c r="F182" s="131">
        <v>1.2</v>
      </c>
      <c r="G182" s="362">
        <v>3.2836030923080024</v>
      </c>
      <c r="H182" s="82"/>
      <c r="I182" s="362">
        <v>25.5</v>
      </c>
      <c r="J182" s="134">
        <v>29</v>
      </c>
      <c r="K182" s="82"/>
      <c r="L182" s="82"/>
      <c r="M182" s="108"/>
      <c r="N182" s="137" t="s">
        <v>763</v>
      </c>
      <c r="O182" s="82"/>
      <c r="P182" s="82"/>
      <c r="Q182" s="82"/>
      <c r="R182" s="140"/>
      <c r="S182" s="137" t="s">
        <v>763</v>
      </c>
      <c r="T182" s="137" t="s">
        <v>763</v>
      </c>
      <c r="U182" s="137" t="s">
        <v>763</v>
      </c>
      <c r="V182" s="85"/>
      <c r="W182" s="85"/>
      <c r="X182" s="85"/>
      <c r="Y182" s="102">
        <f t="shared" si="65"/>
        <v>25.5</v>
      </c>
      <c r="Z182" s="102">
        <f t="shared" si="66"/>
        <v>298.64999999999998</v>
      </c>
      <c r="AA182" s="102">
        <f t="shared" si="67"/>
        <v>29</v>
      </c>
      <c r="AB182" s="102">
        <f t="shared" si="68"/>
        <v>3.2836030923080024</v>
      </c>
      <c r="AC182" s="104">
        <f t="shared" si="69"/>
        <v>6.9222035023062789</v>
      </c>
      <c r="AD182" s="102">
        <f t="shared" si="70"/>
        <v>0.47435806982762069</v>
      </c>
      <c r="AE182" s="105">
        <f t="shared" si="71"/>
        <v>1.2</v>
      </c>
      <c r="AF182" s="102" t="str">
        <f t="shared" si="72"/>
        <v>NS</v>
      </c>
      <c r="AG182" s="105" t="str">
        <f t="shared" si="73"/>
        <v>NS</v>
      </c>
      <c r="AH182" s="105" t="str">
        <f t="shared" si="74"/>
        <v>NS</v>
      </c>
      <c r="AI182" s="102"/>
      <c r="AJ182" s="106" t="str">
        <f t="shared" si="76"/>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278</v>
      </c>
      <c r="B183" s="102">
        <v>2022</v>
      </c>
      <c r="C183" s="103">
        <v>7</v>
      </c>
      <c r="D183" s="102">
        <v>29</v>
      </c>
      <c r="E183" s="82"/>
      <c r="F183" s="131">
        <v>0.64</v>
      </c>
      <c r="G183" s="362">
        <v>5.5233091816230564</v>
      </c>
      <c r="H183" s="82"/>
      <c r="I183" s="362">
        <v>27.1</v>
      </c>
      <c r="J183" s="134">
        <v>23.2</v>
      </c>
      <c r="K183" s="82"/>
      <c r="L183" s="82"/>
      <c r="M183" s="108"/>
      <c r="N183" s="137" t="s">
        <v>763</v>
      </c>
      <c r="O183" s="82"/>
      <c r="P183" s="82"/>
      <c r="Q183" s="82"/>
      <c r="R183" s="140"/>
      <c r="S183" s="137" t="s">
        <v>763</v>
      </c>
      <c r="T183" s="137" t="s">
        <v>763</v>
      </c>
      <c r="U183" s="137" t="s">
        <v>763</v>
      </c>
      <c r="V183" s="85"/>
      <c r="W183" s="85"/>
      <c r="X183" s="85"/>
      <c r="Y183" s="102">
        <f t="shared" si="65"/>
        <v>27.1</v>
      </c>
      <c r="Z183" s="102">
        <f t="shared" si="66"/>
        <v>300.25</v>
      </c>
      <c r="AA183" s="102">
        <f t="shared" si="67"/>
        <v>23.2</v>
      </c>
      <c r="AB183" s="102">
        <f t="shared" si="68"/>
        <v>5.5233091816230564</v>
      </c>
      <c r="AC183" s="104">
        <f t="shared" si="69"/>
        <v>6.9592533125619092</v>
      </c>
      <c r="AD183" s="102">
        <f t="shared" si="70"/>
        <v>0.79366405181043209</v>
      </c>
      <c r="AE183" s="105">
        <f t="shared" si="71"/>
        <v>0.64</v>
      </c>
      <c r="AF183" s="102" t="str">
        <f t="shared" si="72"/>
        <v>NS</v>
      </c>
      <c r="AG183" s="105" t="str">
        <f t="shared" si="73"/>
        <v>NS</v>
      </c>
      <c r="AH183" s="105" t="str">
        <f t="shared" si="74"/>
        <v>NS</v>
      </c>
      <c r="AI183" s="102"/>
      <c r="AJ183" s="106" t="str">
        <f t="shared" si="76"/>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278</v>
      </c>
      <c r="B184" s="102">
        <v>2022</v>
      </c>
      <c r="C184" s="103">
        <v>7</v>
      </c>
      <c r="D184" s="102">
        <v>29</v>
      </c>
      <c r="E184" s="82"/>
      <c r="F184" s="131">
        <v>0.64</v>
      </c>
      <c r="G184" s="362">
        <v>5.1735036195816626</v>
      </c>
      <c r="H184" s="82"/>
      <c r="I184" s="362">
        <v>27.4</v>
      </c>
      <c r="J184" s="134">
        <v>27.4</v>
      </c>
      <c r="K184" s="82"/>
      <c r="L184" s="82"/>
      <c r="M184" s="108"/>
      <c r="N184" s="137">
        <v>1.7363566769443111</v>
      </c>
      <c r="O184" s="82"/>
      <c r="P184" s="82"/>
      <c r="Q184" s="82"/>
      <c r="R184" s="140"/>
      <c r="S184" s="137">
        <v>86.637220746500219</v>
      </c>
      <c r="T184" s="137">
        <v>7.5345973214285715</v>
      </c>
      <c r="U184" s="137">
        <v>1.3405714285714283</v>
      </c>
      <c r="V184" s="85"/>
      <c r="W184" s="85"/>
      <c r="X184" s="85"/>
      <c r="Y184" s="102">
        <f t="shared" si="65"/>
        <v>27.4</v>
      </c>
      <c r="Z184" s="102">
        <f t="shared" si="66"/>
        <v>300.54999999999995</v>
      </c>
      <c r="AA184" s="102">
        <f t="shared" si="67"/>
        <v>27.4</v>
      </c>
      <c r="AB184" s="102">
        <f t="shared" si="68"/>
        <v>5.1735036195816626</v>
      </c>
      <c r="AC184" s="104">
        <f t="shared" si="69"/>
        <v>6.7630059684224957</v>
      </c>
      <c r="AD184" s="102">
        <f t="shared" si="70"/>
        <v>0.76497102675016682</v>
      </c>
      <c r="AE184" s="105">
        <f t="shared" si="71"/>
        <v>0.64</v>
      </c>
      <c r="AF184" s="102">
        <f t="shared" si="72"/>
        <v>1.7363566769443111</v>
      </c>
      <c r="AG184" s="105">
        <f t="shared" si="73"/>
        <v>7.5345973214285715</v>
      </c>
      <c r="AH184" s="105">
        <f t="shared" si="74"/>
        <v>1.3405714285714283</v>
      </c>
      <c r="AI184" s="102">
        <f t="shared" si="75"/>
        <v>8.8751687500000003</v>
      </c>
      <c r="AJ184" s="106">
        <f t="shared" si="76"/>
        <v>86.637220746500219</v>
      </c>
      <c r="AK184" s="107">
        <f t="shared" si="77"/>
        <v>84.900864069555908</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278</v>
      </c>
      <c r="B185" s="102">
        <v>2022</v>
      </c>
      <c r="C185" s="103">
        <v>7</v>
      </c>
      <c r="D185" s="102">
        <v>29</v>
      </c>
      <c r="E185" s="82"/>
      <c r="F185" s="131">
        <v>0.64</v>
      </c>
      <c r="G185" s="362" t="s">
        <v>761</v>
      </c>
      <c r="H185" s="82"/>
      <c r="I185" s="362" t="s">
        <v>761</v>
      </c>
      <c r="J185" s="134">
        <v>27.7</v>
      </c>
      <c r="K185" s="82"/>
      <c r="L185" s="82"/>
      <c r="M185" s="108"/>
      <c r="N185" s="137" t="s">
        <v>763</v>
      </c>
      <c r="O185" s="82"/>
      <c r="P185" s="82"/>
      <c r="Q185" s="82"/>
      <c r="R185" s="140"/>
      <c r="S185" s="137" t="s">
        <v>763</v>
      </c>
      <c r="T185" s="137" t="s">
        <v>763</v>
      </c>
      <c r="U185" s="137" t="s">
        <v>763</v>
      </c>
      <c r="V185" s="85"/>
      <c r="W185" s="85"/>
      <c r="X185" s="85"/>
      <c r="Y185" s="102" t="str">
        <f t="shared" si="65"/>
        <v>ND</v>
      </c>
      <c r="Z185" s="102" t="e">
        <f t="shared" si="66"/>
        <v>#VALUE!</v>
      </c>
      <c r="AA185" s="102">
        <f t="shared" si="67"/>
        <v>27.7</v>
      </c>
      <c r="AB185" s="102" t="str">
        <f t="shared" si="68"/>
        <v>ND</v>
      </c>
      <c r="AC185" s="104" t="e">
        <f t="shared" si="69"/>
        <v>#VALUE!</v>
      </c>
      <c r="AD185" s="102"/>
      <c r="AE185" s="105">
        <f t="shared" si="71"/>
        <v>0.64</v>
      </c>
      <c r="AF185" s="102" t="str">
        <f t="shared" si="72"/>
        <v>NS</v>
      </c>
      <c r="AG185" s="105" t="str">
        <f t="shared" si="73"/>
        <v>NS</v>
      </c>
      <c r="AH185" s="105" t="str">
        <f t="shared" si="74"/>
        <v>NS</v>
      </c>
      <c r="AI185" s="102"/>
      <c r="AJ185" s="106" t="str">
        <f t="shared" si="76"/>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278</v>
      </c>
      <c r="B186" s="102">
        <v>2022</v>
      </c>
      <c r="C186" s="103">
        <v>8</v>
      </c>
      <c r="D186" s="102">
        <v>15</v>
      </c>
      <c r="E186" s="82"/>
      <c r="F186" s="131">
        <v>0.8</v>
      </c>
      <c r="G186" s="362">
        <v>4.8352730888311344</v>
      </c>
      <c r="H186" s="82"/>
      <c r="I186" s="362">
        <v>25.2</v>
      </c>
      <c r="J186" s="134">
        <v>26.8</v>
      </c>
      <c r="K186" s="82"/>
      <c r="L186" s="82"/>
      <c r="M186" s="82"/>
      <c r="N186" s="137" t="s">
        <v>763</v>
      </c>
      <c r="O186" s="82"/>
      <c r="P186" s="82"/>
      <c r="Q186" s="82"/>
      <c r="R186" s="140"/>
      <c r="S186" s="137" t="s">
        <v>763</v>
      </c>
      <c r="T186" s="137" t="s">
        <v>763</v>
      </c>
      <c r="U186" s="137" t="s">
        <v>763</v>
      </c>
      <c r="V186" s="85"/>
      <c r="W186" s="85"/>
      <c r="X186" s="85"/>
      <c r="Y186" s="102">
        <f t="shared" si="65"/>
        <v>25.2</v>
      </c>
      <c r="Z186" s="102">
        <f t="shared" si="66"/>
        <v>298.34999999999997</v>
      </c>
      <c r="AA186" s="102">
        <f t="shared" si="67"/>
        <v>26.8</v>
      </c>
      <c r="AB186" s="102">
        <f t="shared" si="68"/>
        <v>4.8352730888311344</v>
      </c>
      <c r="AC186" s="104">
        <f t="shared" si="69"/>
        <v>7.0456851616244505</v>
      </c>
      <c r="AD186" s="102">
        <f t="shared" si="70"/>
        <v>0.68627436195521341</v>
      </c>
      <c r="AE186" s="105">
        <f t="shared" si="71"/>
        <v>0.8</v>
      </c>
      <c r="AF186" s="102" t="str">
        <f t="shared" si="72"/>
        <v>NS</v>
      </c>
      <c r="AG186" s="105" t="str">
        <f t="shared" si="73"/>
        <v>NS</v>
      </c>
      <c r="AH186" s="105" t="str">
        <f t="shared" si="74"/>
        <v>NS</v>
      </c>
      <c r="AI186" s="102"/>
      <c r="AJ186" s="106" t="str">
        <f t="shared" si="76"/>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278</v>
      </c>
      <c r="B187" s="102">
        <v>2022</v>
      </c>
      <c r="C187" s="103">
        <v>8</v>
      </c>
      <c r="D187" s="102">
        <v>15</v>
      </c>
      <c r="E187" s="82"/>
      <c r="F187" s="131">
        <v>0.8</v>
      </c>
      <c r="G187" s="362">
        <v>4.578640940501769</v>
      </c>
      <c r="H187" s="82"/>
      <c r="I187" s="362">
        <v>25.4</v>
      </c>
      <c r="J187" s="134">
        <v>29.1</v>
      </c>
      <c r="K187" s="82"/>
      <c r="L187" s="82"/>
      <c r="M187" s="82"/>
      <c r="N187" s="137">
        <v>0.79095903723427441</v>
      </c>
      <c r="O187" s="82"/>
      <c r="P187" s="82"/>
      <c r="Q187" s="82"/>
      <c r="R187" s="140"/>
      <c r="S187" s="137">
        <v>111.29314879142005</v>
      </c>
      <c r="T187" s="137">
        <v>17.705064880952378</v>
      </c>
      <c r="U187" s="137">
        <v>0.03</v>
      </c>
      <c r="V187" s="85"/>
      <c r="W187" s="85"/>
      <c r="X187" s="85"/>
      <c r="Y187" s="102">
        <f t="shared" si="65"/>
        <v>25.4</v>
      </c>
      <c r="Z187" s="102">
        <f t="shared" si="66"/>
        <v>298.54999999999995</v>
      </c>
      <c r="AA187" s="102">
        <f t="shared" si="67"/>
        <v>29.1</v>
      </c>
      <c r="AB187" s="102">
        <f t="shared" si="68"/>
        <v>4.578640940501769</v>
      </c>
      <c r="AC187" s="104">
        <f t="shared" si="69"/>
        <v>6.9301914319762936</v>
      </c>
      <c r="AD187" s="102">
        <f t="shared" si="70"/>
        <v>0.66068029800384187</v>
      </c>
      <c r="AE187" s="105">
        <f t="shared" si="71"/>
        <v>0.8</v>
      </c>
      <c r="AF187" s="102">
        <f t="shared" si="72"/>
        <v>0.79095903723427441</v>
      </c>
      <c r="AG187" s="105">
        <f t="shared" si="73"/>
        <v>17.705064880952378</v>
      </c>
      <c r="AH187" s="105">
        <f t="shared" si="74"/>
        <v>0.03</v>
      </c>
      <c r="AI187" s="102">
        <f t="shared" si="75"/>
        <v>17.735064880952379</v>
      </c>
      <c r="AJ187" s="106">
        <f t="shared" si="76"/>
        <v>111.29314879142005</v>
      </c>
      <c r="AK187" s="107">
        <f t="shared" si="77"/>
        <v>110.50218975418578</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278</v>
      </c>
      <c r="B188" s="102">
        <v>2022</v>
      </c>
      <c r="C188" s="103">
        <v>8</v>
      </c>
      <c r="D188" s="102">
        <v>15</v>
      </c>
      <c r="E188" s="85"/>
      <c r="F188" s="131">
        <v>0.8</v>
      </c>
      <c r="G188" s="362">
        <v>4.5347908549427114</v>
      </c>
      <c r="H188" s="85"/>
      <c r="I188" s="362">
        <v>25.2</v>
      </c>
      <c r="J188" s="134">
        <v>30.1</v>
      </c>
      <c r="K188" s="85"/>
      <c r="L188" s="85"/>
      <c r="M188" s="85"/>
      <c r="N188" s="137" t="s">
        <v>763</v>
      </c>
      <c r="O188" s="85"/>
      <c r="P188" s="85"/>
      <c r="Q188" s="85"/>
      <c r="R188" s="140"/>
      <c r="S188" s="137" t="s">
        <v>763</v>
      </c>
      <c r="T188" s="137" t="s">
        <v>763</v>
      </c>
      <c r="U188" s="137" t="s">
        <v>763</v>
      </c>
      <c r="V188" s="85"/>
      <c r="W188" s="85"/>
      <c r="X188" s="85"/>
      <c r="Y188" s="85">
        <f t="shared" si="65"/>
        <v>25.2</v>
      </c>
      <c r="Z188" s="82">
        <f t="shared" si="66"/>
        <v>298.34999999999997</v>
      </c>
      <c r="AA188" s="85">
        <f t="shared" si="67"/>
        <v>30.1</v>
      </c>
      <c r="AB188" s="85">
        <f t="shared" si="68"/>
        <v>4.5347908549427114</v>
      </c>
      <c r="AC188" s="110">
        <f t="shared" si="69"/>
        <v>6.9147039797064087</v>
      </c>
      <c r="AD188" s="82">
        <f t="shared" si="70"/>
        <v>0.65581850911501405</v>
      </c>
      <c r="AE188" s="111">
        <f t="shared" si="71"/>
        <v>0.8</v>
      </c>
      <c r="AF188" s="82" t="str">
        <f t="shared" si="72"/>
        <v>NS</v>
      </c>
      <c r="AG188" s="111" t="str">
        <f t="shared" si="73"/>
        <v>NS</v>
      </c>
      <c r="AH188" s="111" t="str">
        <f t="shared" si="74"/>
        <v>NS</v>
      </c>
      <c r="AI188" s="82"/>
      <c r="AJ188" s="112" t="str">
        <f t="shared" si="76"/>
        <v>NS</v>
      </c>
      <c r="AK188" s="113"/>
      <c r="AL188" s="82"/>
      <c r="AM188" s="82">
        <f>AD193</f>
        <v>0.7075797028004519</v>
      </c>
      <c r="AN188" s="82">
        <f>AE193</f>
        <v>0.8849999999999999</v>
      </c>
      <c r="AO188" s="82">
        <f>AF193</f>
        <v>1.0274315309384343</v>
      </c>
      <c r="AP188" s="82">
        <f>AI193</f>
        <v>10.876361192081074</v>
      </c>
      <c r="AQ188" s="113">
        <f>AK193</f>
        <v>76.571328332980059</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278</v>
      </c>
      <c r="B189" s="102">
        <v>2022</v>
      </c>
      <c r="C189" s="132">
        <v>8</v>
      </c>
      <c r="D189" s="82">
        <v>30</v>
      </c>
      <c r="E189" s="85"/>
      <c r="F189" s="131">
        <v>0.9</v>
      </c>
      <c r="G189" s="362">
        <v>7.181093961411352</v>
      </c>
      <c r="H189" s="85"/>
      <c r="I189" s="362">
        <v>25.4</v>
      </c>
      <c r="J189" s="134">
        <v>24.9</v>
      </c>
      <c r="K189" s="85"/>
      <c r="L189" s="85"/>
      <c r="M189" s="85"/>
      <c r="N189" s="137" t="s">
        <v>763</v>
      </c>
      <c r="O189" s="85"/>
      <c r="P189" s="85"/>
      <c r="Q189" s="85"/>
      <c r="R189" s="140"/>
      <c r="S189" s="137" t="s">
        <v>763</v>
      </c>
      <c r="T189" s="137" t="s">
        <v>763</v>
      </c>
      <c r="U189" s="137" t="s">
        <v>763</v>
      </c>
      <c r="V189" s="85"/>
      <c r="W189" s="85"/>
      <c r="X189" s="85"/>
      <c r="Y189" s="85">
        <f t="shared" si="65"/>
        <v>25.4</v>
      </c>
      <c r="Z189" s="82">
        <f t="shared" si="66"/>
        <v>298.54999999999995</v>
      </c>
      <c r="AA189" s="85">
        <f t="shared" si="67"/>
        <v>24.9</v>
      </c>
      <c r="AB189" s="85">
        <f t="shared" si="68"/>
        <v>7.181093961411352</v>
      </c>
      <c r="AC189" s="110">
        <f t="shared" si="69"/>
        <v>7.0974525988096859</v>
      </c>
      <c r="AD189" s="82">
        <f t="shared" si="70"/>
        <v>1.0117847018260739</v>
      </c>
      <c r="AE189" s="111">
        <f t="shared" si="71"/>
        <v>0.9</v>
      </c>
      <c r="AF189" s="82" t="str">
        <f t="shared" si="72"/>
        <v>NS</v>
      </c>
      <c r="AG189" s="111" t="str">
        <f t="shared" si="73"/>
        <v>NS</v>
      </c>
      <c r="AH189" s="111" t="str">
        <f t="shared" si="74"/>
        <v>NS</v>
      </c>
      <c r="AI189" s="82"/>
      <c r="AJ189" s="112" t="str">
        <f t="shared" si="76"/>
        <v>NS</v>
      </c>
      <c r="AK189" s="113"/>
      <c r="AL189" s="85"/>
      <c r="AM189" s="82"/>
      <c r="AN189" s="82"/>
      <c r="AO189" s="82"/>
      <c r="AP189" s="85"/>
      <c r="AQ189" s="82"/>
      <c r="AR189" s="82"/>
      <c r="AS189" s="363">
        <f>((LN(AM188)-LN(0.4))/(LN(0.9)-LN(0.4))*100)</f>
        <v>70.337215064035163</v>
      </c>
      <c r="AT189" s="120">
        <f>((LN(AN188)-LN(0.6))/(LN(3)-LN(0.6))*100)</f>
        <v>24.148678665334778</v>
      </c>
      <c r="AU189" s="115">
        <f>((LN(AO188)-LN(10))/(LN(1)-LN(10))*100)</f>
        <v>98.824711030484366</v>
      </c>
      <c r="AV189" s="115">
        <f>((LN(AP188)-LN(10))/(LN(3)-LN(10))*100)</f>
        <v>-6.9774535549333159</v>
      </c>
      <c r="AW189" s="115">
        <f>((LN(AQ188)-LN(43))/(LN(20)-LN(43))*100)</f>
        <v>-75.381688879837014</v>
      </c>
      <c r="AX189" s="82"/>
      <c r="AY189" s="82"/>
      <c r="AZ189" s="82"/>
      <c r="BA189" s="82"/>
      <c r="BB189" s="82"/>
    </row>
    <row r="190" spans="1:54" ht="16" x14ac:dyDescent="0.2">
      <c r="A190" s="101" t="s">
        <v>278</v>
      </c>
      <c r="B190" s="102">
        <v>2022</v>
      </c>
      <c r="C190" s="132">
        <v>8</v>
      </c>
      <c r="D190" s="82">
        <v>30</v>
      </c>
      <c r="E190" s="85"/>
      <c r="F190" s="131">
        <v>0.9</v>
      </c>
      <c r="G190" s="362">
        <v>6.7852168086404099</v>
      </c>
      <c r="H190" s="85"/>
      <c r="I190" s="362">
        <v>25.5</v>
      </c>
      <c r="J190" s="134">
        <v>26.4</v>
      </c>
      <c r="K190" s="85"/>
      <c r="L190" s="85"/>
      <c r="M190" s="85"/>
      <c r="N190" s="137">
        <v>0.35117009252659542</v>
      </c>
      <c r="O190" s="85"/>
      <c r="P190" s="85"/>
      <c r="Q190" s="85"/>
      <c r="R190" s="140"/>
      <c r="S190" s="137">
        <v>63.733672141832827</v>
      </c>
      <c r="T190" s="137">
        <v>9.750036309523809</v>
      </c>
      <c r="U190" s="137">
        <v>0.03</v>
      </c>
      <c r="V190" s="85"/>
      <c r="W190" s="85"/>
      <c r="X190" s="85"/>
      <c r="Y190" s="85">
        <f>IF(C190&lt;6," ",IF(C190&lt;=9,I190, IF(C190&gt;=10," ")))</f>
        <v>25.5</v>
      </c>
      <c r="Z190" s="82">
        <f t="shared" si="66"/>
        <v>298.64999999999998</v>
      </c>
      <c r="AA190" s="85">
        <f>IF(C190&lt;6," ",IF(C190&lt;=9,J190, IF(C190&gt;=10," ")))</f>
        <v>26.4</v>
      </c>
      <c r="AB190" s="85">
        <f>IF(C190&lt;6," ",IF(C190&lt;=9,G190, IF(C190&gt;=10," ")))</f>
        <v>6.7852168086404099</v>
      </c>
      <c r="AC190" s="110">
        <f t="shared" si="69"/>
        <v>7.0250815281059795</v>
      </c>
      <c r="AD190" s="82">
        <f t="shared" si="70"/>
        <v>0.9658559522041249</v>
      </c>
      <c r="AE190" s="111">
        <f>IF(C190&lt;6," ",IF(C190&lt;=9,F190, IF(C190&gt;=10," ")))</f>
        <v>0.9</v>
      </c>
      <c r="AF190" s="82">
        <f t="shared" si="72"/>
        <v>0.35117009252659542</v>
      </c>
      <c r="AG190" s="111">
        <f>IF(C190&lt;6," ",IF(C190&lt;=9,T190, IF(C190&gt;=10," ")))</f>
        <v>9.750036309523809</v>
      </c>
      <c r="AH190" s="111">
        <f>IF(C190&lt;6," ",IF(C190&lt;=9,U190, IF(C190&gt;=10," ")))</f>
        <v>0.03</v>
      </c>
      <c r="AI190" s="82">
        <f t="shared" si="75"/>
        <v>9.7800363095238083</v>
      </c>
      <c r="AJ190" s="112">
        <f>IF(C190&lt;6," ",IF(C190&lt;=9,S190, IF(C190&gt;=10," ")))</f>
        <v>63.733672141832827</v>
      </c>
      <c r="AK190" s="113">
        <f t="shared" si="77"/>
        <v>63.382502049306233</v>
      </c>
      <c r="AL190" s="85"/>
      <c r="AM190" s="85"/>
      <c r="AN190" s="85"/>
      <c r="AO190" s="85"/>
      <c r="AP190" s="128" t="s">
        <v>1237</v>
      </c>
      <c r="AQ190" s="85"/>
      <c r="AR190" s="82"/>
      <c r="AS190" s="82">
        <f>IF(AS189&gt;100, 100, IF(AS189&lt;0, 0, AS189))</f>
        <v>70.337215064035163</v>
      </c>
      <c r="AT190" s="82">
        <f t="shared" ref="AT190:AW190" si="78">IF(AT189&gt;100, 100, IF(AT189&lt;0, 0, AT189))</f>
        <v>24.148678665334778</v>
      </c>
      <c r="AU190" s="82">
        <f t="shared" si="78"/>
        <v>98.824711030484366</v>
      </c>
      <c r="AV190" s="82">
        <f t="shared" si="78"/>
        <v>0</v>
      </c>
      <c r="AW190" s="82">
        <f t="shared" si="78"/>
        <v>0</v>
      </c>
      <c r="AX190" s="129">
        <f>AVERAGE(AS190:AW190)</f>
        <v>38.662120951970863</v>
      </c>
      <c r="AY190" s="84"/>
      <c r="AZ190" s="84"/>
      <c r="BA190" s="84" t="str">
        <f>IF(AX190&gt;65, "Acceptable; Ongoing Protection is Required", "Unacceptable; Immediate Restoration is Required")</f>
        <v>Unacceptable; Immediate Restoration is Required</v>
      </c>
      <c r="BB190" s="82"/>
    </row>
    <row r="191" spans="1:54" ht="16" x14ac:dyDescent="0.2">
      <c r="A191" s="101" t="s">
        <v>278</v>
      </c>
      <c r="B191" s="102">
        <v>2022</v>
      </c>
      <c r="C191" s="132">
        <v>8</v>
      </c>
      <c r="D191" s="82">
        <v>30</v>
      </c>
      <c r="E191" s="85"/>
      <c r="F191" s="131">
        <v>0.9</v>
      </c>
      <c r="G191" s="362">
        <v>3.6797426914982307</v>
      </c>
      <c r="H191" s="85"/>
      <c r="I191" s="362">
        <v>26.3</v>
      </c>
      <c r="J191" s="134">
        <v>29.7</v>
      </c>
      <c r="K191" s="85"/>
      <c r="L191" s="85"/>
      <c r="M191" s="85"/>
      <c r="N191" s="137" t="s">
        <v>763</v>
      </c>
      <c r="O191" s="85"/>
      <c r="P191" s="85"/>
      <c r="Q191" s="85"/>
      <c r="R191" s="140"/>
      <c r="S191" s="137" t="s">
        <v>763</v>
      </c>
      <c r="T191" s="137" t="s">
        <v>763</v>
      </c>
      <c r="U191" s="137" t="s">
        <v>763</v>
      </c>
      <c r="V191" s="85"/>
      <c r="W191" s="85"/>
      <c r="X191" s="85"/>
      <c r="Y191" s="85">
        <f>IF(C191&lt;6," ",IF(C191&lt;=9,I191, IF(C191&gt;=10," ")))</f>
        <v>26.3</v>
      </c>
      <c r="Z191" s="82">
        <f t="shared" si="66"/>
        <v>299.45</v>
      </c>
      <c r="AA191" s="85">
        <f>IF(C191&lt;6," ",IF(C191&lt;=9,J191, IF(C191&gt;=10," ")))</f>
        <v>29.7</v>
      </c>
      <c r="AB191" s="85">
        <f>IF(C191&lt;6," ",IF(C191&lt;=9,G191, IF(C191&gt;=10," ")))</f>
        <v>3.6797426914982307</v>
      </c>
      <c r="AC191" s="110">
        <f t="shared" si="69"/>
        <v>6.8012622310444923</v>
      </c>
      <c r="AD191" s="82">
        <f t="shared" si="70"/>
        <v>0.54103820239454592</v>
      </c>
      <c r="AE191" s="111">
        <f>IF(C191&lt;6," ",IF(C191&lt;=9,F191, IF(C191&gt;=10," ")))</f>
        <v>0.9</v>
      </c>
      <c r="AF191" s="82" t="str">
        <f t="shared" si="72"/>
        <v>NS</v>
      </c>
      <c r="AG191" s="111" t="str">
        <f>IF(C191&lt;6," ",IF(C191&lt;=9,T191, IF(C191&gt;=10," ")))</f>
        <v>NS</v>
      </c>
      <c r="AH191" s="111" t="str">
        <f>IF(C191&lt;6," ",IF(C191&lt;=9,U191, IF(C191&gt;=10," ")))</f>
        <v>NS</v>
      </c>
      <c r="AI191" s="82"/>
      <c r="AJ191" s="112" t="str">
        <f>IF(C191&lt;6," ",IF(C191&lt;=9,S191, IF(C191&gt;=10," ")))</f>
        <v>NS</v>
      </c>
      <c r="AK191" s="113"/>
      <c r="AL191" s="85"/>
      <c r="AM191" s="85"/>
      <c r="AN191" s="85"/>
      <c r="AO191" s="85"/>
      <c r="AP191" s="128"/>
      <c r="AQ191" s="85"/>
      <c r="AR191" s="82"/>
      <c r="AS191" s="82"/>
      <c r="AT191" s="82"/>
      <c r="AU191" s="82"/>
      <c r="AV191" s="82"/>
      <c r="AW191" s="126" t="s">
        <v>1238</v>
      </c>
      <c r="AX191" s="126">
        <f>AVERAGE(AS190:AW190)</f>
        <v>38.662120951970863</v>
      </c>
      <c r="AY191" s="84"/>
      <c r="AZ191" s="84"/>
      <c r="BA191" s="84"/>
      <c r="BB191" s="82"/>
    </row>
    <row r="192" spans="1:54" ht="16" x14ac:dyDescent="0.2">
      <c r="A192" s="82"/>
      <c r="B192" s="82"/>
      <c r="C192" s="132"/>
      <c r="D192" s="82"/>
      <c r="E192" s="82"/>
      <c r="F192" s="82"/>
      <c r="G192" s="82"/>
      <c r="H192" s="82"/>
      <c r="I192" s="82"/>
      <c r="J192" s="82"/>
      <c r="K192" s="82"/>
      <c r="L192" s="82"/>
      <c r="M192" s="82"/>
      <c r="N192" s="82"/>
      <c r="O192" s="82"/>
      <c r="P192" s="82"/>
      <c r="Q192" s="82"/>
      <c r="R192" s="82"/>
      <c r="S192" s="82"/>
      <c r="T192" s="82"/>
      <c r="U192" s="82"/>
      <c r="V192" s="82"/>
      <c r="W192" s="82"/>
      <c r="X192" s="82"/>
      <c r="Y192" s="85" t="str">
        <f t="shared" ref="Y192" si="79">IF(C192&lt;6," ",IF(C192&lt;=9,I192, IF(C192&gt;=10," ")))</f>
        <v xml:space="preserve"> </v>
      </c>
      <c r="Z192" s="82" t="str">
        <f t="shared" ref="Z192" si="80">IF(Y192=" ", " ", IF(Y192&gt;0, Y192+273.15))</f>
        <v xml:space="preserve"> </v>
      </c>
      <c r="AA192" s="85" t="str">
        <f t="shared" ref="AA192" si="81">IF(C192&lt;6," ",IF(C192&lt;=9,J192, IF(C192&gt;=10," ")))</f>
        <v xml:space="preserve"> </v>
      </c>
      <c r="AB192" s="85" t="str">
        <f t="shared" ref="AB192" si="82">IF(C192&lt;6," ",IF(C192&lt;=9,G192, IF(C192&gt;=10," ")))</f>
        <v xml:space="preserve"> </v>
      </c>
      <c r="AC192" s="110" t="str">
        <f t="shared" ref="AC192" si="83">IF(Y192=" "," ",IF(Y192&gt;0,EXP(-173.4292+249.6339*100/Z192+143.3483*LN(+Z192/100)-21.8492*Z192/100+AA192*(-0.033096+0.014259*Z192/100-0.0017*(Z192/100)^2))*1.4276))</f>
        <v xml:space="preserve"> </v>
      </c>
      <c r="AD192" s="82" t="str">
        <f t="shared" ref="AD192" si="84">IF(Y192=" "," ",IF(Y192&gt;0,AB192/AC192))</f>
        <v xml:space="preserve"> </v>
      </c>
      <c r="AE192" s="111" t="str">
        <f t="shared" ref="AE192" si="85">IF(C192&lt;6," ",IF(C192&lt;=9,F192, IF(C192&gt;=10," ")))</f>
        <v xml:space="preserve"> </v>
      </c>
      <c r="AF192" s="82" t="str">
        <f t="shared" ref="AF192" si="86">IF(Y192=" "," ",N192)</f>
        <v xml:space="preserve"> </v>
      </c>
      <c r="AG192" s="111" t="str">
        <f t="shared" ref="AG192" si="87">IF(C192&lt;6," ",IF(C192&lt;=9,T192, IF(C192&gt;=10," ")))</f>
        <v xml:space="preserve"> </v>
      </c>
      <c r="AH192" s="111" t="str">
        <f t="shared" ref="AH192" si="88">IF(C192&lt;6," ",IF(C192&lt;=9,U192, IF(C192&gt;=10," ")))</f>
        <v xml:space="preserve"> </v>
      </c>
      <c r="AI192" s="82" t="str">
        <f t="shared" ref="AI192" si="89">IF(Y192=" ", " ", IF(Y192&gt;0, SUM(AG192:AH192)))</f>
        <v xml:space="preserve"> </v>
      </c>
      <c r="AJ192" s="112" t="str">
        <f t="shared" ref="AJ192" si="90">IF(C192&lt;6," ",IF(C192&lt;=9,S192, IF(C192&gt;=10," ")))</f>
        <v xml:space="preserve"> </v>
      </c>
      <c r="AK192" s="113" t="str">
        <f t="shared" ref="AK192" si="91">IF(Y192=" ", " ", IF(Y192&gt;0, AJ192-AF192))</f>
        <v xml:space="preserve"> </v>
      </c>
      <c r="AL192" s="82"/>
      <c r="AM192" s="82"/>
      <c r="AN192" s="82"/>
      <c r="AO192" s="82"/>
      <c r="AP192" s="82"/>
      <c r="AQ192" s="82"/>
      <c r="AR192" s="82"/>
      <c r="AS192" s="82"/>
      <c r="AT192" s="82"/>
      <c r="AU192" s="82"/>
      <c r="AV192" s="82"/>
      <c r="AW192" s="82"/>
      <c r="AX192" s="82"/>
      <c r="AY192" s="82"/>
      <c r="AZ192" s="82"/>
      <c r="BA192" s="82"/>
      <c r="BB192" s="82"/>
    </row>
    <row r="193" spans="1:54" ht="16"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4">
        <f>_xlfn.AGGREGATE(1, 6,AD180:AD192)</f>
        <v>0.7075797028004519</v>
      </c>
      <c r="AE193" s="84">
        <f>_xlfn.AGGREGATE(1, 6,AE180:AE192)</f>
        <v>0.8849999999999999</v>
      </c>
      <c r="AF193" s="84">
        <f>_xlfn.AGGREGATE(1, 6,AF180:AF192)</f>
        <v>1.0274315309384343</v>
      </c>
      <c r="AG193" s="82"/>
      <c r="AH193" s="82"/>
      <c r="AI193" s="84">
        <f>_xlfn.AGGREGATE(1, 6,AI180:AI192)</f>
        <v>10.876361192081074</v>
      </c>
      <c r="AJ193" s="82"/>
      <c r="AK193" s="84">
        <f>_xlfn.AGGREGATE(1, 6,AK180:AK192)</f>
        <v>76.571328332980059</v>
      </c>
      <c r="AL193" s="82"/>
      <c r="AM193" s="82"/>
      <c r="AN193" s="82"/>
      <c r="AO193" s="82"/>
      <c r="AP193" s="82"/>
      <c r="AQ193" s="82"/>
      <c r="AR193" s="82"/>
      <c r="AS193" s="82"/>
      <c r="AT193" s="82"/>
      <c r="AU193" s="82"/>
      <c r="AV193" s="82"/>
      <c r="AW193" s="82"/>
      <c r="AX193" s="82"/>
      <c r="AY193" s="82"/>
      <c r="AZ193" s="82"/>
      <c r="BA193" s="82"/>
      <c r="BB193" s="82"/>
    </row>
    <row r="194" spans="1:54"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126" t="s">
        <v>1238</v>
      </c>
      <c r="AD194" s="126">
        <f>AVERAGE(AD180:AD187)</f>
        <v>0.65841133789503026</v>
      </c>
      <c r="AE194" s="126">
        <f>AVERAGE(AE180:AE191)</f>
        <v>0.8849999999999999</v>
      </c>
      <c r="AF194" s="126">
        <f>AVERAGE(AF180:AF191)</f>
        <v>1.0274315309384343</v>
      </c>
      <c r="AG194" s="126"/>
      <c r="AH194" s="126"/>
      <c r="AI194" s="126">
        <f>AVERAGE(AI180:AI191)</f>
        <v>10.876361192081074</v>
      </c>
      <c r="AJ194" s="126"/>
      <c r="AK194" s="127">
        <f>AVERAGE(AK180:AK187)</f>
        <v>80.967603760871327</v>
      </c>
      <c r="AL194" s="82"/>
      <c r="AM194" s="82"/>
      <c r="AN194" s="82"/>
      <c r="AO194" s="82"/>
      <c r="AP194" s="82"/>
      <c r="AQ194" s="82"/>
      <c r="AR194" s="82"/>
      <c r="AS194" s="82"/>
      <c r="AT194" s="82"/>
      <c r="AU194" s="82"/>
      <c r="AV194" s="82"/>
      <c r="AW194" s="82"/>
      <c r="AX194" s="82"/>
      <c r="AY194" s="82"/>
      <c r="AZ194" s="82"/>
      <c r="BA194" s="82"/>
      <c r="BB194" s="82"/>
    </row>
    <row r="195" spans="1:54" x14ac:dyDescent="0.2">
      <c r="AD195">
        <f>AVERAGE(AD180:AD191)</f>
        <v>0.7075797028004519</v>
      </c>
      <c r="AK195" s="368">
        <f>AVERAGE(AK181:AK190)</f>
        <v>76.571328332980059</v>
      </c>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27.763260238903364</v>
      </c>
      <c r="D201" s="15"/>
      <c r="E201" s="15"/>
      <c r="F201" s="15"/>
      <c r="G201" s="15"/>
      <c r="H201" s="15"/>
      <c r="I201" s="15"/>
    </row>
    <row r="202" spans="1:54" ht="16" x14ac:dyDescent="0.2">
      <c r="A202" s="15"/>
      <c r="B202">
        <v>2019</v>
      </c>
      <c r="C202" s="234">
        <f>AX69</f>
        <v>34.761942934689316</v>
      </c>
      <c r="D202" s="15"/>
      <c r="E202" s="15"/>
      <c r="F202" s="15"/>
      <c r="G202" s="15"/>
      <c r="H202" s="15"/>
      <c r="I202" s="15"/>
    </row>
    <row r="203" spans="1:54" ht="16" x14ac:dyDescent="0.2">
      <c r="A203" s="15"/>
      <c r="B203" s="15">
        <v>2020</v>
      </c>
      <c r="C203" s="228">
        <f>AX111</f>
        <v>37.81408596419903</v>
      </c>
      <c r="D203" s="15"/>
      <c r="E203" s="15"/>
      <c r="F203" s="15"/>
      <c r="G203" s="15"/>
      <c r="H203" s="15"/>
      <c r="I203" s="15"/>
    </row>
    <row r="204" spans="1:54" ht="16" x14ac:dyDescent="0.2">
      <c r="A204" s="15"/>
      <c r="B204" s="15">
        <v>2021</v>
      </c>
      <c r="C204" s="228">
        <f>AX150</f>
        <v>23.3158489279737</v>
      </c>
      <c r="D204" s="15"/>
      <c r="E204" s="15"/>
      <c r="F204" s="15"/>
      <c r="G204" s="15"/>
      <c r="H204" s="15"/>
      <c r="I204" s="15"/>
    </row>
    <row r="205" spans="1:54" ht="16" x14ac:dyDescent="0.2">
      <c r="A205" s="15"/>
      <c r="B205" s="15">
        <v>2022</v>
      </c>
      <c r="C205" s="228">
        <f>AX190</f>
        <v>38.662120951970863</v>
      </c>
      <c r="D205" s="15"/>
      <c r="E205" s="15"/>
      <c r="F205" s="15"/>
      <c r="G205" s="15"/>
      <c r="H205" s="15"/>
      <c r="I205" s="15"/>
    </row>
    <row r="206" spans="1:54" ht="16" x14ac:dyDescent="0.2">
      <c r="A206" s="28" t="s">
        <v>1254</v>
      </c>
      <c r="B206" s="28"/>
      <c r="C206" s="230">
        <f>AVERAGE(C201:C205)</f>
        <v>32.463451803547251</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229">
        <f>AVERAGE(C203:C205)</f>
        <v>33.26401861471453</v>
      </c>
    </row>
  </sheetData>
  <mergeCells count="8">
    <mergeCell ref="AD97:AD100"/>
    <mergeCell ref="AC98:AC100"/>
    <mergeCell ref="AD136:AD139"/>
    <mergeCell ref="AC137:AC139"/>
    <mergeCell ref="AD18:AD21"/>
    <mergeCell ref="AC19:AC21"/>
    <mergeCell ref="AD57:AD60"/>
    <mergeCell ref="AC58:AC60"/>
  </mergeCells>
  <phoneticPr fontId="29" type="noConversion"/>
  <conditionalFormatting sqref="A18:AB18 AE18:AK19 W19:AB19">
    <cfRule type="expression" dxfId="246" priority="8">
      <formula>_xlfn.NUMBERVALUE($Y18)&gt;0</formula>
    </cfRule>
  </conditionalFormatting>
  <conditionalFormatting sqref="A57:AB57 AE57:AK58 W58:AB58">
    <cfRule type="expression" dxfId="245" priority="5">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1 E188:E191 H188:H191 K188:M191 O188:Q191 A192:AK194">
    <cfRule type="expression" dxfId="244" priority="12">
      <formula>_xlfn.NUMBERVALUE($Y97)&gt;0</formula>
    </cfRule>
  </conditionalFormatting>
  <conditionalFormatting sqref="C189:D191">
    <cfRule type="expression" dxfId="243" priority="19">
      <formula>_xlfn.NUMBERVALUE($Y188)&gt;0</formula>
    </cfRule>
  </conditionalFormatting>
  <conditionalFormatting sqref="V22:AK33">
    <cfRule type="expression" dxfId="242" priority="1">
      <formula>_xlfn.NUMBERVALUE($Y22)&gt;0</formula>
    </cfRule>
  </conditionalFormatting>
  <conditionalFormatting sqref="V61:AK72">
    <cfRule type="expression" dxfId="241" priority="2">
      <formula>_xlfn.NUMBERVALUE($Y61)&gt;0</formula>
    </cfRule>
  </conditionalFormatting>
  <conditionalFormatting sqref="AC35:AK37">
    <cfRule type="expression" dxfId="240" priority="6">
      <formula>_xlfn.NUMBERVALUE($Y35)&gt;0</formula>
    </cfRule>
  </conditionalFormatting>
  <conditionalFormatting sqref="AC74:AK76">
    <cfRule type="expression" dxfId="239" priority="3">
      <formula>_xlfn.NUMBERVALUE($Y74)&gt;0</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F059-AF42-4697-B18A-87C608778A73}">
  <dimension ref="A1:BE208"/>
  <sheetViews>
    <sheetView topLeftCell="A185" workbookViewId="0">
      <selection activeCell="C206" sqref="C206"/>
    </sheetView>
  </sheetViews>
  <sheetFormatPr baseColWidth="10" defaultColWidth="8.83203125" defaultRowHeight="15" x14ac:dyDescent="0.2"/>
  <cols>
    <col min="5" max="5" width="11.3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280</v>
      </c>
      <c r="C4" t="s">
        <v>757</v>
      </c>
      <c r="E4" s="167">
        <v>43297</v>
      </c>
      <c r="F4" t="s">
        <v>758</v>
      </c>
      <c r="G4" t="s">
        <v>759</v>
      </c>
      <c r="H4">
        <v>0</v>
      </c>
      <c r="I4" t="s">
        <v>760</v>
      </c>
      <c r="J4" t="s">
        <v>761</v>
      </c>
      <c r="K4">
        <v>1</v>
      </c>
      <c r="L4">
        <v>0</v>
      </c>
      <c r="M4" t="s">
        <v>761</v>
      </c>
      <c r="N4" t="s">
        <v>767</v>
      </c>
      <c r="O4" s="131" t="s">
        <v>761</v>
      </c>
      <c r="P4" s="131">
        <v>10</v>
      </c>
      <c r="Q4" s="68">
        <v>0.9</v>
      </c>
      <c r="R4" s="68">
        <v>0.9</v>
      </c>
      <c r="S4" s="131">
        <v>0.9</v>
      </c>
      <c r="T4" s="68">
        <v>3.3</v>
      </c>
      <c r="U4" s="76">
        <v>0.27272727272727276</v>
      </c>
      <c r="V4" s="68">
        <v>0.15</v>
      </c>
      <c r="W4" s="77">
        <v>0.32291666666666669</v>
      </c>
      <c r="X4" s="359">
        <v>25.1</v>
      </c>
      <c r="Y4" s="68">
        <v>5.96</v>
      </c>
      <c r="Z4" s="360">
        <v>5.0574271269128426</v>
      </c>
      <c r="AA4" s="321">
        <v>0.85299999999999998</v>
      </c>
      <c r="AB4" s="134">
        <v>28.9</v>
      </c>
      <c r="AC4" s="204">
        <v>45.1</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280</v>
      </c>
      <c r="C5" t="s">
        <v>764</v>
      </c>
      <c r="E5" s="167">
        <v>43297</v>
      </c>
      <c r="F5" t="s">
        <v>758</v>
      </c>
      <c r="G5" t="s">
        <v>759</v>
      </c>
      <c r="H5">
        <v>0</v>
      </c>
      <c r="I5" t="s">
        <v>760</v>
      </c>
      <c r="J5" t="s">
        <v>761</v>
      </c>
      <c r="K5">
        <v>1</v>
      </c>
      <c r="L5">
        <v>0</v>
      </c>
      <c r="M5" t="s">
        <v>761</v>
      </c>
      <c r="N5" t="s">
        <v>767</v>
      </c>
      <c r="O5" s="131" t="s">
        <v>761</v>
      </c>
      <c r="P5" s="131">
        <v>10</v>
      </c>
      <c r="Q5" s="68">
        <v>0.9</v>
      </c>
      <c r="R5" s="68">
        <v>0.9</v>
      </c>
      <c r="S5" s="131">
        <v>0.9</v>
      </c>
      <c r="T5" s="68">
        <v>3.3</v>
      </c>
      <c r="U5" s="76">
        <v>0.27272727272727276</v>
      </c>
      <c r="V5" s="68">
        <v>1.5</v>
      </c>
      <c r="W5" s="77">
        <v>0.32291666666666669</v>
      </c>
      <c r="X5" s="359">
        <v>25.1</v>
      </c>
      <c r="Y5" s="68">
        <v>5.94</v>
      </c>
      <c r="Z5" s="360">
        <v>5.0404558949433369</v>
      </c>
      <c r="AA5" s="321">
        <v>0.84899999999999998</v>
      </c>
      <c r="AB5" s="134">
        <v>28.9</v>
      </c>
      <c r="AC5" s="204">
        <v>44.9</v>
      </c>
      <c r="AD5" s="72">
        <v>0.13424657534246573</v>
      </c>
      <c r="AE5" s="72">
        <v>0.18303571428571419</v>
      </c>
      <c r="AF5" s="72">
        <v>0.11358159912376781</v>
      </c>
      <c r="AG5" s="137">
        <v>0.296617313409482</v>
      </c>
      <c r="AH5" s="75">
        <v>17.33423727842726</v>
      </c>
      <c r="AI5" s="75">
        <v>17.630854591836741</v>
      </c>
      <c r="AJ5" s="72">
        <v>191.28423324097847</v>
      </c>
      <c r="AK5" s="72">
        <v>27.388758738881432</v>
      </c>
      <c r="AL5" s="72">
        <v>6.9840417035558797</v>
      </c>
      <c r="AM5" s="322">
        <v>44.722996017308688</v>
      </c>
      <c r="AN5" s="323">
        <v>45.019613330718173</v>
      </c>
      <c r="AO5" s="137">
        <v>10.078379746835443</v>
      </c>
      <c r="AP5" s="137">
        <v>9.2345269198312288</v>
      </c>
      <c r="AQ5" s="72">
        <v>0.52184686234881139</v>
      </c>
      <c r="AR5" s="72">
        <v>19.31290666666667</v>
      </c>
      <c r="AV5" s="69"/>
      <c r="AX5" s="322"/>
      <c r="AY5" s="322"/>
    </row>
    <row r="6" spans="1:51" x14ac:dyDescent="0.2">
      <c r="A6" t="s">
        <v>756</v>
      </c>
      <c r="B6" t="s">
        <v>280</v>
      </c>
      <c r="C6" t="s">
        <v>765</v>
      </c>
      <c r="E6" s="167">
        <v>43297</v>
      </c>
      <c r="F6" t="s">
        <v>758</v>
      </c>
      <c r="G6" t="s">
        <v>759</v>
      </c>
      <c r="H6">
        <v>0</v>
      </c>
      <c r="I6" t="s">
        <v>760</v>
      </c>
      <c r="J6" t="s">
        <v>761</v>
      </c>
      <c r="K6">
        <v>1</v>
      </c>
      <c r="L6">
        <v>0</v>
      </c>
      <c r="M6" t="s">
        <v>761</v>
      </c>
      <c r="N6" t="s">
        <v>767</v>
      </c>
      <c r="O6" s="131" t="s">
        <v>761</v>
      </c>
      <c r="P6" s="131">
        <v>10</v>
      </c>
      <c r="Q6" s="68">
        <v>0.9</v>
      </c>
      <c r="R6" s="68">
        <v>0.9</v>
      </c>
      <c r="S6" s="131">
        <v>0.9</v>
      </c>
      <c r="T6" s="68">
        <v>3.3</v>
      </c>
      <c r="U6" s="76">
        <v>0.27272727272727276</v>
      </c>
      <c r="V6" s="68">
        <v>2.5</v>
      </c>
      <c r="W6" s="77">
        <v>0.32291666666666669</v>
      </c>
      <c r="X6" s="359">
        <v>25.1</v>
      </c>
      <c r="Y6" s="68">
        <v>5.87</v>
      </c>
      <c r="Z6" s="360">
        <v>5.037985136146057</v>
      </c>
      <c r="AA6" s="321">
        <v>0.83899999999999997</v>
      </c>
      <c r="AB6" s="134">
        <v>26.9</v>
      </c>
      <c r="AC6" s="204">
        <v>42.4</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280</v>
      </c>
      <c r="C7" t="s">
        <v>757</v>
      </c>
      <c r="E7" s="167">
        <v>43312</v>
      </c>
      <c r="F7" t="s">
        <v>758</v>
      </c>
      <c r="G7" t="s">
        <v>804</v>
      </c>
      <c r="H7">
        <v>0</v>
      </c>
      <c r="I7" t="s">
        <v>760</v>
      </c>
      <c r="J7" t="s">
        <v>761</v>
      </c>
      <c r="K7">
        <v>1</v>
      </c>
      <c r="L7">
        <v>1</v>
      </c>
      <c r="M7" t="s">
        <v>774</v>
      </c>
      <c r="N7" t="s">
        <v>807</v>
      </c>
      <c r="O7" s="131" t="s">
        <v>761</v>
      </c>
      <c r="P7" s="131" t="s">
        <v>761</v>
      </c>
      <c r="Q7" s="68">
        <v>1.2</v>
      </c>
      <c r="R7" s="68">
        <v>1.2</v>
      </c>
      <c r="S7" s="131">
        <v>1.2</v>
      </c>
      <c r="T7" s="68">
        <v>2.75</v>
      </c>
      <c r="U7" s="76">
        <v>0.43636363636363634</v>
      </c>
      <c r="V7" s="68">
        <v>0.15</v>
      </c>
      <c r="W7" s="77">
        <v>0.37152777777777773</v>
      </c>
      <c r="X7" s="359">
        <v>26.3</v>
      </c>
      <c r="Y7" s="68">
        <v>6.52</v>
      </c>
      <c r="Z7" s="360">
        <v>5.565328057064141</v>
      </c>
      <c r="AA7" s="321">
        <v>0.94900000000000007</v>
      </c>
      <c r="AB7" s="205">
        <v>28.1</v>
      </c>
      <c r="AC7" s="171">
        <v>44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280</v>
      </c>
      <c r="C8" t="s">
        <v>764</v>
      </c>
      <c r="E8" s="167">
        <v>43312</v>
      </c>
      <c r="F8" t="s">
        <v>758</v>
      </c>
      <c r="G8" t="s">
        <v>804</v>
      </c>
      <c r="H8">
        <v>0</v>
      </c>
      <c r="I8" t="s">
        <v>760</v>
      </c>
      <c r="J8" t="s">
        <v>761</v>
      </c>
      <c r="K8">
        <v>1</v>
      </c>
      <c r="L8">
        <v>1</v>
      </c>
      <c r="M8" t="s">
        <v>774</v>
      </c>
      <c r="N8" t="s">
        <v>807</v>
      </c>
      <c r="O8" s="131" t="s">
        <v>761</v>
      </c>
      <c r="P8" s="131" t="s">
        <v>761</v>
      </c>
      <c r="Q8" s="68">
        <v>1.2</v>
      </c>
      <c r="R8" s="68">
        <v>1.2</v>
      </c>
      <c r="S8" s="131">
        <v>1.2</v>
      </c>
      <c r="T8" s="68">
        <v>2.75</v>
      </c>
      <c r="U8" s="76">
        <v>0.43636363636363634</v>
      </c>
      <c r="V8" s="68">
        <v>1.25</v>
      </c>
      <c r="W8" s="77">
        <v>0.37152777777777773</v>
      </c>
      <c r="X8" s="359">
        <v>26.3</v>
      </c>
      <c r="Y8" s="68">
        <v>6.54</v>
      </c>
      <c r="Z8" s="360">
        <v>5.5729720319876543</v>
      </c>
      <c r="AA8" s="321">
        <v>0.93799999999999994</v>
      </c>
      <c r="AB8" s="205">
        <v>28.4</v>
      </c>
      <c r="AC8" s="171">
        <v>44.4</v>
      </c>
      <c r="AD8" s="72">
        <v>0.26365591397849458</v>
      </c>
      <c r="AE8" s="72">
        <v>2.5000000000000001E-2</v>
      </c>
      <c r="AF8" s="72">
        <v>2.5000000000000001E-2</v>
      </c>
      <c r="AG8" s="137">
        <v>0.05</v>
      </c>
      <c r="AH8" s="75">
        <v>18.095841836734699</v>
      </c>
      <c r="AI8" s="75">
        <v>18.1458418367347</v>
      </c>
      <c r="AJ8" s="72">
        <v>112.85293515863945</v>
      </c>
      <c r="AK8" s="72">
        <v>15.856178905670109</v>
      </c>
      <c r="AL8" s="72">
        <v>7.1172844245774547</v>
      </c>
      <c r="AM8" s="322">
        <v>33.952020742404812</v>
      </c>
      <c r="AN8" s="323">
        <v>34.00202074240481</v>
      </c>
      <c r="AO8" s="137">
        <v>10.76718987341772</v>
      </c>
      <c r="AP8" s="137">
        <v>57.333956793248944</v>
      </c>
      <c r="AQ8" s="72">
        <v>0.1581058528444414</v>
      </c>
      <c r="AR8" s="72">
        <v>68.101146666666665</v>
      </c>
      <c r="AV8" s="69"/>
      <c r="AX8" s="322"/>
      <c r="AY8" s="322"/>
    </row>
    <row r="9" spans="1:51" x14ac:dyDescent="0.2">
      <c r="A9" t="s">
        <v>756</v>
      </c>
      <c r="B9" t="s">
        <v>280</v>
      </c>
      <c r="C9" t="s">
        <v>765</v>
      </c>
      <c r="E9" s="167">
        <v>43312</v>
      </c>
      <c r="F9" t="s">
        <v>758</v>
      </c>
      <c r="G9" t="s">
        <v>804</v>
      </c>
      <c r="H9">
        <v>0</v>
      </c>
      <c r="I9" t="s">
        <v>760</v>
      </c>
      <c r="J9" t="s">
        <v>761</v>
      </c>
      <c r="K9">
        <v>1</v>
      </c>
      <c r="L9">
        <v>1</v>
      </c>
      <c r="M9" t="s">
        <v>774</v>
      </c>
      <c r="N9" t="s">
        <v>807</v>
      </c>
      <c r="O9" s="131" t="s">
        <v>761</v>
      </c>
      <c r="P9" s="131" t="s">
        <v>761</v>
      </c>
      <c r="Q9" s="68">
        <v>1.2</v>
      </c>
      <c r="R9" s="68">
        <v>1.2</v>
      </c>
      <c r="S9" s="131">
        <v>1.2</v>
      </c>
      <c r="T9" s="68">
        <v>2.75</v>
      </c>
      <c r="U9" s="76">
        <v>0.43636363636363634</v>
      </c>
      <c r="V9" s="68">
        <v>2.5</v>
      </c>
      <c r="W9" s="77">
        <v>0.37152777777777773</v>
      </c>
      <c r="X9" s="359">
        <v>25.6</v>
      </c>
      <c r="Y9" s="68">
        <v>5.94</v>
      </c>
      <c r="Z9" s="360">
        <v>4.9866011452246939</v>
      </c>
      <c r="AA9" s="321">
        <v>0.86099999999999999</v>
      </c>
      <c r="AB9" s="205">
        <v>30.9</v>
      </c>
      <c r="AC9" s="171">
        <v>47.8</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280</v>
      </c>
      <c r="C10" t="s">
        <v>757</v>
      </c>
      <c r="E10" s="167">
        <v>43326</v>
      </c>
      <c r="F10" t="s">
        <v>758</v>
      </c>
      <c r="G10" t="s">
        <v>824</v>
      </c>
      <c r="H10">
        <v>1</v>
      </c>
      <c r="I10" t="s">
        <v>760</v>
      </c>
      <c r="J10" t="s">
        <v>761</v>
      </c>
      <c r="K10">
        <v>2</v>
      </c>
      <c r="L10">
        <v>3</v>
      </c>
      <c r="M10" t="s">
        <v>757</v>
      </c>
      <c r="N10" t="s">
        <v>825</v>
      </c>
      <c r="O10" s="131" t="s">
        <v>761</v>
      </c>
      <c r="P10" s="131" t="s">
        <v>761</v>
      </c>
      <c r="Q10" s="68">
        <v>1.3</v>
      </c>
      <c r="R10" s="68">
        <v>1.3</v>
      </c>
      <c r="S10" s="131">
        <v>1.3</v>
      </c>
      <c r="T10" s="68">
        <v>2.2200000000000002</v>
      </c>
      <c r="U10" s="76">
        <v>0.5855855855855856</v>
      </c>
      <c r="V10" s="68">
        <v>0.15</v>
      </c>
      <c r="W10" s="77">
        <v>0.31666666666666665</v>
      </c>
      <c r="X10" s="359">
        <v>25.5</v>
      </c>
      <c r="Y10" s="68">
        <v>3.78</v>
      </c>
      <c r="Z10" s="360">
        <v>3.2108767163051244</v>
      </c>
      <c r="AA10" s="321">
        <v>0.54299999999999993</v>
      </c>
      <c r="AB10" s="226">
        <v>28.8</v>
      </c>
      <c r="AC10" s="216">
        <v>45</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280</v>
      </c>
      <c r="C11" t="s">
        <v>764</v>
      </c>
      <c r="E11" s="167">
        <v>43326</v>
      </c>
      <c r="F11" t="s">
        <v>758</v>
      </c>
      <c r="G11" t="s">
        <v>824</v>
      </c>
      <c r="H11">
        <v>1</v>
      </c>
      <c r="I11" t="s">
        <v>760</v>
      </c>
      <c r="J11" t="s">
        <v>761</v>
      </c>
      <c r="K11">
        <v>2</v>
      </c>
      <c r="L11">
        <v>3</v>
      </c>
      <c r="M11" t="s">
        <v>757</v>
      </c>
      <c r="N11" t="s">
        <v>825</v>
      </c>
      <c r="O11" s="131" t="s">
        <v>761</v>
      </c>
      <c r="P11" s="131" t="s">
        <v>761</v>
      </c>
      <c r="Q11" s="68">
        <v>1.3</v>
      </c>
      <c r="R11" s="68">
        <v>1.3</v>
      </c>
      <c r="S11" s="131">
        <v>1.3</v>
      </c>
      <c r="T11" s="68">
        <v>2.2200000000000002</v>
      </c>
      <c r="U11" s="76">
        <v>0.5855855855855856</v>
      </c>
      <c r="V11" s="68">
        <v>1</v>
      </c>
      <c r="W11" s="77">
        <v>0.31666666666666665</v>
      </c>
      <c r="X11" s="359">
        <v>25.6</v>
      </c>
      <c r="Y11" s="68">
        <v>3.58</v>
      </c>
      <c r="Z11" s="360">
        <v>3.0396188616948234</v>
      </c>
      <c r="AA11" s="321">
        <v>0.51700000000000002</v>
      </c>
      <c r="AB11" s="226">
        <v>28.9</v>
      </c>
      <c r="AC11" s="216">
        <v>45</v>
      </c>
      <c r="AD11" s="72">
        <v>0.98693198042162167</v>
      </c>
      <c r="AE11" s="72">
        <v>3.6120385935017381</v>
      </c>
      <c r="AF11" s="72">
        <v>0.64052573932092005</v>
      </c>
      <c r="AG11" s="137">
        <v>4.2525643328226579</v>
      </c>
      <c r="AH11" s="75">
        <v>17.89200199370795</v>
      </c>
      <c r="AI11" s="75">
        <v>22.144566326530608</v>
      </c>
      <c r="AJ11" s="72">
        <v>144.21627375824914</v>
      </c>
      <c r="AK11" s="72">
        <v>20.95975767925016</v>
      </c>
      <c r="AL11" s="72">
        <v>6.8806269597773575</v>
      </c>
      <c r="AM11" s="322">
        <v>38.85175967295811</v>
      </c>
      <c r="AN11" s="323">
        <v>43.104324005780768</v>
      </c>
      <c r="AO11" s="137">
        <v>8.5829367088607551</v>
      </c>
      <c r="AP11" s="137">
        <v>15.190649957805917</v>
      </c>
      <c r="AQ11" s="72">
        <v>0.36102826339178462</v>
      </c>
      <c r="AR11" s="72">
        <v>23.773586666666674</v>
      </c>
      <c r="AV11" s="69"/>
      <c r="AX11" s="322"/>
      <c r="AY11" s="322"/>
    </row>
    <row r="12" spans="1:51" x14ac:dyDescent="0.2">
      <c r="A12" t="s">
        <v>756</v>
      </c>
      <c r="B12" t="s">
        <v>280</v>
      </c>
      <c r="C12" t="s">
        <v>765</v>
      </c>
      <c r="E12" s="167">
        <v>43326</v>
      </c>
      <c r="F12" t="s">
        <v>758</v>
      </c>
      <c r="G12" t="s">
        <v>824</v>
      </c>
      <c r="H12">
        <v>1</v>
      </c>
      <c r="I12" t="s">
        <v>760</v>
      </c>
      <c r="J12" t="s">
        <v>761</v>
      </c>
      <c r="K12">
        <v>2</v>
      </c>
      <c r="L12">
        <v>3</v>
      </c>
      <c r="M12" t="s">
        <v>757</v>
      </c>
      <c r="N12" t="s">
        <v>825</v>
      </c>
      <c r="O12" s="131" t="s">
        <v>761</v>
      </c>
      <c r="P12" s="131" t="s">
        <v>761</v>
      </c>
      <c r="Q12" s="68">
        <v>1.3</v>
      </c>
      <c r="R12" s="68">
        <v>1.3</v>
      </c>
      <c r="S12" s="131">
        <v>1.3</v>
      </c>
      <c r="T12" s="68">
        <v>2.2200000000000002</v>
      </c>
      <c r="U12" s="76">
        <v>0.5855855855855856</v>
      </c>
      <c r="V12" s="68">
        <v>2</v>
      </c>
      <c r="W12" s="77">
        <v>0.31666666666666665</v>
      </c>
      <c r="X12" s="359">
        <v>25.6</v>
      </c>
      <c r="Y12" s="68">
        <v>3.58</v>
      </c>
      <c r="Z12" s="360">
        <v>3.0430628518726364</v>
      </c>
      <c r="AA12" s="321">
        <v>0.51500000000000001</v>
      </c>
      <c r="AB12" s="226">
        <v>28.7</v>
      </c>
      <c r="AC12" s="216">
        <v>44.9</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280</v>
      </c>
      <c r="C13" t="s">
        <v>757</v>
      </c>
      <c r="E13" s="167">
        <v>43340</v>
      </c>
      <c r="F13" t="s">
        <v>797</v>
      </c>
      <c r="G13" t="s">
        <v>845</v>
      </c>
      <c r="H13">
        <v>0</v>
      </c>
      <c r="I13" t="s">
        <v>760</v>
      </c>
      <c r="J13" t="s">
        <v>761</v>
      </c>
      <c r="K13">
        <v>1</v>
      </c>
      <c r="L13">
        <v>1</v>
      </c>
      <c r="M13" t="s">
        <v>774</v>
      </c>
      <c r="N13" t="s">
        <v>774</v>
      </c>
      <c r="O13" s="131" t="s">
        <v>761</v>
      </c>
      <c r="P13" s="131" t="s">
        <v>761</v>
      </c>
      <c r="Q13" s="68">
        <v>1.85</v>
      </c>
      <c r="R13" s="68">
        <v>1.85</v>
      </c>
      <c r="S13" s="131">
        <v>1.85</v>
      </c>
      <c r="T13" s="68">
        <v>2.65</v>
      </c>
      <c r="U13" s="76">
        <v>0.69811320754716988</v>
      </c>
      <c r="V13" s="68">
        <v>0.15</v>
      </c>
      <c r="W13" s="77">
        <v>0.31944444444444448</v>
      </c>
      <c r="X13" s="359">
        <v>25.6</v>
      </c>
      <c r="Y13" s="68">
        <v>6.16</v>
      </c>
      <c r="Z13" s="360">
        <v>5.2301821754301985</v>
      </c>
      <c r="AA13" s="321">
        <v>0.88800000000000001</v>
      </c>
      <c r="AB13" s="226">
        <v>28.9</v>
      </c>
      <c r="AC13" s="216">
        <v>44.9</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280</v>
      </c>
      <c r="C14" t="s">
        <v>764</v>
      </c>
      <c r="E14" s="167">
        <v>43340</v>
      </c>
      <c r="F14" t="s">
        <v>797</v>
      </c>
      <c r="G14" t="s">
        <v>845</v>
      </c>
      <c r="H14">
        <v>0</v>
      </c>
      <c r="I14" t="s">
        <v>760</v>
      </c>
      <c r="J14" t="s">
        <v>761</v>
      </c>
      <c r="K14">
        <v>1</v>
      </c>
      <c r="L14">
        <v>1</v>
      </c>
      <c r="M14" t="s">
        <v>774</v>
      </c>
      <c r="N14" t="s">
        <v>774</v>
      </c>
      <c r="O14" s="131" t="s">
        <v>761</v>
      </c>
      <c r="P14" s="131" t="s">
        <v>761</v>
      </c>
      <c r="Q14" s="68">
        <v>1.85</v>
      </c>
      <c r="R14" s="68">
        <v>1.85</v>
      </c>
      <c r="S14" s="131">
        <v>1.85</v>
      </c>
      <c r="T14" s="68">
        <v>2.65</v>
      </c>
      <c r="U14" s="76">
        <v>0.69811320754716988</v>
      </c>
      <c r="V14" s="68">
        <v>1.25</v>
      </c>
      <c r="W14" s="77">
        <v>0.31944444444444448</v>
      </c>
      <c r="X14" s="359">
        <v>25.6</v>
      </c>
      <c r="Y14" s="68">
        <v>6.02</v>
      </c>
      <c r="Z14" s="360">
        <v>5.1084212116694196</v>
      </c>
      <c r="AA14" s="321">
        <v>0.87</v>
      </c>
      <c r="AB14" s="226">
        <v>29</v>
      </c>
      <c r="AC14" s="216">
        <v>45</v>
      </c>
      <c r="AD14" s="72">
        <v>0.66678451033173447</v>
      </c>
      <c r="AE14" s="72">
        <v>3.2604768786127165</v>
      </c>
      <c r="AF14" s="72">
        <v>0.35284775465498358</v>
      </c>
      <c r="AG14" s="137">
        <v>3.6133246332677</v>
      </c>
      <c r="AH14" s="75">
        <v>20.045910060609849</v>
      </c>
      <c r="AI14" s="75">
        <v>23.659234693877551</v>
      </c>
      <c r="AJ14" s="72">
        <v>66.746383406047698</v>
      </c>
      <c r="AK14" s="72">
        <v>10.288367559057003</v>
      </c>
      <c r="AL14" s="72">
        <v>6.4875582081328211</v>
      </c>
      <c r="AM14" s="322">
        <v>30.33427761966685</v>
      </c>
      <c r="AN14" s="323">
        <v>33.947602252934551</v>
      </c>
      <c r="AO14" s="137">
        <v>1.9214177215189894</v>
      </c>
      <c r="AP14" s="137">
        <v>11.792368945147679</v>
      </c>
      <c r="AQ14" s="72">
        <v>0.14010847391911613</v>
      </c>
      <c r="AR14" s="72">
        <v>13.713786666666667</v>
      </c>
      <c r="AV14" s="69"/>
      <c r="AX14" s="322"/>
      <c r="AY14" s="322"/>
    </row>
    <row r="15" spans="1:51" x14ac:dyDescent="0.2">
      <c r="A15" t="s">
        <v>756</v>
      </c>
      <c r="B15" t="s">
        <v>280</v>
      </c>
      <c r="C15" t="s">
        <v>765</v>
      </c>
      <c r="E15" s="167">
        <v>43340</v>
      </c>
      <c r="F15" t="s">
        <v>797</v>
      </c>
      <c r="G15" t="s">
        <v>845</v>
      </c>
      <c r="H15">
        <v>0</v>
      </c>
      <c r="I15" t="s">
        <v>760</v>
      </c>
      <c r="J15" t="s">
        <v>761</v>
      </c>
      <c r="K15">
        <v>1</v>
      </c>
      <c r="L15">
        <v>1</v>
      </c>
      <c r="M15" t="s">
        <v>774</v>
      </c>
      <c r="N15" t="s">
        <v>774</v>
      </c>
      <c r="O15" s="131" t="s">
        <v>761</v>
      </c>
      <c r="P15" s="131" t="s">
        <v>761</v>
      </c>
      <c r="Q15" s="68">
        <v>1.85</v>
      </c>
      <c r="R15" s="68">
        <v>1.85</v>
      </c>
      <c r="S15" s="131">
        <v>1.85</v>
      </c>
      <c r="T15" s="68">
        <v>2.65</v>
      </c>
      <c r="U15" s="76">
        <v>0.69811320754716988</v>
      </c>
      <c r="V15" s="68">
        <v>2.2999999999999998</v>
      </c>
      <c r="W15" s="77">
        <v>0.31944444444444448</v>
      </c>
      <c r="X15" s="359">
        <v>25.5</v>
      </c>
      <c r="Y15" s="68">
        <v>5.86</v>
      </c>
      <c r="Z15" s="360">
        <v>4.9551965632326542</v>
      </c>
      <c r="AA15" s="321">
        <v>0.84599999999999997</v>
      </c>
      <c r="AB15" s="226">
        <v>29.6</v>
      </c>
      <c r="AC15" s="216">
        <v>45.8</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280</v>
      </c>
      <c r="B22" s="102">
        <v>2018</v>
      </c>
      <c r="C22" s="103">
        <v>7</v>
      </c>
      <c r="D22" s="102">
        <v>16</v>
      </c>
      <c r="E22" s="82"/>
      <c r="F22" s="131">
        <v>0.9</v>
      </c>
      <c r="G22" s="362">
        <v>5.0574271269128426</v>
      </c>
      <c r="H22" s="82"/>
      <c r="I22" s="362">
        <v>25.1</v>
      </c>
      <c r="J22" s="134">
        <v>28.9</v>
      </c>
      <c r="K22" s="82"/>
      <c r="L22" s="82"/>
      <c r="M22" s="108"/>
      <c r="N22" s="131" t="s">
        <v>763</v>
      </c>
      <c r="O22" s="82"/>
      <c r="P22" s="82"/>
      <c r="Q22" s="82"/>
      <c r="R22" s="140"/>
      <c r="S22" s="131" t="s">
        <v>763</v>
      </c>
      <c r="T22" s="131" t="s">
        <v>763</v>
      </c>
      <c r="U22" s="131" t="s">
        <v>763</v>
      </c>
      <c r="V22" s="85"/>
      <c r="W22" s="85"/>
      <c r="X22" s="85"/>
      <c r="Y22" s="102">
        <f>IF(C22&lt;6," ",IF(C22&lt;=9,I22, IF(C22&gt;=10," ")))</f>
        <v>25.1</v>
      </c>
      <c r="Z22" s="102">
        <f>IF(Y22=" ", " ", IF(Y22&gt;0, Y22+273.15))</f>
        <v>298.25</v>
      </c>
      <c r="AA22" s="102">
        <f>IF(C22&lt;6," ",IF(C22&lt;=9,J22, IF(C22&gt;=10," ")))</f>
        <v>28.9</v>
      </c>
      <c r="AB22" s="102">
        <f>IF(C22&lt;6," ",IF(C22&lt;=9,G22, IF(C22&gt;=10," ")))</f>
        <v>5.0574271269128426</v>
      </c>
      <c r="AC22" s="104">
        <f>IF(Y22=" "," ",IF(Y22&gt;0,EXP(-173.4292+249.6339*100/Z22+143.3483*LN(+Z22/100)-21.8492*Z22/100+AA22*(-0.033096+0.014259*Z22/100-0.0017*(Z22/100)^2))*1.4276))</f>
        <v>6.9740991938959116</v>
      </c>
      <c r="AD22" s="102">
        <f>IF(Y22=" "," ",IF(Y22&gt;0,AB22/AC22))</f>
        <v>0.72517281247438548</v>
      </c>
      <c r="AE22" s="105">
        <f>IF(C22&lt;6," ",IF(C22&lt;=9,F22, IF(C22&gt;=10," ")))</f>
        <v>0.9</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280</v>
      </c>
      <c r="B23" s="102">
        <v>2018</v>
      </c>
      <c r="C23" s="103">
        <v>7</v>
      </c>
      <c r="D23" s="102">
        <v>16</v>
      </c>
      <c r="E23" s="82"/>
      <c r="F23" s="131">
        <v>0.9</v>
      </c>
      <c r="G23" s="362">
        <v>5.0404558949433369</v>
      </c>
      <c r="H23" s="82"/>
      <c r="I23" s="362">
        <v>25.1</v>
      </c>
      <c r="J23" s="134">
        <v>28.9</v>
      </c>
      <c r="K23" s="82"/>
      <c r="L23" s="82"/>
      <c r="M23" s="108"/>
      <c r="N23" s="137">
        <v>0.296617313409482</v>
      </c>
      <c r="O23" s="82"/>
      <c r="P23" s="82"/>
      <c r="Q23" s="82"/>
      <c r="R23" s="140"/>
      <c r="S23" s="323">
        <v>45.019613330718173</v>
      </c>
      <c r="T23" s="137">
        <v>10.078379746835443</v>
      </c>
      <c r="U23" s="137">
        <v>9.2345269198312288</v>
      </c>
      <c r="V23" s="85"/>
      <c r="W23" s="85"/>
      <c r="X23" s="85"/>
      <c r="Y23" s="102">
        <f t="shared" ref="Y23:Y33" si="0">IF(C23&lt;6," ",IF(C23&lt;=9,I23, IF(C23&gt;=10," ")))</f>
        <v>25.1</v>
      </c>
      <c r="Z23" s="102">
        <f t="shared" ref="Z23:Z33" si="1">IF(Y23=" ", " ", IF(Y23&gt;0, Y23+273.15))</f>
        <v>298.25</v>
      </c>
      <c r="AA23" s="102">
        <f t="shared" ref="AA23:AA33" si="2">IF(C23&lt;6," ",IF(C23&lt;=9,J23, IF(C23&gt;=10," ")))</f>
        <v>28.9</v>
      </c>
      <c r="AB23" s="102">
        <f t="shared" ref="AB23:AB33" si="3">IF(C23&lt;6," ",IF(C23&lt;=9,G23, IF(C23&gt;=10," ")))</f>
        <v>5.0404558949433369</v>
      </c>
      <c r="AC23" s="104">
        <f t="shared" ref="AC23:AC33" si="4">IF(Y23=" "," ",IF(Y23&gt;0,EXP(-173.4292+249.6339*100/Z23+143.3483*LN(+Z23/100)-21.8492*Z23/100+AA23*(-0.033096+0.014259*Z23/100-0.0017*(Z23/100)^2))*1.4276))</f>
        <v>6.9740991938959116</v>
      </c>
      <c r="AD23" s="102">
        <f t="shared" ref="AD23:AD33" si="5">IF(Y23=" "," ",IF(Y23&gt;0,AB23/AC23))</f>
        <v>0.72273934666071304</v>
      </c>
      <c r="AE23" s="105">
        <f t="shared" ref="AE23:AE33" si="6">IF(C23&lt;6," ",IF(C23&lt;=9,F23, IF(C23&gt;=10," ")))</f>
        <v>0.9</v>
      </c>
      <c r="AF23" s="102">
        <f t="shared" ref="AF23:AF33" si="7">IF(Y23=" "," ",N23)</f>
        <v>0.296617313409482</v>
      </c>
      <c r="AG23" s="105">
        <f t="shared" ref="AG23:AG33" si="8">IF(C23&lt;6," ",IF(C23&lt;=9,T23, IF(C23&gt;=10," ")))</f>
        <v>10.078379746835443</v>
      </c>
      <c r="AH23" s="105">
        <f t="shared" ref="AH23:AH33" si="9">IF(C23&lt;6," ",IF(C23&lt;=9,U23, IF(C23&gt;=10," ")))</f>
        <v>9.2345269198312288</v>
      </c>
      <c r="AI23" s="102">
        <f t="shared" ref="AI23" si="10">IF(Y23=" ", " ", IF(Y23&gt;0, SUM(AG23:AH23)))</f>
        <v>19.31290666666667</v>
      </c>
      <c r="AJ23" s="106">
        <f t="shared" ref="AJ23:AJ33" si="11">IF(C23&lt;6," ",IF(C23&lt;=9,S23, IF(C23&gt;=10," ")))</f>
        <v>45.019613330718173</v>
      </c>
      <c r="AK23" s="107">
        <f t="shared" ref="AK23:AK32" si="12">IF(Y23=" ", " ", IF(Y23&gt;0, AJ23-AF23))</f>
        <v>44.722996017308688</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280</v>
      </c>
      <c r="B24" s="102">
        <v>2018</v>
      </c>
      <c r="C24" s="103">
        <v>7</v>
      </c>
      <c r="D24" s="102">
        <v>16</v>
      </c>
      <c r="E24" s="82"/>
      <c r="F24" s="131">
        <v>0.9</v>
      </c>
      <c r="G24" s="362">
        <v>5.037985136146057</v>
      </c>
      <c r="H24" s="82"/>
      <c r="I24" s="362">
        <v>25.1</v>
      </c>
      <c r="J24" s="134">
        <v>26.9</v>
      </c>
      <c r="K24" s="82"/>
      <c r="L24" s="82"/>
      <c r="M24" s="108"/>
      <c r="N24" s="131" t="s">
        <v>763</v>
      </c>
      <c r="O24" s="82"/>
      <c r="P24" s="82"/>
      <c r="Q24" s="82"/>
      <c r="R24" s="140"/>
      <c r="S24" s="131" t="s">
        <v>763</v>
      </c>
      <c r="T24" s="131" t="s">
        <v>763</v>
      </c>
      <c r="U24" s="131" t="s">
        <v>763</v>
      </c>
      <c r="V24" s="85"/>
      <c r="W24" s="85"/>
      <c r="X24" s="85"/>
      <c r="Y24" s="102">
        <f t="shared" si="0"/>
        <v>25.1</v>
      </c>
      <c r="Z24" s="102">
        <f t="shared" si="1"/>
        <v>298.25</v>
      </c>
      <c r="AA24" s="102">
        <f t="shared" si="2"/>
        <v>26.9</v>
      </c>
      <c r="AB24" s="102">
        <f t="shared" si="3"/>
        <v>5.037985136146057</v>
      </c>
      <c r="AC24" s="104">
        <f t="shared" si="4"/>
        <v>7.0539255522985869</v>
      </c>
      <c r="AD24" s="102">
        <f t="shared" si="5"/>
        <v>0.71421013714900672</v>
      </c>
      <c r="AE24" s="105">
        <f t="shared" si="6"/>
        <v>0.9</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280</v>
      </c>
      <c r="B25" s="102">
        <v>2018</v>
      </c>
      <c r="C25" s="103">
        <v>7</v>
      </c>
      <c r="D25" s="102">
        <v>31</v>
      </c>
      <c r="E25" s="82"/>
      <c r="F25" s="131">
        <v>1.2</v>
      </c>
      <c r="G25" s="362">
        <v>5.565328057064141</v>
      </c>
      <c r="H25" s="82"/>
      <c r="I25" s="362">
        <v>26.3</v>
      </c>
      <c r="J25" s="205">
        <v>28.1</v>
      </c>
      <c r="K25" s="82"/>
      <c r="L25" s="82"/>
      <c r="M25" s="108"/>
      <c r="N25" s="131" t="s">
        <v>763</v>
      </c>
      <c r="O25" s="82"/>
      <c r="P25" s="82"/>
      <c r="Q25" s="82"/>
      <c r="R25" s="140"/>
      <c r="S25" s="131" t="s">
        <v>763</v>
      </c>
      <c r="T25" s="131" t="s">
        <v>763</v>
      </c>
      <c r="U25" s="131" t="s">
        <v>763</v>
      </c>
      <c r="V25" s="85"/>
      <c r="W25" s="85"/>
      <c r="X25" s="85"/>
      <c r="Y25" s="102">
        <f t="shared" si="0"/>
        <v>26.3</v>
      </c>
      <c r="Z25" s="102">
        <f t="shared" si="1"/>
        <v>299.45</v>
      </c>
      <c r="AA25" s="102">
        <f t="shared" si="2"/>
        <v>28.1</v>
      </c>
      <c r="AB25" s="102">
        <f t="shared" si="3"/>
        <v>5.565328057064141</v>
      </c>
      <c r="AC25" s="104">
        <f t="shared" si="4"/>
        <v>6.8629296870194532</v>
      </c>
      <c r="AD25" s="102">
        <f t="shared" si="5"/>
        <v>0.81092599092052531</v>
      </c>
      <c r="AE25" s="105">
        <f t="shared" si="6"/>
        <v>1.2</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280</v>
      </c>
      <c r="B26" s="102">
        <v>2018</v>
      </c>
      <c r="C26" s="103">
        <v>7</v>
      </c>
      <c r="D26" s="102">
        <v>31</v>
      </c>
      <c r="E26" s="82"/>
      <c r="F26" s="131">
        <v>1.2</v>
      </c>
      <c r="G26" s="362">
        <v>5.5729720319876543</v>
      </c>
      <c r="H26" s="82"/>
      <c r="I26" s="362">
        <v>26.3</v>
      </c>
      <c r="J26" s="205">
        <v>28.4</v>
      </c>
      <c r="K26" s="82"/>
      <c r="L26" s="82"/>
      <c r="M26" s="108"/>
      <c r="N26" s="137">
        <v>0.05</v>
      </c>
      <c r="O26" s="82"/>
      <c r="P26" s="82"/>
      <c r="Q26" s="82"/>
      <c r="R26" s="140"/>
      <c r="S26" s="323">
        <v>34.00202074240481</v>
      </c>
      <c r="T26" s="137">
        <v>10.76718987341772</v>
      </c>
      <c r="U26" s="137">
        <v>57.333956793248944</v>
      </c>
      <c r="V26" s="85"/>
      <c r="W26" s="85"/>
      <c r="X26" s="85"/>
      <c r="Y26" s="102">
        <f t="shared" si="0"/>
        <v>26.3</v>
      </c>
      <c r="Z26" s="102">
        <f t="shared" si="1"/>
        <v>299.45</v>
      </c>
      <c r="AA26" s="102">
        <f t="shared" si="2"/>
        <v>28.4</v>
      </c>
      <c r="AB26" s="102">
        <f t="shared" si="3"/>
        <v>5.5729720319876543</v>
      </c>
      <c r="AC26" s="104">
        <f t="shared" si="4"/>
        <v>6.8513246001946708</v>
      </c>
      <c r="AD26" s="102">
        <f t="shared" si="5"/>
        <v>0.81341526744029991</v>
      </c>
      <c r="AE26" s="105">
        <f t="shared" si="6"/>
        <v>1.2</v>
      </c>
      <c r="AF26" s="102">
        <f t="shared" si="7"/>
        <v>0.05</v>
      </c>
      <c r="AG26" s="105">
        <f t="shared" si="8"/>
        <v>10.76718987341772</v>
      </c>
      <c r="AH26" s="105">
        <f t="shared" si="9"/>
        <v>57.333956793248944</v>
      </c>
      <c r="AI26" s="102">
        <f t="shared" ref="AI26" si="13">IF(Y26=" ", " ", IF(Y26&gt;0, SUM(AG26:AH26)))</f>
        <v>68.101146666666665</v>
      </c>
      <c r="AJ26" s="106">
        <f t="shared" si="11"/>
        <v>34.00202074240481</v>
      </c>
      <c r="AK26" s="107">
        <f t="shared" si="12"/>
        <v>33.952020742404812</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280</v>
      </c>
      <c r="B27" s="102">
        <v>2018</v>
      </c>
      <c r="C27" s="103">
        <v>7</v>
      </c>
      <c r="D27" s="102">
        <v>31</v>
      </c>
      <c r="E27" s="82"/>
      <c r="F27" s="131">
        <v>1.2</v>
      </c>
      <c r="G27" s="362">
        <v>4.9866011452246939</v>
      </c>
      <c r="H27" s="82"/>
      <c r="I27" s="362">
        <v>25.6</v>
      </c>
      <c r="J27" s="205">
        <v>30.9</v>
      </c>
      <c r="K27" s="82"/>
      <c r="L27" s="82"/>
      <c r="M27" s="108"/>
      <c r="N27" s="131" t="s">
        <v>763</v>
      </c>
      <c r="O27" s="82"/>
      <c r="P27" s="82"/>
      <c r="Q27" s="82"/>
      <c r="R27" s="140"/>
      <c r="S27" s="131" t="s">
        <v>763</v>
      </c>
      <c r="T27" s="131" t="s">
        <v>763</v>
      </c>
      <c r="U27" s="131" t="s">
        <v>763</v>
      </c>
      <c r="V27" s="85"/>
      <c r="W27" s="85"/>
      <c r="X27" s="85"/>
      <c r="Y27" s="102">
        <f t="shared" si="0"/>
        <v>25.6</v>
      </c>
      <c r="Z27" s="102">
        <f t="shared" si="1"/>
        <v>298.75</v>
      </c>
      <c r="AA27" s="102">
        <f t="shared" si="2"/>
        <v>30.9</v>
      </c>
      <c r="AB27" s="102">
        <f t="shared" si="3"/>
        <v>4.9866011452246939</v>
      </c>
      <c r="AC27" s="104">
        <f t="shared" si="4"/>
        <v>6.8362722975643928</v>
      </c>
      <c r="AD27" s="102">
        <f t="shared" si="5"/>
        <v>0.7294327856134849</v>
      </c>
      <c r="AE27" s="105">
        <f t="shared" si="6"/>
        <v>1.2</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280</v>
      </c>
      <c r="B28" s="102">
        <v>2018</v>
      </c>
      <c r="C28" s="103">
        <v>8</v>
      </c>
      <c r="D28" s="102">
        <v>14</v>
      </c>
      <c r="E28" s="82"/>
      <c r="F28" s="131">
        <v>1.3</v>
      </c>
      <c r="G28" s="362">
        <v>3.2108767163051244</v>
      </c>
      <c r="H28" s="82"/>
      <c r="I28" s="362">
        <v>25.5</v>
      </c>
      <c r="J28" s="226">
        <v>28.8</v>
      </c>
      <c r="K28" s="82"/>
      <c r="L28" s="82"/>
      <c r="M28" s="82"/>
      <c r="N28" s="131" t="s">
        <v>763</v>
      </c>
      <c r="O28" s="82"/>
      <c r="P28" s="82"/>
      <c r="Q28" s="82"/>
      <c r="R28" s="140"/>
      <c r="S28" s="131" t="s">
        <v>763</v>
      </c>
      <c r="T28" s="131" t="s">
        <v>763</v>
      </c>
      <c r="U28" s="131" t="s">
        <v>763</v>
      </c>
      <c r="V28" s="85"/>
      <c r="W28" s="85"/>
      <c r="X28" s="85"/>
      <c r="Y28" s="102">
        <f t="shared" si="0"/>
        <v>25.5</v>
      </c>
      <c r="Z28" s="102">
        <f t="shared" si="1"/>
        <v>298.64999999999998</v>
      </c>
      <c r="AA28" s="102">
        <f t="shared" si="2"/>
        <v>28.8</v>
      </c>
      <c r="AB28" s="102">
        <f t="shared" si="3"/>
        <v>3.2108767163051244</v>
      </c>
      <c r="AC28" s="104">
        <f t="shared" si="4"/>
        <v>6.9300634250015483</v>
      </c>
      <c r="AD28" s="102">
        <f t="shared" si="5"/>
        <v>0.46332573302594371</v>
      </c>
      <c r="AE28" s="105">
        <f t="shared" si="6"/>
        <v>1.3</v>
      </c>
      <c r="AF28" s="102" t="str">
        <f t="shared" si="7"/>
        <v>NS</v>
      </c>
      <c r="AG28" s="105" t="str">
        <f t="shared" si="8"/>
        <v>NS</v>
      </c>
      <c r="AH28" s="105" t="str">
        <f t="shared" si="9"/>
        <v>NS</v>
      </c>
      <c r="AI28" s="102"/>
      <c r="AJ28" s="106" t="str">
        <f t="shared" si="11"/>
        <v>NS</v>
      </c>
      <c r="AK28" s="107"/>
      <c r="AL28" s="82"/>
      <c r="AM28" s="82">
        <f>AD36</f>
        <v>0.67270170433272913</v>
      </c>
      <c r="AN28" s="82">
        <f>AE36</f>
        <v>1.3125</v>
      </c>
      <c r="AO28" s="82">
        <f>AF36</f>
        <v>2.0531265698749599</v>
      </c>
      <c r="AP28" s="82">
        <f>AI36</f>
        <v>31.225356666666666</v>
      </c>
      <c r="AQ28" s="113">
        <f>AK36</f>
        <v>36.965263513084615</v>
      </c>
      <c r="AR28" s="118"/>
      <c r="AS28" s="115" t="s">
        <v>497</v>
      </c>
      <c r="AT28" s="115" t="s">
        <v>497</v>
      </c>
      <c r="AU28" s="115" t="s">
        <v>497</v>
      </c>
      <c r="AV28" s="115" t="s">
        <v>497</v>
      </c>
      <c r="AW28" s="115" t="s">
        <v>497</v>
      </c>
      <c r="AX28" s="116" t="s">
        <v>498</v>
      </c>
      <c r="AY28" s="102"/>
      <c r="AZ28" s="102"/>
      <c r="BA28" s="82"/>
      <c r="BB28" s="82"/>
    </row>
    <row r="29" spans="1:54" ht="16" x14ac:dyDescent="0.2">
      <c r="A29" s="101" t="s">
        <v>280</v>
      </c>
      <c r="B29" s="102">
        <v>2018</v>
      </c>
      <c r="C29" s="103">
        <v>8</v>
      </c>
      <c r="D29" s="102">
        <v>14</v>
      </c>
      <c r="E29" s="82"/>
      <c r="F29" s="131">
        <v>1.3</v>
      </c>
      <c r="G29" s="362">
        <v>3.0396188616948234</v>
      </c>
      <c r="H29" s="82"/>
      <c r="I29" s="362">
        <v>25.6</v>
      </c>
      <c r="J29" s="226">
        <v>28.9</v>
      </c>
      <c r="K29" s="82"/>
      <c r="L29" s="82"/>
      <c r="M29" s="108"/>
      <c r="N29" s="137">
        <v>4.2525643328226579</v>
      </c>
      <c r="O29" s="82"/>
      <c r="P29" s="82"/>
      <c r="Q29" s="82"/>
      <c r="R29" s="140"/>
      <c r="S29" s="323">
        <v>43.104324005780768</v>
      </c>
      <c r="T29" s="137">
        <v>8.5829367088607551</v>
      </c>
      <c r="U29" s="137">
        <v>15.190649957805917</v>
      </c>
      <c r="V29" s="85"/>
      <c r="W29" s="85"/>
      <c r="X29" s="85"/>
      <c r="Y29" s="102">
        <f t="shared" si="0"/>
        <v>25.6</v>
      </c>
      <c r="Z29" s="102">
        <f t="shared" si="1"/>
        <v>298.75</v>
      </c>
      <c r="AA29" s="102">
        <f t="shared" si="2"/>
        <v>28.9</v>
      </c>
      <c r="AB29" s="102">
        <f t="shared" si="3"/>
        <v>3.0396188616948234</v>
      </c>
      <c r="AC29" s="104">
        <f t="shared" si="4"/>
        <v>6.9142368921492947</v>
      </c>
      <c r="AD29" s="102">
        <f t="shared" si="5"/>
        <v>0.4396174023406878</v>
      </c>
      <c r="AE29" s="105">
        <f t="shared" si="6"/>
        <v>1.3</v>
      </c>
      <c r="AF29" s="102">
        <f t="shared" si="7"/>
        <v>4.2525643328226579</v>
      </c>
      <c r="AG29" s="105">
        <f t="shared" si="8"/>
        <v>8.5829367088607551</v>
      </c>
      <c r="AH29" s="105">
        <f t="shared" si="9"/>
        <v>15.190649957805917</v>
      </c>
      <c r="AI29" s="102">
        <f t="shared" ref="AI29" si="14">IF(Y29=" ", " ", IF(Y29&gt;0, SUM(AG29:AH29)))</f>
        <v>23.773586666666674</v>
      </c>
      <c r="AJ29" s="106">
        <f t="shared" si="11"/>
        <v>43.104324005780768</v>
      </c>
      <c r="AK29" s="107">
        <f t="shared" si="12"/>
        <v>38.85175967295811</v>
      </c>
      <c r="AL29" s="82"/>
      <c r="AM29" s="82"/>
      <c r="AN29" s="82"/>
      <c r="AO29" s="82"/>
      <c r="AP29" s="85"/>
      <c r="AQ29" s="82"/>
      <c r="AR29" s="82"/>
      <c r="AS29" s="363">
        <f>((LN(AM28)-LN(0.4))/(LN(0.9)-LN(0.4))*100)</f>
        <v>64.103845324216664</v>
      </c>
      <c r="AT29" s="120">
        <f>((LN(AN28)-LN(0.6))/(LN(3)-LN(0.6))*100)</f>
        <v>48.635572282859535</v>
      </c>
      <c r="AU29" s="115">
        <f>((LN(AO28)-LN(10))/(LN(1)-LN(10))*100)</f>
        <v>68.758427668693358</v>
      </c>
      <c r="AV29" s="115">
        <f>((LN(AP28)-LN(10))/(LN(3)-LN(10))*100)</f>
        <v>-94.574012081706371</v>
      </c>
      <c r="AW29" s="115">
        <f>((LN(AQ28)-LN(43))/(LN(20)-LN(43))*100)</f>
        <v>19.755430557158903</v>
      </c>
      <c r="AX29" s="82"/>
      <c r="AY29" s="82"/>
      <c r="AZ29" s="82"/>
      <c r="BA29" s="82"/>
      <c r="BB29" s="82"/>
    </row>
    <row r="30" spans="1:54" ht="16" x14ac:dyDescent="0.2">
      <c r="A30" s="101" t="s">
        <v>280</v>
      </c>
      <c r="B30" s="102">
        <v>2018</v>
      </c>
      <c r="C30" s="103">
        <v>8</v>
      </c>
      <c r="D30" s="102">
        <v>14</v>
      </c>
      <c r="E30" s="82"/>
      <c r="F30" s="131">
        <v>1.3</v>
      </c>
      <c r="G30" s="362">
        <v>3.0430628518726364</v>
      </c>
      <c r="H30" s="82"/>
      <c r="I30" s="362">
        <v>25.6</v>
      </c>
      <c r="J30" s="226">
        <v>28.7</v>
      </c>
      <c r="K30" s="82"/>
      <c r="L30" s="82"/>
      <c r="M30" s="108"/>
      <c r="N30" s="131" t="s">
        <v>763</v>
      </c>
      <c r="O30" s="82"/>
      <c r="P30" s="82"/>
      <c r="Q30" s="82"/>
      <c r="R30" s="140"/>
      <c r="S30" s="131" t="s">
        <v>763</v>
      </c>
      <c r="T30" s="131" t="s">
        <v>763</v>
      </c>
      <c r="U30" s="131" t="s">
        <v>763</v>
      </c>
      <c r="V30" s="85"/>
      <c r="W30" s="85"/>
      <c r="X30" s="85"/>
      <c r="Y30" s="102">
        <f t="shared" si="0"/>
        <v>25.6</v>
      </c>
      <c r="Z30" s="102">
        <f t="shared" si="1"/>
        <v>298.75</v>
      </c>
      <c r="AA30" s="102">
        <f t="shared" si="2"/>
        <v>28.7</v>
      </c>
      <c r="AB30" s="102">
        <f t="shared" si="3"/>
        <v>3.0430628518726364</v>
      </c>
      <c r="AC30" s="104">
        <f t="shared" si="4"/>
        <v>6.9220820884944549</v>
      </c>
      <c r="AD30" s="102">
        <f t="shared" si="5"/>
        <v>0.43961669523258995</v>
      </c>
      <c r="AE30" s="105">
        <f t="shared" si="6"/>
        <v>1.3</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64.103845324216664</v>
      </c>
      <c r="AT30" s="82">
        <f t="shared" ref="AT30:AW30" si="15">IF(AT29&gt;100, 100, IF(AT29&lt;0, 0, AT29))</f>
        <v>48.635572282859535</v>
      </c>
      <c r="AU30" s="82">
        <f t="shared" si="15"/>
        <v>68.758427668693358</v>
      </c>
      <c r="AV30" s="82">
        <f t="shared" si="15"/>
        <v>0</v>
      </c>
      <c r="AW30" s="82">
        <f t="shared" si="15"/>
        <v>19.755430557158903</v>
      </c>
      <c r="AX30" s="129">
        <f>AVERAGE(AS30:AW30)</f>
        <v>40.250655166585695</v>
      </c>
      <c r="AY30" s="84"/>
      <c r="AZ30" s="84"/>
      <c r="BA30" s="84" t="str">
        <f>IF(AX30&gt;65, "Acceptable; Ongoing Protection is Required", "Unacceptable; Immediate Restoration is Required")</f>
        <v>Unacceptable; Immediate Restoration is Required</v>
      </c>
      <c r="BB30" s="82"/>
    </row>
    <row r="31" spans="1:54" ht="16" x14ac:dyDescent="0.2">
      <c r="A31" s="101" t="s">
        <v>280</v>
      </c>
      <c r="B31" s="102">
        <v>2018</v>
      </c>
      <c r="C31" s="103">
        <v>8</v>
      </c>
      <c r="D31" s="102">
        <v>28</v>
      </c>
      <c r="E31" s="82"/>
      <c r="F31" s="131">
        <v>1.85</v>
      </c>
      <c r="G31" s="362">
        <v>5.2301821754301985</v>
      </c>
      <c r="H31" s="82"/>
      <c r="I31" s="362">
        <v>25.6</v>
      </c>
      <c r="J31" s="226">
        <v>28.9</v>
      </c>
      <c r="K31" s="82"/>
      <c r="L31" s="82"/>
      <c r="M31" s="108"/>
      <c r="N31" s="131" t="s">
        <v>763</v>
      </c>
      <c r="O31" s="82"/>
      <c r="P31" s="82"/>
      <c r="Q31" s="82"/>
      <c r="R31" s="140"/>
      <c r="S31" s="131" t="s">
        <v>763</v>
      </c>
      <c r="T31" s="131" t="s">
        <v>763</v>
      </c>
      <c r="U31" s="131" t="s">
        <v>763</v>
      </c>
      <c r="V31" s="85"/>
      <c r="W31" s="85"/>
      <c r="X31" s="85"/>
      <c r="Y31" s="102">
        <f t="shared" si="0"/>
        <v>25.6</v>
      </c>
      <c r="Z31" s="102">
        <f t="shared" si="1"/>
        <v>298.75</v>
      </c>
      <c r="AA31" s="102">
        <f t="shared" si="2"/>
        <v>28.9</v>
      </c>
      <c r="AB31" s="102">
        <f t="shared" si="3"/>
        <v>5.2301821754301985</v>
      </c>
      <c r="AC31" s="104">
        <f t="shared" si="4"/>
        <v>6.9142368921492947</v>
      </c>
      <c r="AD31" s="102">
        <f t="shared" si="5"/>
        <v>0.75643664760297114</v>
      </c>
      <c r="AE31" s="105">
        <f t="shared" si="6"/>
        <v>1.85</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40.250655166585695</v>
      </c>
      <c r="AY31" s="85"/>
      <c r="AZ31" s="85"/>
      <c r="BA31" s="82"/>
      <c r="BB31" s="82"/>
    </row>
    <row r="32" spans="1:54" ht="16" x14ac:dyDescent="0.2">
      <c r="A32" s="101" t="s">
        <v>280</v>
      </c>
      <c r="B32" s="102">
        <v>2018</v>
      </c>
      <c r="C32" s="103">
        <v>8</v>
      </c>
      <c r="D32" s="102">
        <v>28</v>
      </c>
      <c r="E32" s="82"/>
      <c r="F32" s="131">
        <v>1.85</v>
      </c>
      <c r="G32" s="362">
        <v>5.1084212116694196</v>
      </c>
      <c r="H32" s="82"/>
      <c r="I32" s="362">
        <v>25.6</v>
      </c>
      <c r="J32" s="226">
        <v>29</v>
      </c>
      <c r="K32" s="82"/>
      <c r="L32" s="82"/>
      <c r="M32" s="108"/>
      <c r="N32" s="137">
        <v>3.6133246332677</v>
      </c>
      <c r="O32" s="82"/>
      <c r="P32" s="82"/>
      <c r="Q32" s="82"/>
      <c r="R32" s="140"/>
      <c r="S32" s="323">
        <v>33.947602252934551</v>
      </c>
      <c r="T32" s="137">
        <v>1.9214177215189894</v>
      </c>
      <c r="U32" s="137">
        <v>11.792368945147679</v>
      </c>
      <c r="V32" s="85"/>
      <c r="W32" s="85"/>
      <c r="X32" s="85"/>
      <c r="Y32" s="102">
        <f t="shared" si="0"/>
        <v>25.6</v>
      </c>
      <c r="Z32" s="102">
        <f t="shared" si="1"/>
        <v>298.75</v>
      </c>
      <c r="AA32" s="102">
        <f t="shared" si="2"/>
        <v>29</v>
      </c>
      <c r="AB32" s="102">
        <f t="shared" si="3"/>
        <v>5.1084212116694196</v>
      </c>
      <c r="AC32" s="104">
        <f t="shared" si="4"/>
        <v>6.910317628887495</v>
      </c>
      <c r="AD32" s="102">
        <f t="shared" si="5"/>
        <v>0.73924550013655943</v>
      </c>
      <c r="AE32" s="105">
        <f t="shared" si="6"/>
        <v>1.85</v>
      </c>
      <c r="AF32" s="102">
        <f t="shared" si="7"/>
        <v>3.6133246332677</v>
      </c>
      <c r="AG32" s="105">
        <f t="shared" si="8"/>
        <v>1.9214177215189894</v>
      </c>
      <c r="AH32" s="105">
        <f t="shared" si="9"/>
        <v>11.792368945147679</v>
      </c>
      <c r="AI32" s="102">
        <f t="shared" ref="AI32" si="16">IF(Y32=" ", " ", IF(Y32&gt;0, SUM(AG32:AH32)))</f>
        <v>13.713786666666667</v>
      </c>
      <c r="AJ32" s="106">
        <f t="shared" si="11"/>
        <v>33.947602252934551</v>
      </c>
      <c r="AK32" s="107">
        <f t="shared" si="12"/>
        <v>30.33427761966685</v>
      </c>
      <c r="AL32" s="82"/>
      <c r="AM32" s="82"/>
      <c r="AN32" s="82"/>
      <c r="AO32" s="82"/>
      <c r="AP32" s="82"/>
      <c r="AQ32" s="82"/>
      <c r="AR32" s="82"/>
      <c r="AS32" s="82"/>
      <c r="AT32" s="82"/>
      <c r="AU32" s="82"/>
      <c r="AV32" s="82"/>
      <c r="AW32" s="82"/>
      <c r="AX32" s="82">
        <f>AVERAGE(AS30:AW30)</f>
        <v>40.250655166585695</v>
      </c>
      <c r="AY32" s="82"/>
      <c r="AZ32" s="82"/>
      <c r="BA32" s="82"/>
      <c r="BB32" s="82"/>
    </row>
    <row r="33" spans="1:54" ht="16" x14ac:dyDescent="0.2">
      <c r="A33" s="101" t="s">
        <v>280</v>
      </c>
      <c r="B33" s="102">
        <v>2018</v>
      </c>
      <c r="C33" s="103">
        <v>8</v>
      </c>
      <c r="D33" s="102">
        <v>28</v>
      </c>
      <c r="E33" s="82"/>
      <c r="F33" s="131">
        <v>1.85</v>
      </c>
      <c r="G33" s="362">
        <v>4.9551965632326542</v>
      </c>
      <c r="H33" s="82"/>
      <c r="I33" s="362">
        <v>25.5</v>
      </c>
      <c r="J33" s="226">
        <v>29.6</v>
      </c>
      <c r="K33" s="82"/>
      <c r="L33" s="82"/>
      <c r="M33" s="82"/>
      <c r="N33" s="131" t="s">
        <v>763</v>
      </c>
      <c r="O33" s="82"/>
      <c r="P33" s="82"/>
      <c r="Q33" s="82"/>
      <c r="R33" s="140"/>
      <c r="S33" s="131" t="s">
        <v>763</v>
      </c>
      <c r="T33" s="131" t="s">
        <v>763</v>
      </c>
      <c r="U33" s="131" t="s">
        <v>763</v>
      </c>
      <c r="V33" s="85"/>
      <c r="W33" s="85"/>
      <c r="X33" s="85"/>
      <c r="Y33" s="102">
        <f t="shared" si="0"/>
        <v>25.5</v>
      </c>
      <c r="Z33" s="102">
        <f t="shared" si="1"/>
        <v>298.64999999999998</v>
      </c>
      <c r="AA33" s="102">
        <f t="shared" si="2"/>
        <v>29.6</v>
      </c>
      <c r="AB33" s="102">
        <f t="shared" si="3"/>
        <v>4.9551965632326542</v>
      </c>
      <c r="AC33" s="104">
        <f t="shared" si="4"/>
        <v>6.8986771810787113</v>
      </c>
      <c r="AD33" s="102">
        <f t="shared" si="5"/>
        <v>0.71828213339558455</v>
      </c>
      <c r="AE33" s="105">
        <f t="shared" si="6"/>
        <v>1.85</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0.67270170433272913</v>
      </c>
      <c r="AE36" s="84">
        <f>_xlfn.AGGREGATE(1, 6,AE22:AE35)</f>
        <v>1.3125</v>
      </c>
      <c r="AF36" s="84">
        <f>_xlfn.AGGREGATE(1, 6,AF22:AF35)</f>
        <v>2.0531265698749599</v>
      </c>
      <c r="AG36" s="82"/>
      <c r="AH36" s="82"/>
      <c r="AI36" s="84">
        <f>_xlfn.AGGREGATE(1, 6,AI22:AI35)</f>
        <v>31.225356666666666</v>
      </c>
      <c r="AJ36" s="82"/>
      <c r="AK36" s="84">
        <f>_xlfn.AGGREGATE(1, 6,AK22:AK35)</f>
        <v>36.965263513084615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0.64166041979790645</v>
      </c>
      <c r="AE37" s="126">
        <f>AVERAGE(AE23:AE32)</f>
        <v>1.3</v>
      </c>
      <c r="AF37" s="126">
        <f>AVERAGE(AF23:AF32)</f>
        <v>2.0531265698749599</v>
      </c>
      <c r="AG37" s="126"/>
      <c r="AH37" s="126"/>
      <c r="AI37" s="126">
        <f>AVERAGE(AI23:AI32)</f>
        <v>31.225356666666666</v>
      </c>
      <c r="AJ37" s="126"/>
      <c r="AK37" s="127">
        <f>AVERAGE(AK23:AK30)</f>
        <v>39.17559214422387</v>
      </c>
      <c r="AL37" s="82"/>
      <c r="AM37" s="82"/>
      <c r="AN37" s="82"/>
      <c r="AO37" s="82"/>
      <c r="AP37" s="82"/>
      <c r="AQ37" s="82"/>
      <c r="AR37" s="82"/>
      <c r="AS37" s="82"/>
      <c r="AT37" s="82"/>
      <c r="AU37" s="82"/>
      <c r="AV37" s="82"/>
      <c r="AW37" s="82"/>
      <c r="AX37" s="82"/>
      <c r="AY37" s="82"/>
      <c r="AZ37" s="82"/>
      <c r="BA37" s="82"/>
      <c r="BB37" s="82"/>
    </row>
    <row r="38" spans="1:54" x14ac:dyDescent="0.2">
      <c r="AD38">
        <f>AVERAGE(AD22:AD33)</f>
        <v>0.67270170433272913</v>
      </c>
      <c r="AK38" s="368">
        <f>AVERAGE(AK23:AK32)</f>
        <v>36.965263513084615</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280</v>
      </c>
      <c r="C43" s="68" t="s">
        <v>757</v>
      </c>
      <c r="E43" s="69">
        <v>43654</v>
      </c>
      <c r="F43" t="s">
        <v>881</v>
      </c>
      <c r="G43" t="s">
        <v>891</v>
      </c>
      <c r="H43" s="68">
        <v>0</v>
      </c>
      <c r="I43" s="68" t="s">
        <v>760</v>
      </c>
      <c r="J43" s="326">
        <v>0.51666666666666705</v>
      </c>
      <c r="K43" s="68">
        <v>2</v>
      </c>
      <c r="L43">
        <v>1</v>
      </c>
      <c r="M43" t="s">
        <v>812</v>
      </c>
      <c r="N43" t="s">
        <v>893</v>
      </c>
      <c r="O43" s="205" t="s">
        <v>761</v>
      </c>
      <c r="P43" s="131" t="s">
        <v>761</v>
      </c>
      <c r="Q43" s="68">
        <v>1.5</v>
      </c>
      <c r="R43" s="68">
        <v>1.5</v>
      </c>
      <c r="S43" s="131">
        <v>1.5</v>
      </c>
      <c r="T43" s="68">
        <v>3.5</v>
      </c>
      <c r="U43" s="70">
        <v>0.42857142857142855</v>
      </c>
      <c r="V43" s="68">
        <v>0.15</v>
      </c>
      <c r="W43" s="68" t="s">
        <v>761</v>
      </c>
      <c r="X43" s="359">
        <v>24.6</v>
      </c>
      <c r="Y43" s="68">
        <v>6.45</v>
      </c>
      <c r="Z43" s="365">
        <v>6.45</v>
      </c>
      <c r="AA43" s="68">
        <v>91.9</v>
      </c>
      <c r="AB43" s="226">
        <v>28.9</v>
      </c>
      <c r="AC43" s="216">
        <v>44.9</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29.84</v>
      </c>
      <c r="AX43" s="72"/>
    </row>
    <row r="44" spans="1:54" x14ac:dyDescent="0.2">
      <c r="A44" t="s">
        <v>756</v>
      </c>
      <c r="B44" t="s">
        <v>280</v>
      </c>
      <c r="C44" s="68" t="s">
        <v>764</v>
      </c>
      <c r="E44" s="69">
        <v>43654</v>
      </c>
      <c r="F44" t="s">
        <v>881</v>
      </c>
      <c r="G44" t="s">
        <v>891</v>
      </c>
      <c r="H44" s="68">
        <v>0</v>
      </c>
      <c r="I44" s="68" t="s">
        <v>760</v>
      </c>
      <c r="J44" s="326">
        <v>0.51666666666666705</v>
      </c>
      <c r="K44" s="68">
        <v>2</v>
      </c>
      <c r="L44">
        <v>1</v>
      </c>
      <c r="M44" t="s">
        <v>812</v>
      </c>
      <c r="N44" t="s">
        <v>893</v>
      </c>
      <c r="O44" s="205" t="s">
        <v>761</v>
      </c>
      <c r="P44" s="131" t="s">
        <v>761</v>
      </c>
      <c r="Q44" s="68">
        <v>1.5</v>
      </c>
      <c r="R44" s="68">
        <v>1.5</v>
      </c>
      <c r="S44" s="131">
        <v>1.5</v>
      </c>
      <c r="T44" s="68">
        <v>3.5</v>
      </c>
      <c r="U44" s="70">
        <v>0.42857142857142855</v>
      </c>
      <c r="V44" s="68">
        <v>1.5</v>
      </c>
      <c r="W44" s="68" t="s">
        <v>761</v>
      </c>
      <c r="X44" s="359">
        <v>24.6</v>
      </c>
      <c r="Y44" s="68">
        <v>6.47</v>
      </c>
      <c r="Z44" s="365">
        <v>6.47</v>
      </c>
      <c r="AA44" s="68">
        <v>92.1</v>
      </c>
      <c r="AB44" s="226">
        <v>28.8</v>
      </c>
      <c r="AC44" s="216">
        <v>44.7</v>
      </c>
      <c r="AD44" s="72">
        <v>0.28734939759036143</v>
      </c>
      <c r="AE44" s="72">
        <v>1.1657908971485973</v>
      </c>
      <c r="AF44" s="72">
        <v>0.17019607843137252</v>
      </c>
      <c r="AG44" s="137">
        <v>1.3359869755799698</v>
      </c>
      <c r="AH44" s="75">
        <v>16.36059863738862</v>
      </c>
      <c r="AI44" s="75">
        <v>17.69658561296859</v>
      </c>
      <c r="AJ44" s="72">
        <v>131.98674065858566</v>
      </c>
      <c r="AK44" s="72">
        <v>18.40968985568896</v>
      </c>
      <c r="AL44" s="72">
        <v>7.1694168502137554</v>
      </c>
      <c r="AM44" s="72">
        <v>34.77028849307758</v>
      </c>
      <c r="AN44" s="137">
        <v>36.10627546865755</v>
      </c>
      <c r="AO44" s="137">
        <v>7.5244487499999986</v>
      </c>
      <c r="AP44" s="137">
        <v>2.5000000000000001E-2</v>
      </c>
      <c r="AQ44" s="70">
        <v>0.99668849993848885</v>
      </c>
      <c r="AR44" s="72">
        <v>7.5494487499999989</v>
      </c>
      <c r="AS44" s="68"/>
      <c r="AT44" s="68">
        <v>29.84</v>
      </c>
      <c r="AX44" s="72"/>
    </row>
    <row r="45" spans="1:54" x14ac:dyDescent="0.2">
      <c r="A45" t="s">
        <v>756</v>
      </c>
      <c r="B45" t="s">
        <v>280</v>
      </c>
      <c r="C45" s="68" t="s">
        <v>765</v>
      </c>
      <c r="E45" s="69">
        <v>43654</v>
      </c>
      <c r="F45" t="s">
        <v>881</v>
      </c>
      <c r="G45" t="s">
        <v>891</v>
      </c>
      <c r="H45" s="68">
        <v>0</v>
      </c>
      <c r="I45" s="68" t="s">
        <v>760</v>
      </c>
      <c r="J45" s="326">
        <v>0.51666666666666705</v>
      </c>
      <c r="K45" s="68">
        <v>2</v>
      </c>
      <c r="L45">
        <v>1</v>
      </c>
      <c r="M45" t="s">
        <v>812</v>
      </c>
      <c r="N45" t="s">
        <v>893</v>
      </c>
      <c r="O45" s="205" t="s">
        <v>761</v>
      </c>
      <c r="P45" s="131" t="s">
        <v>761</v>
      </c>
      <c r="Q45" s="68">
        <v>1.5</v>
      </c>
      <c r="R45" s="68">
        <v>1.5</v>
      </c>
      <c r="S45" s="131">
        <v>1.5</v>
      </c>
      <c r="T45" s="68">
        <v>3.5</v>
      </c>
      <c r="U45" s="70">
        <v>0.42857142857142855</v>
      </c>
      <c r="V45" s="68">
        <v>3.2</v>
      </c>
      <c r="W45" s="68" t="s">
        <v>761</v>
      </c>
      <c r="X45" s="359">
        <v>23.7</v>
      </c>
      <c r="Y45" s="68">
        <v>5.57</v>
      </c>
      <c r="Z45" s="365">
        <v>5.57</v>
      </c>
      <c r="AA45" s="68">
        <v>78.7</v>
      </c>
      <c r="AB45" s="226">
        <v>29.4</v>
      </c>
      <c r="AC45" s="216">
        <v>45.6</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31.16</v>
      </c>
      <c r="AX45" s="72"/>
    </row>
    <row r="46" spans="1:54" x14ac:dyDescent="0.2">
      <c r="A46" t="s">
        <v>756</v>
      </c>
      <c r="B46" t="s">
        <v>280</v>
      </c>
      <c r="C46" s="68" t="s">
        <v>757</v>
      </c>
      <c r="E46" s="69">
        <v>43665</v>
      </c>
      <c r="F46" t="s">
        <v>881</v>
      </c>
      <c r="G46" t="s">
        <v>891</v>
      </c>
      <c r="H46" s="68">
        <v>0</v>
      </c>
      <c r="I46" s="68" t="s">
        <v>760</v>
      </c>
      <c r="J46" s="326">
        <v>0.39861111111111103</v>
      </c>
      <c r="K46" s="215">
        <v>3</v>
      </c>
      <c r="L46">
        <v>3</v>
      </c>
      <c r="M46" t="s">
        <v>872</v>
      </c>
      <c r="N46" t="s">
        <v>896</v>
      </c>
      <c r="O46" s="205" t="s">
        <v>761</v>
      </c>
      <c r="P46" s="131" t="s">
        <v>761</v>
      </c>
      <c r="Q46" s="68">
        <v>1.5</v>
      </c>
      <c r="R46" s="68">
        <v>1.5</v>
      </c>
      <c r="S46" s="131">
        <v>1.5</v>
      </c>
      <c r="T46" s="68">
        <v>3.75</v>
      </c>
      <c r="U46" s="70">
        <v>0.4</v>
      </c>
      <c r="V46" s="68">
        <v>0.15</v>
      </c>
      <c r="W46" s="77">
        <v>0.30208333333333331</v>
      </c>
      <c r="X46" s="359">
        <v>25.1</v>
      </c>
      <c r="Y46" s="68">
        <v>3.24</v>
      </c>
      <c r="Z46" s="365" t="s">
        <v>761</v>
      </c>
      <c r="AA46" s="68">
        <v>49</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280</v>
      </c>
      <c r="C47" s="68" t="s">
        <v>764</v>
      </c>
      <c r="E47" s="69">
        <v>43665</v>
      </c>
      <c r="F47" t="s">
        <v>881</v>
      </c>
      <c r="G47" t="s">
        <v>891</v>
      </c>
      <c r="H47" s="68">
        <v>0</v>
      </c>
      <c r="I47" s="68" t="s">
        <v>760</v>
      </c>
      <c r="J47" s="326">
        <v>0.39861111111111103</v>
      </c>
      <c r="K47" s="215">
        <v>3</v>
      </c>
      <c r="L47">
        <v>3</v>
      </c>
      <c r="M47" t="s">
        <v>872</v>
      </c>
      <c r="N47" t="s">
        <v>896</v>
      </c>
      <c r="O47" s="205" t="s">
        <v>761</v>
      </c>
      <c r="P47" s="131" t="s">
        <v>761</v>
      </c>
      <c r="Q47" s="68">
        <v>1.5</v>
      </c>
      <c r="R47" s="68">
        <v>1.5</v>
      </c>
      <c r="S47" s="131">
        <v>1.5</v>
      </c>
      <c r="T47" s="68">
        <v>3.75</v>
      </c>
      <c r="U47" s="70">
        <v>0.4</v>
      </c>
      <c r="V47" s="68">
        <v>0.75</v>
      </c>
      <c r="W47" s="68" t="s">
        <v>761</v>
      </c>
      <c r="X47" s="359">
        <v>25</v>
      </c>
      <c r="Y47" s="68">
        <v>3.54</v>
      </c>
      <c r="Z47" s="365">
        <v>3.0121078376742325</v>
      </c>
      <c r="AA47" s="68">
        <v>50.7</v>
      </c>
      <c r="AB47" s="226">
        <v>28.4</v>
      </c>
      <c r="AC47" s="216">
        <v>44.3</v>
      </c>
      <c r="AD47" s="72">
        <v>1.7480634404556408</v>
      </c>
      <c r="AE47" s="72">
        <v>5.7601232339318535</v>
      </c>
      <c r="AF47" s="72">
        <v>0.84651682602756728</v>
      </c>
      <c r="AG47" s="137">
        <v>6.6066400599594211</v>
      </c>
      <c r="AH47" s="75">
        <v>24.078709131867356</v>
      </c>
      <c r="AI47" s="75">
        <v>30.685349191826777</v>
      </c>
      <c r="AJ47" s="72">
        <v>82.814561730464149</v>
      </c>
      <c r="AK47" s="72">
        <v>12.349698801259184</v>
      </c>
      <c r="AL47" s="72">
        <v>6.7057960735058835</v>
      </c>
      <c r="AM47" s="72">
        <v>36.428407933126536</v>
      </c>
      <c r="AN47" s="137">
        <v>43.035047993085961</v>
      </c>
      <c r="AO47" s="137">
        <v>5.2725020833333325</v>
      </c>
      <c r="AP47" s="137">
        <v>2.5000000000000001E-2</v>
      </c>
      <c r="AQ47" s="70">
        <v>0.99528079468271402</v>
      </c>
      <c r="AR47" s="72">
        <v>5.2975020833333328</v>
      </c>
      <c r="AS47" s="68"/>
      <c r="AT47" s="68" t="s">
        <v>761</v>
      </c>
      <c r="AX47" s="72"/>
    </row>
    <row r="48" spans="1:54" x14ac:dyDescent="0.2">
      <c r="A48" t="s">
        <v>756</v>
      </c>
      <c r="B48" t="s">
        <v>280</v>
      </c>
      <c r="C48" s="68" t="s">
        <v>765</v>
      </c>
      <c r="E48" s="69">
        <v>43665</v>
      </c>
      <c r="F48" t="s">
        <v>881</v>
      </c>
      <c r="G48" t="s">
        <v>891</v>
      </c>
      <c r="H48" s="68">
        <v>0</v>
      </c>
      <c r="I48" s="68" t="s">
        <v>760</v>
      </c>
      <c r="J48" s="326">
        <v>0.39861111111111103</v>
      </c>
      <c r="K48" s="215">
        <v>3</v>
      </c>
      <c r="L48">
        <v>3</v>
      </c>
      <c r="M48" t="s">
        <v>872</v>
      </c>
      <c r="N48" t="s">
        <v>896</v>
      </c>
      <c r="O48" s="205" t="s">
        <v>761</v>
      </c>
      <c r="P48" s="131" t="s">
        <v>761</v>
      </c>
      <c r="Q48" s="68">
        <v>1.5</v>
      </c>
      <c r="R48" s="68">
        <v>1.5</v>
      </c>
      <c r="S48" s="131">
        <v>1.5</v>
      </c>
      <c r="T48" s="68">
        <v>3.75</v>
      </c>
      <c r="U48" s="70">
        <v>0.4</v>
      </c>
      <c r="V48" s="68">
        <v>3.5</v>
      </c>
      <c r="W48" s="68" t="s">
        <v>761</v>
      </c>
      <c r="X48" s="359">
        <v>24.5</v>
      </c>
      <c r="Y48" s="68">
        <v>4.24</v>
      </c>
      <c r="Z48" s="365" t="s">
        <v>761</v>
      </c>
      <c r="AA48" s="68">
        <v>60.3</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121.8</v>
      </c>
      <c r="AV48" s="322">
        <v>3.8976000000000002</v>
      </c>
      <c r="AX48" s="72"/>
      <c r="AY48" s="322"/>
    </row>
    <row r="49" spans="1:54" x14ac:dyDescent="0.2">
      <c r="A49" t="s">
        <v>756</v>
      </c>
      <c r="B49" t="s">
        <v>280</v>
      </c>
      <c r="C49" s="68" t="s">
        <v>757</v>
      </c>
      <c r="E49" s="69">
        <v>43682</v>
      </c>
      <c r="F49" t="s">
        <v>881</v>
      </c>
      <c r="G49" t="s">
        <v>915</v>
      </c>
      <c r="H49" s="68">
        <v>1</v>
      </c>
      <c r="I49" s="68" t="s">
        <v>760</v>
      </c>
      <c r="J49" s="326">
        <v>0.46388888888888902</v>
      </c>
      <c r="K49" s="68">
        <v>2</v>
      </c>
      <c r="L49">
        <v>2</v>
      </c>
      <c r="M49" t="s">
        <v>872</v>
      </c>
      <c r="N49" t="s">
        <v>918</v>
      </c>
      <c r="O49" s="205" t="s">
        <v>761</v>
      </c>
      <c r="P49" s="131" t="s">
        <v>761</v>
      </c>
      <c r="Q49" s="68">
        <v>1.1000000000000001</v>
      </c>
      <c r="R49" s="68">
        <v>1.1000000000000001</v>
      </c>
      <c r="S49" s="131">
        <v>1.1000000000000001</v>
      </c>
      <c r="T49" s="68">
        <v>2.4500000000000002</v>
      </c>
      <c r="U49" s="70">
        <v>0.44897959183673469</v>
      </c>
      <c r="V49" s="68">
        <v>0.15</v>
      </c>
      <c r="W49" s="77">
        <v>0.37638888888888888</v>
      </c>
      <c r="X49" s="359">
        <v>26.9</v>
      </c>
      <c r="Y49" s="68">
        <v>6.16</v>
      </c>
      <c r="Z49" s="365">
        <v>5.2526740386011985</v>
      </c>
      <c r="AA49" s="68">
        <v>69.8</v>
      </c>
      <c r="AB49" s="226">
        <v>28.4</v>
      </c>
      <c r="AC49" s="216">
        <v>44.3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280</v>
      </c>
      <c r="C50" s="68" t="s">
        <v>764</v>
      </c>
      <c r="E50" s="69">
        <v>43682</v>
      </c>
      <c r="F50" t="s">
        <v>881</v>
      </c>
      <c r="G50" t="s">
        <v>915</v>
      </c>
      <c r="H50" s="68">
        <v>1</v>
      </c>
      <c r="I50" s="68" t="s">
        <v>760</v>
      </c>
      <c r="J50" s="326">
        <v>0.46388888888888902</v>
      </c>
      <c r="K50" s="68">
        <v>2</v>
      </c>
      <c r="L50">
        <v>2</v>
      </c>
      <c r="M50" t="s">
        <v>872</v>
      </c>
      <c r="N50" t="s">
        <v>918</v>
      </c>
      <c r="O50" s="205" t="s">
        <v>761</v>
      </c>
      <c r="P50" s="131" t="s">
        <v>761</v>
      </c>
      <c r="Q50" s="68">
        <v>1.1000000000000001</v>
      </c>
      <c r="R50" s="68">
        <v>1.1000000000000001</v>
      </c>
      <c r="S50" s="131">
        <v>1.1000000000000001</v>
      </c>
      <c r="T50" s="68">
        <v>2.4500000000000002</v>
      </c>
      <c r="U50" s="70">
        <v>0.44897959183673469</v>
      </c>
      <c r="V50" s="68">
        <v>1</v>
      </c>
      <c r="W50" s="77" t="s">
        <v>761</v>
      </c>
      <c r="X50" s="359">
        <v>26.9</v>
      </c>
      <c r="Y50" s="68">
        <v>5.21</v>
      </c>
      <c r="Z50" s="365">
        <v>4.4525839207346731</v>
      </c>
      <c r="AA50" s="68">
        <v>65.3</v>
      </c>
      <c r="AB50" s="226">
        <v>28</v>
      </c>
      <c r="AC50" s="216">
        <v>43.5</v>
      </c>
      <c r="AD50" s="72">
        <v>0.20273711012094206</v>
      </c>
      <c r="AE50" s="72">
        <v>2.5000000000000001E-2</v>
      </c>
      <c r="AF50" s="72">
        <v>6.2312030075187978E-2</v>
      </c>
      <c r="AG50" s="137">
        <v>8.731203007518798E-2</v>
      </c>
      <c r="AH50" s="75">
        <v>17.481031445245975</v>
      </c>
      <c r="AI50" s="75">
        <v>17.568343475321164</v>
      </c>
      <c r="AJ50" s="72">
        <v>139.81983735334006</v>
      </c>
      <c r="AK50" s="72">
        <v>20.531228557355774</v>
      </c>
      <c r="AL50" s="72">
        <v>6.8101057354040542</v>
      </c>
      <c r="AM50" s="72">
        <v>38.012260002601749</v>
      </c>
      <c r="AN50" s="137">
        <v>38.099572032676939</v>
      </c>
      <c r="AO50" s="137">
        <v>10.022702083333332</v>
      </c>
      <c r="AP50" s="137">
        <v>2.5000000000000001E-2</v>
      </c>
      <c r="AQ50" s="70">
        <v>0.99751186890369004</v>
      </c>
      <c r="AR50" s="72">
        <v>10.047702083333332</v>
      </c>
      <c r="AS50" s="68"/>
      <c r="AT50" s="68" t="s">
        <v>761</v>
      </c>
      <c r="AX50" s="72"/>
    </row>
    <row r="51" spans="1:54" x14ac:dyDescent="0.2">
      <c r="A51" t="s">
        <v>756</v>
      </c>
      <c r="B51" t="s">
        <v>280</v>
      </c>
      <c r="C51" s="68" t="s">
        <v>765</v>
      </c>
      <c r="E51" s="69">
        <v>43682</v>
      </c>
      <c r="F51" t="s">
        <v>881</v>
      </c>
      <c r="G51" t="s">
        <v>915</v>
      </c>
      <c r="H51" s="68">
        <v>1</v>
      </c>
      <c r="I51" s="68" t="s">
        <v>760</v>
      </c>
      <c r="J51" s="326">
        <v>0.46388888888888902</v>
      </c>
      <c r="K51" s="68">
        <v>2</v>
      </c>
      <c r="L51">
        <v>2</v>
      </c>
      <c r="M51" t="s">
        <v>872</v>
      </c>
      <c r="N51" t="s">
        <v>918</v>
      </c>
      <c r="O51" s="205" t="s">
        <v>761</v>
      </c>
      <c r="P51" s="131" t="s">
        <v>761</v>
      </c>
      <c r="Q51" s="68">
        <v>1.1000000000000001</v>
      </c>
      <c r="R51" s="68">
        <v>1.1000000000000001</v>
      </c>
      <c r="S51" s="131">
        <v>1.1000000000000001</v>
      </c>
      <c r="T51" s="68">
        <v>2.4500000000000002</v>
      </c>
      <c r="U51" s="70">
        <v>0.44897959183673469</v>
      </c>
      <c r="V51" s="68">
        <v>2</v>
      </c>
      <c r="W51" s="77" t="s">
        <v>761</v>
      </c>
      <c r="X51" s="359">
        <v>26.9</v>
      </c>
      <c r="Y51" s="68">
        <v>5.21</v>
      </c>
      <c r="Z51" s="365">
        <v>4.4475904380101277</v>
      </c>
      <c r="AA51" s="68">
        <v>65.3</v>
      </c>
      <c r="AB51" s="226">
        <v>28.2</v>
      </c>
      <c r="AC51" s="216">
        <v>44</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148</v>
      </c>
      <c r="AV51" s="322">
        <v>4.7359999999999998</v>
      </c>
      <c r="AX51" s="72"/>
      <c r="AY51" s="322"/>
    </row>
    <row r="52" spans="1:54" x14ac:dyDescent="0.2">
      <c r="A52" t="s">
        <v>756</v>
      </c>
      <c r="B52" t="s">
        <v>280</v>
      </c>
      <c r="C52" s="68" t="s">
        <v>757</v>
      </c>
      <c r="E52" s="69">
        <v>43696</v>
      </c>
      <c r="F52" t="s">
        <v>881</v>
      </c>
      <c r="G52" t="s">
        <v>915</v>
      </c>
      <c r="H52" s="68">
        <v>1</v>
      </c>
      <c r="I52" s="68" t="s">
        <v>760</v>
      </c>
      <c r="J52" s="326">
        <v>0.43055555555555602</v>
      </c>
      <c r="K52" s="68">
        <v>2</v>
      </c>
      <c r="L52">
        <v>1</v>
      </c>
      <c r="M52" t="s">
        <v>854</v>
      </c>
      <c r="N52" t="s">
        <v>955</v>
      </c>
      <c r="O52" s="205" t="s">
        <v>761</v>
      </c>
      <c r="P52" s="131" t="s">
        <v>761</v>
      </c>
      <c r="Q52" s="68">
        <v>1.7</v>
      </c>
      <c r="R52" s="68" t="s">
        <v>761</v>
      </c>
      <c r="S52" s="131">
        <v>1.7</v>
      </c>
      <c r="T52" s="68">
        <v>3.2</v>
      </c>
      <c r="U52" s="70">
        <v>0.53125</v>
      </c>
      <c r="V52" s="68">
        <v>0.15</v>
      </c>
      <c r="W52" s="77">
        <v>0.33333333333333331</v>
      </c>
      <c r="X52" s="359">
        <v>26.3</v>
      </c>
      <c r="Y52" s="68">
        <v>6.36</v>
      </c>
      <c r="Z52" s="365">
        <v>5.4104348550374786</v>
      </c>
      <c r="AA52" s="68">
        <v>80.400000000000006</v>
      </c>
      <c r="AB52" s="226">
        <v>27.9</v>
      </c>
      <c r="AC52" s="216">
        <v>43.7</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280</v>
      </c>
      <c r="C53" s="68" t="s">
        <v>764</v>
      </c>
      <c r="E53" s="69">
        <v>43696</v>
      </c>
      <c r="F53" t="s">
        <v>881</v>
      </c>
      <c r="G53" t="s">
        <v>915</v>
      </c>
      <c r="H53" s="68">
        <v>1</v>
      </c>
      <c r="I53" s="68" t="s">
        <v>760</v>
      </c>
      <c r="J53" s="326">
        <v>0.43055555555555602</v>
      </c>
      <c r="K53" s="68">
        <v>2</v>
      </c>
      <c r="L53">
        <v>1</v>
      </c>
      <c r="M53" t="s">
        <v>854</v>
      </c>
      <c r="N53" t="s">
        <v>955</v>
      </c>
      <c r="O53" s="205" t="s">
        <v>761</v>
      </c>
      <c r="P53" s="131" t="s">
        <v>761</v>
      </c>
      <c r="Q53" s="68">
        <v>1.7</v>
      </c>
      <c r="R53" s="68" t="s">
        <v>761</v>
      </c>
      <c r="S53" s="131">
        <v>1.7</v>
      </c>
      <c r="T53" s="68">
        <v>3.2</v>
      </c>
      <c r="U53" s="70">
        <v>0.53125</v>
      </c>
      <c r="V53" s="68">
        <v>1.5</v>
      </c>
      <c r="W53" s="68" t="s">
        <v>761</v>
      </c>
      <c r="X53" s="359">
        <v>26.3</v>
      </c>
      <c r="Y53" s="68">
        <v>6.31</v>
      </c>
      <c r="Z53" s="365">
        <v>5.3921492618387825</v>
      </c>
      <c r="AA53" s="68">
        <v>78.099999999999994</v>
      </c>
      <c r="AB53" s="226">
        <v>28.7</v>
      </c>
      <c r="AC53" s="216">
        <v>44.8</v>
      </c>
      <c r="AD53" s="72">
        <v>0.46710526315789469</v>
      </c>
      <c r="AE53" s="72">
        <v>3.5048899755501219</v>
      </c>
      <c r="AF53" s="72">
        <v>0.17011278195488724</v>
      </c>
      <c r="AG53" s="137">
        <v>3.675002757505009</v>
      </c>
      <c r="AH53" s="75">
        <v>17.088066884144759</v>
      </c>
      <c r="AI53" s="75">
        <v>20.763069641649768</v>
      </c>
      <c r="AJ53" s="72">
        <v>71.059844548134478</v>
      </c>
      <c r="AK53" s="72">
        <v>11.049143829991227</v>
      </c>
      <c r="AL53" s="72">
        <v>6.4312534655629419</v>
      </c>
      <c r="AM53" s="72">
        <v>28.137210714135986</v>
      </c>
      <c r="AN53" s="137">
        <v>31.812213471640995</v>
      </c>
      <c r="AO53" s="137">
        <v>2.6395249367088596</v>
      </c>
      <c r="AP53" s="137">
        <v>2.376500512249474</v>
      </c>
      <c r="AQ53" s="70">
        <v>0.52621841008741366</v>
      </c>
      <c r="AR53" s="72">
        <v>5.0160254489583336</v>
      </c>
      <c r="AS53" s="68"/>
      <c r="AT53" s="68" t="s">
        <v>761</v>
      </c>
      <c r="AX53" s="72"/>
    </row>
    <row r="54" spans="1:54" x14ac:dyDescent="0.2">
      <c r="A54" t="s">
        <v>756</v>
      </c>
      <c r="B54" t="s">
        <v>280</v>
      </c>
      <c r="C54" s="68" t="s">
        <v>765</v>
      </c>
      <c r="E54" s="69">
        <v>43696</v>
      </c>
      <c r="F54" t="s">
        <v>881</v>
      </c>
      <c r="G54" t="s">
        <v>915</v>
      </c>
      <c r="H54" s="68">
        <v>1</v>
      </c>
      <c r="I54" s="68" t="s">
        <v>760</v>
      </c>
      <c r="J54" s="326">
        <v>0.43055555555555602</v>
      </c>
      <c r="K54" s="68">
        <v>2</v>
      </c>
      <c r="L54">
        <v>1</v>
      </c>
      <c r="M54" t="s">
        <v>854</v>
      </c>
      <c r="N54" t="s">
        <v>955</v>
      </c>
      <c r="O54" s="205" t="s">
        <v>761</v>
      </c>
      <c r="P54" s="131" t="s">
        <v>761</v>
      </c>
      <c r="Q54" s="68">
        <v>1.7</v>
      </c>
      <c r="R54" s="68" t="s">
        <v>761</v>
      </c>
      <c r="S54" s="131">
        <v>1.7</v>
      </c>
      <c r="T54" s="68">
        <v>3.2</v>
      </c>
      <c r="U54" s="70">
        <v>0.53125</v>
      </c>
      <c r="V54" s="68">
        <v>3</v>
      </c>
      <c r="W54" s="68" t="s">
        <v>761</v>
      </c>
      <c r="X54" s="359">
        <v>25.9</v>
      </c>
      <c r="Y54" s="68">
        <v>6.21</v>
      </c>
      <c r="Z54" s="365">
        <v>5.2329052704015115</v>
      </c>
      <c r="AA54" s="68">
        <v>78.2</v>
      </c>
      <c r="AB54" s="226">
        <v>30.3</v>
      </c>
      <c r="AC54" s="216">
        <v>47</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280</v>
      </c>
      <c r="B61" s="102">
        <v>2019</v>
      </c>
      <c r="C61" s="103">
        <v>7</v>
      </c>
      <c r="D61" s="102">
        <v>8</v>
      </c>
      <c r="E61" s="82"/>
      <c r="F61" s="131">
        <v>1.5</v>
      </c>
      <c r="G61" s="364">
        <v>6.45</v>
      </c>
      <c r="H61" s="82"/>
      <c r="I61" s="364">
        <v>24.6</v>
      </c>
      <c r="J61" s="226">
        <v>28.9</v>
      </c>
      <c r="K61" s="82"/>
      <c r="L61" s="82"/>
      <c r="M61" s="108"/>
      <c r="N61" s="131" t="s">
        <v>763</v>
      </c>
      <c r="O61" s="82"/>
      <c r="P61" s="82"/>
      <c r="Q61" s="82"/>
      <c r="R61" s="140"/>
      <c r="S61" s="137" t="s">
        <v>763</v>
      </c>
      <c r="T61" s="131" t="s">
        <v>763</v>
      </c>
      <c r="U61" s="131" t="s">
        <v>763</v>
      </c>
      <c r="V61" s="85"/>
      <c r="W61" s="85"/>
      <c r="X61" s="85"/>
      <c r="Y61" s="102">
        <f>IF(C61&lt;6," ",IF(C61&lt;=9,I61, IF(C61&gt;=10," ")))</f>
        <v>24.6</v>
      </c>
      <c r="Z61" s="102">
        <f>IF(Y61=" ", " ", IF(Y61&gt;0, Y61+273.15))</f>
        <v>297.75</v>
      </c>
      <c r="AA61" s="102">
        <f>IF(C61&lt;6," ",IF(C61&lt;=9,J61, IF(C61&gt;=10," ")))</f>
        <v>28.9</v>
      </c>
      <c r="AB61" s="102">
        <f>IF(C61&lt;6," ",IF(C61&lt;=9,G61, IF(C61&gt;=10," ")))</f>
        <v>6.45</v>
      </c>
      <c r="AC61" s="104">
        <f>IF(Y61=" "," ",IF(Y61&gt;0,EXP(-173.4292+249.6339*100/Z61+143.3483*LN(+Z61/100)-21.8492*Z61/100+AA61*(-0.033096+0.014259*Z61/100-0.0017*(Z61/100)^2))*1.4276))</f>
        <v>7.0349380024906747</v>
      </c>
      <c r="AD61" s="102">
        <f>IF(Y61=" "," ",IF(Y61&gt;0,AB61/AC61))</f>
        <v>0.9168524296470586</v>
      </c>
      <c r="AE61" s="105">
        <f>IF(C61&lt;6," ",IF(C61&lt;=9,F61, IF(C61&gt;=10," ")))</f>
        <v>1.5</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280</v>
      </c>
      <c r="B62" s="102">
        <v>2019</v>
      </c>
      <c r="C62" s="103">
        <v>7</v>
      </c>
      <c r="D62" s="102">
        <v>8</v>
      </c>
      <c r="E62" s="82"/>
      <c r="F62" s="131">
        <v>1.5</v>
      </c>
      <c r="G62" s="364">
        <v>6.47</v>
      </c>
      <c r="H62" s="82"/>
      <c r="I62" s="364">
        <v>24.6</v>
      </c>
      <c r="J62" s="226">
        <v>28.8</v>
      </c>
      <c r="K62" s="82"/>
      <c r="L62" s="82"/>
      <c r="M62" s="108"/>
      <c r="N62" s="137">
        <v>1.3359869755799698</v>
      </c>
      <c r="O62" s="82"/>
      <c r="P62" s="82"/>
      <c r="Q62" s="82"/>
      <c r="R62" s="140"/>
      <c r="S62" s="137">
        <v>36.10627546865755</v>
      </c>
      <c r="T62" s="137">
        <v>7.5244487499999986</v>
      </c>
      <c r="U62" s="137">
        <v>2.5000000000000001E-2</v>
      </c>
      <c r="V62" s="85"/>
      <c r="W62" s="85"/>
      <c r="X62" s="85"/>
      <c r="Y62" s="102">
        <f t="shared" ref="Y62:Y72" si="17">IF(C62&lt;6," ",IF(C62&lt;=9,I62, IF(C62&gt;=10," ")))</f>
        <v>24.6</v>
      </c>
      <c r="Z62" s="102">
        <f t="shared" ref="Z62:Z72" si="18">IF(Y62=" ", " ", IF(Y62&gt;0, Y62+273.15))</f>
        <v>297.75</v>
      </c>
      <c r="AA62" s="102">
        <f t="shared" ref="AA62:AA72" si="19">IF(C62&lt;6," ",IF(C62&lt;=9,J62, IF(C62&gt;=10," ")))</f>
        <v>28.8</v>
      </c>
      <c r="AB62" s="102">
        <f t="shared" ref="AB62:AB72" si="20">IF(C62&lt;6," ",IF(C62&lt;=9,G62, IF(C62&gt;=10," ")))</f>
        <v>6.47</v>
      </c>
      <c r="AC62" s="104">
        <f t="shared" ref="AC62:AC72" si="21">IF(Y62=" "," ",IF(Y62&gt;0,EXP(-173.4292+249.6339*100/Z62+143.3483*LN(+Z62/100)-21.8492*Z62/100+AA62*(-0.033096+0.014259*Z62/100-0.0017*(Z62/100)^2))*1.4276))</f>
        <v>7.038956935463542</v>
      </c>
      <c r="AD62" s="102">
        <f t="shared" ref="AD62:AD72" si="22">IF(Y62=" "," ",IF(Y62&gt;0,AB62/AC62))</f>
        <v>0.91917027754537983</v>
      </c>
      <c r="AE62" s="105">
        <f t="shared" ref="AE62:AE72" si="23">IF(C62&lt;6," ",IF(C62&lt;=9,F62, IF(C62&gt;=10," ")))</f>
        <v>1.5</v>
      </c>
      <c r="AF62" s="102">
        <f t="shared" ref="AF62:AF72" si="24">IF(Y62=" "," ",N62)</f>
        <v>1.3359869755799698</v>
      </c>
      <c r="AG62" s="105">
        <f t="shared" ref="AG62:AG72" si="25">IF(C62&lt;6," ",IF(C62&lt;=9,T62, IF(C62&gt;=10," ")))</f>
        <v>7.5244487499999986</v>
      </c>
      <c r="AH62" s="105">
        <f t="shared" ref="AH62:AH72" si="26">IF(C62&lt;6," ",IF(C62&lt;=9,U62, IF(C62&gt;=10," ")))</f>
        <v>2.5000000000000001E-2</v>
      </c>
      <c r="AI62" s="102">
        <f t="shared" ref="AI62" si="27">IF(Y62=" ", " ", IF(Y62&gt;0, SUM(AG62:AH62)))</f>
        <v>7.5494487499999989</v>
      </c>
      <c r="AJ62" s="106">
        <f t="shared" ref="AJ62:AJ72" si="28">IF(C62&lt;6," ",IF(C62&lt;=9,S62, IF(C62&gt;=10," ")))</f>
        <v>36.10627546865755</v>
      </c>
      <c r="AK62" s="107">
        <f t="shared" ref="AK62:AK71" si="29">IF(Y62=" ", " ", IF(Y62&gt;0, AJ62-AF62))</f>
        <v>34.77028849307758</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280</v>
      </c>
      <c r="B63" s="102">
        <v>2019</v>
      </c>
      <c r="C63" s="103">
        <v>7</v>
      </c>
      <c r="D63" s="102">
        <v>8</v>
      </c>
      <c r="E63" s="82"/>
      <c r="F63" s="131">
        <v>1.5</v>
      </c>
      <c r="G63" s="364">
        <v>5.57</v>
      </c>
      <c r="H63" s="82"/>
      <c r="I63" s="364">
        <v>23.7</v>
      </c>
      <c r="J63" s="226">
        <v>29.4</v>
      </c>
      <c r="K63" s="82"/>
      <c r="L63" s="82"/>
      <c r="M63" s="108"/>
      <c r="N63" s="131" t="s">
        <v>763</v>
      </c>
      <c r="O63" s="82"/>
      <c r="P63" s="82"/>
      <c r="Q63" s="82"/>
      <c r="R63" s="140"/>
      <c r="S63" s="137" t="s">
        <v>763</v>
      </c>
      <c r="T63" s="131" t="s">
        <v>763</v>
      </c>
      <c r="U63" s="131" t="s">
        <v>763</v>
      </c>
      <c r="V63" s="85"/>
      <c r="W63" s="85"/>
      <c r="X63" s="85"/>
      <c r="Y63" s="102">
        <f t="shared" si="17"/>
        <v>23.7</v>
      </c>
      <c r="Z63" s="102">
        <f t="shared" si="18"/>
        <v>296.84999999999997</v>
      </c>
      <c r="AA63" s="102">
        <f t="shared" si="19"/>
        <v>29.4</v>
      </c>
      <c r="AB63" s="102">
        <f t="shared" si="20"/>
        <v>5.57</v>
      </c>
      <c r="AC63" s="104">
        <f t="shared" si="21"/>
        <v>7.1264718936397058</v>
      </c>
      <c r="AD63" s="102">
        <f t="shared" si="22"/>
        <v>0.78159292327682672</v>
      </c>
      <c r="AE63" s="105">
        <f t="shared" si="23"/>
        <v>1.5</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280</v>
      </c>
      <c r="B64" s="102">
        <v>2019</v>
      </c>
      <c r="C64" s="103">
        <v>7</v>
      </c>
      <c r="D64" s="102">
        <v>19</v>
      </c>
      <c r="E64" s="82"/>
      <c r="F64" s="131">
        <v>1.5</v>
      </c>
      <c r="G64" s="364" t="s">
        <v>761</v>
      </c>
      <c r="H64" s="82"/>
      <c r="I64" s="364">
        <v>25.1</v>
      </c>
      <c r="J64" s="131" t="s">
        <v>763</v>
      </c>
      <c r="K64" s="82"/>
      <c r="L64" s="82"/>
      <c r="M64" s="108"/>
      <c r="N64" s="131" t="s">
        <v>763</v>
      </c>
      <c r="O64" s="82"/>
      <c r="P64" s="82"/>
      <c r="Q64" s="82"/>
      <c r="R64" s="140"/>
      <c r="S64" s="137" t="s">
        <v>763</v>
      </c>
      <c r="T64" s="131" t="s">
        <v>763</v>
      </c>
      <c r="U64" s="131" t="s">
        <v>763</v>
      </c>
      <c r="V64" s="85"/>
      <c r="W64" s="85"/>
      <c r="X64" s="85"/>
      <c r="Y64" s="102">
        <f t="shared" si="17"/>
        <v>25.1</v>
      </c>
      <c r="Z64" s="102">
        <f t="shared" si="18"/>
        <v>298.25</v>
      </c>
      <c r="AA64" s="102" t="str">
        <f t="shared" si="19"/>
        <v>NS</v>
      </c>
      <c r="AB64" s="102" t="str">
        <f t="shared" si="20"/>
        <v>ND</v>
      </c>
      <c r="AC64" s="104" t="e">
        <f t="shared" si="21"/>
        <v>#VALUE!</v>
      </c>
      <c r="AD64" s="102"/>
      <c r="AE64" s="105">
        <f t="shared" si="23"/>
        <v>1.5</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280</v>
      </c>
      <c r="B65" s="102">
        <v>2019</v>
      </c>
      <c r="C65" s="103">
        <v>7</v>
      </c>
      <c r="D65" s="102">
        <v>19</v>
      </c>
      <c r="E65" s="82"/>
      <c r="F65" s="131">
        <v>1.5</v>
      </c>
      <c r="G65" s="364">
        <v>3.0121078376742325</v>
      </c>
      <c r="H65" s="82"/>
      <c r="I65" s="364">
        <v>25</v>
      </c>
      <c r="J65" s="226">
        <v>28.4</v>
      </c>
      <c r="K65" s="82"/>
      <c r="L65" s="82"/>
      <c r="M65" s="108"/>
      <c r="N65" s="137">
        <v>6.6066400599594211</v>
      </c>
      <c r="O65" s="82"/>
      <c r="P65" s="82"/>
      <c r="Q65" s="82"/>
      <c r="R65" s="140"/>
      <c r="S65" s="137">
        <v>43.035047993085961</v>
      </c>
      <c r="T65" s="137">
        <v>5.2725020833333325</v>
      </c>
      <c r="U65" s="137">
        <v>2.5000000000000001E-2</v>
      </c>
      <c r="V65" s="85"/>
      <c r="W65" s="85"/>
      <c r="X65" s="85"/>
      <c r="Y65" s="102">
        <f t="shared" si="17"/>
        <v>25</v>
      </c>
      <c r="Z65" s="102">
        <f t="shared" si="18"/>
        <v>298.14999999999998</v>
      </c>
      <c r="AA65" s="102">
        <f t="shared" si="19"/>
        <v>28.4</v>
      </c>
      <c r="AB65" s="102">
        <f t="shared" si="20"/>
        <v>3.0121078376742325</v>
      </c>
      <c r="AC65" s="104">
        <f t="shared" si="21"/>
        <v>7.0061084614792861</v>
      </c>
      <c r="AD65" s="102">
        <f t="shared" si="22"/>
        <v>0.42992595022404906</v>
      </c>
      <c r="AE65" s="105">
        <f t="shared" si="23"/>
        <v>1.5</v>
      </c>
      <c r="AF65" s="102">
        <f t="shared" si="24"/>
        <v>6.6066400599594211</v>
      </c>
      <c r="AG65" s="105">
        <f t="shared" si="25"/>
        <v>5.2725020833333325</v>
      </c>
      <c r="AH65" s="105">
        <f t="shared" si="26"/>
        <v>2.5000000000000001E-2</v>
      </c>
      <c r="AI65" s="102">
        <f t="shared" ref="AI65" si="30">IF(Y65=" ", " ", IF(Y65&gt;0, SUM(AG65:AH65)))</f>
        <v>5.2975020833333328</v>
      </c>
      <c r="AJ65" s="106">
        <f t="shared" si="28"/>
        <v>43.035047993085961</v>
      </c>
      <c r="AK65" s="107">
        <f t="shared" si="29"/>
        <v>36.428407933126536</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280</v>
      </c>
      <c r="B66" s="102">
        <v>2019</v>
      </c>
      <c r="C66" s="103">
        <v>7</v>
      </c>
      <c r="D66" s="102">
        <v>19</v>
      </c>
      <c r="E66" s="82"/>
      <c r="F66" s="131">
        <v>1.5</v>
      </c>
      <c r="G66" s="364" t="s">
        <v>761</v>
      </c>
      <c r="H66" s="82"/>
      <c r="I66" s="364">
        <v>24.5</v>
      </c>
      <c r="J66" s="131" t="s">
        <v>763</v>
      </c>
      <c r="K66" s="82"/>
      <c r="L66" s="82"/>
      <c r="M66" s="108"/>
      <c r="N66" s="131" t="s">
        <v>763</v>
      </c>
      <c r="O66" s="82"/>
      <c r="P66" s="82"/>
      <c r="Q66" s="82"/>
      <c r="R66" s="140"/>
      <c r="S66" s="137" t="s">
        <v>763</v>
      </c>
      <c r="T66" s="131" t="s">
        <v>763</v>
      </c>
      <c r="U66" s="131" t="s">
        <v>763</v>
      </c>
      <c r="V66" s="85"/>
      <c r="W66" s="85"/>
      <c r="X66" s="85"/>
      <c r="Y66" s="102">
        <f t="shared" si="17"/>
        <v>24.5</v>
      </c>
      <c r="Z66" s="102">
        <f t="shared" si="18"/>
        <v>297.64999999999998</v>
      </c>
      <c r="AA66" s="102" t="str">
        <f t="shared" si="19"/>
        <v>NS</v>
      </c>
      <c r="AB66" s="102" t="str">
        <f t="shared" si="20"/>
        <v>ND</v>
      </c>
      <c r="AC66" s="104" t="e">
        <f t="shared" si="21"/>
        <v>#VALUE!</v>
      </c>
      <c r="AD66" s="102"/>
      <c r="AE66" s="105">
        <f t="shared" si="23"/>
        <v>1.5</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280</v>
      </c>
      <c r="B67" s="102">
        <v>2019</v>
      </c>
      <c r="C67" s="103">
        <v>8</v>
      </c>
      <c r="D67" s="102">
        <v>5</v>
      </c>
      <c r="E67" s="82"/>
      <c r="F67" s="131">
        <v>1.1000000000000001</v>
      </c>
      <c r="G67" s="364">
        <v>5.2526740386011985</v>
      </c>
      <c r="H67" s="82"/>
      <c r="I67" s="364">
        <v>26.9</v>
      </c>
      <c r="J67" s="226">
        <v>28.4</v>
      </c>
      <c r="K67" s="82"/>
      <c r="L67" s="82"/>
      <c r="M67" s="82"/>
      <c r="N67" s="131" t="s">
        <v>763</v>
      </c>
      <c r="O67" s="82"/>
      <c r="P67" s="82"/>
      <c r="Q67" s="82"/>
      <c r="R67" s="140"/>
      <c r="S67" s="137" t="s">
        <v>763</v>
      </c>
      <c r="T67" s="131" t="s">
        <v>763</v>
      </c>
      <c r="U67" s="131" t="s">
        <v>763</v>
      </c>
      <c r="V67" s="85"/>
      <c r="W67" s="85"/>
      <c r="X67" s="85"/>
      <c r="Y67" s="102">
        <f t="shared" si="17"/>
        <v>26.9</v>
      </c>
      <c r="Z67" s="102">
        <f t="shared" si="18"/>
        <v>300.04999999999995</v>
      </c>
      <c r="AA67" s="102">
        <f t="shared" si="19"/>
        <v>28.4</v>
      </c>
      <c r="AB67" s="102">
        <f t="shared" si="20"/>
        <v>5.2526740386011985</v>
      </c>
      <c r="AC67" s="104">
        <f t="shared" si="21"/>
        <v>6.7820216209754651</v>
      </c>
      <c r="AD67" s="102">
        <f t="shared" si="22"/>
        <v>0.77449974832809532</v>
      </c>
      <c r="AE67" s="105">
        <f t="shared" si="23"/>
        <v>1.1000000000000001</v>
      </c>
      <c r="AF67" s="102" t="str">
        <f t="shared" si="24"/>
        <v>NS</v>
      </c>
      <c r="AG67" s="105" t="str">
        <f t="shared" si="25"/>
        <v>NS</v>
      </c>
      <c r="AH67" s="105" t="str">
        <f t="shared" si="26"/>
        <v>NS</v>
      </c>
      <c r="AI67" s="102"/>
      <c r="AJ67" s="106" t="str">
        <f t="shared" si="28"/>
        <v>NS</v>
      </c>
      <c r="AK67" s="107"/>
      <c r="AL67" s="82"/>
      <c r="AM67" s="82">
        <f>AD75</f>
        <v>0.74747551147003732</v>
      </c>
      <c r="AN67" s="82">
        <f>AE75</f>
        <v>1.45</v>
      </c>
      <c r="AO67" s="82">
        <f>AF75</f>
        <v>2.9262354557798971</v>
      </c>
      <c r="AP67" s="82">
        <f>AI75</f>
        <v>6.9776695914062499</v>
      </c>
      <c r="AQ67" s="113">
        <f>AK75</f>
        <v>34.337041785735465</v>
      </c>
      <c r="AR67" s="118"/>
      <c r="AS67" s="115" t="s">
        <v>497</v>
      </c>
      <c r="AT67" s="115" t="s">
        <v>497</v>
      </c>
      <c r="AU67" s="115" t="s">
        <v>497</v>
      </c>
      <c r="AV67" s="115" t="s">
        <v>497</v>
      </c>
      <c r="AW67" s="115" t="s">
        <v>497</v>
      </c>
      <c r="AX67" s="116" t="s">
        <v>498</v>
      </c>
      <c r="AY67" s="102"/>
      <c r="AZ67" s="102"/>
      <c r="BA67" s="82"/>
      <c r="BB67" s="82"/>
    </row>
    <row r="68" spans="1:54" ht="16" x14ac:dyDescent="0.2">
      <c r="A68" s="101" t="s">
        <v>280</v>
      </c>
      <c r="B68" s="102">
        <v>2019</v>
      </c>
      <c r="C68" s="103">
        <v>8</v>
      </c>
      <c r="D68" s="102">
        <v>5</v>
      </c>
      <c r="E68" s="82"/>
      <c r="F68" s="131">
        <v>1.1000000000000001</v>
      </c>
      <c r="G68" s="364">
        <v>4.4525839207346731</v>
      </c>
      <c r="H68" s="82"/>
      <c r="I68" s="364">
        <v>26.9</v>
      </c>
      <c r="J68" s="226">
        <v>28</v>
      </c>
      <c r="K68" s="82"/>
      <c r="L68" s="82"/>
      <c r="M68" s="108"/>
      <c r="N68" s="137">
        <v>8.731203007518798E-2</v>
      </c>
      <c r="O68" s="82"/>
      <c r="P68" s="82"/>
      <c r="Q68" s="82"/>
      <c r="R68" s="140"/>
      <c r="S68" s="137">
        <v>38.099572032676939</v>
      </c>
      <c r="T68" s="137">
        <v>10.022702083333332</v>
      </c>
      <c r="U68" s="137">
        <v>2.5000000000000001E-2</v>
      </c>
      <c r="V68" s="85"/>
      <c r="W68" s="85"/>
      <c r="X68" s="85"/>
      <c r="Y68" s="102">
        <f t="shared" si="17"/>
        <v>26.9</v>
      </c>
      <c r="Z68" s="102">
        <f t="shared" si="18"/>
        <v>300.04999999999995</v>
      </c>
      <c r="AA68" s="102">
        <f t="shared" si="19"/>
        <v>28</v>
      </c>
      <c r="AB68" s="102">
        <f t="shared" si="20"/>
        <v>4.4525839207346731</v>
      </c>
      <c r="AC68" s="104">
        <f t="shared" si="21"/>
        <v>6.7972765191251359</v>
      </c>
      <c r="AD68" s="102">
        <f t="shared" si="22"/>
        <v>0.65505411001107194</v>
      </c>
      <c r="AE68" s="105">
        <f t="shared" si="23"/>
        <v>1.1000000000000001</v>
      </c>
      <c r="AF68" s="102">
        <f t="shared" si="24"/>
        <v>8.731203007518798E-2</v>
      </c>
      <c r="AG68" s="105">
        <f t="shared" si="25"/>
        <v>10.022702083333332</v>
      </c>
      <c r="AH68" s="105">
        <f t="shared" si="26"/>
        <v>2.5000000000000001E-2</v>
      </c>
      <c r="AI68" s="102">
        <f t="shared" ref="AI68" si="31">IF(Y68=" ", " ", IF(Y68&gt;0, SUM(AG68:AH68)))</f>
        <v>10.047702083333332</v>
      </c>
      <c r="AJ68" s="106">
        <f t="shared" si="28"/>
        <v>38.099572032676939</v>
      </c>
      <c r="AK68" s="107">
        <f t="shared" si="29"/>
        <v>38.012260002601749</v>
      </c>
      <c r="AL68" s="82"/>
      <c r="AM68" s="82"/>
      <c r="AN68" s="82"/>
      <c r="AO68" s="82"/>
      <c r="AP68" s="85"/>
      <c r="AQ68" s="82"/>
      <c r="AR68" s="82"/>
      <c r="AS68" s="363">
        <f>((LN(AM67)-LN(0.4))/(LN(0.9)-LN(0.4))*100)</f>
        <v>77.101208530898674</v>
      </c>
      <c r="AT68" s="370">
        <f>((LN(AN67)-LN(0.6))/(LN(3)-LN(0.6))*100)</f>
        <v>54.825922353472819</v>
      </c>
      <c r="AU68" s="115">
        <f>((LN(AO67)-LN(10))/(LN(1)-LN(10))*100)</f>
        <v>53.369073185669706</v>
      </c>
      <c r="AV68" s="115">
        <f>((LN(AP67)-LN(10))/(LN(3)-LN(10))*100)</f>
        <v>29.890218458388507</v>
      </c>
      <c r="AW68" s="115">
        <f>((LN(AQ67)-LN(43))/(LN(20)-LN(43))*100)</f>
        <v>29.390576116097328</v>
      </c>
      <c r="AX68" s="82"/>
      <c r="AY68" s="82"/>
      <c r="AZ68" s="82"/>
      <c r="BA68" s="82"/>
      <c r="BB68" s="82"/>
    </row>
    <row r="69" spans="1:54" ht="16" x14ac:dyDescent="0.2">
      <c r="A69" s="101" t="s">
        <v>280</v>
      </c>
      <c r="B69" s="102">
        <v>2019</v>
      </c>
      <c r="C69" s="103">
        <v>8</v>
      </c>
      <c r="D69" s="102">
        <v>5</v>
      </c>
      <c r="E69" s="82"/>
      <c r="F69" s="131">
        <v>1.1000000000000001</v>
      </c>
      <c r="G69" s="364">
        <v>4.4475904380101277</v>
      </c>
      <c r="H69" s="82"/>
      <c r="I69" s="364">
        <v>26.9</v>
      </c>
      <c r="J69" s="226">
        <v>28.2</v>
      </c>
      <c r="K69" s="82"/>
      <c r="L69" s="82"/>
      <c r="M69" s="108"/>
      <c r="N69" s="131" t="s">
        <v>763</v>
      </c>
      <c r="O69" s="82"/>
      <c r="P69" s="82"/>
      <c r="Q69" s="82"/>
      <c r="R69" s="140"/>
      <c r="S69" s="137" t="s">
        <v>763</v>
      </c>
      <c r="T69" s="131" t="s">
        <v>763</v>
      </c>
      <c r="U69" s="131" t="s">
        <v>763</v>
      </c>
      <c r="V69" s="85"/>
      <c r="W69" s="85"/>
      <c r="X69" s="85"/>
      <c r="Y69" s="102">
        <f t="shared" si="17"/>
        <v>26.9</v>
      </c>
      <c r="Z69" s="102">
        <f t="shared" si="18"/>
        <v>300.04999999999995</v>
      </c>
      <c r="AA69" s="102">
        <f t="shared" si="19"/>
        <v>28.2</v>
      </c>
      <c r="AB69" s="102">
        <f t="shared" si="20"/>
        <v>4.4475904380101277</v>
      </c>
      <c r="AC69" s="104">
        <f t="shared" si="21"/>
        <v>6.7896447857347813</v>
      </c>
      <c r="AD69" s="102">
        <f t="shared" si="22"/>
        <v>0.65505495182231477</v>
      </c>
      <c r="AE69" s="105">
        <f t="shared" si="23"/>
        <v>1.1000000000000001</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77.101208530898674</v>
      </c>
      <c r="AT69" s="82">
        <f>IF(AT68&gt;100, 100, IF(AT68&lt;0, 0, AT68))</f>
        <v>54.825922353472819</v>
      </c>
      <c r="AU69" s="82">
        <f t="shared" ref="AU69:AW69" si="32">IF(AU68&gt;100, 100, IF(AU68&lt;0, 0, AU68))</f>
        <v>53.369073185669706</v>
      </c>
      <c r="AV69" s="82">
        <f t="shared" si="32"/>
        <v>29.890218458388507</v>
      </c>
      <c r="AW69" s="82">
        <f t="shared" si="32"/>
        <v>29.390576116097328</v>
      </c>
      <c r="AX69" s="129">
        <f>AVERAGE(AS69:AW69)</f>
        <v>48.915399728905406</v>
      </c>
      <c r="AY69" s="84"/>
      <c r="AZ69" s="84"/>
      <c r="BA69" s="84" t="str">
        <f>IF(AX69&gt;65, "Acceptable; Ongoing Protection is Required", "Unacceptable; Immediate Restoration is Required")</f>
        <v>Unacceptable; Immediate Restoration is Required</v>
      </c>
      <c r="BB69" s="82"/>
    </row>
    <row r="70" spans="1:54" ht="16" x14ac:dyDescent="0.2">
      <c r="A70" s="101" t="s">
        <v>280</v>
      </c>
      <c r="B70" s="102">
        <v>2019</v>
      </c>
      <c r="C70" s="103">
        <v>8</v>
      </c>
      <c r="D70" s="102">
        <v>19</v>
      </c>
      <c r="E70" s="82"/>
      <c r="F70" s="131">
        <v>1.7</v>
      </c>
      <c r="G70" s="364">
        <v>5.4104348550374786</v>
      </c>
      <c r="H70" s="82"/>
      <c r="I70" s="364">
        <v>26.3</v>
      </c>
      <c r="J70" s="226">
        <v>27.9</v>
      </c>
      <c r="K70" s="82"/>
      <c r="L70" s="82"/>
      <c r="M70" s="108"/>
      <c r="N70" s="131" t="s">
        <v>763</v>
      </c>
      <c r="O70" s="82"/>
      <c r="P70" s="82"/>
      <c r="Q70" s="82"/>
      <c r="R70" s="140"/>
      <c r="S70" s="137" t="s">
        <v>763</v>
      </c>
      <c r="T70" s="131" t="s">
        <v>763</v>
      </c>
      <c r="U70" s="131" t="s">
        <v>763</v>
      </c>
      <c r="V70" s="85"/>
      <c r="W70" s="85"/>
      <c r="X70" s="85"/>
      <c r="Y70" s="102">
        <f t="shared" si="17"/>
        <v>26.3</v>
      </c>
      <c r="Z70" s="102">
        <f t="shared" si="18"/>
        <v>299.45</v>
      </c>
      <c r="AA70" s="102">
        <f t="shared" si="19"/>
        <v>27.9</v>
      </c>
      <c r="AB70" s="102">
        <f t="shared" si="20"/>
        <v>5.4104348550374786</v>
      </c>
      <c r="AC70" s="104">
        <f t="shared" si="21"/>
        <v>6.8706773301965871</v>
      </c>
      <c r="AD70" s="102">
        <f t="shared" si="22"/>
        <v>0.7874674642714844</v>
      </c>
      <c r="AE70" s="105">
        <f t="shared" si="23"/>
        <v>1.7</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48.915399728905406</v>
      </c>
      <c r="AY70" s="85"/>
      <c r="AZ70" s="85"/>
      <c r="BA70" s="82"/>
      <c r="BB70" s="82"/>
    </row>
    <row r="71" spans="1:54" ht="16" x14ac:dyDescent="0.2">
      <c r="A71" s="101" t="s">
        <v>280</v>
      </c>
      <c r="B71" s="102">
        <v>2019</v>
      </c>
      <c r="C71" s="103">
        <v>8</v>
      </c>
      <c r="D71" s="102">
        <v>19</v>
      </c>
      <c r="E71" s="82"/>
      <c r="F71" s="131">
        <v>1.7</v>
      </c>
      <c r="G71" s="364">
        <v>5.3921492618387825</v>
      </c>
      <c r="H71" s="82"/>
      <c r="I71" s="364">
        <v>26.3</v>
      </c>
      <c r="J71" s="226">
        <v>28.7</v>
      </c>
      <c r="K71" s="82"/>
      <c r="L71" s="82"/>
      <c r="M71" s="108"/>
      <c r="N71" s="137">
        <v>3.675002757505009</v>
      </c>
      <c r="O71" s="82"/>
      <c r="P71" s="82"/>
      <c r="Q71" s="82"/>
      <c r="R71" s="140"/>
      <c r="S71" s="137">
        <v>31.812213471640995</v>
      </c>
      <c r="T71" s="137">
        <v>2.6395249367088596</v>
      </c>
      <c r="U71" s="137">
        <v>2.376500512249474</v>
      </c>
      <c r="V71" s="85"/>
      <c r="W71" s="85"/>
      <c r="X71" s="85"/>
      <c r="Y71" s="102">
        <f t="shared" si="17"/>
        <v>26.3</v>
      </c>
      <c r="Z71" s="102">
        <f t="shared" si="18"/>
        <v>299.45</v>
      </c>
      <c r="AA71" s="102">
        <f t="shared" si="19"/>
        <v>28.7</v>
      </c>
      <c r="AB71" s="102">
        <f t="shared" si="20"/>
        <v>5.3921492618387825</v>
      </c>
      <c r="AC71" s="104">
        <f t="shared" si="21"/>
        <v>6.8397391373564878</v>
      </c>
      <c r="AD71" s="102">
        <f t="shared" si="22"/>
        <v>0.78835598164681042</v>
      </c>
      <c r="AE71" s="105">
        <f t="shared" si="23"/>
        <v>1.7</v>
      </c>
      <c r="AF71" s="102">
        <f t="shared" si="24"/>
        <v>3.675002757505009</v>
      </c>
      <c r="AG71" s="105">
        <f t="shared" si="25"/>
        <v>2.6395249367088596</v>
      </c>
      <c r="AH71" s="105">
        <f t="shared" si="26"/>
        <v>2.376500512249474</v>
      </c>
      <c r="AI71" s="102">
        <f t="shared" ref="AI71" si="33">IF(Y71=" ", " ", IF(Y71&gt;0, SUM(AG71:AH71)))</f>
        <v>5.0160254489583336</v>
      </c>
      <c r="AJ71" s="106">
        <f t="shared" si="28"/>
        <v>31.812213471640995</v>
      </c>
      <c r="AK71" s="107">
        <f t="shared" si="29"/>
        <v>28.137210714135986</v>
      </c>
      <c r="AL71" s="82"/>
      <c r="AM71" s="82"/>
      <c r="AN71" s="82"/>
      <c r="AO71" s="82"/>
      <c r="AP71" s="82"/>
      <c r="AQ71" s="82"/>
      <c r="AR71" s="82"/>
      <c r="AS71" s="82"/>
      <c r="AT71" s="82"/>
      <c r="AU71" s="82"/>
      <c r="AV71" s="82"/>
      <c r="AW71" s="82"/>
      <c r="AX71" s="82"/>
      <c r="AY71" s="82"/>
      <c r="AZ71" s="82"/>
      <c r="BA71" s="82"/>
      <c r="BB71" s="82"/>
    </row>
    <row r="72" spans="1:54" ht="16" x14ac:dyDescent="0.2">
      <c r="A72" s="101" t="s">
        <v>280</v>
      </c>
      <c r="B72" s="102">
        <v>2019</v>
      </c>
      <c r="C72" s="103">
        <v>8</v>
      </c>
      <c r="D72" s="102">
        <v>19</v>
      </c>
      <c r="E72" s="82"/>
      <c r="F72" s="131">
        <v>1.7</v>
      </c>
      <c r="G72" s="364">
        <v>5.2329052704015115</v>
      </c>
      <c r="H72" s="82"/>
      <c r="I72" s="364">
        <v>25.9</v>
      </c>
      <c r="J72" s="226">
        <v>30.3</v>
      </c>
      <c r="K72" s="82"/>
      <c r="L72" s="82"/>
      <c r="M72" s="82"/>
      <c r="N72" s="131" t="s">
        <v>763</v>
      </c>
      <c r="O72" s="82"/>
      <c r="P72" s="82"/>
      <c r="Q72" s="82"/>
      <c r="R72" s="140"/>
      <c r="S72" s="137" t="s">
        <v>763</v>
      </c>
      <c r="T72" s="131" t="s">
        <v>763</v>
      </c>
      <c r="U72" s="131" t="s">
        <v>763</v>
      </c>
      <c r="V72" s="85"/>
      <c r="W72" s="85"/>
      <c r="X72" s="85"/>
      <c r="Y72" s="102">
        <f t="shared" si="17"/>
        <v>25.9</v>
      </c>
      <c r="Z72" s="102">
        <f t="shared" si="18"/>
        <v>299.04999999999995</v>
      </c>
      <c r="AA72" s="102">
        <f t="shared" si="19"/>
        <v>30.3</v>
      </c>
      <c r="AB72" s="102">
        <f t="shared" si="20"/>
        <v>5.2329052704015115</v>
      </c>
      <c r="AC72" s="104">
        <f t="shared" si="21"/>
        <v>6.8245083976838776</v>
      </c>
      <c r="AD72" s="102">
        <f t="shared" si="22"/>
        <v>0.76678127792728201</v>
      </c>
      <c r="AE72" s="105">
        <f t="shared" si="23"/>
        <v>1.7</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0.74747551147003732</v>
      </c>
      <c r="AE75" s="84">
        <f>_xlfn.AGGREGATE(1, 6,AE61:AE74)</f>
        <v>1.45</v>
      </c>
      <c r="AF75" s="84">
        <f>_xlfn.AGGREGATE(1, 6,AF61:AF74)</f>
        <v>2.9262354557798971</v>
      </c>
      <c r="AG75" s="82"/>
      <c r="AH75" s="82"/>
      <c r="AI75" s="84">
        <f>_xlfn.AGGREGATE(1, 6,AI61:AI74)</f>
        <v>6.9776695914062499</v>
      </c>
      <c r="AJ75" s="82"/>
      <c r="AK75" s="84">
        <f>_xlfn.AGGREGATE(1, 6,AK61:AK74)</f>
        <v>34.337041785735465</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AVERAGE(AD62:AD69)</f>
        <v>0.70254966020128962</v>
      </c>
      <c r="AE76" s="126">
        <f>AVERAGE(AE62:AE71)</f>
        <v>1.4199999999999997</v>
      </c>
      <c r="AF76" s="126">
        <f>AVERAGE(AF62:AF71)</f>
        <v>2.9262354557798971</v>
      </c>
      <c r="AG76" s="126"/>
      <c r="AH76" s="126"/>
      <c r="AI76" s="126">
        <f>AVERAGE(AI62:AI71)</f>
        <v>6.9776695914062499</v>
      </c>
      <c r="AJ76" s="126"/>
      <c r="AK76" s="127">
        <f>AVERAGE(AK62:AK69)</f>
        <v>36.403652142935293</v>
      </c>
      <c r="AL76" s="82"/>
      <c r="AM76" s="82"/>
      <c r="AN76" s="82"/>
      <c r="AO76" s="82"/>
      <c r="AP76" s="82"/>
      <c r="AQ76" s="82"/>
      <c r="AR76" s="82"/>
      <c r="AS76" s="82"/>
      <c r="AT76" s="82"/>
      <c r="AU76" s="82"/>
      <c r="AV76" s="82"/>
      <c r="AW76" s="82"/>
      <c r="AX76" s="82"/>
      <c r="AY76" s="82"/>
      <c r="AZ76" s="82"/>
      <c r="BA76" s="82"/>
      <c r="BB76" s="82"/>
    </row>
    <row r="77" spans="1:54" x14ac:dyDescent="0.2">
      <c r="AD77">
        <f>AVERAGE(AD61:AD72)</f>
        <v>0.74747551147003732</v>
      </c>
      <c r="AK77" s="368">
        <f>AVERAGE(AK62:AK71)</f>
        <v>34.337041785735465</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s="68" customFormat="1" x14ac:dyDescent="0.2">
      <c r="A83" s="79" t="s">
        <v>756</v>
      </c>
      <c r="B83" s="193" t="s">
        <v>985</v>
      </c>
      <c r="C83" s="193" t="s">
        <v>757</v>
      </c>
      <c r="D83" s="193"/>
      <c r="E83" s="194">
        <v>44020</v>
      </c>
      <c r="F83" s="79" t="s">
        <v>881</v>
      </c>
      <c r="G83" s="79" t="s">
        <v>915</v>
      </c>
      <c r="H83" s="195">
        <v>2</v>
      </c>
      <c r="I83" s="79" t="s">
        <v>982</v>
      </c>
      <c r="J83" s="196" t="s">
        <v>761</v>
      </c>
      <c r="K83" s="174">
        <v>2</v>
      </c>
      <c r="L83" s="174">
        <v>2</v>
      </c>
      <c r="M83" s="79" t="s">
        <v>854</v>
      </c>
      <c r="N83" s="79" t="s">
        <v>807</v>
      </c>
      <c r="O83" s="131" t="s">
        <v>761</v>
      </c>
      <c r="P83" s="131" t="s">
        <v>761</v>
      </c>
      <c r="Q83" s="79" t="s">
        <v>761</v>
      </c>
      <c r="R83" s="79" t="s">
        <v>761</v>
      </c>
      <c r="S83" s="131">
        <v>1.2</v>
      </c>
      <c r="T83" s="79">
        <v>2.4</v>
      </c>
      <c r="U83" s="72">
        <v>0.5</v>
      </c>
      <c r="V83" s="79">
        <v>0.15</v>
      </c>
      <c r="W83" s="196" t="s">
        <v>761</v>
      </c>
      <c r="X83" s="371">
        <v>23.1</v>
      </c>
      <c r="Y83" s="198">
        <v>6</v>
      </c>
      <c r="Z83" s="365">
        <v>5.0763041912459457</v>
      </c>
      <c r="AA83" s="199">
        <v>79.8</v>
      </c>
      <c r="AB83" s="131">
        <v>29</v>
      </c>
      <c r="AC83" s="79">
        <v>45.2</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7" s="68" customFormat="1" x14ac:dyDescent="0.2">
      <c r="A84" s="79" t="s">
        <v>756</v>
      </c>
      <c r="B84" s="193" t="s">
        <v>985</v>
      </c>
      <c r="C84" s="193" t="s">
        <v>764</v>
      </c>
      <c r="D84" s="193"/>
      <c r="E84" s="194">
        <v>44020</v>
      </c>
      <c r="F84" s="79" t="s">
        <v>881</v>
      </c>
      <c r="G84" s="79" t="s">
        <v>915</v>
      </c>
      <c r="H84" s="195">
        <v>2</v>
      </c>
      <c r="I84" s="79" t="s">
        <v>982</v>
      </c>
      <c r="J84" s="196" t="s">
        <v>761</v>
      </c>
      <c r="K84" s="174">
        <v>2</v>
      </c>
      <c r="L84" s="174">
        <v>2</v>
      </c>
      <c r="M84" s="79" t="s">
        <v>854</v>
      </c>
      <c r="N84" s="79" t="s">
        <v>769</v>
      </c>
      <c r="O84" s="131" t="s">
        <v>761</v>
      </c>
      <c r="P84" s="131" t="s">
        <v>761</v>
      </c>
      <c r="Q84" s="79" t="s">
        <v>761</v>
      </c>
      <c r="R84" s="79" t="s">
        <v>761</v>
      </c>
      <c r="S84" s="131">
        <v>1.2</v>
      </c>
      <c r="T84" s="79">
        <v>2.4</v>
      </c>
      <c r="U84" s="72">
        <v>0.5</v>
      </c>
      <c r="V84" s="79">
        <v>1</v>
      </c>
      <c r="W84" s="196" t="s">
        <v>761</v>
      </c>
      <c r="X84" s="371">
        <v>23.1</v>
      </c>
      <c r="Y84" s="198">
        <v>5.84</v>
      </c>
      <c r="Z84" s="365">
        <v>4.9409360794793864</v>
      </c>
      <c r="AA84" s="199">
        <v>77.5</v>
      </c>
      <c r="AB84" s="131">
        <v>29</v>
      </c>
      <c r="AC84" s="79">
        <v>45.1</v>
      </c>
      <c r="AD84" s="176">
        <v>0.40897517504774022</v>
      </c>
      <c r="AE84" s="75">
        <v>2.4145066889632112</v>
      </c>
      <c r="AF84" s="75">
        <v>0.13317479191438766</v>
      </c>
      <c r="AG84" s="137">
        <v>2.5476814808775989</v>
      </c>
      <c r="AH84" s="75">
        <v>22.863138540421655</v>
      </c>
      <c r="AI84" s="75">
        <v>25.410820021299255</v>
      </c>
      <c r="AJ84" s="75">
        <v>87.050079046493295</v>
      </c>
      <c r="AK84" s="75">
        <v>15.057739431440163</v>
      </c>
      <c r="AL84" s="177">
        <v>5.7810854971188457</v>
      </c>
      <c r="AM84" s="75">
        <v>37.92087797186182</v>
      </c>
      <c r="AN84" s="137">
        <v>40.46855945273942</v>
      </c>
      <c r="AO84" s="207">
        <v>5.2575535714285726</v>
      </c>
      <c r="AP84" s="207">
        <v>2.5230409598214276</v>
      </c>
      <c r="AQ84" s="201">
        <v>0.67572645641822371</v>
      </c>
      <c r="AR84" s="177">
        <v>7.7805945312500002</v>
      </c>
      <c r="AS84" s="79"/>
      <c r="AT84" s="176"/>
      <c r="AU84" s="68" t="s">
        <v>763</v>
      </c>
      <c r="AV84" s="68" t="s">
        <v>763</v>
      </c>
      <c r="AX84" s="72"/>
      <c r="BA84" s="200"/>
      <c r="BC84" s="147"/>
    </row>
    <row r="85" spans="1:57" s="68" customFormat="1" x14ac:dyDescent="0.2">
      <c r="A85" s="79" t="s">
        <v>756</v>
      </c>
      <c r="B85" s="193" t="s">
        <v>985</v>
      </c>
      <c r="C85" s="193" t="s">
        <v>765</v>
      </c>
      <c r="D85" s="193"/>
      <c r="E85" s="194">
        <v>44020</v>
      </c>
      <c r="F85" s="79" t="s">
        <v>881</v>
      </c>
      <c r="G85" s="79" t="s">
        <v>915</v>
      </c>
      <c r="H85" s="195">
        <v>2</v>
      </c>
      <c r="I85" s="79" t="s">
        <v>982</v>
      </c>
      <c r="J85" s="196" t="s">
        <v>761</v>
      </c>
      <c r="K85" s="174">
        <v>2</v>
      </c>
      <c r="L85" s="174">
        <v>2</v>
      </c>
      <c r="M85" s="79" t="s">
        <v>854</v>
      </c>
      <c r="N85" s="79" t="s">
        <v>766</v>
      </c>
      <c r="O85" s="131" t="s">
        <v>761</v>
      </c>
      <c r="P85" s="131" t="s">
        <v>761</v>
      </c>
      <c r="Q85" s="79" t="s">
        <v>761</v>
      </c>
      <c r="R85" s="79" t="s">
        <v>761</v>
      </c>
      <c r="S85" s="131">
        <v>1.2</v>
      </c>
      <c r="T85" s="79">
        <v>2.4</v>
      </c>
      <c r="U85" s="72">
        <v>0.5</v>
      </c>
      <c r="V85" s="79">
        <v>2</v>
      </c>
      <c r="W85" s="196" t="s">
        <v>761</v>
      </c>
      <c r="X85" s="371">
        <v>23</v>
      </c>
      <c r="Y85" s="198">
        <v>5.79</v>
      </c>
      <c r="Z85" s="365">
        <v>4.8895649652602851</v>
      </c>
      <c r="AA85" s="199">
        <v>76.8</v>
      </c>
      <c r="AB85" s="131">
        <v>29.3</v>
      </c>
      <c r="AC85" s="79">
        <v>45.6</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t="s">
        <v>763</v>
      </c>
      <c r="AV85" s="68" t="s">
        <v>763</v>
      </c>
      <c r="AX85" s="72"/>
      <c r="BA85" s="200"/>
      <c r="BC85" s="147"/>
    </row>
    <row r="86" spans="1:57" s="68" customFormat="1" x14ac:dyDescent="0.2">
      <c r="A86" s="79" t="s">
        <v>756</v>
      </c>
      <c r="B86" s="193" t="s">
        <v>985</v>
      </c>
      <c r="C86" s="193" t="s">
        <v>757</v>
      </c>
      <c r="D86" s="193"/>
      <c r="E86" s="194">
        <v>44035</v>
      </c>
      <c r="F86" s="79" t="s">
        <v>881</v>
      </c>
      <c r="G86" s="79" t="s">
        <v>1007</v>
      </c>
      <c r="H86" s="195">
        <v>2</v>
      </c>
      <c r="I86" s="68" t="s">
        <v>982</v>
      </c>
      <c r="J86" s="212" t="s">
        <v>761</v>
      </c>
      <c r="K86" s="197" t="s">
        <v>761</v>
      </c>
      <c r="L86" s="174">
        <v>1</v>
      </c>
      <c r="M86" s="79" t="s">
        <v>757</v>
      </c>
      <c r="N86" s="79" t="s">
        <v>1008</v>
      </c>
      <c r="O86" s="131" t="s">
        <v>761</v>
      </c>
      <c r="P86" s="131" t="s">
        <v>761</v>
      </c>
      <c r="Q86" s="79">
        <v>1</v>
      </c>
      <c r="R86" s="79">
        <v>1</v>
      </c>
      <c r="S86" s="131">
        <v>1</v>
      </c>
      <c r="T86" s="79">
        <v>2.7</v>
      </c>
      <c r="U86" s="72">
        <v>0.37037037037037035</v>
      </c>
      <c r="V86" s="79">
        <v>0.15</v>
      </c>
      <c r="W86" s="196">
        <v>0.29166666666666669</v>
      </c>
      <c r="X86" s="371">
        <v>26.7</v>
      </c>
      <c r="Y86" s="198">
        <v>6.48</v>
      </c>
      <c r="Z86" s="365">
        <v>5.4933621970517965</v>
      </c>
      <c r="AA86" s="199">
        <v>95.1</v>
      </c>
      <c r="AB86" s="131">
        <v>29.4</v>
      </c>
      <c r="AC86" s="79">
        <v>45.4</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79"/>
      <c r="AT86" s="176"/>
      <c r="AU86" s="68" t="s">
        <v>763</v>
      </c>
      <c r="AV86" s="68" t="s">
        <v>763</v>
      </c>
      <c r="AX86" s="72"/>
      <c r="BA86" s="200"/>
      <c r="BC86" s="147"/>
      <c r="BD86"/>
      <c r="BE86"/>
    </row>
    <row r="87" spans="1:57" s="68" customFormat="1" x14ac:dyDescent="0.2">
      <c r="A87" s="79" t="s">
        <v>756</v>
      </c>
      <c r="B87" s="193" t="s">
        <v>985</v>
      </c>
      <c r="C87" s="193" t="s">
        <v>764</v>
      </c>
      <c r="D87" s="193"/>
      <c r="E87" s="194">
        <v>44035</v>
      </c>
      <c r="F87" s="79" t="s">
        <v>881</v>
      </c>
      <c r="G87" s="79" t="s">
        <v>1007</v>
      </c>
      <c r="H87" s="195">
        <v>2</v>
      </c>
      <c r="I87" s="68" t="s">
        <v>982</v>
      </c>
      <c r="J87" s="212" t="s">
        <v>761</v>
      </c>
      <c r="K87" s="197" t="s">
        <v>761</v>
      </c>
      <c r="L87" s="174">
        <v>1</v>
      </c>
      <c r="M87" s="79" t="s">
        <v>757</v>
      </c>
      <c r="N87" s="79" t="s">
        <v>1008</v>
      </c>
      <c r="O87" s="131" t="s">
        <v>761</v>
      </c>
      <c r="P87" s="131" t="s">
        <v>761</v>
      </c>
      <c r="Q87" s="79">
        <v>1</v>
      </c>
      <c r="R87" s="79">
        <v>1</v>
      </c>
      <c r="S87" s="131">
        <v>1</v>
      </c>
      <c r="T87" s="79">
        <v>2.7</v>
      </c>
      <c r="U87" s="72">
        <v>0.37037037037037035</v>
      </c>
      <c r="V87" s="79">
        <v>1</v>
      </c>
      <c r="W87" s="196">
        <v>0.29166666666666669</v>
      </c>
      <c r="X87" s="371">
        <v>26.7</v>
      </c>
      <c r="Y87" s="198">
        <v>6.49</v>
      </c>
      <c r="Z87" s="365">
        <v>5.5018396078497158</v>
      </c>
      <c r="AA87" s="199">
        <v>94.5</v>
      </c>
      <c r="AB87" s="131">
        <v>29.4</v>
      </c>
      <c r="AC87" s="79">
        <v>45.4</v>
      </c>
      <c r="AD87" s="176">
        <v>0.24570337364735834</v>
      </c>
      <c r="AE87" s="75">
        <v>0.33782986257482506</v>
      </c>
      <c r="AF87" s="75">
        <v>2.5000000000000001E-2</v>
      </c>
      <c r="AG87" s="137">
        <v>0.36282986257482508</v>
      </c>
      <c r="AH87" s="75">
        <v>24.792937621530527</v>
      </c>
      <c r="AI87" s="75">
        <v>25.15576748410535</v>
      </c>
      <c r="AJ87" s="75">
        <v>178.11027998633662</v>
      </c>
      <c r="AK87" s="75">
        <v>19.95943915268181</v>
      </c>
      <c r="AL87" s="177">
        <v>8.9236114614175008</v>
      </c>
      <c r="AM87" s="75">
        <v>44.752376774212337</v>
      </c>
      <c r="AN87" s="137">
        <v>45.115206636787164</v>
      </c>
      <c r="AO87" s="207">
        <v>12.183999999999994</v>
      </c>
      <c r="AP87" s="207">
        <v>1.8045000000000069</v>
      </c>
      <c r="AQ87" s="201">
        <v>0.87100117954033629</v>
      </c>
      <c r="AR87" s="177">
        <v>13.9885</v>
      </c>
      <c r="AS87" s="79"/>
      <c r="AT87" s="176"/>
      <c r="AU87" s="68" t="s">
        <v>763</v>
      </c>
      <c r="AV87" s="68" t="s">
        <v>763</v>
      </c>
      <c r="AX87" s="72"/>
      <c r="BC87" s="147"/>
    </row>
    <row r="88" spans="1:57" s="68" customFormat="1" x14ac:dyDescent="0.2">
      <c r="A88" s="79" t="s">
        <v>756</v>
      </c>
      <c r="B88" s="193" t="s">
        <v>985</v>
      </c>
      <c r="C88" s="193" t="s">
        <v>765</v>
      </c>
      <c r="D88" s="193"/>
      <c r="E88" s="194">
        <v>44035</v>
      </c>
      <c r="F88" s="79" t="s">
        <v>881</v>
      </c>
      <c r="G88" s="79" t="s">
        <v>1007</v>
      </c>
      <c r="H88" s="195">
        <v>2</v>
      </c>
      <c r="I88" s="68" t="s">
        <v>982</v>
      </c>
      <c r="J88" s="212" t="s">
        <v>761</v>
      </c>
      <c r="K88" s="197" t="s">
        <v>761</v>
      </c>
      <c r="L88" s="174">
        <v>1</v>
      </c>
      <c r="M88" s="79" t="s">
        <v>757</v>
      </c>
      <c r="N88" s="79" t="s">
        <v>1008</v>
      </c>
      <c r="O88" s="131" t="s">
        <v>761</v>
      </c>
      <c r="P88" s="131" t="s">
        <v>761</v>
      </c>
      <c r="Q88" s="79">
        <v>1</v>
      </c>
      <c r="R88" s="79">
        <v>1</v>
      </c>
      <c r="S88" s="131">
        <v>1</v>
      </c>
      <c r="T88" s="79">
        <v>2.7</v>
      </c>
      <c r="U88" s="72">
        <v>0.37037037037037035</v>
      </c>
      <c r="V88" s="79">
        <v>2</v>
      </c>
      <c r="W88" s="196">
        <v>0.29166666666666669</v>
      </c>
      <c r="X88" s="371">
        <v>26.7</v>
      </c>
      <c r="Y88" s="198">
        <v>6.36</v>
      </c>
      <c r="Z88" s="365">
        <v>5.3916332674767631</v>
      </c>
      <c r="AA88" s="199">
        <v>93.5</v>
      </c>
      <c r="AB88" s="131">
        <v>29.4</v>
      </c>
      <c r="AC88" s="79">
        <v>45.4</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79"/>
      <c r="AT88" s="176"/>
      <c r="AU88" s="68" t="s">
        <v>763</v>
      </c>
      <c r="AV88" s="68" t="s">
        <v>763</v>
      </c>
      <c r="AX88" s="72"/>
      <c r="BC88" s="147"/>
    </row>
    <row r="89" spans="1:57" x14ac:dyDescent="0.2">
      <c r="A89" s="79" t="s">
        <v>756</v>
      </c>
      <c r="B89" t="s">
        <v>280</v>
      </c>
      <c r="C89" t="s">
        <v>757</v>
      </c>
      <c r="E89" s="147">
        <v>44049</v>
      </c>
      <c r="F89" s="68" t="s">
        <v>881</v>
      </c>
      <c r="G89" s="68" t="s">
        <v>1041</v>
      </c>
      <c r="H89" s="68">
        <v>0</v>
      </c>
      <c r="I89" s="68" t="s">
        <v>982</v>
      </c>
      <c r="J89" s="77" t="s">
        <v>761</v>
      </c>
      <c r="K89" s="68">
        <v>2</v>
      </c>
      <c r="L89" s="68">
        <v>1</v>
      </c>
      <c r="M89" s="68" t="s">
        <v>773</v>
      </c>
      <c r="N89" s="68" t="s">
        <v>762</v>
      </c>
      <c r="O89" s="131" t="s">
        <v>761</v>
      </c>
      <c r="P89" s="131" t="s">
        <v>761</v>
      </c>
      <c r="Q89" s="68">
        <v>1.2</v>
      </c>
      <c r="R89" s="68">
        <v>1.2</v>
      </c>
      <c r="S89" s="131">
        <v>1.2</v>
      </c>
      <c r="T89" s="68">
        <v>2.1</v>
      </c>
      <c r="U89" s="72">
        <v>0.5714285714285714</v>
      </c>
      <c r="V89" s="68">
        <v>0.15</v>
      </c>
      <c r="W89" s="77">
        <v>0.28402777777777777</v>
      </c>
      <c r="X89" s="372">
        <v>26.2</v>
      </c>
      <c r="Y89" s="79">
        <v>5.68</v>
      </c>
      <c r="Z89" s="365">
        <v>4.8069585272017674</v>
      </c>
      <c r="AA89" s="68">
        <v>79.400000000000006</v>
      </c>
      <c r="AB89" s="131">
        <v>29.6</v>
      </c>
      <c r="AC89" s="79">
        <v>46</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280</v>
      </c>
      <c r="C90" t="s">
        <v>764</v>
      </c>
      <c r="E90" s="147">
        <v>44049</v>
      </c>
      <c r="F90" s="68" t="s">
        <v>881</v>
      </c>
      <c r="G90" s="68" t="s">
        <v>1041</v>
      </c>
      <c r="H90" s="68">
        <v>0</v>
      </c>
      <c r="I90" s="68" t="s">
        <v>982</v>
      </c>
      <c r="J90" s="77" t="s">
        <v>761</v>
      </c>
      <c r="K90" s="68">
        <v>2</v>
      </c>
      <c r="L90" s="68">
        <v>1</v>
      </c>
      <c r="M90" s="68" t="s">
        <v>773</v>
      </c>
      <c r="N90" s="68" t="s">
        <v>762</v>
      </c>
      <c r="O90" s="131" t="s">
        <v>761</v>
      </c>
      <c r="P90" s="131" t="s">
        <v>761</v>
      </c>
      <c r="Q90" s="68">
        <v>1.2</v>
      </c>
      <c r="R90" s="68">
        <v>1.2</v>
      </c>
      <c r="S90" s="131">
        <v>1.2</v>
      </c>
      <c r="T90" s="68">
        <v>2.1</v>
      </c>
      <c r="U90" s="72">
        <v>0.5714285714285714</v>
      </c>
      <c r="V90" s="68">
        <v>0.75</v>
      </c>
      <c r="W90" s="77" t="s">
        <v>761</v>
      </c>
      <c r="X90" s="372">
        <v>26.2</v>
      </c>
      <c r="Y90" s="79">
        <v>5.6</v>
      </c>
      <c r="Z90" s="365">
        <v>4.7553141648380555</v>
      </c>
      <c r="AA90" s="68">
        <v>78.599999999999994</v>
      </c>
      <c r="AB90" s="134">
        <v>29</v>
      </c>
      <c r="AC90" s="204">
        <v>45.1</v>
      </c>
      <c r="AD90" s="171">
        <v>0.35</v>
      </c>
      <c r="AE90" s="72">
        <v>1.3974854932301741</v>
      </c>
      <c r="AF90" s="72">
        <v>8.0682926829268281E-2</v>
      </c>
      <c r="AG90" s="137">
        <v>1.4781684200594425</v>
      </c>
      <c r="AH90" s="75">
        <v>26.691950023256975</v>
      </c>
      <c r="AI90" s="72">
        <v>28.170118443316419</v>
      </c>
      <c r="AJ90" s="72">
        <v>112.25715626330854</v>
      </c>
      <c r="AK90" s="72">
        <v>17.014053297574634</v>
      </c>
      <c r="AL90" s="72">
        <v>6.5979078765029424</v>
      </c>
      <c r="AM90" s="75">
        <v>43.706003320831613</v>
      </c>
      <c r="AN90" s="137">
        <v>45.184171740891053</v>
      </c>
      <c r="AO90" s="137">
        <v>24.887999999999998</v>
      </c>
      <c r="AP90" s="207">
        <v>2.5000000000000001E-2</v>
      </c>
      <c r="AQ90" s="70">
        <v>1</v>
      </c>
      <c r="AR90" s="177">
        <v>24.912999999999997</v>
      </c>
      <c r="AS90" s="68"/>
      <c r="AT90" s="68"/>
      <c r="AU90" s="68" t="s">
        <v>763</v>
      </c>
      <c r="AV90" s="68" t="s">
        <v>763</v>
      </c>
      <c r="AW90" s="68"/>
    </row>
    <row r="91" spans="1:57" x14ac:dyDescent="0.2">
      <c r="A91" s="79" t="s">
        <v>756</v>
      </c>
      <c r="B91" t="s">
        <v>280</v>
      </c>
      <c r="C91" t="s">
        <v>765</v>
      </c>
      <c r="E91" s="147">
        <v>44049</v>
      </c>
      <c r="F91" s="68" t="s">
        <v>881</v>
      </c>
      <c r="G91" s="68" t="s">
        <v>1041</v>
      </c>
      <c r="H91" s="68">
        <v>0</v>
      </c>
      <c r="I91" s="68" t="s">
        <v>982</v>
      </c>
      <c r="J91" s="77" t="s">
        <v>761</v>
      </c>
      <c r="K91" s="68">
        <v>2</v>
      </c>
      <c r="L91" s="68">
        <v>1</v>
      </c>
      <c r="M91" s="68" t="s">
        <v>773</v>
      </c>
      <c r="N91" s="68" t="s">
        <v>762</v>
      </c>
      <c r="O91" s="131" t="s">
        <v>761</v>
      </c>
      <c r="P91" s="131" t="s">
        <v>761</v>
      </c>
      <c r="Q91" s="68">
        <v>1.2</v>
      </c>
      <c r="R91" s="68">
        <v>1.2</v>
      </c>
      <c r="S91" s="131">
        <v>1.2</v>
      </c>
      <c r="T91" s="68">
        <v>2.1</v>
      </c>
      <c r="U91" s="72">
        <v>0.5714285714285714</v>
      </c>
      <c r="V91" s="68">
        <v>1.5</v>
      </c>
      <c r="W91" s="77" t="s">
        <v>761</v>
      </c>
      <c r="X91" s="372">
        <v>22.2</v>
      </c>
      <c r="Y91" s="79">
        <v>5.62</v>
      </c>
      <c r="Z91" s="359" t="s">
        <v>761</v>
      </c>
      <c r="AA91" s="68">
        <v>78.8</v>
      </c>
      <c r="AB91" s="134">
        <v>29</v>
      </c>
      <c r="AC91" s="204">
        <v>45.1</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7" x14ac:dyDescent="0.2">
      <c r="A92" s="79" t="s">
        <v>756</v>
      </c>
      <c r="B92" t="s">
        <v>280</v>
      </c>
      <c r="C92" t="s">
        <v>757</v>
      </c>
      <c r="E92" s="147">
        <v>44064</v>
      </c>
      <c r="F92" s="68" t="s">
        <v>1056</v>
      </c>
      <c r="G92" s="68" t="s">
        <v>761</v>
      </c>
      <c r="H92" s="68" t="s">
        <v>761</v>
      </c>
      <c r="I92" s="68" t="s">
        <v>761</v>
      </c>
      <c r="J92" s="77" t="s">
        <v>761</v>
      </c>
      <c r="K92" s="68" t="s">
        <v>761</v>
      </c>
      <c r="L92" s="68" t="s">
        <v>761</v>
      </c>
      <c r="M92" s="68" t="s">
        <v>761</v>
      </c>
      <c r="N92" s="68" t="s">
        <v>761</v>
      </c>
      <c r="O92" s="131" t="s">
        <v>761</v>
      </c>
      <c r="P92" s="131" t="s">
        <v>761</v>
      </c>
      <c r="Q92" s="68" t="s">
        <v>761</v>
      </c>
      <c r="R92" s="68" t="s">
        <v>761</v>
      </c>
      <c r="S92" s="131" t="s">
        <v>761</v>
      </c>
      <c r="T92" s="68" t="s">
        <v>761</v>
      </c>
      <c r="U92" s="72" t="s">
        <v>761</v>
      </c>
      <c r="V92" s="130" t="s">
        <v>761</v>
      </c>
      <c r="W92" s="68" t="s">
        <v>761</v>
      </c>
      <c r="X92" s="372" t="s">
        <v>761</v>
      </c>
      <c r="Y92" s="79" t="s">
        <v>761</v>
      </c>
      <c r="Z92" s="359" t="s">
        <v>761</v>
      </c>
      <c r="AA92" s="68" t="s">
        <v>761</v>
      </c>
      <c r="AB92" s="131">
        <v>29.9</v>
      </c>
      <c r="AC92" s="79">
        <v>46.2</v>
      </c>
      <c r="AD92" s="174" t="s">
        <v>763</v>
      </c>
      <c r="AE92" s="174" t="s">
        <v>763</v>
      </c>
      <c r="AF92" s="177" t="s">
        <v>763</v>
      </c>
      <c r="AG92" s="207" t="s">
        <v>763</v>
      </c>
      <c r="AH92" s="75" t="s">
        <v>763</v>
      </c>
      <c r="AI92" s="177" t="s">
        <v>763</v>
      </c>
      <c r="AJ92" s="174" t="s">
        <v>763</v>
      </c>
      <c r="AK92" s="174" t="s">
        <v>763</v>
      </c>
      <c r="AL92" s="174" t="s">
        <v>763</v>
      </c>
      <c r="AM92" s="174" t="s">
        <v>763</v>
      </c>
      <c r="AN92" s="208" t="s">
        <v>763</v>
      </c>
      <c r="AO92" s="208" t="s">
        <v>763</v>
      </c>
      <c r="AP92" s="208" t="s">
        <v>763</v>
      </c>
      <c r="AQ92" s="174" t="s">
        <v>763</v>
      </c>
      <c r="AR92" s="75" t="s">
        <v>763</v>
      </c>
      <c r="AS92" s="68"/>
      <c r="AT92" s="68"/>
      <c r="AU92" s="68" t="s">
        <v>763</v>
      </c>
      <c r="AV92" s="68" t="s">
        <v>763</v>
      </c>
      <c r="AW92" s="68"/>
      <c r="BA92" s="200"/>
      <c r="BB92" s="68"/>
      <c r="BC92" s="147"/>
    </row>
    <row r="93" spans="1:57" x14ac:dyDescent="0.2">
      <c r="A93" s="79" t="s">
        <v>756</v>
      </c>
      <c r="B93" t="s">
        <v>280</v>
      </c>
      <c r="C93" t="s">
        <v>764</v>
      </c>
      <c r="E93" s="147">
        <v>44064</v>
      </c>
      <c r="F93" s="68" t="s">
        <v>1056</v>
      </c>
      <c r="G93" s="68" t="s">
        <v>761</v>
      </c>
      <c r="H93" s="68" t="s">
        <v>761</v>
      </c>
      <c r="I93" s="68" t="s">
        <v>761</v>
      </c>
      <c r="J93" s="77" t="s">
        <v>761</v>
      </c>
      <c r="K93" s="68" t="s">
        <v>761</v>
      </c>
      <c r="L93" s="68" t="s">
        <v>761</v>
      </c>
      <c r="M93" s="68" t="s">
        <v>761</v>
      </c>
      <c r="N93" s="68" t="s">
        <v>761</v>
      </c>
      <c r="O93" s="131" t="s">
        <v>761</v>
      </c>
      <c r="P93" s="131" t="s">
        <v>761</v>
      </c>
      <c r="Q93" s="68" t="s">
        <v>761</v>
      </c>
      <c r="R93" s="68" t="s">
        <v>761</v>
      </c>
      <c r="S93" s="131" t="s">
        <v>761</v>
      </c>
      <c r="T93" s="68" t="s">
        <v>761</v>
      </c>
      <c r="U93" s="72" t="s">
        <v>761</v>
      </c>
      <c r="V93" s="130" t="s">
        <v>761</v>
      </c>
      <c r="W93" s="68" t="s">
        <v>761</v>
      </c>
      <c r="X93" s="372" t="s">
        <v>761</v>
      </c>
      <c r="Y93" s="79" t="s">
        <v>761</v>
      </c>
      <c r="Z93" s="359" t="s">
        <v>761</v>
      </c>
      <c r="AA93" s="68" t="s">
        <v>761</v>
      </c>
      <c r="AB93" s="134">
        <v>30</v>
      </c>
      <c r="AC93" s="204">
        <v>46.3</v>
      </c>
      <c r="AD93" s="171">
        <v>0.32500000000000001</v>
      </c>
      <c r="AE93" s="72">
        <v>0.28688564280526108</v>
      </c>
      <c r="AF93" s="72">
        <v>0.18731707317073171</v>
      </c>
      <c r="AG93" s="137">
        <v>0.47420271597599278</v>
      </c>
      <c r="AH93" s="75">
        <v>19.827895422771896</v>
      </c>
      <c r="AI93" s="75">
        <v>20.302098138747887</v>
      </c>
      <c r="AJ93" s="68">
        <v>76.42</v>
      </c>
      <c r="AK93" s="68">
        <v>11.52</v>
      </c>
      <c r="AL93" s="68">
        <v>6.63</v>
      </c>
      <c r="AM93" s="75">
        <v>31.347895422771895</v>
      </c>
      <c r="AN93" s="137">
        <v>31.822098138747887</v>
      </c>
      <c r="AO93" s="137">
        <v>6.3613333333333326</v>
      </c>
      <c r="AP93" s="137">
        <v>4.0282666666666689</v>
      </c>
      <c r="AQ93" s="70">
        <v>0.6122789456122788</v>
      </c>
      <c r="AR93" s="177">
        <v>10.389600000000002</v>
      </c>
      <c r="AS93" s="68"/>
      <c r="AT93" s="68"/>
      <c r="AU93" s="68" t="s">
        <v>763</v>
      </c>
      <c r="AV93" s="68" t="s">
        <v>763</v>
      </c>
      <c r="AW93" s="68"/>
    </row>
    <row r="94" spans="1:57" x14ac:dyDescent="0.2">
      <c r="A94" s="79" t="s">
        <v>756</v>
      </c>
      <c r="B94" t="s">
        <v>280</v>
      </c>
      <c r="C94" t="s">
        <v>765</v>
      </c>
      <c r="E94" s="147">
        <v>44064</v>
      </c>
      <c r="F94" s="68" t="s">
        <v>1056</v>
      </c>
      <c r="G94" s="68" t="s">
        <v>761</v>
      </c>
      <c r="H94" s="68" t="s">
        <v>761</v>
      </c>
      <c r="I94" s="68" t="s">
        <v>761</v>
      </c>
      <c r="J94" s="77" t="s">
        <v>761</v>
      </c>
      <c r="K94" s="68" t="s">
        <v>761</v>
      </c>
      <c r="L94" s="68" t="s">
        <v>761</v>
      </c>
      <c r="M94" s="68" t="s">
        <v>761</v>
      </c>
      <c r="N94" s="68" t="s">
        <v>761</v>
      </c>
      <c r="O94" s="131" t="s">
        <v>761</v>
      </c>
      <c r="P94" s="131" t="s">
        <v>761</v>
      </c>
      <c r="Q94" s="68" t="s">
        <v>761</v>
      </c>
      <c r="R94" s="68" t="s">
        <v>761</v>
      </c>
      <c r="S94" s="131" t="s">
        <v>761</v>
      </c>
      <c r="T94" s="68" t="s">
        <v>761</v>
      </c>
      <c r="U94" s="72" t="s">
        <v>761</v>
      </c>
      <c r="V94" s="130" t="s">
        <v>761</v>
      </c>
      <c r="W94" s="68" t="s">
        <v>761</v>
      </c>
      <c r="X94" s="372" t="s">
        <v>761</v>
      </c>
      <c r="Y94" s="79" t="s">
        <v>761</v>
      </c>
      <c r="Z94" s="359" t="s">
        <v>761</v>
      </c>
      <c r="AA94" s="68" t="s">
        <v>761</v>
      </c>
      <c r="AB94" s="131">
        <v>30.5</v>
      </c>
      <c r="AC94" s="79">
        <v>47.1</v>
      </c>
      <c r="AD94" s="174" t="s">
        <v>763</v>
      </c>
      <c r="AE94" s="174" t="s">
        <v>763</v>
      </c>
      <c r="AF94" s="177" t="s">
        <v>763</v>
      </c>
      <c r="AG94" s="207" t="s">
        <v>763</v>
      </c>
      <c r="AH94" s="75" t="s">
        <v>763</v>
      </c>
      <c r="AI94" s="177" t="s">
        <v>763</v>
      </c>
      <c r="AJ94" s="174" t="s">
        <v>763</v>
      </c>
      <c r="AK94" s="174" t="s">
        <v>763</v>
      </c>
      <c r="AL94" s="174" t="s">
        <v>763</v>
      </c>
      <c r="AM94" s="174" t="s">
        <v>763</v>
      </c>
      <c r="AN94" s="208" t="s">
        <v>763</v>
      </c>
      <c r="AO94" s="208" t="s">
        <v>763</v>
      </c>
      <c r="AP94" s="208" t="s">
        <v>763</v>
      </c>
      <c r="AQ94" s="174" t="s">
        <v>763</v>
      </c>
      <c r="AR94" s="174" t="s">
        <v>763</v>
      </c>
      <c r="AS94" s="68"/>
      <c r="AT94" s="68"/>
      <c r="AU94" s="68" t="s">
        <v>763</v>
      </c>
      <c r="AV94" s="68" t="s">
        <v>763</v>
      </c>
      <c r="AW94" s="68"/>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280</v>
      </c>
      <c r="B101" s="102">
        <v>2020</v>
      </c>
      <c r="C101" s="103">
        <v>7</v>
      </c>
      <c r="D101" s="102">
        <v>8</v>
      </c>
      <c r="E101" s="82"/>
      <c r="F101" s="131">
        <v>1.2</v>
      </c>
      <c r="G101" s="362">
        <v>5.0763041912459457</v>
      </c>
      <c r="H101" s="82"/>
      <c r="I101" s="362">
        <v>23.1</v>
      </c>
      <c r="J101" s="131">
        <v>29</v>
      </c>
      <c r="K101" s="82"/>
      <c r="L101" s="82"/>
      <c r="M101" s="108"/>
      <c r="N101" s="137" t="s">
        <v>763</v>
      </c>
      <c r="O101" s="82"/>
      <c r="P101" s="82"/>
      <c r="Q101" s="82"/>
      <c r="R101" s="140"/>
      <c r="S101" s="137" t="s">
        <v>763</v>
      </c>
      <c r="T101" s="137" t="s">
        <v>763</v>
      </c>
      <c r="U101" s="137" t="s">
        <v>763</v>
      </c>
      <c r="V101" s="85"/>
      <c r="W101" s="85"/>
      <c r="X101" s="85"/>
      <c r="Y101" s="102">
        <f>IF(C101&lt;6," ",IF(C101&lt;=9,I101, IF(C101&gt;=10," ")))</f>
        <v>23.1</v>
      </c>
      <c r="Z101" s="102">
        <f>IF(Y101=" ", " ", IF(Y101&gt;0, Y101+273.15))</f>
        <v>296.25</v>
      </c>
      <c r="AA101" s="102">
        <f>IF(C101&lt;6," ",IF(C101&lt;=9,J101, IF(C101&gt;=10," ")))</f>
        <v>29</v>
      </c>
      <c r="AB101" s="102">
        <f>IF(C101&lt;6," ",IF(C101&lt;=9,G101, IF(C101&gt;=10," ")))</f>
        <v>5.0763041912459457</v>
      </c>
      <c r="AC101" s="104">
        <f>IF(Y101=" "," ",IF(Y101&gt;0,EXP(-173.4292+249.6339*100/Z101+143.3483*LN(+Z101/100)-21.8492*Z101/100+AA101*(-0.033096+0.014259*Z101/100-0.0017*(Z101/100)^2))*1.4276))</f>
        <v>7.2193845811558273</v>
      </c>
      <c r="AD101" s="102">
        <f>IF(Y101=" "," ",IF(Y101&gt;0,AB101/AC101))</f>
        <v>0.70314915823936153</v>
      </c>
      <c r="AE101" s="105">
        <f>IF(C101&lt;6," ",IF(C101&lt;=9,F101, IF(C101&gt;=10," ")))</f>
        <v>1.2</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280</v>
      </c>
      <c r="B102" s="102">
        <v>2020</v>
      </c>
      <c r="C102" s="103">
        <v>7</v>
      </c>
      <c r="D102" s="102">
        <v>8</v>
      </c>
      <c r="E102" s="82"/>
      <c r="F102" s="131">
        <v>1.2</v>
      </c>
      <c r="G102" s="362">
        <v>4.9409360794793864</v>
      </c>
      <c r="H102" s="82"/>
      <c r="I102" s="362">
        <v>23.1</v>
      </c>
      <c r="J102" s="131">
        <v>29</v>
      </c>
      <c r="K102" s="82"/>
      <c r="L102" s="82"/>
      <c r="M102" s="108"/>
      <c r="N102" s="137">
        <v>2.5476814808775989</v>
      </c>
      <c r="O102" s="82"/>
      <c r="P102" s="82"/>
      <c r="Q102" s="82"/>
      <c r="R102" s="140"/>
      <c r="S102" s="137">
        <v>40.46855945273942</v>
      </c>
      <c r="T102" s="207">
        <v>5.2575535714285726</v>
      </c>
      <c r="U102" s="207">
        <v>2.5230409598214276</v>
      </c>
      <c r="V102" s="85"/>
      <c r="W102" s="85"/>
      <c r="X102" s="85"/>
      <c r="Y102" s="102">
        <f t="shared" ref="Y102:Y112" si="34">IF(C102&lt;6," ",IF(C102&lt;=9,I102, IF(C102&gt;=10," ")))</f>
        <v>23.1</v>
      </c>
      <c r="Z102" s="102">
        <f t="shared" ref="Z102:Z112" si="35">IF(Y102=" ", " ", IF(Y102&gt;0, Y102+273.15))</f>
        <v>296.25</v>
      </c>
      <c r="AA102" s="102">
        <f t="shared" ref="AA102:AA112" si="36">IF(C102&lt;6," ",IF(C102&lt;=9,J102, IF(C102&gt;=10," ")))</f>
        <v>29</v>
      </c>
      <c r="AB102" s="102">
        <f t="shared" ref="AB102:AB112" si="37">IF(C102&lt;6," ",IF(C102&lt;=9,G102, IF(C102&gt;=10," ")))</f>
        <v>4.9409360794793864</v>
      </c>
      <c r="AC102" s="104">
        <f t="shared" ref="AC102:AC112" si="38">IF(Y102=" "," ",IF(Y102&gt;0,EXP(-173.4292+249.6339*100/Z102+143.3483*LN(+Z102/100)-21.8492*Z102/100+AA102*(-0.033096+0.014259*Z102/100-0.0017*(Z102/100)^2))*1.4276))</f>
        <v>7.2193845811558273</v>
      </c>
      <c r="AD102" s="102">
        <f t="shared" ref="AD102:AD108" si="39">IF(Y102=" "," ",IF(Y102&gt;0,AB102/AC102))</f>
        <v>0.68439851401964513</v>
      </c>
      <c r="AE102" s="105">
        <f t="shared" ref="AE102:AE112" si="40">IF(C102&lt;6," ",IF(C102&lt;=9,F102, IF(C102&gt;=10," ")))</f>
        <v>1.2</v>
      </c>
      <c r="AF102" s="102">
        <f t="shared" ref="AF102:AF112" si="41">IF(Y102=" "," ",N102)</f>
        <v>2.5476814808775989</v>
      </c>
      <c r="AG102" s="105">
        <f t="shared" ref="AG102:AG112" si="42">IF(C102&lt;6," ",IF(C102&lt;=9,T102, IF(C102&gt;=10," ")))</f>
        <v>5.2575535714285726</v>
      </c>
      <c r="AH102" s="105">
        <f t="shared" ref="AH102:AH112" si="43">IF(C102&lt;6," ",IF(C102&lt;=9,U102, IF(C102&gt;=10," ")))</f>
        <v>2.5230409598214276</v>
      </c>
      <c r="AI102" s="102">
        <f t="shared" ref="AI102:AI111" si="44">IF(Y102=" ", " ", IF(Y102&gt;0, SUM(AG102:AH102)))</f>
        <v>7.7805945312500002</v>
      </c>
      <c r="AJ102" s="106">
        <f t="shared" ref="AJ102:AJ112" si="45">IF(C102&lt;6," ",IF(C102&lt;=9,S102, IF(C102&gt;=10," ")))</f>
        <v>40.46855945273942</v>
      </c>
      <c r="AK102" s="107">
        <f t="shared" ref="AK102:AK111" si="46">IF(Y102=" ", " ", IF(Y102&gt;0, AJ102-AF102))</f>
        <v>37.92087797186182</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280</v>
      </c>
      <c r="B103" s="102">
        <v>2020</v>
      </c>
      <c r="C103" s="103">
        <v>7</v>
      </c>
      <c r="D103" s="102">
        <v>8</v>
      </c>
      <c r="E103" s="82"/>
      <c r="F103" s="131">
        <v>1.2</v>
      </c>
      <c r="G103" s="362">
        <v>4.8895649652602851</v>
      </c>
      <c r="H103" s="82"/>
      <c r="I103" s="362">
        <v>23</v>
      </c>
      <c r="J103" s="131">
        <v>29.3</v>
      </c>
      <c r="K103" s="82"/>
      <c r="L103" s="82"/>
      <c r="M103" s="108"/>
      <c r="N103" s="137" t="s">
        <v>763</v>
      </c>
      <c r="O103" s="82"/>
      <c r="P103" s="82"/>
      <c r="Q103" s="82"/>
      <c r="R103" s="140"/>
      <c r="S103" s="137" t="s">
        <v>763</v>
      </c>
      <c r="T103" s="137" t="s">
        <v>763</v>
      </c>
      <c r="U103" s="137" t="s">
        <v>763</v>
      </c>
      <c r="V103" s="85"/>
      <c r="W103" s="85"/>
      <c r="X103" s="85"/>
      <c r="Y103" s="102">
        <f t="shared" si="34"/>
        <v>23</v>
      </c>
      <c r="Z103" s="102">
        <f t="shared" si="35"/>
        <v>296.14999999999998</v>
      </c>
      <c r="AA103" s="102">
        <f t="shared" si="36"/>
        <v>29.3</v>
      </c>
      <c r="AB103" s="102">
        <f t="shared" si="37"/>
        <v>4.8895649652602851</v>
      </c>
      <c r="AC103" s="104">
        <f t="shared" si="38"/>
        <v>7.2197598427594043</v>
      </c>
      <c r="AD103" s="102">
        <f t="shared" si="39"/>
        <v>0.67724759157521852</v>
      </c>
      <c r="AE103" s="105">
        <f t="shared" si="40"/>
        <v>1.2</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280</v>
      </c>
      <c r="B104" s="102">
        <v>2020</v>
      </c>
      <c r="C104" s="103">
        <v>7</v>
      </c>
      <c r="D104" s="102">
        <v>23</v>
      </c>
      <c r="E104" s="82"/>
      <c r="F104" s="131">
        <v>1</v>
      </c>
      <c r="G104" s="362">
        <v>5.4933621970517965</v>
      </c>
      <c r="H104" s="82"/>
      <c r="I104" s="362">
        <v>26.7</v>
      </c>
      <c r="J104" s="131">
        <v>29.4</v>
      </c>
      <c r="K104" s="82"/>
      <c r="L104" s="82"/>
      <c r="M104" s="108"/>
      <c r="N104" s="137" t="s">
        <v>763</v>
      </c>
      <c r="O104" s="82"/>
      <c r="P104" s="82"/>
      <c r="Q104" s="82"/>
      <c r="R104" s="140"/>
      <c r="S104" s="137" t="s">
        <v>763</v>
      </c>
      <c r="T104" s="137" t="s">
        <v>763</v>
      </c>
      <c r="U104" s="137" t="s">
        <v>763</v>
      </c>
      <c r="V104" s="85"/>
      <c r="W104" s="85"/>
      <c r="X104" s="85"/>
      <c r="Y104" s="102">
        <f t="shared" si="34"/>
        <v>26.7</v>
      </c>
      <c r="Z104" s="102">
        <f t="shared" si="35"/>
        <v>299.84999999999997</v>
      </c>
      <c r="AA104" s="102">
        <f t="shared" si="36"/>
        <v>29.4</v>
      </c>
      <c r="AB104" s="102">
        <f t="shared" si="37"/>
        <v>5.4933621970517965</v>
      </c>
      <c r="AC104" s="104">
        <f t="shared" si="38"/>
        <v>6.7668055830296643</v>
      </c>
      <c r="AD104" s="102">
        <f t="shared" si="39"/>
        <v>0.81181025960439723</v>
      </c>
      <c r="AE104" s="105">
        <f t="shared" si="40"/>
        <v>1</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280</v>
      </c>
      <c r="B105" s="102">
        <v>2020</v>
      </c>
      <c r="C105" s="103">
        <v>7</v>
      </c>
      <c r="D105" s="102">
        <v>23</v>
      </c>
      <c r="E105" s="82"/>
      <c r="F105" s="131">
        <v>1</v>
      </c>
      <c r="G105" s="362">
        <v>5.5018396078497158</v>
      </c>
      <c r="H105" s="82"/>
      <c r="I105" s="362">
        <v>26.7</v>
      </c>
      <c r="J105" s="131">
        <v>29.4</v>
      </c>
      <c r="K105" s="82"/>
      <c r="L105" s="82"/>
      <c r="M105" s="108"/>
      <c r="N105" s="137">
        <v>0.36282986257482508</v>
      </c>
      <c r="O105" s="82"/>
      <c r="P105" s="82"/>
      <c r="Q105" s="82"/>
      <c r="R105" s="140"/>
      <c r="S105" s="137">
        <v>45.115206636787164</v>
      </c>
      <c r="T105" s="207">
        <v>12.183999999999994</v>
      </c>
      <c r="U105" s="207">
        <v>1.8045000000000069</v>
      </c>
      <c r="V105" s="85"/>
      <c r="W105" s="85"/>
      <c r="X105" s="85"/>
      <c r="Y105" s="102">
        <f t="shared" si="34"/>
        <v>26.7</v>
      </c>
      <c r="Z105" s="102">
        <f t="shared" si="35"/>
        <v>299.84999999999997</v>
      </c>
      <c r="AA105" s="102">
        <f t="shared" si="36"/>
        <v>29.4</v>
      </c>
      <c r="AB105" s="102">
        <f t="shared" si="37"/>
        <v>5.5018396078497158</v>
      </c>
      <c r="AC105" s="104">
        <f t="shared" si="38"/>
        <v>6.7668055830296643</v>
      </c>
      <c r="AD105" s="102">
        <f t="shared" si="39"/>
        <v>0.8130630532148978</v>
      </c>
      <c r="AE105" s="105">
        <f t="shared" si="40"/>
        <v>1</v>
      </c>
      <c r="AF105" s="102">
        <f t="shared" si="41"/>
        <v>0.36282986257482508</v>
      </c>
      <c r="AG105" s="105">
        <f t="shared" si="42"/>
        <v>12.183999999999994</v>
      </c>
      <c r="AH105" s="105">
        <f t="shared" si="43"/>
        <v>1.8045000000000069</v>
      </c>
      <c r="AI105" s="102">
        <f t="shared" si="44"/>
        <v>13.9885</v>
      </c>
      <c r="AJ105" s="106">
        <f t="shared" si="45"/>
        <v>45.115206636787164</v>
      </c>
      <c r="AK105" s="107">
        <f t="shared" si="46"/>
        <v>44.752376774212337</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280</v>
      </c>
      <c r="B106" s="102">
        <v>2020</v>
      </c>
      <c r="C106" s="103">
        <v>7</v>
      </c>
      <c r="D106" s="102">
        <v>23</v>
      </c>
      <c r="E106" s="82"/>
      <c r="F106" s="131">
        <v>1</v>
      </c>
      <c r="G106" s="362">
        <v>5.3916332674767631</v>
      </c>
      <c r="H106" s="82"/>
      <c r="I106" s="362">
        <v>26.7</v>
      </c>
      <c r="J106" s="131">
        <v>29.4</v>
      </c>
      <c r="K106" s="82"/>
      <c r="L106" s="82"/>
      <c r="M106" s="108"/>
      <c r="N106" s="137" t="s">
        <v>763</v>
      </c>
      <c r="O106" s="82"/>
      <c r="P106" s="82"/>
      <c r="Q106" s="82"/>
      <c r="R106" s="140"/>
      <c r="S106" s="137" t="s">
        <v>763</v>
      </c>
      <c r="T106" s="137" t="s">
        <v>763</v>
      </c>
      <c r="U106" s="137" t="s">
        <v>763</v>
      </c>
      <c r="V106" s="85"/>
      <c r="W106" s="85"/>
      <c r="X106" s="85"/>
      <c r="Y106" s="102">
        <f t="shared" si="34"/>
        <v>26.7</v>
      </c>
      <c r="Z106" s="102">
        <f t="shared" si="35"/>
        <v>299.84999999999997</v>
      </c>
      <c r="AA106" s="102">
        <f t="shared" si="36"/>
        <v>29.4</v>
      </c>
      <c r="AB106" s="102">
        <f t="shared" si="37"/>
        <v>5.3916332674767631</v>
      </c>
      <c r="AC106" s="104">
        <f t="shared" si="38"/>
        <v>6.7668055830296643</v>
      </c>
      <c r="AD106" s="102">
        <f t="shared" si="39"/>
        <v>0.79677673627838985</v>
      </c>
      <c r="AE106" s="105">
        <f t="shared" si="40"/>
        <v>1</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280</v>
      </c>
      <c r="B107" s="102">
        <v>2020</v>
      </c>
      <c r="C107" s="103">
        <v>8</v>
      </c>
      <c r="D107" s="102">
        <v>6</v>
      </c>
      <c r="E107" s="82"/>
      <c r="F107" s="131">
        <v>1.2</v>
      </c>
      <c r="G107" s="362">
        <v>4.8069585272017674</v>
      </c>
      <c r="H107" s="82"/>
      <c r="I107" s="362">
        <v>26.2</v>
      </c>
      <c r="J107" s="131">
        <v>29.6</v>
      </c>
      <c r="K107" s="82"/>
      <c r="L107" s="82"/>
      <c r="M107" s="82"/>
      <c r="N107" s="137" t="s">
        <v>763</v>
      </c>
      <c r="O107" s="82"/>
      <c r="P107" s="82"/>
      <c r="Q107" s="82"/>
      <c r="R107" s="140"/>
      <c r="S107" s="137" t="s">
        <v>763</v>
      </c>
      <c r="T107" s="137" t="s">
        <v>763</v>
      </c>
      <c r="U107" s="137" t="s">
        <v>763</v>
      </c>
      <c r="V107" s="85"/>
      <c r="W107" s="85"/>
      <c r="X107" s="85"/>
      <c r="Y107" s="102">
        <f t="shared" si="34"/>
        <v>26.2</v>
      </c>
      <c r="Z107" s="102">
        <f t="shared" si="35"/>
        <v>299.34999999999997</v>
      </c>
      <c r="AA107" s="102">
        <f t="shared" si="36"/>
        <v>29.6</v>
      </c>
      <c r="AB107" s="102">
        <f t="shared" si="37"/>
        <v>4.8069585272017674</v>
      </c>
      <c r="AC107" s="104">
        <f t="shared" si="38"/>
        <v>6.816667140105042</v>
      </c>
      <c r="AD107" s="102">
        <f t="shared" si="39"/>
        <v>0.70517724107733004</v>
      </c>
      <c r="AE107" s="105">
        <f t="shared" si="40"/>
        <v>1.2</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280</v>
      </c>
      <c r="B108" s="102">
        <v>2020</v>
      </c>
      <c r="C108" s="103">
        <v>8</v>
      </c>
      <c r="D108" s="102">
        <v>6</v>
      </c>
      <c r="E108" s="82"/>
      <c r="F108" s="131">
        <v>1.2</v>
      </c>
      <c r="G108" s="362">
        <v>4.7553141648380555</v>
      </c>
      <c r="H108" s="82"/>
      <c r="I108" s="362">
        <v>26.2</v>
      </c>
      <c r="J108" s="134">
        <v>29</v>
      </c>
      <c r="K108" s="82"/>
      <c r="L108" s="82"/>
      <c r="M108" s="82"/>
      <c r="N108" s="137">
        <v>1.4781684200594425</v>
      </c>
      <c r="O108" s="82"/>
      <c r="P108" s="82"/>
      <c r="Q108" s="82"/>
      <c r="R108" s="140"/>
      <c r="S108" s="137">
        <v>45.184171740891053</v>
      </c>
      <c r="T108" s="137">
        <v>24.887999999999998</v>
      </c>
      <c r="U108" s="207">
        <v>2.5000000000000001E-2</v>
      </c>
      <c r="V108" s="85"/>
      <c r="W108" s="85"/>
      <c r="X108" s="85"/>
      <c r="Y108" s="102">
        <f t="shared" si="34"/>
        <v>26.2</v>
      </c>
      <c r="Z108" s="102">
        <f t="shared" si="35"/>
        <v>299.34999999999997</v>
      </c>
      <c r="AA108" s="102">
        <f t="shared" si="36"/>
        <v>29</v>
      </c>
      <c r="AB108" s="102">
        <f t="shared" si="37"/>
        <v>4.7553141648380555</v>
      </c>
      <c r="AC108" s="104">
        <f t="shared" si="38"/>
        <v>6.8397962041027061</v>
      </c>
      <c r="AD108" s="102">
        <f t="shared" si="39"/>
        <v>0.69524208367285589</v>
      </c>
      <c r="AE108" s="105">
        <f t="shared" si="40"/>
        <v>1.2</v>
      </c>
      <c r="AF108" s="102">
        <f t="shared" si="41"/>
        <v>1.4781684200594425</v>
      </c>
      <c r="AG108" s="105">
        <f t="shared" si="42"/>
        <v>24.887999999999998</v>
      </c>
      <c r="AH108" s="105">
        <f t="shared" si="43"/>
        <v>2.5000000000000001E-2</v>
      </c>
      <c r="AI108" s="102">
        <f t="shared" si="44"/>
        <v>24.912999999999997</v>
      </c>
      <c r="AJ108" s="106">
        <f t="shared" si="45"/>
        <v>45.184171740891053</v>
      </c>
      <c r="AK108" s="107">
        <f t="shared" si="46"/>
        <v>43.706003320831613</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280</v>
      </c>
      <c r="B109" s="102">
        <v>2020</v>
      </c>
      <c r="C109" s="132">
        <v>8</v>
      </c>
      <c r="D109" s="82">
        <v>6</v>
      </c>
      <c r="E109" s="85"/>
      <c r="F109" s="131">
        <v>1.2</v>
      </c>
      <c r="G109" s="362" t="s">
        <v>761</v>
      </c>
      <c r="H109" s="85"/>
      <c r="I109" s="362">
        <v>22.2</v>
      </c>
      <c r="J109" s="134">
        <v>29</v>
      </c>
      <c r="K109" s="85"/>
      <c r="L109" s="85"/>
      <c r="M109" s="85"/>
      <c r="N109" s="137" t="s">
        <v>763</v>
      </c>
      <c r="O109" s="85"/>
      <c r="P109" s="85"/>
      <c r="Q109" s="85"/>
      <c r="R109" s="140"/>
      <c r="S109" s="137" t="s">
        <v>763</v>
      </c>
      <c r="T109" s="137" t="s">
        <v>763</v>
      </c>
      <c r="U109" s="137" t="s">
        <v>763</v>
      </c>
      <c r="V109" s="85"/>
      <c r="W109" s="85"/>
      <c r="X109" s="85"/>
      <c r="Y109" s="85">
        <f t="shared" si="34"/>
        <v>22.2</v>
      </c>
      <c r="Z109" s="82">
        <f t="shared" si="35"/>
        <v>295.34999999999997</v>
      </c>
      <c r="AA109" s="85">
        <f t="shared" si="36"/>
        <v>29</v>
      </c>
      <c r="AB109" s="85" t="str">
        <f t="shared" si="37"/>
        <v>ND</v>
      </c>
      <c r="AC109" s="110">
        <f t="shared" si="38"/>
        <v>7.3370606622195043</v>
      </c>
      <c r="AD109" s="82"/>
      <c r="AE109" s="111">
        <f t="shared" si="40"/>
        <v>1.2</v>
      </c>
      <c r="AF109" s="82" t="str">
        <f t="shared" si="41"/>
        <v>NS</v>
      </c>
      <c r="AG109" s="111" t="str">
        <f t="shared" si="42"/>
        <v>NS</v>
      </c>
      <c r="AH109" s="111" t="str">
        <f t="shared" si="43"/>
        <v>NS</v>
      </c>
      <c r="AI109" s="102"/>
      <c r="AJ109" s="112" t="str">
        <f t="shared" si="45"/>
        <v>NS</v>
      </c>
      <c r="AK109" s="113"/>
      <c r="AL109" s="82"/>
      <c r="AM109" s="82">
        <f>AD115</f>
        <v>0.73585807971026207</v>
      </c>
      <c r="AN109" s="82">
        <f>AE115</f>
        <v>1.1333333333333333</v>
      </c>
      <c r="AO109" s="82">
        <f>AF115</f>
        <v>1.215720619871965</v>
      </c>
      <c r="AP109" s="82">
        <f>AI115</f>
        <v>14.267923632812501</v>
      </c>
      <c r="AQ109" s="113">
        <f>AK115</f>
        <v>39.431788372419412</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280</v>
      </c>
      <c r="B110" s="102">
        <v>2020</v>
      </c>
      <c r="C110" s="132">
        <v>8</v>
      </c>
      <c r="D110" s="82">
        <v>21</v>
      </c>
      <c r="E110" s="85"/>
      <c r="F110" s="131" t="s">
        <v>761</v>
      </c>
      <c r="G110" s="362" t="s">
        <v>761</v>
      </c>
      <c r="H110" s="85"/>
      <c r="I110" s="362" t="s">
        <v>761</v>
      </c>
      <c r="J110" s="131">
        <v>29.9</v>
      </c>
      <c r="K110" s="85"/>
      <c r="L110" s="85"/>
      <c r="M110" s="85"/>
      <c r="N110" s="207" t="s">
        <v>763</v>
      </c>
      <c r="O110" s="85"/>
      <c r="P110" s="85"/>
      <c r="Q110" s="85"/>
      <c r="R110" s="140"/>
      <c r="S110" s="208" t="s">
        <v>763</v>
      </c>
      <c r="T110" s="208" t="s">
        <v>763</v>
      </c>
      <c r="U110" s="208" t="s">
        <v>763</v>
      </c>
      <c r="V110" s="85"/>
      <c r="W110" s="85"/>
      <c r="X110" s="85"/>
      <c r="Y110" s="85" t="str">
        <f t="shared" si="34"/>
        <v>ND</v>
      </c>
      <c r="Z110" s="82" t="e">
        <f t="shared" si="35"/>
        <v>#VALUE!</v>
      </c>
      <c r="AA110" s="85">
        <f t="shared" si="36"/>
        <v>29.9</v>
      </c>
      <c r="AB110" s="85" t="str">
        <f t="shared" si="37"/>
        <v>ND</v>
      </c>
      <c r="AC110" s="110" t="e">
        <f t="shared" si="38"/>
        <v>#VALUE!</v>
      </c>
      <c r="AD110" s="82"/>
      <c r="AE110" s="111" t="str">
        <f t="shared" si="40"/>
        <v>ND</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363">
        <f>((LN(AM109)-LN(0.4))/(LN(0.9)-LN(0.4))*100)</f>
        <v>75.169566302637634</v>
      </c>
      <c r="AT110" s="120">
        <f>((LN(AN109)-LN(0.6))/(LN(3)-LN(0.6))*100)</f>
        <v>39.516203875061734</v>
      </c>
      <c r="AU110" s="115">
        <f>((LN(AO109)-LN(10))/(LN(1)-LN(10))*100)</f>
        <v>91.516621715905458</v>
      </c>
      <c r="AV110" s="115">
        <f>((LN(AP109)-LN(10))/(LN(3)-LN(10))*100)</f>
        <v>-29.521333112440324</v>
      </c>
      <c r="AW110" s="115">
        <f>((LN(AQ109)-LN(43))/(LN(20)-LN(43))*100)</f>
        <v>11.316976159604582</v>
      </c>
      <c r="AX110" s="82"/>
      <c r="AY110" s="82"/>
      <c r="AZ110" s="82"/>
      <c r="BA110" s="82"/>
      <c r="BB110" s="82"/>
    </row>
    <row r="111" spans="1:54" ht="16" x14ac:dyDescent="0.2">
      <c r="A111" s="101" t="s">
        <v>280</v>
      </c>
      <c r="B111" s="102">
        <v>2020</v>
      </c>
      <c r="C111" s="132">
        <v>8</v>
      </c>
      <c r="D111" s="82">
        <v>21</v>
      </c>
      <c r="E111" s="85"/>
      <c r="F111" s="131" t="s">
        <v>761</v>
      </c>
      <c r="G111" s="362" t="s">
        <v>761</v>
      </c>
      <c r="H111" s="85"/>
      <c r="I111" s="362" t="s">
        <v>761</v>
      </c>
      <c r="J111" s="134">
        <v>30</v>
      </c>
      <c r="K111" s="85"/>
      <c r="L111" s="85"/>
      <c r="M111" s="85"/>
      <c r="N111" s="137">
        <v>0.47420271597599278</v>
      </c>
      <c r="O111" s="85"/>
      <c r="P111" s="85"/>
      <c r="Q111" s="85"/>
      <c r="R111" s="140"/>
      <c r="S111" s="137">
        <v>31.822098138747887</v>
      </c>
      <c r="T111" s="137">
        <v>6.3613333333333326</v>
      </c>
      <c r="U111" s="137">
        <v>4.0282666666666689</v>
      </c>
      <c r="V111" s="85"/>
      <c r="W111" s="85"/>
      <c r="X111" s="85"/>
      <c r="Y111" s="85" t="str">
        <f t="shared" si="34"/>
        <v>ND</v>
      </c>
      <c r="Z111" s="82" t="e">
        <f t="shared" si="35"/>
        <v>#VALUE!</v>
      </c>
      <c r="AA111" s="85">
        <f t="shared" si="36"/>
        <v>30</v>
      </c>
      <c r="AB111" s="85" t="str">
        <f t="shared" si="37"/>
        <v>ND</v>
      </c>
      <c r="AC111" s="110" t="e">
        <f t="shared" si="38"/>
        <v>#VALUE!</v>
      </c>
      <c r="AD111" s="82"/>
      <c r="AE111" s="111" t="str">
        <f t="shared" si="40"/>
        <v>ND</v>
      </c>
      <c r="AF111" s="82">
        <f t="shared" si="41"/>
        <v>0.47420271597599278</v>
      </c>
      <c r="AG111" s="111">
        <f t="shared" si="42"/>
        <v>6.3613333333333326</v>
      </c>
      <c r="AH111" s="111">
        <f t="shared" si="43"/>
        <v>4.0282666666666689</v>
      </c>
      <c r="AI111" s="102">
        <f t="shared" si="44"/>
        <v>10.389600000000002</v>
      </c>
      <c r="AJ111" s="112">
        <f t="shared" si="45"/>
        <v>31.822098138747887</v>
      </c>
      <c r="AK111" s="113">
        <f t="shared" si="46"/>
        <v>31.347895422771895</v>
      </c>
      <c r="AL111" s="82"/>
      <c r="AM111" s="85"/>
      <c r="AN111" s="85"/>
      <c r="AO111" s="85"/>
      <c r="AP111" s="128" t="s">
        <v>1237</v>
      </c>
      <c r="AQ111" s="85"/>
      <c r="AR111" s="82"/>
      <c r="AS111" s="82">
        <f>IF(AS110&gt;100, 100, IF(AS110&lt;0, 0, AS110))</f>
        <v>75.169566302637634</v>
      </c>
      <c r="AT111" s="82">
        <f t="shared" ref="AT111:AW111" si="47">IF(AT110&gt;100, 100, IF(AT110&lt;0, 0, AT110))</f>
        <v>39.516203875061734</v>
      </c>
      <c r="AU111" s="82">
        <f t="shared" si="47"/>
        <v>91.516621715905458</v>
      </c>
      <c r="AV111" s="82">
        <f t="shared" si="47"/>
        <v>0</v>
      </c>
      <c r="AW111" s="82">
        <f t="shared" si="47"/>
        <v>11.316976159604582</v>
      </c>
      <c r="AX111" s="129">
        <f>AVERAGE(AS111:AW111)</f>
        <v>43.50387361064189</v>
      </c>
      <c r="AY111" s="84"/>
      <c r="AZ111" s="84"/>
      <c r="BA111" s="84" t="str">
        <f>IF(AX111&gt;65, "Acceptable; Ongoing Protection is Required", "Unacceptable; Immediate Restoration is Required")</f>
        <v>Unacceptable; Immediate Restoration is Required</v>
      </c>
      <c r="BB111" s="82"/>
    </row>
    <row r="112" spans="1:54" ht="16" x14ac:dyDescent="0.2">
      <c r="A112" s="101" t="s">
        <v>280</v>
      </c>
      <c r="B112" s="102">
        <v>2020</v>
      </c>
      <c r="C112" s="132">
        <v>8</v>
      </c>
      <c r="D112" s="82">
        <v>21</v>
      </c>
      <c r="E112" s="85"/>
      <c r="F112" s="131" t="s">
        <v>761</v>
      </c>
      <c r="G112" s="362" t="s">
        <v>761</v>
      </c>
      <c r="H112" s="85"/>
      <c r="I112" s="362" t="s">
        <v>761</v>
      </c>
      <c r="J112" s="131">
        <v>30.5</v>
      </c>
      <c r="K112" s="85"/>
      <c r="L112" s="85"/>
      <c r="M112" s="85"/>
      <c r="N112" s="207" t="s">
        <v>763</v>
      </c>
      <c r="O112" s="85"/>
      <c r="P112" s="85"/>
      <c r="Q112" s="85"/>
      <c r="R112" s="140"/>
      <c r="S112" s="208" t="s">
        <v>763</v>
      </c>
      <c r="T112" s="208" t="s">
        <v>763</v>
      </c>
      <c r="U112" s="208" t="s">
        <v>763</v>
      </c>
      <c r="V112" s="85"/>
      <c r="W112" s="85"/>
      <c r="X112" s="85"/>
      <c r="Y112" s="85" t="str">
        <f t="shared" si="34"/>
        <v>ND</v>
      </c>
      <c r="Z112" s="82" t="e">
        <f t="shared" si="35"/>
        <v>#VALUE!</v>
      </c>
      <c r="AA112" s="85">
        <f t="shared" si="36"/>
        <v>30.5</v>
      </c>
      <c r="AB112" s="85" t="str">
        <f t="shared" si="37"/>
        <v>ND</v>
      </c>
      <c r="AC112" s="110" t="e">
        <f t="shared" si="38"/>
        <v>#VALUE!</v>
      </c>
      <c r="AD112" s="82"/>
      <c r="AE112" s="111" t="str">
        <f t="shared" si="40"/>
        <v>ND</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43.50387361064189</v>
      </c>
      <c r="AY112" s="85"/>
      <c r="AZ112" s="85"/>
      <c r="BA112" s="82"/>
      <c r="BB112" s="82"/>
    </row>
    <row r="113" spans="1:56"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43.50387361064189</v>
      </c>
      <c r="AY113" s="82"/>
      <c r="AZ113" s="82"/>
      <c r="BA113" s="82"/>
      <c r="BB113" s="82"/>
    </row>
    <row r="114" spans="1:56"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6"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6,AD100:AD112)</f>
        <v>0.73585807971026207</v>
      </c>
      <c r="AE115" s="84">
        <f>_xlfn.AGGREGATE(1, 6,AE101:AE113)</f>
        <v>1.1333333333333333</v>
      </c>
      <c r="AF115" s="84">
        <f>_xlfn.AGGREGATE(1, 6,AF101:AF113)</f>
        <v>1.215720619871965</v>
      </c>
      <c r="AG115" s="82"/>
      <c r="AH115" s="82"/>
      <c r="AI115" s="84">
        <f>_xlfn.AGGREGATE(1, 6,AI101:AI113)</f>
        <v>14.267923632812501</v>
      </c>
      <c r="AJ115" s="82"/>
      <c r="AK115" s="84">
        <f>_xlfn.AGGREGATE(1, 6,AK101:AK113)</f>
        <v>39.431788372419412</v>
      </c>
      <c r="AL115" s="82"/>
      <c r="AM115" s="82"/>
      <c r="AN115" s="82"/>
      <c r="AO115" s="82"/>
      <c r="AP115" s="82"/>
      <c r="AQ115" s="82"/>
      <c r="AR115" s="82"/>
      <c r="AS115" s="82"/>
      <c r="AT115" s="82"/>
      <c r="AU115" s="82"/>
      <c r="AV115" s="82"/>
      <c r="AW115" s="82"/>
      <c r="AX115" s="82"/>
      <c r="AY115" s="82"/>
      <c r="AZ115" s="82"/>
      <c r="BA115" s="82"/>
      <c r="BB115" s="82"/>
    </row>
    <row r="116" spans="1:56"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AVERAGE(AD100:AD113)</f>
        <v>0.73585807971026207</v>
      </c>
      <c r="AE116" s="126">
        <f>AVERAGE(AE100:AE112)</f>
        <v>1.1333333333333333</v>
      </c>
      <c r="AF116" s="126">
        <f>AVERAGE(AF100:AF112)</f>
        <v>1.215720619871965</v>
      </c>
      <c r="AG116" s="126"/>
      <c r="AH116" s="126"/>
      <c r="AI116" s="126">
        <f>AVERAGE(AI100:AI112)</f>
        <v>14.267923632812501</v>
      </c>
      <c r="AJ116" s="126"/>
      <c r="AK116" s="127">
        <f>AVERAGE(AK100:AK112)</f>
        <v>39.431788372419412</v>
      </c>
      <c r="AL116" s="82"/>
      <c r="AM116" s="82"/>
      <c r="AN116" s="82"/>
      <c r="AO116" s="82"/>
      <c r="AP116" s="82"/>
      <c r="AQ116" s="82"/>
      <c r="AR116" s="82"/>
      <c r="AS116" s="82"/>
      <c r="AT116" s="82"/>
      <c r="AU116" s="82"/>
      <c r="AV116" s="82"/>
      <c r="AW116" s="82"/>
      <c r="AX116" s="82"/>
      <c r="AY116" s="82"/>
      <c r="AZ116" s="82"/>
      <c r="BA116" s="82"/>
      <c r="BB116" s="82"/>
    </row>
    <row r="119" spans="1:56"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6"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6"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6" s="68" customFormat="1" x14ac:dyDescent="0.2">
      <c r="A122" s="79" t="s">
        <v>756</v>
      </c>
      <c r="B122" s="68" t="s">
        <v>280</v>
      </c>
      <c r="C122" s="68" t="s">
        <v>757</v>
      </c>
      <c r="E122" s="147">
        <v>44390</v>
      </c>
      <c r="F122" s="68" t="s">
        <v>797</v>
      </c>
      <c r="G122" s="68" t="s">
        <v>1075</v>
      </c>
      <c r="H122" s="68">
        <v>0</v>
      </c>
      <c r="I122" s="68" t="s">
        <v>760</v>
      </c>
      <c r="J122" s="77">
        <v>0.4236111111111111</v>
      </c>
      <c r="K122" s="81">
        <v>3</v>
      </c>
      <c r="L122" s="68">
        <v>1</v>
      </c>
      <c r="M122" s="68" t="s">
        <v>872</v>
      </c>
      <c r="O122" s="131" t="s">
        <v>761</v>
      </c>
      <c r="P122" s="131" t="s">
        <v>761</v>
      </c>
      <c r="Q122" s="68">
        <v>2.2999999999999998</v>
      </c>
      <c r="R122" s="68">
        <v>1.1499999999999999</v>
      </c>
      <c r="S122" s="131">
        <v>1.1499999999999999</v>
      </c>
      <c r="T122" s="68">
        <v>1.1499999999999999</v>
      </c>
      <c r="U122" s="76">
        <v>0.5</v>
      </c>
      <c r="V122" s="68">
        <v>0.15</v>
      </c>
      <c r="W122" s="77">
        <v>0.32083333333333336</v>
      </c>
      <c r="X122" s="372">
        <v>22.8</v>
      </c>
      <c r="Y122" s="79">
        <v>5.92</v>
      </c>
      <c r="Z122" s="365">
        <v>4.9779366883817726</v>
      </c>
      <c r="AA122" s="68">
        <v>79.8</v>
      </c>
      <c r="AB122" s="205">
        <v>30</v>
      </c>
      <c r="AC122" s="72">
        <v>46.4</v>
      </c>
      <c r="AD122" s="75" t="s">
        <v>763</v>
      </c>
      <c r="AE122" s="75"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6" s="68" customFormat="1" x14ac:dyDescent="0.2">
      <c r="A123" s="79" t="s">
        <v>756</v>
      </c>
      <c r="B123" s="68" t="s">
        <v>280</v>
      </c>
      <c r="C123" s="68" t="s">
        <v>764</v>
      </c>
      <c r="E123" s="147">
        <v>44390</v>
      </c>
      <c r="F123" s="68" t="s">
        <v>797</v>
      </c>
      <c r="G123" s="68" t="s">
        <v>1075</v>
      </c>
      <c r="H123" s="68">
        <v>0</v>
      </c>
      <c r="I123" s="68" t="s">
        <v>760</v>
      </c>
      <c r="J123" s="77">
        <v>0.4236111111111111</v>
      </c>
      <c r="K123" s="81">
        <v>3</v>
      </c>
      <c r="L123" s="68">
        <v>1</v>
      </c>
      <c r="M123" s="68" t="s">
        <v>872</v>
      </c>
      <c r="O123" s="131" t="s">
        <v>761</v>
      </c>
      <c r="P123" s="131" t="s">
        <v>761</v>
      </c>
      <c r="Q123" s="68">
        <v>2.2999999999999998</v>
      </c>
      <c r="R123" s="68">
        <v>1.1499999999999999</v>
      </c>
      <c r="S123" s="131">
        <v>1.1499999999999999</v>
      </c>
      <c r="T123" s="68">
        <v>1.1499999999999999</v>
      </c>
      <c r="U123" s="76">
        <v>0.5</v>
      </c>
      <c r="V123" s="68">
        <v>1</v>
      </c>
      <c r="W123" s="77">
        <v>0.32083333333333336</v>
      </c>
      <c r="X123" s="372">
        <v>22.8</v>
      </c>
      <c r="Y123" s="79">
        <v>5.86</v>
      </c>
      <c r="Z123" s="365">
        <v>4.9445949937161178</v>
      </c>
      <c r="AA123" s="68">
        <v>79</v>
      </c>
      <c r="AB123" s="205">
        <v>29.4</v>
      </c>
      <c r="AC123" s="72">
        <v>45.7</v>
      </c>
      <c r="AD123" s="72">
        <v>9.9999999999999964E-2</v>
      </c>
      <c r="AE123" s="72">
        <v>0.57384373867890304</v>
      </c>
      <c r="AF123" s="72">
        <v>0.64284607037668595</v>
      </c>
      <c r="AG123" s="137">
        <v>1.2166898090555889</v>
      </c>
      <c r="AH123" s="72">
        <v>18.671288067647492</v>
      </c>
      <c r="AI123" s="75">
        <v>19.887977876703079</v>
      </c>
      <c r="AJ123" s="72">
        <v>95.288500838409078</v>
      </c>
      <c r="AK123" s="72">
        <v>13.578701826385203</v>
      </c>
      <c r="AL123" s="72">
        <v>7.0174971110456958</v>
      </c>
      <c r="AM123" s="72">
        <v>32.249989894032694</v>
      </c>
      <c r="AN123" s="137">
        <v>33.466679703088282</v>
      </c>
      <c r="AO123" s="137">
        <v>4.3309523809523833</v>
      </c>
      <c r="AP123" s="137">
        <v>0.75432018849206173</v>
      </c>
      <c r="AQ123" s="72">
        <v>0.85166573114989008</v>
      </c>
      <c r="AR123" s="72">
        <v>5.0852725694444452</v>
      </c>
      <c r="AS123" s="68" t="s">
        <v>763</v>
      </c>
      <c r="AT123" s="68" t="s">
        <v>763</v>
      </c>
      <c r="AU123" s="68" t="s">
        <v>763</v>
      </c>
      <c r="AV123" s="68" t="s">
        <v>763</v>
      </c>
      <c r="BA123" s="200"/>
      <c r="BC123" s="147"/>
    </row>
    <row r="124" spans="1:56" s="68" customFormat="1" x14ac:dyDescent="0.2">
      <c r="A124" s="79" t="s">
        <v>756</v>
      </c>
      <c r="B124" s="68" t="s">
        <v>280</v>
      </c>
      <c r="C124" s="68" t="s">
        <v>765</v>
      </c>
      <c r="E124" s="147">
        <v>44390</v>
      </c>
      <c r="F124" s="68" t="s">
        <v>797</v>
      </c>
      <c r="G124" s="68" t="s">
        <v>1075</v>
      </c>
      <c r="H124" s="68">
        <v>0</v>
      </c>
      <c r="I124" s="68" t="s">
        <v>760</v>
      </c>
      <c r="J124" s="77">
        <v>0.4236111111111111</v>
      </c>
      <c r="K124" s="81">
        <v>3</v>
      </c>
      <c r="L124" s="68">
        <v>1</v>
      </c>
      <c r="M124" s="68" t="s">
        <v>872</v>
      </c>
      <c r="O124" s="131" t="s">
        <v>761</v>
      </c>
      <c r="P124" s="131" t="s">
        <v>761</v>
      </c>
      <c r="Q124" s="68">
        <v>2.2999999999999998</v>
      </c>
      <c r="R124" s="68">
        <v>1.1499999999999999</v>
      </c>
      <c r="S124" s="131">
        <v>1.1499999999999999</v>
      </c>
      <c r="T124" s="68">
        <v>1.1499999999999999</v>
      </c>
      <c r="U124" s="76">
        <v>0.5</v>
      </c>
      <c r="V124" s="68">
        <v>2</v>
      </c>
      <c r="W124" s="77">
        <v>0.32083333333333336</v>
      </c>
      <c r="X124" s="372">
        <v>22.7</v>
      </c>
      <c r="Y124" s="79">
        <v>5.68</v>
      </c>
      <c r="Z124" s="365">
        <v>4.7755206436997426</v>
      </c>
      <c r="AA124" s="68">
        <v>76</v>
      </c>
      <c r="AB124" s="205">
        <v>30</v>
      </c>
      <c r="AC124" s="72">
        <v>46.4</v>
      </c>
      <c r="AD124" s="75" t="s">
        <v>763</v>
      </c>
      <c r="AE124" s="75"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6" s="68" customFormat="1" x14ac:dyDescent="0.2">
      <c r="A125" s="79" t="s">
        <v>756</v>
      </c>
      <c r="B125" s="68" t="s">
        <v>280</v>
      </c>
      <c r="C125" s="68" t="s">
        <v>757</v>
      </c>
      <c r="E125" s="147">
        <v>44404</v>
      </c>
      <c r="F125" s="68" t="s">
        <v>881</v>
      </c>
      <c r="G125" s="68" t="s">
        <v>1075</v>
      </c>
      <c r="H125" s="68">
        <v>0</v>
      </c>
      <c r="I125" s="68" t="s">
        <v>760</v>
      </c>
      <c r="J125" s="77">
        <v>0.422916666666667</v>
      </c>
      <c r="K125" s="81">
        <v>1</v>
      </c>
      <c r="L125" s="68">
        <v>1</v>
      </c>
      <c r="M125" s="68" t="s">
        <v>761</v>
      </c>
      <c r="N125" s="68" t="s">
        <v>767</v>
      </c>
      <c r="O125" s="131" t="s">
        <v>761</v>
      </c>
      <c r="P125" s="131" t="s">
        <v>761</v>
      </c>
      <c r="Q125" s="68">
        <v>2.8</v>
      </c>
      <c r="R125" s="68">
        <v>1.5</v>
      </c>
      <c r="S125" s="131">
        <v>1.5</v>
      </c>
      <c r="T125" s="68">
        <v>1.5</v>
      </c>
      <c r="U125" s="76">
        <v>0.5357142857142857</v>
      </c>
      <c r="V125" s="68">
        <v>0.15</v>
      </c>
      <c r="W125" s="77">
        <v>0.31597222222222221</v>
      </c>
      <c r="X125" s="372">
        <v>24.7</v>
      </c>
      <c r="Y125" s="79">
        <v>5.79</v>
      </c>
      <c r="Z125" s="365">
        <v>4.8801781942320117</v>
      </c>
      <c r="AA125" s="68">
        <v>82.1</v>
      </c>
      <c r="AB125" s="205">
        <v>30</v>
      </c>
      <c r="AC125" s="72">
        <v>46.4</v>
      </c>
      <c r="AD125" s="75" t="s">
        <v>763</v>
      </c>
      <c r="AE125" s="75" t="s">
        <v>763</v>
      </c>
      <c r="AF125" s="75" t="s">
        <v>763</v>
      </c>
      <c r="AG125" s="137" t="s">
        <v>763</v>
      </c>
      <c r="AH125" s="72" t="s">
        <v>763</v>
      </c>
      <c r="AI125" s="75" t="s">
        <v>763</v>
      </c>
      <c r="AJ125" s="75" t="s">
        <v>763</v>
      </c>
      <c r="AK125" s="75" t="s">
        <v>763</v>
      </c>
      <c r="AL125" s="75" t="s">
        <v>763</v>
      </c>
      <c r="AM125" s="75" t="s">
        <v>763</v>
      </c>
      <c r="AN125" s="137" t="s">
        <v>763</v>
      </c>
      <c r="AO125" s="137" t="s">
        <v>763</v>
      </c>
      <c r="AP125" s="137" t="s">
        <v>763</v>
      </c>
      <c r="AQ125" s="75" t="s">
        <v>763</v>
      </c>
      <c r="AR125" s="75" t="s">
        <v>763</v>
      </c>
      <c r="AS125" s="68" t="s">
        <v>763</v>
      </c>
      <c r="AT125" s="68" t="s">
        <v>763</v>
      </c>
      <c r="AU125" s="68" t="s">
        <v>763</v>
      </c>
      <c r="AV125" s="68" t="s">
        <v>763</v>
      </c>
      <c r="BC125" s="147"/>
    </row>
    <row r="126" spans="1:56" s="68" customFormat="1" x14ac:dyDescent="0.2">
      <c r="A126" s="79" t="s">
        <v>756</v>
      </c>
      <c r="B126" s="68" t="s">
        <v>280</v>
      </c>
      <c r="C126" s="68" t="s">
        <v>764</v>
      </c>
      <c r="E126" s="147">
        <v>44404</v>
      </c>
      <c r="F126" s="68" t="s">
        <v>881</v>
      </c>
      <c r="G126" s="68" t="s">
        <v>1075</v>
      </c>
      <c r="H126" s="68">
        <v>0</v>
      </c>
      <c r="I126" s="68" t="s">
        <v>760</v>
      </c>
      <c r="J126" s="77">
        <v>0.422916666666667</v>
      </c>
      <c r="K126" s="81">
        <v>1</v>
      </c>
      <c r="L126" s="68">
        <v>1</v>
      </c>
      <c r="M126" s="68" t="s">
        <v>761</v>
      </c>
      <c r="N126" s="68" t="s">
        <v>767</v>
      </c>
      <c r="O126" s="131" t="s">
        <v>761</v>
      </c>
      <c r="P126" s="131" t="s">
        <v>761</v>
      </c>
      <c r="Q126" s="68">
        <v>2.8</v>
      </c>
      <c r="R126" s="68">
        <v>1.5</v>
      </c>
      <c r="S126" s="131">
        <v>1.5</v>
      </c>
      <c r="T126" s="68">
        <v>1.5</v>
      </c>
      <c r="U126" s="76">
        <v>0.5357142857142857</v>
      </c>
      <c r="V126" s="68">
        <v>1</v>
      </c>
      <c r="W126" s="77">
        <v>0.31597222222222221</v>
      </c>
      <c r="X126" s="372">
        <v>24.6</v>
      </c>
      <c r="Y126" s="79">
        <v>5.91</v>
      </c>
      <c r="Z126" s="365">
        <v>4.9835525134065213</v>
      </c>
      <c r="AA126" s="68">
        <v>83.7</v>
      </c>
      <c r="AB126" s="205">
        <v>29.9</v>
      </c>
      <c r="AC126" s="72">
        <v>46.3</v>
      </c>
      <c r="AD126" s="72">
        <v>0.19999999999999998</v>
      </c>
      <c r="AE126" s="72">
        <v>2.036401098901099</v>
      </c>
      <c r="AF126" s="72">
        <v>0.24081537746085882</v>
      </c>
      <c r="AG126" s="137">
        <v>2.277216476361958</v>
      </c>
      <c r="AH126" s="72">
        <v>23.043784467925096</v>
      </c>
      <c r="AI126" s="72">
        <v>25.321000944287054</v>
      </c>
      <c r="AJ126" s="72">
        <v>104.83545545691651</v>
      </c>
      <c r="AK126" s="72">
        <v>14.227107802973434</v>
      </c>
      <c r="AL126" s="72">
        <v>7.3687116811616571</v>
      </c>
      <c r="AM126" s="72">
        <v>37.270892270898528</v>
      </c>
      <c r="AN126" s="137">
        <v>39.548108747260486</v>
      </c>
      <c r="AO126" s="137">
        <v>3.2694642857142857</v>
      </c>
      <c r="AP126" s="137">
        <v>2.8798651413690481</v>
      </c>
      <c r="AQ126" s="72">
        <v>0.53167818125252297</v>
      </c>
      <c r="AR126" s="72">
        <v>6.1493294270833339</v>
      </c>
      <c r="AS126" s="68" t="s">
        <v>763</v>
      </c>
      <c r="AT126" s="68" t="s">
        <v>763</v>
      </c>
      <c r="AU126" s="68" t="s">
        <v>763</v>
      </c>
      <c r="AV126" s="68" t="s">
        <v>763</v>
      </c>
      <c r="BC126" s="147"/>
    </row>
    <row r="127" spans="1:56" s="68" customFormat="1" x14ac:dyDescent="0.2">
      <c r="A127" s="79" t="s">
        <v>756</v>
      </c>
      <c r="B127" s="68" t="s">
        <v>280</v>
      </c>
      <c r="C127" s="68" t="s">
        <v>765</v>
      </c>
      <c r="E127" s="147">
        <v>44404</v>
      </c>
      <c r="F127" s="68" t="s">
        <v>881</v>
      </c>
      <c r="G127" s="68" t="s">
        <v>1075</v>
      </c>
      <c r="H127" s="68">
        <v>0</v>
      </c>
      <c r="I127" s="68" t="s">
        <v>760</v>
      </c>
      <c r="J127" s="77">
        <v>0.422916666666667</v>
      </c>
      <c r="K127" s="81">
        <v>1</v>
      </c>
      <c r="L127" s="68">
        <v>1</v>
      </c>
      <c r="M127" s="68" t="s">
        <v>761</v>
      </c>
      <c r="N127" s="68" t="s">
        <v>767</v>
      </c>
      <c r="O127" s="131" t="s">
        <v>761</v>
      </c>
      <c r="P127" s="131" t="s">
        <v>761</v>
      </c>
      <c r="Q127" s="68">
        <v>2.8</v>
      </c>
      <c r="R127" s="68">
        <v>1.5</v>
      </c>
      <c r="S127" s="131">
        <v>1.5</v>
      </c>
      <c r="T127" s="68">
        <v>1.5</v>
      </c>
      <c r="U127" s="76">
        <v>0.5357142857142857</v>
      </c>
      <c r="V127" s="68">
        <v>2</v>
      </c>
      <c r="W127" s="77">
        <v>0.31597222222222221</v>
      </c>
      <c r="X127" s="372">
        <v>24.7</v>
      </c>
      <c r="Y127" s="79">
        <v>5.82</v>
      </c>
      <c r="Z127" s="365">
        <v>4.9054640916114529</v>
      </c>
      <c r="AA127" s="68">
        <v>82.6</v>
      </c>
      <c r="AB127" s="205">
        <v>30</v>
      </c>
      <c r="AC127" s="72">
        <v>46.4</v>
      </c>
      <c r="AD127" s="75" t="s">
        <v>763</v>
      </c>
      <c r="AE127" s="72"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C127" s="147"/>
    </row>
    <row r="128" spans="1:56" s="68" customFormat="1" x14ac:dyDescent="0.2">
      <c r="A128" s="79" t="s">
        <v>756</v>
      </c>
      <c r="B128" s="68" t="s">
        <v>280</v>
      </c>
      <c r="C128" s="68" t="s">
        <v>757</v>
      </c>
      <c r="E128" s="147">
        <v>44420</v>
      </c>
      <c r="F128" s="68" t="s">
        <v>881</v>
      </c>
      <c r="G128" s="68" t="s">
        <v>1075</v>
      </c>
      <c r="H128" s="68">
        <v>1</v>
      </c>
      <c r="I128" s="68" t="s">
        <v>760</v>
      </c>
      <c r="J128" s="77">
        <v>0.4381944444444445</v>
      </c>
      <c r="K128" s="81">
        <v>3</v>
      </c>
      <c r="L128" s="68">
        <v>1</v>
      </c>
      <c r="M128" s="68" t="s">
        <v>872</v>
      </c>
      <c r="N128" s="68" t="s">
        <v>808</v>
      </c>
      <c r="O128" s="131" t="s">
        <v>761</v>
      </c>
      <c r="P128" s="131" t="s">
        <v>761</v>
      </c>
      <c r="Q128" s="68">
        <v>1.7</v>
      </c>
      <c r="R128" s="68">
        <v>1.2</v>
      </c>
      <c r="S128" s="131">
        <v>1.2</v>
      </c>
      <c r="T128" s="68">
        <v>1.2</v>
      </c>
      <c r="U128" s="76">
        <v>0.70588235294117652</v>
      </c>
      <c r="V128" s="68">
        <v>0.15</v>
      </c>
      <c r="W128" s="77">
        <v>0.32291666666666669</v>
      </c>
      <c r="X128" s="372">
        <v>25.5</v>
      </c>
      <c r="Y128" s="79">
        <v>4.9000000000000004</v>
      </c>
      <c r="Z128" s="365">
        <v>4.1153474763849918</v>
      </c>
      <c r="AA128" s="68">
        <v>70.099999999999994</v>
      </c>
      <c r="AB128" s="205">
        <v>30.8</v>
      </c>
      <c r="AC128" s="72">
        <v>47.7</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D128" s="147"/>
    </row>
    <row r="129" spans="1:54" s="68" customFormat="1" x14ac:dyDescent="0.2">
      <c r="A129" s="79" t="s">
        <v>756</v>
      </c>
      <c r="B129" s="68" t="s">
        <v>280</v>
      </c>
      <c r="C129" s="68" t="s">
        <v>764</v>
      </c>
      <c r="E129" s="147">
        <v>44420</v>
      </c>
      <c r="F129" s="68" t="s">
        <v>881</v>
      </c>
      <c r="G129" s="68" t="s">
        <v>1075</v>
      </c>
      <c r="H129" s="68">
        <v>1</v>
      </c>
      <c r="I129" s="68" t="s">
        <v>760</v>
      </c>
      <c r="J129" s="77">
        <v>0.4381944444444445</v>
      </c>
      <c r="K129" s="81">
        <v>3</v>
      </c>
      <c r="L129" s="68">
        <v>1</v>
      </c>
      <c r="M129" s="68" t="s">
        <v>872</v>
      </c>
      <c r="N129" s="68" t="s">
        <v>808</v>
      </c>
      <c r="O129" s="131" t="s">
        <v>761</v>
      </c>
      <c r="P129" s="131" t="s">
        <v>761</v>
      </c>
      <c r="Q129" s="68">
        <v>1.7</v>
      </c>
      <c r="R129" s="68">
        <v>1.2</v>
      </c>
      <c r="S129" s="131">
        <v>1.2</v>
      </c>
      <c r="T129" s="68">
        <v>1.2</v>
      </c>
      <c r="U129" s="76">
        <v>0.70588235294117652</v>
      </c>
      <c r="V129" s="68">
        <v>0.75</v>
      </c>
      <c r="W129" s="77">
        <v>0.32291666666666669</v>
      </c>
      <c r="X129" s="372">
        <v>25.5</v>
      </c>
      <c r="Y129" s="79">
        <v>4.88</v>
      </c>
      <c r="Z129" s="365">
        <v>4.1311906041984248</v>
      </c>
      <c r="AA129" s="68">
        <v>69.900000000000006</v>
      </c>
      <c r="AB129" s="205">
        <v>29.4</v>
      </c>
      <c r="AC129" s="72">
        <v>45.6</v>
      </c>
      <c r="AD129" s="75">
        <v>0.39999999999999991</v>
      </c>
      <c r="AE129" s="72">
        <v>1.2892749244712989</v>
      </c>
      <c r="AF129" s="72">
        <v>0.35467369400093013</v>
      </c>
      <c r="AG129" s="137">
        <v>1.643948618472229</v>
      </c>
      <c r="AH129" s="72">
        <v>20.338323066405675</v>
      </c>
      <c r="AI129" s="72">
        <v>21.982271684877905</v>
      </c>
      <c r="AJ129" s="72">
        <v>107.34318250486439</v>
      </c>
      <c r="AK129" s="72">
        <v>15.72195653101231</v>
      </c>
      <c r="AL129" s="72">
        <v>6.8275969529062639</v>
      </c>
      <c r="AM129" s="72">
        <v>36.060279597417988</v>
      </c>
      <c r="AN129" s="137">
        <v>37.704228215890211</v>
      </c>
      <c r="AO129" s="137">
        <v>4.5333333333333323</v>
      </c>
      <c r="AP129" s="137">
        <v>5.6179392361111153</v>
      </c>
      <c r="AQ129" s="72">
        <v>0.44657783566749698</v>
      </c>
      <c r="AR129" s="72">
        <v>10.151272569444448</v>
      </c>
      <c r="AS129" s="68" t="s">
        <v>763</v>
      </c>
      <c r="AT129" s="68" t="s">
        <v>763</v>
      </c>
      <c r="AU129" s="68" t="s">
        <v>763</v>
      </c>
      <c r="AV129" s="68" t="s">
        <v>763</v>
      </c>
    </row>
    <row r="130" spans="1:54" s="68" customFormat="1" x14ac:dyDescent="0.2">
      <c r="A130" s="79" t="s">
        <v>756</v>
      </c>
      <c r="B130" s="68" t="s">
        <v>280</v>
      </c>
      <c r="C130" s="68" t="s">
        <v>765</v>
      </c>
      <c r="E130" s="147">
        <v>44420</v>
      </c>
      <c r="F130" s="68" t="s">
        <v>881</v>
      </c>
      <c r="G130" s="68" t="s">
        <v>1075</v>
      </c>
      <c r="H130" s="68">
        <v>1</v>
      </c>
      <c r="I130" s="68" t="s">
        <v>760</v>
      </c>
      <c r="J130" s="77">
        <v>0.4381944444444445</v>
      </c>
      <c r="K130" s="81">
        <v>3</v>
      </c>
      <c r="L130" s="68">
        <v>1</v>
      </c>
      <c r="M130" s="68" t="s">
        <v>872</v>
      </c>
      <c r="N130" s="68" t="s">
        <v>808</v>
      </c>
      <c r="O130" s="131" t="s">
        <v>761</v>
      </c>
      <c r="P130" s="131" t="s">
        <v>761</v>
      </c>
      <c r="Q130" s="68">
        <v>1.7</v>
      </c>
      <c r="R130" s="68">
        <v>1.2</v>
      </c>
      <c r="S130" s="131">
        <v>1.2</v>
      </c>
      <c r="T130" s="68">
        <v>1.2</v>
      </c>
      <c r="U130" s="76">
        <v>0.70588235294117652</v>
      </c>
      <c r="V130" s="68">
        <v>1.5</v>
      </c>
      <c r="W130" s="77">
        <v>0.32291666666666669</v>
      </c>
      <c r="X130" s="372">
        <v>25.5</v>
      </c>
      <c r="Y130" s="79">
        <v>4.88</v>
      </c>
      <c r="Z130" s="365">
        <v>4.330111159894158</v>
      </c>
      <c r="AA130" s="68">
        <v>69.8</v>
      </c>
      <c r="AB130" s="205">
        <v>21.1</v>
      </c>
      <c r="AC130" s="72">
        <v>48.1</v>
      </c>
      <c r="AD130" s="75" t="s">
        <v>763</v>
      </c>
      <c r="AE130" s="75" t="s">
        <v>763</v>
      </c>
      <c r="AF130" s="75"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row>
    <row r="131" spans="1:54" s="68" customFormat="1" x14ac:dyDescent="0.2">
      <c r="A131" s="79" t="s">
        <v>756</v>
      </c>
      <c r="B131" s="68" t="s">
        <v>280</v>
      </c>
      <c r="C131" s="68" t="s">
        <v>757</v>
      </c>
      <c r="E131" s="147">
        <v>44434</v>
      </c>
      <c r="F131" s="68" t="s">
        <v>881</v>
      </c>
      <c r="G131" s="68" t="s">
        <v>1075</v>
      </c>
      <c r="H131" s="68">
        <v>0</v>
      </c>
      <c r="I131" s="68" t="s">
        <v>760</v>
      </c>
      <c r="J131" s="77">
        <v>0.43541666666666662</v>
      </c>
      <c r="K131" s="81">
        <v>1</v>
      </c>
      <c r="L131" s="68">
        <v>1</v>
      </c>
      <c r="M131" s="68" t="s">
        <v>519</v>
      </c>
      <c r="N131" s="68" t="s">
        <v>762</v>
      </c>
      <c r="O131" s="131" t="s">
        <v>761</v>
      </c>
      <c r="P131" s="131" t="s">
        <v>761</v>
      </c>
      <c r="Q131" s="68">
        <v>1.9</v>
      </c>
      <c r="R131" s="68">
        <v>1.3</v>
      </c>
      <c r="S131" s="131">
        <v>1.3</v>
      </c>
      <c r="T131" s="68">
        <v>1.3</v>
      </c>
      <c r="U131" s="76">
        <v>0.68421052631578949</v>
      </c>
      <c r="V131" s="68">
        <v>0.15</v>
      </c>
      <c r="W131" s="77">
        <v>0.34166666666666662</v>
      </c>
      <c r="X131" s="372">
        <v>26.8</v>
      </c>
      <c r="Y131" s="79">
        <v>5.15</v>
      </c>
      <c r="Z131" s="365">
        <v>4.3346159538300206</v>
      </c>
      <c r="AA131" s="68">
        <v>75.2</v>
      </c>
      <c r="AB131" s="205">
        <v>30.7</v>
      </c>
      <c r="AC131" s="72">
        <v>47.4</v>
      </c>
      <c r="AD131" s="72" t="s">
        <v>763</v>
      </c>
      <c r="AE131" s="72" t="s">
        <v>763</v>
      </c>
      <c r="AF131" s="72" t="s">
        <v>763</v>
      </c>
      <c r="AG131" s="211" t="s">
        <v>763</v>
      </c>
      <c r="AH131" s="209"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4" s="68" customFormat="1" x14ac:dyDescent="0.2">
      <c r="A132" s="79" t="s">
        <v>756</v>
      </c>
      <c r="B132" s="68" t="s">
        <v>280</v>
      </c>
      <c r="C132" s="68" t="s">
        <v>764</v>
      </c>
      <c r="E132" s="147">
        <v>44434</v>
      </c>
      <c r="F132" s="68" t="s">
        <v>881</v>
      </c>
      <c r="G132" s="68" t="s">
        <v>1075</v>
      </c>
      <c r="H132" s="68">
        <v>0</v>
      </c>
      <c r="I132" s="68" t="s">
        <v>760</v>
      </c>
      <c r="J132" s="77">
        <v>0.43541666666666662</v>
      </c>
      <c r="K132" s="81">
        <v>1</v>
      </c>
      <c r="L132" s="68">
        <v>1</v>
      </c>
      <c r="M132" s="68" t="s">
        <v>519</v>
      </c>
      <c r="N132" s="68" t="s">
        <v>762</v>
      </c>
      <c r="O132" s="131" t="s">
        <v>761</v>
      </c>
      <c r="P132" s="131" t="s">
        <v>761</v>
      </c>
      <c r="Q132" s="68">
        <v>1.9</v>
      </c>
      <c r="R132" s="68">
        <v>1.3</v>
      </c>
      <c r="S132" s="131">
        <v>1.3</v>
      </c>
      <c r="T132" s="68">
        <v>1.3</v>
      </c>
      <c r="U132" s="76">
        <v>0.68421052631578949</v>
      </c>
      <c r="V132" s="68">
        <v>0.75</v>
      </c>
      <c r="W132" s="77">
        <v>0.34166666666666662</v>
      </c>
      <c r="X132" s="372">
        <v>26.7</v>
      </c>
      <c r="Y132" s="79">
        <v>5.19</v>
      </c>
      <c r="Z132" s="365">
        <v>4.3923665817754562</v>
      </c>
      <c r="AA132" s="68">
        <v>75.7</v>
      </c>
      <c r="AB132" s="205">
        <v>29.7</v>
      </c>
      <c r="AC132" s="72">
        <v>45.8</v>
      </c>
      <c r="AD132" s="72">
        <v>0.51362191492377118</v>
      </c>
      <c r="AE132" s="72">
        <v>1.3714231209462038</v>
      </c>
      <c r="AF132" s="72">
        <v>0.73453728104169913</v>
      </c>
      <c r="AG132" s="137">
        <v>2.105960401987903</v>
      </c>
      <c r="AH132" s="72">
        <v>20.179832124654467</v>
      </c>
      <c r="AI132" s="72">
        <v>22.285792526642371</v>
      </c>
      <c r="AJ132" s="72">
        <v>101.93812640433261</v>
      </c>
      <c r="AK132" s="72">
        <v>15.15661220369851</v>
      </c>
      <c r="AL132" s="72">
        <v>6.7256537961337894</v>
      </c>
      <c r="AM132" s="72">
        <v>35.336444328352975</v>
      </c>
      <c r="AN132" s="137">
        <v>37.442404730340883</v>
      </c>
      <c r="AO132" s="137">
        <v>6.7716666666666665</v>
      </c>
      <c r="AP132" s="137">
        <v>3.920772569444448</v>
      </c>
      <c r="AQ132" s="72">
        <v>0.63331355148570856</v>
      </c>
      <c r="AR132" s="72">
        <v>10.692439236111115</v>
      </c>
      <c r="AS132" s="68" t="s">
        <v>763</v>
      </c>
      <c r="AT132" s="68" t="s">
        <v>763</v>
      </c>
      <c r="AU132" s="68" t="s">
        <v>763</v>
      </c>
      <c r="AV132" s="68" t="s">
        <v>763</v>
      </c>
    </row>
    <row r="133" spans="1:54" s="68" customFormat="1" x14ac:dyDescent="0.2">
      <c r="A133" s="79" t="s">
        <v>756</v>
      </c>
      <c r="B133" s="68" t="s">
        <v>280</v>
      </c>
      <c r="C133" s="68" t="s">
        <v>765</v>
      </c>
      <c r="E133" s="147">
        <v>44434</v>
      </c>
      <c r="F133" s="68" t="s">
        <v>881</v>
      </c>
      <c r="G133" s="68" t="s">
        <v>1075</v>
      </c>
      <c r="H133" s="68">
        <v>0</v>
      </c>
      <c r="I133" s="68" t="s">
        <v>760</v>
      </c>
      <c r="J133" s="77">
        <v>0.43541666666666662</v>
      </c>
      <c r="K133" s="81">
        <v>1</v>
      </c>
      <c r="L133" s="68">
        <v>1</v>
      </c>
      <c r="M133" s="68" t="s">
        <v>519</v>
      </c>
      <c r="N133" s="68" t="s">
        <v>762</v>
      </c>
      <c r="O133" s="131" t="s">
        <v>761</v>
      </c>
      <c r="P133" s="131" t="s">
        <v>761</v>
      </c>
      <c r="Q133" s="68">
        <v>1.9</v>
      </c>
      <c r="R133" s="68">
        <v>1.3</v>
      </c>
      <c r="S133" s="131">
        <v>1.3</v>
      </c>
      <c r="T133" s="68">
        <v>1.3</v>
      </c>
      <c r="U133" s="76">
        <v>0.68421052631578949</v>
      </c>
      <c r="V133" s="68">
        <v>1.5</v>
      </c>
      <c r="W133" s="77">
        <v>0.34166666666666662</v>
      </c>
      <c r="X133" s="372">
        <v>26.4</v>
      </c>
      <c r="Y133" s="79">
        <v>5.1100000000000003</v>
      </c>
      <c r="Z133" s="365">
        <v>4.2149928168774471</v>
      </c>
      <c r="AA133" s="68">
        <v>74.599999999999994</v>
      </c>
      <c r="AB133" s="205">
        <v>34.200000000000003</v>
      </c>
      <c r="AC133" s="72">
        <v>52.3</v>
      </c>
      <c r="AD133" s="72" t="s">
        <v>763</v>
      </c>
      <c r="AE133" s="72" t="s">
        <v>763</v>
      </c>
      <c r="AF133" s="72" t="s">
        <v>763</v>
      </c>
      <c r="AG133" s="137" t="s">
        <v>763</v>
      </c>
      <c r="AH133" s="75"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4" spans="1:54" x14ac:dyDescent="0.2">
      <c r="X134" s="193"/>
      <c r="Y134" s="193"/>
    </row>
    <row r="135" spans="1:54" x14ac:dyDescent="0.2">
      <c r="A135" s="236" t="s">
        <v>1247</v>
      </c>
    </row>
    <row r="136" spans="1:54"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4"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4"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4"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4" ht="16" x14ac:dyDescent="0.2">
      <c r="A140" s="101" t="s">
        <v>280</v>
      </c>
      <c r="B140" s="102">
        <v>2021</v>
      </c>
      <c r="C140" s="103">
        <v>7</v>
      </c>
      <c r="D140" s="102">
        <v>13</v>
      </c>
      <c r="E140" s="82"/>
      <c r="F140" s="131">
        <v>1.1499999999999999</v>
      </c>
      <c r="G140" s="362">
        <v>4.9779366883817726</v>
      </c>
      <c r="H140" s="82"/>
      <c r="I140" s="362">
        <v>22.8</v>
      </c>
      <c r="J140" s="205">
        <v>30</v>
      </c>
      <c r="K140" s="82"/>
      <c r="L140" s="82"/>
      <c r="M140" s="108"/>
      <c r="N140" s="137" t="s">
        <v>763</v>
      </c>
      <c r="O140" s="82"/>
      <c r="P140" s="82"/>
      <c r="Q140" s="82"/>
      <c r="R140" s="140"/>
      <c r="S140" s="137" t="s">
        <v>763</v>
      </c>
      <c r="T140" s="137" t="s">
        <v>763</v>
      </c>
      <c r="U140" s="137" t="s">
        <v>763</v>
      </c>
      <c r="V140" s="85"/>
      <c r="W140" s="85"/>
      <c r="X140" s="85"/>
      <c r="Y140" s="102">
        <f>IF(C140&lt;6," ",IF(C140&lt;=9,I140, IF(C140&gt;=10," ")))</f>
        <v>22.8</v>
      </c>
      <c r="Z140" s="102">
        <f>IF(Y140=" ", " ", IF(Y140&gt;0, Y140+273.15))</f>
        <v>295.95</v>
      </c>
      <c r="AA140" s="102">
        <f>IF(C140&lt;6," ",IF(C140&lt;=9,J140, IF(C140&gt;=10," ")))</f>
        <v>30</v>
      </c>
      <c r="AB140" s="102">
        <f>IF(C140&lt;6," ",IF(C140&lt;=9,G140, IF(C140&gt;=10," ")))</f>
        <v>4.9779366883817726</v>
      </c>
      <c r="AC140" s="104">
        <f>IF(Y140=" "," ",IF(Y140&gt;0,EXP(-173.4292+249.6339*100/Z140+143.3483*LN(+Z140/100)-21.8492*Z140/100+AA140*(-0.033096+0.014259*Z140/100-0.0017*(Z140/100)^2))*1.4276))</f>
        <v>7.2163394719347105</v>
      </c>
      <c r="AD140" s="102">
        <f>IF(Y140=" "," ",IF(Y140&gt;0,AB140/AC140))</f>
        <v>0.68981465017570476</v>
      </c>
      <c r="AE140" s="105">
        <f>IF(C140&lt;6," ",IF(C140&lt;=9,F140, IF(C140&gt;=10," ")))</f>
        <v>1.1499999999999999</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4" ht="16" x14ac:dyDescent="0.2">
      <c r="A141" s="101" t="s">
        <v>280</v>
      </c>
      <c r="B141" s="102">
        <v>2021</v>
      </c>
      <c r="C141" s="103">
        <v>7</v>
      </c>
      <c r="D141" s="102">
        <v>13</v>
      </c>
      <c r="E141" s="82"/>
      <c r="F141" s="131">
        <v>1.1499999999999999</v>
      </c>
      <c r="G141" s="362">
        <v>4.9445949937161178</v>
      </c>
      <c r="H141" s="82"/>
      <c r="I141" s="362">
        <v>22.8</v>
      </c>
      <c r="J141" s="205">
        <v>29.4</v>
      </c>
      <c r="K141" s="82"/>
      <c r="L141" s="82"/>
      <c r="M141" s="108"/>
      <c r="N141" s="137">
        <v>1.2166898090555889</v>
      </c>
      <c r="O141" s="82"/>
      <c r="P141" s="82"/>
      <c r="Q141" s="82"/>
      <c r="R141" s="140"/>
      <c r="S141" s="137">
        <v>33.466679703088282</v>
      </c>
      <c r="T141" s="137">
        <v>4.3309523809523833</v>
      </c>
      <c r="U141" s="137">
        <v>0.75432018849206173</v>
      </c>
      <c r="V141" s="85"/>
      <c r="W141" s="85"/>
      <c r="X141" s="85"/>
      <c r="Y141" s="102">
        <f t="shared" ref="Y141:Y151" si="48">IF(C141&lt;6," ",IF(C141&lt;=9,I141, IF(C141&gt;=10," ")))</f>
        <v>22.8</v>
      </c>
      <c r="Z141" s="102">
        <f t="shared" ref="Z141:Z151" si="49">IF(Y141=" ", " ", IF(Y141&gt;0, Y141+273.15))</f>
        <v>295.95</v>
      </c>
      <c r="AA141" s="102">
        <f t="shared" ref="AA141:AA151" si="50">IF(C141&lt;6," ",IF(C141&lt;=9,J141, IF(C141&gt;=10," ")))</f>
        <v>29.4</v>
      </c>
      <c r="AB141" s="102">
        <f t="shared" ref="AB141:AB151" si="51">IF(C141&lt;6," ",IF(C141&lt;=9,G141, IF(C141&gt;=10," ")))</f>
        <v>4.9445949937161178</v>
      </c>
      <c r="AC141" s="104">
        <f t="shared" ref="AC141:AC151" si="52">IF(Y141=" "," ",IF(Y141&gt;0,EXP(-173.4292+249.6339*100/Z141+143.3483*LN(+Z141/100)-21.8492*Z141/100+AA141*(-0.033096+0.014259*Z141/100-0.0017*(Z141/100)^2))*1.4276))</f>
        <v>7.2414360251556094</v>
      </c>
      <c r="AD141" s="102">
        <f t="shared" ref="AD141:AD151" si="53">IF(Y141=" "," ",IF(Y141&gt;0,AB141/AC141))</f>
        <v>0.68281967506712382</v>
      </c>
      <c r="AE141" s="105">
        <f t="shared" ref="AE141:AE151" si="54">IF(C141&lt;6," ",IF(C141&lt;=9,F141, IF(C141&gt;=10," ")))</f>
        <v>1.1499999999999999</v>
      </c>
      <c r="AF141" s="102">
        <f t="shared" ref="AF141:AF151" si="55">IF(Y141=" "," ",N141)</f>
        <v>1.2166898090555889</v>
      </c>
      <c r="AG141" s="105">
        <f t="shared" ref="AG141:AG151" si="56">IF(C141&lt;6," ",IF(C141&lt;=9,T141, IF(C141&gt;=10," ")))</f>
        <v>4.3309523809523833</v>
      </c>
      <c r="AH141" s="105">
        <f t="shared" ref="AH141:AH151" si="57">IF(C141&lt;6," ",IF(C141&lt;=9,U141, IF(C141&gt;=10," ")))</f>
        <v>0.75432018849206173</v>
      </c>
      <c r="AI141" s="102">
        <f t="shared" ref="AI141" si="58">IF(Y141=" ", " ", IF(Y141&gt;0, SUM(AG141:AH141)))</f>
        <v>5.0852725694444452</v>
      </c>
      <c r="AJ141" s="106">
        <f t="shared" ref="AJ141:AJ151" si="59">IF(C141&lt;6," ",IF(C141&lt;=9,S141, IF(C141&gt;=10," ")))</f>
        <v>33.466679703088282</v>
      </c>
      <c r="AK141" s="107">
        <f t="shared" ref="AK141:AK150" si="60">IF(Y141=" ", " ", IF(Y141&gt;0, AJ141-AF141))</f>
        <v>32.249989894032694</v>
      </c>
      <c r="AL141" s="85"/>
      <c r="AM141" s="85"/>
      <c r="AN141" s="85"/>
      <c r="AO141" s="85"/>
      <c r="AP141" s="85"/>
      <c r="AQ141" s="85"/>
      <c r="AR141" s="85"/>
      <c r="AS141" s="85"/>
      <c r="AT141" s="85"/>
      <c r="AU141" s="85"/>
      <c r="AV141" s="85"/>
      <c r="AW141" s="85"/>
      <c r="AX141" s="85"/>
      <c r="AY141" s="85"/>
      <c r="AZ141" s="85"/>
      <c r="BA141" s="82"/>
      <c r="BB141" s="82"/>
    </row>
    <row r="142" spans="1:54" ht="16" x14ac:dyDescent="0.2">
      <c r="A142" s="101" t="s">
        <v>280</v>
      </c>
      <c r="B142" s="102">
        <v>2021</v>
      </c>
      <c r="C142" s="103">
        <v>7</v>
      </c>
      <c r="D142" s="102">
        <v>13</v>
      </c>
      <c r="E142" s="82"/>
      <c r="F142" s="131">
        <v>1.1499999999999999</v>
      </c>
      <c r="G142" s="362">
        <v>4.7755206436997426</v>
      </c>
      <c r="H142" s="82"/>
      <c r="I142" s="362">
        <v>22.7</v>
      </c>
      <c r="J142" s="205">
        <v>30</v>
      </c>
      <c r="K142" s="82"/>
      <c r="L142" s="82"/>
      <c r="M142" s="108"/>
      <c r="N142" s="137" t="s">
        <v>763</v>
      </c>
      <c r="O142" s="82"/>
      <c r="P142" s="82"/>
      <c r="Q142" s="82"/>
      <c r="R142" s="140"/>
      <c r="S142" s="137" t="s">
        <v>763</v>
      </c>
      <c r="T142" s="137" t="s">
        <v>763</v>
      </c>
      <c r="U142" s="137" t="s">
        <v>763</v>
      </c>
      <c r="V142" s="85"/>
      <c r="W142" s="85"/>
      <c r="X142" s="85"/>
      <c r="Y142" s="102">
        <f t="shared" si="48"/>
        <v>22.7</v>
      </c>
      <c r="Z142" s="102">
        <f t="shared" si="49"/>
        <v>295.84999999999997</v>
      </c>
      <c r="AA142" s="102">
        <f t="shared" si="50"/>
        <v>30</v>
      </c>
      <c r="AB142" s="102">
        <f t="shared" si="51"/>
        <v>4.7755206436997426</v>
      </c>
      <c r="AC142" s="104">
        <f t="shared" si="52"/>
        <v>7.2292645258361974</v>
      </c>
      <c r="AD142" s="102">
        <f t="shared" si="53"/>
        <v>0.66058180975849212</v>
      </c>
      <c r="AE142" s="105">
        <f t="shared" si="54"/>
        <v>1.1499999999999999</v>
      </c>
      <c r="AF142" s="102" t="str">
        <f t="shared" si="55"/>
        <v>NS</v>
      </c>
      <c r="AG142" s="105" t="str">
        <f t="shared" si="56"/>
        <v>NS</v>
      </c>
      <c r="AH142" s="105" t="str">
        <f t="shared" si="57"/>
        <v>NS</v>
      </c>
      <c r="AI142" s="102"/>
      <c r="AJ142" s="106" t="str">
        <f t="shared" si="59"/>
        <v>NS</v>
      </c>
      <c r="AK142" s="107"/>
      <c r="AL142" s="82"/>
      <c r="AM142" s="85"/>
      <c r="AN142" s="85"/>
      <c r="AO142" s="85"/>
      <c r="AP142" s="85"/>
      <c r="AQ142" s="85"/>
      <c r="AR142" s="114" t="s">
        <v>1230</v>
      </c>
      <c r="AS142" s="85"/>
      <c r="AT142" s="85"/>
      <c r="AU142" s="85"/>
      <c r="AV142" s="85"/>
      <c r="AW142" s="85"/>
      <c r="AX142" s="85"/>
      <c r="AY142" s="85"/>
      <c r="AZ142" s="85"/>
      <c r="BA142" s="82"/>
      <c r="BB142" s="82"/>
    </row>
    <row r="143" spans="1:54" ht="16" x14ac:dyDescent="0.2">
      <c r="A143" s="101" t="s">
        <v>280</v>
      </c>
      <c r="B143" s="102">
        <v>2021</v>
      </c>
      <c r="C143" s="103">
        <v>7</v>
      </c>
      <c r="D143" s="102">
        <v>27</v>
      </c>
      <c r="E143" s="82"/>
      <c r="F143" s="131">
        <v>1.5</v>
      </c>
      <c r="G143" s="362">
        <v>4.8801781942320117</v>
      </c>
      <c r="H143" s="82"/>
      <c r="I143" s="362">
        <v>24.7</v>
      </c>
      <c r="J143" s="205">
        <v>30</v>
      </c>
      <c r="K143" s="82"/>
      <c r="L143" s="82"/>
      <c r="M143" s="108"/>
      <c r="N143" s="137" t="s">
        <v>763</v>
      </c>
      <c r="O143" s="82"/>
      <c r="P143" s="82"/>
      <c r="Q143" s="82"/>
      <c r="R143" s="140"/>
      <c r="S143" s="137" t="s">
        <v>763</v>
      </c>
      <c r="T143" s="137" t="s">
        <v>763</v>
      </c>
      <c r="U143" s="137" t="s">
        <v>763</v>
      </c>
      <c r="V143" s="85"/>
      <c r="W143" s="85"/>
      <c r="X143" s="85"/>
      <c r="Y143" s="102">
        <f t="shared" si="48"/>
        <v>24.7</v>
      </c>
      <c r="Z143" s="102">
        <f t="shared" si="49"/>
        <v>297.84999999999997</v>
      </c>
      <c r="AA143" s="102">
        <f t="shared" si="50"/>
        <v>30</v>
      </c>
      <c r="AB143" s="102">
        <f t="shared" si="51"/>
        <v>4.8801781942320117</v>
      </c>
      <c r="AC143" s="104">
        <f t="shared" si="52"/>
        <v>6.9787423182240174</v>
      </c>
      <c r="AD143" s="102">
        <f t="shared" si="53"/>
        <v>0.69929193136822143</v>
      </c>
      <c r="AE143" s="105">
        <f t="shared" si="54"/>
        <v>1.5</v>
      </c>
      <c r="AF143" s="102" t="str">
        <f t="shared" si="55"/>
        <v>NS</v>
      </c>
      <c r="AG143" s="105" t="str">
        <f t="shared" si="56"/>
        <v>NS</v>
      </c>
      <c r="AH143" s="105" t="str">
        <f t="shared" si="57"/>
        <v>NS</v>
      </c>
      <c r="AI143" s="102"/>
      <c r="AJ143" s="106" t="str">
        <f t="shared" si="59"/>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4" ht="16" x14ac:dyDescent="0.2">
      <c r="A144" s="101" t="s">
        <v>280</v>
      </c>
      <c r="B144" s="102">
        <v>2021</v>
      </c>
      <c r="C144" s="103">
        <v>7</v>
      </c>
      <c r="D144" s="102">
        <v>27</v>
      </c>
      <c r="E144" s="82"/>
      <c r="F144" s="131">
        <v>1.5</v>
      </c>
      <c r="G144" s="362">
        <v>4.9835525134065213</v>
      </c>
      <c r="H144" s="82"/>
      <c r="I144" s="362">
        <v>24.6</v>
      </c>
      <c r="J144" s="205">
        <v>29.9</v>
      </c>
      <c r="K144" s="82"/>
      <c r="L144" s="82"/>
      <c r="M144" s="108"/>
      <c r="N144" s="137">
        <v>2.277216476361958</v>
      </c>
      <c r="O144" s="82"/>
      <c r="P144" s="82"/>
      <c r="Q144" s="82"/>
      <c r="R144" s="140"/>
      <c r="S144" s="137">
        <v>39.548108747260486</v>
      </c>
      <c r="T144" s="137">
        <v>3.2694642857142857</v>
      </c>
      <c r="U144" s="137">
        <v>2.8798651413690481</v>
      </c>
      <c r="V144" s="85"/>
      <c r="W144" s="85"/>
      <c r="X144" s="85"/>
      <c r="Y144" s="102">
        <f t="shared" si="48"/>
        <v>24.6</v>
      </c>
      <c r="Z144" s="102">
        <f t="shared" si="49"/>
        <v>297.75</v>
      </c>
      <c r="AA144" s="102">
        <f t="shared" si="50"/>
        <v>29.9</v>
      </c>
      <c r="AB144" s="102">
        <f t="shared" si="51"/>
        <v>4.9835525134065213</v>
      </c>
      <c r="AC144" s="104">
        <f t="shared" si="52"/>
        <v>6.9948746616466533</v>
      </c>
      <c r="AD144" s="102">
        <f t="shared" si="53"/>
        <v>0.7124577286183067</v>
      </c>
      <c r="AE144" s="105">
        <f t="shared" si="54"/>
        <v>1.5</v>
      </c>
      <c r="AF144" s="102">
        <f t="shared" si="55"/>
        <v>2.277216476361958</v>
      </c>
      <c r="AG144" s="105">
        <f t="shared" si="56"/>
        <v>3.2694642857142857</v>
      </c>
      <c r="AH144" s="105">
        <f t="shared" si="57"/>
        <v>2.8798651413690481</v>
      </c>
      <c r="AI144" s="102">
        <f t="shared" ref="AI144" si="61">IF(Y144=" ", " ", IF(Y144&gt;0, SUM(AG144:AH144)))</f>
        <v>6.1493294270833339</v>
      </c>
      <c r="AJ144" s="106">
        <f t="shared" si="59"/>
        <v>39.548108747260486</v>
      </c>
      <c r="AK144" s="107">
        <f t="shared" si="60"/>
        <v>37.270892270898528</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280</v>
      </c>
      <c r="B145" s="102">
        <v>2021</v>
      </c>
      <c r="C145" s="103">
        <v>7</v>
      </c>
      <c r="D145" s="102">
        <v>27</v>
      </c>
      <c r="E145" s="82"/>
      <c r="F145" s="131">
        <v>1.5</v>
      </c>
      <c r="G145" s="362">
        <v>4.9054640916114529</v>
      </c>
      <c r="H145" s="82"/>
      <c r="I145" s="362">
        <v>24.7</v>
      </c>
      <c r="J145" s="205">
        <v>30</v>
      </c>
      <c r="K145" s="82"/>
      <c r="L145" s="82"/>
      <c r="M145" s="108"/>
      <c r="N145" s="137" t="s">
        <v>763</v>
      </c>
      <c r="O145" s="82"/>
      <c r="P145" s="82"/>
      <c r="Q145" s="82"/>
      <c r="R145" s="140"/>
      <c r="S145" s="137" t="s">
        <v>763</v>
      </c>
      <c r="T145" s="137" t="s">
        <v>763</v>
      </c>
      <c r="U145" s="137" t="s">
        <v>763</v>
      </c>
      <c r="V145" s="85"/>
      <c r="W145" s="85"/>
      <c r="X145" s="85"/>
      <c r="Y145" s="102">
        <f t="shared" si="48"/>
        <v>24.7</v>
      </c>
      <c r="Z145" s="102">
        <f t="shared" si="49"/>
        <v>297.84999999999997</v>
      </c>
      <c r="AA145" s="102">
        <f t="shared" si="50"/>
        <v>30</v>
      </c>
      <c r="AB145" s="102">
        <f t="shared" si="51"/>
        <v>4.9054640916114529</v>
      </c>
      <c r="AC145" s="104">
        <f t="shared" si="52"/>
        <v>6.9787423182240174</v>
      </c>
      <c r="AD145" s="102">
        <f t="shared" si="53"/>
        <v>0.70291520562401533</v>
      </c>
      <c r="AE145" s="105">
        <f t="shared" si="54"/>
        <v>1.5</v>
      </c>
      <c r="AF145" s="102" t="str">
        <f t="shared" si="55"/>
        <v>NS</v>
      </c>
      <c r="AG145" s="105" t="str">
        <f t="shared" si="56"/>
        <v>NS</v>
      </c>
      <c r="AH145" s="105" t="str">
        <f t="shared" si="57"/>
        <v>NS</v>
      </c>
      <c r="AI145" s="102"/>
      <c r="AJ145" s="106" t="str">
        <f t="shared" si="59"/>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280</v>
      </c>
      <c r="B146" s="102">
        <v>2021</v>
      </c>
      <c r="C146" s="103">
        <v>7</v>
      </c>
      <c r="D146" s="102">
        <v>12</v>
      </c>
      <c r="E146" s="82"/>
      <c r="F146" s="131">
        <v>1.2</v>
      </c>
      <c r="G146" s="362">
        <v>4.1153474763849918</v>
      </c>
      <c r="H146" s="82"/>
      <c r="I146" s="362">
        <v>25.5</v>
      </c>
      <c r="J146" s="205">
        <v>30.8</v>
      </c>
      <c r="K146" s="82"/>
      <c r="L146" s="82"/>
      <c r="M146" s="82"/>
      <c r="N146" s="137" t="s">
        <v>763</v>
      </c>
      <c r="O146" s="82"/>
      <c r="P146" s="82"/>
      <c r="Q146" s="82"/>
      <c r="R146" s="140"/>
      <c r="S146" s="137" t="s">
        <v>763</v>
      </c>
      <c r="T146" s="137" t="s">
        <v>763</v>
      </c>
      <c r="U146" s="137" t="s">
        <v>763</v>
      </c>
      <c r="V146" s="85"/>
      <c r="W146" s="85"/>
      <c r="X146" s="85"/>
      <c r="Y146" s="102">
        <f t="shared" si="48"/>
        <v>25.5</v>
      </c>
      <c r="Z146" s="102">
        <f t="shared" si="49"/>
        <v>298.64999999999998</v>
      </c>
      <c r="AA146" s="102">
        <f t="shared" si="50"/>
        <v>30.8</v>
      </c>
      <c r="AB146" s="102">
        <f t="shared" si="51"/>
        <v>4.1153474763849918</v>
      </c>
      <c r="AC146" s="104">
        <f t="shared" si="52"/>
        <v>6.8518641418432393</v>
      </c>
      <c r="AD146" s="102">
        <f t="shared" si="53"/>
        <v>0.60061720302555655</v>
      </c>
      <c r="AE146" s="105">
        <f t="shared" si="54"/>
        <v>1.2</v>
      </c>
      <c r="AF146" s="102" t="str">
        <f t="shared" si="55"/>
        <v>NS</v>
      </c>
      <c r="AG146" s="105" t="str">
        <f t="shared" si="56"/>
        <v>NS</v>
      </c>
      <c r="AH146" s="105" t="str">
        <f t="shared" si="57"/>
        <v>NS</v>
      </c>
      <c r="AI146" s="102"/>
      <c r="AJ146" s="106" t="str">
        <f t="shared" si="59"/>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280</v>
      </c>
      <c r="B147" s="102">
        <v>2021</v>
      </c>
      <c r="C147" s="103">
        <v>8</v>
      </c>
      <c r="D147" s="102">
        <v>12</v>
      </c>
      <c r="E147" s="82"/>
      <c r="F147" s="131">
        <v>1.2</v>
      </c>
      <c r="G147" s="362">
        <v>4.1311906041984248</v>
      </c>
      <c r="H147" s="82"/>
      <c r="I147" s="362">
        <v>25.5</v>
      </c>
      <c r="J147" s="205">
        <v>29.4</v>
      </c>
      <c r="K147" s="82"/>
      <c r="L147" s="82"/>
      <c r="M147" s="82"/>
      <c r="N147" s="137">
        <v>1.643948618472229</v>
      </c>
      <c r="O147" s="82"/>
      <c r="P147" s="82"/>
      <c r="Q147" s="82"/>
      <c r="R147" s="140"/>
      <c r="S147" s="137">
        <v>37.704228215890211</v>
      </c>
      <c r="T147" s="137">
        <v>4.5333333333333323</v>
      </c>
      <c r="U147" s="137">
        <v>5.6179392361111153</v>
      </c>
      <c r="V147" s="85"/>
      <c r="W147" s="85"/>
      <c r="X147" s="85"/>
      <c r="Y147" s="102">
        <f t="shared" si="48"/>
        <v>25.5</v>
      </c>
      <c r="Z147" s="102">
        <f t="shared" si="49"/>
        <v>298.64999999999998</v>
      </c>
      <c r="AA147" s="102">
        <f t="shared" si="50"/>
        <v>29.4</v>
      </c>
      <c r="AB147" s="102">
        <f t="shared" si="51"/>
        <v>4.1311906041984248</v>
      </c>
      <c r="AC147" s="104">
        <f t="shared" si="52"/>
        <v>6.9065103904498075</v>
      </c>
      <c r="AD147" s="102">
        <f t="shared" si="53"/>
        <v>0.59815889221146434</v>
      </c>
      <c r="AE147" s="105">
        <f t="shared" si="54"/>
        <v>1.2</v>
      </c>
      <c r="AF147" s="102">
        <f t="shared" si="55"/>
        <v>1.643948618472229</v>
      </c>
      <c r="AG147" s="105">
        <f t="shared" si="56"/>
        <v>4.5333333333333323</v>
      </c>
      <c r="AH147" s="105">
        <f t="shared" si="57"/>
        <v>5.6179392361111153</v>
      </c>
      <c r="AI147" s="102">
        <f t="shared" ref="AI147" si="62">IF(Y147=" ", " ", IF(Y147&gt;0, SUM(AG147:AH147)))</f>
        <v>10.151272569444448</v>
      </c>
      <c r="AJ147" s="106">
        <f t="shared" si="59"/>
        <v>37.704228215890211</v>
      </c>
      <c r="AK147" s="107">
        <f t="shared" si="60"/>
        <v>36.060279597417981</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280</v>
      </c>
      <c r="B148" s="102">
        <v>2021</v>
      </c>
      <c r="C148" s="132">
        <v>8</v>
      </c>
      <c r="D148" s="82">
        <v>12</v>
      </c>
      <c r="E148" s="85"/>
      <c r="F148" s="131">
        <v>1.2</v>
      </c>
      <c r="G148" s="362">
        <v>4.330111159894158</v>
      </c>
      <c r="H148" s="85"/>
      <c r="I148" s="362">
        <v>25.5</v>
      </c>
      <c r="J148" s="205">
        <v>21.1</v>
      </c>
      <c r="K148" s="85"/>
      <c r="L148" s="85"/>
      <c r="M148" s="85"/>
      <c r="N148" s="137" t="s">
        <v>763</v>
      </c>
      <c r="O148" s="85"/>
      <c r="P148" s="85"/>
      <c r="Q148" s="85"/>
      <c r="R148" s="140"/>
      <c r="S148" s="137" t="s">
        <v>763</v>
      </c>
      <c r="T148" s="137" t="s">
        <v>763</v>
      </c>
      <c r="U148" s="137" t="s">
        <v>763</v>
      </c>
      <c r="V148" s="85"/>
      <c r="W148" s="85"/>
      <c r="X148" s="85"/>
      <c r="Y148" s="85">
        <f t="shared" si="48"/>
        <v>25.5</v>
      </c>
      <c r="Z148" s="82">
        <f t="shared" si="49"/>
        <v>298.64999999999998</v>
      </c>
      <c r="AA148" s="85">
        <f t="shared" si="50"/>
        <v>21.1</v>
      </c>
      <c r="AB148" s="85">
        <f t="shared" si="51"/>
        <v>4.330111159894158</v>
      </c>
      <c r="AC148" s="110">
        <f t="shared" si="52"/>
        <v>7.2395538683061407</v>
      </c>
      <c r="AD148" s="82">
        <f t="shared" si="53"/>
        <v>0.59811850822062973</v>
      </c>
      <c r="AE148" s="111">
        <f t="shared" si="54"/>
        <v>1.2</v>
      </c>
      <c r="AF148" s="82" t="str">
        <f t="shared" si="55"/>
        <v>NS</v>
      </c>
      <c r="AG148" s="111" t="str">
        <f t="shared" si="56"/>
        <v>NS</v>
      </c>
      <c r="AH148" s="111" t="str">
        <f t="shared" si="57"/>
        <v>NS</v>
      </c>
      <c r="AI148" s="102"/>
      <c r="AJ148" s="112" t="str">
        <f t="shared" si="59"/>
        <v>NS</v>
      </c>
      <c r="AK148" s="113"/>
      <c r="AL148" s="82"/>
      <c r="AM148" s="82">
        <f>AD154</f>
        <v>0.65650604339659413</v>
      </c>
      <c r="AN148" s="82">
        <f>AE154</f>
        <v>1.2874999999999999</v>
      </c>
      <c r="AO148" s="82">
        <f>AF154</f>
        <v>1.8109538264694198</v>
      </c>
      <c r="AP148" s="82">
        <f>AI154</f>
        <v>8.0195784505208358</v>
      </c>
      <c r="AQ148" s="113">
        <f>AK154</f>
        <v>35.229401522675545</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280</v>
      </c>
      <c r="B149" s="102">
        <v>2021</v>
      </c>
      <c r="C149" s="132">
        <v>8</v>
      </c>
      <c r="D149" s="82">
        <v>26</v>
      </c>
      <c r="E149" s="85"/>
      <c r="F149" s="131">
        <v>1.3</v>
      </c>
      <c r="G149" s="362">
        <v>4.3346159538300206</v>
      </c>
      <c r="H149" s="85"/>
      <c r="I149" s="362">
        <v>26.8</v>
      </c>
      <c r="J149" s="205">
        <v>30.7</v>
      </c>
      <c r="K149" s="85"/>
      <c r="L149" s="85"/>
      <c r="M149" s="85"/>
      <c r="N149" s="211" t="s">
        <v>763</v>
      </c>
      <c r="O149" s="85"/>
      <c r="P149" s="85"/>
      <c r="Q149" s="85"/>
      <c r="R149" s="140"/>
      <c r="S149" s="137" t="s">
        <v>763</v>
      </c>
      <c r="T149" s="211" t="s">
        <v>763</v>
      </c>
      <c r="U149" s="211" t="s">
        <v>763</v>
      </c>
      <c r="V149" s="85"/>
      <c r="W149" s="85"/>
      <c r="X149" s="85"/>
      <c r="Y149" s="85">
        <f t="shared" si="48"/>
        <v>26.8</v>
      </c>
      <c r="Z149" s="82">
        <f t="shared" si="49"/>
        <v>299.95</v>
      </c>
      <c r="AA149" s="85">
        <f t="shared" si="50"/>
        <v>30.7</v>
      </c>
      <c r="AB149" s="85">
        <f t="shared" si="51"/>
        <v>4.3346159538300206</v>
      </c>
      <c r="AC149" s="110">
        <f t="shared" si="52"/>
        <v>6.7062177666840332</v>
      </c>
      <c r="AD149" s="82">
        <f t="shared" si="53"/>
        <v>0.64635776895943564</v>
      </c>
      <c r="AE149" s="111">
        <f t="shared" si="54"/>
        <v>1.3</v>
      </c>
      <c r="AF149" s="82" t="str">
        <f t="shared" si="55"/>
        <v>NS</v>
      </c>
      <c r="AG149" s="111" t="str">
        <f t="shared" si="56"/>
        <v>NS</v>
      </c>
      <c r="AH149" s="111" t="str">
        <f t="shared" si="57"/>
        <v>NS</v>
      </c>
      <c r="AI149" s="82"/>
      <c r="AJ149" s="112" t="str">
        <f t="shared" si="59"/>
        <v>NS</v>
      </c>
      <c r="AK149" s="113"/>
      <c r="AL149" s="85"/>
      <c r="AM149" s="82"/>
      <c r="AN149" s="82"/>
      <c r="AO149" s="82"/>
      <c r="AP149" s="85"/>
      <c r="AQ149" s="82"/>
      <c r="AR149" s="82"/>
      <c r="AS149" s="363">
        <f>((LN(AM148)-LN(0.4))/(LN(0.9)-LN(0.4))*100)</f>
        <v>61.098642295351603</v>
      </c>
      <c r="AT149" s="120">
        <f>((LN(AN148)-LN(0.6))/(LN(3)-LN(0.6))*100)</f>
        <v>47.440660582363897</v>
      </c>
      <c r="AU149" s="115">
        <f>((LN(AO148)-LN(10))/(LN(1)-LN(10))*100)</f>
        <v>74.209262266505888</v>
      </c>
      <c r="AV149" s="115">
        <f>((LN(AP148)-LN(10))/(LN(3)-LN(10))*100)</f>
        <v>18.330915281747362</v>
      </c>
      <c r="AW149" s="115">
        <f>((LN(AQ148)-LN(43))/(LN(20)-LN(43))*100)</f>
        <v>26.038861494969822</v>
      </c>
      <c r="AX149" s="82"/>
      <c r="AY149" s="82"/>
      <c r="AZ149" s="82"/>
      <c r="BA149" s="82"/>
      <c r="BB149" s="82"/>
    </row>
    <row r="150" spans="1:54" ht="16" x14ac:dyDescent="0.2">
      <c r="A150" s="101" t="s">
        <v>280</v>
      </c>
      <c r="B150" s="102">
        <v>2021</v>
      </c>
      <c r="C150" s="132">
        <v>8</v>
      </c>
      <c r="D150" s="82">
        <v>26</v>
      </c>
      <c r="E150" s="85"/>
      <c r="F150" s="131">
        <v>1.3</v>
      </c>
      <c r="G150" s="362">
        <v>4.3923665817754562</v>
      </c>
      <c r="H150" s="85"/>
      <c r="I150" s="362">
        <v>26.7</v>
      </c>
      <c r="J150" s="205">
        <v>29.7</v>
      </c>
      <c r="K150" s="85"/>
      <c r="L150" s="85"/>
      <c r="M150" s="85"/>
      <c r="N150" s="137">
        <v>2.105960401987903</v>
      </c>
      <c r="O150" s="85"/>
      <c r="P150" s="85"/>
      <c r="Q150" s="85"/>
      <c r="R150" s="140"/>
      <c r="S150" s="137">
        <v>37.442404730340883</v>
      </c>
      <c r="T150" s="137">
        <v>6.7716666666666665</v>
      </c>
      <c r="U150" s="137">
        <v>3.920772569444448</v>
      </c>
      <c r="V150" s="85"/>
      <c r="W150" s="85"/>
      <c r="X150" s="85"/>
      <c r="Y150" s="85">
        <f t="shared" si="48"/>
        <v>26.7</v>
      </c>
      <c r="Z150" s="82">
        <f t="shared" si="49"/>
        <v>299.84999999999997</v>
      </c>
      <c r="AA150" s="85">
        <f t="shared" si="50"/>
        <v>29.7</v>
      </c>
      <c r="AB150" s="85">
        <f t="shared" si="51"/>
        <v>4.3923665817754562</v>
      </c>
      <c r="AC150" s="110">
        <f t="shared" si="52"/>
        <v>6.7553960408515525</v>
      </c>
      <c r="AD150" s="82">
        <f t="shared" si="53"/>
        <v>0.65020119549079403</v>
      </c>
      <c r="AE150" s="111">
        <f t="shared" si="54"/>
        <v>1.3</v>
      </c>
      <c r="AF150" s="82">
        <f t="shared" si="55"/>
        <v>2.105960401987903</v>
      </c>
      <c r="AG150" s="111">
        <f t="shared" si="56"/>
        <v>6.7716666666666665</v>
      </c>
      <c r="AH150" s="111">
        <f t="shared" si="57"/>
        <v>3.920772569444448</v>
      </c>
      <c r="AI150" s="102">
        <f t="shared" ref="AI150" si="63">IF(Y150=" ", " ", IF(Y150&gt;0, SUM(AG150:AH150)))</f>
        <v>10.692439236111115</v>
      </c>
      <c r="AJ150" s="112">
        <f t="shared" si="59"/>
        <v>37.442404730340883</v>
      </c>
      <c r="AK150" s="113">
        <f t="shared" si="60"/>
        <v>35.336444328352982</v>
      </c>
      <c r="AL150" s="82"/>
      <c r="AM150" s="85"/>
      <c r="AN150" s="85"/>
      <c r="AO150" s="85"/>
      <c r="AP150" s="128" t="s">
        <v>1237</v>
      </c>
      <c r="AQ150" s="85"/>
      <c r="AR150" s="82"/>
      <c r="AS150" s="82">
        <f>IF(AS149&gt;100, 100, IF(AS149&lt;0, 0, AS149))</f>
        <v>61.098642295351603</v>
      </c>
      <c r="AT150" s="82">
        <f t="shared" ref="AT150:AW150" si="64">IF(AT149&gt;100, 100, IF(AT149&lt;0, 0, AT149))</f>
        <v>47.440660582363897</v>
      </c>
      <c r="AU150" s="82">
        <f t="shared" si="64"/>
        <v>74.209262266505888</v>
      </c>
      <c r="AV150" s="82">
        <f t="shared" si="64"/>
        <v>18.330915281747362</v>
      </c>
      <c r="AW150" s="82">
        <f t="shared" si="64"/>
        <v>26.038861494969822</v>
      </c>
      <c r="AX150" s="129">
        <f>AVERAGE(AS150:AW150)</f>
        <v>45.423668384187714</v>
      </c>
      <c r="AY150" s="84"/>
      <c r="AZ150" s="84"/>
      <c r="BA150" s="84" t="str">
        <f>IF(AX150&gt;65, "Acceptable; Ongoing Protection is Required", "Unacceptable; Immediate Restoration is Required")</f>
        <v>Unacceptable; Immediate Restoration is Required</v>
      </c>
      <c r="BB150" s="82"/>
    </row>
    <row r="151" spans="1:54" ht="16" x14ac:dyDescent="0.2">
      <c r="A151" s="101" t="s">
        <v>280</v>
      </c>
      <c r="B151" s="102">
        <v>2021</v>
      </c>
      <c r="C151" s="132">
        <v>8</v>
      </c>
      <c r="D151" s="82">
        <v>26</v>
      </c>
      <c r="E151" s="85"/>
      <c r="F151" s="131">
        <v>1.3</v>
      </c>
      <c r="G151" s="362">
        <v>4.2149928168774471</v>
      </c>
      <c r="H151" s="85"/>
      <c r="I151" s="362">
        <v>26.4</v>
      </c>
      <c r="J151" s="205">
        <v>34.200000000000003</v>
      </c>
      <c r="K151" s="85"/>
      <c r="L151" s="85"/>
      <c r="M151" s="85"/>
      <c r="N151" s="137" t="s">
        <v>763</v>
      </c>
      <c r="O151" s="85"/>
      <c r="P151" s="85"/>
      <c r="Q151" s="85"/>
      <c r="R151" s="140"/>
      <c r="S151" s="137" t="s">
        <v>763</v>
      </c>
      <c r="T151" s="137" t="s">
        <v>763</v>
      </c>
      <c r="U151" s="137" t="s">
        <v>763</v>
      </c>
      <c r="V151" s="85"/>
      <c r="W151" s="85"/>
      <c r="X151" s="85"/>
      <c r="Y151" s="85">
        <f t="shared" si="48"/>
        <v>26.4</v>
      </c>
      <c r="Z151" s="82">
        <f t="shared" si="49"/>
        <v>299.54999999999995</v>
      </c>
      <c r="AA151" s="85">
        <f t="shared" si="50"/>
        <v>34.200000000000003</v>
      </c>
      <c r="AB151" s="85">
        <f t="shared" si="51"/>
        <v>4.2149928168774471</v>
      </c>
      <c r="AC151" s="110">
        <f t="shared" si="52"/>
        <v>6.6196663824631043</v>
      </c>
      <c r="AD151" s="82">
        <f t="shared" si="53"/>
        <v>0.6367379522393839</v>
      </c>
      <c r="AE151" s="111">
        <f t="shared" si="54"/>
        <v>1.3</v>
      </c>
      <c r="AF151" s="82" t="str">
        <f t="shared" si="55"/>
        <v>NS</v>
      </c>
      <c r="AG151" s="111" t="str">
        <f t="shared" si="56"/>
        <v>NS</v>
      </c>
      <c r="AH151" s="111" t="str">
        <f t="shared" si="57"/>
        <v>NS</v>
      </c>
      <c r="AI151" s="82"/>
      <c r="AJ151" s="112" t="str">
        <f t="shared" si="59"/>
        <v>NS</v>
      </c>
      <c r="AK151" s="113"/>
      <c r="AL151" s="85"/>
      <c r="AM151" s="85"/>
      <c r="AN151" s="85"/>
      <c r="AO151" s="85"/>
      <c r="AP151" s="85"/>
      <c r="AQ151" s="85"/>
      <c r="AR151" s="85"/>
      <c r="AS151" s="85"/>
      <c r="AT151" s="85"/>
      <c r="AU151" s="85"/>
      <c r="AV151" s="85"/>
      <c r="AW151" s="126" t="s">
        <v>1238</v>
      </c>
      <c r="AX151" s="126">
        <f>AVERAGE(AS150:AW150)</f>
        <v>45.423668384187714</v>
      </c>
      <c r="AY151" s="85"/>
      <c r="AZ151" s="85"/>
      <c r="BA151" s="82"/>
      <c r="BB151" s="82"/>
    </row>
    <row r="152" spans="1:54" ht="16" x14ac:dyDescent="0.2">
      <c r="A152" s="101"/>
      <c r="B152" s="102"/>
      <c r="C152" s="132"/>
      <c r="D152" s="82"/>
      <c r="E152" s="85"/>
      <c r="F152" s="144"/>
      <c r="G152" s="144"/>
      <c r="H152" s="85"/>
      <c r="I152" s="126"/>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45.423668384187714</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0.65650604339659413</v>
      </c>
      <c r="AE154" s="84">
        <f>_xlfn.AGGREGATE(1, 6,AE140:AE151)</f>
        <v>1.2874999999999999</v>
      </c>
      <c r="AF154" s="84">
        <f>_xlfn.AGGREGATE(1, 6,AF140:AF151)</f>
        <v>1.8109538264694198</v>
      </c>
      <c r="AG154" s="82"/>
      <c r="AH154" s="82"/>
      <c r="AI154" s="84">
        <f>_xlfn.AGGREGATE(1, 6,AI140:AI151)</f>
        <v>8.0195784505208358</v>
      </c>
      <c r="AJ154" s="82"/>
      <c r="AK154" s="84">
        <f>_xlfn.AGGREGATE(1, 6,AK140:AK151)</f>
        <v>35.229401522675545</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0.65650604339659413</v>
      </c>
      <c r="AE155" s="126">
        <f>AVERAGE(AE140:AE151)</f>
        <v>1.2874999999999999</v>
      </c>
      <c r="AF155" s="126">
        <f>AVERAGE(AF139:AF151)</f>
        <v>1.8109538264694198</v>
      </c>
      <c r="AG155" s="126"/>
      <c r="AH155" s="126"/>
      <c r="AI155" s="126">
        <f>AVERAGE(AI139:AI151)</f>
        <v>8.0195784505208358</v>
      </c>
      <c r="AJ155" s="126"/>
      <c r="AK155" s="127">
        <f>AVERAGE(AK139:AK151)</f>
        <v>35.229401522675545</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280</v>
      </c>
      <c r="C162" s="68" t="s">
        <v>757</v>
      </c>
      <c r="E162" s="69">
        <v>44757</v>
      </c>
      <c r="F162" s="68" t="s">
        <v>70</v>
      </c>
      <c r="G162" s="68" t="s">
        <v>1140</v>
      </c>
      <c r="H162" t="s">
        <v>891</v>
      </c>
      <c r="I162" s="68">
        <v>1</v>
      </c>
      <c r="J162" s="68" t="s">
        <v>760</v>
      </c>
      <c r="K162" s="68" t="s">
        <v>761</v>
      </c>
      <c r="L162" s="68">
        <v>2</v>
      </c>
      <c r="M162" s="68">
        <v>1</v>
      </c>
      <c r="N162" s="68" t="s">
        <v>761</v>
      </c>
      <c r="O162" s="68" t="s">
        <v>762</v>
      </c>
      <c r="P162" s="68">
        <v>1.5</v>
      </c>
      <c r="Q162" s="68" t="s">
        <v>761</v>
      </c>
      <c r="R162" s="68" t="s">
        <v>761</v>
      </c>
      <c r="S162" s="131">
        <v>1.2</v>
      </c>
      <c r="T162" s="76">
        <v>0.79999999999999993</v>
      </c>
      <c r="U162" s="131" t="s">
        <v>761</v>
      </c>
      <c r="V162" s="131" t="s">
        <v>761</v>
      </c>
      <c r="W162" s="71">
        <v>0.2951388888888889</v>
      </c>
      <c r="X162" s="68">
        <v>0.15</v>
      </c>
      <c r="Y162" s="372">
        <v>26.2</v>
      </c>
      <c r="Z162" s="79">
        <v>6.34</v>
      </c>
      <c r="AA162" s="365">
        <v>5.3594667562605736</v>
      </c>
      <c r="AB162" s="73">
        <v>77.900000000000006</v>
      </c>
      <c r="AC162" s="134">
        <v>29.8</v>
      </c>
      <c r="AD162" s="74">
        <v>46.1</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280</v>
      </c>
      <c r="C163" s="68" t="s">
        <v>764</v>
      </c>
      <c r="E163" s="69">
        <v>44757</v>
      </c>
      <c r="F163" s="68" t="s">
        <v>70</v>
      </c>
      <c r="G163" s="68" t="s">
        <v>1140</v>
      </c>
      <c r="H163" t="s">
        <v>891</v>
      </c>
      <c r="I163" s="68">
        <v>1</v>
      </c>
      <c r="J163" s="68" t="s">
        <v>760</v>
      </c>
      <c r="K163" s="68" t="s">
        <v>761</v>
      </c>
      <c r="L163" s="68">
        <v>2</v>
      </c>
      <c r="M163" s="68">
        <v>1</v>
      </c>
      <c r="N163" s="68" t="s">
        <v>761</v>
      </c>
      <c r="O163" s="68" t="s">
        <v>762</v>
      </c>
      <c r="P163" s="68">
        <v>1.5</v>
      </c>
      <c r="Q163" s="68" t="s">
        <v>761</v>
      </c>
      <c r="R163" s="68" t="s">
        <v>761</v>
      </c>
      <c r="S163" s="131">
        <v>1.2</v>
      </c>
      <c r="T163" s="76">
        <v>0.79999999999999993</v>
      </c>
      <c r="U163" s="131" t="s">
        <v>761</v>
      </c>
      <c r="V163" s="131" t="s">
        <v>761</v>
      </c>
      <c r="W163" s="71">
        <v>0.2951388888888889</v>
      </c>
      <c r="X163" s="68">
        <v>0.75</v>
      </c>
      <c r="Y163" s="372">
        <v>26.2</v>
      </c>
      <c r="Z163" s="79">
        <v>6.29</v>
      </c>
      <c r="AA163" s="365">
        <v>5.3142026424372339</v>
      </c>
      <c r="AB163" s="73">
        <v>77.3</v>
      </c>
      <c r="AC163" s="134">
        <v>29.9</v>
      </c>
      <c r="AD163" s="74">
        <v>46.3</v>
      </c>
      <c r="AE163" s="72">
        <v>0.39690721649484534</v>
      </c>
      <c r="AF163" s="72">
        <v>0.39844483174688206</v>
      </c>
      <c r="AG163" s="72">
        <v>0.18985919712402641</v>
      </c>
      <c r="AH163" s="137">
        <v>0.58830402887090849</v>
      </c>
      <c r="AI163" s="72">
        <v>20.01675930680819</v>
      </c>
      <c r="AJ163" s="75">
        <v>20.605063335679098</v>
      </c>
      <c r="AK163" s="72">
        <v>126.65026860536712</v>
      </c>
      <c r="AL163" s="72">
        <v>17.186393377576529</v>
      </c>
      <c r="AM163" s="72">
        <v>7.3692173699812171</v>
      </c>
      <c r="AN163" s="72">
        <v>37.203152684384719</v>
      </c>
      <c r="AO163" s="137">
        <v>37.791456713255627</v>
      </c>
      <c r="AP163" s="137">
        <v>3.0002259485232075</v>
      </c>
      <c r="AQ163" s="137">
        <v>5.6494514767932496E-3</v>
      </c>
      <c r="AR163" s="70">
        <v>0.99812053038632498</v>
      </c>
      <c r="AS163" s="72">
        <v>3.0058754000000008</v>
      </c>
      <c r="AT163" s="40"/>
      <c r="AU163" s="40"/>
      <c r="AV163" s="40"/>
    </row>
    <row r="164" spans="1:54" x14ac:dyDescent="0.2">
      <c r="A164" t="s">
        <v>756</v>
      </c>
      <c r="B164" s="68" t="s">
        <v>280</v>
      </c>
      <c r="C164" s="68" t="s">
        <v>765</v>
      </c>
      <c r="E164" s="69">
        <v>44757</v>
      </c>
      <c r="F164" s="68" t="s">
        <v>70</v>
      </c>
      <c r="G164" s="68" t="s">
        <v>1140</v>
      </c>
      <c r="H164" t="s">
        <v>891</v>
      </c>
      <c r="I164" s="68">
        <v>1</v>
      </c>
      <c r="J164" s="68" t="s">
        <v>760</v>
      </c>
      <c r="K164" s="68" t="s">
        <v>761</v>
      </c>
      <c r="L164" s="68">
        <v>2</v>
      </c>
      <c r="M164" s="68">
        <v>1</v>
      </c>
      <c r="N164" s="68" t="s">
        <v>761</v>
      </c>
      <c r="O164" s="68" t="s">
        <v>762</v>
      </c>
      <c r="P164" s="68">
        <v>1.5</v>
      </c>
      <c r="Q164" s="68" t="s">
        <v>761</v>
      </c>
      <c r="R164" s="68" t="s">
        <v>761</v>
      </c>
      <c r="S164" s="131">
        <v>1.2</v>
      </c>
      <c r="T164" s="76">
        <v>0.79999999999999993</v>
      </c>
      <c r="U164" s="131" t="s">
        <v>761</v>
      </c>
      <c r="V164" s="131" t="s">
        <v>761</v>
      </c>
      <c r="W164" s="71">
        <v>0.2951388888888889</v>
      </c>
      <c r="X164" s="68">
        <v>1.2</v>
      </c>
      <c r="Y164" s="372">
        <v>26.1</v>
      </c>
      <c r="Z164" s="79">
        <v>6.3</v>
      </c>
      <c r="AA164" s="365">
        <v>5.3250241911296001</v>
      </c>
      <c r="AB164" s="73">
        <v>77.2</v>
      </c>
      <c r="AC164" s="134">
        <v>29.8</v>
      </c>
      <c r="AD164" s="74">
        <v>46.1</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280</v>
      </c>
      <c r="C165" s="68" t="s">
        <v>757</v>
      </c>
      <c r="E165" s="69">
        <v>44788</v>
      </c>
      <c r="F165" s="68" t="s">
        <v>70</v>
      </c>
      <c r="G165" s="68" t="s">
        <v>1140</v>
      </c>
      <c r="H165" t="s">
        <v>1166</v>
      </c>
      <c r="I165" s="68">
        <v>0</v>
      </c>
      <c r="J165" s="68" t="s">
        <v>760</v>
      </c>
      <c r="K165" s="77">
        <v>0.42569444444444399</v>
      </c>
      <c r="L165" s="68">
        <v>2</v>
      </c>
      <c r="M165" s="68">
        <v>1</v>
      </c>
      <c r="N165" s="68" t="s">
        <v>761</v>
      </c>
      <c r="O165" s="68" t="s">
        <v>762</v>
      </c>
      <c r="P165" s="68">
        <v>1.7</v>
      </c>
      <c r="Q165" s="68" t="s">
        <v>761</v>
      </c>
      <c r="R165" s="68" t="s">
        <v>761</v>
      </c>
      <c r="S165" s="131">
        <v>1.4</v>
      </c>
      <c r="T165" s="143">
        <v>0.82352941176470584</v>
      </c>
      <c r="U165" s="131" t="s">
        <v>761</v>
      </c>
      <c r="V165" s="131" t="s">
        <v>761</v>
      </c>
      <c r="W165" s="71">
        <v>0.35902777777777778</v>
      </c>
      <c r="X165" s="68">
        <v>0.15</v>
      </c>
      <c r="Y165" s="372">
        <v>24.6</v>
      </c>
      <c r="Z165" s="79">
        <v>5.23</v>
      </c>
      <c r="AA165" s="365">
        <v>4.4001008673282715</v>
      </c>
      <c r="AB165" s="73">
        <v>62.5</v>
      </c>
      <c r="AC165" s="134">
        <v>30.3</v>
      </c>
      <c r="AD165" s="74">
        <v>47</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280</v>
      </c>
      <c r="C166" s="68" t="s">
        <v>764</v>
      </c>
      <c r="E166" s="69">
        <v>44788</v>
      </c>
      <c r="F166" s="68" t="s">
        <v>70</v>
      </c>
      <c r="G166" s="68" t="s">
        <v>1140</v>
      </c>
      <c r="H166" t="s">
        <v>1166</v>
      </c>
      <c r="I166" s="68">
        <v>0</v>
      </c>
      <c r="J166" s="68" t="s">
        <v>760</v>
      </c>
      <c r="K166" s="77">
        <v>0.42569444444444399</v>
      </c>
      <c r="L166" s="68">
        <v>2</v>
      </c>
      <c r="M166" s="68">
        <v>1</v>
      </c>
      <c r="N166" s="68" t="s">
        <v>761</v>
      </c>
      <c r="O166" s="68" t="s">
        <v>762</v>
      </c>
      <c r="P166" s="68">
        <v>1.7</v>
      </c>
      <c r="Q166" s="68" t="s">
        <v>761</v>
      </c>
      <c r="R166" s="68" t="s">
        <v>761</v>
      </c>
      <c r="S166" s="131">
        <v>1.4</v>
      </c>
      <c r="T166" s="143">
        <v>0.82352941176470584</v>
      </c>
      <c r="U166" s="131" t="s">
        <v>761</v>
      </c>
      <c r="V166" s="131" t="s">
        <v>761</v>
      </c>
      <c r="W166" s="71">
        <v>0.35902777777777778</v>
      </c>
      <c r="X166" s="68">
        <v>0.75</v>
      </c>
      <c r="Y166" s="372">
        <v>24.6</v>
      </c>
      <c r="Z166" s="79">
        <v>5.29</v>
      </c>
      <c r="AA166" s="365">
        <v>4.4531186745451734</v>
      </c>
      <c r="AB166" s="73">
        <v>63.3</v>
      </c>
      <c r="AC166" s="134">
        <v>30.2</v>
      </c>
      <c r="AD166" s="74">
        <v>47</v>
      </c>
      <c r="AE166" s="72">
        <v>0.4445205479452054</v>
      </c>
      <c r="AF166" s="72">
        <v>0.4622452388907452</v>
      </c>
      <c r="AG166" s="72">
        <v>0.31156381066506894</v>
      </c>
      <c r="AH166" s="137">
        <v>0.77380904955581409</v>
      </c>
      <c r="AI166" s="72">
        <v>26.682063575356217</v>
      </c>
      <c r="AJ166" s="75">
        <v>27.455872624912033</v>
      </c>
      <c r="AK166" s="72">
        <v>143.20203774098749</v>
      </c>
      <c r="AL166" s="72">
        <v>16.859464768958809</v>
      </c>
      <c r="AM166" s="72">
        <v>8.4938661875344472</v>
      </c>
      <c r="AN166" s="72">
        <v>43.541528344315026</v>
      </c>
      <c r="AO166" s="137">
        <v>44.315337393870841</v>
      </c>
      <c r="AP166" s="137">
        <v>3.8379220238095231</v>
      </c>
      <c r="AQ166" s="137">
        <v>0.03</v>
      </c>
      <c r="AR166" s="70">
        <v>1</v>
      </c>
      <c r="AS166" s="72">
        <v>3.8679220238095229</v>
      </c>
    </row>
    <row r="167" spans="1:54" x14ac:dyDescent="0.2">
      <c r="A167" t="s">
        <v>756</v>
      </c>
      <c r="B167" s="68" t="s">
        <v>280</v>
      </c>
      <c r="C167" s="68" t="s">
        <v>765</v>
      </c>
      <c r="E167" s="69">
        <v>44788</v>
      </c>
      <c r="F167" s="68" t="s">
        <v>70</v>
      </c>
      <c r="G167" s="68" t="s">
        <v>1140</v>
      </c>
      <c r="H167" t="s">
        <v>1166</v>
      </c>
      <c r="I167" s="68">
        <v>0</v>
      </c>
      <c r="J167" s="68" t="s">
        <v>760</v>
      </c>
      <c r="K167" s="77">
        <v>0.42569444444444399</v>
      </c>
      <c r="L167" s="68">
        <v>2</v>
      </c>
      <c r="M167" s="68">
        <v>1</v>
      </c>
      <c r="N167" s="68" t="s">
        <v>761</v>
      </c>
      <c r="O167" s="68" t="s">
        <v>762</v>
      </c>
      <c r="P167" s="68">
        <v>1.7</v>
      </c>
      <c r="Q167" s="68" t="s">
        <v>761</v>
      </c>
      <c r="R167" s="68" t="s">
        <v>761</v>
      </c>
      <c r="S167" s="131">
        <v>1.4</v>
      </c>
      <c r="T167" s="143">
        <v>0.82352941176470584</v>
      </c>
      <c r="U167" s="131" t="s">
        <v>761</v>
      </c>
      <c r="V167" s="131" t="s">
        <v>761</v>
      </c>
      <c r="W167" s="71">
        <v>0.35902777777777778</v>
      </c>
      <c r="X167" s="68">
        <v>1.5</v>
      </c>
      <c r="Y167" s="372">
        <v>24.6</v>
      </c>
      <c r="Z167" s="79">
        <v>5.35</v>
      </c>
      <c r="AA167" s="365">
        <v>4.4984932360737844</v>
      </c>
      <c r="AB167" s="73">
        <v>64</v>
      </c>
      <c r="AC167" s="134">
        <v>30.4</v>
      </c>
      <c r="AD167" s="74">
        <v>46.9</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280</v>
      </c>
      <c r="C168" s="68" t="s">
        <v>757</v>
      </c>
      <c r="E168" s="69">
        <v>44803</v>
      </c>
      <c r="F168" s="68" t="s">
        <v>70</v>
      </c>
      <c r="G168" s="68" t="s">
        <v>1140</v>
      </c>
      <c r="H168" t="s">
        <v>891</v>
      </c>
      <c r="I168" s="68">
        <v>0</v>
      </c>
      <c r="J168" s="68" t="s">
        <v>760</v>
      </c>
      <c r="K168" s="68" t="s">
        <v>761</v>
      </c>
      <c r="L168" s="68">
        <v>3</v>
      </c>
      <c r="M168" s="68">
        <v>1</v>
      </c>
      <c r="N168" s="68" t="s">
        <v>519</v>
      </c>
      <c r="O168" s="68" t="s">
        <v>762</v>
      </c>
      <c r="P168" s="68">
        <v>2.1</v>
      </c>
      <c r="Q168" s="68" t="s">
        <v>761</v>
      </c>
      <c r="R168" s="79" t="s">
        <v>761</v>
      </c>
      <c r="S168" s="131">
        <v>1.2</v>
      </c>
      <c r="T168" s="80">
        <v>0.5714285714285714</v>
      </c>
      <c r="U168" s="131" t="s">
        <v>761</v>
      </c>
      <c r="V168" s="131" t="s">
        <v>761</v>
      </c>
      <c r="W168" s="71">
        <v>0.32222222222222224</v>
      </c>
      <c r="X168" s="68">
        <v>0.15</v>
      </c>
      <c r="Y168" s="372">
        <v>25.8</v>
      </c>
      <c r="Z168" s="79">
        <v>5.64</v>
      </c>
      <c r="AA168" s="365">
        <v>4.7654690662270482</v>
      </c>
      <c r="AB168" s="73">
        <v>68.099999999999994</v>
      </c>
      <c r="AC168" s="134">
        <v>29.8</v>
      </c>
      <c r="AD168" s="74">
        <v>46.2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280</v>
      </c>
      <c r="C169" s="68" t="s">
        <v>764</v>
      </c>
      <c r="E169" s="69">
        <v>44803</v>
      </c>
      <c r="F169" s="68" t="s">
        <v>70</v>
      </c>
      <c r="G169" s="68" t="s">
        <v>1140</v>
      </c>
      <c r="H169" t="s">
        <v>891</v>
      </c>
      <c r="I169" s="68">
        <v>0</v>
      </c>
      <c r="J169" s="68" t="s">
        <v>760</v>
      </c>
      <c r="K169" s="68" t="s">
        <v>761</v>
      </c>
      <c r="L169" s="68">
        <v>3</v>
      </c>
      <c r="M169" s="68">
        <v>1</v>
      </c>
      <c r="N169" s="68" t="s">
        <v>519</v>
      </c>
      <c r="O169" s="68" t="s">
        <v>762</v>
      </c>
      <c r="P169" s="68">
        <v>2.1</v>
      </c>
      <c r="Q169" s="68" t="s">
        <v>761</v>
      </c>
      <c r="R169" s="79" t="s">
        <v>761</v>
      </c>
      <c r="S169" s="131">
        <v>1.2</v>
      </c>
      <c r="T169" s="80">
        <v>0.5714285714285714</v>
      </c>
      <c r="U169" s="131" t="s">
        <v>761</v>
      </c>
      <c r="V169" s="131" t="s">
        <v>761</v>
      </c>
      <c r="W169" s="71">
        <v>0.32222222222222224</v>
      </c>
      <c r="X169" s="68">
        <v>1</v>
      </c>
      <c r="Y169" s="372">
        <v>25.8</v>
      </c>
      <c r="Z169" s="79">
        <v>5.67</v>
      </c>
      <c r="AA169" s="365">
        <v>4.7935267821460092</v>
      </c>
      <c r="AB169" s="73">
        <v>69.3</v>
      </c>
      <c r="AC169" s="134">
        <v>29.7</v>
      </c>
      <c r="AD169" s="74">
        <v>46.1</v>
      </c>
      <c r="AE169" s="72">
        <v>0.25823389021479709</v>
      </c>
      <c r="AF169" s="72">
        <v>0.96986924388857276</v>
      </c>
      <c r="AG169" s="72">
        <v>2.5000000000000001E-2</v>
      </c>
      <c r="AH169" s="137">
        <v>0.99486924388857279</v>
      </c>
      <c r="AI169" s="72">
        <v>19.900482620995312</v>
      </c>
      <c r="AJ169" s="75">
        <v>20.895351864883885</v>
      </c>
      <c r="AK169" s="72">
        <v>90.715534859948534</v>
      </c>
      <c r="AL169" s="72">
        <v>14.001199868676441</v>
      </c>
      <c r="AM169" s="72">
        <v>6.4791257685634367</v>
      </c>
      <c r="AN169" s="72">
        <v>33.901682489671757</v>
      </c>
      <c r="AO169" s="137">
        <v>34.896551733560329</v>
      </c>
      <c r="AP169" s="137">
        <v>3.2589505952380953</v>
      </c>
      <c r="AQ169" s="137">
        <v>0.03</v>
      </c>
      <c r="AR169" s="70">
        <v>1</v>
      </c>
      <c r="AS169" s="72">
        <v>3.2889505952380951</v>
      </c>
    </row>
    <row r="170" spans="1:54" x14ac:dyDescent="0.2">
      <c r="A170" t="s">
        <v>756</v>
      </c>
      <c r="B170" s="68" t="s">
        <v>280</v>
      </c>
      <c r="C170" s="68" t="s">
        <v>765</v>
      </c>
      <c r="E170" s="69">
        <v>44803</v>
      </c>
      <c r="F170" s="68" t="s">
        <v>70</v>
      </c>
      <c r="G170" s="68" t="s">
        <v>1140</v>
      </c>
      <c r="H170" t="s">
        <v>891</v>
      </c>
      <c r="I170" s="68">
        <v>0</v>
      </c>
      <c r="J170" s="68" t="s">
        <v>760</v>
      </c>
      <c r="K170" s="68" t="s">
        <v>761</v>
      </c>
      <c r="L170" s="68">
        <v>3</v>
      </c>
      <c r="M170" s="68">
        <v>1</v>
      </c>
      <c r="N170" s="68" t="s">
        <v>519</v>
      </c>
      <c r="O170" s="68" t="s">
        <v>762</v>
      </c>
      <c r="P170" s="68">
        <v>2.1</v>
      </c>
      <c r="Q170" s="68" t="s">
        <v>761</v>
      </c>
      <c r="R170" s="79" t="s">
        <v>761</v>
      </c>
      <c r="S170" s="131">
        <v>1.2</v>
      </c>
      <c r="T170" s="80">
        <v>0.5714285714285714</v>
      </c>
      <c r="U170" s="131" t="s">
        <v>761</v>
      </c>
      <c r="V170" s="131" t="s">
        <v>761</v>
      </c>
      <c r="W170" s="71">
        <v>0.32222222222222224</v>
      </c>
      <c r="X170" s="68">
        <v>2</v>
      </c>
      <c r="Y170" s="372">
        <v>25.7</v>
      </c>
      <c r="Z170" s="79">
        <v>5.77</v>
      </c>
      <c r="AA170" s="365">
        <v>4.863711135111739</v>
      </c>
      <c r="AB170" s="73">
        <v>69.900000000000006</v>
      </c>
      <c r="AC170" s="134">
        <v>30.2</v>
      </c>
      <c r="AD170" s="74">
        <v>46.7</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2" spans="1:54" x14ac:dyDescent="0.2">
      <c r="A172" s="235" t="s">
        <v>1249</v>
      </c>
    </row>
    <row r="173" spans="1:54" ht="15.5"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3" t="s">
        <v>1203</v>
      </c>
      <c r="AE173" s="84"/>
      <c r="AF173" s="84"/>
      <c r="AG173" s="82"/>
      <c r="AH173" s="82"/>
      <c r="AI173" s="84"/>
      <c r="AJ173" s="82"/>
      <c r="AK173" s="84"/>
      <c r="AL173" s="82"/>
      <c r="AM173" s="82"/>
      <c r="AN173" s="82"/>
      <c r="AO173" s="82"/>
      <c r="AP173" s="82"/>
      <c r="AQ173" s="82"/>
      <c r="AR173" s="82"/>
      <c r="AS173" s="82"/>
      <c r="AT173" s="82"/>
      <c r="AU173" s="82"/>
      <c r="AV173" s="82"/>
      <c r="AW173" s="82"/>
      <c r="AX173" s="82"/>
      <c r="AY173" s="82"/>
      <c r="AZ173" s="82"/>
      <c r="BA173" s="82"/>
      <c r="BB173" s="82"/>
    </row>
    <row r="174" spans="1:54" ht="14.5" customHeight="1" x14ac:dyDescent="0.2">
      <c r="A174" s="86"/>
      <c r="B174" s="86"/>
      <c r="C174" s="87"/>
      <c r="D174" s="87"/>
      <c r="E174" s="87"/>
      <c r="F174" s="86"/>
      <c r="G174" s="86"/>
      <c r="H174" s="88" t="s">
        <v>702</v>
      </c>
      <c r="I174" s="89"/>
      <c r="J174" s="89"/>
      <c r="K174" s="82"/>
      <c r="L174" s="86"/>
      <c r="M174" s="86"/>
      <c r="N174" s="86"/>
      <c r="O174" s="86"/>
      <c r="P174" s="86"/>
      <c r="Q174" s="86"/>
      <c r="R174" s="86"/>
      <c r="S174" s="86"/>
      <c r="T174" s="86"/>
      <c r="U174" s="86"/>
      <c r="V174" s="89" t="s">
        <v>977</v>
      </c>
      <c r="W174" s="82"/>
      <c r="X174" s="82"/>
      <c r="Y174" s="82"/>
      <c r="Z174" s="82"/>
      <c r="AA174" s="82"/>
      <c r="AB174" s="82"/>
      <c r="AC174" s="83" t="s">
        <v>1204</v>
      </c>
      <c r="AD174" s="83"/>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 customHeight="1" thickBot="1" x14ac:dyDescent="0.25">
      <c r="A175" s="90"/>
      <c r="B175" s="90"/>
      <c r="C175" s="91"/>
      <c r="D175" s="91"/>
      <c r="E175" s="91"/>
      <c r="F175" s="89" t="s">
        <v>976</v>
      </c>
      <c r="G175" s="89" t="s">
        <v>702</v>
      </c>
      <c r="H175" s="89" t="s">
        <v>1205</v>
      </c>
      <c r="I175" s="89" t="s">
        <v>702</v>
      </c>
      <c r="J175" s="82"/>
      <c r="K175" s="82"/>
      <c r="L175" s="89"/>
      <c r="M175" s="89"/>
      <c r="N175" s="90"/>
      <c r="O175" s="89"/>
      <c r="P175" s="89" t="s">
        <v>1206</v>
      </c>
      <c r="Q175" s="89"/>
      <c r="R175" s="89"/>
      <c r="S175" s="89"/>
      <c r="T175" s="89"/>
      <c r="U175" s="89"/>
      <c r="V175" s="89" t="s">
        <v>726</v>
      </c>
      <c r="W175" s="82"/>
      <c r="X175" s="82"/>
      <c r="Y175" s="82"/>
      <c r="Z175" s="92">
        <v>273.14999999999998</v>
      </c>
      <c r="AA175" s="82"/>
      <c r="AB175" s="82"/>
      <c r="AC175" s="83"/>
      <c r="AD175" s="83"/>
      <c r="AE175" s="82"/>
      <c r="AF175" s="82"/>
      <c r="AG175" s="82"/>
      <c r="AH175" s="82"/>
      <c r="AI175" s="82"/>
      <c r="AJ175" s="82"/>
      <c r="AK175" s="82" t="s">
        <v>1207</v>
      </c>
      <c r="AL175" s="82"/>
      <c r="AM175" s="82"/>
      <c r="AN175" s="82"/>
      <c r="AO175" s="82"/>
      <c r="AP175" s="82"/>
      <c r="AQ175" s="82"/>
      <c r="AR175" s="82"/>
      <c r="AS175" s="82"/>
      <c r="AT175" s="82"/>
      <c r="AU175" s="82"/>
      <c r="AV175" s="82"/>
      <c r="AW175" s="82"/>
      <c r="AX175" s="82"/>
      <c r="AY175" s="82"/>
      <c r="AZ175" s="82"/>
      <c r="BA175" s="82"/>
      <c r="BB175" s="82"/>
    </row>
    <row r="176" spans="1:54" ht="36" thickTop="1" thickBot="1" x14ac:dyDescent="0.25">
      <c r="A176" s="93" t="s">
        <v>1208</v>
      </c>
      <c r="B176" s="94" t="s">
        <v>1209</v>
      </c>
      <c r="C176" s="94" t="s">
        <v>1210</v>
      </c>
      <c r="D176" s="94" t="s">
        <v>1211</v>
      </c>
      <c r="E176" s="94"/>
      <c r="F176" s="93" t="s">
        <v>706</v>
      </c>
      <c r="G176" s="93" t="s">
        <v>1205</v>
      </c>
      <c r="H176" s="93" t="s">
        <v>1212</v>
      </c>
      <c r="I176" s="93" t="s">
        <v>1213</v>
      </c>
      <c r="J176" s="93" t="s">
        <v>541</v>
      </c>
      <c r="K176" s="93" t="s">
        <v>1214</v>
      </c>
      <c r="L176" s="93" t="s">
        <v>1215</v>
      </c>
      <c r="M176" s="89" t="s">
        <v>1216</v>
      </c>
      <c r="N176" s="93" t="s">
        <v>1217</v>
      </c>
      <c r="O176" s="93" t="s">
        <v>1218</v>
      </c>
      <c r="P176" s="93" t="s">
        <v>1219</v>
      </c>
      <c r="Q176" s="93" t="s">
        <v>1220</v>
      </c>
      <c r="R176" s="93" t="s">
        <v>1221</v>
      </c>
      <c r="S176" s="93" t="s">
        <v>1222</v>
      </c>
      <c r="T176" s="93" t="s">
        <v>1223</v>
      </c>
      <c r="U176" s="93" t="s">
        <v>1224</v>
      </c>
      <c r="V176" s="93" t="s">
        <v>474</v>
      </c>
      <c r="W176" s="95"/>
      <c r="X176" s="82"/>
      <c r="Y176" s="96" t="s">
        <v>540</v>
      </c>
      <c r="Z176" s="97" t="s">
        <v>1225</v>
      </c>
      <c r="AA176" s="98" t="s">
        <v>1226</v>
      </c>
      <c r="AB176" s="98" t="s">
        <v>1205</v>
      </c>
      <c r="AC176" s="83"/>
      <c r="AD176" s="83"/>
      <c r="AE176" s="99" t="s">
        <v>1227</v>
      </c>
      <c r="AF176" s="100" t="s">
        <v>485</v>
      </c>
      <c r="AG176" s="98" t="s">
        <v>1228</v>
      </c>
      <c r="AH176" s="98" t="s">
        <v>724</v>
      </c>
      <c r="AI176" s="100" t="s">
        <v>1229</v>
      </c>
      <c r="AJ176" s="98" t="s">
        <v>722</v>
      </c>
      <c r="AK176" s="100" t="s">
        <v>489</v>
      </c>
      <c r="AL176" s="82"/>
      <c r="AM176" s="82"/>
      <c r="AN176" s="82"/>
      <c r="AO176" s="82"/>
      <c r="AP176" s="82"/>
      <c r="AQ176" s="82"/>
      <c r="AR176" s="82"/>
      <c r="AS176" s="82"/>
      <c r="AT176" s="82"/>
      <c r="AU176" s="82"/>
      <c r="AV176" s="82"/>
      <c r="AW176" s="82"/>
      <c r="AX176" s="82"/>
      <c r="AY176" s="109"/>
      <c r="AZ176" s="109"/>
      <c r="BA176" s="82"/>
      <c r="BB176" s="82"/>
    </row>
    <row r="177" spans="1:54" ht="16" x14ac:dyDescent="0.2">
      <c r="A177" s="101" t="s">
        <v>280</v>
      </c>
      <c r="B177" s="102">
        <v>2022</v>
      </c>
      <c r="C177" s="103">
        <v>7</v>
      </c>
      <c r="D177" s="102">
        <v>15</v>
      </c>
      <c r="E177" s="82"/>
      <c r="F177" s="131">
        <v>1.2</v>
      </c>
      <c r="G177" s="362">
        <v>5.3594667562605736</v>
      </c>
      <c r="H177" s="82"/>
      <c r="I177" s="362">
        <v>26.2</v>
      </c>
      <c r="J177" s="134">
        <v>29.8</v>
      </c>
      <c r="K177" s="82"/>
      <c r="L177" s="82"/>
      <c r="M177" s="108"/>
      <c r="N177" s="137" t="s">
        <v>763</v>
      </c>
      <c r="O177" s="82"/>
      <c r="P177" s="82"/>
      <c r="Q177" s="82"/>
      <c r="R177" s="140"/>
      <c r="S177" s="137" t="s">
        <v>763</v>
      </c>
      <c r="T177" s="137" t="s">
        <v>763</v>
      </c>
      <c r="U177" s="137" t="s">
        <v>763</v>
      </c>
      <c r="V177" s="85"/>
      <c r="W177" s="85"/>
      <c r="X177" s="85"/>
      <c r="Y177" s="102">
        <f>IF(C177&lt;6," ",IF(C177&lt;=9,I177, IF(C177&gt;=10," ")))</f>
        <v>26.2</v>
      </c>
      <c r="Z177" s="102">
        <f>IF(Y177=" ", " ", IF(Y177&gt;0, Y177+273.15))</f>
        <v>299.34999999999997</v>
      </c>
      <c r="AA177" s="102">
        <f>IF(C177&lt;6," ",IF(C177&lt;=9,J177, IF(C177&gt;=10," ")))</f>
        <v>29.8</v>
      </c>
      <c r="AB177" s="102">
        <f>IF(C177&lt;6," ",IF(C177&lt;=9,G177, IF(C177&gt;=10," ")))</f>
        <v>5.3594667562605736</v>
      </c>
      <c r="AC177" s="104">
        <f>IF(Y177=" "," ",IF(Y177&gt;0,EXP(-173.4292+249.6339*100/Z177+143.3483*LN(+Z177/100)-21.8492*Z177/100+AA177*(-0.033096+0.014259*Z177/100-0.0017*(Z177/100)^2))*1.4276))</f>
        <v>6.8089748456117674</v>
      </c>
      <c r="AD177" s="102">
        <f>IF(Y177=" "," ",IF(Y177&gt;0,AB177/AC177))</f>
        <v>0.78711801376599744</v>
      </c>
      <c r="AE177" s="105">
        <f>IF(C177&lt;6," ",IF(C177&lt;=9,F177, IF(C177&gt;=10," ")))</f>
        <v>1.2</v>
      </c>
      <c r="AF177" s="102" t="str">
        <f>IF(Y177=" "," ",N177)</f>
        <v>NS</v>
      </c>
      <c r="AG177" s="105" t="str">
        <f>IF(C177&lt;6," ",IF(C177&lt;=9,T177, IF(C177&gt;=10," ")))</f>
        <v>NS</v>
      </c>
      <c r="AH177" s="105" t="str">
        <f>IF(C177&lt;6," ",IF(C177&lt;=9,U177, IF(C177&gt;=10," ")))</f>
        <v>NS</v>
      </c>
      <c r="AI177" s="102"/>
      <c r="AJ177" s="106" t="str">
        <f>IF(C177&lt;6," ",IF(C177&lt;=9,S177, IF(C177&gt;=10," ")))</f>
        <v>NS</v>
      </c>
      <c r="AK177" s="107"/>
      <c r="AL177" s="85"/>
      <c r="AM177" s="85"/>
      <c r="AN177" s="85"/>
      <c r="AO177" s="85"/>
      <c r="AP177" s="85"/>
      <c r="AQ177" s="85"/>
      <c r="AR177" s="85"/>
      <c r="AS177" s="85"/>
      <c r="AT177" s="85"/>
      <c r="AU177" s="85"/>
      <c r="AV177" s="85"/>
      <c r="AW177" s="85"/>
      <c r="AX177" s="85"/>
      <c r="AY177" s="85"/>
      <c r="AZ177" s="85"/>
      <c r="BA177" s="82"/>
      <c r="BB177" s="82"/>
    </row>
    <row r="178" spans="1:54" ht="16" x14ac:dyDescent="0.2">
      <c r="A178" s="101" t="s">
        <v>280</v>
      </c>
      <c r="B178" s="102">
        <v>2022</v>
      </c>
      <c r="C178" s="103">
        <v>7</v>
      </c>
      <c r="D178" s="102">
        <v>15</v>
      </c>
      <c r="E178" s="82"/>
      <c r="F178" s="131">
        <v>1.2</v>
      </c>
      <c r="G178" s="362">
        <v>5.3142026424372339</v>
      </c>
      <c r="H178" s="82"/>
      <c r="I178" s="362">
        <v>26.2</v>
      </c>
      <c r="J178" s="134">
        <v>29.9</v>
      </c>
      <c r="K178" s="82"/>
      <c r="L178" s="82"/>
      <c r="M178" s="108"/>
      <c r="N178" s="137">
        <v>0.58830402887090849</v>
      </c>
      <c r="O178" s="82"/>
      <c r="P178" s="82"/>
      <c r="Q178" s="82"/>
      <c r="R178" s="140"/>
      <c r="S178" s="137">
        <v>37.791456713255627</v>
      </c>
      <c r="T178" s="137">
        <v>3.0002259485232075</v>
      </c>
      <c r="U178" s="137">
        <v>5.6494514767932496E-3</v>
      </c>
      <c r="V178" s="85"/>
      <c r="W178" s="85"/>
      <c r="X178" s="85"/>
      <c r="Y178" s="102">
        <f t="shared" ref="Y178:Y186" si="65">IF(C178&lt;6," ",IF(C178&lt;=9,I178, IF(C178&gt;=10," ")))</f>
        <v>26.2</v>
      </c>
      <c r="Z178" s="102">
        <f t="shared" ref="Z178:Z189" si="66">IF(Y178=" ", " ", IF(Y178&gt;0, Y178+273.15))</f>
        <v>299.34999999999997</v>
      </c>
      <c r="AA178" s="102">
        <f t="shared" ref="AA178:AA186" si="67">IF(C178&lt;6," ",IF(C178&lt;=9,J178, IF(C178&gt;=10," ")))</f>
        <v>29.9</v>
      </c>
      <c r="AB178" s="102">
        <f t="shared" ref="AB178:AB186" si="68">IF(C178&lt;6," ",IF(C178&lt;=9,G178, IF(C178&gt;=10," ")))</f>
        <v>5.3142026424372339</v>
      </c>
      <c r="AC178" s="104">
        <f t="shared" ref="AC178:AC189" si="69">IF(Y178=" "," ",IF(Y178&gt;0,EXP(-173.4292+249.6339*100/Z178+143.3483*LN(+Z178/100)-21.8492*Z178/100+AA178*(-0.033096+0.014259*Z178/100-0.0017*(Z178/100)^2))*1.4276))</f>
        <v>6.8051319541274475</v>
      </c>
      <c r="AD178" s="102">
        <f t="shared" ref="AD178:AD189" si="70">IF(Y178=" "," ",IF(Y178&gt;0,AB178/AC178))</f>
        <v>0.78091103570946407</v>
      </c>
      <c r="AE178" s="105">
        <f t="shared" ref="AE178:AE186" si="71">IF(C178&lt;6," ",IF(C178&lt;=9,F178, IF(C178&gt;=10," ")))</f>
        <v>1.2</v>
      </c>
      <c r="AF178" s="102">
        <f t="shared" ref="AF178:AF189" si="72">IF(Y178=" "," ",N178)</f>
        <v>0.58830402887090849</v>
      </c>
      <c r="AG178" s="105">
        <f t="shared" ref="AG178:AG186" si="73">IF(C178&lt;6," ",IF(C178&lt;=9,T178, IF(C178&gt;=10," ")))</f>
        <v>3.0002259485232075</v>
      </c>
      <c r="AH178" s="105">
        <f t="shared" ref="AH178:AH186" si="74">IF(C178&lt;6," ",IF(C178&lt;=9,U178, IF(C178&gt;=10," ")))</f>
        <v>5.6494514767932496E-3</v>
      </c>
      <c r="AI178" s="102">
        <f t="shared" ref="AI178:AI189" si="75">IF(Y178=" ", " ", IF(Y178&gt;0, SUM(AG178:AH178)))</f>
        <v>3.0058754000000008</v>
      </c>
      <c r="AJ178" s="106">
        <f t="shared" ref="AJ178:AJ186" si="76">IF(C178&lt;6," ",IF(C178&lt;=9,S178, IF(C178&gt;=10," ")))</f>
        <v>37.791456713255627</v>
      </c>
      <c r="AK178" s="107">
        <f t="shared" ref="AK178:AK189" si="77">IF(Y178=" ", " ", IF(Y178&gt;0, AJ178-AF178))</f>
        <v>37.203152684384719</v>
      </c>
      <c r="AL178" s="85"/>
      <c r="AM178" s="85"/>
      <c r="AN178" s="85"/>
      <c r="AO178" s="85"/>
      <c r="AP178" s="85"/>
      <c r="AQ178" s="85"/>
      <c r="AR178" s="85"/>
      <c r="AS178" s="85"/>
      <c r="AT178" s="85"/>
      <c r="AU178" s="85"/>
      <c r="AV178" s="85"/>
      <c r="AW178" s="85"/>
      <c r="AX178" s="85"/>
      <c r="AY178" s="85"/>
      <c r="AZ178" s="85"/>
      <c r="BA178" s="82"/>
      <c r="BB178" s="82"/>
    </row>
    <row r="179" spans="1:54" ht="16" x14ac:dyDescent="0.2">
      <c r="A179" s="101" t="s">
        <v>280</v>
      </c>
      <c r="B179" s="102">
        <v>2022</v>
      </c>
      <c r="C179" s="103">
        <v>7</v>
      </c>
      <c r="D179" s="102">
        <v>15</v>
      </c>
      <c r="E179" s="82"/>
      <c r="F179" s="131">
        <v>1.2</v>
      </c>
      <c r="G179" s="362">
        <v>5.3250241911296001</v>
      </c>
      <c r="H179" s="82"/>
      <c r="I179" s="362">
        <v>26.1</v>
      </c>
      <c r="J179" s="134">
        <v>29.8</v>
      </c>
      <c r="K179" s="82"/>
      <c r="L179" s="82"/>
      <c r="M179" s="108"/>
      <c r="N179" s="137" t="s">
        <v>763</v>
      </c>
      <c r="O179" s="82"/>
      <c r="P179" s="82"/>
      <c r="Q179" s="82"/>
      <c r="R179" s="140"/>
      <c r="S179" s="137" t="s">
        <v>763</v>
      </c>
      <c r="T179" s="137" t="s">
        <v>763</v>
      </c>
      <c r="U179" s="137" t="s">
        <v>763</v>
      </c>
      <c r="V179" s="85"/>
      <c r="W179" s="85"/>
      <c r="X179" s="85"/>
      <c r="Y179" s="102">
        <f t="shared" si="65"/>
        <v>26.1</v>
      </c>
      <c r="Z179" s="102">
        <f t="shared" si="66"/>
        <v>299.25</v>
      </c>
      <c r="AA179" s="102">
        <f t="shared" si="67"/>
        <v>29.8</v>
      </c>
      <c r="AB179" s="102">
        <f t="shared" si="68"/>
        <v>5.3250241911296001</v>
      </c>
      <c r="AC179" s="104">
        <f t="shared" si="69"/>
        <v>6.8205599923917788</v>
      </c>
      <c r="AD179" s="102">
        <f t="shared" si="70"/>
        <v>0.78073122985056598</v>
      </c>
      <c r="AE179" s="105">
        <f t="shared" si="71"/>
        <v>1.2</v>
      </c>
      <c r="AF179" s="102" t="str">
        <f t="shared" si="72"/>
        <v>NS</v>
      </c>
      <c r="AG179" s="105" t="str">
        <f t="shared" si="73"/>
        <v>NS</v>
      </c>
      <c r="AH179" s="105" t="str">
        <f t="shared" si="74"/>
        <v>NS</v>
      </c>
      <c r="AI179" s="102"/>
      <c r="AJ179" s="106" t="str">
        <f t="shared" si="76"/>
        <v>NS</v>
      </c>
      <c r="AK179" s="107"/>
      <c r="AL179" s="82"/>
      <c r="AM179" s="85"/>
      <c r="AN179" s="85"/>
      <c r="AO179" s="85"/>
      <c r="AP179" s="85"/>
      <c r="AQ179" s="85"/>
      <c r="AR179" s="114" t="s">
        <v>1230</v>
      </c>
      <c r="AS179" s="85"/>
      <c r="AT179" s="85"/>
      <c r="AU179" s="85"/>
      <c r="AV179" s="85"/>
      <c r="AW179" s="85"/>
      <c r="AX179" s="85"/>
      <c r="AY179" s="85"/>
      <c r="AZ179" s="85"/>
      <c r="BA179" s="82"/>
      <c r="BB179" s="82"/>
    </row>
    <row r="180" spans="1:54" ht="16" x14ac:dyDescent="0.2">
      <c r="A180" s="101" t="s">
        <v>280</v>
      </c>
      <c r="B180" s="102">
        <v>2022</v>
      </c>
      <c r="C180" s="103">
        <v>8</v>
      </c>
      <c r="D180" s="102">
        <v>15</v>
      </c>
      <c r="E180" s="82"/>
      <c r="F180" s="131">
        <v>1.4</v>
      </c>
      <c r="G180" s="362">
        <v>4.4001008673282715</v>
      </c>
      <c r="H180" s="82"/>
      <c r="I180" s="362">
        <v>24.6</v>
      </c>
      <c r="J180" s="134">
        <v>30.3</v>
      </c>
      <c r="K180" s="82"/>
      <c r="L180" s="82"/>
      <c r="M180" s="108"/>
      <c r="N180" s="137" t="s">
        <v>763</v>
      </c>
      <c r="O180" s="82"/>
      <c r="P180" s="82"/>
      <c r="Q180" s="82"/>
      <c r="R180" s="140"/>
      <c r="S180" s="137" t="s">
        <v>763</v>
      </c>
      <c r="T180" s="137" t="s">
        <v>763</v>
      </c>
      <c r="U180" s="137" t="s">
        <v>763</v>
      </c>
      <c r="V180" s="85"/>
      <c r="W180" s="85"/>
      <c r="X180" s="85"/>
      <c r="Y180" s="102">
        <f t="shared" si="65"/>
        <v>24.6</v>
      </c>
      <c r="Z180" s="102">
        <f t="shared" si="66"/>
        <v>297.75</v>
      </c>
      <c r="AA180" s="102">
        <f t="shared" si="67"/>
        <v>30.3</v>
      </c>
      <c r="AB180" s="102">
        <f t="shared" si="68"/>
        <v>4.4001008673282715</v>
      </c>
      <c r="AC180" s="104">
        <f t="shared" si="69"/>
        <v>6.9789132822350197</v>
      </c>
      <c r="AD180" s="102">
        <f t="shared" si="70"/>
        <v>0.63048510411052494</v>
      </c>
      <c r="AE180" s="105">
        <f t="shared" si="71"/>
        <v>1.4</v>
      </c>
      <c r="AF180" s="102" t="str">
        <f t="shared" si="72"/>
        <v>NS</v>
      </c>
      <c r="AG180" s="105" t="str">
        <f t="shared" si="73"/>
        <v>NS</v>
      </c>
      <c r="AH180" s="105" t="str">
        <f t="shared" si="74"/>
        <v>NS</v>
      </c>
      <c r="AI180" s="102"/>
      <c r="AJ180" s="106" t="str">
        <f t="shared" si="76"/>
        <v>NS</v>
      </c>
      <c r="AK180" s="107"/>
      <c r="AL180" s="82"/>
      <c r="AM180" s="85"/>
      <c r="AN180" s="85"/>
      <c r="AO180" s="85"/>
      <c r="AP180" s="85"/>
      <c r="AQ180" s="85"/>
      <c r="AR180" s="115"/>
      <c r="AS180" s="116" t="s">
        <v>487</v>
      </c>
      <c r="AT180" s="116" t="s">
        <v>1231</v>
      </c>
      <c r="AU180" s="116" t="s">
        <v>485</v>
      </c>
      <c r="AV180" s="116" t="s">
        <v>513</v>
      </c>
      <c r="AW180" s="116" t="s">
        <v>489</v>
      </c>
      <c r="AX180" s="116"/>
      <c r="AY180" s="85"/>
      <c r="AZ180" s="85"/>
      <c r="BA180" s="82"/>
      <c r="BB180" s="82"/>
    </row>
    <row r="181" spans="1:54" ht="16" x14ac:dyDescent="0.2">
      <c r="A181" s="101" t="s">
        <v>280</v>
      </c>
      <c r="B181" s="102">
        <v>2022</v>
      </c>
      <c r="C181" s="103">
        <v>8</v>
      </c>
      <c r="D181" s="102">
        <v>15</v>
      </c>
      <c r="E181" s="82"/>
      <c r="F181" s="131">
        <v>1.4</v>
      </c>
      <c r="G181" s="362">
        <v>4.4531186745451734</v>
      </c>
      <c r="H181" s="82"/>
      <c r="I181" s="362">
        <v>24.6</v>
      </c>
      <c r="J181" s="134">
        <v>30.2</v>
      </c>
      <c r="K181" s="82"/>
      <c r="L181" s="82"/>
      <c r="M181" s="108"/>
      <c r="N181" s="137">
        <v>0.77380904955581409</v>
      </c>
      <c r="O181" s="82"/>
      <c r="P181" s="82"/>
      <c r="Q181" s="82"/>
      <c r="R181" s="140"/>
      <c r="S181" s="137">
        <v>44.315337393870841</v>
      </c>
      <c r="T181" s="137">
        <v>3.8379220238095231</v>
      </c>
      <c r="U181" s="137">
        <v>0.03</v>
      </c>
      <c r="V181" s="85"/>
      <c r="W181" s="85"/>
      <c r="X181" s="85"/>
      <c r="Y181" s="102">
        <f t="shared" si="65"/>
        <v>24.6</v>
      </c>
      <c r="Z181" s="102">
        <f t="shared" si="66"/>
        <v>297.75</v>
      </c>
      <c r="AA181" s="102">
        <f t="shared" si="67"/>
        <v>30.2</v>
      </c>
      <c r="AB181" s="102">
        <f t="shared" si="68"/>
        <v>4.4531186745451734</v>
      </c>
      <c r="AC181" s="104">
        <f t="shared" si="69"/>
        <v>6.9829002092974646</v>
      </c>
      <c r="AD181" s="102">
        <f t="shared" si="70"/>
        <v>0.63771764468522929</v>
      </c>
      <c r="AE181" s="105">
        <f t="shared" si="71"/>
        <v>1.4</v>
      </c>
      <c r="AF181" s="102">
        <f t="shared" si="72"/>
        <v>0.77380904955581409</v>
      </c>
      <c r="AG181" s="105">
        <f t="shared" si="73"/>
        <v>3.8379220238095231</v>
      </c>
      <c r="AH181" s="105">
        <f t="shared" si="74"/>
        <v>0.03</v>
      </c>
      <c r="AI181" s="102">
        <f t="shared" si="75"/>
        <v>3.8679220238095229</v>
      </c>
      <c r="AJ181" s="106">
        <f t="shared" si="76"/>
        <v>44.315337393870841</v>
      </c>
      <c r="AK181" s="107">
        <f t="shared" si="77"/>
        <v>43.541528344315026</v>
      </c>
      <c r="AL181" s="82"/>
      <c r="AM181" s="84" t="s">
        <v>1232</v>
      </c>
      <c r="AN181" s="82"/>
      <c r="AO181" s="82"/>
      <c r="AP181" s="82"/>
      <c r="AQ181" s="82"/>
      <c r="AR181" s="117" t="s">
        <v>522</v>
      </c>
      <c r="AS181" s="115"/>
      <c r="AT181" s="115"/>
      <c r="AU181" s="115"/>
      <c r="AV181" s="115"/>
      <c r="AW181" s="115"/>
      <c r="AX181" s="118"/>
      <c r="AY181" s="85"/>
      <c r="AZ181" s="85"/>
      <c r="BA181" s="82"/>
      <c r="BB181" s="82"/>
    </row>
    <row r="182" spans="1:54" ht="18" x14ac:dyDescent="0.25">
      <c r="A182" s="101" t="s">
        <v>280</v>
      </c>
      <c r="B182" s="102">
        <v>2022</v>
      </c>
      <c r="C182" s="103">
        <v>8</v>
      </c>
      <c r="D182" s="102">
        <v>15</v>
      </c>
      <c r="E182" s="82"/>
      <c r="F182" s="131">
        <v>1.4</v>
      </c>
      <c r="G182" s="362">
        <v>4.4984932360737844</v>
      </c>
      <c r="H182" s="82"/>
      <c r="I182" s="362">
        <v>24.6</v>
      </c>
      <c r="J182" s="134">
        <v>30.4</v>
      </c>
      <c r="K182" s="82"/>
      <c r="L182" s="82"/>
      <c r="M182" s="108"/>
      <c r="N182" s="137" t="s">
        <v>763</v>
      </c>
      <c r="O182" s="82"/>
      <c r="P182" s="82"/>
      <c r="Q182" s="82"/>
      <c r="R182" s="140"/>
      <c r="S182" s="137" t="s">
        <v>763</v>
      </c>
      <c r="T182" s="137" t="s">
        <v>763</v>
      </c>
      <c r="U182" s="137" t="s">
        <v>763</v>
      </c>
      <c r="V182" s="85"/>
      <c r="W182" s="85"/>
      <c r="X182" s="85"/>
      <c r="Y182" s="102">
        <f t="shared" si="65"/>
        <v>24.6</v>
      </c>
      <c r="Z182" s="102">
        <f t="shared" si="66"/>
        <v>297.75</v>
      </c>
      <c r="AA182" s="102">
        <f t="shared" si="67"/>
        <v>30.4</v>
      </c>
      <c r="AB182" s="102">
        <f t="shared" si="68"/>
        <v>4.4984932360737844</v>
      </c>
      <c r="AC182" s="104">
        <f t="shared" si="69"/>
        <v>6.9749286315315269</v>
      </c>
      <c r="AD182" s="102">
        <f t="shared" si="70"/>
        <v>0.64495186599293175</v>
      </c>
      <c r="AE182" s="105">
        <f t="shared" si="71"/>
        <v>1.4</v>
      </c>
      <c r="AF182" s="102" t="str">
        <f t="shared" si="72"/>
        <v>NS</v>
      </c>
      <c r="AG182" s="105" t="str">
        <f t="shared" si="73"/>
        <v>NS</v>
      </c>
      <c r="AH182" s="105" t="str">
        <f t="shared" si="74"/>
        <v>NS</v>
      </c>
      <c r="AI182" s="102"/>
      <c r="AJ182" s="106" t="str">
        <f t="shared" si="76"/>
        <v>NS</v>
      </c>
      <c r="AK182" s="107"/>
      <c r="AL182" s="82"/>
      <c r="AM182" s="119" t="s">
        <v>477</v>
      </c>
      <c r="AN182" s="109" t="s">
        <v>1231</v>
      </c>
      <c r="AO182" s="120" t="s">
        <v>479</v>
      </c>
      <c r="AP182" s="120" t="s">
        <v>726</v>
      </c>
      <c r="AQ182" s="120" t="s">
        <v>481</v>
      </c>
      <c r="AR182" s="118" t="s">
        <v>476</v>
      </c>
      <c r="AS182" s="115">
        <v>0.4</v>
      </c>
      <c r="AT182" s="118">
        <v>0.6</v>
      </c>
      <c r="AU182" s="121">
        <v>10</v>
      </c>
      <c r="AV182" s="115">
        <v>10</v>
      </c>
      <c r="AW182" s="122">
        <v>43</v>
      </c>
      <c r="AX182" s="118"/>
      <c r="AY182" s="85"/>
      <c r="AZ182" s="85"/>
      <c r="BA182" s="82"/>
      <c r="BB182" s="82"/>
    </row>
    <row r="183" spans="1:54" ht="16" x14ac:dyDescent="0.2">
      <c r="A183" s="101" t="s">
        <v>280</v>
      </c>
      <c r="B183" s="102">
        <v>2022</v>
      </c>
      <c r="C183" s="132">
        <v>8</v>
      </c>
      <c r="D183" s="82">
        <v>30</v>
      </c>
      <c r="E183" s="82"/>
      <c r="F183" s="131">
        <v>1.2</v>
      </c>
      <c r="G183" s="362">
        <v>4.7654690662270482</v>
      </c>
      <c r="H183" s="82"/>
      <c r="I183" s="362">
        <v>25.8</v>
      </c>
      <c r="J183" s="134">
        <v>29.8</v>
      </c>
      <c r="K183" s="82"/>
      <c r="L183" s="82"/>
      <c r="M183" s="82"/>
      <c r="N183" s="137" t="s">
        <v>763</v>
      </c>
      <c r="O183" s="82"/>
      <c r="P183" s="82"/>
      <c r="Q183" s="82"/>
      <c r="R183" s="140"/>
      <c r="S183" s="137" t="s">
        <v>763</v>
      </c>
      <c r="T183" s="137" t="s">
        <v>763</v>
      </c>
      <c r="U183" s="137" t="s">
        <v>763</v>
      </c>
      <c r="V183" s="85"/>
      <c r="W183" s="85"/>
      <c r="X183" s="85"/>
      <c r="Y183" s="102">
        <f t="shared" si="65"/>
        <v>25.8</v>
      </c>
      <c r="Z183" s="102">
        <f t="shared" si="66"/>
        <v>298.95</v>
      </c>
      <c r="AA183" s="102">
        <f t="shared" si="67"/>
        <v>29.8</v>
      </c>
      <c r="AB183" s="102">
        <f t="shared" si="68"/>
        <v>4.7654690662270482</v>
      </c>
      <c r="AC183" s="104">
        <f t="shared" si="69"/>
        <v>6.8555377900936101</v>
      </c>
      <c r="AD183" s="102">
        <f t="shared" si="70"/>
        <v>0.69512694877318693</v>
      </c>
      <c r="AE183" s="105">
        <f t="shared" si="71"/>
        <v>1.2</v>
      </c>
      <c r="AF183" s="102" t="str">
        <f t="shared" si="72"/>
        <v>NS</v>
      </c>
      <c r="AG183" s="105" t="str">
        <f t="shared" si="73"/>
        <v>NS</v>
      </c>
      <c r="AH183" s="105" t="str">
        <f t="shared" si="74"/>
        <v>NS</v>
      </c>
      <c r="AI183" s="102"/>
      <c r="AJ183" s="106" t="str">
        <f t="shared" si="76"/>
        <v>NS</v>
      </c>
      <c r="AK183" s="107"/>
      <c r="AL183" s="82"/>
      <c r="AM183" s="123" t="s">
        <v>479</v>
      </c>
      <c r="AN183" s="124" t="s">
        <v>1233</v>
      </c>
      <c r="AO183" s="124" t="s">
        <v>485</v>
      </c>
      <c r="AP183" s="124" t="s">
        <v>1234</v>
      </c>
      <c r="AQ183" s="124"/>
      <c r="AR183" s="118" t="s">
        <v>482</v>
      </c>
      <c r="AS183" s="115">
        <v>0.9</v>
      </c>
      <c r="AT183" s="118">
        <v>3</v>
      </c>
      <c r="AU183" s="121">
        <v>1</v>
      </c>
      <c r="AV183" s="115">
        <v>3</v>
      </c>
      <c r="AW183" s="122">
        <v>20</v>
      </c>
      <c r="AX183" s="118"/>
      <c r="AY183" s="85"/>
      <c r="AZ183" s="102"/>
      <c r="BA183" s="102" t="s">
        <v>1235</v>
      </c>
      <c r="BB183" s="82"/>
    </row>
    <row r="184" spans="1:54" ht="16" x14ac:dyDescent="0.2">
      <c r="A184" s="101" t="s">
        <v>280</v>
      </c>
      <c r="B184" s="102">
        <v>2022</v>
      </c>
      <c r="C184" s="132">
        <v>8</v>
      </c>
      <c r="D184" s="82">
        <v>30</v>
      </c>
      <c r="E184" s="82"/>
      <c r="F184" s="131">
        <v>1.2</v>
      </c>
      <c r="G184" s="362">
        <v>4.7935267821460092</v>
      </c>
      <c r="H184" s="82"/>
      <c r="I184" s="362">
        <v>25.8</v>
      </c>
      <c r="J184" s="134">
        <v>29.7</v>
      </c>
      <c r="K184" s="82"/>
      <c r="L184" s="82"/>
      <c r="M184" s="82"/>
      <c r="N184" s="137">
        <v>0.99486924388857279</v>
      </c>
      <c r="O184" s="82"/>
      <c r="P184" s="82"/>
      <c r="Q184" s="82"/>
      <c r="R184" s="140"/>
      <c r="S184" s="137">
        <v>34.896551733560329</v>
      </c>
      <c r="T184" s="137">
        <v>3.2589505952380953</v>
      </c>
      <c r="U184" s="137">
        <v>0.03</v>
      </c>
      <c r="V184" s="85"/>
      <c r="W184" s="85"/>
      <c r="X184" s="85"/>
      <c r="Y184" s="102">
        <f t="shared" si="65"/>
        <v>25.8</v>
      </c>
      <c r="Z184" s="102">
        <f t="shared" si="66"/>
        <v>298.95</v>
      </c>
      <c r="AA184" s="102">
        <f t="shared" si="67"/>
        <v>29.7</v>
      </c>
      <c r="AB184" s="102">
        <f t="shared" si="68"/>
        <v>4.7935267821460092</v>
      </c>
      <c r="AC184" s="104">
        <f t="shared" si="69"/>
        <v>6.8594203622420435</v>
      </c>
      <c r="AD184" s="102">
        <f t="shared" si="70"/>
        <v>0.69882388438127674</v>
      </c>
      <c r="AE184" s="105">
        <f t="shared" si="71"/>
        <v>1.2</v>
      </c>
      <c r="AF184" s="102">
        <f t="shared" si="72"/>
        <v>0.99486924388857279</v>
      </c>
      <c r="AG184" s="105">
        <f t="shared" si="73"/>
        <v>3.2589505952380953</v>
      </c>
      <c r="AH184" s="105">
        <f t="shared" si="74"/>
        <v>0.03</v>
      </c>
      <c r="AI184" s="102">
        <f t="shared" si="75"/>
        <v>3.2889505952380951</v>
      </c>
      <c r="AJ184" s="106">
        <f t="shared" si="76"/>
        <v>34.896551733560329</v>
      </c>
      <c r="AK184" s="107">
        <f t="shared" si="77"/>
        <v>33.901682489671757</v>
      </c>
      <c r="AL184" s="82"/>
      <c r="AM184" s="123" t="s">
        <v>1236</v>
      </c>
      <c r="AN184" s="125" t="s">
        <v>742</v>
      </c>
      <c r="AO184" s="125" t="s">
        <v>494</v>
      </c>
      <c r="AP184" s="125" t="s">
        <v>495</v>
      </c>
      <c r="AQ184" s="125" t="s">
        <v>494</v>
      </c>
      <c r="AR184" s="118"/>
      <c r="AS184" s="115" t="s">
        <v>487</v>
      </c>
      <c r="AT184" s="115" t="s">
        <v>976</v>
      </c>
      <c r="AU184" s="115" t="s">
        <v>485</v>
      </c>
      <c r="AV184" s="115" t="s">
        <v>488</v>
      </c>
      <c r="AW184" s="115" t="s">
        <v>489</v>
      </c>
      <c r="AX184" s="116" t="s">
        <v>490</v>
      </c>
      <c r="AY184" s="102"/>
      <c r="AZ184" s="102"/>
      <c r="BA184" s="84" t="s">
        <v>1</v>
      </c>
      <c r="BB184" s="82"/>
    </row>
    <row r="185" spans="1:54" ht="16" x14ac:dyDescent="0.2">
      <c r="A185" s="101" t="s">
        <v>280</v>
      </c>
      <c r="B185" s="102">
        <v>2022</v>
      </c>
      <c r="C185" s="132">
        <v>8</v>
      </c>
      <c r="D185" s="82">
        <v>30</v>
      </c>
      <c r="E185" s="85"/>
      <c r="F185" s="131">
        <v>1.2</v>
      </c>
      <c r="G185" s="362">
        <v>4.863711135111739</v>
      </c>
      <c r="H185" s="85"/>
      <c r="I185" s="362">
        <v>25.7</v>
      </c>
      <c r="J185" s="134">
        <v>30.2</v>
      </c>
      <c r="K185" s="85"/>
      <c r="L185" s="85"/>
      <c r="M185" s="85"/>
      <c r="N185" s="137" t="s">
        <v>763</v>
      </c>
      <c r="O185" s="85"/>
      <c r="P185" s="85"/>
      <c r="Q185" s="85"/>
      <c r="R185" s="140"/>
      <c r="S185" s="137" t="s">
        <v>763</v>
      </c>
      <c r="T185" s="137" t="s">
        <v>763</v>
      </c>
      <c r="U185" s="137" t="s">
        <v>763</v>
      </c>
      <c r="V185" s="85"/>
      <c r="W185" s="85"/>
      <c r="X185" s="85"/>
      <c r="Y185" s="85">
        <f t="shared" si="65"/>
        <v>25.7</v>
      </c>
      <c r="Z185" s="82">
        <f t="shared" si="66"/>
        <v>298.84999999999997</v>
      </c>
      <c r="AA185" s="85">
        <f t="shared" si="67"/>
        <v>30.2</v>
      </c>
      <c r="AB185" s="85">
        <f t="shared" si="68"/>
        <v>4.863711135111739</v>
      </c>
      <c r="AC185" s="110">
        <f t="shared" si="69"/>
        <v>6.8517256699181832</v>
      </c>
      <c r="AD185" s="82">
        <f t="shared" si="70"/>
        <v>0.70985199487267514</v>
      </c>
      <c r="AE185" s="111">
        <f t="shared" si="71"/>
        <v>1.2</v>
      </c>
      <c r="AF185" s="82" t="str">
        <f t="shared" si="72"/>
        <v>NS</v>
      </c>
      <c r="AG185" s="111" t="str">
        <f t="shared" si="73"/>
        <v>NS</v>
      </c>
      <c r="AH185" s="111" t="str">
        <f t="shared" si="74"/>
        <v>NS</v>
      </c>
      <c r="AI185" s="82"/>
      <c r="AJ185" s="112" t="str">
        <f t="shared" si="76"/>
        <v>NS</v>
      </c>
      <c r="AK185" s="113"/>
      <c r="AL185" s="82"/>
      <c r="AM185" s="82">
        <f>AD190</f>
        <v>0.70730196912687249</v>
      </c>
      <c r="AN185" s="82">
        <f>AE190</f>
        <v>1.2666666666666666</v>
      </c>
      <c r="AO185" s="82">
        <f>AF190</f>
        <v>0.78566077410509838</v>
      </c>
      <c r="AP185" s="82">
        <f>AI190</f>
        <v>3.3875826730158729</v>
      </c>
      <c r="AQ185" s="113">
        <f>AK190</f>
        <v>38.215454506123834</v>
      </c>
      <c r="AR185" s="118"/>
      <c r="AS185" s="115" t="s">
        <v>497</v>
      </c>
      <c r="AT185" s="115" t="s">
        <v>497</v>
      </c>
      <c r="AU185" s="115" t="s">
        <v>497</v>
      </c>
      <c r="AV185" s="115" t="s">
        <v>497</v>
      </c>
      <c r="AW185" s="115" t="s">
        <v>497</v>
      </c>
      <c r="AX185" s="116" t="s">
        <v>498</v>
      </c>
      <c r="AY185" s="102"/>
      <c r="AZ185" s="102"/>
      <c r="BA185" s="82"/>
      <c r="BB185" s="82"/>
    </row>
    <row r="186" spans="1:54" ht="16" x14ac:dyDescent="0.2">
      <c r="A186" s="101"/>
      <c r="B186" s="102"/>
      <c r="C186" s="132"/>
      <c r="D186" s="82"/>
      <c r="E186" s="85"/>
      <c r="F186" s="144"/>
      <c r="G186" s="144"/>
      <c r="H186" s="85"/>
      <c r="I186" s="144"/>
      <c r="J186" s="145"/>
      <c r="K186" s="85"/>
      <c r="L186" s="85"/>
      <c r="M186" s="85"/>
      <c r="N186" s="146"/>
      <c r="O186" s="85"/>
      <c r="P186" s="85"/>
      <c r="Q186" s="85"/>
      <c r="R186" s="140"/>
      <c r="S186" s="146"/>
      <c r="T186" s="146"/>
      <c r="U186" s="146"/>
      <c r="V186" s="85"/>
      <c r="W186" s="85"/>
      <c r="X186" s="85"/>
      <c r="Y186" s="85" t="str">
        <f t="shared" si="65"/>
        <v xml:space="preserve"> </v>
      </c>
      <c r="Z186" s="82" t="str">
        <f t="shared" si="66"/>
        <v xml:space="preserve"> </v>
      </c>
      <c r="AA186" s="85" t="str">
        <f t="shared" si="67"/>
        <v xml:space="preserve"> </v>
      </c>
      <c r="AB186" s="85" t="str">
        <f t="shared" si="68"/>
        <v xml:space="preserve"> </v>
      </c>
      <c r="AC186" s="110" t="str">
        <f t="shared" si="69"/>
        <v xml:space="preserve"> </v>
      </c>
      <c r="AD186" s="82" t="str">
        <f t="shared" si="70"/>
        <v xml:space="preserve"> </v>
      </c>
      <c r="AE186" s="111" t="str">
        <f t="shared" si="71"/>
        <v xml:space="preserve"> </v>
      </c>
      <c r="AF186" s="82" t="str">
        <f t="shared" si="72"/>
        <v xml:space="preserve"> </v>
      </c>
      <c r="AG186" s="111" t="str">
        <f t="shared" si="73"/>
        <v xml:space="preserve"> </v>
      </c>
      <c r="AH186" s="111" t="str">
        <f t="shared" si="74"/>
        <v xml:space="preserve"> </v>
      </c>
      <c r="AI186" s="82" t="str">
        <f t="shared" si="75"/>
        <v xml:space="preserve"> </v>
      </c>
      <c r="AJ186" s="112" t="str">
        <f t="shared" si="76"/>
        <v xml:space="preserve"> </v>
      </c>
      <c r="AK186" s="113" t="str">
        <f t="shared" si="77"/>
        <v xml:space="preserve"> </v>
      </c>
      <c r="AL186" s="85"/>
      <c r="AM186" s="82"/>
      <c r="AN186" s="82"/>
      <c r="AO186" s="82"/>
      <c r="AP186" s="85"/>
      <c r="AQ186" s="82"/>
      <c r="AR186" s="82"/>
      <c r="AS186" s="363">
        <f>((LN(AM185)-LN(0.4))/(LN(0.9)-LN(0.4))*100)</f>
        <v>70.288802850974818</v>
      </c>
      <c r="AT186" s="120">
        <f>((LN(AN185)-LN(0.6))/(LN(3)-LN(0.6))*100)</f>
        <v>46.427041146317983</v>
      </c>
      <c r="AU186" s="115">
        <f>((LN(AO185)-LN(10))/(LN(1)-LN(10))*100)</f>
        <v>110.47649294502011</v>
      </c>
      <c r="AV186" s="115">
        <f>((LN(AP185)-LN(10))/(LN(3)-LN(10))*100)</f>
        <v>89.908052563839306</v>
      </c>
      <c r="AW186" s="115">
        <f>((LN(AQ185)-LN(43))/(LN(20)-LN(43))*100)</f>
        <v>15.410198466841079</v>
      </c>
      <c r="AX186" s="82"/>
      <c r="AY186" s="82"/>
      <c r="AZ186" s="82"/>
      <c r="BA186" s="82"/>
      <c r="BB186" s="82"/>
    </row>
    <row r="187" spans="1:54" ht="16" x14ac:dyDescent="0.2">
      <c r="A187" s="101"/>
      <c r="B187" s="102"/>
      <c r="C187" s="132"/>
      <c r="D187" s="82"/>
      <c r="E187" s="85"/>
      <c r="F187" s="144"/>
      <c r="G187" s="144"/>
      <c r="H187" s="85"/>
      <c r="I187" s="144"/>
      <c r="J187" s="145"/>
      <c r="K187" s="85"/>
      <c r="L187" s="85"/>
      <c r="M187" s="85"/>
      <c r="N187" s="146"/>
      <c r="O187" s="85"/>
      <c r="P187" s="85"/>
      <c r="Q187" s="85"/>
      <c r="R187" s="140"/>
      <c r="S187" s="146"/>
      <c r="T187" s="146"/>
      <c r="U187" s="146"/>
      <c r="V187" s="85"/>
      <c r="W187" s="85"/>
      <c r="X187" s="85"/>
      <c r="Y187" s="85" t="str">
        <f>IF(C187&lt;6," ",IF(C187&lt;=9,I187, IF(C187&gt;=10," ")))</f>
        <v xml:space="preserve"> </v>
      </c>
      <c r="Z187" s="82" t="str">
        <f t="shared" si="66"/>
        <v xml:space="preserve"> </v>
      </c>
      <c r="AA187" s="85" t="str">
        <f>IF(C187&lt;6," ",IF(C187&lt;=9,J187, IF(C187&gt;=10," ")))</f>
        <v xml:space="preserve"> </v>
      </c>
      <c r="AB187" s="85" t="str">
        <f>IF(C187&lt;6," ",IF(C187&lt;=9,G187, IF(C187&gt;=10," ")))</f>
        <v xml:space="preserve"> </v>
      </c>
      <c r="AC187" s="110" t="str">
        <f t="shared" si="69"/>
        <v xml:space="preserve"> </v>
      </c>
      <c r="AD187" s="82" t="str">
        <f t="shared" si="70"/>
        <v xml:space="preserve"> </v>
      </c>
      <c r="AE187" s="111" t="str">
        <f>IF(C187&lt;6," ",IF(C187&lt;=9,F187, IF(C187&gt;=10," ")))</f>
        <v xml:space="preserve"> </v>
      </c>
      <c r="AF187" s="82" t="str">
        <f t="shared" si="72"/>
        <v xml:space="preserve"> </v>
      </c>
      <c r="AG187" s="111" t="str">
        <f>IF(C187&lt;6," ",IF(C187&lt;=9,T187, IF(C187&gt;=10," ")))</f>
        <v xml:space="preserve"> </v>
      </c>
      <c r="AH187" s="111" t="str">
        <f>IF(C187&lt;6," ",IF(C187&lt;=9,U187, IF(C187&gt;=10," ")))</f>
        <v xml:space="preserve"> </v>
      </c>
      <c r="AI187" s="82" t="str">
        <f t="shared" si="75"/>
        <v xml:space="preserve"> </v>
      </c>
      <c r="AJ187" s="112" t="str">
        <f>IF(C187&lt;6," ",IF(C187&lt;=9,S187, IF(C187&gt;=10," ")))</f>
        <v xml:space="preserve"> </v>
      </c>
      <c r="AK187" s="113" t="str">
        <f t="shared" si="77"/>
        <v xml:space="preserve"> </v>
      </c>
      <c r="AL187" s="85"/>
      <c r="AM187" s="85"/>
      <c r="AN187" s="85"/>
      <c r="AO187" s="85"/>
      <c r="AP187" s="128" t="s">
        <v>1237</v>
      </c>
      <c r="AQ187" s="85"/>
      <c r="AR187" s="82"/>
      <c r="AS187" s="82">
        <f>IF(AS186&gt;100, 100, IF(AS186&lt;0, 0, AS186))</f>
        <v>70.288802850974818</v>
      </c>
      <c r="AT187" s="82">
        <f t="shared" ref="AT187:AW187" si="78">IF(AT186&gt;100, 100, IF(AT186&lt;0, 0, AT186))</f>
        <v>46.427041146317983</v>
      </c>
      <c r="AU187" s="82">
        <f t="shared" si="78"/>
        <v>100</v>
      </c>
      <c r="AV187" s="82">
        <f t="shared" si="78"/>
        <v>89.908052563839306</v>
      </c>
      <c r="AW187" s="82">
        <f t="shared" si="78"/>
        <v>15.410198466841079</v>
      </c>
      <c r="AX187" s="129">
        <f>AVERAGE(AS187:AW187)</f>
        <v>64.406819005594642</v>
      </c>
      <c r="AY187" s="84"/>
      <c r="AZ187" s="84"/>
      <c r="BA187" s="84" t="str">
        <f>IF(AX187&gt;65, "Acceptable; Ongoing Protection is Required", "Unacceptable; Immediate Restoration is Required")</f>
        <v>Unacceptable; Immediate Restoration is Required</v>
      </c>
      <c r="BB187" s="82"/>
    </row>
    <row r="188" spans="1:54" ht="16" x14ac:dyDescent="0.2">
      <c r="A188" s="101"/>
      <c r="B188" s="102"/>
      <c r="C188" s="132"/>
      <c r="D188" s="82"/>
      <c r="E188" s="85"/>
      <c r="F188" s="144"/>
      <c r="G188" s="144"/>
      <c r="H188" s="85"/>
      <c r="I188" s="144"/>
      <c r="J188" s="145"/>
      <c r="K188" s="85"/>
      <c r="L188" s="85"/>
      <c r="M188" s="85"/>
      <c r="N188" s="146"/>
      <c r="O188" s="85"/>
      <c r="P188" s="85"/>
      <c r="Q188" s="85"/>
      <c r="R188" s="140"/>
      <c r="S188" s="146"/>
      <c r="T188" s="146"/>
      <c r="U188" s="146"/>
      <c r="V188" s="85"/>
      <c r="W188" s="85"/>
      <c r="X188" s="85"/>
      <c r="Y188" s="85" t="str">
        <f>IF(C188&lt;6," ",IF(C188&lt;=9,I188, IF(C188&gt;=10," ")))</f>
        <v xml:space="preserve"> </v>
      </c>
      <c r="Z188" s="82" t="str">
        <f t="shared" si="66"/>
        <v xml:space="preserve"> </v>
      </c>
      <c r="AA188" s="85" t="str">
        <f>IF(C188&lt;6," ",IF(C188&lt;=9,J188, IF(C188&gt;=10," ")))</f>
        <v xml:space="preserve"> </v>
      </c>
      <c r="AB188" s="85" t="str">
        <f>IF(C188&lt;6," ",IF(C188&lt;=9,G188, IF(C188&gt;=10," ")))</f>
        <v xml:space="preserve"> </v>
      </c>
      <c r="AC188" s="110" t="str">
        <f t="shared" si="69"/>
        <v xml:space="preserve"> </v>
      </c>
      <c r="AD188" s="82" t="str">
        <f t="shared" si="70"/>
        <v xml:space="preserve"> </v>
      </c>
      <c r="AE188" s="111" t="str">
        <f>IF(C188&lt;6," ",IF(C188&lt;=9,F188, IF(C188&gt;=10," ")))</f>
        <v xml:space="preserve"> </v>
      </c>
      <c r="AF188" s="82" t="str">
        <f t="shared" si="72"/>
        <v xml:space="preserve"> </v>
      </c>
      <c r="AG188" s="111" t="str">
        <f>IF(C188&lt;6," ",IF(C188&lt;=9,T188, IF(C188&gt;=10," ")))</f>
        <v xml:space="preserve"> </v>
      </c>
      <c r="AH188" s="111" t="str">
        <f>IF(C188&lt;6," ",IF(C188&lt;=9,U188, IF(C188&gt;=10," ")))</f>
        <v xml:space="preserve"> </v>
      </c>
      <c r="AI188" s="82" t="str">
        <f t="shared" si="75"/>
        <v xml:space="preserve"> </v>
      </c>
      <c r="AJ188" s="112" t="str">
        <f>IF(C188&lt;6," ",IF(C188&lt;=9,S188, IF(C188&gt;=10," ")))</f>
        <v xml:space="preserve"> </v>
      </c>
      <c r="AK188" s="113" t="str">
        <f t="shared" si="77"/>
        <v xml:space="preserve"> </v>
      </c>
      <c r="AL188" s="85"/>
      <c r="AM188" s="85"/>
      <c r="AN188" s="85"/>
      <c r="AO188" s="85"/>
      <c r="AP188" s="128"/>
      <c r="AQ188" s="85"/>
      <c r="AR188" s="82"/>
      <c r="AS188" s="82"/>
      <c r="AT188" s="82"/>
      <c r="AU188" s="82"/>
      <c r="AV188" s="82"/>
      <c r="AW188" s="126" t="s">
        <v>1238</v>
      </c>
      <c r="AX188" s="126">
        <f>AVERAGE(AS187:AW187)</f>
        <v>64.406819005594642</v>
      </c>
      <c r="AY188" s="84"/>
      <c r="AZ188" s="84"/>
      <c r="BA188" s="84"/>
      <c r="BB188" s="82"/>
    </row>
    <row r="189" spans="1:54" ht="16" x14ac:dyDescent="0.2">
      <c r="A189" s="82"/>
      <c r="B189" s="82"/>
      <c r="C189" s="132"/>
      <c r="D189" s="82"/>
      <c r="E189" s="82"/>
      <c r="F189" s="82"/>
      <c r="G189" s="82"/>
      <c r="H189" s="82"/>
      <c r="I189" s="82"/>
      <c r="J189" s="82"/>
      <c r="K189" s="82"/>
      <c r="L189" s="82"/>
      <c r="M189" s="82"/>
      <c r="N189" s="82"/>
      <c r="O189" s="82"/>
      <c r="P189" s="82"/>
      <c r="Q189" s="82"/>
      <c r="R189" s="82"/>
      <c r="S189" s="82"/>
      <c r="T189" s="82"/>
      <c r="U189" s="82"/>
      <c r="V189" s="82"/>
      <c r="W189" s="82"/>
      <c r="X189" s="82"/>
      <c r="Y189" s="85" t="str">
        <f t="shared" ref="Y189" si="79">IF(C189&lt;6," ",IF(C189&lt;=9,I189, IF(C189&gt;=10," ")))</f>
        <v xml:space="preserve"> </v>
      </c>
      <c r="Z189" s="82" t="str">
        <f t="shared" si="66"/>
        <v xml:space="preserve"> </v>
      </c>
      <c r="AA189" s="85" t="str">
        <f t="shared" ref="AA189" si="80">IF(C189&lt;6," ",IF(C189&lt;=9,J189, IF(C189&gt;=10," ")))</f>
        <v xml:space="preserve"> </v>
      </c>
      <c r="AB189" s="85" t="str">
        <f t="shared" ref="AB189" si="81">IF(C189&lt;6," ",IF(C189&lt;=9,G189, IF(C189&gt;=10," ")))</f>
        <v xml:space="preserve"> </v>
      </c>
      <c r="AC189" s="110" t="str">
        <f t="shared" si="69"/>
        <v xml:space="preserve"> </v>
      </c>
      <c r="AD189" s="82" t="str">
        <f t="shared" si="70"/>
        <v xml:space="preserve"> </v>
      </c>
      <c r="AE189" s="111" t="str">
        <f t="shared" ref="AE189" si="82">IF(C189&lt;6," ",IF(C189&lt;=9,F189, IF(C189&gt;=10," ")))</f>
        <v xml:space="preserve"> </v>
      </c>
      <c r="AF189" s="82" t="str">
        <f t="shared" si="72"/>
        <v xml:space="preserve"> </v>
      </c>
      <c r="AG189" s="111" t="str">
        <f t="shared" ref="AG189" si="83">IF(C189&lt;6," ",IF(C189&lt;=9,T189, IF(C189&gt;=10," ")))</f>
        <v xml:space="preserve"> </v>
      </c>
      <c r="AH189" s="111" t="str">
        <f t="shared" ref="AH189" si="84">IF(C189&lt;6," ",IF(C189&lt;=9,U189, IF(C189&gt;=10," ")))</f>
        <v xml:space="preserve"> </v>
      </c>
      <c r="AI189" s="82" t="str">
        <f t="shared" si="75"/>
        <v xml:space="preserve"> </v>
      </c>
      <c r="AJ189" s="112" t="str">
        <f t="shared" ref="AJ189" si="85">IF(C189&lt;6," ",IF(C189&lt;=9,S189, IF(C189&gt;=10," ")))</f>
        <v xml:space="preserve"> </v>
      </c>
      <c r="AK189" s="113" t="str">
        <f t="shared" si="77"/>
        <v xml:space="preserve"> </v>
      </c>
      <c r="AL189" s="82"/>
      <c r="AM189" s="82"/>
      <c r="AN189" s="82"/>
      <c r="AO189" s="82"/>
      <c r="AP189" s="82"/>
      <c r="AQ189" s="82"/>
      <c r="AR189" s="82"/>
      <c r="AS189" s="82"/>
      <c r="AT189" s="82"/>
      <c r="AU189" s="82"/>
      <c r="AV189" s="82"/>
      <c r="AW189" s="82"/>
      <c r="AX189" s="82"/>
      <c r="AY189" s="82"/>
      <c r="AZ189" s="82"/>
      <c r="BA189" s="82"/>
      <c r="BB189" s="82"/>
    </row>
    <row r="190" spans="1:54" ht="16"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4">
        <f>_xlfn.AGGREGATE(1, 6,AD177:AD189)</f>
        <v>0.70730196912687249</v>
      </c>
      <c r="AE190" s="84">
        <f>_xlfn.AGGREGATE(1, 6,AE177:AE189)</f>
        <v>1.2666666666666666</v>
      </c>
      <c r="AF190" s="84">
        <f>_xlfn.AGGREGATE(1, 6,AF177:AF189)</f>
        <v>0.78566077410509838</v>
      </c>
      <c r="AG190" s="82"/>
      <c r="AH190" s="82"/>
      <c r="AI190" s="84">
        <f>_xlfn.AGGREGATE(1, 6,AI177:AI189)</f>
        <v>3.3875826730158729</v>
      </c>
      <c r="AJ190" s="82"/>
      <c r="AK190" s="84">
        <f>_xlfn.AGGREGATE(1, 6,AK177:AK189)</f>
        <v>38.215454506123834</v>
      </c>
      <c r="AL190" s="82"/>
      <c r="AM190" s="82"/>
      <c r="AN190" s="82"/>
      <c r="AO190" s="82"/>
      <c r="AP190" s="82"/>
      <c r="AQ190" s="82"/>
      <c r="AR190" s="82"/>
      <c r="AS190" s="82"/>
      <c r="AT190" s="82"/>
      <c r="AU190" s="82"/>
      <c r="AV190" s="82"/>
      <c r="AW190" s="82"/>
      <c r="AX190" s="82"/>
      <c r="AY190" s="82"/>
      <c r="AZ190" s="82"/>
      <c r="BA190" s="82"/>
      <c r="BB190" s="82"/>
    </row>
    <row r="191" spans="1:54" x14ac:dyDescent="0.2">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126" t="s">
        <v>1238</v>
      </c>
      <c r="AD191" s="126">
        <f>AVERAGE(AD177:AD186)</f>
        <v>0.70730196912687249</v>
      </c>
      <c r="AE191" s="126">
        <f>AVERAGE(AE177:AE186)</f>
        <v>1.2666666666666666</v>
      </c>
      <c r="AF191" s="126">
        <f>AVERAGE(AF177:AF186)</f>
        <v>0.78566077410509838</v>
      </c>
      <c r="AG191" s="126"/>
      <c r="AH191" s="126"/>
      <c r="AI191" s="126">
        <f>AVERAGE(AI177:AI186)</f>
        <v>3.3875826730158729</v>
      </c>
      <c r="AJ191" s="126"/>
      <c r="AK191" s="127">
        <f>AVERAGE(AK177:AK185)</f>
        <v>38.215454506123834</v>
      </c>
      <c r="AL191" s="82"/>
      <c r="AM191" s="82"/>
      <c r="AN191" s="82"/>
      <c r="AO191" s="82"/>
      <c r="AP191" s="82"/>
      <c r="AQ191" s="82"/>
      <c r="AR191" s="82"/>
      <c r="AS191" s="82"/>
      <c r="AT191" s="82"/>
      <c r="AU191" s="82"/>
      <c r="AV191" s="82"/>
      <c r="AW191" s="82"/>
      <c r="AX191" s="82"/>
      <c r="AY191" s="82"/>
      <c r="AZ191" s="82"/>
      <c r="BA191" s="82"/>
      <c r="BB191" s="82"/>
    </row>
    <row r="199" spans="1:9" ht="16" x14ac:dyDescent="0.2">
      <c r="A199" s="15"/>
      <c r="B199" s="15"/>
      <c r="C199" s="15"/>
      <c r="D199" s="15"/>
      <c r="E199" s="15" t="s">
        <v>1235</v>
      </c>
      <c r="F199" s="15"/>
      <c r="G199" s="15"/>
      <c r="H199" s="15"/>
      <c r="I199" s="15"/>
    </row>
    <row r="200" spans="1:9" ht="16" x14ac:dyDescent="0.2">
      <c r="A200" s="15" t="s">
        <v>1251</v>
      </c>
      <c r="B200" s="15"/>
      <c r="C200" s="15"/>
      <c r="D200" s="15"/>
      <c r="E200" s="15" t="s">
        <v>1</v>
      </c>
      <c r="F200" s="15" t="s">
        <v>1252</v>
      </c>
      <c r="G200" s="15" t="s">
        <v>91</v>
      </c>
      <c r="H200" s="15" t="s">
        <v>730</v>
      </c>
      <c r="I200" s="15" t="s">
        <v>4</v>
      </c>
    </row>
    <row r="201" spans="1:9" ht="16" x14ac:dyDescent="0.2">
      <c r="A201" s="15"/>
      <c r="B201">
        <v>2018</v>
      </c>
      <c r="C201" s="234">
        <f>AX30</f>
        <v>40.250655166585695</v>
      </c>
      <c r="D201" s="15"/>
      <c r="E201" s="15"/>
      <c r="F201" s="15"/>
      <c r="G201" s="15"/>
      <c r="H201" s="15"/>
      <c r="I201" s="15"/>
    </row>
    <row r="202" spans="1:9" ht="16" x14ac:dyDescent="0.2">
      <c r="A202" s="15"/>
      <c r="B202">
        <v>2019</v>
      </c>
      <c r="C202" s="234">
        <f>AX69</f>
        <v>48.915399728905406</v>
      </c>
      <c r="D202" s="15"/>
      <c r="E202" s="15"/>
      <c r="F202" s="15"/>
      <c r="G202" s="15"/>
      <c r="H202" s="15"/>
      <c r="I202" s="15"/>
    </row>
    <row r="203" spans="1:9" ht="16" x14ac:dyDescent="0.2">
      <c r="A203" s="15"/>
      <c r="B203" s="15">
        <v>2020</v>
      </c>
      <c r="C203" s="228">
        <f>AX111</f>
        <v>43.50387361064189</v>
      </c>
      <c r="D203" s="15"/>
      <c r="E203" s="15"/>
      <c r="F203" s="15"/>
      <c r="G203" s="15"/>
      <c r="H203" s="15"/>
      <c r="I203" s="15"/>
    </row>
    <row r="204" spans="1:9" ht="16" x14ac:dyDescent="0.2">
      <c r="A204" s="15"/>
      <c r="B204" s="15">
        <v>2021</v>
      </c>
      <c r="C204" s="228">
        <f>AX150</f>
        <v>45.423668384187714</v>
      </c>
      <c r="D204" s="15"/>
      <c r="E204" s="15"/>
      <c r="F204" s="15"/>
      <c r="G204" s="15"/>
      <c r="H204" s="15"/>
      <c r="I204" s="15"/>
    </row>
    <row r="205" spans="1:9" ht="16" x14ac:dyDescent="0.2">
      <c r="A205" s="15"/>
      <c r="B205" s="15">
        <v>2022</v>
      </c>
      <c r="C205" s="228">
        <f>AX187</f>
        <v>64.406819005594642</v>
      </c>
      <c r="D205" s="15"/>
      <c r="E205" s="15"/>
      <c r="F205" s="15"/>
      <c r="G205" s="15"/>
      <c r="H205" s="15"/>
      <c r="I205" s="15"/>
    </row>
    <row r="206" spans="1:9" ht="16" x14ac:dyDescent="0.2">
      <c r="A206" s="28" t="s">
        <v>1254</v>
      </c>
      <c r="B206" s="28"/>
      <c r="C206" s="230">
        <f>AVERAGE(C201:C205)</f>
        <v>48.500083179183072</v>
      </c>
      <c r="D206" s="28"/>
      <c r="E206" s="28" t="str">
        <f>IF(C206&gt;65,"Acceptable;requires ongoing protection","Unacceptable; requires immediate restoration")</f>
        <v>Unacceptable; requires immediate restoration</v>
      </c>
      <c r="F206" s="28">
        <v>5</v>
      </c>
      <c r="G206" s="231" t="s">
        <v>102</v>
      </c>
      <c r="H206" s="15"/>
      <c r="I206" s="15"/>
    </row>
    <row r="207" spans="1:9" ht="16" x14ac:dyDescent="0.2">
      <c r="B207" s="229" t="s">
        <v>1238</v>
      </c>
      <c r="C207" s="327">
        <f>AVERAGE(C201:C205)</f>
        <v>48.500083179183072</v>
      </c>
    </row>
    <row r="208" spans="1:9" x14ac:dyDescent="0.2">
      <c r="C208" s="234">
        <f>AVERAGE(C201:C205)</f>
        <v>48.500083179183072</v>
      </c>
    </row>
  </sheetData>
  <mergeCells count="8">
    <mergeCell ref="AD97:AD100"/>
    <mergeCell ref="AC98:AC100"/>
    <mergeCell ref="AD136:AD139"/>
    <mergeCell ref="AC137:AC139"/>
    <mergeCell ref="AD18:AD21"/>
    <mergeCell ref="AC19:AC21"/>
    <mergeCell ref="AD57:AD60"/>
    <mergeCell ref="AC58:AC60"/>
  </mergeCells>
  <phoneticPr fontId="29" type="noConversion"/>
  <conditionalFormatting sqref="A18:AB18 AE18:AK19 W19:AB19">
    <cfRule type="expression" dxfId="238" priority="8">
      <formula>_xlfn.NUMBERVALUE($Y18)&gt;0</formula>
    </cfRule>
  </conditionalFormatting>
  <conditionalFormatting sqref="A57:AB57 AE57:AK58 W58:AB58">
    <cfRule type="expression" dxfId="237" priority="5">
      <formula>_xlfn.NUMBERVALUE($Y57)&gt;0</formula>
    </cfRule>
  </conditionalFormatting>
  <conditionalFormatting sqref="A97:AB97 AE97:AK98 W98:AB98 V101:AK114 C109:E114 H109:H114 K109:M114 O109:Q114 A115:AK116 A136:AB136 AE136:AK137 W137:AB137 V140:AK153 C148:E153 H148:H153 K148:M153 O148:Q153 A154:AK155 A173:AB173 AE173:AK174 W174:AB174 V177:AK188 E185:E188 H185:H188 K185:M188 O185:Q188 C186:D186 A189:AK191">
    <cfRule type="expression" dxfId="236" priority="13">
      <formula>_xlfn.NUMBERVALUE($Y97)&gt;0</formula>
    </cfRule>
  </conditionalFormatting>
  <conditionalFormatting sqref="C183:D188">
    <cfRule type="expression" dxfId="235" priority="23">
      <formula>_xlfn.NUMBERVALUE($Y182)&gt;0</formula>
    </cfRule>
  </conditionalFormatting>
  <conditionalFormatting sqref="V22:AK33">
    <cfRule type="expression" dxfId="234" priority="1">
      <formula>_xlfn.NUMBERVALUE($Y22)&gt;0</formula>
    </cfRule>
  </conditionalFormatting>
  <conditionalFormatting sqref="V61:AK72">
    <cfRule type="expression" dxfId="233" priority="2">
      <formula>_xlfn.NUMBERVALUE($Y61)&gt;0</formula>
    </cfRule>
  </conditionalFormatting>
  <conditionalFormatting sqref="AC35:AK37">
    <cfRule type="expression" dxfId="232" priority="6">
      <formula>_xlfn.NUMBERVALUE($Y35)&gt;0</formula>
    </cfRule>
  </conditionalFormatting>
  <conditionalFormatting sqref="AC74:AK76">
    <cfRule type="expression" dxfId="231" priority="3">
      <formula>_xlfn.NUMBERVALUE($Y74)&gt;0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9EA5-B94E-4390-AC75-35E8E9DDEA2B}">
  <dimension ref="A1:BE208"/>
  <sheetViews>
    <sheetView topLeftCell="A185" workbookViewId="0">
      <selection activeCell="C206" sqref="C206"/>
    </sheetView>
  </sheetViews>
  <sheetFormatPr baseColWidth="10" defaultColWidth="8.83203125" defaultRowHeight="15" x14ac:dyDescent="0.2"/>
  <cols>
    <col min="5" max="5" width="10.66406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282</v>
      </c>
      <c r="C4" t="s">
        <v>757</v>
      </c>
      <c r="E4" s="167">
        <v>43297</v>
      </c>
      <c r="F4" t="s">
        <v>768</v>
      </c>
      <c r="G4" t="s">
        <v>759</v>
      </c>
      <c r="H4">
        <v>0</v>
      </c>
      <c r="I4" t="s">
        <v>760</v>
      </c>
      <c r="J4" t="s">
        <v>761</v>
      </c>
      <c r="K4">
        <v>1</v>
      </c>
      <c r="L4">
        <v>0</v>
      </c>
      <c r="M4" t="s">
        <v>761</v>
      </c>
      <c r="N4" t="s">
        <v>767</v>
      </c>
      <c r="O4" s="131" t="s">
        <v>761</v>
      </c>
      <c r="P4" s="131">
        <v>10</v>
      </c>
      <c r="Q4" s="68">
        <v>0.9</v>
      </c>
      <c r="R4" s="68">
        <v>0.9</v>
      </c>
      <c r="S4" s="131">
        <v>0.9</v>
      </c>
      <c r="T4" s="68">
        <v>1.2</v>
      </c>
      <c r="U4" s="76">
        <v>0.75</v>
      </c>
      <c r="V4" s="68">
        <v>0.15</v>
      </c>
      <c r="W4" s="77">
        <v>0.36180555555555555</v>
      </c>
      <c r="X4" s="359">
        <v>26.2</v>
      </c>
      <c r="Y4" s="68">
        <v>6.4</v>
      </c>
      <c r="Z4" s="360">
        <v>5.5554676414774686</v>
      </c>
      <c r="AA4" s="321">
        <v>0.92800000000000005</v>
      </c>
      <c r="AB4" s="134">
        <v>25.1</v>
      </c>
      <c r="AC4" s="204">
        <v>39.799999999999997</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282</v>
      </c>
      <c r="C5" t="s">
        <v>764</v>
      </c>
      <c r="E5" s="167">
        <v>43297</v>
      </c>
      <c r="F5" t="s">
        <v>768</v>
      </c>
      <c r="G5" t="s">
        <v>759</v>
      </c>
      <c r="H5">
        <v>0</v>
      </c>
      <c r="I5" t="s">
        <v>760</v>
      </c>
      <c r="J5" t="s">
        <v>761</v>
      </c>
      <c r="K5">
        <v>1</v>
      </c>
      <c r="L5">
        <v>0</v>
      </c>
      <c r="M5" t="s">
        <v>761</v>
      </c>
      <c r="N5" t="s">
        <v>767</v>
      </c>
      <c r="O5" s="131" t="s">
        <v>761</v>
      </c>
      <c r="P5" s="131">
        <v>10</v>
      </c>
      <c r="Q5" s="68">
        <v>0.9</v>
      </c>
      <c r="R5" s="68">
        <v>0.9</v>
      </c>
      <c r="S5" s="131">
        <v>0.9</v>
      </c>
      <c r="T5" s="68">
        <v>1.2</v>
      </c>
      <c r="U5" s="76">
        <v>0.75</v>
      </c>
      <c r="V5" s="68">
        <v>0.5</v>
      </c>
      <c r="W5" s="77">
        <v>0.36180555555555555</v>
      </c>
      <c r="X5" s="359">
        <v>26.3</v>
      </c>
      <c r="Y5" s="68">
        <v>5.49</v>
      </c>
      <c r="Z5" s="360">
        <v>4.6467063193197466</v>
      </c>
      <c r="AA5" s="321">
        <v>0.79200000000000004</v>
      </c>
      <c r="AB5" s="134">
        <v>29.6</v>
      </c>
      <c r="AC5" s="204">
        <v>45.9</v>
      </c>
      <c r="AD5" s="72">
        <v>2.7397260273972594E-2</v>
      </c>
      <c r="AE5" s="72">
        <v>0.14073129251700678</v>
      </c>
      <c r="AF5" s="72">
        <v>8.2672999999999996E-2</v>
      </c>
      <c r="AG5" s="137">
        <v>0.22340429251700678</v>
      </c>
      <c r="AH5" s="75">
        <v>24.496095707482993</v>
      </c>
      <c r="AI5" s="75">
        <v>24.7195</v>
      </c>
      <c r="AJ5" s="72">
        <v>260.51194641410154</v>
      </c>
      <c r="AK5" s="72">
        <v>42.467114790207226</v>
      </c>
      <c r="AL5" s="72">
        <v>6.1344394998591882</v>
      </c>
      <c r="AM5" s="322">
        <v>66.963210497690227</v>
      </c>
      <c r="AN5" s="323">
        <v>67.18661479020723</v>
      </c>
      <c r="AO5" s="137">
        <v>23.419544303797476</v>
      </c>
      <c r="AP5" s="137">
        <v>20.917562362869194</v>
      </c>
      <c r="AQ5" s="72">
        <v>0.52821543994445297</v>
      </c>
      <c r="AR5" s="72">
        <v>44.337106666666671</v>
      </c>
      <c r="AV5" s="69"/>
      <c r="AX5" s="322"/>
      <c r="AY5" s="322"/>
    </row>
    <row r="6" spans="1:51" x14ac:dyDescent="0.2">
      <c r="A6" t="s">
        <v>756</v>
      </c>
      <c r="B6" t="s">
        <v>282</v>
      </c>
      <c r="C6" t="s">
        <v>765</v>
      </c>
      <c r="E6" s="167">
        <v>43297</v>
      </c>
      <c r="F6" t="s">
        <v>768</v>
      </c>
      <c r="G6" t="s">
        <v>759</v>
      </c>
      <c r="H6">
        <v>0</v>
      </c>
      <c r="I6" t="s">
        <v>760</v>
      </c>
      <c r="J6" t="s">
        <v>761</v>
      </c>
      <c r="K6">
        <v>1</v>
      </c>
      <c r="L6">
        <v>0</v>
      </c>
      <c r="M6" t="s">
        <v>761</v>
      </c>
      <c r="N6" t="s">
        <v>767</v>
      </c>
      <c r="O6" s="131" t="s">
        <v>761</v>
      </c>
      <c r="P6" s="131">
        <v>10</v>
      </c>
      <c r="Q6" s="68">
        <v>0.9</v>
      </c>
      <c r="R6" s="68">
        <v>0.9</v>
      </c>
      <c r="S6" s="131">
        <v>0.9</v>
      </c>
      <c r="T6" s="68">
        <v>1.2</v>
      </c>
      <c r="U6" s="76">
        <v>0.75</v>
      </c>
      <c r="V6" s="68">
        <v>1</v>
      </c>
      <c r="W6" s="77">
        <v>0.36180555555555555</v>
      </c>
      <c r="X6" s="359">
        <v>25.9</v>
      </c>
      <c r="Y6" s="68">
        <v>5.71</v>
      </c>
      <c r="Z6" s="360">
        <v>4.885539344272682</v>
      </c>
      <c r="AA6" s="321">
        <v>0.83199999999999996</v>
      </c>
      <c r="AB6" s="134">
        <v>27.6</v>
      </c>
      <c r="AC6" s="204">
        <v>43.2</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282</v>
      </c>
      <c r="C7" t="s">
        <v>757</v>
      </c>
      <c r="E7" s="167">
        <v>43312</v>
      </c>
      <c r="F7" t="s">
        <v>758</v>
      </c>
      <c r="G7" t="s">
        <v>804</v>
      </c>
      <c r="H7">
        <v>0</v>
      </c>
      <c r="I7" t="s">
        <v>760</v>
      </c>
      <c r="J7" t="s">
        <v>761</v>
      </c>
      <c r="K7">
        <v>1</v>
      </c>
      <c r="L7">
        <v>1</v>
      </c>
      <c r="M7" t="s">
        <v>773</v>
      </c>
      <c r="N7" t="s">
        <v>774</v>
      </c>
      <c r="O7" s="131" t="s">
        <v>761</v>
      </c>
      <c r="P7" s="131" t="s">
        <v>761</v>
      </c>
      <c r="Q7" s="68">
        <v>0.7</v>
      </c>
      <c r="R7" s="68">
        <v>0.7</v>
      </c>
      <c r="S7" s="131">
        <v>0.7</v>
      </c>
      <c r="T7" s="68">
        <v>1.25</v>
      </c>
      <c r="U7" s="76">
        <v>0.55999999999999994</v>
      </c>
      <c r="V7" s="68">
        <v>0.15</v>
      </c>
      <c r="W7" s="77">
        <v>0.38541666666666669</v>
      </c>
      <c r="X7" s="359">
        <v>27.6</v>
      </c>
      <c r="Y7" s="68">
        <v>2.97</v>
      </c>
      <c r="Z7" s="360">
        <v>2.5643836755339362</v>
      </c>
      <c r="AA7" s="321">
        <v>0.436</v>
      </c>
      <c r="AB7" s="205">
        <v>26.3</v>
      </c>
      <c r="AC7" s="171">
        <v>41.5</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282</v>
      </c>
      <c r="C8" t="s">
        <v>764</v>
      </c>
      <c r="E8" s="167">
        <v>43312</v>
      </c>
      <c r="F8" t="s">
        <v>758</v>
      </c>
      <c r="G8" t="s">
        <v>804</v>
      </c>
      <c r="H8">
        <v>0</v>
      </c>
      <c r="I8" t="s">
        <v>760</v>
      </c>
      <c r="J8" t="s">
        <v>761</v>
      </c>
      <c r="K8">
        <v>1</v>
      </c>
      <c r="L8">
        <v>1</v>
      </c>
      <c r="M8" t="s">
        <v>773</v>
      </c>
      <c r="N8" t="s">
        <v>774</v>
      </c>
      <c r="O8" s="131" t="s">
        <v>761</v>
      </c>
      <c r="P8" s="131" t="s">
        <v>761</v>
      </c>
      <c r="Q8" s="68">
        <v>0.7</v>
      </c>
      <c r="R8" s="68">
        <v>0.7</v>
      </c>
      <c r="S8" s="131">
        <v>0.7</v>
      </c>
      <c r="T8" s="68">
        <v>1.25</v>
      </c>
      <c r="U8" s="76">
        <v>0.55999999999999994</v>
      </c>
      <c r="V8" s="68">
        <v>0.5</v>
      </c>
      <c r="W8" s="77">
        <v>0.38541666666666669</v>
      </c>
      <c r="X8" s="359">
        <v>27.5</v>
      </c>
      <c r="Y8" s="68">
        <v>3.18</v>
      </c>
      <c r="Z8" s="360">
        <v>2.7209918528591546</v>
      </c>
      <c r="AA8" s="321">
        <v>0.47899999999999998</v>
      </c>
      <c r="AB8" s="205">
        <v>27.9</v>
      </c>
      <c r="AC8" s="171">
        <v>43.8</v>
      </c>
      <c r="AD8" s="72">
        <v>0.20903225806451609</v>
      </c>
      <c r="AE8" s="72">
        <v>1.4168451980167722</v>
      </c>
      <c r="AF8" s="72">
        <v>0.22343921139101863</v>
      </c>
      <c r="AG8" s="137">
        <v>1.6402844094077909</v>
      </c>
      <c r="AH8" s="75">
        <v>34.742164570184052</v>
      </c>
      <c r="AI8" s="75">
        <v>36.382448979591842</v>
      </c>
      <c r="AJ8" s="72">
        <v>288.5014022664426</v>
      </c>
      <c r="AK8" s="72">
        <v>46.115780587904275</v>
      </c>
      <c r="AL8" s="72">
        <v>6.2560233956467766</v>
      </c>
      <c r="AM8" s="322">
        <v>80.857945158088327</v>
      </c>
      <c r="AN8" s="323">
        <v>82.498229567496111</v>
      </c>
      <c r="AO8" s="137">
        <v>21.316860759493679</v>
      </c>
      <c r="AP8" s="137">
        <v>24.931965907172991</v>
      </c>
      <c r="AQ8" s="72">
        <v>0.46091679067087704</v>
      </c>
      <c r="AR8" s="72">
        <v>46.248826666666673</v>
      </c>
      <c r="AV8" s="69"/>
      <c r="AX8" s="322"/>
      <c r="AY8" s="322"/>
    </row>
    <row r="9" spans="1:51" x14ac:dyDescent="0.2">
      <c r="A9" t="s">
        <v>756</v>
      </c>
      <c r="B9" t="s">
        <v>282</v>
      </c>
      <c r="C9" t="s">
        <v>765</v>
      </c>
      <c r="E9" s="167">
        <v>43312</v>
      </c>
      <c r="F9" t="s">
        <v>758</v>
      </c>
      <c r="G9" t="s">
        <v>804</v>
      </c>
      <c r="H9">
        <v>0</v>
      </c>
      <c r="I9" t="s">
        <v>760</v>
      </c>
      <c r="J9" t="s">
        <v>761</v>
      </c>
      <c r="K9">
        <v>1</v>
      </c>
      <c r="L9">
        <v>1</v>
      </c>
      <c r="M9" t="s">
        <v>773</v>
      </c>
      <c r="N9" t="s">
        <v>774</v>
      </c>
      <c r="O9" s="131" t="s">
        <v>761</v>
      </c>
      <c r="P9" s="131" t="s">
        <v>761</v>
      </c>
      <c r="Q9" s="68">
        <v>0.7</v>
      </c>
      <c r="R9" s="68">
        <v>0.7</v>
      </c>
      <c r="S9" s="131">
        <v>0.7</v>
      </c>
      <c r="T9" s="68">
        <v>1.25</v>
      </c>
      <c r="U9" s="76">
        <v>0.55999999999999994</v>
      </c>
      <c r="V9" s="68">
        <v>1</v>
      </c>
      <c r="W9" s="77">
        <v>0.38541666666666669</v>
      </c>
      <c r="X9" s="359">
        <v>27.1</v>
      </c>
      <c r="Y9" s="68">
        <v>3.5</v>
      </c>
      <c r="Z9" s="360">
        <v>2.9751161870907392</v>
      </c>
      <c r="AA9" s="321">
        <v>0.51500000000000001</v>
      </c>
      <c r="AB9" s="205">
        <v>29</v>
      </c>
      <c r="AC9" s="171">
        <v>45.2</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282</v>
      </c>
      <c r="C10" t="s">
        <v>757</v>
      </c>
      <c r="E10" s="167">
        <v>43326</v>
      </c>
      <c r="F10" t="s">
        <v>826</v>
      </c>
      <c r="G10" t="s">
        <v>824</v>
      </c>
      <c r="H10">
        <v>1</v>
      </c>
      <c r="I10" t="s">
        <v>760</v>
      </c>
      <c r="J10" t="s">
        <v>761</v>
      </c>
      <c r="K10">
        <v>2</v>
      </c>
      <c r="L10">
        <v>3</v>
      </c>
      <c r="M10" t="s">
        <v>757</v>
      </c>
      <c r="N10" t="s">
        <v>827</v>
      </c>
      <c r="O10" s="131" t="s">
        <v>761</v>
      </c>
      <c r="P10" s="131" t="s">
        <v>761</v>
      </c>
      <c r="Q10" s="68">
        <v>0.95</v>
      </c>
      <c r="R10" s="68">
        <v>0.95</v>
      </c>
      <c r="S10" s="131">
        <v>0.95</v>
      </c>
      <c r="T10" s="68">
        <v>1.35</v>
      </c>
      <c r="U10" s="76">
        <v>0.70370370370370361</v>
      </c>
      <c r="V10" s="68">
        <v>0.15</v>
      </c>
      <c r="W10" s="77">
        <v>0.3520833333333333</v>
      </c>
      <c r="X10" s="359">
        <v>26.1</v>
      </c>
      <c r="Y10" s="68">
        <v>2.41</v>
      </c>
      <c r="Z10" s="360">
        <v>2.0566651525672954</v>
      </c>
      <c r="AA10" s="321">
        <v>0.35100000000000003</v>
      </c>
      <c r="AB10" s="226">
        <v>28.1</v>
      </c>
      <c r="AC10" s="216">
        <v>43.9</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282</v>
      </c>
      <c r="C11" t="s">
        <v>764</v>
      </c>
      <c r="E11" s="167">
        <v>43326</v>
      </c>
      <c r="F11" t="s">
        <v>826</v>
      </c>
      <c r="G11" t="s">
        <v>824</v>
      </c>
      <c r="H11">
        <v>1</v>
      </c>
      <c r="I11" t="s">
        <v>760</v>
      </c>
      <c r="J11" t="s">
        <v>761</v>
      </c>
      <c r="K11">
        <v>2</v>
      </c>
      <c r="L11">
        <v>3</v>
      </c>
      <c r="M11" t="s">
        <v>757</v>
      </c>
      <c r="N11" t="s">
        <v>827</v>
      </c>
      <c r="O11" s="131" t="s">
        <v>761</v>
      </c>
      <c r="P11" s="131" t="s">
        <v>761</v>
      </c>
      <c r="Q11" s="68">
        <v>0.95</v>
      </c>
      <c r="R11" s="68">
        <v>0.95</v>
      </c>
      <c r="S11" s="131">
        <v>0.95</v>
      </c>
      <c r="T11" s="68">
        <v>1.35</v>
      </c>
      <c r="U11" s="76">
        <v>0.70370370370370361</v>
      </c>
      <c r="V11" s="68">
        <v>0.5</v>
      </c>
      <c r="W11" s="77">
        <v>0.3520833333333333</v>
      </c>
      <c r="X11" s="359">
        <v>26.1</v>
      </c>
      <c r="Y11" s="68">
        <v>2.5299999999999998</v>
      </c>
      <c r="Z11" s="360">
        <v>2.1445032423917905</v>
      </c>
      <c r="AA11" s="321">
        <v>0.36700000000000005</v>
      </c>
      <c r="AB11" s="226">
        <v>29.3</v>
      </c>
      <c r="AC11" s="216">
        <v>45.7</v>
      </c>
      <c r="AD11" s="72">
        <v>9.1265060240963869E-2</v>
      </c>
      <c r="AE11" s="72">
        <v>0.30027402307320283</v>
      </c>
      <c r="AF11" s="72">
        <v>0.27371303395399782</v>
      </c>
      <c r="AG11" s="137">
        <v>0.57398705702720065</v>
      </c>
      <c r="AH11" s="75">
        <v>25.20578335113607</v>
      </c>
      <c r="AI11" s="75">
        <v>25.779770408163269</v>
      </c>
      <c r="AJ11" s="72">
        <v>156.58143926907223</v>
      </c>
      <c r="AK11" s="72">
        <v>27.808145612179942</v>
      </c>
      <c r="AL11" s="72">
        <v>5.6307760126403288</v>
      </c>
      <c r="AM11" s="322">
        <v>53.013928963316012</v>
      </c>
      <c r="AN11" s="323">
        <v>53.587916020343215</v>
      </c>
      <c r="AO11" s="137">
        <v>9.3442531645569602</v>
      </c>
      <c r="AP11" s="137">
        <v>35.572813502109703</v>
      </c>
      <c r="AQ11" s="72">
        <v>0.2080334683006228</v>
      </c>
      <c r="AR11" s="72">
        <v>44.917066666666663</v>
      </c>
      <c r="AV11" s="69"/>
      <c r="AX11" s="322"/>
      <c r="AY11" s="322"/>
    </row>
    <row r="12" spans="1:51" x14ac:dyDescent="0.2">
      <c r="A12" t="s">
        <v>756</v>
      </c>
      <c r="B12" t="s">
        <v>282</v>
      </c>
      <c r="C12" t="s">
        <v>765</v>
      </c>
      <c r="E12" s="167">
        <v>43326</v>
      </c>
      <c r="F12" t="s">
        <v>826</v>
      </c>
      <c r="G12" t="s">
        <v>824</v>
      </c>
      <c r="H12">
        <v>1</v>
      </c>
      <c r="I12" t="s">
        <v>760</v>
      </c>
      <c r="J12" t="s">
        <v>761</v>
      </c>
      <c r="K12">
        <v>2</v>
      </c>
      <c r="L12">
        <v>3</v>
      </c>
      <c r="M12" t="s">
        <v>757</v>
      </c>
      <c r="N12" t="s">
        <v>827</v>
      </c>
      <c r="O12" s="131" t="s">
        <v>761</v>
      </c>
      <c r="P12" s="131" t="s">
        <v>761</v>
      </c>
      <c r="Q12" s="68">
        <v>0.95</v>
      </c>
      <c r="R12" s="68">
        <v>0.95</v>
      </c>
      <c r="S12" s="131">
        <v>0.95</v>
      </c>
      <c r="T12" s="68">
        <v>1.35</v>
      </c>
      <c r="U12" s="76">
        <v>0.70370370370370361</v>
      </c>
      <c r="V12" s="68">
        <v>1</v>
      </c>
      <c r="W12" s="77">
        <v>0.3520833333333333</v>
      </c>
      <c r="X12" s="359">
        <v>26</v>
      </c>
      <c r="Y12" s="68">
        <v>2.69</v>
      </c>
      <c r="Z12" s="360">
        <v>2.2772857675317861</v>
      </c>
      <c r="AA12" s="321">
        <v>0.39100000000000001</v>
      </c>
      <c r="AB12" s="226">
        <v>29.5</v>
      </c>
      <c r="AC12" s="216">
        <v>45.9</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282</v>
      </c>
      <c r="C13" t="s">
        <v>757</v>
      </c>
      <c r="E13" s="167">
        <v>43340</v>
      </c>
      <c r="F13" t="s">
        <v>797</v>
      </c>
      <c r="G13" t="s">
        <v>845</v>
      </c>
      <c r="H13">
        <v>0</v>
      </c>
      <c r="I13" t="s">
        <v>760</v>
      </c>
      <c r="J13" t="s">
        <v>761</v>
      </c>
      <c r="K13">
        <v>1</v>
      </c>
      <c r="L13">
        <v>1</v>
      </c>
      <c r="M13" t="s">
        <v>773</v>
      </c>
      <c r="N13" t="s">
        <v>767</v>
      </c>
      <c r="O13" s="131" t="s">
        <v>761</v>
      </c>
      <c r="P13" s="131" t="s">
        <v>761</v>
      </c>
      <c r="Q13" s="68">
        <v>1.2</v>
      </c>
      <c r="R13" s="68">
        <v>1.2</v>
      </c>
      <c r="S13" s="131">
        <v>1.2</v>
      </c>
      <c r="T13" s="68">
        <v>1.2</v>
      </c>
      <c r="U13" s="76">
        <v>1</v>
      </c>
      <c r="V13" s="68">
        <v>0.15</v>
      </c>
      <c r="W13" s="77">
        <v>0.34930555555555554</v>
      </c>
      <c r="X13" s="359">
        <v>26.5</v>
      </c>
      <c r="Y13" s="68">
        <v>5.84</v>
      </c>
      <c r="Z13" s="360">
        <v>4.9831953821388488</v>
      </c>
      <c r="AA13" s="321">
        <v>0.84900000000000009</v>
      </c>
      <c r="AB13" s="226">
        <v>28.2</v>
      </c>
      <c r="AC13" s="216">
        <v>43.8</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282</v>
      </c>
      <c r="C14" t="s">
        <v>764</v>
      </c>
      <c r="E14" s="167">
        <v>43340</v>
      </c>
      <c r="F14" t="s">
        <v>797</v>
      </c>
      <c r="G14" t="s">
        <v>845</v>
      </c>
      <c r="H14">
        <v>0</v>
      </c>
      <c r="I14" t="s">
        <v>760</v>
      </c>
      <c r="J14" t="s">
        <v>761</v>
      </c>
      <c r="K14">
        <v>1</v>
      </c>
      <c r="L14">
        <v>1</v>
      </c>
      <c r="M14" t="s">
        <v>773</v>
      </c>
      <c r="N14" t="s">
        <v>767</v>
      </c>
      <c r="O14" s="131" t="s">
        <v>761</v>
      </c>
      <c r="P14" s="131" t="s">
        <v>761</v>
      </c>
      <c r="Q14" s="68">
        <v>1.2</v>
      </c>
      <c r="R14" s="68">
        <v>1.2</v>
      </c>
      <c r="S14" s="131">
        <v>1.2</v>
      </c>
      <c r="T14" s="68">
        <v>1.2</v>
      </c>
      <c r="U14" s="76">
        <v>1</v>
      </c>
      <c r="V14" s="68">
        <v>0.5</v>
      </c>
      <c r="W14" s="77">
        <v>0.34930555555555554</v>
      </c>
      <c r="X14" s="359">
        <v>26.5</v>
      </c>
      <c r="Y14" s="68">
        <v>5.75</v>
      </c>
      <c r="Z14" s="360">
        <v>4.9036398898347819</v>
      </c>
      <c r="AA14" s="321">
        <v>0.84200000000000008</v>
      </c>
      <c r="AB14" s="226">
        <v>28.3</v>
      </c>
      <c r="AC14" s="216">
        <v>44.1</v>
      </c>
      <c r="AD14" s="72">
        <v>0.22081583683263345</v>
      </c>
      <c r="AE14" s="72">
        <v>1.3938518129269573</v>
      </c>
      <c r="AF14" s="72">
        <v>1.4430449069003288</v>
      </c>
      <c r="AG14" s="137">
        <v>2.8368967198272861</v>
      </c>
      <c r="AH14" s="75">
        <v>31.425016545478833</v>
      </c>
      <c r="AI14" s="75">
        <v>34.26191326530612</v>
      </c>
      <c r="AJ14" s="72">
        <v>124.42040899383778</v>
      </c>
      <c r="AK14" s="72">
        <v>21.221831528291183</v>
      </c>
      <c r="AL14" s="72">
        <v>5.8628497181296924</v>
      </c>
      <c r="AM14" s="322">
        <v>52.646848073770016</v>
      </c>
      <c r="AN14" s="323">
        <v>55.483744793597296</v>
      </c>
      <c r="AO14" s="137">
        <v>12.162936708860755</v>
      </c>
      <c r="AP14" s="137">
        <v>11.94716995780591</v>
      </c>
      <c r="AQ14" s="72">
        <v>0.50447461212092337</v>
      </c>
      <c r="AR14" s="72">
        <v>24.110106666666667</v>
      </c>
      <c r="AV14" s="69"/>
      <c r="AX14" s="322"/>
      <c r="AY14" s="322"/>
    </row>
    <row r="15" spans="1:51" x14ac:dyDescent="0.2">
      <c r="A15" t="s">
        <v>756</v>
      </c>
      <c r="B15" t="s">
        <v>282</v>
      </c>
      <c r="C15" t="s">
        <v>765</v>
      </c>
      <c r="E15" s="167">
        <v>43340</v>
      </c>
      <c r="F15" t="s">
        <v>797</v>
      </c>
      <c r="G15" t="s">
        <v>845</v>
      </c>
      <c r="H15">
        <v>0</v>
      </c>
      <c r="I15" t="s">
        <v>760</v>
      </c>
      <c r="J15" t="s">
        <v>761</v>
      </c>
      <c r="K15">
        <v>1</v>
      </c>
      <c r="L15">
        <v>1</v>
      </c>
      <c r="M15" t="s">
        <v>773</v>
      </c>
      <c r="N15" t="s">
        <v>767</v>
      </c>
      <c r="O15" s="131" t="s">
        <v>761</v>
      </c>
      <c r="P15" s="131" t="s">
        <v>761</v>
      </c>
      <c r="Q15" s="68">
        <v>1.2</v>
      </c>
      <c r="R15" s="68">
        <v>1.2</v>
      </c>
      <c r="S15" s="131">
        <v>1.2</v>
      </c>
      <c r="T15" s="68">
        <v>1.2</v>
      </c>
      <c r="U15" s="76">
        <v>1</v>
      </c>
      <c r="V15" s="68">
        <v>1</v>
      </c>
      <c r="W15" s="77">
        <v>0.34930555555555554</v>
      </c>
      <c r="X15" s="359">
        <v>26.3</v>
      </c>
      <c r="Y15" s="68">
        <v>5.53</v>
      </c>
      <c r="Z15" s="360">
        <v>4.6937660893758686</v>
      </c>
      <c r="AA15" s="321">
        <v>0.82400000000000007</v>
      </c>
      <c r="AB15" s="226">
        <v>29.1</v>
      </c>
      <c r="AC15" s="216">
        <v>45.1</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282</v>
      </c>
      <c r="B22" s="102">
        <v>2018</v>
      </c>
      <c r="C22" s="103">
        <v>7</v>
      </c>
      <c r="D22" s="102">
        <v>16</v>
      </c>
      <c r="E22" s="82"/>
      <c r="F22" s="131">
        <v>0.9</v>
      </c>
      <c r="G22" s="362">
        <v>5.5554676414774686</v>
      </c>
      <c r="H22" s="82"/>
      <c r="I22" s="362">
        <v>26.2</v>
      </c>
      <c r="J22" s="134">
        <v>25.1</v>
      </c>
      <c r="K22" s="82"/>
      <c r="L22" s="82"/>
      <c r="M22" s="108"/>
      <c r="N22" s="131" t="s">
        <v>763</v>
      </c>
      <c r="O22" s="82"/>
      <c r="P22" s="82"/>
      <c r="Q22" s="82"/>
      <c r="R22" s="140"/>
      <c r="S22" s="131" t="s">
        <v>763</v>
      </c>
      <c r="T22" s="131" t="s">
        <v>763</v>
      </c>
      <c r="U22" s="131" t="s">
        <v>763</v>
      </c>
      <c r="V22" s="85"/>
      <c r="W22" s="85"/>
      <c r="X22" s="85"/>
      <c r="Y22" s="102">
        <f>IF(C22&lt;6," ",IF(C22&lt;=9,I22, IF(C22&gt;=10," ")))</f>
        <v>26.2</v>
      </c>
      <c r="Z22" s="102">
        <f>IF(Y22=" ", " ", IF(Y22&gt;0, Y22+273.15))</f>
        <v>299.34999999999997</v>
      </c>
      <c r="AA22" s="102">
        <f>IF(C22&lt;6," ",IF(C22&lt;=9,J22, IF(C22&gt;=10," ")))</f>
        <v>25.1</v>
      </c>
      <c r="AB22" s="102">
        <f>IF(C22&lt;6," ",IF(C22&lt;=9,G22, IF(C22&gt;=10," ")))</f>
        <v>5.5554676414774686</v>
      </c>
      <c r="AC22" s="104">
        <f>IF(Y22=" "," ",IF(Y22&gt;0,EXP(-173.4292+249.6339*100/Z22+143.3483*LN(+Z22/100)-21.8492*Z22/100+AA22*(-0.033096+0.014259*Z22/100-0.0017*(Z22/100)^2))*1.4276))</f>
        <v>6.9920599488471185</v>
      </c>
      <c r="AD22" s="102">
        <f>IF(Y22=" "," ",IF(Y22&gt;0,AB22/AC22))</f>
        <v>0.79453947507893985</v>
      </c>
      <c r="AE22" s="105">
        <f>IF(C22&lt;6," ",IF(C22&lt;=9,F22, IF(C22&gt;=10," ")))</f>
        <v>0.9</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282</v>
      </c>
      <c r="B23" s="102">
        <v>2018</v>
      </c>
      <c r="C23" s="103">
        <v>7</v>
      </c>
      <c r="D23" s="102">
        <v>16</v>
      </c>
      <c r="E23" s="82"/>
      <c r="F23" s="131">
        <v>0.9</v>
      </c>
      <c r="G23" s="362">
        <v>4.6467063193197466</v>
      </c>
      <c r="H23" s="82"/>
      <c r="I23" s="362">
        <v>26.3</v>
      </c>
      <c r="J23" s="134">
        <v>29.6</v>
      </c>
      <c r="K23" s="82"/>
      <c r="L23" s="82"/>
      <c r="M23" s="108"/>
      <c r="N23" s="137">
        <v>0.22340429251700678</v>
      </c>
      <c r="O23" s="82"/>
      <c r="P23" s="82"/>
      <c r="Q23" s="82"/>
      <c r="R23" s="140"/>
      <c r="S23" s="323">
        <v>67.18661479020723</v>
      </c>
      <c r="T23" s="137">
        <v>23.419544303797476</v>
      </c>
      <c r="U23" s="137">
        <v>20.917562362869194</v>
      </c>
      <c r="V23" s="85"/>
      <c r="W23" s="85"/>
      <c r="X23" s="85"/>
      <c r="Y23" s="102">
        <f t="shared" ref="Y23:Y33" si="0">IF(C23&lt;6," ",IF(C23&lt;=9,I23, IF(C23&gt;=10," ")))</f>
        <v>26.3</v>
      </c>
      <c r="Z23" s="102">
        <f t="shared" ref="Z23:Z33" si="1">IF(Y23=" ", " ", IF(Y23&gt;0, Y23+273.15))</f>
        <v>299.45</v>
      </c>
      <c r="AA23" s="102">
        <f t="shared" ref="AA23:AA33" si="2">IF(C23&lt;6," ",IF(C23&lt;=9,J23, IF(C23&gt;=10," ")))</f>
        <v>29.6</v>
      </c>
      <c r="AB23" s="102">
        <f t="shared" ref="AB23:AB33" si="3">IF(C23&lt;6," ",IF(C23&lt;=9,G23, IF(C23&gt;=10," ")))</f>
        <v>4.6467063193197466</v>
      </c>
      <c r="AC23" s="104">
        <f t="shared" ref="AC23:AC33" si="4">IF(Y23=" "," ",IF(Y23&gt;0,EXP(-173.4292+249.6339*100/Z23+143.3483*LN(+Z23/100)-21.8492*Z23/100+AA23*(-0.033096+0.014259*Z23/100-0.0017*(Z23/100)^2))*1.4276))</f>
        <v>6.8051001612040309</v>
      </c>
      <c r="AD23" s="102">
        <f t="shared" ref="AD23:AD33" si="5">IF(Y23=" "," ",IF(Y23&gt;0,AB23/AC23))</f>
        <v>0.68282702814731266</v>
      </c>
      <c r="AE23" s="105">
        <f t="shared" ref="AE23:AE33" si="6">IF(C23&lt;6," ",IF(C23&lt;=9,F23, IF(C23&gt;=10," ")))</f>
        <v>0.9</v>
      </c>
      <c r="AF23" s="102">
        <f t="shared" ref="AF23:AF33" si="7">IF(Y23=" "," ",N23)</f>
        <v>0.22340429251700678</v>
      </c>
      <c r="AG23" s="105">
        <f t="shared" ref="AG23:AG33" si="8">IF(C23&lt;6," ",IF(C23&lt;=9,T23, IF(C23&gt;=10," ")))</f>
        <v>23.419544303797476</v>
      </c>
      <c r="AH23" s="105">
        <f t="shared" ref="AH23:AH33" si="9">IF(C23&lt;6," ",IF(C23&lt;=9,U23, IF(C23&gt;=10," ")))</f>
        <v>20.917562362869194</v>
      </c>
      <c r="AI23" s="102">
        <f t="shared" ref="AI23" si="10">IF(Y23=" ", " ", IF(Y23&gt;0, SUM(AG23:AH23)))</f>
        <v>44.337106666666671</v>
      </c>
      <c r="AJ23" s="106">
        <f t="shared" ref="AJ23:AJ33" si="11">IF(C23&lt;6," ",IF(C23&lt;=9,S23, IF(C23&gt;=10," ")))</f>
        <v>67.18661479020723</v>
      </c>
      <c r="AK23" s="107">
        <f t="shared" ref="AK23:AK32" si="12">IF(Y23=" ", " ", IF(Y23&gt;0, AJ23-AF23))</f>
        <v>66.963210497690227</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282</v>
      </c>
      <c r="B24" s="102">
        <v>2018</v>
      </c>
      <c r="C24" s="103">
        <v>7</v>
      </c>
      <c r="D24" s="102">
        <v>16</v>
      </c>
      <c r="E24" s="82"/>
      <c r="F24" s="131">
        <v>0.9</v>
      </c>
      <c r="G24" s="362">
        <v>4.885539344272682</v>
      </c>
      <c r="H24" s="82"/>
      <c r="I24" s="362">
        <v>25.9</v>
      </c>
      <c r="J24" s="134">
        <v>27.6</v>
      </c>
      <c r="K24" s="82"/>
      <c r="L24" s="82"/>
      <c r="M24" s="108"/>
      <c r="N24" s="131" t="s">
        <v>763</v>
      </c>
      <c r="O24" s="82"/>
      <c r="P24" s="82"/>
      <c r="Q24" s="82"/>
      <c r="R24" s="140"/>
      <c r="S24" s="131" t="s">
        <v>763</v>
      </c>
      <c r="T24" s="131" t="s">
        <v>763</v>
      </c>
      <c r="U24" s="131" t="s">
        <v>763</v>
      </c>
      <c r="V24" s="85"/>
      <c r="W24" s="85"/>
      <c r="X24" s="85"/>
      <c r="Y24" s="102">
        <f t="shared" si="0"/>
        <v>25.9</v>
      </c>
      <c r="Z24" s="102">
        <f t="shared" si="1"/>
        <v>299.04999999999995</v>
      </c>
      <c r="AA24" s="102">
        <f t="shared" si="2"/>
        <v>27.6</v>
      </c>
      <c r="AB24" s="102">
        <f t="shared" si="3"/>
        <v>4.885539344272682</v>
      </c>
      <c r="AC24" s="104">
        <f t="shared" si="4"/>
        <v>6.9295587340267613</v>
      </c>
      <c r="AD24" s="102">
        <f t="shared" si="5"/>
        <v>0.70502892489861313</v>
      </c>
      <c r="AE24" s="105">
        <f t="shared" si="6"/>
        <v>0.9</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282</v>
      </c>
      <c r="B25" s="102">
        <v>2018</v>
      </c>
      <c r="C25" s="103">
        <v>7</v>
      </c>
      <c r="D25" s="102">
        <v>31</v>
      </c>
      <c r="E25" s="82"/>
      <c r="F25" s="131">
        <v>0.7</v>
      </c>
      <c r="G25" s="362">
        <v>2.5643836755339362</v>
      </c>
      <c r="H25" s="82"/>
      <c r="I25" s="362">
        <v>27.6</v>
      </c>
      <c r="J25" s="205">
        <v>26.3</v>
      </c>
      <c r="K25" s="82"/>
      <c r="L25" s="82"/>
      <c r="M25" s="108"/>
      <c r="N25" s="131" t="s">
        <v>763</v>
      </c>
      <c r="O25" s="82"/>
      <c r="P25" s="82"/>
      <c r="Q25" s="82"/>
      <c r="R25" s="140"/>
      <c r="S25" s="131" t="s">
        <v>763</v>
      </c>
      <c r="T25" s="131" t="s">
        <v>763</v>
      </c>
      <c r="U25" s="131" t="s">
        <v>763</v>
      </c>
      <c r="V25" s="85"/>
      <c r="W25" s="85"/>
      <c r="X25" s="85"/>
      <c r="Y25" s="102">
        <f t="shared" si="0"/>
        <v>27.6</v>
      </c>
      <c r="Z25" s="102">
        <f t="shared" si="1"/>
        <v>300.75</v>
      </c>
      <c r="AA25" s="102">
        <f t="shared" si="2"/>
        <v>26.3</v>
      </c>
      <c r="AB25" s="102">
        <f t="shared" si="3"/>
        <v>2.5643836755339362</v>
      </c>
      <c r="AC25" s="104">
        <f t="shared" si="4"/>
        <v>6.7819327696047926</v>
      </c>
      <c r="AD25" s="102">
        <f t="shared" si="5"/>
        <v>0.37811989039864397</v>
      </c>
      <c r="AE25" s="105">
        <f t="shared" si="6"/>
        <v>0.7</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282</v>
      </c>
      <c r="B26" s="102">
        <v>2018</v>
      </c>
      <c r="C26" s="103">
        <v>7</v>
      </c>
      <c r="D26" s="102">
        <v>31</v>
      </c>
      <c r="E26" s="82"/>
      <c r="F26" s="131">
        <v>0.7</v>
      </c>
      <c r="G26" s="362">
        <v>2.7209918528591546</v>
      </c>
      <c r="H26" s="82"/>
      <c r="I26" s="362">
        <v>27.5</v>
      </c>
      <c r="J26" s="205">
        <v>27.9</v>
      </c>
      <c r="K26" s="82"/>
      <c r="L26" s="82"/>
      <c r="M26" s="108"/>
      <c r="N26" s="137">
        <v>1.6402844094077909</v>
      </c>
      <c r="O26" s="82"/>
      <c r="P26" s="82"/>
      <c r="Q26" s="82"/>
      <c r="R26" s="140"/>
      <c r="S26" s="323">
        <v>82.498229567496111</v>
      </c>
      <c r="T26" s="137">
        <v>21.316860759493679</v>
      </c>
      <c r="U26" s="137">
        <v>24.931965907172991</v>
      </c>
      <c r="V26" s="85"/>
      <c r="W26" s="85"/>
      <c r="X26" s="85"/>
      <c r="Y26" s="102">
        <f t="shared" si="0"/>
        <v>27.5</v>
      </c>
      <c r="Z26" s="102">
        <f t="shared" si="1"/>
        <v>300.64999999999998</v>
      </c>
      <c r="AA26" s="102">
        <f t="shared" si="2"/>
        <v>27.9</v>
      </c>
      <c r="AB26" s="102">
        <f t="shared" si="3"/>
        <v>2.7209918528591546</v>
      </c>
      <c r="AC26" s="104">
        <f t="shared" si="4"/>
        <v>6.7328160099334387</v>
      </c>
      <c r="AD26" s="102">
        <f t="shared" si="5"/>
        <v>0.40413875098393703</v>
      </c>
      <c r="AE26" s="105">
        <f t="shared" si="6"/>
        <v>0.7</v>
      </c>
      <c r="AF26" s="102">
        <f t="shared" si="7"/>
        <v>1.6402844094077909</v>
      </c>
      <c r="AG26" s="105">
        <f t="shared" si="8"/>
        <v>21.316860759493679</v>
      </c>
      <c r="AH26" s="105">
        <f t="shared" si="9"/>
        <v>24.931965907172991</v>
      </c>
      <c r="AI26" s="102">
        <f t="shared" ref="AI26" si="13">IF(Y26=" ", " ", IF(Y26&gt;0, SUM(AG26:AH26)))</f>
        <v>46.248826666666673</v>
      </c>
      <c r="AJ26" s="106">
        <f t="shared" si="11"/>
        <v>82.498229567496111</v>
      </c>
      <c r="AK26" s="107">
        <f t="shared" si="12"/>
        <v>80.857945158088313</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282</v>
      </c>
      <c r="B27" s="102">
        <v>2018</v>
      </c>
      <c r="C27" s="103">
        <v>7</v>
      </c>
      <c r="D27" s="102">
        <v>31</v>
      </c>
      <c r="E27" s="82"/>
      <c r="F27" s="131">
        <v>0.7</v>
      </c>
      <c r="G27" s="362">
        <v>2.9751161870907392</v>
      </c>
      <c r="H27" s="82"/>
      <c r="I27" s="362">
        <v>27.1</v>
      </c>
      <c r="J27" s="205">
        <v>29</v>
      </c>
      <c r="K27" s="82"/>
      <c r="L27" s="82"/>
      <c r="M27" s="108"/>
      <c r="N27" s="131" t="s">
        <v>763</v>
      </c>
      <c r="O27" s="82"/>
      <c r="P27" s="82"/>
      <c r="Q27" s="82"/>
      <c r="R27" s="140"/>
      <c r="S27" s="131" t="s">
        <v>763</v>
      </c>
      <c r="T27" s="131" t="s">
        <v>763</v>
      </c>
      <c r="U27" s="131" t="s">
        <v>763</v>
      </c>
      <c r="V27" s="85"/>
      <c r="W27" s="85"/>
      <c r="X27" s="85"/>
      <c r="Y27" s="102">
        <f t="shared" si="0"/>
        <v>27.1</v>
      </c>
      <c r="Z27" s="102">
        <f t="shared" si="1"/>
        <v>300.25</v>
      </c>
      <c r="AA27" s="102">
        <f t="shared" si="2"/>
        <v>29</v>
      </c>
      <c r="AB27" s="102">
        <f t="shared" si="3"/>
        <v>2.9751161870907392</v>
      </c>
      <c r="AC27" s="104">
        <f t="shared" si="4"/>
        <v>6.7365018698807315</v>
      </c>
      <c r="AD27" s="102">
        <f t="shared" si="5"/>
        <v>0.44164111352698443</v>
      </c>
      <c r="AE27" s="105">
        <f t="shared" si="6"/>
        <v>0.7</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282</v>
      </c>
      <c r="B28" s="102">
        <v>2018</v>
      </c>
      <c r="C28" s="103">
        <v>8</v>
      </c>
      <c r="D28" s="102">
        <v>14</v>
      </c>
      <c r="E28" s="82"/>
      <c r="F28" s="131">
        <v>0.95</v>
      </c>
      <c r="G28" s="362">
        <v>2.0566651525672954</v>
      </c>
      <c r="H28" s="82"/>
      <c r="I28" s="362">
        <v>26.1</v>
      </c>
      <c r="J28" s="226">
        <v>28.1</v>
      </c>
      <c r="K28" s="82"/>
      <c r="L28" s="82"/>
      <c r="M28" s="82"/>
      <c r="N28" s="131" t="s">
        <v>763</v>
      </c>
      <c r="O28" s="82"/>
      <c r="P28" s="82"/>
      <c r="Q28" s="82"/>
      <c r="R28" s="140"/>
      <c r="S28" s="131" t="s">
        <v>763</v>
      </c>
      <c r="T28" s="131" t="s">
        <v>763</v>
      </c>
      <c r="U28" s="131" t="s">
        <v>763</v>
      </c>
      <c r="V28" s="85"/>
      <c r="W28" s="85"/>
      <c r="X28" s="85"/>
      <c r="Y28" s="102">
        <f t="shared" si="0"/>
        <v>26.1</v>
      </c>
      <c r="Z28" s="102">
        <f t="shared" si="1"/>
        <v>299.25</v>
      </c>
      <c r="AA28" s="102">
        <f t="shared" si="2"/>
        <v>28.1</v>
      </c>
      <c r="AB28" s="102">
        <f t="shared" si="3"/>
        <v>2.0566651525672954</v>
      </c>
      <c r="AC28" s="104">
        <f t="shared" si="4"/>
        <v>6.8863816926205557</v>
      </c>
      <c r="AD28" s="102">
        <f t="shared" si="5"/>
        <v>0.29865686282989762</v>
      </c>
      <c r="AE28" s="105">
        <f t="shared" si="6"/>
        <v>0.95</v>
      </c>
      <c r="AF28" s="102" t="str">
        <f t="shared" si="7"/>
        <v>NS</v>
      </c>
      <c r="AG28" s="105" t="str">
        <f t="shared" si="8"/>
        <v>NS</v>
      </c>
      <c r="AH28" s="105" t="str">
        <f t="shared" si="9"/>
        <v>NS</v>
      </c>
      <c r="AI28" s="102"/>
      <c r="AJ28" s="106" t="str">
        <f t="shared" si="11"/>
        <v>NS</v>
      </c>
      <c r="AK28" s="107"/>
      <c r="AL28" s="82"/>
      <c r="AM28" s="82">
        <f>AD36</f>
        <v>0.54048135921490237</v>
      </c>
      <c r="AN28" s="82">
        <f>AE36</f>
        <v>0.9375</v>
      </c>
      <c r="AO28" s="82">
        <f>AF36</f>
        <v>1.318643119694821</v>
      </c>
      <c r="AP28" s="82">
        <f>AI36</f>
        <v>39.90327666666667</v>
      </c>
      <c r="AQ28" s="113">
        <f>AK36</f>
        <v>63.370483173216137</v>
      </c>
      <c r="AR28" s="118"/>
      <c r="AS28" s="115" t="s">
        <v>497</v>
      </c>
      <c r="AT28" s="115" t="s">
        <v>497</v>
      </c>
      <c r="AU28" s="115" t="s">
        <v>497</v>
      </c>
      <c r="AV28" s="115" t="s">
        <v>497</v>
      </c>
      <c r="AW28" s="115" t="s">
        <v>497</v>
      </c>
      <c r="AX28" s="116" t="s">
        <v>498</v>
      </c>
      <c r="AY28" s="102"/>
      <c r="AZ28" s="102"/>
      <c r="BA28" s="82"/>
      <c r="BB28" s="82"/>
    </row>
    <row r="29" spans="1:54" ht="16" x14ac:dyDescent="0.2">
      <c r="A29" s="101" t="s">
        <v>282</v>
      </c>
      <c r="B29" s="102">
        <v>2018</v>
      </c>
      <c r="C29" s="103">
        <v>8</v>
      </c>
      <c r="D29" s="102">
        <v>14</v>
      </c>
      <c r="E29" s="82"/>
      <c r="F29" s="131">
        <v>0.95</v>
      </c>
      <c r="G29" s="362">
        <v>2.1445032423917905</v>
      </c>
      <c r="H29" s="82"/>
      <c r="I29" s="362">
        <v>26.1</v>
      </c>
      <c r="J29" s="226">
        <v>29.3</v>
      </c>
      <c r="K29" s="82"/>
      <c r="L29" s="82"/>
      <c r="M29" s="108"/>
      <c r="N29" s="137">
        <v>0.57398705702720065</v>
      </c>
      <c r="O29" s="82"/>
      <c r="P29" s="82"/>
      <c r="Q29" s="82"/>
      <c r="R29" s="140"/>
      <c r="S29" s="323">
        <v>53.587916020343215</v>
      </c>
      <c r="T29" s="137">
        <v>9.3442531645569602</v>
      </c>
      <c r="U29" s="137">
        <v>35.572813502109703</v>
      </c>
      <c r="V29" s="85"/>
      <c r="W29" s="85"/>
      <c r="X29" s="85"/>
      <c r="Y29" s="102">
        <f t="shared" si="0"/>
        <v>26.1</v>
      </c>
      <c r="Z29" s="102">
        <f t="shared" si="1"/>
        <v>299.25</v>
      </c>
      <c r="AA29" s="102">
        <f t="shared" si="2"/>
        <v>29.3</v>
      </c>
      <c r="AB29" s="102">
        <f t="shared" si="3"/>
        <v>2.1445032423917905</v>
      </c>
      <c r="AC29" s="104">
        <f t="shared" si="4"/>
        <v>6.8398537366038425</v>
      </c>
      <c r="AD29" s="102">
        <f t="shared" si="5"/>
        <v>0.31353057023944342</v>
      </c>
      <c r="AE29" s="105">
        <f t="shared" si="6"/>
        <v>0.95</v>
      </c>
      <c r="AF29" s="102">
        <f t="shared" si="7"/>
        <v>0.57398705702720065</v>
      </c>
      <c r="AG29" s="105">
        <f t="shared" si="8"/>
        <v>9.3442531645569602</v>
      </c>
      <c r="AH29" s="105">
        <f t="shared" si="9"/>
        <v>35.572813502109703</v>
      </c>
      <c r="AI29" s="102">
        <f t="shared" ref="AI29" si="14">IF(Y29=" ", " ", IF(Y29&gt;0, SUM(AG29:AH29)))</f>
        <v>44.917066666666663</v>
      </c>
      <c r="AJ29" s="106">
        <f t="shared" si="11"/>
        <v>53.587916020343215</v>
      </c>
      <c r="AK29" s="107">
        <f t="shared" si="12"/>
        <v>53.013928963316012</v>
      </c>
      <c r="AL29" s="82"/>
      <c r="AM29" s="82"/>
      <c r="AN29" s="82"/>
      <c r="AO29" s="82"/>
      <c r="AP29" s="85"/>
      <c r="AQ29" s="82"/>
      <c r="AR29" s="82"/>
      <c r="AS29" s="363">
        <f>((LN(AM28)-LN(0.4))/(LN(0.9)-LN(0.4))*100)</f>
        <v>37.117324686940236</v>
      </c>
      <c r="AT29" s="120">
        <f>((LN(AN28)-LN(0.6))/(LN(3)-LN(0.6))*100)</f>
        <v>27.729376770642777</v>
      </c>
      <c r="AU29" s="115">
        <f>((LN(AO28)-LN(10))/(LN(1)-LN(10))*100)</f>
        <v>87.987272690921472</v>
      </c>
      <c r="AV29" s="115">
        <f>((LN(AP28)-LN(10))/(LN(3)-LN(10))*100)</f>
        <v>-114.94224325742368</v>
      </c>
      <c r="AW29" s="115">
        <f>((LN(AQ28)-LN(43))/(LN(20)-LN(43))*100)</f>
        <v>-50.661575954043094</v>
      </c>
      <c r="AX29" s="82"/>
      <c r="AY29" s="82"/>
      <c r="AZ29" s="82"/>
      <c r="BA29" s="82"/>
      <c r="BB29" s="82"/>
    </row>
    <row r="30" spans="1:54" ht="16" x14ac:dyDescent="0.2">
      <c r="A30" s="101" t="s">
        <v>282</v>
      </c>
      <c r="B30" s="102">
        <v>2018</v>
      </c>
      <c r="C30" s="103">
        <v>8</v>
      </c>
      <c r="D30" s="102">
        <v>14</v>
      </c>
      <c r="E30" s="82"/>
      <c r="F30" s="131">
        <v>0.95</v>
      </c>
      <c r="G30" s="362">
        <v>2.2772857675317861</v>
      </c>
      <c r="H30" s="82"/>
      <c r="I30" s="362">
        <v>26</v>
      </c>
      <c r="J30" s="226">
        <v>29.5</v>
      </c>
      <c r="K30" s="82"/>
      <c r="L30" s="82"/>
      <c r="M30" s="108"/>
      <c r="N30" s="131" t="s">
        <v>763</v>
      </c>
      <c r="O30" s="82"/>
      <c r="P30" s="82"/>
      <c r="Q30" s="82"/>
      <c r="R30" s="140"/>
      <c r="S30" s="131" t="s">
        <v>763</v>
      </c>
      <c r="T30" s="131" t="s">
        <v>763</v>
      </c>
      <c r="U30" s="131" t="s">
        <v>763</v>
      </c>
      <c r="V30" s="85"/>
      <c r="W30" s="85"/>
      <c r="X30" s="85"/>
      <c r="Y30" s="102">
        <f t="shared" si="0"/>
        <v>26</v>
      </c>
      <c r="Z30" s="102">
        <f t="shared" si="1"/>
        <v>299.14999999999998</v>
      </c>
      <c r="AA30" s="102">
        <f t="shared" si="2"/>
        <v>29.5</v>
      </c>
      <c r="AB30" s="102">
        <f t="shared" si="3"/>
        <v>2.2772857675317861</v>
      </c>
      <c r="AC30" s="104">
        <f t="shared" si="4"/>
        <v>6.8437798909663066</v>
      </c>
      <c r="AD30" s="102">
        <f t="shared" si="5"/>
        <v>0.33275263141320066</v>
      </c>
      <c r="AE30" s="105">
        <f t="shared" si="6"/>
        <v>0.95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37.117324686940236</v>
      </c>
      <c r="AT30" s="82">
        <f t="shared" ref="AT30:AW30" si="15">IF(AT29&gt;100, 100, IF(AT29&lt;0, 0, AT29))</f>
        <v>27.729376770642777</v>
      </c>
      <c r="AU30" s="82">
        <f t="shared" si="15"/>
        <v>87.987272690921472</v>
      </c>
      <c r="AV30" s="82">
        <f t="shared" si="15"/>
        <v>0</v>
      </c>
      <c r="AW30" s="82">
        <f t="shared" si="15"/>
        <v>0</v>
      </c>
      <c r="AX30" s="129">
        <f>AVERAGE(AS30:AW30)</f>
        <v>30.566794829700893</v>
      </c>
      <c r="AY30" s="84"/>
      <c r="AZ30" s="84"/>
      <c r="BA30" s="84" t="str">
        <f>IF(AX30&gt;65, "Acceptable; Ongoing Protection is Required", "Unacceptable; Immediate Restoration is Required")</f>
        <v>Unacceptable; Immediate Restoration is Required</v>
      </c>
      <c r="BB30" s="82"/>
    </row>
    <row r="31" spans="1:54" ht="16" x14ac:dyDescent="0.2">
      <c r="A31" s="101" t="s">
        <v>282</v>
      </c>
      <c r="B31" s="102">
        <v>2018</v>
      </c>
      <c r="C31" s="103">
        <v>8</v>
      </c>
      <c r="D31" s="102">
        <v>28</v>
      </c>
      <c r="E31" s="82"/>
      <c r="F31" s="131">
        <v>1.2</v>
      </c>
      <c r="G31" s="362">
        <v>4.9831953821388488</v>
      </c>
      <c r="H31" s="82"/>
      <c r="I31" s="362">
        <v>26.5</v>
      </c>
      <c r="J31" s="226">
        <v>28.2</v>
      </c>
      <c r="K31" s="82"/>
      <c r="L31" s="82"/>
      <c r="M31" s="108"/>
      <c r="N31" s="131" t="s">
        <v>763</v>
      </c>
      <c r="O31" s="82"/>
      <c r="P31" s="82"/>
      <c r="Q31" s="82"/>
      <c r="R31" s="140"/>
      <c r="S31" s="131" t="s">
        <v>763</v>
      </c>
      <c r="T31" s="131" t="s">
        <v>763</v>
      </c>
      <c r="U31" s="131" t="s">
        <v>763</v>
      </c>
      <c r="V31" s="85"/>
      <c r="W31" s="85"/>
      <c r="X31" s="85"/>
      <c r="Y31" s="102">
        <f t="shared" si="0"/>
        <v>26.5</v>
      </c>
      <c r="Z31" s="102">
        <f t="shared" si="1"/>
        <v>299.64999999999998</v>
      </c>
      <c r="AA31" s="102">
        <f t="shared" si="2"/>
        <v>28.2</v>
      </c>
      <c r="AB31" s="102">
        <f t="shared" si="3"/>
        <v>4.9831953821388488</v>
      </c>
      <c r="AC31" s="104">
        <f t="shared" si="4"/>
        <v>6.8357744352391618</v>
      </c>
      <c r="AD31" s="102">
        <f t="shared" si="5"/>
        <v>0.72898768520651203</v>
      </c>
      <c r="AE31" s="105">
        <f t="shared" si="6"/>
        <v>1.2</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30.566794829700893</v>
      </c>
      <c r="AY31" s="85"/>
      <c r="AZ31" s="85"/>
      <c r="BA31" s="82"/>
      <c r="BB31" s="82"/>
    </row>
    <row r="32" spans="1:54" ht="16" x14ac:dyDescent="0.2">
      <c r="A32" s="101" t="s">
        <v>282</v>
      </c>
      <c r="B32" s="102">
        <v>2018</v>
      </c>
      <c r="C32" s="103">
        <v>8</v>
      </c>
      <c r="D32" s="102">
        <v>28</v>
      </c>
      <c r="E32" s="82"/>
      <c r="F32" s="131">
        <v>1.2</v>
      </c>
      <c r="G32" s="362">
        <v>4.9036398898347819</v>
      </c>
      <c r="H32" s="82"/>
      <c r="I32" s="362">
        <v>26.5</v>
      </c>
      <c r="J32" s="226">
        <v>28.3</v>
      </c>
      <c r="K32" s="82"/>
      <c r="L32" s="82"/>
      <c r="M32" s="108"/>
      <c r="N32" s="137">
        <v>2.8368967198272861</v>
      </c>
      <c r="O32" s="82"/>
      <c r="P32" s="82"/>
      <c r="Q32" s="82"/>
      <c r="R32" s="140"/>
      <c r="S32" s="323">
        <v>55.483744793597296</v>
      </c>
      <c r="T32" s="137">
        <v>12.162936708860755</v>
      </c>
      <c r="U32" s="137">
        <v>11.94716995780591</v>
      </c>
      <c r="V32" s="85"/>
      <c r="W32" s="85"/>
      <c r="X32" s="85"/>
      <c r="Y32" s="102">
        <f t="shared" si="0"/>
        <v>26.5</v>
      </c>
      <c r="Z32" s="102">
        <f t="shared" si="1"/>
        <v>299.64999999999998</v>
      </c>
      <c r="AA32" s="102">
        <f t="shared" si="2"/>
        <v>28.3</v>
      </c>
      <c r="AB32" s="102">
        <f t="shared" si="3"/>
        <v>4.9036398898347819</v>
      </c>
      <c r="AC32" s="104">
        <f t="shared" si="4"/>
        <v>6.8319247725086152</v>
      </c>
      <c r="AD32" s="102">
        <f t="shared" si="5"/>
        <v>0.71775378873708151</v>
      </c>
      <c r="AE32" s="105">
        <f t="shared" si="6"/>
        <v>1.2</v>
      </c>
      <c r="AF32" s="102">
        <f t="shared" si="7"/>
        <v>2.8368967198272861</v>
      </c>
      <c r="AG32" s="105">
        <f t="shared" si="8"/>
        <v>12.162936708860755</v>
      </c>
      <c r="AH32" s="105">
        <f t="shared" si="9"/>
        <v>11.94716995780591</v>
      </c>
      <c r="AI32" s="102">
        <f t="shared" ref="AI32" si="16">IF(Y32=" ", " ", IF(Y32&gt;0, SUM(AG32:AH32)))</f>
        <v>24.110106666666667</v>
      </c>
      <c r="AJ32" s="106">
        <f t="shared" si="11"/>
        <v>55.483744793597296</v>
      </c>
      <c r="AK32" s="107">
        <f t="shared" si="12"/>
        <v>52.646848073770009</v>
      </c>
      <c r="AL32" s="82"/>
      <c r="AM32" s="82"/>
      <c r="AN32" s="82"/>
      <c r="AO32" s="82"/>
      <c r="AP32" s="82"/>
      <c r="AQ32" s="82"/>
      <c r="AR32" s="82"/>
      <c r="AS32" s="82"/>
      <c r="AT32" s="82"/>
      <c r="AU32" s="82"/>
      <c r="AV32" s="82"/>
      <c r="AW32" s="82"/>
      <c r="AX32" s="82">
        <f>AVERAGE(AS30:AW30)</f>
        <v>30.566794829700893</v>
      </c>
      <c r="AY32" s="82"/>
      <c r="AZ32" s="82"/>
      <c r="BA32" s="82"/>
      <c r="BB32" s="82"/>
    </row>
    <row r="33" spans="1:54" ht="16" x14ac:dyDescent="0.2">
      <c r="A33" s="101" t="s">
        <v>282</v>
      </c>
      <c r="B33" s="102">
        <v>2018</v>
      </c>
      <c r="C33" s="103">
        <v>8</v>
      </c>
      <c r="D33" s="102">
        <v>28</v>
      </c>
      <c r="E33" s="82"/>
      <c r="F33" s="131">
        <v>1.2</v>
      </c>
      <c r="G33" s="362">
        <v>4.6937660893758686</v>
      </c>
      <c r="H33" s="82"/>
      <c r="I33" s="362">
        <v>26.3</v>
      </c>
      <c r="J33" s="226">
        <v>29.1</v>
      </c>
      <c r="K33" s="82"/>
      <c r="L33" s="82"/>
      <c r="M33" s="82"/>
      <c r="N33" s="131" t="s">
        <v>763</v>
      </c>
      <c r="O33" s="82"/>
      <c r="P33" s="82"/>
      <c r="Q33" s="82"/>
      <c r="R33" s="140"/>
      <c r="S33" s="131" t="s">
        <v>763</v>
      </c>
      <c r="T33" s="131" t="s">
        <v>763</v>
      </c>
      <c r="U33" s="131" t="s">
        <v>763</v>
      </c>
      <c r="V33" s="85"/>
      <c r="W33" s="85"/>
      <c r="X33" s="85"/>
      <c r="Y33" s="102">
        <f t="shared" si="0"/>
        <v>26.3</v>
      </c>
      <c r="Z33" s="102">
        <f t="shared" si="1"/>
        <v>299.45</v>
      </c>
      <c r="AA33" s="102">
        <f t="shared" si="2"/>
        <v>29.1</v>
      </c>
      <c r="AB33" s="102">
        <f t="shared" si="3"/>
        <v>4.6937660893758686</v>
      </c>
      <c r="AC33" s="104">
        <f t="shared" si="4"/>
        <v>6.8243223224269913</v>
      </c>
      <c r="AD33" s="102">
        <f t="shared" si="5"/>
        <v>0.68779958911826211</v>
      </c>
      <c r="AE33" s="105">
        <f t="shared" si="6"/>
        <v>1.2</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0.54048135921490237</v>
      </c>
      <c r="AE36" s="84">
        <f>_xlfn.AGGREGATE(1, 6,AE22:AE35)</f>
        <v>0.9375</v>
      </c>
      <c r="AF36" s="84">
        <f>_xlfn.AGGREGATE(1, 6,AF22:AF35)</f>
        <v>1.318643119694821</v>
      </c>
      <c r="AG36" s="82"/>
      <c r="AH36" s="82"/>
      <c r="AI36" s="84">
        <f>_xlfn.AGGREGATE(1, 6,AI22:AI35)</f>
        <v>39.90327666666667</v>
      </c>
      <c r="AJ36" s="82"/>
      <c r="AK36" s="84">
        <f>_xlfn.AGGREGATE(1, 6,AK22:AK35)</f>
        <v>63.370483173216137</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0.44458697155475407</v>
      </c>
      <c r="AE37" s="126">
        <f>AVERAGE(AE23:AE32)</f>
        <v>0.91500000000000004</v>
      </c>
      <c r="AF37" s="126">
        <f>AVERAGE(AF23:AF32)</f>
        <v>1.318643119694821</v>
      </c>
      <c r="AG37" s="126"/>
      <c r="AH37" s="126"/>
      <c r="AI37" s="126">
        <f>AVERAGE(AI23:AI32)</f>
        <v>39.90327666666667</v>
      </c>
      <c r="AJ37" s="126"/>
      <c r="AK37" s="127">
        <f>AVERAGE(AK23:AK30)</f>
        <v>66.945028206364853</v>
      </c>
      <c r="AL37" s="82"/>
      <c r="AM37" s="82"/>
      <c r="AN37" s="82"/>
      <c r="AO37" s="82"/>
      <c r="AP37" s="82"/>
      <c r="AQ37" s="82"/>
      <c r="AR37" s="82"/>
      <c r="AS37" s="82"/>
      <c r="AT37" s="82"/>
      <c r="AU37" s="82"/>
      <c r="AV37" s="82"/>
      <c r="AW37" s="82"/>
      <c r="AX37" s="82"/>
      <c r="AY37" s="82"/>
      <c r="AZ37" s="82"/>
      <c r="BA37" s="82"/>
      <c r="BB37" s="82"/>
    </row>
    <row r="38" spans="1:54" x14ac:dyDescent="0.2">
      <c r="AD38">
        <f>AVERAGE(AD22:AD33)</f>
        <v>0.54048135921490237</v>
      </c>
      <c r="AE38">
        <f>AVERAGE(AE22:AE33)</f>
        <v>0.9375</v>
      </c>
      <c r="AK38" s="368">
        <f>AVERAGE(AK23:AK32)</f>
        <v>63.370483173216137</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282</v>
      </c>
      <c r="C43" s="68" t="s">
        <v>757</v>
      </c>
      <c r="E43" s="69">
        <v>43654</v>
      </c>
      <c r="F43" t="s">
        <v>881</v>
      </c>
      <c r="G43" t="s">
        <v>891</v>
      </c>
      <c r="H43" s="68">
        <v>0</v>
      </c>
      <c r="I43" s="68" t="s">
        <v>760</v>
      </c>
      <c r="J43" s="326">
        <v>0.51666666666666705</v>
      </c>
      <c r="K43" s="215">
        <v>2</v>
      </c>
      <c r="L43">
        <v>1</v>
      </c>
      <c r="M43" t="s">
        <v>812</v>
      </c>
      <c r="N43" t="s">
        <v>893</v>
      </c>
      <c r="O43" s="205" t="s">
        <v>761</v>
      </c>
      <c r="P43" s="131" t="s">
        <v>761</v>
      </c>
      <c r="Q43" s="68">
        <v>1.1499999999999999</v>
      </c>
      <c r="R43" s="68">
        <v>1.1499999999999999</v>
      </c>
      <c r="S43" s="131">
        <v>1.1499999999999999</v>
      </c>
      <c r="T43" s="68">
        <v>1.1499999999999999</v>
      </c>
      <c r="U43" s="70">
        <v>1</v>
      </c>
      <c r="V43" s="68">
        <v>0.15</v>
      </c>
      <c r="W43" s="68" t="s">
        <v>761</v>
      </c>
      <c r="X43" s="359">
        <v>25.4</v>
      </c>
      <c r="Y43" s="68">
        <v>6.49</v>
      </c>
      <c r="Z43" s="365">
        <v>6.49</v>
      </c>
      <c r="AA43" s="68">
        <v>93.1</v>
      </c>
      <c r="AB43" s="226">
        <v>26.9</v>
      </c>
      <c r="AC43" s="216">
        <v>42.3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28.8</v>
      </c>
      <c r="AX43" s="72"/>
    </row>
    <row r="44" spans="1:54" x14ac:dyDescent="0.2">
      <c r="A44" t="s">
        <v>756</v>
      </c>
      <c r="B44" t="s">
        <v>282</v>
      </c>
      <c r="C44" s="68" t="s">
        <v>764</v>
      </c>
      <c r="E44" s="69">
        <v>43654</v>
      </c>
      <c r="F44" t="s">
        <v>881</v>
      </c>
      <c r="G44" t="s">
        <v>891</v>
      </c>
      <c r="H44" s="68">
        <v>0</v>
      </c>
      <c r="I44" s="68" t="s">
        <v>760</v>
      </c>
      <c r="J44" s="326">
        <v>0.51666666666666705</v>
      </c>
      <c r="K44" s="215">
        <v>2</v>
      </c>
      <c r="L44">
        <v>1</v>
      </c>
      <c r="M44" t="s">
        <v>812</v>
      </c>
      <c r="N44" t="s">
        <v>893</v>
      </c>
      <c r="O44" s="205" t="s">
        <v>761</v>
      </c>
      <c r="P44" s="131" t="s">
        <v>761</v>
      </c>
      <c r="Q44" s="68">
        <v>1.1499999999999999</v>
      </c>
      <c r="R44" s="68">
        <v>1.1499999999999999</v>
      </c>
      <c r="S44" s="131">
        <v>1.1499999999999999</v>
      </c>
      <c r="T44" s="68">
        <v>1.1499999999999999</v>
      </c>
      <c r="U44" s="70">
        <v>1</v>
      </c>
      <c r="V44" s="68">
        <v>0.5</v>
      </c>
      <c r="W44" s="68" t="s">
        <v>761</v>
      </c>
      <c r="X44" s="359">
        <v>25.7</v>
      </c>
      <c r="Y44" s="68">
        <v>6.48</v>
      </c>
      <c r="Z44" s="365">
        <v>6.48</v>
      </c>
      <c r="AA44" s="68">
        <v>93.7</v>
      </c>
      <c r="AB44" s="226">
        <v>27.9</v>
      </c>
      <c r="AC44" s="216">
        <v>43.5</v>
      </c>
      <c r="AD44" s="72">
        <v>6.3253012048192725E-2</v>
      </c>
      <c r="AE44" s="72">
        <v>0.49119078896530399</v>
      </c>
      <c r="AF44" s="72">
        <v>4.2054901960784312E-2</v>
      </c>
      <c r="AG44" s="137">
        <v>0.53324569092608831</v>
      </c>
      <c r="AH44" s="75">
        <v>23.090391593775024</v>
      </c>
      <c r="AI44" s="75">
        <v>23.623637284701111</v>
      </c>
      <c r="AJ44" s="72">
        <v>160.05289698454337</v>
      </c>
      <c r="AK44" s="72">
        <v>23.68751174972984</v>
      </c>
      <c r="AL44" s="72">
        <v>6.7568471807246198</v>
      </c>
      <c r="AM44" s="72">
        <v>46.77790334350486</v>
      </c>
      <c r="AN44" s="137">
        <v>47.311149034430954</v>
      </c>
      <c r="AO44" s="137">
        <v>7.0016754166666662</v>
      </c>
      <c r="AP44" s="137">
        <v>0.37700000000000022</v>
      </c>
      <c r="AQ44" s="70">
        <v>0.94890681881080607</v>
      </c>
      <c r="AR44" s="72">
        <v>7.3786754166666668</v>
      </c>
      <c r="AS44" s="68"/>
      <c r="AT44" s="68">
        <v>29.29</v>
      </c>
      <c r="AX44" s="72"/>
    </row>
    <row r="45" spans="1:54" x14ac:dyDescent="0.2">
      <c r="A45" t="s">
        <v>756</v>
      </c>
      <c r="B45" t="s">
        <v>282</v>
      </c>
      <c r="C45" s="68" t="s">
        <v>765</v>
      </c>
      <c r="E45" s="69">
        <v>43654</v>
      </c>
      <c r="F45" t="s">
        <v>881</v>
      </c>
      <c r="G45" t="s">
        <v>891</v>
      </c>
      <c r="H45" s="68">
        <v>0</v>
      </c>
      <c r="I45" s="68" t="s">
        <v>760</v>
      </c>
      <c r="J45" s="326">
        <v>0.51666666666666705</v>
      </c>
      <c r="K45" s="215">
        <v>2</v>
      </c>
      <c r="L45">
        <v>1</v>
      </c>
      <c r="M45" t="s">
        <v>812</v>
      </c>
      <c r="N45" t="s">
        <v>893</v>
      </c>
      <c r="O45" s="205" t="s">
        <v>761</v>
      </c>
      <c r="P45" s="131" t="s">
        <v>761</v>
      </c>
      <c r="Q45" s="68">
        <v>1.1499999999999999</v>
      </c>
      <c r="R45" s="68">
        <v>1.1499999999999999</v>
      </c>
      <c r="S45" s="131">
        <v>1.1499999999999999</v>
      </c>
      <c r="T45" s="68">
        <v>1.1499999999999999</v>
      </c>
      <c r="U45" s="70">
        <v>1</v>
      </c>
      <c r="V45" s="68">
        <v>1</v>
      </c>
      <c r="W45" s="68" t="s">
        <v>761</v>
      </c>
      <c r="X45" s="359">
        <v>25.7</v>
      </c>
      <c r="Y45" s="68">
        <v>6.25</v>
      </c>
      <c r="Z45" s="365">
        <v>6.25</v>
      </c>
      <c r="AA45" s="68">
        <v>90.3</v>
      </c>
      <c r="AB45" s="131" t="s">
        <v>763</v>
      </c>
      <c r="AC45" s="68" t="s">
        <v>763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30.03</v>
      </c>
      <c r="AX45" s="72"/>
    </row>
    <row r="46" spans="1:54" x14ac:dyDescent="0.2">
      <c r="A46" t="s">
        <v>756</v>
      </c>
      <c r="B46" t="s">
        <v>282</v>
      </c>
      <c r="C46" s="68" t="s">
        <v>757</v>
      </c>
      <c r="E46" s="69">
        <v>43665</v>
      </c>
      <c r="F46" t="s">
        <v>881</v>
      </c>
      <c r="G46" t="s">
        <v>891</v>
      </c>
      <c r="H46" s="68">
        <v>0</v>
      </c>
      <c r="I46" s="68" t="s">
        <v>760</v>
      </c>
      <c r="J46" s="326">
        <v>0.39861111111111103</v>
      </c>
      <c r="K46" s="215">
        <v>3</v>
      </c>
      <c r="L46">
        <v>3</v>
      </c>
      <c r="M46" t="s">
        <v>872</v>
      </c>
      <c r="N46" t="s">
        <v>897</v>
      </c>
      <c r="O46" s="205" t="s">
        <v>761</v>
      </c>
      <c r="P46" s="131" t="s">
        <v>761</v>
      </c>
      <c r="Q46" s="68">
        <v>1.05</v>
      </c>
      <c r="R46" s="68">
        <v>1.05</v>
      </c>
      <c r="S46" s="131">
        <v>1.05</v>
      </c>
      <c r="T46" s="68">
        <v>1.05</v>
      </c>
      <c r="U46" s="70">
        <v>1</v>
      </c>
      <c r="V46" s="68">
        <v>0.15</v>
      </c>
      <c r="W46" s="77">
        <v>0.31944444444444448</v>
      </c>
      <c r="X46" s="359">
        <v>24.2</v>
      </c>
      <c r="Y46" s="68">
        <v>4.97</v>
      </c>
      <c r="Z46" s="365">
        <v>4.97</v>
      </c>
      <c r="AA46" s="68">
        <v>70.400000000000006</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v>30.01</v>
      </c>
      <c r="AX46" s="72"/>
    </row>
    <row r="47" spans="1:54" x14ac:dyDescent="0.2">
      <c r="A47" t="s">
        <v>756</v>
      </c>
      <c r="B47" t="s">
        <v>282</v>
      </c>
      <c r="C47" s="68" t="s">
        <v>764</v>
      </c>
      <c r="E47" s="69">
        <v>43665</v>
      </c>
      <c r="F47" t="s">
        <v>881</v>
      </c>
      <c r="G47" t="s">
        <v>891</v>
      </c>
      <c r="H47" s="68">
        <v>0</v>
      </c>
      <c r="I47" s="68" t="s">
        <v>760</v>
      </c>
      <c r="J47" s="326">
        <v>0.39861111111111103</v>
      </c>
      <c r="K47" s="215">
        <v>3</v>
      </c>
      <c r="L47">
        <v>3</v>
      </c>
      <c r="M47" t="s">
        <v>872</v>
      </c>
      <c r="N47" t="s">
        <v>897</v>
      </c>
      <c r="O47" s="205" t="s">
        <v>761</v>
      </c>
      <c r="P47" s="131" t="s">
        <v>761</v>
      </c>
      <c r="Q47" s="68">
        <v>1.05</v>
      </c>
      <c r="R47" s="68">
        <v>1.05</v>
      </c>
      <c r="S47" s="131">
        <v>1.05</v>
      </c>
      <c r="T47" s="68">
        <v>1.05</v>
      </c>
      <c r="U47" s="70">
        <v>1</v>
      </c>
      <c r="V47" s="68">
        <v>0.75</v>
      </c>
      <c r="W47" s="68" t="s">
        <v>761</v>
      </c>
      <c r="X47" s="359">
        <v>24.2</v>
      </c>
      <c r="Y47" s="68">
        <v>4.9400000000000004</v>
      </c>
      <c r="Z47" s="365">
        <v>4.9400000000000004</v>
      </c>
      <c r="AA47" s="68">
        <v>70</v>
      </c>
      <c r="AB47" s="226">
        <v>27.7</v>
      </c>
      <c r="AC47" s="216">
        <v>43.3</v>
      </c>
      <c r="AD47" s="72">
        <v>0.36538461538461536</v>
      </c>
      <c r="AE47" s="72">
        <v>0.44569381384789986</v>
      </c>
      <c r="AF47" s="72">
        <v>0.69241276542903263</v>
      </c>
      <c r="AG47" s="137">
        <v>1.1381065792769325</v>
      </c>
      <c r="AH47" s="75">
        <v>22.635646089219559</v>
      </c>
      <c r="AI47" s="75">
        <v>23.773752668496492</v>
      </c>
      <c r="AJ47" s="72">
        <v>222.39698437885266</v>
      </c>
      <c r="AK47" s="72">
        <v>38.611008139776466</v>
      </c>
      <c r="AL47" s="72">
        <v>5.7599372586633582</v>
      </c>
      <c r="AM47" s="72">
        <v>61.246654228996022</v>
      </c>
      <c r="AN47" s="137">
        <v>62.384760808272958</v>
      </c>
      <c r="AO47" s="137">
        <v>7.0871287500000006</v>
      </c>
      <c r="AP47" s="137">
        <v>2.5837066666666657</v>
      </c>
      <c r="AQ47" s="70">
        <v>0.7328352148136118</v>
      </c>
      <c r="AR47" s="72">
        <v>9.6708354166666659</v>
      </c>
      <c r="AS47" s="68"/>
      <c r="AT47" s="68">
        <v>30.2</v>
      </c>
      <c r="AX47" s="72"/>
    </row>
    <row r="48" spans="1:54" x14ac:dyDescent="0.2">
      <c r="A48" t="s">
        <v>756</v>
      </c>
      <c r="B48" t="s">
        <v>282</v>
      </c>
      <c r="C48" s="68" t="s">
        <v>765</v>
      </c>
      <c r="E48" s="69">
        <v>43665</v>
      </c>
      <c r="F48" t="s">
        <v>881</v>
      </c>
      <c r="G48" t="s">
        <v>891</v>
      </c>
      <c r="H48" s="68">
        <v>0</v>
      </c>
      <c r="I48" s="68" t="s">
        <v>760</v>
      </c>
      <c r="J48" s="326">
        <v>0.39861111111111103</v>
      </c>
      <c r="K48" s="215">
        <v>3</v>
      </c>
      <c r="L48">
        <v>3</v>
      </c>
      <c r="M48" t="s">
        <v>872</v>
      </c>
      <c r="N48" t="s">
        <v>897</v>
      </c>
      <c r="O48" s="205" t="s">
        <v>761</v>
      </c>
      <c r="P48" s="131" t="s">
        <v>761</v>
      </c>
      <c r="Q48" s="68">
        <v>1.05</v>
      </c>
      <c r="R48" s="68">
        <v>1.05</v>
      </c>
      <c r="S48" s="131">
        <v>1.05</v>
      </c>
      <c r="T48" s="68">
        <v>1.05</v>
      </c>
      <c r="U48" s="70">
        <v>1</v>
      </c>
      <c r="V48" s="68">
        <v>1.5</v>
      </c>
      <c r="W48" s="68" t="s">
        <v>761</v>
      </c>
      <c r="X48" s="359">
        <v>24.2</v>
      </c>
      <c r="Y48" s="68">
        <v>5.03</v>
      </c>
      <c r="Z48" s="365" t="s">
        <v>761</v>
      </c>
      <c r="AA48" s="68" t="s">
        <v>761</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66.8</v>
      </c>
      <c r="AV48" s="322">
        <v>2.1375999999999999</v>
      </c>
      <c r="AX48" s="72"/>
      <c r="AY48" s="322"/>
    </row>
    <row r="49" spans="1:54" x14ac:dyDescent="0.2">
      <c r="A49" t="s">
        <v>756</v>
      </c>
      <c r="B49" t="s">
        <v>282</v>
      </c>
      <c r="C49" s="68" t="s">
        <v>757</v>
      </c>
      <c r="E49" s="69">
        <v>43682</v>
      </c>
      <c r="F49" t="s">
        <v>881</v>
      </c>
      <c r="G49" t="s">
        <v>915</v>
      </c>
      <c r="H49" s="68">
        <v>1</v>
      </c>
      <c r="I49" s="68" t="s">
        <v>760</v>
      </c>
      <c r="J49" s="326">
        <v>0.46388888888888902</v>
      </c>
      <c r="K49" s="68">
        <v>2</v>
      </c>
      <c r="L49">
        <v>2</v>
      </c>
      <c r="M49" t="s">
        <v>916</v>
      </c>
      <c r="N49" t="s">
        <v>919</v>
      </c>
      <c r="O49" s="205" t="s">
        <v>761</v>
      </c>
      <c r="P49" s="131" t="s">
        <v>761</v>
      </c>
      <c r="Q49" s="68">
        <v>0.9</v>
      </c>
      <c r="R49" s="68">
        <v>0.9</v>
      </c>
      <c r="S49" s="131">
        <v>0.9</v>
      </c>
      <c r="T49" s="68">
        <v>1.1000000000000001</v>
      </c>
      <c r="U49" s="70">
        <v>0.81818181818181812</v>
      </c>
      <c r="V49" s="68">
        <v>0.15</v>
      </c>
      <c r="W49" s="77">
        <v>0.41319444444444442</v>
      </c>
      <c r="X49" s="359">
        <v>28</v>
      </c>
      <c r="Y49" s="68">
        <v>4.32</v>
      </c>
      <c r="Z49" s="365">
        <v>3.7087317020429222</v>
      </c>
      <c r="AA49" s="68">
        <v>55.9</v>
      </c>
      <c r="AB49" s="226">
        <v>27.4</v>
      </c>
      <c r="AC49" s="216">
        <v>42.8</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282</v>
      </c>
      <c r="C50" s="68" t="s">
        <v>764</v>
      </c>
      <c r="E50" s="69">
        <v>43682</v>
      </c>
      <c r="F50" t="s">
        <v>881</v>
      </c>
      <c r="G50" t="s">
        <v>915</v>
      </c>
      <c r="H50" s="68">
        <v>1</v>
      </c>
      <c r="I50" s="68" t="s">
        <v>760</v>
      </c>
      <c r="J50" s="326">
        <v>0.46388888888888902</v>
      </c>
      <c r="K50" s="68">
        <v>2</v>
      </c>
      <c r="L50">
        <v>2</v>
      </c>
      <c r="M50" t="s">
        <v>916</v>
      </c>
      <c r="N50" t="s">
        <v>919</v>
      </c>
      <c r="O50" s="205" t="s">
        <v>761</v>
      </c>
      <c r="P50" s="131" t="s">
        <v>761</v>
      </c>
      <c r="Q50" s="68">
        <v>0.9</v>
      </c>
      <c r="R50" s="68">
        <v>0.9</v>
      </c>
      <c r="S50" s="131">
        <v>0.9</v>
      </c>
      <c r="T50" s="68">
        <v>1.1000000000000001</v>
      </c>
      <c r="U50" s="70">
        <v>0.81818181818181812</v>
      </c>
      <c r="V50" s="68">
        <v>0.5</v>
      </c>
      <c r="W50" s="77" t="s">
        <v>761</v>
      </c>
      <c r="X50" s="359">
        <v>28.1</v>
      </c>
      <c r="Y50" s="68">
        <v>4.3600000000000003</v>
      </c>
      <c r="Z50" s="365">
        <v>3.7392993474667819</v>
      </c>
      <c r="AA50" s="68">
        <v>55.3</v>
      </c>
      <c r="AB50" s="226">
        <v>27.6</v>
      </c>
      <c r="AC50" s="216">
        <v>43.1</v>
      </c>
      <c r="AD50" s="72">
        <v>4.8058561425843395E-2</v>
      </c>
      <c r="AE50" s="72">
        <v>2.5000000000000001E-2</v>
      </c>
      <c r="AF50" s="72">
        <v>2.5000000000000001E-2</v>
      </c>
      <c r="AG50" s="137">
        <v>0.05</v>
      </c>
      <c r="AH50" s="75">
        <v>23.01023</v>
      </c>
      <c r="AI50" s="75">
        <v>23.060230000000001</v>
      </c>
      <c r="AJ50" s="72">
        <v>235.83520113964099</v>
      </c>
      <c r="AK50" s="72">
        <v>34.437609659573816</v>
      </c>
      <c r="AL50" s="72">
        <v>6.8481873007721283</v>
      </c>
      <c r="AM50" s="72">
        <v>57.447839659573816</v>
      </c>
      <c r="AN50" s="137">
        <v>57.497839659573813</v>
      </c>
      <c r="AO50" s="137">
        <v>10.937555416666665</v>
      </c>
      <c r="AP50" s="137">
        <v>2.6389999999999989</v>
      </c>
      <c r="AQ50" s="70">
        <v>0.80562079857455249</v>
      </c>
      <c r="AR50" s="72">
        <v>13.576555416666665</v>
      </c>
      <c r="AS50" s="68"/>
      <c r="AT50" s="68" t="s">
        <v>761</v>
      </c>
      <c r="AX50" s="72"/>
    </row>
    <row r="51" spans="1:54" x14ac:dyDescent="0.2">
      <c r="A51" t="s">
        <v>756</v>
      </c>
      <c r="B51" t="s">
        <v>282</v>
      </c>
      <c r="C51" s="68" t="s">
        <v>765</v>
      </c>
      <c r="E51" s="69">
        <v>43682</v>
      </c>
      <c r="F51" t="s">
        <v>881</v>
      </c>
      <c r="G51" t="s">
        <v>915</v>
      </c>
      <c r="H51" s="68">
        <v>1</v>
      </c>
      <c r="I51" s="68" t="s">
        <v>760</v>
      </c>
      <c r="J51" s="326">
        <v>0.46388888888888902</v>
      </c>
      <c r="K51" s="68">
        <v>2</v>
      </c>
      <c r="L51">
        <v>2</v>
      </c>
      <c r="M51" t="s">
        <v>916</v>
      </c>
      <c r="N51" t="s">
        <v>919</v>
      </c>
      <c r="O51" s="205" t="s">
        <v>761</v>
      </c>
      <c r="P51" s="131" t="s">
        <v>761</v>
      </c>
      <c r="Q51" s="68">
        <v>0.9</v>
      </c>
      <c r="R51" s="68">
        <v>0.9</v>
      </c>
      <c r="S51" s="131">
        <v>0.9</v>
      </c>
      <c r="T51" s="68">
        <v>1.1000000000000001</v>
      </c>
      <c r="U51" s="70">
        <v>0.81818181818181812</v>
      </c>
      <c r="V51" s="68">
        <v>0.75</v>
      </c>
      <c r="W51" s="77" t="s">
        <v>761</v>
      </c>
      <c r="X51" s="359">
        <v>28.1</v>
      </c>
      <c r="Y51" s="68">
        <v>4.42</v>
      </c>
      <c r="Z51" s="365">
        <v>3.7550689090577887</v>
      </c>
      <c r="AA51" s="68">
        <v>56.7</v>
      </c>
      <c r="AB51" s="226">
        <v>29.3</v>
      </c>
      <c r="AC51" s="216">
        <v>45.6</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167.9</v>
      </c>
      <c r="AV51" s="322">
        <v>5.3728000000000007</v>
      </c>
      <c r="AX51" s="72"/>
      <c r="AY51" s="322"/>
    </row>
    <row r="52" spans="1:54" x14ac:dyDescent="0.2">
      <c r="A52" t="s">
        <v>756</v>
      </c>
      <c r="B52" t="s">
        <v>282</v>
      </c>
      <c r="C52" s="68" t="s">
        <v>757</v>
      </c>
      <c r="E52" s="69">
        <v>43696</v>
      </c>
      <c r="F52" t="s">
        <v>881</v>
      </c>
      <c r="G52" t="s">
        <v>915</v>
      </c>
      <c r="H52" s="68">
        <v>1</v>
      </c>
      <c r="I52" s="68" t="s">
        <v>760</v>
      </c>
      <c r="J52" s="326">
        <v>0.43055555555555602</v>
      </c>
      <c r="K52" s="68">
        <v>1</v>
      </c>
      <c r="L52">
        <v>1</v>
      </c>
      <c r="M52" t="s">
        <v>854</v>
      </c>
      <c r="N52" t="s">
        <v>767</v>
      </c>
      <c r="O52" s="205" t="s">
        <v>761</v>
      </c>
      <c r="P52" s="131" t="s">
        <v>761</v>
      </c>
      <c r="Q52" s="68">
        <v>0.9</v>
      </c>
      <c r="R52" s="68">
        <v>0.9</v>
      </c>
      <c r="S52" s="131">
        <v>0.9</v>
      </c>
      <c r="T52" s="68">
        <v>1.3</v>
      </c>
      <c r="U52" s="70">
        <v>0.69230769230769229</v>
      </c>
      <c r="V52" s="68">
        <v>0.15</v>
      </c>
      <c r="W52" s="77">
        <v>0.37777777777777777</v>
      </c>
      <c r="X52" s="359">
        <v>27.3</v>
      </c>
      <c r="Y52" s="68">
        <v>5.63</v>
      </c>
      <c r="Z52" s="365">
        <v>4.8271058655570807</v>
      </c>
      <c r="AA52" s="68">
        <v>70.099999999999994</v>
      </c>
      <c r="AB52" s="226">
        <v>27.5</v>
      </c>
      <c r="AC52" s="216">
        <v>43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282</v>
      </c>
      <c r="C53" s="68" t="s">
        <v>764</v>
      </c>
      <c r="E53" s="69">
        <v>43696</v>
      </c>
      <c r="F53" t="s">
        <v>881</v>
      </c>
      <c r="G53" t="s">
        <v>915</v>
      </c>
      <c r="H53" s="68">
        <v>1</v>
      </c>
      <c r="I53" s="68" t="s">
        <v>760</v>
      </c>
      <c r="J53" s="326">
        <v>0.43055555555555602</v>
      </c>
      <c r="K53" s="68">
        <v>1</v>
      </c>
      <c r="L53">
        <v>1</v>
      </c>
      <c r="M53" t="s">
        <v>854</v>
      </c>
      <c r="N53" t="s">
        <v>767</v>
      </c>
      <c r="O53" s="205" t="s">
        <v>761</v>
      </c>
      <c r="P53" s="131" t="s">
        <v>761</v>
      </c>
      <c r="Q53" s="68">
        <v>0.9</v>
      </c>
      <c r="R53" s="68">
        <v>0.9</v>
      </c>
      <c r="S53" s="131">
        <v>0.9</v>
      </c>
      <c r="T53" s="68">
        <v>1.3</v>
      </c>
      <c r="U53" s="70">
        <v>0.69230769230769229</v>
      </c>
      <c r="V53" s="68">
        <v>0.5</v>
      </c>
      <c r="W53" s="68" t="s">
        <v>761</v>
      </c>
      <c r="X53" s="359">
        <v>27.3</v>
      </c>
      <c r="Y53" s="68">
        <v>5.62</v>
      </c>
      <c r="Z53" s="365">
        <v>4.7569220092918583</v>
      </c>
      <c r="AA53" s="68">
        <v>70.8</v>
      </c>
      <c r="AB53" s="226">
        <v>28.9</v>
      </c>
      <c r="AC53" s="216">
        <v>44.6</v>
      </c>
      <c r="AD53" s="72">
        <v>7.6315789473684295E-2</v>
      </c>
      <c r="AE53" s="72">
        <v>3.1699266503667483</v>
      </c>
      <c r="AF53" s="72">
        <v>2.9135338345864668</v>
      </c>
      <c r="AG53" s="137">
        <v>6.083460484953215</v>
      </c>
      <c r="AH53" s="75">
        <v>28.736404288542396</v>
      </c>
      <c r="AI53" s="75">
        <v>34.81986477349561</v>
      </c>
      <c r="AJ53" s="72">
        <v>144.45190779101389</v>
      </c>
      <c r="AK53" s="72">
        <v>23.210160307267056</v>
      </c>
      <c r="AL53" s="72">
        <v>6.2236497240299666</v>
      </c>
      <c r="AM53" s="72">
        <v>51.946564595809448</v>
      </c>
      <c r="AN53" s="137">
        <v>58.03002508076267</v>
      </c>
      <c r="AO53" s="137">
        <v>4.0318956962025307</v>
      </c>
      <c r="AP53" s="137">
        <v>4.871150552755803</v>
      </c>
      <c r="AQ53" s="70">
        <v>0.45286698321647689</v>
      </c>
      <c r="AR53" s="72">
        <v>8.9030462489583329</v>
      </c>
      <c r="AS53" s="68"/>
      <c r="AT53" s="68" t="s">
        <v>761</v>
      </c>
      <c r="AX53" s="72"/>
    </row>
    <row r="54" spans="1:54" x14ac:dyDescent="0.2">
      <c r="A54" t="s">
        <v>756</v>
      </c>
      <c r="B54" t="s">
        <v>282</v>
      </c>
      <c r="C54" s="68" t="s">
        <v>765</v>
      </c>
      <c r="E54" s="69">
        <v>43696</v>
      </c>
      <c r="F54" t="s">
        <v>881</v>
      </c>
      <c r="G54" t="s">
        <v>915</v>
      </c>
      <c r="H54" s="68">
        <v>1</v>
      </c>
      <c r="I54" s="68" t="s">
        <v>760</v>
      </c>
      <c r="J54" s="326">
        <v>0.43055555555555602</v>
      </c>
      <c r="K54" s="68">
        <v>1</v>
      </c>
      <c r="L54">
        <v>1</v>
      </c>
      <c r="M54" t="s">
        <v>854</v>
      </c>
      <c r="N54" t="s">
        <v>767</v>
      </c>
      <c r="O54" s="205" t="s">
        <v>761</v>
      </c>
      <c r="P54" s="131" t="s">
        <v>761</v>
      </c>
      <c r="Q54" s="68">
        <v>0.9</v>
      </c>
      <c r="R54" s="68">
        <v>0.9</v>
      </c>
      <c r="S54" s="131">
        <v>0.9</v>
      </c>
      <c r="T54" s="68">
        <v>1.3</v>
      </c>
      <c r="U54" s="70">
        <v>0.69230769230769229</v>
      </c>
      <c r="V54" s="68">
        <v>1</v>
      </c>
      <c r="W54" s="68" t="s">
        <v>761</v>
      </c>
      <c r="X54" s="359">
        <v>27.2</v>
      </c>
      <c r="Y54" s="68">
        <v>5.24</v>
      </c>
      <c r="Z54" s="365">
        <v>4.4821955698752731</v>
      </c>
      <c r="AA54" s="68">
        <v>66.099999999999994</v>
      </c>
      <c r="AB54" s="226">
        <v>27.9</v>
      </c>
      <c r="AC54" s="216">
        <v>43.7</v>
      </c>
      <c r="AD54" s="72">
        <v>7.6315789473684295E-2</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282</v>
      </c>
      <c r="B61" s="102">
        <v>2019</v>
      </c>
      <c r="C61" s="103">
        <v>7</v>
      </c>
      <c r="D61" s="102">
        <v>8</v>
      </c>
      <c r="E61" s="82"/>
      <c r="F61" s="131">
        <v>1.1499999999999999</v>
      </c>
      <c r="G61" s="364">
        <v>6.49</v>
      </c>
      <c r="H61" s="82"/>
      <c r="I61" s="364">
        <v>25.4</v>
      </c>
      <c r="J61" s="226">
        <v>26.9</v>
      </c>
      <c r="K61" s="82"/>
      <c r="L61" s="82"/>
      <c r="M61" s="108"/>
      <c r="N61" s="131" t="s">
        <v>763</v>
      </c>
      <c r="O61" s="82"/>
      <c r="P61" s="82"/>
      <c r="Q61" s="82"/>
      <c r="R61" s="140"/>
      <c r="S61" s="137" t="s">
        <v>763</v>
      </c>
      <c r="T61" s="131" t="s">
        <v>763</v>
      </c>
      <c r="U61" s="131" t="s">
        <v>763</v>
      </c>
      <c r="V61" s="85"/>
      <c r="W61" s="85"/>
      <c r="X61" s="85"/>
      <c r="Y61" s="102">
        <f>IF(C61&lt;6," ",IF(C61&lt;=9,I61, IF(C61&gt;=10," ")))</f>
        <v>25.4</v>
      </c>
      <c r="Z61" s="102">
        <f>IF(Y61=" ", " ", IF(Y61&gt;0, Y61+273.15))</f>
        <v>298.54999999999995</v>
      </c>
      <c r="AA61" s="102">
        <f>IF(C61&lt;6," ",IF(C61&lt;=9,J61, IF(C61&gt;=10," ")))</f>
        <v>26.9</v>
      </c>
      <c r="AB61" s="102">
        <f>IF(C61&lt;6," ",IF(C61&lt;=9,G61, IF(C61&gt;=10," ")))</f>
        <v>6.49</v>
      </c>
      <c r="AC61" s="104">
        <f>IF(Y61=" "," ",IF(Y61&gt;0,EXP(-173.4292+249.6339*100/Z61+143.3483*LN(+Z61/100)-21.8492*Z61/100+AA61*(-0.033096+0.014259*Z61/100-0.0017*(Z61/100)^2))*1.4276))</f>
        <v>7.0173068506245873</v>
      </c>
      <c r="AD61" s="102">
        <f>IF(Y61=" "," ",IF(Y61&gt;0,AB61/AC61))</f>
        <v>0.92485623589658861</v>
      </c>
      <c r="AE61" s="105">
        <f>IF(C61&lt;6," ",IF(C61&lt;=9,F61, IF(C61&gt;=10," ")))</f>
        <v>1.1499999999999999</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282</v>
      </c>
      <c r="B62" s="102">
        <v>2019</v>
      </c>
      <c r="C62" s="103">
        <v>7</v>
      </c>
      <c r="D62" s="102">
        <v>8</v>
      </c>
      <c r="E62" s="82"/>
      <c r="F62" s="131">
        <v>1.1499999999999999</v>
      </c>
      <c r="G62" s="364">
        <v>6.48</v>
      </c>
      <c r="H62" s="82"/>
      <c r="I62" s="364">
        <v>25.7</v>
      </c>
      <c r="J62" s="226">
        <v>27.9</v>
      </c>
      <c r="K62" s="82"/>
      <c r="L62" s="82"/>
      <c r="M62" s="108"/>
      <c r="N62" s="137">
        <v>0.53324569092608831</v>
      </c>
      <c r="O62" s="82"/>
      <c r="P62" s="82"/>
      <c r="Q62" s="82"/>
      <c r="R62" s="140"/>
      <c r="S62" s="137">
        <v>47.311149034430954</v>
      </c>
      <c r="T62" s="137">
        <v>7.0016754166666662</v>
      </c>
      <c r="U62" s="137">
        <v>0.37700000000000022</v>
      </c>
      <c r="V62" s="85"/>
      <c r="W62" s="85"/>
      <c r="X62" s="85"/>
      <c r="Y62" s="102">
        <f t="shared" ref="Y62:Y72" si="17">IF(C62&lt;6," ",IF(C62&lt;=9,I62, IF(C62&gt;=10," ")))</f>
        <v>25.7</v>
      </c>
      <c r="Z62" s="102">
        <f t="shared" ref="Z62:Z72" si="18">IF(Y62=" ", " ", IF(Y62&gt;0, Y62+273.15))</f>
        <v>298.84999999999997</v>
      </c>
      <c r="AA62" s="102">
        <f t="shared" ref="AA62:AA72" si="19">IF(C62&lt;6," ",IF(C62&lt;=9,J62, IF(C62&gt;=10," ")))</f>
        <v>27.9</v>
      </c>
      <c r="AB62" s="102">
        <f t="shared" ref="AB62:AB72" si="20">IF(C62&lt;6," ",IF(C62&lt;=9,G62, IF(C62&gt;=10," ")))</f>
        <v>6.48</v>
      </c>
      <c r="AC62" s="104">
        <f t="shared" ref="AC62:AC72" si="21">IF(Y62=" "," ",IF(Y62&gt;0,EXP(-173.4292+249.6339*100/Z62+143.3483*LN(+Z62/100)-21.8492*Z62/100+AA62*(-0.033096+0.014259*Z62/100-0.0017*(Z62/100)^2))*1.4276))</f>
        <v>6.9415987873935929</v>
      </c>
      <c r="AD62" s="102">
        <f t="shared" ref="AD62:AD72" si="22">IF(Y62=" "," ",IF(Y62&gt;0,AB62/AC62))</f>
        <v>0.93350252563834624</v>
      </c>
      <c r="AE62" s="105">
        <f t="shared" ref="AE62:AE72" si="23">IF(C62&lt;6," ",IF(C62&lt;=9,F62, IF(C62&gt;=10," ")))</f>
        <v>1.1499999999999999</v>
      </c>
      <c r="AF62" s="102">
        <f t="shared" ref="AF62:AF72" si="24">IF(Y62=" "," ",N62)</f>
        <v>0.53324569092608831</v>
      </c>
      <c r="AG62" s="105">
        <f t="shared" ref="AG62:AG72" si="25">IF(C62&lt;6," ",IF(C62&lt;=9,T62, IF(C62&gt;=10," ")))</f>
        <v>7.0016754166666662</v>
      </c>
      <c r="AH62" s="105">
        <f t="shared" ref="AH62:AH72" si="26">IF(C62&lt;6," ",IF(C62&lt;=9,U62, IF(C62&gt;=10," ")))</f>
        <v>0.37700000000000022</v>
      </c>
      <c r="AI62" s="102">
        <f t="shared" ref="AI62" si="27">IF(Y62=" ", " ", IF(Y62&gt;0, SUM(AG62:AH62)))</f>
        <v>7.3786754166666668</v>
      </c>
      <c r="AJ62" s="106">
        <f t="shared" ref="AJ62:AJ72" si="28">IF(C62&lt;6," ",IF(C62&lt;=9,S62, IF(C62&gt;=10," ")))</f>
        <v>47.311149034430954</v>
      </c>
      <c r="AK62" s="107">
        <f t="shared" ref="AK62:AK71" si="29">IF(Y62=" ", " ", IF(Y62&gt;0, AJ62-AF62))</f>
        <v>46.777903343504867</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282</v>
      </c>
      <c r="B63" s="102">
        <v>2019</v>
      </c>
      <c r="C63" s="103">
        <v>7</v>
      </c>
      <c r="D63" s="102">
        <v>8</v>
      </c>
      <c r="E63" s="82"/>
      <c r="F63" s="131">
        <v>1.1499999999999999</v>
      </c>
      <c r="G63" s="364">
        <v>6.25</v>
      </c>
      <c r="H63" s="82"/>
      <c r="I63" s="364">
        <v>25.7</v>
      </c>
      <c r="J63" s="131" t="s">
        <v>763</v>
      </c>
      <c r="K63" s="82"/>
      <c r="L63" s="82"/>
      <c r="M63" s="108"/>
      <c r="N63" s="131" t="s">
        <v>763</v>
      </c>
      <c r="O63" s="82"/>
      <c r="P63" s="82"/>
      <c r="Q63" s="82"/>
      <c r="R63" s="140"/>
      <c r="S63" s="137" t="s">
        <v>763</v>
      </c>
      <c r="T63" s="131" t="s">
        <v>763</v>
      </c>
      <c r="U63" s="131" t="s">
        <v>763</v>
      </c>
      <c r="V63" s="85"/>
      <c r="W63" s="85"/>
      <c r="X63" s="85"/>
      <c r="Y63" s="102">
        <f t="shared" si="17"/>
        <v>25.7</v>
      </c>
      <c r="Z63" s="102">
        <f t="shared" si="18"/>
        <v>298.84999999999997</v>
      </c>
      <c r="AA63" s="102" t="str">
        <f t="shared" si="19"/>
        <v>NS</v>
      </c>
      <c r="AB63" s="102">
        <f t="shared" si="20"/>
        <v>6.25</v>
      </c>
      <c r="AC63" s="104" t="e">
        <f t="shared" si="21"/>
        <v>#VALUE!</v>
      </c>
      <c r="AD63" s="102"/>
      <c r="AE63" s="105">
        <f t="shared" si="23"/>
        <v>1.1499999999999999</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282</v>
      </c>
      <c r="B64" s="102">
        <v>2019</v>
      </c>
      <c r="C64" s="103">
        <v>7</v>
      </c>
      <c r="D64" s="102">
        <v>19</v>
      </c>
      <c r="E64" s="82"/>
      <c r="F64" s="131">
        <v>1.05</v>
      </c>
      <c r="G64" s="364">
        <v>4.97</v>
      </c>
      <c r="H64" s="82"/>
      <c r="I64" s="364">
        <v>24.2</v>
      </c>
      <c r="J64" s="131" t="s">
        <v>763</v>
      </c>
      <c r="K64" s="82"/>
      <c r="L64" s="82"/>
      <c r="M64" s="108"/>
      <c r="N64" s="131" t="s">
        <v>763</v>
      </c>
      <c r="O64" s="82"/>
      <c r="P64" s="82"/>
      <c r="Q64" s="82"/>
      <c r="R64" s="140"/>
      <c r="S64" s="137" t="s">
        <v>763</v>
      </c>
      <c r="T64" s="131" t="s">
        <v>763</v>
      </c>
      <c r="U64" s="131" t="s">
        <v>763</v>
      </c>
      <c r="V64" s="85"/>
      <c r="W64" s="85"/>
      <c r="X64" s="85"/>
      <c r="Y64" s="102">
        <f t="shared" si="17"/>
        <v>24.2</v>
      </c>
      <c r="Z64" s="102">
        <f t="shared" si="18"/>
        <v>297.34999999999997</v>
      </c>
      <c r="AA64" s="102" t="str">
        <f t="shared" si="19"/>
        <v>NS</v>
      </c>
      <c r="AB64" s="102">
        <f t="shared" si="20"/>
        <v>4.97</v>
      </c>
      <c r="AC64" s="104" t="e">
        <f t="shared" si="21"/>
        <v>#VALUE!</v>
      </c>
      <c r="AD64" s="102"/>
      <c r="AE64" s="105">
        <f t="shared" si="23"/>
        <v>1.05</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282</v>
      </c>
      <c r="B65" s="102">
        <v>2019</v>
      </c>
      <c r="C65" s="103">
        <v>7</v>
      </c>
      <c r="D65" s="102">
        <v>19</v>
      </c>
      <c r="E65" s="82"/>
      <c r="F65" s="131">
        <v>1.05</v>
      </c>
      <c r="G65" s="364">
        <v>4.9400000000000004</v>
      </c>
      <c r="H65" s="82"/>
      <c r="I65" s="364">
        <v>24.2</v>
      </c>
      <c r="J65" s="226">
        <v>27.7</v>
      </c>
      <c r="K65" s="82"/>
      <c r="L65" s="82"/>
      <c r="M65" s="108"/>
      <c r="N65" s="137">
        <v>1.1381065792769325</v>
      </c>
      <c r="O65" s="82"/>
      <c r="P65" s="82"/>
      <c r="Q65" s="82"/>
      <c r="R65" s="140"/>
      <c r="S65" s="137">
        <v>62.384760808272958</v>
      </c>
      <c r="T65" s="137">
        <v>7.0871287500000006</v>
      </c>
      <c r="U65" s="137">
        <v>2.5837066666666657</v>
      </c>
      <c r="V65" s="85"/>
      <c r="W65" s="85"/>
      <c r="X65" s="85"/>
      <c r="Y65" s="102">
        <f t="shared" si="17"/>
        <v>24.2</v>
      </c>
      <c r="Z65" s="102">
        <f t="shared" si="18"/>
        <v>297.34999999999997</v>
      </c>
      <c r="AA65" s="102">
        <f t="shared" si="19"/>
        <v>27.7</v>
      </c>
      <c r="AB65" s="102">
        <f t="shared" si="20"/>
        <v>4.9400000000000004</v>
      </c>
      <c r="AC65" s="104">
        <f t="shared" si="21"/>
        <v>7.1331885488838314</v>
      </c>
      <c r="AD65" s="102">
        <f t="shared" si="22"/>
        <v>0.69253742083867798</v>
      </c>
      <c r="AE65" s="105">
        <f t="shared" si="23"/>
        <v>1.05</v>
      </c>
      <c r="AF65" s="102">
        <f t="shared" si="24"/>
        <v>1.1381065792769325</v>
      </c>
      <c r="AG65" s="105">
        <f t="shared" si="25"/>
        <v>7.0871287500000006</v>
      </c>
      <c r="AH65" s="105">
        <f t="shared" si="26"/>
        <v>2.5837066666666657</v>
      </c>
      <c r="AI65" s="102">
        <f t="shared" ref="AI65" si="30">IF(Y65=" ", " ", IF(Y65&gt;0, SUM(AG65:AH65)))</f>
        <v>9.6708354166666659</v>
      </c>
      <c r="AJ65" s="106">
        <f t="shared" si="28"/>
        <v>62.384760808272958</v>
      </c>
      <c r="AK65" s="107">
        <f t="shared" si="29"/>
        <v>61.246654228996029</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282</v>
      </c>
      <c r="B66" s="102">
        <v>2019</v>
      </c>
      <c r="C66" s="103">
        <v>7</v>
      </c>
      <c r="D66" s="102">
        <v>19</v>
      </c>
      <c r="E66" s="82"/>
      <c r="F66" s="131">
        <v>1.05</v>
      </c>
      <c r="G66" s="364" t="s">
        <v>761</v>
      </c>
      <c r="H66" s="82"/>
      <c r="I66" s="364">
        <v>24.2</v>
      </c>
      <c r="J66" s="131" t="s">
        <v>763</v>
      </c>
      <c r="K66" s="82"/>
      <c r="L66" s="82"/>
      <c r="M66" s="108"/>
      <c r="N66" s="131" t="s">
        <v>763</v>
      </c>
      <c r="O66" s="82"/>
      <c r="P66" s="82"/>
      <c r="Q66" s="82"/>
      <c r="R66" s="140"/>
      <c r="S66" s="137" t="s">
        <v>763</v>
      </c>
      <c r="T66" s="131" t="s">
        <v>763</v>
      </c>
      <c r="U66" s="131" t="s">
        <v>763</v>
      </c>
      <c r="V66" s="85"/>
      <c r="W66" s="85"/>
      <c r="X66" s="85"/>
      <c r="Y66" s="102">
        <f t="shared" si="17"/>
        <v>24.2</v>
      </c>
      <c r="Z66" s="102">
        <f t="shared" si="18"/>
        <v>297.34999999999997</v>
      </c>
      <c r="AA66" s="102" t="str">
        <f t="shared" si="19"/>
        <v>NS</v>
      </c>
      <c r="AB66" s="102" t="str">
        <f t="shared" si="20"/>
        <v>ND</v>
      </c>
      <c r="AC66" s="104" t="e">
        <f t="shared" si="21"/>
        <v>#VALUE!</v>
      </c>
      <c r="AD66" s="102"/>
      <c r="AE66" s="105">
        <f t="shared" si="23"/>
        <v>1.05</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282</v>
      </c>
      <c r="B67" s="102">
        <v>2019</v>
      </c>
      <c r="C67" s="103">
        <v>8</v>
      </c>
      <c r="D67" s="102">
        <v>5</v>
      </c>
      <c r="E67" s="82"/>
      <c r="F67" s="131">
        <v>0.9</v>
      </c>
      <c r="G67" s="364">
        <v>3.7087317020429222</v>
      </c>
      <c r="H67" s="82"/>
      <c r="I67" s="364">
        <v>28</v>
      </c>
      <c r="J67" s="226">
        <v>27.4</v>
      </c>
      <c r="K67" s="82"/>
      <c r="L67" s="82"/>
      <c r="M67" s="82"/>
      <c r="N67" s="131" t="s">
        <v>763</v>
      </c>
      <c r="O67" s="82"/>
      <c r="P67" s="82"/>
      <c r="Q67" s="82"/>
      <c r="R67" s="140"/>
      <c r="S67" s="137" t="s">
        <v>763</v>
      </c>
      <c r="T67" s="131" t="s">
        <v>763</v>
      </c>
      <c r="U67" s="131" t="s">
        <v>763</v>
      </c>
      <c r="V67" s="85"/>
      <c r="W67" s="85"/>
      <c r="X67" s="85"/>
      <c r="Y67" s="102">
        <f t="shared" si="17"/>
        <v>28</v>
      </c>
      <c r="Z67" s="102">
        <f t="shared" si="18"/>
        <v>301.14999999999998</v>
      </c>
      <c r="AA67" s="102">
        <f t="shared" si="19"/>
        <v>27.4</v>
      </c>
      <c r="AB67" s="102">
        <f t="shared" si="20"/>
        <v>3.7087317020429222</v>
      </c>
      <c r="AC67" s="104">
        <f t="shared" si="21"/>
        <v>6.6955143101440102</v>
      </c>
      <c r="AD67" s="102">
        <f t="shared" si="22"/>
        <v>0.55391289305797231</v>
      </c>
      <c r="AE67" s="105">
        <f t="shared" si="23"/>
        <v>0.9</v>
      </c>
      <c r="AF67" s="102" t="str">
        <f t="shared" si="24"/>
        <v>NS</v>
      </c>
      <c r="AG67" s="105" t="str">
        <f t="shared" si="25"/>
        <v>NS</v>
      </c>
      <c r="AH67" s="105" t="str">
        <f t="shared" si="26"/>
        <v>NS</v>
      </c>
      <c r="AI67" s="102"/>
      <c r="AJ67" s="106" t="str">
        <f t="shared" si="28"/>
        <v>NS</v>
      </c>
      <c r="AK67" s="107"/>
      <c r="AL67" s="82"/>
      <c r="AM67" s="82">
        <f>AD75</f>
        <v>0.70178148287181452</v>
      </c>
      <c r="AN67" s="82">
        <f>AE75</f>
        <v>1.0000000000000002</v>
      </c>
      <c r="AO67" s="82">
        <f>AF75</f>
        <v>1.9512031887890591</v>
      </c>
      <c r="AP67" s="82">
        <f>AI75</f>
        <v>9.8822781247395817</v>
      </c>
      <c r="AQ67" s="113">
        <f>AK75</f>
        <v>54.354740456971044</v>
      </c>
      <c r="AR67" s="118"/>
      <c r="AS67" s="115" t="s">
        <v>497</v>
      </c>
      <c r="AT67" s="115" t="s">
        <v>497</v>
      </c>
      <c r="AU67" s="115" t="s">
        <v>497</v>
      </c>
      <c r="AV67" s="115" t="s">
        <v>497</v>
      </c>
      <c r="AW67" s="115" t="s">
        <v>497</v>
      </c>
      <c r="AX67" s="116" t="s">
        <v>498</v>
      </c>
      <c r="AY67" s="102"/>
      <c r="AZ67" s="102"/>
      <c r="BA67" s="82"/>
      <c r="BB67" s="82"/>
    </row>
    <row r="68" spans="1:54" ht="16" x14ac:dyDescent="0.2">
      <c r="A68" s="101" t="s">
        <v>282</v>
      </c>
      <c r="B68" s="102">
        <v>2019</v>
      </c>
      <c r="C68" s="103">
        <v>8</v>
      </c>
      <c r="D68" s="102">
        <v>5</v>
      </c>
      <c r="E68" s="82"/>
      <c r="F68" s="131">
        <v>0.9</v>
      </c>
      <c r="G68" s="364">
        <v>3.7392993474667819</v>
      </c>
      <c r="H68" s="82"/>
      <c r="I68" s="364">
        <v>28.1</v>
      </c>
      <c r="J68" s="226">
        <v>27.6</v>
      </c>
      <c r="K68" s="82"/>
      <c r="L68" s="82"/>
      <c r="M68" s="108"/>
      <c r="N68" s="137">
        <v>0.05</v>
      </c>
      <c r="O68" s="82"/>
      <c r="P68" s="82"/>
      <c r="Q68" s="82"/>
      <c r="R68" s="140"/>
      <c r="S68" s="137">
        <v>57.497839659573813</v>
      </c>
      <c r="T68" s="137">
        <v>10.937555416666665</v>
      </c>
      <c r="U68" s="137">
        <v>2.6389999999999989</v>
      </c>
      <c r="V68" s="85"/>
      <c r="W68" s="85"/>
      <c r="X68" s="85"/>
      <c r="Y68" s="102">
        <f t="shared" si="17"/>
        <v>28.1</v>
      </c>
      <c r="Z68" s="102">
        <f t="shared" si="18"/>
        <v>301.25</v>
      </c>
      <c r="AA68" s="102">
        <f t="shared" si="19"/>
        <v>27.6</v>
      </c>
      <c r="AB68" s="102">
        <f t="shared" si="20"/>
        <v>3.7392993474667819</v>
      </c>
      <c r="AC68" s="104">
        <f t="shared" si="21"/>
        <v>6.676947075971766</v>
      </c>
      <c r="AD68" s="102">
        <f t="shared" si="22"/>
        <v>0.56003129947268038</v>
      </c>
      <c r="AE68" s="105">
        <f t="shared" si="23"/>
        <v>0.9</v>
      </c>
      <c r="AF68" s="102">
        <f t="shared" si="24"/>
        <v>0.05</v>
      </c>
      <c r="AG68" s="105">
        <f t="shared" si="25"/>
        <v>10.937555416666665</v>
      </c>
      <c r="AH68" s="105">
        <f t="shared" si="26"/>
        <v>2.6389999999999989</v>
      </c>
      <c r="AI68" s="102">
        <f t="shared" ref="AI68" si="31">IF(Y68=" ", " ", IF(Y68&gt;0, SUM(AG68:AH68)))</f>
        <v>13.576555416666665</v>
      </c>
      <c r="AJ68" s="106">
        <f t="shared" si="28"/>
        <v>57.497839659573813</v>
      </c>
      <c r="AK68" s="107">
        <f t="shared" si="29"/>
        <v>57.447839659573816</v>
      </c>
      <c r="AL68" s="82"/>
      <c r="AM68" s="82"/>
      <c r="AN68" s="82"/>
      <c r="AO68" s="82"/>
      <c r="AP68" s="85"/>
      <c r="AQ68" s="82"/>
      <c r="AR68" s="82"/>
      <c r="AS68" s="363">
        <f>((LN(AM67)-LN(0.4))/(LN(0.9)-LN(0.4))*100)</f>
        <v>69.32255319370735</v>
      </c>
      <c r="AT68" s="370">
        <f>((LN(AN67)-LN(0.6))/(LN(3)-LN(0.6))*100)</f>
        <v>31.739380551401485</v>
      </c>
      <c r="AU68" s="115">
        <f>((LN(AO67)-LN(10))/(LN(1)-LN(10))*100)</f>
        <v>70.969750294014347</v>
      </c>
      <c r="AV68" s="115">
        <f>((LN(AP67)-LN(10))/(LN(3)-LN(10))*100)</f>
        <v>0.98357939182577792</v>
      </c>
      <c r="AW68" s="115">
        <f>((LN(AQ67)-LN(43))/(LN(20)-LN(43))*100)</f>
        <v>-30.612875171160532</v>
      </c>
      <c r="AX68" s="82"/>
      <c r="AY68" s="82"/>
      <c r="AZ68" s="82"/>
      <c r="BA68" s="82"/>
      <c r="BB68" s="82"/>
    </row>
    <row r="69" spans="1:54" ht="16" x14ac:dyDescent="0.2">
      <c r="A69" s="101" t="s">
        <v>282</v>
      </c>
      <c r="B69" s="102">
        <v>2019</v>
      </c>
      <c r="C69" s="103">
        <v>8</v>
      </c>
      <c r="D69" s="102">
        <v>5</v>
      </c>
      <c r="E69" s="82"/>
      <c r="F69" s="131">
        <v>0.9</v>
      </c>
      <c r="G69" s="364">
        <v>3.7550689090577887</v>
      </c>
      <c r="H69" s="82"/>
      <c r="I69" s="364">
        <v>28.1</v>
      </c>
      <c r="J69" s="226">
        <v>29.3</v>
      </c>
      <c r="K69" s="82"/>
      <c r="L69" s="82"/>
      <c r="M69" s="108"/>
      <c r="N69" s="131" t="s">
        <v>763</v>
      </c>
      <c r="O69" s="82"/>
      <c r="P69" s="82"/>
      <c r="Q69" s="82"/>
      <c r="R69" s="140"/>
      <c r="S69" s="137" t="s">
        <v>763</v>
      </c>
      <c r="T69" s="131" t="s">
        <v>763</v>
      </c>
      <c r="U69" s="131" t="s">
        <v>763</v>
      </c>
      <c r="V69" s="85"/>
      <c r="W69" s="85"/>
      <c r="X69" s="85"/>
      <c r="Y69" s="102">
        <f t="shared" si="17"/>
        <v>28.1</v>
      </c>
      <c r="Z69" s="102">
        <f t="shared" si="18"/>
        <v>301.25</v>
      </c>
      <c r="AA69" s="102">
        <f t="shared" si="19"/>
        <v>29.3</v>
      </c>
      <c r="AB69" s="102">
        <f t="shared" si="20"/>
        <v>3.7550689090577887</v>
      </c>
      <c r="AC69" s="104">
        <f t="shared" si="21"/>
        <v>6.6140380051702641</v>
      </c>
      <c r="AD69" s="102">
        <f t="shared" si="22"/>
        <v>0.56774226367045533</v>
      </c>
      <c r="AE69" s="105">
        <f t="shared" si="23"/>
        <v>0.9</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69.32255319370735</v>
      </c>
      <c r="AT69" s="82">
        <f t="shared" ref="AT69:AW69" si="32">IF(AT68&gt;100, 100, IF(AT68&lt;0, 0, AT68))</f>
        <v>31.739380551401485</v>
      </c>
      <c r="AU69" s="82">
        <f t="shared" si="32"/>
        <v>70.969750294014347</v>
      </c>
      <c r="AV69" s="82">
        <f t="shared" si="32"/>
        <v>0.98357939182577792</v>
      </c>
      <c r="AW69" s="82">
        <f t="shared" si="32"/>
        <v>0</v>
      </c>
      <c r="AX69" s="129">
        <f>AVERAGE(AS69:AW69)</f>
        <v>34.603052686189791</v>
      </c>
      <c r="AY69" s="84"/>
      <c r="AZ69" s="84"/>
      <c r="BA69" s="84" t="str">
        <f>IF(AX69&gt;65, "Acceptable; Ongoing Protection is Required", "Unacceptable; Immediate Restoration is Required")</f>
        <v>Unacceptable; Immediate Restoration is Required</v>
      </c>
      <c r="BB69" s="82"/>
    </row>
    <row r="70" spans="1:54" ht="16" x14ac:dyDescent="0.2">
      <c r="A70" s="101" t="s">
        <v>282</v>
      </c>
      <c r="B70" s="102">
        <v>2019</v>
      </c>
      <c r="C70" s="103">
        <v>8</v>
      </c>
      <c r="D70" s="102">
        <v>19</v>
      </c>
      <c r="E70" s="82"/>
      <c r="F70" s="131">
        <v>0.9</v>
      </c>
      <c r="G70" s="364">
        <v>4.8271058655570807</v>
      </c>
      <c r="H70" s="82"/>
      <c r="I70" s="364">
        <v>27.3</v>
      </c>
      <c r="J70" s="226">
        <v>27.5</v>
      </c>
      <c r="K70" s="82"/>
      <c r="L70" s="82"/>
      <c r="M70" s="108"/>
      <c r="N70" s="131" t="s">
        <v>763</v>
      </c>
      <c r="O70" s="82"/>
      <c r="P70" s="82"/>
      <c r="Q70" s="82"/>
      <c r="R70" s="140"/>
      <c r="S70" s="137" t="s">
        <v>763</v>
      </c>
      <c r="T70" s="131" t="s">
        <v>763</v>
      </c>
      <c r="U70" s="131" t="s">
        <v>763</v>
      </c>
      <c r="V70" s="85"/>
      <c r="W70" s="85"/>
      <c r="X70" s="85"/>
      <c r="Y70" s="102">
        <f t="shared" si="17"/>
        <v>27.3</v>
      </c>
      <c r="Z70" s="102">
        <f t="shared" si="18"/>
        <v>300.45</v>
      </c>
      <c r="AA70" s="102">
        <f t="shared" si="19"/>
        <v>27.5</v>
      </c>
      <c r="AB70" s="102">
        <f t="shared" si="20"/>
        <v>4.8271058655570807</v>
      </c>
      <c r="AC70" s="104">
        <f t="shared" si="21"/>
        <v>6.7705846771013469</v>
      </c>
      <c r="AD70" s="102">
        <f t="shared" si="22"/>
        <v>0.71295258766687231</v>
      </c>
      <c r="AE70" s="105">
        <f t="shared" si="23"/>
        <v>0.9</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34.603052686189791</v>
      </c>
      <c r="AY70" s="85"/>
      <c r="AZ70" s="85"/>
      <c r="BA70" s="82"/>
      <c r="BB70" s="82"/>
    </row>
    <row r="71" spans="1:54" ht="16" x14ac:dyDescent="0.2">
      <c r="A71" s="101" t="s">
        <v>282</v>
      </c>
      <c r="B71" s="102">
        <v>2019</v>
      </c>
      <c r="C71" s="103">
        <v>8</v>
      </c>
      <c r="D71" s="102">
        <v>19</v>
      </c>
      <c r="E71" s="82"/>
      <c r="F71" s="131">
        <v>0.9</v>
      </c>
      <c r="G71" s="364">
        <v>4.7569220092918583</v>
      </c>
      <c r="H71" s="82"/>
      <c r="I71" s="364">
        <v>27.3</v>
      </c>
      <c r="J71" s="226">
        <v>28.9</v>
      </c>
      <c r="K71" s="82"/>
      <c r="L71" s="82"/>
      <c r="M71" s="108"/>
      <c r="N71" s="137">
        <v>6.083460484953215</v>
      </c>
      <c r="O71" s="82"/>
      <c r="P71" s="82"/>
      <c r="Q71" s="82"/>
      <c r="R71" s="140"/>
      <c r="S71" s="137">
        <v>58.03002508076267</v>
      </c>
      <c r="T71" s="137">
        <v>4.0318956962025307</v>
      </c>
      <c r="U71" s="137">
        <v>4.871150552755803</v>
      </c>
      <c r="V71" s="85"/>
      <c r="W71" s="85"/>
      <c r="X71" s="85"/>
      <c r="Y71" s="102">
        <f t="shared" si="17"/>
        <v>27.3</v>
      </c>
      <c r="Z71" s="102">
        <f t="shared" si="18"/>
        <v>300.45</v>
      </c>
      <c r="AA71" s="102">
        <f t="shared" si="19"/>
        <v>28.9</v>
      </c>
      <c r="AB71" s="102">
        <f t="shared" si="20"/>
        <v>4.7569220092918583</v>
      </c>
      <c r="AC71" s="104">
        <f t="shared" si="21"/>
        <v>6.7177035979636992</v>
      </c>
      <c r="AD71" s="102">
        <f t="shared" si="22"/>
        <v>0.70811728143733488</v>
      </c>
      <c r="AE71" s="105">
        <f t="shared" si="23"/>
        <v>0.9</v>
      </c>
      <c r="AF71" s="102">
        <f t="shared" si="24"/>
        <v>6.083460484953215</v>
      </c>
      <c r="AG71" s="105">
        <f t="shared" si="25"/>
        <v>4.0318956962025307</v>
      </c>
      <c r="AH71" s="105">
        <f t="shared" si="26"/>
        <v>4.871150552755803</v>
      </c>
      <c r="AI71" s="102">
        <f t="shared" ref="AI71" si="33">IF(Y71=" ", " ", IF(Y71&gt;0, SUM(AG71:AH71)))</f>
        <v>8.9030462489583329</v>
      </c>
      <c r="AJ71" s="106">
        <f t="shared" si="28"/>
        <v>58.03002508076267</v>
      </c>
      <c r="AK71" s="107">
        <f t="shared" si="29"/>
        <v>51.946564595809456</v>
      </c>
      <c r="AL71" s="82"/>
      <c r="AM71" s="82"/>
      <c r="AN71" s="82"/>
      <c r="AO71" s="82"/>
      <c r="AP71" s="82"/>
      <c r="AQ71" s="82"/>
      <c r="AR71" s="82"/>
      <c r="AS71" s="82"/>
      <c r="AT71" s="82"/>
      <c r="AU71" s="82"/>
      <c r="AV71" s="82"/>
      <c r="AW71" s="82"/>
      <c r="AX71" s="82">
        <f>AVERAGE(AS69:AW69)</f>
        <v>34.603052686189791</v>
      </c>
      <c r="AY71" s="82"/>
      <c r="AZ71" s="82"/>
      <c r="BA71" s="82"/>
      <c r="BB71" s="82"/>
    </row>
    <row r="72" spans="1:54" ht="16" x14ac:dyDescent="0.2">
      <c r="A72" s="101" t="s">
        <v>282</v>
      </c>
      <c r="B72" s="102">
        <v>2019</v>
      </c>
      <c r="C72" s="103">
        <v>8</v>
      </c>
      <c r="D72" s="102">
        <v>19</v>
      </c>
      <c r="E72" s="82"/>
      <c r="F72" s="131">
        <v>0.9</v>
      </c>
      <c r="G72" s="364">
        <v>4.4821955698752731</v>
      </c>
      <c r="H72" s="82"/>
      <c r="I72" s="364">
        <v>27.2</v>
      </c>
      <c r="J72" s="226">
        <v>27.9</v>
      </c>
      <c r="K72" s="82"/>
      <c r="L72" s="82"/>
      <c r="M72" s="82"/>
      <c r="N72" s="131" t="s">
        <v>763</v>
      </c>
      <c r="O72" s="82"/>
      <c r="P72" s="82"/>
      <c r="Q72" s="82"/>
      <c r="R72" s="140"/>
      <c r="S72" s="137" t="s">
        <v>763</v>
      </c>
      <c r="T72" s="131" t="s">
        <v>763</v>
      </c>
      <c r="U72" s="131" t="s">
        <v>763</v>
      </c>
      <c r="V72" s="85"/>
      <c r="W72" s="85"/>
      <c r="X72" s="85"/>
      <c r="Y72" s="102">
        <f t="shared" si="17"/>
        <v>27.2</v>
      </c>
      <c r="Z72" s="102">
        <f t="shared" si="18"/>
        <v>300.34999999999997</v>
      </c>
      <c r="AA72" s="102">
        <f t="shared" si="19"/>
        <v>27.9</v>
      </c>
      <c r="AB72" s="102">
        <f t="shared" si="20"/>
        <v>4.4821955698752731</v>
      </c>
      <c r="AC72" s="104">
        <f t="shared" si="21"/>
        <v>6.7667953412965289</v>
      </c>
      <c r="AD72" s="102">
        <f t="shared" si="22"/>
        <v>0.66238083816740312</v>
      </c>
      <c r="AE72" s="105">
        <f t="shared" si="23"/>
        <v>0.9</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0.70178148287181452</v>
      </c>
      <c r="AE75" s="84">
        <f>_xlfn.AGGREGATE(1, 6,AE61:AE74)</f>
        <v>1.0000000000000002</v>
      </c>
      <c r="AF75" s="84">
        <f>_xlfn.AGGREGATE(1, 6,AF61:AF74)</f>
        <v>1.9512031887890591</v>
      </c>
      <c r="AG75" s="82"/>
      <c r="AH75" s="82"/>
      <c r="AI75" s="84">
        <f>_xlfn.AGGREGATE(1, 6,AI61:AI74)</f>
        <v>9.8822781247395817</v>
      </c>
      <c r="AJ75" s="82"/>
      <c r="AK75" s="84">
        <f>_xlfn.AGGREGATE(1, 6,AK61:AK74)</f>
        <v>54.354740456971044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AVERAGE(AD62:AD69)</f>
        <v>0.66154528053562645</v>
      </c>
      <c r="AE76" s="126">
        <f>AVERAGE(AE62:AE71)</f>
        <v>0.99500000000000011</v>
      </c>
      <c r="AF76" s="126">
        <f>AVERAGE(AF62:AF71)</f>
        <v>1.9512031887890591</v>
      </c>
      <c r="AG76" s="126"/>
      <c r="AH76" s="126"/>
      <c r="AI76" s="126">
        <f>AVERAGE(AI62:AI71)</f>
        <v>9.8822781247395817</v>
      </c>
      <c r="AJ76" s="126"/>
      <c r="AK76" s="127">
        <f>AVERAGE(AK62:AK69)</f>
        <v>55.157465744024904</v>
      </c>
      <c r="AL76" s="82"/>
      <c r="AM76" s="82"/>
      <c r="AN76" s="82"/>
      <c r="AO76" s="82"/>
      <c r="AP76" s="82"/>
      <c r="AQ76" s="82"/>
      <c r="AR76" s="82"/>
      <c r="AS76" s="82"/>
      <c r="AT76" s="82"/>
      <c r="AU76" s="82"/>
      <c r="AV76" s="82"/>
      <c r="AW76" s="82"/>
      <c r="AX76" s="82"/>
      <c r="AY76" s="82"/>
      <c r="AZ76" s="82"/>
      <c r="BA76" s="82"/>
      <c r="BB76" s="82"/>
    </row>
    <row r="77" spans="1:54" x14ac:dyDescent="0.2">
      <c r="AD77">
        <f>AVERAGE(AD61:AD72)</f>
        <v>0.70178148287181452</v>
      </c>
      <c r="AK77" s="368">
        <f>AVERAGE(AK62:AK71)</f>
        <v>54.354740456971044</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s="68" customFormat="1" x14ac:dyDescent="0.2">
      <c r="A83" s="79" t="s">
        <v>756</v>
      </c>
      <c r="B83" s="193" t="s">
        <v>986</v>
      </c>
      <c r="C83" s="193" t="s">
        <v>757</v>
      </c>
      <c r="D83" s="193"/>
      <c r="E83" s="194">
        <v>44020</v>
      </c>
      <c r="F83" s="79" t="s">
        <v>881</v>
      </c>
      <c r="G83" s="79" t="s">
        <v>915</v>
      </c>
      <c r="H83" s="195">
        <v>1</v>
      </c>
      <c r="I83" s="79" t="s">
        <v>982</v>
      </c>
      <c r="J83" s="196" t="s">
        <v>761</v>
      </c>
      <c r="K83" s="174">
        <v>2</v>
      </c>
      <c r="L83" s="174">
        <v>2</v>
      </c>
      <c r="M83" s="79" t="s">
        <v>854</v>
      </c>
      <c r="N83" s="79" t="s">
        <v>762</v>
      </c>
      <c r="O83" s="131" t="s">
        <v>761</v>
      </c>
      <c r="P83" s="131" t="s">
        <v>761</v>
      </c>
      <c r="Q83" s="79" t="s">
        <v>761</v>
      </c>
      <c r="R83" s="79" t="s">
        <v>761</v>
      </c>
      <c r="S83" s="131">
        <v>0.7</v>
      </c>
      <c r="T83" s="79">
        <v>1.35</v>
      </c>
      <c r="U83" s="72">
        <v>0.51851851851851849</v>
      </c>
      <c r="V83" s="79">
        <v>0.15</v>
      </c>
      <c r="W83" s="196">
        <v>0.35555555555555557</v>
      </c>
      <c r="X83" s="371">
        <v>23.9</v>
      </c>
      <c r="Y83" s="198">
        <v>6.16</v>
      </c>
      <c r="Z83" s="365">
        <v>5.2407015606918508</v>
      </c>
      <c r="AA83" s="199">
        <v>82.5</v>
      </c>
      <c r="AB83" s="131">
        <v>28.2</v>
      </c>
      <c r="AC83" s="79">
        <v>44.2</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7" s="68" customFormat="1" x14ac:dyDescent="0.2">
      <c r="A84" s="79" t="s">
        <v>756</v>
      </c>
      <c r="B84" s="193" t="s">
        <v>986</v>
      </c>
      <c r="C84" s="193" t="s">
        <v>764</v>
      </c>
      <c r="D84" s="193"/>
      <c r="E84" s="194">
        <v>44020</v>
      </c>
      <c r="F84" s="79" t="s">
        <v>881</v>
      </c>
      <c r="G84" s="79" t="s">
        <v>915</v>
      </c>
      <c r="H84" s="195">
        <v>1</v>
      </c>
      <c r="I84" s="79" t="s">
        <v>982</v>
      </c>
      <c r="J84" s="196" t="s">
        <v>761</v>
      </c>
      <c r="K84" s="174">
        <v>2</v>
      </c>
      <c r="L84" s="174">
        <v>2</v>
      </c>
      <c r="M84" s="79" t="s">
        <v>854</v>
      </c>
      <c r="N84" s="79" t="s">
        <v>762</v>
      </c>
      <c r="O84" s="131" t="s">
        <v>761</v>
      </c>
      <c r="P84" s="131" t="s">
        <v>761</v>
      </c>
      <c r="Q84" s="79" t="s">
        <v>761</v>
      </c>
      <c r="R84" s="79" t="s">
        <v>761</v>
      </c>
      <c r="S84" s="131">
        <v>0.7</v>
      </c>
      <c r="T84" s="79">
        <v>1.35</v>
      </c>
      <c r="U84" s="72">
        <v>0.51851851851851849</v>
      </c>
      <c r="V84" s="79">
        <v>0.5</v>
      </c>
      <c r="W84" s="196">
        <v>0.35555555555555557</v>
      </c>
      <c r="X84" s="371">
        <v>23.9</v>
      </c>
      <c r="Y84" s="198">
        <v>6.08</v>
      </c>
      <c r="Z84" s="365">
        <v>5.1548836154217526</v>
      </c>
      <c r="AA84" s="199">
        <v>81.5</v>
      </c>
      <c r="AB84" s="131">
        <v>28.8</v>
      </c>
      <c r="AC84" s="79">
        <v>44.9</v>
      </c>
      <c r="AD84" s="176">
        <v>9.9618077657542908E-2</v>
      </c>
      <c r="AE84" s="75">
        <v>0.49090719063545163</v>
      </c>
      <c r="AF84" s="75">
        <v>2.5000000000000001E-2</v>
      </c>
      <c r="AG84" s="137">
        <v>0.51590719063545165</v>
      </c>
      <c r="AH84" s="75">
        <v>27.19523231948169</v>
      </c>
      <c r="AI84" s="75">
        <v>27.711139510117142</v>
      </c>
      <c r="AJ84" s="75">
        <v>134.41964391169046</v>
      </c>
      <c r="AK84" s="75">
        <v>20.377569755829857</v>
      </c>
      <c r="AL84" s="177">
        <v>6.5964511726543886</v>
      </c>
      <c r="AM84" s="75">
        <v>47.572802075311543</v>
      </c>
      <c r="AN84" s="137">
        <v>48.088709265946996</v>
      </c>
      <c r="AO84" s="207">
        <v>16.973589285714283</v>
      </c>
      <c r="AP84" s="207">
        <v>0.75306774553571298</v>
      </c>
      <c r="AQ84" s="201">
        <v>0.95751777990581399</v>
      </c>
      <c r="AR84" s="177">
        <v>17.726657031249996</v>
      </c>
      <c r="AS84" s="79"/>
      <c r="AT84" s="176"/>
      <c r="AU84" s="68" t="s">
        <v>763</v>
      </c>
      <c r="AV84" s="68" t="s">
        <v>763</v>
      </c>
      <c r="AX84" s="72"/>
      <c r="BA84" s="200"/>
      <c r="BC84" s="147"/>
    </row>
    <row r="85" spans="1:57" s="68" customFormat="1" x14ac:dyDescent="0.2">
      <c r="A85" s="79" t="s">
        <v>756</v>
      </c>
      <c r="B85" s="193" t="s">
        <v>986</v>
      </c>
      <c r="C85" s="193" t="s">
        <v>765</v>
      </c>
      <c r="D85" s="193"/>
      <c r="E85" s="194">
        <v>44020</v>
      </c>
      <c r="F85" s="79" t="s">
        <v>881</v>
      </c>
      <c r="G85" s="79" t="s">
        <v>915</v>
      </c>
      <c r="H85" s="195">
        <v>1</v>
      </c>
      <c r="I85" s="79" t="s">
        <v>982</v>
      </c>
      <c r="J85" s="196" t="s">
        <v>761</v>
      </c>
      <c r="K85" s="174">
        <v>2</v>
      </c>
      <c r="L85" s="174">
        <v>2</v>
      </c>
      <c r="M85" s="79" t="s">
        <v>854</v>
      </c>
      <c r="N85" s="79" t="s">
        <v>762</v>
      </c>
      <c r="O85" s="131" t="s">
        <v>761</v>
      </c>
      <c r="P85" s="131" t="s">
        <v>761</v>
      </c>
      <c r="Q85" s="79" t="s">
        <v>761</v>
      </c>
      <c r="R85" s="79" t="s">
        <v>761</v>
      </c>
      <c r="S85" s="131">
        <v>0.7</v>
      </c>
      <c r="T85" s="79">
        <v>1.35</v>
      </c>
      <c r="U85" s="72">
        <v>0.51851851851851849</v>
      </c>
      <c r="V85" s="79">
        <v>1</v>
      </c>
      <c r="W85" s="196">
        <v>0.35555555555555557</v>
      </c>
      <c r="X85" s="371">
        <v>23.9</v>
      </c>
      <c r="Y85" s="198">
        <v>5.42</v>
      </c>
      <c r="Z85" s="365">
        <v>4.590043075081943</v>
      </c>
      <c r="AA85" s="199">
        <v>73.099999999999994</v>
      </c>
      <c r="AB85" s="131">
        <v>29</v>
      </c>
      <c r="AC85" s="79">
        <v>45.2</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t="s">
        <v>763</v>
      </c>
      <c r="AV85" s="68" t="s">
        <v>763</v>
      </c>
      <c r="AX85" s="72"/>
      <c r="BA85" s="200"/>
      <c r="BC85" s="147"/>
    </row>
    <row r="86" spans="1:57" s="68" customFormat="1" x14ac:dyDescent="0.2">
      <c r="A86" s="79" t="s">
        <v>756</v>
      </c>
      <c r="B86" s="193" t="s">
        <v>986</v>
      </c>
      <c r="C86" s="193" t="s">
        <v>757</v>
      </c>
      <c r="D86" s="193"/>
      <c r="E86" s="194">
        <v>44035</v>
      </c>
      <c r="F86" s="79" t="s">
        <v>881</v>
      </c>
      <c r="G86" s="79" t="s">
        <v>1007</v>
      </c>
      <c r="H86" s="195">
        <v>1</v>
      </c>
      <c r="I86" s="68" t="s">
        <v>982</v>
      </c>
      <c r="J86" s="212" t="s">
        <v>761</v>
      </c>
      <c r="K86" s="197">
        <v>3</v>
      </c>
      <c r="L86" s="174">
        <v>1</v>
      </c>
      <c r="M86" s="79" t="s">
        <v>761</v>
      </c>
      <c r="N86" s="79" t="s">
        <v>766</v>
      </c>
      <c r="O86" s="131" t="s">
        <v>761</v>
      </c>
      <c r="P86" s="131" t="s">
        <v>761</v>
      </c>
      <c r="Q86" s="79">
        <v>0.9</v>
      </c>
      <c r="R86" s="79">
        <v>0.9</v>
      </c>
      <c r="S86" s="131">
        <v>0.9</v>
      </c>
      <c r="T86" s="79">
        <v>1.2</v>
      </c>
      <c r="U86" s="72">
        <v>0.75</v>
      </c>
      <c r="V86" s="79">
        <v>0.15</v>
      </c>
      <c r="W86" s="196">
        <v>0.33333333333333331</v>
      </c>
      <c r="X86" s="371">
        <v>27.5</v>
      </c>
      <c r="Y86" s="198">
        <v>5.63</v>
      </c>
      <c r="Z86" s="365">
        <v>4.7878368770732029</v>
      </c>
      <c r="AA86" s="199">
        <v>83.7</v>
      </c>
      <c r="AB86" s="131">
        <v>29</v>
      </c>
      <c r="AC86" s="79">
        <v>44.8</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79"/>
      <c r="AT86" s="176"/>
      <c r="AU86" s="68" t="s">
        <v>763</v>
      </c>
      <c r="AV86" s="68" t="s">
        <v>763</v>
      </c>
      <c r="AX86" s="72"/>
      <c r="BC86" s="147"/>
    </row>
    <row r="87" spans="1:57" s="68" customFormat="1" x14ac:dyDescent="0.2">
      <c r="A87" s="79" t="s">
        <v>756</v>
      </c>
      <c r="B87" s="193" t="s">
        <v>986</v>
      </c>
      <c r="C87" s="193" t="s">
        <v>764</v>
      </c>
      <c r="D87" s="193"/>
      <c r="E87" s="194">
        <v>44035</v>
      </c>
      <c r="F87" s="79" t="s">
        <v>881</v>
      </c>
      <c r="G87" s="79" t="s">
        <v>1007</v>
      </c>
      <c r="H87" s="195">
        <v>1</v>
      </c>
      <c r="I87" s="68" t="s">
        <v>982</v>
      </c>
      <c r="J87" s="212" t="s">
        <v>761</v>
      </c>
      <c r="K87" s="197">
        <v>3</v>
      </c>
      <c r="L87" s="174">
        <v>1</v>
      </c>
      <c r="M87" s="79" t="s">
        <v>761</v>
      </c>
      <c r="N87" s="79" t="s">
        <v>766</v>
      </c>
      <c r="O87" s="131" t="s">
        <v>761</v>
      </c>
      <c r="P87" s="131" t="s">
        <v>761</v>
      </c>
      <c r="Q87" s="79">
        <v>0.9</v>
      </c>
      <c r="R87" s="79">
        <v>0.9</v>
      </c>
      <c r="S87" s="131">
        <v>0.9</v>
      </c>
      <c r="T87" s="79">
        <v>1.2</v>
      </c>
      <c r="U87" s="72">
        <v>0.75</v>
      </c>
      <c r="V87" s="79">
        <v>0.5</v>
      </c>
      <c r="W87" s="196">
        <v>0.33333333333333331</v>
      </c>
      <c r="X87" s="371">
        <v>27.5</v>
      </c>
      <c r="Y87" s="198">
        <v>6.04</v>
      </c>
      <c r="Z87" s="365">
        <v>5.1365070581744483</v>
      </c>
      <c r="AA87" s="199">
        <v>90</v>
      </c>
      <c r="AB87" s="131">
        <v>29</v>
      </c>
      <c r="AC87" s="79">
        <v>44.8</v>
      </c>
      <c r="AD87" s="176">
        <v>9.1024824952259636E-2</v>
      </c>
      <c r="AE87" s="75">
        <v>0.29116432004046855</v>
      </c>
      <c r="AF87" s="75">
        <v>2.5000000000000001E-2</v>
      </c>
      <c r="AG87" s="137">
        <v>0.31616432004046857</v>
      </c>
      <c r="AH87" s="75">
        <v>32.012625679959527</v>
      </c>
      <c r="AI87" s="75">
        <v>32.328789999999998</v>
      </c>
      <c r="AJ87" s="75">
        <v>153.5482833895677</v>
      </c>
      <c r="AK87" s="75">
        <v>20.443060091262691</v>
      </c>
      <c r="AL87" s="177">
        <v>7.5110224547641877</v>
      </c>
      <c r="AM87" s="75">
        <v>52.455685771222221</v>
      </c>
      <c r="AN87" s="137">
        <v>52.771850091262678</v>
      </c>
      <c r="AO87" s="207">
        <v>17.623999999999992</v>
      </c>
      <c r="AP87" s="207">
        <v>2.5000000000000001E-2</v>
      </c>
      <c r="AQ87" s="201">
        <v>1</v>
      </c>
      <c r="AR87" s="177">
        <v>17.64899999999999</v>
      </c>
      <c r="AS87" s="79"/>
      <c r="AT87" s="176"/>
      <c r="AU87" s="68" t="s">
        <v>763</v>
      </c>
      <c r="AV87" s="68" t="s">
        <v>763</v>
      </c>
      <c r="AX87" s="72"/>
      <c r="BC87" s="147"/>
    </row>
    <row r="88" spans="1:57" s="68" customFormat="1" x14ac:dyDescent="0.2">
      <c r="A88" s="79" t="s">
        <v>756</v>
      </c>
      <c r="B88" s="193" t="s">
        <v>986</v>
      </c>
      <c r="C88" s="193" t="s">
        <v>765</v>
      </c>
      <c r="D88" s="193"/>
      <c r="E88" s="194">
        <v>44035</v>
      </c>
      <c r="F88" s="79" t="s">
        <v>881</v>
      </c>
      <c r="G88" s="79" t="s">
        <v>1007</v>
      </c>
      <c r="H88" s="195">
        <v>1</v>
      </c>
      <c r="I88" s="68" t="s">
        <v>982</v>
      </c>
      <c r="J88" s="212" t="s">
        <v>761</v>
      </c>
      <c r="K88" s="197">
        <v>3</v>
      </c>
      <c r="L88" s="174">
        <v>1</v>
      </c>
      <c r="M88" s="79" t="s">
        <v>761</v>
      </c>
      <c r="N88" s="79" t="s">
        <v>766</v>
      </c>
      <c r="O88" s="131" t="s">
        <v>761</v>
      </c>
      <c r="P88" s="131" t="s">
        <v>761</v>
      </c>
      <c r="Q88" s="79">
        <v>0.9</v>
      </c>
      <c r="R88" s="79">
        <v>0.9</v>
      </c>
      <c r="S88" s="131">
        <v>0.9</v>
      </c>
      <c r="T88" s="79">
        <v>1.2</v>
      </c>
      <c r="U88" s="72">
        <v>0.75</v>
      </c>
      <c r="V88" s="79">
        <v>1</v>
      </c>
      <c r="W88" s="196">
        <v>0.33333333333333331</v>
      </c>
      <c r="X88" s="371">
        <v>27.6</v>
      </c>
      <c r="Y88" s="198">
        <v>4.63</v>
      </c>
      <c r="Z88" s="365">
        <v>3.9378617189688301</v>
      </c>
      <c r="AA88" s="199">
        <v>69.099999999999994</v>
      </c>
      <c r="AB88" s="131">
        <v>29</v>
      </c>
      <c r="AC88" s="79">
        <v>44.8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79"/>
      <c r="AT88" s="176"/>
      <c r="AU88" s="68">
        <v>145.19999999999999</v>
      </c>
      <c r="AV88" s="72">
        <v>2.323</v>
      </c>
      <c r="AX88" s="72"/>
      <c r="BC88" s="147"/>
    </row>
    <row r="89" spans="1:57" x14ac:dyDescent="0.2">
      <c r="A89" s="79" t="s">
        <v>756</v>
      </c>
      <c r="B89" t="s">
        <v>282</v>
      </c>
      <c r="C89" t="s">
        <v>757</v>
      </c>
      <c r="E89" s="147">
        <v>44049</v>
      </c>
      <c r="F89" s="68" t="s">
        <v>881</v>
      </c>
      <c r="G89" s="68" t="s">
        <v>1041</v>
      </c>
      <c r="H89" s="68">
        <v>0</v>
      </c>
      <c r="I89" s="68" t="s">
        <v>982</v>
      </c>
      <c r="J89" s="77" t="s">
        <v>761</v>
      </c>
      <c r="K89" s="68" t="s">
        <v>761</v>
      </c>
      <c r="L89" s="68">
        <v>1</v>
      </c>
      <c r="M89" s="68" t="s">
        <v>773</v>
      </c>
      <c r="N89" s="68" t="s">
        <v>761</v>
      </c>
      <c r="O89" s="131" t="s">
        <v>761</v>
      </c>
      <c r="P89" s="131" t="s">
        <v>761</v>
      </c>
      <c r="Q89" s="68">
        <v>0.7</v>
      </c>
      <c r="R89" s="68">
        <v>0.7</v>
      </c>
      <c r="S89" s="131">
        <v>0.7</v>
      </c>
      <c r="T89" s="68">
        <v>1.2</v>
      </c>
      <c r="U89" s="72">
        <v>0.58333333333333337</v>
      </c>
      <c r="V89" s="68">
        <v>0.15</v>
      </c>
      <c r="W89" s="77">
        <v>0.31944444444444448</v>
      </c>
      <c r="X89" s="372">
        <v>26.9</v>
      </c>
      <c r="Y89" s="79">
        <v>6.16</v>
      </c>
      <c r="Z89" s="365">
        <v>5.240899109789976</v>
      </c>
      <c r="AA89" s="68">
        <v>86.9</v>
      </c>
      <c r="AB89" s="131">
        <v>28.8</v>
      </c>
      <c r="AC89" s="79">
        <v>44.9</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A89" s="68"/>
      <c r="BB89" s="68"/>
      <c r="BC89" s="68"/>
      <c r="BD89" s="68"/>
      <c r="BE89" s="68"/>
    </row>
    <row r="90" spans="1:57" x14ac:dyDescent="0.2">
      <c r="A90" s="79" t="s">
        <v>756</v>
      </c>
      <c r="B90" t="s">
        <v>282</v>
      </c>
      <c r="C90" t="s">
        <v>764</v>
      </c>
      <c r="E90" s="147">
        <v>44049</v>
      </c>
      <c r="F90" s="68" t="s">
        <v>881</v>
      </c>
      <c r="G90" s="68" t="s">
        <v>1041</v>
      </c>
      <c r="H90" s="68">
        <v>0</v>
      </c>
      <c r="I90" s="68" t="s">
        <v>982</v>
      </c>
      <c r="J90" s="77" t="s">
        <v>761</v>
      </c>
      <c r="K90" s="68" t="s">
        <v>761</v>
      </c>
      <c r="L90" s="68">
        <v>1</v>
      </c>
      <c r="M90" s="68" t="s">
        <v>773</v>
      </c>
      <c r="N90" s="68" t="s">
        <v>761</v>
      </c>
      <c r="O90" s="131" t="s">
        <v>761</v>
      </c>
      <c r="P90" s="131" t="s">
        <v>761</v>
      </c>
      <c r="Q90" s="68">
        <v>0.7</v>
      </c>
      <c r="R90" s="68">
        <v>0.7</v>
      </c>
      <c r="S90" s="131">
        <v>0.7</v>
      </c>
      <c r="T90" s="68">
        <v>1.2</v>
      </c>
      <c r="U90" s="72">
        <v>0.58333333333333337</v>
      </c>
      <c r="V90" s="68">
        <v>0.5</v>
      </c>
      <c r="W90" s="68" t="s">
        <v>761</v>
      </c>
      <c r="X90" s="372">
        <v>27.2</v>
      </c>
      <c r="Y90" s="79">
        <v>6.25</v>
      </c>
      <c r="Z90" s="365">
        <v>5.3014197840729169</v>
      </c>
      <c r="AA90" s="68">
        <v>89.1</v>
      </c>
      <c r="AB90" s="131">
        <v>29.4</v>
      </c>
      <c r="AC90" s="68">
        <v>45.7</v>
      </c>
      <c r="AD90" s="171">
        <v>2.4999999999999949E-2</v>
      </c>
      <c r="AE90" s="72">
        <v>0.20309477756286243</v>
      </c>
      <c r="AF90" s="75">
        <v>2.5000000000000001E-2</v>
      </c>
      <c r="AG90" s="137">
        <v>0.22809477756286242</v>
      </c>
      <c r="AH90" s="75">
        <v>18.804967828190097</v>
      </c>
      <c r="AI90" s="72">
        <v>19.03306260575296</v>
      </c>
      <c r="AJ90" s="72">
        <v>235.70207521360012</v>
      </c>
      <c r="AK90" s="72">
        <v>31.845095414055002</v>
      </c>
      <c r="AL90" s="72">
        <v>7.4015188885121619</v>
      </c>
      <c r="AM90" s="75">
        <v>50.650063242245096</v>
      </c>
      <c r="AN90" s="137">
        <v>50.878158019807962</v>
      </c>
      <c r="AO90" s="137">
        <v>4.1279999999999992</v>
      </c>
      <c r="AP90" s="137">
        <v>2.4013000000000009</v>
      </c>
      <c r="AQ90" s="70">
        <v>0.63222703812047221</v>
      </c>
      <c r="AR90" s="177">
        <v>6.5293000000000001</v>
      </c>
      <c r="AS90" s="68"/>
      <c r="AT90" s="68"/>
      <c r="AU90" s="68" t="s">
        <v>763</v>
      </c>
      <c r="AV90" s="68" t="s">
        <v>763</v>
      </c>
      <c r="AW90" s="68"/>
      <c r="BA90" s="68"/>
      <c r="BB90" s="68"/>
      <c r="BC90" s="68"/>
      <c r="BD90" s="68"/>
      <c r="BE90" s="68"/>
    </row>
    <row r="91" spans="1:57" x14ac:dyDescent="0.2">
      <c r="A91" s="79" t="s">
        <v>756</v>
      </c>
      <c r="B91" t="s">
        <v>282</v>
      </c>
      <c r="C91" t="s">
        <v>765</v>
      </c>
      <c r="E91" s="147">
        <v>44049</v>
      </c>
      <c r="F91" s="68" t="s">
        <v>881</v>
      </c>
      <c r="G91" s="68" t="s">
        <v>1041</v>
      </c>
      <c r="H91" s="68">
        <v>0</v>
      </c>
      <c r="I91" s="68" t="s">
        <v>982</v>
      </c>
      <c r="J91" s="77" t="s">
        <v>761</v>
      </c>
      <c r="K91" s="68" t="s">
        <v>761</v>
      </c>
      <c r="L91" s="68">
        <v>1</v>
      </c>
      <c r="M91" s="68" t="s">
        <v>773</v>
      </c>
      <c r="N91" s="68" t="s">
        <v>761</v>
      </c>
      <c r="O91" s="131" t="s">
        <v>761</v>
      </c>
      <c r="P91" s="131" t="s">
        <v>761</v>
      </c>
      <c r="Q91" s="68">
        <v>0.7</v>
      </c>
      <c r="R91" s="68">
        <v>0.7</v>
      </c>
      <c r="S91" s="131">
        <v>0.7</v>
      </c>
      <c r="T91" s="68">
        <v>1.2</v>
      </c>
      <c r="U91" s="72">
        <v>0.58333333333333337</v>
      </c>
      <c r="V91" s="68">
        <v>1</v>
      </c>
      <c r="W91" s="77" t="s">
        <v>761</v>
      </c>
      <c r="X91" s="372">
        <v>26.9</v>
      </c>
      <c r="Y91" s="79">
        <v>5.67</v>
      </c>
      <c r="Z91" s="365">
        <v>4.7808986789181311</v>
      </c>
      <c r="AA91" s="68">
        <v>80.900000000000006</v>
      </c>
      <c r="AB91" s="131">
        <v>30.4</v>
      </c>
      <c r="AC91" s="79">
        <v>47.1</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BA91" s="68"/>
      <c r="BB91" s="68"/>
      <c r="BC91" s="68"/>
      <c r="BD91" s="68"/>
      <c r="BE91" s="68"/>
    </row>
    <row r="92" spans="1:57" x14ac:dyDescent="0.2">
      <c r="A92" s="79" t="s">
        <v>756</v>
      </c>
      <c r="B92" t="s">
        <v>282</v>
      </c>
      <c r="C92" t="s">
        <v>757</v>
      </c>
      <c r="E92" s="147">
        <v>44064</v>
      </c>
      <c r="F92" s="68" t="s">
        <v>1056</v>
      </c>
      <c r="G92" s="68" t="s">
        <v>761</v>
      </c>
      <c r="H92" s="68" t="s">
        <v>761</v>
      </c>
      <c r="I92" s="68" t="s">
        <v>761</v>
      </c>
      <c r="J92" s="77" t="s">
        <v>761</v>
      </c>
      <c r="K92" s="68" t="s">
        <v>761</v>
      </c>
      <c r="L92" s="68" t="s">
        <v>761</v>
      </c>
      <c r="M92" s="68" t="s">
        <v>761</v>
      </c>
      <c r="N92" s="68" t="s">
        <v>761</v>
      </c>
      <c r="O92" s="131" t="s">
        <v>761</v>
      </c>
      <c r="P92" s="131" t="s">
        <v>761</v>
      </c>
      <c r="Q92" s="68" t="s">
        <v>761</v>
      </c>
      <c r="R92" s="68" t="s">
        <v>761</v>
      </c>
      <c r="S92" s="131" t="s">
        <v>761</v>
      </c>
      <c r="T92" s="68" t="s">
        <v>761</v>
      </c>
      <c r="U92" s="72" t="s">
        <v>761</v>
      </c>
      <c r="V92" s="130" t="s">
        <v>761</v>
      </c>
      <c r="W92" s="68" t="s">
        <v>761</v>
      </c>
      <c r="X92" s="372" t="s">
        <v>761</v>
      </c>
      <c r="Y92" s="79" t="s">
        <v>761</v>
      </c>
      <c r="Z92" s="359" t="s">
        <v>761</v>
      </c>
      <c r="AA92" s="68" t="s">
        <v>761</v>
      </c>
      <c r="AB92" s="131">
        <v>28.4</v>
      </c>
      <c r="AC92" s="79">
        <v>44.1</v>
      </c>
      <c r="AD92" s="174" t="s">
        <v>763</v>
      </c>
      <c r="AE92" s="174" t="s">
        <v>763</v>
      </c>
      <c r="AF92" s="177" t="s">
        <v>763</v>
      </c>
      <c r="AG92" s="207" t="s">
        <v>763</v>
      </c>
      <c r="AH92" s="75" t="s">
        <v>763</v>
      </c>
      <c r="AI92" s="177" t="s">
        <v>763</v>
      </c>
      <c r="AJ92" s="174" t="s">
        <v>763</v>
      </c>
      <c r="AK92" s="174" t="s">
        <v>763</v>
      </c>
      <c r="AL92" s="174" t="s">
        <v>763</v>
      </c>
      <c r="AM92" s="174" t="s">
        <v>763</v>
      </c>
      <c r="AN92" s="208" t="s">
        <v>763</v>
      </c>
      <c r="AO92" s="208" t="s">
        <v>763</v>
      </c>
      <c r="AP92" s="208" t="s">
        <v>763</v>
      </c>
      <c r="AQ92" s="174" t="s">
        <v>763</v>
      </c>
      <c r="AR92" s="75" t="s">
        <v>763</v>
      </c>
      <c r="AS92" s="68"/>
      <c r="AT92" s="68"/>
      <c r="AU92" s="68" t="s">
        <v>763</v>
      </c>
      <c r="AV92" s="68" t="s">
        <v>763</v>
      </c>
      <c r="AW92" s="68"/>
    </row>
    <row r="93" spans="1:57" x14ac:dyDescent="0.2">
      <c r="A93" s="79" t="s">
        <v>756</v>
      </c>
      <c r="B93" t="s">
        <v>282</v>
      </c>
      <c r="C93" t="s">
        <v>764</v>
      </c>
      <c r="E93" s="147">
        <v>44064</v>
      </c>
      <c r="F93" s="68" t="s">
        <v>1056</v>
      </c>
      <c r="G93" s="68" t="s">
        <v>761</v>
      </c>
      <c r="H93" s="68" t="s">
        <v>761</v>
      </c>
      <c r="I93" s="68" t="s">
        <v>761</v>
      </c>
      <c r="J93" s="77" t="s">
        <v>761</v>
      </c>
      <c r="K93" s="68" t="s">
        <v>761</v>
      </c>
      <c r="L93" s="68" t="s">
        <v>761</v>
      </c>
      <c r="M93" s="68" t="s">
        <v>761</v>
      </c>
      <c r="N93" s="68" t="s">
        <v>761</v>
      </c>
      <c r="O93" s="131" t="s">
        <v>761</v>
      </c>
      <c r="P93" s="131" t="s">
        <v>761</v>
      </c>
      <c r="Q93" s="68" t="s">
        <v>761</v>
      </c>
      <c r="R93" s="68" t="s">
        <v>761</v>
      </c>
      <c r="S93" s="131" t="s">
        <v>761</v>
      </c>
      <c r="T93" s="68" t="s">
        <v>761</v>
      </c>
      <c r="U93" s="72" t="s">
        <v>761</v>
      </c>
      <c r="V93" s="130" t="s">
        <v>761</v>
      </c>
      <c r="W93" s="68" t="s">
        <v>761</v>
      </c>
      <c r="X93" s="372" t="s">
        <v>761</v>
      </c>
      <c r="Y93" s="79" t="s">
        <v>761</v>
      </c>
      <c r="Z93" s="359" t="s">
        <v>761</v>
      </c>
      <c r="AA93" s="68" t="s">
        <v>761</v>
      </c>
      <c r="AB93" s="134">
        <v>29.1</v>
      </c>
      <c r="AC93" s="204">
        <v>45.1</v>
      </c>
      <c r="AD93" s="171">
        <v>2.5000000000000001E-2</v>
      </c>
      <c r="AE93" s="72">
        <v>0.28688564280526108</v>
      </c>
      <c r="AF93" s="75">
        <v>2.5000000000000001E-2</v>
      </c>
      <c r="AG93" s="137">
        <v>0.3118856428052611</v>
      </c>
      <c r="AH93" s="75">
        <v>27.858232800511157</v>
      </c>
      <c r="AI93" s="72">
        <v>28.170118443316419</v>
      </c>
      <c r="AJ93" s="72">
        <v>185.82884829585137</v>
      </c>
      <c r="AK93" s="72">
        <v>28.424252904006547</v>
      </c>
      <c r="AL93" s="72">
        <v>6.5376862823246915</v>
      </c>
      <c r="AM93" s="75">
        <v>56.282485704517704</v>
      </c>
      <c r="AN93" s="137">
        <v>56.594371347322962</v>
      </c>
      <c r="AO93" s="137">
        <v>20.002666666666666</v>
      </c>
      <c r="AP93" s="137">
        <v>4.0213333333333336</v>
      </c>
      <c r="AQ93" s="70">
        <v>0.83261183261183258</v>
      </c>
      <c r="AR93" s="177">
        <v>24.024000000000001</v>
      </c>
      <c r="AS93" s="68"/>
      <c r="AT93" s="68"/>
      <c r="AU93" s="68" t="s">
        <v>763</v>
      </c>
      <c r="AV93" s="68" t="s">
        <v>763</v>
      </c>
      <c r="AW93" s="68"/>
    </row>
    <row r="94" spans="1:57" x14ac:dyDescent="0.2">
      <c r="A94" s="79" t="s">
        <v>756</v>
      </c>
      <c r="B94" t="s">
        <v>282</v>
      </c>
      <c r="C94" t="s">
        <v>765</v>
      </c>
      <c r="E94" s="147">
        <v>44064</v>
      </c>
      <c r="F94" s="68" t="s">
        <v>1056</v>
      </c>
      <c r="G94" s="68" t="s">
        <v>761</v>
      </c>
      <c r="H94" s="68" t="s">
        <v>761</v>
      </c>
      <c r="I94" s="68" t="s">
        <v>761</v>
      </c>
      <c r="J94" s="77" t="s">
        <v>761</v>
      </c>
      <c r="K94" s="68" t="s">
        <v>761</v>
      </c>
      <c r="L94" s="68" t="s">
        <v>761</v>
      </c>
      <c r="M94" s="68" t="s">
        <v>761</v>
      </c>
      <c r="N94" s="68" t="s">
        <v>761</v>
      </c>
      <c r="O94" s="131" t="s">
        <v>761</v>
      </c>
      <c r="P94" s="131" t="s">
        <v>761</v>
      </c>
      <c r="Q94" s="68" t="s">
        <v>761</v>
      </c>
      <c r="R94" s="68" t="s">
        <v>761</v>
      </c>
      <c r="S94" s="131" t="s">
        <v>761</v>
      </c>
      <c r="T94" s="68" t="s">
        <v>761</v>
      </c>
      <c r="U94" s="72" t="s">
        <v>761</v>
      </c>
      <c r="V94" s="130" t="s">
        <v>761</v>
      </c>
      <c r="W94" s="68" t="s">
        <v>761</v>
      </c>
      <c r="X94" s="372" t="s">
        <v>761</v>
      </c>
      <c r="Y94" s="79" t="s">
        <v>761</v>
      </c>
      <c r="Z94" s="359" t="s">
        <v>761</v>
      </c>
      <c r="AA94" s="68" t="s">
        <v>761</v>
      </c>
      <c r="AB94" s="131">
        <v>29.8</v>
      </c>
      <c r="AC94" s="79">
        <v>46.1</v>
      </c>
      <c r="AD94" s="174" t="s">
        <v>763</v>
      </c>
      <c r="AE94" s="174" t="s">
        <v>763</v>
      </c>
      <c r="AF94" s="177" t="s">
        <v>763</v>
      </c>
      <c r="AG94" s="207" t="s">
        <v>763</v>
      </c>
      <c r="AH94" s="75" t="s">
        <v>763</v>
      </c>
      <c r="AI94" s="177" t="s">
        <v>763</v>
      </c>
      <c r="AJ94" s="174" t="s">
        <v>763</v>
      </c>
      <c r="AK94" s="174" t="s">
        <v>763</v>
      </c>
      <c r="AL94" s="174" t="s">
        <v>763</v>
      </c>
      <c r="AM94" s="174" t="s">
        <v>763</v>
      </c>
      <c r="AN94" s="208" t="s">
        <v>763</v>
      </c>
      <c r="AO94" s="208" t="s">
        <v>763</v>
      </c>
      <c r="AP94" s="208" t="s">
        <v>763</v>
      </c>
      <c r="AQ94" s="174" t="s">
        <v>763</v>
      </c>
      <c r="AR94" s="75" t="s">
        <v>763</v>
      </c>
      <c r="AS94" s="68"/>
      <c r="AT94" s="68"/>
      <c r="AU94" s="68" t="s">
        <v>763</v>
      </c>
      <c r="AV94" s="68" t="s">
        <v>763</v>
      </c>
      <c r="AW94" s="68"/>
    </row>
    <row r="96" spans="1:57" x14ac:dyDescent="0.2">
      <c r="A96" s="236" t="s">
        <v>1245</v>
      </c>
    </row>
    <row r="97" spans="1:54" ht="15.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3"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ht="14.5" customHeight="1"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83" t="s">
        <v>1204</v>
      </c>
      <c r="AD98" s="83"/>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5" customHeight="1"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83"/>
      <c r="AD99" s="83"/>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83"/>
      <c r="AD100" s="83"/>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282</v>
      </c>
      <c r="B101" s="102">
        <v>2020</v>
      </c>
      <c r="C101" s="103">
        <v>7</v>
      </c>
      <c r="D101" s="102">
        <v>8</v>
      </c>
      <c r="E101" s="82"/>
      <c r="F101" s="131">
        <v>0.7</v>
      </c>
      <c r="G101" s="375">
        <v>5.2407015606918508</v>
      </c>
      <c r="H101" s="82"/>
      <c r="I101" s="362">
        <v>23.9</v>
      </c>
      <c r="J101" s="131">
        <v>28.2</v>
      </c>
      <c r="K101" s="82"/>
      <c r="L101" s="82"/>
      <c r="M101" s="108"/>
      <c r="N101" s="137" t="s">
        <v>763</v>
      </c>
      <c r="O101" s="82"/>
      <c r="P101" s="82"/>
      <c r="Q101" s="82"/>
      <c r="R101" s="140"/>
      <c r="S101" s="137" t="s">
        <v>763</v>
      </c>
      <c r="T101" s="137" t="s">
        <v>763</v>
      </c>
      <c r="U101" s="137" t="s">
        <v>763</v>
      </c>
      <c r="V101" s="85"/>
      <c r="W101" s="85"/>
      <c r="X101" s="85"/>
      <c r="Y101" s="102">
        <f t="shared" ref="Y101:Y112" si="34">IF(C101&lt;6," ",IF(C101&lt;=9,I101, IF(C101&gt;=10," ")))</f>
        <v>23.9</v>
      </c>
      <c r="Z101" s="102">
        <f>IF(Y101=" ", " ", IF(Y101&gt;0, Y101+273.15))</f>
        <v>297.04999999999995</v>
      </c>
      <c r="AA101" s="102">
        <f t="shared" ref="AA101:AA112" si="35">IF(C101&lt;6," ",IF(C101&lt;=9,J101, IF(C101&gt;=10," ")))</f>
        <v>28.2</v>
      </c>
      <c r="AB101" s="102">
        <f t="shared" ref="AB101:AB112" si="36">IF(C101&lt;6," ",IF(C101&lt;=9,G101, IF(C101&gt;=10," ")))</f>
        <v>5.2407015606918508</v>
      </c>
      <c r="AC101" s="104">
        <f>IF(Y101=" "," ",IF(Y101&gt;0,EXP(-173.4292+249.6339*100/Z101+143.3483*LN(+Z101/100)-21.8492*Z101/100+AA101*(-0.033096+0.014259*Z101/100-0.0017*(Z101/100)^2))*1.4276))</f>
        <v>7.1504722004781032</v>
      </c>
      <c r="AD101" s="102">
        <f>IF(Y101=" "," ",IF(Y101&gt;0,AB101/AC101))</f>
        <v>0.73291684993075579</v>
      </c>
      <c r="AE101" s="105">
        <f t="shared" ref="AE101:AE112" si="37">IF(C101&lt;6," ",IF(C101&lt;=9,F101, IF(C101&gt;=10," ")))</f>
        <v>0.7</v>
      </c>
      <c r="AF101" s="102" t="str">
        <f t="shared" ref="AF101:AF112" si="38">IF(Y101=" "," ",N101)</f>
        <v>NS</v>
      </c>
      <c r="AG101" s="105" t="str">
        <f t="shared" ref="AG101:AG112" si="39">IF(C101&lt;6," ",IF(C101&lt;=9,T101, IF(C101&gt;=10," ")))</f>
        <v>NS</v>
      </c>
      <c r="AH101" s="105" t="str">
        <f t="shared" ref="AH101:AH112" si="40">IF(C101&lt;6," ",IF(C101&lt;=9,U101, IF(C101&gt;=10," ")))</f>
        <v>NS</v>
      </c>
      <c r="AI101" s="102"/>
      <c r="AJ101" s="106" t="str">
        <f t="shared" ref="AJ101:AJ112" si="41">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282</v>
      </c>
      <c r="B102" s="102">
        <v>2020</v>
      </c>
      <c r="C102" s="103">
        <v>7</v>
      </c>
      <c r="D102" s="102">
        <v>8</v>
      </c>
      <c r="E102" s="82"/>
      <c r="F102" s="131">
        <v>0.7</v>
      </c>
      <c r="G102" s="375">
        <v>5.1548836154217526</v>
      </c>
      <c r="H102" s="82"/>
      <c r="I102" s="362">
        <v>23.9</v>
      </c>
      <c r="J102" s="131">
        <v>28.8</v>
      </c>
      <c r="K102" s="82"/>
      <c r="L102" s="82"/>
      <c r="M102" s="108"/>
      <c r="N102" s="137">
        <v>0.51590719063545165</v>
      </c>
      <c r="O102" s="82"/>
      <c r="P102" s="82"/>
      <c r="Q102" s="82"/>
      <c r="R102" s="140"/>
      <c r="S102" s="137">
        <v>48.088709265946996</v>
      </c>
      <c r="T102" s="207">
        <v>16.973589285714283</v>
      </c>
      <c r="U102" s="207">
        <v>0.75306774553571298</v>
      </c>
      <c r="V102" s="85"/>
      <c r="W102" s="85"/>
      <c r="X102" s="85"/>
      <c r="Y102" s="102">
        <f t="shared" si="34"/>
        <v>23.9</v>
      </c>
      <c r="Z102" s="102">
        <f t="shared" ref="Z102:Z112" si="42">IF(Y102=" ", " ", IF(Y102&gt;0, Y102+273.15))</f>
        <v>297.04999999999995</v>
      </c>
      <c r="AA102" s="102">
        <f t="shared" si="35"/>
        <v>28.8</v>
      </c>
      <c r="AB102" s="102">
        <f t="shared" si="36"/>
        <v>5.1548836154217526</v>
      </c>
      <c r="AC102" s="104">
        <f t="shared" ref="AC102:AC112" si="43">IF(Y102=" "," ",IF(Y102&gt;0,EXP(-173.4292+249.6339*100/Z102+143.3483*LN(+Z102/100)-21.8492*Z102/100+AA102*(-0.033096+0.014259*Z102/100-0.0017*(Z102/100)^2))*1.4276))</f>
        <v>7.1258873916441248</v>
      </c>
      <c r="AD102" s="102">
        <f t="shared" ref="AD102:AD109" si="44">IF(Y102=" "," ",IF(Y102&gt;0,AB102/AC102))</f>
        <v>0.72340234024276218</v>
      </c>
      <c r="AE102" s="105">
        <f t="shared" si="37"/>
        <v>0.7</v>
      </c>
      <c r="AF102" s="102">
        <f t="shared" si="38"/>
        <v>0.51590719063545165</v>
      </c>
      <c r="AG102" s="105">
        <f t="shared" si="39"/>
        <v>16.973589285714283</v>
      </c>
      <c r="AH102" s="105">
        <f t="shared" si="40"/>
        <v>0.75306774553571298</v>
      </c>
      <c r="AI102" s="102">
        <f t="shared" ref="AI102:AI111" si="45">IF(Y102=" ", " ", IF(Y102&gt;0, SUM(AG102:AH102)))</f>
        <v>17.726657031249996</v>
      </c>
      <c r="AJ102" s="106">
        <f t="shared" si="41"/>
        <v>48.088709265946996</v>
      </c>
      <c r="AK102" s="107">
        <f t="shared" ref="AK102:AK111" si="46">IF(Y102=" ", " ", IF(Y102&gt;0, AJ102-AF102))</f>
        <v>47.572802075311543</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282</v>
      </c>
      <c r="B103" s="102">
        <v>2020</v>
      </c>
      <c r="C103" s="103">
        <v>7</v>
      </c>
      <c r="D103" s="102">
        <v>8</v>
      </c>
      <c r="E103" s="82"/>
      <c r="F103" s="131">
        <v>0.7</v>
      </c>
      <c r="G103" s="375">
        <v>4.590043075081943</v>
      </c>
      <c r="H103" s="82"/>
      <c r="I103" s="362">
        <v>23.9</v>
      </c>
      <c r="J103" s="131">
        <v>29</v>
      </c>
      <c r="K103" s="82"/>
      <c r="L103" s="82"/>
      <c r="M103" s="108"/>
      <c r="N103" s="137" t="s">
        <v>763</v>
      </c>
      <c r="O103" s="82"/>
      <c r="P103" s="82"/>
      <c r="Q103" s="82"/>
      <c r="R103" s="140"/>
      <c r="S103" s="137" t="s">
        <v>763</v>
      </c>
      <c r="T103" s="137" t="s">
        <v>763</v>
      </c>
      <c r="U103" s="137" t="s">
        <v>763</v>
      </c>
      <c r="V103" s="85"/>
      <c r="W103" s="85"/>
      <c r="X103" s="85"/>
      <c r="Y103" s="102">
        <f t="shared" si="34"/>
        <v>23.9</v>
      </c>
      <c r="Z103" s="102">
        <f t="shared" si="42"/>
        <v>297.04999999999995</v>
      </c>
      <c r="AA103" s="102">
        <f t="shared" si="35"/>
        <v>29</v>
      </c>
      <c r="AB103" s="102">
        <f t="shared" si="36"/>
        <v>4.590043075081943</v>
      </c>
      <c r="AC103" s="104">
        <f t="shared" si="43"/>
        <v>7.1177112536673883</v>
      </c>
      <c r="AD103" s="102">
        <f t="shared" si="44"/>
        <v>0.64487626871867432</v>
      </c>
      <c r="AE103" s="105">
        <f t="shared" si="37"/>
        <v>0.7</v>
      </c>
      <c r="AF103" s="102" t="str">
        <f t="shared" si="38"/>
        <v>NS</v>
      </c>
      <c r="AG103" s="105" t="str">
        <f t="shared" si="39"/>
        <v>NS</v>
      </c>
      <c r="AH103" s="105" t="str">
        <f t="shared" si="40"/>
        <v>NS</v>
      </c>
      <c r="AI103" s="102"/>
      <c r="AJ103" s="106" t="str">
        <f t="shared" si="41"/>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282</v>
      </c>
      <c r="B104" s="102">
        <v>2020</v>
      </c>
      <c r="C104" s="103">
        <v>7</v>
      </c>
      <c r="D104" s="102">
        <v>23</v>
      </c>
      <c r="E104" s="82"/>
      <c r="F104" s="131">
        <v>0.9</v>
      </c>
      <c r="G104" s="375">
        <v>4.7878368770732029</v>
      </c>
      <c r="H104" s="82"/>
      <c r="I104" s="362">
        <v>27.5</v>
      </c>
      <c r="J104" s="131">
        <v>29</v>
      </c>
      <c r="K104" s="82"/>
      <c r="L104" s="82"/>
      <c r="M104" s="108"/>
      <c r="N104" s="137" t="s">
        <v>763</v>
      </c>
      <c r="O104" s="82"/>
      <c r="P104" s="82"/>
      <c r="Q104" s="82"/>
      <c r="R104" s="140"/>
      <c r="S104" s="137" t="s">
        <v>763</v>
      </c>
      <c r="T104" s="137" t="s">
        <v>763</v>
      </c>
      <c r="U104" s="137" t="s">
        <v>763</v>
      </c>
      <c r="V104" s="85"/>
      <c r="W104" s="85"/>
      <c r="X104" s="85"/>
      <c r="Y104" s="102">
        <f t="shared" si="34"/>
        <v>27.5</v>
      </c>
      <c r="Z104" s="102">
        <f t="shared" si="42"/>
        <v>300.64999999999998</v>
      </c>
      <c r="AA104" s="102">
        <f t="shared" si="35"/>
        <v>29</v>
      </c>
      <c r="AB104" s="102">
        <f t="shared" si="36"/>
        <v>4.7878368770732029</v>
      </c>
      <c r="AC104" s="104">
        <f t="shared" si="43"/>
        <v>6.6915231604441505</v>
      </c>
      <c r="AD104" s="102">
        <f t="shared" si="44"/>
        <v>0.71550777936116561</v>
      </c>
      <c r="AE104" s="105">
        <f t="shared" si="37"/>
        <v>0.9</v>
      </c>
      <c r="AF104" s="102" t="str">
        <f t="shared" si="38"/>
        <v>NS</v>
      </c>
      <c r="AG104" s="105" t="str">
        <f t="shared" si="39"/>
        <v>NS</v>
      </c>
      <c r="AH104" s="105" t="str">
        <f t="shared" si="40"/>
        <v>NS</v>
      </c>
      <c r="AI104" s="102"/>
      <c r="AJ104" s="106" t="str">
        <f t="shared" si="41"/>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282</v>
      </c>
      <c r="B105" s="102">
        <v>2020</v>
      </c>
      <c r="C105" s="103">
        <v>7</v>
      </c>
      <c r="D105" s="102">
        <v>23</v>
      </c>
      <c r="E105" s="82"/>
      <c r="F105" s="131">
        <v>0.9</v>
      </c>
      <c r="G105" s="375">
        <v>5.1365070581744483</v>
      </c>
      <c r="H105" s="82"/>
      <c r="I105" s="362">
        <v>27.5</v>
      </c>
      <c r="J105" s="131">
        <v>29</v>
      </c>
      <c r="K105" s="82"/>
      <c r="L105" s="82"/>
      <c r="M105" s="108"/>
      <c r="N105" s="137">
        <v>0.31616432004046857</v>
      </c>
      <c r="O105" s="82"/>
      <c r="P105" s="82"/>
      <c r="Q105" s="82"/>
      <c r="R105" s="140"/>
      <c r="S105" s="137">
        <v>52.771850091262678</v>
      </c>
      <c r="T105" s="207">
        <v>17.623999999999992</v>
      </c>
      <c r="U105" s="207">
        <v>2.5000000000000001E-2</v>
      </c>
      <c r="V105" s="85"/>
      <c r="W105" s="85"/>
      <c r="X105" s="85"/>
      <c r="Y105" s="102">
        <f t="shared" si="34"/>
        <v>27.5</v>
      </c>
      <c r="Z105" s="102">
        <f t="shared" si="42"/>
        <v>300.64999999999998</v>
      </c>
      <c r="AA105" s="102">
        <f t="shared" si="35"/>
        <v>29</v>
      </c>
      <c r="AB105" s="102">
        <f t="shared" si="36"/>
        <v>5.1365070581744483</v>
      </c>
      <c r="AC105" s="104">
        <f t="shared" si="43"/>
        <v>6.6915231604441505</v>
      </c>
      <c r="AD105" s="102">
        <f t="shared" si="44"/>
        <v>0.76761402972316872</v>
      </c>
      <c r="AE105" s="105">
        <f t="shared" si="37"/>
        <v>0.9</v>
      </c>
      <c r="AF105" s="102">
        <f t="shared" si="38"/>
        <v>0.31616432004046857</v>
      </c>
      <c r="AG105" s="105">
        <f t="shared" si="39"/>
        <v>17.623999999999992</v>
      </c>
      <c r="AH105" s="105">
        <f t="shared" si="40"/>
        <v>2.5000000000000001E-2</v>
      </c>
      <c r="AI105" s="102">
        <f t="shared" si="45"/>
        <v>17.64899999999999</v>
      </c>
      <c r="AJ105" s="106">
        <f t="shared" si="41"/>
        <v>52.771850091262678</v>
      </c>
      <c r="AK105" s="107">
        <f t="shared" si="46"/>
        <v>52.455685771222207</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282</v>
      </c>
      <c r="B106" s="102">
        <v>2020</v>
      </c>
      <c r="C106" s="103">
        <v>7</v>
      </c>
      <c r="D106" s="102">
        <v>23</v>
      </c>
      <c r="E106" s="82"/>
      <c r="F106" s="131">
        <v>0.9</v>
      </c>
      <c r="G106" s="375">
        <v>3.9378617189688301</v>
      </c>
      <c r="H106" s="82"/>
      <c r="I106" s="362">
        <v>27.6</v>
      </c>
      <c r="J106" s="131">
        <v>29</v>
      </c>
      <c r="K106" s="82"/>
      <c r="L106" s="82"/>
      <c r="M106" s="108"/>
      <c r="N106" s="137" t="s">
        <v>763</v>
      </c>
      <c r="O106" s="82"/>
      <c r="P106" s="82"/>
      <c r="Q106" s="82"/>
      <c r="R106" s="140"/>
      <c r="S106" s="137" t="s">
        <v>763</v>
      </c>
      <c r="T106" s="137" t="s">
        <v>763</v>
      </c>
      <c r="U106" s="137" t="s">
        <v>763</v>
      </c>
      <c r="V106" s="85"/>
      <c r="W106" s="85"/>
      <c r="X106" s="85"/>
      <c r="Y106" s="102">
        <f t="shared" si="34"/>
        <v>27.6</v>
      </c>
      <c r="Z106" s="102">
        <f t="shared" si="42"/>
        <v>300.75</v>
      </c>
      <c r="AA106" s="102">
        <f t="shared" si="35"/>
        <v>29</v>
      </c>
      <c r="AB106" s="102">
        <f t="shared" si="36"/>
        <v>3.9378617189688301</v>
      </c>
      <c r="AC106" s="104">
        <f t="shared" si="43"/>
        <v>6.6803659377840825</v>
      </c>
      <c r="AD106" s="102">
        <f t="shared" si="44"/>
        <v>0.58946796562390746</v>
      </c>
      <c r="AE106" s="105">
        <f t="shared" si="37"/>
        <v>0.9</v>
      </c>
      <c r="AF106" s="102" t="str">
        <f t="shared" si="38"/>
        <v>NS</v>
      </c>
      <c r="AG106" s="105" t="str">
        <f t="shared" si="39"/>
        <v>NS</v>
      </c>
      <c r="AH106" s="105" t="str">
        <f t="shared" si="40"/>
        <v>NS</v>
      </c>
      <c r="AI106" s="102"/>
      <c r="AJ106" s="106" t="str">
        <f t="shared" si="41"/>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282</v>
      </c>
      <c r="B107" s="102">
        <v>2020</v>
      </c>
      <c r="C107" s="103">
        <v>8</v>
      </c>
      <c r="D107" s="102">
        <v>6</v>
      </c>
      <c r="E107" s="82"/>
      <c r="F107" s="131">
        <v>0.7</v>
      </c>
      <c r="G107" s="362">
        <v>5.240899109789976</v>
      </c>
      <c r="H107" s="82"/>
      <c r="I107" s="362">
        <v>26.9</v>
      </c>
      <c r="J107" s="131">
        <v>28.8</v>
      </c>
      <c r="K107" s="82"/>
      <c r="L107" s="82"/>
      <c r="M107" s="82"/>
      <c r="N107" s="137" t="s">
        <v>763</v>
      </c>
      <c r="O107" s="82"/>
      <c r="P107" s="82"/>
      <c r="Q107" s="82"/>
      <c r="R107" s="140"/>
      <c r="S107" s="137" t="s">
        <v>763</v>
      </c>
      <c r="T107" s="137" t="s">
        <v>763</v>
      </c>
      <c r="U107" s="137" t="s">
        <v>763</v>
      </c>
      <c r="V107" s="85"/>
      <c r="W107" s="85"/>
      <c r="X107" s="85"/>
      <c r="Y107" s="102">
        <f t="shared" si="34"/>
        <v>26.9</v>
      </c>
      <c r="Z107" s="102">
        <f t="shared" si="42"/>
        <v>300.04999999999995</v>
      </c>
      <c r="AA107" s="102">
        <f t="shared" si="35"/>
        <v>28.8</v>
      </c>
      <c r="AB107" s="102">
        <f t="shared" si="36"/>
        <v>5.240899109789976</v>
      </c>
      <c r="AC107" s="104">
        <f t="shared" si="43"/>
        <v>6.7668009588785587</v>
      </c>
      <c r="AD107" s="102">
        <f t="shared" si="44"/>
        <v>0.77450173895147856</v>
      </c>
      <c r="AE107" s="105">
        <f t="shared" si="37"/>
        <v>0.7</v>
      </c>
      <c r="AF107" s="102" t="str">
        <f t="shared" si="38"/>
        <v>NS</v>
      </c>
      <c r="AG107" s="105" t="str">
        <f t="shared" si="39"/>
        <v>NS</v>
      </c>
      <c r="AH107" s="105" t="str">
        <f t="shared" si="40"/>
        <v>NS</v>
      </c>
      <c r="AI107" s="102"/>
      <c r="AJ107" s="106" t="str">
        <f t="shared" si="41"/>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282</v>
      </c>
      <c r="B108" s="102">
        <v>2020</v>
      </c>
      <c r="C108" s="103">
        <v>8</v>
      </c>
      <c r="D108" s="102">
        <v>6</v>
      </c>
      <c r="E108" s="82"/>
      <c r="F108" s="131">
        <v>0.7</v>
      </c>
      <c r="G108" s="362">
        <v>5.3014197840729169</v>
      </c>
      <c r="H108" s="82"/>
      <c r="I108" s="362">
        <v>27.2</v>
      </c>
      <c r="J108" s="131">
        <v>29.4</v>
      </c>
      <c r="K108" s="82"/>
      <c r="L108" s="82"/>
      <c r="M108" s="82"/>
      <c r="N108" s="137">
        <v>0.22809477756286242</v>
      </c>
      <c r="O108" s="82"/>
      <c r="P108" s="82"/>
      <c r="Q108" s="82"/>
      <c r="R108" s="140"/>
      <c r="S108" s="137">
        <v>50.878158019807962</v>
      </c>
      <c r="T108" s="137">
        <v>4.1279999999999992</v>
      </c>
      <c r="U108" s="137">
        <v>2.4013000000000009</v>
      </c>
      <c r="V108" s="85"/>
      <c r="W108" s="85"/>
      <c r="X108" s="85"/>
      <c r="Y108" s="102">
        <f t="shared" si="34"/>
        <v>27.2</v>
      </c>
      <c r="Z108" s="102">
        <f t="shared" si="42"/>
        <v>300.34999999999997</v>
      </c>
      <c r="AA108" s="102">
        <f t="shared" si="35"/>
        <v>29.4</v>
      </c>
      <c r="AB108" s="102">
        <f t="shared" si="36"/>
        <v>5.3014197840729169</v>
      </c>
      <c r="AC108" s="104">
        <f t="shared" si="43"/>
        <v>6.7101438685245238</v>
      </c>
      <c r="AD108" s="102">
        <f t="shared" si="44"/>
        <v>0.7900605244755553</v>
      </c>
      <c r="AE108" s="105">
        <f t="shared" si="37"/>
        <v>0.7</v>
      </c>
      <c r="AF108" s="102">
        <f t="shared" si="38"/>
        <v>0.22809477756286242</v>
      </c>
      <c r="AG108" s="105">
        <f t="shared" si="39"/>
        <v>4.1279999999999992</v>
      </c>
      <c r="AH108" s="105">
        <f t="shared" si="40"/>
        <v>2.4013000000000009</v>
      </c>
      <c r="AI108" s="102">
        <f t="shared" si="45"/>
        <v>6.5293000000000001</v>
      </c>
      <c r="AJ108" s="106">
        <f t="shared" si="41"/>
        <v>50.878158019807962</v>
      </c>
      <c r="AK108" s="107">
        <f t="shared" si="46"/>
        <v>50.650063242245103</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282</v>
      </c>
      <c r="B109" s="102">
        <v>2020</v>
      </c>
      <c r="C109" s="132">
        <v>8</v>
      </c>
      <c r="D109" s="82">
        <v>6</v>
      </c>
      <c r="E109" s="85"/>
      <c r="F109" s="131">
        <v>0.7</v>
      </c>
      <c r="G109" s="362">
        <v>4.7808986789181311</v>
      </c>
      <c r="H109" s="85"/>
      <c r="I109" s="362">
        <v>26.9</v>
      </c>
      <c r="J109" s="131">
        <v>30.4</v>
      </c>
      <c r="K109" s="85"/>
      <c r="L109" s="85"/>
      <c r="M109" s="85"/>
      <c r="N109" s="137" t="s">
        <v>763</v>
      </c>
      <c r="O109" s="85"/>
      <c r="P109" s="85"/>
      <c r="Q109" s="85"/>
      <c r="R109" s="140"/>
      <c r="S109" s="137" t="s">
        <v>763</v>
      </c>
      <c r="T109" s="137" t="s">
        <v>763</v>
      </c>
      <c r="U109" s="137" t="s">
        <v>763</v>
      </c>
      <c r="V109" s="85"/>
      <c r="W109" s="85"/>
      <c r="X109" s="85"/>
      <c r="Y109" s="85">
        <f t="shared" si="34"/>
        <v>26.9</v>
      </c>
      <c r="Z109" s="82">
        <f t="shared" si="42"/>
        <v>300.04999999999995</v>
      </c>
      <c r="AA109" s="85">
        <f t="shared" si="35"/>
        <v>30.4</v>
      </c>
      <c r="AB109" s="85">
        <f t="shared" si="36"/>
        <v>4.7808986789181311</v>
      </c>
      <c r="AC109" s="110">
        <f t="shared" si="43"/>
        <v>6.7062591369064704</v>
      </c>
      <c r="AD109" s="82">
        <f t="shared" si="44"/>
        <v>0.71290097524079743</v>
      </c>
      <c r="AE109" s="111">
        <f t="shared" si="37"/>
        <v>0.7</v>
      </c>
      <c r="AF109" s="82" t="str">
        <f t="shared" si="38"/>
        <v>NS</v>
      </c>
      <c r="AG109" s="111" t="str">
        <f t="shared" si="39"/>
        <v>NS</v>
      </c>
      <c r="AH109" s="111" t="str">
        <f t="shared" si="40"/>
        <v>NS</v>
      </c>
      <c r="AI109" s="102"/>
      <c r="AJ109" s="112" t="str">
        <f t="shared" si="41"/>
        <v>NS</v>
      </c>
      <c r="AK109" s="113"/>
      <c r="AL109" s="82"/>
      <c r="AM109" s="82">
        <f>AD115</f>
        <v>0.71680538580758502</v>
      </c>
      <c r="AN109" s="82">
        <f>AE115</f>
        <v>0.76666666666666672</v>
      </c>
      <c r="AO109" s="82">
        <f>AF115</f>
        <v>0.34301298276101089</v>
      </c>
      <c r="AP109" s="82">
        <f>AI115</f>
        <v>16.482239257812495</v>
      </c>
      <c r="AQ109" s="113">
        <f>AK115</f>
        <v>51.740259198324139</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282</v>
      </c>
      <c r="B110" s="102">
        <v>2020</v>
      </c>
      <c r="C110" s="132">
        <v>8</v>
      </c>
      <c r="D110" s="82">
        <v>21</v>
      </c>
      <c r="E110" s="85"/>
      <c r="F110" s="131" t="s">
        <v>761</v>
      </c>
      <c r="G110" s="362" t="s">
        <v>761</v>
      </c>
      <c r="H110" s="85"/>
      <c r="I110" s="362" t="s">
        <v>761</v>
      </c>
      <c r="J110" s="131">
        <v>28.4</v>
      </c>
      <c r="K110" s="85"/>
      <c r="L110" s="85"/>
      <c r="M110" s="85"/>
      <c r="N110" s="207" t="s">
        <v>763</v>
      </c>
      <c r="O110" s="85"/>
      <c r="P110" s="85"/>
      <c r="Q110" s="85"/>
      <c r="R110" s="140"/>
      <c r="S110" s="208" t="s">
        <v>763</v>
      </c>
      <c r="T110" s="208" t="s">
        <v>763</v>
      </c>
      <c r="U110" s="208" t="s">
        <v>763</v>
      </c>
      <c r="V110" s="85"/>
      <c r="W110" s="85"/>
      <c r="X110" s="85"/>
      <c r="Y110" s="85" t="str">
        <f t="shared" si="34"/>
        <v>ND</v>
      </c>
      <c r="Z110" s="82" t="e">
        <f t="shared" si="42"/>
        <v>#VALUE!</v>
      </c>
      <c r="AA110" s="85">
        <f t="shared" si="35"/>
        <v>28.4</v>
      </c>
      <c r="AB110" s="85" t="str">
        <f t="shared" si="36"/>
        <v>ND</v>
      </c>
      <c r="AC110" s="110" t="e">
        <f t="shared" si="43"/>
        <v>#VALUE!</v>
      </c>
      <c r="AD110" s="82"/>
      <c r="AE110" s="111" t="str">
        <f t="shared" si="37"/>
        <v>ND</v>
      </c>
      <c r="AF110" s="82" t="str">
        <f t="shared" si="38"/>
        <v>NS</v>
      </c>
      <c r="AG110" s="111" t="str">
        <f t="shared" si="39"/>
        <v>NS</v>
      </c>
      <c r="AH110" s="111" t="str">
        <f t="shared" si="40"/>
        <v>NS</v>
      </c>
      <c r="AI110" s="82"/>
      <c r="AJ110" s="112" t="str">
        <f t="shared" si="41"/>
        <v>NS</v>
      </c>
      <c r="AK110" s="113"/>
      <c r="AL110" s="85"/>
      <c r="AM110" s="82"/>
      <c r="AN110" s="82"/>
      <c r="AO110" s="82"/>
      <c r="AP110" s="85"/>
      <c r="AQ110" s="82"/>
      <c r="AR110" s="82"/>
      <c r="AS110" s="363">
        <f>((LN(AM109)-LN(0.4))/(LN(0.9)-LN(0.4))*100)</f>
        <v>71.934651902445879</v>
      </c>
      <c r="AT110" s="120">
        <f>((LN(AN109)-LN(0.6))/(LN(3)-LN(0.6))*100)</f>
        <v>15.230314642101597</v>
      </c>
      <c r="AU110" s="115">
        <f>((LN(AO109)-LN(10))/(LN(1)-LN(10))*100)</f>
        <v>146.46894419550074</v>
      </c>
      <c r="AV110" s="115">
        <f>((LN(AP109)-LN(10))/(LN(3)-LN(10))*100)</f>
        <v>-41.50411851129877</v>
      </c>
      <c r="AW110" s="115">
        <f>((LN(AQ109)-LN(43))/(LN(20)-LN(43))*100)</f>
        <v>-24.172938495481208</v>
      </c>
      <c r="AX110" s="82"/>
      <c r="AY110" s="82"/>
      <c r="AZ110" s="82"/>
      <c r="BA110" s="82"/>
      <c r="BB110" s="82"/>
    </row>
    <row r="111" spans="1:54" ht="16" x14ac:dyDescent="0.2">
      <c r="A111" s="101" t="s">
        <v>282</v>
      </c>
      <c r="B111" s="102">
        <v>2020</v>
      </c>
      <c r="C111" s="132">
        <v>8</v>
      </c>
      <c r="D111" s="82">
        <v>21</v>
      </c>
      <c r="E111" s="85"/>
      <c r="F111" s="131" t="s">
        <v>761</v>
      </c>
      <c r="G111" s="362" t="s">
        <v>761</v>
      </c>
      <c r="H111" s="85"/>
      <c r="I111" s="362" t="s">
        <v>761</v>
      </c>
      <c r="J111" s="134">
        <v>29.1</v>
      </c>
      <c r="K111" s="85"/>
      <c r="L111" s="85"/>
      <c r="M111" s="85"/>
      <c r="N111" s="137">
        <v>0.3118856428052611</v>
      </c>
      <c r="O111" s="85"/>
      <c r="P111" s="85"/>
      <c r="Q111" s="85"/>
      <c r="R111" s="140"/>
      <c r="S111" s="137">
        <v>56.594371347322962</v>
      </c>
      <c r="T111" s="137">
        <v>20.002666666666666</v>
      </c>
      <c r="U111" s="137">
        <v>4.0213333333333336</v>
      </c>
      <c r="V111" s="85"/>
      <c r="W111" s="85"/>
      <c r="X111" s="85"/>
      <c r="Y111" s="85" t="str">
        <f t="shared" si="34"/>
        <v>ND</v>
      </c>
      <c r="Z111" s="82" t="e">
        <f t="shared" si="42"/>
        <v>#VALUE!</v>
      </c>
      <c r="AA111" s="85">
        <f t="shared" si="35"/>
        <v>29.1</v>
      </c>
      <c r="AB111" s="85" t="str">
        <f t="shared" si="36"/>
        <v>ND</v>
      </c>
      <c r="AC111" s="110" t="e">
        <f t="shared" si="43"/>
        <v>#VALUE!</v>
      </c>
      <c r="AD111" s="82"/>
      <c r="AE111" s="111" t="str">
        <f t="shared" si="37"/>
        <v>ND</v>
      </c>
      <c r="AF111" s="82">
        <f t="shared" si="38"/>
        <v>0.3118856428052611</v>
      </c>
      <c r="AG111" s="111">
        <f t="shared" si="39"/>
        <v>20.002666666666666</v>
      </c>
      <c r="AH111" s="111">
        <f t="shared" si="40"/>
        <v>4.0213333333333336</v>
      </c>
      <c r="AI111" s="102">
        <f t="shared" si="45"/>
        <v>24.024000000000001</v>
      </c>
      <c r="AJ111" s="112">
        <f t="shared" si="41"/>
        <v>56.594371347322962</v>
      </c>
      <c r="AK111" s="113">
        <f t="shared" si="46"/>
        <v>56.282485704517704</v>
      </c>
      <c r="AL111" s="82"/>
      <c r="AM111" s="85"/>
      <c r="AN111" s="85"/>
      <c r="AO111" s="85"/>
      <c r="AP111" s="128" t="s">
        <v>1237</v>
      </c>
      <c r="AQ111" s="85"/>
      <c r="AR111" s="82"/>
      <c r="AS111" s="82">
        <f>IF(AS110&gt;100, 100, IF(AS110&lt;0, 0, AS110))</f>
        <v>71.934651902445879</v>
      </c>
      <c r="AT111" s="82">
        <f t="shared" ref="AT111:AW111" si="47">IF(AT110&gt;100, 100, IF(AT110&lt;0, 0, AT110))</f>
        <v>15.230314642101597</v>
      </c>
      <c r="AU111" s="82">
        <f t="shared" si="47"/>
        <v>100</v>
      </c>
      <c r="AV111" s="82">
        <f t="shared" si="47"/>
        <v>0</v>
      </c>
      <c r="AW111" s="82">
        <f t="shared" si="47"/>
        <v>0</v>
      </c>
      <c r="AX111" s="129">
        <f>AVERAGE(AS111:AW111)</f>
        <v>37.432993308909495</v>
      </c>
      <c r="AY111" s="84"/>
      <c r="AZ111" s="84"/>
      <c r="BA111" s="84" t="str">
        <f>IF(AX111&gt;65, "Acceptable; Ongoing Protection is Required", "Unacceptable; Immediate Restoration is Required")</f>
        <v>Unacceptable; Immediate Restoration is Required</v>
      </c>
      <c r="BB111" s="82"/>
    </row>
    <row r="112" spans="1:54" ht="16" x14ac:dyDescent="0.2">
      <c r="A112" s="101" t="s">
        <v>282</v>
      </c>
      <c r="B112" s="102">
        <v>2020</v>
      </c>
      <c r="C112" s="132">
        <v>8</v>
      </c>
      <c r="D112" s="82">
        <v>21</v>
      </c>
      <c r="E112" s="85"/>
      <c r="F112" s="131" t="s">
        <v>761</v>
      </c>
      <c r="G112" s="362" t="s">
        <v>761</v>
      </c>
      <c r="H112" s="85"/>
      <c r="I112" s="362" t="s">
        <v>761</v>
      </c>
      <c r="J112" s="131">
        <v>29.8</v>
      </c>
      <c r="K112" s="85"/>
      <c r="L112" s="85"/>
      <c r="M112" s="85"/>
      <c r="N112" s="207" t="s">
        <v>763</v>
      </c>
      <c r="O112" s="85"/>
      <c r="P112" s="85"/>
      <c r="Q112" s="85"/>
      <c r="R112" s="140"/>
      <c r="S112" s="208" t="s">
        <v>763</v>
      </c>
      <c r="T112" s="208" t="s">
        <v>763</v>
      </c>
      <c r="U112" s="208" t="s">
        <v>763</v>
      </c>
      <c r="V112" s="85"/>
      <c r="W112" s="85"/>
      <c r="X112" s="85"/>
      <c r="Y112" s="85" t="str">
        <f t="shared" si="34"/>
        <v>ND</v>
      </c>
      <c r="Z112" s="82" t="e">
        <f t="shared" si="42"/>
        <v>#VALUE!</v>
      </c>
      <c r="AA112" s="85">
        <f t="shared" si="35"/>
        <v>29.8</v>
      </c>
      <c r="AB112" s="85" t="str">
        <f t="shared" si="36"/>
        <v>ND</v>
      </c>
      <c r="AC112" s="110" t="e">
        <f t="shared" si="43"/>
        <v>#VALUE!</v>
      </c>
      <c r="AD112" s="82"/>
      <c r="AE112" s="111" t="str">
        <f t="shared" si="37"/>
        <v>ND</v>
      </c>
      <c r="AF112" s="82" t="str">
        <f t="shared" si="38"/>
        <v>NS</v>
      </c>
      <c r="AG112" s="111" t="str">
        <f t="shared" si="39"/>
        <v>NS</v>
      </c>
      <c r="AH112" s="111" t="str">
        <f t="shared" si="40"/>
        <v>NS</v>
      </c>
      <c r="AI112" s="82"/>
      <c r="AJ112" s="112" t="str">
        <f t="shared" si="41"/>
        <v>NS</v>
      </c>
      <c r="AK112" s="113"/>
      <c r="AL112" s="85"/>
      <c r="AM112" s="85"/>
      <c r="AN112" s="85"/>
      <c r="AO112" s="85"/>
      <c r="AP112" s="85"/>
      <c r="AQ112" s="85"/>
      <c r="AR112" s="85"/>
      <c r="AS112" s="85"/>
      <c r="AT112" s="85"/>
      <c r="AU112" s="85"/>
      <c r="AV112" s="85"/>
      <c r="AW112" s="126" t="s">
        <v>1238</v>
      </c>
      <c r="AX112" s="126">
        <f>AVERAGE(AS111:AW111)</f>
        <v>37.432993308909495</v>
      </c>
      <c r="AY112" s="85"/>
      <c r="AZ112" s="85"/>
      <c r="BA112" s="82"/>
      <c r="BB112" s="82"/>
    </row>
    <row r="113" spans="1:56"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37.432993308909495</v>
      </c>
      <c r="AY113" s="82"/>
      <c r="AZ113" s="82"/>
      <c r="BA113" s="82"/>
      <c r="BB113" s="82"/>
    </row>
    <row r="114" spans="1:56"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6"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0.71680538580758502</v>
      </c>
      <c r="AE115" s="84">
        <f>_xlfn.AGGREGATE(1, 6,AE100:AE112)</f>
        <v>0.76666666666666672</v>
      </c>
      <c r="AF115" s="84">
        <f>_xlfn.AGGREGATE(1, 6,AF101:AF112)</f>
        <v>0.34301298276101089</v>
      </c>
      <c r="AG115" s="82"/>
      <c r="AH115" s="82"/>
      <c r="AI115" s="84">
        <f>_xlfn.AGGREGATE(1, 6,AI101:AI112)</f>
        <v>16.482239257812495</v>
      </c>
      <c r="AJ115" s="82"/>
      <c r="AK115" s="84">
        <f>_xlfn.AGGREGATE(1, 6,AK101:AK112)</f>
        <v>51.740259198324139</v>
      </c>
      <c r="AL115" s="82"/>
      <c r="AM115" s="82"/>
      <c r="AN115" s="82"/>
      <c r="AO115" s="82"/>
      <c r="AP115" s="82"/>
      <c r="AQ115" s="82"/>
      <c r="AR115" s="82"/>
      <c r="AS115" s="82"/>
      <c r="AT115" s="82"/>
      <c r="AU115" s="82"/>
      <c r="AV115" s="82"/>
      <c r="AW115" s="82"/>
      <c r="AX115" s="82"/>
      <c r="AY115" s="82"/>
      <c r="AZ115" s="82"/>
      <c r="BA115" s="82"/>
      <c r="BB115" s="82"/>
    </row>
    <row r="116" spans="1:56"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AVERAGE(AD100:AD112)</f>
        <v>0.71680538580758502</v>
      </c>
      <c r="AE116" s="126">
        <f>AVERAGE(AE100:AE112)</f>
        <v>0.76666666666666672</v>
      </c>
      <c r="AF116" s="126">
        <f>AVERAGE(AF100:AF112)</f>
        <v>0.34301298276101089</v>
      </c>
      <c r="AG116" s="126"/>
      <c r="AH116" s="126"/>
      <c r="AI116" s="126">
        <f>AVERAGE(AI100:AI112)</f>
        <v>16.482239257812495</v>
      </c>
      <c r="AJ116" s="126"/>
      <c r="AK116" s="127">
        <f>AVERAGE(AK100:AK112)</f>
        <v>51.740259198324139</v>
      </c>
      <c r="AL116" s="82"/>
      <c r="AM116" s="82"/>
      <c r="AN116" s="82"/>
      <c r="AO116" s="82"/>
      <c r="AP116" s="82"/>
      <c r="AQ116" s="82"/>
      <c r="AR116" s="82"/>
      <c r="AS116" s="82"/>
      <c r="AT116" s="82"/>
      <c r="AU116" s="82"/>
      <c r="AV116" s="82"/>
      <c r="AW116" s="82"/>
      <c r="AX116" s="82"/>
      <c r="AY116" s="82"/>
      <c r="AZ116" s="82"/>
      <c r="BA116" s="82"/>
      <c r="BB116" s="82"/>
    </row>
    <row r="119" spans="1:56"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6"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6"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6" s="68" customFormat="1" x14ac:dyDescent="0.2">
      <c r="A122" s="79" t="s">
        <v>756</v>
      </c>
      <c r="B122" s="68" t="s">
        <v>282</v>
      </c>
      <c r="C122" s="68" t="s">
        <v>757</v>
      </c>
      <c r="E122" s="147">
        <v>44390</v>
      </c>
      <c r="F122" s="68" t="s">
        <v>797</v>
      </c>
      <c r="G122" s="68" t="s">
        <v>1075</v>
      </c>
      <c r="H122" s="68">
        <v>0</v>
      </c>
      <c r="I122" s="68" t="s">
        <v>760</v>
      </c>
      <c r="J122" s="77">
        <v>0.4236111111111111</v>
      </c>
      <c r="K122" s="81">
        <v>3</v>
      </c>
      <c r="L122" s="68">
        <v>1</v>
      </c>
      <c r="O122" s="131" t="s">
        <v>761</v>
      </c>
      <c r="P122" s="131" t="s">
        <v>761</v>
      </c>
      <c r="Q122" s="68">
        <v>1.25</v>
      </c>
      <c r="R122" s="68">
        <v>0.75</v>
      </c>
      <c r="S122" s="131">
        <v>0.75</v>
      </c>
      <c r="T122" s="68">
        <v>0.75</v>
      </c>
      <c r="U122" s="76">
        <v>0.6</v>
      </c>
      <c r="V122" s="68">
        <v>0.15</v>
      </c>
      <c r="W122" s="77">
        <v>0.35416666666666669</v>
      </c>
      <c r="X122" s="372">
        <v>23.2</v>
      </c>
      <c r="Y122" s="79">
        <v>5.96</v>
      </c>
      <c r="Z122" s="365">
        <v>4.9824389699540168</v>
      </c>
      <c r="AA122" s="68">
        <v>80.7</v>
      </c>
      <c r="AB122" s="205">
        <v>31.1</v>
      </c>
      <c r="AC122" s="72">
        <v>48</v>
      </c>
      <c r="AD122" s="72" t="s">
        <v>763</v>
      </c>
      <c r="AE122" s="72"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6" s="68" customFormat="1" x14ac:dyDescent="0.2">
      <c r="A123" s="79" t="s">
        <v>756</v>
      </c>
      <c r="B123" s="68" t="s">
        <v>282</v>
      </c>
      <c r="C123" s="68" t="s">
        <v>764</v>
      </c>
      <c r="E123" s="147">
        <v>44390</v>
      </c>
      <c r="F123" s="68" t="s">
        <v>797</v>
      </c>
      <c r="G123" s="68" t="s">
        <v>1075</v>
      </c>
      <c r="H123" s="68">
        <v>0</v>
      </c>
      <c r="I123" s="68" t="s">
        <v>760</v>
      </c>
      <c r="J123" s="77">
        <v>0.4236111111111111</v>
      </c>
      <c r="K123" s="81">
        <v>3</v>
      </c>
      <c r="L123" s="68">
        <v>1</v>
      </c>
      <c r="O123" s="131" t="s">
        <v>761</v>
      </c>
      <c r="P123" s="131" t="s">
        <v>761</v>
      </c>
      <c r="Q123" s="68">
        <v>1.25</v>
      </c>
      <c r="R123" s="68">
        <v>0.75</v>
      </c>
      <c r="S123" s="131">
        <v>0.75</v>
      </c>
      <c r="T123" s="68">
        <v>0.75</v>
      </c>
      <c r="U123" s="76">
        <v>0.6</v>
      </c>
      <c r="V123" s="68">
        <v>0.5</v>
      </c>
      <c r="W123" s="77">
        <v>0.35416666666666669</v>
      </c>
      <c r="X123" s="372">
        <v>23.3</v>
      </c>
      <c r="Y123" s="79">
        <v>5.74</v>
      </c>
      <c r="Z123" s="365">
        <v>4.8463437498594741</v>
      </c>
      <c r="AA123" s="68">
        <v>78.2</v>
      </c>
      <c r="AB123" s="205">
        <v>29.4</v>
      </c>
      <c r="AC123" s="72">
        <v>45.7</v>
      </c>
      <c r="AD123" s="75">
        <v>4.9999999999999954E-2</v>
      </c>
      <c r="AE123" s="72">
        <v>1.0487863784567075</v>
      </c>
      <c r="AF123" s="72">
        <v>0.4020306929158271</v>
      </c>
      <c r="AG123" s="137">
        <v>1.4508170713725346</v>
      </c>
      <c r="AH123" s="72">
        <v>21.138496297034312</v>
      </c>
      <c r="AI123" s="75">
        <v>22.589313368406845</v>
      </c>
      <c r="AJ123" s="72">
        <v>135.29952245138983</v>
      </c>
      <c r="AK123" s="72">
        <v>20.143812339341039</v>
      </c>
      <c r="AL123" s="72">
        <v>6.7166790561858392</v>
      </c>
      <c r="AM123" s="72">
        <v>41.282308636375348</v>
      </c>
      <c r="AN123" s="137">
        <v>42.733125707747888</v>
      </c>
      <c r="AO123" s="137">
        <v>8.3079868551587328</v>
      </c>
      <c r="AP123" s="137">
        <v>3.2542857142857127</v>
      </c>
      <c r="AQ123" s="72">
        <v>0.28145727362333556</v>
      </c>
      <c r="AR123" s="72">
        <v>11.562272569444445</v>
      </c>
      <c r="AS123" s="68" t="s">
        <v>763</v>
      </c>
      <c r="AT123" s="68" t="s">
        <v>763</v>
      </c>
      <c r="AU123" s="68" t="s">
        <v>763</v>
      </c>
      <c r="AV123" s="68" t="s">
        <v>763</v>
      </c>
      <c r="BA123" s="200"/>
      <c r="BC123" s="147"/>
    </row>
    <row r="124" spans="1:56" s="68" customFormat="1" x14ac:dyDescent="0.2">
      <c r="A124" s="79" t="s">
        <v>756</v>
      </c>
      <c r="B124" s="68" t="s">
        <v>282</v>
      </c>
      <c r="C124" s="68" t="s">
        <v>765</v>
      </c>
      <c r="E124" s="147">
        <v>44390</v>
      </c>
      <c r="F124" s="68" t="s">
        <v>797</v>
      </c>
      <c r="G124" s="68" t="s">
        <v>1075</v>
      </c>
      <c r="H124" s="68">
        <v>0</v>
      </c>
      <c r="I124" s="68" t="s">
        <v>760</v>
      </c>
      <c r="J124" s="77">
        <v>0.4236111111111111</v>
      </c>
      <c r="K124" s="81">
        <v>3</v>
      </c>
      <c r="L124" s="68">
        <v>1</v>
      </c>
      <c r="O124" s="131" t="s">
        <v>761</v>
      </c>
      <c r="P124" s="131" t="s">
        <v>761</v>
      </c>
      <c r="Q124" s="68">
        <v>1.25</v>
      </c>
      <c r="R124" s="68">
        <v>0.75</v>
      </c>
      <c r="S124" s="131">
        <v>0.75</v>
      </c>
      <c r="T124" s="68">
        <v>0.75</v>
      </c>
      <c r="U124" s="76">
        <v>0.6</v>
      </c>
      <c r="V124" s="68">
        <v>1</v>
      </c>
      <c r="W124" s="77">
        <v>0.35416666666666669</v>
      </c>
      <c r="X124" s="372">
        <v>23.6</v>
      </c>
      <c r="Y124" s="79">
        <v>3.85</v>
      </c>
      <c r="Z124" s="365">
        <v>3.2220490212440671</v>
      </c>
      <c r="AA124" s="68">
        <v>53.1</v>
      </c>
      <c r="AB124" s="205">
        <v>31</v>
      </c>
      <c r="AC124" s="72">
        <v>47.8</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6" s="68" customFormat="1" x14ac:dyDescent="0.2">
      <c r="A125" s="79" t="s">
        <v>756</v>
      </c>
      <c r="B125" s="68" t="s">
        <v>282</v>
      </c>
      <c r="C125" s="68" t="s">
        <v>757</v>
      </c>
      <c r="E125" s="147">
        <v>44404</v>
      </c>
      <c r="F125" s="68" t="s">
        <v>881</v>
      </c>
      <c r="G125" s="68" t="s">
        <v>1075</v>
      </c>
      <c r="H125" s="68">
        <v>0</v>
      </c>
      <c r="I125" s="68" t="s">
        <v>760</v>
      </c>
      <c r="J125" s="77">
        <v>0.422916666666667</v>
      </c>
      <c r="K125" s="81">
        <v>1</v>
      </c>
      <c r="L125" s="68">
        <v>1</v>
      </c>
      <c r="M125" s="68" t="s">
        <v>761</v>
      </c>
      <c r="N125" s="68" t="s">
        <v>767</v>
      </c>
      <c r="O125" s="131" t="s">
        <v>761</v>
      </c>
      <c r="P125" s="131" t="s">
        <v>761</v>
      </c>
      <c r="Q125" s="68">
        <v>1.3</v>
      </c>
      <c r="R125" s="68">
        <v>1.3</v>
      </c>
      <c r="S125" s="131">
        <v>1.3</v>
      </c>
      <c r="T125" s="68">
        <v>1.3</v>
      </c>
      <c r="U125" s="76">
        <v>1</v>
      </c>
      <c r="V125" s="68">
        <v>0.15</v>
      </c>
      <c r="W125" s="77">
        <v>0.3576388888888889</v>
      </c>
      <c r="X125" s="372">
        <v>25.3</v>
      </c>
      <c r="Y125" s="79">
        <v>5.82</v>
      </c>
      <c r="Z125" s="365">
        <v>4.8785024434702446</v>
      </c>
      <c r="AA125" s="68">
        <v>83</v>
      </c>
      <c r="AB125" s="205">
        <v>31.1</v>
      </c>
      <c r="AC125" s="72">
        <v>48</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C125" s="147"/>
    </row>
    <row r="126" spans="1:56" s="68" customFormat="1" x14ac:dyDescent="0.2">
      <c r="A126" s="79" t="s">
        <v>756</v>
      </c>
      <c r="B126" s="68" t="s">
        <v>282</v>
      </c>
      <c r="C126" s="68" t="s">
        <v>764</v>
      </c>
      <c r="E126" s="147">
        <v>44404</v>
      </c>
      <c r="F126" s="68" t="s">
        <v>881</v>
      </c>
      <c r="G126" s="68" t="s">
        <v>1075</v>
      </c>
      <c r="H126" s="68">
        <v>0</v>
      </c>
      <c r="I126" s="68" t="s">
        <v>760</v>
      </c>
      <c r="J126" s="77">
        <v>0.422916666666667</v>
      </c>
      <c r="K126" s="81">
        <v>1</v>
      </c>
      <c r="L126" s="68">
        <v>1</v>
      </c>
      <c r="M126" s="68" t="s">
        <v>761</v>
      </c>
      <c r="N126" s="68" t="s">
        <v>767</v>
      </c>
      <c r="O126" s="131" t="s">
        <v>761</v>
      </c>
      <c r="P126" s="131" t="s">
        <v>761</v>
      </c>
      <c r="Q126" s="68">
        <v>1.3</v>
      </c>
      <c r="R126" s="68">
        <v>1.3</v>
      </c>
      <c r="S126" s="131">
        <v>1.3</v>
      </c>
      <c r="T126" s="68">
        <v>1.3</v>
      </c>
      <c r="U126" s="76">
        <v>1</v>
      </c>
      <c r="V126" s="68">
        <v>0.5</v>
      </c>
      <c r="W126" s="77">
        <v>0.3576388888888889</v>
      </c>
      <c r="X126" s="372">
        <v>25.6</v>
      </c>
      <c r="Y126" s="79">
        <v>5.52</v>
      </c>
      <c r="Z126" s="365">
        <v>4.6287686352593012</v>
      </c>
      <c r="AA126" s="68">
        <v>79.7</v>
      </c>
      <c r="AB126" s="205">
        <v>31.1</v>
      </c>
      <c r="AC126" s="72">
        <v>48</v>
      </c>
      <c r="AD126" s="75">
        <v>0.3</v>
      </c>
      <c r="AE126" s="72">
        <v>0.72287087912087866</v>
      </c>
      <c r="AF126" s="72">
        <v>9.6527670128662243E-2</v>
      </c>
      <c r="AG126" s="137">
        <v>0.81939854924954092</v>
      </c>
      <c r="AH126" s="72">
        <v>16.458300088279117</v>
      </c>
      <c r="AI126" s="72">
        <v>17.277698637528658</v>
      </c>
      <c r="AJ126" s="72">
        <v>67.841006310200271</v>
      </c>
      <c r="AK126" s="72">
        <v>9.0398599902675869</v>
      </c>
      <c r="AL126" s="72">
        <v>7.5046523268323453</v>
      </c>
      <c r="AM126" s="72">
        <v>25.498160078546704</v>
      </c>
      <c r="AN126" s="137">
        <v>26.317558627796245</v>
      </c>
      <c r="AO126" s="137">
        <v>1.9610714285714286</v>
      </c>
      <c r="AP126" s="137">
        <v>0.90088299851190434</v>
      </c>
      <c r="AQ126" s="72">
        <v>0.68522105384116483</v>
      </c>
      <c r="AR126" s="72">
        <v>2.861954427083333</v>
      </c>
      <c r="AS126" s="68" t="s">
        <v>763</v>
      </c>
      <c r="AT126" s="68" t="s">
        <v>763</v>
      </c>
      <c r="AU126" s="68" t="s">
        <v>763</v>
      </c>
      <c r="AV126" s="68" t="s">
        <v>763</v>
      </c>
      <c r="BC126" s="147"/>
    </row>
    <row r="127" spans="1:56" s="68" customFormat="1" x14ac:dyDescent="0.2">
      <c r="A127" s="79" t="s">
        <v>756</v>
      </c>
      <c r="B127" s="68" t="s">
        <v>282</v>
      </c>
      <c r="C127" s="68" t="s">
        <v>765</v>
      </c>
      <c r="E127" s="147">
        <v>44404</v>
      </c>
      <c r="F127" s="68" t="s">
        <v>881</v>
      </c>
      <c r="G127" s="68" t="s">
        <v>1075</v>
      </c>
      <c r="H127" s="68">
        <v>0</v>
      </c>
      <c r="I127" s="68" t="s">
        <v>760</v>
      </c>
      <c r="J127" s="77">
        <v>0.422916666666667</v>
      </c>
      <c r="K127" s="81">
        <v>1</v>
      </c>
      <c r="L127" s="68">
        <v>1</v>
      </c>
      <c r="M127" s="68" t="s">
        <v>761</v>
      </c>
      <c r="N127" s="68" t="s">
        <v>767</v>
      </c>
      <c r="O127" s="131" t="s">
        <v>761</v>
      </c>
      <c r="P127" s="131" t="s">
        <v>761</v>
      </c>
      <c r="Q127" s="68">
        <v>1.3</v>
      </c>
      <c r="R127" s="68">
        <v>1.3</v>
      </c>
      <c r="S127" s="131">
        <v>1.3</v>
      </c>
      <c r="T127" s="68">
        <v>1.3</v>
      </c>
      <c r="U127" s="76">
        <v>1</v>
      </c>
      <c r="V127" s="68">
        <v>1</v>
      </c>
      <c r="W127" s="77">
        <v>0.3576388888888889</v>
      </c>
      <c r="X127" s="372">
        <v>25.5</v>
      </c>
      <c r="Y127" s="79">
        <v>5.72</v>
      </c>
      <c r="Z127" s="365">
        <v>4.7985974527586306</v>
      </c>
      <c r="AA127" s="68">
        <v>82.5</v>
      </c>
      <c r="AB127" s="205">
        <v>31</v>
      </c>
      <c r="AC127" s="72">
        <v>47.8</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C127" s="147"/>
    </row>
    <row r="128" spans="1:56" s="68" customFormat="1" x14ac:dyDescent="0.2">
      <c r="A128" s="79" t="s">
        <v>756</v>
      </c>
      <c r="B128" s="68" t="s">
        <v>282</v>
      </c>
      <c r="C128" s="68" t="s">
        <v>757</v>
      </c>
      <c r="E128" s="147">
        <v>44420</v>
      </c>
      <c r="F128" s="68" t="s">
        <v>881</v>
      </c>
      <c r="G128" s="68" t="s">
        <v>1075</v>
      </c>
      <c r="H128" s="68">
        <v>1</v>
      </c>
      <c r="I128" s="68" t="s">
        <v>760</v>
      </c>
      <c r="J128" s="77">
        <v>0.4381944444444445</v>
      </c>
      <c r="K128" s="81">
        <v>3</v>
      </c>
      <c r="L128" s="68">
        <v>1</v>
      </c>
      <c r="M128" s="68" t="s">
        <v>872</v>
      </c>
      <c r="N128" s="68" t="s">
        <v>816</v>
      </c>
      <c r="O128" s="131" t="s">
        <v>761</v>
      </c>
      <c r="P128" s="131" t="s">
        <v>761</v>
      </c>
      <c r="Q128" s="68">
        <v>1.4</v>
      </c>
      <c r="R128" s="68">
        <v>0.8</v>
      </c>
      <c r="S128" s="131">
        <v>0.8</v>
      </c>
      <c r="T128" s="68">
        <v>0.8</v>
      </c>
      <c r="U128" s="76">
        <v>0.57142857142857151</v>
      </c>
      <c r="V128" s="68">
        <v>0.15</v>
      </c>
      <c r="W128" s="77">
        <v>0.3576388888888889</v>
      </c>
      <c r="X128" s="372">
        <v>25.8</v>
      </c>
      <c r="Y128" s="79">
        <v>4.42</v>
      </c>
      <c r="Z128" s="365">
        <v>3.6968254674713772</v>
      </c>
      <c r="AA128" s="68">
        <v>63.2</v>
      </c>
      <c r="AB128" s="205">
        <v>31.6</v>
      </c>
      <c r="AC128" s="72">
        <v>48.8</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D128" s="147"/>
    </row>
    <row r="129" spans="1:56" s="68" customFormat="1" x14ac:dyDescent="0.2">
      <c r="A129" s="79" t="s">
        <v>756</v>
      </c>
      <c r="B129" s="68" t="s">
        <v>282</v>
      </c>
      <c r="C129" s="68" t="s">
        <v>764</v>
      </c>
      <c r="E129" s="147">
        <v>44420</v>
      </c>
      <c r="F129" s="68" t="s">
        <v>881</v>
      </c>
      <c r="G129" s="68" t="s">
        <v>1075</v>
      </c>
      <c r="H129" s="68">
        <v>1</v>
      </c>
      <c r="I129" s="68" t="s">
        <v>760</v>
      </c>
      <c r="J129" s="77">
        <v>0.4381944444444445</v>
      </c>
      <c r="K129" s="81">
        <v>3</v>
      </c>
      <c r="L129" s="68">
        <v>1</v>
      </c>
      <c r="M129" s="68" t="s">
        <v>872</v>
      </c>
      <c r="N129" s="68" t="s">
        <v>816</v>
      </c>
      <c r="O129" s="131" t="s">
        <v>761</v>
      </c>
      <c r="P129" s="131" t="s">
        <v>761</v>
      </c>
      <c r="Q129" s="68">
        <v>1.4</v>
      </c>
      <c r="R129" s="68">
        <v>0.8</v>
      </c>
      <c r="S129" s="131">
        <v>0.8</v>
      </c>
      <c r="T129" s="68">
        <v>0.8</v>
      </c>
      <c r="U129" s="76">
        <v>0.57142857142857151</v>
      </c>
      <c r="V129" s="68">
        <v>0.5</v>
      </c>
      <c r="W129" s="77">
        <v>0.3576388888888889</v>
      </c>
      <c r="X129" s="372">
        <v>25.8</v>
      </c>
      <c r="Y129" s="79">
        <v>4.43</v>
      </c>
      <c r="Z129" s="365">
        <v>3.7685723629217933</v>
      </c>
      <c r="AA129" s="68">
        <v>63.5</v>
      </c>
      <c r="AB129" s="205">
        <v>28.6</v>
      </c>
      <c r="AC129" s="72">
        <v>44.5</v>
      </c>
      <c r="AD129" s="75">
        <v>0.1</v>
      </c>
      <c r="AE129" s="72">
        <v>0.10325852395338764</v>
      </c>
      <c r="AF129" s="72">
        <v>0.96023872267865462</v>
      </c>
      <c r="AG129" s="137">
        <v>1.0634972466320423</v>
      </c>
      <c r="AH129" s="72">
        <v>25.775107906477345</v>
      </c>
      <c r="AI129" s="72">
        <v>26.838605153109388</v>
      </c>
      <c r="AJ129" s="72">
        <v>202.84356023205174</v>
      </c>
      <c r="AK129" s="72">
        <v>34.459082807698209</v>
      </c>
      <c r="AL129" s="72">
        <v>5.8865049126245514</v>
      </c>
      <c r="AM129" s="72">
        <v>60.234190714175554</v>
      </c>
      <c r="AN129" s="137">
        <v>61.297687960807593</v>
      </c>
      <c r="AO129" s="137">
        <v>14.020952380952387</v>
      </c>
      <c r="AP129" s="137">
        <v>7.3333201884920607</v>
      </c>
      <c r="AQ129" s="72">
        <v>0.65658768451868443</v>
      </c>
      <c r="AR129" s="72">
        <v>21.354272569444447</v>
      </c>
      <c r="AS129" s="68" t="s">
        <v>763</v>
      </c>
      <c r="AT129" s="68" t="s">
        <v>763</v>
      </c>
      <c r="AU129" s="68" t="s">
        <v>763</v>
      </c>
      <c r="AV129" s="68" t="s">
        <v>763</v>
      </c>
      <c r="BD129" s="147"/>
    </row>
    <row r="130" spans="1:56" s="68" customFormat="1" x14ac:dyDescent="0.2">
      <c r="A130" s="79" t="s">
        <v>756</v>
      </c>
      <c r="B130" s="68" t="s">
        <v>282</v>
      </c>
      <c r="C130" s="68" t="s">
        <v>765</v>
      </c>
      <c r="E130" s="147">
        <v>44420</v>
      </c>
      <c r="F130" s="68" t="s">
        <v>881</v>
      </c>
      <c r="G130" s="68" t="s">
        <v>1075</v>
      </c>
      <c r="H130" s="68">
        <v>1</v>
      </c>
      <c r="I130" s="68" t="s">
        <v>760</v>
      </c>
      <c r="J130" s="77">
        <v>0.4381944444444445</v>
      </c>
      <c r="K130" s="81">
        <v>3</v>
      </c>
      <c r="L130" s="68">
        <v>1</v>
      </c>
      <c r="M130" s="68" t="s">
        <v>872</v>
      </c>
      <c r="N130" s="68" t="s">
        <v>816</v>
      </c>
      <c r="O130" s="131" t="s">
        <v>761</v>
      </c>
      <c r="P130" s="131" t="s">
        <v>761</v>
      </c>
      <c r="Q130" s="68">
        <v>1.4</v>
      </c>
      <c r="R130" s="68">
        <v>0.8</v>
      </c>
      <c r="S130" s="131">
        <v>0.8</v>
      </c>
      <c r="T130" s="68">
        <v>0.8</v>
      </c>
      <c r="U130" s="76">
        <v>0.57142857142857151</v>
      </c>
      <c r="V130" s="68">
        <v>1</v>
      </c>
      <c r="W130" s="77">
        <v>0.3576388888888889</v>
      </c>
      <c r="X130" s="372">
        <v>26</v>
      </c>
      <c r="Y130" s="79">
        <v>3.93</v>
      </c>
      <c r="Z130" s="365">
        <v>3.278555473421461</v>
      </c>
      <c r="AA130" s="68">
        <v>56.7</v>
      </c>
      <c r="AB130" s="205">
        <v>32.1</v>
      </c>
      <c r="AC130" s="72">
        <v>49.4</v>
      </c>
      <c r="AD130" s="75" t="s">
        <v>763</v>
      </c>
      <c r="AE130" s="75" t="s">
        <v>763</v>
      </c>
      <c r="AF130" s="75"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c r="BD130" s="147"/>
    </row>
    <row r="131" spans="1:56" s="68" customFormat="1" x14ac:dyDescent="0.2">
      <c r="A131" s="79" t="s">
        <v>756</v>
      </c>
      <c r="B131" s="68" t="s">
        <v>282</v>
      </c>
      <c r="C131" s="68" t="s">
        <v>757</v>
      </c>
      <c r="E131" s="147">
        <v>44434</v>
      </c>
      <c r="F131" s="68" t="s">
        <v>881</v>
      </c>
      <c r="G131" s="68" t="s">
        <v>1075</v>
      </c>
      <c r="H131" s="68">
        <v>0</v>
      </c>
      <c r="I131" s="68" t="s">
        <v>760</v>
      </c>
      <c r="J131" s="77">
        <v>0.43541666666666662</v>
      </c>
      <c r="K131" s="81">
        <v>1</v>
      </c>
      <c r="L131" s="68">
        <v>1</v>
      </c>
      <c r="M131" s="68" t="s">
        <v>519</v>
      </c>
      <c r="N131" s="68" t="s">
        <v>762</v>
      </c>
      <c r="O131" s="131" t="s">
        <v>761</v>
      </c>
      <c r="P131" s="131" t="s">
        <v>761</v>
      </c>
      <c r="Q131" s="68">
        <v>1.4</v>
      </c>
      <c r="R131" s="68">
        <v>0.9</v>
      </c>
      <c r="S131" s="131">
        <v>0.9</v>
      </c>
      <c r="T131" s="68">
        <v>0.9</v>
      </c>
      <c r="U131" s="76">
        <v>0.6428571428571429</v>
      </c>
      <c r="V131" s="68">
        <v>0.15</v>
      </c>
      <c r="W131" s="77">
        <v>0.37361111111111112</v>
      </c>
      <c r="X131" s="372">
        <v>27.6</v>
      </c>
      <c r="Y131" s="79">
        <v>5.77</v>
      </c>
      <c r="Z131" s="365">
        <v>4.8937621843928376</v>
      </c>
      <c r="AA131" s="68">
        <v>84.6</v>
      </c>
      <c r="AB131" s="205">
        <v>29.5</v>
      </c>
      <c r="AC131" s="72">
        <v>45.9</v>
      </c>
      <c r="AD131" s="72" t="s">
        <v>763</v>
      </c>
      <c r="AE131" s="72" t="s">
        <v>763</v>
      </c>
      <c r="AF131" s="72" t="s">
        <v>763</v>
      </c>
      <c r="AG131" s="137" t="s">
        <v>763</v>
      </c>
      <c r="AH131" s="75" t="s">
        <v>763</v>
      </c>
      <c r="AI131" s="75" t="s">
        <v>763</v>
      </c>
      <c r="AJ131" s="75" t="s">
        <v>763</v>
      </c>
      <c r="AK131" s="75" t="s">
        <v>763</v>
      </c>
      <c r="AL131" s="75" t="s">
        <v>763</v>
      </c>
      <c r="AM131" s="75" t="s">
        <v>763</v>
      </c>
      <c r="AN131" s="137" t="s">
        <v>763</v>
      </c>
      <c r="AO131" s="137" t="s">
        <v>763</v>
      </c>
      <c r="AP131" s="137" t="s">
        <v>763</v>
      </c>
      <c r="AQ131" s="75" t="s">
        <v>763</v>
      </c>
      <c r="AR131" s="75" t="s">
        <v>763</v>
      </c>
      <c r="AS131" s="68" t="s">
        <v>763</v>
      </c>
      <c r="AT131" s="68" t="s">
        <v>763</v>
      </c>
      <c r="AU131" s="68" t="s">
        <v>763</v>
      </c>
      <c r="AV131" s="68" t="s">
        <v>763</v>
      </c>
    </row>
    <row r="132" spans="1:56" s="68" customFormat="1" x14ac:dyDescent="0.2">
      <c r="A132" s="79" t="s">
        <v>756</v>
      </c>
      <c r="B132" s="68" t="s">
        <v>282</v>
      </c>
      <c r="C132" s="68" t="s">
        <v>764</v>
      </c>
      <c r="E132" s="147">
        <v>44434</v>
      </c>
      <c r="F132" s="68" t="s">
        <v>881</v>
      </c>
      <c r="G132" s="68" t="s">
        <v>1075</v>
      </c>
      <c r="H132" s="68">
        <v>0</v>
      </c>
      <c r="I132" s="68" t="s">
        <v>760</v>
      </c>
      <c r="J132" s="77">
        <v>0.43541666666666662</v>
      </c>
      <c r="K132" s="81">
        <v>1</v>
      </c>
      <c r="L132" s="68">
        <v>1</v>
      </c>
      <c r="M132" s="68" t="s">
        <v>519</v>
      </c>
      <c r="N132" s="68" t="s">
        <v>762</v>
      </c>
      <c r="O132" s="131" t="s">
        <v>761</v>
      </c>
      <c r="P132" s="131" t="s">
        <v>761</v>
      </c>
      <c r="Q132" s="68">
        <v>1.4</v>
      </c>
      <c r="R132" s="68">
        <v>0.9</v>
      </c>
      <c r="S132" s="131">
        <v>0.9</v>
      </c>
      <c r="T132" s="68">
        <v>0.9</v>
      </c>
      <c r="U132" s="76">
        <v>0.6428571428571429</v>
      </c>
      <c r="V132" s="68">
        <v>0.5</v>
      </c>
      <c r="W132" s="77">
        <v>0.37361111111111112</v>
      </c>
      <c r="X132" s="372">
        <v>27.7</v>
      </c>
      <c r="Y132" s="79">
        <v>5.94</v>
      </c>
      <c r="Z132" s="365">
        <v>5.0554131618198115</v>
      </c>
      <c r="AA132" s="68">
        <v>87.8</v>
      </c>
      <c r="AB132" s="205">
        <v>28.9</v>
      </c>
      <c r="AC132" s="72">
        <v>44.6</v>
      </c>
      <c r="AD132" s="72">
        <v>7.0394736842105246E-2</v>
      </c>
      <c r="AE132" s="72">
        <v>3.3132392216711173</v>
      </c>
      <c r="AF132" s="72">
        <v>0.41109905441016903</v>
      </c>
      <c r="AG132" s="137">
        <v>3.7243382760812862</v>
      </c>
      <c r="AH132" s="72">
        <v>21.900183509970233</v>
      </c>
      <c r="AI132" s="72">
        <v>25.62452178605152</v>
      </c>
      <c r="AJ132" s="72">
        <v>196.17842970317514</v>
      </c>
      <c r="AK132" s="72">
        <v>28.967166485221306</v>
      </c>
      <c r="AL132" s="72">
        <v>6.7724411292786604</v>
      </c>
      <c r="AM132" s="72">
        <v>50.867349995191539</v>
      </c>
      <c r="AN132" s="137">
        <v>54.59168827127283</v>
      </c>
      <c r="AO132" s="137">
        <v>14.190952380952385</v>
      </c>
      <c r="AP132" s="137">
        <v>4.6133201884920609</v>
      </c>
      <c r="AQ132" s="72">
        <v>0.75466638385212703</v>
      </c>
      <c r="AR132" s="72">
        <v>18.804272569444446</v>
      </c>
      <c r="AS132" s="68" t="s">
        <v>763</v>
      </c>
      <c r="AT132" s="68" t="s">
        <v>763</v>
      </c>
      <c r="AU132" s="68" t="s">
        <v>763</v>
      </c>
      <c r="AV132" s="68" t="s">
        <v>763</v>
      </c>
    </row>
    <row r="133" spans="1:56" s="68" customFormat="1" x14ac:dyDescent="0.2">
      <c r="A133" s="79" t="s">
        <v>756</v>
      </c>
      <c r="B133" s="68" t="s">
        <v>282</v>
      </c>
      <c r="C133" s="68" t="s">
        <v>765</v>
      </c>
      <c r="E133" s="147">
        <v>44434</v>
      </c>
      <c r="F133" s="68" t="s">
        <v>881</v>
      </c>
      <c r="G133" s="68" t="s">
        <v>1075</v>
      </c>
      <c r="H133" s="68">
        <v>0</v>
      </c>
      <c r="I133" s="68" t="s">
        <v>760</v>
      </c>
      <c r="J133" s="77">
        <v>0.43541666666666662</v>
      </c>
      <c r="K133" s="81">
        <v>1</v>
      </c>
      <c r="L133" s="68">
        <v>1</v>
      </c>
      <c r="M133" s="68" t="s">
        <v>519</v>
      </c>
      <c r="N133" s="68" t="s">
        <v>762</v>
      </c>
      <c r="O133" s="131" t="s">
        <v>761</v>
      </c>
      <c r="P133" s="131" t="s">
        <v>761</v>
      </c>
      <c r="Q133" s="68">
        <v>1.4</v>
      </c>
      <c r="R133" s="68">
        <v>0.9</v>
      </c>
      <c r="S133" s="131">
        <v>0.9</v>
      </c>
      <c r="T133" s="68">
        <v>0.9</v>
      </c>
      <c r="U133" s="76">
        <v>0.6428571428571429</v>
      </c>
      <c r="V133" s="68">
        <v>1</v>
      </c>
      <c r="W133" s="77">
        <v>0.37361111111111112</v>
      </c>
      <c r="X133" s="372">
        <v>27.7</v>
      </c>
      <c r="Y133" s="79">
        <v>4.7699999999999996</v>
      </c>
      <c r="Z133" s="365">
        <v>3.9523677180367893</v>
      </c>
      <c r="AA133" s="68">
        <v>71.2</v>
      </c>
      <c r="AB133" s="205">
        <v>33.700000000000003</v>
      </c>
      <c r="AC133" s="72">
        <v>51.6</v>
      </c>
      <c r="AD133" s="72" t="s">
        <v>763</v>
      </c>
      <c r="AE133" s="72" t="s">
        <v>763</v>
      </c>
      <c r="AF133" s="72" t="s">
        <v>763</v>
      </c>
      <c r="AG133" s="137" t="s">
        <v>763</v>
      </c>
      <c r="AH133" s="75"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282</v>
      </c>
      <c r="B140" s="102">
        <v>2021</v>
      </c>
      <c r="C140" s="103">
        <v>7</v>
      </c>
      <c r="D140" s="102">
        <v>13</v>
      </c>
      <c r="E140" s="82"/>
      <c r="F140" s="131">
        <v>0.75</v>
      </c>
      <c r="G140" s="362">
        <v>4.9824389699540168</v>
      </c>
      <c r="H140" s="82"/>
      <c r="I140" s="362">
        <v>23.2</v>
      </c>
      <c r="J140" s="205">
        <v>31.1</v>
      </c>
      <c r="K140" s="82"/>
      <c r="L140" s="82"/>
      <c r="M140" s="108"/>
      <c r="N140" s="137" t="s">
        <v>763</v>
      </c>
      <c r="O140" s="82"/>
      <c r="P140" s="82"/>
      <c r="Q140" s="82"/>
      <c r="R140" s="140"/>
      <c r="S140" s="137" t="s">
        <v>763</v>
      </c>
      <c r="T140" s="137" t="s">
        <v>763</v>
      </c>
      <c r="U140" s="137" t="s">
        <v>763</v>
      </c>
      <c r="V140" s="85"/>
      <c r="W140" s="85"/>
      <c r="X140" s="85"/>
      <c r="Y140" s="102">
        <f>IF(C140&lt;6," ",IF(C140&lt;=9,I140, IF(C140&gt;=10," ")))</f>
        <v>23.2</v>
      </c>
      <c r="Z140" s="102">
        <f>IF(Y140=" ", " ", IF(Y140&gt;0, Y140+273.15))</f>
        <v>296.34999999999997</v>
      </c>
      <c r="AA140" s="102">
        <f>IF(C140&lt;6," ",IF(C140&lt;=9,J140, IF(C140&gt;=10," ")))</f>
        <v>31.1</v>
      </c>
      <c r="AB140" s="102">
        <f>IF(C140&lt;6," ",IF(C140&lt;=9,G140, IF(C140&gt;=10," ")))</f>
        <v>4.9824389699540168</v>
      </c>
      <c r="AC140" s="104">
        <f>IF(Y140=" "," ",IF(Y140&gt;0,EXP(-173.4292+249.6339*100/Z140+143.3483*LN(+Z140/100)-21.8492*Z140/100+AA140*(-0.033096+0.014259*Z140/100-0.0017*(Z140/100)^2))*1.4276))</f>
        <v>7.1197412787893919</v>
      </c>
      <c r="AD140" s="102">
        <f>IF(Y140=" "," ",IF(Y140&gt;0,AB140/AC140))</f>
        <v>0.69980618323833366</v>
      </c>
      <c r="AE140" s="105">
        <f>IF(C140&lt;6," ",IF(C140&lt;=9,F140, IF(C140&gt;=10," ")))</f>
        <v>0.75</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282</v>
      </c>
      <c r="B141" s="102">
        <v>2021</v>
      </c>
      <c r="C141" s="103">
        <v>7</v>
      </c>
      <c r="D141" s="102">
        <v>13</v>
      </c>
      <c r="E141" s="82"/>
      <c r="F141" s="131">
        <v>0.75</v>
      </c>
      <c r="G141" s="362">
        <v>4.8463437498594741</v>
      </c>
      <c r="H141" s="82"/>
      <c r="I141" s="362">
        <v>23.3</v>
      </c>
      <c r="J141" s="205">
        <v>29.4</v>
      </c>
      <c r="K141" s="82"/>
      <c r="L141" s="82"/>
      <c r="M141" s="108"/>
      <c r="N141" s="137">
        <v>1.4508170713725346</v>
      </c>
      <c r="O141" s="82"/>
      <c r="P141" s="82"/>
      <c r="Q141" s="82"/>
      <c r="R141" s="140"/>
      <c r="S141" s="137">
        <v>42.733125707747888</v>
      </c>
      <c r="T141" s="137">
        <v>8.3079868551587328</v>
      </c>
      <c r="U141" s="137">
        <v>3.2542857142857127</v>
      </c>
      <c r="V141" s="85"/>
      <c r="W141" s="85"/>
      <c r="X141" s="85"/>
      <c r="Y141" s="102">
        <f t="shared" ref="Y141:Y151" si="48">IF(C141&lt;6," ",IF(C141&lt;=9,I141, IF(C141&gt;=10," ")))</f>
        <v>23.3</v>
      </c>
      <c r="Z141" s="102">
        <f t="shared" ref="Z141:Z151" si="49">IF(Y141=" ", " ", IF(Y141&gt;0, Y141+273.15))</f>
        <v>296.45</v>
      </c>
      <c r="AA141" s="102">
        <f t="shared" ref="AA141:AA151" si="50">IF(C141&lt;6," ",IF(C141&lt;=9,J141, IF(C141&gt;=10," ")))</f>
        <v>29.4</v>
      </c>
      <c r="AB141" s="102">
        <f t="shared" ref="AB141:AB151" si="51">IF(C141&lt;6," ",IF(C141&lt;=9,G141, IF(C141&gt;=10," ")))</f>
        <v>4.8463437498594741</v>
      </c>
      <c r="AC141" s="104">
        <f t="shared" ref="AC141:AC151" si="52">IF(Y141=" "," ",IF(Y141&gt;0,EXP(-173.4292+249.6339*100/Z141+143.3483*LN(+Z141/100)-21.8492*Z141/100+AA141*(-0.033096+0.014259*Z141/100-0.0017*(Z141/100)^2))*1.4276))</f>
        <v>7.1771422475574065</v>
      </c>
      <c r="AD141" s="102">
        <f t="shared" ref="AD141:AD151" si="53">IF(Y141=" "," ",IF(Y141&gt;0,AB141/AC141))</f>
        <v>0.67524699702152735</v>
      </c>
      <c r="AE141" s="105">
        <f t="shared" ref="AE141:AE151" si="54">IF(C141&lt;6," ",IF(C141&lt;=9,F141, IF(C141&gt;=10," ")))</f>
        <v>0.75</v>
      </c>
      <c r="AF141" s="102">
        <f t="shared" ref="AF141:AF151" si="55">IF(Y141=" "," ",N141)</f>
        <v>1.4508170713725346</v>
      </c>
      <c r="AG141" s="105">
        <f t="shared" ref="AG141:AG151" si="56">IF(C141&lt;6," ",IF(C141&lt;=9,T141, IF(C141&gt;=10," ")))</f>
        <v>8.3079868551587328</v>
      </c>
      <c r="AH141" s="105">
        <f t="shared" ref="AH141:AH151" si="57">IF(C141&lt;6," ",IF(C141&lt;=9,U141, IF(C141&gt;=10," ")))</f>
        <v>3.2542857142857127</v>
      </c>
      <c r="AI141" s="102">
        <f t="shared" ref="AI141" si="58">IF(Y141=" ", " ", IF(Y141&gt;0, SUM(AG141:AH141)))</f>
        <v>11.562272569444445</v>
      </c>
      <c r="AJ141" s="106">
        <f t="shared" ref="AJ141:AJ151" si="59">IF(C141&lt;6," ",IF(C141&lt;=9,S141, IF(C141&gt;=10," ")))</f>
        <v>42.733125707747888</v>
      </c>
      <c r="AK141" s="107">
        <f t="shared" ref="AK141:AK150" si="60">IF(Y141=" ", " ", IF(Y141&gt;0, AJ141-AF141))</f>
        <v>41.282308636375355</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282</v>
      </c>
      <c r="B142" s="102">
        <v>2021</v>
      </c>
      <c r="C142" s="103">
        <v>7</v>
      </c>
      <c r="D142" s="102">
        <v>13</v>
      </c>
      <c r="E142" s="82"/>
      <c r="F142" s="131">
        <v>0.75</v>
      </c>
      <c r="G142" s="362">
        <v>3.2220490212440671</v>
      </c>
      <c r="H142" s="82"/>
      <c r="I142" s="362">
        <v>23.6</v>
      </c>
      <c r="J142" s="205">
        <v>31</v>
      </c>
      <c r="K142" s="82"/>
      <c r="L142" s="82"/>
      <c r="M142" s="108"/>
      <c r="N142" s="137" t="s">
        <v>763</v>
      </c>
      <c r="O142" s="82"/>
      <c r="P142" s="82"/>
      <c r="Q142" s="82"/>
      <c r="R142" s="140"/>
      <c r="S142" s="137" t="s">
        <v>763</v>
      </c>
      <c r="T142" s="137" t="s">
        <v>763</v>
      </c>
      <c r="U142" s="137" t="s">
        <v>763</v>
      </c>
      <c r="V142" s="85"/>
      <c r="W142" s="85"/>
      <c r="X142" s="85"/>
      <c r="Y142" s="102">
        <f t="shared" si="48"/>
        <v>23.6</v>
      </c>
      <c r="Z142" s="102">
        <f t="shared" si="49"/>
        <v>296.75</v>
      </c>
      <c r="AA142" s="102">
        <f t="shared" si="50"/>
        <v>31</v>
      </c>
      <c r="AB142" s="102">
        <f t="shared" si="51"/>
        <v>3.2220490212440671</v>
      </c>
      <c r="AC142" s="104">
        <f t="shared" si="52"/>
        <v>7.0736675704790786</v>
      </c>
      <c r="AD142" s="102">
        <f t="shared" si="53"/>
        <v>0.45549907302554327</v>
      </c>
      <c r="AE142" s="105">
        <f t="shared" si="54"/>
        <v>0.75</v>
      </c>
      <c r="AF142" s="102" t="str">
        <f t="shared" si="55"/>
        <v>NS</v>
      </c>
      <c r="AG142" s="105" t="str">
        <f t="shared" si="56"/>
        <v>NS</v>
      </c>
      <c r="AH142" s="105" t="str">
        <f t="shared" si="57"/>
        <v>NS</v>
      </c>
      <c r="AI142" s="102"/>
      <c r="AJ142" s="106" t="str">
        <f t="shared" si="59"/>
        <v>NS</v>
      </c>
      <c r="AK142" s="107"/>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282</v>
      </c>
      <c r="B143" s="102">
        <v>2021</v>
      </c>
      <c r="C143" s="103">
        <v>7</v>
      </c>
      <c r="D143" s="102">
        <v>27</v>
      </c>
      <c r="E143" s="82"/>
      <c r="F143" s="131">
        <v>1.3</v>
      </c>
      <c r="G143" s="362">
        <v>4.8785024434702446</v>
      </c>
      <c r="H143" s="82"/>
      <c r="I143" s="362">
        <v>25.3</v>
      </c>
      <c r="J143" s="205">
        <v>31.1</v>
      </c>
      <c r="K143" s="82"/>
      <c r="L143" s="82"/>
      <c r="M143" s="108"/>
      <c r="N143" s="137" t="s">
        <v>763</v>
      </c>
      <c r="O143" s="82"/>
      <c r="P143" s="82"/>
      <c r="Q143" s="82"/>
      <c r="R143" s="140"/>
      <c r="S143" s="137" t="s">
        <v>763</v>
      </c>
      <c r="T143" s="137" t="s">
        <v>763</v>
      </c>
      <c r="U143" s="137" t="s">
        <v>763</v>
      </c>
      <c r="V143" s="85"/>
      <c r="W143" s="85"/>
      <c r="X143" s="85"/>
      <c r="Y143" s="102">
        <f t="shared" si="48"/>
        <v>25.3</v>
      </c>
      <c r="Z143" s="102">
        <f t="shared" si="49"/>
        <v>298.45</v>
      </c>
      <c r="AA143" s="102">
        <f t="shared" si="50"/>
        <v>31.1</v>
      </c>
      <c r="AB143" s="102">
        <f t="shared" si="51"/>
        <v>4.8785024434702446</v>
      </c>
      <c r="AC143" s="104">
        <f t="shared" si="52"/>
        <v>6.8636960135537128</v>
      </c>
      <c r="AD143" s="102">
        <f t="shared" si="53"/>
        <v>0.71076901334742759</v>
      </c>
      <c r="AE143" s="105">
        <f t="shared" si="54"/>
        <v>1.3</v>
      </c>
      <c r="AF143" s="102" t="str">
        <f t="shared" si="55"/>
        <v>NS</v>
      </c>
      <c r="AG143" s="105" t="str">
        <f t="shared" si="56"/>
        <v>NS</v>
      </c>
      <c r="AH143" s="105" t="str">
        <f t="shared" si="57"/>
        <v>NS</v>
      </c>
      <c r="AI143" s="102"/>
      <c r="AJ143" s="106" t="str">
        <f t="shared" si="59"/>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282</v>
      </c>
      <c r="B144" s="102">
        <v>2021</v>
      </c>
      <c r="C144" s="103">
        <v>7</v>
      </c>
      <c r="D144" s="102">
        <v>27</v>
      </c>
      <c r="E144" s="82"/>
      <c r="F144" s="131">
        <v>1.3</v>
      </c>
      <c r="G144" s="362">
        <v>4.6287686352593012</v>
      </c>
      <c r="H144" s="82"/>
      <c r="I144" s="362">
        <v>25.6</v>
      </c>
      <c r="J144" s="205">
        <v>31.1</v>
      </c>
      <c r="K144" s="82"/>
      <c r="L144" s="82"/>
      <c r="M144" s="108"/>
      <c r="N144" s="137">
        <v>0.81939854924954092</v>
      </c>
      <c r="O144" s="82"/>
      <c r="P144" s="82"/>
      <c r="Q144" s="82"/>
      <c r="R144" s="140"/>
      <c r="S144" s="137">
        <v>26.317558627796245</v>
      </c>
      <c r="T144" s="137">
        <v>1.9610714285714286</v>
      </c>
      <c r="U144" s="137">
        <v>0.90088299851190434</v>
      </c>
      <c r="V144" s="85"/>
      <c r="W144" s="85"/>
      <c r="X144" s="85"/>
      <c r="Y144" s="102">
        <f t="shared" si="48"/>
        <v>25.6</v>
      </c>
      <c r="Z144" s="102">
        <f t="shared" si="49"/>
        <v>298.75</v>
      </c>
      <c r="AA144" s="102">
        <f t="shared" si="50"/>
        <v>31.1</v>
      </c>
      <c r="AB144" s="102">
        <f t="shared" si="51"/>
        <v>4.6287686352593012</v>
      </c>
      <c r="AC144" s="104">
        <f t="shared" si="52"/>
        <v>6.8285243544227603</v>
      </c>
      <c r="AD144" s="102">
        <f t="shared" si="53"/>
        <v>0.67785782037392872</v>
      </c>
      <c r="AE144" s="105">
        <f t="shared" si="54"/>
        <v>1.3</v>
      </c>
      <c r="AF144" s="102">
        <f t="shared" si="55"/>
        <v>0.81939854924954092</v>
      </c>
      <c r="AG144" s="105">
        <f t="shared" si="56"/>
        <v>1.9610714285714286</v>
      </c>
      <c r="AH144" s="105">
        <f t="shared" si="57"/>
        <v>0.90088299851190434</v>
      </c>
      <c r="AI144" s="102">
        <f t="shared" ref="AI144" si="61">IF(Y144=" ", " ", IF(Y144&gt;0, SUM(AG144:AH144)))</f>
        <v>2.861954427083333</v>
      </c>
      <c r="AJ144" s="106">
        <f t="shared" si="59"/>
        <v>26.317558627796245</v>
      </c>
      <c r="AK144" s="107">
        <f t="shared" si="60"/>
        <v>25.498160078546704</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282</v>
      </c>
      <c r="B145" s="102">
        <v>2021</v>
      </c>
      <c r="C145" s="103">
        <v>7</v>
      </c>
      <c r="D145" s="102">
        <v>27</v>
      </c>
      <c r="E145" s="82"/>
      <c r="F145" s="131">
        <v>1.3</v>
      </c>
      <c r="G145" s="362">
        <v>4.7985974527586306</v>
      </c>
      <c r="H145" s="82"/>
      <c r="I145" s="362">
        <v>25.5</v>
      </c>
      <c r="J145" s="205">
        <v>31</v>
      </c>
      <c r="K145" s="82"/>
      <c r="L145" s="82"/>
      <c r="M145" s="108"/>
      <c r="N145" s="137" t="s">
        <v>763</v>
      </c>
      <c r="O145" s="82"/>
      <c r="P145" s="82"/>
      <c r="Q145" s="82"/>
      <c r="R145" s="140"/>
      <c r="S145" s="137" t="s">
        <v>763</v>
      </c>
      <c r="T145" s="211" t="s">
        <v>763</v>
      </c>
      <c r="U145" s="211" t="s">
        <v>763</v>
      </c>
      <c r="V145" s="85"/>
      <c r="W145" s="85"/>
      <c r="X145" s="85"/>
      <c r="Y145" s="102">
        <f t="shared" si="48"/>
        <v>25.5</v>
      </c>
      <c r="Z145" s="102">
        <f t="shared" si="49"/>
        <v>298.64999999999998</v>
      </c>
      <c r="AA145" s="102">
        <f t="shared" si="50"/>
        <v>31</v>
      </c>
      <c r="AB145" s="102">
        <f t="shared" si="51"/>
        <v>4.7985974527586306</v>
      </c>
      <c r="AC145" s="104">
        <f t="shared" si="52"/>
        <v>6.8440929110231759</v>
      </c>
      <c r="AD145" s="102">
        <f t="shared" si="53"/>
        <v>0.70112979399066211</v>
      </c>
      <c r="AE145" s="105">
        <f t="shared" si="54"/>
        <v>1.3</v>
      </c>
      <c r="AF145" s="102" t="str">
        <f t="shared" si="55"/>
        <v>NS</v>
      </c>
      <c r="AG145" s="105" t="str">
        <f t="shared" si="56"/>
        <v>NS</v>
      </c>
      <c r="AH145" s="105" t="str">
        <f t="shared" si="57"/>
        <v>NS</v>
      </c>
      <c r="AI145" s="102"/>
      <c r="AJ145" s="106" t="str">
        <f t="shared" si="59"/>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282</v>
      </c>
      <c r="B146" s="102">
        <v>2021</v>
      </c>
      <c r="C146" s="103">
        <v>7</v>
      </c>
      <c r="D146" s="102">
        <v>12</v>
      </c>
      <c r="E146" s="82"/>
      <c r="F146" s="131">
        <v>0.8</v>
      </c>
      <c r="G146" s="362">
        <v>3.6968254674713772</v>
      </c>
      <c r="H146" s="82"/>
      <c r="I146" s="362">
        <v>25.8</v>
      </c>
      <c r="J146" s="205">
        <v>31.6</v>
      </c>
      <c r="K146" s="82"/>
      <c r="L146" s="82"/>
      <c r="M146" s="82"/>
      <c r="N146" s="137" t="s">
        <v>763</v>
      </c>
      <c r="O146" s="82"/>
      <c r="P146" s="82"/>
      <c r="Q146" s="82"/>
      <c r="R146" s="140"/>
      <c r="S146" s="137" t="s">
        <v>763</v>
      </c>
      <c r="T146" s="137" t="s">
        <v>763</v>
      </c>
      <c r="U146" s="137" t="s">
        <v>763</v>
      </c>
      <c r="V146" s="85"/>
      <c r="W146" s="85"/>
      <c r="X146" s="85"/>
      <c r="Y146" s="102">
        <f t="shared" si="48"/>
        <v>25.8</v>
      </c>
      <c r="Z146" s="102">
        <f t="shared" si="49"/>
        <v>298.95</v>
      </c>
      <c r="AA146" s="102">
        <f t="shared" si="50"/>
        <v>31.6</v>
      </c>
      <c r="AB146" s="102">
        <f t="shared" si="51"/>
        <v>3.6968254674713772</v>
      </c>
      <c r="AC146" s="104">
        <f t="shared" si="52"/>
        <v>6.7860260810119062</v>
      </c>
      <c r="AD146" s="102">
        <f t="shared" si="53"/>
        <v>0.5447703005173421</v>
      </c>
      <c r="AE146" s="105">
        <f t="shared" si="54"/>
        <v>0.8</v>
      </c>
      <c r="AF146" s="102" t="str">
        <f t="shared" si="55"/>
        <v>NS</v>
      </c>
      <c r="AG146" s="105" t="str">
        <f t="shared" si="56"/>
        <v>NS</v>
      </c>
      <c r="AH146" s="105" t="str">
        <f t="shared" si="57"/>
        <v>NS</v>
      </c>
      <c r="AI146" s="102"/>
      <c r="AJ146" s="106" t="str">
        <f t="shared" si="59"/>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282</v>
      </c>
      <c r="B147" s="102">
        <v>2021</v>
      </c>
      <c r="C147" s="103">
        <v>8</v>
      </c>
      <c r="D147" s="102">
        <v>12</v>
      </c>
      <c r="E147" s="82"/>
      <c r="F147" s="131">
        <v>0.8</v>
      </c>
      <c r="G147" s="362">
        <v>3.7685723629217933</v>
      </c>
      <c r="H147" s="82"/>
      <c r="I147" s="362">
        <v>25.8</v>
      </c>
      <c r="J147" s="205">
        <v>28.6</v>
      </c>
      <c r="K147" s="82"/>
      <c r="L147" s="82"/>
      <c r="M147" s="82"/>
      <c r="N147" s="137">
        <v>1.0634972466320423</v>
      </c>
      <c r="O147" s="82"/>
      <c r="P147" s="82"/>
      <c r="Q147" s="82"/>
      <c r="R147" s="140"/>
      <c r="S147" s="137">
        <v>61.297687960807593</v>
      </c>
      <c r="T147" s="137">
        <v>14.020952380952387</v>
      </c>
      <c r="U147" s="137">
        <v>7.3333201884920607</v>
      </c>
      <c r="V147" s="85"/>
      <c r="W147" s="85"/>
      <c r="X147" s="85"/>
      <c r="Y147" s="102">
        <f t="shared" si="48"/>
        <v>25.8</v>
      </c>
      <c r="Z147" s="102">
        <f t="shared" si="49"/>
        <v>298.95</v>
      </c>
      <c r="AA147" s="102">
        <f t="shared" si="50"/>
        <v>28.6</v>
      </c>
      <c r="AB147" s="102">
        <f t="shared" si="51"/>
        <v>3.7685723629217933</v>
      </c>
      <c r="AC147" s="104">
        <f t="shared" si="52"/>
        <v>6.9022740549383306</v>
      </c>
      <c r="AD147" s="102">
        <f t="shared" si="53"/>
        <v>0.54598996402142486</v>
      </c>
      <c r="AE147" s="105">
        <f t="shared" si="54"/>
        <v>0.8</v>
      </c>
      <c r="AF147" s="102">
        <f t="shared" si="55"/>
        <v>1.0634972466320423</v>
      </c>
      <c r="AG147" s="105">
        <f t="shared" si="56"/>
        <v>14.020952380952387</v>
      </c>
      <c r="AH147" s="105">
        <f t="shared" si="57"/>
        <v>7.3333201884920607</v>
      </c>
      <c r="AI147" s="102">
        <f t="shared" ref="AI147" si="62">IF(Y147=" ", " ", IF(Y147&gt;0, SUM(AG147:AH147)))</f>
        <v>21.354272569444447</v>
      </c>
      <c r="AJ147" s="106">
        <f t="shared" si="59"/>
        <v>61.297687960807593</v>
      </c>
      <c r="AK147" s="107">
        <f t="shared" si="60"/>
        <v>60.234190714175554</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282</v>
      </c>
      <c r="B148" s="102">
        <v>2021</v>
      </c>
      <c r="C148" s="132">
        <v>8</v>
      </c>
      <c r="D148" s="82">
        <v>12</v>
      </c>
      <c r="E148" s="85"/>
      <c r="F148" s="131">
        <v>0.8</v>
      </c>
      <c r="G148" s="362">
        <v>3.278555473421461</v>
      </c>
      <c r="H148" s="85"/>
      <c r="I148" s="362">
        <v>26</v>
      </c>
      <c r="J148" s="205">
        <v>32.1</v>
      </c>
      <c r="K148" s="85"/>
      <c r="L148" s="85"/>
      <c r="M148" s="85"/>
      <c r="N148" s="137" t="s">
        <v>763</v>
      </c>
      <c r="O148" s="85"/>
      <c r="P148" s="85"/>
      <c r="Q148" s="85"/>
      <c r="R148" s="140"/>
      <c r="S148" s="137" t="s">
        <v>763</v>
      </c>
      <c r="T148" s="137" t="s">
        <v>763</v>
      </c>
      <c r="U148" s="137" t="s">
        <v>763</v>
      </c>
      <c r="V148" s="85"/>
      <c r="W148" s="85"/>
      <c r="X148" s="85"/>
      <c r="Y148" s="85">
        <f t="shared" si="48"/>
        <v>26</v>
      </c>
      <c r="Z148" s="82">
        <f t="shared" si="49"/>
        <v>299.14999999999998</v>
      </c>
      <c r="AA148" s="85">
        <f t="shared" si="50"/>
        <v>32.1</v>
      </c>
      <c r="AB148" s="85">
        <f t="shared" si="51"/>
        <v>3.278555473421461</v>
      </c>
      <c r="AC148" s="110">
        <f t="shared" si="52"/>
        <v>6.7439160423925708</v>
      </c>
      <c r="AD148" s="82">
        <f t="shared" si="53"/>
        <v>0.48615010222729765</v>
      </c>
      <c r="AE148" s="111">
        <f t="shared" si="54"/>
        <v>0.8</v>
      </c>
      <c r="AF148" s="82" t="str">
        <f t="shared" si="55"/>
        <v>NS</v>
      </c>
      <c r="AG148" s="111" t="str">
        <f t="shared" si="56"/>
        <v>NS</v>
      </c>
      <c r="AH148" s="111" t="str">
        <f t="shared" si="57"/>
        <v>NS</v>
      </c>
      <c r="AI148" s="102"/>
      <c r="AJ148" s="112" t="str">
        <f t="shared" si="59"/>
        <v>NS</v>
      </c>
      <c r="AK148" s="113"/>
      <c r="AL148" s="82"/>
      <c r="AM148" s="82">
        <f>AD154</f>
        <v>0.63315091976602567</v>
      </c>
      <c r="AN148" s="82">
        <f>AE154</f>
        <v>0.9375</v>
      </c>
      <c r="AO148" s="82">
        <f>AF154</f>
        <v>1.764512785833851</v>
      </c>
      <c r="AP148" s="82">
        <f>AI154</f>
        <v>13.645693033854169</v>
      </c>
      <c r="AQ148" s="113">
        <f>AK154</f>
        <v>44.470502356072288</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282</v>
      </c>
      <c r="B149" s="102">
        <v>2021</v>
      </c>
      <c r="C149" s="132">
        <v>8</v>
      </c>
      <c r="D149" s="82">
        <v>26</v>
      </c>
      <c r="E149" s="85"/>
      <c r="F149" s="131">
        <v>0.9</v>
      </c>
      <c r="G149" s="362">
        <v>4.8937621843928376</v>
      </c>
      <c r="H149" s="85"/>
      <c r="I149" s="362">
        <v>27.6</v>
      </c>
      <c r="J149" s="205">
        <v>29.5</v>
      </c>
      <c r="K149" s="85"/>
      <c r="L149" s="85"/>
      <c r="M149" s="85"/>
      <c r="N149" s="137" t="s">
        <v>763</v>
      </c>
      <c r="O149" s="85"/>
      <c r="P149" s="85"/>
      <c r="Q149" s="85"/>
      <c r="R149" s="140"/>
      <c r="S149" s="137" t="s">
        <v>763</v>
      </c>
      <c r="T149" s="137" t="s">
        <v>763</v>
      </c>
      <c r="U149" s="137" t="s">
        <v>763</v>
      </c>
      <c r="V149" s="85"/>
      <c r="W149" s="85"/>
      <c r="X149" s="85"/>
      <c r="Y149" s="85">
        <f t="shared" si="48"/>
        <v>27.6</v>
      </c>
      <c r="Z149" s="82">
        <f t="shared" si="49"/>
        <v>300.75</v>
      </c>
      <c r="AA149" s="85">
        <f t="shared" si="50"/>
        <v>29.5</v>
      </c>
      <c r="AB149" s="85">
        <f t="shared" si="51"/>
        <v>4.8937621843928376</v>
      </c>
      <c r="AC149" s="110">
        <f t="shared" si="52"/>
        <v>6.6617248705411125</v>
      </c>
      <c r="AD149" s="82">
        <f t="shared" si="53"/>
        <v>0.73460887074961589</v>
      </c>
      <c r="AE149" s="111">
        <f t="shared" si="54"/>
        <v>0.9</v>
      </c>
      <c r="AF149" s="82" t="str">
        <f t="shared" si="55"/>
        <v>NS</v>
      </c>
      <c r="AG149" s="111" t="str">
        <f t="shared" si="56"/>
        <v>NS</v>
      </c>
      <c r="AH149" s="111" t="str">
        <f t="shared" si="57"/>
        <v>NS</v>
      </c>
      <c r="AI149" s="82"/>
      <c r="AJ149" s="112" t="str">
        <f t="shared" si="59"/>
        <v>NS</v>
      </c>
      <c r="AK149" s="113"/>
      <c r="AL149" s="85"/>
      <c r="AM149" s="82"/>
      <c r="AN149" s="82"/>
      <c r="AO149" s="82"/>
      <c r="AP149" s="85"/>
      <c r="AQ149" s="82"/>
      <c r="AR149" s="82"/>
      <c r="AS149" s="363">
        <f>((LN(AM148)-LN(0.4))/(LN(0.9)-LN(0.4))*100)</f>
        <v>56.631786223603811</v>
      </c>
      <c r="AT149" s="120">
        <f>((LN(AN148)-LN(0.6))/(LN(3)-LN(0.6))*100)</f>
        <v>27.729376770642777</v>
      </c>
      <c r="AU149" s="115">
        <f>((LN(AO148)-LN(10))/(LN(1)-LN(10))*100)</f>
        <v>75.337519035191804</v>
      </c>
      <c r="AV149" s="115">
        <f>((LN(AP148)-LN(10))/(LN(3)-LN(10))*100)</f>
        <v>-25.81776341417768</v>
      </c>
      <c r="AW149" s="115">
        <f>((LN(AQ148)-LN(43))/(LN(20)-LN(43))*100)</f>
        <v>-4.3928671369627841</v>
      </c>
      <c r="AX149" s="82"/>
      <c r="AY149" s="82"/>
      <c r="AZ149" s="82"/>
      <c r="BA149" s="82"/>
      <c r="BB149" s="82"/>
    </row>
    <row r="150" spans="1:54" ht="16" x14ac:dyDescent="0.2">
      <c r="A150" s="101" t="s">
        <v>282</v>
      </c>
      <c r="B150" s="102">
        <v>2021</v>
      </c>
      <c r="C150" s="132">
        <v>8</v>
      </c>
      <c r="D150" s="82">
        <v>26</v>
      </c>
      <c r="E150" s="85"/>
      <c r="F150" s="131">
        <v>0.9</v>
      </c>
      <c r="G150" s="362">
        <v>5.0554131618198115</v>
      </c>
      <c r="H150" s="85"/>
      <c r="I150" s="362">
        <v>27.7</v>
      </c>
      <c r="J150" s="205">
        <v>28.9</v>
      </c>
      <c r="K150" s="85"/>
      <c r="L150" s="85"/>
      <c r="M150" s="85"/>
      <c r="N150" s="137">
        <v>3.7243382760812862</v>
      </c>
      <c r="O150" s="85"/>
      <c r="P150" s="85"/>
      <c r="Q150" s="85"/>
      <c r="R150" s="140"/>
      <c r="S150" s="137">
        <v>54.59168827127283</v>
      </c>
      <c r="T150" s="137">
        <v>14.190952380952385</v>
      </c>
      <c r="U150" s="137">
        <v>4.6133201884920609</v>
      </c>
      <c r="V150" s="85"/>
      <c r="W150" s="85"/>
      <c r="X150" s="85"/>
      <c r="Y150" s="85">
        <f t="shared" si="48"/>
        <v>27.7</v>
      </c>
      <c r="Z150" s="82">
        <f t="shared" si="49"/>
        <v>300.84999999999997</v>
      </c>
      <c r="AA150" s="85">
        <f t="shared" si="50"/>
        <v>28.9</v>
      </c>
      <c r="AB150" s="85">
        <f t="shared" si="51"/>
        <v>5.0554131618198115</v>
      </c>
      <c r="AC150" s="110">
        <f t="shared" si="52"/>
        <v>6.6729689282736455</v>
      </c>
      <c r="AD150" s="82">
        <f t="shared" si="53"/>
        <v>0.75759578924454696</v>
      </c>
      <c r="AE150" s="111">
        <f t="shared" si="54"/>
        <v>0.9</v>
      </c>
      <c r="AF150" s="82">
        <f t="shared" si="55"/>
        <v>3.7243382760812862</v>
      </c>
      <c r="AG150" s="111">
        <f t="shared" si="56"/>
        <v>14.190952380952385</v>
      </c>
      <c r="AH150" s="111">
        <f t="shared" si="57"/>
        <v>4.6133201884920609</v>
      </c>
      <c r="AI150" s="102">
        <f t="shared" ref="AI150" si="63">IF(Y150=" ", " ", IF(Y150&gt;0, SUM(AG150:AH150)))</f>
        <v>18.804272569444446</v>
      </c>
      <c r="AJ150" s="112">
        <f t="shared" si="59"/>
        <v>54.59168827127283</v>
      </c>
      <c r="AK150" s="113">
        <f t="shared" si="60"/>
        <v>50.867349995191546</v>
      </c>
      <c r="AL150" s="82"/>
      <c r="AM150" s="85"/>
      <c r="AN150" s="85"/>
      <c r="AO150" s="85"/>
      <c r="AP150" s="128" t="s">
        <v>1237</v>
      </c>
      <c r="AQ150" s="85"/>
      <c r="AR150" s="82"/>
      <c r="AS150" s="82">
        <f>IF(AS149&gt;100, 100, IF(AS149&lt;0, 0, AS149))</f>
        <v>56.631786223603811</v>
      </c>
      <c r="AT150" s="82">
        <f t="shared" ref="AT150:AW150" si="64">IF(AT149&gt;100, 100, IF(AT149&lt;0, 0, AT149))</f>
        <v>27.729376770642777</v>
      </c>
      <c r="AU150" s="82">
        <f t="shared" si="64"/>
        <v>75.337519035191804</v>
      </c>
      <c r="AV150" s="82">
        <f t="shared" si="64"/>
        <v>0</v>
      </c>
      <c r="AW150" s="82">
        <f t="shared" si="64"/>
        <v>0</v>
      </c>
      <c r="AX150" s="129">
        <f>AVERAGE(AS150:AW150)</f>
        <v>31.939736405887675</v>
      </c>
      <c r="AY150" s="84"/>
      <c r="AZ150" s="84"/>
      <c r="BA150" s="84" t="str">
        <f>IF(AX150&gt;65, "Acceptable; Ongoing Protection is Required", "Unacceptable; Immediate Restoration is Required")</f>
        <v>Unacceptable; Immediate Restoration is Required</v>
      </c>
      <c r="BB150" s="82"/>
    </row>
    <row r="151" spans="1:54" ht="16" x14ac:dyDescent="0.2">
      <c r="A151" s="101" t="s">
        <v>282</v>
      </c>
      <c r="B151" s="102">
        <v>2021</v>
      </c>
      <c r="C151" s="132">
        <v>8</v>
      </c>
      <c r="D151" s="82">
        <v>26</v>
      </c>
      <c r="E151" s="85"/>
      <c r="F151" s="131">
        <v>0.9</v>
      </c>
      <c r="G151" s="362">
        <v>3.9523677180367893</v>
      </c>
      <c r="H151" s="85"/>
      <c r="I151" s="362">
        <v>27.7</v>
      </c>
      <c r="J151" s="205">
        <v>33.700000000000003</v>
      </c>
      <c r="K151" s="85"/>
      <c r="L151" s="85"/>
      <c r="M151" s="85"/>
      <c r="N151" s="137" t="s">
        <v>763</v>
      </c>
      <c r="O151" s="85"/>
      <c r="P151" s="85"/>
      <c r="Q151" s="85"/>
      <c r="R151" s="140"/>
      <c r="S151" s="137" t="s">
        <v>763</v>
      </c>
      <c r="T151" s="137" t="s">
        <v>763</v>
      </c>
      <c r="U151" s="137" t="s">
        <v>763</v>
      </c>
      <c r="V151" s="85"/>
      <c r="W151" s="85"/>
      <c r="X151" s="85"/>
      <c r="Y151" s="85">
        <f t="shared" si="48"/>
        <v>27.7</v>
      </c>
      <c r="Z151" s="82">
        <f t="shared" si="49"/>
        <v>300.84999999999997</v>
      </c>
      <c r="AA151" s="85">
        <f t="shared" si="50"/>
        <v>33.700000000000003</v>
      </c>
      <c r="AB151" s="85">
        <f t="shared" si="51"/>
        <v>3.9523677180367893</v>
      </c>
      <c r="AC151" s="110">
        <f t="shared" si="52"/>
        <v>6.4964683288246503</v>
      </c>
      <c r="AD151" s="82">
        <f t="shared" si="53"/>
        <v>0.60838712943465656</v>
      </c>
      <c r="AE151" s="111">
        <f t="shared" si="54"/>
        <v>0.9</v>
      </c>
      <c r="AF151" s="82" t="str">
        <f t="shared" si="55"/>
        <v>NS</v>
      </c>
      <c r="AG151" s="111" t="str">
        <f t="shared" si="56"/>
        <v>NS</v>
      </c>
      <c r="AH151" s="111" t="str">
        <f t="shared" si="57"/>
        <v>NS</v>
      </c>
      <c r="AI151" s="82"/>
      <c r="AJ151" s="112" t="str">
        <f t="shared" si="59"/>
        <v>NS</v>
      </c>
      <c r="AK151" s="113"/>
      <c r="AL151" s="85"/>
      <c r="AM151" s="85"/>
      <c r="AN151" s="85"/>
      <c r="AO151" s="85"/>
      <c r="AP151" s="85"/>
      <c r="AQ151" s="85"/>
      <c r="AR151" s="85"/>
      <c r="AS151" s="85"/>
      <c r="AT151" s="85"/>
      <c r="AU151" s="85"/>
      <c r="AV151" s="85"/>
      <c r="AW151" s="126" t="s">
        <v>1238</v>
      </c>
      <c r="AX151" s="126">
        <f>AVERAGE(AS150:AW150)</f>
        <v>31.939736405887675</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31.939736405887675</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0.63315091976602567</v>
      </c>
      <c r="AE154" s="84">
        <f>_xlfn.AGGREGATE(1, 6,AE140:AE151)</f>
        <v>0.9375</v>
      </c>
      <c r="AF154" s="84">
        <f>_xlfn.AGGREGATE(1, 6,AF140:AF151)</f>
        <v>1.764512785833851</v>
      </c>
      <c r="AG154" s="82"/>
      <c r="AH154" s="82"/>
      <c r="AI154" s="84">
        <f>_xlfn.AGGREGATE(1, 6,AI140:AI151)</f>
        <v>13.645693033854169</v>
      </c>
      <c r="AJ154" s="82"/>
      <c r="AK154" s="84">
        <f>_xlfn.AGGREGATE(1, 6,AK140:AK151)</f>
        <v>44.470502356072288</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0.63315091976602567</v>
      </c>
      <c r="AE155" s="126">
        <f>AVERAGE(AE139:AE151)</f>
        <v>0.9375</v>
      </c>
      <c r="AF155" s="126">
        <f>AVERAGE(AF139:AF151)</f>
        <v>1.764512785833851</v>
      </c>
      <c r="AG155" s="126"/>
      <c r="AH155" s="126"/>
      <c r="AI155" s="126">
        <f>AVERAGE(AI139:AI151)</f>
        <v>13.645693033854169</v>
      </c>
      <c r="AJ155" s="126"/>
      <c r="AK155" s="127">
        <f>AVERAGE(AK139:AK151)</f>
        <v>44.470502356072288</v>
      </c>
      <c r="AL155" s="82"/>
      <c r="AM155" s="82"/>
      <c r="AN155" s="82"/>
      <c r="AO155" s="82"/>
      <c r="AP155" s="82"/>
      <c r="AQ155" s="82"/>
      <c r="AR155" s="82"/>
      <c r="AS155" s="82"/>
      <c r="AT155" s="82"/>
      <c r="AU155" s="82"/>
      <c r="AV155" s="82"/>
      <c r="AW155" s="82"/>
      <c r="AX155" s="82"/>
      <c r="AY155" s="82"/>
      <c r="AZ155" s="82"/>
      <c r="BA155" s="82"/>
      <c r="BB155" s="82"/>
    </row>
    <row r="156" spans="1:54" x14ac:dyDescent="0.2">
      <c r="AD156">
        <f>AVERAGE(AD140:AD151)</f>
        <v>0.63315091976602567</v>
      </c>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282</v>
      </c>
      <c r="C162" s="68" t="s">
        <v>757</v>
      </c>
      <c r="E162" s="69">
        <v>44757</v>
      </c>
      <c r="F162" s="68" t="s">
        <v>70</v>
      </c>
      <c r="G162" s="68" t="s">
        <v>768</v>
      </c>
      <c r="H162" t="s">
        <v>891</v>
      </c>
      <c r="I162" s="68">
        <v>1</v>
      </c>
      <c r="J162" s="68" t="s">
        <v>760</v>
      </c>
      <c r="K162" s="68" t="s">
        <v>761</v>
      </c>
      <c r="L162" s="68">
        <v>2</v>
      </c>
      <c r="M162" s="68">
        <v>1</v>
      </c>
      <c r="N162" s="68" t="s">
        <v>757</v>
      </c>
      <c r="O162" s="68" t="s">
        <v>762</v>
      </c>
      <c r="P162" s="68">
        <v>1.2</v>
      </c>
      <c r="Q162" s="68" t="s">
        <v>761</v>
      </c>
      <c r="R162" s="68" t="s">
        <v>761</v>
      </c>
      <c r="S162" s="131">
        <v>1</v>
      </c>
      <c r="T162" s="76">
        <v>0.83333333333333337</v>
      </c>
      <c r="U162" s="131" t="s">
        <v>761</v>
      </c>
      <c r="V162" s="131" t="s">
        <v>761</v>
      </c>
      <c r="W162" s="71">
        <v>0.33194444444444443</v>
      </c>
      <c r="X162" s="68">
        <v>0.15</v>
      </c>
      <c r="Y162" s="359">
        <v>26.6</v>
      </c>
      <c r="Z162" s="68">
        <v>4.34</v>
      </c>
      <c r="AA162" s="365">
        <v>3.6829109003700182</v>
      </c>
      <c r="AB162" s="73">
        <v>54.7</v>
      </c>
      <c r="AC162" s="134">
        <v>29.2</v>
      </c>
      <c r="AD162" s="74">
        <v>45.2</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282</v>
      </c>
      <c r="C163" s="68" t="s">
        <v>764</v>
      </c>
      <c r="E163" s="69">
        <v>44757</v>
      </c>
      <c r="F163" s="68" t="s">
        <v>70</v>
      </c>
      <c r="G163" s="68" t="s">
        <v>768</v>
      </c>
      <c r="H163" t="s">
        <v>891</v>
      </c>
      <c r="I163" s="68">
        <v>1</v>
      </c>
      <c r="J163" s="68" t="s">
        <v>760</v>
      </c>
      <c r="K163" s="68" t="s">
        <v>761</v>
      </c>
      <c r="L163" s="68">
        <v>2</v>
      </c>
      <c r="M163" s="68">
        <v>1</v>
      </c>
      <c r="N163" s="68" t="s">
        <v>757</v>
      </c>
      <c r="O163" s="68" t="s">
        <v>762</v>
      </c>
      <c r="P163" s="68">
        <v>1.2</v>
      </c>
      <c r="Q163" s="68" t="s">
        <v>761</v>
      </c>
      <c r="R163" s="68" t="s">
        <v>761</v>
      </c>
      <c r="S163" s="131">
        <v>1</v>
      </c>
      <c r="T163" s="76">
        <v>0.83333333333333337</v>
      </c>
      <c r="U163" s="131" t="s">
        <v>761</v>
      </c>
      <c r="V163" s="131" t="s">
        <v>761</v>
      </c>
      <c r="W163" s="71">
        <v>0.33194444444444443</v>
      </c>
      <c r="X163" s="68">
        <v>0.5</v>
      </c>
      <c r="Y163" s="359">
        <v>26.7</v>
      </c>
      <c r="Z163" s="68">
        <v>4.3</v>
      </c>
      <c r="AA163" s="365">
        <v>3.6411928311990494</v>
      </c>
      <c r="AB163" s="73">
        <v>52.6</v>
      </c>
      <c r="AC163" s="134">
        <v>29.6</v>
      </c>
      <c r="AD163" s="74">
        <v>45.9</v>
      </c>
      <c r="AE163" s="72">
        <v>0.39690721649484534</v>
      </c>
      <c r="AF163" s="72">
        <v>0.16275640166242034</v>
      </c>
      <c r="AG163" s="72">
        <v>0.18791192330736972</v>
      </c>
      <c r="AH163" s="137">
        <v>0.35066832496979006</v>
      </c>
      <c r="AI163" s="72">
        <v>22.547674391427115</v>
      </c>
      <c r="AJ163" s="75">
        <v>22.898342716396904</v>
      </c>
      <c r="AK163" s="72">
        <v>198.03855961797171</v>
      </c>
      <c r="AL163" s="72">
        <v>33.082870590719565</v>
      </c>
      <c r="AM163" s="72">
        <v>5.9861359090624271</v>
      </c>
      <c r="AN163" s="72">
        <v>55.630544982146681</v>
      </c>
      <c r="AO163" s="137">
        <v>55.981213307116469</v>
      </c>
      <c r="AP163" s="137">
        <v>4.2998257662447266</v>
      </c>
      <c r="AQ163" s="137">
        <v>0.38416270042194101</v>
      </c>
      <c r="AR163" s="70">
        <v>0.91798385005518002</v>
      </c>
      <c r="AS163" s="72">
        <v>4.6839884666666673</v>
      </c>
      <c r="AT163" s="40"/>
      <c r="AU163" s="40"/>
      <c r="AV163" s="40"/>
    </row>
    <row r="164" spans="1:54" x14ac:dyDescent="0.2">
      <c r="A164" t="s">
        <v>756</v>
      </c>
      <c r="B164" s="68" t="s">
        <v>282</v>
      </c>
      <c r="C164" s="68" t="s">
        <v>765</v>
      </c>
      <c r="E164" s="69">
        <v>44757</v>
      </c>
      <c r="F164" s="68" t="s">
        <v>70</v>
      </c>
      <c r="G164" s="68" t="s">
        <v>768</v>
      </c>
      <c r="H164" t="s">
        <v>891</v>
      </c>
      <c r="I164" s="68">
        <v>1</v>
      </c>
      <c r="J164" s="68" t="s">
        <v>760</v>
      </c>
      <c r="K164" s="68" t="s">
        <v>761</v>
      </c>
      <c r="L164" s="68">
        <v>2</v>
      </c>
      <c r="M164" s="68">
        <v>1</v>
      </c>
      <c r="N164" s="68" t="s">
        <v>757</v>
      </c>
      <c r="O164" s="68" t="s">
        <v>762</v>
      </c>
      <c r="P164" s="68">
        <v>1.2</v>
      </c>
      <c r="Q164" s="68" t="s">
        <v>761</v>
      </c>
      <c r="R164" s="68" t="s">
        <v>761</v>
      </c>
      <c r="S164" s="131">
        <v>1</v>
      </c>
      <c r="T164" s="76">
        <v>0.83333333333333337</v>
      </c>
      <c r="U164" s="131" t="s">
        <v>761</v>
      </c>
      <c r="V164" s="131" t="s">
        <v>761</v>
      </c>
      <c r="W164" s="71">
        <v>0.33194444444444443</v>
      </c>
      <c r="X164" s="68">
        <v>1</v>
      </c>
      <c r="Y164" s="359">
        <v>27</v>
      </c>
      <c r="Z164" s="68">
        <v>4.37</v>
      </c>
      <c r="AA164" s="365">
        <v>3.699677392327573</v>
      </c>
      <c r="AB164" s="73">
        <v>27.1</v>
      </c>
      <c r="AC164" s="134">
        <v>29.7</v>
      </c>
      <c r="AD164" s="74">
        <v>46</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s="68" t="s">
        <v>756</v>
      </c>
      <c r="B165" s="68" t="s">
        <v>282</v>
      </c>
      <c r="C165" s="68" t="s">
        <v>757</v>
      </c>
      <c r="D165" s="68"/>
      <c r="E165" s="147">
        <v>44771</v>
      </c>
      <c r="F165" s="68" t="s">
        <v>70</v>
      </c>
      <c r="G165" s="68" t="s">
        <v>768</v>
      </c>
      <c r="H165" s="68" t="s">
        <v>1166</v>
      </c>
      <c r="I165" s="68">
        <v>0</v>
      </c>
      <c r="J165" s="68" t="s">
        <v>760</v>
      </c>
      <c r="K165" s="68" t="s">
        <v>761</v>
      </c>
      <c r="L165" s="68">
        <v>2</v>
      </c>
      <c r="M165" s="68">
        <v>1</v>
      </c>
      <c r="N165" s="68" t="s">
        <v>820</v>
      </c>
      <c r="O165" s="68" t="s">
        <v>808</v>
      </c>
      <c r="P165" s="68">
        <v>0.65</v>
      </c>
      <c r="Q165" s="68" t="s">
        <v>761</v>
      </c>
      <c r="R165" s="68" t="s">
        <v>761</v>
      </c>
      <c r="S165" s="131" t="s">
        <v>761</v>
      </c>
      <c r="T165" s="68" t="s">
        <v>761</v>
      </c>
      <c r="U165" s="131" t="s">
        <v>761</v>
      </c>
      <c r="V165" s="131" t="s">
        <v>761</v>
      </c>
      <c r="W165" s="71">
        <v>0.42430555555555555</v>
      </c>
      <c r="X165" s="68">
        <v>0.15</v>
      </c>
      <c r="Y165" s="359">
        <v>27.9</v>
      </c>
      <c r="Z165" s="68">
        <v>6.89</v>
      </c>
      <c r="AA165" s="365">
        <v>5.8717778709698685</v>
      </c>
      <c r="AB165" s="73">
        <v>86.2</v>
      </c>
      <c r="AC165" s="134">
        <v>28.7</v>
      </c>
      <c r="AD165" s="74">
        <v>44.6</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c r="AT165" s="68"/>
      <c r="AU165" s="68"/>
      <c r="AV165" s="68"/>
      <c r="AW165" s="68"/>
      <c r="AX165" s="68"/>
    </row>
    <row r="166" spans="1:54" x14ac:dyDescent="0.2">
      <c r="A166" s="68" t="s">
        <v>756</v>
      </c>
      <c r="B166" s="68" t="s">
        <v>282</v>
      </c>
      <c r="C166" s="68" t="s">
        <v>764</v>
      </c>
      <c r="D166" s="68"/>
      <c r="E166" s="147">
        <v>44771</v>
      </c>
      <c r="F166" s="68" t="s">
        <v>70</v>
      </c>
      <c r="G166" s="68" t="s">
        <v>768</v>
      </c>
      <c r="H166" s="68" t="s">
        <v>1166</v>
      </c>
      <c r="I166" s="68">
        <v>0</v>
      </c>
      <c r="J166" s="68" t="s">
        <v>760</v>
      </c>
      <c r="K166" s="68" t="s">
        <v>761</v>
      </c>
      <c r="L166" s="68">
        <v>2</v>
      </c>
      <c r="M166" s="68">
        <v>1</v>
      </c>
      <c r="N166" s="68" t="s">
        <v>820</v>
      </c>
      <c r="O166" s="68" t="s">
        <v>808</v>
      </c>
      <c r="P166" s="68">
        <v>0.65</v>
      </c>
      <c r="Q166" s="68" t="s">
        <v>761</v>
      </c>
      <c r="R166" s="68" t="s">
        <v>761</v>
      </c>
      <c r="S166" s="131" t="s">
        <v>761</v>
      </c>
      <c r="T166" s="68" t="s">
        <v>761</v>
      </c>
      <c r="U166" s="131" t="s">
        <v>761</v>
      </c>
      <c r="V166" s="131" t="s">
        <v>761</v>
      </c>
      <c r="W166" s="71">
        <v>0.42430555555555555</v>
      </c>
      <c r="X166" s="68">
        <v>0.5</v>
      </c>
      <c r="Y166" s="359">
        <v>27.9</v>
      </c>
      <c r="Z166" s="68">
        <v>6.42</v>
      </c>
      <c r="AA166" s="365">
        <v>5.4590551943976946</v>
      </c>
      <c r="AB166" s="73">
        <v>85.4</v>
      </c>
      <c r="AC166" s="134">
        <v>29.1</v>
      </c>
      <c r="AD166" s="74">
        <v>45.3</v>
      </c>
      <c r="AE166" s="72">
        <v>0.23970588235294121</v>
      </c>
      <c r="AF166" s="72">
        <v>0.39168271796894927</v>
      </c>
      <c r="AG166" s="72">
        <v>0.13046734571599763</v>
      </c>
      <c r="AH166" s="137">
        <v>0.52215006368494687</v>
      </c>
      <c r="AI166" s="72">
        <v>38.254975200213714</v>
      </c>
      <c r="AJ166" s="75">
        <v>38.777125263898661</v>
      </c>
      <c r="AK166" s="72">
        <v>230.53768969779071</v>
      </c>
      <c r="AL166" s="72">
        <v>32.282694380832396</v>
      </c>
      <c r="AM166" s="72">
        <v>7.1412158780238215</v>
      </c>
      <c r="AN166" s="72">
        <v>70.537669581046117</v>
      </c>
      <c r="AO166" s="137">
        <v>71.05981964473105</v>
      </c>
      <c r="AP166" s="137">
        <v>6.4475687499999985</v>
      </c>
      <c r="AQ166" s="137">
        <v>0.03</v>
      </c>
      <c r="AR166" s="70">
        <v>1</v>
      </c>
      <c r="AS166" s="72">
        <v>6.4775687499999988</v>
      </c>
      <c r="AT166" s="68"/>
      <c r="AU166" s="68"/>
      <c r="AV166" s="68"/>
      <c r="AW166" s="68"/>
      <c r="AX166" s="68"/>
    </row>
    <row r="167" spans="1:54" x14ac:dyDescent="0.2">
      <c r="A167" s="68" t="s">
        <v>756</v>
      </c>
      <c r="B167" s="68" t="s">
        <v>282</v>
      </c>
      <c r="C167" s="68" t="s">
        <v>765</v>
      </c>
      <c r="D167" s="68"/>
      <c r="E167" s="147">
        <v>44771</v>
      </c>
      <c r="F167" s="68" t="s">
        <v>70</v>
      </c>
      <c r="G167" s="68" t="s">
        <v>768</v>
      </c>
      <c r="H167" s="68" t="s">
        <v>1166</v>
      </c>
      <c r="I167" s="68">
        <v>0</v>
      </c>
      <c r="J167" s="68" t="s">
        <v>760</v>
      </c>
      <c r="K167" s="68" t="s">
        <v>761</v>
      </c>
      <c r="L167" s="68">
        <v>2</v>
      </c>
      <c r="M167" s="68">
        <v>1</v>
      </c>
      <c r="N167" s="68" t="s">
        <v>820</v>
      </c>
      <c r="O167" s="68" t="s">
        <v>808</v>
      </c>
      <c r="P167" s="68">
        <v>0.65</v>
      </c>
      <c r="Q167" s="68" t="s">
        <v>761</v>
      </c>
      <c r="R167" s="68" t="s">
        <v>761</v>
      </c>
      <c r="S167" s="131" t="s">
        <v>761</v>
      </c>
      <c r="T167" s="68" t="s">
        <v>761</v>
      </c>
      <c r="U167" s="131" t="s">
        <v>761</v>
      </c>
      <c r="V167" s="131" t="s">
        <v>761</v>
      </c>
      <c r="W167" s="71" t="s">
        <v>761</v>
      </c>
      <c r="X167" s="77" t="s">
        <v>761</v>
      </c>
      <c r="Y167" s="376" t="s">
        <v>761</v>
      </c>
      <c r="Z167" s="77" t="s">
        <v>761</v>
      </c>
      <c r="AA167" s="365" t="s">
        <v>761</v>
      </c>
      <c r="AB167" s="73" t="s">
        <v>761</v>
      </c>
      <c r="AC167" s="134">
        <v>29.2</v>
      </c>
      <c r="AD167" s="74">
        <v>45.4</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c r="AT167" s="68"/>
      <c r="AU167" s="68"/>
      <c r="AV167" s="68"/>
      <c r="AW167" s="68"/>
      <c r="AX167" s="68"/>
    </row>
    <row r="168" spans="1:54" x14ac:dyDescent="0.2">
      <c r="A168" t="s">
        <v>756</v>
      </c>
      <c r="B168" s="68" t="s">
        <v>282</v>
      </c>
      <c r="C168" s="68" t="s">
        <v>757</v>
      </c>
      <c r="E168" s="69">
        <v>44788</v>
      </c>
      <c r="F168" s="68" t="s">
        <v>826</v>
      </c>
      <c r="G168" s="68" t="s">
        <v>768</v>
      </c>
      <c r="H168" t="s">
        <v>1178</v>
      </c>
      <c r="I168" s="68">
        <v>2</v>
      </c>
      <c r="J168" s="68" t="s">
        <v>760</v>
      </c>
      <c r="K168" s="77">
        <v>0.42569444444444443</v>
      </c>
      <c r="L168" s="68">
        <v>2</v>
      </c>
      <c r="M168" s="68">
        <v>1</v>
      </c>
      <c r="N168" s="68" t="s">
        <v>783</v>
      </c>
      <c r="O168" s="68" t="s">
        <v>762</v>
      </c>
      <c r="P168" s="68">
        <v>1.3</v>
      </c>
      <c r="Q168" s="68">
        <v>0.95</v>
      </c>
      <c r="R168" s="68">
        <v>0.8</v>
      </c>
      <c r="S168" s="131">
        <v>0.875</v>
      </c>
      <c r="T168" s="143">
        <v>0.67307692307692302</v>
      </c>
      <c r="U168" s="131">
        <v>8.2100000000000009</v>
      </c>
      <c r="V168" s="131">
        <v>17.100000000000001</v>
      </c>
      <c r="W168" s="71">
        <v>0.41250000000000003</v>
      </c>
      <c r="X168" s="68">
        <v>0.15</v>
      </c>
      <c r="Y168" s="359">
        <v>24.9</v>
      </c>
      <c r="Z168" s="68">
        <v>6.6</v>
      </c>
      <c r="AA168" s="365">
        <v>5.5737633307214391</v>
      </c>
      <c r="AB168" s="73">
        <v>81</v>
      </c>
      <c r="AC168" s="134">
        <v>29.7</v>
      </c>
      <c r="AD168" s="74">
        <v>46</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282</v>
      </c>
      <c r="C169" s="68" t="s">
        <v>764</v>
      </c>
      <c r="E169" s="69">
        <v>44788</v>
      </c>
      <c r="F169" s="68" t="s">
        <v>826</v>
      </c>
      <c r="G169" s="68" t="s">
        <v>768</v>
      </c>
      <c r="H169" t="s">
        <v>1178</v>
      </c>
      <c r="I169" s="68">
        <v>2</v>
      </c>
      <c r="J169" s="68" t="s">
        <v>760</v>
      </c>
      <c r="K169" s="77">
        <v>0.42569444444444443</v>
      </c>
      <c r="L169" s="68">
        <v>2</v>
      </c>
      <c r="M169" s="68">
        <v>1</v>
      </c>
      <c r="N169" s="68" t="s">
        <v>783</v>
      </c>
      <c r="O169" s="68" t="s">
        <v>762</v>
      </c>
      <c r="P169" s="68">
        <v>1.3</v>
      </c>
      <c r="Q169" s="68">
        <v>0.95</v>
      </c>
      <c r="R169" s="68">
        <v>0.8</v>
      </c>
      <c r="S169" s="131">
        <v>0.875</v>
      </c>
      <c r="T169" s="143">
        <v>0.67307692307692302</v>
      </c>
      <c r="U169" s="131">
        <v>8.2100000000000009</v>
      </c>
      <c r="V169" s="131">
        <v>17.100000000000001</v>
      </c>
      <c r="W169" s="71">
        <v>0.41388888888888892</v>
      </c>
      <c r="X169" s="68">
        <v>0.65</v>
      </c>
      <c r="Y169" s="359">
        <v>24.9</v>
      </c>
      <c r="Z169" s="68">
        <v>6.17</v>
      </c>
      <c r="AA169" s="365">
        <v>5.192864816650598</v>
      </c>
      <c r="AB169" s="73">
        <v>80.400000000000006</v>
      </c>
      <c r="AC169" s="134">
        <v>30.3</v>
      </c>
      <c r="AD169" s="74">
        <v>46.9</v>
      </c>
      <c r="AE169" s="72">
        <v>0.15273972602739724</v>
      </c>
      <c r="AF169" s="72">
        <v>2.5000000000000001E-2</v>
      </c>
      <c r="AG169" s="72">
        <v>0.14409826243259438</v>
      </c>
      <c r="AH169" s="137">
        <v>0.16909826243259438</v>
      </c>
      <c r="AI169" s="72">
        <v>33.38283347577994</v>
      </c>
      <c r="AJ169" s="75">
        <v>33.551931738212531</v>
      </c>
      <c r="AK169" s="72">
        <v>286.67496742911544</v>
      </c>
      <c r="AL169" s="72">
        <v>39.980786194457288</v>
      </c>
      <c r="AM169" s="72">
        <v>7.1703184133197073</v>
      </c>
      <c r="AN169" s="72">
        <v>73.363619670237227</v>
      </c>
      <c r="AO169" s="137">
        <v>73.532717932669811</v>
      </c>
      <c r="AP169" s="137">
        <v>6.6414648809523822</v>
      </c>
      <c r="AQ169" s="137">
        <v>0.03</v>
      </c>
      <c r="AR169" s="70">
        <v>1</v>
      </c>
      <c r="AS169" s="72">
        <v>6.6714648809523824</v>
      </c>
    </row>
    <row r="170" spans="1:54" x14ac:dyDescent="0.2">
      <c r="A170" t="s">
        <v>756</v>
      </c>
      <c r="B170" s="68" t="s">
        <v>282</v>
      </c>
      <c r="C170" s="68" t="s">
        <v>765</v>
      </c>
      <c r="E170" s="69">
        <v>44788</v>
      </c>
      <c r="F170" s="68" t="s">
        <v>826</v>
      </c>
      <c r="G170" s="68" t="s">
        <v>768</v>
      </c>
      <c r="H170" t="s">
        <v>1178</v>
      </c>
      <c r="I170" s="68">
        <v>2</v>
      </c>
      <c r="J170" s="68" t="s">
        <v>760</v>
      </c>
      <c r="K170" s="77">
        <v>0.42569444444444443</v>
      </c>
      <c r="L170" s="68">
        <v>2</v>
      </c>
      <c r="M170" s="68">
        <v>1</v>
      </c>
      <c r="N170" s="68" t="s">
        <v>783</v>
      </c>
      <c r="O170" s="68" t="s">
        <v>762</v>
      </c>
      <c r="P170" s="68">
        <v>1.3</v>
      </c>
      <c r="Q170" s="68">
        <v>0.95</v>
      </c>
      <c r="R170" s="68">
        <v>0.8</v>
      </c>
      <c r="S170" s="131">
        <v>0.875</v>
      </c>
      <c r="T170" s="143">
        <v>0.67307692307692302</v>
      </c>
      <c r="U170" s="131">
        <v>8.2100000000000009</v>
      </c>
      <c r="V170" s="131">
        <v>17.100000000000001</v>
      </c>
      <c r="W170" s="71">
        <v>0.4145833333333333</v>
      </c>
      <c r="X170" s="68">
        <v>1</v>
      </c>
      <c r="Y170" s="359">
        <v>25.2</v>
      </c>
      <c r="Z170" s="68">
        <v>5.67</v>
      </c>
      <c r="AA170" s="365">
        <v>4.762976919418997</v>
      </c>
      <c r="AB170" s="73">
        <v>73.2</v>
      </c>
      <c r="AC170" s="134">
        <v>30.7</v>
      </c>
      <c r="AD170" s="74">
        <v>47.5</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282</v>
      </c>
      <c r="C171" s="68" t="s">
        <v>757</v>
      </c>
      <c r="E171" s="69">
        <v>44803</v>
      </c>
      <c r="F171" s="68" t="s">
        <v>70</v>
      </c>
      <c r="G171" s="68" t="s">
        <v>768</v>
      </c>
      <c r="H171" t="s">
        <v>891</v>
      </c>
      <c r="I171" s="68">
        <v>1</v>
      </c>
      <c r="J171" s="68" t="s">
        <v>760</v>
      </c>
      <c r="K171" s="68" t="s">
        <v>761</v>
      </c>
      <c r="L171" s="68">
        <v>2</v>
      </c>
      <c r="M171" s="68">
        <v>1</v>
      </c>
      <c r="N171" s="68" t="s">
        <v>519</v>
      </c>
      <c r="O171" s="68" t="s">
        <v>762</v>
      </c>
      <c r="P171" s="68">
        <v>1.4</v>
      </c>
      <c r="Q171" s="68" t="s">
        <v>761</v>
      </c>
      <c r="R171" s="79" t="s">
        <v>761</v>
      </c>
      <c r="S171" s="131">
        <v>0.5</v>
      </c>
      <c r="T171" s="80">
        <v>0.35714285714285715</v>
      </c>
      <c r="U171" s="131" t="s">
        <v>761</v>
      </c>
      <c r="V171" s="131" t="s">
        <v>761</v>
      </c>
      <c r="W171" s="71">
        <v>0.3576388888888889</v>
      </c>
      <c r="X171" s="68">
        <v>0.15</v>
      </c>
      <c r="Y171" s="359">
        <v>26.2</v>
      </c>
      <c r="Z171" s="68">
        <v>7.7</v>
      </c>
      <c r="AA171" s="365">
        <v>6.5348715359242604</v>
      </c>
      <c r="AB171" s="73">
        <v>94.9</v>
      </c>
      <c r="AC171" s="134">
        <v>29.1</v>
      </c>
      <c r="AD171" s="74">
        <v>45.3</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282</v>
      </c>
      <c r="C172" s="68" t="s">
        <v>764</v>
      </c>
      <c r="E172" s="69">
        <v>44803</v>
      </c>
      <c r="F172" s="68" t="s">
        <v>70</v>
      </c>
      <c r="G172" s="68" t="s">
        <v>768</v>
      </c>
      <c r="H172" t="s">
        <v>891</v>
      </c>
      <c r="I172" s="68">
        <v>1</v>
      </c>
      <c r="J172" s="68" t="s">
        <v>760</v>
      </c>
      <c r="K172" s="68" t="s">
        <v>761</v>
      </c>
      <c r="L172" s="68">
        <v>2</v>
      </c>
      <c r="M172" s="68">
        <v>1</v>
      </c>
      <c r="N172" s="68" t="s">
        <v>519</v>
      </c>
      <c r="O172" s="68" t="s">
        <v>762</v>
      </c>
      <c r="P172" s="68">
        <v>1.4</v>
      </c>
      <c r="Q172" s="68" t="s">
        <v>761</v>
      </c>
      <c r="R172" s="79" t="s">
        <v>761</v>
      </c>
      <c r="S172" s="131">
        <v>0.5</v>
      </c>
      <c r="T172" s="80">
        <v>0.35714285714285715</v>
      </c>
      <c r="U172" s="131" t="s">
        <v>761</v>
      </c>
      <c r="V172" s="131" t="s">
        <v>761</v>
      </c>
      <c r="W172" s="71">
        <v>0.3576388888888889</v>
      </c>
      <c r="X172" s="68">
        <v>0.5</v>
      </c>
      <c r="Y172" s="359">
        <v>26.2</v>
      </c>
      <c r="Z172" s="68">
        <v>7.64</v>
      </c>
      <c r="AA172" s="365">
        <v>6.4839504590209538</v>
      </c>
      <c r="AB172" s="73">
        <v>94.1</v>
      </c>
      <c r="AC172" s="134">
        <v>29.1</v>
      </c>
      <c r="AD172" s="74">
        <v>45.2</v>
      </c>
      <c r="AE172" s="72">
        <v>0.11002386634844866</v>
      </c>
      <c r="AF172" s="72">
        <v>0.47238830840406965</v>
      </c>
      <c r="AG172" s="72">
        <v>2.5000000000000001E-2</v>
      </c>
      <c r="AH172" s="137">
        <v>0.49738830840406967</v>
      </c>
      <c r="AI172" s="72">
        <v>40.60204518913288</v>
      </c>
      <c r="AJ172" s="75">
        <v>41.09943349753695</v>
      </c>
      <c r="AK172" s="72">
        <v>192.1479353479977</v>
      </c>
      <c r="AL172" s="72">
        <v>23.269070081058196</v>
      </c>
      <c r="AM172" s="72">
        <v>8.2576542456852451</v>
      </c>
      <c r="AN172" s="72">
        <v>63.871115270191076</v>
      </c>
      <c r="AO172" s="137">
        <v>64.368503578595153</v>
      </c>
      <c r="AP172" s="137">
        <v>12.433122023809522</v>
      </c>
      <c r="AQ172" s="137">
        <v>0.03</v>
      </c>
      <c r="AR172" s="70">
        <v>1</v>
      </c>
      <c r="AS172" s="72">
        <v>12.463122023809522</v>
      </c>
    </row>
    <row r="173" spans="1:54" x14ac:dyDescent="0.2">
      <c r="A173" t="s">
        <v>756</v>
      </c>
      <c r="B173" s="68" t="s">
        <v>282</v>
      </c>
      <c r="C173" s="68" t="s">
        <v>765</v>
      </c>
      <c r="E173" s="69">
        <v>44803</v>
      </c>
      <c r="F173" s="68" t="s">
        <v>70</v>
      </c>
      <c r="G173" s="68" t="s">
        <v>768</v>
      </c>
      <c r="H173" t="s">
        <v>891</v>
      </c>
      <c r="I173" s="68">
        <v>1</v>
      </c>
      <c r="J173" s="68" t="s">
        <v>760</v>
      </c>
      <c r="K173" s="68" t="s">
        <v>761</v>
      </c>
      <c r="L173" s="68">
        <v>2</v>
      </c>
      <c r="M173" s="68">
        <v>1</v>
      </c>
      <c r="N173" s="68" t="s">
        <v>519</v>
      </c>
      <c r="O173" s="68" t="s">
        <v>762</v>
      </c>
      <c r="P173" s="68">
        <v>1.4</v>
      </c>
      <c r="Q173" s="68" t="s">
        <v>761</v>
      </c>
      <c r="R173" s="79" t="s">
        <v>761</v>
      </c>
      <c r="S173" s="131">
        <v>0.5</v>
      </c>
      <c r="T173" s="80">
        <v>0.35714285714285715</v>
      </c>
      <c r="U173" s="131" t="s">
        <v>761</v>
      </c>
      <c r="V173" s="131" t="s">
        <v>761</v>
      </c>
      <c r="W173" s="71">
        <v>0.3576388888888889</v>
      </c>
      <c r="X173" s="68">
        <v>1</v>
      </c>
      <c r="Y173" s="359">
        <v>26.2</v>
      </c>
      <c r="Z173" s="68">
        <v>6.62</v>
      </c>
      <c r="AA173" s="365">
        <v>5.5835560623495324</v>
      </c>
      <c r="AB173" s="73">
        <v>87.3</v>
      </c>
      <c r="AC173" s="134">
        <v>30.2</v>
      </c>
      <c r="AD173" s="74">
        <v>46.7</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282</v>
      </c>
      <c r="B180" s="102">
        <v>2022</v>
      </c>
      <c r="C180" s="103">
        <v>7</v>
      </c>
      <c r="D180" s="102">
        <v>15</v>
      </c>
      <c r="E180" s="82"/>
      <c r="F180" s="131">
        <v>1</v>
      </c>
      <c r="G180" s="362">
        <v>3.6829109003700182</v>
      </c>
      <c r="H180" s="82"/>
      <c r="I180" s="362">
        <v>26.6</v>
      </c>
      <c r="J180" s="134">
        <v>29.2</v>
      </c>
      <c r="K180" s="82"/>
      <c r="L180" s="82"/>
      <c r="M180" s="108"/>
      <c r="N180" s="137" t="s">
        <v>763</v>
      </c>
      <c r="O180" s="82"/>
      <c r="P180" s="82"/>
      <c r="Q180" s="82"/>
      <c r="R180" s="140"/>
      <c r="S180" s="137" t="s">
        <v>763</v>
      </c>
      <c r="T180" s="137" t="s">
        <v>763</v>
      </c>
      <c r="U180" s="137" t="s">
        <v>763</v>
      </c>
      <c r="V180" s="85"/>
      <c r="W180" s="85"/>
      <c r="X180" s="85"/>
      <c r="Y180" s="102">
        <f>IF(C180&lt;6," ",IF(C180&lt;=9,I180, IF(C180&gt;=10," ")))</f>
        <v>26.6</v>
      </c>
      <c r="Z180" s="102">
        <f>IF(Y180=" ", " ", IF(Y180&gt;0, Y180+273.15))</f>
        <v>299.75</v>
      </c>
      <c r="AA180" s="102">
        <f>IF(C180&lt;6," ",IF(C180&lt;=9,J180, IF(C180&gt;=10," ")))</f>
        <v>29.2</v>
      </c>
      <c r="AB180" s="102">
        <f>IF(C180&lt;6," ",IF(C180&lt;=9,G180, IF(C180&gt;=10," ")))</f>
        <v>3.6829109003700182</v>
      </c>
      <c r="AC180" s="104">
        <f>IF(Y180=" "," ",IF(Y180&gt;0,EXP(-173.4292+249.6339*100/Z180+143.3483*LN(+Z180/100)-21.8492*Z180/100+AA180*(-0.033096+0.014259*Z180/100-0.0017*(Z180/100)^2))*1.4276))</f>
        <v>6.7858808013816878</v>
      </c>
      <c r="AD180" s="102">
        <f>IF(Y180=" "," ",IF(Y180&gt;0,AB180/AC180))</f>
        <v>0.54273144609615498</v>
      </c>
      <c r="AE180" s="105">
        <f>IF(C180&lt;6," ",IF(C180&lt;=9,F180, IF(C180&gt;=10," ")))</f>
        <v>1</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282</v>
      </c>
      <c r="B181" s="102">
        <v>2022</v>
      </c>
      <c r="C181" s="103">
        <v>7</v>
      </c>
      <c r="D181" s="102">
        <v>15</v>
      </c>
      <c r="E181" s="82"/>
      <c r="F181" s="131">
        <v>1</v>
      </c>
      <c r="G181" s="362">
        <v>3.6411928311990494</v>
      </c>
      <c r="H181" s="82"/>
      <c r="I181" s="362">
        <v>26.7</v>
      </c>
      <c r="J181" s="134">
        <v>29.6</v>
      </c>
      <c r="K181" s="82"/>
      <c r="L181" s="82"/>
      <c r="M181" s="108"/>
      <c r="N181" s="137">
        <v>0.35066832496979006</v>
      </c>
      <c r="O181" s="82"/>
      <c r="P181" s="82"/>
      <c r="Q181" s="82"/>
      <c r="R181" s="140"/>
      <c r="S181" s="137">
        <v>55.981213307116469</v>
      </c>
      <c r="T181" s="137">
        <v>4.2998257662447266</v>
      </c>
      <c r="U181" s="137">
        <v>0.38416270042194101</v>
      </c>
      <c r="V181" s="85"/>
      <c r="W181" s="85"/>
      <c r="X181" s="85"/>
      <c r="Y181" s="102">
        <f t="shared" ref="Y181:Y189" si="65">IF(C181&lt;6," ",IF(C181&lt;=9,I181, IF(C181&gt;=10," ")))</f>
        <v>26.7</v>
      </c>
      <c r="Z181" s="102">
        <f t="shared" ref="Z181:Z192" si="66">IF(Y181=" ", " ", IF(Y181&gt;0, Y181+273.15))</f>
        <v>299.84999999999997</v>
      </c>
      <c r="AA181" s="102">
        <f t="shared" ref="AA181:AA189" si="67">IF(C181&lt;6," ",IF(C181&lt;=9,J181, IF(C181&gt;=10," ")))</f>
        <v>29.6</v>
      </c>
      <c r="AB181" s="102">
        <f t="shared" ref="AB181:AB189" si="68">IF(C181&lt;6," ",IF(C181&lt;=9,G181, IF(C181&gt;=10," ")))</f>
        <v>3.6411928311990494</v>
      </c>
      <c r="AC181" s="104">
        <f t="shared" ref="AC181:AC192" si="69">IF(Y181=" "," ",IF(Y181&gt;0,EXP(-173.4292+249.6339*100/Z181+143.3483*LN(+Z181/100)-21.8492*Z181/100+AA181*(-0.033096+0.014259*Z181/100-0.0017*(Z181/100)^2))*1.4276))</f>
        <v>6.7591970824539951</v>
      </c>
      <c r="AD181" s="102">
        <f t="shared" ref="AD181:AD192" si="70">IF(Y181=" "," ",IF(Y181&gt;0,AB181/AC181))</f>
        <v>0.53870197699237343</v>
      </c>
      <c r="AE181" s="105">
        <f t="shared" ref="AE181:AE189" si="71">IF(C181&lt;6," ",IF(C181&lt;=9,F181, IF(C181&gt;=10," ")))</f>
        <v>1</v>
      </c>
      <c r="AF181" s="102">
        <f t="shared" ref="AF181:AF192" si="72">IF(Y181=" "," ",N181)</f>
        <v>0.35066832496979006</v>
      </c>
      <c r="AG181" s="105">
        <f t="shared" ref="AG181:AG189" si="73">IF(C181&lt;6," ",IF(C181&lt;=9,T181, IF(C181&gt;=10," ")))</f>
        <v>4.2998257662447266</v>
      </c>
      <c r="AH181" s="105">
        <f t="shared" ref="AH181:AH189" si="74">IF(C181&lt;6," ",IF(C181&lt;=9,U181, IF(C181&gt;=10," ")))</f>
        <v>0.38416270042194101</v>
      </c>
      <c r="AI181" s="102">
        <f t="shared" ref="AI181:AI192" si="75">IF(Y181=" ", " ", IF(Y181&gt;0, SUM(AG181:AH181)))</f>
        <v>4.6839884666666673</v>
      </c>
      <c r="AJ181" s="106">
        <f t="shared" ref="AJ181:AJ189" si="76">IF(C181&lt;6," ",IF(C181&lt;=9,S181, IF(C181&gt;=10," ")))</f>
        <v>55.981213307116469</v>
      </c>
      <c r="AK181" s="107">
        <f t="shared" ref="AK181:AK192" si="77">IF(Y181=" ", " ", IF(Y181&gt;0, AJ181-AF181))</f>
        <v>55.630544982146681</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282</v>
      </c>
      <c r="B182" s="102">
        <v>2022</v>
      </c>
      <c r="C182" s="103">
        <v>7</v>
      </c>
      <c r="D182" s="102">
        <v>15</v>
      </c>
      <c r="E182" s="82"/>
      <c r="F182" s="131">
        <v>1</v>
      </c>
      <c r="G182" s="362">
        <v>3.699677392327573</v>
      </c>
      <c r="H182" s="82"/>
      <c r="I182" s="362">
        <v>27</v>
      </c>
      <c r="J182" s="134">
        <v>29.7</v>
      </c>
      <c r="K182" s="82"/>
      <c r="L182" s="82"/>
      <c r="M182" s="108"/>
      <c r="N182" s="137" t="s">
        <v>763</v>
      </c>
      <c r="O182" s="82"/>
      <c r="P182" s="82"/>
      <c r="Q182" s="82"/>
      <c r="R182" s="140"/>
      <c r="S182" s="137" t="s">
        <v>763</v>
      </c>
      <c r="T182" s="137" t="s">
        <v>763</v>
      </c>
      <c r="U182" s="137" t="s">
        <v>763</v>
      </c>
      <c r="V182" s="85"/>
      <c r="W182" s="85"/>
      <c r="X182" s="85"/>
      <c r="Y182" s="102">
        <f t="shared" si="65"/>
        <v>27</v>
      </c>
      <c r="Z182" s="102">
        <f t="shared" si="66"/>
        <v>300.14999999999998</v>
      </c>
      <c r="AA182" s="102">
        <f t="shared" si="67"/>
        <v>29.7</v>
      </c>
      <c r="AB182" s="102">
        <f t="shared" si="68"/>
        <v>3.699677392327573</v>
      </c>
      <c r="AC182" s="104">
        <f t="shared" si="69"/>
        <v>6.7213743300543456</v>
      </c>
      <c r="AD182" s="102">
        <f t="shared" si="70"/>
        <v>0.55043465973686656</v>
      </c>
      <c r="AE182" s="105">
        <f t="shared" si="71"/>
        <v>1</v>
      </c>
      <c r="AF182" s="102" t="str">
        <f t="shared" si="72"/>
        <v>NS</v>
      </c>
      <c r="AG182" s="105" t="str">
        <f t="shared" si="73"/>
        <v>NS</v>
      </c>
      <c r="AH182" s="105" t="str">
        <f t="shared" si="74"/>
        <v>NS</v>
      </c>
      <c r="AI182" s="102"/>
      <c r="AJ182" s="106" t="str">
        <f t="shared" si="76"/>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282</v>
      </c>
      <c r="B183" s="102">
        <v>2022</v>
      </c>
      <c r="C183" s="103">
        <v>7</v>
      </c>
      <c r="D183" s="102">
        <v>29</v>
      </c>
      <c r="E183" s="82"/>
      <c r="F183" s="131" t="s">
        <v>761</v>
      </c>
      <c r="G183" s="362">
        <v>5.8717778709698685</v>
      </c>
      <c r="H183" s="82"/>
      <c r="I183" s="362">
        <v>27.9</v>
      </c>
      <c r="J183" s="134">
        <v>28.7</v>
      </c>
      <c r="K183" s="82"/>
      <c r="L183" s="82"/>
      <c r="M183" s="108"/>
      <c r="N183" s="137" t="s">
        <v>763</v>
      </c>
      <c r="O183" s="82"/>
      <c r="P183" s="82"/>
      <c r="Q183" s="82"/>
      <c r="R183" s="140"/>
      <c r="S183" s="137" t="s">
        <v>763</v>
      </c>
      <c r="T183" s="137" t="s">
        <v>763</v>
      </c>
      <c r="U183" s="137" t="s">
        <v>763</v>
      </c>
      <c r="V183" s="85"/>
      <c r="W183" s="85"/>
      <c r="X183" s="85"/>
      <c r="Y183" s="102">
        <f t="shared" si="65"/>
        <v>27.9</v>
      </c>
      <c r="Z183" s="102">
        <f t="shared" si="66"/>
        <v>301.04999999999995</v>
      </c>
      <c r="AA183" s="102">
        <f t="shared" si="67"/>
        <v>28.7</v>
      </c>
      <c r="AB183" s="102">
        <f t="shared" si="68"/>
        <v>5.8717778709698685</v>
      </c>
      <c r="AC183" s="104">
        <f t="shared" si="69"/>
        <v>6.6582312489129247</v>
      </c>
      <c r="AD183" s="102">
        <f t="shared" si="70"/>
        <v>0.88188253778787595</v>
      </c>
      <c r="AE183" s="105" t="str">
        <f t="shared" si="71"/>
        <v>ND</v>
      </c>
      <c r="AF183" s="102" t="str">
        <f t="shared" si="72"/>
        <v>NS</v>
      </c>
      <c r="AG183" s="105" t="str">
        <f t="shared" si="73"/>
        <v>NS</v>
      </c>
      <c r="AH183" s="105" t="str">
        <f t="shared" si="74"/>
        <v>NS</v>
      </c>
      <c r="AI183" s="102"/>
      <c r="AJ183" s="106" t="str">
        <f t="shared" si="76"/>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282</v>
      </c>
      <c r="B184" s="102">
        <v>2022</v>
      </c>
      <c r="C184" s="103">
        <v>7</v>
      </c>
      <c r="D184" s="102">
        <v>29</v>
      </c>
      <c r="E184" s="82"/>
      <c r="F184" s="131" t="s">
        <v>761</v>
      </c>
      <c r="G184" s="362">
        <v>5.4590551943976946</v>
      </c>
      <c r="H184" s="82"/>
      <c r="I184" s="362">
        <v>27.9</v>
      </c>
      <c r="J184" s="134">
        <v>29.1</v>
      </c>
      <c r="K184" s="82"/>
      <c r="L184" s="82"/>
      <c r="M184" s="108"/>
      <c r="N184" s="137">
        <v>0.52215006368494687</v>
      </c>
      <c r="O184" s="82"/>
      <c r="P184" s="82"/>
      <c r="Q184" s="82"/>
      <c r="R184" s="140"/>
      <c r="S184" s="137">
        <v>71.05981964473105</v>
      </c>
      <c r="T184" s="137">
        <v>6.4475687499999985</v>
      </c>
      <c r="U184" s="137">
        <v>0.03</v>
      </c>
      <c r="V184" s="85"/>
      <c r="W184" s="85"/>
      <c r="X184" s="85"/>
      <c r="Y184" s="102">
        <f t="shared" si="65"/>
        <v>27.9</v>
      </c>
      <c r="Z184" s="102">
        <f t="shared" si="66"/>
        <v>301.04999999999995</v>
      </c>
      <c r="AA184" s="102">
        <f t="shared" si="67"/>
        <v>29.1</v>
      </c>
      <c r="AB184" s="102">
        <f t="shared" si="68"/>
        <v>5.4590551943976946</v>
      </c>
      <c r="AC184" s="104">
        <f t="shared" si="69"/>
        <v>6.643395769747813</v>
      </c>
      <c r="AD184" s="102">
        <f t="shared" si="70"/>
        <v>0.82172662650277772</v>
      </c>
      <c r="AE184" s="105" t="str">
        <f t="shared" si="71"/>
        <v>ND</v>
      </c>
      <c r="AF184" s="102">
        <f t="shared" si="72"/>
        <v>0.52215006368494687</v>
      </c>
      <c r="AG184" s="105">
        <f t="shared" si="73"/>
        <v>6.4475687499999985</v>
      </c>
      <c r="AH184" s="105">
        <f t="shared" si="74"/>
        <v>0.03</v>
      </c>
      <c r="AI184" s="102">
        <f t="shared" si="75"/>
        <v>6.4775687499999988</v>
      </c>
      <c r="AJ184" s="106">
        <f t="shared" si="76"/>
        <v>71.05981964473105</v>
      </c>
      <c r="AK184" s="107">
        <f t="shared" si="77"/>
        <v>70.537669581046103</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282</v>
      </c>
      <c r="B185" s="102">
        <v>2022</v>
      </c>
      <c r="C185" s="103">
        <v>7</v>
      </c>
      <c r="D185" s="102">
        <v>29</v>
      </c>
      <c r="E185" s="82"/>
      <c r="F185" s="131" t="s">
        <v>761</v>
      </c>
      <c r="G185" s="362" t="s">
        <v>761</v>
      </c>
      <c r="H185" s="82"/>
      <c r="I185" s="362" t="s">
        <v>761</v>
      </c>
      <c r="J185" s="134">
        <v>29.2</v>
      </c>
      <c r="K185" s="82"/>
      <c r="L185" s="82"/>
      <c r="M185" s="108"/>
      <c r="N185" s="137" t="s">
        <v>763</v>
      </c>
      <c r="O185" s="82"/>
      <c r="P185" s="82"/>
      <c r="Q185" s="82"/>
      <c r="R185" s="140"/>
      <c r="S185" s="137" t="s">
        <v>763</v>
      </c>
      <c r="T185" s="137" t="s">
        <v>763</v>
      </c>
      <c r="U185" s="137" t="s">
        <v>763</v>
      </c>
      <c r="V185" s="85"/>
      <c r="W185" s="85"/>
      <c r="X185" s="85"/>
      <c r="Y185" s="102" t="str">
        <f t="shared" si="65"/>
        <v>ND</v>
      </c>
      <c r="Z185" s="102" t="e">
        <f t="shared" si="66"/>
        <v>#VALUE!</v>
      </c>
      <c r="AA185" s="102">
        <f t="shared" si="67"/>
        <v>29.2</v>
      </c>
      <c r="AB185" s="102" t="str">
        <f t="shared" si="68"/>
        <v>ND</v>
      </c>
      <c r="AC185" s="104" t="e">
        <f t="shared" si="69"/>
        <v>#VALUE!</v>
      </c>
      <c r="AD185" s="102"/>
      <c r="AE185" s="105" t="str">
        <f t="shared" si="71"/>
        <v>ND</v>
      </c>
      <c r="AF185" s="102" t="str">
        <f t="shared" si="72"/>
        <v>NS</v>
      </c>
      <c r="AG185" s="105" t="str">
        <f t="shared" si="73"/>
        <v>NS</v>
      </c>
      <c r="AH185" s="105" t="str">
        <f t="shared" si="74"/>
        <v>NS</v>
      </c>
      <c r="AI185" s="102"/>
      <c r="AJ185" s="106" t="str">
        <f t="shared" si="76"/>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282</v>
      </c>
      <c r="B186" s="102">
        <v>2022</v>
      </c>
      <c r="C186" s="103">
        <v>8</v>
      </c>
      <c r="D186" s="102">
        <v>15</v>
      </c>
      <c r="E186" s="82"/>
      <c r="F186" s="131">
        <v>0.875</v>
      </c>
      <c r="G186" s="362">
        <v>5.5737633307214391</v>
      </c>
      <c r="H186" s="82"/>
      <c r="I186" s="362">
        <v>24.9</v>
      </c>
      <c r="J186" s="134">
        <v>29.7</v>
      </c>
      <c r="K186" s="82"/>
      <c r="L186" s="82"/>
      <c r="M186" s="82"/>
      <c r="N186" s="137" t="s">
        <v>763</v>
      </c>
      <c r="O186" s="82"/>
      <c r="P186" s="82"/>
      <c r="Q186" s="82"/>
      <c r="R186" s="140"/>
      <c r="S186" s="137" t="s">
        <v>763</v>
      </c>
      <c r="T186" s="137" t="s">
        <v>763</v>
      </c>
      <c r="U186" s="137" t="s">
        <v>763</v>
      </c>
      <c r="V186" s="85"/>
      <c r="W186" s="85"/>
      <c r="X186" s="85"/>
      <c r="Y186" s="102">
        <f t="shared" si="65"/>
        <v>24.9</v>
      </c>
      <c r="Z186" s="102">
        <f t="shared" si="66"/>
        <v>298.04999999999995</v>
      </c>
      <c r="AA186" s="102">
        <f t="shared" si="67"/>
        <v>29.7</v>
      </c>
      <c r="AB186" s="102">
        <f t="shared" si="68"/>
        <v>5.5737633307214391</v>
      </c>
      <c r="AC186" s="104">
        <f t="shared" si="69"/>
        <v>6.9664832555106386</v>
      </c>
      <c r="AD186" s="102">
        <f t="shared" si="70"/>
        <v>0.80008278586078163</v>
      </c>
      <c r="AE186" s="105">
        <f t="shared" si="71"/>
        <v>0.875</v>
      </c>
      <c r="AF186" s="102" t="str">
        <f t="shared" si="72"/>
        <v>NS</v>
      </c>
      <c r="AG186" s="105" t="str">
        <f t="shared" si="73"/>
        <v>NS</v>
      </c>
      <c r="AH186" s="105" t="str">
        <f t="shared" si="74"/>
        <v>NS</v>
      </c>
      <c r="AI186" s="102"/>
      <c r="AJ186" s="106" t="str">
        <f t="shared" si="76"/>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282</v>
      </c>
      <c r="B187" s="102">
        <v>2022</v>
      </c>
      <c r="C187" s="103">
        <v>8</v>
      </c>
      <c r="D187" s="102">
        <v>15</v>
      </c>
      <c r="E187" s="82"/>
      <c r="F187" s="131">
        <v>0.875</v>
      </c>
      <c r="G187" s="362">
        <v>5.192864816650598</v>
      </c>
      <c r="H187" s="82"/>
      <c r="I187" s="362">
        <v>24.9</v>
      </c>
      <c r="J187" s="134">
        <v>30.3</v>
      </c>
      <c r="K187" s="82"/>
      <c r="L187" s="82"/>
      <c r="M187" s="82"/>
      <c r="N187" s="137">
        <v>0.16909826243259438</v>
      </c>
      <c r="O187" s="82"/>
      <c r="P187" s="82"/>
      <c r="Q187" s="82"/>
      <c r="R187" s="140"/>
      <c r="S187" s="137">
        <v>73.532717932669811</v>
      </c>
      <c r="T187" s="137">
        <v>6.6414648809523822</v>
      </c>
      <c r="U187" s="137">
        <v>0.03</v>
      </c>
      <c r="V187" s="85"/>
      <c r="W187" s="85"/>
      <c r="X187" s="85"/>
      <c r="Y187" s="102">
        <f t="shared" si="65"/>
        <v>24.9</v>
      </c>
      <c r="Z187" s="102">
        <f t="shared" si="66"/>
        <v>298.04999999999995</v>
      </c>
      <c r="AA187" s="102">
        <f t="shared" si="67"/>
        <v>30.3</v>
      </c>
      <c r="AB187" s="102">
        <f t="shared" si="68"/>
        <v>5.192864816650598</v>
      </c>
      <c r="AC187" s="104">
        <f t="shared" si="69"/>
        <v>6.9427035893127336</v>
      </c>
      <c r="AD187" s="102">
        <f t="shared" si="70"/>
        <v>0.7479600345669728</v>
      </c>
      <c r="AE187" s="105">
        <f t="shared" si="71"/>
        <v>0.875</v>
      </c>
      <c r="AF187" s="102">
        <f t="shared" si="72"/>
        <v>0.16909826243259438</v>
      </c>
      <c r="AG187" s="105">
        <f t="shared" si="73"/>
        <v>6.6414648809523822</v>
      </c>
      <c r="AH187" s="105">
        <f t="shared" si="74"/>
        <v>0.03</v>
      </c>
      <c r="AI187" s="102">
        <f t="shared" si="75"/>
        <v>6.6714648809523824</v>
      </c>
      <c r="AJ187" s="106">
        <f t="shared" si="76"/>
        <v>73.532717932669811</v>
      </c>
      <c r="AK187" s="107">
        <f t="shared" si="77"/>
        <v>73.363619670237213</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282</v>
      </c>
      <c r="B188" s="102">
        <v>2022</v>
      </c>
      <c r="C188" s="103">
        <v>8</v>
      </c>
      <c r="D188" s="102">
        <v>15</v>
      </c>
      <c r="E188" s="85"/>
      <c r="F188" s="131">
        <v>0.875</v>
      </c>
      <c r="G188" s="362">
        <v>4.762976919418997</v>
      </c>
      <c r="H188" s="85"/>
      <c r="I188" s="362">
        <v>25.2</v>
      </c>
      <c r="J188" s="134">
        <v>30.7</v>
      </c>
      <c r="K188" s="85"/>
      <c r="L188" s="85"/>
      <c r="M188" s="85"/>
      <c r="N188" s="137" t="s">
        <v>763</v>
      </c>
      <c r="O188" s="85"/>
      <c r="P188" s="85"/>
      <c r="Q188" s="85"/>
      <c r="R188" s="140"/>
      <c r="S188" s="137" t="s">
        <v>763</v>
      </c>
      <c r="T188" s="137" t="s">
        <v>763</v>
      </c>
      <c r="U188" s="137" t="s">
        <v>763</v>
      </c>
      <c r="V188" s="85"/>
      <c r="W188" s="85"/>
      <c r="X188" s="85"/>
      <c r="Y188" s="85">
        <f t="shared" si="65"/>
        <v>25.2</v>
      </c>
      <c r="Z188" s="82">
        <f t="shared" si="66"/>
        <v>298.34999999999997</v>
      </c>
      <c r="AA188" s="85">
        <f t="shared" si="67"/>
        <v>30.7</v>
      </c>
      <c r="AB188" s="85">
        <f t="shared" si="68"/>
        <v>4.762976919418997</v>
      </c>
      <c r="AC188" s="110">
        <f t="shared" si="69"/>
        <v>6.8911521659878563</v>
      </c>
      <c r="AD188" s="82">
        <f t="shared" si="70"/>
        <v>0.69117279733384285</v>
      </c>
      <c r="AE188" s="111">
        <f t="shared" si="71"/>
        <v>0.875</v>
      </c>
      <c r="AF188" s="82" t="str">
        <f t="shared" si="72"/>
        <v>NS</v>
      </c>
      <c r="AG188" s="111" t="str">
        <f t="shared" si="73"/>
        <v>NS</v>
      </c>
      <c r="AH188" s="111" t="str">
        <f t="shared" si="74"/>
        <v>NS</v>
      </c>
      <c r="AI188" s="102"/>
      <c r="AJ188" s="112" t="str">
        <f t="shared" si="76"/>
        <v>NS</v>
      </c>
      <c r="AK188" s="113"/>
      <c r="AL188" s="82"/>
      <c r="AM188" s="82">
        <f>AD193</f>
        <v>0.75464033946809295</v>
      </c>
      <c r="AN188" s="82">
        <f>AE193</f>
        <v>0.79166666666666663</v>
      </c>
      <c r="AO188" s="82">
        <f>AF193</f>
        <v>0.38482623987285025</v>
      </c>
      <c r="AP188" s="82">
        <f>AI193</f>
        <v>7.5740360303571421</v>
      </c>
      <c r="AQ188" s="113">
        <f>AK193</f>
        <v>65.850737375905268</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282</v>
      </c>
      <c r="B189" s="102">
        <v>2022</v>
      </c>
      <c r="C189" s="132">
        <v>8</v>
      </c>
      <c r="D189" s="82">
        <v>30</v>
      </c>
      <c r="E189" s="85"/>
      <c r="F189" s="131">
        <v>0.5</v>
      </c>
      <c r="G189" s="362">
        <v>6.5348715359242604</v>
      </c>
      <c r="H189" s="85"/>
      <c r="I189" s="362">
        <v>26.2</v>
      </c>
      <c r="J189" s="134">
        <v>29.1</v>
      </c>
      <c r="K189" s="85"/>
      <c r="L189" s="85"/>
      <c r="M189" s="85"/>
      <c r="N189" s="137" t="s">
        <v>763</v>
      </c>
      <c r="O189" s="85"/>
      <c r="P189" s="85"/>
      <c r="Q189" s="85"/>
      <c r="R189" s="140"/>
      <c r="S189" s="137" t="s">
        <v>763</v>
      </c>
      <c r="T189" s="137" t="s">
        <v>763</v>
      </c>
      <c r="U189" s="137" t="s">
        <v>763</v>
      </c>
      <c r="V189" s="85"/>
      <c r="W189" s="85"/>
      <c r="X189" s="85"/>
      <c r="Y189" s="85">
        <f t="shared" si="65"/>
        <v>26.2</v>
      </c>
      <c r="Z189" s="82">
        <f t="shared" si="66"/>
        <v>299.34999999999997</v>
      </c>
      <c r="AA189" s="85">
        <f t="shared" si="67"/>
        <v>29.1</v>
      </c>
      <c r="AB189" s="85">
        <f t="shared" si="68"/>
        <v>6.5348715359242604</v>
      </c>
      <c r="AC189" s="110">
        <f t="shared" si="69"/>
        <v>6.8359359174687819</v>
      </c>
      <c r="AD189" s="82">
        <f t="shared" si="70"/>
        <v>0.95595857170410692</v>
      </c>
      <c r="AE189" s="111">
        <f t="shared" si="71"/>
        <v>0.5</v>
      </c>
      <c r="AF189" s="82" t="str">
        <f t="shared" si="72"/>
        <v>NS</v>
      </c>
      <c r="AG189" s="111" t="str">
        <f t="shared" si="73"/>
        <v>NS</v>
      </c>
      <c r="AH189" s="111" t="str">
        <f t="shared" si="74"/>
        <v>NS</v>
      </c>
      <c r="AI189" s="82"/>
      <c r="AJ189" s="112" t="str">
        <f t="shared" si="76"/>
        <v>NS</v>
      </c>
      <c r="AK189" s="113"/>
      <c r="AL189" s="85"/>
      <c r="AM189" s="82"/>
      <c r="AN189" s="82"/>
      <c r="AO189" s="82"/>
      <c r="AP189" s="85"/>
      <c r="AQ189" s="82"/>
      <c r="AR189" s="82"/>
      <c r="AS189" s="115">
        <f>((LN(AM188)-LN(0.4))/(LN(0.9)-LN(0.4))*100)</f>
        <v>78.277600757854174</v>
      </c>
      <c r="AT189" s="120">
        <f>((LN(AN188)-LN(0.6))/(LN(3)-LN(0.6))*100)</f>
        <v>17.224073724300073</v>
      </c>
      <c r="AU189" s="115">
        <f>((LN(AO188)-LN(10))/(LN(1)-LN(10))*100)</f>
        <v>141.47353226959291</v>
      </c>
      <c r="AV189" s="115">
        <f>((LN(AP188)-LN(10))/(LN(3)-LN(10))*100)</f>
        <v>23.078511858125335</v>
      </c>
      <c r="AW189" s="115">
        <f>((LN(AQ188)-LN(43))/(LN(20)-LN(43))*100)</f>
        <v>-55.677127997115342</v>
      </c>
      <c r="AX189" s="82"/>
      <c r="AY189" s="82"/>
      <c r="AZ189" s="82"/>
      <c r="BA189" s="82"/>
      <c r="BB189" s="82"/>
    </row>
    <row r="190" spans="1:54" ht="16" x14ac:dyDescent="0.2">
      <c r="A190" s="101" t="s">
        <v>282</v>
      </c>
      <c r="B190" s="102">
        <v>2022</v>
      </c>
      <c r="C190" s="132">
        <v>8</v>
      </c>
      <c r="D190" s="82">
        <v>30</v>
      </c>
      <c r="E190" s="85"/>
      <c r="F190" s="131">
        <v>0.5</v>
      </c>
      <c r="G190" s="362">
        <v>6.4839504590209538</v>
      </c>
      <c r="H190" s="85"/>
      <c r="I190" s="362">
        <v>26.2</v>
      </c>
      <c r="J190" s="134">
        <v>29.1</v>
      </c>
      <c r="K190" s="85"/>
      <c r="L190" s="85"/>
      <c r="M190" s="85"/>
      <c r="N190" s="137">
        <v>0.49738830840406967</v>
      </c>
      <c r="O190" s="85"/>
      <c r="P190" s="85"/>
      <c r="Q190" s="85"/>
      <c r="R190" s="140"/>
      <c r="S190" s="137">
        <v>64.368503578595153</v>
      </c>
      <c r="T190" s="137">
        <v>12.433122023809522</v>
      </c>
      <c r="U190" s="137">
        <v>0.03</v>
      </c>
      <c r="V190" s="85"/>
      <c r="W190" s="85"/>
      <c r="X190" s="85"/>
      <c r="Y190" s="85">
        <f>IF(C190&lt;6," ",IF(C190&lt;=9,I190, IF(C190&gt;=10," ")))</f>
        <v>26.2</v>
      </c>
      <c r="Z190" s="82">
        <f t="shared" si="66"/>
        <v>299.34999999999997</v>
      </c>
      <c r="AA190" s="85">
        <f>IF(C190&lt;6," ",IF(C190&lt;=9,J190, IF(C190&gt;=10," ")))</f>
        <v>29.1</v>
      </c>
      <c r="AB190" s="85">
        <f>IF(C190&lt;6," ",IF(C190&lt;=9,G190, IF(C190&gt;=10," ")))</f>
        <v>6.4839504590209538</v>
      </c>
      <c r="AC190" s="110">
        <f t="shared" si="69"/>
        <v>6.8359359174687819</v>
      </c>
      <c r="AD190" s="82">
        <f t="shared" si="70"/>
        <v>0.94850954387264619</v>
      </c>
      <c r="AE190" s="111">
        <f>IF(C190&lt;6," ",IF(C190&lt;=9,F190, IF(C190&gt;=10," ")))</f>
        <v>0.5</v>
      </c>
      <c r="AF190" s="82">
        <f t="shared" si="72"/>
        <v>0.49738830840406967</v>
      </c>
      <c r="AG190" s="111">
        <f>IF(C190&lt;6," ",IF(C190&lt;=9,T190, IF(C190&gt;=10," ")))</f>
        <v>12.433122023809522</v>
      </c>
      <c r="AH190" s="111">
        <f>IF(C190&lt;6," ",IF(C190&lt;=9,U190, IF(C190&gt;=10," ")))</f>
        <v>0.03</v>
      </c>
      <c r="AI190" s="82">
        <f t="shared" si="75"/>
        <v>12.463122023809522</v>
      </c>
      <c r="AJ190" s="112">
        <f>IF(C190&lt;6," ",IF(C190&lt;=9,S190, IF(C190&gt;=10," ")))</f>
        <v>64.368503578595153</v>
      </c>
      <c r="AK190" s="113">
        <f t="shared" si="77"/>
        <v>63.871115270191083</v>
      </c>
      <c r="AL190" s="85"/>
      <c r="AM190" s="85"/>
      <c r="AN190" s="85"/>
      <c r="AO190" s="85"/>
      <c r="AP190" s="128" t="s">
        <v>1237</v>
      </c>
      <c r="AQ190" s="85"/>
      <c r="AR190" s="82"/>
      <c r="AS190" s="82">
        <f>IF(AS189&gt;100, 100, IF(AS189&lt;0, 0, AS189))</f>
        <v>78.277600757854174</v>
      </c>
      <c r="AT190" s="82">
        <f t="shared" ref="AT190:AW190" si="78">IF(AT189&gt;100, 100, IF(AT189&lt;0, 0, AT189))</f>
        <v>17.224073724300073</v>
      </c>
      <c r="AU190" s="82">
        <f t="shared" si="78"/>
        <v>100</v>
      </c>
      <c r="AV190" s="82">
        <f t="shared" si="78"/>
        <v>23.078511858125335</v>
      </c>
      <c r="AW190" s="82">
        <f t="shared" si="78"/>
        <v>0</v>
      </c>
      <c r="AX190" s="129">
        <f>AVERAGE(AS190:AW190)</f>
        <v>43.716037268055914</v>
      </c>
      <c r="AY190" s="84"/>
      <c r="AZ190" s="84"/>
      <c r="BA190" s="84" t="str">
        <f>IF(AX190&gt;65, "Acceptable; Ongoing Protection is Required", "Unacceptable; Immediate Restoration is Required")</f>
        <v>Unacceptable; Immediate Restoration is Required</v>
      </c>
      <c r="BB190" s="82"/>
    </row>
    <row r="191" spans="1:54" ht="16" x14ac:dyDescent="0.2">
      <c r="A191" s="101" t="s">
        <v>282</v>
      </c>
      <c r="B191" s="102">
        <v>2022</v>
      </c>
      <c r="C191" s="132">
        <v>8</v>
      </c>
      <c r="D191" s="82">
        <v>30</v>
      </c>
      <c r="E191" s="85"/>
      <c r="F191" s="131">
        <v>0.5</v>
      </c>
      <c r="G191" s="362">
        <v>5.5835560623495324</v>
      </c>
      <c r="H191" s="85"/>
      <c r="I191" s="362">
        <v>26.2</v>
      </c>
      <c r="J191" s="134">
        <v>30.2</v>
      </c>
      <c r="K191" s="85"/>
      <c r="L191" s="85"/>
      <c r="M191" s="85"/>
      <c r="N191" s="137" t="s">
        <v>763</v>
      </c>
      <c r="O191" s="85"/>
      <c r="P191" s="85"/>
      <c r="Q191" s="85"/>
      <c r="R191" s="140"/>
      <c r="S191" s="137" t="s">
        <v>763</v>
      </c>
      <c r="T191" s="137" t="s">
        <v>763</v>
      </c>
      <c r="U191" s="137" t="s">
        <v>763</v>
      </c>
      <c r="V191" s="85"/>
      <c r="W191" s="85"/>
      <c r="X191" s="85"/>
      <c r="Y191" s="85">
        <f>IF(C191&lt;6," ",IF(C191&lt;=9,I191, IF(C191&gt;=10," ")))</f>
        <v>26.2</v>
      </c>
      <c r="Z191" s="82">
        <f t="shared" si="66"/>
        <v>299.34999999999997</v>
      </c>
      <c r="AA191" s="85">
        <f>IF(C191&lt;6," ",IF(C191&lt;=9,J191, IF(C191&gt;=10," ")))</f>
        <v>30.2</v>
      </c>
      <c r="AB191" s="85">
        <f>IF(C191&lt;6," ",IF(C191&lt;=9,G191, IF(C191&gt;=10," ")))</f>
        <v>5.5835560623495324</v>
      </c>
      <c r="AC191" s="110">
        <f t="shared" si="69"/>
        <v>6.7936162880285291</v>
      </c>
      <c r="AD191" s="82">
        <f t="shared" si="70"/>
        <v>0.82188275369462327</v>
      </c>
      <c r="AE191" s="111">
        <f>IF(C191&lt;6," ",IF(C191&lt;=9,F191, IF(C191&gt;=10," ")))</f>
        <v>0.5</v>
      </c>
      <c r="AF191" s="82" t="str">
        <f t="shared" si="72"/>
        <v>NS</v>
      </c>
      <c r="AG191" s="111" t="str">
        <f>IF(C191&lt;6," ",IF(C191&lt;=9,T191, IF(C191&gt;=10," ")))</f>
        <v>NS</v>
      </c>
      <c r="AH191" s="111" t="str">
        <f>IF(C191&lt;6," ",IF(C191&lt;=9,U191, IF(C191&gt;=10," ")))</f>
        <v>NS</v>
      </c>
      <c r="AI191" s="82"/>
      <c r="AJ191" s="112" t="str">
        <f>IF(C191&lt;6," ",IF(C191&lt;=9,S191, IF(C191&gt;=10," ")))</f>
        <v>NS</v>
      </c>
      <c r="AK191" s="113"/>
      <c r="AL191" s="85"/>
      <c r="AM191" s="85"/>
      <c r="AN191" s="85"/>
      <c r="AO191" s="85"/>
      <c r="AP191" s="128"/>
      <c r="AQ191" s="85"/>
      <c r="AR191" s="82"/>
      <c r="AS191" s="82"/>
      <c r="AT191" s="82"/>
      <c r="AU191" s="82"/>
      <c r="AV191" s="82"/>
      <c r="AW191" s="126" t="s">
        <v>1238</v>
      </c>
      <c r="AX191" s="126">
        <f>AVERAGE(AS190:AW190)</f>
        <v>43.716037268055914</v>
      </c>
      <c r="AY191" s="84"/>
      <c r="AZ191" s="84"/>
      <c r="BA191" s="84"/>
      <c r="BB191" s="82"/>
    </row>
    <row r="192" spans="1:54" ht="16" x14ac:dyDescent="0.2">
      <c r="A192" s="82"/>
      <c r="B192" s="82"/>
      <c r="C192" s="132"/>
      <c r="D192" s="82"/>
      <c r="E192" s="82"/>
      <c r="F192" s="82"/>
      <c r="G192" s="82"/>
      <c r="H192" s="82"/>
      <c r="I192" s="82"/>
      <c r="J192" s="82"/>
      <c r="K192" s="82"/>
      <c r="L192" s="82"/>
      <c r="M192" s="82"/>
      <c r="N192" s="82"/>
      <c r="O192" s="82"/>
      <c r="P192" s="82"/>
      <c r="Q192" s="82"/>
      <c r="R192" s="82"/>
      <c r="S192" s="82"/>
      <c r="T192" s="82"/>
      <c r="U192" s="82"/>
      <c r="V192" s="82"/>
      <c r="W192" s="82"/>
      <c r="X192" s="82"/>
      <c r="Y192" s="85" t="str">
        <f t="shared" ref="Y192" si="79">IF(C192&lt;6," ",IF(C192&lt;=9,I192, IF(C192&gt;=10," ")))</f>
        <v xml:space="preserve"> </v>
      </c>
      <c r="Z192" s="82" t="str">
        <f t="shared" si="66"/>
        <v xml:space="preserve"> </v>
      </c>
      <c r="AA192" s="85" t="str">
        <f t="shared" ref="AA192" si="80">IF(C192&lt;6," ",IF(C192&lt;=9,J192, IF(C192&gt;=10," ")))</f>
        <v xml:space="preserve"> </v>
      </c>
      <c r="AB192" s="85" t="str">
        <f t="shared" ref="AB192" si="81">IF(C192&lt;6," ",IF(C192&lt;=9,G192, IF(C192&gt;=10," ")))</f>
        <v xml:space="preserve"> </v>
      </c>
      <c r="AC192" s="110" t="str">
        <f t="shared" si="69"/>
        <v xml:space="preserve"> </v>
      </c>
      <c r="AD192" s="82" t="str">
        <f t="shared" si="70"/>
        <v xml:space="preserve"> </v>
      </c>
      <c r="AE192" s="111" t="str">
        <f t="shared" ref="AE192" si="82">IF(C192&lt;6," ",IF(C192&lt;=9,F192, IF(C192&gt;=10," ")))</f>
        <v xml:space="preserve"> </v>
      </c>
      <c r="AF192" s="82" t="str">
        <f t="shared" si="72"/>
        <v xml:space="preserve"> </v>
      </c>
      <c r="AG192" s="111" t="str">
        <f t="shared" ref="AG192" si="83">IF(C192&lt;6," ",IF(C192&lt;=9,T192, IF(C192&gt;=10," ")))</f>
        <v xml:space="preserve"> </v>
      </c>
      <c r="AH192" s="111" t="str">
        <f t="shared" ref="AH192" si="84">IF(C192&lt;6," ",IF(C192&lt;=9,U192, IF(C192&gt;=10," ")))</f>
        <v xml:space="preserve"> </v>
      </c>
      <c r="AI192" s="82" t="str">
        <f t="shared" si="75"/>
        <v xml:space="preserve"> </v>
      </c>
      <c r="AJ192" s="112" t="str">
        <f t="shared" ref="AJ192" si="85">IF(C192&lt;6," ",IF(C192&lt;=9,S192, IF(C192&gt;=10," ")))</f>
        <v xml:space="preserve"> </v>
      </c>
      <c r="AK192" s="113" t="str">
        <f t="shared" si="77"/>
        <v xml:space="preserve"> </v>
      </c>
      <c r="AL192" s="82"/>
      <c r="AM192" s="82"/>
      <c r="AN192" s="82"/>
      <c r="AO192" s="82"/>
      <c r="AP192" s="82"/>
      <c r="AQ192" s="82"/>
      <c r="AR192" s="82"/>
      <c r="AS192" s="82"/>
      <c r="AT192" s="82"/>
      <c r="AU192" s="82"/>
      <c r="AV192" s="82"/>
      <c r="AW192" s="82"/>
      <c r="AX192" s="82">
        <f>AVERAGE(AS190:AW190)</f>
        <v>43.716037268055914</v>
      </c>
      <c r="AY192" s="82"/>
      <c r="AZ192" s="82"/>
      <c r="BA192" s="82"/>
      <c r="BB192" s="82"/>
    </row>
    <row r="193" spans="1:54" ht="16"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4">
        <f>_xlfn.AGGREGATE(1, 6,AD180:AD192)</f>
        <v>0.75464033946809295</v>
      </c>
      <c r="AE193" s="84">
        <f>_xlfn.AGGREGATE(1, 6,AE180:AE192)</f>
        <v>0.79166666666666663</v>
      </c>
      <c r="AF193" s="84">
        <f>_xlfn.AGGREGATE(1, 6,AF180:AF192)</f>
        <v>0.38482623987285025</v>
      </c>
      <c r="AG193" s="82"/>
      <c r="AH193" s="82"/>
      <c r="AI193" s="84">
        <f>_xlfn.AGGREGATE(1, 6,AI180:AI192)</f>
        <v>7.5740360303571421</v>
      </c>
      <c r="AJ193" s="82"/>
      <c r="AK193" s="84">
        <f>_xlfn.AGGREGATE(1, 6,AK180:AK192)</f>
        <v>65.850737375905268</v>
      </c>
      <c r="AL193" s="82"/>
      <c r="AM193" s="82"/>
      <c r="AN193" s="82"/>
      <c r="AO193" s="82"/>
      <c r="AP193" s="82"/>
      <c r="AQ193" s="82"/>
      <c r="AR193" s="82"/>
      <c r="AS193" s="82"/>
      <c r="AT193" s="82"/>
      <c r="AU193" s="82"/>
      <c r="AV193" s="82"/>
      <c r="AW193" s="82"/>
      <c r="AX193" s="82"/>
      <c r="AY193" s="82"/>
      <c r="AZ193" s="82"/>
      <c r="BA193" s="82"/>
      <c r="BB193" s="82"/>
    </row>
    <row r="194" spans="1:54"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126" t="s">
        <v>1238</v>
      </c>
      <c r="AD194" s="126">
        <f>AVERAGE(AD180:AD187)</f>
        <v>0.69764572393482893</v>
      </c>
      <c r="AE194" s="126">
        <f>AVERAGE(AE180:AE191)</f>
        <v>0.79166666666666663</v>
      </c>
      <c r="AF194" s="126">
        <f>AVERAGE(AF180:AF191)</f>
        <v>0.38482623987285025</v>
      </c>
      <c r="AG194" s="126"/>
      <c r="AH194" s="126"/>
      <c r="AI194" s="126">
        <f>AVERAGE(AI180:AI191)</f>
        <v>7.5740360303571421</v>
      </c>
      <c r="AJ194" s="126"/>
      <c r="AK194" s="127">
        <f>AVERAGE(AK180:AK187)</f>
        <v>66.51061141114333</v>
      </c>
      <c r="AL194" s="82"/>
      <c r="AM194" s="82"/>
      <c r="AN194" s="82"/>
      <c r="AO194" s="82"/>
      <c r="AP194" s="82"/>
      <c r="AQ194" s="82"/>
      <c r="AR194" s="82"/>
      <c r="AS194" s="82"/>
      <c r="AT194" s="82"/>
      <c r="AU194" s="82"/>
      <c r="AV194" s="82"/>
      <c r="AW194" s="82"/>
      <c r="AX194" s="82"/>
      <c r="AY194" s="82"/>
      <c r="AZ194" s="82"/>
      <c r="BA194" s="82"/>
      <c r="BB194" s="82"/>
    </row>
    <row r="195" spans="1:54" x14ac:dyDescent="0.2">
      <c r="AD195">
        <f>AVERAGE(AD180:AD191)</f>
        <v>0.75464033946809295</v>
      </c>
      <c r="AK195" s="368">
        <f>AVERAGE(AK181:AK191)</f>
        <v>65.850737375905268</v>
      </c>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30.566794829700893</v>
      </c>
      <c r="D201" s="15"/>
      <c r="E201" s="15"/>
      <c r="F201" s="15"/>
      <c r="G201" s="15"/>
      <c r="H201" s="15"/>
      <c r="I201" s="15"/>
    </row>
    <row r="202" spans="1:54" ht="16" x14ac:dyDescent="0.2">
      <c r="A202" s="15"/>
      <c r="B202">
        <v>2019</v>
      </c>
      <c r="C202" s="234">
        <f>AX69</f>
        <v>34.603052686189791</v>
      </c>
      <c r="D202" s="15"/>
      <c r="E202" s="15"/>
      <c r="F202" s="15"/>
      <c r="G202" s="15"/>
      <c r="H202" s="15"/>
      <c r="I202" s="15"/>
    </row>
    <row r="203" spans="1:54" ht="16" x14ac:dyDescent="0.2">
      <c r="A203" s="15"/>
      <c r="B203" s="15">
        <v>2020</v>
      </c>
      <c r="C203" s="228">
        <f>AX111</f>
        <v>37.432993308909495</v>
      </c>
      <c r="D203" s="15"/>
      <c r="E203" s="15"/>
      <c r="F203" s="15"/>
      <c r="G203" s="15"/>
      <c r="H203" s="15"/>
      <c r="I203" s="15"/>
    </row>
    <row r="204" spans="1:54" ht="16" x14ac:dyDescent="0.2">
      <c r="A204" s="15"/>
      <c r="B204" s="15">
        <v>2021</v>
      </c>
      <c r="C204" s="228">
        <f>AX150</f>
        <v>31.939736405887675</v>
      </c>
      <c r="D204" s="15"/>
      <c r="E204" s="15"/>
      <c r="F204" s="15"/>
      <c r="G204" s="15"/>
      <c r="H204" s="15"/>
      <c r="I204" s="15"/>
    </row>
    <row r="205" spans="1:54" ht="16" x14ac:dyDescent="0.2">
      <c r="A205" s="15"/>
      <c r="B205" s="15">
        <v>2022</v>
      </c>
      <c r="C205" s="228">
        <f>AX190</f>
        <v>43.716037268055914</v>
      </c>
      <c r="D205" s="15"/>
      <c r="E205" s="15"/>
      <c r="F205" s="15"/>
      <c r="G205" s="15"/>
      <c r="H205" s="15"/>
      <c r="I205" s="15"/>
    </row>
    <row r="206" spans="1:54" ht="16" x14ac:dyDescent="0.2">
      <c r="A206" s="28" t="s">
        <v>1254</v>
      </c>
      <c r="B206" s="28"/>
      <c r="C206" s="230">
        <f>AVERAGE(C201:C205)</f>
        <v>35.651722899748755</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35.651722899748755</v>
      </c>
    </row>
    <row r="208" spans="1:54" x14ac:dyDescent="0.2">
      <c r="C208" s="234">
        <f>AVERAGE(C201:C205)</f>
        <v>35.651722899748755</v>
      </c>
    </row>
  </sheetData>
  <mergeCells count="6">
    <mergeCell ref="AD136:AD139"/>
    <mergeCell ref="AC137:AC139"/>
    <mergeCell ref="AD18:AD21"/>
    <mergeCell ref="AC19:AC21"/>
    <mergeCell ref="AD57:AD60"/>
    <mergeCell ref="AC58:AC60"/>
  </mergeCells>
  <phoneticPr fontId="29" type="noConversion"/>
  <conditionalFormatting sqref="A18:AB18 AE18:AK19 W19:AB19">
    <cfRule type="expression" dxfId="230" priority="8">
      <formula>_xlfn.NUMBERVALUE($Y18)&gt;0</formula>
    </cfRule>
  </conditionalFormatting>
  <conditionalFormatting sqref="A57:AB57 AE57:AK58 W58:AB58">
    <cfRule type="expression" dxfId="229" priority="5">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1 E188:E191 H188:H191 K188:M191 O188:Q191 A192:AK194">
    <cfRule type="expression" dxfId="228" priority="22">
      <formula>_xlfn.NUMBERVALUE($Y97)&gt;0</formula>
    </cfRule>
  </conditionalFormatting>
  <conditionalFormatting sqref="C189:D191">
    <cfRule type="expression" dxfId="227" priority="20">
      <formula>_xlfn.NUMBERVALUE($Y188)&gt;0</formula>
    </cfRule>
  </conditionalFormatting>
  <conditionalFormatting sqref="V22:AK33">
    <cfRule type="expression" dxfId="226" priority="1">
      <formula>_xlfn.NUMBERVALUE($Y22)&gt;0</formula>
    </cfRule>
  </conditionalFormatting>
  <conditionalFormatting sqref="V61:AK72">
    <cfRule type="expression" dxfId="225" priority="2">
      <formula>_xlfn.NUMBERVALUE($Y61)&gt;0</formula>
    </cfRule>
  </conditionalFormatting>
  <conditionalFormatting sqref="AC35:AK37">
    <cfRule type="expression" dxfId="224" priority="6">
      <formula>_xlfn.NUMBERVALUE($Y35)&gt;0</formula>
    </cfRule>
  </conditionalFormatting>
  <conditionalFormatting sqref="AC74:AK76">
    <cfRule type="expression" dxfId="223" priority="3">
      <formula>_xlfn.NUMBERVALUE($Y74)&gt;0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14D2-460D-48F8-BC2A-05687DC20B33}">
  <dimension ref="A1:C65"/>
  <sheetViews>
    <sheetView topLeftCell="A25" workbookViewId="0">
      <selection activeCell="A40" sqref="A40"/>
    </sheetView>
  </sheetViews>
  <sheetFormatPr baseColWidth="10" defaultColWidth="8.83203125" defaultRowHeight="15" x14ac:dyDescent="0.2"/>
  <cols>
    <col min="1" max="1" width="29.5" customWidth="1"/>
    <col min="2" max="2" width="41.6640625" customWidth="1"/>
    <col min="3" max="3" width="45.33203125" customWidth="1"/>
  </cols>
  <sheetData>
    <row r="1" spans="1:3" ht="16" x14ac:dyDescent="0.2">
      <c r="A1" s="399" t="s">
        <v>0</v>
      </c>
    </row>
    <row r="2" spans="1:3" ht="16" x14ac:dyDescent="0.2">
      <c r="A2" s="400" t="s">
        <v>14</v>
      </c>
    </row>
    <row r="4" spans="1:3" x14ac:dyDescent="0.2">
      <c r="A4" s="442" t="s">
        <v>15</v>
      </c>
      <c r="B4" s="442" t="s">
        <v>16</v>
      </c>
      <c r="C4" s="442" t="s">
        <v>17</v>
      </c>
    </row>
    <row r="5" spans="1:3" x14ac:dyDescent="0.2">
      <c r="A5" t="s">
        <v>18</v>
      </c>
      <c r="B5" t="s">
        <v>19</v>
      </c>
      <c r="C5" t="s">
        <v>20</v>
      </c>
    </row>
    <row r="6" spans="1:3" x14ac:dyDescent="0.2">
      <c r="A6" t="s">
        <v>21</v>
      </c>
      <c r="B6" t="s">
        <v>22</v>
      </c>
      <c r="C6" t="s">
        <v>20</v>
      </c>
    </row>
    <row r="7" spans="1:3" x14ac:dyDescent="0.2">
      <c r="A7" t="s">
        <v>23</v>
      </c>
      <c r="B7" t="s">
        <v>24</v>
      </c>
      <c r="C7" t="s">
        <v>20</v>
      </c>
    </row>
    <row r="8" spans="1:3" x14ac:dyDescent="0.2">
      <c r="A8" t="s">
        <v>25</v>
      </c>
      <c r="B8" t="s">
        <v>24</v>
      </c>
      <c r="C8" t="s">
        <v>20</v>
      </c>
    </row>
    <row r="9" spans="1:3" x14ac:dyDescent="0.2">
      <c r="A9" t="s">
        <v>26</v>
      </c>
      <c r="B9" t="s">
        <v>24</v>
      </c>
      <c r="C9" t="s">
        <v>20</v>
      </c>
    </row>
    <row r="10" spans="1:3" x14ac:dyDescent="0.2">
      <c r="A10" t="s">
        <v>27</v>
      </c>
      <c r="B10" t="s">
        <v>28</v>
      </c>
      <c r="C10" t="s">
        <v>20</v>
      </c>
    </row>
    <row r="11" spans="1:3" x14ac:dyDescent="0.2">
      <c r="A11" t="s">
        <v>29</v>
      </c>
      <c r="B11" t="s">
        <v>24</v>
      </c>
      <c r="C11" t="s">
        <v>20</v>
      </c>
    </row>
    <row r="12" spans="1:3" x14ac:dyDescent="0.2">
      <c r="A12" t="s">
        <v>30</v>
      </c>
      <c r="B12" t="s">
        <v>24</v>
      </c>
      <c r="C12" t="s">
        <v>20</v>
      </c>
    </row>
    <row r="13" spans="1:3" x14ac:dyDescent="0.2">
      <c r="A13" t="s">
        <v>31</v>
      </c>
      <c r="B13" t="s">
        <v>28</v>
      </c>
      <c r="C13" t="s">
        <v>20</v>
      </c>
    </row>
    <row r="14" spans="1:3" x14ac:dyDescent="0.2">
      <c r="A14" t="s">
        <v>32</v>
      </c>
      <c r="B14" t="s">
        <v>24</v>
      </c>
      <c r="C14" t="s">
        <v>20</v>
      </c>
    </row>
    <row r="15" spans="1:3" x14ac:dyDescent="0.2">
      <c r="A15" t="s">
        <v>33</v>
      </c>
      <c r="B15" t="s">
        <v>24</v>
      </c>
      <c r="C15" t="s">
        <v>20</v>
      </c>
    </row>
    <row r="16" spans="1:3" x14ac:dyDescent="0.2">
      <c r="A16" t="s">
        <v>34</v>
      </c>
      <c r="B16" t="s">
        <v>24</v>
      </c>
      <c r="C16" t="s">
        <v>20</v>
      </c>
    </row>
    <row r="17" spans="1:3" x14ac:dyDescent="0.2">
      <c r="A17" t="s">
        <v>35</v>
      </c>
      <c r="B17" t="s">
        <v>19</v>
      </c>
      <c r="C17" t="s">
        <v>20</v>
      </c>
    </row>
    <row r="18" spans="1:3" x14ac:dyDescent="0.2">
      <c r="A18" t="s">
        <v>36</v>
      </c>
      <c r="B18" t="s">
        <v>22</v>
      </c>
      <c r="C18" t="s">
        <v>20</v>
      </c>
    </row>
    <row r="19" spans="1:3" x14ac:dyDescent="0.2">
      <c r="A19" t="s">
        <v>37</v>
      </c>
      <c r="B19" t="s">
        <v>24</v>
      </c>
      <c r="C19" t="s">
        <v>20</v>
      </c>
    </row>
    <row r="20" spans="1:3" x14ac:dyDescent="0.2">
      <c r="A20" t="s">
        <v>38</v>
      </c>
      <c r="B20" t="s">
        <v>24</v>
      </c>
      <c r="C20" t="s">
        <v>20</v>
      </c>
    </row>
    <row r="21" spans="1:3" x14ac:dyDescent="0.2">
      <c r="A21" t="s">
        <v>39</v>
      </c>
      <c r="B21" t="s">
        <v>28</v>
      </c>
      <c r="C21" t="s">
        <v>20</v>
      </c>
    </row>
    <row r="22" spans="1:3" x14ac:dyDescent="0.2">
      <c r="A22" t="s">
        <v>40</v>
      </c>
      <c r="B22" t="s">
        <v>28</v>
      </c>
      <c r="C22" t="s">
        <v>20</v>
      </c>
    </row>
    <row r="23" spans="1:3" x14ac:dyDescent="0.2">
      <c r="A23" t="s">
        <v>41</v>
      </c>
      <c r="B23" t="s">
        <v>24</v>
      </c>
      <c r="C23" t="s">
        <v>42</v>
      </c>
    </row>
    <row r="24" spans="1:3" x14ac:dyDescent="0.2">
      <c r="A24" t="s">
        <v>43</v>
      </c>
      <c r="B24" t="s">
        <v>44</v>
      </c>
      <c r="C24" t="s">
        <v>20</v>
      </c>
    </row>
    <row r="25" spans="1:3" x14ac:dyDescent="0.2">
      <c r="A25" t="s">
        <v>201</v>
      </c>
      <c r="B25" t="s">
        <v>24</v>
      </c>
      <c r="C25" t="s">
        <v>20</v>
      </c>
    </row>
    <row r="26" spans="1:3" x14ac:dyDescent="0.2">
      <c r="A26" t="s">
        <v>45</v>
      </c>
      <c r="B26" t="s">
        <v>24</v>
      </c>
      <c r="C26" t="s">
        <v>20</v>
      </c>
    </row>
    <row r="27" spans="1:3" x14ac:dyDescent="0.2">
      <c r="A27" t="s">
        <v>46</v>
      </c>
      <c r="B27" t="s">
        <v>24</v>
      </c>
      <c r="C27" t="s">
        <v>20</v>
      </c>
    </row>
    <row r="28" spans="1:3" x14ac:dyDescent="0.2">
      <c r="A28" t="s">
        <v>47</v>
      </c>
      <c r="B28" t="s">
        <v>28</v>
      </c>
      <c r="C28" t="s">
        <v>20</v>
      </c>
    </row>
    <row r="29" spans="1:3" x14ac:dyDescent="0.2">
      <c r="A29" t="s">
        <v>48</v>
      </c>
      <c r="B29" t="s">
        <v>49</v>
      </c>
      <c r="C29" t="s">
        <v>20</v>
      </c>
    </row>
    <row r="30" spans="1:3" x14ac:dyDescent="0.2">
      <c r="A30" t="s">
        <v>50</v>
      </c>
      <c r="B30" t="s">
        <v>28</v>
      </c>
      <c r="C30" t="s">
        <v>20</v>
      </c>
    </row>
    <row r="31" spans="1:3" x14ac:dyDescent="0.2">
      <c r="A31" t="s">
        <v>51</v>
      </c>
      <c r="B31" t="s">
        <v>28</v>
      </c>
      <c r="C31" t="s">
        <v>20</v>
      </c>
    </row>
    <row r="32" spans="1:3" x14ac:dyDescent="0.2">
      <c r="A32" t="s">
        <v>52</v>
      </c>
      <c r="B32" t="s">
        <v>53</v>
      </c>
      <c r="C32" t="s">
        <v>20</v>
      </c>
    </row>
    <row r="33" spans="1:3" x14ac:dyDescent="0.2">
      <c r="A33" t="s">
        <v>54</v>
      </c>
      <c r="B33" t="s">
        <v>24</v>
      </c>
      <c r="C33" t="s">
        <v>20</v>
      </c>
    </row>
    <row r="34" spans="1:3" x14ac:dyDescent="0.2">
      <c r="A34" t="s">
        <v>55</v>
      </c>
      <c r="B34" t="s">
        <v>24</v>
      </c>
      <c r="C34" t="s">
        <v>20</v>
      </c>
    </row>
    <row r="35" spans="1:3" x14ac:dyDescent="0.2">
      <c r="A35" t="s">
        <v>56</v>
      </c>
      <c r="B35" t="s">
        <v>28</v>
      </c>
      <c r="C35" t="s">
        <v>42</v>
      </c>
    </row>
    <row r="36" spans="1:3" x14ac:dyDescent="0.2">
      <c r="A36" t="s">
        <v>57</v>
      </c>
      <c r="B36" t="s">
        <v>24</v>
      </c>
      <c r="C36" t="s">
        <v>20</v>
      </c>
    </row>
    <row r="37" spans="1:3" x14ac:dyDescent="0.2">
      <c r="A37" t="s">
        <v>58</v>
      </c>
      <c r="B37" t="s">
        <v>44</v>
      </c>
      <c r="C37" t="s">
        <v>20</v>
      </c>
    </row>
    <row r="38" spans="1:3" x14ac:dyDescent="0.2">
      <c r="A38" t="s">
        <v>59</v>
      </c>
      <c r="B38" t="s">
        <v>24</v>
      </c>
      <c r="C38" t="s">
        <v>20</v>
      </c>
    </row>
    <row r="39" spans="1:3" x14ac:dyDescent="0.2">
      <c r="A39" t="s">
        <v>60</v>
      </c>
      <c r="B39" t="s">
        <v>24</v>
      </c>
      <c r="C39" t="s">
        <v>42</v>
      </c>
    </row>
    <row r="40" spans="1:3" x14ac:dyDescent="0.2">
      <c r="A40" t="s">
        <v>1273</v>
      </c>
      <c r="B40" t="s">
        <v>19</v>
      </c>
      <c r="C40" t="s">
        <v>20</v>
      </c>
    </row>
    <row r="41" spans="1:3" x14ac:dyDescent="0.2">
      <c r="A41" t="s">
        <v>61</v>
      </c>
      <c r="B41" t="s">
        <v>24</v>
      </c>
      <c r="C41" t="s">
        <v>42</v>
      </c>
    </row>
    <row r="42" spans="1:3" x14ac:dyDescent="0.2">
      <c r="A42" t="s">
        <v>62</v>
      </c>
      <c r="B42" t="s">
        <v>24</v>
      </c>
      <c r="C42" t="s">
        <v>42</v>
      </c>
    </row>
    <row r="43" spans="1:3" x14ac:dyDescent="0.2">
      <c r="A43" t="s">
        <v>63</v>
      </c>
      <c r="B43" t="s">
        <v>64</v>
      </c>
      <c r="C43" t="s">
        <v>20</v>
      </c>
    </row>
    <row r="44" spans="1:3" x14ac:dyDescent="0.2">
      <c r="A44" t="s">
        <v>65</v>
      </c>
      <c r="B44" t="s">
        <v>64</v>
      </c>
      <c r="C44" t="s">
        <v>20</v>
      </c>
    </row>
    <row r="45" spans="1:3" x14ac:dyDescent="0.2">
      <c r="A45" t="s">
        <v>66</v>
      </c>
      <c r="B45" t="s">
        <v>24</v>
      </c>
      <c r="C45" t="s">
        <v>20</v>
      </c>
    </row>
    <row r="46" spans="1:3" x14ac:dyDescent="0.2">
      <c r="A46" t="s">
        <v>67</v>
      </c>
      <c r="B46" t="s">
        <v>64</v>
      </c>
      <c r="C46" t="s">
        <v>20</v>
      </c>
    </row>
    <row r="47" spans="1:3" x14ac:dyDescent="0.2">
      <c r="A47" t="s">
        <v>68</v>
      </c>
      <c r="B47" t="s">
        <v>69</v>
      </c>
      <c r="C47" t="s">
        <v>20</v>
      </c>
    </row>
    <row r="48" spans="1:3" x14ac:dyDescent="0.2">
      <c r="A48" t="s">
        <v>70</v>
      </c>
      <c r="B48" t="s">
        <v>71</v>
      </c>
      <c r="C48" t="s">
        <v>20</v>
      </c>
    </row>
    <row r="49" spans="1:3" x14ac:dyDescent="0.2">
      <c r="A49" t="s">
        <v>72</v>
      </c>
      <c r="B49" t="s">
        <v>24</v>
      </c>
      <c r="C49" t="s">
        <v>20</v>
      </c>
    </row>
    <row r="50" spans="1:3" x14ac:dyDescent="0.2">
      <c r="A50" t="s">
        <v>73</v>
      </c>
      <c r="B50" t="s">
        <v>28</v>
      </c>
      <c r="C50" t="s">
        <v>20</v>
      </c>
    </row>
    <row r="51" spans="1:3" x14ac:dyDescent="0.2">
      <c r="A51" t="s">
        <v>74</v>
      </c>
      <c r="B51" t="s">
        <v>28</v>
      </c>
      <c r="C51" t="s">
        <v>20</v>
      </c>
    </row>
    <row r="52" spans="1:3" x14ac:dyDescent="0.2">
      <c r="A52" t="s">
        <v>75</v>
      </c>
      <c r="B52" t="s">
        <v>19</v>
      </c>
      <c r="C52" t="s">
        <v>20</v>
      </c>
    </row>
    <row r="54" spans="1:3" ht="16" x14ac:dyDescent="0.2">
      <c r="A54" s="157" t="s">
        <v>76</v>
      </c>
      <c r="B54" s="438"/>
      <c r="C54" s="438"/>
    </row>
    <row r="55" spans="1:3" ht="16" x14ac:dyDescent="0.2">
      <c r="A55" s="443" t="s">
        <v>77</v>
      </c>
      <c r="B55" s="400"/>
      <c r="C55" s="438"/>
    </row>
    <row r="56" spans="1:3" ht="16" x14ac:dyDescent="0.2">
      <c r="A56" s="443" t="s">
        <v>78</v>
      </c>
      <c r="B56" s="400"/>
      <c r="C56" s="438"/>
    </row>
    <row r="57" spans="1:3" ht="16" x14ac:dyDescent="0.2">
      <c r="A57" s="443" t="s">
        <v>79</v>
      </c>
      <c r="B57" s="400"/>
      <c r="C57" s="438"/>
    </row>
    <row r="58" spans="1:3" ht="16" x14ac:dyDescent="0.2">
      <c r="A58" s="443" t="s">
        <v>80</v>
      </c>
      <c r="B58" s="400"/>
      <c r="C58" s="438"/>
    </row>
    <row r="59" spans="1:3" ht="16" x14ac:dyDescent="0.2">
      <c r="A59" s="443" t="s">
        <v>81</v>
      </c>
      <c r="B59" s="400"/>
      <c r="C59" s="438"/>
    </row>
    <row r="60" spans="1:3" ht="16" x14ac:dyDescent="0.2">
      <c r="A60" s="438"/>
      <c r="B60" s="438"/>
      <c r="C60" s="438"/>
    </row>
    <row r="61" spans="1:3" ht="16" x14ac:dyDescent="0.2">
      <c r="A61" s="437" t="s">
        <v>82</v>
      </c>
      <c r="B61" s="438" t="s">
        <v>7</v>
      </c>
      <c r="C61" s="438">
        <f>COUNTIF(C5:C52,"Unacceptable; Immediate Restoration is Required")</f>
        <v>43</v>
      </c>
    </row>
    <row r="62" spans="1:3" ht="16" x14ac:dyDescent="0.2">
      <c r="A62" s="438"/>
      <c r="B62" s="438" t="s">
        <v>6</v>
      </c>
      <c r="C62" s="438">
        <f>COUNTIF(C5:C52,"Acceptable; Ongoing Protection is Required")</f>
        <v>5</v>
      </c>
    </row>
    <row r="63" spans="1:3" ht="16" x14ac:dyDescent="0.2">
      <c r="A63" s="438"/>
      <c r="B63" s="438" t="s">
        <v>8</v>
      </c>
      <c r="C63" s="437">
        <f>SUM(C61:C62)</f>
        <v>48</v>
      </c>
    </row>
    <row r="64" spans="1:3" ht="16" x14ac:dyDescent="0.2">
      <c r="A64" s="438"/>
      <c r="B64" s="438" t="s">
        <v>9</v>
      </c>
      <c r="C64" s="438">
        <v>5</v>
      </c>
    </row>
    <row r="65" spans="1:3" ht="16" x14ac:dyDescent="0.2">
      <c r="A65" s="438"/>
      <c r="B65" s="438" t="s">
        <v>10</v>
      </c>
      <c r="C65" s="438">
        <f>C63+C64</f>
        <v>53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5E7E-3501-4A5D-864C-0A7FF4CF4AFF}">
  <dimension ref="A1:BE208"/>
  <sheetViews>
    <sheetView topLeftCell="A185" workbookViewId="0">
      <selection activeCell="C206" sqref="C206"/>
    </sheetView>
  </sheetViews>
  <sheetFormatPr baseColWidth="10" defaultColWidth="8.83203125" defaultRowHeight="15" x14ac:dyDescent="0.2"/>
  <cols>
    <col min="5" max="5" width="10.3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284</v>
      </c>
      <c r="C4" t="s">
        <v>757</v>
      </c>
      <c r="E4" s="167">
        <v>43297</v>
      </c>
      <c r="F4" t="s">
        <v>768</v>
      </c>
      <c r="G4" t="s">
        <v>759</v>
      </c>
      <c r="H4">
        <v>0</v>
      </c>
      <c r="I4" t="s">
        <v>760</v>
      </c>
      <c r="J4" t="s">
        <v>761</v>
      </c>
      <c r="K4">
        <v>1</v>
      </c>
      <c r="L4">
        <v>0</v>
      </c>
      <c r="M4" t="s">
        <v>761</v>
      </c>
      <c r="N4" t="s">
        <v>769</v>
      </c>
      <c r="O4" s="131" t="s">
        <v>761</v>
      </c>
      <c r="P4" s="131">
        <v>10</v>
      </c>
      <c r="Q4" s="68">
        <v>0.7</v>
      </c>
      <c r="R4" s="68">
        <v>0.7</v>
      </c>
      <c r="S4" s="131">
        <v>0.7</v>
      </c>
      <c r="T4" s="68">
        <v>1.4</v>
      </c>
      <c r="U4" s="76">
        <v>0.5</v>
      </c>
      <c r="V4" s="68">
        <v>0.15</v>
      </c>
      <c r="W4" s="77">
        <v>0.35000000000000003</v>
      </c>
      <c r="X4" s="359">
        <v>26.1</v>
      </c>
      <c r="Y4" s="68">
        <v>5.55</v>
      </c>
      <c r="Z4" s="360">
        <v>4.7819501178323955</v>
      </c>
      <c r="AA4" s="321">
        <v>0.80400000000000005</v>
      </c>
      <c r="AB4" s="134">
        <v>26.4</v>
      </c>
      <c r="AC4" s="204">
        <v>41.6</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284</v>
      </c>
      <c r="C5" t="s">
        <v>764</v>
      </c>
      <c r="E5" s="167">
        <v>43297</v>
      </c>
      <c r="F5" t="s">
        <v>768</v>
      </c>
      <c r="G5" t="s">
        <v>759</v>
      </c>
      <c r="H5">
        <v>0</v>
      </c>
      <c r="I5" t="s">
        <v>760</v>
      </c>
      <c r="J5" t="s">
        <v>761</v>
      </c>
      <c r="K5">
        <v>1</v>
      </c>
      <c r="L5">
        <v>0</v>
      </c>
      <c r="M5" t="s">
        <v>761</v>
      </c>
      <c r="N5" t="s">
        <v>769</v>
      </c>
      <c r="O5" s="131" t="s">
        <v>761</v>
      </c>
      <c r="P5" s="131">
        <v>10</v>
      </c>
      <c r="Q5" s="68">
        <v>0.7</v>
      </c>
      <c r="R5" s="68">
        <v>0.7</v>
      </c>
      <c r="S5" s="131">
        <v>0.7</v>
      </c>
      <c r="T5" s="68">
        <v>1.4</v>
      </c>
      <c r="U5" s="76">
        <v>0.5</v>
      </c>
      <c r="V5" s="68">
        <v>0.5</v>
      </c>
      <c r="W5" s="77">
        <v>0.35000000000000003</v>
      </c>
      <c r="X5" s="359">
        <v>26.2</v>
      </c>
      <c r="Y5" s="68">
        <v>5.62</v>
      </c>
      <c r="Z5" s="360">
        <v>4.7401185906955243</v>
      </c>
      <c r="AA5" s="321">
        <v>0.82499999999999996</v>
      </c>
      <c r="AB5" s="134">
        <v>30.2</v>
      </c>
      <c r="AC5" s="204">
        <v>46.8</v>
      </c>
      <c r="AD5" s="72">
        <v>0.05</v>
      </c>
      <c r="AE5" s="72">
        <v>9.8426870748299145E-2</v>
      </c>
      <c r="AF5" s="72">
        <v>0.13778751369112816</v>
      </c>
      <c r="AG5" s="137">
        <v>0.2362143844394273</v>
      </c>
      <c r="AH5" s="75">
        <v>19.515175921683024</v>
      </c>
      <c r="AI5" s="75">
        <v>19.751390306122453</v>
      </c>
      <c r="AJ5" s="72">
        <v>217.41747979273885</v>
      </c>
      <c r="AK5" s="72">
        <v>33.848714543922831</v>
      </c>
      <c r="AL5" s="72">
        <v>6.4232123057616608</v>
      </c>
      <c r="AM5" s="322">
        <v>53.363890465605856</v>
      </c>
      <c r="AN5" s="323">
        <v>53.600104850045284</v>
      </c>
      <c r="AO5" s="137">
        <v>23.455797468354429</v>
      </c>
      <c r="AP5" s="137">
        <v>10.334629198312239</v>
      </c>
      <c r="AQ5" s="72">
        <v>0.69415511380603345</v>
      </c>
      <c r="AR5" s="72">
        <v>33.790426666666669</v>
      </c>
      <c r="AV5" s="69"/>
      <c r="AX5" s="322"/>
      <c r="AY5" s="322"/>
    </row>
    <row r="6" spans="1:51" x14ac:dyDescent="0.2">
      <c r="A6" t="s">
        <v>756</v>
      </c>
      <c r="B6" t="s">
        <v>284</v>
      </c>
      <c r="C6" t="s">
        <v>765</v>
      </c>
      <c r="E6" s="167">
        <v>43297</v>
      </c>
      <c r="F6" t="s">
        <v>768</v>
      </c>
      <c r="G6" t="s">
        <v>759</v>
      </c>
      <c r="H6">
        <v>0</v>
      </c>
      <c r="I6" t="s">
        <v>760</v>
      </c>
      <c r="J6" t="s">
        <v>761</v>
      </c>
      <c r="K6">
        <v>1</v>
      </c>
      <c r="L6">
        <v>0</v>
      </c>
      <c r="M6" t="s">
        <v>761</v>
      </c>
      <c r="N6" t="s">
        <v>769</v>
      </c>
      <c r="O6" s="131" t="s">
        <v>761</v>
      </c>
      <c r="P6" s="131">
        <v>10</v>
      </c>
      <c r="Q6" s="68">
        <v>0.7</v>
      </c>
      <c r="R6" s="68">
        <v>0.7</v>
      </c>
      <c r="S6" s="131">
        <v>0.7</v>
      </c>
      <c r="T6" s="68">
        <v>1.4</v>
      </c>
      <c r="U6" s="76">
        <v>0.5</v>
      </c>
      <c r="V6" s="68">
        <v>1</v>
      </c>
      <c r="W6" s="77">
        <v>0.35000000000000003</v>
      </c>
      <c r="X6" s="359">
        <v>25.1</v>
      </c>
      <c r="Y6" s="68">
        <v>5.48</v>
      </c>
      <c r="Z6" s="360">
        <v>4.6659980657414177</v>
      </c>
      <c r="AA6" s="321">
        <v>0.79400000000000004</v>
      </c>
      <c r="AB6" s="134">
        <v>28.3</v>
      </c>
      <c r="AC6" s="204">
        <v>44.4</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284</v>
      </c>
      <c r="C7" t="s">
        <v>757</v>
      </c>
      <c r="E7" s="167">
        <v>43312</v>
      </c>
      <c r="F7" t="s">
        <v>758</v>
      </c>
      <c r="G7" t="s">
        <v>804</v>
      </c>
      <c r="H7">
        <v>0</v>
      </c>
      <c r="I7" t="s">
        <v>760</v>
      </c>
      <c r="J7" t="s">
        <v>761</v>
      </c>
      <c r="K7">
        <v>1</v>
      </c>
      <c r="L7">
        <v>1</v>
      </c>
      <c r="M7" t="s">
        <v>773</v>
      </c>
      <c r="N7" t="s">
        <v>808</v>
      </c>
      <c r="O7" s="131" t="s">
        <v>761</v>
      </c>
      <c r="P7" s="131" t="s">
        <v>761</v>
      </c>
      <c r="Q7" s="68">
        <v>1</v>
      </c>
      <c r="R7" s="68">
        <v>1</v>
      </c>
      <c r="S7" s="131">
        <v>1</v>
      </c>
      <c r="T7" s="68">
        <v>1.25</v>
      </c>
      <c r="U7" s="76">
        <v>0.8</v>
      </c>
      <c r="V7" s="68">
        <v>0.15</v>
      </c>
      <c r="W7" s="77">
        <v>0.3659722222222222</v>
      </c>
      <c r="X7" s="359">
        <v>27</v>
      </c>
      <c r="Y7" s="68">
        <v>4.3499999999999996</v>
      </c>
      <c r="Z7" s="360">
        <v>3.7200995299027886</v>
      </c>
      <c r="AA7" s="321">
        <v>0.67799999999999994</v>
      </c>
      <c r="AB7" s="205">
        <v>27.9</v>
      </c>
      <c r="AC7" s="171">
        <v>43.7</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284</v>
      </c>
      <c r="C8" t="s">
        <v>764</v>
      </c>
      <c r="E8" s="167">
        <v>43312</v>
      </c>
      <c r="F8" t="s">
        <v>758</v>
      </c>
      <c r="G8" t="s">
        <v>804</v>
      </c>
      <c r="H8">
        <v>0</v>
      </c>
      <c r="I8" t="s">
        <v>760</v>
      </c>
      <c r="J8" t="s">
        <v>761</v>
      </c>
      <c r="K8">
        <v>1</v>
      </c>
      <c r="L8">
        <v>1</v>
      </c>
      <c r="M8" t="s">
        <v>773</v>
      </c>
      <c r="N8" t="s">
        <v>808</v>
      </c>
      <c r="O8" s="131" t="s">
        <v>761</v>
      </c>
      <c r="P8" s="131" t="s">
        <v>761</v>
      </c>
      <c r="Q8" s="68">
        <v>1</v>
      </c>
      <c r="R8" s="68">
        <v>1</v>
      </c>
      <c r="S8" s="131">
        <v>1</v>
      </c>
      <c r="T8" s="68">
        <v>1.25</v>
      </c>
      <c r="U8" s="76">
        <v>0.8</v>
      </c>
      <c r="V8" s="68">
        <v>0.5</v>
      </c>
      <c r="W8" s="77">
        <v>0.3659722222222222</v>
      </c>
      <c r="X8" s="359">
        <v>26.9</v>
      </c>
      <c r="Y8" s="68">
        <v>4.8600000000000003</v>
      </c>
      <c r="Z8" s="360">
        <v>4.114038868061896</v>
      </c>
      <c r="AA8" s="321">
        <v>0.71700000000000008</v>
      </c>
      <c r="AB8" s="205">
        <v>29.7</v>
      </c>
      <c r="AC8" s="171">
        <v>46.4</v>
      </c>
      <c r="AD8" s="72">
        <v>0.29096774193548386</v>
      </c>
      <c r="AE8" s="72">
        <v>2.5000000000000001E-2</v>
      </c>
      <c r="AF8" s="72">
        <v>2.5000000000000001E-2</v>
      </c>
      <c r="AG8" s="137">
        <v>0.05</v>
      </c>
      <c r="AH8" s="75">
        <v>25.881239999999998</v>
      </c>
      <c r="AI8" s="75">
        <v>25.931239999999999</v>
      </c>
      <c r="AJ8" s="72">
        <v>206.44719675786988</v>
      </c>
      <c r="AK8" s="72">
        <v>29.343660750950225</v>
      </c>
      <c r="AL8" s="72">
        <v>7.0354956223784919</v>
      </c>
      <c r="AM8" s="322">
        <v>55.224900750950226</v>
      </c>
      <c r="AN8" s="323">
        <v>55.274900750950223</v>
      </c>
      <c r="AO8" s="137">
        <v>17.754987341772161</v>
      </c>
      <c r="AP8" s="137">
        <v>27.455639324894502</v>
      </c>
      <c r="AQ8" s="72">
        <v>0.39271712539350251</v>
      </c>
      <c r="AR8" s="72">
        <v>45.210626666666663</v>
      </c>
      <c r="AV8" s="69"/>
      <c r="AX8" s="322"/>
      <c r="AY8" s="322"/>
    </row>
    <row r="9" spans="1:51" x14ac:dyDescent="0.2">
      <c r="A9" t="s">
        <v>756</v>
      </c>
      <c r="B9" t="s">
        <v>284</v>
      </c>
      <c r="C9" t="s">
        <v>765</v>
      </c>
      <c r="E9" s="167">
        <v>43312</v>
      </c>
      <c r="F9" t="s">
        <v>758</v>
      </c>
      <c r="G9" t="s">
        <v>804</v>
      </c>
      <c r="H9">
        <v>0</v>
      </c>
      <c r="I9" t="s">
        <v>760</v>
      </c>
      <c r="J9" t="s">
        <v>761</v>
      </c>
      <c r="K9">
        <v>1</v>
      </c>
      <c r="L9">
        <v>1</v>
      </c>
      <c r="M9" t="s">
        <v>773</v>
      </c>
      <c r="N9" t="s">
        <v>808</v>
      </c>
      <c r="O9" s="131" t="s">
        <v>761</v>
      </c>
      <c r="P9" s="131" t="s">
        <v>761</v>
      </c>
      <c r="Q9" s="68">
        <v>1</v>
      </c>
      <c r="R9" s="68">
        <v>1</v>
      </c>
      <c r="S9" s="131">
        <v>1</v>
      </c>
      <c r="T9" s="68">
        <v>1.25</v>
      </c>
      <c r="U9" s="76">
        <v>0.8</v>
      </c>
      <c r="V9" s="68">
        <v>1</v>
      </c>
      <c r="W9" s="77">
        <v>0.3659722222222222</v>
      </c>
      <c r="X9" s="359">
        <v>26.5</v>
      </c>
      <c r="Y9" s="68">
        <v>7.97</v>
      </c>
      <c r="Z9" s="360">
        <v>6.7321719898754848</v>
      </c>
      <c r="AA9" s="321">
        <v>1.1890000000000001</v>
      </c>
      <c r="AB9" s="205">
        <v>30</v>
      </c>
      <c r="AC9" s="171">
        <v>46.6</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284</v>
      </c>
      <c r="C10" t="s">
        <v>757</v>
      </c>
      <c r="E10" s="167">
        <v>43326</v>
      </c>
      <c r="F10" t="s">
        <v>826</v>
      </c>
      <c r="G10" t="s">
        <v>824</v>
      </c>
      <c r="H10">
        <v>1</v>
      </c>
      <c r="I10" t="s">
        <v>760</v>
      </c>
      <c r="J10" t="s">
        <v>761</v>
      </c>
      <c r="K10">
        <v>2</v>
      </c>
      <c r="L10">
        <v>3</v>
      </c>
      <c r="M10" t="s">
        <v>757</v>
      </c>
      <c r="N10" t="s">
        <v>762</v>
      </c>
      <c r="O10" s="131" t="s">
        <v>761</v>
      </c>
      <c r="P10" s="131" t="s">
        <v>761</v>
      </c>
      <c r="Q10" s="68">
        <v>0.95</v>
      </c>
      <c r="R10" s="68">
        <v>0.95</v>
      </c>
      <c r="S10" s="131">
        <v>0.95</v>
      </c>
      <c r="T10" s="68">
        <v>1.3</v>
      </c>
      <c r="U10" s="76">
        <v>0.73076923076923073</v>
      </c>
      <c r="V10" s="68">
        <v>0.15</v>
      </c>
      <c r="W10" s="77">
        <v>0.3430555555555555</v>
      </c>
      <c r="X10" s="359">
        <v>26.1</v>
      </c>
      <c r="Y10" s="68">
        <v>3.46</v>
      </c>
      <c r="Z10" s="360">
        <v>2.9377671825680705</v>
      </c>
      <c r="AA10" s="321">
        <v>0.504</v>
      </c>
      <c r="AB10" s="226">
        <v>29</v>
      </c>
      <c r="AC10" s="216">
        <v>45.2</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284</v>
      </c>
      <c r="C11" t="s">
        <v>764</v>
      </c>
      <c r="E11" s="167">
        <v>43326</v>
      </c>
      <c r="F11" t="s">
        <v>826</v>
      </c>
      <c r="G11" t="s">
        <v>824</v>
      </c>
      <c r="H11">
        <v>1</v>
      </c>
      <c r="I11" t="s">
        <v>760</v>
      </c>
      <c r="J11" t="s">
        <v>761</v>
      </c>
      <c r="K11">
        <v>2</v>
      </c>
      <c r="L11">
        <v>3</v>
      </c>
      <c r="M11" t="s">
        <v>757</v>
      </c>
      <c r="N11" t="s">
        <v>762</v>
      </c>
      <c r="O11" s="131" t="s">
        <v>761</v>
      </c>
      <c r="P11" s="131" t="s">
        <v>761</v>
      </c>
      <c r="Q11" s="68">
        <v>0.95</v>
      </c>
      <c r="R11" s="68">
        <v>0.95</v>
      </c>
      <c r="S11" s="131">
        <v>0.95</v>
      </c>
      <c r="T11" s="68">
        <v>1.3</v>
      </c>
      <c r="U11" s="76">
        <v>0.73076923076923073</v>
      </c>
      <c r="V11" s="68">
        <v>0.5</v>
      </c>
      <c r="W11" s="77">
        <v>0.3430555555555555</v>
      </c>
      <c r="X11" s="359">
        <v>26.1</v>
      </c>
      <c r="Y11" s="68">
        <v>3.22</v>
      </c>
      <c r="Z11" s="360">
        <v>2.7155436431379938</v>
      </c>
      <c r="AA11" s="321">
        <v>0.47100000000000003</v>
      </c>
      <c r="AB11" s="226">
        <v>30.2</v>
      </c>
      <c r="AC11" s="216">
        <v>46.9</v>
      </c>
      <c r="AD11" s="72">
        <v>0.34337349397590361</v>
      </c>
      <c r="AE11" s="72">
        <v>0.20286918276648103</v>
      </c>
      <c r="AF11" s="72">
        <v>0.17130339539978096</v>
      </c>
      <c r="AG11" s="137">
        <v>0.37417257816626198</v>
      </c>
      <c r="AH11" s="75">
        <v>19.043990687139864</v>
      </c>
      <c r="AI11" s="75">
        <v>19.418163265306127</v>
      </c>
      <c r="AJ11" s="72">
        <v>200.37592918153487</v>
      </c>
      <c r="AK11" s="72">
        <v>37.623196403609427</v>
      </c>
      <c r="AL11" s="72">
        <v>5.325861392316777</v>
      </c>
      <c r="AM11" s="322">
        <v>56.667187090749294</v>
      </c>
      <c r="AN11" s="323">
        <v>57.041359668915554</v>
      </c>
      <c r="AO11" s="137">
        <v>13.504303797468362</v>
      </c>
      <c r="AP11" s="137">
        <v>40.928402869198308</v>
      </c>
      <c r="AQ11" s="72">
        <v>0.24809171956422452</v>
      </c>
      <c r="AR11" s="72">
        <v>54.432706666666668</v>
      </c>
      <c r="AV11" s="69"/>
      <c r="AX11" s="322"/>
      <c r="AY11" s="322"/>
    </row>
    <row r="12" spans="1:51" x14ac:dyDescent="0.2">
      <c r="A12" t="s">
        <v>756</v>
      </c>
      <c r="B12" t="s">
        <v>284</v>
      </c>
      <c r="C12" t="s">
        <v>765</v>
      </c>
      <c r="E12" s="167">
        <v>43326</v>
      </c>
      <c r="F12" t="s">
        <v>826</v>
      </c>
      <c r="G12" t="s">
        <v>824</v>
      </c>
      <c r="H12">
        <v>1</v>
      </c>
      <c r="I12" t="s">
        <v>760</v>
      </c>
      <c r="J12" t="s">
        <v>761</v>
      </c>
      <c r="K12">
        <v>2</v>
      </c>
      <c r="L12">
        <v>3</v>
      </c>
      <c r="M12" t="s">
        <v>757</v>
      </c>
      <c r="N12" t="s">
        <v>762</v>
      </c>
      <c r="O12" s="131" t="s">
        <v>761</v>
      </c>
      <c r="P12" s="131" t="s">
        <v>761</v>
      </c>
      <c r="Q12" s="68">
        <v>0.95</v>
      </c>
      <c r="R12" s="68">
        <v>0.95</v>
      </c>
      <c r="S12" s="131">
        <v>0.95</v>
      </c>
      <c r="T12" s="68">
        <v>1.3</v>
      </c>
      <c r="U12" s="76">
        <v>0.73076923076923073</v>
      </c>
      <c r="V12" s="68">
        <v>1</v>
      </c>
      <c r="W12" s="77">
        <v>0.3430555555555555</v>
      </c>
      <c r="X12" s="359">
        <v>25.6</v>
      </c>
      <c r="Y12" s="68">
        <v>4.03</v>
      </c>
      <c r="Z12" s="360">
        <v>3.4023751043838399</v>
      </c>
      <c r="AA12" s="321">
        <v>0.58299999999999996</v>
      </c>
      <c r="AB12" s="226">
        <v>29.9</v>
      </c>
      <c r="AC12" s="216">
        <v>46.5</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284</v>
      </c>
      <c r="C13" t="s">
        <v>757</v>
      </c>
      <c r="E13" s="167">
        <v>43340</v>
      </c>
      <c r="F13" t="s">
        <v>797</v>
      </c>
      <c r="G13" t="s">
        <v>845</v>
      </c>
      <c r="H13">
        <v>0</v>
      </c>
      <c r="I13" t="s">
        <v>760</v>
      </c>
      <c r="J13" t="s">
        <v>761</v>
      </c>
      <c r="K13">
        <v>1</v>
      </c>
      <c r="L13">
        <v>1</v>
      </c>
      <c r="M13" t="s">
        <v>773</v>
      </c>
      <c r="N13" t="s">
        <v>807</v>
      </c>
      <c r="O13" s="131" t="s">
        <v>761</v>
      </c>
      <c r="P13" s="131" t="s">
        <v>761</v>
      </c>
      <c r="Q13" s="68">
        <v>1.2</v>
      </c>
      <c r="R13" s="68">
        <v>1.2</v>
      </c>
      <c r="S13" s="131">
        <v>1.2</v>
      </c>
      <c r="T13" s="68">
        <v>1.3</v>
      </c>
      <c r="U13" s="76">
        <v>0.92307692307692302</v>
      </c>
      <c r="V13" s="68">
        <v>0.15</v>
      </c>
      <c r="W13" s="77">
        <v>0.34027777777777773</v>
      </c>
      <c r="X13" s="359">
        <v>25.8</v>
      </c>
      <c r="Y13" s="68">
        <v>6.55</v>
      </c>
      <c r="Z13" s="360">
        <v>5.5720426584961054</v>
      </c>
      <c r="AA13" s="321">
        <v>0.94200000000000006</v>
      </c>
      <c r="AB13" s="226">
        <v>28.6</v>
      </c>
      <c r="AC13" s="216">
        <v>44.3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284</v>
      </c>
      <c r="C14" t="s">
        <v>764</v>
      </c>
      <c r="E14" s="167">
        <v>43340</v>
      </c>
      <c r="F14" t="s">
        <v>797</v>
      </c>
      <c r="G14" t="s">
        <v>845</v>
      </c>
      <c r="H14">
        <v>0</v>
      </c>
      <c r="I14" t="s">
        <v>760</v>
      </c>
      <c r="J14" t="s">
        <v>761</v>
      </c>
      <c r="K14">
        <v>1</v>
      </c>
      <c r="L14">
        <v>1</v>
      </c>
      <c r="M14" t="s">
        <v>773</v>
      </c>
      <c r="N14" t="s">
        <v>807</v>
      </c>
      <c r="O14" s="131" t="s">
        <v>761</v>
      </c>
      <c r="P14" s="131" t="s">
        <v>761</v>
      </c>
      <c r="Q14" s="68">
        <v>1.2</v>
      </c>
      <c r="R14" s="68">
        <v>1.2</v>
      </c>
      <c r="S14" s="131">
        <v>1.2</v>
      </c>
      <c r="T14" s="68">
        <v>1.3</v>
      </c>
      <c r="U14" s="76">
        <v>0.92307692307692302</v>
      </c>
      <c r="V14" s="68">
        <v>0.5</v>
      </c>
      <c r="W14" s="77">
        <v>0.34027777777777773</v>
      </c>
      <c r="X14" s="359">
        <v>25.9</v>
      </c>
      <c r="Y14" s="68">
        <v>6.33</v>
      </c>
      <c r="Z14" s="360">
        <v>5.382462195277272</v>
      </c>
      <c r="AA14" s="321">
        <v>0.91900000000000004</v>
      </c>
      <c r="AB14" s="226">
        <v>28.7</v>
      </c>
      <c r="AC14" s="216">
        <v>44.5</v>
      </c>
      <c r="AD14" s="72">
        <v>0.1457708458308338</v>
      </c>
      <c r="AE14" s="72">
        <v>0.6472017866526536</v>
      </c>
      <c r="AF14" s="72">
        <v>0.82579408543263977</v>
      </c>
      <c r="AG14" s="137">
        <v>1.4729958720852934</v>
      </c>
      <c r="AH14" s="75">
        <v>26.730243923833072</v>
      </c>
      <c r="AI14" s="75">
        <v>28.203239795918364</v>
      </c>
      <c r="AJ14" s="72">
        <v>127.04650159765146</v>
      </c>
      <c r="AK14" s="72">
        <v>21.669222596653718</v>
      </c>
      <c r="AL14" s="72">
        <v>5.8629930552871192</v>
      </c>
      <c r="AM14" s="322">
        <v>48.39946652048679</v>
      </c>
      <c r="AN14" s="323">
        <v>49.872462392572089</v>
      </c>
      <c r="AO14" s="137">
        <v>11.945417721518982</v>
      </c>
      <c r="AP14" s="137">
        <v>12.622928945147686</v>
      </c>
      <c r="AQ14" s="72">
        <v>0.48621170498729721</v>
      </c>
      <c r="AR14" s="72">
        <v>24.56834666666667</v>
      </c>
      <c r="AV14" s="69"/>
      <c r="AX14" s="322"/>
      <c r="AY14" s="322"/>
    </row>
    <row r="15" spans="1:51" x14ac:dyDescent="0.2">
      <c r="A15" t="s">
        <v>756</v>
      </c>
      <c r="B15" t="s">
        <v>284</v>
      </c>
      <c r="C15" t="s">
        <v>765</v>
      </c>
      <c r="E15" s="167">
        <v>43340</v>
      </c>
      <c r="F15" t="s">
        <v>797</v>
      </c>
      <c r="G15" t="s">
        <v>845</v>
      </c>
      <c r="H15">
        <v>0</v>
      </c>
      <c r="I15" t="s">
        <v>760</v>
      </c>
      <c r="J15" t="s">
        <v>761</v>
      </c>
      <c r="K15">
        <v>1</v>
      </c>
      <c r="L15">
        <v>1</v>
      </c>
      <c r="M15" t="s">
        <v>773</v>
      </c>
      <c r="N15" t="s">
        <v>807</v>
      </c>
      <c r="O15" s="131" t="s">
        <v>761</v>
      </c>
      <c r="P15" s="131" t="s">
        <v>761</v>
      </c>
      <c r="Q15" s="68">
        <v>1.2</v>
      </c>
      <c r="R15" s="68">
        <v>1.2</v>
      </c>
      <c r="S15" s="131">
        <v>1.2</v>
      </c>
      <c r="T15" s="68">
        <v>1.3</v>
      </c>
      <c r="U15" s="76">
        <v>0.92307692307692302</v>
      </c>
      <c r="V15" s="68">
        <v>1</v>
      </c>
      <c r="W15" s="77">
        <v>0.34027777777777773</v>
      </c>
      <c r="X15" s="359">
        <v>25.9</v>
      </c>
      <c r="Y15" s="68">
        <v>5.66</v>
      </c>
      <c r="Z15" s="360">
        <v>4.7748359452860569</v>
      </c>
      <c r="AA15" s="321">
        <v>0.81700000000000006</v>
      </c>
      <c r="AB15" s="226">
        <v>30.1</v>
      </c>
      <c r="AC15" s="216">
        <v>46.5</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284</v>
      </c>
      <c r="B22" s="102">
        <v>2018</v>
      </c>
      <c r="C22" s="103">
        <v>7</v>
      </c>
      <c r="D22" s="102">
        <v>16</v>
      </c>
      <c r="E22" s="82"/>
      <c r="F22" s="131">
        <v>0.7</v>
      </c>
      <c r="G22" s="362">
        <v>4.7819501178323955</v>
      </c>
      <c r="H22" s="82"/>
      <c r="I22" s="362">
        <v>26.1</v>
      </c>
      <c r="J22" s="134">
        <v>26.4</v>
      </c>
      <c r="K22" s="82"/>
      <c r="L22" s="82"/>
      <c r="M22" s="108"/>
      <c r="N22" s="131" t="s">
        <v>763</v>
      </c>
      <c r="O22" s="82"/>
      <c r="P22" s="82"/>
      <c r="Q22" s="82"/>
      <c r="R22" s="140"/>
      <c r="S22" s="131" t="s">
        <v>763</v>
      </c>
      <c r="T22" s="131" t="s">
        <v>763</v>
      </c>
      <c r="U22" s="131" t="s">
        <v>763</v>
      </c>
      <c r="V22" s="85"/>
      <c r="W22" s="85"/>
      <c r="X22" s="85"/>
      <c r="Y22" s="102">
        <f>IF(C22&lt;6," ",IF(C22&lt;=9,I22, IF(C22&gt;=10," ")))</f>
        <v>26.1</v>
      </c>
      <c r="Z22" s="102">
        <f>IF(Y22=" ", " ", IF(Y22&gt;0, Y22+273.15))</f>
        <v>299.25</v>
      </c>
      <c r="AA22" s="102">
        <f>IF(C22&lt;6," ",IF(C22&lt;=9,J22, IF(C22&gt;=10," ")))</f>
        <v>26.4</v>
      </c>
      <c r="AB22" s="102">
        <f>IF(C22&lt;6," ",IF(C22&lt;=9,G22, IF(C22&gt;=10," ")))</f>
        <v>4.7819501178323955</v>
      </c>
      <c r="AC22" s="104">
        <f>IF(Y22=" "," ",IF(Y22&gt;0,EXP(-173.4292+249.6339*100/Z22+143.3483*LN(+Z22/100)-21.8492*Z22/100+AA22*(-0.033096+0.014259*Z22/100-0.0017*(Z22/100)^2))*1.4276))</f>
        <v>6.9528386040674466</v>
      </c>
      <c r="AD22" s="102">
        <f>IF(Y22=" "," ",IF(Y22&gt;0,AB22/AC22))</f>
        <v>0.68776946944157891</v>
      </c>
      <c r="AE22" s="105">
        <f>IF(C22&lt;6," ",IF(C22&lt;=9,F22, IF(C22&gt;=10," ")))</f>
        <v>0.7</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284</v>
      </c>
      <c r="B23" s="102">
        <v>2018</v>
      </c>
      <c r="C23" s="103">
        <v>7</v>
      </c>
      <c r="D23" s="102">
        <v>16</v>
      </c>
      <c r="E23" s="82"/>
      <c r="F23" s="131">
        <v>0.7</v>
      </c>
      <c r="G23" s="362">
        <v>4.7401185906955243</v>
      </c>
      <c r="H23" s="82"/>
      <c r="I23" s="362">
        <v>26.2</v>
      </c>
      <c r="J23" s="134">
        <v>30.2</v>
      </c>
      <c r="K23" s="82"/>
      <c r="L23" s="82"/>
      <c r="M23" s="108"/>
      <c r="N23" s="137">
        <v>0.2362143844394273</v>
      </c>
      <c r="O23" s="82"/>
      <c r="P23" s="82"/>
      <c r="Q23" s="82"/>
      <c r="R23" s="140"/>
      <c r="S23" s="323">
        <v>53.600104850045284</v>
      </c>
      <c r="T23" s="137">
        <v>23.455797468354429</v>
      </c>
      <c r="U23" s="137">
        <v>10.334629198312239</v>
      </c>
      <c r="V23" s="85"/>
      <c r="W23" s="85"/>
      <c r="X23" s="85"/>
      <c r="Y23" s="102">
        <f t="shared" ref="Y23:Y33" si="0">IF(C23&lt;6," ",IF(C23&lt;=9,I23, IF(C23&gt;=10," ")))</f>
        <v>26.2</v>
      </c>
      <c r="Z23" s="102">
        <f t="shared" ref="Z23:Z33" si="1">IF(Y23=" ", " ", IF(Y23&gt;0, Y23+273.15))</f>
        <v>299.34999999999997</v>
      </c>
      <c r="AA23" s="102">
        <f t="shared" ref="AA23:AA33" si="2">IF(C23&lt;6," ",IF(C23&lt;=9,J23, IF(C23&gt;=10," ")))</f>
        <v>30.2</v>
      </c>
      <c r="AB23" s="102">
        <f t="shared" ref="AB23:AB33" si="3">IF(C23&lt;6," ",IF(C23&lt;=9,G23, IF(C23&gt;=10," ")))</f>
        <v>4.7401185906955243</v>
      </c>
      <c r="AC23" s="104">
        <f t="shared" ref="AC23:AC33" si="4">IF(Y23=" "," ",IF(Y23&gt;0,EXP(-173.4292+249.6339*100/Z23+143.3483*LN(+Z23/100)-21.8492*Z23/100+AA23*(-0.033096+0.014259*Z23/100-0.0017*(Z23/100)^2))*1.4276))</f>
        <v>6.7936162880285291</v>
      </c>
      <c r="AD23" s="102">
        <f t="shared" ref="AD23:AD33" si="5">IF(Y23=" "," ",IF(Y23&gt;0,AB23/AC23))</f>
        <v>0.69773128032685539</v>
      </c>
      <c r="AE23" s="105">
        <f t="shared" ref="AE23:AE33" si="6">IF(C23&lt;6," ",IF(C23&lt;=9,F23, IF(C23&gt;=10," ")))</f>
        <v>0.7</v>
      </c>
      <c r="AF23" s="102">
        <f t="shared" ref="AF23:AF33" si="7">IF(Y23=" "," ",N23)</f>
        <v>0.2362143844394273</v>
      </c>
      <c r="AG23" s="105">
        <f t="shared" ref="AG23:AG33" si="8">IF(C23&lt;6," ",IF(C23&lt;=9,T23, IF(C23&gt;=10," ")))</f>
        <v>23.455797468354429</v>
      </c>
      <c r="AH23" s="105">
        <f t="shared" ref="AH23:AH33" si="9">IF(C23&lt;6," ",IF(C23&lt;=9,U23, IF(C23&gt;=10," ")))</f>
        <v>10.334629198312239</v>
      </c>
      <c r="AI23" s="102">
        <f t="shared" ref="AI23" si="10">IF(Y23=" ", " ", IF(Y23&gt;0, SUM(AG23:AH23)))</f>
        <v>33.790426666666669</v>
      </c>
      <c r="AJ23" s="106">
        <f t="shared" ref="AJ23:AJ33" si="11">IF(C23&lt;6," ",IF(C23&lt;=9,S23, IF(C23&gt;=10," ")))</f>
        <v>53.600104850045284</v>
      </c>
      <c r="AK23" s="107">
        <f t="shared" ref="AK23:AK32" si="12">IF(Y23=" ", " ", IF(Y23&gt;0, AJ23-AF23))</f>
        <v>53.363890465605856</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284</v>
      </c>
      <c r="B24" s="102">
        <v>2018</v>
      </c>
      <c r="C24" s="103">
        <v>7</v>
      </c>
      <c r="D24" s="102">
        <v>16</v>
      </c>
      <c r="E24" s="82"/>
      <c r="F24" s="131">
        <v>0.7</v>
      </c>
      <c r="G24" s="362">
        <v>4.6659980657414177</v>
      </c>
      <c r="H24" s="82"/>
      <c r="I24" s="362">
        <v>25.1</v>
      </c>
      <c r="J24" s="134">
        <v>28.3</v>
      </c>
      <c r="K24" s="82"/>
      <c r="L24" s="82"/>
      <c r="M24" s="108"/>
      <c r="N24" s="131" t="s">
        <v>763</v>
      </c>
      <c r="O24" s="82"/>
      <c r="P24" s="82"/>
      <c r="Q24" s="82"/>
      <c r="R24" s="140"/>
      <c r="S24" s="131" t="s">
        <v>763</v>
      </c>
      <c r="T24" s="131" t="s">
        <v>763</v>
      </c>
      <c r="U24" s="131" t="s">
        <v>763</v>
      </c>
      <c r="V24" s="85"/>
      <c r="W24" s="85"/>
      <c r="X24" s="85"/>
      <c r="Y24" s="102">
        <f t="shared" si="0"/>
        <v>25.1</v>
      </c>
      <c r="Z24" s="102">
        <f t="shared" si="1"/>
        <v>298.25</v>
      </c>
      <c r="AA24" s="102">
        <f t="shared" si="2"/>
        <v>28.3</v>
      </c>
      <c r="AB24" s="102">
        <f t="shared" si="3"/>
        <v>4.6659980657414177</v>
      </c>
      <c r="AC24" s="104">
        <f t="shared" si="4"/>
        <v>6.9979517802238318</v>
      </c>
      <c r="AD24" s="102">
        <f t="shared" si="5"/>
        <v>0.66676624993723155</v>
      </c>
      <c r="AE24" s="105">
        <f t="shared" si="6"/>
        <v>0.7</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284</v>
      </c>
      <c r="B25" s="102">
        <v>2018</v>
      </c>
      <c r="C25" s="103">
        <v>7</v>
      </c>
      <c r="D25" s="102">
        <v>31</v>
      </c>
      <c r="E25" s="82"/>
      <c r="F25" s="131">
        <v>1</v>
      </c>
      <c r="G25" s="362">
        <v>3.7200995299027886</v>
      </c>
      <c r="H25" s="82"/>
      <c r="I25" s="362">
        <v>27</v>
      </c>
      <c r="J25" s="205">
        <v>27.9</v>
      </c>
      <c r="K25" s="82"/>
      <c r="L25" s="82"/>
      <c r="M25" s="108"/>
      <c r="N25" s="131" t="s">
        <v>763</v>
      </c>
      <c r="O25" s="82"/>
      <c r="P25" s="82"/>
      <c r="Q25" s="82"/>
      <c r="R25" s="140"/>
      <c r="S25" s="131" t="s">
        <v>763</v>
      </c>
      <c r="T25" s="131" t="s">
        <v>763</v>
      </c>
      <c r="U25" s="131" t="s">
        <v>763</v>
      </c>
      <c r="V25" s="85"/>
      <c r="W25" s="85"/>
      <c r="X25" s="85"/>
      <c r="Y25" s="102">
        <f t="shared" si="0"/>
        <v>27</v>
      </c>
      <c r="Z25" s="102">
        <f t="shared" si="1"/>
        <v>300.14999999999998</v>
      </c>
      <c r="AA25" s="102">
        <f t="shared" si="2"/>
        <v>27.9</v>
      </c>
      <c r="AB25" s="102">
        <f t="shared" si="3"/>
        <v>3.7200995299027886</v>
      </c>
      <c r="AC25" s="104">
        <f t="shared" si="4"/>
        <v>6.7896262414314297</v>
      </c>
      <c r="AD25" s="102">
        <f t="shared" si="5"/>
        <v>0.54790932484650212</v>
      </c>
      <c r="AE25" s="105">
        <f t="shared" si="6"/>
        <v>1</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284</v>
      </c>
      <c r="B26" s="102">
        <v>2018</v>
      </c>
      <c r="C26" s="103">
        <v>7</v>
      </c>
      <c r="D26" s="102">
        <v>31</v>
      </c>
      <c r="E26" s="82"/>
      <c r="F26" s="131">
        <v>1</v>
      </c>
      <c r="G26" s="362">
        <v>4.114038868061896</v>
      </c>
      <c r="H26" s="82"/>
      <c r="I26" s="362">
        <v>26.9</v>
      </c>
      <c r="J26" s="205">
        <v>29.7</v>
      </c>
      <c r="K26" s="82"/>
      <c r="L26" s="82"/>
      <c r="M26" s="108"/>
      <c r="N26" s="137">
        <v>0.05</v>
      </c>
      <c r="O26" s="82"/>
      <c r="P26" s="82"/>
      <c r="Q26" s="82"/>
      <c r="R26" s="140"/>
      <c r="S26" s="323">
        <v>55.274900750950223</v>
      </c>
      <c r="T26" s="137">
        <v>17.754987341772161</v>
      </c>
      <c r="U26" s="137">
        <v>27.455639324894502</v>
      </c>
      <c r="V26" s="85"/>
      <c r="W26" s="85"/>
      <c r="X26" s="85"/>
      <c r="Y26" s="102">
        <f t="shared" si="0"/>
        <v>26.9</v>
      </c>
      <c r="Z26" s="102">
        <f t="shared" si="1"/>
        <v>300.04999999999995</v>
      </c>
      <c r="AA26" s="102">
        <f t="shared" si="2"/>
        <v>29.7</v>
      </c>
      <c r="AB26" s="102">
        <f t="shared" si="3"/>
        <v>4.114038868061896</v>
      </c>
      <c r="AC26" s="104">
        <f t="shared" si="4"/>
        <v>6.7326792470271792</v>
      </c>
      <c r="AD26" s="102">
        <f t="shared" si="5"/>
        <v>0.61105523033470721</v>
      </c>
      <c r="AE26" s="105">
        <f t="shared" si="6"/>
        <v>1</v>
      </c>
      <c r="AF26" s="102">
        <f t="shared" si="7"/>
        <v>0.05</v>
      </c>
      <c r="AG26" s="105">
        <f t="shared" si="8"/>
        <v>17.754987341772161</v>
      </c>
      <c r="AH26" s="105">
        <f t="shared" si="9"/>
        <v>27.455639324894502</v>
      </c>
      <c r="AI26" s="102">
        <f t="shared" ref="AI26" si="13">IF(Y26=" ", " ", IF(Y26&gt;0, SUM(AG26:AH26)))</f>
        <v>45.210626666666663</v>
      </c>
      <c r="AJ26" s="106">
        <f t="shared" si="11"/>
        <v>55.274900750950223</v>
      </c>
      <c r="AK26" s="107">
        <f t="shared" si="12"/>
        <v>55.224900750950226</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284</v>
      </c>
      <c r="B27" s="102">
        <v>2018</v>
      </c>
      <c r="C27" s="103">
        <v>7</v>
      </c>
      <c r="D27" s="102">
        <v>31</v>
      </c>
      <c r="E27" s="82"/>
      <c r="F27" s="131">
        <v>1</v>
      </c>
      <c r="G27" s="362">
        <v>6.7321719898754848</v>
      </c>
      <c r="H27" s="82"/>
      <c r="I27" s="362">
        <v>26.5</v>
      </c>
      <c r="J27" s="205">
        <v>30</v>
      </c>
      <c r="K27" s="82"/>
      <c r="L27" s="82"/>
      <c r="M27" s="108"/>
      <c r="N27" s="131" t="s">
        <v>763</v>
      </c>
      <c r="O27" s="82"/>
      <c r="P27" s="82"/>
      <c r="Q27" s="82"/>
      <c r="R27" s="140"/>
      <c r="S27" s="131" t="s">
        <v>763</v>
      </c>
      <c r="T27" s="131" t="s">
        <v>763</v>
      </c>
      <c r="U27" s="131" t="s">
        <v>763</v>
      </c>
      <c r="V27" s="85"/>
      <c r="W27" s="85"/>
      <c r="X27" s="85"/>
      <c r="Y27" s="102">
        <f t="shared" si="0"/>
        <v>26.5</v>
      </c>
      <c r="Z27" s="102">
        <f t="shared" si="1"/>
        <v>299.64999999999998</v>
      </c>
      <c r="AA27" s="102">
        <f t="shared" si="2"/>
        <v>30</v>
      </c>
      <c r="AB27" s="102">
        <f t="shared" si="3"/>
        <v>6.7321719898754848</v>
      </c>
      <c r="AC27" s="104">
        <f t="shared" si="4"/>
        <v>6.7668112146571895</v>
      </c>
      <c r="AD27" s="102">
        <f t="shared" si="5"/>
        <v>0.99488101209227253</v>
      </c>
      <c r="AE27" s="105">
        <f t="shared" si="6"/>
        <v>1</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284</v>
      </c>
      <c r="B28" s="102">
        <v>2018</v>
      </c>
      <c r="C28" s="103">
        <v>8</v>
      </c>
      <c r="D28" s="102">
        <v>14</v>
      </c>
      <c r="E28" s="82"/>
      <c r="F28" s="131">
        <v>0.95</v>
      </c>
      <c r="G28" s="362">
        <v>2.9377671825680705</v>
      </c>
      <c r="H28" s="82"/>
      <c r="I28" s="362">
        <v>26.1</v>
      </c>
      <c r="J28" s="226">
        <v>29</v>
      </c>
      <c r="K28" s="82"/>
      <c r="L28" s="82"/>
      <c r="M28" s="82"/>
      <c r="N28" s="131" t="s">
        <v>763</v>
      </c>
      <c r="O28" s="82"/>
      <c r="P28" s="82"/>
      <c r="Q28" s="82"/>
      <c r="R28" s="140"/>
      <c r="S28" s="131" t="s">
        <v>763</v>
      </c>
      <c r="T28" s="131" t="s">
        <v>763</v>
      </c>
      <c r="U28" s="131" t="s">
        <v>763</v>
      </c>
      <c r="V28" s="85"/>
      <c r="W28" s="85"/>
      <c r="X28" s="85"/>
      <c r="Y28" s="102">
        <f t="shared" si="0"/>
        <v>26.1</v>
      </c>
      <c r="Z28" s="102">
        <f t="shared" si="1"/>
        <v>299.25</v>
      </c>
      <c r="AA28" s="102">
        <f t="shared" si="2"/>
        <v>29</v>
      </c>
      <c r="AB28" s="102">
        <f t="shared" si="3"/>
        <v>2.9377671825680705</v>
      </c>
      <c r="AC28" s="104">
        <f t="shared" si="4"/>
        <v>6.8514561704215957</v>
      </c>
      <c r="AD28" s="102">
        <f t="shared" si="5"/>
        <v>0.42877997165780579</v>
      </c>
      <c r="AE28" s="105">
        <f t="shared" si="6"/>
        <v>0.95</v>
      </c>
      <c r="AF28" s="102" t="str">
        <f t="shared" si="7"/>
        <v>NS</v>
      </c>
      <c r="AG28" s="105" t="str">
        <f t="shared" si="8"/>
        <v>NS</v>
      </c>
      <c r="AH28" s="105" t="str">
        <f t="shared" si="9"/>
        <v>NS</v>
      </c>
      <c r="AI28" s="102"/>
      <c r="AJ28" s="106" t="str">
        <f t="shared" si="11"/>
        <v>NS</v>
      </c>
      <c r="AK28" s="107"/>
      <c r="AL28" s="82"/>
      <c r="AM28" s="82">
        <f>AD36</f>
        <v>0.65137904136965985</v>
      </c>
      <c r="AN28" s="82">
        <f>AE36</f>
        <v>0.96249999999999991</v>
      </c>
      <c r="AO28" s="82">
        <f>AF36</f>
        <v>0.53334570867274567</v>
      </c>
      <c r="AP28" s="82">
        <f>AI36</f>
        <v>39.500526666666673</v>
      </c>
      <c r="AQ28" s="113">
        <f>AK36</f>
        <v>53.413861206948042</v>
      </c>
      <c r="AR28" s="118"/>
      <c r="AS28" s="115" t="s">
        <v>497</v>
      </c>
      <c r="AT28" s="115" t="s">
        <v>497</v>
      </c>
      <c r="AU28" s="115" t="s">
        <v>497</v>
      </c>
      <c r="AV28" s="115" t="s">
        <v>497</v>
      </c>
      <c r="AW28" s="115" t="s">
        <v>497</v>
      </c>
      <c r="AX28" s="116" t="s">
        <v>498</v>
      </c>
      <c r="AY28" s="102"/>
      <c r="AZ28" s="102"/>
      <c r="BA28" s="82"/>
      <c r="BB28" s="82"/>
    </row>
    <row r="29" spans="1:54" ht="16" x14ac:dyDescent="0.2">
      <c r="A29" s="101" t="s">
        <v>284</v>
      </c>
      <c r="B29" s="102">
        <v>2018</v>
      </c>
      <c r="C29" s="103">
        <v>8</v>
      </c>
      <c r="D29" s="102">
        <v>14</v>
      </c>
      <c r="E29" s="82"/>
      <c r="F29" s="131">
        <v>0.95</v>
      </c>
      <c r="G29" s="362">
        <v>2.7155436431379938</v>
      </c>
      <c r="H29" s="82"/>
      <c r="I29" s="362">
        <v>26.1</v>
      </c>
      <c r="J29" s="226">
        <v>30.2</v>
      </c>
      <c r="K29" s="82"/>
      <c r="L29" s="82"/>
      <c r="M29" s="108"/>
      <c r="N29" s="137">
        <v>0.37417257816626198</v>
      </c>
      <c r="O29" s="82"/>
      <c r="P29" s="82"/>
      <c r="Q29" s="82"/>
      <c r="R29" s="140"/>
      <c r="S29" s="323">
        <v>57.041359668915554</v>
      </c>
      <c r="T29" s="137">
        <v>13.504303797468362</v>
      </c>
      <c r="U29" s="137">
        <v>40.928402869198308</v>
      </c>
      <c r="V29" s="85"/>
      <c r="W29" s="85"/>
      <c r="X29" s="85"/>
      <c r="Y29" s="102">
        <f t="shared" si="0"/>
        <v>26.1</v>
      </c>
      <c r="Z29" s="102">
        <f t="shared" si="1"/>
        <v>299.25</v>
      </c>
      <c r="AA29" s="102">
        <f t="shared" si="2"/>
        <v>30.2</v>
      </c>
      <c r="AB29" s="102">
        <f t="shared" si="3"/>
        <v>2.7155436431379938</v>
      </c>
      <c r="AC29" s="104">
        <f t="shared" si="4"/>
        <v>6.8051641892946391</v>
      </c>
      <c r="AD29" s="102">
        <f t="shared" si="5"/>
        <v>0.39904160540459527</v>
      </c>
      <c r="AE29" s="105">
        <f t="shared" si="6"/>
        <v>0.95</v>
      </c>
      <c r="AF29" s="102">
        <f t="shared" si="7"/>
        <v>0.37417257816626198</v>
      </c>
      <c r="AG29" s="105">
        <f t="shared" si="8"/>
        <v>13.504303797468362</v>
      </c>
      <c r="AH29" s="105">
        <f t="shared" si="9"/>
        <v>40.928402869198308</v>
      </c>
      <c r="AI29" s="102">
        <f t="shared" ref="AI29" si="14">IF(Y29=" ", " ", IF(Y29&gt;0, SUM(AG29:AH29)))</f>
        <v>54.432706666666668</v>
      </c>
      <c r="AJ29" s="106">
        <f t="shared" si="11"/>
        <v>57.041359668915554</v>
      </c>
      <c r="AK29" s="107">
        <f t="shared" si="12"/>
        <v>56.667187090749294</v>
      </c>
      <c r="AL29" s="82"/>
      <c r="AM29" s="82"/>
      <c r="AN29" s="82"/>
      <c r="AO29" s="82"/>
      <c r="AP29" s="85"/>
      <c r="AQ29" s="82"/>
      <c r="AR29" s="82"/>
      <c r="AS29" s="363">
        <f>((LN(AM28)-LN(0.4))/(LN(0.9)-LN(0.4))*100)</f>
        <v>60.131828943864228</v>
      </c>
      <c r="AT29" s="120">
        <f>((LN(AN28)-LN(0.6))/(LN(3)-LN(0.6))*100)</f>
        <v>29.364563074758809</v>
      </c>
      <c r="AU29" s="115">
        <f>((LN(AO28)-LN(10))/(LN(1)-LN(10))*100)</f>
        <v>127.29911949151165</v>
      </c>
      <c r="AV29" s="115">
        <f>((LN(AP28)-LN(10))/(LN(3)-LN(10))*100)</f>
        <v>-114.09966298421335</v>
      </c>
      <c r="AW29" s="115">
        <f>((LN(AQ28)-LN(43))/(LN(20)-LN(43))*100)</f>
        <v>-28.331715300664424</v>
      </c>
      <c r="AX29" s="82"/>
      <c r="AY29" s="82"/>
      <c r="AZ29" s="82"/>
      <c r="BA29" s="82"/>
      <c r="BB29" s="82"/>
    </row>
    <row r="30" spans="1:54" ht="16" x14ac:dyDescent="0.2">
      <c r="A30" s="101" t="s">
        <v>284</v>
      </c>
      <c r="B30" s="102">
        <v>2018</v>
      </c>
      <c r="C30" s="103">
        <v>8</v>
      </c>
      <c r="D30" s="102">
        <v>14</v>
      </c>
      <c r="E30" s="82"/>
      <c r="F30" s="131">
        <v>0.95</v>
      </c>
      <c r="G30" s="362">
        <v>3.4023751043838399</v>
      </c>
      <c r="H30" s="82"/>
      <c r="I30" s="362">
        <v>25.6</v>
      </c>
      <c r="J30" s="226">
        <v>29.9</v>
      </c>
      <c r="K30" s="82"/>
      <c r="L30" s="82"/>
      <c r="M30" s="108"/>
      <c r="N30" s="131" t="s">
        <v>763</v>
      </c>
      <c r="O30" s="82"/>
      <c r="P30" s="82"/>
      <c r="Q30" s="82"/>
      <c r="R30" s="140"/>
      <c r="S30" s="131" t="s">
        <v>763</v>
      </c>
      <c r="T30" s="131" t="s">
        <v>763</v>
      </c>
      <c r="U30" s="131" t="s">
        <v>763</v>
      </c>
      <c r="V30" s="85"/>
      <c r="W30" s="85"/>
      <c r="X30" s="85"/>
      <c r="Y30" s="102">
        <f t="shared" si="0"/>
        <v>25.6</v>
      </c>
      <c r="Z30" s="102">
        <f t="shared" si="1"/>
        <v>298.75</v>
      </c>
      <c r="AA30" s="102">
        <f t="shared" si="2"/>
        <v>29.9</v>
      </c>
      <c r="AB30" s="102">
        <f t="shared" si="3"/>
        <v>3.4023751043838399</v>
      </c>
      <c r="AC30" s="104">
        <f t="shared" si="4"/>
        <v>6.8751440802791866</v>
      </c>
      <c r="AD30" s="102">
        <f t="shared" si="5"/>
        <v>0.4948805529971782</v>
      </c>
      <c r="AE30" s="105">
        <f t="shared" si="6"/>
        <v>0.95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60.131828943864228</v>
      </c>
      <c r="AT30" s="82">
        <f t="shared" ref="AT30:AW30" si="15">IF(AT29&gt;100, 100, IF(AT29&lt;0, 0, AT29))</f>
        <v>29.364563074758809</v>
      </c>
      <c r="AU30" s="82">
        <f t="shared" si="15"/>
        <v>100</v>
      </c>
      <c r="AV30" s="82">
        <f t="shared" si="15"/>
        <v>0</v>
      </c>
      <c r="AW30" s="82">
        <f t="shared" si="15"/>
        <v>0</v>
      </c>
      <c r="AX30" s="129">
        <f>AVERAGE(AS30:AW30)</f>
        <v>37.899278403724608</v>
      </c>
      <c r="AY30" s="84"/>
      <c r="AZ30" s="84"/>
      <c r="BA30" s="84" t="str">
        <f>IF(AX30&gt;65, "Acceptable; Ongoing Protection is Required", "Unacceptable; Immediate Restoration is Required")</f>
        <v>Unacceptable; Immediate Restoration is Required</v>
      </c>
      <c r="BB30" s="82"/>
    </row>
    <row r="31" spans="1:54" ht="16" x14ac:dyDescent="0.2">
      <c r="A31" s="101" t="s">
        <v>284</v>
      </c>
      <c r="B31" s="102">
        <v>2018</v>
      </c>
      <c r="C31" s="103">
        <v>8</v>
      </c>
      <c r="D31" s="102">
        <v>28</v>
      </c>
      <c r="E31" s="82"/>
      <c r="F31" s="131">
        <v>1.2</v>
      </c>
      <c r="G31" s="362">
        <v>5.5720426584961054</v>
      </c>
      <c r="H31" s="82"/>
      <c r="I31" s="362">
        <v>25.8</v>
      </c>
      <c r="J31" s="226">
        <v>28.6</v>
      </c>
      <c r="K31" s="82"/>
      <c r="L31" s="82"/>
      <c r="M31" s="108"/>
      <c r="N31" s="131" t="s">
        <v>763</v>
      </c>
      <c r="O31" s="82"/>
      <c r="P31" s="82"/>
      <c r="Q31" s="82"/>
      <c r="R31" s="140"/>
      <c r="S31" s="131" t="s">
        <v>763</v>
      </c>
      <c r="T31" s="131" t="s">
        <v>763</v>
      </c>
      <c r="U31" s="131" t="s">
        <v>763</v>
      </c>
      <c r="V31" s="85"/>
      <c r="W31" s="85"/>
      <c r="X31" s="85"/>
      <c r="Y31" s="102">
        <f t="shared" si="0"/>
        <v>25.8</v>
      </c>
      <c r="Z31" s="102">
        <f t="shared" si="1"/>
        <v>298.95</v>
      </c>
      <c r="AA31" s="102">
        <f t="shared" si="2"/>
        <v>28.6</v>
      </c>
      <c r="AB31" s="102">
        <f t="shared" si="3"/>
        <v>5.5720426584961054</v>
      </c>
      <c r="AC31" s="104">
        <f t="shared" si="4"/>
        <v>6.9022740549383306</v>
      </c>
      <c r="AD31" s="102">
        <f t="shared" si="5"/>
        <v>0.80727635763890127</v>
      </c>
      <c r="AE31" s="105">
        <f t="shared" si="6"/>
        <v>1.2</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37.899278403724608</v>
      </c>
      <c r="AY31" s="85"/>
      <c r="AZ31" s="85"/>
      <c r="BA31" s="82"/>
      <c r="BB31" s="82"/>
    </row>
    <row r="32" spans="1:54" ht="16" x14ac:dyDescent="0.2">
      <c r="A32" s="101" t="s">
        <v>284</v>
      </c>
      <c r="B32" s="102">
        <v>2018</v>
      </c>
      <c r="C32" s="103">
        <v>8</v>
      </c>
      <c r="D32" s="102">
        <v>28</v>
      </c>
      <c r="E32" s="82"/>
      <c r="F32" s="131">
        <v>1.2</v>
      </c>
      <c r="G32" s="362">
        <v>5.382462195277272</v>
      </c>
      <c r="H32" s="82"/>
      <c r="I32" s="362">
        <v>25.9</v>
      </c>
      <c r="J32" s="226">
        <v>28.7</v>
      </c>
      <c r="K32" s="82"/>
      <c r="L32" s="82"/>
      <c r="M32" s="108"/>
      <c r="N32" s="137">
        <v>1.4729958720852934</v>
      </c>
      <c r="O32" s="82"/>
      <c r="P32" s="82"/>
      <c r="Q32" s="82"/>
      <c r="R32" s="140"/>
      <c r="S32" s="323">
        <v>49.872462392572089</v>
      </c>
      <c r="T32" s="137">
        <v>11.945417721518982</v>
      </c>
      <c r="U32" s="137">
        <v>12.622928945147686</v>
      </c>
      <c r="V32" s="85"/>
      <c r="W32" s="85"/>
      <c r="X32" s="85"/>
      <c r="Y32" s="102">
        <f t="shared" si="0"/>
        <v>25.9</v>
      </c>
      <c r="Z32" s="102">
        <f t="shared" si="1"/>
        <v>299.04999999999995</v>
      </c>
      <c r="AA32" s="102">
        <f t="shared" si="2"/>
        <v>28.7</v>
      </c>
      <c r="AB32" s="102">
        <f t="shared" si="3"/>
        <v>5.382462195277272</v>
      </c>
      <c r="AC32" s="104">
        <f t="shared" si="4"/>
        <v>6.8865666460661012</v>
      </c>
      <c r="AD32" s="102">
        <f t="shared" si="5"/>
        <v>0.78158863072238793</v>
      </c>
      <c r="AE32" s="105">
        <f t="shared" si="6"/>
        <v>1.2</v>
      </c>
      <c r="AF32" s="102">
        <f t="shared" si="7"/>
        <v>1.4729958720852934</v>
      </c>
      <c r="AG32" s="105">
        <f t="shared" si="8"/>
        <v>11.945417721518982</v>
      </c>
      <c r="AH32" s="105">
        <f t="shared" si="9"/>
        <v>12.622928945147686</v>
      </c>
      <c r="AI32" s="102">
        <f t="shared" ref="AI32" si="16">IF(Y32=" ", " ", IF(Y32&gt;0, SUM(AG32:AH32)))</f>
        <v>24.56834666666667</v>
      </c>
      <c r="AJ32" s="106">
        <f t="shared" si="11"/>
        <v>49.872462392572089</v>
      </c>
      <c r="AK32" s="107">
        <f t="shared" si="12"/>
        <v>48.399466520486797</v>
      </c>
      <c r="AL32" s="82"/>
      <c r="AM32" s="82"/>
      <c r="AN32" s="82"/>
      <c r="AO32" s="82"/>
      <c r="AP32" s="82"/>
      <c r="AQ32" s="82"/>
      <c r="AR32" s="82"/>
      <c r="AS32" s="82"/>
      <c r="AT32" s="82"/>
      <c r="AU32" s="82"/>
      <c r="AV32" s="82"/>
      <c r="AW32" s="82"/>
      <c r="AX32" s="82">
        <f>AVERAGE(AS30:AW30)</f>
        <v>37.899278403724608</v>
      </c>
      <c r="AY32" s="82"/>
      <c r="AZ32" s="82"/>
      <c r="BA32" s="82"/>
      <c r="BB32" s="82"/>
    </row>
    <row r="33" spans="1:54" ht="16" x14ac:dyDescent="0.2">
      <c r="A33" s="101" t="s">
        <v>284</v>
      </c>
      <c r="B33" s="102">
        <v>2018</v>
      </c>
      <c r="C33" s="103">
        <v>8</v>
      </c>
      <c r="D33" s="102">
        <v>28</v>
      </c>
      <c r="E33" s="82"/>
      <c r="F33" s="131">
        <v>1.2</v>
      </c>
      <c r="G33" s="362">
        <v>4.7748359452860569</v>
      </c>
      <c r="H33" s="82"/>
      <c r="I33" s="362">
        <v>25.9</v>
      </c>
      <c r="J33" s="226">
        <v>30.1</v>
      </c>
      <c r="K33" s="82"/>
      <c r="L33" s="82"/>
      <c r="M33" s="82"/>
      <c r="N33" s="131" t="s">
        <v>763</v>
      </c>
      <c r="O33" s="82"/>
      <c r="P33" s="82"/>
      <c r="Q33" s="82"/>
      <c r="R33" s="140"/>
      <c r="S33" s="131" t="s">
        <v>763</v>
      </c>
      <c r="T33" s="131" t="s">
        <v>763</v>
      </c>
      <c r="U33" s="131" t="s">
        <v>763</v>
      </c>
      <c r="V33" s="85"/>
      <c r="W33" s="85"/>
      <c r="X33" s="85"/>
      <c r="Y33" s="102">
        <f t="shared" si="0"/>
        <v>25.9</v>
      </c>
      <c r="Z33" s="102">
        <f t="shared" si="1"/>
        <v>299.04999999999995</v>
      </c>
      <c r="AA33" s="102">
        <f t="shared" si="2"/>
        <v>30.1</v>
      </c>
      <c r="AB33" s="102">
        <f t="shared" si="3"/>
        <v>4.7748359452860569</v>
      </c>
      <c r="AC33" s="104">
        <f t="shared" si="4"/>
        <v>6.8322349915838174</v>
      </c>
      <c r="AD33" s="102">
        <f t="shared" si="5"/>
        <v>0.69886881103590037</v>
      </c>
      <c r="AE33" s="105">
        <f t="shared" si="6"/>
        <v>1.2</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0.65137904136965985</v>
      </c>
      <c r="AE36" s="84">
        <f>_xlfn.AGGREGATE(1, 6,AE22:AE35)</f>
        <v>0.96249999999999991</v>
      </c>
      <c r="AF36" s="84">
        <f>_xlfn.AGGREGATE(1, 6,AF22:AF35)</f>
        <v>0.53334570867274567</v>
      </c>
      <c r="AG36" s="82"/>
      <c r="AH36" s="82"/>
      <c r="AI36" s="84">
        <f>_xlfn.AGGREGATE(1, 6,AI22:AI35)</f>
        <v>39.500526666666673</v>
      </c>
      <c r="AJ36" s="82"/>
      <c r="AK36" s="84">
        <f>_xlfn.AGGREGATE(1, 6,AK22:AK35)</f>
        <v>53.413861206948042</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0.60513065344964345</v>
      </c>
      <c r="AE37" s="126">
        <f>AVERAGE(AE23:AE32)</f>
        <v>0.96500000000000008</v>
      </c>
      <c r="AF37" s="126">
        <f>AVERAGE(AF23:AF32)</f>
        <v>0.53334570867274567</v>
      </c>
      <c r="AG37" s="126"/>
      <c r="AH37" s="126"/>
      <c r="AI37" s="126">
        <f>AVERAGE(AI23:AI32)</f>
        <v>39.500526666666673</v>
      </c>
      <c r="AJ37" s="126"/>
      <c r="AK37" s="127">
        <f>AVERAGE(AK23:AK30)</f>
        <v>55.085326102435126</v>
      </c>
      <c r="AL37" s="82"/>
      <c r="AM37" s="82"/>
      <c r="AN37" s="82"/>
      <c r="AO37" s="82"/>
      <c r="AP37" s="82"/>
      <c r="AQ37" s="82"/>
      <c r="AR37" s="82"/>
      <c r="AS37" s="82"/>
      <c r="AT37" s="82"/>
      <c r="AU37" s="82"/>
      <c r="AV37" s="82"/>
      <c r="AW37" s="82"/>
      <c r="AX37" s="82"/>
      <c r="AY37" s="82"/>
      <c r="AZ37" s="82"/>
      <c r="BA37" s="82"/>
      <c r="BB37" s="82"/>
    </row>
    <row r="38" spans="1:54" x14ac:dyDescent="0.2">
      <c r="AD38">
        <f>AVERAGE(AD22:AD33)</f>
        <v>0.65137904136965985</v>
      </c>
      <c r="AK38" s="368">
        <f>AVERAGE(AK23:AK32)</f>
        <v>53.413861206948042</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284</v>
      </c>
      <c r="C43" s="68" t="s">
        <v>757</v>
      </c>
      <c r="E43" s="69">
        <v>43654</v>
      </c>
      <c r="F43" t="s">
        <v>881</v>
      </c>
      <c r="G43" t="s">
        <v>891</v>
      </c>
      <c r="H43" s="68">
        <v>0</v>
      </c>
      <c r="I43" s="68" t="s">
        <v>760</v>
      </c>
      <c r="J43" s="326">
        <v>0.51666666666666705</v>
      </c>
      <c r="K43" s="215">
        <v>2</v>
      </c>
      <c r="L43">
        <v>1</v>
      </c>
      <c r="M43" t="s">
        <v>812</v>
      </c>
      <c r="N43" t="s">
        <v>894</v>
      </c>
      <c r="O43" s="205" t="s">
        <v>761</v>
      </c>
      <c r="P43" s="131" t="s">
        <v>761</v>
      </c>
      <c r="Q43" s="68">
        <v>1.25</v>
      </c>
      <c r="R43" s="68">
        <v>1.25</v>
      </c>
      <c r="S43" s="131">
        <v>1.25</v>
      </c>
      <c r="T43" s="68">
        <v>1.55</v>
      </c>
      <c r="U43" s="70">
        <v>0.80645161290322576</v>
      </c>
      <c r="V43" s="68">
        <v>0.15</v>
      </c>
      <c r="W43" s="77">
        <v>0.40625</v>
      </c>
      <c r="X43" s="359">
        <v>25.1</v>
      </c>
      <c r="Y43" s="68">
        <v>6.23</v>
      </c>
      <c r="Z43" s="365">
        <v>6.23</v>
      </c>
      <c r="AA43" s="68">
        <v>89.3</v>
      </c>
      <c r="AB43" s="226">
        <v>27.7</v>
      </c>
      <c r="AC43" s="216">
        <v>43.3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29.41</v>
      </c>
      <c r="AX43" s="72"/>
    </row>
    <row r="44" spans="1:54" x14ac:dyDescent="0.2">
      <c r="A44" t="s">
        <v>756</v>
      </c>
      <c r="B44" t="s">
        <v>284</v>
      </c>
      <c r="C44" s="68" t="s">
        <v>764</v>
      </c>
      <c r="E44" s="69">
        <v>43654</v>
      </c>
      <c r="F44" t="s">
        <v>881</v>
      </c>
      <c r="G44" t="s">
        <v>891</v>
      </c>
      <c r="H44" s="68">
        <v>0</v>
      </c>
      <c r="I44" s="68" t="s">
        <v>760</v>
      </c>
      <c r="J44" s="326">
        <v>0.51666666666666705</v>
      </c>
      <c r="K44" s="215">
        <v>2</v>
      </c>
      <c r="L44">
        <v>1</v>
      </c>
      <c r="M44" t="s">
        <v>812</v>
      </c>
      <c r="N44" t="s">
        <v>894</v>
      </c>
      <c r="O44" s="205" t="s">
        <v>761</v>
      </c>
      <c r="P44" s="131" t="s">
        <v>761</v>
      </c>
      <c r="Q44" s="68">
        <v>1.25</v>
      </c>
      <c r="R44" s="68">
        <v>1.25</v>
      </c>
      <c r="S44" s="131">
        <v>1.25</v>
      </c>
      <c r="T44" s="68">
        <v>1.55</v>
      </c>
      <c r="U44" s="70">
        <v>0.80645161290322576</v>
      </c>
      <c r="V44" s="68">
        <v>0.75</v>
      </c>
      <c r="W44" s="68" t="s">
        <v>761</v>
      </c>
      <c r="X44" s="359">
        <v>24.8</v>
      </c>
      <c r="Y44" s="68">
        <v>5.99</v>
      </c>
      <c r="Z44" s="365">
        <v>5.99</v>
      </c>
      <c r="AA44" s="68">
        <v>86</v>
      </c>
      <c r="AB44" s="226">
        <v>29.2</v>
      </c>
      <c r="AC44" s="216">
        <v>45.3</v>
      </c>
      <c r="AD44" s="72">
        <v>0.1192771084337349</v>
      </c>
      <c r="AE44" s="72">
        <v>0.71605749169306843</v>
      </c>
      <c r="AF44" s="72">
        <v>7.3458823529411757E-2</v>
      </c>
      <c r="AG44" s="137">
        <v>0.78951631522248022</v>
      </c>
      <c r="AH44" s="75">
        <v>17.533973684777518</v>
      </c>
      <c r="AI44" s="75">
        <v>18.32349</v>
      </c>
      <c r="AJ44" s="72">
        <v>149.96819386025214</v>
      </c>
      <c r="AK44" s="72">
        <v>20.9576038735018</v>
      </c>
      <c r="AL44" s="72">
        <v>7.1557891238639009</v>
      </c>
      <c r="AM44" s="72">
        <v>38.491577558279317</v>
      </c>
      <c r="AN44" s="137">
        <v>39.281093873501803</v>
      </c>
      <c r="AO44" s="137">
        <v>14.938782083333329</v>
      </c>
      <c r="AP44" s="137">
        <v>3.9459333333333326</v>
      </c>
      <c r="AQ44" s="70">
        <v>0.79105148019064886</v>
      </c>
      <c r="AR44" s="72">
        <v>18.884715416666662</v>
      </c>
      <c r="AS44" s="68"/>
      <c r="AT44" s="68">
        <v>30.5</v>
      </c>
      <c r="AX44" s="72"/>
    </row>
    <row r="45" spans="1:54" x14ac:dyDescent="0.2">
      <c r="A45" t="s">
        <v>756</v>
      </c>
      <c r="B45" t="s">
        <v>284</v>
      </c>
      <c r="C45" s="68" t="s">
        <v>765</v>
      </c>
      <c r="E45" s="69">
        <v>43654</v>
      </c>
      <c r="F45" t="s">
        <v>881</v>
      </c>
      <c r="G45" t="s">
        <v>891</v>
      </c>
      <c r="H45" s="68">
        <v>0</v>
      </c>
      <c r="I45" s="68" t="s">
        <v>760</v>
      </c>
      <c r="J45" s="326">
        <v>0.51666666666666705</v>
      </c>
      <c r="K45" s="215">
        <v>2</v>
      </c>
      <c r="L45">
        <v>1</v>
      </c>
      <c r="M45" t="s">
        <v>812</v>
      </c>
      <c r="N45" t="s">
        <v>894</v>
      </c>
      <c r="O45" s="205" t="s">
        <v>761</v>
      </c>
      <c r="P45" s="131" t="s">
        <v>761</v>
      </c>
      <c r="Q45" s="68">
        <v>1.25</v>
      </c>
      <c r="R45" s="68">
        <v>1.25</v>
      </c>
      <c r="S45" s="131">
        <v>1.25</v>
      </c>
      <c r="T45" s="68">
        <v>1.55</v>
      </c>
      <c r="U45" s="70">
        <v>0.80645161290322576</v>
      </c>
      <c r="V45" s="68">
        <v>1.25</v>
      </c>
      <c r="W45" s="68" t="s">
        <v>761</v>
      </c>
      <c r="X45" s="359">
        <v>24.4</v>
      </c>
      <c r="Y45" s="68">
        <v>4.57</v>
      </c>
      <c r="Z45" s="365">
        <v>4.57</v>
      </c>
      <c r="AA45" s="68">
        <v>65.3</v>
      </c>
      <c r="AB45" s="226">
        <v>29.3</v>
      </c>
      <c r="AC45" s="216">
        <v>45.6</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30.98</v>
      </c>
      <c r="AX45" s="72"/>
    </row>
    <row r="46" spans="1:54" x14ac:dyDescent="0.2">
      <c r="A46" t="s">
        <v>756</v>
      </c>
      <c r="B46" t="s">
        <v>284</v>
      </c>
      <c r="C46" s="68" t="s">
        <v>757</v>
      </c>
      <c r="E46" s="69">
        <v>43665</v>
      </c>
      <c r="F46" t="s">
        <v>881</v>
      </c>
      <c r="G46" t="s">
        <v>891</v>
      </c>
      <c r="H46" s="68">
        <v>0</v>
      </c>
      <c r="I46" s="68" t="s">
        <v>760</v>
      </c>
      <c r="J46" s="326">
        <v>0.39861111111111103</v>
      </c>
      <c r="K46" s="215">
        <v>3</v>
      </c>
      <c r="L46">
        <v>3</v>
      </c>
      <c r="M46" t="s">
        <v>872</v>
      </c>
      <c r="N46" t="s">
        <v>898</v>
      </c>
      <c r="O46" s="205" t="s">
        <v>761</v>
      </c>
      <c r="P46" s="131" t="s">
        <v>761</v>
      </c>
      <c r="Q46" s="68">
        <v>1</v>
      </c>
      <c r="R46" s="68">
        <v>1</v>
      </c>
      <c r="S46" s="131">
        <v>1</v>
      </c>
      <c r="T46" s="68">
        <v>1.3</v>
      </c>
      <c r="U46" s="70">
        <v>0.76923076923076916</v>
      </c>
      <c r="V46" s="68">
        <v>0.15</v>
      </c>
      <c r="W46" s="77">
        <v>0.33680555555555558</v>
      </c>
      <c r="X46" s="359">
        <v>25.8</v>
      </c>
      <c r="Y46" s="68">
        <v>3.68</v>
      </c>
      <c r="Z46" s="365" t="s">
        <v>761</v>
      </c>
      <c r="AA46" s="68">
        <v>45.2</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t="s">
        <v>899</v>
      </c>
      <c r="AT46" s="68" t="s">
        <v>761</v>
      </c>
      <c r="AX46" s="72"/>
    </row>
    <row r="47" spans="1:54" x14ac:dyDescent="0.2">
      <c r="A47" t="s">
        <v>756</v>
      </c>
      <c r="B47" t="s">
        <v>284</v>
      </c>
      <c r="C47" s="68" t="s">
        <v>764</v>
      </c>
      <c r="E47" s="69">
        <v>43665</v>
      </c>
      <c r="F47" t="s">
        <v>881</v>
      </c>
      <c r="G47" t="s">
        <v>891</v>
      </c>
      <c r="H47" s="68">
        <v>0</v>
      </c>
      <c r="I47" s="68" t="s">
        <v>760</v>
      </c>
      <c r="J47" s="326">
        <v>0.39861111111111103</v>
      </c>
      <c r="K47" s="215">
        <v>3</v>
      </c>
      <c r="L47">
        <v>3</v>
      </c>
      <c r="M47" t="s">
        <v>872</v>
      </c>
      <c r="N47" t="s">
        <v>898</v>
      </c>
      <c r="O47" s="205" t="s">
        <v>761</v>
      </c>
      <c r="P47" s="131" t="s">
        <v>761</v>
      </c>
      <c r="Q47" s="68">
        <v>1</v>
      </c>
      <c r="R47" s="68">
        <v>1</v>
      </c>
      <c r="S47" s="131">
        <v>1</v>
      </c>
      <c r="T47" s="68">
        <v>1.3</v>
      </c>
      <c r="U47" s="70">
        <v>0.76923076923076916</v>
      </c>
      <c r="V47" s="68">
        <v>0.5</v>
      </c>
      <c r="W47" s="68" t="s">
        <v>761</v>
      </c>
      <c r="X47" s="359">
        <v>25.9</v>
      </c>
      <c r="Y47" s="68">
        <v>3.76</v>
      </c>
      <c r="Z47" s="365">
        <v>3.1917509554182106</v>
      </c>
      <c r="AA47" s="68">
        <v>44.9</v>
      </c>
      <c r="AB47" s="226">
        <v>29</v>
      </c>
      <c r="AC47" s="216">
        <v>45.1</v>
      </c>
      <c r="AD47" s="72">
        <v>0.57567876519736083</v>
      </c>
      <c r="AE47" s="72">
        <v>0.5318884790011349</v>
      </c>
      <c r="AF47" s="72">
        <v>0.2047684092884639</v>
      </c>
      <c r="AG47" s="137">
        <v>0.73665688828959874</v>
      </c>
      <c r="AH47" s="75">
        <v>16.971222038212382</v>
      </c>
      <c r="AI47" s="75">
        <v>17.70787892650198</v>
      </c>
      <c r="AJ47" s="72">
        <v>182.83778733518648</v>
      </c>
      <c r="AK47" s="72">
        <v>34.546478635170267</v>
      </c>
      <c r="AL47" s="72">
        <v>5.2925158962235672</v>
      </c>
      <c r="AM47" s="72">
        <v>51.517700673382649</v>
      </c>
      <c r="AN47" s="137">
        <v>52.254357561672251</v>
      </c>
      <c r="AO47" s="137">
        <v>6.5643554166666656</v>
      </c>
      <c r="AP47" s="137">
        <v>0.16587999999999997</v>
      </c>
      <c r="AQ47" s="70">
        <v>0.97535301668806162</v>
      </c>
      <c r="AR47" s="72">
        <v>6.7302354166666651</v>
      </c>
      <c r="AS47" s="68" t="s">
        <v>899</v>
      </c>
      <c r="AT47" s="68" t="s">
        <v>761</v>
      </c>
      <c r="AX47" s="72"/>
    </row>
    <row r="48" spans="1:54" x14ac:dyDescent="0.2">
      <c r="A48" t="s">
        <v>756</v>
      </c>
      <c r="B48" t="s">
        <v>284</v>
      </c>
      <c r="C48" s="68" t="s">
        <v>765</v>
      </c>
      <c r="E48" s="69">
        <v>43665</v>
      </c>
      <c r="F48" t="s">
        <v>881</v>
      </c>
      <c r="G48" t="s">
        <v>891</v>
      </c>
      <c r="H48" s="68">
        <v>0</v>
      </c>
      <c r="I48" s="68" t="s">
        <v>760</v>
      </c>
      <c r="J48" s="326">
        <v>0.39861111111111103</v>
      </c>
      <c r="K48" s="215">
        <v>3</v>
      </c>
      <c r="L48">
        <v>3</v>
      </c>
      <c r="M48" t="s">
        <v>872</v>
      </c>
      <c r="N48" t="s">
        <v>898</v>
      </c>
      <c r="O48" s="205" t="s">
        <v>761</v>
      </c>
      <c r="P48" s="131" t="s">
        <v>761</v>
      </c>
      <c r="Q48" s="68">
        <v>1</v>
      </c>
      <c r="R48" s="68">
        <v>1</v>
      </c>
      <c r="S48" s="131">
        <v>1</v>
      </c>
      <c r="T48" s="68">
        <v>1.3</v>
      </c>
      <c r="U48" s="70">
        <v>0.76923076923076916</v>
      </c>
      <c r="V48" s="68">
        <v>1</v>
      </c>
      <c r="W48" s="68" t="s">
        <v>761</v>
      </c>
      <c r="X48" s="359">
        <v>25.4</v>
      </c>
      <c r="Y48" s="68">
        <v>3.71</v>
      </c>
      <c r="Z48" s="365" t="s">
        <v>761</v>
      </c>
      <c r="AA48" s="68">
        <v>44.6</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t="s">
        <v>899</v>
      </c>
      <c r="AT48" s="68" t="s">
        <v>761</v>
      </c>
      <c r="AX48" s="72"/>
    </row>
    <row r="49" spans="1:54" x14ac:dyDescent="0.2">
      <c r="A49" t="s">
        <v>756</v>
      </c>
      <c r="B49" t="s">
        <v>284</v>
      </c>
      <c r="C49" s="68" t="s">
        <v>757</v>
      </c>
      <c r="E49" s="69">
        <v>43682</v>
      </c>
      <c r="F49" t="s">
        <v>881</v>
      </c>
      <c r="G49" t="s">
        <v>915</v>
      </c>
      <c r="H49" s="68">
        <v>1</v>
      </c>
      <c r="I49" s="68" t="s">
        <v>760</v>
      </c>
      <c r="J49" s="326">
        <v>0.46388888888888902</v>
      </c>
      <c r="K49" s="68">
        <v>2</v>
      </c>
      <c r="L49">
        <v>2</v>
      </c>
      <c r="M49" t="s">
        <v>872</v>
      </c>
      <c r="N49" t="s">
        <v>920</v>
      </c>
      <c r="O49" s="205" t="s">
        <v>761</v>
      </c>
      <c r="P49" s="131" t="s">
        <v>761</v>
      </c>
      <c r="Q49" s="68">
        <v>0.8</v>
      </c>
      <c r="R49" s="68">
        <v>0.8</v>
      </c>
      <c r="S49" s="131">
        <v>0.8</v>
      </c>
      <c r="T49" s="68">
        <v>1.2</v>
      </c>
      <c r="U49" s="70">
        <v>0.66666666666666674</v>
      </c>
      <c r="V49" s="68">
        <v>0.15</v>
      </c>
      <c r="W49" s="77">
        <v>0.40277777777777773</v>
      </c>
      <c r="X49" s="359">
        <v>27.8</v>
      </c>
      <c r="Y49" s="68">
        <v>4.75</v>
      </c>
      <c r="Z49" s="365">
        <v>4.0588876800372731</v>
      </c>
      <c r="AA49" s="68">
        <v>60.2</v>
      </c>
      <c r="AB49" s="226">
        <v>28.2</v>
      </c>
      <c r="AC49" s="216">
        <v>44</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284</v>
      </c>
      <c r="C50" s="68" t="s">
        <v>764</v>
      </c>
      <c r="E50" s="69">
        <v>43682</v>
      </c>
      <c r="F50" t="s">
        <v>881</v>
      </c>
      <c r="G50" t="s">
        <v>915</v>
      </c>
      <c r="H50" s="68">
        <v>1</v>
      </c>
      <c r="I50" s="68" t="s">
        <v>760</v>
      </c>
      <c r="J50" s="326">
        <v>0.46388888888888902</v>
      </c>
      <c r="K50" s="68">
        <v>2</v>
      </c>
      <c r="L50">
        <v>2</v>
      </c>
      <c r="M50" t="s">
        <v>872</v>
      </c>
      <c r="N50" t="s">
        <v>920</v>
      </c>
      <c r="O50" s="205" t="s">
        <v>761</v>
      </c>
      <c r="P50" s="131" t="s">
        <v>761</v>
      </c>
      <c r="Q50" s="68">
        <v>0.8</v>
      </c>
      <c r="R50" s="68">
        <v>0.8</v>
      </c>
      <c r="S50" s="131">
        <v>0.8</v>
      </c>
      <c r="T50" s="68">
        <v>1.2</v>
      </c>
      <c r="U50" s="70">
        <v>0.66666666666666674</v>
      </c>
      <c r="V50" s="68">
        <v>0.5</v>
      </c>
      <c r="W50" s="77" t="s">
        <v>761</v>
      </c>
      <c r="X50" s="359">
        <v>27.8</v>
      </c>
      <c r="Y50" s="68">
        <v>4.7699999999999996</v>
      </c>
      <c r="Z50" s="365">
        <v>4.0691654642460957</v>
      </c>
      <c r="AA50" s="68">
        <v>60.7</v>
      </c>
      <c r="AB50" s="226">
        <v>28.5</v>
      </c>
      <c r="AC50" s="216">
        <v>44.3</v>
      </c>
      <c r="AD50" s="72">
        <v>4.8058561425843395E-2</v>
      </c>
      <c r="AE50" s="72">
        <v>2.5000000000000001E-2</v>
      </c>
      <c r="AF50" s="72">
        <v>0.12875939849624063</v>
      </c>
      <c r="AG50" s="137">
        <v>0.15375939849624062</v>
      </c>
      <c r="AH50" s="75">
        <v>23.043387322261029</v>
      </c>
      <c r="AI50" s="75">
        <v>23.197146720757271</v>
      </c>
      <c r="AJ50" s="72">
        <v>242.17912369558559</v>
      </c>
      <c r="AK50" s="72">
        <v>35.655305909533489</v>
      </c>
      <c r="AL50" s="72">
        <v>6.7922323906028224</v>
      </c>
      <c r="AM50" s="72">
        <v>58.698693231794522</v>
      </c>
      <c r="AN50" s="137">
        <v>58.852452630290756</v>
      </c>
      <c r="AO50" s="137">
        <v>9.5652754166666654</v>
      </c>
      <c r="AP50" s="137">
        <v>2.8953599999999988</v>
      </c>
      <c r="AQ50" s="70">
        <v>0.76763945792625288</v>
      </c>
      <c r="AR50" s="72">
        <v>12.460635416666664</v>
      </c>
      <c r="AS50" s="68"/>
      <c r="AT50" s="68" t="s">
        <v>761</v>
      </c>
      <c r="AX50" s="72"/>
    </row>
    <row r="51" spans="1:54" x14ac:dyDescent="0.2">
      <c r="A51" t="s">
        <v>756</v>
      </c>
      <c r="B51" t="s">
        <v>284</v>
      </c>
      <c r="C51" s="68" t="s">
        <v>765</v>
      </c>
      <c r="E51" s="69">
        <v>43682</v>
      </c>
      <c r="F51" t="s">
        <v>881</v>
      </c>
      <c r="G51" t="s">
        <v>915</v>
      </c>
      <c r="H51" s="68">
        <v>1</v>
      </c>
      <c r="I51" s="68" t="s">
        <v>760</v>
      </c>
      <c r="J51" s="326">
        <v>0.46388888888888902</v>
      </c>
      <c r="K51" s="68">
        <v>2</v>
      </c>
      <c r="L51">
        <v>2</v>
      </c>
      <c r="M51" t="s">
        <v>872</v>
      </c>
      <c r="N51" t="s">
        <v>920</v>
      </c>
      <c r="O51" s="205" t="s">
        <v>761</v>
      </c>
      <c r="P51" s="131" t="s">
        <v>761</v>
      </c>
      <c r="Q51" s="68">
        <v>0.8</v>
      </c>
      <c r="R51" s="68">
        <v>0.8</v>
      </c>
      <c r="S51" s="131">
        <v>0.8</v>
      </c>
      <c r="T51" s="68">
        <v>1.2</v>
      </c>
      <c r="U51" s="70">
        <v>0.66666666666666674</v>
      </c>
      <c r="V51" s="68">
        <v>1</v>
      </c>
      <c r="W51" s="77" t="s">
        <v>761</v>
      </c>
      <c r="X51" s="359">
        <v>27</v>
      </c>
      <c r="Y51" s="68">
        <v>5.72</v>
      </c>
      <c r="Z51" s="365">
        <v>4.8209263775858817</v>
      </c>
      <c r="AA51" s="68">
        <v>72.599999999999994</v>
      </c>
      <c r="AB51" s="226">
        <v>30.5</v>
      </c>
      <c r="AC51" s="216">
        <v>47.2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159.4</v>
      </c>
      <c r="AV51" s="322">
        <v>5.1008000000000004</v>
      </c>
      <c r="AX51" s="72"/>
      <c r="AY51" s="322"/>
    </row>
    <row r="52" spans="1:54" x14ac:dyDescent="0.2">
      <c r="A52" t="s">
        <v>756</v>
      </c>
      <c r="B52" t="s">
        <v>284</v>
      </c>
      <c r="C52" s="68" t="s">
        <v>757</v>
      </c>
      <c r="E52" s="69">
        <v>43696</v>
      </c>
      <c r="F52" t="s">
        <v>881</v>
      </c>
      <c r="G52" t="s">
        <v>915</v>
      </c>
      <c r="H52" s="68">
        <v>1</v>
      </c>
      <c r="I52" s="68" t="s">
        <v>760</v>
      </c>
      <c r="J52" s="326">
        <v>0.43055555555555602</v>
      </c>
      <c r="K52" s="68">
        <v>1</v>
      </c>
      <c r="L52">
        <v>1</v>
      </c>
      <c r="M52" t="s">
        <v>854</v>
      </c>
      <c r="N52" t="s">
        <v>956</v>
      </c>
      <c r="O52" s="205" t="s">
        <v>761</v>
      </c>
      <c r="P52" s="131" t="s">
        <v>761</v>
      </c>
      <c r="Q52" s="68">
        <v>1.1000000000000001</v>
      </c>
      <c r="R52" s="68" t="s">
        <v>761</v>
      </c>
      <c r="S52" s="131">
        <v>1.1000000000000001</v>
      </c>
      <c r="T52" s="68">
        <v>1.3</v>
      </c>
      <c r="U52" s="70">
        <v>0.84615384615384615</v>
      </c>
      <c r="V52" s="68">
        <v>0.15</v>
      </c>
      <c r="W52" s="77">
        <v>0.3666666666666667</v>
      </c>
      <c r="X52" s="359">
        <v>27</v>
      </c>
      <c r="Y52" s="68">
        <v>6.21</v>
      </c>
      <c r="Z52" s="365">
        <v>5.2840322647992188</v>
      </c>
      <c r="AA52" s="68">
        <v>79.400000000000006</v>
      </c>
      <c r="AB52" s="226">
        <v>28.8</v>
      </c>
      <c r="AC52" s="216">
        <v>45</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284</v>
      </c>
      <c r="C53" s="68" t="s">
        <v>764</v>
      </c>
      <c r="E53" s="69">
        <v>43696</v>
      </c>
      <c r="F53" t="s">
        <v>881</v>
      </c>
      <c r="G53" t="s">
        <v>915</v>
      </c>
      <c r="H53" s="68">
        <v>1</v>
      </c>
      <c r="I53" s="68" t="s">
        <v>760</v>
      </c>
      <c r="J53" s="326">
        <v>0.43055555555555602</v>
      </c>
      <c r="K53" s="68">
        <v>1</v>
      </c>
      <c r="L53">
        <v>1</v>
      </c>
      <c r="M53" t="s">
        <v>854</v>
      </c>
      <c r="N53" t="s">
        <v>956</v>
      </c>
      <c r="O53" s="205" t="s">
        <v>761</v>
      </c>
      <c r="P53" s="131" t="s">
        <v>761</v>
      </c>
      <c r="Q53" s="68">
        <v>1.1000000000000001</v>
      </c>
      <c r="R53" s="68" t="s">
        <v>761</v>
      </c>
      <c r="S53" s="131">
        <v>1.1000000000000001</v>
      </c>
      <c r="T53" s="68">
        <v>1.3</v>
      </c>
      <c r="U53" s="70">
        <v>0.84615384615384615</v>
      </c>
      <c r="V53" s="68">
        <v>0.5</v>
      </c>
      <c r="W53" s="68" t="s">
        <v>761</v>
      </c>
      <c r="X53" s="359">
        <v>26.8</v>
      </c>
      <c r="Y53" s="68">
        <v>6.24</v>
      </c>
      <c r="Z53" s="365">
        <v>5.3053858200778015</v>
      </c>
      <c r="AA53" s="68">
        <v>75.3</v>
      </c>
      <c r="AB53" s="226">
        <v>28.9</v>
      </c>
      <c r="AC53" s="216">
        <v>45</v>
      </c>
      <c r="AD53" s="72">
        <v>7.6315789473684295E-2</v>
      </c>
      <c r="AE53" s="72">
        <v>1.1601466992665035</v>
      </c>
      <c r="AF53" s="72">
        <v>0.14191729323308272</v>
      </c>
      <c r="AG53" s="137">
        <v>1.3020639924995863</v>
      </c>
      <c r="AH53" s="75">
        <v>20.221654736371274</v>
      </c>
      <c r="AI53" s="75">
        <v>21.523718728870861</v>
      </c>
      <c r="AJ53" s="72">
        <v>121.5227994917305</v>
      </c>
      <c r="AK53" s="72">
        <v>20.370318695753966</v>
      </c>
      <c r="AL53" s="72">
        <v>5.9656798357828826</v>
      </c>
      <c r="AM53" s="72">
        <v>40.591973432125243</v>
      </c>
      <c r="AN53" s="137">
        <v>41.894037424624827</v>
      </c>
      <c r="AO53" s="137">
        <v>9.1913554430379705</v>
      </c>
      <c r="AP53" s="137">
        <v>15.698413505920367</v>
      </c>
      <c r="AQ53" s="70">
        <v>0.36928247352905369</v>
      </c>
      <c r="AR53" s="72">
        <v>24.889768948958338</v>
      </c>
      <c r="AS53" s="68"/>
      <c r="AT53" s="68" t="s">
        <v>761</v>
      </c>
      <c r="AX53" s="72"/>
    </row>
    <row r="54" spans="1:54" x14ac:dyDescent="0.2">
      <c r="A54" t="s">
        <v>756</v>
      </c>
      <c r="B54" t="s">
        <v>284</v>
      </c>
      <c r="C54" s="68" t="s">
        <v>765</v>
      </c>
      <c r="E54" s="69">
        <v>43696</v>
      </c>
      <c r="F54" t="s">
        <v>881</v>
      </c>
      <c r="G54" t="s">
        <v>915</v>
      </c>
      <c r="H54" s="68">
        <v>1</v>
      </c>
      <c r="I54" s="68" t="s">
        <v>760</v>
      </c>
      <c r="J54" s="326">
        <v>0.43055555555555602</v>
      </c>
      <c r="K54" s="68">
        <v>1</v>
      </c>
      <c r="L54">
        <v>1</v>
      </c>
      <c r="M54" t="s">
        <v>854</v>
      </c>
      <c r="N54" t="s">
        <v>954</v>
      </c>
      <c r="O54" s="205" t="s">
        <v>761</v>
      </c>
      <c r="P54" s="131" t="s">
        <v>761</v>
      </c>
      <c r="Q54" s="68">
        <v>1.1000000000000001</v>
      </c>
      <c r="R54" s="68" t="s">
        <v>761</v>
      </c>
      <c r="S54" s="131">
        <v>1.1000000000000001</v>
      </c>
      <c r="T54" s="68">
        <v>1.3</v>
      </c>
      <c r="U54" s="70">
        <v>0.84615384615384615</v>
      </c>
      <c r="V54" s="68">
        <v>1</v>
      </c>
      <c r="W54" s="68" t="s">
        <v>761</v>
      </c>
      <c r="X54" s="359">
        <v>26.6</v>
      </c>
      <c r="Y54" s="68">
        <v>7.11</v>
      </c>
      <c r="Z54" s="365">
        <v>6.0301332697778003</v>
      </c>
      <c r="AA54" s="68">
        <v>89.3</v>
      </c>
      <c r="AB54" s="226">
        <v>29.3</v>
      </c>
      <c r="AC54" s="216">
        <v>45.6</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284</v>
      </c>
      <c r="B61" s="102">
        <v>2019</v>
      </c>
      <c r="C61" s="103">
        <v>7</v>
      </c>
      <c r="D61" s="102">
        <v>8</v>
      </c>
      <c r="E61" s="82"/>
      <c r="F61" s="131">
        <v>1.25</v>
      </c>
      <c r="G61" s="364">
        <v>6.23</v>
      </c>
      <c r="H61" s="82"/>
      <c r="I61" s="364">
        <v>25.1</v>
      </c>
      <c r="J61" s="226">
        <v>27.7</v>
      </c>
      <c r="K61" s="82"/>
      <c r="L61" s="82"/>
      <c r="M61" s="108"/>
      <c r="N61" s="131" t="s">
        <v>763</v>
      </c>
      <c r="O61" s="82"/>
      <c r="P61" s="82"/>
      <c r="Q61" s="82"/>
      <c r="R61" s="140"/>
      <c r="S61" s="137" t="s">
        <v>763</v>
      </c>
      <c r="T61" s="131" t="s">
        <v>763</v>
      </c>
      <c r="U61" s="131" t="s">
        <v>763</v>
      </c>
      <c r="V61" s="85"/>
      <c r="W61" s="85"/>
      <c r="X61" s="85"/>
      <c r="Y61" s="102">
        <f>IF(C61&lt;6," ",IF(C61&lt;=9,I61, IF(C61&gt;=10," ")))</f>
        <v>25.1</v>
      </c>
      <c r="Z61" s="102">
        <f>IF(Y61=" ", " ", IF(Y61&gt;0, Y61+273.15))</f>
        <v>298.25</v>
      </c>
      <c r="AA61" s="102">
        <f>IF(C61&lt;6," ",IF(C61&lt;=9,J61, IF(C61&gt;=10," ")))</f>
        <v>27.7</v>
      </c>
      <c r="AB61" s="102">
        <f>IF(C61&lt;6," ",IF(C61&lt;=9,G61, IF(C61&gt;=10," ")))</f>
        <v>6.23</v>
      </c>
      <c r="AC61" s="104">
        <f>IF(Y61=" "," ",IF(Y61&gt;0,EXP(-173.4292+249.6339*100/Z61+143.3483*LN(+Z61/100)-21.8492*Z61/100+AA61*(-0.033096+0.014259*Z61/100-0.0017*(Z61/100)^2))*1.4276))</f>
        <v>7.0218859463886174</v>
      </c>
      <c r="AD61" s="102">
        <f>IF(Y61=" "," ",IF(Y61&gt;0,AB61/AC61))</f>
        <v>0.88722603123511468</v>
      </c>
      <c r="AE61" s="105">
        <f>IF(C61&lt;6," ",IF(C61&lt;=9,F61, IF(C61&gt;=10," ")))</f>
        <v>1.25</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284</v>
      </c>
      <c r="B62" s="102">
        <v>2019</v>
      </c>
      <c r="C62" s="103">
        <v>7</v>
      </c>
      <c r="D62" s="102">
        <v>8</v>
      </c>
      <c r="E62" s="82"/>
      <c r="F62" s="131">
        <v>1.25</v>
      </c>
      <c r="G62" s="364">
        <v>5.99</v>
      </c>
      <c r="H62" s="82"/>
      <c r="I62" s="364">
        <v>24.8</v>
      </c>
      <c r="J62" s="226">
        <v>29.2</v>
      </c>
      <c r="K62" s="82"/>
      <c r="L62" s="82"/>
      <c r="M62" s="108"/>
      <c r="N62" s="137">
        <v>0.78951631522248022</v>
      </c>
      <c r="O62" s="82"/>
      <c r="P62" s="82"/>
      <c r="Q62" s="82"/>
      <c r="R62" s="140"/>
      <c r="S62" s="137">
        <v>39.281093873501803</v>
      </c>
      <c r="T62" s="137">
        <v>14.938782083333329</v>
      </c>
      <c r="U62" s="137">
        <v>3.9459333333333326</v>
      </c>
      <c r="V62" s="85"/>
      <c r="W62" s="85"/>
      <c r="X62" s="85"/>
      <c r="Y62" s="102">
        <f t="shared" ref="Y62:Y72" si="17">IF(C62&lt;6," ",IF(C62&lt;=9,I62, IF(C62&gt;=10," ")))</f>
        <v>24.8</v>
      </c>
      <c r="Z62" s="102">
        <f t="shared" ref="Z62:Z72" si="18">IF(Y62=" ", " ", IF(Y62&gt;0, Y62+273.15))</f>
        <v>297.95</v>
      </c>
      <c r="AA62" s="102">
        <f t="shared" ref="AA62:AA72" si="19">IF(C62&lt;6," ",IF(C62&lt;=9,J62, IF(C62&gt;=10," ")))</f>
        <v>29.2</v>
      </c>
      <c r="AB62" s="102">
        <f t="shared" ref="AB62:AB72" si="20">IF(C62&lt;6," ",IF(C62&lt;=9,G62, IF(C62&gt;=10," ")))</f>
        <v>5.99</v>
      </c>
      <c r="AC62" s="104">
        <f t="shared" ref="AC62:AC72" si="21">IF(Y62=" "," ",IF(Y62&gt;0,EXP(-173.4292+249.6339*100/Z62+143.3483*LN(+Z62/100)-21.8492*Z62/100+AA62*(-0.033096+0.014259*Z62/100-0.0017*(Z62/100)^2))*1.4276))</f>
        <v>6.9984999725218531</v>
      </c>
      <c r="AD62" s="102">
        <f t="shared" ref="AD62:AD72" si="22">IF(Y62=" "," ",IF(Y62&gt;0,AB62/AC62))</f>
        <v>0.85589769572315255</v>
      </c>
      <c r="AE62" s="105">
        <f t="shared" ref="AE62:AE72" si="23">IF(C62&lt;6," ",IF(C62&lt;=9,F62, IF(C62&gt;=10," ")))</f>
        <v>1.25</v>
      </c>
      <c r="AF62" s="102">
        <f t="shared" ref="AF62:AF72" si="24">IF(Y62=" "," ",N62)</f>
        <v>0.78951631522248022</v>
      </c>
      <c r="AG62" s="105">
        <f t="shared" ref="AG62:AG72" si="25">IF(C62&lt;6," ",IF(C62&lt;=9,T62, IF(C62&gt;=10," ")))</f>
        <v>14.938782083333329</v>
      </c>
      <c r="AH62" s="105">
        <f t="shared" ref="AH62:AH72" si="26">IF(C62&lt;6," ",IF(C62&lt;=9,U62, IF(C62&gt;=10," ")))</f>
        <v>3.9459333333333326</v>
      </c>
      <c r="AI62" s="102">
        <f t="shared" ref="AI62" si="27">IF(Y62=" ", " ", IF(Y62&gt;0, SUM(AG62:AH62)))</f>
        <v>18.884715416666662</v>
      </c>
      <c r="AJ62" s="106">
        <f t="shared" ref="AJ62:AJ72" si="28">IF(C62&lt;6," ",IF(C62&lt;=9,S62, IF(C62&gt;=10," ")))</f>
        <v>39.281093873501803</v>
      </c>
      <c r="AK62" s="107">
        <f t="shared" ref="AK62:AK71" si="29">IF(Y62=" ", " ", IF(Y62&gt;0, AJ62-AF62))</f>
        <v>38.491577558279324</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284</v>
      </c>
      <c r="B63" s="102">
        <v>2019</v>
      </c>
      <c r="C63" s="103">
        <v>7</v>
      </c>
      <c r="D63" s="102">
        <v>8</v>
      </c>
      <c r="E63" s="82"/>
      <c r="F63" s="131">
        <v>1.25</v>
      </c>
      <c r="G63" s="364">
        <v>4.57</v>
      </c>
      <c r="H63" s="82"/>
      <c r="I63" s="364">
        <v>24.4</v>
      </c>
      <c r="J63" s="226">
        <v>29.3</v>
      </c>
      <c r="K63" s="82"/>
      <c r="L63" s="82"/>
      <c r="M63" s="108"/>
      <c r="N63" s="131" t="s">
        <v>763</v>
      </c>
      <c r="O63" s="82"/>
      <c r="P63" s="82"/>
      <c r="Q63" s="82"/>
      <c r="R63" s="140"/>
      <c r="S63" s="137" t="s">
        <v>763</v>
      </c>
      <c r="T63" s="131" t="s">
        <v>763</v>
      </c>
      <c r="U63" s="131" t="s">
        <v>763</v>
      </c>
      <c r="V63" s="85"/>
      <c r="W63" s="85"/>
      <c r="X63" s="85"/>
      <c r="Y63" s="102">
        <f t="shared" si="17"/>
        <v>24.4</v>
      </c>
      <c r="Z63" s="102">
        <f t="shared" si="18"/>
        <v>297.54999999999995</v>
      </c>
      <c r="AA63" s="102">
        <f t="shared" si="19"/>
        <v>29.3</v>
      </c>
      <c r="AB63" s="102">
        <f t="shared" si="20"/>
        <v>4.57</v>
      </c>
      <c r="AC63" s="104">
        <f t="shared" si="21"/>
        <v>7.0434199518109661</v>
      </c>
      <c r="AD63" s="102">
        <f t="shared" si="22"/>
        <v>0.64883253181928857</v>
      </c>
      <c r="AE63" s="105">
        <f t="shared" si="23"/>
        <v>1.25</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284</v>
      </c>
      <c r="B64" s="102">
        <v>2019</v>
      </c>
      <c r="C64" s="103">
        <v>7</v>
      </c>
      <c r="D64" s="102">
        <v>19</v>
      </c>
      <c r="E64" s="82"/>
      <c r="F64" s="131">
        <v>1</v>
      </c>
      <c r="G64" s="364" t="s">
        <v>761</v>
      </c>
      <c r="H64" s="82"/>
      <c r="I64" s="364">
        <v>25.8</v>
      </c>
      <c r="J64" s="131" t="s">
        <v>763</v>
      </c>
      <c r="K64" s="82"/>
      <c r="L64" s="82"/>
      <c r="M64" s="108"/>
      <c r="N64" s="131" t="s">
        <v>763</v>
      </c>
      <c r="O64" s="82"/>
      <c r="P64" s="82"/>
      <c r="Q64" s="82"/>
      <c r="R64" s="140"/>
      <c r="S64" s="137" t="s">
        <v>763</v>
      </c>
      <c r="T64" s="131" t="s">
        <v>763</v>
      </c>
      <c r="U64" s="131" t="s">
        <v>763</v>
      </c>
      <c r="V64" s="85"/>
      <c r="W64" s="85"/>
      <c r="X64" s="85"/>
      <c r="Y64" s="102">
        <f t="shared" si="17"/>
        <v>25.8</v>
      </c>
      <c r="Z64" s="102">
        <f t="shared" si="18"/>
        <v>298.95</v>
      </c>
      <c r="AA64" s="102" t="str">
        <f t="shared" si="19"/>
        <v>NS</v>
      </c>
      <c r="AB64" s="102" t="str">
        <f t="shared" si="20"/>
        <v>ND</v>
      </c>
      <c r="AC64" s="104" t="e">
        <f t="shared" si="21"/>
        <v>#VALUE!</v>
      </c>
      <c r="AD64" s="102"/>
      <c r="AE64" s="105">
        <f t="shared" si="23"/>
        <v>1</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284</v>
      </c>
      <c r="B65" s="102">
        <v>2019</v>
      </c>
      <c r="C65" s="103">
        <v>7</v>
      </c>
      <c r="D65" s="102">
        <v>19</v>
      </c>
      <c r="E65" s="82"/>
      <c r="F65" s="131">
        <v>1</v>
      </c>
      <c r="G65" s="364">
        <v>3.1917509554182106</v>
      </c>
      <c r="H65" s="82"/>
      <c r="I65" s="364">
        <v>25.9</v>
      </c>
      <c r="J65" s="226">
        <v>29</v>
      </c>
      <c r="K65" s="82"/>
      <c r="L65" s="82"/>
      <c r="M65" s="108"/>
      <c r="N65" s="137">
        <v>0.73665688828959874</v>
      </c>
      <c r="O65" s="82"/>
      <c r="P65" s="82"/>
      <c r="Q65" s="82"/>
      <c r="R65" s="140"/>
      <c r="S65" s="137">
        <v>52.254357561672251</v>
      </c>
      <c r="T65" s="137">
        <v>6.5643554166666656</v>
      </c>
      <c r="U65" s="137">
        <v>0.16587999999999997</v>
      </c>
      <c r="V65" s="85"/>
      <c r="W65" s="85"/>
      <c r="X65" s="85"/>
      <c r="Y65" s="102">
        <f t="shared" si="17"/>
        <v>25.9</v>
      </c>
      <c r="Z65" s="102">
        <f t="shared" si="18"/>
        <v>299.04999999999995</v>
      </c>
      <c r="AA65" s="102">
        <f t="shared" si="19"/>
        <v>29</v>
      </c>
      <c r="AB65" s="102">
        <f t="shared" si="20"/>
        <v>3.1917509554182106</v>
      </c>
      <c r="AC65" s="104">
        <f t="shared" si="21"/>
        <v>6.8748878929238284</v>
      </c>
      <c r="AD65" s="102">
        <f t="shared" si="22"/>
        <v>0.46426225490940876</v>
      </c>
      <c r="AE65" s="105">
        <f t="shared" si="23"/>
        <v>1</v>
      </c>
      <c r="AF65" s="102">
        <f t="shared" si="24"/>
        <v>0.73665688828959874</v>
      </c>
      <c r="AG65" s="105">
        <f t="shared" si="25"/>
        <v>6.5643554166666656</v>
      </c>
      <c r="AH65" s="105">
        <f t="shared" si="26"/>
        <v>0.16587999999999997</v>
      </c>
      <c r="AI65" s="102">
        <f t="shared" ref="AI65" si="30">IF(Y65=" ", " ", IF(Y65&gt;0, SUM(AG65:AH65)))</f>
        <v>6.7302354166666651</v>
      </c>
      <c r="AJ65" s="106">
        <f t="shared" si="28"/>
        <v>52.254357561672251</v>
      </c>
      <c r="AK65" s="107">
        <f t="shared" si="29"/>
        <v>51.517700673382649</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284</v>
      </c>
      <c r="B66" s="102">
        <v>2019</v>
      </c>
      <c r="C66" s="103">
        <v>7</v>
      </c>
      <c r="D66" s="102">
        <v>19</v>
      </c>
      <c r="E66" s="82"/>
      <c r="F66" s="131">
        <v>1</v>
      </c>
      <c r="G66" s="364" t="s">
        <v>761</v>
      </c>
      <c r="H66" s="82"/>
      <c r="I66" s="364">
        <v>25.4</v>
      </c>
      <c r="J66" s="131" t="s">
        <v>763</v>
      </c>
      <c r="K66" s="82"/>
      <c r="L66" s="82"/>
      <c r="M66" s="108"/>
      <c r="N66" s="131" t="s">
        <v>763</v>
      </c>
      <c r="O66" s="82"/>
      <c r="P66" s="82"/>
      <c r="Q66" s="82"/>
      <c r="R66" s="140"/>
      <c r="S66" s="137" t="s">
        <v>763</v>
      </c>
      <c r="T66" s="131" t="s">
        <v>763</v>
      </c>
      <c r="U66" s="131" t="s">
        <v>763</v>
      </c>
      <c r="V66" s="85"/>
      <c r="W66" s="85"/>
      <c r="X66" s="85"/>
      <c r="Y66" s="102">
        <f t="shared" si="17"/>
        <v>25.4</v>
      </c>
      <c r="Z66" s="102">
        <f t="shared" si="18"/>
        <v>298.54999999999995</v>
      </c>
      <c r="AA66" s="102" t="str">
        <f t="shared" si="19"/>
        <v>NS</v>
      </c>
      <c r="AB66" s="102" t="str">
        <f t="shared" si="20"/>
        <v>ND</v>
      </c>
      <c r="AC66" s="104" t="e">
        <f t="shared" si="21"/>
        <v>#VALUE!</v>
      </c>
      <c r="AD66" s="102"/>
      <c r="AE66" s="105">
        <f t="shared" si="23"/>
        <v>1</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284</v>
      </c>
      <c r="B67" s="102">
        <v>2019</v>
      </c>
      <c r="C67" s="103">
        <v>8</v>
      </c>
      <c r="D67" s="102">
        <v>5</v>
      </c>
      <c r="E67" s="82"/>
      <c r="F67" s="131">
        <v>0.8</v>
      </c>
      <c r="G67" s="364">
        <v>4.0588876800372731</v>
      </c>
      <c r="H67" s="82"/>
      <c r="I67" s="364">
        <v>27.8</v>
      </c>
      <c r="J67" s="226">
        <v>28.2</v>
      </c>
      <c r="K67" s="82"/>
      <c r="L67" s="82"/>
      <c r="M67" s="82"/>
      <c r="N67" s="131" t="s">
        <v>763</v>
      </c>
      <c r="O67" s="82"/>
      <c r="P67" s="82"/>
      <c r="Q67" s="82"/>
      <c r="R67" s="140"/>
      <c r="S67" s="137" t="s">
        <v>763</v>
      </c>
      <c r="T67" s="131" t="s">
        <v>763</v>
      </c>
      <c r="U67" s="131" t="s">
        <v>763</v>
      </c>
      <c r="V67" s="85"/>
      <c r="W67" s="85"/>
      <c r="X67" s="85"/>
      <c r="Y67" s="102">
        <f t="shared" si="17"/>
        <v>27.8</v>
      </c>
      <c r="Z67" s="102">
        <f t="shared" si="18"/>
        <v>300.95</v>
      </c>
      <c r="AA67" s="102">
        <f t="shared" si="19"/>
        <v>28.2</v>
      </c>
      <c r="AB67" s="102">
        <f t="shared" si="20"/>
        <v>4.0588876800372731</v>
      </c>
      <c r="AC67" s="104">
        <f t="shared" si="21"/>
        <v>6.6879469047504045</v>
      </c>
      <c r="AD67" s="102">
        <f t="shared" si="22"/>
        <v>0.6068959185597409</v>
      </c>
      <c r="AE67" s="105">
        <f t="shared" si="23"/>
        <v>0.8</v>
      </c>
      <c r="AF67" s="102" t="str">
        <f t="shared" si="24"/>
        <v>NS</v>
      </c>
      <c r="AG67" s="105" t="str">
        <f t="shared" si="25"/>
        <v>NS</v>
      </c>
      <c r="AH67" s="105" t="str">
        <f t="shared" si="26"/>
        <v>NS</v>
      </c>
      <c r="AI67" s="102"/>
      <c r="AJ67" s="106" t="str">
        <f t="shared" si="28"/>
        <v>NS</v>
      </c>
      <c r="AK67" s="107"/>
      <c r="AL67" s="82"/>
      <c r="AM67" s="82">
        <f>AD75</f>
        <v>0.72475200258495653</v>
      </c>
      <c r="AN67" s="82">
        <f>AE75</f>
        <v>1.0374999999999999</v>
      </c>
      <c r="AO67" s="82">
        <f>AF75</f>
        <v>0.74549914862697642</v>
      </c>
      <c r="AP67" s="82">
        <f>AI75</f>
        <v>15.741338799739584</v>
      </c>
      <c r="AQ67" s="113">
        <f>AK75</f>
        <v>47.324986223895436</v>
      </c>
      <c r="AR67" s="118"/>
      <c r="AS67" s="115" t="s">
        <v>497</v>
      </c>
      <c r="AT67" s="115" t="s">
        <v>497</v>
      </c>
      <c r="AU67" s="115" t="s">
        <v>497</v>
      </c>
      <c r="AV67" s="115" t="s">
        <v>497</v>
      </c>
      <c r="AW67" s="115" t="s">
        <v>497</v>
      </c>
      <c r="AX67" s="116" t="s">
        <v>498</v>
      </c>
      <c r="AY67" s="102"/>
      <c r="AZ67" s="102"/>
      <c r="BA67" s="82"/>
      <c r="BB67" s="82"/>
    </row>
    <row r="68" spans="1:54" ht="16" x14ac:dyDescent="0.2">
      <c r="A68" s="101" t="s">
        <v>284</v>
      </c>
      <c r="B68" s="102">
        <v>2019</v>
      </c>
      <c r="C68" s="103">
        <v>8</v>
      </c>
      <c r="D68" s="102">
        <v>5</v>
      </c>
      <c r="E68" s="82"/>
      <c r="F68" s="131">
        <v>0.8</v>
      </c>
      <c r="G68" s="364">
        <v>4.0691654642460957</v>
      </c>
      <c r="H68" s="82"/>
      <c r="I68" s="364">
        <v>27.8</v>
      </c>
      <c r="J68" s="226">
        <v>28.5</v>
      </c>
      <c r="K68" s="82"/>
      <c r="L68" s="82"/>
      <c r="M68" s="108"/>
      <c r="N68" s="137">
        <v>0.15375939849624062</v>
      </c>
      <c r="O68" s="82"/>
      <c r="P68" s="82"/>
      <c r="Q68" s="82"/>
      <c r="R68" s="140"/>
      <c r="S68" s="137">
        <v>58.852452630290756</v>
      </c>
      <c r="T68" s="137">
        <v>9.5652754166666654</v>
      </c>
      <c r="U68" s="137">
        <v>2.8953599999999988</v>
      </c>
      <c r="V68" s="85"/>
      <c r="W68" s="85"/>
      <c r="X68" s="85"/>
      <c r="Y68" s="102">
        <f t="shared" si="17"/>
        <v>27.8</v>
      </c>
      <c r="Z68" s="102">
        <f t="shared" si="18"/>
        <v>300.95</v>
      </c>
      <c r="AA68" s="102">
        <f t="shared" si="19"/>
        <v>28.5</v>
      </c>
      <c r="AB68" s="102">
        <f t="shared" si="20"/>
        <v>4.0691654642460957</v>
      </c>
      <c r="AC68" s="104">
        <f t="shared" si="21"/>
        <v>6.6767594594963322</v>
      </c>
      <c r="AD68" s="102">
        <f t="shared" si="22"/>
        <v>0.60945215848064371</v>
      </c>
      <c r="AE68" s="105">
        <f t="shared" si="23"/>
        <v>0.8</v>
      </c>
      <c r="AF68" s="102">
        <f t="shared" si="24"/>
        <v>0.15375939849624062</v>
      </c>
      <c r="AG68" s="105">
        <f t="shared" si="25"/>
        <v>9.5652754166666654</v>
      </c>
      <c r="AH68" s="105">
        <f t="shared" si="26"/>
        <v>2.8953599999999988</v>
      </c>
      <c r="AI68" s="102">
        <f t="shared" ref="AI68" si="31">IF(Y68=" ", " ", IF(Y68&gt;0, SUM(AG68:AH68)))</f>
        <v>12.460635416666664</v>
      </c>
      <c r="AJ68" s="106">
        <f t="shared" si="28"/>
        <v>58.852452630290756</v>
      </c>
      <c r="AK68" s="107">
        <f t="shared" si="29"/>
        <v>58.698693231794515</v>
      </c>
      <c r="AL68" s="82"/>
      <c r="AM68" s="82"/>
      <c r="AN68" s="82"/>
      <c r="AO68" s="82"/>
      <c r="AP68" s="85"/>
      <c r="AQ68" s="82"/>
      <c r="AR68" s="82"/>
      <c r="AS68" s="363">
        <f>((LN(AM67)-LN(0.4))/(LN(0.9)-LN(0.4))*100)</f>
        <v>73.294220876628728</v>
      </c>
      <c r="AT68" s="370">
        <f>((LN(AN67)-LN(0.6))/(LN(3)-LN(0.6))*100)</f>
        <v>34.026761309509688</v>
      </c>
      <c r="AU68" s="115">
        <f>((LN(AO67)-LN(10))/(LN(1)-LN(10))*100)</f>
        <v>112.75528481825728</v>
      </c>
      <c r="AV68" s="115">
        <f>((LN(AP67)-LN(10))/(LN(3)-LN(10))*100)</f>
        <v>-37.684007637920594</v>
      </c>
      <c r="AW68" s="115">
        <f>((LN(AQ67)-LN(43))/(LN(20)-LN(43))*100)</f>
        <v>-12.520224238054309</v>
      </c>
      <c r="AX68" s="82"/>
      <c r="AY68" s="82"/>
      <c r="AZ68" s="82"/>
      <c r="BA68" s="82"/>
      <c r="BB68" s="82"/>
    </row>
    <row r="69" spans="1:54" ht="16" x14ac:dyDescent="0.2">
      <c r="A69" s="101" t="s">
        <v>284</v>
      </c>
      <c r="B69" s="102">
        <v>2019</v>
      </c>
      <c r="C69" s="103">
        <v>8</v>
      </c>
      <c r="D69" s="102">
        <v>5</v>
      </c>
      <c r="E69" s="82"/>
      <c r="F69" s="131">
        <v>0.8</v>
      </c>
      <c r="G69" s="364">
        <v>4.8209263775858817</v>
      </c>
      <c r="H69" s="82"/>
      <c r="I69" s="364">
        <v>27</v>
      </c>
      <c r="J69" s="226">
        <v>30.5</v>
      </c>
      <c r="K69" s="82"/>
      <c r="L69" s="82"/>
      <c r="M69" s="108"/>
      <c r="N69" s="131" t="s">
        <v>763</v>
      </c>
      <c r="O69" s="82"/>
      <c r="P69" s="82"/>
      <c r="Q69" s="82"/>
      <c r="R69" s="140"/>
      <c r="S69" s="137" t="s">
        <v>763</v>
      </c>
      <c r="T69" s="131" t="s">
        <v>763</v>
      </c>
      <c r="U69" s="131" t="s">
        <v>763</v>
      </c>
      <c r="V69" s="85"/>
      <c r="W69" s="85"/>
      <c r="X69" s="85"/>
      <c r="Y69" s="102">
        <f t="shared" si="17"/>
        <v>27</v>
      </c>
      <c r="Z69" s="102">
        <f t="shared" si="18"/>
        <v>300.14999999999998</v>
      </c>
      <c r="AA69" s="102">
        <f t="shared" si="19"/>
        <v>30.5</v>
      </c>
      <c r="AB69" s="102">
        <f t="shared" si="20"/>
        <v>4.8209263775858817</v>
      </c>
      <c r="AC69" s="104">
        <f t="shared" si="21"/>
        <v>6.6912607865749134</v>
      </c>
      <c r="AD69" s="102">
        <f t="shared" si="22"/>
        <v>0.72048101715873958</v>
      </c>
      <c r="AE69" s="105">
        <f t="shared" si="23"/>
        <v>0.8</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73.294220876628728</v>
      </c>
      <c r="AT69" s="82">
        <f t="shared" ref="AT69:AW69" si="32">IF(AT68&gt;100, 100, IF(AT68&lt;0, 0, AT68))</f>
        <v>34.026761309509688</v>
      </c>
      <c r="AU69" s="82">
        <f t="shared" si="32"/>
        <v>100</v>
      </c>
      <c r="AV69" s="82">
        <f t="shared" si="32"/>
        <v>0</v>
      </c>
      <c r="AW69" s="82">
        <f t="shared" si="32"/>
        <v>0</v>
      </c>
      <c r="AX69" s="129">
        <f>AVERAGE(AS69:AW69)</f>
        <v>41.464196437227685</v>
      </c>
      <c r="AY69" s="84"/>
      <c r="AZ69" s="84"/>
      <c r="BA69" s="84" t="str">
        <f>IF(AX69&gt;65, "Acceptable; Ongoing Protection is Required", "Unacceptable; Immediate Restoration is Required")</f>
        <v>Unacceptable; Immediate Restoration is Required</v>
      </c>
      <c r="BB69" s="82"/>
    </row>
    <row r="70" spans="1:54" ht="16" x14ac:dyDescent="0.2">
      <c r="A70" s="101" t="s">
        <v>284</v>
      </c>
      <c r="B70" s="102">
        <v>2019</v>
      </c>
      <c r="C70" s="103">
        <v>8</v>
      </c>
      <c r="D70" s="102">
        <v>19</v>
      </c>
      <c r="E70" s="82"/>
      <c r="F70" s="131">
        <v>1.1000000000000001</v>
      </c>
      <c r="G70" s="364">
        <v>5.2840322647992188</v>
      </c>
      <c r="H70" s="82"/>
      <c r="I70" s="364">
        <v>27</v>
      </c>
      <c r="J70" s="226">
        <v>28.8</v>
      </c>
      <c r="K70" s="82"/>
      <c r="L70" s="82"/>
      <c r="M70" s="108"/>
      <c r="N70" s="131" t="s">
        <v>763</v>
      </c>
      <c r="O70" s="82"/>
      <c r="P70" s="82"/>
      <c r="Q70" s="82"/>
      <c r="R70" s="140"/>
      <c r="S70" s="137" t="s">
        <v>763</v>
      </c>
      <c r="T70" s="131" t="s">
        <v>763</v>
      </c>
      <c r="U70" s="131" t="s">
        <v>763</v>
      </c>
      <c r="V70" s="85"/>
      <c r="W70" s="85"/>
      <c r="X70" s="85"/>
      <c r="Y70" s="102">
        <f t="shared" si="17"/>
        <v>27</v>
      </c>
      <c r="Z70" s="102">
        <f t="shared" si="18"/>
        <v>300.14999999999998</v>
      </c>
      <c r="AA70" s="102">
        <f t="shared" si="19"/>
        <v>28.8</v>
      </c>
      <c r="AB70" s="102">
        <f t="shared" si="20"/>
        <v>5.2840322647992188</v>
      </c>
      <c r="AC70" s="104">
        <f t="shared" si="21"/>
        <v>6.755414090181338</v>
      </c>
      <c r="AD70" s="102">
        <f t="shared" si="22"/>
        <v>0.78219220824365154</v>
      </c>
      <c r="AE70" s="105">
        <f t="shared" si="23"/>
        <v>1.1000000000000001</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41.464196437227685</v>
      </c>
      <c r="AY70" s="85"/>
      <c r="AZ70" s="85"/>
      <c r="BA70" s="82"/>
      <c r="BB70" s="82"/>
    </row>
    <row r="71" spans="1:54" ht="16" x14ac:dyDescent="0.2">
      <c r="A71" s="101" t="s">
        <v>284</v>
      </c>
      <c r="B71" s="102">
        <v>2019</v>
      </c>
      <c r="C71" s="103">
        <v>8</v>
      </c>
      <c r="D71" s="102">
        <v>19</v>
      </c>
      <c r="E71" s="82"/>
      <c r="F71" s="131">
        <v>1.1000000000000001</v>
      </c>
      <c r="G71" s="364">
        <v>5.3053858200778015</v>
      </c>
      <c r="H71" s="82"/>
      <c r="I71" s="364">
        <v>26.8</v>
      </c>
      <c r="J71" s="226">
        <v>28.9</v>
      </c>
      <c r="K71" s="82"/>
      <c r="L71" s="82"/>
      <c r="M71" s="108"/>
      <c r="N71" s="137">
        <v>1.3020639924995863</v>
      </c>
      <c r="O71" s="82"/>
      <c r="P71" s="82"/>
      <c r="Q71" s="82"/>
      <c r="R71" s="140"/>
      <c r="S71" s="137">
        <v>41.894037424624827</v>
      </c>
      <c r="T71" s="137">
        <v>9.1913554430379705</v>
      </c>
      <c r="U71" s="137">
        <v>15.698413505920367</v>
      </c>
      <c r="V71" s="85"/>
      <c r="W71" s="85"/>
      <c r="X71" s="85"/>
      <c r="Y71" s="102">
        <f t="shared" si="17"/>
        <v>26.8</v>
      </c>
      <c r="Z71" s="102">
        <f t="shared" si="18"/>
        <v>299.95</v>
      </c>
      <c r="AA71" s="102">
        <f t="shared" si="19"/>
        <v>28.9</v>
      </c>
      <c r="AB71" s="102">
        <f t="shared" si="20"/>
        <v>5.3053858200778015</v>
      </c>
      <c r="AC71" s="104">
        <f t="shared" si="21"/>
        <v>6.7744147196549687</v>
      </c>
      <c r="AD71" s="102">
        <f t="shared" si="22"/>
        <v>0.78315043286101227</v>
      </c>
      <c r="AE71" s="105">
        <f t="shared" si="23"/>
        <v>1.1000000000000001</v>
      </c>
      <c r="AF71" s="102">
        <f t="shared" si="24"/>
        <v>1.3020639924995863</v>
      </c>
      <c r="AG71" s="105">
        <f t="shared" si="25"/>
        <v>9.1913554430379705</v>
      </c>
      <c r="AH71" s="105">
        <f t="shared" si="26"/>
        <v>15.698413505920367</v>
      </c>
      <c r="AI71" s="102">
        <f t="shared" ref="AI71" si="33">IF(Y71=" ", " ", IF(Y71&gt;0, SUM(AG71:AH71)))</f>
        <v>24.889768948958338</v>
      </c>
      <c r="AJ71" s="106">
        <f t="shared" si="28"/>
        <v>41.894037424624827</v>
      </c>
      <c r="AK71" s="107">
        <f t="shared" si="29"/>
        <v>40.591973432125243</v>
      </c>
      <c r="AL71" s="82"/>
      <c r="AM71" s="82"/>
      <c r="AN71" s="82"/>
      <c r="AO71" s="82"/>
      <c r="AP71" s="82"/>
      <c r="AQ71" s="82"/>
      <c r="AR71" s="82"/>
      <c r="AS71" s="82"/>
      <c r="AT71" s="82"/>
      <c r="AU71" s="82"/>
      <c r="AV71" s="82"/>
      <c r="AW71" s="82"/>
      <c r="AX71" s="82">
        <f>AVERAGE(AS69:AW69)</f>
        <v>41.464196437227685</v>
      </c>
      <c r="AY71" s="82"/>
      <c r="AZ71" s="82"/>
      <c r="BA71" s="82"/>
      <c r="BB71" s="82"/>
    </row>
    <row r="72" spans="1:54" ht="16" x14ac:dyDescent="0.2">
      <c r="A72" s="101" t="s">
        <v>284</v>
      </c>
      <c r="B72" s="102">
        <v>2019</v>
      </c>
      <c r="C72" s="103">
        <v>8</v>
      </c>
      <c r="D72" s="102">
        <v>19</v>
      </c>
      <c r="E72" s="82"/>
      <c r="F72" s="131">
        <v>1.1000000000000001</v>
      </c>
      <c r="G72" s="364">
        <v>6.0301332697778003</v>
      </c>
      <c r="H72" s="82"/>
      <c r="I72" s="364">
        <v>26.6</v>
      </c>
      <c r="J72" s="226">
        <v>29.3</v>
      </c>
      <c r="K72" s="82"/>
      <c r="L72" s="82"/>
      <c r="M72" s="82"/>
      <c r="N72" s="131" t="s">
        <v>763</v>
      </c>
      <c r="O72" s="82"/>
      <c r="P72" s="82"/>
      <c r="Q72" s="82"/>
      <c r="R72" s="140"/>
      <c r="S72" s="137" t="s">
        <v>763</v>
      </c>
      <c r="T72" s="131" t="s">
        <v>763</v>
      </c>
      <c r="U72" s="131" t="s">
        <v>763</v>
      </c>
      <c r="V72" s="85"/>
      <c r="W72" s="85"/>
      <c r="X72" s="85"/>
      <c r="Y72" s="102">
        <f t="shared" si="17"/>
        <v>26.6</v>
      </c>
      <c r="Z72" s="102">
        <f t="shared" si="18"/>
        <v>299.75</v>
      </c>
      <c r="AA72" s="102">
        <f t="shared" si="19"/>
        <v>29.3</v>
      </c>
      <c r="AB72" s="102">
        <f t="shared" si="20"/>
        <v>6.0301332697778003</v>
      </c>
      <c r="AC72" s="104">
        <f t="shared" si="21"/>
        <v>6.782061996710457</v>
      </c>
      <c r="AD72" s="102">
        <f t="shared" si="22"/>
        <v>0.88912977685881245</v>
      </c>
      <c r="AE72" s="105">
        <f t="shared" si="23"/>
        <v>1.1000000000000001</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0.72475200258495653</v>
      </c>
      <c r="AE75" s="84">
        <f>_xlfn.AGGREGATE(1, 6,AE61:AE74)</f>
        <v>1.0374999999999999</v>
      </c>
      <c r="AF75" s="84">
        <f>_xlfn.AGGREGATE(1, 6,AF61:AF74)</f>
        <v>0.74549914862697642</v>
      </c>
      <c r="AG75" s="82"/>
      <c r="AH75" s="82"/>
      <c r="AI75" s="84">
        <f>_xlfn.AGGREGATE(1, 6,AI61:AI74)</f>
        <v>15.741338799739584</v>
      </c>
      <c r="AJ75" s="82"/>
      <c r="AK75" s="84">
        <f>_xlfn.AGGREGATE(1, 6,AK61:AK74)</f>
        <v>47.324986223895436</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AVERAGE(AD62:AD69)</f>
        <v>0.65097026277516246</v>
      </c>
      <c r="AE76" s="126">
        <f>AVERAGE(AE62:AE71)</f>
        <v>1.01</v>
      </c>
      <c r="AF76" s="126">
        <f>AVERAGE(AF62:AF71)</f>
        <v>0.74549914862697642</v>
      </c>
      <c r="AG76" s="126"/>
      <c r="AH76" s="126"/>
      <c r="AI76" s="126">
        <f>AVERAGE(AI62:AI71)</f>
        <v>15.741338799739584</v>
      </c>
      <c r="AJ76" s="126"/>
      <c r="AK76" s="127">
        <f>AVERAGE(AK62:AK69)</f>
        <v>49.56932382115216</v>
      </c>
      <c r="AL76" s="82"/>
      <c r="AM76" s="82"/>
      <c r="AN76" s="82"/>
      <c r="AO76" s="82"/>
      <c r="AP76" s="82"/>
      <c r="AQ76" s="82"/>
      <c r="AR76" s="82"/>
      <c r="AS76" s="82"/>
      <c r="AT76" s="82"/>
      <c r="AU76" s="82"/>
      <c r="AV76" s="82"/>
      <c r="AW76" s="82"/>
      <c r="AX76" s="82"/>
      <c r="AY76" s="82"/>
      <c r="AZ76" s="82"/>
      <c r="BA76" s="82"/>
      <c r="BB76" s="82"/>
    </row>
    <row r="77" spans="1:54" x14ac:dyDescent="0.2">
      <c r="AD77">
        <f>AVERAGE(AD61:AD72)</f>
        <v>0.72475200258495653</v>
      </c>
      <c r="AE77">
        <f>AVERAGE(AE61:AE72)</f>
        <v>1.0374999999999999</v>
      </c>
      <c r="AK77" s="368">
        <f>AVERAGE(AK62:AK71)</f>
        <v>47.324986223895436</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s="68" customFormat="1" x14ac:dyDescent="0.2">
      <c r="A83" s="79" t="s">
        <v>756</v>
      </c>
      <c r="B83" t="s">
        <v>284</v>
      </c>
      <c r="C83" t="s">
        <v>757</v>
      </c>
      <c r="D83"/>
      <c r="E83" s="147">
        <v>44020</v>
      </c>
      <c r="F83" s="68" t="s">
        <v>881</v>
      </c>
      <c r="G83" s="68" t="s">
        <v>915</v>
      </c>
      <c r="H83" s="68">
        <v>1</v>
      </c>
      <c r="I83" s="68" t="s">
        <v>982</v>
      </c>
      <c r="J83" s="77" t="s">
        <v>761</v>
      </c>
      <c r="K83" s="68">
        <v>3</v>
      </c>
      <c r="L83" s="68">
        <v>2</v>
      </c>
      <c r="M83" s="68" t="s">
        <v>987</v>
      </c>
      <c r="N83" s="68" t="s">
        <v>816</v>
      </c>
      <c r="O83" s="131" t="s">
        <v>761</v>
      </c>
      <c r="P83" s="131" t="s">
        <v>761</v>
      </c>
      <c r="Q83" s="68" t="s">
        <v>761</v>
      </c>
      <c r="R83" s="68" t="s">
        <v>761</v>
      </c>
      <c r="S83" s="131">
        <v>1.2</v>
      </c>
      <c r="T83" s="68">
        <v>1.3</v>
      </c>
      <c r="U83" s="72">
        <v>0.92307692307692302</v>
      </c>
      <c r="V83" s="68">
        <v>0.15</v>
      </c>
      <c r="W83" s="77">
        <v>0.34722222222222227</v>
      </c>
      <c r="X83" s="372">
        <v>23.7</v>
      </c>
      <c r="Y83" s="79">
        <v>5.94</v>
      </c>
      <c r="Z83" s="365">
        <v>5.0090390258583346</v>
      </c>
      <c r="AA83" s="68">
        <v>79.900000000000006</v>
      </c>
      <c r="AB83" s="131">
        <v>29.7</v>
      </c>
      <c r="AC83" s="79">
        <v>46.2</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7" s="68" customFormat="1" x14ac:dyDescent="0.2">
      <c r="A84" s="79" t="s">
        <v>756</v>
      </c>
      <c r="B84" s="193" t="s">
        <v>284</v>
      </c>
      <c r="C84" s="193" t="s">
        <v>764</v>
      </c>
      <c r="D84" s="193"/>
      <c r="E84" s="194">
        <v>44020</v>
      </c>
      <c r="F84" s="79" t="s">
        <v>881</v>
      </c>
      <c r="G84" s="79" t="s">
        <v>915</v>
      </c>
      <c r="H84" s="195">
        <v>1</v>
      </c>
      <c r="I84" s="79" t="s">
        <v>982</v>
      </c>
      <c r="J84" s="196" t="s">
        <v>761</v>
      </c>
      <c r="K84" s="174">
        <v>3</v>
      </c>
      <c r="L84" s="174">
        <v>2</v>
      </c>
      <c r="M84" s="79" t="s">
        <v>987</v>
      </c>
      <c r="N84" s="79" t="s">
        <v>816</v>
      </c>
      <c r="O84" s="131" t="s">
        <v>761</v>
      </c>
      <c r="P84" s="131" t="s">
        <v>761</v>
      </c>
      <c r="Q84" s="79" t="s">
        <v>761</v>
      </c>
      <c r="R84" s="79" t="s">
        <v>761</v>
      </c>
      <c r="S84" s="131">
        <v>1.2</v>
      </c>
      <c r="T84" s="79">
        <v>1.3</v>
      </c>
      <c r="U84" s="72">
        <v>0.92307692307692302</v>
      </c>
      <c r="V84" s="79">
        <v>0.5</v>
      </c>
      <c r="W84" s="196">
        <v>0.34722222222222227</v>
      </c>
      <c r="X84" s="371">
        <v>23.7</v>
      </c>
      <c r="Y84" s="198">
        <v>5.94</v>
      </c>
      <c r="Z84" s="365">
        <v>5.0061648807966739</v>
      </c>
      <c r="AA84" s="199">
        <v>79.8</v>
      </c>
      <c r="AB84" s="131">
        <v>29.8</v>
      </c>
      <c r="AC84" s="79">
        <v>46.1</v>
      </c>
      <c r="AD84" s="176">
        <v>0.15117759388924246</v>
      </c>
      <c r="AE84" s="75">
        <v>0.61914715719063551</v>
      </c>
      <c r="AF84" s="75">
        <v>2.5000000000000001E-2</v>
      </c>
      <c r="AG84" s="137">
        <v>0.64414715719063553</v>
      </c>
      <c r="AH84" s="75">
        <v>23.07018724110543</v>
      </c>
      <c r="AI84" s="75">
        <v>23.714334398296064</v>
      </c>
      <c r="AJ84" s="75">
        <v>120.4844703322991</v>
      </c>
      <c r="AK84" s="75">
        <v>19.531233113313313</v>
      </c>
      <c r="AL84" s="177">
        <v>6.1688102145568982</v>
      </c>
      <c r="AM84" s="75">
        <v>42.601420354418742</v>
      </c>
      <c r="AN84" s="137">
        <v>43.24556751160938</v>
      </c>
      <c r="AO84" s="207">
        <v>6.7866428571428568</v>
      </c>
      <c r="AP84" s="207">
        <v>2.548176674107141</v>
      </c>
      <c r="AQ84" s="201">
        <v>0.72702453801311762</v>
      </c>
      <c r="AR84" s="177">
        <v>9.3348195312499982</v>
      </c>
      <c r="AS84" s="79"/>
      <c r="AT84" s="176"/>
      <c r="AU84" s="68" t="s">
        <v>763</v>
      </c>
      <c r="AV84" s="68" t="s">
        <v>763</v>
      </c>
      <c r="AX84" s="72"/>
      <c r="BA84" s="200"/>
      <c r="BC84" s="147"/>
    </row>
    <row r="85" spans="1:57" s="68" customFormat="1" x14ac:dyDescent="0.2">
      <c r="A85" s="79" t="s">
        <v>756</v>
      </c>
      <c r="B85" s="193" t="s">
        <v>284</v>
      </c>
      <c r="C85" s="193" t="s">
        <v>765</v>
      </c>
      <c r="D85" s="193"/>
      <c r="E85" s="194">
        <v>44020</v>
      </c>
      <c r="F85" s="79" t="s">
        <v>881</v>
      </c>
      <c r="G85" s="79" t="s">
        <v>915</v>
      </c>
      <c r="H85" s="195">
        <v>1</v>
      </c>
      <c r="I85" s="79" t="s">
        <v>982</v>
      </c>
      <c r="J85" s="196" t="s">
        <v>761</v>
      </c>
      <c r="K85" s="197">
        <v>3</v>
      </c>
      <c r="L85" s="174">
        <v>2</v>
      </c>
      <c r="M85" s="79" t="s">
        <v>987</v>
      </c>
      <c r="N85" s="79" t="s">
        <v>816</v>
      </c>
      <c r="O85" s="131" t="s">
        <v>761</v>
      </c>
      <c r="P85" s="131" t="s">
        <v>761</v>
      </c>
      <c r="Q85" s="79" t="s">
        <v>761</v>
      </c>
      <c r="R85" s="79" t="s">
        <v>761</v>
      </c>
      <c r="S85" s="131">
        <v>1.2</v>
      </c>
      <c r="T85" s="79">
        <v>1.3</v>
      </c>
      <c r="U85" s="72">
        <v>0.92307692307692302</v>
      </c>
      <c r="V85" s="79">
        <v>1</v>
      </c>
      <c r="W85" s="196">
        <v>0.34722222222222227</v>
      </c>
      <c r="X85" s="371">
        <v>23.5</v>
      </c>
      <c r="Y85" s="198">
        <v>5.96</v>
      </c>
      <c r="Z85" s="365">
        <v>5.016002547381099</v>
      </c>
      <c r="AA85" s="199">
        <v>80.3</v>
      </c>
      <c r="AB85" s="131">
        <v>30</v>
      </c>
      <c r="AC85" s="79">
        <v>46.7</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t="s">
        <v>763</v>
      </c>
      <c r="AV85" s="68" t="s">
        <v>763</v>
      </c>
      <c r="AX85" s="72"/>
      <c r="BA85" s="200"/>
      <c r="BC85" s="147"/>
    </row>
    <row r="86" spans="1:57" s="68" customFormat="1" x14ac:dyDescent="0.2">
      <c r="A86" s="79" t="s">
        <v>756</v>
      </c>
      <c r="B86" t="s">
        <v>284</v>
      </c>
      <c r="C86" t="s">
        <v>757</v>
      </c>
      <c r="D86"/>
      <c r="E86" s="194">
        <v>44035</v>
      </c>
      <c r="F86" s="68" t="s">
        <v>881</v>
      </c>
      <c r="G86" s="68" t="s">
        <v>1007</v>
      </c>
      <c r="H86" s="68">
        <v>1</v>
      </c>
      <c r="I86" s="68" t="s">
        <v>982</v>
      </c>
      <c r="J86" s="77" t="s">
        <v>761</v>
      </c>
      <c r="K86" s="68">
        <v>3</v>
      </c>
      <c r="L86" s="68">
        <v>1</v>
      </c>
      <c r="M86" s="68" t="s">
        <v>773</v>
      </c>
      <c r="N86" s="68" t="s">
        <v>766</v>
      </c>
      <c r="O86" s="131" t="s">
        <v>761</v>
      </c>
      <c r="P86" s="131" t="s">
        <v>761</v>
      </c>
      <c r="Q86" s="68">
        <v>1</v>
      </c>
      <c r="R86" s="68">
        <v>1</v>
      </c>
      <c r="S86" s="131">
        <v>1</v>
      </c>
      <c r="T86" s="68">
        <v>1.3</v>
      </c>
      <c r="U86" s="72">
        <v>0.76923076923076916</v>
      </c>
      <c r="V86" s="68">
        <v>0.15</v>
      </c>
      <c r="W86" s="77">
        <v>0.32013888888888892</v>
      </c>
      <c r="X86" s="372">
        <v>27</v>
      </c>
      <c r="Y86" s="79">
        <v>5.74</v>
      </c>
      <c r="Z86" s="365">
        <v>4.8540844084778962</v>
      </c>
      <c r="AA86" s="68">
        <v>85.1</v>
      </c>
      <c r="AB86" s="131">
        <v>29.9</v>
      </c>
      <c r="AC86" s="79">
        <v>46.1</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79"/>
      <c r="AT86" s="176"/>
      <c r="AU86" s="68" t="s">
        <v>763</v>
      </c>
      <c r="AV86" s="68" t="s">
        <v>763</v>
      </c>
      <c r="AX86" s="72"/>
      <c r="BC86" s="147"/>
    </row>
    <row r="87" spans="1:57" s="68" customFormat="1" x14ac:dyDescent="0.2">
      <c r="A87" s="79" t="s">
        <v>756</v>
      </c>
      <c r="B87" s="193" t="s">
        <v>284</v>
      </c>
      <c r="C87" s="193" t="s">
        <v>764</v>
      </c>
      <c r="D87" s="193"/>
      <c r="E87" s="194">
        <v>44035</v>
      </c>
      <c r="F87" s="68" t="s">
        <v>881</v>
      </c>
      <c r="G87" s="68" t="s">
        <v>1007</v>
      </c>
      <c r="H87" s="68">
        <v>1</v>
      </c>
      <c r="I87" s="68" t="s">
        <v>982</v>
      </c>
      <c r="J87" s="77" t="s">
        <v>761</v>
      </c>
      <c r="K87" s="68">
        <v>3</v>
      </c>
      <c r="L87" s="68">
        <v>1</v>
      </c>
      <c r="M87" s="68" t="s">
        <v>773</v>
      </c>
      <c r="N87" s="68" t="s">
        <v>766</v>
      </c>
      <c r="O87" s="131" t="s">
        <v>761</v>
      </c>
      <c r="P87" s="131" t="s">
        <v>761</v>
      </c>
      <c r="Q87" s="68">
        <v>1</v>
      </c>
      <c r="R87" s="68">
        <v>1</v>
      </c>
      <c r="S87" s="131">
        <v>1</v>
      </c>
      <c r="T87" s="68">
        <v>1.3</v>
      </c>
      <c r="U87" s="72">
        <v>0.76923076923076916</v>
      </c>
      <c r="V87" s="79">
        <v>0.5</v>
      </c>
      <c r="W87" s="77">
        <v>0.32013888888888892</v>
      </c>
      <c r="X87" s="371">
        <v>27.2</v>
      </c>
      <c r="Y87" s="198">
        <v>6.12</v>
      </c>
      <c r="Z87" s="365">
        <v>5.1766382854653523</v>
      </c>
      <c r="AA87" s="199">
        <v>90.7</v>
      </c>
      <c r="AB87" s="131">
        <v>29.9</v>
      </c>
      <c r="AC87" s="79">
        <v>46.1</v>
      </c>
      <c r="AD87" s="176">
        <v>0.14258434118395921</v>
      </c>
      <c r="AE87" s="75">
        <v>0.80448528791838791</v>
      </c>
      <c r="AF87" s="75">
        <v>2.5000000000000001E-2</v>
      </c>
      <c r="AG87" s="137">
        <v>0.82948528791838794</v>
      </c>
      <c r="AH87" s="75">
        <v>27.77996067030141</v>
      </c>
      <c r="AI87" s="75">
        <v>28.609445958219798</v>
      </c>
      <c r="AJ87" s="75">
        <v>132.59539649681381</v>
      </c>
      <c r="AK87" s="75">
        <v>17.541334459777399</v>
      </c>
      <c r="AL87" s="177">
        <v>7.5590256146621844</v>
      </c>
      <c r="AM87" s="75">
        <v>45.321295130078809</v>
      </c>
      <c r="AN87" s="137">
        <v>46.150780417997197</v>
      </c>
      <c r="AO87" s="207">
        <v>12.711999999999998</v>
      </c>
      <c r="AP87" s="207">
        <v>2.5000000000000001E-2</v>
      </c>
      <c r="AQ87" s="201">
        <v>1</v>
      </c>
      <c r="AR87" s="177">
        <v>12.736999999999998</v>
      </c>
      <c r="AS87" s="79"/>
      <c r="AT87" s="176"/>
      <c r="AU87" s="68" t="s">
        <v>763</v>
      </c>
      <c r="AV87" s="68" t="s">
        <v>763</v>
      </c>
      <c r="AX87" s="72"/>
      <c r="BC87" s="147"/>
    </row>
    <row r="88" spans="1:57" s="68" customFormat="1" x14ac:dyDescent="0.2">
      <c r="A88" s="79" t="s">
        <v>756</v>
      </c>
      <c r="B88" s="193" t="s">
        <v>284</v>
      </c>
      <c r="C88" s="193" t="s">
        <v>765</v>
      </c>
      <c r="D88" s="193"/>
      <c r="E88" s="194">
        <v>44035</v>
      </c>
      <c r="F88" s="68" t="s">
        <v>881</v>
      </c>
      <c r="G88" s="68" t="s">
        <v>1007</v>
      </c>
      <c r="H88" s="68">
        <v>1</v>
      </c>
      <c r="I88" s="68" t="s">
        <v>982</v>
      </c>
      <c r="J88" s="77" t="s">
        <v>761</v>
      </c>
      <c r="K88" s="68">
        <v>3</v>
      </c>
      <c r="L88" s="68">
        <v>1</v>
      </c>
      <c r="M88" s="68" t="s">
        <v>773</v>
      </c>
      <c r="N88" s="68" t="s">
        <v>766</v>
      </c>
      <c r="O88" s="131" t="s">
        <v>761</v>
      </c>
      <c r="P88" s="131" t="s">
        <v>761</v>
      </c>
      <c r="Q88" s="68">
        <v>1</v>
      </c>
      <c r="R88" s="68">
        <v>1</v>
      </c>
      <c r="S88" s="131">
        <v>1</v>
      </c>
      <c r="T88" s="68">
        <v>1.3</v>
      </c>
      <c r="U88" s="72">
        <v>0.76923076923076916</v>
      </c>
      <c r="V88" s="79">
        <v>1</v>
      </c>
      <c r="W88" s="77">
        <v>0.32013888888888892</v>
      </c>
      <c r="X88" s="371">
        <v>26.6</v>
      </c>
      <c r="Y88" s="198">
        <v>4.67</v>
      </c>
      <c r="Z88" s="365">
        <v>3.9473819621045081</v>
      </c>
      <c r="AA88" s="199">
        <v>69.400000000000006</v>
      </c>
      <c r="AB88" s="131">
        <v>29.9</v>
      </c>
      <c r="AC88" s="79">
        <v>46.1</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79"/>
      <c r="AT88" s="176"/>
      <c r="AU88" s="68">
        <v>151.1</v>
      </c>
      <c r="AV88" s="72">
        <v>2.4169999999999998</v>
      </c>
      <c r="AX88" s="72"/>
      <c r="BC88" s="147"/>
    </row>
    <row r="89" spans="1:57" x14ac:dyDescent="0.2">
      <c r="A89" s="79" t="s">
        <v>756</v>
      </c>
      <c r="B89" t="s">
        <v>284</v>
      </c>
      <c r="C89" t="s">
        <v>757</v>
      </c>
      <c r="E89" s="147">
        <v>44049</v>
      </c>
      <c r="F89" s="68" t="s">
        <v>881</v>
      </c>
      <c r="G89" s="68" t="s">
        <v>1041</v>
      </c>
      <c r="H89" s="68">
        <v>0</v>
      </c>
      <c r="I89" s="68" t="s">
        <v>982</v>
      </c>
      <c r="J89" s="77" t="s">
        <v>761</v>
      </c>
      <c r="K89" s="68">
        <v>2</v>
      </c>
      <c r="L89" s="68">
        <v>1</v>
      </c>
      <c r="M89" s="68" t="s">
        <v>773</v>
      </c>
      <c r="N89" s="68" t="s">
        <v>1042</v>
      </c>
      <c r="O89" s="131" t="s">
        <v>761</v>
      </c>
      <c r="P89" s="131" t="s">
        <v>761</v>
      </c>
      <c r="Q89" s="68">
        <v>0.8</v>
      </c>
      <c r="R89" s="68">
        <v>0.8</v>
      </c>
      <c r="S89" s="131">
        <v>0.8</v>
      </c>
      <c r="T89" s="68">
        <v>1.4</v>
      </c>
      <c r="U89" s="72">
        <v>0.57142857142857151</v>
      </c>
      <c r="V89" s="68">
        <v>0.15</v>
      </c>
      <c r="W89" s="77">
        <v>0.30833333333333335</v>
      </c>
      <c r="X89" s="372">
        <v>26.7</v>
      </c>
      <c r="Y89" s="79">
        <v>6.57</v>
      </c>
      <c r="Z89" s="365">
        <v>5.5978933724847666</v>
      </c>
      <c r="AA89" s="68">
        <v>93.6</v>
      </c>
      <c r="AB89" s="131">
        <v>28.5</v>
      </c>
      <c r="AC89" s="79">
        <v>44.4</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A89" s="68"/>
      <c r="BB89" s="68"/>
      <c r="BC89" s="68"/>
      <c r="BD89" s="68"/>
      <c r="BE89" s="68"/>
    </row>
    <row r="90" spans="1:57" x14ac:dyDescent="0.2">
      <c r="A90" s="79" t="s">
        <v>756</v>
      </c>
      <c r="B90" t="s">
        <v>284</v>
      </c>
      <c r="C90" t="s">
        <v>764</v>
      </c>
      <c r="E90" s="147">
        <v>44049</v>
      </c>
      <c r="F90" s="68" t="s">
        <v>881</v>
      </c>
      <c r="G90" s="68" t="s">
        <v>1041</v>
      </c>
      <c r="H90" s="68">
        <v>0</v>
      </c>
      <c r="I90" s="68" t="s">
        <v>982</v>
      </c>
      <c r="J90" s="77" t="s">
        <v>761</v>
      </c>
      <c r="K90" s="68">
        <v>2</v>
      </c>
      <c r="L90" s="68">
        <v>1</v>
      </c>
      <c r="M90" s="68" t="s">
        <v>773</v>
      </c>
      <c r="N90" s="68" t="s">
        <v>1042</v>
      </c>
      <c r="O90" s="131" t="s">
        <v>761</v>
      </c>
      <c r="P90" s="131" t="s">
        <v>761</v>
      </c>
      <c r="Q90" s="68">
        <v>0.8</v>
      </c>
      <c r="R90" s="68">
        <v>0.8</v>
      </c>
      <c r="S90" s="131">
        <v>0.8</v>
      </c>
      <c r="T90" s="68">
        <v>1.4</v>
      </c>
      <c r="U90" s="72">
        <v>0.57142857142857151</v>
      </c>
      <c r="V90" s="68">
        <v>0.5</v>
      </c>
      <c r="W90" s="77" t="s">
        <v>761</v>
      </c>
      <c r="X90" s="372">
        <v>26.6</v>
      </c>
      <c r="Y90" s="79">
        <v>5.76</v>
      </c>
      <c r="Z90" s="365">
        <v>4.8550520480485986</v>
      </c>
      <c r="AA90" s="68">
        <v>82</v>
      </c>
      <c r="AB90" s="134">
        <v>30.4</v>
      </c>
      <c r="AC90" s="204">
        <v>47.3</v>
      </c>
      <c r="AD90" s="171">
        <v>-5.5511151231257827E-17</v>
      </c>
      <c r="AE90" s="72">
        <v>0.34090909090909061</v>
      </c>
      <c r="AF90" s="75">
        <v>2.5000000000000001E-2</v>
      </c>
      <c r="AG90" s="137">
        <v>0.36590909090909063</v>
      </c>
      <c r="AH90" s="75">
        <v>21.205224580833718</v>
      </c>
      <c r="AI90" s="72">
        <v>21.57113367174281</v>
      </c>
      <c r="AJ90" s="72">
        <v>149.88546669590957</v>
      </c>
      <c r="AK90" s="72">
        <v>20.721813826694724</v>
      </c>
      <c r="AL90" s="72">
        <v>7.233221374801694</v>
      </c>
      <c r="AM90" s="75">
        <v>41.927038407528443</v>
      </c>
      <c r="AN90" s="137">
        <v>42.292947498437528</v>
      </c>
      <c r="AO90" s="137">
        <v>11.791999999999998</v>
      </c>
      <c r="AP90" s="207">
        <v>2.5000000000000001E-2</v>
      </c>
      <c r="AQ90" s="70">
        <v>1</v>
      </c>
      <c r="AR90" s="177">
        <v>11.816999999999998</v>
      </c>
      <c r="AS90" s="68"/>
      <c r="AT90" s="68"/>
      <c r="AU90" s="68" t="s">
        <v>763</v>
      </c>
      <c r="AV90" s="68" t="s">
        <v>763</v>
      </c>
      <c r="AW90" s="68"/>
      <c r="BA90" s="68"/>
      <c r="BB90" s="68"/>
      <c r="BC90" s="68"/>
      <c r="BD90" s="68"/>
      <c r="BE90" s="68"/>
    </row>
    <row r="91" spans="1:57" x14ac:dyDescent="0.2">
      <c r="A91" s="79" t="s">
        <v>756</v>
      </c>
      <c r="B91" t="s">
        <v>284</v>
      </c>
      <c r="C91" t="s">
        <v>765</v>
      </c>
      <c r="E91" s="147">
        <v>44049</v>
      </c>
      <c r="F91" s="68" t="s">
        <v>881</v>
      </c>
      <c r="G91" s="68" t="s">
        <v>1041</v>
      </c>
      <c r="H91" s="68">
        <v>0</v>
      </c>
      <c r="I91" s="68" t="s">
        <v>982</v>
      </c>
      <c r="J91" s="77" t="s">
        <v>761</v>
      </c>
      <c r="K91" s="68">
        <v>2</v>
      </c>
      <c r="L91" s="68">
        <v>1</v>
      </c>
      <c r="M91" s="68" t="s">
        <v>773</v>
      </c>
      <c r="N91" s="68" t="s">
        <v>1042</v>
      </c>
      <c r="O91" s="131" t="s">
        <v>761</v>
      </c>
      <c r="P91" s="131" t="s">
        <v>761</v>
      </c>
      <c r="Q91" s="68">
        <v>0.8</v>
      </c>
      <c r="R91" s="68">
        <v>0.8</v>
      </c>
      <c r="S91" s="131">
        <v>0.8</v>
      </c>
      <c r="T91" s="68">
        <v>1.4</v>
      </c>
      <c r="U91" s="72">
        <v>0.57142857142857151</v>
      </c>
      <c r="V91" s="68">
        <v>1</v>
      </c>
      <c r="W91" s="77" t="s">
        <v>761</v>
      </c>
      <c r="X91" s="372">
        <v>26</v>
      </c>
      <c r="Y91" s="79">
        <v>4.0199999999999996</v>
      </c>
      <c r="Z91" s="365">
        <v>3.3707214279493893</v>
      </c>
      <c r="AA91" s="68">
        <v>56.7</v>
      </c>
      <c r="AB91" s="131">
        <v>31.2</v>
      </c>
      <c r="AC91" s="79">
        <v>48.1</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163.80000000000001</v>
      </c>
      <c r="AV91" s="72">
        <v>2.621</v>
      </c>
      <c r="AW91" s="68"/>
      <c r="BA91" s="68"/>
      <c r="BB91" s="68"/>
      <c r="BC91" s="68"/>
      <c r="BD91" s="68"/>
      <c r="BE91" s="68"/>
    </row>
    <row r="92" spans="1:57" x14ac:dyDescent="0.2">
      <c r="A92" s="79" t="s">
        <v>756</v>
      </c>
      <c r="B92" t="s">
        <v>284</v>
      </c>
      <c r="C92" t="s">
        <v>757</v>
      </c>
      <c r="E92" s="147">
        <v>44064</v>
      </c>
      <c r="F92" s="68" t="s">
        <v>1056</v>
      </c>
      <c r="G92" s="68" t="s">
        <v>761</v>
      </c>
      <c r="H92" s="68" t="s">
        <v>761</v>
      </c>
      <c r="I92" s="68" t="s">
        <v>761</v>
      </c>
      <c r="J92" s="77" t="s">
        <v>761</v>
      </c>
      <c r="K92" s="68" t="s">
        <v>761</v>
      </c>
      <c r="L92" s="68" t="s">
        <v>761</v>
      </c>
      <c r="M92" s="68" t="s">
        <v>761</v>
      </c>
      <c r="N92" s="68" t="s">
        <v>761</v>
      </c>
      <c r="O92" s="131" t="s">
        <v>761</v>
      </c>
      <c r="P92" s="131" t="s">
        <v>761</v>
      </c>
      <c r="Q92" s="68" t="s">
        <v>761</v>
      </c>
      <c r="R92" s="68" t="s">
        <v>761</v>
      </c>
      <c r="S92" s="131" t="s">
        <v>761</v>
      </c>
      <c r="T92" s="68" t="s">
        <v>761</v>
      </c>
      <c r="U92" s="72" t="s">
        <v>761</v>
      </c>
      <c r="V92" s="130" t="s">
        <v>761</v>
      </c>
      <c r="W92" s="68" t="s">
        <v>761</v>
      </c>
      <c r="X92" s="372" t="s">
        <v>761</v>
      </c>
      <c r="Y92" s="79" t="s">
        <v>761</v>
      </c>
      <c r="Z92" s="359" t="s">
        <v>761</v>
      </c>
      <c r="AA92" s="68" t="s">
        <v>761</v>
      </c>
      <c r="AB92" s="131">
        <v>29.6</v>
      </c>
      <c r="AC92" s="79">
        <v>45.8</v>
      </c>
      <c r="AD92" s="174" t="s">
        <v>763</v>
      </c>
      <c r="AE92" s="174" t="s">
        <v>763</v>
      </c>
      <c r="AF92" s="177" t="s">
        <v>763</v>
      </c>
      <c r="AG92" s="207" t="s">
        <v>763</v>
      </c>
      <c r="AH92" s="75" t="s">
        <v>763</v>
      </c>
      <c r="AI92" s="177" t="s">
        <v>763</v>
      </c>
      <c r="AJ92" s="174" t="s">
        <v>763</v>
      </c>
      <c r="AK92" s="174" t="s">
        <v>763</v>
      </c>
      <c r="AL92" s="174" t="s">
        <v>763</v>
      </c>
      <c r="AM92" s="174" t="s">
        <v>763</v>
      </c>
      <c r="AN92" s="208" t="s">
        <v>763</v>
      </c>
      <c r="AO92" s="208" t="s">
        <v>763</v>
      </c>
      <c r="AP92" s="208" t="s">
        <v>763</v>
      </c>
      <c r="AQ92" s="174" t="s">
        <v>763</v>
      </c>
      <c r="AR92" s="75" t="s">
        <v>763</v>
      </c>
      <c r="AS92" s="68"/>
      <c r="AT92" s="68"/>
      <c r="AU92" s="68" t="s">
        <v>763</v>
      </c>
      <c r="AV92" s="68" t="s">
        <v>763</v>
      </c>
      <c r="AW92" s="68"/>
    </row>
    <row r="93" spans="1:57" x14ac:dyDescent="0.2">
      <c r="A93" s="79" t="s">
        <v>756</v>
      </c>
      <c r="B93" t="s">
        <v>284</v>
      </c>
      <c r="C93" t="s">
        <v>764</v>
      </c>
      <c r="E93" s="147">
        <v>44064</v>
      </c>
      <c r="F93" s="68" t="s">
        <v>1056</v>
      </c>
      <c r="G93" s="68" t="s">
        <v>761</v>
      </c>
      <c r="H93" s="68" t="s">
        <v>761</v>
      </c>
      <c r="I93" s="68" t="s">
        <v>761</v>
      </c>
      <c r="J93" s="77" t="s">
        <v>761</v>
      </c>
      <c r="K93" s="68" t="s">
        <v>761</v>
      </c>
      <c r="L93" s="68" t="s">
        <v>761</v>
      </c>
      <c r="M93" s="68" t="s">
        <v>761</v>
      </c>
      <c r="N93" s="68" t="s">
        <v>761</v>
      </c>
      <c r="O93" s="131" t="s">
        <v>761</v>
      </c>
      <c r="P93" s="131" t="s">
        <v>761</v>
      </c>
      <c r="Q93" s="68" t="s">
        <v>761</v>
      </c>
      <c r="R93" s="68" t="s">
        <v>761</v>
      </c>
      <c r="S93" s="131" t="s">
        <v>761</v>
      </c>
      <c r="T93" s="68" t="s">
        <v>761</v>
      </c>
      <c r="U93" s="72" t="s">
        <v>761</v>
      </c>
      <c r="V93" s="130" t="s">
        <v>761</v>
      </c>
      <c r="W93" s="68" t="s">
        <v>761</v>
      </c>
      <c r="X93" s="372" t="s">
        <v>761</v>
      </c>
      <c r="Y93" s="79" t="s">
        <v>761</v>
      </c>
      <c r="Z93" s="359" t="s">
        <v>761</v>
      </c>
      <c r="AA93" s="68" t="s">
        <v>761</v>
      </c>
      <c r="AB93" s="134">
        <v>30.1</v>
      </c>
      <c r="AC93" s="204">
        <v>46.5</v>
      </c>
      <c r="AD93" s="171">
        <v>4.9999999999999954E-2</v>
      </c>
      <c r="AE93" s="72">
        <v>0.86243241062061116</v>
      </c>
      <c r="AF93" s="75">
        <v>2.5000000000000001E-2</v>
      </c>
      <c r="AG93" s="137">
        <v>0.88743241062061118</v>
      </c>
      <c r="AH93" s="75">
        <v>19.160858621528291</v>
      </c>
      <c r="AI93" s="72">
        <v>20.048291032148903</v>
      </c>
      <c r="AJ93" s="72">
        <v>147.04865404958568</v>
      </c>
      <c r="AK93" s="72">
        <v>21.978936001928627</v>
      </c>
      <c r="AL93" s="72">
        <v>6.6904355168367715</v>
      </c>
      <c r="AM93" s="75">
        <v>41.139794623456922</v>
      </c>
      <c r="AN93" s="137">
        <v>42.027227034077526</v>
      </c>
      <c r="AO93" s="137">
        <v>9.2560000000000002</v>
      </c>
      <c r="AP93" s="137">
        <v>4.3368000000000047</v>
      </c>
      <c r="AQ93" s="70">
        <v>0.68094873756694707</v>
      </c>
      <c r="AR93" s="177">
        <v>13.592800000000004</v>
      </c>
      <c r="AS93" s="68"/>
      <c r="AT93" s="68"/>
      <c r="AU93" s="68" t="s">
        <v>763</v>
      </c>
      <c r="AV93" s="68" t="s">
        <v>763</v>
      </c>
      <c r="AW93" s="68"/>
    </row>
    <row r="94" spans="1:57" x14ac:dyDescent="0.2">
      <c r="A94" s="79" t="s">
        <v>756</v>
      </c>
      <c r="B94" t="s">
        <v>284</v>
      </c>
      <c r="C94" t="s">
        <v>765</v>
      </c>
      <c r="E94" s="147">
        <v>44064</v>
      </c>
      <c r="F94" s="68" t="s">
        <v>1056</v>
      </c>
      <c r="G94" s="68" t="s">
        <v>761</v>
      </c>
      <c r="H94" s="68" t="s">
        <v>761</v>
      </c>
      <c r="I94" s="68" t="s">
        <v>761</v>
      </c>
      <c r="J94" s="77" t="s">
        <v>761</v>
      </c>
      <c r="K94" s="68" t="s">
        <v>761</v>
      </c>
      <c r="L94" s="68" t="s">
        <v>761</v>
      </c>
      <c r="M94" s="68" t="s">
        <v>761</v>
      </c>
      <c r="N94" s="68" t="s">
        <v>761</v>
      </c>
      <c r="O94" s="131" t="s">
        <v>761</v>
      </c>
      <c r="P94" s="131" t="s">
        <v>761</v>
      </c>
      <c r="Q94" s="68" t="s">
        <v>761</v>
      </c>
      <c r="R94" s="68" t="s">
        <v>761</v>
      </c>
      <c r="S94" s="131" t="s">
        <v>761</v>
      </c>
      <c r="T94" s="68" t="s">
        <v>761</v>
      </c>
      <c r="U94" s="72" t="s">
        <v>761</v>
      </c>
      <c r="V94" s="130" t="s">
        <v>761</v>
      </c>
      <c r="W94" s="68" t="s">
        <v>761</v>
      </c>
      <c r="X94" s="372" t="s">
        <v>761</v>
      </c>
      <c r="Y94" s="79" t="s">
        <v>761</v>
      </c>
      <c r="Z94" s="359" t="s">
        <v>761</v>
      </c>
      <c r="AA94" s="68" t="s">
        <v>761</v>
      </c>
      <c r="AB94" s="131">
        <v>30</v>
      </c>
      <c r="AC94" s="79">
        <v>46.4</v>
      </c>
      <c r="AD94" s="174" t="s">
        <v>763</v>
      </c>
      <c r="AE94" s="174" t="s">
        <v>763</v>
      </c>
      <c r="AF94" s="177" t="s">
        <v>763</v>
      </c>
      <c r="AG94" s="207" t="s">
        <v>763</v>
      </c>
      <c r="AH94" s="75" t="s">
        <v>763</v>
      </c>
      <c r="AI94" s="177" t="s">
        <v>763</v>
      </c>
      <c r="AJ94" s="174" t="s">
        <v>763</v>
      </c>
      <c r="AK94" s="174" t="s">
        <v>763</v>
      </c>
      <c r="AL94" s="174" t="s">
        <v>763</v>
      </c>
      <c r="AM94" s="174" t="s">
        <v>763</v>
      </c>
      <c r="AN94" s="208" t="s">
        <v>763</v>
      </c>
      <c r="AO94" s="208" t="s">
        <v>763</v>
      </c>
      <c r="AP94" s="208" t="s">
        <v>763</v>
      </c>
      <c r="AQ94" s="174" t="s">
        <v>763</v>
      </c>
      <c r="AR94" s="75" t="s">
        <v>763</v>
      </c>
      <c r="AS94" s="68"/>
      <c r="AT94" s="68"/>
      <c r="AU94" s="68">
        <v>178.6</v>
      </c>
      <c r="AV94" s="72">
        <v>5.7152000000000003</v>
      </c>
      <c r="AW94" s="68"/>
    </row>
    <row r="95" spans="1:57" x14ac:dyDescent="0.2">
      <c r="O95" s="213"/>
      <c r="P95" s="213"/>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284</v>
      </c>
      <c r="B101" s="102">
        <v>2020</v>
      </c>
      <c r="C101" s="103">
        <v>7</v>
      </c>
      <c r="D101" s="102">
        <v>8</v>
      </c>
      <c r="E101" s="82"/>
      <c r="F101" s="131">
        <v>1.2</v>
      </c>
      <c r="G101" s="362">
        <v>5.0090390258583346</v>
      </c>
      <c r="H101" s="82"/>
      <c r="I101" s="362">
        <v>23.7</v>
      </c>
      <c r="J101" s="131">
        <v>29.7</v>
      </c>
      <c r="K101" s="82"/>
      <c r="L101" s="82"/>
      <c r="M101" s="108"/>
      <c r="N101" s="137" t="s">
        <v>763</v>
      </c>
      <c r="O101" s="82"/>
      <c r="P101" s="82"/>
      <c r="Q101" s="82"/>
      <c r="R101" s="140"/>
      <c r="S101" s="137" t="s">
        <v>763</v>
      </c>
      <c r="T101" s="137" t="s">
        <v>763</v>
      </c>
      <c r="U101" s="137" t="s">
        <v>763</v>
      </c>
      <c r="V101" s="85"/>
      <c r="W101" s="85"/>
      <c r="X101" s="85"/>
      <c r="Y101" s="102">
        <f>IF(C101&lt;6," ",IF(C101&lt;=9,I101, IF(C101&gt;=10," ")))</f>
        <v>23.7</v>
      </c>
      <c r="Z101" s="102">
        <f>IF(Y101=" ", " ", IF(Y101&gt;0, Y101+273.15))</f>
        <v>296.84999999999997</v>
      </c>
      <c r="AA101" s="102">
        <f>IF(C101&lt;6," ",IF(C101&lt;=9,J101, IF(C101&gt;=10," ")))</f>
        <v>29.7</v>
      </c>
      <c r="AB101" s="102">
        <f>IF(C101&lt;6," ",IF(C101&lt;=9,G101, IF(C101&gt;=10," ")))</f>
        <v>5.0090390258583346</v>
      </c>
      <c r="AC101" s="104">
        <f>IF(Y101=" "," ",IF(Y101&gt;0,EXP(-173.4292+249.6339*100/Z101+143.3483*LN(+Z101/100)-21.8492*Z101/100+AA101*(-0.033096+0.014259*Z101/100-0.0017*(Z101/100)^2))*1.4276))</f>
        <v>7.1141924310338132</v>
      </c>
      <c r="AD101" s="102">
        <f>IF(Y101=" "," ",IF(Y101&gt;0,AB101/AC101))</f>
        <v>0.70409102289779302</v>
      </c>
      <c r="AE101" s="105">
        <f>IF(C101&lt;6," ",IF(C101&lt;=9,F101, IF(C101&gt;=10," ")))</f>
        <v>1.2</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284</v>
      </c>
      <c r="B102" s="102">
        <v>2020</v>
      </c>
      <c r="C102" s="103">
        <v>7</v>
      </c>
      <c r="D102" s="102">
        <v>8</v>
      </c>
      <c r="E102" s="82"/>
      <c r="F102" s="131">
        <v>1.2</v>
      </c>
      <c r="G102" s="362">
        <v>5.0061648807966739</v>
      </c>
      <c r="H102" s="82"/>
      <c r="I102" s="362">
        <v>23.7</v>
      </c>
      <c r="J102" s="131">
        <v>29.8</v>
      </c>
      <c r="K102" s="82"/>
      <c r="L102" s="82"/>
      <c r="M102" s="108"/>
      <c r="N102" s="137">
        <v>0.64414715719063553</v>
      </c>
      <c r="O102" s="82"/>
      <c r="P102" s="82"/>
      <c r="Q102" s="82"/>
      <c r="R102" s="140"/>
      <c r="S102" s="137">
        <v>43.24556751160938</v>
      </c>
      <c r="T102" s="207">
        <v>6.7866428571428568</v>
      </c>
      <c r="U102" s="207">
        <v>2.548176674107141</v>
      </c>
      <c r="V102" s="85"/>
      <c r="W102" s="85"/>
      <c r="X102" s="85"/>
      <c r="Y102" s="102">
        <f t="shared" ref="Y102:Y112" si="34">IF(C102&lt;6," ",IF(C102&lt;=9,I102, IF(C102&gt;=10," ")))</f>
        <v>23.7</v>
      </c>
      <c r="Z102" s="102">
        <f t="shared" ref="Z102:Z112" si="35">IF(Y102=" ", " ", IF(Y102&gt;0, Y102+273.15))</f>
        <v>296.84999999999997</v>
      </c>
      <c r="AA102" s="102">
        <f t="shared" ref="AA102:AA112" si="36">IF(C102&lt;6," ",IF(C102&lt;=9,J102, IF(C102&gt;=10," ")))</f>
        <v>29.8</v>
      </c>
      <c r="AB102" s="102">
        <f t="shared" ref="AB102:AB112" si="37">IF(C102&lt;6," ",IF(C102&lt;=9,G102, IF(C102&gt;=10," ")))</f>
        <v>5.0061648807966739</v>
      </c>
      <c r="AC102" s="104">
        <f t="shared" ref="AC102:AC112" si="38">IF(Y102=" "," ",IF(Y102&gt;0,EXP(-173.4292+249.6339*100/Z102+143.3483*LN(+Z102/100)-21.8492*Z102/100+AA102*(-0.033096+0.014259*Z102/100-0.0017*(Z102/100)^2))*1.4276))</f>
        <v>7.1101039805144985</v>
      </c>
      <c r="AD102" s="102">
        <f t="shared" ref="AD102:AD109" si="39">IF(Y102=" "," ",IF(Y102&gt;0,AB102/AC102))</f>
        <v>0.704091655272026</v>
      </c>
      <c r="AE102" s="105">
        <f t="shared" ref="AE102:AE112" si="40">IF(C102&lt;6," ",IF(C102&lt;=9,F102, IF(C102&gt;=10," ")))</f>
        <v>1.2</v>
      </c>
      <c r="AF102" s="102">
        <f t="shared" ref="AF102:AF112" si="41">IF(Y102=" "," ",N102)</f>
        <v>0.64414715719063553</v>
      </c>
      <c r="AG102" s="105">
        <f t="shared" ref="AG102:AG112" si="42">IF(C102&lt;6," ",IF(C102&lt;=9,T102, IF(C102&gt;=10," ")))</f>
        <v>6.7866428571428568</v>
      </c>
      <c r="AH102" s="105">
        <f t="shared" ref="AH102:AH112" si="43">IF(C102&lt;6," ",IF(C102&lt;=9,U102, IF(C102&gt;=10," ")))</f>
        <v>2.548176674107141</v>
      </c>
      <c r="AI102" s="102">
        <f t="shared" ref="AI102" si="44">IF(Y102=" ", " ", IF(Y102&gt;0, SUM(AG102:AH102)))</f>
        <v>9.3348195312499982</v>
      </c>
      <c r="AJ102" s="106">
        <f t="shared" ref="AJ102:AJ112" si="45">IF(C102&lt;6," ",IF(C102&lt;=9,S102, IF(C102&gt;=10," ")))</f>
        <v>43.24556751160938</v>
      </c>
      <c r="AK102" s="107">
        <f t="shared" ref="AK102:AK111" si="46">IF(Y102=" ", " ", IF(Y102&gt;0, AJ102-AF102))</f>
        <v>42.601420354418742</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284</v>
      </c>
      <c r="B103" s="102">
        <v>2020</v>
      </c>
      <c r="C103" s="103">
        <v>7</v>
      </c>
      <c r="D103" s="102">
        <v>8</v>
      </c>
      <c r="E103" s="82"/>
      <c r="F103" s="131">
        <v>1.2</v>
      </c>
      <c r="G103" s="362">
        <v>5.016002547381099</v>
      </c>
      <c r="H103" s="82"/>
      <c r="I103" s="362">
        <v>23.5</v>
      </c>
      <c r="J103" s="131">
        <v>30</v>
      </c>
      <c r="K103" s="82"/>
      <c r="L103" s="82"/>
      <c r="M103" s="108"/>
      <c r="N103" s="137" t="s">
        <v>763</v>
      </c>
      <c r="O103" s="82"/>
      <c r="P103" s="82"/>
      <c r="Q103" s="82"/>
      <c r="R103" s="140"/>
      <c r="S103" s="137" t="s">
        <v>763</v>
      </c>
      <c r="T103" s="137" t="s">
        <v>763</v>
      </c>
      <c r="U103" s="137" t="s">
        <v>763</v>
      </c>
      <c r="V103" s="85"/>
      <c r="W103" s="85"/>
      <c r="X103" s="85"/>
      <c r="Y103" s="102">
        <f t="shared" si="34"/>
        <v>23.5</v>
      </c>
      <c r="Z103" s="102">
        <f t="shared" si="35"/>
        <v>296.64999999999998</v>
      </c>
      <c r="AA103" s="102">
        <f t="shared" si="36"/>
        <v>30</v>
      </c>
      <c r="AB103" s="102">
        <f t="shared" si="37"/>
        <v>5.016002547381099</v>
      </c>
      <c r="AC103" s="104">
        <f t="shared" si="38"/>
        <v>7.1270626955095029</v>
      </c>
      <c r="AD103" s="102">
        <f t="shared" si="39"/>
        <v>0.70379660761809992</v>
      </c>
      <c r="AE103" s="105">
        <f t="shared" si="40"/>
        <v>1.2</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284</v>
      </c>
      <c r="B104" s="102">
        <v>2020</v>
      </c>
      <c r="C104" s="103">
        <v>7</v>
      </c>
      <c r="D104" s="102">
        <v>23</v>
      </c>
      <c r="E104" s="82"/>
      <c r="F104" s="131">
        <v>1</v>
      </c>
      <c r="G104" s="362">
        <v>4.8540844084778962</v>
      </c>
      <c r="H104" s="82"/>
      <c r="I104" s="362">
        <v>27</v>
      </c>
      <c r="J104" s="131">
        <v>29.9</v>
      </c>
      <c r="K104" s="82"/>
      <c r="L104" s="82"/>
      <c r="M104" s="108"/>
      <c r="N104" s="137" t="s">
        <v>763</v>
      </c>
      <c r="O104" s="82"/>
      <c r="P104" s="82"/>
      <c r="Q104" s="82"/>
      <c r="R104" s="140"/>
      <c r="S104" s="137" t="s">
        <v>763</v>
      </c>
      <c r="T104" s="137" t="s">
        <v>763</v>
      </c>
      <c r="U104" s="137" t="s">
        <v>763</v>
      </c>
      <c r="V104" s="85"/>
      <c r="W104" s="85"/>
      <c r="X104" s="85"/>
      <c r="Y104" s="102">
        <f t="shared" si="34"/>
        <v>27</v>
      </c>
      <c r="Z104" s="102">
        <f t="shared" si="35"/>
        <v>300.14999999999998</v>
      </c>
      <c r="AA104" s="102">
        <f t="shared" si="36"/>
        <v>29.9</v>
      </c>
      <c r="AB104" s="102">
        <f t="shared" si="37"/>
        <v>4.8540844084778962</v>
      </c>
      <c r="AC104" s="104">
        <f t="shared" si="38"/>
        <v>6.7138332625871469</v>
      </c>
      <c r="AD104" s="102">
        <f t="shared" si="39"/>
        <v>0.7229974619011309</v>
      </c>
      <c r="AE104" s="105">
        <f t="shared" si="40"/>
        <v>1</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284</v>
      </c>
      <c r="B105" s="102">
        <v>2020</v>
      </c>
      <c r="C105" s="103">
        <v>7</v>
      </c>
      <c r="D105" s="102">
        <v>23</v>
      </c>
      <c r="E105" s="82"/>
      <c r="F105" s="131">
        <v>1</v>
      </c>
      <c r="G105" s="362">
        <v>5.1766382854653523</v>
      </c>
      <c r="H105" s="82"/>
      <c r="I105" s="362">
        <v>27.2</v>
      </c>
      <c r="J105" s="131">
        <v>29.9</v>
      </c>
      <c r="K105" s="82"/>
      <c r="L105" s="82"/>
      <c r="M105" s="108"/>
      <c r="N105" s="137">
        <v>0.82948528791838794</v>
      </c>
      <c r="O105" s="82"/>
      <c r="P105" s="82"/>
      <c r="Q105" s="82"/>
      <c r="R105" s="140"/>
      <c r="S105" s="137">
        <v>46.150780417997197</v>
      </c>
      <c r="T105" s="207">
        <v>12.711999999999998</v>
      </c>
      <c r="U105" s="207">
        <v>2.5000000000000001E-2</v>
      </c>
      <c r="V105" s="85"/>
      <c r="W105" s="85"/>
      <c r="X105" s="85"/>
      <c r="Y105" s="102">
        <f t="shared" si="34"/>
        <v>27.2</v>
      </c>
      <c r="Z105" s="102">
        <f t="shared" si="35"/>
        <v>300.34999999999997</v>
      </c>
      <c r="AA105" s="102">
        <f t="shared" si="36"/>
        <v>29.9</v>
      </c>
      <c r="AB105" s="102">
        <f t="shared" si="37"/>
        <v>5.1766382854653523</v>
      </c>
      <c r="AC105" s="104">
        <f t="shared" si="38"/>
        <v>6.6913656376997936</v>
      </c>
      <c r="AD105" s="102">
        <f t="shared" si="39"/>
        <v>0.77362956468851107</v>
      </c>
      <c r="AE105" s="105">
        <f t="shared" si="40"/>
        <v>1</v>
      </c>
      <c r="AF105" s="102">
        <f t="shared" si="41"/>
        <v>0.82948528791838794</v>
      </c>
      <c r="AG105" s="105">
        <f t="shared" si="42"/>
        <v>12.711999999999998</v>
      </c>
      <c r="AH105" s="105">
        <f t="shared" si="43"/>
        <v>2.5000000000000001E-2</v>
      </c>
      <c r="AI105" s="102">
        <f t="shared" ref="AI105" si="47">IF(Y105=" ", " ", IF(Y105&gt;0, SUM(AG105:AH105)))</f>
        <v>12.736999999999998</v>
      </c>
      <c r="AJ105" s="106">
        <f t="shared" si="45"/>
        <v>46.150780417997197</v>
      </c>
      <c r="AK105" s="107">
        <f t="shared" si="46"/>
        <v>45.321295130078809</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284</v>
      </c>
      <c r="B106" s="102">
        <v>2020</v>
      </c>
      <c r="C106" s="103">
        <v>7</v>
      </c>
      <c r="D106" s="102">
        <v>23</v>
      </c>
      <c r="E106" s="82"/>
      <c r="F106" s="131">
        <v>1</v>
      </c>
      <c r="G106" s="362">
        <v>3.9473819621045081</v>
      </c>
      <c r="H106" s="82"/>
      <c r="I106" s="362">
        <v>26.6</v>
      </c>
      <c r="J106" s="131">
        <v>29.9</v>
      </c>
      <c r="K106" s="82"/>
      <c r="L106" s="82"/>
      <c r="M106" s="108"/>
      <c r="N106" s="137" t="s">
        <v>763</v>
      </c>
      <c r="O106" s="82"/>
      <c r="P106" s="82"/>
      <c r="Q106" s="82"/>
      <c r="R106" s="140"/>
      <c r="S106" s="137" t="s">
        <v>763</v>
      </c>
      <c r="T106" s="137" t="s">
        <v>763</v>
      </c>
      <c r="U106" s="137" t="s">
        <v>763</v>
      </c>
      <c r="V106" s="85"/>
      <c r="W106" s="85"/>
      <c r="X106" s="85"/>
      <c r="Y106" s="102">
        <f t="shared" si="34"/>
        <v>26.6</v>
      </c>
      <c r="Z106" s="102">
        <f t="shared" si="35"/>
        <v>299.75</v>
      </c>
      <c r="AA106" s="102">
        <f t="shared" si="36"/>
        <v>29.9</v>
      </c>
      <c r="AB106" s="102">
        <f t="shared" si="37"/>
        <v>3.9473819621045081</v>
      </c>
      <c r="AC106" s="104">
        <f t="shared" si="38"/>
        <v>6.75919425665065</v>
      </c>
      <c r="AD106" s="102">
        <f t="shared" si="39"/>
        <v>0.58400185173262575</v>
      </c>
      <c r="AE106" s="105">
        <f t="shared" si="40"/>
        <v>1</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284</v>
      </c>
      <c r="B107" s="102">
        <v>2020</v>
      </c>
      <c r="C107" s="103">
        <v>8</v>
      </c>
      <c r="D107" s="102">
        <v>6</v>
      </c>
      <c r="E107" s="82"/>
      <c r="F107" s="131">
        <v>0.8</v>
      </c>
      <c r="G107" s="362">
        <v>5.5978933724847666</v>
      </c>
      <c r="H107" s="82"/>
      <c r="I107" s="362">
        <v>26.7</v>
      </c>
      <c r="J107" s="131">
        <v>28.5</v>
      </c>
      <c r="K107" s="82"/>
      <c r="L107" s="82"/>
      <c r="M107" s="82"/>
      <c r="N107" s="137" t="s">
        <v>763</v>
      </c>
      <c r="O107" s="82"/>
      <c r="P107" s="82"/>
      <c r="Q107" s="82"/>
      <c r="R107" s="140"/>
      <c r="S107" s="137" t="s">
        <v>763</v>
      </c>
      <c r="T107" s="137" t="s">
        <v>763</v>
      </c>
      <c r="U107" s="137" t="s">
        <v>763</v>
      </c>
      <c r="V107" s="85"/>
      <c r="W107" s="85"/>
      <c r="X107" s="85"/>
      <c r="Y107" s="102">
        <f t="shared" si="34"/>
        <v>26.7</v>
      </c>
      <c r="Z107" s="102">
        <f t="shared" si="35"/>
        <v>299.84999999999997</v>
      </c>
      <c r="AA107" s="102">
        <f t="shared" si="36"/>
        <v>28.5</v>
      </c>
      <c r="AB107" s="102">
        <f t="shared" si="37"/>
        <v>5.5978933724847666</v>
      </c>
      <c r="AC107" s="104">
        <f t="shared" si="38"/>
        <v>6.801149960844656</v>
      </c>
      <c r="AD107" s="102">
        <f t="shared" si="39"/>
        <v>0.82308042091598677</v>
      </c>
      <c r="AE107" s="105">
        <f t="shared" si="40"/>
        <v>0.8</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284</v>
      </c>
      <c r="B108" s="102">
        <v>2020</v>
      </c>
      <c r="C108" s="103">
        <v>8</v>
      </c>
      <c r="D108" s="102">
        <v>6</v>
      </c>
      <c r="E108" s="82"/>
      <c r="F108" s="131">
        <v>0.8</v>
      </c>
      <c r="G108" s="362">
        <v>4.8550520480485986</v>
      </c>
      <c r="H108" s="82"/>
      <c r="I108" s="362">
        <v>26.6</v>
      </c>
      <c r="J108" s="134">
        <v>30.4</v>
      </c>
      <c r="K108" s="82"/>
      <c r="L108" s="82"/>
      <c r="M108" s="82"/>
      <c r="N108" s="137">
        <v>0.36590909090909063</v>
      </c>
      <c r="O108" s="82"/>
      <c r="P108" s="82"/>
      <c r="Q108" s="82"/>
      <c r="R108" s="140"/>
      <c r="S108" s="137">
        <v>42.292947498437528</v>
      </c>
      <c r="T108" s="137">
        <v>11.791999999999998</v>
      </c>
      <c r="U108" s="207">
        <v>2.5000000000000001E-2</v>
      </c>
      <c r="V108" s="85"/>
      <c r="W108" s="85"/>
      <c r="X108" s="85"/>
      <c r="Y108" s="102">
        <f t="shared" si="34"/>
        <v>26.6</v>
      </c>
      <c r="Z108" s="102">
        <f t="shared" si="35"/>
        <v>299.75</v>
      </c>
      <c r="AA108" s="102">
        <f t="shared" si="36"/>
        <v>30.4</v>
      </c>
      <c r="AB108" s="102">
        <f t="shared" si="37"/>
        <v>4.8550520480485986</v>
      </c>
      <c r="AC108" s="104">
        <f t="shared" si="38"/>
        <v>6.7401967175956541</v>
      </c>
      <c r="AD108" s="102">
        <f t="shared" si="39"/>
        <v>0.72031310827682793</v>
      </c>
      <c r="AE108" s="105">
        <f t="shared" si="40"/>
        <v>0.8</v>
      </c>
      <c r="AF108" s="102">
        <f t="shared" si="41"/>
        <v>0.36590909090909063</v>
      </c>
      <c r="AG108" s="105">
        <f t="shared" si="42"/>
        <v>11.791999999999998</v>
      </c>
      <c r="AH108" s="105">
        <f t="shared" si="43"/>
        <v>2.5000000000000001E-2</v>
      </c>
      <c r="AI108" s="102">
        <f t="shared" ref="AI108" si="48">IF(Y108=" ", " ", IF(Y108&gt;0, SUM(AG108:AH108)))</f>
        <v>11.816999999999998</v>
      </c>
      <c r="AJ108" s="106">
        <f t="shared" si="45"/>
        <v>42.292947498437528</v>
      </c>
      <c r="AK108" s="107">
        <f t="shared" si="46"/>
        <v>41.927038407528435</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284</v>
      </c>
      <c r="B109" s="102">
        <v>2020</v>
      </c>
      <c r="C109" s="132">
        <v>8</v>
      </c>
      <c r="D109" s="82">
        <v>6</v>
      </c>
      <c r="E109" s="85"/>
      <c r="F109" s="131">
        <v>0.8</v>
      </c>
      <c r="G109" s="362">
        <v>3.3707214279493893</v>
      </c>
      <c r="H109" s="85"/>
      <c r="I109" s="362">
        <v>26</v>
      </c>
      <c r="J109" s="131">
        <v>31.2</v>
      </c>
      <c r="K109" s="85"/>
      <c r="L109" s="85"/>
      <c r="M109" s="85"/>
      <c r="N109" s="137" t="s">
        <v>763</v>
      </c>
      <c r="O109" s="85"/>
      <c r="P109" s="85"/>
      <c r="Q109" s="85"/>
      <c r="R109" s="140"/>
      <c r="S109" s="137" t="s">
        <v>763</v>
      </c>
      <c r="T109" s="137" t="s">
        <v>763</v>
      </c>
      <c r="U109" s="137" t="s">
        <v>763</v>
      </c>
      <c r="V109" s="85"/>
      <c r="W109" s="85"/>
      <c r="X109" s="85"/>
      <c r="Y109" s="85">
        <f t="shared" si="34"/>
        <v>26</v>
      </c>
      <c r="Z109" s="82">
        <f t="shared" si="35"/>
        <v>299.14999999999998</v>
      </c>
      <c r="AA109" s="85">
        <f t="shared" si="36"/>
        <v>31.2</v>
      </c>
      <c r="AB109" s="85">
        <f t="shared" si="37"/>
        <v>3.3707214279493893</v>
      </c>
      <c r="AC109" s="110">
        <f t="shared" si="38"/>
        <v>6.7783183030291836</v>
      </c>
      <c r="AD109" s="82">
        <f t="shared" si="39"/>
        <v>0.49727989705692005</v>
      </c>
      <c r="AE109" s="111">
        <f t="shared" si="40"/>
        <v>0.8</v>
      </c>
      <c r="AF109" s="82" t="str">
        <f t="shared" si="41"/>
        <v>NS</v>
      </c>
      <c r="AG109" s="111" t="str">
        <f t="shared" si="42"/>
        <v>NS</v>
      </c>
      <c r="AH109" s="111" t="str">
        <f t="shared" si="43"/>
        <v>NS</v>
      </c>
      <c r="AI109" s="102"/>
      <c r="AJ109" s="112" t="str">
        <f t="shared" si="45"/>
        <v>NS</v>
      </c>
      <c r="AK109" s="113"/>
      <c r="AL109" s="82"/>
      <c r="AM109" s="82">
        <f>AD115</f>
        <v>0.69258684337332455</v>
      </c>
      <c r="AN109" s="82">
        <f>AE115</f>
        <v>1</v>
      </c>
      <c r="AO109" s="82">
        <f>AF115</f>
        <v>0.68174348665968132</v>
      </c>
      <c r="AP109" s="82">
        <f>AI115</f>
        <v>11.870404882812499</v>
      </c>
      <c r="AQ109" s="113">
        <f>AK115</f>
        <v>42.747387128870727</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284</v>
      </c>
      <c r="B110" s="102">
        <v>2020</v>
      </c>
      <c r="C110" s="132">
        <v>8</v>
      </c>
      <c r="D110" s="82">
        <v>21</v>
      </c>
      <c r="E110" s="85"/>
      <c r="F110" s="131" t="s">
        <v>761</v>
      </c>
      <c r="G110" s="362" t="s">
        <v>761</v>
      </c>
      <c r="H110" s="85"/>
      <c r="I110" s="362" t="s">
        <v>761</v>
      </c>
      <c r="J110" s="131">
        <v>29.6</v>
      </c>
      <c r="K110" s="85"/>
      <c r="L110" s="85"/>
      <c r="M110" s="85"/>
      <c r="N110" s="207" t="s">
        <v>763</v>
      </c>
      <c r="O110" s="85"/>
      <c r="P110" s="85"/>
      <c r="Q110" s="85"/>
      <c r="R110" s="140"/>
      <c r="S110" s="208" t="s">
        <v>763</v>
      </c>
      <c r="T110" s="208" t="s">
        <v>763</v>
      </c>
      <c r="U110" s="208" t="s">
        <v>763</v>
      </c>
      <c r="V110" s="85"/>
      <c r="W110" s="85"/>
      <c r="X110" s="85"/>
      <c r="Y110" s="85" t="str">
        <f t="shared" si="34"/>
        <v>ND</v>
      </c>
      <c r="Z110" s="82" t="e">
        <f t="shared" si="35"/>
        <v>#VALUE!</v>
      </c>
      <c r="AA110" s="85">
        <f t="shared" si="36"/>
        <v>29.6</v>
      </c>
      <c r="AB110" s="85" t="str">
        <f t="shared" si="37"/>
        <v>ND</v>
      </c>
      <c r="AC110" s="110" t="e">
        <f t="shared" si="38"/>
        <v>#VALUE!</v>
      </c>
      <c r="AD110" s="82"/>
      <c r="AE110" s="111" t="str">
        <f t="shared" si="40"/>
        <v>ND</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363">
        <f>((LN(AM109)-LN(0.4))/(LN(0.9)-LN(0.4))*100)</f>
        <v>67.696218207965927</v>
      </c>
      <c r="AT110" s="120">
        <f>((LN(AN109)-LN(0.6))/(LN(3)-LN(0.6))*100)</f>
        <v>31.739380551401471</v>
      </c>
      <c r="AU110" s="115">
        <f>((LN(AO109)-LN(10))/(LN(1)-LN(10))*100)</f>
        <v>116.63790025924516</v>
      </c>
      <c r="AV110" s="115">
        <f>((LN(AP109)-LN(10))/(LN(3)-LN(10))*100)</f>
        <v>-14.241453310778274</v>
      </c>
      <c r="AW110" s="115">
        <f>((LN(AQ109)-LN(43))/(LN(20)-LN(43))*100)</f>
        <v>0.76973082954242544</v>
      </c>
      <c r="AX110" s="82"/>
      <c r="AY110" s="82"/>
      <c r="AZ110" s="82"/>
      <c r="BA110" s="82"/>
      <c r="BB110" s="82"/>
    </row>
    <row r="111" spans="1:54" ht="16" x14ac:dyDescent="0.2">
      <c r="A111" s="101" t="s">
        <v>284</v>
      </c>
      <c r="B111" s="102">
        <v>2020</v>
      </c>
      <c r="C111" s="132">
        <v>8</v>
      </c>
      <c r="D111" s="82">
        <v>21</v>
      </c>
      <c r="E111" s="85"/>
      <c r="F111" s="131" t="s">
        <v>761</v>
      </c>
      <c r="G111" s="362" t="s">
        <v>761</v>
      </c>
      <c r="H111" s="85"/>
      <c r="I111" s="362" t="s">
        <v>761</v>
      </c>
      <c r="J111" s="134">
        <v>30.1</v>
      </c>
      <c r="K111" s="85"/>
      <c r="L111" s="85"/>
      <c r="M111" s="85"/>
      <c r="N111" s="137">
        <v>0.88743241062061118</v>
      </c>
      <c r="O111" s="85"/>
      <c r="P111" s="85"/>
      <c r="Q111" s="85"/>
      <c r="R111" s="140"/>
      <c r="S111" s="137">
        <v>42.027227034077526</v>
      </c>
      <c r="T111" s="137">
        <v>9.2560000000000002</v>
      </c>
      <c r="U111" s="137">
        <v>4.3368000000000047</v>
      </c>
      <c r="V111" s="85"/>
      <c r="W111" s="85"/>
      <c r="X111" s="85"/>
      <c r="Y111" s="85" t="str">
        <f t="shared" si="34"/>
        <v>ND</v>
      </c>
      <c r="Z111" s="82" t="e">
        <f t="shared" si="35"/>
        <v>#VALUE!</v>
      </c>
      <c r="AA111" s="85">
        <f t="shared" si="36"/>
        <v>30.1</v>
      </c>
      <c r="AB111" s="85" t="str">
        <f t="shared" si="37"/>
        <v>ND</v>
      </c>
      <c r="AC111" s="110" t="e">
        <f t="shared" si="38"/>
        <v>#VALUE!</v>
      </c>
      <c r="AD111" s="82"/>
      <c r="AE111" s="111" t="str">
        <f t="shared" si="40"/>
        <v>ND</v>
      </c>
      <c r="AF111" s="82">
        <f t="shared" si="41"/>
        <v>0.88743241062061118</v>
      </c>
      <c r="AG111" s="111">
        <f t="shared" si="42"/>
        <v>9.2560000000000002</v>
      </c>
      <c r="AH111" s="111">
        <f t="shared" si="43"/>
        <v>4.3368000000000047</v>
      </c>
      <c r="AI111" s="102">
        <f t="shared" ref="AI111" si="49">IF(Y111=" ", " ", IF(Y111&gt;0, SUM(AG111:AH111)))</f>
        <v>13.592800000000004</v>
      </c>
      <c r="AJ111" s="112">
        <f t="shared" si="45"/>
        <v>42.027227034077526</v>
      </c>
      <c r="AK111" s="113">
        <f t="shared" si="46"/>
        <v>41.139794623456915</v>
      </c>
      <c r="AL111" s="82"/>
      <c r="AM111" s="85"/>
      <c r="AN111" s="85"/>
      <c r="AO111" s="85"/>
      <c r="AP111" s="128" t="s">
        <v>1237</v>
      </c>
      <c r="AQ111" s="85"/>
      <c r="AR111" s="82"/>
      <c r="AS111" s="82">
        <f>IF(AS110&gt;100, 100, IF(AS110&lt;0, 0, AS110))</f>
        <v>67.696218207965927</v>
      </c>
      <c r="AT111" s="82">
        <f t="shared" ref="AT111:AW111" si="50">IF(AT110&gt;100, 100, IF(AT110&lt;0, 0, AT110))</f>
        <v>31.739380551401471</v>
      </c>
      <c r="AU111" s="82">
        <f t="shared" si="50"/>
        <v>100</v>
      </c>
      <c r="AV111" s="82">
        <f t="shared" si="50"/>
        <v>0</v>
      </c>
      <c r="AW111" s="82">
        <f t="shared" si="50"/>
        <v>0.76973082954242544</v>
      </c>
      <c r="AX111" s="129">
        <f>AVERAGE(AS111:AW111)</f>
        <v>40.041065917781964</v>
      </c>
      <c r="AY111" s="84"/>
      <c r="AZ111" s="84"/>
      <c r="BA111" s="84" t="str">
        <f>IF(AX111&gt;65, "Acceptable; Ongoing Protection is Required", "Unacceptable; Immediate Restoration is Required")</f>
        <v>Unacceptable; Immediate Restoration is Required</v>
      </c>
      <c r="BB111" s="82"/>
    </row>
    <row r="112" spans="1:54" ht="16" x14ac:dyDescent="0.2">
      <c r="A112" s="101" t="s">
        <v>284</v>
      </c>
      <c r="B112" s="102">
        <v>2020</v>
      </c>
      <c r="C112" s="132">
        <v>8</v>
      </c>
      <c r="D112" s="82">
        <v>21</v>
      </c>
      <c r="E112" s="85"/>
      <c r="F112" s="131" t="s">
        <v>761</v>
      </c>
      <c r="G112" s="362" t="s">
        <v>761</v>
      </c>
      <c r="H112" s="85"/>
      <c r="I112" s="362" t="s">
        <v>761</v>
      </c>
      <c r="J112" s="131">
        <v>30</v>
      </c>
      <c r="K112" s="85"/>
      <c r="L112" s="85"/>
      <c r="M112" s="85"/>
      <c r="N112" s="207" t="s">
        <v>763</v>
      </c>
      <c r="O112" s="85"/>
      <c r="P112" s="85"/>
      <c r="Q112" s="85"/>
      <c r="R112" s="140"/>
      <c r="S112" s="208" t="s">
        <v>763</v>
      </c>
      <c r="T112" s="208" t="s">
        <v>763</v>
      </c>
      <c r="U112" s="208" t="s">
        <v>763</v>
      </c>
      <c r="V112" s="85"/>
      <c r="W112" s="85"/>
      <c r="X112" s="85"/>
      <c r="Y112" s="85" t="str">
        <f t="shared" si="34"/>
        <v>ND</v>
      </c>
      <c r="Z112" s="82" t="e">
        <f t="shared" si="35"/>
        <v>#VALUE!</v>
      </c>
      <c r="AA112" s="85">
        <f t="shared" si="36"/>
        <v>30</v>
      </c>
      <c r="AB112" s="85" t="str">
        <f t="shared" si="37"/>
        <v>ND</v>
      </c>
      <c r="AC112" s="110" t="e">
        <f t="shared" si="38"/>
        <v>#VALUE!</v>
      </c>
      <c r="AD112" s="82"/>
      <c r="AE112" s="111" t="str">
        <f t="shared" si="40"/>
        <v>ND</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40.041065917781964</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40.041065917781964</v>
      </c>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6,AD100:AD112)</f>
        <v>0.69258684337332455</v>
      </c>
      <c r="AE115" s="84">
        <f>_xlfn.AGGREGATE(1, 6,AE100:AE112)</f>
        <v>1</v>
      </c>
      <c r="AF115" s="84">
        <f>_xlfn.AGGREGATE(1, 6,AF100:AF112)</f>
        <v>0.68174348665968132</v>
      </c>
      <c r="AG115" s="82"/>
      <c r="AH115" s="82"/>
      <c r="AI115" s="84">
        <f>_xlfn.AGGREGATE(1, 6,AI100:AI112)</f>
        <v>11.870404882812499</v>
      </c>
      <c r="AJ115" s="82"/>
      <c r="AK115" s="84">
        <f>_xlfn.AGGREGATE(1, 6,AK100:AK112)</f>
        <v>42.747387128870727</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AVERAGE(AD100:AD112)</f>
        <v>0.69258684337332455</v>
      </c>
      <c r="AE116" s="126">
        <f>AVERAGE(AE100:AE112)</f>
        <v>1</v>
      </c>
      <c r="AF116" s="126">
        <f>AVERAGE(AF100:AF112)</f>
        <v>0.68174348665968132</v>
      </c>
      <c r="AG116" s="126"/>
      <c r="AH116" s="126"/>
      <c r="AI116" s="126">
        <f>AVERAGE(AI100:AI112)</f>
        <v>11.870404882812499</v>
      </c>
      <c r="AJ116" s="126"/>
      <c r="AK116" s="127">
        <f>AVERAGE(AK100:AK112)</f>
        <v>42.747387128870727</v>
      </c>
      <c r="AL116" s="82"/>
      <c r="AM116" s="82"/>
      <c r="AN116" s="82"/>
      <c r="AO116" s="82"/>
      <c r="AP116" s="82"/>
      <c r="AQ116" s="82"/>
      <c r="AR116" s="82"/>
      <c r="AS116" s="82"/>
      <c r="AT116" s="82"/>
      <c r="AU116" s="82"/>
      <c r="AV116" s="82"/>
      <c r="AW116" s="82"/>
      <c r="AX116" s="82"/>
      <c r="AY116" s="82"/>
      <c r="AZ116" s="82"/>
      <c r="BA116" s="82"/>
      <c r="BB116" s="82"/>
    </row>
    <row r="117" spans="1:55" x14ac:dyDescent="0.2">
      <c r="AD117">
        <f>AVERAGE(AD101:AD112)</f>
        <v>0.69258684337332455</v>
      </c>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284</v>
      </c>
      <c r="C122" s="68" t="s">
        <v>757</v>
      </c>
      <c r="E122" s="147">
        <v>44390</v>
      </c>
      <c r="F122" s="68" t="s">
        <v>797</v>
      </c>
      <c r="G122" s="68" t="s">
        <v>1075</v>
      </c>
      <c r="H122" s="68">
        <v>0</v>
      </c>
      <c r="I122" s="68" t="s">
        <v>760</v>
      </c>
      <c r="J122" s="77">
        <v>0.4236111111111111</v>
      </c>
      <c r="K122" s="81">
        <v>3</v>
      </c>
      <c r="L122" s="68">
        <v>1</v>
      </c>
      <c r="M122" s="68" t="s">
        <v>783</v>
      </c>
      <c r="O122" s="131" t="s">
        <v>761</v>
      </c>
      <c r="P122" s="131" t="s">
        <v>761</v>
      </c>
      <c r="Q122" s="68">
        <v>1.3</v>
      </c>
      <c r="R122" s="68">
        <v>1.2</v>
      </c>
      <c r="S122" s="131">
        <v>1.2</v>
      </c>
      <c r="T122" s="68">
        <v>1.2</v>
      </c>
      <c r="U122" s="76">
        <v>0.92307692307692302</v>
      </c>
      <c r="V122" s="68">
        <v>0.15</v>
      </c>
      <c r="W122" s="77">
        <v>0.34375</v>
      </c>
      <c r="X122" s="372">
        <v>22.9</v>
      </c>
      <c r="Y122" s="79">
        <v>6.05</v>
      </c>
      <c r="Z122" s="365">
        <v>5.1499545945262568</v>
      </c>
      <c r="AA122" s="68">
        <v>82.1</v>
      </c>
      <c r="AB122" s="205">
        <v>27.9</v>
      </c>
      <c r="AC122" s="72">
        <v>43.5</v>
      </c>
      <c r="AD122" s="72" t="s">
        <v>763</v>
      </c>
      <c r="AE122" s="72"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5" s="68" customFormat="1" x14ac:dyDescent="0.2">
      <c r="A123" s="79" t="s">
        <v>756</v>
      </c>
      <c r="B123" s="68" t="s">
        <v>284</v>
      </c>
      <c r="C123" s="68" t="s">
        <v>764</v>
      </c>
      <c r="E123" s="147">
        <v>44390</v>
      </c>
      <c r="F123" s="68" t="s">
        <v>797</v>
      </c>
      <c r="G123" s="68" t="s">
        <v>1075</v>
      </c>
      <c r="H123" s="68">
        <v>0</v>
      </c>
      <c r="I123" s="68" t="s">
        <v>760</v>
      </c>
      <c r="J123" s="77">
        <v>0.4236111111111111</v>
      </c>
      <c r="K123" s="81">
        <v>3</v>
      </c>
      <c r="L123" s="68">
        <v>1</v>
      </c>
      <c r="M123" s="68" t="s">
        <v>783</v>
      </c>
      <c r="O123" s="131" t="s">
        <v>761</v>
      </c>
      <c r="P123" s="131" t="s">
        <v>761</v>
      </c>
      <c r="Q123" s="68">
        <v>1.3</v>
      </c>
      <c r="R123" s="68">
        <v>1.2</v>
      </c>
      <c r="S123" s="131">
        <v>1.2</v>
      </c>
      <c r="T123" s="68">
        <v>1.2</v>
      </c>
      <c r="U123" s="76">
        <v>0.92307692307692302</v>
      </c>
      <c r="V123" s="68">
        <v>0.5</v>
      </c>
      <c r="W123" s="77">
        <v>0.34375</v>
      </c>
      <c r="X123" s="372">
        <v>22.9</v>
      </c>
      <c r="Y123" s="79">
        <v>6.02</v>
      </c>
      <c r="Z123" s="365">
        <v>5.0714422686626888</v>
      </c>
      <c r="AA123" s="68">
        <v>81.599999999999994</v>
      </c>
      <c r="AB123" s="205">
        <v>29.7</v>
      </c>
      <c r="AC123" s="72">
        <v>46.2</v>
      </c>
      <c r="AD123" s="75">
        <v>9.9999999999999964E-2</v>
      </c>
      <c r="AE123" s="72">
        <v>1.0487863784567075</v>
      </c>
      <c r="AF123" s="72">
        <v>0.19849635715392969</v>
      </c>
      <c r="AG123" s="137">
        <v>1.2472827356106373</v>
      </c>
      <c r="AH123" s="72">
        <v>21.949072316325143</v>
      </c>
      <c r="AI123" s="75">
        <v>23.196355051935779</v>
      </c>
      <c r="AJ123" s="72">
        <v>135.5978647832182</v>
      </c>
      <c r="AK123" s="72">
        <v>19.171203374458695</v>
      </c>
      <c r="AL123" s="72">
        <v>7.0729970432566462</v>
      </c>
      <c r="AM123" s="72">
        <v>41.120275690783842</v>
      </c>
      <c r="AN123" s="137">
        <v>42.367558426394474</v>
      </c>
      <c r="AO123" s="137">
        <v>7.6985714285714302</v>
      </c>
      <c r="AP123" s="137">
        <v>2.5000000000000001E-2</v>
      </c>
      <c r="AQ123" s="72">
        <v>0.99676315546101912</v>
      </c>
      <c r="AR123" s="72">
        <v>7.7235714285714305</v>
      </c>
      <c r="AS123" s="68" t="s">
        <v>763</v>
      </c>
      <c r="AT123" s="68" t="s">
        <v>763</v>
      </c>
      <c r="AU123" s="68" t="s">
        <v>763</v>
      </c>
      <c r="AV123" s="68" t="s">
        <v>763</v>
      </c>
      <c r="BA123" s="200"/>
      <c r="BC123" s="147"/>
    </row>
    <row r="124" spans="1:55" s="68" customFormat="1" x14ac:dyDescent="0.2">
      <c r="A124" s="79" t="s">
        <v>756</v>
      </c>
      <c r="B124" s="68" t="s">
        <v>284</v>
      </c>
      <c r="C124" s="68" t="s">
        <v>765</v>
      </c>
      <c r="E124" s="147">
        <v>44390</v>
      </c>
      <c r="F124" s="68" t="s">
        <v>797</v>
      </c>
      <c r="G124" s="68" t="s">
        <v>1075</v>
      </c>
      <c r="H124" s="68">
        <v>0</v>
      </c>
      <c r="I124" s="68" t="s">
        <v>760</v>
      </c>
      <c r="J124" s="77">
        <v>0.4236111111111111</v>
      </c>
      <c r="K124" s="81">
        <v>3</v>
      </c>
      <c r="L124" s="68">
        <v>1</v>
      </c>
      <c r="M124" s="68" t="s">
        <v>783</v>
      </c>
      <c r="O124" s="131" t="s">
        <v>761</v>
      </c>
      <c r="P124" s="131" t="s">
        <v>761</v>
      </c>
      <c r="Q124" s="68">
        <v>1.3</v>
      </c>
      <c r="R124" s="68">
        <v>1.2</v>
      </c>
      <c r="S124" s="131">
        <v>1.2</v>
      </c>
      <c r="T124" s="68">
        <v>1.2</v>
      </c>
      <c r="U124" s="76">
        <v>0.92307692307692302</v>
      </c>
      <c r="V124" s="68">
        <v>1</v>
      </c>
      <c r="W124" s="77">
        <v>0.34375</v>
      </c>
      <c r="X124" s="372">
        <v>22.9</v>
      </c>
      <c r="Y124" s="79">
        <v>4.68</v>
      </c>
      <c r="Z124" s="365">
        <v>3.9040784964850461</v>
      </c>
      <c r="AA124" s="68">
        <v>63.6</v>
      </c>
      <c r="AB124" s="205">
        <v>31.4</v>
      </c>
      <c r="AC124" s="72">
        <v>48.4</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284</v>
      </c>
      <c r="C125" s="68" t="s">
        <v>757</v>
      </c>
      <c r="E125" s="147">
        <v>44404</v>
      </c>
      <c r="F125" s="68" t="s">
        <v>881</v>
      </c>
      <c r="G125" s="68" t="s">
        <v>1075</v>
      </c>
      <c r="H125" s="68">
        <v>0</v>
      </c>
      <c r="I125" s="68" t="s">
        <v>760</v>
      </c>
      <c r="J125" s="77">
        <v>0.422916666666667</v>
      </c>
      <c r="K125" s="81">
        <v>1</v>
      </c>
      <c r="L125" s="68">
        <v>1</v>
      </c>
      <c r="M125" s="68" t="s">
        <v>761</v>
      </c>
      <c r="N125" s="68" t="s">
        <v>816</v>
      </c>
      <c r="O125" s="131" t="s">
        <v>761</v>
      </c>
      <c r="P125" s="131" t="s">
        <v>761</v>
      </c>
      <c r="Q125" s="68">
        <v>1.4</v>
      </c>
      <c r="R125" s="68">
        <v>1.4</v>
      </c>
      <c r="S125" s="131">
        <v>1.4</v>
      </c>
      <c r="T125" s="68">
        <v>1.4</v>
      </c>
      <c r="U125" s="76">
        <v>1</v>
      </c>
      <c r="V125" s="68">
        <v>0.15</v>
      </c>
      <c r="W125" s="77">
        <v>0.33749999999999997</v>
      </c>
      <c r="X125" s="372">
        <v>25.4</v>
      </c>
      <c r="Y125" s="79">
        <v>5.81</v>
      </c>
      <c r="Z125" s="365">
        <v>4.959911127195193</v>
      </c>
      <c r="AA125" s="68">
        <v>83.5</v>
      </c>
      <c r="AB125" s="205">
        <v>27.9</v>
      </c>
      <c r="AC125" s="72">
        <v>43.5</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C125" s="147"/>
    </row>
    <row r="126" spans="1:55" s="68" customFormat="1" x14ac:dyDescent="0.2">
      <c r="A126" s="79" t="s">
        <v>756</v>
      </c>
      <c r="B126" s="68" t="s">
        <v>284</v>
      </c>
      <c r="C126" s="68" t="s">
        <v>764</v>
      </c>
      <c r="E126" s="147">
        <v>44404</v>
      </c>
      <c r="F126" s="68" t="s">
        <v>881</v>
      </c>
      <c r="G126" s="68" t="s">
        <v>1075</v>
      </c>
      <c r="H126" s="68">
        <v>0</v>
      </c>
      <c r="I126" s="68" t="s">
        <v>760</v>
      </c>
      <c r="J126" s="77">
        <v>0.422916666666667</v>
      </c>
      <c r="K126" s="81">
        <v>1</v>
      </c>
      <c r="L126" s="68">
        <v>1</v>
      </c>
      <c r="M126" s="68" t="s">
        <v>761</v>
      </c>
      <c r="N126" s="68" t="s">
        <v>816</v>
      </c>
      <c r="O126" s="131" t="s">
        <v>761</v>
      </c>
      <c r="P126" s="131" t="s">
        <v>761</v>
      </c>
      <c r="Q126" s="68">
        <v>1.4</v>
      </c>
      <c r="R126" s="68">
        <v>1.4</v>
      </c>
      <c r="S126" s="131">
        <v>1.4</v>
      </c>
      <c r="T126" s="68">
        <v>1.4</v>
      </c>
      <c r="U126" s="76">
        <v>1</v>
      </c>
      <c r="V126" s="68">
        <v>0.5</v>
      </c>
      <c r="W126" s="77">
        <v>0.33749999999999997</v>
      </c>
      <c r="X126" s="372">
        <v>25</v>
      </c>
      <c r="Y126" s="79">
        <v>5.34</v>
      </c>
      <c r="Z126" s="365">
        <v>4.4821026668257336</v>
      </c>
      <c r="AA126" s="68">
        <v>76.7</v>
      </c>
      <c r="AB126" s="205">
        <v>30.8</v>
      </c>
      <c r="AC126" s="72">
        <v>47.7</v>
      </c>
      <c r="AD126" s="75">
        <v>0.19999999999999998</v>
      </c>
      <c r="AE126" s="72">
        <v>0.72287087912087866</v>
      </c>
      <c r="AF126" s="72">
        <v>0.28716478065416218</v>
      </c>
      <c r="AG126" s="137">
        <v>1.0100356597750408</v>
      </c>
      <c r="AH126" s="72">
        <v>16.601535903694533</v>
      </c>
      <c r="AI126" s="72">
        <v>17.611571563469575</v>
      </c>
      <c r="AJ126" s="72">
        <v>90.91281330492653</v>
      </c>
      <c r="AK126" s="72">
        <v>12.200839126135214</v>
      </c>
      <c r="AL126" s="72">
        <v>7.4513574324723049</v>
      </c>
      <c r="AM126" s="72">
        <v>28.802375029829747</v>
      </c>
      <c r="AN126" s="137">
        <v>29.812410689604789</v>
      </c>
      <c r="AO126" s="137">
        <v>5.7405357142857145</v>
      </c>
      <c r="AP126" s="137">
        <v>3.9044187127976184</v>
      </c>
      <c r="AQ126" s="72">
        <v>0.59518536429432067</v>
      </c>
      <c r="AR126" s="72">
        <v>9.6449544270833325</v>
      </c>
      <c r="AS126" s="68" t="s">
        <v>763</v>
      </c>
      <c r="AT126" s="68" t="s">
        <v>763</v>
      </c>
      <c r="AU126" s="68" t="s">
        <v>763</v>
      </c>
      <c r="AV126" s="68" t="s">
        <v>763</v>
      </c>
      <c r="BC126" s="147"/>
    </row>
    <row r="127" spans="1:55" s="68" customFormat="1" x14ac:dyDescent="0.2">
      <c r="A127" s="79" t="s">
        <v>756</v>
      </c>
      <c r="B127" s="68" t="s">
        <v>284</v>
      </c>
      <c r="C127" s="68" t="s">
        <v>765</v>
      </c>
      <c r="E127" s="147">
        <v>44404</v>
      </c>
      <c r="F127" s="68" t="s">
        <v>881</v>
      </c>
      <c r="G127" s="68" t="s">
        <v>1075</v>
      </c>
      <c r="H127" s="68">
        <v>0</v>
      </c>
      <c r="I127" s="68" t="s">
        <v>760</v>
      </c>
      <c r="J127" s="77">
        <v>0.422916666666667</v>
      </c>
      <c r="K127" s="81">
        <v>1</v>
      </c>
      <c r="L127" s="68">
        <v>1</v>
      </c>
      <c r="M127" s="68" t="s">
        <v>761</v>
      </c>
      <c r="N127" s="68" t="s">
        <v>816</v>
      </c>
      <c r="O127" s="131" t="s">
        <v>761</v>
      </c>
      <c r="P127" s="131" t="s">
        <v>761</v>
      </c>
      <c r="Q127" s="68">
        <v>1.4</v>
      </c>
      <c r="R127" s="68">
        <v>1.4</v>
      </c>
      <c r="S127" s="131">
        <v>1.4</v>
      </c>
      <c r="T127" s="68">
        <v>1.4</v>
      </c>
      <c r="U127" s="76">
        <v>1</v>
      </c>
      <c r="V127" s="68">
        <v>1</v>
      </c>
      <c r="W127" s="77">
        <v>0.33749999999999997</v>
      </c>
      <c r="X127" s="372">
        <v>24.5</v>
      </c>
      <c r="Y127" s="79">
        <v>5.0999999999999996</v>
      </c>
      <c r="Z127" s="365">
        <v>4.2633513246304551</v>
      </c>
      <c r="AA127" s="68">
        <v>72.8</v>
      </c>
      <c r="AB127" s="205">
        <v>31.4</v>
      </c>
      <c r="AC127" s="72">
        <v>48.4</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C127" s="147"/>
    </row>
    <row r="128" spans="1:55" s="68" customFormat="1" x14ac:dyDescent="0.2">
      <c r="A128" s="79" t="s">
        <v>756</v>
      </c>
      <c r="B128" s="68" t="s">
        <v>284</v>
      </c>
      <c r="C128" s="68" t="s">
        <v>757</v>
      </c>
      <c r="E128" s="147">
        <v>44420</v>
      </c>
      <c r="F128" s="68" t="s">
        <v>881</v>
      </c>
      <c r="G128" s="68" t="s">
        <v>1075</v>
      </c>
      <c r="H128" s="68">
        <v>1</v>
      </c>
      <c r="I128" s="68" t="s">
        <v>760</v>
      </c>
      <c r="J128" s="77">
        <v>0.4381944444444445</v>
      </c>
      <c r="K128" s="81">
        <v>3</v>
      </c>
      <c r="L128" s="68">
        <v>1</v>
      </c>
      <c r="M128" s="68" t="s">
        <v>872</v>
      </c>
      <c r="N128" s="68" t="s">
        <v>808</v>
      </c>
      <c r="O128" s="131" t="s">
        <v>761</v>
      </c>
      <c r="P128" s="131" t="s">
        <v>761</v>
      </c>
      <c r="Q128" s="68">
        <v>1.3</v>
      </c>
      <c r="R128" s="68">
        <v>0.9</v>
      </c>
      <c r="S128" s="131">
        <v>0.9</v>
      </c>
      <c r="T128" s="68">
        <v>0.9</v>
      </c>
      <c r="U128" s="76">
        <v>0.69230769230769229</v>
      </c>
      <c r="V128" s="68">
        <v>0.15</v>
      </c>
      <c r="W128" s="77">
        <v>0.34722222222222227</v>
      </c>
      <c r="X128" s="372">
        <v>25.6</v>
      </c>
      <c r="Y128" s="79">
        <v>4.9400000000000004</v>
      </c>
      <c r="Z128" s="365">
        <v>4.086503212891774</v>
      </c>
      <c r="AA128" s="68">
        <v>70.8</v>
      </c>
      <c r="AB128" s="205">
        <v>33.5</v>
      </c>
      <c r="AC128" s="72">
        <v>51.4</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4" s="68" customFormat="1" x14ac:dyDescent="0.2">
      <c r="A129" s="79" t="s">
        <v>756</v>
      </c>
      <c r="B129" s="68" t="s">
        <v>284</v>
      </c>
      <c r="C129" s="68" t="s">
        <v>764</v>
      </c>
      <c r="E129" s="147">
        <v>44420</v>
      </c>
      <c r="F129" s="68" t="s">
        <v>881</v>
      </c>
      <c r="G129" s="68" t="s">
        <v>1075</v>
      </c>
      <c r="H129" s="68">
        <v>1</v>
      </c>
      <c r="I129" s="68" t="s">
        <v>760</v>
      </c>
      <c r="J129" s="77">
        <v>0.4381944444444445</v>
      </c>
      <c r="K129" s="81">
        <v>3</v>
      </c>
      <c r="L129" s="68">
        <v>1</v>
      </c>
      <c r="M129" s="68" t="s">
        <v>872</v>
      </c>
      <c r="N129" s="68" t="s">
        <v>808</v>
      </c>
      <c r="O129" s="131" t="s">
        <v>761</v>
      </c>
      <c r="P129" s="131" t="s">
        <v>761</v>
      </c>
      <c r="Q129" s="68">
        <v>1.3</v>
      </c>
      <c r="R129" s="68">
        <v>0.9</v>
      </c>
      <c r="S129" s="131">
        <v>0.9</v>
      </c>
      <c r="T129" s="68">
        <v>0.9</v>
      </c>
      <c r="U129" s="76">
        <v>0.69230769230769229</v>
      </c>
      <c r="V129" s="68">
        <v>0.5</v>
      </c>
      <c r="W129" s="77">
        <v>0.34722222222222227</v>
      </c>
      <c r="X129" s="372">
        <v>25.6</v>
      </c>
      <c r="Y129" s="79">
        <v>4.84</v>
      </c>
      <c r="Z129" s="365">
        <v>4.0885414334210868</v>
      </c>
      <c r="AA129" s="68">
        <v>69.3</v>
      </c>
      <c r="AB129" s="205">
        <v>29.8</v>
      </c>
      <c r="AC129" s="72">
        <v>46.2</v>
      </c>
      <c r="AD129" s="75">
        <v>2.5000000000000008E-2</v>
      </c>
      <c r="AE129" s="72">
        <v>0.17738454898575706</v>
      </c>
      <c r="AF129" s="72">
        <v>0.33250658812587203</v>
      </c>
      <c r="AG129" s="137">
        <v>0.50989113711162903</v>
      </c>
      <c r="AH129" s="72">
        <v>22.686463914824149</v>
      </c>
      <c r="AI129" s="72">
        <v>23.196355051935779</v>
      </c>
      <c r="AJ129" s="72">
        <v>141.1993928032874</v>
      </c>
      <c r="AK129" s="72">
        <v>21.779217180803006</v>
      </c>
      <c r="AL129" s="72">
        <v>6.4832170794341346</v>
      </c>
      <c r="AM129" s="72">
        <v>44.465681095627154</v>
      </c>
      <c r="AN129" s="137">
        <v>44.975572232738784</v>
      </c>
      <c r="AO129" s="137">
        <v>10.402380952380954</v>
      </c>
      <c r="AP129" s="137">
        <v>4.7780582837301555</v>
      </c>
      <c r="AQ129" s="72">
        <v>0.68524900963575885</v>
      </c>
      <c r="AR129" s="72">
        <v>15.180439236111109</v>
      </c>
      <c r="AS129" s="68" t="s">
        <v>763</v>
      </c>
      <c r="AT129" s="68" t="s">
        <v>763</v>
      </c>
      <c r="AU129" s="68" t="s">
        <v>763</v>
      </c>
      <c r="AV129" s="68" t="s">
        <v>763</v>
      </c>
    </row>
    <row r="130" spans="1:54" s="68" customFormat="1" x14ac:dyDescent="0.2">
      <c r="A130" s="79" t="s">
        <v>756</v>
      </c>
      <c r="B130" s="68" t="s">
        <v>284</v>
      </c>
      <c r="C130" s="68" t="s">
        <v>765</v>
      </c>
      <c r="E130" s="147">
        <v>44420</v>
      </c>
      <c r="F130" s="68" t="s">
        <v>881</v>
      </c>
      <c r="G130" s="68" t="s">
        <v>1075</v>
      </c>
      <c r="H130" s="68">
        <v>1</v>
      </c>
      <c r="I130" s="68" t="s">
        <v>760</v>
      </c>
      <c r="J130" s="77">
        <v>0.4381944444444445</v>
      </c>
      <c r="K130" s="81">
        <v>3</v>
      </c>
      <c r="L130" s="68">
        <v>1</v>
      </c>
      <c r="M130" s="68" t="s">
        <v>872</v>
      </c>
      <c r="N130" s="68" t="s">
        <v>808</v>
      </c>
      <c r="O130" s="131" t="s">
        <v>761</v>
      </c>
      <c r="P130" s="131" t="s">
        <v>761</v>
      </c>
      <c r="Q130" s="68">
        <v>1.3</v>
      </c>
      <c r="R130" s="68">
        <v>0.9</v>
      </c>
      <c r="S130" s="131">
        <v>0.9</v>
      </c>
      <c r="T130" s="68">
        <v>0.9</v>
      </c>
      <c r="U130" s="76">
        <v>0.69230769230769229</v>
      </c>
      <c r="V130" s="68">
        <v>1</v>
      </c>
      <c r="W130" s="77">
        <v>0.34722222222222227</v>
      </c>
      <c r="X130" s="372">
        <v>25.5</v>
      </c>
      <c r="Y130" s="79">
        <v>4.41</v>
      </c>
      <c r="Z130" s="365">
        <v>3.67038734958625</v>
      </c>
      <c r="AA130" s="68">
        <v>63.1</v>
      </c>
      <c r="AB130" s="205">
        <v>32.4</v>
      </c>
      <c r="AC130" s="72">
        <v>49.8</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1" spans="1:54" s="68" customFormat="1" x14ac:dyDescent="0.2">
      <c r="A131" s="79" t="s">
        <v>756</v>
      </c>
      <c r="B131" s="68" t="s">
        <v>284</v>
      </c>
      <c r="C131" s="68" t="s">
        <v>757</v>
      </c>
      <c r="E131" s="147">
        <v>44434</v>
      </c>
      <c r="F131" s="68" t="s">
        <v>881</v>
      </c>
      <c r="G131" s="68" t="s">
        <v>1075</v>
      </c>
      <c r="H131" s="68">
        <v>0</v>
      </c>
      <c r="I131" s="68" t="s">
        <v>760</v>
      </c>
      <c r="J131" s="77">
        <v>0.43541666666666662</v>
      </c>
      <c r="K131" s="81">
        <v>1</v>
      </c>
      <c r="L131" s="68">
        <v>1</v>
      </c>
      <c r="M131" s="68" t="s">
        <v>519</v>
      </c>
      <c r="N131" s="68" t="s">
        <v>808</v>
      </c>
      <c r="O131" s="131" t="s">
        <v>761</v>
      </c>
      <c r="P131" s="131" t="s">
        <v>761</v>
      </c>
      <c r="Q131" s="68">
        <v>1.4</v>
      </c>
      <c r="R131" s="68">
        <v>1</v>
      </c>
      <c r="S131" s="131">
        <v>1</v>
      </c>
      <c r="T131" s="68">
        <v>1</v>
      </c>
      <c r="U131" s="76">
        <v>0.7142857142857143</v>
      </c>
      <c r="V131" s="68">
        <v>0.15</v>
      </c>
      <c r="W131" s="77">
        <v>0.36319444444444443</v>
      </c>
      <c r="X131" s="372">
        <v>27.4</v>
      </c>
      <c r="Y131" s="79">
        <v>5.8</v>
      </c>
      <c r="Z131" s="365">
        <v>4.9071004713087456</v>
      </c>
      <c r="AA131" s="68">
        <v>85.3</v>
      </c>
      <c r="AB131" s="205">
        <v>29.9</v>
      </c>
      <c r="AC131" s="72">
        <v>46.4</v>
      </c>
      <c r="AD131" s="72" t="s">
        <v>763</v>
      </c>
      <c r="AE131" s="72" t="s">
        <v>763</v>
      </c>
      <c r="AF131" s="72" t="s">
        <v>763</v>
      </c>
      <c r="AG131" s="137" t="s">
        <v>763</v>
      </c>
      <c r="AH131" s="72" t="s">
        <v>763</v>
      </c>
      <c r="AI131" s="75" t="s">
        <v>763</v>
      </c>
      <c r="AJ131" s="75" t="s">
        <v>763</v>
      </c>
      <c r="AK131" s="75" t="s">
        <v>763</v>
      </c>
      <c r="AL131" s="75" t="s">
        <v>763</v>
      </c>
      <c r="AM131" s="75" t="s">
        <v>763</v>
      </c>
      <c r="AN131" s="137" t="s">
        <v>763</v>
      </c>
      <c r="AO131" s="137" t="s">
        <v>763</v>
      </c>
      <c r="AP131" s="137" t="s">
        <v>763</v>
      </c>
      <c r="AQ131" s="75" t="s">
        <v>763</v>
      </c>
      <c r="AR131" s="75" t="s">
        <v>763</v>
      </c>
      <c r="AS131" s="68" t="s">
        <v>763</v>
      </c>
      <c r="AT131" s="68" t="s">
        <v>763</v>
      </c>
      <c r="AU131" s="68" t="s">
        <v>763</v>
      </c>
      <c r="AV131" s="68" t="s">
        <v>763</v>
      </c>
    </row>
    <row r="132" spans="1:54" s="68" customFormat="1" x14ac:dyDescent="0.2">
      <c r="A132" s="79" t="s">
        <v>756</v>
      </c>
      <c r="B132" s="68" t="s">
        <v>284</v>
      </c>
      <c r="C132" s="68" t="s">
        <v>764</v>
      </c>
      <c r="E132" s="147">
        <v>44434</v>
      </c>
      <c r="F132" s="68" t="s">
        <v>881</v>
      </c>
      <c r="G132" s="68" t="s">
        <v>1075</v>
      </c>
      <c r="H132" s="68">
        <v>0</v>
      </c>
      <c r="I132" s="68" t="s">
        <v>760</v>
      </c>
      <c r="J132" s="77">
        <v>0.43541666666666662</v>
      </c>
      <c r="K132" s="81">
        <v>1</v>
      </c>
      <c r="L132" s="68">
        <v>1</v>
      </c>
      <c r="M132" s="68" t="s">
        <v>519</v>
      </c>
      <c r="N132" s="68" t="s">
        <v>808</v>
      </c>
      <c r="O132" s="131" t="s">
        <v>761</v>
      </c>
      <c r="P132" s="131" t="s">
        <v>761</v>
      </c>
      <c r="Q132" s="68">
        <v>1.4</v>
      </c>
      <c r="R132" s="68">
        <v>1</v>
      </c>
      <c r="S132" s="131">
        <v>1</v>
      </c>
      <c r="T132" s="68">
        <v>1</v>
      </c>
      <c r="U132" s="76">
        <v>0.7142857142857143</v>
      </c>
      <c r="V132" s="68">
        <v>0.5</v>
      </c>
      <c r="W132" s="77">
        <v>0.36319444444444443</v>
      </c>
      <c r="X132" s="372">
        <v>27.3</v>
      </c>
      <c r="Y132" s="79">
        <v>5.37</v>
      </c>
      <c r="Z132" s="365">
        <v>4.5427727682300709</v>
      </c>
      <c r="AA132" s="68">
        <v>79.3</v>
      </c>
      <c r="AB132" s="205">
        <v>29.9</v>
      </c>
      <c r="AC132" s="72">
        <v>46.2</v>
      </c>
      <c r="AD132" s="72">
        <v>0.11184210526315788</v>
      </c>
      <c r="AE132" s="72">
        <v>0.62457077451354404</v>
      </c>
      <c r="AF132" s="72">
        <v>6.9020306929158295E-2</v>
      </c>
      <c r="AG132" s="137">
        <v>0.69359108144270232</v>
      </c>
      <c r="AH132" s="72">
        <v>20.954807677494294</v>
      </c>
      <c r="AI132" s="72">
        <v>21.648398758936995</v>
      </c>
      <c r="AJ132" s="72">
        <v>158.80727494673758</v>
      </c>
      <c r="AK132" s="72">
        <v>23.717540588736032</v>
      </c>
      <c r="AL132" s="72">
        <v>6.6957732970912911</v>
      </c>
      <c r="AM132" s="72">
        <v>44.67234826623033</v>
      </c>
      <c r="AN132" s="137">
        <v>45.365939347673027</v>
      </c>
      <c r="AO132" s="137">
        <v>12.381666666666671</v>
      </c>
      <c r="AP132" s="137">
        <v>4.0936059027777763</v>
      </c>
      <c r="AQ132" s="72">
        <v>0.75153030788881114</v>
      </c>
      <c r="AR132" s="72">
        <v>16.475272569444449</v>
      </c>
      <c r="AS132" s="68" t="s">
        <v>763</v>
      </c>
      <c r="AT132" s="68" t="s">
        <v>763</v>
      </c>
      <c r="AU132" s="68" t="s">
        <v>763</v>
      </c>
      <c r="AV132" s="68" t="s">
        <v>763</v>
      </c>
    </row>
    <row r="133" spans="1:54" s="68" customFormat="1" x14ac:dyDescent="0.2">
      <c r="A133" s="79" t="s">
        <v>756</v>
      </c>
      <c r="B133" s="68" t="s">
        <v>284</v>
      </c>
      <c r="C133" s="68" t="s">
        <v>765</v>
      </c>
      <c r="E133" s="147">
        <v>44434</v>
      </c>
      <c r="F133" s="68" t="s">
        <v>881</v>
      </c>
      <c r="G133" s="68" t="s">
        <v>1075</v>
      </c>
      <c r="H133" s="68">
        <v>0</v>
      </c>
      <c r="I133" s="68" t="s">
        <v>760</v>
      </c>
      <c r="J133" s="77">
        <v>0.43541666666666662</v>
      </c>
      <c r="K133" s="81">
        <v>1</v>
      </c>
      <c r="L133" s="68">
        <v>1</v>
      </c>
      <c r="M133" s="68" t="s">
        <v>519</v>
      </c>
      <c r="N133" s="68" t="s">
        <v>808</v>
      </c>
      <c r="O133" s="131" t="s">
        <v>761</v>
      </c>
      <c r="P133" s="131" t="s">
        <v>761</v>
      </c>
      <c r="Q133" s="68">
        <v>1.4</v>
      </c>
      <c r="R133" s="68">
        <v>1</v>
      </c>
      <c r="S133" s="131">
        <v>1</v>
      </c>
      <c r="T133" s="68">
        <v>1</v>
      </c>
      <c r="U133" s="76">
        <v>0.7142857142857143</v>
      </c>
      <c r="V133" s="68">
        <v>1</v>
      </c>
      <c r="W133" s="77">
        <v>0.36319444444444443</v>
      </c>
      <c r="X133" s="372">
        <v>26.8</v>
      </c>
      <c r="Y133" s="79">
        <v>4.42</v>
      </c>
      <c r="Z133" s="365">
        <v>3.6931405998864606</v>
      </c>
      <c r="AA133" s="68">
        <v>65.099999999999994</v>
      </c>
      <c r="AB133" s="205">
        <v>32</v>
      </c>
      <c r="AC133" s="72">
        <v>49.3</v>
      </c>
      <c r="AD133" s="72" t="s">
        <v>763</v>
      </c>
      <c r="AE133" s="72" t="s">
        <v>763</v>
      </c>
      <c r="AF133" s="72"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4" x14ac:dyDescent="0.2">
      <c r="A135" s="236" t="s">
        <v>1247</v>
      </c>
    </row>
    <row r="136" spans="1:54"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4"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4"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4"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4" ht="16" x14ac:dyDescent="0.2">
      <c r="A140" s="101" t="s">
        <v>284</v>
      </c>
      <c r="B140" s="102">
        <v>2021</v>
      </c>
      <c r="C140" s="103">
        <v>7</v>
      </c>
      <c r="D140" s="102">
        <v>13</v>
      </c>
      <c r="E140" s="82"/>
      <c r="F140" s="131">
        <v>1.2</v>
      </c>
      <c r="G140" s="362">
        <v>5.1499545945262568</v>
      </c>
      <c r="H140" s="82"/>
      <c r="I140" s="362">
        <v>22.9</v>
      </c>
      <c r="J140" s="205">
        <v>27.9</v>
      </c>
      <c r="K140" s="82"/>
      <c r="L140" s="82"/>
      <c r="M140" s="108"/>
      <c r="N140" s="137" t="s">
        <v>763</v>
      </c>
      <c r="O140" s="82"/>
      <c r="P140" s="82"/>
      <c r="Q140" s="82"/>
      <c r="R140" s="140"/>
      <c r="S140" s="137" t="s">
        <v>763</v>
      </c>
      <c r="T140" s="137" t="s">
        <v>763</v>
      </c>
      <c r="U140" s="137" t="s">
        <v>763</v>
      </c>
      <c r="V140" s="85"/>
      <c r="W140" s="85"/>
      <c r="X140" s="85"/>
      <c r="Y140" s="102">
        <f>IF(C140&lt;6," ",IF(C140&lt;=9,I140, IF(C140&gt;=10," ")))</f>
        <v>22.9</v>
      </c>
      <c r="Z140" s="102">
        <f>IF(Y140=" ", " ", IF(Y140&gt;0, Y140+273.15))</f>
        <v>296.04999999999995</v>
      </c>
      <c r="AA140" s="102">
        <f>IF(C140&lt;6," ",IF(C140&lt;=9,J140, IF(C140&gt;=10," ")))</f>
        <v>27.9</v>
      </c>
      <c r="AB140" s="102">
        <f>IF(C140&lt;6," ",IF(C140&lt;=9,G140, IF(C140&gt;=10," ")))</f>
        <v>5.1499545945262568</v>
      </c>
      <c r="AC140" s="104">
        <f>IF(Y140=" "," ",IF(Y140&gt;0,EXP(-173.4292+249.6339*100/Z140+143.3483*LN(+Z140/100)-21.8492*Z140/100+AA140*(-0.033096+0.014259*Z140/100-0.0017*(Z140/100)^2))*1.4276))</f>
        <v>7.291456373451636</v>
      </c>
      <c r="AD140" s="102">
        <f>IF(Y140=" "," ",IF(Y140&gt;0,AB140/AC140))</f>
        <v>0.70629985708717435</v>
      </c>
      <c r="AE140" s="105">
        <f>IF(C140&lt;6," ",IF(C140&lt;=9,F140, IF(C140&gt;=10," ")))</f>
        <v>1.2</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4" ht="16" x14ac:dyDescent="0.2">
      <c r="A141" s="101" t="s">
        <v>284</v>
      </c>
      <c r="B141" s="102">
        <v>2021</v>
      </c>
      <c r="C141" s="103">
        <v>7</v>
      </c>
      <c r="D141" s="102">
        <v>13</v>
      </c>
      <c r="E141" s="82"/>
      <c r="F141" s="131">
        <v>1.2</v>
      </c>
      <c r="G141" s="362">
        <v>5.0714422686626888</v>
      </c>
      <c r="H141" s="82"/>
      <c r="I141" s="362">
        <v>22.9</v>
      </c>
      <c r="J141" s="205">
        <v>29.7</v>
      </c>
      <c r="K141" s="82"/>
      <c r="L141" s="82"/>
      <c r="M141" s="108"/>
      <c r="N141" s="137">
        <v>1.2472827356106373</v>
      </c>
      <c r="O141" s="82"/>
      <c r="P141" s="82"/>
      <c r="Q141" s="82"/>
      <c r="R141" s="140"/>
      <c r="S141" s="137">
        <v>42.367558426394474</v>
      </c>
      <c r="T141" s="137">
        <v>7.6985714285714302</v>
      </c>
      <c r="U141" s="137">
        <v>2.5000000000000001E-2</v>
      </c>
      <c r="V141" s="85"/>
      <c r="W141" s="85"/>
      <c r="X141" s="85"/>
      <c r="Y141" s="102">
        <f t="shared" ref="Y141:Y151" si="51">IF(C141&lt;6," ",IF(C141&lt;=9,I141, IF(C141&gt;=10," ")))</f>
        <v>22.9</v>
      </c>
      <c r="Z141" s="102">
        <f t="shared" ref="Z141:Z151" si="52">IF(Y141=" ", " ", IF(Y141&gt;0, Y141+273.15))</f>
        <v>296.04999999999995</v>
      </c>
      <c r="AA141" s="102">
        <f t="shared" ref="AA141:AA151" si="53">IF(C141&lt;6," ",IF(C141&lt;=9,J141, IF(C141&gt;=10," ")))</f>
        <v>29.7</v>
      </c>
      <c r="AB141" s="102">
        <f t="shared" ref="AB141:AB151" si="54">IF(C141&lt;6," ",IF(C141&lt;=9,G141, IF(C141&gt;=10," ")))</f>
        <v>5.0714422686626888</v>
      </c>
      <c r="AC141" s="104">
        <f t="shared" ref="AC141:AC151" si="55">IF(Y141=" "," ",IF(Y141&gt;0,EXP(-173.4292+249.6339*100/Z141+143.3483*LN(+Z141/100)-21.8492*Z141/100+AA141*(-0.033096+0.014259*Z141/100-0.0017*(Z141/100)^2))*1.4276))</f>
        <v>7.2159635659452181</v>
      </c>
      <c r="AD141" s="102">
        <f t="shared" ref="AD141:AD151" si="56">IF(Y141=" "," ",IF(Y141&gt;0,AB141/AC141))</f>
        <v>0.70280874096935397</v>
      </c>
      <c r="AE141" s="105">
        <f t="shared" ref="AE141:AE151" si="57">IF(C141&lt;6," ",IF(C141&lt;=9,F141, IF(C141&gt;=10," ")))</f>
        <v>1.2</v>
      </c>
      <c r="AF141" s="102">
        <f t="shared" ref="AF141:AF151" si="58">IF(Y141=" "," ",N141)</f>
        <v>1.2472827356106373</v>
      </c>
      <c r="AG141" s="105">
        <f t="shared" ref="AG141:AG151" si="59">IF(C141&lt;6," ",IF(C141&lt;=9,T141, IF(C141&gt;=10," ")))</f>
        <v>7.6985714285714302</v>
      </c>
      <c r="AH141" s="105">
        <f t="shared" ref="AH141:AH151" si="60">IF(C141&lt;6," ",IF(C141&lt;=9,U141, IF(C141&gt;=10," ")))</f>
        <v>2.5000000000000001E-2</v>
      </c>
      <c r="AI141" s="102">
        <f t="shared" ref="AI141" si="61">IF(Y141=" ", " ", IF(Y141&gt;0, SUM(AG141:AH141)))</f>
        <v>7.7235714285714305</v>
      </c>
      <c r="AJ141" s="106">
        <f t="shared" ref="AJ141:AJ151" si="62">IF(C141&lt;6," ",IF(C141&lt;=9,S141, IF(C141&gt;=10," ")))</f>
        <v>42.367558426394474</v>
      </c>
      <c r="AK141" s="107">
        <f t="shared" ref="AK141:AK150" si="63">IF(Y141=" ", " ", IF(Y141&gt;0, AJ141-AF141))</f>
        <v>41.120275690783835</v>
      </c>
      <c r="AL141" s="85"/>
      <c r="AM141" s="85"/>
      <c r="AN141" s="85"/>
      <c r="AO141" s="85"/>
      <c r="AP141" s="85"/>
      <c r="AQ141" s="85"/>
      <c r="AR141" s="85"/>
      <c r="AS141" s="85"/>
      <c r="AT141" s="85"/>
      <c r="AU141" s="85"/>
      <c r="AV141" s="85"/>
      <c r="AW141" s="85"/>
      <c r="AX141" s="85"/>
      <c r="AY141" s="85"/>
      <c r="AZ141" s="85"/>
      <c r="BA141" s="82"/>
      <c r="BB141" s="82"/>
    </row>
    <row r="142" spans="1:54" ht="16" x14ac:dyDescent="0.2">
      <c r="A142" s="101" t="s">
        <v>284</v>
      </c>
      <c r="B142" s="102">
        <v>2021</v>
      </c>
      <c r="C142" s="103">
        <v>7</v>
      </c>
      <c r="D142" s="102">
        <v>13</v>
      </c>
      <c r="E142" s="82"/>
      <c r="F142" s="131">
        <v>1.2</v>
      </c>
      <c r="G142" s="362">
        <v>3.9040784964850461</v>
      </c>
      <c r="H142" s="82"/>
      <c r="I142" s="362">
        <v>22.9</v>
      </c>
      <c r="J142" s="205">
        <v>31.4</v>
      </c>
      <c r="K142" s="82"/>
      <c r="L142" s="82"/>
      <c r="M142" s="108"/>
      <c r="N142" s="137" t="s">
        <v>763</v>
      </c>
      <c r="O142" s="82"/>
      <c r="P142" s="82"/>
      <c r="Q142" s="82"/>
      <c r="R142" s="140"/>
      <c r="S142" s="137" t="s">
        <v>763</v>
      </c>
      <c r="T142" s="137" t="s">
        <v>763</v>
      </c>
      <c r="U142" s="137" t="s">
        <v>763</v>
      </c>
      <c r="V142" s="85"/>
      <c r="W142" s="85"/>
      <c r="X142" s="85"/>
      <c r="Y142" s="102">
        <f t="shared" si="51"/>
        <v>22.9</v>
      </c>
      <c r="Z142" s="102">
        <f t="shared" si="52"/>
        <v>296.04999999999995</v>
      </c>
      <c r="AA142" s="102">
        <f t="shared" si="53"/>
        <v>31.4</v>
      </c>
      <c r="AB142" s="102">
        <f t="shared" si="54"/>
        <v>3.9040784964850461</v>
      </c>
      <c r="AC142" s="104">
        <f t="shared" si="55"/>
        <v>7.145382634483787</v>
      </c>
      <c r="AD142" s="102">
        <f t="shared" si="56"/>
        <v>0.54637780734706498</v>
      </c>
      <c r="AE142" s="105">
        <f t="shared" si="57"/>
        <v>1.2</v>
      </c>
      <c r="AF142" s="102" t="str">
        <f t="shared" si="58"/>
        <v>NS</v>
      </c>
      <c r="AG142" s="105" t="str">
        <f t="shared" si="59"/>
        <v>NS</v>
      </c>
      <c r="AH142" s="105" t="str">
        <f t="shared" si="60"/>
        <v>NS</v>
      </c>
      <c r="AI142" s="102"/>
      <c r="AJ142" s="106" t="str">
        <f t="shared" si="62"/>
        <v>NS</v>
      </c>
      <c r="AK142" s="107"/>
      <c r="AL142" s="82"/>
      <c r="AM142" s="85"/>
      <c r="AN142" s="85"/>
      <c r="AO142" s="85"/>
      <c r="AP142" s="85"/>
      <c r="AQ142" s="85"/>
      <c r="AR142" s="114" t="s">
        <v>1230</v>
      </c>
      <c r="AS142" s="85"/>
      <c r="AT142" s="85"/>
      <c r="AU142" s="85"/>
      <c r="AV142" s="85"/>
      <c r="AW142" s="85"/>
      <c r="AX142" s="85"/>
      <c r="AY142" s="85"/>
      <c r="AZ142" s="85"/>
      <c r="BA142" s="82"/>
      <c r="BB142" s="82"/>
    </row>
    <row r="143" spans="1:54" ht="16" x14ac:dyDescent="0.2">
      <c r="A143" s="101" t="s">
        <v>284</v>
      </c>
      <c r="B143" s="102">
        <v>2021</v>
      </c>
      <c r="C143" s="103">
        <v>7</v>
      </c>
      <c r="D143" s="102">
        <v>27</v>
      </c>
      <c r="E143" s="82"/>
      <c r="F143" s="131">
        <v>1.4</v>
      </c>
      <c r="G143" s="362">
        <v>4.959911127195193</v>
      </c>
      <c r="H143" s="82"/>
      <c r="I143" s="362">
        <v>25.4</v>
      </c>
      <c r="J143" s="205">
        <v>27.9</v>
      </c>
      <c r="K143" s="82"/>
      <c r="L143" s="82"/>
      <c r="M143" s="108"/>
      <c r="N143" s="137" t="s">
        <v>763</v>
      </c>
      <c r="O143" s="82"/>
      <c r="P143" s="82"/>
      <c r="Q143" s="82"/>
      <c r="R143" s="140"/>
      <c r="S143" s="137" t="s">
        <v>763</v>
      </c>
      <c r="T143" s="137" t="s">
        <v>763</v>
      </c>
      <c r="U143" s="137" t="s">
        <v>763</v>
      </c>
      <c r="V143" s="85"/>
      <c r="W143" s="85"/>
      <c r="X143" s="85"/>
      <c r="Y143" s="102">
        <f t="shared" si="51"/>
        <v>25.4</v>
      </c>
      <c r="Z143" s="102">
        <f t="shared" si="52"/>
        <v>298.54999999999995</v>
      </c>
      <c r="AA143" s="102">
        <f t="shared" si="53"/>
        <v>27.9</v>
      </c>
      <c r="AB143" s="102">
        <f t="shared" si="54"/>
        <v>4.959911127195193</v>
      </c>
      <c r="AC143" s="104">
        <f t="shared" si="55"/>
        <v>6.977574000713461</v>
      </c>
      <c r="AD143" s="102">
        <f t="shared" si="56"/>
        <v>0.71083604798573818</v>
      </c>
      <c r="AE143" s="105">
        <f t="shared" si="57"/>
        <v>1.4</v>
      </c>
      <c r="AF143" s="102" t="str">
        <f t="shared" si="58"/>
        <v>NS</v>
      </c>
      <c r="AG143" s="105" t="str">
        <f t="shared" si="59"/>
        <v>NS</v>
      </c>
      <c r="AH143" s="105" t="str">
        <f t="shared" si="60"/>
        <v>NS</v>
      </c>
      <c r="AI143" s="102"/>
      <c r="AJ143" s="106" t="str">
        <f t="shared" si="62"/>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4" ht="16" x14ac:dyDescent="0.2">
      <c r="A144" s="101" t="s">
        <v>284</v>
      </c>
      <c r="B144" s="102">
        <v>2021</v>
      </c>
      <c r="C144" s="103">
        <v>7</v>
      </c>
      <c r="D144" s="102">
        <v>27</v>
      </c>
      <c r="E144" s="82"/>
      <c r="F144" s="131">
        <v>1.4</v>
      </c>
      <c r="G144" s="362">
        <v>4.4821026668257336</v>
      </c>
      <c r="H144" s="82"/>
      <c r="I144" s="362">
        <v>25</v>
      </c>
      <c r="J144" s="205">
        <v>30.8</v>
      </c>
      <c r="K144" s="82"/>
      <c r="L144" s="82"/>
      <c r="M144" s="108"/>
      <c r="N144" s="137">
        <v>1.0100356597750408</v>
      </c>
      <c r="O144" s="82"/>
      <c r="P144" s="82"/>
      <c r="Q144" s="82"/>
      <c r="R144" s="140"/>
      <c r="S144" s="137">
        <v>29.812410689604789</v>
      </c>
      <c r="T144" s="137">
        <v>5.7405357142857145</v>
      </c>
      <c r="U144" s="137">
        <v>3.9044187127976184</v>
      </c>
      <c r="V144" s="85"/>
      <c r="W144" s="85"/>
      <c r="X144" s="85"/>
      <c r="Y144" s="102">
        <f t="shared" si="51"/>
        <v>25</v>
      </c>
      <c r="Z144" s="102">
        <f t="shared" si="52"/>
        <v>298.14999999999998</v>
      </c>
      <c r="AA144" s="102">
        <f t="shared" si="53"/>
        <v>30.8</v>
      </c>
      <c r="AB144" s="102">
        <f t="shared" si="54"/>
        <v>4.4821026668257336</v>
      </c>
      <c r="AC144" s="104">
        <f t="shared" si="55"/>
        <v>6.9110058383711896</v>
      </c>
      <c r="AD144" s="102">
        <f t="shared" si="56"/>
        <v>0.64854563455007752</v>
      </c>
      <c r="AE144" s="105">
        <f t="shared" si="57"/>
        <v>1.4</v>
      </c>
      <c r="AF144" s="102">
        <f t="shared" si="58"/>
        <v>1.0100356597750408</v>
      </c>
      <c r="AG144" s="105">
        <f t="shared" si="59"/>
        <v>5.7405357142857145</v>
      </c>
      <c r="AH144" s="105">
        <f t="shared" si="60"/>
        <v>3.9044187127976184</v>
      </c>
      <c r="AI144" s="102">
        <f t="shared" ref="AI144" si="64">IF(Y144=" ", " ", IF(Y144&gt;0, SUM(AG144:AH144)))</f>
        <v>9.6449544270833325</v>
      </c>
      <c r="AJ144" s="106">
        <f t="shared" si="62"/>
        <v>29.812410689604789</v>
      </c>
      <c r="AK144" s="107">
        <f t="shared" si="63"/>
        <v>28.802375029829747</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284</v>
      </c>
      <c r="B145" s="102">
        <v>2021</v>
      </c>
      <c r="C145" s="103">
        <v>7</v>
      </c>
      <c r="D145" s="102">
        <v>27</v>
      </c>
      <c r="E145" s="82"/>
      <c r="F145" s="131">
        <v>1.4</v>
      </c>
      <c r="G145" s="362">
        <v>4.2633513246304551</v>
      </c>
      <c r="H145" s="82"/>
      <c r="I145" s="362">
        <v>24.5</v>
      </c>
      <c r="J145" s="205">
        <v>31.4</v>
      </c>
      <c r="K145" s="82"/>
      <c r="L145" s="82"/>
      <c r="M145" s="108"/>
      <c r="N145" s="137" t="s">
        <v>763</v>
      </c>
      <c r="O145" s="82"/>
      <c r="P145" s="82"/>
      <c r="Q145" s="82"/>
      <c r="R145" s="140"/>
      <c r="S145" s="137" t="s">
        <v>763</v>
      </c>
      <c r="T145" s="137" t="s">
        <v>763</v>
      </c>
      <c r="U145" s="137" t="s">
        <v>763</v>
      </c>
      <c r="V145" s="85"/>
      <c r="W145" s="85"/>
      <c r="X145" s="85"/>
      <c r="Y145" s="102">
        <f t="shared" si="51"/>
        <v>24.5</v>
      </c>
      <c r="Z145" s="102">
        <f t="shared" si="52"/>
        <v>297.64999999999998</v>
      </c>
      <c r="AA145" s="102">
        <f t="shared" si="53"/>
        <v>31.4</v>
      </c>
      <c r="AB145" s="102">
        <f t="shared" si="54"/>
        <v>4.2633513246304551</v>
      </c>
      <c r="AC145" s="104">
        <f t="shared" si="55"/>
        <v>6.9472480138798982</v>
      </c>
      <c r="AD145" s="102">
        <f t="shared" si="56"/>
        <v>0.61367484162256924</v>
      </c>
      <c r="AE145" s="105">
        <f t="shared" si="57"/>
        <v>1.4</v>
      </c>
      <c r="AF145" s="102" t="str">
        <f t="shared" si="58"/>
        <v>NS</v>
      </c>
      <c r="AG145" s="105" t="str">
        <f t="shared" si="59"/>
        <v>NS</v>
      </c>
      <c r="AH145" s="105" t="str">
        <f t="shared" si="60"/>
        <v>NS</v>
      </c>
      <c r="AI145" s="102"/>
      <c r="AJ145" s="106" t="str">
        <f t="shared" si="62"/>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284</v>
      </c>
      <c r="B146" s="102">
        <v>2021</v>
      </c>
      <c r="C146" s="103">
        <v>7</v>
      </c>
      <c r="D146" s="102">
        <v>12</v>
      </c>
      <c r="E146" s="82"/>
      <c r="F146" s="131">
        <v>0.9</v>
      </c>
      <c r="G146" s="362">
        <v>4.086503212891774</v>
      </c>
      <c r="H146" s="82"/>
      <c r="I146" s="362">
        <v>25.6</v>
      </c>
      <c r="J146" s="205">
        <v>33.5</v>
      </c>
      <c r="K146" s="82"/>
      <c r="L146" s="82"/>
      <c r="M146" s="82"/>
      <c r="N146" s="137" t="s">
        <v>763</v>
      </c>
      <c r="O146" s="82"/>
      <c r="P146" s="82"/>
      <c r="Q146" s="82"/>
      <c r="R146" s="140"/>
      <c r="S146" s="137" t="s">
        <v>763</v>
      </c>
      <c r="T146" s="137" t="s">
        <v>763</v>
      </c>
      <c r="U146" s="137" t="s">
        <v>763</v>
      </c>
      <c r="V146" s="85"/>
      <c r="W146" s="85"/>
      <c r="X146" s="85"/>
      <c r="Y146" s="102">
        <f t="shared" si="51"/>
        <v>25.6</v>
      </c>
      <c r="Z146" s="102">
        <f t="shared" si="52"/>
        <v>298.75</v>
      </c>
      <c r="AA146" s="102">
        <f t="shared" si="53"/>
        <v>33.5</v>
      </c>
      <c r="AB146" s="102">
        <f t="shared" si="54"/>
        <v>4.086503212891774</v>
      </c>
      <c r="AC146" s="104">
        <f t="shared" si="55"/>
        <v>6.7362311314465337</v>
      </c>
      <c r="AD146" s="102">
        <f t="shared" si="56"/>
        <v>0.60664533819436228</v>
      </c>
      <c r="AE146" s="105">
        <f t="shared" si="57"/>
        <v>0.9</v>
      </c>
      <c r="AF146" s="102" t="str">
        <f t="shared" si="58"/>
        <v>NS</v>
      </c>
      <c r="AG146" s="105" t="str">
        <f t="shared" si="59"/>
        <v>NS</v>
      </c>
      <c r="AH146" s="105" t="str">
        <f t="shared" si="60"/>
        <v>NS</v>
      </c>
      <c r="AI146" s="102"/>
      <c r="AJ146" s="106" t="str">
        <f t="shared" si="62"/>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284</v>
      </c>
      <c r="B147" s="102">
        <v>2021</v>
      </c>
      <c r="C147" s="103">
        <v>8</v>
      </c>
      <c r="D147" s="102">
        <v>12</v>
      </c>
      <c r="E147" s="82"/>
      <c r="F147" s="131">
        <v>0.9</v>
      </c>
      <c r="G147" s="362">
        <v>4.0885414334210868</v>
      </c>
      <c r="H147" s="82"/>
      <c r="I147" s="362">
        <v>25.6</v>
      </c>
      <c r="J147" s="205">
        <v>29.8</v>
      </c>
      <c r="K147" s="82"/>
      <c r="L147" s="82"/>
      <c r="M147" s="82"/>
      <c r="N147" s="137">
        <v>0.50989113711162903</v>
      </c>
      <c r="O147" s="82"/>
      <c r="P147" s="82"/>
      <c r="Q147" s="82"/>
      <c r="R147" s="140"/>
      <c r="S147" s="137">
        <v>44.975572232738784</v>
      </c>
      <c r="T147" s="137">
        <v>10.402380952380954</v>
      </c>
      <c r="U147" s="137">
        <v>4.7780582837301555</v>
      </c>
      <c r="V147" s="85"/>
      <c r="W147" s="85"/>
      <c r="X147" s="85"/>
      <c r="Y147" s="102">
        <f t="shared" si="51"/>
        <v>25.6</v>
      </c>
      <c r="Z147" s="102">
        <f t="shared" si="52"/>
        <v>298.75</v>
      </c>
      <c r="AA147" s="102">
        <f t="shared" si="53"/>
        <v>29.8</v>
      </c>
      <c r="AB147" s="102">
        <f t="shared" si="54"/>
        <v>4.0885414334210868</v>
      </c>
      <c r="AC147" s="104">
        <f t="shared" si="55"/>
        <v>6.8790433944729044</v>
      </c>
      <c r="AD147" s="102">
        <f t="shared" si="56"/>
        <v>0.5943473821819617</v>
      </c>
      <c r="AE147" s="105">
        <f t="shared" si="57"/>
        <v>0.9</v>
      </c>
      <c r="AF147" s="102">
        <f t="shared" si="58"/>
        <v>0.50989113711162903</v>
      </c>
      <c r="AG147" s="105">
        <f t="shared" si="59"/>
        <v>10.402380952380954</v>
      </c>
      <c r="AH147" s="105">
        <f t="shared" si="60"/>
        <v>4.7780582837301555</v>
      </c>
      <c r="AI147" s="102">
        <f t="shared" ref="AI147" si="65">IF(Y147=" ", " ", IF(Y147&gt;0, SUM(AG147:AH147)))</f>
        <v>15.180439236111109</v>
      </c>
      <c r="AJ147" s="106">
        <f t="shared" si="62"/>
        <v>44.975572232738784</v>
      </c>
      <c r="AK147" s="107">
        <f t="shared" si="63"/>
        <v>44.465681095627154</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284</v>
      </c>
      <c r="B148" s="102">
        <v>2021</v>
      </c>
      <c r="C148" s="132">
        <v>8</v>
      </c>
      <c r="D148" s="82">
        <v>12</v>
      </c>
      <c r="E148" s="85"/>
      <c r="F148" s="131">
        <v>0.9</v>
      </c>
      <c r="G148" s="362">
        <v>3.67038734958625</v>
      </c>
      <c r="H148" s="85"/>
      <c r="I148" s="362">
        <v>25.5</v>
      </c>
      <c r="J148" s="205">
        <v>32.4</v>
      </c>
      <c r="K148" s="85"/>
      <c r="L148" s="85"/>
      <c r="M148" s="85"/>
      <c r="N148" s="137" t="s">
        <v>763</v>
      </c>
      <c r="O148" s="85"/>
      <c r="P148" s="85"/>
      <c r="Q148" s="85"/>
      <c r="R148" s="140"/>
      <c r="S148" s="137" t="s">
        <v>763</v>
      </c>
      <c r="T148" s="137" t="s">
        <v>763</v>
      </c>
      <c r="U148" s="137" t="s">
        <v>763</v>
      </c>
      <c r="V148" s="85"/>
      <c r="W148" s="85"/>
      <c r="X148" s="85"/>
      <c r="Y148" s="85">
        <f t="shared" si="51"/>
        <v>25.5</v>
      </c>
      <c r="Z148" s="82">
        <f t="shared" si="52"/>
        <v>298.64999999999998</v>
      </c>
      <c r="AA148" s="85">
        <f t="shared" si="53"/>
        <v>32.4</v>
      </c>
      <c r="AB148" s="85">
        <f t="shared" si="54"/>
        <v>3.67038734958625</v>
      </c>
      <c r="AC148" s="110">
        <f t="shared" si="55"/>
        <v>6.7899405270320665</v>
      </c>
      <c r="AD148" s="82">
        <f t="shared" si="56"/>
        <v>0.54056251818020029</v>
      </c>
      <c r="AE148" s="111">
        <f t="shared" si="57"/>
        <v>0.9</v>
      </c>
      <c r="AF148" s="82" t="str">
        <f t="shared" si="58"/>
        <v>NS</v>
      </c>
      <c r="AG148" s="111" t="str">
        <f t="shared" si="59"/>
        <v>NS</v>
      </c>
      <c r="AH148" s="111" t="str">
        <f t="shared" si="60"/>
        <v>NS</v>
      </c>
      <c r="AI148" s="102"/>
      <c r="AJ148" s="112" t="str">
        <f t="shared" si="62"/>
        <v>NS</v>
      </c>
      <c r="AK148" s="113"/>
      <c r="AL148" s="82"/>
      <c r="AM148" s="82">
        <f>AD154</f>
        <v>0.63672344915741108</v>
      </c>
      <c r="AN148" s="82">
        <f>AE154</f>
        <v>1.1250000000000002</v>
      </c>
      <c r="AO148" s="82">
        <f>AF154</f>
        <v>0.86520015348500234</v>
      </c>
      <c r="AP148" s="82">
        <f>AI154</f>
        <v>12.25605941530258</v>
      </c>
      <c r="AQ148" s="113">
        <f>AK154</f>
        <v>39.765170020617767</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284</v>
      </c>
      <c r="B149" s="102">
        <v>2021</v>
      </c>
      <c r="C149" s="132">
        <v>8</v>
      </c>
      <c r="D149" s="82">
        <v>26</v>
      </c>
      <c r="E149" s="85"/>
      <c r="F149" s="131">
        <v>1</v>
      </c>
      <c r="G149" s="362">
        <v>4.9071004713087456</v>
      </c>
      <c r="H149" s="85"/>
      <c r="I149" s="362">
        <v>27.4</v>
      </c>
      <c r="J149" s="205">
        <v>29.9</v>
      </c>
      <c r="K149" s="85"/>
      <c r="L149" s="85"/>
      <c r="M149" s="85"/>
      <c r="N149" s="137" t="s">
        <v>763</v>
      </c>
      <c r="O149" s="85"/>
      <c r="P149" s="85"/>
      <c r="Q149" s="85"/>
      <c r="R149" s="140"/>
      <c r="S149" s="137" t="s">
        <v>763</v>
      </c>
      <c r="T149" s="137" t="s">
        <v>763</v>
      </c>
      <c r="U149" s="137" t="s">
        <v>763</v>
      </c>
      <c r="V149" s="85"/>
      <c r="W149" s="85"/>
      <c r="X149" s="85"/>
      <c r="Y149" s="85">
        <f t="shared" si="51"/>
        <v>27.4</v>
      </c>
      <c r="Z149" s="82">
        <f t="shared" si="52"/>
        <v>300.54999999999995</v>
      </c>
      <c r="AA149" s="85">
        <f t="shared" si="53"/>
        <v>29.9</v>
      </c>
      <c r="AB149" s="85">
        <f t="shared" si="54"/>
        <v>4.9071004713087456</v>
      </c>
      <c r="AC149" s="110">
        <f t="shared" si="55"/>
        <v>6.6690381477283243</v>
      </c>
      <c r="AD149" s="82">
        <f t="shared" si="56"/>
        <v>0.73580332914728519</v>
      </c>
      <c r="AE149" s="111">
        <f t="shared" si="57"/>
        <v>1</v>
      </c>
      <c r="AF149" s="82" t="str">
        <f t="shared" si="58"/>
        <v>NS</v>
      </c>
      <c r="AG149" s="111" t="str">
        <f t="shared" si="59"/>
        <v>NS</v>
      </c>
      <c r="AH149" s="111" t="str">
        <f t="shared" si="60"/>
        <v>NS</v>
      </c>
      <c r="AI149" s="82"/>
      <c r="AJ149" s="112" t="str">
        <f t="shared" si="62"/>
        <v>NS</v>
      </c>
      <c r="AK149" s="113"/>
      <c r="AL149" s="85"/>
      <c r="AM149" s="82"/>
      <c r="AN149" s="82"/>
      <c r="AO149" s="82"/>
      <c r="AP149" s="85"/>
      <c r="AQ149" s="82"/>
      <c r="AR149" s="82"/>
      <c r="AS149" s="363">
        <f>((LN(AM148)-LN(0.4))/(LN(0.9)-LN(0.4))*100)</f>
        <v>57.325631620300996</v>
      </c>
      <c r="AT149" s="120">
        <f>((LN(AN148)-LN(0.6))/(LN(3)-LN(0.6))*100)</f>
        <v>39.057652026580627</v>
      </c>
      <c r="AU149" s="115">
        <f>((LN(AO148)-LN(10))/(LN(1)-LN(10))*100)</f>
        <v>106.28834121898537</v>
      </c>
      <c r="AV149" s="115">
        <f>((LN(AP148)-LN(10))/(LN(3)-LN(10))*100)</f>
        <v>-16.897006902133338</v>
      </c>
      <c r="AW149" s="115">
        <f>((LN(AQ148)-LN(43))/(LN(20)-LN(43))*100)</f>
        <v>10.21711264057851</v>
      </c>
      <c r="AX149" s="82"/>
      <c r="AY149" s="82"/>
      <c r="AZ149" s="82"/>
      <c r="BA149" s="82"/>
      <c r="BB149" s="82"/>
    </row>
    <row r="150" spans="1:54" ht="16" x14ac:dyDescent="0.2">
      <c r="A150" s="101" t="s">
        <v>284</v>
      </c>
      <c r="B150" s="102">
        <v>2021</v>
      </c>
      <c r="C150" s="132">
        <v>8</v>
      </c>
      <c r="D150" s="82">
        <v>26</v>
      </c>
      <c r="E150" s="85"/>
      <c r="F150" s="131">
        <v>1</v>
      </c>
      <c r="G150" s="362">
        <v>4.5427727682300709</v>
      </c>
      <c r="H150" s="85"/>
      <c r="I150" s="362">
        <v>27.3</v>
      </c>
      <c r="J150" s="205">
        <v>29.9</v>
      </c>
      <c r="K150" s="85"/>
      <c r="L150" s="85"/>
      <c r="M150" s="85"/>
      <c r="N150" s="137">
        <v>0.69359108144270232</v>
      </c>
      <c r="O150" s="85"/>
      <c r="P150" s="85"/>
      <c r="Q150" s="85"/>
      <c r="R150" s="140"/>
      <c r="S150" s="137">
        <v>45.365939347673027</v>
      </c>
      <c r="T150" s="137">
        <v>12.381666666666671</v>
      </c>
      <c r="U150" s="137">
        <v>4.0936059027777763</v>
      </c>
      <c r="V150" s="85"/>
      <c r="W150" s="85"/>
      <c r="X150" s="85"/>
      <c r="Y150" s="85">
        <f t="shared" si="51"/>
        <v>27.3</v>
      </c>
      <c r="Z150" s="82">
        <f t="shared" si="52"/>
        <v>300.45</v>
      </c>
      <c r="AA150" s="85">
        <f t="shared" si="53"/>
        <v>29.9</v>
      </c>
      <c r="AB150" s="85">
        <f t="shared" si="54"/>
        <v>4.5427727682300709</v>
      </c>
      <c r="AC150" s="110">
        <f t="shared" si="55"/>
        <v>6.6801844584969663</v>
      </c>
      <c r="AD150" s="82">
        <f t="shared" si="56"/>
        <v>0.6800370253925877</v>
      </c>
      <c r="AE150" s="111">
        <f t="shared" si="57"/>
        <v>1</v>
      </c>
      <c r="AF150" s="82">
        <f t="shared" si="58"/>
        <v>0.69359108144270232</v>
      </c>
      <c r="AG150" s="111">
        <f t="shared" si="59"/>
        <v>12.381666666666671</v>
      </c>
      <c r="AH150" s="111">
        <f t="shared" si="60"/>
        <v>4.0936059027777763</v>
      </c>
      <c r="AI150" s="102">
        <f t="shared" ref="AI150" si="66">IF(Y150=" ", " ", IF(Y150&gt;0, SUM(AG150:AH150)))</f>
        <v>16.475272569444449</v>
      </c>
      <c r="AJ150" s="112">
        <f t="shared" si="62"/>
        <v>45.365939347673027</v>
      </c>
      <c r="AK150" s="113">
        <f t="shared" si="63"/>
        <v>44.672348266230323</v>
      </c>
      <c r="AL150" s="82"/>
      <c r="AM150" s="85"/>
      <c r="AN150" s="85"/>
      <c r="AO150" s="85"/>
      <c r="AP150" s="128" t="s">
        <v>1237</v>
      </c>
      <c r="AQ150" s="85"/>
      <c r="AR150" s="82"/>
      <c r="AS150" s="82">
        <f>IF(AS149&gt;100, 100, IF(AS149&lt;0, 0, AS149))</f>
        <v>57.325631620300996</v>
      </c>
      <c r="AT150" s="82">
        <f t="shared" ref="AT150:AW150" si="67">IF(AT149&gt;100, 100, IF(AT149&lt;0, 0, AT149))</f>
        <v>39.057652026580627</v>
      </c>
      <c r="AU150" s="82">
        <f t="shared" si="67"/>
        <v>100</v>
      </c>
      <c r="AV150" s="82">
        <f t="shared" si="67"/>
        <v>0</v>
      </c>
      <c r="AW150" s="82">
        <f t="shared" si="67"/>
        <v>10.21711264057851</v>
      </c>
      <c r="AX150" s="129">
        <f>AVERAGE(AS150:AW150)</f>
        <v>41.320079257492026</v>
      </c>
      <c r="AY150" s="84"/>
      <c r="AZ150" s="84"/>
      <c r="BA150" s="84" t="str">
        <f>IF(AX150&gt;65, "Acceptable; Ongoing Protection is Required", "Unacceptable; Immediate Restoration is Required")</f>
        <v>Unacceptable; Immediate Restoration is Required</v>
      </c>
      <c r="BB150" s="82"/>
    </row>
    <row r="151" spans="1:54" ht="16" x14ac:dyDescent="0.2">
      <c r="A151" s="101" t="s">
        <v>284</v>
      </c>
      <c r="B151" s="102">
        <v>2021</v>
      </c>
      <c r="C151" s="132">
        <v>8</v>
      </c>
      <c r="D151" s="82">
        <v>26</v>
      </c>
      <c r="E151" s="85"/>
      <c r="F151" s="131">
        <v>1</v>
      </c>
      <c r="G151" s="362">
        <v>3.6931405998864606</v>
      </c>
      <c r="H151" s="85"/>
      <c r="I151" s="362">
        <v>26.8</v>
      </c>
      <c r="J151" s="205">
        <v>32</v>
      </c>
      <c r="K151" s="85"/>
      <c r="L151" s="85"/>
      <c r="M151" s="85"/>
      <c r="N151" s="137" t="s">
        <v>763</v>
      </c>
      <c r="O151" s="85"/>
      <c r="P151" s="85"/>
      <c r="Q151" s="85"/>
      <c r="R151" s="140"/>
      <c r="S151" s="137" t="s">
        <v>763</v>
      </c>
      <c r="T151" s="137" t="s">
        <v>763</v>
      </c>
      <c r="U151" s="137" t="s">
        <v>763</v>
      </c>
      <c r="V151" s="85"/>
      <c r="W151" s="85"/>
      <c r="X151" s="85"/>
      <c r="Y151" s="85">
        <f t="shared" si="51"/>
        <v>26.8</v>
      </c>
      <c r="Z151" s="82">
        <f t="shared" si="52"/>
        <v>299.95</v>
      </c>
      <c r="AA151" s="85">
        <f t="shared" si="53"/>
        <v>32</v>
      </c>
      <c r="AB151" s="85">
        <f t="shared" si="54"/>
        <v>3.6931405998864606</v>
      </c>
      <c r="AC151" s="110">
        <f t="shared" si="55"/>
        <v>6.6573917720181433</v>
      </c>
      <c r="AD151" s="82">
        <f t="shared" si="56"/>
        <v>0.55474286723055655</v>
      </c>
      <c r="AE151" s="111">
        <f t="shared" si="57"/>
        <v>1</v>
      </c>
      <c r="AF151" s="82" t="str">
        <f t="shared" si="58"/>
        <v>NS</v>
      </c>
      <c r="AG151" s="111" t="str">
        <f t="shared" si="59"/>
        <v>NS</v>
      </c>
      <c r="AH151" s="111" t="str">
        <f t="shared" si="60"/>
        <v>NS</v>
      </c>
      <c r="AI151" s="82"/>
      <c r="AJ151" s="112" t="str">
        <f t="shared" si="62"/>
        <v>NS</v>
      </c>
      <c r="AK151" s="113"/>
      <c r="AL151" s="85"/>
      <c r="AM151" s="85"/>
      <c r="AN151" s="85"/>
      <c r="AO151" s="85"/>
      <c r="AP151" s="85"/>
      <c r="AQ151" s="85"/>
      <c r="AR151" s="85"/>
      <c r="AS151" s="85"/>
      <c r="AT151" s="85"/>
      <c r="AU151" s="85"/>
      <c r="AV151" s="85"/>
      <c r="AW151" s="126" t="s">
        <v>1238</v>
      </c>
      <c r="AX151" s="126">
        <f>AVERAGE(AS150:AW150)</f>
        <v>41.320079257492026</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41.320079257492026</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0.63672344915741108</v>
      </c>
      <c r="AE154" s="84">
        <f>_xlfn.AGGREGATE(1, 6,AE140:AE151)</f>
        <v>1.1250000000000002</v>
      </c>
      <c r="AF154" s="84">
        <f>_xlfn.AGGREGATE(1, 6,AF140:AF151)</f>
        <v>0.86520015348500234</v>
      </c>
      <c r="AG154" s="82"/>
      <c r="AH154" s="82"/>
      <c r="AI154" s="84">
        <f>_xlfn.AGGREGATE(1, 6,AI140:AI151)</f>
        <v>12.25605941530258</v>
      </c>
      <c r="AJ154" s="82"/>
      <c r="AK154" s="84">
        <f>_xlfn.AGGREGATE(1, 6,AK140:AK151)</f>
        <v>39.765170020617767</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0.63672344915741108</v>
      </c>
      <c r="AE155" s="126">
        <f>AVERAGE(AE139:AE151)</f>
        <v>1.1250000000000002</v>
      </c>
      <c r="AF155" s="126">
        <f>AVERAGE(AF139:AF151)</f>
        <v>0.86520015348500234</v>
      </c>
      <c r="AG155" s="126"/>
      <c r="AH155" s="126"/>
      <c r="AI155" s="126">
        <f>AVERAGE(AI139:AI151)</f>
        <v>12.25605941530258</v>
      </c>
      <c r="AJ155" s="126"/>
      <c r="AK155" s="127">
        <f>AVERAGE(AK139:AK151)</f>
        <v>39.765170020617767</v>
      </c>
      <c r="AL155" s="82"/>
      <c r="AM155" s="82"/>
      <c r="AN155" s="82"/>
      <c r="AO155" s="82"/>
      <c r="AP155" s="82"/>
      <c r="AQ155" s="82"/>
      <c r="AR155" s="82"/>
      <c r="AS155" s="82"/>
      <c r="AT155" s="82"/>
      <c r="AU155" s="82"/>
      <c r="AV155" s="82"/>
      <c r="AW155" s="82"/>
      <c r="AX155" s="82"/>
      <c r="AY155" s="82"/>
      <c r="AZ155" s="82"/>
      <c r="BA155" s="82"/>
      <c r="BB155" s="82"/>
    </row>
    <row r="156" spans="1:54" x14ac:dyDescent="0.2">
      <c r="AD156">
        <f>AVERAGE(AD140:AD151)</f>
        <v>0.63672344915741108</v>
      </c>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284</v>
      </c>
      <c r="C162" s="68" t="s">
        <v>757</v>
      </c>
      <c r="E162" s="69">
        <v>44757</v>
      </c>
      <c r="F162" s="68" t="s">
        <v>70</v>
      </c>
      <c r="G162" s="68" t="s">
        <v>768</v>
      </c>
      <c r="H162" t="s">
        <v>891</v>
      </c>
      <c r="I162" s="68">
        <v>1</v>
      </c>
      <c r="J162" s="68" t="s">
        <v>760</v>
      </c>
      <c r="K162" s="68" t="s">
        <v>761</v>
      </c>
      <c r="L162" s="68">
        <v>2</v>
      </c>
      <c r="M162" s="68">
        <v>1</v>
      </c>
      <c r="N162" s="68" t="s">
        <v>761</v>
      </c>
      <c r="O162" s="68" t="s">
        <v>767</v>
      </c>
      <c r="P162" s="68">
        <v>1.2</v>
      </c>
      <c r="Q162" s="68" t="s">
        <v>761</v>
      </c>
      <c r="R162" s="68" t="s">
        <v>761</v>
      </c>
      <c r="S162" s="131">
        <v>1.2</v>
      </c>
      <c r="T162" s="76">
        <v>1</v>
      </c>
      <c r="U162" s="131" t="s">
        <v>761</v>
      </c>
      <c r="V162" s="131" t="s">
        <v>761</v>
      </c>
      <c r="W162" s="71">
        <v>0.32291666666666669</v>
      </c>
      <c r="X162" s="68">
        <v>0.15</v>
      </c>
      <c r="Y162" s="372">
        <v>26.2</v>
      </c>
      <c r="Z162" s="79">
        <v>5.13</v>
      </c>
      <c r="AA162" s="365">
        <v>4.3268342295850601</v>
      </c>
      <c r="AB162" s="148">
        <v>63.465800028609088</v>
      </c>
      <c r="AC162" s="134">
        <v>30.2</v>
      </c>
      <c r="AD162" s="74">
        <v>46.6</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284</v>
      </c>
      <c r="C163" s="68" t="s">
        <v>764</v>
      </c>
      <c r="E163" s="69">
        <v>44757</v>
      </c>
      <c r="F163" s="68" t="s">
        <v>70</v>
      </c>
      <c r="G163" s="68" t="s">
        <v>768</v>
      </c>
      <c r="H163" t="s">
        <v>891</v>
      </c>
      <c r="I163" s="68">
        <v>1</v>
      </c>
      <c r="J163" s="68" t="s">
        <v>760</v>
      </c>
      <c r="K163" s="68" t="s">
        <v>761</v>
      </c>
      <c r="L163" s="68">
        <v>2</v>
      </c>
      <c r="M163" s="68">
        <v>1</v>
      </c>
      <c r="N163" s="68" t="s">
        <v>761</v>
      </c>
      <c r="O163" s="68" t="s">
        <v>767</v>
      </c>
      <c r="P163" s="68">
        <v>1.2</v>
      </c>
      <c r="Q163" s="68" t="s">
        <v>761</v>
      </c>
      <c r="R163" s="68" t="s">
        <v>761</v>
      </c>
      <c r="S163" s="131">
        <v>1.2</v>
      </c>
      <c r="T163" s="76">
        <v>1</v>
      </c>
      <c r="U163" s="131" t="s">
        <v>761</v>
      </c>
      <c r="V163" s="131" t="s">
        <v>761</v>
      </c>
      <c r="W163" s="71">
        <v>0.32291666666666669</v>
      </c>
      <c r="X163" s="68">
        <v>0.5</v>
      </c>
      <c r="Y163" s="372">
        <v>26.2</v>
      </c>
      <c r="Z163" s="79">
        <v>5.0199999999999996</v>
      </c>
      <c r="AA163" s="365">
        <v>4.2364439683884392</v>
      </c>
      <c r="AB163" s="73">
        <v>60.8</v>
      </c>
      <c r="AC163" s="134">
        <v>30.1</v>
      </c>
      <c r="AD163" s="74">
        <v>46.6</v>
      </c>
      <c r="AE163" s="72">
        <v>0.3505154639175258</v>
      </c>
      <c r="AF163" s="72">
        <v>8.4193591634266429E-2</v>
      </c>
      <c r="AG163" s="72">
        <v>0.20056920311563814</v>
      </c>
      <c r="AH163" s="137">
        <v>0.28476279474990457</v>
      </c>
      <c r="AI163" s="72">
        <v>18.404396248177608</v>
      </c>
      <c r="AJ163" s="75">
        <v>18.689159042927514</v>
      </c>
      <c r="AK163" s="72">
        <v>185.70148924213626</v>
      </c>
      <c r="AL163" s="72">
        <v>29.47003486045978</v>
      </c>
      <c r="AM163" s="72">
        <v>6.3013664599119181</v>
      </c>
      <c r="AN163" s="72">
        <v>47.874431108637388</v>
      </c>
      <c r="AO163" s="137">
        <v>48.15919390338729</v>
      </c>
      <c r="AP163" s="137">
        <v>3.7322818708860761</v>
      </c>
      <c r="AQ163" s="137">
        <v>0.17513299578059074</v>
      </c>
      <c r="AR163" s="70">
        <v>0.99525687012717512</v>
      </c>
      <c r="AS163" s="72">
        <v>3.907414866666667</v>
      </c>
      <c r="AT163" s="40"/>
      <c r="AU163" s="40"/>
      <c r="AV163" s="40"/>
    </row>
    <row r="164" spans="1:54" x14ac:dyDescent="0.2">
      <c r="A164" t="s">
        <v>756</v>
      </c>
      <c r="B164" s="68" t="s">
        <v>284</v>
      </c>
      <c r="C164" s="68" t="s">
        <v>765</v>
      </c>
      <c r="E164" s="69">
        <v>44757</v>
      </c>
      <c r="F164" s="68" t="s">
        <v>70</v>
      </c>
      <c r="G164" s="68" t="s">
        <v>768</v>
      </c>
      <c r="H164" t="s">
        <v>891</v>
      </c>
      <c r="I164" s="68">
        <v>1</v>
      </c>
      <c r="J164" s="68" t="s">
        <v>760</v>
      </c>
      <c r="K164" s="68" t="s">
        <v>761</v>
      </c>
      <c r="L164" s="68">
        <v>2</v>
      </c>
      <c r="M164" s="68">
        <v>1</v>
      </c>
      <c r="N164" s="68" t="s">
        <v>761</v>
      </c>
      <c r="O164" s="68" t="s">
        <v>767</v>
      </c>
      <c r="P164" s="68">
        <v>1.2</v>
      </c>
      <c r="Q164" s="68" t="s">
        <v>761</v>
      </c>
      <c r="R164" s="68" t="s">
        <v>761</v>
      </c>
      <c r="S164" s="131">
        <v>1.2</v>
      </c>
      <c r="T164" s="76">
        <v>1</v>
      </c>
      <c r="U164" s="131" t="s">
        <v>761</v>
      </c>
      <c r="V164" s="131" t="s">
        <v>761</v>
      </c>
      <c r="W164" s="71">
        <v>0.32291666666666669</v>
      </c>
      <c r="X164" s="68">
        <v>1</v>
      </c>
      <c r="Y164" s="372">
        <v>26.3</v>
      </c>
      <c r="Z164" s="79">
        <v>4.99</v>
      </c>
      <c r="AA164" s="365">
        <v>4.2092557031622251</v>
      </c>
      <c r="AB164" s="73">
        <v>61</v>
      </c>
      <c r="AC164" s="134">
        <v>30.2</v>
      </c>
      <c r="AD164" s="74">
        <v>46.6</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284</v>
      </c>
      <c r="C165" s="68" t="s">
        <v>757</v>
      </c>
      <c r="E165" s="69">
        <v>44771</v>
      </c>
      <c r="F165" s="68" t="s">
        <v>70</v>
      </c>
      <c r="G165" s="68" t="s">
        <v>768</v>
      </c>
      <c r="H165" t="s">
        <v>1166</v>
      </c>
      <c r="I165" s="68">
        <v>0</v>
      </c>
      <c r="J165" s="68" t="s">
        <v>760</v>
      </c>
      <c r="K165" s="68" t="s">
        <v>761</v>
      </c>
      <c r="L165" s="68">
        <v>2</v>
      </c>
      <c r="M165" s="68">
        <v>1</v>
      </c>
      <c r="N165" s="68" t="s">
        <v>1133</v>
      </c>
      <c r="O165" s="68" t="s">
        <v>762</v>
      </c>
      <c r="P165" s="68">
        <v>0.5</v>
      </c>
      <c r="Q165" s="68" t="s">
        <v>761</v>
      </c>
      <c r="R165" s="68" t="s">
        <v>761</v>
      </c>
      <c r="S165" s="131">
        <v>0.2</v>
      </c>
      <c r="T165" s="76">
        <v>0.4</v>
      </c>
      <c r="U165" s="131" t="s">
        <v>761</v>
      </c>
      <c r="V165" s="131" t="s">
        <v>761</v>
      </c>
      <c r="W165" s="71">
        <v>0.41666666666666669</v>
      </c>
      <c r="X165" s="68">
        <v>0.15</v>
      </c>
      <c r="Y165" s="372">
        <v>27.3</v>
      </c>
      <c r="Z165" s="79">
        <v>5.96</v>
      </c>
      <c r="AA165" s="365">
        <v>5.0362468957766904</v>
      </c>
      <c r="AB165" s="73">
        <v>75.900000000000006</v>
      </c>
      <c r="AC165" s="134">
        <v>30.1</v>
      </c>
      <c r="AD165" s="74">
        <v>46.6</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284</v>
      </c>
      <c r="C166" s="68" t="s">
        <v>764</v>
      </c>
      <c r="E166" s="69">
        <v>44771</v>
      </c>
      <c r="F166" s="68" t="s">
        <v>70</v>
      </c>
      <c r="G166" s="68" t="s">
        <v>768</v>
      </c>
      <c r="H166" t="s">
        <v>1166</v>
      </c>
      <c r="I166" s="68">
        <v>0</v>
      </c>
      <c r="J166" s="68" t="s">
        <v>760</v>
      </c>
      <c r="K166" s="68" t="s">
        <v>761</v>
      </c>
      <c r="L166" s="68">
        <v>2</v>
      </c>
      <c r="M166" s="68">
        <v>1</v>
      </c>
      <c r="N166" s="68" t="s">
        <v>1133</v>
      </c>
      <c r="O166" s="68" t="s">
        <v>762</v>
      </c>
      <c r="P166" s="68">
        <v>0.5</v>
      </c>
      <c r="Q166" s="68" t="s">
        <v>761</v>
      </c>
      <c r="R166" s="68" t="s">
        <v>761</v>
      </c>
      <c r="S166" s="131">
        <v>0.2</v>
      </c>
      <c r="T166" s="76">
        <v>0.4</v>
      </c>
      <c r="U166" s="131" t="s">
        <v>761</v>
      </c>
      <c r="V166" s="131" t="s">
        <v>761</v>
      </c>
      <c r="W166" s="71">
        <v>0.41666666666666669</v>
      </c>
      <c r="X166" s="68">
        <v>0.5</v>
      </c>
      <c r="Y166" s="372">
        <v>27.3</v>
      </c>
      <c r="Z166" s="79">
        <v>6.07</v>
      </c>
      <c r="AA166" s="365">
        <v>5.1234614045503486</v>
      </c>
      <c r="AB166" s="73">
        <v>76.3</v>
      </c>
      <c r="AC166" s="134">
        <v>30.3</v>
      </c>
      <c r="AD166" s="74">
        <v>46.9</v>
      </c>
      <c r="AE166" s="72">
        <v>0.30147058823529405</v>
      </c>
      <c r="AF166" s="72">
        <v>1.7698823420203755</v>
      </c>
      <c r="AG166" s="72">
        <v>2.5000000000000001E-2</v>
      </c>
      <c r="AH166" s="137">
        <v>1.7948823420203754</v>
      </c>
      <c r="AI166" s="72">
        <v>41.917147918359639</v>
      </c>
      <c r="AJ166" s="75">
        <v>43.712030260380011</v>
      </c>
      <c r="AK166" s="72">
        <v>170.56952464119598</v>
      </c>
      <c r="AL166" s="72">
        <v>25.418306493338815</v>
      </c>
      <c r="AM166" s="72">
        <v>6.7104991705838417</v>
      </c>
      <c r="AN166" s="72">
        <v>67.33545441169845</v>
      </c>
      <c r="AO166" s="137">
        <v>69.130336753718822</v>
      </c>
      <c r="AP166" s="137">
        <v>3.0961401785714275</v>
      </c>
      <c r="AQ166" s="137">
        <v>2.5354285714285711</v>
      </c>
      <c r="AR166" s="70">
        <v>0.54978289638591882</v>
      </c>
      <c r="AS166" s="72">
        <v>5.6315687499999987</v>
      </c>
    </row>
    <row r="167" spans="1:54" x14ac:dyDescent="0.2">
      <c r="A167" t="s">
        <v>756</v>
      </c>
      <c r="B167" s="68" t="s">
        <v>284</v>
      </c>
      <c r="C167" s="68" t="s">
        <v>765</v>
      </c>
      <c r="E167" s="69">
        <v>44771</v>
      </c>
      <c r="F167" s="68" t="s">
        <v>70</v>
      </c>
      <c r="G167" s="68" t="s">
        <v>768</v>
      </c>
      <c r="H167" t="s">
        <v>1166</v>
      </c>
      <c r="I167" s="68">
        <v>0</v>
      </c>
      <c r="J167" s="68" t="s">
        <v>760</v>
      </c>
      <c r="K167" s="68" t="s">
        <v>761</v>
      </c>
      <c r="L167" s="68">
        <v>2</v>
      </c>
      <c r="M167" s="68">
        <v>1</v>
      </c>
      <c r="N167" s="68" t="s">
        <v>1133</v>
      </c>
      <c r="O167" s="68" t="s">
        <v>762</v>
      </c>
      <c r="P167" s="68">
        <v>0.5</v>
      </c>
      <c r="Q167" s="68" t="s">
        <v>761</v>
      </c>
      <c r="R167" s="68" t="s">
        <v>761</v>
      </c>
      <c r="S167" s="131">
        <v>0.2</v>
      </c>
      <c r="T167" s="76">
        <v>0.4</v>
      </c>
      <c r="U167" s="131" t="s">
        <v>761</v>
      </c>
      <c r="V167" s="131" t="s">
        <v>761</v>
      </c>
      <c r="W167" s="71" t="s">
        <v>761</v>
      </c>
      <c r="X167" s="77" t="s">
        <v>761</v>
      </c>
      <c r="Y167" s="373" t="s">
        <v>761</v>
      </c>
      <c r="Z167" s="196" t="s">
        <v>761</v>
      </c>
      <c r="AA167" s="365" t="s">
        <v>761</v>
      </c>
      <c r="AB167" s="73" t="s">
        <v>761</v>
      </c>
      <c r="AC167" s="134">
        <v>30.4</v>
      </c>
      <c r="AD167" s="74">
        <v>47</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284</v>
      </c>
      <c r="C168" s="68" t="s">
        <v>757</v>
      </c>
      <c r="E168" s="69">
        <v>44788</v>
      </c>
      <c r="F168" s="68" t="s">
        <v>826</v>
      </c>
      <c r="G168" s="68" t="s">
        <v>768</v>
      </c>
      <c r="H168" t="s">
        <v>1178</v>
      </c>
      <c r="I168" s="68">
        <v>2</v>
      </c>
      <c r="J168" s="68" t="s">
        <v>760</v>
      </c>
      <c r="K168" s="77">
        <v>0.42569444444444443</v>
      </c>
      <c r="L168" s="68">
        <v>2</v>
      </c>
      <c r="M168" s="68">
        <v>1</v>
      </c>
      <c r="N168" s="68" t="s">
        <v>783</v>
      </c>
      <c r="O168" s="68" t="s">
        <v>767</v>
      </c>
      <c r="P168" s="68">
        <v>1.25</v>
      </c>
      <c r="Q168" s="68">
        <v>0.85</v>
      </c>
      <c r="R168" s="68">
        <v>0.8</v>
      </c>
      <c r="S168" s="131">
        <v>0.82499999999999996</v>
      </c>
      <c r="T168" s="143">
        <v>0.65999999999999992</v>
      </c>
      <c r="U168" s="131" t="s">
        <v>761</v>
      </c>
      <c r="V168" s="131" t="s">
        <v>761</v>
      </c>
      <c r="W168" s="71">
        <v>0.40069444444444446</v>
      </c>
      <c r="X168" s="68">
        <v>0.15</v>
      </c>
      <c r="Y168" s="372">
        <v>24.8</v>
      </c>
      <c r="Z168" s="79">
        <v>5.95</v>
      </c>
      <c r="AA168" s="365">
        <v>4.9985425327576154</v>
      </c>
      <c r="AB168" s="73">
        <v>77.099999999999994</v>
      </c>
      <c r="AC168" s="134">
        <v>30.6</v>
      </c>
      <c r="AD168" s="74">
        <v>47.4</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284</v>
      </c>
      <c r="C169" s="68" t="s">
        <v>764</v>
      </c>
      <c r="E169" s="69">
        <v>44788</v>
      </c>
      <c r="F169" s="68" t="s">
        <v>826</v>
      </c>
      <c r="G169" s="68" t="s">
        <v>768</v>
      </c>
      <c r="H169" t="s">
        <v>1178</v>
      </c>
      <c r="I169" s="68">
        <v>2</v>
      </c>
      <c r="J169" s="68" t="s">
        <v>760</v>
      </c>
      <c r="K169" s="77">
        <v>0.42569444444444443</v>
      </c>
      <c r="L169" s="68">
        <v>2</v>
      </c>
      <c r="M169" s="68">
        <v>1</v>
      </c>
      <c r="N169" s="68" t="s">
        <v>783</v>
      </c>
      <c r="O169" s="68" t="s">
        <v>767</v>
      </c>
      <c r="P169" s="68">
        <v>1.25</v>
      </c>
      <c r="Q169" s="68">
        <v>0.85</v>
      </c>
      <c r="R169" s="68">
        <v>0.8</v>
      </c>
      <c r="S169" s="131">
        <v>0.82499999999999996</v>
      </c>
      <c r="T169" s="143">
        <v>0.65999999999999992</v>
      </c>
      <c r="U169" s="131" t="s">
        <v>761</v>
      </c>
      <c r="V169" s="131" t="s">
        <v>761</v>
      </c>
      <c r="W169" s="71">
        <v>0.40138888888888885</v>
      </c>
      <c r="X169" s="68">
        <v>0.62</v>
      </c>
      <c r="Y169" s="372">
        <v>24.8</v>
      </c>
      <c r="Z169" s="79">
        <v>5.35</v>
      </c>
      <c r="AA169" s="365">
        <v>4.5304610172427955</v>
      </c>
      <c r="AB169" s="73">
        <v>68.3</v>
      </c>
      <c r="AC169" s="134">
        <v>29.2</v>
      </c>
      <c r="AD169" s="74">
        <v>45.4</v>
      </c>
      <c r="AE169" s="72">
        <v>0.20136986301369861</v>
      </c>
      <c r="AF169" s="72">
        <v>2.5000000000000001E-2</v>
      </c>
      <c r="AG169" s="72">
        <v>2.5000000000000001E-2</v>
      </c>
      <c r="AH169" s="137">
        <v>0.05</v>
      </c>
      <c r="AI169" s="72">
        <v>23.603092892329347</v>
      </c>
      <c r="AJ169" s="75">
        <v>23.653092892329347</v>
      </c>
      <c r="AK169" s="72">
        <v>264.56875879536386</v>
      </c>
      <c r="AL169" s="72">
        <v>35.870687230705386</v>
      </c>
      <c r="AM169" s="72">
        <v>7.3756255935038908</v>
      </c>
      <c r="AN169" s="72">
        <v>59.473780123034729</v>
      </c>
      <c r="AO169" s="137">
        <v>59.523780123034733</v>
      </c>
      <c r="AP169" s="137">
        <v>6.5870648809523829</v>
      </c>
      <c r="AQ169" s="137">
        <v>0.03</v>
      </c>
      <c r="AR169" s="70">
        <v>1</v>
      </c>
      <c r="AS169" s="72">
        <v>6.6170648809523831</v>
      </c>
    </row>
    <row r="170" spans="1:54" x14ac:dyDescent="0.2">
      <c r="A170" t="s">
        <v>756</v>
      </c>
      <c r="B170" s="68" t="s">
        <v>284</v>
      </c>
      <c r="C170" s="68" t="s">
        <v>765</v>
      </c>
      <c r="E170" s="69">
        <v>44788</v>
      </c>
      <c r="F170" s="68" t="s">
        <v>826</v>
      </c>
      <c r="G170" s="68" t="s">
        <v>768</v>
      </c>
      <c r="H170" t="s">
        <v>1178</v>
      </c>
      <c r="I170" s="68">
        <v>2</v>
      </c>
      <c r="J170" s="68" t="s">
        <v>760</v>
      </c>
      <c r="K170" s="77">
        <v>0.42569444444444443</v>
      </c>
      <c r="L170" s="68">
        <v>2</v>
      </c>
      <c r="M170" s="68">
        <v>1</v>
      </c>
      <c r="N170" s="68" t="s">
        <v>783</v>
      </c>
      <c r="O170" s="68" t="s">
        <v>767</v>
      </c>
      <c r="P170" s="68">
        <v>1.25</v>
      </c>
      <c r="Q170" s="68">
        <v>0.85</v>
      </c>
      <c r="R170" s="68">
        <v>0.8</v>
      </c>
      <c r="S170" s="131">
        <v>0.82499999999999996</v>
      </c>
      <c r="T170" s="143">
        <v>0.65999999999999992</v>
      </c>
      <c r="U170" s="131" t="s">
        <v>761</v>
      </c>
      <c r="V170" s="131" t="s">
        <v>761</v>
      </c>
      <c r="W170" s="71">
        <v>0.40208333333333335</v>
      </c>
      <c r="X170" s="68">
        <v>0.9</v>
      </c>
      <c r="Y170" s="372">
        <v>24.8</v>
      </c>
      <c r="Z170" s="79">
        <v>5.22</v>
      </c>
      <c r="AA170" s="365">
        <v>4.3777910734914753</v>
      </c>
      <c r="AB170" s="73">
        <v>67.099999999999994</v>
      </c>
      <c r="AC170" s="134">
        <v>30.9</v>
      </c>
      <c r="AD170" s="74">
        <v>47.8</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284</v>
      </c>
      <c r="C171" s="68" t="s">
        <v>757</v>
      </c>
      <c r="E171" s="69">
        <v>44803</v>
      </c>
      <c r="F171" s="68" t="s">
        <v>70</v>
      </c>
      <c r="G171" s="68" t="s">
        <v>768</v>
      </c>
      <c r="H171" t="s">
        <v>891</v>
      </c>
      <c r="I171" s="68">
        <v>1</v>
      </c>
      <c r="J171" s="68" t="s">
        <v>760</v>
      </c>
      <c r="K171" s="68" t="s">
        <v>761</v>
      </c>
      <c r="L171" s="68">
        <v>2</v>
      </c>
      <c r="M171" s="68">
        <v>1</v>
      </c>
      <c r="N171" s="68" t="s">
        <v>519</v>
      </c>
      <c r="O171" s="68" t="s">
        <v>762</v>
      </c>
      <c r="P171" s="68">
        <v>1.5</v>
      </c>
      <c r="Q171" s="68" t="s">
        <v>761</v>
      </c>
      <c r="R171" s="79" t="s">
        <v>761</v>
      </c>
      <c r="S171" s="131">
        <v>0.8</v>
      </c>
      <c r="T171" s="80">
        <v>0.53333333333333333</v>
      </c>
      <c r="U171" s="131" t="s">
        <v>761</v>
      </c>
      <c r="V171" s="131" t="s">
        <v>761</v>
      </c>
      <c r="W171" s="71">
        <v>0.35069444444444442</v>
      </c>
      <c r="X171" s="68">
        <v>0.15</v>
      </c>
      <c r="Y171" s="372">
        <v>25.7</v>
      </c>
      <c r="Z171" s="79">
        <v>6.95</v>
      </c>
      <c r="AA171" s="365">
        <v>5.8484340770380294</v>
      </c>
      <c r="AB171" s="73">
        <v>84.6</v>
      </c>
      <c r="AC171" s="134">
        <v>30.5</v>
      </c>
      <c r="AD171" s="74">
        <v>47.2</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284</v>
      </c>
      <c r="C172" s="68" t="s">
        <v>764</v>
      </c>
      <c r="E172" s="69">
        <v>44803</v>
      </c>
      <c r="F172" s="68" t="s">
        <v>70</v>
      </c>
      <c r="G172" s="68" t="s">
        <v>768</v>
      </c>
      <c r="H172" t="s">
        <v>891</v>
      </c>
      <c r="I172" s="68">
        <v>1</v>
      </c>
      <c r="J172" s="68" t="s">
        <v>760</v>
      </c>
      <c r="K172" s="68" t="s">
        <v>761</v>
      </c>
      <c r="L172" s="68">
        <v>2</v>
      </c>
      <c r="M172" s="68">
        <v>1</v>
      </c>
      <c r="N172" s="68" t="s">
        <v>519</v>
      </c>
      <c r="O172" s="68" t="s">
        <v>762</v>
      </c>
      <c r="P172" s="68">
        <v>1.5</v>
      </c>
      <c r="Q172" s="68" t="s">
        <v>761</v>
      </c>
      <c r="R172" s="79" t="s">
        <v>761</v>
      </c>
      <c r="S172" s="131">
        <v>0.8</v>
      </c>
      <c r="T172" s="80">
        <v>0.53333333333333333</v>
      </c>
      <c r="U172" s="131" t="s">
        <v>761</v>
      </c>
      <c r="V172" s="131" t="s">
        <v>761</v>
      </c>
      <c r="W172" s="71">
        <v>0.35069444444444442</v>
      </c>
      <c r="X172" s="68">
        <v>0.5</v>
      </c>
      <c r="Y172" s="372">
        <v>25.7</v>
      </c>
      <c r="Z172" s="79">
        <v>6.68</v>
      </c>
      <c r="AA172" s="365">
        <v>5.6275932597492595</v>
      </c>
      <c r="AB172" s="73">
        <v>81.2</v>
      </c>
      <c r="AC172" s="134">
        <v>30.3</v>
      </c>
      <c r="AD172" s="74">
        <v>47</v>
      </c>
      <c r="AE172" s="72">
        <v>1.1217183770883037E-2</v>
      </c>
      <c r="AF172" s="72">
        <v>0.33671168963556863</v>
      </c>
      <c r="AG172" s="72">
        <v>2.5000000000000001E-2</v>
      </c>
      <c r="AH172" s="137">
        <v>0.36171168963556866</v>
      </c>
      <c r="AI172" s="72">
        <v>24.82991040747914</v>
      </c>
      <c r="AJ172" s="75">
        <v>25.19162209711471</v>
      </c>
      <c r="AK172" s="72">
        <v>188.22237835961138</v>
      </c>
      <c r="AL172" s="72">
        <v>26.573267287211689</v>
      </c>
      <c r="AM172" s="72">
        <v>7.0831477486471108</v>
      </c>
      <c r="AN172" s="72">
        <v>51.403177694690825</v>
      </c>
      <c r="AO172" s="137">
        <v>51.764889384326395</v>
      </c>
      <c r="AP172" s="137">
        <v>5.0308363095238109</v>
      </c>
      <c r="AQ172" s="137">
        <v>0.03</v>
      </c>
      <c r="AR172" s="70">
        <v>1</v>
      </c>
      <c r="AS172" s="72">
        <v>5.0608363095238111</v>
      </c>
    </row>
    <row r="173" spans="1:54" x14ac:dyDescent="0.2">
      <c r="A173" t="s">
        <v>756</v>
      </c>
      <c r="B173" s="68" t="s">
        <v>284</v>
      </c>
      <c r="C173" s="68" t="s">
        <v>765</v>
      </c>
      <c r="E173" s="69">
        <v>44803</v>
      </c>
      <c r="F173" s="68" t="s">
        <v>70</v>
      </c>
      <c r="G173" s="68" t="s">
        <v>768</v>
      </c>
      <c r="H173" t="s">
        <v>891</v>
      </c>
      <c r="I173" s="68">
        <v>1</v>
      </c>
      <c r="J173" s="68" t="s">
        <v>760</v>
      </c>
      <c r="K173" s="68" t="s">
        <v>761</v>
      </c>
      <c r="L173" s="68">
        <v>2</v>
      </c>
      <c r="M173" s="68">
        <v>1</v>
      </c>
      <c r="N173" s="68" t="s">
        <v>519</v>
      </c>
      <c r="O173" s="68" t="s">
        <v>762</v>
      </c>
      <c r="P173" s="68">
        <v>1.5</v>
      </c>
      <c r="Q173" s="68" t="s">
        <v>761</v>
      </c>
      <c r="R173" s="79" t="s">
        <v>761</v>
      </c>
      <c r="S173" s="131">
        <v>0.8</v>
      </c>
      <c r="T173" s="80">
        <v>0.53333333333333333</v>
      </c>
      <c r="U173" s="131" t="s">
        <v>761</v>
      </c>
      <c r="V173" s="131" t="s">
        <v>761</v>
      </c>
      <c r="W173" s="71">
        <v>0.35069444444444442</v>
      </c>
      <c r="X173" s="68">
        <v>1</v>
      </c>
      <c r="Y173" s="372">
        <v>25.6</v>
      </c>
      <c r="Z173" s="79">
        <v>6.4</v>
      </c>
      <c r="AA173" s="365">
        <v>5.3758118127373864</v>
      </c>
      <c r="AB173" s="73">
        <v>72.099999999999994</v>
      </c>
      <c r="AC173" s="134">
        <v>30.8</v>
      </c>
      <c r="AD173" s="74">
        <v>47.6</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284</v>
      </c>
      <c r="B180" s="102">
        <v>2022</v>
      </c>
      <c r="C180" s="103">
        <v>7</v>
      </c>
      <c r="D180" s="102">
        <v>15</v>
      </c>
      <c r="E180" s="82"/>
      <c r="F180" s="131">
        <v>1.2</v>
      </c>
      <c r="G180" s="362">
        <v>4.3268342295850601</v>
      </c>
      <c r="H180" s="82"/>
      <c r="I180" s="362">
        <v>26.2</v>
      </c>
      <c r="J180" s="134">
        <v>30.2</v>
      </c>
      <c r="K180" s="82"/>
      <c r="L180" s="82"/>
      <c r="M180" s="108"/>
      <c r="N180" s="137" t="s">
        <v>763</v>
      </c>
      <c r="O180" s="82"/>
      <c r="P180" s="82"/>
      <c r="Q180" s="82"/>
      <c r="R180" s="140"/>
      <c r="S180" s="137" t="s">
        <v>763</v>
      </c>
      <c r="T180" s="137" t="s">
        <v>763</v>
      </c>
      <c r="U180" s="137" t="s">
        <v>763</v>
      </c>
      <c r="V180" s="85"/>
      <c r="W180" s="85"/>
      <c r="X180" s="85"/>
      <c r="Y180" s="102">
        <f>IF(C180&lt;6," ",IF(C180&lt;=9,I180, IF(C180&gt;=10," ")))</f>
        <v>26.2</v>
      </c>
      <c r="Z180" s="102">
        <f>IF(Y180=" ", " ", IF(Y180&gt;0, Y180+273.15))</f>
        <v>299.34999999999997</v>
      </c>
      <c r="AA180" s="102">
        <f>IF(C180&lt;6," ",IF(C180&lt;=9,J180, IF(C180&gt;=10," ")))</f>
        <v>30.2</v>
      </c>
      <c r="AB180" s="102">
        <f>IF(C180&lt;6," ",IF(C180&lt;=9,G180, IF(C180&gt;=10," ")))</f>
        <v>4.3268342295850601</v>
      </c>
      <c r="AC180" s="104">
        <f>IF(Y180=" "," ",IF(Y180&gt;0,EXP(-173.4292+249.6339*100/Z180+143.3483*LN(+Z180/100)-21.8492*Z180/100+AA180*(-0.033096+0.014259*Z180/100-0.0017*(Z180/100)^2))*1.4276))</f>
        <v>6.7936162880285291</v>
      </c>
      <c r="AD180" s="102">
        <f>IF(Y180=" "," ",IF(Y180&gt;0,AB180/AC180))</f>
        <v>0.63689705837664912</v>
      </c>
      <c r="AE180" s="105">
        <f>IF(C180&lt;6," ",IF(C180&lt;=9,F180, IF(C180&gt;=10," ")))</f>
        <v>1.2</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284</v>
      </c>
      <c r="B181" s="102">
        <v>2022</v>
      </c>
      <c r="C181" s="103">
        <v>7</v>
      </c>
      <c r="D181" s="102">
        <v>15</v>
      </c>
      <c r="E181" s="82"/>
      <c r="F181" s="131">
        <v>1.2</v>
      </c>
      <c r="G181" s="362">
        <v>4.2364439683884392</v>
      </c>
      <c r="H181" s="82"/>
      <c r="I181" s="362">
        <v>26.2</v>
      </c>
      <c r="J181" s="134">
        <v>30.1</v>
      </c>
      <c r="K181" s="82"/>
      <c r="L181" s="82"/>
      <c r="M181" s="108"/>
      <c r="N181" s="137">
        <v>0.28476279474990457</v>
      </c>
      <c r="O181" s="82"/>
      <c r="P181" s="82"/>
      <c r="Q181" s="82"/>
      <c r="R181" s="140"/>
      <c r="S181" s="137">
        <v>48.15919390338729</v>
      </c>
      <c r="T181" s="137">
        <v>3.7322818708860761</v>
      </c>
      <c r="U181" s="137">
        <v>0.17513299578059074</v>
      </c>
      <c r="V181" s="85"/>
      <c r="W181" s="85"/>
      <c r="X181" s="85"/>
      <c r="Y181" s="102">
        <f t="shared" ref="Y181:Y189" si="68">IF(C181&lt;6," ",IF(C181&lt;=9,I181, IF(C181&gt;=10," ")))</f>
        <v>26.2</v>
      </c>
      <c r="Z181" s="102">
        <f t="shared" ref="Z181:Z192" si="69">IF(Y181=" ", " ", IF(Y181&gt;0, Y181+273.15))</f>
        <v>299.34999999999997</v>
      </c>
      <c r="AA181" s="102">
        <f t="shared" ref="AA181:AA189" si="70">IF(C181&lt;6," ",IF(C181&lt;=9,J181, IF(C181&gt;=10," ")))</f>
        <v>30.1</v>
      </c>
      <c r="AB181" s="102">
        <f t="shared" ref="AB181:AB189" si="71">IF(C181&lt;6," ",IF(C181&lt;=9,G181, IF(C181&gt;=10," ")))</f>
        <v>4.2364439683884392</v>
      </c>
      <c r="AC181" s="104">
        <f t="shared" ref="AC181:AC192" si="72">IF(Y181=" "," ",IF(Y181&gt;0,EXP(-173.4292+249.6339*100/Z181+143.3483*LN(+Z181/100)-21.8492*Z181/100+AA181*(-0.033096+0.014259*Z181/100-0.0017*(Z181/100)^2))*1.4276))</f>
        <v>6.7974526765595646</v>
      </c>
      <c r="AD181" s="102">
        <f t="shared" ref="AD181:AD192" si="73">IF(Y181=" "," ",IF(Y181&gt;0,AB181/AC181))</f>
        <v>0.62323993560079571</v>
      </c>
      <c r="AE181" s="105">
        <f t="shared" ref="AE181:AE189" si="74">IF(C181&lt;6," ",IF(C181&lt;=9,F181, IF(C181&gt;=10," ")))</f>
        <v>1.2</v>
      </c>
      <c r="AF181" s="102">
        <f t="shared" ref="AF181:AF192" si="75">IF(Y181=" "," ",N181)</f>
        <v>0.28476279474990457</v>
      </c>
      <c r="AG181" s="105">
        <f t="shared" ref="AG181:AG189" si="76">IF(C181&lt;6," ",IF(C181&lt;=9,T181, IF(C181&gt;=10," ")))</f>
        <v>3.7322818708860761</v>
      </c>
      <c r="AH181" s="105">
        <f t="shared" ref="AH181:AH189" si="77">IF(C181&lt;6," ",IF(C181&lt;=9,U181, IF(C181&gt;=10," ")))</f>
        <v>0.17513299578059074</v>
      </c>
      <c r="AI181" s="102">
        <f t="shared" ref="AI181:AI192" si="78">IF(Y181=" ", " ", IF(Y181&gt;0, SUM(AG181:AH181)))</f>
        <v>3.907414866666667</v>
      </c>
      <c r="AJ181" s="106">
        <f t="shared" ref="AJ181:AJ189" si="79">IF(C181&lt;6," ",IF(C181&lt;=9,S181, IF(C181&gt;=10," ")))</f>
        <v>48.15919390338729</v>
      </c>
      <c r="AK181" s="107">
        <f t="shared" ref="AK181:AK192" si="80">IF(Y181=" ", " ", IF(Y181&gt;0, AJ181-AF181))</f>
        <v>47.874431108637388</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284</v>
      </c>
      <c r="B182" s="102">
        <v>2022</v>
      </c>
      <c r="C182" s="103">
        <v>7</v>
      </c>
      <c r="D182" s="102">
        <v>15</v>
      </c>
      <c r="E182" s="82"/>
      <c r="F182" s="131">
        <v>1.2</v>
      </c>
      <c r="G182" s="362">
        <v>4.2092557031622251</v>
      </c>
      <c r="H182" s="82"/>
      <c r="I182" s="362">
        <v>26.3</v>
      </c>
      <c r="J182" s="134">
        <v>30.2</v>
      </c>
      <c r="K182" s="82"/>
      <c r="L182" s="82"/>
      <c r="M182" s="108"/>
      <c r="N182" s="137" t="s">
        <v>763</v>
      </c>
      <c r="O182" s="82"/>
      <c r="P182" s="82"/>
      <c r="Q182" s="82"/>
      <c r="R182" s="140"/>
      <c r="S182" s="137" t="s">
        <v>763</v>
      </c>
      <c r="T182" s="137" t="s">
        <v>763</v>
      </c>
      <c r="U182" s="137" t="s">
        <v>763</v>
      </c>
      <c r="V182" s="85"/>
      <c r="W182" s="85"/>
      <c r="X182" s="85"/>
      <c r="Y182" s="102">
        <f t="shared" si="68"/>
        <v>26.3</v>
      </c>
      <c r="Z182" s="102">
        <f t="shared" si="69"/>
        <v>299.45</v>
      </c>
      <c r="AA182" s="102">
        <f t="shared" si="70"/>
        <v>30.2</v>
      </c>
      <c r="AB182" s="102">
        <f t="shared" si="71"/>
        <v>4.2092557031622251</v>
      </c>
      <c r="AC182" s="104">
        <f t="shared" si="72"/>
        <v>6.7821050234936218</v>
      </c>
      <c r="AD182" s="102">
        <f t="shared" si="73"/>
        <v>0.62064148056998658</v>
      </c>
      <c r="AE182" s="105">
        <f t="shared" si="74"/>
        <v>1.2</v>
      </c>
      <c r="AF182" s="102" t="str">
        <f t="shared" si="75"/>
        <v>NS</v>
      </c>
      <c r="AG182" s="105" t="str">
        <f t="shared" si="76"/>
        <v>NS</v>
      </c>
      <c r="AH182" s="105" t="str">
        <f t="shared" si="77"/>
        <v>NS</v>
      </c>
      <c r="AI182" s="102"/>
      <c r="AJ182" s="106" t="str">
        <f t="shared" si="79"/>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284</v>
      </c>
      <c r="B183" s="102">
        <v>2022</v>
      </c>
      <c r="C183" s="103">
        <v>7</v>
      </c>
      <c r="D183" s="102">
        <v>29</v>
      </c>
      <c r="E183" s="82"/>
      <c r="F183" s="131">
        <v>0.2</v>
      </c>
      <c r="G183" s="362">
        <v>5.0362468957766904</v>
      </c>
      <c r="H183" s="82"/>
      <c r="I183" s="362">
        <v>27.3</v>
      </c>
      <c r="J183" s="134">
        <v>30.1</v>
      </c>
      <c r="K183" s="82"/>
      <c r="L183" s="82"/>
      <c r="M183" s="108"/>
      <c r="N183" s="137" t="s">
        <v>763</v>
      </c>
      <c r="O183" s="82"/>
      <c r="P183" s="82"/>
      <c r="Q183" s="82"/>
      <c r="R183" s="140"/>
      <c r="S183" s="137" t="s">
        <v>763</v>
      </c>
      <c r="T183" s="137" t="s">
        <v>763</v>
      </c>
      <c r="U183" s="137" t="s">
        <v>763</v>
      </c>
      <c r="V183" s="85"/>
      <c r="W183" s="85"/>
      <c r="X183" s="85"/>
      <c r="Y183" s="102">
        <f t="shared" si="68"/>
        <v>27.3</v>
      </c>
      <c r="Z183" s="102">
        <f t="shared" si="69"/>
        <v>300.45</v>
      </c>
      <c r="AA183" s="102">
        <f t="shared" si="70"/>
        <v>30.1</v>
      </c>
      <c r="AB183" s="102">
        <f t="shared" si="71"/>
        <v>5.0362468957766904</v>
      </c>
      <c r="AC183" s="104">
        <f t="shared" si="72"/>
        <v>6.672705813989241</v>
      </c>
      <c r="AD183" s="102">
        <f t="shared" si="73"/>
        <v>0.75475332438877563</v>
      </c>
      <c r="AE183" s="105">
        <f t="shared" si="74"/>
        <v>0.2</v>
      </c>
      <c r="AF183" s="102" t="str">
        <f t="shared" si="75"/>
        <v>NS</v>
      </c>
      <c r="AG183" s="105" t="str">
        <f t="shared" si="76"/>
        <v>NS</v>
      </c>
      <c r="AH183" s="105" t="str">
        <f t="shared" si="77"/>
        <v>NS</v>
      </c>
      <c r="AI183" s="102"/>
      <c r="AJ183" s="106" t="str">
        <f t="shared" si="79"/>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284</v>
      </c>
      <c r="B184" s="102">
        <v>2022</v>
      </c>
      <c r="C184" s="103">
        <v>7</v>
      </c>
      <c r="D184" s="102">
        <v>29</v>
      </c>
      <c r="E184" s="82"/>
      <c r="F184" s="131">
        <v>0.2</v>
      </c>
      <c r="G184" s="362">
        <v>5.1234614045503486</v>
      </c>
      <c r="H184" s="82"/>
      <c r="I184" s="362">
        <v>27.3</v>
      </c>
      <c r="J184" s="134">
        <v>30.3</v>
      </c>
      <c r="K184" s="82"/>
      <c r="L184" s="82"/>
      <c r="M184" s="108"/>
      <c r="N184" s="137">
        <v>1.7948823420203754</v>
      </c>
      <c r="O184" s="82"/>
      <c r="P184" s="82"/>
      <c r="Q184" s="82"/>
      <c r="R184" s="140"/>
      <c r="S184" s="137">
        <v>69.130336753718822</v>
      </c>
      <c r="T184" s="137">
        <v>3.0961401785714275</v>
      </c>
      <c r="U184" s="137">
        <v>2.5354285714285711</v>
      </c>
      <c r="V184" s="85"/>
      <c r="W184" s="85"/>
      <c r="X184" s="85"/>
      <c r="Y184" s="102">
        <f t="shared" si="68"/>
        <v>27.3</v>
      </c>
      <c r="Z184" s="102">
        <f t="shared" si="69"/>
        <v>300.45</v>
      </c>
      <c r="AA184" s="102">
        <f t="shared" si="70"/>
        <v>30.3</v>
      </c>
      <c r="AB184" s="102">
        <f t="shared" si="71"/>
        <v>5.1234614045503486</v>
      </c>
      <c r="AC184" s="104">
        <f t="shared" si="72"/>
        <v>6.6652355420233267</v>
      </c>
      <c r="AD184" s="102">
        <f t="shared" si="73"/>
        <v>0.76868422312275098</v>
      </c>
      <c r="AE184" s="105">
        <f t="shared" si="74"/>
        <v>0.2</v>
      </c>
      <c r="AF184" s="102">
        <f t="shared" si="75"/>
        <v>1.7948823420203754</v>
      </c>
      <c r="AG184" s="105">
        <f t="shared" si="76"/>
        <v>3.0961401785714275</v>
      </c>
      <c r="AH184" s="105">
        <f t="shared" si="77"/>
        <v>2.5354285714285711</v>
      </c>
      <c r="AI184" s="102">
        <f t="shared" si="78"/>
        <v>5.6315687499999987</v>
      </c>
      <c r="AJ184" s="106">
        <f t="shared" si="79"/>
        <v>69.130336753718822</v>
      </c>
      <c r="AK184" s="107">
        <f t="shared" si="80"/>
        <v>67.33545441169845</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284</v>
      </c>
      <c r="B185" s="102">
        <v>2022</v>
      </c>
      <c r="C185" s="103">
        <v>7</v>
      </c>
      <c r="D185" s="102">
        <v>29</v>
      </c>
      <c r="E185" s="82"/>
      <c r="F185" s="131">
        <v>0.2</v>
      </c>
      <c r="G185" s="362" t="s">
        <v>761</v>
      </c>
      <c r="H185" s="82"/>
      <c r="I185" s="362" t="s">
        <v>761</v>
      </c>
      <c r="J185" s="134">
        <v>30.4</v>
      </c>
      <c r="K185" s="82"/>
      <c r="L185" s="82"/>
      <c r="M185" s="108"/>
      <c r="N185" s="137" t="s">
        <v>763</v>
      </c>
      <c r="O185" s="82"/>
      <c r="P185" s="82"/>
      <c r="Q185" s="82"/>
      <c r="R185" s="140"/>
      <c r="S185" s="137" t="s">
        <v>763</v>
      </c>
      <c r="T185" s="137" t="s">
        <v>763</v>
      </c>
      <c r="U185" s="137" t="s">
        <v>763</v>
      </c>
      <c r="V185" s="85"/>
      <c r="W185" s="85"/>
      <c r="X185" s="85"/>
      <c r="Y185" s="102" t="str">
        <f t="shared" si="68"/>
        <v>ND</v>
      </c>
      <c r="Z185" s="102" t="e">
        <f t="shared" si="69"/>
        <v>#VALUE!</v>
      </c>
      <c r="AA185" s="102">
        <f t="shared" si="70"/>
        <v>30.4</v>
      </c>
      <c r="AB185" s="102" t="str">
        <f t="shared" si="71"/>
        <v>ND</v>
      </c>
      <c r="AC185" s="104" t="e">
        <f t="shared" si="72"/>
        <v>#VALUE!</v>
      </c>
      <c r="AD185" s="102"/>
      <c r="AE185" s="105">
        <f t="shared" si="74"/>
        <v>0.2</v>
      </c>
      <c r="AF185" s="102" t="str">
        <f t="shared" si="75"/>
        <v>NS</v>
      </c>
      <c r="AG185" s="105" t="str">
        <f t="shared" si="76"/>
        <v>NS</v>
      </c>
      <c r="AH185" s="105" t="str">
        <f t="shared" si="77"/>
        <v>NS</v>
      </c>
      <c r="AI185" s="102"/>
      <c r="AJ185" s="106" t="str">
        <f t="shared" si="79"/>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284</v>
      </c>
      <c r="B186" s="102">
        <v>2022</v>
      </c>
      <c r="C186" s="103">
        <v>8</v>
      </c>
      <c r="D186" s="102">
        <v>15</v>
      </c>
      <c r="E186" s="82"/>
      <c r="F186" s="131">
        <v>0.82499999999999996</v>
      </c>
      <c r="G186" s="362">
        <v>4.9985425327576154</v>
      </c>
      <c r="H186" s="82"/>
      <c r="I186" s="362">
        <v>24.8</v>
      </c>
      <c r="J186" s="134">
        <v>30.6</v>
      </c>
      <c r="K186" s="82"/>
      <c r="L186" s="82"/>
      <c r="M186" s="82"/>
      <c r="N186" s="137" t="s">
        <v>763</v>
      </c>
      <c r="O186" s="82"/>
      <c r="P186" s="82"/>
      <c r="Q186" s="82"/>
      <c r="R186" s="140"/>
      <c r="S186" s="137" t="s">
        <v>763</v>
      </c>
      <c r="T186" s="137" t="s">
        <v>763</v>
      </c>
      <c r="U186" s="137" t="s">
        <v>763</v>
      </c>
      <c r="V186" s="85"/>
      <c r="W186" s="85"/>
      <c r="X186" s="85"/>
      <c r="Y186" s="102">
        <f t="shared" si="68"/>
        <v>24.8</v>
      </c>
      <c r="Z186" s="102">
        <f t="shared" si="69"/>
        <v>297.95</v>
      </c>
      <c r="AA186" s="102">
        <f t="shared" si="70"/>
        <v>30.6</v>
      </c>
      <c r="AB186" s="102">
        <f t="shared" si="71"/>
        <v>4.9985425327576154</v>
      </c>
      <c r="AC186" s="104">
        <f t="shared" si="72"/>
        <v>6.9428457642605101</v>
      </c>
      <c r="AD186" s="102">
        <f t="shared" si="73"/>
        <v>0.7199558657184163</v>
      </c>
      <c r="AE186" s="105">
        <f t="shared" si="74"/>
        <v>0.82499999999999996</v>
      </c>
      <c r="AF186" s="102" t="str">
        <f t="shared" si="75"/>
        <v>NS</v>
      </c>
      <c r="AG186" s="105" t="str">
        <f t="shared" si="76"/>
        <v>NS</v>
      </c>
      <c r="AH186" s="105" t="str">
        <f t="shared" si="77"/>
        <v>NS</v>
      </c>
      <c r="AI186" s="102"/>
      <c r="AJ186" s="106" t="str">
        <f t="shared" si="79"/>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284</v>
      </c>
      <c r="B187" s="102">
        <v>2022</v>
      </c>
      <c r="C187" s="103">
        <v>8</v>
      </c>
      <c r="D187" s="102">
        <v>15</v>
      </c>
      <c r="E187" s="82"/>
      <c r="F187" s="131">
        <v>0.82499999999999996</v>
      </c>
      <c r="G187" s="362">
        <v>4.5304610172427955</v>
      </c>
      <c r="H187" s="82"/>
      <c r="I187" s="362">
        <v>24.8</v>
      </c>
      <c r="J187" s="134">
        <v>29.2</v>
      </c>
      <c r="K187" s="82"/>
      <c r="L187" s="82"/>
      <c r="M187" s="82"/>
      <c r="N187" s="137">
        <v>0.05</v>
      </c>
      <c r="O187" s="82"/>
      <c r="P187" s="82"/>
      <c r="Q187" s="82"/>
      <c r="R187" s="140"/>
      <c r="S187" s="137">
        <v>59.523780123034733</v>
      </c>
      <c r="T187" s="137">
        <v>6.5870648809523829</v>
      </c>
      <c r="U187" s="137">
        <v>0.03</v>
      </c>
      <c r="V187" s="85"/>
      <c r="W187" s="85"/>
      <c r="X187" s="85"/>
      <c r="Y187" s="102">
        <f t="shared" si="68"/>
        <v>24.8</v>
      </c>
      <c r="Z187" s="102">
        <f t="shared" si="69"/>
        <v>297.95</v>
      </c>
      <c r="AA187" s="102">
        <f t="shared" si="70"/>
        <v>29.2</v>
      </c>
      <c r="AB187" s="102">
        <f t="shared" si="71"/>
        <v>4.5304610172427955</v>
      </c>
      <c r="AC187" s="104">
        <f t="shared" si="72"/>
        <v>6.9984999725218531</v>
      </c>
      <c r="AD187" s="102">
        <f t="shared" si="73"/>
        <v>0.64734743659794292</v>
      </c>
      <c r="AE187" s="105">
        <f t="shared" si="74"/>
        <v>0.82499999999999996</v>
      </c>
      <c r="AF187" s="102">
        <f t="shared" si="75"/>
        <v>0.05</v>
      </c>
      <c r="AG187" s="105">
        <f t="shared" si="76"/>
        <v>6.5870648809523829</v>
      </c>
      <c r="AH187" s="105">
        <f t="shared" si="77"/>
        <v>0.03</v>
      </c>
      <c r="AI187" s="102">
        <f t="shared" si="78"/>
        <v>6.6170648809523831</v>
      </c>
      <c r="AJ187" s="106">
        <f t="shared" si="79"/>
        <v>59.523780123034733</v>
      </c>
      <c r="AK187" s="107">
        <f t="shared" si="80"/>
        <v>59.473780123034736</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284</v>
      </c>
      <c r="B188" s="102">
        <v>2022</v>
      </c>
      <c r="C188" s="103">
        <v>8</v>
      </c>
      <c r="D188" s="102">
        <v>15</v>
      </c>
      <c r="E188" s="85"/>
      <c r="F188" s="131">
        <v>0.82499999999999996</v>
      </c>
      <c r="G188" s="362">
        <v>4.3777910734914753</v>
      </c>
      <c r="H188" s="85"/>
      <c r="I188" s="362">
        <v>24.8</v>
      </c>
      <c r="J188" s="134">
        <v>30.9</v>
      </c>
      <c r="K188" s="85"/>
      <c r="L188" s="85"/>
      <c r="M188" s="85"/>
      <c r="N188" s="137" t="s">
        <v>763</v>
      </c>
      <c r="O188" s="85"/>
      <c r="P188" s="85"/>
      <c r="Q188" s="85"/>
      <c r="R188" s="140"/>
      <c r="S188" s="137" t="s">
        <v>763</v>
      </c>
      <c r="T188" s="137" t="s">
        <v>763</v>
      </c>
      <c r="U188" s="137" t="s">
        <v>763</v>
      </c>
      <c r="V188" s="85"/>
      <c r="W188" s="85"/>
      <c r="X188" s="85"/>
      <c r="Y188" s="85">
        <f t="shared" si="68"/>
        <v>24.8</v>
      </c>
      <c r="Z188" s="82">
        <f t="shared" si="69"/>
        <v>297.95</v>
      </c>
      <c r="AA188" s="85">
        <f t="shared" si="70"/>
        <v>30.9</v>
      </c>
      <c r="AB188" s="85">
        <f t="shared" si="71"/>
        <v>4.3777910734914753</v>
      </c>
      <c r="AC188" s="110">
        <f t="shared" si="72"/>
        <v>6.9309775633075601</v>
      </c>
      <c r="AD188" s="82">
        <f t="shared" si="73"/>
        <v>0.63162678475074041</v>
      </c>
      <c r="AE188" s="111">
        <f t="shared" si="74"/>
        <v>0.82499999999999996</v>
      </c>
      <c r="AF188" s="82" t="str">
        <f t="shared" si="75"/>
        <v>NS</v>
      </c>
      <c r="AG188" s="111" t="str">
        <f t="shared" si="76"/>
        <v>NS</v>
      </c>
      <c r="AH188" s="111" t="str">
        <f t="shared" si="77"/>
        <v>NS</v>
      </c>
      <c r="AI188" s="102"/>
      <c r="AJ188" s="112" t="str">
        <f t="shared" si="79"/>
        <v>NS</v>
      </c>
      <c r="AK188" s="113"/>
      <c r="AL188" s="82"/>
      <c r="AM188" s="82">
        <f>AD193</f>
        <v>0.71508131249590745</v>
      </c>
      <c r="AN188" s="82">
        <f>AE193</f>
        <v>0.75625000000000009</v>
      </c>
      <c r="AO188" s="82">
        <f>AF193</f>
        <v>0.62283920660146219</v>
      </c>
      <c r="AP188" s="82">
        <f>AI193</f>
        <v>5.3042212017857153</v>
      </c>
      <c r="AQ188" s="113">
        <f>AK193</f>
        <v>56.521710834515346</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284</v>
      </c>
      <c r="B189" s="102">
        <v>2022</v>
      </c>
      <c r="C189" s="132">
        <v>8</v>
      </c>
      <c r="D189" s="82">
        <v>30</v>
      </c>
      <c r="E189" s="85"/>
      <c r="F189" s="131">
        <v>0.8</v>
      </c>
      <c r="G189" s="362">
        <v>5.8484340770380294</v>
      </c>
      <c r="H189" s="85"/>
      <c r="I189" s="362">
        <v>25.7</v>
      </c>
      <c r="J189" s="134">
        <v>30.5</v>
      </c>
      <c r="K189" s="85"/>
      <c r="L189" s="85"/>
      <c r="M189" s="85"/>
      <c r="N189" s="137" t="s">
        <v>763</v>
      </c>
      <c r="O189" s="85"/>
      <c r="P189" s="85"/>
      <c r="Q189" s="85"/>
      <c r="R189" s="140"/>
      <c r="S189" s="137" t="s">
        <v>763</v>
      </c>
      <c r="T189" s="137" t="s">
        <v>763</v>
      </c>
      <c r="U189" s="137" t="s">
        <v>763</v>
      </c>
      <c r="V189" s="85"/>
      <c r="W189" s="85"/>
      <c r="X189" s="85"/>
      <c r="Y189" s="85">
        <f t="shared" si="68"/>
        <v>25.7</v>
      </c>
      <c r="Z189" s="82">
        <f t="shared" si="69"/>
        <v>298.84999999999997</v>
      </c>
      <c r="AA189" s="85">
        <f t="shared" si="70"/>
        <v>30.5</v>
      </c>
      <c r="AB189" s="85">
        <f t="shared" si="71"/>
        <v>5.8484340770380294</v>
      </c>
      <c r="AC189" s="110">
        <f t="shared" si="72"/>
        <v>6.8400891978122251</v>
      </c>
      <c r="AD189" s="82">
        <f t="shared" si="73"/>
        <v>0.85502307176178749</v>
      </c>
      <c r="AE189" s="111">
        <f t="shared" si="74"/>
        <v>0.8</v>
      </c>
      <c r="AF189" s="82" t="str">
        <f t="shared" si="75"/>
        <v>NS</v>
      </c>
      <c r="AG189" s="111" t="str">
        <f t="shared" si="76"/>
        <v>NS</v>
      </c>
      <c r="AH189" s="111" t="str">
        <f t="shared" si="77"/>
        <v>NS</v>
      </c>
      <c r="AI189" s="82"/>
      <c r="AJ189" s="112" t="str">
        <f t="shared" si="79"/>
        <v>NS</v>
      </c>
      <c r="AK189" s="113"/>
      <c r="AL189" s="85"/>
      <c r="AM189" s="82"/>
      <c r="AN189" s="82"/>
      <c r="AO189" s="82"/>
      <c r="AP189" s="85"/>
      <c r="AQ189" s="82"/>
      <c r="AR189" s="82"/>
      <c r="AS189" s="363">
        <f>((LN(AM188)-LN(0.4))/(LN(0.9)-LN(0.4))*100)</f>
        <v>71.637694745301587</v>
      </c>
      <c r="AT189" s="120">
        <f>((LN(AN188)-LN(0.6))/(LN(3)-LN(0.6))*100)</f>
        <v>14.380321995700568</v>
      </c>
      <c r="AU189" s="115">
        <f>((LN(AO188)-LN(10))/(LN(1)-LN(10))*100)</f>
        <v>120.56240571913581</v>
      </c>
      <c r="AV189" s="115">
        <f>((LN(AP188)-LN(10))/(LN(3)-LN(10))*100)</f>
        <v>52.66581886161228</v>
      </c>
      <c r="AW189" s="115">
        <f>((LN(AQ188)-LN(43))/(LN(20)-LN(43))*100)</f>
        <v>-35.719947482368902</v>
      </c>
      <c r="AX189" s="82"/>
      <c r="AY189" s="82"/>
      <c r="AZ189" s="82"/>
      <c r="BA189" s="82"/>
      <c r="BB189" s="82"/>
    </row>
    <row r="190" spans="1:54" ht="16" x14ac:dyDescent="0.2">
      <c r="A190" s="101" t="s">
        <v>284</v>
      </c>
      <c r="B190" s="102">
        <v>2022</v>
      </c>
      <c r="C190" s="132">
        <v>8</v>
      </c>
      <c r="D190" s="82">
        <v>30</v>
      </c>
      <c r="E190" s="85"/>
      <c r="F190" s="131">
        <v>0.8</v>
      </c>
      <c r="G190" s="362">
        <v>5.6275932597492595</v>
      </c>
      <c r="H190" s="85"/>
      <c r="I190" s="362">
        <v>25.7</v>
      </c>
      <c r="J190" s="134">
        <v>30.3</v>
      </c>
      <c r="K190" s="85"/>
      <c r="L190" s="85"/>
      <c r="M190" s="85"/>
      <c r="N190" s="137">
        <v>0.36171168963556866</v>
      </c>
      <c r="O190" s="85"/>
      <c r="P190" s="85"/>
      <c r="Q190" s="85"/>
      <c r="R190" s="140"/>
      <c r="S190" s="137">
        <v>51.764889384326395</v>
      </c>
      <c r="T190" s="137">
        <v>5.0308363095238109</v>
      </c>
      <c r="U190" s="137">
        <v>0.03</v>
      </c>
      <c r="V190" s="85"/>
      <c r="W190" s="85"/>
      <c r="X190" s="85"/>
      <c r="Y190" s="85">
        <f>IF(C190&lt;6," ",IF(C190&lt;=9,I190, IF(C190&gt;=10," ")))</f>
        <v>25.7</v>
      </c>
      <c r="Z190" s="82">
        <f t="shared" si="69"/>
        <v>298.84999999999997</v>
      </c>
      <c r="AA190" s="85">
        <f>IF(C190&lt;6," ",IF(C190&lt;=9,J190, IF(C190&gt;=10," ")))</f>
        <v>30.3</v>
      </c>
      <c r="AB190" s="85">
        <f>IF(C190&lt;6," ",IF(C190&lt;=9,G190, IF(C190&gt;=10," ")))</f>
        <v>5.6275932597492595</v>
      </c>
      <c r="AC190" s="110">
        <f t="shared" si="72"/>
        <v>6.8478446479712476</v>
      </c>
      <c r="AD190" s="82">
        <f t="shared" si="73"/>
        <v>0.82180504217724892</v>
      </c>
      <c r="AE190" s="111">
        <f>IF(C190&lt;6," ",IF(C190&lt;=9,F190, IF(C190&gt;=10," ")))</f>
        <v>0.8</v>
      </c>
      <c r="AF190" s="82">
        <f t="shared" si="75"/>
        <v>0.36171168963556866</v>
      </c>
      <c r="AG190" s="111">
        <f>IF(C190&lt;6," ",IF(C190&lt;=9,T190, IF(C190&gt;=10," ")))</f>
        <v>5.0308363095238109</v>
      </c>
      <c r="AH190" s="111">
        <f>IF(C190&lt;6," ",IF(C190&lt;=9,U190, IF(C190&gt;=10," ")))</f>
        <v>0.03</v>
      </c>
      <c r="AI190" s="82">
        <f t="shared" si="78"/>
        <v>5.0608363095238111</v>
      </c>
      <c r="AJ190" s="112">
        <f>IF(C190&lt;6," ",IF(C190&lt;=9,S190, IF(C190&gt;=10," ")))</f>
        <v>51.764889384326395</v>
      </c>
      <c r="AK190" s="113">
        <f t="shared" si="80"/>
        <v>51.403177694690825</v>
      </c>
      <c r="AL190" s="85"/>
      <c r="AM190" s="85"/>
      <c r="AN190" s="85"/>
      <c r="AO190" s="85"/>
      <c r="AP190" s="128" t="s">
        <v>1237</v>
      </c>
      <c r="AQ190" s="85"/>
      <c r="AR190" s="82"/>
      <c r="AS190" s="82">
        <f>IF(AS189&gt;100, 100, IF(AS189&lt;0, 0, AS189))</f>
        <v>71.637694745301587</v>
      </c>
      <c r="AT190" s="82">
        <f t="shared" ref="AT190:AW190" si="81">IF(AT189&gt;100, 100, IF(AT189&lt;0, 0, AT189))</f>
        <v>14.380321995700568</v>
      </c>
      <c r="AU190" s="82">
        <f t="shared" si="81"/>
        <v>100</v>
      </c>
      <c r="AV190" s="82">
        <f t="shared" si="81"/>
        <v>52.66581886161228</v>
      </c>
      <c r="AW190" s="82">
        <f t="shared" si="81"/>
        <v>0</v>
      </c>
      <c r="AX190" s="129">
        <f>AVERAGE(AS190:AW190)</f>
        <v>47.736767120522885</v>
      </c>
      <c r="AY190" s="84"/>
      <c r="AZ190" s="84"/>
      <c r="BA190" s="84" t="str">
        <f>IF(AX190&gt;65, "Acceptable; Ongoing Protection is Required", "Unacceptable; Immediate Restoration is Required")</f>
        <v>Unacceptable; Immediate Restoration is Required</v>
      </c>
      <c r="BB190" s="82"/>
    </row>
    <row r="191" spans="1:54" ht="16" x14ac:dyDescent="0.2">
      <c r="A191" s="101" t="s">
        <v>284</v>
      </c>
      <c r="B191" s="102">
        <v>2022</v>
      </c>
      <c r="C191" s="132">
        <v>8</v>
      </c>
      <c r="D191" s="82">
        <v>30</v>
      </c>
      <c r="E191" s="85"/>
      <c r="F191" s="131">
        <v>0.8</v>
      </c>
      <c r="G191" s="362">
        <v>5.3758118127373864</v>
      </c>
      <c r="H191" s="85"/>
      <c r="I191" s="362">
        <v>25.6</v>
      </c>
      <c r="J191" s="134">
        <v>30.8</v>
      </c>
      <c r="K191" s="85"/>
      <c r="L191" s="85"/>
      <c r="M191" s="85"/>
      <c r="N191" s="137" t="s">
        <v>763</v>
      </c>
      <c r="O191" s="85"/>
      <c r="P191" s="85"/>
      <c r="Q191" s="85"/>
      <c r="R191" s="140"/>
      <c r="S191" s="137" t="s">
        <v>763</v>
      </c>
      <c r="T191" s="137" t="s">
        <v>763</v>
      </c>
      <c r="U191" s="137" t="s">
        <v>763</v>
      </c>
      <c r="V191" s="85"/>
      <c r="W191" s="85"/>
      <c r="X191" s="85"/>
      <c r="Y191" s="85">
        <f>IF(C191&lt;6," ",IF(C191&lt;=9,I191, IF(C191&gt;=10," ")))</f>
        <v>25.6</v>
      </c>
      <c r="Z191" s="82">
        <f t="shared" si="69"/>
        <v>298.75</v>
      </c>
      <c r="AA191" s="85">
        <f>IF(C191&lt;6," ",IF(C191&lt;=9,J191, IF(C191&gt;=10," ")))</f>
        <v>30.8</v>
      </c>
      <c r="AB191" s="85">
        <f>IF(C191&lt;6," ",IF(C191&lt;=9,G191, IF(C191&gt;=10," ")))</f>
        <v>5.3758118127373864</v>
      </c>
      <c r="AC191" s="110">
        <f t="shared" si="72"/>
        <v>6.840149565195552</v>
      </c>
      <c r="AD191" s="82">
        <f t="shared" si="73"/>
        <v>0.78592021438988791</v>
      </c>
      <c r="AE191" s="111">
        <f>IF(C191&lt;6," ",IF(C191&lt;=9,F191, IF(C191&gt;=10," ")))</f>
        <v>0.8</v>
      </c>
      <c r="AF191" s="82" t="str">
        <f t="shared" si="75"/>
        <v>NS</v>
      </c>
      <c r="AG191" s="111" t="str">
        <f>IF(C191&lt;6," ",IF(C191&lt;=9,T191, IF(C191&gt;=10," ")))</f>
        <v>NS</v>
      </c>
      <c r="AH191" s="111" t="str">
        <f>IF(C191&lt;6," ",IF(C191&lt;=9,U191, IF(C191&gt;=10," ")))</f>
        <v>NS</v>
      </c>
      <c r="AI191" s="82"/>
      <c r="AJ191" s="112" t="str">
        <f>IF(C191&lt;6," ",IF(C191&lt;=9,S191, IF(C191&gt;=10," ")))</f>
        <v>NS</v>
      </c>
      <c r="AK191" s="113"/>
      <c r="AL191" s="85"/>
      <c r="AM191" s="85"/>
      <c r="AN191" s="85"/>
      <c r="AO191" s="85"/>
      <c r="AP191" s="128"/>
      <c r="AQ191" s="85"/>
      <c r="AR191" s="82"/>
      <c r="AS191" s="82"/>
      <c r="AT191" s="82"/>
      <c r="AU191" s="82"/>
      <c r="AV191" s="82"/>
      <c r="AW191" s="126" t="s">
        <v>1238</v>
      </c>
      <c r="AX191" s="126">
        <f>AVERAGE(AS190:AW190)</f>
        <v>47.736767120522885</v>
      </c>
      <c r="AY191" s="84"/>
      <c r="AZ191" s="84"/>
      <c r="BA191" s="84"/>
      <c r="BB191" s="82"/>
    </row>
    <row r="192" spans="1:54" ht="16" x14ac:dyDescent="0.2">
      <c r="A192" s="82"/>
      <c r="B192" s="82"/>
      <c r="C192" s="132"/>
      <c r="D192" s="82"/>
      <c r="E192" s="82"/>
      <c r="F192" s="82"/>
      <c r="G192" s="82"/>
      <c r="H192" s="82"/>
      <c r="I192" s="82"/>
      <c r="J192" s="82"/>
      <c r="K192" s="82"/>
      <c r="L192" s="82"/>
      <c r="M192" s="82"/>
      <c r="N192" s="82"/>
      <c r="O192" s="82"/>
      <c r="P192" s="82"/>
      <c r="Q192" s="82"/>
      <c r="R192" s="82"/>
      <c r="S192" s="82"/>
      <c r="T192" s="82"/>
      <c r="U192" s="82"/>
      <c r="V192" s="82"/>
      <c r="W192" s="82"/>
      <c r="X192" s="82"/>
      <c r="Y192" s="85" t="str">
        <f t="shared" ref="Y192" si="82">IF(C192&lt;6," ",IF(C192&lt;=9,I192, IF(C192&gt;=10," ")))</f>
        <v xml:space="preserve"> </v>
      </c>
      <c r="Z192" s="82" t="str">
        <f t="shared" si="69"/>
        <v xml:space="preserve"> </v>
      </c>
      <c r="AA192" s="85" t="str">
        <f t="shared" ref="AA192" si="83">IF(C192&lt;6," ",IF(C192&lt;=9,J192, IF(C192&gt;=10," ")))</f>
        <v xml:space="preserve"> </v>
      </c>
      <c r="AB192" s="85" t="str">
        <f t="shared" ref="AB192" si="84">IF(C192&lt;6," ",IF(C192&lt;=9,G192, IF(C192&gt;=10," ")))</f>
        <v xml:space="preserve"> </v>
      </c>
      <c r="AC192" s="110" t="str">
        <f t="shared" si="72"/>
        <v xml:space="preserve"> </v>
      </c>
      <c r="AD192" s="82" t="str">
        <f t="shared" si="73"/>
        <v xml:space="preserve"> </v>
      </c>
      <c r="AE192" s="111" t="str">
        <f t="shared" ref="AE192" si="85">IF(C192&lt;6," ",IF(C192&lt;=9,F192, IF(C192&gt;=10," ")))</f>
        <v xml:space="preserve"> </v>
      </c>
      <c r="AF192" s="82" t="str">
        <f t="shared" si="75"/>
        <v xml:space="preserve"> </v>
      </c>
      <c r="AG192" s="111" t="str">
        <f t="shared" ref="AG192" si="86">IF(C192&lt;6," ",IF(C192&lt;=9,T192, IF(C192&gt;=10," ")))</f>
        <v xml:space="preserve"> </v>
      </c>
      <c r="AH192" s="111" t="str">
        <f t="shared" ref="AH192" si="87">IF(C192&lt;6," ",IF(C192&lt;=9,U192, IF(C192&gt;=10," ")))</f>
        <v xml:space="preserve"> </v>
      </c>
      <c r="AI192" s="82" t="str">
        <f t="shared" si="78"/>
        <v xml:space="preserve"> </v>
      </c>
      <c r="AJ192" s="112" t="str">
        <f t="shared" ref="AJ192" si="88">IF(C192&lt;6," ",IF(C192&lt;=9,S192, IF(C192&gt;=10," ")))</f>
        <v xml:space="preserve"> </v>
      </c>
      <c r="AK192" s="113" t="str">
        <f t="shared" si="80"/>
        <v xml:space="preserve"> </v>
      </c>
      <c r="AL192" s="82"/>
      <c r="AM192" s="82"/>
      <c r="AN192" s="82"/>
      <c r="AO192" s="82"/>
      <c r="AP192" s="82"/>
      <c r="AQ192" s="82"/>
      <c r="AR192" s="82"/>
      <c r="AS192" s="82"/>
      <c r="AT192" s="82"/>
      <c r="AU192" s="82"/>
      <c r="AV192" s="82"/>
      <c r="AW192" s="82"/>
      <c r="AX192" s="82">
        <f>AVERAGE(AS190:AW190)</f>
        <v>47.736767120522885</v>
      </c>
      <c r="AY192" s="82"/>
      <c r="AZ192" s="82"/>
      <c r="BA192" s="82"/>
      <c r="BB192" s="82"/>
    </row>
    <row r="193" spans="1:54" ht="16"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4">
        <f>_xlfn.AGGREGATE(1, 6,AD180:AD192)</f>
        <v>0.71508131249590745</v>
      </c>
      <c r="AE193" s="84">
        <f>_xlfn.AGGREGATE(1, 6,AE180:AE192)</f>
        <v>0.75625000000000009</v>
      </c>
      <c r="AF193" s="84">
        <f>_xlfn.AGGREGATE(1, 6,AF180:AF192)</f>
        <v>0.62283920660146219</v>
      </c>
      <c r="AG193" s="82"/>
      <c r="AH193" s="82"/>
      <c r="AI193" s="84">
        <f>_xlfn.AGGREGATE(1, 6,AI180:AI192)</f>
        <v>5.3042212017857153</v>
      </c>
      <c r="AJ193" s="82"/>
      <c r="AK193" s="84">
        <f>_xlfn.AGGREGATE(1, 6,AK180:AK192)</f>
        <v>56.521710834515346</v>
      </c>
      <c r="AL193" s="82"/>
      <c r="AM193" s="82"/>
      <c r="AN193" s="82"/>
      <c r="AO193" s="82"/>
      <c r="AP193" s="82"/>
      <c r="AQ193" s="82"/>
      <c r="AR193" s="82"/>
      <c r="AS193" s="82"/>
      <c r="AT193" s="82"/>
      <c r="AU193" s="82"/>
      <c r="AV193" s="82"/>
      <c r="AW193" s="82"/>
      <c r="AX193" s="82"/>
      <c r="AY193" s="82"/>
      <c r="AZ193" s="82"/>
      <c r="BA193" s="82"/>
      <c r="BB193" s="82"/>
    </row>
    <row r="194" spans="1:54"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126" t="s">
        <v>1238</v>
      </c>
      <c r="AD194" s="126">
        <f>AVERAGE(AD180:AD191)</f>
        <v>0.71508131249590745</v>
      </c>
      <c r="AE194" s="126">
        <f>AVERAGE(AE180:AE191)</f>
        <v>0.75625000000000009</v>
      </c>
      <c r="AF194" s="126">
        <f>AVERAGE(AF180:AF191)</f>
        <v>0.62283920660146219</v>
      </c>
      <c r="AG194" s="126"/>
      <c r="AH194" s="126"/>
      <c r="AI194" s="126">
        <f>AVERAGE(AI180:AI191)</f>
        <v>5.3042212017857153</v>
      </c>
      <c r="AJ194" s="126"/>
      <c r="AK194" s="127">
        <f>AVERAGE(AK180:AK187)</f>
        <v>58.227888547790194</v>
      </c>
      <c r="AL194" s="82"/>
      <c r="AM194" s="82"/>
      <c r="AN194" s="82"/>
      <c r="AO194" s="82"/>
      <c r="AP194" s="82"/>
      <c r="AQ194" s="82"/>
      <c r="AR194" s="82"/>
      <c r="AS194" s="82"/>
      <c r="AT194" s="82"/>
      <c r="AU194" s="82"/>
      <c r="AV194" s="82"/>
      <c r="AW194" s="82"/>
      <c r="AX194" s="82"/>
      <c r="AY194" s="82"/>
      <c r="AZ194" s="82"/>
      <c r="BA194" s="82"/>
      <c r="BB194" s="82"/>
    </row>
    <row r="195" spans="1:54" x14ac:dyDescent="0.2">
      <c r="AD195">
        <f>AVERAGE(AD180:AD191)</f>
        <v>0.71508131249590745</v>
      </c>
      <c r="AK195" s="368">
        <f>AVERAGE(AK181:AK190)</f>
        <v>56.521710834515346</v>
      </c>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37.899278403724608</v>
      </c>
      <c r="D201" s="15"/>
      <c r="E201" s="15"/>
      <c r="F201" s="15"/>
      <c r="G201" s="15"/>
      <c r="H201" s="15"/>
      <c r="I201" s="15"/>
    </row>
    <row r="202" spans="1:54" ht="16" x14ac:dyDescent="0.2">
      <c r="A202" s="15"/>
      <c r="B202">
        <v>2019</v>
      </c>
      <c r="C202" s="234">
        <f>AX69</f>
        <v>41.464196437227685</v>
      </c>
      <c r="D202" s="15"/>
      <c r="E202" s="15"/>
      <c r="F202" s="15"/>
      <c r="G202" s="15"/>
      <c r="H202" s="15"/>
      <c r="I202" s="15"/>
    </row>
    <row r="203" spans="1:54" ht="16" x14ac:dyDescent="0.2">
      <c r="A203" s="15"/>
      <c r="B203" s="15">
        <v>2020</v>
      </c>
      <c r="C203" s="228">
        <f>AX111</f>
        <v>40.041065917781964</v>
      </c>
      <c r="D203" s="15"/>
      <c r="E203" s="15"/>
      <c r="F203" s="15"/>
      <c r="G203" s="15"/>
      <c r="H203" s="15"/>
      <c r="I203" s="15"/>
    </row>
    <row r="204" spans="1:54" ht="16" x14ac:dyDescent="0.2">
      <c r="A204" s="15"/>
      <c r="B204" s="15">
        <v>2021</v>
      </c>
      <c r="C204" s="228">
        <f>AX150</f>
        <v>41.320079257492026</v>
      </c>
      <c r="D204" s="15"/>
      <c r="E204" s="15"/>
      <c r="F204" s="15"/>
      <c r="G204" s="15"/>
      <c r="H204" s="15"/>
      <c r="I204" s="15"/>
    </row>
    <row r="205" spans="1:54" ht="16" x14ac:dyDescent="0.2">
      <c r="A205" s="15"/>
      <c r="B205" s="15">
        <v>2022</v>
      </c>
      <c r="C205" s="228">
        <f>AX190</f>
        <v>47.736767120522885</v>
      </c>
      <c r="D205" s="15"/>
      <c r="E205" s="15"/>
      <c r="F205" s="15"/>
      <c r="G205" s="15"/>
      <c r="H205" s="15"/>
      <c r="I205" s="15"/>
    </row>
    <row r="206" spans="1:54" ht="16" x14ac:dyDescent="0.2">
      <c r="A206" s="28" t="s">
        <v>1254</v>
      </c>
      <c r="B206" s="28"/>
      <c r="C206" s="230">
        <f>AVERAGE(C201:C205)</f>
        <v>41.692277427349836</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41.692277427349836</v>
      </c>
    </row>
    <row r="208" spans="1:54" x14ac:dyDescent="0.2">
      <c r="C208" s="234">
        <f>AVERAGE(C201:C205)</f>
        <v>41.692277427349836</v>
      </c>
    </row>
  </sheetData>
  <mergeCells count="8">
    <mergeCell ref="AD97:AD100"/>
    <mergeCell ref="AC98:AC100"/>
    <mergeCell ref="AD136:AD139"/>
    <mergeCell ref="AC137:AC139"/>
    <mergeCell ref="AD18:AD21"/>
    <mergeCell ref="AC19:AC21"/>
    <mergeCell ref="AD57:AD60"/>
    <mergeCell ref="AC58:AC60"/>
  </mergeCells>
  <phoneticPr fontId="29" type="noConversion"/>
  <conditionalFormatting sqref="A18:AB18 AE18:AK19 W19:AB19">
    <cfRule type="expression" dxfId="222" priority="8">
      <formula>_xlfn.NUMBERVALUE($Y18)&gt;0</formula>
    </cfRule>
  </conditionalFormatting>
  <conditionalFormatting sqref="A57:AB57 AE57:AK58 W58:AB58">
    <cfRule type="expression" dxfId="221" priority="5">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1 E188:E191 H188:H191 K188:M191 O188:Q191 A192:AK194">
    <cfRule type="expression" dxfId="220" priority="15">
      <formula>_xlfn.NUMBERVALUE($Y97)&gt;0</formula>
    </cfRule>
  </conditionalFormatting>
  <conditionalFormatting sqref="C189:D191">
    <cfRule type="expression" dxfId="219" priority="22">
      <formula>_xlfn.NUMBERVALUE($Y188)&gt;0</formula>
    </cfRule>
  </conditionalFormatting>
  <conditionalFormatting sqref="V22:AK33">
    <cfRule type="expression" dxfId="218" priority="1">
      <formula>_xlfn.NUMBERVALUE($Y22)&gt;0</formula>
    </cfRule>
  </conditionalFormatting>
  <conditionalFormatting sqref="V61:AK72">
    <cfRule type="expression" dxfId="217" priority="2">
      <formula>_xlfn.NUMBERVALUE($Y61)&gt;0</formula>
    </cfRule>
  </conditionalFormatting>
  <conditionalFormatting sqref="AC35:AK37">
    <cfRule type="expression" dxfId="216" priority="6">
      <formula>_xlfn.NUMBERVALUE($Y35)&gt;0</formula>
    </cfRule>
  </conditionalFormatting>
  <conditionalFormatting sqref="AC74:AK76">
    <cfRule type="expression" dxfId="215" priority="3">
      <formula>_xlfn.NUMBERVALUE($Y74)&gt;0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42CA5-226F-4CF4-8F65-12734832FECD}">
  <dimension ref="A1:BD208"/>
  <sheetViews>
    <sheetView topLeftCell="A185" workbookViewId="0">
      <selection activeCell="C206" sqref="C206"/>
    </sheetView>
  </sheetViews>
  <sheetFormatPr baseColWidth="10" defaultColWidth="8.83203125" defaultRowHeight="15" x14ac:dyDescent="0.2"/>
  <cols>
    <col min="5" max="5" width="11.3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286</v>
      </c>
      <c r="C4" t="s">
        <v>757</v>
      </c>
      <c r="E4" s="167">
        <v>43297</v>
      </c>
      <c r="F4" t="s">
        <v>768</v>
      </c>
      <c r="G4" t="s">
        <v>759</v>
      </c>
      <c r="H4">
        <v>0</v>
      </c>
      <c r="I4" t="s">
        <v>760</v>
      </c>
      <c r="J4" t="s">
        <v>761</v>
      </c>
      <c r="K4">
        <v>1</v>
      </c>
      <c r="L4">
        <v>0</v>
      </c>
      <c r="M4" t="s">
        <v>761</v>
      </c>
      <c r="N4" t="s">
        <v>770</v>
      </c>
      <c r="O4" s="131" t="s">
        <v>761</v>
      </c>
      <c r="P4" s="131">
        <v>10</v>
      </c>
      <c r="Q4" s="68">
        <v>1.2</v>
      </c>
      <c r="R4" s="68">
        <v>1.2</v>
      </c>
      <c r="S4" s="131">
        <v>1.2</v>
      </c>
      <c r="T4" s="68">
        <v>1.2</v>
      </c>
      <c r="U4" s="76">
        <v>1</v>
      </c>
      <c r="V4" s="68">
        <v>0.15</v>
      </c>
      <c r="W4" s="77">
        <v>0.33888888888888885</v>
      </c>
      <c r="X4" s="359">
        <v>24.7</v>
      </c>
      <c r="Y4" s="68">
        <v>6.21</v>
      </c>
      <c r="Z4" s="360">
        <v>5.2911584332688379</v>
      </c>
      <c r="AA4" s="321">
        <v>0.88800000000000001</v>
      </c>
      <c r="AB4" s="134">
        <v>28.1</v>
      </c>
      <c r="AC4" s="204">
        <v>44</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286</v>
      </c>
      <c r="C5" t="s">
        <v>764</v>
      </c>
      <c r="E5" s="167">
        <v>43297</v>
      </c>
      <c r="F5" t="s">
        <v>768</v>
      </c>
      <c r="G5" t="s">
        <v>759</v>
      </c>
      <c r="H5">
        <v>0</v>
      </c>
      <c r="I5" t="s">
        <v>760</v>
      </c>
      <c r="J5" t="s">
        <v>761</v>
      </c>
      <c r="K5">
        <v>1</v>
      </c>
      <c r="L5">
        <v>0</v>
      </c>
      <c r="M5" t="s">
        <v>761</v>
      </c>
      <c r="N5" t="s">
        <v>770</v>
      </c>
      <c r="O5" s="131" t="s">
        <v>761</v>
      </c>
      <c r="P5" s="131">
        <v>10</v>
      </c>
      <c r="Q5" s="68">
        <v>1.2</v>
      </c>
      <c r="R5" s="68">
        <v>1.2</v>
      </c>
      <c r="S5" s="131">
        <v>1.2</v>
      </c>
      <c r="T5" s="68">
        <v>1.2</v>
      </c>
      <c r="U5" s="76">
        <v>1</v>
      </c>
      <c r="V5" s="68">
        <v>0.5</v>
      </c>
      <c r="W5" s="77">
        <v>0.33888888888888885</v>
      </c>
      <c r="X5" s="359">
        <v>24.7</v>
      </c>
      <c r="Y5" s="68">
        <v>6.23</v>
      </c>
      <c r="Z5" s="360">
        <v>5.2360981844225467</v>
      </c>
      <c r="AA5" s="321">
        <v>0.89200000000000002</v>
      </c>
      <c r="AB5" s="134">
        <v>30.5</v>
      </c>
      <c r="AC5" s="204">
        <v>47.1</v>
      </c>
      <c r="AD5" s="72">
        <v>0.10753424657534244</v>
      </c>
      <c r="AE5" s="72">
        <v>0.26764455782312924</v>
      </c>
      <c r="AF5" s="72">
        <v>0.13033953997809422</v>
      </c>
      <c r="AG5" s="137">
        <v>0.39798409780122346</v>
      </c>
      <c r="AH5" s="75">
        <v>13.718839881790611</v>
      </c>
      <c r="AI5" s="75">
        <v>14.116823979591835</v>
      </c>
      <c r="AJ5" s="72">
        <v>82.407659891619886</v>
      </c>
      <c r="AK5" s="72">
        <v>12.542463424114141</v>
      </c>
      <c r="AL5" s="72">
        <v>6.5702930202039029</v>
      </c>
      <c r="AM5" s="322">
        <v>26.261303305904754</v>
      </c>
      <c r="AN5" s="323">
        <v>26.659287403705974</v>
      </c>
      <c r="AO5" s="137">
        <v>4.1056708860759494</v>
      </c>
      <c r="AP5" s="137">
        <v>4.9899157805907164</v>
      </c>
      <c r="AQ5" s="72">
        <v>0.45139154147388144</v>
      </c>
      <c r="AR5" s="72">
        <v>9.0955866666666658</v>
      </c>
      <c r="AV5" s="69"/>
      <c r="AX5" s="322"/>
      <c r="AY5" s="322"/>
    </row>
    <row r="6" spans="1:51" x14ac:dyDescent="0.2">
      <c r="A6" t="s">
        <v>756</v>
      </c>
      <c r="B6" t="s">
        <v>286</v>
      </c>
      <c r="C6" t="s">
        <v>765</v>
      </c>
      <c r="E6" s="167">
        <v>43297</v>
      </c>
      <c r="F6" t="s">
        <v>768</v>
      </c>
      <c r="G6" t="s">
        <v>759</v>
      </c>
      <c r="H6">
        <v>0</v>
      </c>
      <c r="I6" t="s">
        <v>760</v>
      </c>
      <c r="J6" t="s">
        <v>761</v>
      </c>
      <c r="K6">
        <v>1</v>
      </c>
      <c r="L6">
        <v>0</v>
      </c>
      <c r="M6" t="s">
        <v>761</v>
      </c>
      <c r="N6" t="s">
        <v>770</v>
      </c>
      <c r="O6" s="131" t="s">
        <v>761</v>
      </c>
      <c r="P6" s="131">
        <v>10</v>
      </c>
      <c r="Q6" s="68">
        <v>1.2</v>
      </c>
      <c r="R6" s="68">
        <v>1.2</v>
      </c>
      <c r="S6" s="131">
        <v>1.2</v>
      </c>
      <c r="T6" s="68">
        <v>1.2</v>
      </c>
      <c r="U6" s="76">
        <v>1</v>
      </c>
      <c r="V6" s="68">
        <v>1</v>
      </c>
      <c r="W6" s="77">
        <v>0.33888888888888885</v>
      </c>
      <c r="X6" s="359">
        <v>24.6</v>
      </c>
      <c r="Y6" s="68">
        <v>6.26</v>
      </c>
      <c r="Z6" s="360">
        <v>5.3331482585665935</v>
      </c>
      <c r="AA6" s="321">
        <v>0.89400000000000002</v>
      </c>
      <c r="AB6" s="134">
        <v>28.1</v>
      </c>
      <c r="AC6" s="204">
        <v>44</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286</v>
      </c>
      <c r="C7" t="s">
        <v>757</v>
      </c>
      <c r="E7" s="167">
        <v>43312</v>
      </c>
      <c r="F7" t="s">
        <v>758</v>
      </c>
      <c r="G7" t="s">
        <v>804</v>
      </c>
      <c r="H7">
        <v>0</v>
      </c>
      <c r="I7" t="s">
        <v>760</v>
      </c>
      <c r="J7" t="s">
        <v>761</v>
      </c>
      <c r="K7">
        <v>1</v>
      </c>
      <c r="L7">
        <v>1</v>
      </c>
      <c r="M7" t="s">
        <v>774</v>
      </c>
      <c r="N7" t="s">
        <v>767</v>
      </c>
      <c r="O7" s="131" t="s">
        <v>761</v>
      </c>
      <c r="P7" s="131" t="s">
        <v>761</v>
      </c>
      <c r="Q7" s="68">
        <v>1.5</v>
      </c>
      <c r="R7" s="68">
        <v>1.5</v>
      </c>
      <c r="S7" s="131">
        <v>1.5</v>
      </c>
      <c r="T7" s="68">
        <v>1.5</v>
      </c>
      <c r="U7" s="76">
        <v>1</v>
      </c>
      <c r="V7" s="68">
        <v>0.15</v>
      </c>
      <c r="W7" s="77">
        <v>0.35000000000000003</v>
      </c>
      <c r="X7" s="359">
        <v>25.6</v>
      </c>
      <c r="Y7" s="68">
        <v>6.71</v>
      </c>
      <c r="Z7" s="360">
        <v>5.6746274357386541</v>
      </c>
      <c r="AA7" s="321">
        <v>0.97299999999999998</v>
      </c>
      <c r="AB7" s="205">
        <v>29.6</v>
      </c>
      <c r="AC7" s="171">
        <v>46.1</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286</v>
      </c>
      <c r="C8" t="s">
        <v>764</v>
      </c>
      <c r="E8" s="167">
        <v>43312</v>
      </c>
      <c r="F8" t="s">
        <v>758</v>
      </c>
      <c r="G8" t="s">
        <v>804</v>
      </c>
      <c r="H8">
        <v>0</v>
      </c>
      <c r="I8" t="s">
        <v>760</v>
      </c>
      <c r="J8" t="s">
        <v>761</v>
      </c>
      <c r="K8">
        <v>1</v>
      </c>
      <c r="L8">
        <v>1</v>
      </c>
      <c r="M8" t="s">
        <v>774</v>
      </c>
      <c r="N8" t="s">
        <v>767</v>
      </c>
      <c r="O8" s="131" t="s">
        <v>761</v>
      </c>
      <c r="P8" s="131" t="s">
        <v>761</v>
      </c>
      <c r="Q8" s="68">
        <v>1.5</v>
      </c>
      <c r="R8" s="68">
        <v>1.5</v>
      </c>
      <c r="S8" s="131">
        <v>1.5</v>
      </c>
      <c r="T8" s="68">
        <v>1.5</v>
      </c>
      <c r="U8" s="76">
        <v>1</v>
      </c>
      <c r="V8" s="68">
        <v>0.5</v>
      </c>
      <c r="W8" s="77">
        <v>0.35000000000000003</v>
      </c>
      <c r="X8" s="359">
        <v>25.6</v>
      </c>
      <c r="Y8" s="68">
        <v>6.71</v>
      </c>
      <c r="Z8" s="360">
        <v>5.6553824327047844</v>
      </c>
      <c r="AA8" s="321">
        <v>0.97299999999999998</v>
      </c>
      <c r="AB8" s="205">
        <v>30.2</v>
      </c>
      <c r="AC8" s="171">
        <v>47</v>
      </c>
      <c r="AD8" s="72">
        <v>0.37290322580645158</v>
      </c>
      <c r="AE8" s="72">
        <v>2.5000000000000001E-2</v>
      </c>
      <c r="AF8" s="72">
        <v>9.2820372398685652E-2</v>
      </c>
      <c r="AG8" s="137">
        <v>0.11782037239868565</v>
      </c>
      <c r="AH8" s="75">
        <v>19.997090341887027</v>
      </c>
      <c r="AI8" s="75">
        <v>20.114910714285713</v>
      </c>
      <c r="AJ8" s="72">
        <v>80.112501560144622</v>
      </c>
      <c r="AK8" s="72">
        <v>10.773210001292156</v>
      </c>
      <c r="AL8" s="72">
        <v>7.43627029924561</v>
      </c>
      <c r="AM8" s="322">
        <v>30.770300343179183</v>
      </c>
      <c r="AN8" s="323">
        <v>30.888120715577866</v>
      </c>
      <c r="AO8" s="137">
        <v>8.0300759493670881</v>
      </c>
      <c r="AP8" s="137">
        <v>7.2732307172995778</v>
      </c>
      <c r="AQ8" s="72">
        <v>0.52472816001642486</v>
      </c>
      <c r="AR8" s="72">
        <v>15.303306666666666</v>
      </c>
      <c r="AV8" s="69"/>
      <c r="AX8" s="322"/>
      <c r="AY8" s="322"/>
    </row>
    <row r="9" spans="1:51" x14ac:dyDescent="0.2">
      <c r="A9" t="s">
        <v>756</v>
      </c>
      <c r="B9" t="s">
        <v>286</v>
      </c>
      <c r="C9" t="s">
        <v>765</v>
      </c>
      <c r="E9" s="167">
        <v>43312</v>
      </c>
      <c r="F9" t="s">
        <v>758</v>
      </c>
      <c r="G9" t="s">
        <v>804</v>
      </c>
      <c r="H9">
        <v>0</v>
      </c>
      <c r="I9" t="s">
        <v>760</v>
      </c>
      <c r="J9" t="s">
        <v>761</v>
      </c>
      <c r="K9">
        <v>1</v>
      </c>
      <c r="L9">
        <v>1</v>
      </c>
      <c r="M9" t="s">
        <v>774</v>
      </c>
      <c r="N9" t="s">
        <v>767</v>
      </c>
      <c r="O9" s="131" t="s">
        <v>761</v>
      </c>
      <c r="P9" s="131" t="s">
        <v>761</v>
      </c>
      <c r="Q9" s="68">
        <v>1.5</v>
      </c>
      <c r="R9" s="68">
        <v>1.5</v>
      </c>
      <c r="S9" s="131">
        <v>1.5</v>
      </c>
      <c r="T9" s="68">
        <v>1.5</v>
      </c>
      <c r="U9" s="76">
        <v>1</v>
      </c>
      <c r="V9" s="68">
        <v>1</v>
      </c>
      <c r="W9" s="77">
        <v>0.35000000000000003</v>
      </c>
      <c r="X9" s="359">
        <v>25.5</v>
      </c>
      <c r="Y9" s="68">
        <v>6.53</v>
      </c>
      <c r="Z9" s="360">
        <v>5.5092460877631284</v>
      </c>
      <c r="AA9" s="321">
        <v>0.94499999999999995</v>
      </c>
      <c r="AB9" s="205">
        <v>30</v>
      </c>
      <c r="AC9" s="171">
        <v>46.7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286</v>
      </c>
      <c r="C10" t="s">
        <v>757</v>
      </c>
      <c r="E10" s="167">
        <v>43326</v>
      </c>
      <c r="F10" t="s">
        <v>826</v>
      </c>
      <c r="G10" t="s">
        <v>824</v>
      </c>
      <c r="H10">
        <v>1</v>
      </c>
      <c r="I10" t="s">
        <v>760</v>
      </c>
      <c r="J10" t="s">
        <v>761</v>
      </c>
      <c r="K10">
        <v>2</v>
      </c>
      <c r="L10">
        <v>3</v>
      </c>
      <c r="M10" t="s">
        <v>757</v>
      </c>
      <c r="N10" t="s">
        <v>762</v>
      </c>
      <c r="O10" s="131" t="s">
        <v>761</v>
      </c>
      <c r="P10" s="131" t="s">
        <v>761</v>
      </c>
      <c r="Q10" s="68">
        <v>1.1000000000000001</v>
      </c>
      <c r="R10" s="68">
        <v>1.1000000000000001</v>
      </c>
      <c r="S10" s="131">
        <v>1.1000000000000001</v>
      </c>
      <c r="T10" s="68">
        <v>1.1000000000000001</v>
      </c>
      <c r="U10" s="76">
        <v>1</v>
      </c>
      <c r="V10" s="68">
        <v>0.15</v>
      </c>
      <c r="W10" s="77">
        <v>0.33194444444444443</v>
      </c>
      <c r="X10" s="359">
        <v>25.3</v>
      </c>
      <c r="Y10" s="68">
        <v>4.4000000000000004</v>
      </c>
      <c r="Z10" s="360">
        <v>3.7007925022718942</v>
      </c>
      <c r="AA10" s="321">
        <v>0.63300000000000001</v>
      </c>
      <c r="AB10" s="226">
        <v>30.5</v>
      </c>
      <c r="AC10" s="216">
        <v>47.3</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286</v>
      </c>
      <c r="C11" t="s">
        <v>764</v>
      </c>
      <c r="E11" s="167">
        <v>43326</v>
      </c>
      <c r="F11" t="s">
        <v>826</v>
      </c>
      <c r="G11" t="s">
        <v>824</v>
      </c>
      <c r="H11">
        <v>1</v>
      </c>
      <c r="I11" t="s">
        <v>760</v>
      </c>
      <c r="J11" t="s">
        <v>761</v>
      </c>
      <c r="K11">
        <v>2</v>
      </c>
      <c r="L11">
        <v>3</v>
      </c>
      <c r="M11" t="s">
        <v>757</v>
      </c>
      <c r="N11" t="s">
        <v>762</v>
      </c>
      <c r="O11" s="131" t="s">
        <v>761</v>
      </c>
      <c r="P11" s="131" t="s">
        <v>761</v>
      </c>
      <c r="Q11" s="68">
        <v>1.1000000000000001</v>
      </c>
      <c r="R11" s="68">
        <v>1.1000000000000001</v>
      </c>
      <c r="S11" s="131">
        <v>1.1000000000000001</v>
      </c>
      <c r="T11" s="68">
        <v>1.1000000000000001</v>
      </c>
      <c r="U11" s="76">
        <v>1</v>
      </c>
      <c r="V11" s="68">
        <v>0.5</v>
      </c>
      <c r="W11" s="77">
        <v>0.33194444444444443</v>
      </c>
      <c r="X11" s="359">
        <v>25.3</v>
      </c>
      <c r="Y11" s="68">
        <v>4.4800000000000004</v>
      </c>
      <c r="Z11" s="360">
        <v>3.7702182605847594</v>
      </c>
      <c r="AA11" s="321">
        <v>0.64200000000000002</v>
      </c>
      <c r="AB11" s="226">
        <v>30.4</v>
      </c>
      <c r="AC11" s="216">
        <v>47.1</v>
      </c>
      <c r="AD11" s="72">
        <v>0.77329576099841679</v>
      </c>
      <c r="AE11" s="72">
        <v>1.9561563082874707</v>
      </c>
      <c r="AF11" s="72">
        <v>0.22716319824753561</v>
      </c>
      <c r="AG11" s="137">
        <v>2.1833195065350064</v>
      </c>
      <c r="AH11" s="75">
        <v>16.901616717954788</v>
      </c>
      <c r="AI11" s="75">
        <v>19.084936224489795</v>
      </c>
      <c r="AJ11" s="72">
        <v>85.850397388832832</v>
      </c>
      <c r="AK11" s="72">
        <v>13.297359796051461</v>
      </c>
      <c r="AL11" s="72">
        <v>6.4561987270830548</v>
      </c>
      <c r="AM11" s="322">
        <v>30.198976514006247</v>
      </c>
      <c r="AN11" s="323">
        <v>32.382296020541254</v>
      </c>
      <c r="AO11" s="137">
        <v>2.9183797468354431</v>
      </c>
      <c r="AP11" s="137">
        <v>16.630806919831226</v>
      </c>
      <c r="AQ11" s="72">
        <v>0.14928394703047027</v>
      </c>
      <c r="AR11" s="72">
        <v>19.549186666666671</v>
      </c>
      <c r="AV11" s="69"/>
      <c r="AX11" s="322"/>
      <c r="AY11" s="322"/>
    </row>
    <row r="12" spans="1:51" x14ac:dyDescent="0.2">
      <c r="A12" t="s">
        <v>756</v>
      </c>
      <c r="B12" t="s">
        <v>286</v>
      </c>
      <c r="C12" t="s">
        <v>765</v>
      </c>
      <c r="E12" s="167">
        <v>43326</v>
      </c>
      <c r="F12" t="s">
        <v>826</v>
      </c>
      <c r="G12" t="s">
        <v>824</v>
      </c>
      <c r="H12">
        <v>1</v>
      </c>
      <c r="I12" t="s">
        <v>760</v>
      </c>
      <c r="J12" t="s">
        <v>761</v>
      </c>
      <c r="K12">
        <v>2</v>
      </c>
      <c r="L12">
        <v>3</v>
      </c>
      <c r="M12" t="s">
        <v>757</v>
      </c>
      <c r="N12" t="s">
        <v>762</v>
      </c>
      <c r="O12" s="131" t="s">
        <v>761</v>
      </c>
      <c r="P12" s="131" t="s">
        <v>761</v>
      </c>
      <c r="Q12" s="68">
        <v>1.1000000000000001</v>
      </c>
      <c r="R12" s="68">
        <v>1.1000000000000001</v>
      </c>
      <c r="S12" s="131">
        <v>1.1000000000000001</v>
      </c>
      <c r="T12" s="68">
        <v>1.1000000000000001</v>
      </c>
      <c r="U12" s="76">
        <v>1</v>
      </c>
      <c r="V12" s="68">
        <v>1</v>
      </c>
      <c r="W12" s="77">
        <v>0.33194444444444443</v>
      </c>
      <c r="X12" s="359">
        <v>25.3</v>
      </c>
      <c r="Y12" s="68">
        <v>4.3099999999999996</v>
      </c>
      <c r="Z12" s="360">
        <v>3.6271519426607832</v>
      </c>
      <c r="AA12" s="321">
        <v>0.623</v>
      </c>
      <c r="AB12" s="226">
        <v>30.4</v>
      </c>
      <c r="AC12" s="216">
        <v>47.2</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286</v>
      </c>
      <c r="C13" t="s">
        <v>757</v>
      </c>
      <c r="E13" s="167">
        <v>43340</v>
      </c>
      <c r="F13" t="s">
        <v>797</v>
      </c>
      <c r="G13" t="s">
        <v>845</v>
      </c>
      <c r="H13">
        <v>0</v>
      </c>
      <c r="I13" t="s">
        <v>760</v>
      </c>
      <c r="J13" t="s">
        <v>761</v>
      </c>
      <c r="K13">
        <v>1</v>
      </c>
      <c r="L13">
        <v>1</v>
      </c>
      <c r="M13" t="s">
        <v>760</v>
      </c>
      <c r="N13" t="s">
        <v>762</v>
      </c>
      <c r="O13" s="131" t="s">
        <v>761</v>
      </c>
      <c r="P13" s="131" t="s">
        <v>761</v>
      </c>
      <c r="Q13" s="68">
        <v>1.2</v>
      </c>
      <c r="R13" s="68">
        <v>1.2</v>
      </c>
      <c r="S13" s="131">
        <v>1.2</v>
      </c>
      <c r="T13" s="68">
        <v>1.2</v>
      </c>
      <c r="U13" s="76">
        <v>1</v>
      </c>
      <c r="V13" s="68">
        <v>0.15</v>
      </c>
      <c r="W13" s="77">
        <v>0.3263888888888889</v>
      </c>
      <c r="X13" s="359">
        <v>25.1</v>
      </c>
      <c r="Y13" s="68">
        <v>6.28</v>
      </c>
      <c r="Z13" s="360">
        <v>5.289748247593109</v>
      </c>
      <c r="AA13" s="321">
        <v>0.90300000000000002</v>
      </c>
      <c r="AB13" s="226">
        <v>30.2</v>
      </c>
      <c r="AC13" s="216">
        <v>46.6</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286</v>
      </c>
      <c r="C14" t="s">
        <v>764</v>
      </c>
      <c r="E14" s="167">
        <v>43340</v>
      </c>
      <c r="F14" t="s">
        <v>797</v>
      </c>
      <c r="G14" t="s">
        <v>845</v>
      </c>
      <c r="H14">
        <v>0</v>
      </c>
      <c r="I14" t="s">
        <v>760</v>
      </c>
      <c r="J14" t="s">
        <v>761</v>
      </c>
      <c r="K14">
        <v>1</v>
      </c>
      <c r="L14">
        <v>1</v>
      </c>
      <c r="M14" t="s">
        <v>760</v>
      </c>
      <c r="N14" t="s">
        <v>762</v>
      </c>
      <c r="O14" s="131" t="s">
        <v>761</v>
      </c>
      <c r="P14" s="131" t="s">
        <v>761</v>
      </c>
      <c r="Q14" s="68">
        <v>1.2</v>
      </c>
      <c r="R14" s="68">
        <v>1.2</v>
      </c>
      <c r="S14" s="131">
        <v>1.2</v>
      </c>
      <c r="T14" s="68">
        <v>1.2</v>
      </c>
      <c r="U14" s="76">
        <v>1</v>
      </c>
      <c r="V14" s="68">
        <v>0.5</v>
      </c>
      <c r="W14" s="77">
        <v>0.3263888888888889</v>
      </c>
      <c r="X14" s="359">
        <v>24.9</v>
      </c>
      <c r="Y14" s="68">
        <v>6.23</v>
      </c>
      <c r="Z14" s="360">
        <v>5.2433626916909608</v>
      </c>
      <c r="AA14" s="321">
        <v>0.89400000000000002</v>
      </c>
      <c r="AB14" s="226">
        <v>30.3</v>
      </c>
      <c r="AC14" s="216">
        <v>46.7</v>
      </c>
      <c r="AD14" s="72">
        <v>0.66678451033173447</v>
      </c>
      <c r="AE14" s="72">
        <v>2.1405018392012609</v>
      </c>
      <c r="AF14" s="72">
        <v>0.18899233296823661</v>
      </c>
      <c r="AG14" s="137">
        <v>2.3294941721694977</v>
      </c>
      <c r="AH14" s="75">
        <v>15.634587460483569</v>
      </c>
      <c r="AI14" s="75">
        <v>17.964081632653066</v>
      </c>
      <c r="AJ14" s="72">
        <v>58.195953614214162</v>
      </c>
      <c r="AK14" s="72">
        <v>8.9279114769864769</v>
      </c>
      <c r="AL14" s="72">
        <v>6.5184286116888783</v>
      </c>
      <c r="AM14" s="322">
        <v>24.562498937470046</v>
      </c>
      <c r="AN14" s="323">
        <v>26.891993109639543</v>
      </c>
      <c r="AO14" s="137">
        <v>2.6192911392405054</v>
      </c>
      <c r="AP14" s="137">
        <v>4.5574155274261612</v>
      </c>
      <c r="AQ14" s="72">
        <v>0.36497118537757878</v>
      </c>
      <c r="AR14" s="72">
        <v>7.1767066666666661</v>
      </c>
      <c r="AV14" s="69"/>
      <c r="AX14" s="322"/>
      <c r="AY14" s="322"/>
    </row>
    <row r="15" spans="1:51" x14ac:dyDescent="0.2">
      <c r="A15" t="s">
        <v>756</v>
      </c>
      <c r="B15" t="s">
        <v>286</v>
      </c>
      <c r="C15" t="s">
        <v>765</v>
      </c>
      <c r="E15" s="167">
        <v>43340</v>
      </c>
      <c r="F15" t="s">
        <v>797</v>
      </c>
      <c r="G15" t="s">
        <v>845</v>
      </c>
      <c r="H15">
        <v>0</v>
      </c>
      <c r="I15" t="s">
        <v>760</v>
      </c>
      <c r="J15" t="s">
        <v>761</v>
      </c>
      <c r="K15">
        <v>1</v>
      </c>
      <c r="L15">
        <v>1</v>
      </c>
      <c r="M15" t="s">
        <v>760</v>
      </c>
      <c r="N15" t="s">
        <v>762</v>
      </c>
      <c r="O15" s="131" t="s">
        <v>761</v>
      </c>
      <c r="P15" s="131" t="s">
        <v>761</v>
      </c>
      <c r="Q15" s="68">
        <v>1.2</v>
      </c>
      <c r="R15" s="68">
        <v>1.2</v>
      </c>
      <c r="S15" s="131">
        <v>1.2</v>
      </c>
      <c r="T15" s="68">
        <v>1.2</v>
      </c>
      <c r="U15" s="76">
        <v>1</v>
      </c>
      <c r="V15" s="68">
        <v>1</v>
      </c>
      <c r="W15" s="77">
        <v>0.3263888888888889</v>
      </c>
      <c r="X15" s="359">
        <v>24.8</v>
      </c>
      <c r="Y15" s="68">
        <v>6</v>
      </c>
      <c r="Z15" s="360">
        <v>5.0319437626338797</v>
      </c>
      <c r="AA15" s="321">
        <v>0.86399999999999999</v>
      </c>
      <c r="AB15" s="226">
        <v>30.9</v>
      </c>
      <c r="AC15" s="216">
        <v>47.5</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286</v>
      </c>
      <c r="B22" s="102">
        <v>2018</v>
      </c>
      <c r="C22" s="103">
        <v>7</v>
      </c>
      <c r="D22" s="102">
        <v>16</v>
      </c>
      <c r="E22" s="82"/>
      <c r="F22" s="131">
        <v>1.2</v>
      </c>
      <c r="G22" s="362">
        <v>5.2911584332688379</v>
      </c>
      <c r="H22" s="82"/>
      <c r="I22" s="362">
        <v>24.7</v>
      </c>
      <c r="J22" s="134">
        <v>28.1</v>
      </c>
      <c r="K22" s="82"/>
      <c r="L22" s="82"/>
      <c r="M22" s="108"/>
      <c r="N22" s="131" t="s">
        <v>763</v>
      </c>
      <c r="O22" s="82"/>
      <c r="P22" s="82"/>
      <c r="Q22" s="82"/>
      <c r="R22" s="140"/>
      <c r="S22" s="131" t="s">
        <v>763</v>
      </c>
      <c r="T22" s="131" t="s">
        <v>763</v>
      </c>
      <c r="U22" s="131" t="s">
        <v>763</v>
      </c>
      <c r="V22" s="85"/>
      <c r="W22" s="85"/>
      <c r="X22" s="85"/>
      <c r="Y22" s="102">
        <f>IF(C22&lt;6," ",IF(C22&lt;=9,I22, IF(C22&gt;=10," ")))</f>
        <v>24.7</v>
      </c>
      <c r="Z22" s="102">
        <f>IF(Y22=" ", " ", IF(Y22&gt;0, Y22+273.15))</f>
        <v>297.84999999999997</v>
      </c>
      <c r="AA22" s="102">
        <f>IF(C22&lt;6," ",IF(C22&lt;=9,J22, IF(C22&gt;=10," ")))</f>
        <v>28.1</v>
      </c>
      <c r="AB22" s="102">
        <f>IF(C22&lt;6," ",IF(C22&lt;=9,G22, IF(C22&gt;=10," ")))</f>
        <v>5.2911584332688379</v>
      </c>
      <c r="AC22" s="104">
        <f>IF(Y22=" "," ",IF(Y22&gt;0,EXP(-173.4292+249.6339*100/Z22+143.3483*LN(+Z22/100)-21.8492*Z22/100+AA22*(-0.033096+0.014259*Z22/100-0.0017*(Z22/100)^2))*1.4276))</f>
        <v>7.0548274002414386</v>
      </c>
      <c r="AD22" s="102">
        <f>IF(Y22=" "," ",IF(Y22&gt;0,AB22/AC22))</f>
        <v>0.75000536981071397</v>
      </c>
      <c r="AE22" s="105">
        <f>IF(C22&lt;6," ",IF(C22&lt;=9,F22, IF(C22&gt;=10," ")))</f>
        <v>1.2</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286</v>
      </c>
      <c r="B23" s="102">
        <v>2018</v>
      </c>
      <c r="C23" s="103">
        <v>7</v>
      </c>
      <c r="D23" s="102">
        <v>16</v>
      </c>
      <c r="E23" s="82"/>
      <c r="F23" s="131">
        <v>1.2</v>
      </c>
      <c r="G23" s="362">
        <v>5.2360981844225467</v>
      </c>
      <c r="H23" s="82"/>
      <c r="I23" s="362">
        <v>24.7</v>
      </c>
      <c r="J23" s="134">
        <v>30.5</v>
      </c>
      <c r="K23" s="82"/>
      <c r="L23" s="82"/>
      <c r="M23" s="108"/>
      <c r="N23" s="137">
        <v>0.39798409780122346</v>
      </c>
      <c r="O23" s="82"/>
      <c r="P23" s="82"/>
      <c r="Q23" s="82"/>
      <c r="R23" s="140"/>
      <c r="S23" s="323">
        <v>26.659287403705974</v>
      </c>
      <c r="T23" s="137">
        <v>4.1056708860759494</v>
      </c>
      <c r="U23" s="137">
        <v>4.9899157805907164</v>
      </c>
      <c r="V23" s="85"/>
      <c r="W23" s="85"/>
      <c r="X23" s="85"/>
      <c r="Y23" s="102">
        <f t="shared" ref="Y23:Y33" si="0">IF(C23&lt;6," ",IF(C23&lt;=9,I23, IF(C23&gt;=10," ")))</f>
        <v>24.7</v>
      </c>
      <c r="Z23" s="102">
        <f t="shared" ref="Z23:Z33" si="1">IF(Y23=" ", " ", IF(Y23&gt;0, Y23+273.15))</f>
        <v>297.84999999999997</v>
      </c>
      <c r="AA23" s="102">
        <f t="shared" ref="AA23:AA33" si="2">IF(C23&lt;6," ",IF(C23&lt;=9,J23, IF(C23&gt;=10," ")))</f>
        <v>30.5</v>
      </c>
      <c r="AB23" s="102">
        <f t="shared" ref="AB23:AB33" si="3">IF(C23&lt;6," ",IF(C23&lt;=9,G23, IF(C23&gt;=10," ")))</f>
        <v>5.2360981844225467</v>
      </c>
      <c r="AC23" s="104">
        <f t="shared" ref="AC23:AC33" si="4">IF(Y23=" "," ",IF(Y23&gt;0,EXP(-173.4292+249.6339*100/Z23+143.3483*LN(+Z23/100)-21.8492*Z23/100+AA23*(-0.033096+0.014259*Z23/100-0.0017*(Z23/100)^2))*1.4276))</f>
        <v>6.9588566730666077</v>
      </c>
      <c r="AD23" s="102">
        <f t="shared" ref="AD23:AD33" si="5">IF(Y23=" "," ",IF(Y23&gt;0,AB23/AC23))</f>
        <v>0.75243656112191759</v>
      </c>
      <c r="AE23" s="105">
        <f t="shared" ref="AE23:AE33" si="6">IF(C23&lt;6," ",IF(C23&lt;=9,F23, IF(C23&gt;=10," ")))</f>
        <v>1.2</v>
      </c>
      <c r="AF23" s="102">
        <f t="shared" ref="AF23:AF33" si="7">IF(Y23=" "," ",N23)</f>
        <v>0.39798409780122346</v>
      </c>
      <c r="AG23" s="105">
        <f t="shared" ref="AG23:AG33" si="8">IF(C23&lt;6," ",IF(C23&lt;=9,T23, IF(C23&gt;=10," ")))</f>
        <v>4.1056708860759494</v>
      </c>
      <c r="AH23" s="105">
        <f t="shared" ref="AH23:AH33" si="9">IF(C23&lt;6," ",IF(C23&lt;=9,U23, IF(C23&gt;=10," ")))</f>
        <v>4.9899157805907164</v>
      </c>
      <c r="AI23" s="102">
        <f t="shared" ref="AI23" si="10">IF(Y23=" ", " ", IF(Y23&gt;0, SUM(AG23:AH23)))</f>
        <v>9.0955866666666658</v>
      </c>
      <c r="AJ23" s="106">
        <f t="shared" ref="AJ23:AJ33" si="11">IF(C23&lt;6," ",IF(C23&lt;=9,S23, IF(C23&gt;=10," ")))</f>
        <v>26.659287403705974</v>
      </c>
      <c r="AK23" s="107">
        <f t="shared" ref="AK23:AK32" si="12">IF(Y23=" ", " ", IF(Y23&gt;0, AJ23-AF23))</f>
        <v>26.26130330590475</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286</v>
      </c>
      <c r="B24" s="102">
        <v>2018</v>
      </c>
      <c r="C24" s="103">
        <v>7</v>
      </c>
      <c r="D24" s="102">
        <v>16</v>
      </c>
      <c r="E24" s="82"/>
      <c r="F24" s="131">
        <v>1.2</v>
      </c>
      <c r="G24" s="362">
        <v>5.3331482585665935</v>
      </c>
      <c r="H24" s="82"/>
      <c r="I24" s="362">
        <v>24.6</v>
      </c>
      <c r="J24" s="134">
        <v>28.1</v>
      </c>
      <c r="K24" s="82"/>
      <c r="L24" s="82"/>
      <c r="M24" s="108"/>
      <c r="N24" s="131" t="s">
        <v>763</v>
      </c>
      <c r="O24" s="82"/>
      <c r="P24" s="82"/>
      <c r="Q24" s="82"/>
      <c r="R24" s="140"/>
      <c r="S24" s="131" t="s">
        <v>763</v>
      </c>
      <c r="T24" s="131" t="s">
        <v>763</v>
      </c>
      <c r="U24" s="131" t="s">
        <v>763</v>
      </c>
      <c r="V24" s="85"/>
      <c r="W24" s="85"/>
      <c r="X24" s="85"/>
      <c r="Y24" s="102">
        <f t="shared" si="0"/>
        <v>24.6</v>
      </c>
      <c r="Z24" s="102">
        <f t="shared" si="1"/>
        <v>297.75</v>
      </c>
      <c r="AA24" s="102">
        <f t="shared" si="2"/>
        <v>28.1</v>
      </c>
      <c r="AB24" s="102">
        <f t="shared" si="3"/>
        <v>5.3331482585665935</v>
      </c>
      <c r="AC24" s="104">
        <f t="shared" si="4"/>
        <v>7.0671538262036355</v>
      </c>
      <c r="AD24" s="102">
        <f t="shared" si="5"/>
        <v>0.75463876826797149</v>
      </c>
      <c r="AE24" s="105">
        <f t="shared" si="6"/>
        <v>1.2</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286</v>
      </c>
      <c r="B25" s="102">
        <v>2018</v>
      </c>
      <c r="C25" s="103">
        <v>7</v>
      </c>
      <c r="D25" s="102">
        <v>31</v>
      </c>
      <c r="E25" s="82"/>
      <c r="F25" s="131">
        <v>1.5</v>
      </c>
      <c r="G25" s="362">
        <v>5.6746274357386541</v>
      </c>
      <c r="H25" s="82"/>
      <c r="I25" s="362">
        <v>25.6</v>
      </c>
      <c r="J25" s="205">
        <v>29.6</v>
      </c>
      <c r="K25" s="82"/>
      <c r="L25" s="82"/>
      <c r="M25" s="108"/>
      <c r="N25" s="131" t="s">
        <v>763</v>
      </c>
      <c r="O25" s="82"/>
      <c r="P25" s="82"/>
      <c r="Q25" s="82"/>
      <c r="R25" s="140"/>
      <c r="S25" s="131" t="s">
        <v>763</v>
      </c>
      <c r="T25" s="131" t="s">
        <v>763</v>
      </c>
      <c r="U25" s="131" t="s">
        <v>763</v>
      </c>
      <c r="V25" s="85"/>
      <c r="W25" s="85"/>
      <c r="X25" s="85"/>
      <c r="Y25" s="102">
        <f t="shared" si="0"/>
        <v>25.6</v>
      </c>
      <c r="Z25" s="102">
        <f t="shared" si="1"/>
        <v>298.75</v>
      </c>
      <c r="AA25" s="102">
        <f t="shared" si="2"/>
        <v>29.6</v>
      </c>
      <c r="AB25" s="102">
        <f t="shared" si="3"/>
        <v>5.6746274357386541</v>
      </c>
      <c r="AC25" s="104">
        <f t="shared" si="4"/>
        <v>6.886848658732478</v>
      </c>
      <c r="AD25" s="102">
        <f t="shared" si="5"/>
        <v>0.82398027268150642</v>
      </c>
      <c r="AE25" s="105">
        <f t="shared" si="6"/>
        <v>1.5</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286</v>
      </c>
      <c r="B26" s="102">
        <v>2018</v>
      </c>
      <c r="C26" s="103">
        <v>7</v>
      </c>
      <c r="D26" s="102">
        <v>31</v>
      </c>
      <c r="E26" s="82"/>
      <c r="F26" s="131">
        <v>1.5</v>
      </c>
      <c r="G26" s="362">
        <v>5.6553824327047844</v>
      </c>
      <c r="H26" s="82"/>
      <c r="I26" s="362">
        <v>25.6</v>
      </c>
      <c r="J26" s="205">
        <v>30.2</v>
      </c>
      <c r="K26" s="82"/>
      <c r="L26" s="82"/>
      <c r="M26" s="108"/>
      <c r="N26" s="137">
        <v>0.11782037239868565</v>
      </c>
      <c r="O26" s="82"/>
      <c r="P26" s="82"/>
      <c r="Q26" s="82"/>
      <c r="R26" s="140"/>
      <c r="S26" s="323">
        <v>30.888120715577866</v>
      </c>
      <c r="T26" s="137">
        <v>8.0300759493670881</v>
      </c>
      <c r="U26" s="137">
        <v>7.2732307172995778</v>
      </c>
      <c r="V26" s="85"/>
      <c r="W26" s="85"/>
      <c r="X26" s="85"/>
      <c r="Y26" s="102">
        <f t="shared" si="0"/>
        <v>25.6</v>
      </c>
      <c r="Z26" s="102">
        <f t="shared" si="1"/>
        <v>298.75</v>
      </c>
      <c r="AA26" s="102">
        <f t="shared" si="2"/>
        <v>30.2</v>
      </c>
      <c r="AB26" s="102">
        <f t="shared" si="3"/>
        <v>5.6553824327047844</v>
      </c>
      <c r="AC26" s="104">
        <f t="shared" si="4"/>
        <v>6.863459394401378</v>
      </c>
      <c r="AD26" s="102">
        <f t="shared" si="5"/>
        <v>0.82398424871835929</v>
      </c>
      <c r="AE26" s="105">
        <f t="shared" si="6"/>
        <v>1.5</v>
      </c>
      <c r="AF26" s="102">
        <f t="shared" si="7"/>
        <v>0.11782037239868565</v>
      </c>
      <c r="AG26" s="105">
        <f t="shared" si="8"/>
        <v>8.0300759493670881</v>
      </c>
      <c r="AH26" s="105">
        <f t="shared" si="9"/>
        <v>7.2732307172995778</v>
      </c>
      <c r="AI26" s="102">
        <f t="shared" ref="AI26" si="13">IF(Y26=" ", " ", IF(Y26&gt;0, SUM(AG26:AH26)))</f>
        <v>15.303306666666666</v>
      </c>
      <c r="AJ26" s="106">
        <f t="shared" si="11"/>
        <v>30.888120715577866</v>
      </c>
      <c r="AK26" s="107">
        <f t="shared" si="12"/>
        <v>30.77030034317918</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286</v>
      </c>
      <c r="B27" s="102">
        <v>2018</v>
      </c>
      <c r="C27" s="103">
        <v>7</v>
      </c>
      <c r="D27" s="102">
        <v>31</v>
      </c>
      <c r="E27" s="82"/>
      <c r="F27" s="131">
        <v>1.5</v>
      </c>
      <c r="G27" s="362">
        <v>5.5092460877631284</v>
      </c>
      <c r="H27" s="82"/>
      <c r="I27" s="362">
        <v>25.5</v>
      </c>
      <c r="J27" s="205">
        <v>30</v>
      </c>
      <c r="K27" s="82"/>
      <c r="L27" s="82"/>
      <c r="M27" s="108"/>
      <c r="N27" s="131" t="s">
        <v>763</v>
      </c>
      <c r="O27" s="82"/>
      <c r="P27" s="82"/>
      <c r="Q27" s="82"/>
      <c r="R27" s="140"/>
      <c r="S27" s="131" t="s">
        <v>763</v>
      </c>
      <c r="T27" s="131" t="s">
        <v>763</v>
      </c>
      <c r="U27" s="131" t="s">
        <v>763</v>
      </c>
      <c r="V27" s="85"/>
      <c r="W27" s="85"/>
      <c r="X27" s="85"/>
      <c r="Y27" s="102">
        <f t="shared" si="0"/>
        <v>25.5</v>
      </c>
      <c r="Z27" s="102">
        <f t="shared" si="1"/>
        <v>298.64999999999998</v>
      </c>
      <c r="AA27" s="102">
        <f t="shared" si="2"/>
        <v>30</v>
      </c>
      <c r="AB27" s="102">
        <f t="shared" si="3"/>
        <v>5.5092460877631284</v>
      </c>
      <c r="AC27" s="104">
        <f t="shared" si="4"/>
        <v>6.88303740501199</v>
      </c>
      <c r="AD27" s="102">
        <f t="shared" si="5"/>
        <v>0.80040914549606923</v>
      </c>
      <c r="AE27" s="105">
        <f t="shared" si="6"/>
        <v>1.5</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286</v>
      </c>
      <c r="B28" s="102">
        <v>2018</v>
      </c>
      <c r="C28" s="103">
        <v>8</v>
      </c>
      <c r="D28" s="102">
        <v>14</v>
      </c>
      <c r="E28" s="82"/>
      <c r="F28" s="131">
        <v>1.1000000000000001</v>
      </c>
      <c r="G28" s="362">
        <v>3.7007925022718942</v>
      </c>
      <c r="H28" s="82"/>
      <c r="I28" s="362">
        <v>25.3</v>
      </c>
      <c r="J28" s="226">
        <v>30.5</v>
      </c>
      <c r="K28" s="82"/>
      <c r="L28" s="82"/>
      <c r="M28" s="82"/>
      <c r="N28" s="131" t="s">
        <v>763</v>
      </c>
      <c r="O28" s="82"/>
      <c r="P28" s="82"/>
      <c r="Q28" s="82"/>
      <c r="R28" s="140"/>
      <c r="S28" s="131" t="s">
        <v>763</v>
      </c>
      <c r="T28" s="131" t="s">
        <v>763</v>
      </c>
      <c r="U28" s="131" t="s">
        <v>763</v>
      </c>
      <c r="V28" s="85"/>
      <c r="W28" s="85"/>
      <c r="X28" s="85"/>
      <c r="Y28" s="102">
        <f t="shared" si="0"/>
        <v>25.3</v>
      </c>
      <c r="Z28" s="102">
        <f t="shared" si="1"/>
        <v>298.45</v>
      </c>
      <c r="AA28" s="102">
        <f t="shared" si="2"/>
        <v>30.5</v>
      </c>
      <c r="AB28" s="102">
        <f t="shared" si="3"/>
        <v>3.7007925022718942</v>
      </c>
      <c r="AC28" s="104">
        <f t="shared" si="4"/>
        <v>6.8871369929364761</v>
      </c>
      <c r="AD28" s="102">
        <f t="shared" si="5"/>
        <v>0.53734846657870572</v>
      </c>
      <c r="AE28" s="105">
        <f t="shared" si="6"/>
        <v>1.1000000000000001</v>
      </c>
      <c r="AF28" s="102" t="str">
        <f t="shared" si="7"/>
        <v>NS</v>
      </c>
      <c r="AG28" s="105" t="str">
        <f t="shared" si="8"/>
        <v>NS</v>
      </c>
      <c r="AH28" s="105" t="str">
        <f t="shared" si="9"/>
        <v>NS</v>
      </c>
      <c r="AI28" s="102"/>
      <c r="AJ28" s="106" t="str">
        <f t="shared" si="11"/>
        <v>NS</v>
      </c>
      <c r="AK28" s="107"/>
      <c r="AL28" s="82"/>
      <c r="AM28" s="82">
        <f>AD36</f>
        <v>0.71346963698113486</v>
      </c>
      <c r="AN28" s="82">
        <f>AE36</f>
        <v>1.2499999999999998</v>
      </c>
      <c r="AO28" s="82">
        <f>AF36</f>
        <v>1.2571545372261033</v>
      </c>
      <c r="AP28" s="82">
        <f>AI36</f>
        <v>12.781196666666668</v>
      </c>
      <c r="AQ28" s="113">
        <f>AK36</f>
        <v>27.948269775140055</v>
      </c>
      <c r="AR28" s="118"/>
      <c r="AS28" s="115" t="s">
        <v>497</v>
      </c>
      <c r="AT28" s="115" t="s">
        <v>497</v>
      </c>
      <c r="AU28" s="115" t="s">
        <v>497</v>
      </c>
      <c r="AV28" s="115" t="s">
        <v>497</v>
      </c>
      <c r="AW28" s="115" t="s">
        <v>497</v>
      </c>
      <c r="AX28" s="116" t="s">
        <v>498</v>
      </c>
      <c r="AY28" s="102"/>
      <c r="AZ28" s="102"/>
      <c r="BA28" s="82"/>
      <c r="BB28" s="82"/>
    </row>
    <row r="29" spans="1:54" ht="16" x14ac:dyDescent="0.2">
      <c r="A29" s="101" t="s">
        <v>286</v>
      </c>
      <c r="B29" s="102">
        <v>2018</v>
      </c>
      <c r="C29" s="103">
        <v>8</v>
      </c>
      <c r="D29" s="102">
        <v>14</v>
      </c>
      <c r="E29" s="82"/>
      <c r="F29" s="131">
        <v>1.1000000000000001</v>
      </c>
      <c r="G29" s="362">
        <v>3.7702182605847594</v>
      </c>
      <c r="H29" s="82"/>
      <c r="I29" s="362">
        <v>25.3</v>
      </c>
      <c r="J29" s="226">
        <v>30.4</v>
      </c>
      <c r="K29" s="82"/>
      <c r="L29" s="82"/>
      <c r="M29" s="108"/>
      <c r="N29" s="137">
        <v>2.1833195065350064</v>
      </c>
      <c r="O29" s="82"/>
      <c r="P29" s="82"/>
      <c r="Q29" s="82"/>
      <c r="R29" s="140"/>
      <c r="S29" s="323">
        <v>32.382296020541254</v>
      </c>
      <c r="T29" s="137">
        <v>2.9183797468354431</v>
      </c>
      <c r="U29" s="137">
        <v>16.630806919831226</v>
      </c>
      <c r="V29" s="85"/>
      <c r="W29" s="85"/>
      <c r="X29" s="85"/>
      <c r="Y29" s="102">
        <f t="shared" si="0"/>
        <v>25.3</v>
      </c>
      <c r="Z29" s="102">
        <f t="shared" si="1"/>
        <v>298.45</v>
      </c>
      <c r="AA29" s="102">
        <f t="shared" si="2"/>
        <v>30.4</v>
      </c>
      <c r="AB29" s="102">
        <f t="shared" si="3"/>
        <v>3.7702182605847594</v>
      </c>
      <c r="AC29" s="104">
        <f t="shared" si="4"/>
        <v>6.8910515986760981</v>
      </c>
      <c r="AD29" s="102">
        <f t="shared" si="5"/>
        <v>0.54711798433044534</v>
      </c>
      <c r="AE29" s="105">
        <f t="shared" si="6"/>
        <v>1.1000000000000001</v>
      </c>
      <c r="AF29" s="102">
        <f t="shared" si="7"/>
        <v>2.1833195065350064</v>
      </c>
      <c r="AG29" s="105">
        <f t="shared" si="8"/>
        <v>2.9183797468354431</v>
      </c>
      <c r="AH29" s="105">
        <f t="shared" si="9"/>
        <v>16.630806919831226</v>
      </c>
      <c r="AI29" s="102">
        <f t="shared" ref="AI29" si="14">IF(Y29=" ", " ", IF(Y29&gt;0, SUM(AG29:AH29)))</f>
        <v>19.549186666666671</v>
      </c>
      <c r="AJ29" s="106">
        <f t="shared" si="11"/>
        <v>32.382296020541254</v>
      </c>
      <c r="AK29" s="107">
        <f t="shared" si="12"/>
        <v>30.198976514006247</v>
      </c>
      <c r="AL29" s="82"/>
      <c r="AM29" s="82"/>
      <c r="AN29" s="82"/>
      <c r="AO29" s="82"/>
      <c r="AP29" s="85"/>
      <c r="AQ29" s="82"/>
      <c r="AR29" s="82"/>
      <c r="AS29" s="363">
        <f>((LN(AM28)-LN(0.4))/(LN(0.9)-LN(0.4))*100)</f>
        <v>71.359448975335113</v>
      </c>
      <c r="AT29" s="120">
        <f>((LN(AN28)-LN(0.6))/(LN(3)-LN(0.6))*100)</f>
        <v>45.604068936722847</v>
      </c>
      <c r="AU29" s="115">
        <f>((LN(AO28)-LN(10))/(LN(1)-LN(10))*100)</f>
        <v>90.06113328635243</v>
      </c>
      <c r="AV29" s="115">
        <f>((LN(AP28)-LN(10))/(LN(3)-LN(10))*100)</f>
        <v>-20.381688571327235</v>
      </c>
      <c r="AW29" s="115">
        <f>((LN(AQ28)-LN(43))/(LN(20)-LN(43))*100)</f>
        <v>56.28516295246483</v>
      </c>
      <c r="AX29" s="82"/>
      <c r="AY29" s="82"/>
      <c r="AZ29" s="82"/>
      <c r="BA29" s="82"/>
      <c r="BB29" s="82"/>
    </row>
    <row r="30" spans="1:54" ht="16" x14ac:dyDescent="0.2">
      <c r="A30" s="101" t="s">
        <v>286</v>
      </c>
      <c r="B30" s="102">
        <v>2018</v>
      </c>
      <c r="C30" s="103">
        <v>8</v>
      </c>
      <c r="D30" s="102">
        <v>14</v>
      </c>
      <c r="E30" s="82"/>
      <c r="F30" s="131">
        <v>1.1000000000000001</v>
      </c>
      <c r="G30" s="362">
        <v>3.6271519426607832</v>
      </c>
      <c r="H30" s="82"/>
      <c r="I30" s="362">
        <v>25.3</v>
      </c>
      <c r="J30" s="226">
        <v>30.4</v>
      </c>
      <c r="K30" s="82"/>
      <c r="L30" s="82"/>
      <c r="M30" s="108"/>
      <c r="N30" s="131" t="s">
        <v>763</v>
      </c>
      <c r="O30" s="82"/>
      <c r="P30" s="82"/>
      <c r="Q30" s="82"/>
      <c r="R30" s="140"/>
      <c r="S30" s="131" t="s">
        <v>763</v>
      </c>
      <c r="T30" s="131" t="s">
        <v>763</v>
      </c>
      <c r="U30" s="131" t="s">
        <v>763</v>
      </c>
      <c r="V30" s="85"/>
      <c r="W30" s="85"/>
      <c r="X30" s="85"/>
      <c r="Y30" s="102">
        <f t="shared" si="0"/>
        <v>25.3</v>
      </c>
      <c r="Z30" s="102">
        <f t="shared" si="1"/>
        <v>298.45</v>
      </c>
      <c r="AA30" s="102">
        <f t="shared" si="2"/>
        <v>30.4</v>
      </c>
      <c r="AB30" s="102">
        <f t="shared" si="3"/>
        <v>3.6271519426607832</v>
      </c>
      <c r="AC30" s="104">
        <f t="shared" si="4"/>
        <v>6.8910515986760981</v>
      </c>
      <c r="AD30" s="102">
        <f t="shared" si="5"/>
        <v>0.52635681081790597</v>
      </c>
      <c r="AE30" s="105">
        <f t="shared" si="6"/>
        <v>1.1000000000000001</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71.359448975335113</v>
      </c>
      <c r="AT30" s="82">
        <f t="shared" ref="AT30:AW30" si="15">IF(AT29&gt;100, 100, IF(AT29&lt;0, 0, AT29))</f>
        <v>45.604068936722847</v>
      </c>
      <c r="AU30" s="82">
        <f t="shared" si="15"/>
        <v>90.06113328635243</v>
      </c>
      <c r="AV30" s="82">
        <f t="shared" si="15"/>
        <v>0</v>
      </c>
      <c r="AW30" s="82">
        <f t="shared" si="15"/>
        <v>56.28516295246483</v>
      </c>
      <c r="AX30" s="129">
        <f>AVERAGE(AS30:AW30)</f>
        <v>52.66196283017505</v>
      </c>
      <c r="AY30" s="84"/>
      <c r="AZ30" s="84"/>
      <c r="BA30" s="84" t="str">
        <f>IF(AX30&gt;65, "Acceptable; Ongoing Protection is Required", "Unacceptable; Immediate Restoration is Required")</f>
        <v>Unacceptable; Immediate Restoration is Required</v>
      </c>
      <c r="BB30" s="82"/>
    </row>
    <row r="31" spans="1:54" ht="16" x14ac:dyDescent="0.2">
      <c r="A31" s="101" t="s">
        <v>286</v>
      </c>
      <c r="B31" s="102">
        <v>2018</v>
      </c>
      <c r="C31" s="103">
        <v>8</v>
      </c>
      <c r="D31" s="102">
        <v>28</v>
      </c>
      <c r="E31" s="82"/>
      <c r="F31" s="131">
        <v>1.2</v>
      </c>
      <c r="G31" s="362">
        <v>5.289748247593109</v>
      </c>
      <c r="H31" s="82"/>
      <c r="I31" s="362">
        <v>25.1</v>
      </c>
      <c r="J31" s="226">
        <v>30.2</v>
      </c>
      <c r="K31" s="82"/>
      <c r="L31" s="82"/>
      <c r="M31" s="108"/>
      <c r="N31" s="131" t="s">
        <v>763</v>
      </c>
      <c r="O31" s="82"/>
      <c r="P31" s="82"/>
      <c r="Q31" s="82"/>
      <c r="R31" s="140"/>
      <c r="S31" s="131" t="s">
        <v>763</v>
      </c>
      <c r="T31" s="131" t="s">
        <v>763</v>
      </c>
      <c r="U31" s="131" t="s">
        <v>763</v>
      </c>
      <c r="V31" s="85"/>
      <c r="W31" s="85"/>
      <c r="X31" s="85"/>
      <c r="Y31" s="102">
        <f t="shared" si="0"/>
        <v>25.1</v>
      </c>
      <c r="Z31" s="102">
        <f t="shared" si="1"/>
        <v>298.25</v>
      </c>
      <c r="AA31" s="102">
        <f t="shared" si="2"/>
        <v>30.2</v>
      </c>
      <c r="AB31" s="102">
        <f t="shared" si="3"/>
        <v>5.289748247593109</v>
      </c>
      <c r="AC31" s="104">
        <f t="shared" si="4"/>
        <v>6.9226971307765108</v>
      </c>
      <c r="AD31" s="102">
        <f t="shared" si="5"/>
        <v>0.76411666546500556</v>
      </c>
      <c r="AE31" s="105">
        <f t="shared" si="6"/>
        <v>1.2</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52.66196283017505</v>
      </c>
      <c r="AY31" s="85"/>
      <c r="AZ31" s="85"/>
      <c r="BA31" s="82"/>
      <c r="BB31" s="82"/>
    </row>
    <row r="32" spans="1:54" ht="16" x14ac:dyDescent="0.2">
      <c r="A32" s="101" t="s">
        <v>286</v>
      </c>
      <c r="B32" s="102">
        <v>2018</v>
      </c>
      <c r="C32" s="103">
        <v>8</v>
      </c>
      <c r="D32" s="102">
        <v>28</v>
      </c>
      <c r="E32" s="82"/>
      <c r="F32" s="131">
        <v>1.2</v>
      </c>
      <c r="G32" s="362">
        <v>5.2433626916909608</v>
      </c>
      <c r="H32" s="82"/>
      <c r="I32" s="362">
        <v>24.9</v>
      </c>
      <c r="J32" s="226">
        <v>30.3</v>
      </c>
      <c r="K32" s="82"/>
      <c r="L32" s="82"/>
      <c r="M32" s="108"/>
      <c r="N32" s="137">
        <v>2.3294941721694977</v>
      </c>
      <c r="O32" s="82"/>
      <c r="P32" s="82"/>
      <c r="Q32" s="82"/>
      <c r="R32" s="140"/>
      <c r="S32" s="323">
        <v>26.891993109639543</v>
      </c>
      <c r="T32" s="137">
        <v>2.6192911392405054</v>
      </c>
      <c r="U32" s="137">
        <v>4.5574155274261612</v>
      </c>
      <c r="V32" s="85"/>
      <c r="W32" s="85"/>
      <c r="X32" s="85"/>
      <c r="Y32" s="102">
        <f t="shared" si="0"/>
        <v>24.9</v>
      </c>
      <c r="Z32" s="102">
        <f t="shared" si="1"/>
        <v>298.04999999999995</v>
      </c>
      <c r="AA32" s="102">
        <f t="shared" si="2"/>
        <v>30.3</v>
      </c>
      <c r="AB32" s="102">
        <f t="shared" si="3"/>
        <v>5.2433626916909608</v>
      </c>
      <c r="AC32" s="104">
        <f t="shared" si="4"/>
        <v>6.9427035893127336</v>
      </c>
      <c r="AD32" s="102">
        <f t="shared" si="5"/>
        <v>0.75523355192094666</v>
      </c>
      <c r="AE32" s="105">
        <f t="shared" si="6"/>
        <v>1.2</v>
      </c>
      <c r="AF32" s="102">
        <f t="shared" si="7"/>
        <v>2.3294941721694977</v>
      </c>
      <c r="AG32" s="105">
        <f t="shared" si="8"/>
        <v>2.6192911392405054</v>
      </c>
      <c r="AH32" s="105">
        <f t="shared" si="9"/>
        <v>4.5574155274261612</v>
      </c>
      <c r="AI32" s="102">
        <f t="shared" ref="AI32" si="16">IF(Y32=" ", " ", IF(Y32&gt;0, SUM(AG32:AH32)))</f>
        <v>7.1767066666666661</v>
      </c>
      <c r="AJ32" s="106">
        <f t="shared" si="11"/>
        <v>26.891993109639543</v>
      </c>
      <c r="AK32" s="107">
        <f t="shared" si="12"/>
        <v>24.562498937470046</v>
      </c>
      <c r="AL32" s="82"/>
      <c r="AM32" s="82"/>
      <c r="AN32" s="82"/>
      <c r="AO32" s="82"/>
      <c r="AP32" s="82"/>
      <c r="AQ32" s="82"/>
      <c r="AR32" s="82"/>
      <c r="AS32" s="82"/>
      <c r="AT32" s="82"/>
      <c r="AU32" s="82"/>
      <c r="AV32" s="82"/>
      <c r="AW32" s="82"/>
      <c r="AX32" s="82">
        <f>AVERAGE(AS30:AW30)</f>
        <v>52.66196283017505</v>
      </c>
      <c r="AY32" s="82"/>
      <c r="AZ32" s="82"/>
      <c r="BA32" s="82"/>
      <c r="BB32" s="82"/>
    </row>
    <row r="33" spans="1:54" ht="16" x14ac:dyDescent="0.2">
      <c r="A33" s="101" t="s">
        <v>286</v>
      </c>
      <c r="B33" s="102">
        <v>2018</v>
      </c>
      <c r="C33" s="103">
        <v>8</v>
      </c>
      <c r="D33" s="102">
        <v>28</v>
      </c>
      <c r="E33" s="82"/>
      <c r="F33" s="131">
        <v>1.2</v>
      </c>
      <c r="G33" s="362">
        <v>5.0319437626338797</v>
      </c>
      <c r="H33" s="82"/>
      <c r="I33" s="362">
        <v>24.8</v>
      </c>
      <c r="J33" s="226">
        <v>30.9</v>
      </c>
      <c r="K33" s="82"/>
      <c r="L33" s="82"/>
      <c r="M33" s="82"/>
      <c r="N33" s="131" t="s">
        <v>763</v>
      </c>
      <c r="O33" s="82"/>
      <c r="P33" s="82"/>
      <c r="Q33" s="82"/>
      <c r="R33" s="140"/>
      <c r="S33" s="131" t="s">
        <v>763</v>
      </c>
      <c r="T33" s="131" t="s">
        <v>763</v>
      </c>
      <c r="U33" s="131" t="s">
        <v>763</v>
      </c>
      <c r="V33" s="85"/>
      <c r="W33" s="85"/>
      <c r="X33" s="85"/>
      <c r="Y33" s="102">
        <f t="shared" si="0"/>
        <v>24.8</v>
      </c>
      <c r="Z33" s="102">
        <f t="shared" si="1"/>
        <v>297.95</v>
      </c>
      <c r="AA33" s="102">
        <f t="shared" si="2"/>
        <v>30.9</v>
      </c>
      <c r="AB33" s="102">
        <f t="shared" si="3"/>
        <v>5.0319437626338797</v>
      </c>
      <c r="AC33" s="104">
        <f t="shared" si="4"/>
        <v>6.9309775633075601</v>
      </c>
      <c r="AD33" s="102">
        <f t="shared" si="5"/>
        <v>0.72600779856406938</v>
      </c>
      <c r="AE33" s="105">
        <f t="shared" si="6"/>
        <v>1.2</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0.71346963698113486</v>
      </c>
      <c r="AE36" s="84">
        <f>_xlfn.AGGREGATE(1, 6,AE22:AE35)</f>
        <v>1.2499999999999998</v>
      </c>
      <c r="AF36" s="84">
        <f>_xlfn.AGGREGATE(1, 6,AF22:AF35)</f>
        <v>1.2571545372261033</v>
      </c>
      <c r="AG36" s="82"/>
      <c r="AH36" s="82"/>
      <c r="AI36" s="84">
        <f>_xlfn.AGGREGATE(1, 6,AI22:AI35)</f>
        <v>12.781196666666668</v>
      </c>
      <c r="AJ36" s="82"/>
      <c r="AK36" s="84">
        <f>_xlfn.AGGREGATE(1, 6,AK22:AK35)</f>
        <v>27.948269775140055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AVERAGE(AD23:AD30)</f>
        <v>0.69578403225161012</v>
      </c>
      <c r="AE37" s="126">
        <f>AVERAGE(AE23:AE32)</f>
        <v>1.2599999999999998</v>
      </c>
      <c r="AF37" s="126">
        <f>AVERAGE(AF23:AF32)</f>
        <v>1.2571545372261033</v>
      </c>
      <c r="AG37" s="126"/>
      <c r="AH37" s="126"/>
      <c r="AI37" s="126">
        <f>AVERAGE(AI23:AI32)</f>
        <v>12.781196666666668</v>
      </c>
      <c r="AJ37" s="126"/>
      <c r="AK37" s="127">
        <f>AVERAGE(AK23:AK30)</f>
        <v>29.076860054363394</v>
      </c>
      <c r="AL37" s="82"/>
      <c r="AM37" s="82"/>
      <c r="AN37" s="82"/>
      <c r="AO37" s="82"/>
      <c r="AP37" s="82"/>
      <c r="AQ37" s="82"/>
      <c r="AR37" s="82"/>
      <c r="AS37" s="82"/>
      <c r="AT37" s="82"/>
      <c r="AU37" s="82"/>
      <c r="AV37" s="82"/>
      <c r="AW37" s="82"/>
      <c r="AX37" s="82"/>
      <c r="AY37" s="82"/>
      <c r="AZ37" s="82"/>
      <c r="BA37" s="82"/>
      <c r="BB37" s="82"/>
    </row>
    <row r="38" spans="1:54" x14ac:dyDescent="0.2">
      <c r="AD38">
        <f>AVERAGE(AD22:AD33)</f>
        <v>0.71346963698113486</v>
      </c>
      <c r="AK38" s="368">
        <f>AVERAGE(AK22:AK33)</f>
        <v>27.948269775140055</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286</v>
      </c>
      <c r="C43" s="68" t="s">
        <v>757</v>
      </c>
      <c r="E43" s="69">
        <v>43654</v>
      </c>
      <c r="F43" t="s">
        <v>881</v>
      </c>
      <c r="G43" t="s">
        <v>891</v>
      </c>
      <c r="H43" s="68">
        <v>0</v>
      </c>
      <c r="I43" s="68" t="s">
        <v>760</v>
      </c>
      <c r="J43" s="326">
        <v>0.51666666666666705</v>
      </c>
      <c r="K43" s="215">
        <v>3</v>
      </c>
      <c r="L43">
        <v>1</v>
      </c>
      <c r="M43" t="s">
        <v>812</v>
      </c>
      <c r="N43" t="s">
        <v>895</v>
      </c>
      <c r="O43" s="205" t="s">
        <v>761</v>
      </c>
      <c r="P43" s="131" t="s">
        <v>761</v>
      </c>
      <c r="Q43" s="68">
        <v>1.5</v>
      </c>
      <c r="R43" s="68">
        <v>1.5</v>
      </c>
      <c r="S43" s="131">
        <v>1.5</v>
      </c>
      <c r="T43" s="68">
        <v>1.8</v>
      </c>
      <c r="U43" s="70">
        <v>0.83333333333333326</v>
      </c>
      <c r="V43" s="68">
        <v>0.15</v>
      </c>
      <c r="W43" s="77">
        <v>0.3888888888888889</v>
      </c>
      <c r="X43" s="359">
        <v>23.6</v>
      </c>
      <c r="Y43" s="68">
        <v>6.7</v>
      </c>
      <c r="Z43" s="365">
        <v>6.7</v>
      </c>
      <c r="AA43" s="68">
        <v>94.3</v>
      </c>
      <c r="AB43" s="226">
        <v>30.1</v>
      </c>
      <c r="AC43" s="216">
        <v>46.7</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31.11</v>
      </c>
      <c r="AX43" s="72"/>
    </row>
    <row r="44" spans="1:54" x14ac:dyDescent="0.2">
      <c r="A44" t="s">
        <v>756</v>
      </c>
      <c r="B44" t="s">
        <v>286</v>
      </c>
      <c r="C44" s="68" t="s">
        <v>764</v>
      </c>
      <c r="E44" s="69">
        <v>43654</v>
      </c>
      <c r="F44" t="s">
        <v>881</v>
      </c>
      <c r="G44" t="s">
        <v>891</v>
      </c>
      <c r="H44" s="68">
        <v>0</v>
      </c>
      <c r="I44" s="68" t="s">
        <v>760</v>
      </c>
      <c r="J44" s="326">
        <v>0.51666666666666705</v>
      </c>
      <c r="K44" s="215">
        <v>3</v>
      </c>
      <c r="L44">
        <v>1</v>
      </c>
      <c r="M44" t="s">
        <v>812</v>
      </c>
      <c r="N44" t="s">
        <v>895</v>
      </c>
      <c r="O44" s="205" t="s">
        <v>761</v>
      </c>
      <c r="P44" s="131" t="s">
        <v>761</v>
      </c>
      <c r="Q44" s="68">
        <v>1.5</v>
      </c>
      <c r="R44" s="68">
        <v>1.5</v>
      </c>
      <c r="S44" s="131">
        <v>1.5</v>
      </c>
      <c r="T44" s="68">
        <v>1.8</v>
      </c>
      <c r="U44" s="70">
        <v>0.83333333333333326</v>
      </c>
      <c r="V44" s="68">
        <v>0.75</v>
      </c>
      <c r="W44" s="68" t="s">
        <v>761</v>
      </c>
      <c r="X44" s="359">
        <v>23.6</v>
      </c>
      <c r="Y44" s="68">
        <v>6.65</v>
      </c>
      <c r="Z44" s="365">
        <v>6.65</v>
      </c>
      <c r="AA44" s="68">
        <v>93.8</v>
      </c>
      <c r="AB44" s="226">
        <v>30</v>
      </c>
      <c r="AC44" s="216">
        <v>46.4</v>
      </c>
      <c r="AD44" s="72">
        <v>0.23132530120481926</v>
      </c>
      <c r="AE44" s="72">
        <v>1.3007109187852559</v>
      </c>
      <c r="AF44" s="72">
        <v>8.2792156862745089E-2</v>
      </c>
      <c r="AG44" s="137">
        <v>1.3835030756480009</v>
      </c>
      <c r="AH44" s="75">
        <v>12.152748190816027</v>
      </c>
      <c r="AI44" s="75">
        <v>13.536251266464028</v>
      </c>
      <c r="AJ44" s="72">
        <v>74.827275664940714</v>
      </c>
      <c r="AK44" s="72">
        <v>10.796684542782787</v>
      </c>
      <c r="AL44" s="72">
        <v>6.9305790465981687</v>
      </c>
      <c r="AM44" s="72">
        <v>22.949432733598812</v>
      </c>
      <c r="AN44" s="137">
        <v>24.332935809246813</v>
      </c>
      <c r="AO44" s="137">
        <v>4.3677020833333327</v>
      </c>
      <c r="AP44" s="137">
        <v>7.0373333333333316E-2</v>
      </c>
      <c r="AQ44" s="70">
        <v>0.98414327682016067</v>
      </c>
      <c r="AR44" s="72">
        <v>4.4380754166666661</v>
      </c>
      <c r="AS44" s="68"/>
      <c r="AT44" s="68">
        <v>31.04</v>
      </c>
      <c r="AX44" s="72"/>
    </row>
    <row r="45" spans="1:54" x14ac:dyDescent="0.2">
      <c r="A45" t="s">
        <v>756</v>
      </c>
      <c r="B45" t="s">
        <v>286</v>
      </c>
      <c r="C45" s="68" t="s">
        <v>765</v>
      </c>
      <c r="E45" s="69">
        <v>43654</v>
      </c>
      <c r="F45" t="s">
        <v>881</v>
      </c>
      <c r="G45" t="s">
        <v>891</v>
      </c>
      <c r="H45" s="68">
        <v>0</v>
      </c>
      <c r="I45" s="68" t="s">
        <v>760</v>
      </c>
      <c r="J45" s="326">
        <v>0.51666666666666705</v>
      </c>
      <c r="K45" s="215">
        <v>3</v>
      </c>
      <c r="L45">
        <v>1</v>
      </c>
      <c r="M45" t="s">
        <v>812</v>
      </c>
      <c r="N45" t="s">
        <v>895</v>
      </c>
      <c r="O45" s="205" t="s">
        <v>761</v>
      </c>
      <c r="P45" s="131" t="s">
        <v>761</v>
      </c>
      <c r="Q45" s="68">
        <v>1.5</v>
      </c>
      <c r="R45" s="68">
        <v>1.5</v>
      </c>
      <c r="S45" s="131">
        <v>1.5</v>
      </c>
      <c r="T45" s="68">
        <v>1.8</v>
      </c>
      <c r="U45" s="70">
        <v>0.83333333333333326</v>
      </c>
      <c r="V45" s="68">
        <v>1.5</v>
      </c>
      <c r="W45" s="68" t="s">
        <v>761</v>
      </c>
      <c r="X45" s="359">
        <v>23.5</v>
      </c>
      <c r="Y45" s="68">
        <v>6.65</v>
      </c>
      <c r="Z45" s="365">
        <v>6.65</v>
      </c>
      <c r="AA45" s="68">
        <v>93.6</v>
      </c>
      <c r="AB45" s="226">
        <v>29.9</v>
      </c>
      <c r="AC45" s="216">
        <v>46.4</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31.09</v>
      </c>
      <c r="AX45" s="72"/>
    </row>
    <row r="46" spans="1:54" x14ac:dyDescent="0.2">
      <c r="A46" t="s">
        <v>756</v>
      </c>
      <c r="B46" t="s">
        <v>286</v>
      </c>
      <c r="C46" s="68" t="s">
        <v>757</v>
      </c>
      <c r="E46" s="69">
        <v>43665</v>
      </c>
      <c r="F46" t="s">
        <v>881</v>
      </c>
      <c r="G46" t="s">
        <v>891</v>
      </c>
      <c r="H46" s="68">
        <v>0</v>
      </c>
      <c r="I46" s="68" t="s">
        <v>760</v>
      </c>
      <c r="J46" s="326">
        <v>0.39861111111111103</v>
      </c>
      <c r="K46" s="215">
        <v>3</v>
      </c>
      <c r="L46">
        <v>3</v>
      </c>
      <c r="M46" t="s">
        <v>872</v>
      </c>
      <c r="N46" t="s">
        <v>893</v>
      </c>
      <c r="O46" s="205" t="s">
        <v>761</v>
      </c>
      <c r="P46" s="131" t="s">
        <v>761</v>
      </c>
      <c r="Q46" s="68">
        <v>1.1000000000000001</v>
      </c>
      <c r="R46" s="68">
        <v>1.1000000000000001</v>
      </c>
      <c r="S46" s="131">
        <v>1.1000000000000001</v>
      </c>
      <c r="T46" s="68">
        <v>1.2</v>
      </c>
      <c r="U46" s="70">
        <v>0.91666666666666674</v>
      </c>
      <c r="V46" s="68">
        <v>0.15</v>
      </c>
      <c r="W46" s="77">
        <v>0.34722222222222227</v>
      </c>
      <c r="X46" s="359">
        <v>26.1</v>
      </c>
      <c r="Y46" s="68">
        <v>3.17</v>
      </c>
      <c r="Z46" s="365" t="s">
        <v>761</v>
      </c>
      <c r="AA46" s="68">
        <v>39.9</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286</v>
      </c>
      <c r="C47" s="68" t="s">
        <v>764</v>
      </c>
      <c r="E47" s="69">
        <v>43665</v>
      </c>
      <c r="F47" t="s">
        <v>881</v>
      </c>
      <c r="G47" t="s">
        <v>891</v>
      </c>
      <c r="H47" s="68">
        <v>0</v>
      </c>
      <c r="I47" s="68" t="s">
        <v>760</v>
      </c>
      <c r="J47" s="326">
        <v>0.39861111111111103</v>
      </c>
      <c r="K47" s="215">
        <v>3</v>
      </c>
      <c r="L47">
        <v>3</v>
      </c>
      <c r="M47" t="s">
        <v>872</v>
      </c>
      <c r="N47" t="s">
        <v>893</v>
      </c>
      <c r="O47" s="205" t="s">
        <v>761</v>
      </c>
      <c r="P47" s="131" t="s">
        <v>761</v>
      </c>
      <c r="Q47" s="68">
        <v>1.1000000000000001</v>
      </c>
      <c r="R47" s="68">
        <v>1.1000000000000001</v>
      </c>
      <c r="S47" s="131">
        <v>1.1000000000000001</v>
      </c>
      <c r="T47" s="68">
        <v>1.2</v>
      </c>
      <c r="U47" s="70">
        <v>0.91666666666666674</v>
      </c>
      <c r="V47" s="68">
        <v>0.5</v>
      </c>
      <c r="W47" s="68" t="s">
        <v>761</v>
      </c>
      <c r="X47" s="359">
        <v>26.1</v>
      </c>
      <c r="Y47" s="68">
        <v>3.15</v>
      </c>
      <c r="Z47" s="365">
        <v>2.6670225005111918</v>
      </c>
      <c r="AA47" s="68">
        <v>39</v>
      </c>
      <c r="AB47" s="226">
        <v>29.5</v>
      </c>
      <c r="AC47" s="216">
        <v>46</v>
      </c>
      <c r="AD47" s="72">
        <v>0.9487102527795408</v>
      </c>
      <c r="AE47" s="72">
        <v>2.4281711123723038</v>
      </c>
      <c r="AF47" s="72">
        <v>0.41481435</v>
      </c>
      <c r="AG47" s="137">
        <v>2.8429854623723037</v>
      </c>
      <c r="AH47" s="75">
        <v>14.325384537627695</v>
      </c>
      <c r="AI47" s="75">
        <v>17.168369999999999</v>
      </c>
      <c r="AJ47" s="72">
        <v>63.4458480966425</v>
      </c>
      <c r="AK47" s="72">
        <v>9.0376801986334794</v>
      </c>
      <c r="AL47" s="72">
        <v>7.0201475049134485</v>
      </c>
      <c r="AM47" s="72">
        <v>23.363064736261173</v>
      </c>
      <c r="AN47" s="137">
        <v>26.206050198633477</v>
      </c>
      <c r="AO47" s="137">
        <v>3.3221554166666665</v>
      </c>
      <c r="AP47" s="137">
        <v>2.5000000000000001E-2</v>
      </c>
      <c r="AQ47" s="70">
        <v>0.99253097126129364</v>
      </c>
      <c r="AR47" s="72">
        <v>3.3471554166666664</v>
      </c>
      <c r="AS47" s="68"/>
      <c r="AT47" s="68" t="s">
        <v>761</v>
      </c>
      <c r="AX47" s="72"/>
    </row>
    <row r="48" spans="1:54" x14ac:dyDescent="0.2">
      <c r="A48" t="s">
        <v>756</v>
      </c>
      <c r="B48" t="s">
        <v>286</v>
      </c>
      <c r="C48" s="68" t="s">
        <v>765</v>
      </c>
      <c r="E48" s="69">
        <v>43665</v>
      </c>
      <c r="F48" t="s">
        <v>881</v>
      </c>
      <c r="G48" t="s">
        <v>891</v>
      </c>
      <c r="H48" s="68">
        <v>0</v>
      </c>
      <c r="I48" s="68" t="s">
        <v>760</v>
      </c>
      <c r="J48" s="326">
        <v>0.39861111111111103</v>
      </c>
      <c r="K48" s="215">
        <v>3</v>
      </c>
      <c r="L48">
        <v>3</v>
      </c>
      <c r="M48" t="s">
        <v>872</v>
      </c>
      <c r="N48" t="s">
        <v>893</v>
      </c>
      <c r="O48" s="205" t="s">
        <v>761</v>
      </c>
      <c r="P48" s="131" t="s">
        <v>761</v>
      </c>
      <c r="Q48" s="68">
        <v>1.1000000000000001</v>
      </c>
      <c r="R48" s="68">
        <v>1.1000000000000001</v>
      </c>
      <c r="S48" s="131">
        <v>1.1000000000000001</v>
      </c>
      <c r="T48" s="68">
        <v>1.2</v>
      </c>
      <c r="U48" s="70">
        <v>0.91666666666666674</v>
      </c>
      <c r="V48" s="68">
        <v>1</v>
      </c>
      <c r="W48" s="68" t="s">
        <v>761</v>
      </c>
      <c r="X48" s="359">
        <v>26.3</v>
      </c>
      <c r="Y48" s="68">
        <v>2.4300000000000002</v>
      </c>
      <c r="Z48" s="365" t="s">
        <v>761</v>
      </c>
      <c r="AA48" s="68">
        <v>30.4</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286</v>
      </c>
      <c r="C49" s="68" t="s">
        <v>757</v>
      </c>
      <c r="E49" s="69">
        <v>43682</v>
      </c>
      <c r="F49" t="s">
        <v>881</v>
      </c>
      <c r="G49" t="s">
        <v>915</v>
      </c>
      <c r="H49" s="68">
        <v>1</v>
      </c>
      <c r="I49" s="68" t="s">
        <v>760</v>
      </c>
      <c r="J49" s="326">
        <v>0.46388888888888902</v>
      </c>
      <c r="K49" s="68">
        <v>2</v>
      </c>
      <c r="L49">
        <v>2</v>
      </c>
      <c r="M49" t="s">
        <v>872</v>
      </c>
      <c r="N49" t="s">
        <v>921</v>
      </c>
      <c r="O49" s="205"/>
      <c r="P49" s="131" t="s">
        <v>761</v>
      </c>
      <c r="Q49" s="68">
        <v>1.1000000000000001</v>
      </c>
      <c r="R49" s="68">
        <v>1.1000000000000001</v>
      </c>
      <c r="S49" s="131">
        <v>1.1000000000000001</v>
      </c>
      <c r="T49" s="68">
        <v>1.1000000000000001</v>
      </c>
      <c r="U49" s="70">
        <v>1</v>
      </c>
      <c r="V49" s="68">
        <v>0.15</v>
      </c>
      <c r="W49" s="77">
        <v>0.3888888888888889</v>
      </c>
      <c r="X49" s="359">
        <v>26.5</v>
      </c>
      <c r="Y49" s="68">
        <v>5.7</v>
      </c>
      <c r="Z49" s="365">
        <v>4.8282912050634179</v>
      </c>
      <c r="AA49" s="68">
        <v>71.2</v>
      </c>
      <c r="AB49" s="226">
        <v>29.5</v>
      </c>
      <c r="AC49" s="216">
        <v>45.8</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286</v>
      </c>
      <c r="C50" s="68" t="s">
        <v>764</v>
      </c>
      <c r="E50" s="69">
        <v>43682</v>
      </c>
      <c r="F50" t="s">
        <v>881</v>
      </c>
      <c r="G50" t="s">
        <v>915</v>
      </c>
      <c r="H50" s="68">
        <v>1</v>
      </c>
      <c r="I50" s="68" t="s">
        <v>760</v>
      </c>
      <c r="J50" s="326">
        <v>0.46388888888888902</v>
      </c>
      <c r="K50" s="68">
        <v>2</v>
      </c>
      <c r="L50">
        <v>2</v>
      </c>
      <c r="M50" t="s">
        <v>872</v>
      </c>
      <c r="N50" t="s">
        <v>921</v>
      </c>
      <c r="O50" s="205"/>
      <c r="P50" s="131" t="s">
        <v>761</v>
      </c>
      <c r="Q50" s="68">
        <v>1.1000000000000001</v>
      </c>
      <c r="R50" s="68">
        <v>1.1000000000000001</v>
      </c>
      <c r="S50" s="131">
        <v>1.1000000000000001</v>
      </c>
      <c r="T50" s="68">
        <v>1.1000000000000001</v>
      </c>
      <c r="U50" s="70">
        <v>1</v>
      </c>
      <c r="V50" s="68">
        <v>0.5</v>
      </c>
      <c r="W50" s="68" t="s">
        <v>761</v>
      </c>
      <c r="X50" s="359">
        <v>0.5</v>
      </c>
      <c r="Y50" s="68">
        <v>5.71</v>
      </c>
      <c r="Z50" s="365">
        <v>4.6693739243264734</v>
      </c>
      <c r="AA50" s="68">
        <v>70.3</v>
      </c>
      <c r="AB50" s="226">
        <v>28.9</v>
      </c>
      <c r="AC50" s="216">
        <v>44.9</v>
      </c>
      <c r="AD50" s="72">
        <v>0.20273711012094206</v>
      </c>
      <c r="AE50" s="72">
        <v>2.5000000000000001E-2</v>
      </c>
      <c r="AF50" s="72">
        <v>0.16541353383458648</v>
      </c>
      <c r="AG50" s="137">
        <v>0.19041353383458648</v>
      </c>
      <c r="AH50" s="75">
        <v>18.199430955685365</v>
      </c>
      <c r="AI50" s="75">
        <v>18.389844489519952</v>
      </c>
      <c r="AJ50" s="72">
        <v>118.28802235171521</v>
      </c>
      <c r="AK50" s="72">
        <v>17.065143160149137</v>
      </c>
      <c r="AL50" s="72">
        <v>6.9315575756752956</v>
      </c>
      <c r="AM50" s="72">
        <v>35.264574115834506</v>
      </c>
      <c r="AN50" s="137">
        <v>35.454987649669093</v>
      </c>
      <c r="AO50" s="137">
        <v>6.478902083333332</v>
      </c>
      <c r="AP50" s="137">
        <v>8.5453333333333326E-2</v>
      </c>
      <c r="AQ50" s="70">
        <v>0.9869822202014884</v>
      </c>
      <c r="AR50" s="72">
        <v>6.5643554166666656</v>
      </c>
      <c r="AS50" s="68"/>
      <c r="AT50" s="68" t="s">
        <v>761</v>
      </c>
      <c r="AX50" s="72"/>
    </row>
    <row r="51" spans="1:54" x14ac:dyDescent="0.2">
      <c r="A51" t="s">
        <v>756</v>
      </c>
      <c r="B51" t="s">
        <v>286</v>
      </c>
      <c r="C51" s="68" t="s">
        <v>765</v>
      </c>
      <c r="E51" s="69">
        <v>43682</v>
      </c>
      <c r="F51" t="s">
        <v>881</v>
      </c>
      <c r="G51" t="s">
        <v>915</v>
      </c>
      <c r="H51" s="68">
        <v>1</v>
      </c>
      <c r="I51" s="68" t="s">
        <v>760</v>
      </c>
      <c r="J51" s="326">
        <v>0.46388888888888902</v>
      </c>
      <c r="K51" s="68">
        <v>2</v>
      </c>
      <c r="L51">
        <v>2</v>
      </c>
      <c r="M51" t="s">
        <v>872</v>
      </c>
      <c r="N51" t="s">
        <v>921</v>
      </c>
      <c r="O51" s="205"/>
      <c r="P51" s="131" t="s">
        <v>761</v>
      </c>
      <c r="Q51" s="68">
        <v>1.1000000000000001</v>
      </c>
      <c r="R51" s="68">
        <v>1.1000000000000001</v>
      </c>
      <c r="S51" s="131">
        <v>1.1000000000000001</v>
      </c>
      <c r="T51" s="68">
        <v>1.1000000000000001</v>
      </c>
      <c r="U51" s="70">
        <v>1</v>
      </c>
      <c r="V51" s="68">
        <v>0.75</v>
      </c>
      <c r="W51" s="68" t="s">
        <v>761</v>
      </c>
      <c r="X51" s="359">
        <v>0.75</v>
      </c>
      <c r="Y51" s="68">
        <v>5.66</v>
      </c>
      <c r="Z51" s="365">
        <v>4.611408489504262</v>
      </c>
      <c r="AA51" s="68">
        <v>70.900000000000006</v>
      </c>
      <c r="AB51" s="226">
        <v>29.5</v>
      </c>
      <c r="AC51" s="216">
        <v>45.9</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286</v>
      </c>
      <c r="C52" s="68" t="s">
        <v>757</v>
      </c>
      <c r="E52" s="69">
        <v>43696</v>
      </c>
      <c r="F52" t="s">
        <v>881</v>
      </c>
      <c r="G52" t="s">
        <v>915</v>
      </c>
      <c r="H52" s="68">
        <v>1</v>
      </c>
      <c r="I52" s="68" t="s">
        <v>760</v>
      </c>
      <c r="J52" s="326">
        <v>0.43055555555555602</v>
      </c>
      <c r="K52" s="68">
        <v>1</v>
      </c>
      <c r="L52">
        <v>1</v>
      </c>
      <c r="M52" t="s">
        <v>854</v>
      </c>
      <c r="N52" t="s">
        <v>957</v>
      </c>
      <c r="O52" s="205" t="s">
        <v>761</v>
      </c>
      <c r="P52" s="131" t="s">
        <v>761</v>
      </c>
      <c r="Q52" s="68">
        <v>1</v>
      </c>
      <c r="R52" s="68">
        <v>1.6</v>
      </c>
      <c r="S52" s="131">
        <v>1.3</v>
      </c>
      <c r="T52" s="68">
        <v>1.6</v>
      </c>
      <c r="U52" s="70">
        <v>0.8125</v>
      </c>
      <c r="V52" s="68">
        <v>0.25</v>
      </c>
      <c r="W52" s="77">
        <v>0.35069444444444442</v>
      </c>
      <c r="X52" s="359">
        <v>25.6</v>
      </c>
      <c r="Y52" s="68">
        <v>6.77</v>
      </c>
      <c r="Z52" s="365">
        <v>5.7059521712982697</v>
      </c>
      <c r="AA52" s="68">
        <v>81.7</v>
      </c>
      <c r="AB52" s="226">
        <v>30.2</v>
      </c>
      <c r="AC52" s="216">
        <v>46.9</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286</v>
      </c>
      <c r="C53" s="68" t="s">
        <v>764</v>
      </c>
      <c r="E53" s="69">
        <v>43696</v>
      </c>
      <c r="F53" t="s">
        <v>881</v>
      </c>
      <c r="G53" t="s">
        <v>915</v>
      </c>
      <c r="H53" s="68">
        <v>1</v>
      </c>
      <c r="I53" s="68" t="s">
        <v>760</v>
      </c>
      <c r="J53" s="326">
        <v>0.43055555555555602</v>
      </c>
      <c r="K53" s="68">
        <v>1</v>
      </c>
      <c r="L53">
        <v>1</v>
      </c>
      <c r="M53" t="s">
        <v>854</v>
      </c>
      <c r="N53" t="s">
        <v>957</v>
      </c>
      <c r="O53" s="205" t="s">
        <v>761</v>
      </c>
      <c r="P53" s="131" t="s">
        <v>761</v>
      </c>
      <c r="Q53" s="68">
        <v>1</v>
      </c>
      <c r="R53" s="68">
        <v>1.6</v>
      </c>
      <c r="S53" s="131">
        <v>1.3</v>
      </c>
      <c r="T53" s="68">
        <v>1.6</v>
      </c>
      <c r="U53" s="70">
        <v>0.8125</v>
      </c>
      <c r="V53" s="68">
        <v>0.5</v>
      </c>
      <c r="W53" s="68" t="s">
        <v>761</v>
      </c>
      <c r="X53" s="359">
        <v>25.7</v>
      </c>
      <c r="Y53" s="68">
        <v>6.75</v>
      </c>
      <c r="Z53" s="365">
        <v>5.7839119203349485</v>
      </c>
      <c r="AA53" s="68">
        <v>83.8</v>
      </c>
      <c r="AB53" s="226">
        <v>27.3</v>
      </c>
      <c r="AC53" s="216">
        <v>42.8</v>
      </c>
      <c r="AD53" s="72">
        <v>0.56246973365617448</v>
      </c>
      <c r="AE53" s="72">
        <v>2.1231662591687037</v>
      </c>
      <c r="AF53" s="72">
        <v>0.13909774436090228</v>
      </c>
      <c r="AG53" s="137">
        <v>2.262264003529606</v>
      </c>
      <c r="AH53" s="75">
        <v>13.358817808505556</v>
      </c>
      <c r="AI53" s="75">
        <v>15.621081812035161</v>
      </c>
      <c r="AJ53" s="72">
        <v>61.376132075171448</v>
      </c>
      <c r="AK53" s="72">
        <v>8.6137513300718815</v>
      </c>
      <c r="AL53" s="72">
        <v>7.1253661411025737</v>
      </c>
      <c r="AM53" s="72">
        <v>21.972569138577438</v>
      </c>
      <c r="AN53" s="137">
        <v>24.234833142107043</v>
      </c>
      <c r="AO53" s="137">
        <v>13.248877594936703</v>
      </c>
      <c r="AP53" s="137">
        <v>14.137762354021625</v>
      </c>
      <c r="AQ53" s="70">
        <v>0.48377156232488588</v>
      </c>
      <c r="AR53" s="72">
        <v>27.386639948958326</v>
      </c>
      <c r="AS53" s="68"/>
      <c r="AT53" s="68" t="s">
        <v>761</v>
      </c>
      <c r="AX53" s="72"/>
    </row>
    <row r="54" spans="1:54" x14ac:dyDescent="0.2">
      <c r="A54" t="s">
        <v>756</v>
      </c>
      <c r="B54" t="s">
        <v>286</v>
      </c>
      <c r="C54" s="68" t="s">
        <v>765</v>
      </c>
      <c r="E54" s="69">
        <v>43696</v>
      </c>
      <c r="F54" t="s">
        <v>881</v>
      </c>
      <c r="G54" t="s">
        <v>915</v>
      </c>
      <c r="H54" s="68">
        <v>1</v>
      </c>
      <c r="I54" s="68" t="s">
        <v>760</v>
      </c>
      <c r="J54" s="326">
        <v>0.43055555555555602</v>
      </c>
      <c r="K54" s="68">
        <v>1</v>
      </c>
      <c r="L54">
        <v>1</v>
      </c>
      <c r="M54" t="s">
        <v>854</v>
      </c>
      <c r="N54" t="s">
        <v>957</v>
      </c>
      <c r="O54" s="205" t="s">
        <v>761</v>
      </c>
      <c r="P54" s="131" t="s">
        <v>761</v>
      </c>
      <c r="Q54" s="68">
        <v>1</v>
      </c>
      <c r="R54" s="68">
        <v>1.6</v>
      </c>
      <c r="S54" s="131">
        <v>1.3</v>
      </c>
      <c r="T54" s="68">
        <v>1.6</v>
      </c>
      <c r="U54" s="70">
        <v>0.8125</v>
      </c>
      <c r="V54" s="68">
        <v>2</v>
      </c>
      <c r="W54" s="68" t="s">
        <v>761</v>
      </c>
      <c r="X54" s="359">
        <v>25.6</v>
      </c>
      <c r="Y54" s="68">
        <v>6.8</v>
      </c>
      <c r="Z54" s="365">
        <v>5.7312370405950128</v>
      </c>
      <c r="AA54" s="68">
        <v>82.5</v>
      </c>
      <c r="AB54" s="226">
        <v>30.2</v>
      </c>
      <c r="AC54" s="216">
        <v>46.9</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286</v>
      </c>
      <c r="B61" s="102">
        <v>2019</v>
      </c>
      <c r="C61" s="103">
        <v>7</v>
      </c>
      <c r="D61" s="102">
        <v>8</v>
      </c>
      <c r="E61" s="82"/>
      <c r="F61" s="131">
        <v>1.5</v>
      </c>
      <c r="G61" s="362">
        <v>6.7</v>
      </c>
      <c r="H61" s="82"/>
      <c r="I61" s="364">
        <v>23.6</v>
      </c>
      <c r="J61" s="226">
        <v>30.1</v>
      </c>
      <c r="K61" s="82"/>
      <c r="L61" s="82"/>
      <c r="M61" s="108"/>
      <c r="N61" s="131" t="s">
        <v>763</v>
      </c>
      <c r="O61" s="82"/>
      <c r="P61" s="82"/>
      <c r="Q61" s="82"/>
      <c r="R61" s="140"/>
      <c r="S61" s="137" t="s">
        <v>763</v>
      </c>
      <c r="T61" s="131" t="s">
        <v>763</v>
      </c>
      <c r="U61" s="131" t="s">
        <v>763</v>
      </c>
      <c r="V61" s="85"/>
      <c r="W61" s="85"/>
      <c r="X61" s="85"/>
      <c r="Y61" s="102">
        <f>IF(C61&lt;6," ",IF(C61&lt;=9,I61, IF(C61&gt;=10," ")))</f>
        <v>23.6</v>
      </c>
      <c r="Z61" s="102">
        <f>IF(Y61=" ", " ", IF(Y61&gt;0, Y61+273.15))</f>
        <v>296.75</v>
      </c>
      <c r="AA61" s="102">
        <f>IF(C61&lt;6," ",IF(C61&lt;=9,J61, IF(C61&gt;=10," ")))</f>
        <v>30.1</v>
      </c>
      <c r="AB61" s="102">
        <f>IF(C61&lt;6," ",IF(C61&lt;=9,G61, IF(C61&gt;=10," ")))</f>
        <v>6.7</v>
      </c>
      <c r="AC61" s="104">
        <f>IF(Y61=" "," ",IF(Y61&gt;0,EXP(-173.4292+249.6339*100/Z61+143.3483*LN(+Z61/100)-21.8492*Z61/100+AA61*(-0.033096+0.014259*Z61/100-0.0017*(Z61/100)^2))*1.4276))</f>
        <v>7.1103860445851472</v>
      </c>
      <c r="AD61" s="102">
        <f>IF(Y61=" "," ",IF(Y61&gt;0,AB61/AC61))</f>
        <v>0.94228357757063375</v>
      </c>
      <c r="AE61" s="105">
        <f>IF(C61&lt;6," ",IF(C61&lt;=9,F61, IF(C61&gt;=10," ")))</f>
        <v>1.5</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286</v>
      </c>
      <c r="B62" s="102">
        <v>2019</v>
      </c>
      <c r="C62" s="103">
        <v>7</v>
      </c>
      <c r="D62" s="102">
        <v>8</v>
      </c>
      <c r="E62" s="82"/>
      <c r="F62" s="131">
        <v>1.5</v>
      </c>
      <c r="G62" s="362">
        <v>6.65</v>
      </c>
      <c r="H62" s="82"/>
      <c r="I62" s="364">
        <v>23.6</v>
      </c>
      <c r="J62" s="226">
        <v>30</v>
      </c>
      <c r="K62" s="82"/>
      <c r="L62" s="82"/>
      <c r="M62" s="108"/>
      <c r="N62" s="137">
        <v>1.3835030756480009</v>
      </c>
      <c r="O62" s="82"/>
      <c r="P62" s="82"/>
      <c r="Q62" s="82"/>
      <c r="R62" s="140"/>
      <c r="S62" s="137">
        <v>24.332935809246813</v>
      </c>
      <c r="T62" s="137">
        <v>4.3677020833333327</v>
      </c>
      <c r="U62" s="137">
        <v>7.0373333333333316E-2</v>
      </c>
      <c r="V62" s="85"/>
      <c r="W62" s="85"/>
      <c r="X62" s="85"/>
      <c r="Y62" s="102">
        <f t="shared" ref="Y62:Y72" si="17">IF(C62&lt;6," ",IF(C62&lt;=9,I62, IF(C62&gt;=10," ")))</f>
        <v>23.6</v>
      </c>
      <c r="Z62" s="102">
        <f t="shared" ref="Z62:Z72" si="18">IF(Y62=" ", " ", IF(Y62&gt;0, Y62+273.15))</f>
        <v>296.75</v>
      </c>
      <c r="AA62" s="102">
        <f t="shared" ref="AA62:AA72" si="19">IF(C62&lt;6," ",IF(C62&lt;=9,J62, IF(C62&gt;=10," ")))</f>
        <v>30</v>
      </c>
      <c r="AB62" s="102">
        <f t="shared" ref="AB62:AB72" si="20">IF(C62&lt;6," ",IF(C62&lt;=9,G62, IF(C62&gt;=10," ")))</f>
        <v>6.65</v>
      </c>
      <c r="AC62" s="104">
        <f t="shared" ref="AC62:AC72" si="21">IF(Y62=" "," ",IF(Y62&gt;0,EXP(-173.4292+249.6339*100/Z62+143.3483*LN(+Z62/100)-21.8492*Z62/100+AA62*(-0.033096+0.014259*Z62/100-0.0017*(Z62/100)^2))*1.4276))</f>
        <v>7.1144776224682484</v>
      </c>
      <c r="AD62" s="102">
        <f t="shared" ref="AD62:AD72" si="22">IF(Y62=" "," ",IF(Y62&gt;0,AB62/AC62))</f>
        <v>0.93471374187735434</v>
      </c>
      <c r="AE62" s="105">
        <f t="shared" ref="AE62:AE72" si="23">IF(C62&lt;6," ",IF(C62&lt;=9,F62, IF(C62&gt;=10," ")))</f>
        <v>1.5</v>
      </c>
      <c r="AF62" s="102">
        <f t="shared" ref="AF62:AF72" si="24">IF(Y62=" "," ",N62)</f>
        <v>1.3835030756480009</v>
      </c>
      <c r="AG62" s="105">
        <f t="shared" ref="AG62:AG72" si="25">IF(C62&lt;6," ",IF(C62&lt;=9,T62, IF(C62&gt;=10," ")))</f>
        <v>4.3677020833333327</v>
      </c>
      <c r="AH62" s="105">
        <f t="shared" ref="AH62:AH72" si="26">IF(C62&lt;6," ",IF(C62&lt;=9,U62, IF(C62&gt;=10," ")))</f>
        <v>7.0373333333333316E-2</v>
      </c>
      <c r="AI62" s="102">
        <f t="shared" ref="AI62" si="27">IF(Y62=" ", " ", IF(Y62&gt;0, SUM(AG62:AH62)))</f>
        <v>4.4380754166666661</v>
      </c>
      <c r="AJ62" s="106">
        <f t="shared" ref="AJ62:AJ72" si="28">IF(C62&lt;6," ",IF(C62&lt;=9,S62, IF(C62&gt;=10," ")))</f>
        <v>24.332935809246813</v>
      </c>
      <c r="AK62" s="107">
        <f t="shared" ref="AK62:AK71" si="29">IF(Y62=" ", " ", IF(Y62&gt;0, AJ62-AF62))</f>
        <v>22.949432733598812</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286</v>
      </c>
      <c r="B63" s="102">
        <v>2019</v>
      </c>
      <c r="C63" s="103">
        <v>7</v>
      </c>
      <c r="D63" s="102">
        <v>8</v>
      </c>
      <c r="E63" s="82"/>
      <c r="F63" s="131">
        <v>1.5</v>
      </c>
      <c r="G63" s="362">
        <v>6.65</v>
      </c>
      <c r="H63" s="82"/>
      <c r="I63" s="364">
        <v>23.5</v>
      </c>
      <c r="J63" s="226">
        <v>29.9</v>
      </c>
      <c r="K63" s="82"/>
      <c r="L63" s="82"/>
      <c r="M63" s="108"/>
      <c r="N63" s="131" t="s">
        <v>763</v>
      </c>
      <c r="O63" s="82"/>
      <c r="P63" s="82"/>
      <c r="Q63" s="82"/>
      <c r="R63" s="140"/>
      <c r="S63" s="137" t="s">
        <v>763</v>
      </c>
      <c r="T63" s="131" t="s">
        <v>763</v>
      </c>
      <c r="U63" s="131" t="s">
        <v>763</v>
      </c>
      <c r="V63" s="85"/>
      <c r="W63" s="85"/>
      <c r="X63" s="85"/>
      <c r="Y63" s="102">
        <f t="shared" si="17"/>
        <v>23.5</v>
      </c>
      <c r="Z63" s="102">
        <f t="shared" si="18"/>
        <v>296.64999999999998</v>
      </c>
      <c r="AA63" s="102">
        <f t="shared" si="19"/>
        <v>29.9</v>
      </c>
      <c r="AB63" s="102">
        <f t="shared" si="20"/>
        <v>6.65</v>
      </c>
      <c r="AC63" s="104">
        <f t="shared" si="21"/>
        <v>7.131166844303154</v>
      </c>
      <c r="AD63" s="102">
        <f t="shared" si="22"/>
        <v>0.93252621137485492</v>
      </c>
      <c r="AE63" s="105">
        <f t="shared" si="23"/>
        <v>1.5</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286</v>
      </c>
      <c r="B64" s="102">
        <v>2019</v>
      </c>
      <c r="C64" s="103">
        <v>7</v>
      </c>
      <c r="D64" s="102">
        <v>19</v>
      </c>
      <c r="E64" s="82"/>
      <c r="F64" s="131">
        <v>1.1000000000000001</v>
      </c>
      <c r="G64" s="362" t="s">
        <v>761</v>
      </c>
      <c r="H64" s="82"/>
      <c r="I64" s="364">
        <v>26.1</v>
      </c>
      <c r="J64" s="131" t="s">
        <v>763</v>
      </c>
      <c r="K64" s="82"/>
      <c r="L64" s="82"/>
      <c r="M64" s="108"/>
      <c r="N64" s="131" t="s">
        <v>763</v>
      </c>
      <c r="O64" s="82"/>
      <c r="P64" s="82"/>
      <c r="Q64" s="82"/>
      <c r="R64" s="140"/>
      <c r="S64" s="137" t="s">
        <v>763</v>
      </c>
      <c r="T64" s="131" t="s">
        <v>763</v>
      </c>
      <c r="U64" s="131" t="s">
        <v>763</v>
      </c>
      <c r="V64" s="85"/>
      <c r="W64" s="85"/>
      <c r="X64" s="85"/>
      <c r="Y64" s="102">
        <f t="shared" si="17"/>
        <v>26.1</v>
      </c>
      <c r="Z64" s="102">
        <f t="shared" si="18"/>
        <v>299.25</v>
      </c>
      <c r="AA64" s="102" t="str">
        <f t="shared" si="19"/>
        <v>NS</v>
      </c>
      <c r="AB64" s="102" t="str">
        <f t="shared" si="20"/>
        <v>ND</v>
      </c>
      <c r="AC64" s="104" t="e">
        <f t="shared" si="21"/>
        <v>#VALUE!</v>
      </c>
      <c r="AD64" s="102"/>
      <c r="AE64" s="105">
        <f t="shared" si="23"/>
        <v>1.1000000000000001</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286</v>
      </c>
      <c r="B65" s="102">
        <v>2019</v>
      </c>
      <c r="C65" s="103">
        <v>7</v>
      </c>
      <c r="D65" s="102">
        <v>19</v>
      </c>
      <c r="E65" s="82"/>
      <c r="F65" s="131">
        <v>1.1000000000000001</v>
      </c>
      <c r="G65" s="362">
        <v>2.6670225005111918</v>
      </c>
      <c r="H65" s="82"/>
      <c r="I65" s="364">
        <v>26.1</v>
      </c>
      <c r="J65" s="226">
        <v>29.5</v>
      </c>
      <c r="K65" s="82"/>
      <c r="L65" s="82"/>
      <c r="M65" s="108"/>
      <c r="N65" s="137">
        <v>2.8429854623723037</v>
      </c>
      <c r="O65" s="82"/>
      <c r="P65" s="82"/>
      <c r="Q65" s="82"/>
      <c r="R65" s="140"/>
      <c r="S65" s="137">
        <v>26.206050198633477</v>
      </c>
      <c r="T65" s="137">
        <v>3.3221554166666665</v>
      </c>
      <c r="U65" s="137">
        <v>2.5000000000000001E-2</v>
      </c>
      <c r="V65" s="85"/>
      <c r="W65" s="85"/>
      <c r="X65" s="85"/>
      <c r="Y65" s="102">
        <f t="shared" si="17"/>
        <v>26.1</v>
      </c>
      <c r="Z65" s="102">
        <f t="shared" si="18"/>
        <v>299.25</v>
      </c>
      <c r="AA65" s="102">
        <f t="shared" si="19"/>
        <v>29.5</v>
      </c>
      <c r="AB65" s="102">
        <f t="shared" si="20"/>
        <v>2.6670225005111918</v>
      </c>
      <c r="AC65" s="104">
        <f t="shared" si="21"/>
        <v>6.8321296982596467</v>
      </c>
      <c r="AD65" s="102">
        <f t="shared" si="22"/>
        <v>0.3903647351997086</v>
      </c>
      <c r="AE65" s="105">
        <f t="shared" si="23"/>
        <v>1.1000000000000001</v>
      </c>
      <c r="AF65" s="102">
        <f t="shared" si="24"/>
        <v>2.8429854623723037</v>
      </c>
      <c r="AG65" s="105">
        <f t="shared" si="25"/>
        <v>3.3221554166666665</v>
      </c>
      <c r="AH65" s="105">
        <f t="shared" si="26"/>
        <v>2.5000000000000001E-2</v>
      </c>
      <c r="AI65" s="102">
        <f t="shared" ref="AI65" si="30">IF(Y65=" ", " ", IF(Y65&gt;0, SUM(AG65:AH65)))</f>
        <v>3.3471554166666664</v>
      </c>
      <c r="AJ65" s="106">
        <f t="shared" si="28"/>
        <v>26.206050198633477</v>
      </c>
      <c r="AK65" s="107">
        <f t="shared" si="29"/>
        <v>23.363064736261173</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286</v>
      </c>
      <c r="B66" s="102">
        <v>2019</v>
      </c>
      <c r="C66" s="103">
        <v>7</v>
      </c>
      <c r="D66" s="102">
        <v>19</v>
      </c>
      <c r="E66" s="82"/>
      <c r="F66" s="131">
        <v>1.1000000000000001</v>
      </c>
      <c r="G66" s="362" t="s">
        <v>761</v>
      </c>
      <c r="H66" s="82"/>
      <c r="I66" s="364">
        <v>26.3</v>
      </c>
      <c r="J66" s="131" t="s">
        <v>763</v>
      </c>
      <c r="K66" s="82"/>
      <c r="L66" s="82"/>
      <c r="M66" s="108"/>
      <c r="N66" s="131" t="s">
        <v>763</v>
      </c>
      <c r="O66" s="82"/>
      <c r="P66" s="82"/>
      <c r="Q66" s="82"/>
      <c r="R66" s="140"/>
      <c r="S66" s="137" t="s">
        <v>763</v>
      </c>
      <c r="T66" s="131" t="s">
        <v>763</v>
      </c>
      <c r="U66" s="131" t="s">
        <v>763</v>
      </c>
      <c r="V66" s="85"/>
      <c r="W66" s="85"/>
      <c r="X66" s="85"/>
      <c r="Y66" s="102">
        <f t="shared" si="17"/>
        <v>26.3</v>
      </c>
      <c r="Z66" s="102">
        <f t="shared" si="18"/>
        <v>299.45</v>
      </c>
      <c r="AA66" s="102" t="str">
        <f t="shared" si="19"/>
        <v>NS</v>
      </c>
      <c r="AB66" s="102" t="str">
        <f t="shared" si="20"/>
        <v>ND</v>
      </c>
      <c r="AC66" s="104" t="e">
        <f t="shared" si="21"/>
        <v>#VALUE!</v>
      </c>
      <c r="AD66" s="102"/>
      <c r="AE66" s="105">
        <f t="shared" si="23"/>
        <v>1.1000000000000001</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286</v>
      </c>
      <c r="B67" s="102">
        <v>2019</v>
      </c>
      <c r="C67" s="103">
        <v>8</v>
      </c>
      <c r="D67" s="102">
        <v>5</v>
      </c>
      <c r="E67" s="82"/>
      <c r="F67" s="131">
        <v>1.1000000000000001</v>
      </c>
      <c r="G67" s="362">
        <v>4.8282912050634179</v>
      </c>
      <c r="H67" s="82"/>
      <c r="I67" s="364">
        <v>26.5</v>
      </c>
      <c r="J67" s="226">
        <v>29.5</v>
      </c>
      <c r="K67" s="82"/>
      <c r="L67" s="82"/>
      <c r="M67" s="82"/>
      <c r="N67" s="131" t="s">
        <v>763</v>
      </c>
      <c r="O67" s="82"/>
      <c r="P67" s="82"/>
      <c r="Q67" s="82"/>
      <c r="R67" s="140"/>
      <c r="S67" s="137" t="s">
        <v>763</v>
      </c>
      <c r="T67" s="131" t="s">
        <v>763</v>
      </c>
      <c r="U67" s="131" t="s">
        <v>763</v>
      </c>
      <c r="V67" s="85"/>
      <c r="W67" s="85"/>
      <c r="X67" s="85"/>
      <c r="Y67" s="102">
        <f t="shared" si="17"/>
        <v>26.5</v>
      </c>
      <c r="Z67" s="102">
        <f t="shared" si="18"/>
        <v>299.64999999999998</v>
      </c>
      <c r="AA67" s="102">
        <f t="shared" si="19"/>
        <v>29.5</v>
      </c>
      <c r="AB67" s="102">
        <f t="shared" si="20"/>
        <v>4.8282912050634179</v>
      </c>
      <c r="AC67" s="104">
        <f t="shared" si="21"/>
        <v>6.7858975744086019</v>
      </c>
      <c r="AD67" s="102">
        <f t="shared" si="22"/>
        <v>0.71151843247268709</v>
      </c>
      <c r="AE67" s="105">
        <f t="shared" si="23"/>
        <v>1.1000000000000001</v>
      </c>
      <c r="AF67" s="102" t="str">
        <f t="shared" si="24"/>
        <v>NS</v>
      </c>
      <c r="AG67" s="105" t="str">
        <f t="shared" si="25"/>
        <v>NS</v>
      </c>
      <c r="AH67" s="105" t="str">
        <f t="shared" si="26"/>
        <v>NS</v>
      </c>
      <c r="AI67" s="102"/>
      <c r="AJ67" s="106" t="str">
        <f t="shared" si="28"/>
        <v>NS</v>
      </c>
      <c r="AK67" s="107"/>
      <c r="AL67" s="82"/>
      <c r="AM67" s="82">
        <f>AD75</f>
        <v>0.71979042831711093</v>
      </c>
      <c r="AN67" s="82">
        <f>AE75</f>
        <v>1.25</v>
      </c>
      <c r="AO67" s="82">
        <f>AF75</f>
        <v>1.6697915188461243</v>
      </c>
      <c r="AP67" s="82">
        <f>AI75</f>
        <v>10.43405654973958</v>
      </c>
      <c r="AQ67" s="113">
        <f>AK75</f>
        <v>25.887410181067981</v>
      </c>
      <c r="AR67" s="118"/>
      <c r="AS67" s="115" t="s">
        <v>497</v>
      </c>
      <c r="AT67" s="115" t="s">
        <v>497</v>
      </c>
      <c r="AU67" s="115" t="s">
        <v>497</v>
      </c>
      <c r="AV67" s="115" t="s">
        <v>497</v>
      </c>
      <c r="AW67" s="115" t="s">
        <v>497</v>
      </c>
      <c r="AX67" s="116" t="s">
        <v>498</v>
      </c>
      <c r="AY67" s="102"/>
      <c r="AZ67" s="102"/>
      <c r="BA67" s="82"/>
      <c r="BB67" s="82"/>
    </row>
    <row r="68" spans="1:54" ht="16" x14ac:dyDescent="0.2">
      <c r="A68" s="101" t="s">
        <v>286</v>
      </c>
      <c r="B68" s="102">
        <v>2019</v>
      </c>
      <c r="C68" s="103">
        <v>8</v>
      </c>
      <c r="D68" s="102">
        <v>5</v>
      </c>
      <c r="E68" s="82"/>
      <c r="F68" s="131">
        <v>1.1000000000000001</v>
      </c>
      <c r="G68" s="362">
        <v>4.6693739243264734</v>
      </c>
      <c r="H68" s="82"/>
      <c r="I68" s="364">
        <v>0.5</v>
      </c>
      <c r="J68" s="226">
        <v>28.9</v>
      </c>
      <c r="K68" s="82"/>
      <c r="L68" s="82"/>
      <c r="M68" s="108"/>
      <c r="N68" s="137">
        <v>0.19041353383458648</v>
      </c>
      <c r="O68" s="82"/>
      <c r="P68" s="82"/>
      <c r="Q68" s="82"/>
      <c r="R68" s="140"/>
      <c r="S68" s="137">
        <v>35.454987649669093</v>
      </c>
      <c r="T68" s="137">
        <v>6.478902083333332</v>
      </c>
      <c r="U68" s="137">
        <v>8.5453333333333326E-2</v>
      </c>
      <c r="V68" s="85"/>
      <c r="W68" s="85"/>
      <c r="X68" s="85"/>
      <c r="Y68" s="102">
        <f t="shared" si="17"/>
        <v>0.5</v>
      </c>
      <c r="Z68" s="102">
        <f t="shared" si="18"/>
        <v>273.64999999999998</v>
      </c>
      <c r="AA68" s="102">
        <f t="shared" si="19"/>
        <v>28.9</v>
      </c>
      <c r="AB68" s="102">
        <f t="shared" si="20"/>
        <v>4.6693739243264734</v>
      </c>
      <c r="AC68" s="104">
        <f t="shared" si="21"/>
        <v>11.814958451827499</v>
      </c>
      <c r="AD68" s="102">
        <f t="shared" si="22"/>
        <v>0.39520866225341911</v>
      </c>
      <c r="AE68" s="105">
        <f t="shared" si="23"/>
        <v>1.1000000000000001</v>
      </c>
      <c r="AF68" s="102">
        <f t="shared" si="24"/>
        <v>0.19041353383458648</v>
      </c>
      <c r="AG68" s="105">
        <f t="shared" si="25"/>
        <v>6.478902083333332</v>
      </c>
      <c r="AH68" s="105">
        <f t="shared" si="26"/>
        <v>8.5453333333333326E-2</v>
      </c>
      <c r="AI68" s="102">
        <f t="shared" ref="AI68" si="31">IF(Y68=" ", " ", IF(Y68&gt;0, SUM(AG68:AH68)))</f>
        <v>6.5643554166666656</v>
      </c>
      <c r="AJ68" s="106">
        <f t="shared" si="28"/>
        <v>35.454987649669093</v>
      </c>
      <c r="AK68" s="107">
        <f t="shared" si="29"/>
        <v>35.264574115834506</v>
      </c>
      <c r="AL68" s="82"/>
      <c r="AM68" s="82"/>
      <c r="AN68" s="82"/>
      <c r="AO68" s="82"/>
      <c r="AP68" s="85"/>
      <c r="AQ68" s="82"/>
      <c r="AR68" s="82"/>
      <c r="AS68" s="363">
        <f>((LN(AM67)-LN(0.4))/(LN(0.9)-LN(0.4))*100)</f>
        <v>72.447115547361918</v>
      </c>
      <c r="AT68" s="370">
        <f>((LN(AN67)-LN(0.6))/(LN(3)-LN(0.6))*100)</f>
        <v>45.604068936722861</v>
      </c>
      <c r="AU68" s="115">
        <f>((LN(AO67)-LN(10))/(LN(1)-LN(10))*100)</f>
        <v>77.733774913192548</v>
      </c>
      <c r="AV68" s="115">
        <f>((LN(AP67)-LN(10))/(LN(3)-LN(10))*100)</f>
        <v>-3.5291520867684176</v>
      </c>
      <c r="AW68" s="115">
        <f>((LN(AQ67)-LN(43))/(LN(20)-LN(43))*100)</f>
        <v>66.291923792181777</v>
      </c>
      <c r="AX68" s="82"/>
      <c r="AY68" s="82"/>
      <c r="AZ68" s="82"/>
      <c r="BA68" s="82"/>
      <c r="BB68" s="82"/>
    </row>
    <row r="69" spans="1:54" ht="16" x14ac:dyDescent="0.2">
      <c r="A69" s="101" t="s">
        <v>286</v>
      </c>
      <c r="B69" s="102">
        <v>2019</v>
      </c>
      <c r="C69" s="103">
        <v>8</v>
      </c>
      <c r="D69" s="102">
        <v>5</v>
      </c>
      <c r="E69" s="82"/>
      <c r="F69" s="131">
        <v>1.1000000000000001</v>
      </c>
      <c r="G69" s="362">
        <v>4.611408489504262</v>
      </c>
      <c r="H69" s="82"/>
      <c r="I69" s="364">
        <v>0.75</v>
      </c>
      <c r="J69" s="226">
        <v>29.5</v>
      </c>
      <c r="K69" s="82"/>
      <c r="L69" s="82"/>
      <c r="M69" s="108"/>
      <c r="N69" s="131" t="s">
        <v>763</v>
      </c>
      <c r="O69" s="82"/>
      <c r="P69" s="82"/>
      <c r="Q69" s="82"/>
      <c r="R69" s="140"/>
      <c r="S69" s="137" t="s">
        <v>763</v>
      </c>
      <c r="T69" s="131" t="s">
        <v>763</v>
      </c>
      <c r="U69" s="131" t="s">
        <v>763</v>
      </c>
      <c r="V69" s="85"/>
      <c r="W69" s="85"/>
      <c r="X69" s="85"/>
      <c r="Y69" s="102">
        <f t="shared" si="17"/>
        <v>0.75</v>
      </c>
      <c r="Z69" s="102">
        <f t="shared" si="18"/>
        <v>273.89999999999998</v>
      </c>
      <c r="AA69" s="102">
        <f t="shared" si="19"/>
        <v>29.5</v>
      </c>
      <c r="AB69" s="102">
        <f t="shared" si="20"/>
        <v>4.611408489504262</v>
      </c>
      <c r="AC69" s="104">
        <f t="shared" si="21"/>
        <v>11.689143758501332</v>
      </c>
      <c r="AD69" s="102">
        <f t="shared" si="22"/>
        <v>0.39450353120607795</v>
      </c>
      <c r="AE69" s="105">
        <f t="shared" si="23"/>
        <v>1.1000000000000001</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72.447115547361918</v>
      </c>
      <c r="AT69" s="82">
        <f t="shared" ref="AT69:AW69" si="32">IF(AT68&gt;100, 100, IF(AT68&lt;0, 0, AT68))</f>
        <v>45.604068936722861</v>
      </c>
      <c r="AU69" s="82">
        <f t="shared" si="32"/>
        <v>77.733774913192548</v>
      </c>
      <c r="AV69" s="82">
        <f t="shared" si="32"/>
        <v>0</v>
      </c>
      <c r="AW69" s="82">
        <f t="shared" si="32"/>
        <v>66.291923792181777</v>
      </c>
      <c r="AX69" s="129">
        <f>AVERAGE(AS69:AW69)</f>
        <v>52.415376637891825</v>
      </c>
      <c r="AY69" s="84"/>
      <c r="AZ69" s="84"/>
      <c r="BA69" s="84" t="str">
        <f>IF(AX69&gt;65, "Acceptable; Ongoing Protection is Required", "Unacceptable; Immediate Restoration is Required")</f>
        <v>Unacceptable; Immediate Restoration is Required</v>
      </c>
      <c r="BB69" s="82"/>
    </row>
    <row r="70" spans="1:54" ht="16" x14ac:dyDescent="0.2">
      <c r="A70" s="101" t="s">
        <v>286</v>
      </c>
      <c r="B70" s="102">
        <v>2019</v>
      </c>
      <c r="C70" s="103">
        <v>8</v>
      </c>
      <c r="D70" s="102">
        <v>19</v>
      </c>
      <c r="E70" s="82"/>
      <c r="F70" s="131">
        <v>1.3</v>
      </c>
      <c r="G70" s="362">
        <v>5.7059521712982697</v>
      </c>
      <c r="H70" s="82"/>
      <c r="I70" s="364">
        <v>25.6</v>
      </c>
      <c r="J70" s="226">
        <v>30.2</v>
      </c>
      <c r="K70" s="82"/>
      <c r="L70" s="82"/>
      <c r="M70" s="108"/>
      <c r="N70" s="131" t="s">
        <v>763</v>
      </c>
      <c r="O70" s="82"/>
      <c r="P70" s="82"/>
      <c r="Q70" s="82"/>
      <c r="R70" s="140"/>
      <c r="S70" s="137" t="s">
        <v>763</v>
      </c>
      <c r="T70" s="131" t="s">
        <v>763</v>
      </c>
      <c r="U70" s="131" t="s">
        <v>763</v>
      </c>
      <c r="V70" s="85"/>
      <c r="W70" s="85"/>
      <c r="X70" s="85"/>
      <c r="Y70" s="102">
        <f t="shared" si="17"/>
        <v>25.6</v>
      </c>
      <c r="Z70" s="102">
        <f t="shared" si="18"/>
        <v>298.75</v>
      </c>
      <c r="AA70" s="102">
        <f t="shared" si="19"/>
        <v>30.2</v>
      </c>
      <c r="AB70" s="102">
        <f t="shared" si="20"/>
        <v>5.7059521712982697</v>
      </c>
      <c r="AC70" s="104">
        <f t="shared" si="21"/>
        <v>6.863459394401378</v>
      </c>
      <c r="AD70" s="102">
        <f t="shared" si="22"/>
        <v>0.83135221517485725</v>
      </c>
      <c r="AE70" s="105">
        <f t="shared" si="23"/>
        <v>1.3</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52.415376637891825</v>
      </c>
      <c r="AY70" s="85"/>
      <c r="AZ70" s="85"/>
      <c r="BA70" s="82"/>
      <c r="BB70" s="82"/>
    </row>
    <row r="71" spans="1:54" ht="16" x14ac:dyDescent="0.2">
      <c r="A71" s="101" t="s">
        <v>286</v>
      </c>
      <c r="B71" s="102">
        <v>2019</v>
      </c>
      <c r="C71" s="103">
        <v>8</v>
      </c>
      <c r="D71" s="102">
        <v>19</v>
      </c>
      <c r="E71" s="82"/>
      <c r="F71" s="131">
        <v>1.3</v>
      </c>
      <c r="G71" s="362">
        <v>5.7839119203349485</v>
      </c>
      <c r="H71" s="82"/>
      <c r="I71" s="364">
        <v>25.7</v>
      </c>
      <c r="J71" s="226">
        <v>27.3</v>
      </c>
      <c r="K71" s="82"/>
      <c r="L71" s="82"/>
      <c r="M71" s="108"/>
      <c r="N71" s="137">
        <v>2.262264003529606</v>
      </c>
      <c r="O71" s="82"/>
      <c r="P71" s="82"/>
      <c r="Q71" s="82"/>
      <c r="R71" s="140"/>
      <c r="S71" s="137">
        <v>24.234833142107043</v>
      </c>
      <c r="T71" s="137">
        <v>13.248877594936703</v>
      </c>
      <c r="U71" s="137">
        <v>14.137762354021625</v>
      </c>
      <c r="V71" s="85"/>
      <c r="W71" s="85"/>
      <c r="X71" s="85"/>
      <c r="Y71" s="102">
        <f t="shared" si="17"/>
        <v>25.7</v>
      </c>
      <c r="Z71" s="102">
        <f t="shared" si="18"/>
        <v>298.84999999999997</v>
      </c>
      <c r="AA71" s="102">
        <f t="shared" si="19"/>
        <v>27.3</v>
      </c>
      <c r="AB71" s="102">
        <f t="shared" si="20"/>
        <v>5.7839119203349485</v>
      </c>
      <c r="AC71" s="104">
        <f t="shared" si="21"/>
        <v>6.9652372011083044</v>
      </c>
      <c r="AD71" s="102">
        <f t="shared" si="22"/>
        <v>0.83039697763840925</v>
      </c>
      <c r="AE71" s="105">
        <f t="shared" si="23"/>
        <v>1.3</v>
      </c>
      <c r="AF71" s="102">
        <f t="shared" si="24"/>
        <v>2.262264003529606</v>
      </c>
      <c r="AG71" s="105">
        <f t="shared" si="25"/>
        <v>13.248877594936703</v>
      </c>
      <c r="AH71" s="105">
        <f t="shared" si="26"/>
        <v>14.137762354021625</v>
      </c>
      <c r="AI71" s="102">
        <f t="shared" ref="AI71" si="33">IF(Y71=" ", " ", IF(Y71&gt;0, SUM(AG71:AH71)))</f>
        <v>27.386639948958326</v>
      </c>
      <c r="AJ71" s="106">
        <f t="shared" si="28"/>
        <v>24.234833142107043</v>
      </c>
      <c r="AK71" s="107">
        <f t="shared" si="29"/>
        <v>21.972569138577438</v>
      </c>
      <c r="AL71" s="82"/>
      <c r="AM71" s="82"/>
      <c r="AN71" s="82"/>
      <c r="AO71" s="82"/>
      <c r="AP71" s="82"/>
      <c r="AQ71" s="82"/>
      <c r="AR71" s="82"/>
      <c r="AS71" s="82"/>
      <c r="AT71" s="82"/>
      <c r="AU71" s="82"/>
      <c r="AV71" s="82"/>
      <c r="AW71" s="82"/>
      <c r="AX71" s="82">
        <f>AVERAGE(AS69:AW69)</f>
        <v>52.415376637891825</v>
      </c>
      <c r="AY71" s="82"/>
      <c r="AZ71" s="82"/>
      <c r="BA71" s="82"/>
      <c r="BB71" s="82"/>
    </row>
    <row r="72" spans="1:54" ht="16" x14ac:dyDescent="0.2">
      <c r="A72" s="101" t="s">
        <v>286</v>
      </c>
      <c r="B72" s="102">
        <v>2019</v>
      </c>
      <c r="C72" s="103">
        <v>8</v>
      </c>
      <c r="D72" s="102">
        <v>19</v>
      </c>
      <c r="E72" s="82"/>
      <c r="F72" s="131">
        <v>1.3</v>
      </c>
      <c r="G72" s="362">
        <v>5.7312370405950128</v>
      </c>
      <c r="H72" s="82"/>
      <c r="I72" s="364">
        <v>25.6</v>
      </c>
      <c r="J72" s="226">
        <v>30.2</v>
      </c>
      <c r="K72" s="82"/>
      <c r="L72" s="82"/>
      <c r="M72" s="82"/>
      <c r="N72" s="131" t="s">
        <v>763</v>
      </c>
      <c r="O72" s="82"/>
      <c r="P72" s="82"/>
      <c r="Q72" s="82"/>
      <c r="R72" s="140"/>
      <c r="S72" s="137" t="s">
        <v>763</v>
      </c>
      <c r="T72" s="131" t="s">
        <v>763</v>
      </c>
      <c r="U72" s="131" t="s">
        <v>763</v>
      </c>
      <c r="V72" s="85"/>
      <c r="W72" s="85"/>
      <c r="X72" s="85"/>
      <c r="Y72" s="102">
        <f t="shared" si="17"/>
        <v>25.6</v>
      </c>
      <c r="Z72" s="102">
        <f t="shared" si="18"/>
        <v>298.75</v>
      </c>
      <c r="AA72" s="102">
        <f t="shared" si="19"/>
        <v>30.2</v>
      </c>
      <c r="AB72" s="102">
        <f t="shared" si="20"/>
        <v>5.7312370405950128</v>
      </c>
      <c r="AC72" s="104">
        <f t="shared" si="21"/>
        <v>6.863459394401378</v>
      </c>
      <c r="AD72" s="102">
        <f t="shared" si="22"/>
        <v>0.83503619840310628</v>
      </c>
      <c r="AE72" s="105">
        <f t="shared" si="23"/>
        <v>1.3</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0.71979042831711093</v>
      </c>
      <c r="AE75" s="84">
        <f>_xlfn.AGGREGATE(1, 6,AE61:AE74)</f>
        <v>1.25</v>
      </c>
      <c r="AF75" s="84">
        <f>_xlfn.AGGREGATE(1, 6,AF61:AF74)</f>
        <v>1.6697915188461243</v>
      </c>
      <c r="AG75" s="82"/>
      <c r="AH75" s="82"/>
      <c r="AI75" s="84">
        <f>_xlfn.AGGREGATE(1, 6,AI61:AI74)</f>
        <v>10.43405654973958</v>
      </c>
      <c r="AJ75" s="82"/>
      <c r="AK75" s="84">
        <f>_xlfn.AGGREGATE(1, 6,AK61:AK74)</f>
        <v>25.887410181067981</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AVERAGE(AD62:AD69)</f>
        <v>0.62647255239735034</v>
      </c>
      <c r="AE76" s="126">
        <f>AVERAGE(AE62:AE71)</f>
        <v>1.22</v>
      </c>
      <c r="AF76" s="126">
        <f>AVERAGE(AF62:AF71)</f>
        <v>1.6697915188461243</v>
      </c>
      <c r="AG76" s="126"/>
      <c r="AH76" s="126"/>
      <c r="AI76" s="126">
        <f>AVERAGE(AI62:AI71)</f>
        <v>10.43405654973958</v>
      </c>
      <c r="AJ76" s="126"/>
      <c r="AK76" s="127">
        <f>AVERAGE(AK62:AK69)</f>
        <v>27.192357195231494</v>
      </c>
      <c r="AL76" s="82"/>
      <c r="AM76" s="82"/>
      <c r="AN76" s="82"/>
      <c r="AO76" s="82"/>
      <c r="AP76" s="82"/>
      <c r="AQ76" s="82"/>
      <c r="AR76" s="82"/>
      <c r="AS76" s="82"/>
      <c r="AT76" s="82"/>
      <c r="AU76" s="82"/>
      <c r="AV76" s="82"/>
      <c r="AW76" s="82"/>
      <c r="AX76" s="82"/>
      <c r="AY76" s="82"/>
      <c r="AZ76" s="82"/>
      <c r="BA76" s="82"/>
      <c r="BB76" s="82"/>
    </row>
    <row r="77" spans="1:54" x14ac:dyDescent="0.2">
      <c r="AD77">
        <f>AVERAGE(AD61:AD72)</f>
        <v>0.71979042831711093</v>
      </c>
      <c r="AK77" s="368">
        <f>AVERAGE(AK62:AK72)</f>
        <v>25.887410181067981</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s="68" customFormat="1" x14ac:dyDescent="0.2">
      <c r="A83" s="79" t="s">
        <v>756</v>
      </c>
      <c r="B83" s="193" t="s">
        <v>286</v>
      </c>
      <c r="C83" s="193" t="s">
        <v>757</v>
      </c>
      <c r="D83" s="193"/>
      <c r="E83" s="194">
        <v>44020</v>
      </c>
      <c r="F83" s="79" t="s">
        <v>881</v>
      </c>
      <c r="G83" s="79" t="s">
        <v>915</v>
      </c>
      <c r="H83" s="195">
        <v>1</v>
      </c>
      <c r="I83" s="79" t="s">
        <v>982</v>
      </c>
      <c r="J83" s="196" t="s">
        <v>761</v>
      </c>
      <c r="K83" s="197">
        <v>3</v>
      </c>
      <c r="L83" s="174">
        <v>2</v>
      </c>
      <c r="M83" s="79" t="s">
        <v>854</v>
      </c>
      <c r="N83" s="79" t="s">
        <v>761</v>
      </c>
      <c r="O83" s="131" t="s">
        <v>761</v>
      </c>
      <c r="P83" s="131" t="s">
        <v>761</v>
      </c>
      <c r="Q83" s="79" t="s">
        <v>761</v>
      </c>
      <c r="R83" s="79" t="s">
        <v>761</v>
      </c>
      <c r="S83" s="131" t="s">
        <v>761</v>
      </c>
      <c r="T83" s="79" t="s">
        <v>761</v>
      </c>
      <c r="U83" s="79" t="s">
        <v>761</v>
      </c>
      <c r="V83" s="79">
        <v>0.15</v>
      </c>
      <c r="W83" s="196">
        <v>0.33611111111111108</v>
      </c>
      <c r="X83" s="371">
        <v>22.5</v>
      </c>
      <c r="Y83" s="198">
        <v>6.52</v>
      </c>
      <c r="Z83" s="365">
        <v>5.4550334905606395</v>
      </c>
      <c r="AA83" s="199">
        <v>86.3</v>
      </c>
      <c r="AB83" s="131">
        <v>30.8</v>
      </c>
      <c r="AC83" s="79">
        <v>47.7</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79"/>
      <c r="AT83" s="176"/>
      <c r="AU83" s="68" t="s">
        <v>763</v>
      </c>
      <c r="AV83" s="68" t="s">
        <v>763</v>
      </c>
      <c r="AX83" s="72"/>
      <c r="BA83" s="200"/>
      <c r="BC83" s="147"/>
    </row>
    <row r="84" spans="1:55" s="68" customFormat="1" x14ac:dyDescent="0.2">
      <c r="A84" s="79" t="s">
        <v>756</v>
      </c>
      <c r="B84" s="193" t="s">
        <v>286</v>
      </c>
      <c r="C84" s="193" t="s">
        <v>764</v>
      </c>
      <c r="D84" s="193"/>
      <c r="E84" s="194">
        <v>44020</v>
      </c>
      <c r="F84" s="79" t="s">
        <v>881</v>
      </c>
      <c r="G84" s="79" t="s">
        <v>915</v>
      </c>
      <c r="H84" s="195">
        <v>1</v>
      </c>
      <c r="I84" s="79" t="s">
        <v>982</v>
      </c>
      <c r="J84" s="196" t="s">
        <v>761</v>
      </c>
      <c r="K84" s="197">
        <v>3</v>
      </c>
      <c r="L84" s="174">
        <v>2</v>
      </c>
      <c r="M84" s="79" t="s">
        <v>854</v>
      </c>
      <c r="N84" s="79" t="s">
        <v>761</v>
      </c>
      <c r="O84" s="131" t="s">
        <v>761</v>
      </c>
      <c r="P84" s="131" t="s">
        <v>761</v>
      </c>
      <c r="Q84" s="79" t="s">
        <v>761</v>
      </c>
      <c r="R84" s="79" t="s">
        <v>761</v>
      </c>
      <c r="S84" s="131" t="s">
        <v>761</v>
      </c>
      <c r="T84" s="79" t="s">
        <v>761</v>
      </c>
      <c r="U84" s="79" t="s">
        <v>761</v>
      </c>
      <c r="V84" s="79">
        <v>0.5</v>
      </c>
      <c r="W84" s="196">
        <v>0.33611111111111108</v>
      </c>
      <c r="X84" s="371">
        <v>22.5</v>
      </c>
      <c r="Y84" s="198">
        <v>6.55</v>
      </c>
      <c r="Z84" s="365">
        <v>5.4801333379098454</v>
      </c>
      <c r="AA84" s="199">
        <v>86.7</v>
      </c>
      <c r="AB84" s="131">
        <v>30.8</v>
      </c>
      <c r="AC84" s="79">
        <v>47.4</v>
      </c>
      <c r="AD84" s="176">
        <v>0.40897517504774022</v>
      </c>
      <c r="AE84" s="75">
        <v>1.0466137123745822</v>
      </c>
      <c r="AF84" s="75">
        <v>0.18168846611177172</v>
      </c>
      <c r="AG84" s="137">
        <v>1.2283021784863539</v>
      </c>
      <c r="AH84" s="75">
        <v>19.495616884346447</v>
      </c>
      <c r="AI84" s="75">
        <v>20.723919062832799</v>
      </c>
      <c r="AJ84" s="75">
        <v>58.778719698375617</v>
      </c>
      <c r="AK84" s="75">
        <v>9.0729303165017505</v>
      </c>
      <c r="AL84" s="177">
        <v>6.4784714141879274</v>
      </c>
      <c r="AM84" s="75">
        <v>28.568547200848197</v>
      </c>
      <c r="AN84" s="137">
        <v>29.796849379334553</v>
      </c>
      <c r="AO84" s="207">
        <v>4.2293333333333338</v>
      </c>
      <c r="AP84" s="207">
        <v>2.5000000000000001E-2</v>
      </c>
      <c r="AQ84" s="201">
        <v>0.99412363864295217</v>
      </c>
      <c r="AR84" s="177">
        <v>4.2543333333333342</v>
      </c>
      <c r="AS84" s="79"/>
      <c r="AT84" s="176"/>
      <c r="AU84" s="68" t="s">
        <v>763</v>
      </c>
      <c r="AV84" s="68" t="s">
        <v>763</v>
      </c>
      <c r="AX84" s="72"/>
      <c r="BA84" s="200"/>
      <c r="BC84" s="147"/>
    </row>
    <row r="85" spans="1:55" s="68" customFormat="1" x14ac:dyDescent="0.2">
      <c r="A85" s="79" t="s">
        <v>756</v>
      </c>
      <c r="B85" s="193" t="s">
        <v>286</v>
      </c>
      <c r="C85" s="193" t="s">
        <v>765</v>
      </c>
      <c r="D85" s="193"/>
      <c r="E85" s="194">
        <v>44020</v>
      </c>
      <c r="F85" s="79" t="s">
        <v>881</v>
      </c>
      <c r="G85" s="79" t="s">
        <v>915</v>
      </c>
      <c r="H85" s="195">
        <v>1</v>
      </c>
      <c r="I85" s="79" t="s">
        <v>982</v>
      </c>
      <c r="J85" s="196" t="s">
        <v>761</v>
      </c>
      <c r="K85" s="197">
        <v>3</v>
      </c>
      <c r="L85" s="174">
        <v>2</v>
      </c>
      <c r="M85" s="79" t="s">
        <v>854</v>
      </c>
      <c r="N85" s="79" t="s">
        <v>761</v>
      </c>
      <c r="O85" s="131" t="s">
        <v>761</v>
      </c>
      <c r="P85" s="131" t="s">
        <v>761</v>
      </c>
      <c r="Q85" s="79" t="s">
        <v>761</v>
      </c>
      <c r="R85" s="79" t="s">
        <v>761</v>
      </c>
      <c r="S85" s="131" t="s">
        <v>761</v>
      </c>
      <c r="T85" s="79" t="s">
        <v>761</v>
      </c>
      <c r="U85" s="79" t="s">
        <v>761</v>
      </c>
      <c r="V85" s="79">
        <v>1</v>
      </c>
      <c r="W85" s="196">
        <v>0.33611111111111108</v>
      </c>
      <c r="X85" s="371">
        <v>22.5</v>
      </c>
      <c r="Y85" s="198">
        <v>6.6</v>
      </c>
      <c r="Z85" s="365">
        <v>5.5219664168251876</v>
      </c>
      <c r="AA85" s="199">
        <v>87.2</v>
      </c>
      <c r="AB85" s="131">
        <v>30.8</v>
      </c>
      <c r="AC85" s="79">
        <v>47.8</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79"/>
      <c r="AT85" s="176"/>
      <c r="AU85" s="68" t="s">
        <v>763</v>
      </c>
      <c r="AV85" s="68" t="s">
        <v>763</v>
      </c>
      <c r="AX85" s="72"/>
      <c r="BA85" s="200"/>
      <c r="BC85" s="147"/>
    </row>
    <row r="86" spans="1:55" s="68" customFormat="1" x14ac:dyDescent="0.2">
      <c r="A86" s="79" t="s">
        <v>756</v>
      </c>
      <c r="B86" s="193" t="s">
        <v>286</v>
      </c>
      <c r="C86" s="193" t="s">
        <v>757</v>
      </c>
      <c r="D86" s="193"/>
      <c r="E86" s="194">
        <v>44035</v>
      </c>
      <c r="F86" s="79" t="s">
        <v>881</v>
      </c>
      <c r="G86" s="79" t="s">
        <v>1007</v>
      </c>
      <c r="H86" s="195">
        <v>1</v>
      </c>
      <c r="I86" s="68" t="s">
        <v>982</v>
      </c>
      <c r="J86" s="212" t="s">
        <v>761</v>
      </c>
      <c r="K86" s="197">
        <v>3</v>
      </c>
      <c r="L86" s="174">
        <v>1</v>
      </c>
      <c r="M86" s="79" t="s">
        <v>773</v>
      </c>
      <c r="N86" s="79" t="s">
        <v>807</v>
      </c>
      <c r="O86" s="131" t="s">
        <v>761</v>
      </c>
      <c r="P86" s="131" t="s">
        <v>761</v>
      </c>
      <c r="Q86" s="79" t="s">
        <v>761</v>
      </c>
      <c r="R86" s="79" t="s">
        <v>761</v>
      </c>
      <c r="S86" s="131" t="s">
        <v>761</v>
      </c>
      <c r="T86" s="79" t="s">
        <v>761</v>
      </c>
      <c r="U86" s="68" t="s">
        <v>761</v>
      </c>
      <c r="V86" s="79">
        <v>0.15</v>
      </c>
      <c r="W86" s="196">
        <v>0.30555555555555552</v>
      </c>
      <c r="X86" s="371">
        <v>25.9</v>
      </c>
      <c r="Y86" s="198">
        <v>6.03</v>
      </c>
      <c r="Z86" s="365">
        <v>5.0668927084473196</v>
      </c>
      <c r="AA86" s="199">
        <v>88.3</v>
      </c>
      <c r="AB86" s="131">
        <v>30.8</v>
      </c>
      <c r="AC86" s="79">
        <v>47.3</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79"/>
      <c r="AT86" s="176"/>
      <c r="AU86" s="68" t="s">
        <v>763</v>
      </c>
      <c r="AV86" s="68" t="s">
        <v>763</v>
      </c>
      <c r="AX86" s="72"/>
      <c r="BC86" s="147"/>
    </row>
    <row r="87" spans="1:55" s="68" customFormat="1" x14ac:dyDescent="0.2">
      <c r="A87" s="79" t="s">
        <v>756</v>
      </c>
      <c r="B87" s="193" t="s">
        <v>286</v>
      </c>
      <c r="C87" s="193" t="s">
        <v>764</v>
      </c>
      <c r="D87" s="193"/>
      <c r="E87" s="194">
        <v>44035</v>
      </c>
      <c r="F87" s="79" t="s">
        <v>881</v>
      </c>
      <c r="G87" s="79" t="s">
        <v>1007</v>
      </c>
      <c r="H87" s="195">
        <v>1</v>
      </c>
      <c r="I87" s="68" t="s">
        <v>982</v>
      </c>
      <c r="J87" s="212" t="s">
        <v>761</v>
      </c>
      <c r="K87" s="197">
        <v>3</v>
      </c>
      <c r="L87" s="174">
        <v>1</v>
      </c>
      <c r="M87" s="79" t="s">
        <v>773</v>
      </c>
      <c r="N87" s="79" t="s">
        <v>807</v>
      </c>
      <c r="O87" s="131" t="s">
        <v>761</v>
      </c>
      <c r="P87" s="131" t="s">
        <v>761</v>
      </c>
      <c r="Q87" s="79" t="s">
        <v>761</v>
      </c>
      <c r="R87" s="79" t="s">
        <v>761</v>
      </c>
      <c r="S87" s="131" t="s">
        <v>761</v>
      </c>
      <c r="T87" s="79" t="s">
        <v>761</v>
      </c>
      <c r="U87" s="68" t="s">
        <v>761</v>
      </c>
      <c r="V87" s="79">
        <v>0.5</v>
      </c>
      <c r="W87" s="196">
        <v>0.30555555555555552</v>
      </c>
      <c r="X87" s="371">
        <v>25.9</v>
      </c>
      <c r="Y87" s="198">
        <v>6.03</v>
      </c>
      <c r="Z87" s="365">
        <v>5.0668927084473196</v>
      </c>
      <c r="AA87" s="199">
        <v>88.2</v>
      </c>
      <c r="AB87" s="131">
        <v>30.8</v>
      </c>
      <c r="AC87" s="79">
        <v>47.3</v>
      </c>
      <c r="AD87" s="176">
        <v>0.21992361553150858</v>
      </c>
      <c r="AE87" s="75">
        <v>0.43116094764353741</v>
      </c>
      <c r="AF87" s="75">
        <v>0.19117647058823528</v>
      </c>
      <c r="AG87" s="137">
        <v>0.62233741823177269</v>
      </c>
      <c r="AH87" s="75">
        <v>21.026618076772763</v>
      </c>
      <c r="AI87" s="75">
        <v>21.648955495004536</v>
      </c>
      <c r="AJ87" s="75">
        <v>79.862293599260994</v>
      </c>
      <c r="AK87" s="75">
        <v>7.1434842802884404</v>
      </c>
      <c r="AL87" s="177">
        <v>11.179739531258029</v>
      </c>
      <c r="AM87" s="75">
        <v>28.170102357061204</v>
      </c>
      <c r="AN87" s="137">
        <v>28.792439775292976</v>
      </c>
      <c r="AO87" s="207">
        <v>7.3520000000000003</v>
      </c>
      <c r="AP87" s="207">
        <v>2.5000000000000001E-2</v>
      </c>
      <c r="AQ87" s="201">
        <v>1</v>
      </c>
      <c r="AR87" s="177">
        <v>7.3770000000000007</v>
      </c>
      <c r="AS87" s="79"/>
      <c r="AT87" s="176"/>
      <c r="AU87" s="68" t="s">
        <v>763</v>
      </c>
      <c r="AV87" s="68" t="s">
        <v>763</v>
      </c>
      <c r="AX87" s="72"/>
      <c r="BC87" s="147"/>
    </row>
    <row r="88" spans="1:55" s="68" customFormat="1" x14ac:dyDescent="0.2">
      <c r="A88" s="79" t="s">
        <v>756</v>
      </c>
      <c r="B88" s="193" t="s">
        <v>286</v>
      </c>
      <c r="C88" s="193" t="s">
        <v>765</v>
      </c>
      <c r="D88" s="193"/>
      <c r="E88" s="194">
        <v>44035</v>
      </c>
      <c r="F88" s="79" t="s">
        <v>881</v>
      </c>
      <c r="G88" s="79" t="s">
        <v>1007</v>
      </c>
      <c r="H88" s="195">
        <v>1</v>
      </c>
      <c r="I88" s="68" t="s">
        <v>982</v>
      </c>
      <c r="J88" s="212" t="s">
        <v>761</v>
      </c>
      <c r="K88" s="197">
        <v>3</v>
      </c>
      <c r="L88" s="174">
        <v>1</v>
      </c>
      <c r="M88" s="79" t="s">
        <v>773</v>
      </c>
      <c r="N88" s="79" t="s">
        <v>807</v>
      </c>
      <c r="O88" s="131" t="s">
        <v>761</v>
      </c>
      <c r="P88" s="131" t="s">
        <v>761</v>
      </c>
      <c r="Q88" s="79" t="s">
        <v>761</v>
      </c>
      <c r="R88" s="79" t="s">
        <v>761</v>
      </c>
      <c r="S88" s="131" t="s">
        <v>761</v>
      </c>
      <c r="T88" s="79" t="s">
        <v>761</v>
      </c>
      <c r="U88" s="68" t="s">
        <v>761</v>
      </c>
      <c r="V88" s="79">
        <v>1</v>
      </c>
      <c r="W88" s="196">
        <v>0.30555555555555552</v>
      </c>
      <c r="X88" s="371">
        <v>25.9</v>
      </c>
      <c r="Y88" s="198">
        <v>6.03</v>
      </c>
      <c r="Z88" s="365">
        <v>5.0668927084473196</v>
      </c>
      <c r="AA88" s="199">
        <v>88.2</v>
      </c>
      <c r="AB88" s="131">
        <v>30.8</v>
      </c>
      <c r="AC88" s="79">
        <v>47.3</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79"/>
      <c r="AT88" s="176"/>
      <c r="AU88" s="68" t="s">
        <v>763</v>
      </c>
      <c r="AV88" s="68" t="s">
        <v>763</v>
      </c>
      <c r="AX88" s="72"/>
      <c r="BC88" s="147"/>
    </row>
    <row r="89" spans="1:55" x14ac:dyDescent="0.2">
      <c r="A89" s="79" t="s">
        <v>756</v>
      </c>
      <c r="B89" t="s">
        <v>286</v>
      </c>
      <c r="C89" t="s">
        <v>757</v>
      </c>
      <c r="E89" s="147">
        <v>44049</v>
      </c>
      <c r="F89" s="68" t="s">
        <v>881</v>
      </c>
      <c r="G89" s="68" t="s">
        <v>1041</v>
      </c>
      <c r="H89" s="68">
        <v>0</v>
      </c>
      <c r="I89" s="68" t="s">
        <v>982</v>
      </c>
      <c r="J89" s="77" t="s">
        <v>761</v>
      </c>
      <c r="K89" s="68">
        <v>2</v>
      </c>
      <c r="L89" s="68">
        <v>1</v>
      </c>
      <c r="M89" s="68" t="s">
        <v>773</v>
      </c>
      <c r="N89" s="68" t="s">
        <v>767</v>
      </c>
      <c r="O89" s="131" t="s">
        <v>761</v>
      </c>
      <c r="P89" s="131" t="s">
        <v>761</v>
      </c>
      <c r="Q89" s="68">
        <v>1</v>
      </c>
      <c r="R89" s="68">
        <v>1</v>
      </c>
      <c r="S89" s="131">
        <v>1</v>
      </c>
      <c r="T89" s="68">
        <v>1.4</v>
      </c>
      <c r="U89" s="72">
        <v>0.7142857142857143</v>
      </c>
      <c r="V89" s="68">
        <v>0.15</v>
      </c>
      <c r="W89" s="77">
        <v>0.29722222222222222</v>
      </c>
      <c r="X89" s="372">
        <v>25.6</v>
      </c>
      <c r="Y89" s="79">
        <v>6.64</v>
      </c>
      <c r="Z89" s="365">
        <v>5.5805635545930992</v>
      </c>
      <c r="AA89" s="68">
        <v>92.6</v>
      </c>
      <c r="AB89" s="131">
        <v>30.7</v>
      </c>
      <c r="AC89" s="79">
        <v>47.5</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5" x14ac:dyDescent="0.2">
      <c r="A90" s="79" t="s">
        <v>756</v>
      </c>
      <c r="B90" t="s">
        <v>286</v>
      </c>
      <c r="C90" t="s">
        <v>764</v>
      </c>
      <c r="E90" s="147">
        <v>44049</v>
      </c>
      <c r="F90" s="68" t="s">
        <v>881</v>
      </c>
      <c r="G90" s="68" t="s">
        <v>1041</v>
      </c>
      <c r="H90" s="68">
        <v>0</v>
      </c>
      <c r="I90" s="68" t="s">
        <v>982</v>
      </c>
      <c r="J90" s="77" t="s">
        <v>761</v>
      </c>
      <c r="K90" s="68">
        <v>2</v>
      </c>
      <c r="L90" s="68">
        <v>1</v>
      </c>
      <c r="M90" s="68" t="s">
        <v>773</v>
      </c>
      <c r="N90" s="68" t="s">
        <v>767</v>
      </c>
      <c r="O90" s="131" t="s">
        <v>761</v>
      </c>
      <c r="P90" s="131" t="s">
        <v>761</v>
      </c>
      <c r="Q90" s="68">
        <v>1</v>
      </c>
      <c r="R90" s="68">
        <v>1</v>
      </c>
      <c r="S90" s="131">
        <v>1</v>
      </c>
      <c r="T90" s="68">
        <v>1.4</v>
      </c>
      <c r="U90" s="72">
        <v>0.7142857142857143</v>
      </c>
      <c r="V90" s="68">
        <v>0.5</v>
      </c>
      <c r="W90" s="77" t="s">
        <v>761</v>
      </c>
      <c r="X90" s="372">
        <v>25.6</v>
      </c>
      <c r="Y90" s="79">
        <v>6.62</v>
      </c>
      <c r="Z90" s="365">
        <v>5.5763696121966522</v>
      </c>
      <c r="AA90" s="68">
        <v>92.4</v>
      </c>
      <c r="AB90" s="134">
        <v>30.3</v>
      </c>
      <c r="AC90" s="204">
        <v>47</v>
      </c>
      <c r="AD90" s="171">
        <v>4.9999999999999954E-2</v>
      </c>
      <c r="AE90" s="72">
        <v>0.24903288201160523</v>
      </c>
      <c r="AF90" s="72">
        <v>0.37365853658536585</v>
      </c>
      <c r="AG90" s="137">
        <v>0.62269141859697108</v>
      </c>
      <c r="AH90" s="75">
        <v>22.725091999338737</v>
      </c>
      <c r="AI90" s="72">
        <v>23.347783417935709</v>
      </c>
      <c r="AJ90" s="72">
        <v>125.1563816869178</v>
      </c>
      <c r="AK90" s="72">
        <v>16.611035848757233</v>
      </c>
      <c r="AL90" s="72">
        <v>7.534532031985318</v>
      </c>
      <c r="AM90" s="75">
        <v>39.33612784809597</v>
      </c>
      <c r="AN90" s="137">
        <v>39.958819266692942</v>
      </c>
      <c r="AO90" s="137">
        <v>8.6639999999999997</v>
      </c>
      <c r="AP90" s="137">
        <v>0.18849999999999997</v>
      </c>
      <c r="AQ90" s="70">
        <v>0.97870658006212941</v>
      </c>
      <c r="AR90" s="177">
        <v>8.8524999999999991</v>
      </c>
      <c r="AS90" s="68"/>
      <c r="AT90" s="68"/>
      <c r="AU90" s="68" t="s">
        <v>763</v>
      </c>
      <c r="AV90" s="68" t="s">
        <v>763</v>
      </c>
      <c r="AW90" s="68"/>
    </row>
    <row r="91" spans="1:55" x14ac:dyDescent="0.2">
      <c r="A91" s="79" t="s">
        <v>756</v>
      </c>
      <c r="B91" t="s">
        <v>286</v>
      </c>
      <c r="C91" t="s">
        <v>765</v>
      </c>
      <c r="E91" s="147">
        <v>44049</v>
      </c>
      <c r="F91" s="68" t="s">
        <v>881</v>
      </c>
      <c r="G91" s="68" t="s">
        <v>1041</v>
      </c>
      <c r="H91" s="68">
        <v>0</v>
      </c>
      <c r="I91" s="68" t="s">
        <v>982</v>
      </c>
      <c r="J91" s="77" t="s">
        <v>761</v>
      </c>
      <c r="K91" s="68">
        <v>2</v>
      </c>
      <c r="L91" s="68">
        <v>1</v>
      </c>
      <c r="M91" s="68" t="s">
        <v>773</v>
      </c>
      <c r="N91" s="68" t="s">
        <v>767</v>
      </c>
      <c r="O91" s="131" t="s">
        <v>761</v>
      </c>
      <c r="P91" s="131" t="s">
        <v>761</v>
      </c>
      <c r="Q91" s="68">
        <v>1</v>
      </c>
      <c r="R91" s="68">
        <v>1</v>
      </c>
      <c r="S91" s="131">
        <v>1</v>
      </c>
      <c r="T91" s="68">
        <v>1.4</v>
      </c>
      <c r="U91" s="72">
        <v>0.7142857142857143</v>
      </c>
      <c r="V91" s="68">
        <v>1</v>
      </c>
      <c r="W91" s="77" t="s">
        <v>761</v>
      </c>
      <c r="X91" s="372">
        <v>27.5</v>
      </c>
      <c r="Y91" s="79">
        <v>6.59</v>
      </c>
      <c r="Z91" s="365">
        <v>5.5419592399667419</v>
      </c>
      <c r="AA91" s="68">
        <v>92.1</v>
      </c>
      <c r="AB91" s="131">
        <v>31</v>
      </c>
      <c r="AC91" s="79">
        <v>47.8</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5" x14ac:dyDescent="0.2">
      <c r="A92" s="79" t="s">
        <v>756</v>
      </c>
      <c r="B92" t="s">
        <v>286</v>
      </c>
      <c r="C92" t="s">
        <v>757</v>
      </c>
      <c r="E92" s="147">
        <v>44064</v>
      </c>
      <c r="F92" s="68" t="s">
        <v>1056</v>
      </c>
      <c r="G92" s="68" t="s">
        <v>761</v>
      </c>
      <c r="H92" s="68" t="s">
        <v>761</v>
      </c>
      <c r="I92" s="68" t="s">
        <v>761</v>
      </c>
      <c r="J92" s="77" t="s">
        <v>761</v>
      </c>
      <c r="K92" s="68" t="s">
        <v>761</v>
      </c>
      <c r="L92" s="68" t="s">
        <v>761</v>
      </c>
      <c r="M92" s="68" t="s">
        <v>761</v>
      </c>
      <c r="N92" s="68" t="s">
        <v>761</v>
      </c>
      <c r="O92" s="131" t="s">
        <v>761</v>
      </c>
      <c r="P92" s="131" t="s">
        <v>761</v>
      </c>
      <c r="Q92" s="68" t="s">
        <v>761</v>
      </c>
      <c r="R92" s="68" t="s">
        <v>761</v>
      </c>
      <c r="S92" s="131" t="s">
        <v>761</v>
      </c>
      <c r="T92" s="68" t="s">
        <v>761</v>
      </c>
      <c r="U92" s="72" t="s">
        <v>761</v>
      </c>
      <c r="V92" s="130" t="s">
        <v>761</v>
      </c>
      <c r="W92" s="68" t="s">
        <v>761</v>
      </c>
      <c r="X92" s="372" t="s">
        <v>761</v>
      </c>
      <c r="Y92" s="79" t="s">
        <v>761</v>
      </c>
      <c r="Z92" s="359" t="s">
        <v>761</v>
      </c>
      <c r="AA92" s="68" t="s">
        <v>761</v>
      </c>
      <c r="AB92" s="131">
        <v>30.7</v>
      </c>
      <c r="AC92" s="79">
        <v>47.4</v>
      </c>
      <c r="AD92" s="174" t="s">
        <v>763</v>
      </c>
      <c r="AE92" s="174" t="s">
        <v>763</v>
      </c>
      <c r="AF92" s="177" t="s">
        <v>763</v>
      </c>
      <c r="AG92" s="207" t="s">
        <v>763</v>
      </c>
      <c r="AH92" s="75" t="s">
        <v>763</v>
      </c>
      <c r="AI92" s="177" t="s">
        <v>763</v>
      </c>
      <c r="AJ92" s="174" t="s">
        <v>763</v>
      </c>
      <c r="AK92" s="174" t="s">
        <v>763</v>
      </c>
      <c r="AL92" s="174" t="s">
        <v>763</v>
      </c>
      <c r="AM92" s="174" t="s">
        <v>763</v>
      </c>
      <c r="AN92" s="208" t="s">
        <v>763</v>
      </c>
      <c r="AO92" s="208" t="s">
        <v>763</v>
      </c>
      <c r="AP92" s="208" t="s">
        <v>763</v>
      </c>
      <c r="AQ92" s="174" t="s">
        <v>763</v>
      </c>
      <c r="AR92" s="75" t="s">
        <v>763</v>
      </c>
      <c r="AS92" s="68"/>
      <c r="AT92" s="68"/>
      <c r="AU92" s="68" t="s">
        <v>763</v>
      </c>
      <c r="AV92" s="68" t="s">
        <v>763</v>
      </c>
      <c r="AW92" s="68"/>
    </row>
    <row r="93" spans="1:55" x14ac:dyDescent="0.2">
      <c r="A93" s="79" t="s">
        <v>756</v>
      </c>
      <c r="B93" t="s">
        <v>286</v>
      </c>
      <c r="C93" t="s">
        <v>764</v>
      </c>
      <c r="E93" s="147">
        <v>44064</v>
      </c>
      <c r="F93" s="68" t="s">
        <v>1056</v>
      </c>
      <c r="G93" s="68" t="s">
        <v>761</v>
      </c>
      <c r="H93" s="68" t="s">
        <v>761</v>
      </c>
      <c r="I93" s="68" t="s">
        <v>761</v>
      </c>
      <c r="J93" s="77" t="s">
        <v>761</v>
      </c>
      <c r="K93" s="68" t="s">
        <v>761</v>
      </c>
      <c r="L93" s="68" t="s">
        <v>761</v>
      </c>
      <c r="M93" s="68" t="s">
        <v>761</v>
      </c>
      <c r="N93" s="68" t="s">
        <v>761</v>
      </c>
      <c r="O93" s="131" t="s">
        <v>761</v>
      </c>
      <c r="P93" s="131" t="s">
        <v>761</v>
      </c>
      <c r="Q93" s="68" t="s">
        <v>761</v>
      </c>
      <c r="R93" s="68" t="s">
        <v>761</v>
      </c>
      <c r="S93" s="131" t="s">
        <v>761</v>
      </c>
      <c r="T93" s="68" t="s">
        <v>761</v>
      </c>
      <c r="U93" s="72" t="s">
        <v>761</v>
      </c>
      <c r="V93" s="130" t="s">
        <v>761</v>
      </c>
      <c r="W93" s="68" t="s">
        <v>761</v>
      </c>
      <c r="X93" s="372" t="s">
        <v>761</v>
      </c>
      <c r="Y93" s="79" t="s">
        <v>761</v>
      </c>
      <c r="Z93" s="359" t="s">
        <v>761</v>
      </c>
      <c r="AA93" s="68" t="s">
        <v>761</v>
      </c>
      <c r="AB93" s="134">
        <v>30.8</v>
      </c>
      <c r="AC93" s="204">
        <v>47.5</v>
      </c>
      <c r="AD93" s="171">
        <v>0.375</v>
      </c>
      <c r="AE93" s="72">
        <v>5.4669727642700625</v>
      </c>
      <c r="AF93" s="75">
        <v>2.5000000000000001E-2</v>
      </c>
      <c r="AG93" s="137">
        <v>5.4919727642700629</v>
      </c>
      <c r="AH93" s="75">
        <v>10.495404562295084</v>
      </c>
      <c r="AI93" s="72">
        <v>15.987377326565147</v>
      </c>
      <c r="AJ93" s="72">
        <v>66.552831031770609</v>
      </c>
      <c r="AK93" s="72">
        <v>9.788233886509957</v>
      </c>
      <c r="AL93" s="72">
        <v>6.799268571166146</v>
      </c>
      <c r="AM93" s="75">
        <v>20.283638448805043</v>
      </c>
      <c r="AN93" s="137">
        <v>25.775611213075102</v>
      </c>
      <c r="AO93" s="137">
        <v>6.4826666666666659</v>
      </c>
      <c r="AP93" s="137">
        <v>1.546133333333334</v>
      </c>
      <c r="AQ93" s="70">
        <v>0.80742659758203783</v>
      </c>
      <c r="AR93" s="177">
        <v>8.0288000000000004</v>
      </c>
      <c r="AS93" s="68"/>
      <c r="AT93" s="68"/>
      <c r="AU93" s="68" t="s">
        <v>763</v>
      </c>
      <c r="AV93" s="68" t="s">
        <v>763</v>
      </c>
      <c r="AW93" s="68"/>
    </row>
    <row r="94" spans="1:55" x14ac:dyDescent="0.2">
      <c r="A94" s="79" t="s">
        <v>756</v>
      </c>
      <c r="B94" t="s">
        <v>286</v>
      </c>
      <c r="C94" t="s">
        <v>765</v>
      </c>
      <c r="E94" s="147">
        <v>44064</v>
      </c>
      <c r="F94" s="68" t="s">
        <v>1056</v>
      </c>
      <c r="G94" s="68" t="s">
        <v>761</v>
      </c>
      <c r="H94" s="68" t="s">
        <v>761</v>
      </c>
      <c r="I94" s="68" t="s">
        <v>761</v>
      </c>
      <c r="J94" s="77" t="s">
        <v>761</v>
      </c>
      <c r="K94" s="68" t="s">
        <v>761</v>
      </c>
      <c r="L94" s="68" t="s">
        <v>761</v>
      </c>
      <c r="M94" s="68" t="s">
        <v>761</v>
      </c>
      <c r="N94" s="68" t="s">
        <v>761</v>
      </c>
      <c r="O94" s="131" t="s">
        <v>761</v>
      </c>
      <c r="P94" s="131" t="s">
        <v>761</v>
      </c>
      <c r="Q94" s="68" t="s">
        <v>761</v>
      </c>
      <c r="R94" s="68" t="s">
        <v>761</v>
      </c>
      <c r="S94" s="131" t="s">
        <v>761</v>
      </c>
      <c r="T94" s="68" t="s">
        <v>761</v>
      </c>
      <c r="U94" s="72" t="s">
        <v>761</v>
      </c>
      <c r="V94" s="130" t="s">
        <v>761</v>
      </c>
      <c r="W94" s="68" t="s">
        <v>761</v>
      </c>
      <c r="X94" s="372" t="s">
        <v>761</v>
      </c>
      <c r="Y94" s="79" t="s">
        <v>761</v>
      </c>
      <c r="Z94" s="359" t="s">
        <v>761</v>
      </c>
      <c r="AA94" s="68" t="s">
        <v>761</v>
      </c>
      <c r="AB94" s="131">
        <v>30.8</v>
      </c>
      <c r="AC94" s="79">
        <v>47.5</v>
      </c>
      <c r="AD94" s="174" t="s">
        <v>763</v>
      </c>
      <c r="AE94" s="174" t="s">
        <v>763</v>
      </c>
      <c r="AF94" s="177" t="s">
        <v>763</v>
      </c>
      <c r="AG94" s="207" t="s">
        <v>763</v>
      </c>
      <c r="AH94" s="75" t="s">
        <v>763</v>
      </c>
      <c r="AI94" s="177" t="s">
        <v>763</v>
      </c>
      <c r="AJ94" s="174" t="s">
        <v>763</v>
      </c>
      <c r="AK94" s="174" t="s">
        <v>763</v>
      </c>
      <c r="AL94" s="174" t="s">
        <v>763</v>
      </c>
      <c r="AM94" s="174" t="s">
        <v>763</v>
      </c>
      <c r="AN94" s="208" t="s">
        <v>763</v>
      </c>
      <c r="AO94" s="208" t="s">
        <v>763</v>
      </c>
      <c r="AP94" s="208" t="s">
        <v>763</v>
      </c>
      <c r="AQ94" s="174" t="s">
        <v>763</v>
      </c>
      <c r="AR94" s="75" t="s">
        <v>763</v>
      </c>
      <c r="AS94" s="68"/>
      <c r="AT94" s="68"/>
      <c r="AU94" s="68" t="s">
        <v>763</v>
      </c>
      <c r="AV94" s="68" t="s">
        <v>763</v>
      </c>
      <c r="AW94" s="68"/>
    </row>
    <row r="96" spans="1:55"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286</v>
      </c>
      <c r="B101" s="102">
        <v>2020</v>
      </c>
      <c r="C101" s="103">
        <v>7</v>
      </c>
      <c r="D101" s="102">
        <v>8</v>
      </c>
      <c r="E101" s="82"/>
      <c r="F101" s="131" t="s">
        <v>761</v>
      </c>
      <c r="G101" s="362">
        <v>5.4550334905606395</v>
      </c>
      <c r="H101" s="82"/>
      <c r="I101" s="362">
        <v>22.5</v>
      </c>
      <c r="J101" s="131">
        <v>30.8</v>
      </c>
      <c r="K101" s="82"/>
      <c r="L101" s="82"/>
      <c r="M101" s="108"/>
      <c r="N101" s="137" t="s">
        <v>763</v>
      </c>
      <c r="O101" s="82"/>
      <c r="P101" s="82"/>
      <c r="Q101" s="82"/>
      <c r="R101" s="140"/>
      <c r="S101" s="137" t="s">
        <v>763</v>
      </c>
      <c r="T101" s="137" t="s">
        <v>763</v>
      </c>
      <c r="U101" s="137" t="s">
        <v>763</v>
      </c>
      <c r="V101" s="85"/>
      <c r="W101" s="85"/>
      <c r="X101" s="85"/>
      <c r="Y101" s="102">
        <f>IF(C101&lt;6," ",IF(C101&lt;=9,I101, IF(C101&gt;=10," ")))</f>
        <v>22.5</v>
      </c>
      <c r="Z101" s="102">
        <f>IF(Y101=" ", " ", IF(Y101&gt;0, Y101+273.15))</f>
        <v>295.64999999999998</v>
      </c>
      <c r="AA101" s="102">
        <f>IF(C101&lt;6," ",IF(C101&lt;=9,J101, IF(C101&gt;=10," ")))</f>
        <v>30.8</v>
      </c>
      <c r="AB101" s="102">
        <f>IF(C101&lt;6," ",IF(C101&lt;=9,G101, IF(C101&gt;=10," ")))</f>
        <v>5.4550334905606395</v>
      </c>
      <c r="AC101" s="104">
        <f>IF(Y101=" "," ",IF(Y101&gt;0,EXP(-173.4292+249.6339*100/Z101+143.3483*LN(+Z101/100)-21.8492*Z101/100+AA101*(-0.033096+0.014259*Z101/100-0.0017*(Z101/100)^2))*1.4276))</f>
        <v>7.2216658230534954</v>
      </c>
      <c r="AD101" s="102">
        <f>IF(Y101=" "," ",IF(Y101&gt;0,AB101/AC101))</f>
        <v>0.75537052312040087</v>
      </c>
      <c r="AE101" s="105" t="str">
        <f>IF(C101&lt;6," ",IF(C101&lt;=9,F101, IF(C101&gt;=10," ")))</f>
        <v>ND</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286</v>
      </c>
      <c r="B102" s="102">
        <v>2020</v>
      </c>
      <c r="C102" s="103">
        <v>7</v>
      </c>
      <c r="D102" s="102">
        <v>8</v>
      </c>
      <c r="E102" s="82"/>
      <c r="F102" s="131" t="s">
        <v>761</v>
      </c>
      <c r="G102" s="362">
        <v>5.4801333379098454</v>
      </c>
      <c r="H102" s="82"/>
      <c r="I102" s="362">
        <v>22.5</v>
      </c>
      <c r="J102" s="131">
        <v>30.8</v>
      </c>
      <c r="K102" s="82"/>
      <c r="L102" s="82"/>
      <c r="M102" s="108"/>
      <c r="N102" s="137">
        <v>1.2283021784863539</v>
      </c>
      <c r="O102" s="82"/>
      <c r="P102" s="82"/>
      <c r="Q102" s="82"/>
      <c r="R102" s="140"/>
      <c r="S102" s="137">
        <v>29.796849379334553</v>
      </c>
      <c r="T102" s="207">
        <v>4.2293333333333338</v>
      </c>
      <c r="U102" s="207">
        <v>2.5000000000000001E-2</v>
      </c>
      <c r="V102" s="85"/>
      <c r="W102" s="85"/>
      <c r="X102" s="85"/>
      <c r="Y102" s="102">
        <f t="shared" ref="Y102:Y112" si="34">IF(C102&lt;6," ",IF(C102&lt;=9,I102, IF(C102&gt;=10," ")))</f>
        <v>22.5</v>
      </c>
      <c r="Z102" s="102">
        <f t="shared" ref="Z102:Z112" si="35">IF(Y102=" ", " ", IF(Y102&gt;0, Y102+273.15))</f>
        <v>295.64999999999998</v>
      </c>
      <c r="AA102" s="102">
        <f t="shared" ref="AA102:AA112" si="36">IF(C102&lt;6," ",IF(C102&lt;=9,J102, IF(C102&gt;=10," ")))</f>
        <v>30.8</v>
      </c>
      <c r="AB102" s="102">
        <f t="shared" ref="AB102:AB112" si="37">IF(C102&lt;6," ",IF(C102&lt;=9,G102, IF(C102&gt;=10," ")))</f>
        <v>5.4801333379098454</v>
      </c>
      <c r="AC102" s="104">
        <f t="shared" ref="AC102:AC112" si="38">IF(Y102=" "," ",IF(Y102&gt;0,EXP(-173.4292+249.6339*100/Z102+143.3483*LN(+Z102/100)-21.8492*Z102/100+AA102*(-0.033096+0.014259*Z102/100-0.0017*(Z102/100)^2))*1.4276))</f>
        <v>7.2216658230534954</v>
      </c>
      <c r="AD102" s="102">
        <f t="shared" ref="AD102:AD109" si="39">IF(Y102=" "," ",IF(Y102&gt;0,AB102/AC102))</f>
        <v>0.75884615436175251</v>
      </c>
      <c r="AE102" s="105" t="str">
        <f t="shared" ref="AE102:AE112" si="40">IF(C102&lt;6," ",IF(C102&lt;=9,F102, IF(C102&gt;=10," ")))</f>
        <v>ND</v>
      </c>
      <c r="AF102" s="102">
        <f t="shared" ref="AF102:AF112" si="41">IF(Y102=" "," ",N102)</f>
        <v>1.2283021784863539</v>
      </c>
      <c r="AG102" s="105">
        <f t="shared" ref="AG102:AG112" si="42">IF(C102&lt;6," ",IF(C102&lt;=9,T102, IF(C102&gt;=10," ")))</f>
        <v>4.2293333333333338</v>
      </c>
      <c r="AH102" s="105">
        <f t="shared" ref="AH102:AH112" si="43">IF(C102&lt;6," ",IF(C102&lt;=9,U102, IF(C102&gt;=10," ")))</f>
        <v>2.5000000000000001E-2</v>
      </c>
      <c r="AI102" s="102">
        <f t="shared" ref="AI102" si="44">IF(Y102=" ", " ", IF(Y102&gt;0, SUM(AG102:AH102)))</f>
        <v>4.2543333333333342</v>
      </c>
      <c r="AJ102" s="106">
        <f t="shared" ref="AJ102:AJ112" si="45">IF(C102&lt;6," ",IF(C102&lt;=9,S102, IF(C102&gt;=10," ")))</f>
        <v>29.796849379334553</v>
      </c>
      <c r="AK102" s="107">
        <f t="shared" ref="AK102:AK111" si="46">IF(Y102=" ", " ", IF(Y102&gt;0, AJ102-AF102))</f>
        <v>28.568547200848201</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286</v>
      </c>
      <c r="B103" s="102">
        <v>2020</v>
      </c>
      <c r="C103" s="103">
        <v>7</v>
      </c>
      <c r="D103" s="102">
        <v>8</v>
      </c>
      <c r="E103" s="82"/>
      <c r="F103" s="131" t="s">
        <v>761</v>
      </c>
      <c r="G103" s="362">
        <v>5.5219664168251876</v>
      </c>
      <c r="H103" s="82"/>
      <c r="I103" s="362">
        <v>22.5</v>
      </c>
      <c r="J103" s="131">
        <v>30.8</v>
      </c>
      <c r="K103" s="82"/>
      <c r="L103" s="82"/>
      <c r="M103" s="108"/>
      <c r="N103" s="137" t="s">
        <v>763</v>
      </c>
      <c r="O103" s="82"/>
      <c r="P103" s="82"/>
      <c r="Q103" s="82"/>
      <c r="R103" s="140"/>
      <c r="S103" s="137" t="s">
        <v>763</v>
      </c>
      <c r="T103" s="137" t="s">
        <v>763</v>
      </c>
      <c r="U103" s="137" t="s">
        <v>763</v>
      </c>
      <c r="V103" s="85"/>
      <c r="W103" s="85"/>
      <c r="X103" s="85"/>
      <c r="Y103" s="102">
        <f t="shared" si="34"/>
        <v>22.5</v>
      </c>
      <c r="Z103" s="102">
        <f t="shared" si="35"/>
        <v>295.64999999999998</v>
      </c>
      <c r="AA103" s="102">
        <f t="shared" si="36"/>
        <v>30.8</v>
      </c>
      <c r="AB103" s="102">
        <f t="shared" si="37"/>
        <v>5.5219664168251876</v>
      </c>
      <c r="AC103" s="104">
        <f t="shared" si="38"/>
        <v>7.2216658230534954</v>
      </c>
      <c r="AD103" s="102">
        <f t="shared" si="39"/>
        <v>0.76463887309733847</v>
      </c>
      <c r="AE103" s="105" t="str">
        <f t="shared" si="40"/>
        <v>ND</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286</v>
      </c>
      <c r="B104" s="102">
        <v>2020</v>
      </c>
      <c r="C104" s="103">
        <v>7</v>
      </c>
      <c r="D104" s="102">
        <v>23</v>
      </c>
      <c r="E104" s="82"/>
      <c r="F104" s="131" t="s">
        <v>761</v>
      </c>
      <c r="G104" s="362">
        <v>5.0668927084473196</v>
      </c>
      <c r="H104" s="82"/>
      <c r="I104" s="362">
        <v>25.9</v>
      </c>
      <c r="J104" s="131">
        <v>30.8</v>
      </c>
      <c r="K104" s="82"/>
      <c r="L104" s="82"/>
      <c r="M104" s="108"/>
      <c r="N104" s="137" t="s">
        <v>763</v>
      </c>
      <c r="O104" s="82"/>
      <c r="P104" s="82"/>
      <c r="Q104" s="82"/>
      <c r="R104" s="140"/>
      <c r="S104" s="137" t="s">
        <v>763</v>
      </c>
      <c r="T104" s="137" t="s">
        <v>763</v>
      </c>
      <c r="U104" s="137" t="s">
        <v>763</v>
      </c>
      <c r="V104" s="85"/>
      <c r="W104" s="85"/>
      <c r="X104" s="85"/>
      <c r="Y104" s="102">
        <f t="shared" si="34"/>
        <v>25.9</v>
      </c>
      <c r="Z104" s="102">
        <f t="shared" si="35"/>
        <v>299.04999999999995</v>
      </c>
      <c r="AA104" s="102">
        <f t="shared" si="36"/>
        <v>30.8</v>
      </c>
      <c r="AB104" s="102">
        <f t="shared" si="37"/>
        <v>5.0668927084473196</v>
      </c>
      <c r="AC104" s="104">
        <f t="shared" si="38"/>
        <v>6.8052301201882983</v>
      </c>
      <c r="AD104" s="102">
        <f t="shared" si="39"/>
        <v>0.7445586143245837</v>
      </c>
      <c r="AE104" s="105" t="str">
        <f t="shared" si="40"/>
        <v>ND</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286</v>
      </c>
      <c r="B105" s="102">
        <v>2020</v>
      </c>
      <c r="C105" s="103">
        <v>7</v>
      </c>
      <c r="D105" s="102">
        <v>23</v>
      </c>
      <c r="E105" s="82"/>
      <c r="F105" s="131" t="s">
        <v>761</v>
      </c>
      <c r="G105" s="362">
        <v>5.0668927084473196</v>
      </c>
      <c r="H105" s="82"/>
      <c r="I105" s="362">
        <v>25.9</v>
      </c>
      <c r="J105" s="131">
        <v>30.8</v>
      </c>
      <c r="K105" s="82"/>
      <c r="L105" s="82"/>
      <c r="M105" s="108"/>
      <c r="N105" s="137">
        <v>0.62233741823177269</v>
      </c>
      <c r="O105" s="82"/>
      <c r="P105" s="82"/>
      <c r="Q105" s="82"/>
      <c r="R105" s="140"/>
      <c r="S105" s="137">
        <v>28.792439775292976</v>
      </c>
      <c r="T105" s="207">
        <v>7.3520000000000003</v>
      </c>
      <c r="U105" s="207">
        <v>2.5000000000000001E-2</v>
      </c>
      <c r="V105" s="85"/>
      <c r="W105" s="85"/>
      <c r="X105" s="85"/>
      <c r="Y105" s="102">
        <f t="shared" si="34"/>
        <v>25.9</v>
      </c>
      <c r="Z105" s="102">
        <f t="shared" si="35"/>
        <v>299.04999999999995</v>
      </c>
      <c r="AA105" s="102">
        <f t="shared" si="36"/>
        <v>30.8</v>
      </c>
      <c r="AB105" s="102">
        <f t="shared" si="37"/>
        <v>5.0668927084473196</v>
      </c>
      <c r="AC105" s="104">
        <f t="shared" si="38"/>
        <v>6.8052301201882983</v>
      </c>
      <c r="AD105" s="102">
        <f t="shared" si="39"/>
        <v>0.7445586143245837</v>
      </c>
      <c r="AE105" s="105" t="str">
        <f t="shared" si="40"/>
        <v>ND</v>
      </c>
      <c r="AF105" s="102">
        <f t="shared" si="41"/>
        <v>0.62233741823177269</v>
      </c>
      <c r="AG105" s="105">
        <f t="shared" si="42"/>
        <v>7.3520000000000003</v>
      </c>
      <c r="AH105" s="105">
        <f t="shared" si="43"/>
        <v>2.5000000000000001E-2</v>
      </c>
      <c r="AI105" s="102">
        <f t="shared" ref="AI105" si="47">IF(Y105=" ", " ", IF(Y105&gt;0, SUM(AG105:AH105)))</f>
        <v>7.3770000000000007</v>
      </c>
      <c r="AJ105" s="106">
        <f t="shared" si="45"/>
        <v>28.792439775292976</v>
      </c>
      <c r="AK105" s="107">
        <f t="shared" si="46"/>
        <v>28.170102357061204</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286</v>
      </c>
      <c r="B106" s="102">
        <v>2020</v>
      </c>
      <c r="C106" s="103">
        <v>7</v>
      </c>
      <c r="D106" s="102">
        <v>23</v>
      </c>
      <c r="E106" s="82"/>
      <c r="F106" s="131" t="s">
        <v>761</v>
      </c>
      <c r="G106" s="362">
        <v>5.0668927084473196</v>
      </c>
      <c r="H106" s="82"/>
      <c r="I106" s="362">
        <v>25.9</v>
      </c>
      <c r="J106" s="131">
        <v>30.8</v>
      </c>
      <c r="K106" s="82"/>
      <c r="L106" s="82"/>
      <c r="M106" s="108"/>
      <c r="N106" s="137" t="s">
        <v>763</v>
      </c>
      <c r="O106" s="82"/>
      <c r="P106" s="82"/>
      <c r="Q106" s="82"/>
      <c r="R106" s="140"/>
      <c r="S106" s="137" t="s">
        <v>763</v>
      </c>
      <c r="T106" s="137" t="s">
        <v>763</v>
      </c>
      <c r="U106" s="137" t="s">
        <v>763</v>
      </c>
      <c r="V106" s="85"/>
      <c r="W106" s="85"/>
      <c r="X106" s="85"/>
      <c r="Y106" s="102">
        <f t="shared" si="34"/>
        <v>25.9</v>
      </c>
      <c r="Z106" s="102">
        <f t="shared" si="35"/>
        <v>299.04999999999995</v>
      </c>
      <c r="AA106" s="102">
        <f t="shared" si="36"/>
        <v>30.8</v>
      </c>
      <c r="AB106" s="102">
        <f t="shared" si="37"/>
        <v>5.0668927084473196</v>
      </c>
      <c r="AC106" s="104">
        <f t="shared" si="38"/>
        <v>6.8052301201882983</v>
      </c>
      <c r="AD106" s="102">
        <f t="shared" si="39"/>
        <v>0.7445586143245837</v>
      </c>
      <c r="AE106" s="105" t="str">
        <f t="shared" si="40"/>
        <v>ND</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286</v>
      </c>
      <c r="B107" s="102">
        <v>2020</v>
      </c>
      <c r="C107" s="103">
        <v>8</v>
      </c>
      <c r="D107" s="102">
        <v>6</v>
      </c>
      <c r="E107" s="82"/>
      <c r="F107" s="131">
        <v>1</v>
      </c>
      <c r="G107" s="362">
        <v>5.5805635545930992</v>
      </c>
      <c r="H107" s="82"/>
      <c r="I107" s="362">
        <v>25.6</v>
      </c>
      <c r="J107" s="131">
        <v>30.7</v>
      </c>
      <c r="K107" s="82"/>
      <c r="L107" s="82"/>
      <c r="M107" s="82"/>
      <c r="N107" s="137" t="s">
        <v>763</v>
      </c>
      <c r="O107" s="82"/>
      <c r="P107" s="82"/>
      <c r="Q107" s="82"/>
      <c r="R107" s="140"/>
      <c r="S107" s="137" t="s">
        <v>763</v>
      </c>
      <c r="T107" s="137" t="s">
        <v>763</v>
      </c>
      <c r="U107" s="137" t="s">
        <v>763</v>
      </c>
      <c r="V107" s="85"/>
      <c r="W107" s="85"/>
      <c r="X107" s="85"/>
      <c r="Y107" s="102">
        <f t="shared" si="34"/>
        <v>25.6</v>
      </c>
      <c r="Z107" s="102">
        <f t="shared" si="35"/>
        <v>298.75</v>
      </c>
      <c r="AA107" s="102">
        <f t="shared" si="36"/>
        <v>30.7</v>
      </c>
      <c r="AB107" s="102">
        <f t="shared" si="37"/>
        <v>5.5805635545930992</v>
      </c>
      <c r="AC107" s="104">
        <f t="shared" si="38"/>
        <v>6.8440290318620356</v>
      </c>
      <c r="AD107" s="102">
        <f t="shared" si="39"/>
        <v>0.8153915666653464</v>
      </c>
      <c r="AE107" s="105">
        <f t="shared" si="40"/>
        <v>1</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286</v>
      </c>
      <c r="B108" s="102">
        <v>2020</v>
      </c>
      <c r="C108" s="103">
        <v>8</v>
      </c>
      <c r="D108" s="102">
        <v>6</v>
      </c>
      <c r="E108" s="82"/>
      <c r="F108" s="131">
        <v>1</v>
      </c>
      <c r="G108" s="362">
        <v>5.5763696121966522</v>
      </c>
      <c r="H108" s="82"/>
      <c r="I108" s="362">
        <v>25.6</v>
      </c>
      <c r="J108" s="134">
        <v>30.3</v>
      </c>
      <c r="K108" s="82"/>
      <c r="L108" s="82"/>
      <c r="M108" s="82"/>
      <c r="N108" s="137">
        <v>0.62269141859697108</v>
      </c>
      <c r="O108" s="82"/>
      <c r="P108" s="82"/>
      <c r="Q108" s="82"/>
      <c r="R108" s="140"/>
      <c r="S108" s="137">
        <v>39.958819266692942</v>
      </c>
      <c r="T108" s="137">
        <v>8.6639999999999997</v>
      </c>
      <c r="U108" s="137">
        <v>0.18849999999999997</v>
      </c>
      <c r="V108" s="85"/>
      <c r="W108" s="85"/>
      <c r="X108" s="85"/>
      <c r="Y108" s="102">
        <f t="shared" si="34"/>
        <v>25.6</v>
      </c>
      <c r="Z108" s="102">
        <f t="shared" si="35"/>
        <v>298.75</v>
      </c>
      <c r="AA108" s="102">
        <f t="shared" si="36"/>
        <v>30.3</v>
      </c>
      <c r="AB108" s="102">
        <f t="shared" si="37"/>
        <v>5.5763696121966522</v>
      </c>
      <c r="AC108" s="104">
        <f t="shared" si="38"/>
        <v>6.8595689138359983</v>
      </c>
      <c r="AD108" s="102">
        <f t="shared" si="39"/>
        <v>0.81293295281995248</v>
      </c>
      <c r="AE108" s="105">
        <f t="shared" si="40"/>
        <v>1</v>
      </c>
      <c r="AF108" s="102">
        <f t="shared" si="41"/>
        <v>0.62269141859697108</v>
      </c>
      <c r="AG108" s="105">
        <f t="shared" si="42"/>
        <v>8.6639999999999997</v>
      </c>
      <c r="AH108" s="105">
        <f t="shared" si="43"/>
        <v>0.18849999999999997</v>
      </c>
      <c r="AI108" s="102">
        <f t="shared" ref="AI108" si="48">IF(Y108=" ", " ", IF(Y108&gt;0, SUM(AG108:AH108)))</f>
        <v>8.8524999999999991</v>
      </c>
      <c r="AJ108" s="106">
        <f t="shared" si="45"/>
        <v>39.958819266692942</v>
      </c>
      <c r="AK108" s="107">
        <f t="shared" si="46"/>
        <v>39.33612784809597</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286</v>
      </c>
      <c r="B109" s="102">
        <v>2020</v>
      </c>
      <c r="C109" s="132">
        <v>8</v>
      </c>
      <c r="D109" s="82">
        <v>6</v>
      </c>
      <c r="E109" s="85"/>
      <c r="F109" s="131">
        <v>1</v>
      </c>
      <c r="G109" s="362">
        <v>5.5419592399667419</v>
      </c>
      <c r="H109" s="85"/>
      <c r="I109" s="362">
        <v>27.5</v>
      </c>
      <c r="J109" s="131">
        <v>31</v>
      </c>
      <c r="K109" s="85"/>
      <c r="L109" s="85"/>
      <c r="M109" s="85"/>
      <c r="N109" s="137" t="s">
        <v>763</v>
      </c>
      <c r="O109" s="85"/>
      <c r="P109" s="85"/>
      <c r="Q109" s="85"/>
      <c r="R109" s="140"/>
      <c r="S109" s="137" t="s">
        <v>763</v>
      </c>
      <c r="T109" s="137" t="s">
        <v>763</v>
      </c>
      <c r="U109" s="137" t="s">
        <v>763</v>
      </c>
      <c r="V109" s="85"/>
      <c r="W109" s="85"/>
      <c r="X109" s="85"/>
      <c r="Y109" s="85">
        <f t="shared" si="34"/>
        <v>27.5</v>
      </c>
      <c r="Z109" s="82">
        <f t="shared" si="35"/>
        <v>300.64999999999998</v>
      </c>
      <c r="AA109" s="85">
        <f t="shared" si="36"/>
        <v>31</v>
      </c>
      <c r="AB109" s="85">
        <f t="shared" si="37"/>
        <v>5.5419592399667419</v>
      </c>
      <c r="AC109" s="110">
        <f t="shared" si="38"/>
        <v>6.6170929942651329</v>
      </c>
      <c r="AD109" s="82">
        <f t="shared" si="39"/>
        <v>0.83752174025207415</v>
      </c>
      <c r="AE109" s="111">
        <f t="shared" si="40"/>
        <v>1</v>
      </c>
      <c r="AF109" s="82" t="str">
        <f t="shared" si="41"/>
        <v>NS</v>
      </c>
      <c r="AG109" s="111" t="str">
        <f t="shared" si="42"/>
        <v>NS</v>
      </c>
      <c r="AH109" s="111" t="str">
        <f t="shared" si="43"/>
        <v>NS</v>
      </c>
      <c r="AI109" s="102"/>
      <c r="AJ109" s="112" t="str">
        <f t="shared" si="45"/>
        <v>NS</v>
      </c>
      <c r="AK109" s="113"/>
      <c r="AL109" s="82"/>
      <c r="AM109" s="82">
        <f>AD115</f>
        <v>0.7753752948100685</v>
      </c>
      <c r="AN109" s="82">
        <f>AE115</f>
        <v>1</v>
      </c>
      <c r="AO109" s="82">
        <f>AF115</f>
        <v>1.9913259448962901</v>
      </c>
      <c r="AP109" s="82">
        <f>AI115</f>
        <v>7.1281583333333334</v>
      </c>
      <c r="AQ109" s="113">
        <f>AK115</f>
        <v>29.089603963702604</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286</v>
      </c>
      <c r="B110" s="102">
        <v>2020</v>
      </c>
      <c r="C110" s="132">
        <v>8</v>
      </c>
      <c r="D110" s="82">
        <v>21</v>
      </c>
      <c r="E110" s="85"/>
      <c r="F110" s="131" t="s">
        <v>761</v>
      </c>
      <c r="G110" s="362" t="s">
        <v>761</v>
      </c>
      <c r="H110" s="85"/>
      <c r="I110" s="362" t="s">
        <v>761</v>
      </c>
      <c r="J110" s="131">
        <v>30.7</v>
      </c>
      <c r="K110" s="85"/>
      <c r="L110" s="85"/>
      <c r="M110" s="85"/>
      <c r="N110" s="207" t="s">
        <v>763</v>
      </c>
      <c r="O110" s="85"/>
      <c r="P110" s="85"/>
      <c r="Q110" s="85"/>
      <c r="R110" s="140"/>
      <c r="S110" s="208" t="s">
        <v>763</v>
      </c>
      <c r="T110" s="208" t="s">
        <v>763</v>
      </c>
      <c r="U110" s="208" t="s">
        <v>763</v>
      </c>
      <c r="V110" s="85"/>
      <c r="W110" s="85"/>
      <c r="X110" s="85"/>
      <c r="Y110" s="85" t="str">
        <f t="shared" si="34"/>
        <v>ND</v>
      </c>
      <c r="Z110" s="82" t="e">
        <f t="shared" si="35"/>
        <v>#VALUE!</v>
      </c>
      <c r="AA110" s="85">
        <f t="shared" si="36"/>
        <v>30.7</v>
      </c>
      <c r="AB110" s="85" t="str">
        <f t="shared" si="37"/>
        <v>ND</v>
      </c>
      <c r="AC110" s="110" t="e">
        <f t="shared" si="38"/>
        <v>#VALUE!</v>
      </c>
      <c r="AD110" s="82"/>
      <c r="AE110" s="111" t="str">
        <f t="shared" si="40"/>
        <v>ND</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363">
        <f>((LN(AM109)-LN(0.4))/(LN(0.9)-LN(0.4))*100)</f>
        <v>81.620169425869832</v>
      </c>
      <c r="AT110" s="120">
        <f>((LN(AN109)-LN(0.6))/(LN(3)-LN(0.6))*100)</f>
        <v>31.739380551401471</v>
      </c>
      <c r="AU110" s="115">
        <f>((LN(AO109)-LN(10))/(LN(1)-LN(10))*100)</f>
        <v>70.085764781582668</v>
      </c>
      <c r="AV110" s="115">
        <f>((LN(AP109)-LN(10))/(LN(3)-LN(10))*100)</f>
        <v>28.11792666632013</v>
      </c>
      <c r="AW110" s="115">
        <f>((LN(AQ109)-LN(43))/(LN(20)-LN(43))*100)</f>
        <v>51.056260751582492</v>
      </c>
      <c r="AX110" s="82"/>
      <c r="AY110" s="82"/>
      <c r="AZ110" s="82"/>
      <c r="BA110" s="82"/>
      <c r="BB110" s="82"/>
    </row>
    <row r="111" spans="1:54" ht="16" x14ac:dyDescent="0.2">
      <c r="A111" s="101" t="s">
        <v>286</v>
      </c>
      <c r="B111" s="102">
        <v>2020</v>
      </c>
      <c r="C111" s="132">
        <v>8</v>
      </c>
      <c r="D111" s="82">
        <v>21</v>
      </c>
      <c r="E111" s="85"/>
      <c r="F111" s="131" t="s">
        <v>761</v>
      </c>
      <c r="G111" s="362" t="s">
        <v>761</v>
      </c>
      <c r="H111" s="85"/>
      <c r="I111" s="362" t="s">
        <v>761</v>
      </c>
      <c r="J111" s="134">
        <v>30.8</v>
      </c>
      <c r="K111" s="85"/>
      <c r="L111" s="85"/>
      <c r="M111" s="85"/>
      <c r="N111" s="137">
        <v>5.4919727642700629</v>
      </c>
      <c r="O111" s="85"/>
      <c r="P111" s="85"/>
      <c r="Q111" s="85"/>
      <c r="R111" s="140"/>
      <c r="S111" s="137">
        <v>25.775611213075102</v>
      </c>
      <c r="T111" s="137">
        <v>6.4826666666666659</v>
      </c>
      <c r="U111" s="137">
        <v>1.546133333333334</v>
      </c>
      <c r="V111" s="85"/>
      <c r="W111" s="85"/>
      <c r="X111" s="85"/>
      <c r="Y111" s="85" t="str">
        <f t="shared" si="34"/>
        <v>ND</v>
      </c>
      <c r="Z111" s="82" t="e">
        <f t="shared" si="35"/>
        <v>#VALUE!</v>
      </c>
      <c r="AA111" s="85">
        <f t="shared" si="36"/>
        <v>30.8</v>
      </c>
      <c r="AB111" s="85" t="str">
        <f t="shared" si="37"/>
        <v>ND</v>
      </c>
      <c r="AC111" s="110" t="e">
        <f t="shared" si="38"/>
        <v>#VALUE!</v>
      </c>
      <c r="AD111" s="82"/>
      <c r="AE111" s="111" t="str">
        <f t="shared" si="40"/>
        <v>ND</v>
      </c>
      <c r="AF111" s="82">
        <f t="shared" si="41"/>
        <v>5.4919727642700629</v>
      </c>
      <c r="AG111" s="111">
        <f t="shared" si="42"/>
        <v>6.4826666666666659</v>
      </c>
      <c r="AH111" s="111">
        <f t="shared" si="43"/>
        <v>1.546133333333334</v>
      </c>
      <c r="AI111" s="102">
        <f t="shared" ref="AI111" si="49">IF(Y111=" ", " ", IF(Y111&gt;0, SUM(AG111:AH111)))</f>
        <v>8.0288000000000004</v>
      </c>
      <c r="AJ111" s="112">
        <f t="shared" si="45"/>
        <v>25.775611213075102</v>
      </c>
      <c r="AK111" s="113">
        <f t="shared" si="46"/>
        <v>20.283638448805039</v>
      </c>
      <c r="AL111" s="82"/>
      <c r="AM111" s="85"/>
      <c r="AN111" s="85"/>
      <c r="AO111" s="85"/>
      <c r="AP111" s="128" t="s">
        <v>1237</v>
      </c>
      <c r="AQ111" s="85"/>
      <c r="AR111" s="82"/>
      <c r="AS111" s="82">
        <f>IF(AS110&gt;100, 100, IF(AS110&lt;0, 0, AS110))</f>
        <v>81.620169425869832</v>
      </c>
      <c r="AT111" s="82">
        <f t="shared" ref="AT111:AW111" si="50">IF(AT110&gt;100, 100, IF(AT110&lt;0, 0, AT110))</f>
        <v>31.739380551401471</v>
      </c>
      <c r="AU111" s="82">
        <f t="shared" si="50"/>
        <v>70.085764781582668</v>
      </c>
      <c r="AV111" s="82">
        <f t="shared" si="50"/>
        <v>28.11792666632013</v>
      </c>
      <c r="AW111" s="82">
        <f t="shared" si="50"/>
        <v>51.056260751582492</v>
      </c>
      <c r="AX111" s="129">
        <f>AVERAGE(AS111:AW111)</f>
        <v>52.523900435351308</v>
      </c>
      <c r="AY111" s="84"/>
      <c r="AZ111" s="84"/>
      <c r="BA111" s="84" t="str">
        <f>IF(AX111&gt;65, "Acceptable; Ongoing Protection is Required", "Unacceptable; Immediate Restoration is Required")</f>
        <v>Unacceptable; Immediate Restoration is Required</v>
      </c>
      <c r="BB111" s="82"/>
    </row>
    <row r="112" spans="1:54" ht="16" x14ac:dyDescent="0.2">
      <c r="A112" s="101" t="s">
        <v>286</v>
      </c>
      <c r="B112" s="102">
        <v>2020</v>
      </c>
      <c r="C112" s="132">
        <v>8</v>
      </c>
      <c r="D112" s="82">
        <v>21</v>
      </c>
      <c r="E112" s="85"/>
      <c r="F112" s="131" t="s">
        <v>761</v>
      </c>
      <c r="G112" s="362" t="s">
        <v>761</v>
      </c>
      <c r="H112" s="85"/>
      <c r="I112" s="362" t="s">
        <v>761</v>
      </c>
      <c r="J112" s="131">
        <v>30.8</v>
      </c>
      <c r="K112" s="85"/>
      <c r="L112" s="85"/>
      <c r="M112" s="85"/>
      <c r="N112" s="207" t="s">
        <v>763</v>
      </c>
      <c r="O112" s="85"/>
      <c r="P112" s="85"/>
      <c r="Q112" s="85"/>
      <c r="R112" s="140"/>
      <c r="S112" s="208" t="s">
        <v>763</v>
      </c>
      <c r="T112" s="208" t="s">
        <v>763</v>
      </c>
      <c r="U112" s="208" t="s">
        <v>763</v>
      </c>
      <c r="V112" s="85"/>
      <c r="W112" s="85"/>
      <c r="X112" s="85"/>
      <c r="Y112" s="85" t="str">
        <f t="shared" si="34"/>
        <v>ND</v>
      </c>
      <c r="Z112" s="82" t="e">
        <f t="shared" si="35"/>
        <v>#VALUE!</v>
      </c>
      <c r="AA112" s="85">
        <f t="shared" si="36"/>
        <v>30.8</v>
      </c>
      <c r="AB112" s="85" t="str">
        <f t="shared" si="37"/>
        <v>ND</v>
      </c>
      <c r="AC112" s="110" t="e">
        <f t="shared" si="38"/>
        <v>#VALUE!</v>
      </c>
      <c r="AD112" s="82"/>
      <c r="AE112" s="111" t="str">
        <f t="shared" si="40"/>
        <v>ND</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52.523900435351308</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52.523900435351308</v>
      </c>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6,AD100:AD112)</f>
        <v>0.7753752948100685</v>
      </c>
      <c r="AE115" s="84">
        <f>_xlfn.AGGREGATE(1, 6,AE100:AE112)</f>
        <v>1</v>
      </c>
      <c r="AF115" s="84">
        <f>_xlfn.AGGREGATE(1, 6,AF100:AF112)</f>
        <v>1.9913259448962901</v>
      </c>
      <c r="AG115" s="82"/>
      <c r="AH115" s="82"/>
      <c r="AI115" s="84">
        <f>_xlfn.AGGREGATE(1, 6,AI100:AI112)</f>
        <v>7.1281583333333334</v>
      </c>
      <c r="AJ115" s="82"/>
      <c r="AK115" s="84">
        <f>_xlfn.AGGREGATE(1, 6,AK100:AK112)</f>
        <v>29.089603963702604</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AVERAGE(AD100:AD112)</f>
        <v>0.7753752948100685</v>
      </c>
      <c r="AE116" s="126">
        <f>AVERAGE(AE100:AE112)</f>
        <v>1</v>
      </c>
      <c r="AF116" s="126">
        <f>AVERAGE(AF100:AF112)</f>
        <v>1.9913259448962901</v>
      </c>
      <c r="AG116" s="126"/>
      <c r="AH116" s="126"/>
      <c r="AI116" s="126">
        <f>AVERAGE(AI100:AI112)</f>
        <v>7.1281583333333334</v>
      </c>
      <c r="AJ116" s="126"/>
      <c r="AK116" s="127">
        <f>AVERAGE(AK100:AK112)</f>
        <v>29.089603963702604</v>
      </c>
      <c r="AL116" s="82"/>
      <c r="AM116" s="82"/>
      <c r="AN116" s="82"/>
      <c r="AO116" s="82"/>
      <c r="AP116" s="82"/>
      <c r="AQ116" s="82"/>
      <c r="AR116" s="82"/>
      <c r="AS116" s="82"/>
      <c r="AT116" s="82"/>
      <c r="AU116" s="82"/>
      <c r="AV116" s="82"/>
      <c r="AW116" s="82"/>
      <c r="AX116" s="82"/>
      <c r="AY116" s="82"/>
      <c r="AZ116" s="82"/>
      <c r="BA116" s="82"/>
      <c r="BB116" s="82"/>
    </row>
    <row r="117" spans="1:55" x14ac:dyDescent="0.2">
      <c r="AD117">
        <f>AVERAGE(AD101:AD112)</f>
        <v>0.7753752948100685</v>
      </c>
      <c r="AK117" s="368">
        <f>AVERAGE(AK102:AK111)</f>
        <v>29.089603963702604</v>
      </c>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286</v>
      </c>
      <c r="C122" s="68" t="s">
        <v>757</v>
      </c>
      <c r="E122" s="147">
        <v>44390</v>
      </c>
      <c r="F122" s="68" t="s">
        <v>797</v>
      </c>
      <c r="G122" s="68" t="s">
        <v>1075</v>
      </c>
      <c r="H122" s="68">
        <v>0</v>
      </c>
      <c r="I122" s="68" t="s">
        <v>760</v>
      </c>
      <c r="J122" s="77">
        <v>0.4236111111111111</v>
      </c>
      <c r="K122" s="81">
        <v>3</v>
      </c>
      <c r="L122" s="68">
        <v>1</v>
      </c>
      <c r="M122" s="68" t="s">
        <v>757</v>
      </c>
      <c r="O122" s="131" t="s">
        <v>761</v>
      </c>
      <c r="P122" s="131" t="s">
        <v>761</v>
      </c>
      <c r="Q122" s="68">
        <v>1.3</v>
      </c>
      <c r="R122" s="68">
        <v>1.3</v>
      </c>
      <c r="S122" s="131">
        <v>1.3</v>
      </c>
      <c r="T122" s="68">
        <v>1.3</v>
      </c>
      <c r="U122" s="76">
        <v>1</v>
      </c>
      <c r="V122" s="68">
        <v>0.15</v>
      </c>
      <c r="W122" s="77">
        <v>0.33333333333333331</v>
      </c>
      <c r="X122" s="372">
        <v>22.3</v>
      </c>
      <c r="Y122" s="79">
        <v>5.99</v>
      </c>
      <c r="Z122" s="365">
        <v>5.0863941785525615</v>
      </c>
      <c r="AA122" s="68">
        <v>80.8</v>
      </c>
      <c r="AB122" s="205">
        <v>28.2</v>
      </c>
      <c r="AC122" s="72">
        <v>44</v>
      </c>
      <c r="AD122" s="72" t="s">
        <v>763</v>
      </c>
      <c r="AE122" s="72"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5" s="68" customFormat="1" x14ac:dyDescent="0.2">
      <c r="A123" s="79" t="s">
        <v>756</v>
      </c>
      <c r="B123" s="68" t="s">
        <v>286</v>
      </c>
      <c r="C123" s="68" t="s">
        <v>764</v>
      </c>
      <c r="E123" s="147">
        <v>44390</v>
      </c>
      <c r="F123" s="68" t="s">
        <v>797</v>
      </c>
      <c r="G123" s="68" t="s">
        <v>1075</v>
      </c>
      <c r="H123" s="68">
        <v>0</v>
      </c>
      <c r="I123" s="68" t="s">
        <v>760</v>
      </c>
      <c r="J123" s="77">
        <v>0.4236111111111111</v>
      </c>
      <c r="K123" s="81">
        <v>3</v>
      </c>
      <c r="L123" s="68">
        <v>1</v>
      </c>
      <c r="M123" s="68" t="s">
        <v>757</v>
      </c>
      <c r="O123" s="131" t="s">
        <v>761</v>
      </c>
      <c r="P123" s="131" t="s">
        <v>761</v>
      </c>
      <c r="Q123" s="68">
        <v>1.3</v>
      </c>
      <c r="R123" s="68">
        <v>1.3</v>
      </c>
      <c r="S123" s="131">
        <v>1.3</v>
      </c>
      <c r="T123" s="68">
        <v>1.3</v>
      </c>
      <c r="U123" s="76">
        <v>1</v>
      </c>
      <c r="V123" s="68">
        <v>0.5</v>
      </c>
      <c r="W123" s="77">
        <v>0.33333333333333331</v>
      </c>
      <c r="X123" s="372">
        <v>22.3</v>
      </c>
      <c r="Y123" s="79">
        <v>5.98</v>
      </c>
      <c r="Z123" s="365">
        <v>5.0106287276660986</v>
      </c>
      <c r="AA123" s="68">
        <v>80.7</v>
      </c>
      <c r="AB123" s="205">
        <v>30.5</v>
      </c>
      <c r="AC123" s="72">
        <v>47.4</v>
      </c>
      <c r="AD123" s="72">
        <v>0.19999999999999998</v>
      </c>
      <c r="AE123" s="72">
        <v>1.0487863784567075</v>
      </c>
      <c r="AF123" s="72">
        <v>0.5561928383196405</v>
      </c>
      <c r="AG123" s="137">
        <v>1.6049792167763481</v>
      </c>
      <c r="AH123" s="72">
        <v>17.143638669402513</v>
      </c>
      <c r="AI123" s="72">
        <v>18.748617886178859</v>
      </c>
      <c r="AJ123" s="72">
        <v>80.636577430838699</v>
      </c>
      <c r="AK123" s="72">
        <v>11.147179414179337</v>
      </c>
      <c r="AL123" s="72">
        <v>7.2338099562897558</v>
      </c>
      <c r="AM123" s="72">
        <v>28.290818083581851</v>
      </c>
      <c r="AN123" s="137">
        <v>29.8957973003582</v>
      </c>
      <c r="AO123" s="137">
        <v>4.9380952380952401</v>
      </c>
      <c r="AP123" s="137">
        <v>2.5000000000000001E-2</v>
      </c>
      <c r="AQ123" s="72">
        <v>0.99496282082034049</v>
      </c>
      <c r="AR123" s="72">
        <v>4.9630952380952404</v>
      </c>
      <c r="AS123" s="68" t="s">
        <v>763</v>
      </c>
      <c r="AT123" s="68" t="s">
        <v>763</v>
      </c>
      <c r="AU123" s="68" t="s">
        <v>763</v>
      </c>
      <c r="AV123" s="68" t="s">
        <v>763</v>
      </c>
      <c r="BA123" s="200"/>
      <c r="BC123" s="147"/>
    </row>
    <row r="124" spans="1:55" s="68" customFormat="1" x14ac:dyDescent="0.2">
      <c r="A124" s="79" t="s">
        <v>756</v>
      </c>
      <c r="B124" s="68" t="s">
        <v>286</v>
      </c>
      <c r="C124" s="68" t="s">
        <v>765</v>
      </c>
      <c r="E124" s="147">
        <v>44390</v>
      </c>
      <c r="F124" s="68" t="s">
        <v>797</v>
      </c>
      <c r="G124" s="68" t="s">
        <v>1075</v>
      </c>
      <c r="H124" s="68">
        <v>0</v>
      </c>
      <c r="I124" s="68" t="s">
        <v>760</v>
      </c>
      <c r="J124" s="77">
        <v>0.4236111111111111</v>
      </c>
      <c r="K124" s="81">
        <v>3</v>
      </c>
      <c r="L124" s="68">
        <v>1</v>
      </c>
      <c r="M124" s="68" t="s">
        <v>757</v>
      </c>
      <c r="O124" s="131" t="s">
        <v>761</v>
      </c>
      <c r="P124" s="131" t="s">
        <v>761</v>
      </c>
      <c r="Q124" s="68">
        <v>1.3</v>
      </c>
      <c r="R124" s="68">
        <v>1.3</v>
      </c>
      <c r="S124" s="131">
        <v>1.3</v>
      </c>
      <c r="T124" s="68">
        <v>1.3</v>
      </c>
      <c r="U124" s="76">
        <v>1</v>
      </c>
      <c r="V124" s="68">
        <v>1</v>
      </c>
      <c r="W124" s="77">
        <v>0.33333333333333331</v>
      </c>
      <c r="X124" s="372">
        <v>22.3</v>
      </c>
      <c r="Y124" s="79">
        <v>5.98</v>
      </c>
      <c r="Z124" s="365">
        <v>5.0280920522154791</v>
      </c>
      <c r="AA124" s="68">
        <v>80.599999999999994</v>
      </c>
      <c r="AB124" s="205">
        <v>29.9</v>
      </c>
      <c r="AC124" s="72">
        <v>46.2</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286</v>
      </c>
      <c r="C125" s="68" t="s">
        <v>757</v>
      </c>
      <c r="E125" s="147">
        <v>44404</v>
      </c>
      <c r="F125" s="68" t="s">
        <v>881</v>
      </c>
      <c r="G125" s="68" t="s">
        <v>1075</v>
      </c>
      <c r="H125" s="68">
        <v>0</v>
      </c>
      <c r="I125" s="68" t="s">
        <v>760</v>
      </c>
      <c r="J125" s="77">
        <v>0.422916666666667</v>
      </c>
      <c r="K125" s="81">
        <v>1</v>
      </c>
      <c r="L125" s="68">
        <v>1</v>
      </c>
      <c r="M125" s="68" t="s">
        <v>761</v>
      </c>
      <c r="N125" s="68" t="s">
        <v>762</v>
      </c>
      <c r="O125" s="131" t="s">
        <v>761</v>
      </c>
      <c r="P125" s="131" t="s">
        <v>761</v>
      </c>
      <c r="Q125" s="68">
        <v>1.4</v>
      </c>
      <c r="R125" s="68">
        <v>1.4</v>
      </c>
      <c r="S125" s="131">
        <v>1.4</v>
      </c>
      <c r="T125" s="68">
        <v>1.4</v>
      </c>
      <c r="U125" s="76">
        <v>1</v>
      </c>
      <c r="V125" s="68">
        <v>0</v>
      </c>
      <c r="W125" s="77">
        <v>0.3298611111111111</v>
      </c>
      <c r="X125" s="372">
        <v>24.1</v>
      </c>
      <c r="Y125" s="79">
        <v>6.26</v>
      </c>
      <c r="Z125" s="365">
        <v>5.3270208769351264</v>
      </c>
      <c r="AA125" s="68">
        <v>88</v>
      </c>
      <c r="AB125" s="205">
        <v>28.2</v>
      </c>
      <c r="AC125" s="72">
        <v>44</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C125" s="147"/>
    </row>
    <row r="126" spans="1:55" s="68" customFormat="1" x14ac:dyDescent="0.2">
      <c r="A126" s="79" t="s">
        <v>756</v>
      </c>
      <c r="B126" s="68" t="s">
        <v>286</v>
      </c>
      <c r="C126" s="68" t="s">
        <v>764</v>
      </c>
      <c r="E126" s="147">
        <v>44404</v>
      </c>
      <c r="F126" s="68" t="s">
        <v>881</v>
      </c>
      <c r="G126" s="68" t="s">
        <v>1075</v>
      </c>
      <c r="H126" s="68">
        <v>0</v>
      </c>
      <c r="I126" s="68" t="s">
        <v>760</v>
      </c>
      <c r="J126" s="77">
        <v>0.422916666666667</v>
      </c>
      <c r="K126" s="81">
        <v>1</v>
      </c>
      <c r="L126" s="68">
        <v>1</v>
      </c>
      <c r="M126" s="68" t="s">
        <v>761</v>
      </c>
      <c r="N126" s="68" t="s">
        <v>762</v>
      </c>
      <c r="O126" s="131" t="s">
        <v>761</v>
      </c>
      <c r="P126" s="131" t="s">
        <v>761</v>
      </c>
      <c r="Q126" s="68">
        <v>1.4</v>
      </c>
      <c r="R126" s="68">
        <v>1.4</v>
      </c>
      <c r="S126" s="131">
        <v>1.4</v>
      </c>
      <c r="T126" s="68">
        <v>1.4</v>
      </c>
      <c r="U126" s="76">
        <v>1</v>
      </c>
      <c r="V126" s="68">
        <v>0.15</v>
      </c>
      <c r="W126" s="77">
        <v>0.3298611111111111</v>
      </c>
      <c r="X126" s="372">
        <v>24.2</v>
      </c>
      <c r="Y126" s="79">
        <v>6.26</v>
      </c>
      <c r="Z126" s="365">
        <v>5.2881790852139003</v>
      </c>
      <c r="AA126" s="68">
        <v>88.6</v>
      </c>
      <c r="AB126" s="205">
        <v>29.5</v>
      </c>
      <c r="AC126" s="72">
        <v>45.7</v>
      </c>
      <c r="AD126" s="72">
        <v>4.9999999999999954E-2</v>
      </c>
      <c r="AE126" s="72">
        <v>0.60697115384615352</v>
      </c>
      <c r="AF126" s="72">
        <v>0.42419779879088521</v>
      </c>
      <c r="AG126" s="137">
        <v>1.0311689526370387</v>
      </c>
      <c r="AH126" s="72">
        <v>24.896873675178949</v>
      </c>
      <c r="AI126" s="72">
        <v>25.928042627815987</v>
      </c>
      <c r="AJ126" s="72">
        <v>106.63443421849689</v>
      </c>
      <c r="AK126" s="72">
        <v>15.748160156386659</v>
      </c>
      <c r="AL126" s="72">
        <v>6.7712312523854639</v>
      </c>
      <c r="AM126" s="72">
        <v>40.645033831565605</v>
      </c>
      <c r="AN126" s="137">
        <v>41.676202784202644</v>
      </c>
      <c r="AO126" s="137">
        <v>6.7180357142857146</v>
      </c>
      <c r="AP126" s="137">
        <v>2.6761687127976175</v>
      </c>
      <c r="AQ126" s="72">
        <v>0.71512556134266481</v>
      </c>
      <c r="AR126" s="72">
        <v>9.3942044270833325</v>
      </c>
      <c r="AS126" s="68" t="s">
        <v>763</v>
      </c>
      <c r="AT126" s="68" t="s">
        <v>763</v>
      </c>
      <c r="AU126" s="68" t="s">
        <v>763</v>
      </c>
      <c r="AV126" s="68" t="s">
        <v>763</v>
      </c>
      <c r="BC126" s="147"/>
    </row>
    <row r="127" spans="1:55" s="68" customFormat="1" x14ac:dyDescent="0.2">
      <c r="A127" s="79" t="s">
        <v>756</v>
      </c>
      <c r="B127" s="68" t="s">
        <v>286</v>
      </c>
      <c r="C127" s="68" t="s">
        <v>765</v>
      </c>
      <c r="E127" s="147">
        <v>44404</v>
      </c>
      <c r="F127" s="68" t="s">
        <v>881</v>
      </c>
      <c r="G127" s="68" t="s">
        <v>1075</v>
      </c>
      <c r="H127" s="68">
        <v>0</v>
      </c>
      <c r="I127" s="68" t="s">
        <v>760</v>
      </c>
      <c r="J127" s="77">
        <v>0.422916666666667</v>
      </c>
      <c r="K127" s="81">
        <v>1</v>
      </c>
      <c r="L127" s="68">
        <v>1</v>
      </c>
      <c r="M127" s="68" t="s">
        <v>761</v>
      </c>
      <c r="N127" s="68" t="s">
        <v>762</v>
      </c>
      <c r="O127" s="131" t="s">
        <v>761</v>
      </c>
      <c r="P127" s="131" t="s">
        <v>761</v>
      </c>
      <c r="Q127" s="68">
        <v>1.4</v>
      </c>
      <c r="R127" s="68">
        <v>1.4</v>
      </c>
      <c r="S127" s="131">
        <v>1.4</v>
      </c>
      <c r="T127" s="68">
        <v>1.4</v>
      </c>
      <c r="U127" s="76">
        <v>1</v>
      </c>
      <c r="V127" s="68">
        <v>1</v>
      </c>
      <c r="W127" s="77">
        <v>0.3298611111111111</v>
      </c>
      <c r="X127" s="372">
        <v>24.2</v>
      </c>
      <c r="Y127" s="79">
        <v>6.26</v>
      </c>
      <c r="Z127" s="365">
        <v>5.2760959794366524</v>
      </c>
      <c r="AA127" s="68">
        <v>88.5</v>
      </c>
      <c r="AB127" s="205">
        <v>29.9</v>
      </c>
      <c r="AC127" s="72">
        <v>46.2</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C127" s="147"/>
    </row>
    <row r="128" spans="1:55" s="68" customFormat="1" x14ac:dyDescent="0.2">
      <c r="A128" s="79" t="s">
        <v>756</v>
      </c>
      <c r="B128" s="68" t="s">
        <v>286</v>
      </c>
      <c r="C128" s="68" t="s">
        <v>757</v>
      </c>
      <c r="E128" s="147">
        <v>44420</v>
      </c>
      <c r="F128" s="68" t="s">
        <v>881</v>
      </c>
      <c r="G128" s="68" t="s">
        <v>1075</v>
      </c>
      <c r="H128" s="68">
        <v>1</v>
      </c>
      <c r="I128" s="68" t="s">
        <v>760</v>
      </c>
      <c r="J128" s="77">
        <v>0.4381944444444445</v>
      </c>
      <c r="K128" s="81">
        <v>3</v>
      </c>
      <c r="L128" s="68">
        <v>1</v>
      </c>
      <c r="M128" s="68" t="s">
        <v>872</v>
      </c>
      <c r="N128" s="68" t="s">
        <v>776</v>
      </c>
      <c r="O128" s="131" t="s">
        <v>761</v>
      </c>
      <c r="P128" s="131" t="s">
        <v>761</v>
      </c>
      <c r="Q128" s="68">
        <v>1.2</v>
      </c>
      <c r="R128" s="68">
        <v>1.2</v>
      </c>
      <c r="S128" s="131">
        <v>1.2</v>
      </c>
      <c r="T128" s="68">
        <v>1.2</v>
      </c>
      <c r="U128" s="76">
        <v>1</v>
      </c>
      <c r="V128" s="68">
        <v>0.15</v>
      </c>
      <c r="W128" s="77">
        <v>0.33680555555555558</v>
      </c>
      <c r="X128" s="372">
        <v>24.8</v>
      </c>
      <c r="Y128" s="79">
        <v>5.56</v>
      </c>
      <c r="Z128" s="365">
        <v>4.6153849892840988</v>
      </c>
      <c r="AA128" s="68">
        <v>79.099999999999994</v>
      </c>
      <c r="AB128" s="205">
        <v>32.700000000000003</v>
      </c>
      <c r="AC128" s="72">
        <v>50.3</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6" s="68" customFormat="1" x14ac:dyDescent="0.2">
      <c r="A129" s="79" t="s">
        <v>756</v>
      </c>
      <c r="B129" s="68" t="s">
        <v>286</v>
      </c>
      <c r="C129" s="68" t="s">
        <v>764</v>
      </c>
      <c r="E129" s="147">
        <v>44420</v>
      </c>
      <c r="F129" s="68" t="s">
        <v>881</v>
      </c>
      <c r="G129" s="68" t="s">
        <v>1075</v>
      </c>
      <c r="H129" s="68">
        <v>1</v>
      </c>
      <c r="I129" s="68" t="s">
        <v>760</v>
      </c>
      <c r="J129" s="77">
        <v>0.4381944444444445</v>
      </c>
      <c r="K129" s="81">
        <v>3</v>
      </c>
      <c r="L129" s="68">
        <v>1</v>
      </c>
      <c r="M129" s="68" t="s">
        <v>872</v>
      </c>
      <c r="N129" s="68" t="s">
        <v>776</v>
      </c>
      <c r="O129" s="131" t="s">
        <v>761</v>
      </c>
      <c r="P129" s="131" t="s">
        <v>761</v>
      </c>
      <c r="Q129" s="68">
        <v>1.2</v>
      </c>
      <c r="R129" s="68">
        <v>1.2</v>
      </c>
      <c r="S129" s="131">
        <v>1.2</v>
      </c>
      <c r="T129" s="68">
        <v>1.2</v>
      </c>
      <c r="U129" s="76">
        <v>1</v>
      </c>
      <c r="V129" s="68">
        <v>0.5</v>
      </c>
      <c r="W129" s="77">
        <v>0.33680555555555558</v>
      </c>
      <c r="X129" s="372">
        <v>24.8</v>
      </c>
      <c r="Y129" s="79">
        <v>5.53</v>
      </c>
      <c r="Z129" s="365">
        <v>4.6324960870859861</v>
      </c>
      <c r="AA129" s="68">
        <v>78.900000000000006</v>
      </c>
      <c r="AB129" s="205">
        <v>31.1</v>
      </c>
      <c r="AC129" s="72">
        <v>48</v>
      </c>
      <c r="AD129" s="75">
        <v>0.49999999999999994</v>
      </c>
      <c r="AE129" s="72">
        <v>0.77039274924471268</v>
      </c>
      <c r="AF129" s="72">
        <v>0.5340257324445824</v>
      </c>
      <c r="AG129" s="137">
        <v>1.3044184816892952</v>
      </c>
      <c r="AH129" s="72">
        <v>14.288739488310705</v>
      </c>
      <c r="AI129" s="72">
        <v>15.59315797</v>
      </c>
      <c r="AJ129" s="72">
        <v>74.647567074653722</v>
      </c>
      <c r="AK129" s="72">
        <v>9.9877497825437782</v>
      </c>
      <c r="AL129" s="72">
        <v>7.4739124126957996</v>
      </c>
      <c r="AM129" s="72">
        <v>24.276489270854483</v>
      </c>
      <c r="AN129" s="137">
        <v>25.58090775254378</v>
      </c>
      <c r="AO129" s="137">
        <v>4.2287963789682532</v>
      </c>
      <c r="AP129" s="137">
        <v>3.4688095238095249</v>
      </c>
      <c r="AQ129" s="72">
        <v>0.4506348555149805</v>
      </c>
      <c r="AR129" s="72">
        <v>7.6976059027777781</v>
      </c>
      <c r="AS129" s="68" t="s">
        <v>763</v>
      </c>
      <c r="AT129" s="68" t="s">
        <v>763</v>
      </c>
      <c r="AU129" s="68" t="s">
        <v>763</v>
      </c>
      <c r="AV129" s="68" t="s">
        <v>763</v>
      </c>
    </row>
    <row r="130" spans="1:56" s="68" customFormat="1" x14ac:dyDescent="0.2">
      <c r="A130" s="79" t="s">
        <v>756</v>
      </c>
      <c r="B130" s="68" t="s">
        <v>286</v>
      </c>
      <c r="C130" s="68" t="s">
        <v>765</v>
      </c>
      <c r="E130" s="147">
        <v>44420</v>
      </c>
      <c r="F130" s="68" t="s">
        <v>881</v>
      </c>
      <c r="G130" s="68" t="s">
        <v>1075</v>
      </c>
      <c r="H130" s="68">
        <v>1</v>
      </c>
      <c r="I130" s="68" t="s">
        <v>760</v>
      </c>
      <c r="J130" s="77">
        <v>0.4381944444444445</v>
      </c>
      <c r="K130" s="81">
        <v>3</v>
      </c>
      <c r="L130" s="68">
        <v>1</v>
      </c>
      <c r="M130" s="68" t="s">
        <v>872</v>
      </c>
      <c r="N130" s="68" t="s">
        <v>776</v>
      </c>
      <c r="O130" s="131" t="s">
        <v>761</v>
      </c>
      <c r="P130" s="131" t="s">
        <v>761</v>
      </c>
      <c r="Q130" s="68">
        <v>1.2</v>
      </c>
      <c r="R130" s="68">
        <v>1.2</v>
      </c>
      <c r="S130" s="131">
        <v>1.2</v>
      </c>
      <c r="T130" s="68">
        <v>1.2</v>
      </c>
      <c r="U130" s="76">
        <v>1</v>
      </c>
      <c r="V130" s="68">
        <v>1</v>
      </c>
      <c r="W130" s="77">
        <v>0.33680555555555558</v>
      </c>
      <c r="X130" s="372">
        <v>24.8</v>
      </c>
      <c r="Y130" s="79">
        <v>5.52</v>
      </c>
      <c r="Z130" s="365">
        <v>4.6004817714765522</v>
      </c>
      <c r="AA130" s="68">
        <v>78.8</v>
      </c>
      <c r="AB130" s="205">
        <v>32</v>
      </c>
      <c r="AC130" s="72">
        <v>49.4</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row>
    <row r="131" spans="1:56" s="68" customFormat="1" x14ac:dyDescent="0.2">
      <c r="A131" s="79" t="s">
        <v>756</v>
      </c>
      <c r="B131" s="68" t="s">
        <v>286</v>
      </c>
      <c r="C131" s="68" t="s">
        <v>757</v>
      </c>
      <c r="E131" s="147">
        <v>44434</v>
      </c>
      <c r="F131" s="68" t="s">
        <v>881</v>
      </c>
      <c r="G131" s="68" t="s">
        <v>1075</v>
      </c>
      <c r="H131" s="68">
        <v>0</v>
      </c>
      <c r="I131" s="68" t="s">
        <v>760</v>
      </c>
      <c r="J131" s="77">
        <v>0.43541666666666662</v>
      </c>
      <c r="K131" s="81">
        <v>1</v>
      </c>
      <c r="L131" s="68">
        <v>1</v>
      </c>
      <c r="M131" s="68" t="s">
        <v>519</v>
      </c>
      <c r="N131" s="68" t="s">
        <v>762</v>
      </c>
      <c r="O131" s="131" t="s">
        <v>761</v>
      </c>
      <c r="P131" s="131" t="s">
        <v>761</v>
      </c>
      <c r="Q131" s="68">
        <v>1.4</v>
      </c>
      <c r="R131" s="68">
        <v>1.4</v>
      </c>
      <c r="S131" s="131">
        <v>1.4</v>
      </c>
      <c r="T131" s="68">
        <v>1.4</v>
      </c>
      <c r="U131" s="76">
        <v>1</v>
      </c>
      <c r="V131" s="68">
        <v>0.15</v>
      </c>
      <c r="W131" s="77">
        <v>0.35486111111111113</v>
      </c>
      <c r="X131" s="372">
        <v>26</v>
      </c>
      <c r="Y131" s="79">
        <v>6.11</v>
      </c>
      <c r="Z131" s="365">
        <v>5.1231611753161124</v>
      </c>
      <c r="AA131" s="68">
        <v>88.5</v>
      </c>
      <c r="AB131" s="205">
        <v>31.2</v>
      </c>
      <c r="AC131" s="72">
        <v>48.2</v>
      </c>
      <c r="AD131" s="72" t="s">
        <v>763</v>
      </c>
      <c r="AE131" s="72" t="s">
        <v>763</v>
      </c>
      <c r="AF131" s="72" t="s">
        <v>763</v>
      </c>
      <c r="AG131" s="137" t="s">
        <v>763</v>
      </c>
      <c r="AH131" s="75" t="s">
        <v>763</v>
      </c>
      <c r="AI131" s="75" t="s">
        <v>763</v>
      </c>
      <c r="AJ131" s="75" t="s">
        <v>763</v>
      </c>
      <c r="AK131" s="75" t="s">
        <v>763</v>
      </c>
      <c r="AL131" s="75" t="s">
        <v>763</v>
      </c>
      <c r="AM131" s="75" t="s">
        <v>763</v>
      </c>
      <c r="AN131" s="137" t="s">
        <v>763</v>
      </c>
      <c r="AO131" s="137" t="s">
        <v>763</v>
      </c>
      <c r="AP131" s="137" t="s">
        <v>763</v>
      </c>
      <c r="AQ131" s="75" t="s">
        <v>763</v>
      </c>
      <c r="AR131" s="75" t="s">
        <v>763</v>
      </c>
      <c r="AS131" s="68" t="s">
        <v>763</v>
      </c>
      <c r="AT131" s="68" t="s">
        <v>763</v>
      </c>
      <c r="AU131" s="68" t="s">
        <v>763</v>
      </c>
      <c r="AV131" s="68" t="s">
        <v>763</v>
      </c>
    </row>
    <row r="132" spans="1:56" s="68" customFormat="1" x14ac:dyDescent="0.2">
      <c r="A132" s="79" t="s">
        <v>756</v>
      </c>
      <c r="B132" s="68" t="s">
        <v>286</v>
      </c>
      <c r="C132" s="68" t="s">
        <v>764</v>
      </c>
      <c r="E132" s="147">
        <v>44434</v>
      </c>
      <c r="F132" s="68" t="s">
        <v>881</v>
      </c>
      <c r="G132" s="68" t="s">
        <v>1075</v>
      </c>
      <c r="H132" s="68">
        <v>0</v>
      </c>
      <c r="I132" s="68" t="s">
        <v>760</v>
      </c>
      <c r="J132" s="77">
        <v>0.43541666666666662</v>
      </c>
      <c r="K132" s="81">
        <v>1</v>
      </c>
      <c r="L132" s="68">
        <v>1</v>
      </c>
      <c r="M132" s="68" t="s">
        <v>519</v>
      </c>
      <c r="N132" s="68" t="s">
        <v>762</v>
      </c>
      <c r="O132" s="131" t="s">
        <v>761</v>
      </c>
      <c r="P132" s="131" t="s">
        <v>761</v>
      </c>
      <c r="Q132" s="68">
        <v>1.4</v>
      </c>
      <c r="R132" s="68">
        <v>1.4</v>
      </c>
      <c r="S132" s="131">
        <v>1.4</v>
      </c>
      <c r="T132" s="68">
        <v>1.4</v>
      </c>
      <c r="U132" s="76">
        <v>1</v>
      </c>
      <c r="V132" s="68">
        <v>0.5</v>
      </c>
      <c r="W132" s="77">
        <v>0.35486111111111113</v>
      </c>
      <c r="X132" s="372">
        <v>26</v>
      </c>
      <c r="Y132" s="79">
        <v>5.97</v>
      </c>
      <c r="Z132" s="365">
        <v>5.0142588252401739</v>
      </c>
      <c r="AA132" s="68">
        <v>86.7</v>
      </c>
      <c r="AB132" s="205">
        <v>30.9</v>
      </c>
      <c r="AC132" s="72">
        <v>47.4</v>
      </c>
      <c r="AD132" s="72">
        <v>0.44342105263157888</v>
      </c>
      <c r="AE132" s="72">
        <v>2.5000000000000001E-2</v>
      </c>
      <c r="AF132" s="72">
        <v>0.29119516354053637</v>
      </c>
      <c r="AG132" s="137">
        <v>0.31619516354053639</v>
      </c>
      <c r="AH132" s="72">
        <v>18.509459766986907</v>
      </c>
      <c r="AI132" s="72">
        <v>18.825654930527445</v>
      </c>
      <c r="AJ132" s="72">
        <v>74.481767807766232</v>
      </c>
      <c r="AK132" s="72">
        <v>10.876148011179747</v>
      </c>
      <c r="AL132" s="72">
        <v>6.84817526675854</v>
      </c>
      <c r="AM132" s="72">
        <v>29.385607778166655</v>
      </c>
      <c r="AN132" s="137">
        <v>29.701802941707193</v>
      </c>
      <c r="AO132" s="137">
        <v>4.5454761904761911</v>
      </c>
      <c r="AP132" s="137">
        <v>3.6394630456349217</v>
      </c>
      <c r="AQ132" s="72">
        <v>0.55534635741973704</v>
      </c>
      <c r="AR132" s="72">
        <v>8.1849392361111128</v>
      </c>
      <c r="AS132" s="68" t="s">
        <v>763</v>
      </c>
      <c r="AT132" s="68" t="s">
        <v>763</v>
      </c>
      <c r="AU132" s="68" t="s">
        <v>763</v>
      </c>
      <c r="AV132" s="68" t="s">
        <v>763</v>
      </c>
    </row>
    <row r="133" spans="1:56" s="68" customFormat="1" x14ac:dyDescent="0.2">
      <c r="A133" s="79" t="s">
        <v>756</v>
      </c>
      <c r="B133" s="68" t="s">
        <v>286</v>
      </c>
      <c r="C133" s="68" t="s">
        <v>765</v>
      </c>
      <c r="E133" s="147">
        <v>44434</v>
      </c>
      <c r="F133" s="68" t="s">
        <v>881</v>
      </c>
      <c r="G133" s="68" t="s">
        <v>1075</v>
      </c>
      <c r="H133" s="68">
        <v>0</v>
      </c>
      <c r="I133" s="68" t="s">
        <v>760</v>
      </c>
      <c r="J133" s="77">
        <v>0.43541666666666662</v>
      </c>
      <c r="K133" s="81">
        <v>1</v>
      </c>
      <c r="L133" s="68">
        <v>1</v>
      </c>
      <c r="M133" s="68" t="s">
        <v>519</v>
      </c>
      <c r="N133" s="68" t="s">
        <v>762</v>
      </c>
      <c r="O133" s="131" t="s">
        <v>761</v>
      </c>
      <c r="P133" s="131" t="s">
        <v>761</v>
      </c>
      <c r="Q133" s="68">
        <v>1.4</v>
      </c>
      <c r="R133" s="68">
        <v>1.4</v>
      </c>
      <c r="S133" s="131">
        <v>1.4</v>
      </c>
      <c r="T133" s="68">
        <v>1.4</v>
      </c>
      <c r="U133" s="76">
        <v>1</v>
      </c>
      <c r="V133" s="68">
        <v>1</v>
      </c>
      <c r="W133" s="77">
        <v>0.35486111111111113</v>
      </c>
      <c r="X133" s="372">
        <v>26</v>
      </c>
      <c r="Y133" s="79">
        <v>5.89</v>
      </c>
      <c r="Z133" s="365">
        <v>4.9025775327848562</v>
      </c>
      <c r="AA133" s="68">
        <v>85.5</v>
      </c>
      <c r="AB133" s="205">
        <v>32.5</v>
      </c>
      <c r="AC133" s="72">
        <v>50.1</v>
      </c>
      <c r="AD133" s="72" t="s">
        <v>763</v>
      </c>
      <c r="AE133" s="72" t="s">
        <v>763</v>
      </c>
      <c r="AF133" s="72" t="s">
        <v>763</v>
      </c>
      <c r="AG133" s="211" t="s">
        <v>763</v>
      </c>
      <c r="AH133" s="209" t="s">
        <v>763</v>
      </c>
      <c r="AI133" s="209" t="s">
        <v>763</v>
      </c>
      <c r="AJ133" s="209" t="s">
        <v>763</v>
      </c>
      <c r="AK133" s="209" t="s">
        <v>763</v>
      </c>
      <c r="AL133" s="209" t="s">
        <v>763</v>
      </c>
      <c r="AM133" s="75" t="s">
        <v>763</v>
      </c>
      <c r="AN133" s="137" t="s">
        <v>763</v>
      </c>
      <c r="AO133" s="211" t="s">
        <v>763</v>
      </c>
      <c r="AP133" s="211" t="s">
        <v>763</v>
      </c>
      <c r="AQ133" s="209" t="s">
        <v>763</v>
      </c>
      <c r="AR133" s="75" t="s">
        <v>763</v>
      </c>
      <c r="AS133" s="68" t="s">
        <v>763</v>
      </c>
      <c r="AT133" s="68" t="s">
        <v>763</v>
      </c>
      <c r="AU133" s="68" t="s">
        <v>763</v>
      </c>
      <c r="AV133" s="68" t="s">
        <v>763</v>
      </c>
      <c r="BB133" s="200"/>
      <c r="BD133" s="147"/>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284</v>
      </c>
      <c r="B140" s="102">
        <v>2021</v>
      </c>
      <c r="C140" s="103">
        <v>7</v>
      </c>
      <c r="D140" s="102">
        <v>13</v>
      </c>
      <c r="E140" s="82"/>
      <c r="F140" s="131">
        <v>1.3</v>
      </c>
      <c r="G140" s="362">
        <v>5.0863941785525615</v>
      </c>
      <c r="H140" s="82"/>
      <c r="I140" s="362">
        <v>22.3</v>
      </c>
      <c r="J140" s="205">
        <v>28.2</v>
      </c>
      <c r="K140" s="82"/>
      <c r="L140" s="82"/>
      <c r="M140" s="108"/>
      <c r="N140" s="137" t="s">
        <v>763</v>
      </c>
      <c r="O140" s="82"/>
      <c r="P140" s="82"/>
      <c r="Q140" s="82"/>
      <c r="R140" s="140"/>
      <c r="S140" s="137" t="s">
        <v>763</v>
      </c>
      <c r="T140" s="137" t="s">
        <v>763</v>
      </c>
      <c r="U140" s="137" t="s">
        <v>763</v>
      </c>
      <c r="V140" s="85"/>
      <c r="W140" s="85"/>
      <c r="X140" s="85"/>
      <c r="Y140" s="102">
        <f>IF(C140&lt;6," ",IF(C140&lt;=9,I140, IF(C140&gt;=10," ")))</f>
        <v>22.3</v>
      </c>
      <c r="Z140" s="102">
        <f>IF(Y140=" ", " ", IF(Y140&gt;0, Y140+273.15))</f>
        <v>295.45</v>
      </c>
      <c r="AA140" s="102">
        <f>IF(C140&lt;6," ",IF(C140&lt;=9,J140, IF(C140&gt;=10," ")))</f>
        <v>28.2</v>
      </c>
      <c r="AB140" s="102">
        <f>IF(C140&lt;6," ",IF(C140&lt;=9,G140, IF(C140&gt;=10," ")))</f>
        <v>5.0863941785525615</v>
      </c>
      <c r="AC140" s="104">
        <f>IF(Y140=" "," ",IF(Y140&gt;0,EXP(-173.4292+249.6339*100/Z140+143.3483*LN(+Z140/100)-21.8492*Z140/100+AA140*(-0.033096+0.014259*Z140/100-0.0017*(Z140/100)^2))*1.4276))</f>
        <v>7.3579126555964267</v>
      </c>
      <c r="AD140" s="102">
        <f>IF(Y140=" "," ",IF(Y140&gt;0,AB140/AC140))</f>
        <v>0.69128221774742749</v>
      </c>
      <c r="AE140" s="105">
        <f>IF(C140&lt;6," ",IF(C140&lt;=9,F140, IF(C140&gt;=10," ")))</f>
        <v>1.3</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284</v>
      </c>
      <c r="B141" s="102">
        <v>2021</v>
      </c>
      <c r="C141" s="103">
        <v>7</v>
      </c>
      <c r="D141" s="102">
        <v>13</v>
      </c>
      <c r="E141" s="82"/>
      <c r="F141" s="131">
        <v>1.3</v>
      </c>
      <c r="G141" s="362">
        <v>5.0106287276660986</v>
      </c>
      <c r="H141" s="82"/>
      <c r="I141" s="362">
        <v>22.3</v>
      </c>
      <c r="J141" s="205">
        <v>30.5</v>
      </c>
      <c r="K141" s="82"/>
      <c r="L141" s="82"/>
      <c r="M141" s="108"/>
      <c r="N141" s="137">
        <v>1.6049792167763481</v>
      </c>
      <c r="O141" s="82"/>
      <c r="P141" s="82"/>
      <c r="Q141" s="82"/>
      <c r="R141" s="140"/>
      <c r="S141" s="137">
        <v>29.8957973003582</v>
      </c>
      <c r="T141" s="137">
        <v>4.9380952380952401</v>
      </c>
      <c r="U141" s="137">
        <v>2.5000000000000001E-2</v>
      </c>
      <c r="V141" s="85"/>
      <c r="W141" s="85"/>
      <c r="X141" s="85"/>
      <c r="Y141" s="102">
        <f t="shared" ref="Y141:Y151" si="51">IF(C141&lt;6," ",IF(C141&lt;=9,I141, IF(C141&gt;=10," ")))</f>
        <v>22.3</v>
      </c>
      <c r="Z141" s="102">
        <f t="shared" ref="Z141:Z151" si="52">IF(Y141=" ", " ", IF(Y141&gt;0, Y141+273.15))</f>
        <v>295.45</v>
      </c>
      <c r="AA141" s="102">
        <f t="shared" ref="AA141:AA151" si="53">IF(C141&lt;6," ",IF(C141&lt;=9,J141, IF(C141&gt;=10," ")))</f>
        <v>30.5</v>
      </c>
      <c r="AB141" s="102">
        <f t="shared" ref="AB141:AB151" si="54">IF(C141&lt;6," ",IF(C141&lt;=9,G141, IF(C141&gt;=10," ")))</f>
        <v>5.0106287276660986</v>
      </c>
      <c r="AC141" s="104">
        <f t="shared" ref="AC141:AC151" si="55">IF(Y141=" "," ",IF(Y141&gt;0,EXP(-173.4292+249.6339*100/Z141+143.3483*LN(+Z141/100)-21.8492*Z141/100+AA141*(-0.033096+0.014259*Z141/100-0.0017*(Z141/100)^2))*1.4276))</f>
        <v>7.2602895932077951</v>
      </c>
      <c r="AD141" s="102">
        <f t="shared" ref="AD141:AD151" si="56">IF(Y141=" "," ",IF(Y141&gt;0,AB141/AC141))</f>
        <v>0.69014171726065621</v>
      </c>
      <c r="AE141" s="105">
        <f t="shared" ref="AE141:AE151" si="57">IF(C141&lt;6," ",IF(C141&lt;=9,F141, IF(C141&gt;=10," ")))</f>
        <v>1.3</v>
      </c>
      <c r="AF141" s="102">
        <f t="shared" ref="AF141:AF151" si="58">IF(Y141=" "," ",N141)</f>
        <v>1.6049792167763481</v>
      </c>
      <c r="AG141" s="105">
        <f t="shared" ref="AG141:AG151" si="59">IF(C141&lt;6," ",IF(C141&lt;=9,T141, IF(C141&gt;=10," ")))</f>
        <v>4.9380952380952401</v>
      </c>
      <c r="AH141" s="105">
        <f t="shared" ref="AH141:AH151" si="60">IF(C141&lt;6," ",IF(C141&lt;=9,U141, IF(C141&gt;=10," ")))</f>
        <v>2.5000000000000001E-2</v>
      </c>
      <c r="AI141" s="102">
        <f t="shared" ref="AI141" si="61">IF(Y141=" ", " ", IF(Y141&gt;0, SUM(AG141:AH141)))</f>
        <v>4.9630952380952404</v>
      </c>
      <c r="AJ141" s="106">
        <f t="shared" ref="AJ141:AJ151" si="62">IF(C141&lt;6," ",IF(C141&lt;=9,S141, IF(C141&gt;=10," ")))</f>
        <v>29.8957973003582</v>
      </c>
      <c r="AK141" s="107">
        <f t="shared" ref="AK141:AK150" si="63">IF(Y141=" ", " ", IF(Y141&gt;0, AJ141-AF141))</f>
        <v>28.290818083581854</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284</v>
      </c>
      <c r="B142" s="102">
        <v>2021</v>
      </c>
      <c r="C142" s="103">
        <v>7</v>
      </c>
      <c r="D142" s="102">
        <v>13</v>
      </c>
      <c r="E142" s="82"/>
      <c r="F142" s="131">
        <v>1.3</v>
      </c>
      <c r="G142" s="362">
        <v>5.0280920522154791</v>
      </c>
      <c r="H142" s="82"/>
      <c r="I142" s="362">
        <v>22.3</v>
      </c>
      <c r="J142" s="205">
        <v>29.9</v>
      </c>
      <c r="K142" s="82"/>
      <c r="L142" s="82"/>
      <c r="M142" s="108"/>
      <c r="N142" s="137" t="s">
        <v>763</v>
      </c>
      <c r="O142" s="82"/>
      <c r="P142" s="82"/>
      <c r="Q142" s="82"/>
      <c r="R142" s="140"/>
      <c r="S142" s="137" t="s">
        <v>763</v>
      </c>
      <c r="T142" s="137" t="s">
        <v>763</v>
      </c>
      <c r="U142" s="137" t="s">
        <v>763</v>
      </c>
      <c r="V142" s="85"/>
      <c r="W142" s="85"/>
      <c r="X142" s="85"/>
      <c r="Y142" s="102">
        <f t="shared" si="51"/>
        <v>22.3</v>
      </c>
      <c r="Z142" s="102">
        <f t="shared" si="52"/>
        <v>295.45</v>
      </c>
      <c r="AA142" s="102">
        <f t="shared" si="53"/>
        <v>29.9</v>
      </c>
      <c r="AB142" s="102">
        <f t="shared" si="54"/>
        <v>5.0280920522154791</v>
      </c>
      <c r="AC142" s="104">
        <f t="shared" si="55"/>
        <v>7.2856309055537221</v>
      </c>
      <c r="AD142" s="102">
        <f t="shared" si="56"/>
        <v>0.69013817984968784</v>
      </c>
      <c r="AE142" s="105">
        <f t="shared" si="57"/>
        <v>1.3</v>
      </c>
      <c r="AF142" s="102" t="str">
        <f t="shared" si="58"/>
        <v>NS</v>
      </c>
      <c r="AG142" s="105" t="str">
        <f t="shared" si="59"/>
        <v>NS</v>
      </c>
      <c r="AH142" s="105" t="str">
        <f t="shared" si="60"/>
        <v>NS</v>
      </c>
      <c r="AI142" s="102"/>
      <c r="AJ142" s="106" t="str">
        <f t="shared" si="62"/>
        <v>NS</v>
      </c>
      <c r="AK142" s="107"/>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284</v>
      </c>
      <c r="B143" s="102">
        <v>2021</v>
      </c>
      <c r="C143" s="103">
        <v>7</v>
      </c>
      <c r="D143" s="102">
        <v>27</v>
      </c>
      <c r="E143" s="82"/>
      <c r="F143" s="131">
        <v>1.4</v>
      </c>
      <c r="G143" s="362">
        <v>5.3270208769351264</v>
      </c>
      <c r="H143" s="82"/>
      <c r="I143" s="362">
        <v>24.1</v>
      </c>
      <c r="J143" s="205">
        <v>28.2</v>
      </c>
      <c r="K143" s="82"/>
      <c r="L143" s="82"/>
      <c r="M143" s="108"/>
      <c r="N143" s="137" t="s">
        <v>763</v>
      </c>
      <c r="O143" s="82"/>
      <c r="P143" s="82"/>
      <c r="Q143" s="82"/>
      <c r="R143" s="140"/>
      <c r="S143" s="137" t="s">
        <v>763</v>
      </c>
      <c r="T143" s="137" t="s">
        <v>763</v>
      </c>
      <c r="U143" s="137" t="s">
        <v>763</v>
      </c>
      <c r="V143" s="85"/>
      <c r="W143" s="85"/>
      <c r="X143" s="85"/>
      <c r="Y143" s="102">
        <f t="shared" si="51"/>
        <v>24.1</v>
      </c>
      <c r="Z143" s="102">
        <f t="shared" si="52"/>
        <v>297.25</v>
      </c>
      <c r="AA143" s="102">
        <f t="shared" si="53"/>
        <v>28.2</v>
      </c>
      <c r="AB143" s="102">
        <f t="shared" si="54"/>
        <v>5.3270208769351264</v>
      </c>
      <c r="AC143" s="104">
        <f t="shared" si="55"/>
        <v>7.1253088884917641</v>
      </c>
      <c r="AD143" s="102">
        <f t="shared" si="56"/>
        <v>0.74761964152023075</v>
      </c>
      <c r="AE143" s="105">
        <f t="shared" si="57"/>
        <v>1.4</v>
      </c>
      <c r="AF143" s="102" t="str">
        <f t="shared" si="58"/>
        <v>NS</v>
      </c>
      <c r="AG143" s="105" t="str">
        <f t="shared" si="59"/>
        <v>NS</v>
      </c>
      <c r="AH143" s="105" t="str">
        <f t="shared" si="60"/>
        <v>NS</v>
      </c>
      <c r="AI143" s="102"/>
      <c r="AJ143" s="106" t="str">
        <f t="shared" si="62"/>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284</v>
      </c>
      <c r="B144" s="102">
        <v>2021</v>
      </c>
      <c r="C144" s="103">
        <v>7</v>
      </c>
      <c r="D144" s="102">
        <v>27</v>
      </c>
      <c r="E144" s="82"/>
      <c r="F144" s="131">
        <v>1.4</v>
      </c>
      <c r="G144" s="362">
        <v>5.2881790852139003</v>
      </c>
      <c r="H144" s="82"/>
      <c r="I144" s="362">
        <v>24.2</v>
      </c>
      <c r="J144" s="205">
        <v>29.5</v>
      </c>
      <c r="K144" s="82"/>
      <c r="L144" s="82"/>
      <c r="M144" s="108"/>
      <c r="N144" s="137">
        <v>1.0311689526370387</v>
      </c>
      <c r="O144" s="82"/>
      <c r="P144" s="82"/>
      <c r="Q144" s="82"/>
      <c r="R144" s="140"/>
      <c r="S144" s="137">
        <v>41.676202784202644</v>
      </c>
      <c r="T144" s="137">
        <v>6.7180357142857146</v>
      </c>
      <c r="U144" s="137">
        <v>2.6761687127976175</v>
      </c>
      <c r="V144" s="85"/>
      <c r="W144" s="85"/>
      <c r="X144" s="85"/>
      <c r="Y144" s="102">
        <f t="shared" si="51"/>
        <v>24.2</v>
      </c>
      <c r="Z144" s="102">
        <f t="shared" si="52"/>
        <v>297.34999999999997</v>
      </c>
      <c r="AA144" s="102">
        <f t="shared" si="53"/>
        <v>29.5</v>
      </c>
      <c r="AB144" s="102">
        <f t="shared" si="54"/>
        <v>5.2881790852139003</v>
      </c>
      <c r="AC144" s="104">
        <f t="shared" si="55"/>
        <v>7.0600234503804504</v>
      </c>
      <c r="AD144" s="102">
        <f t="shared" si="56"/>
        <v>0.74903137679081377</v>
      </c>
      <c r="AE144" s="105">
        <f t="shared" si="57"/>
        <v>1.4</v>
      </c>
      <c r="AF144" s="102">
        <f t="shared" si="58"/>
        <v>1.0311689526370387</v>
      </c>
      <c r="AG144" s="105">
        <f t="shared" si="59"/>
        <v>6.7180357142857146</v>
      </c>
      <c r="AH144" s="105">
        <f t="shared" si="60"/>
        <v>2.6761687127976175</v>
      </c>
      <c r="AI144" s="102">
        <f t="shared" ref="AI144" si="64">IF(Y144=" ", " ", IF(Y144&gt;0, SUM(AG144:AH144)))</f>
        <v>9.3942044270833325</v>
      </c>
      <c r="AJ144" s="106">
        <f t="shared" si="62"/>
        <v>41.676202784202644</v>
      </c>
      <c r="AK144" s="107">
        <f t="shared" si="63"/>
        <v>40.645033831565605</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284</v>
      </c>
      <c r="B145" s="102">
        <v>2021</v>
      </c>
      <c r="C145" s="103">
        <v>7</v>
      </c>
      <c r="D145" s="102">
        <v>27</v>
      </c>
      <c r="E145" s="82"/>
      <c r="F145" s="131">
        <v>1.4</v>
      </c>
      <c r="G145" s="362">
        <v>5.2760959794366524</v>
      </c>
      <c r="H145" s="82"/>
      <c r="I145" s="362">
        <v>24.2</v>
      </c>
      <c r="J145" s="205">
        <v>29.9</v>
      </c>
      <c r="K145" s="82"/>
      <c r="L145" s="82"/>
      <c r="M145" s="108"/>
      <c r="N145" s="137" t="s">
        <v>763</v>
      </c>
      <c r="O145" s="82"/>
      <c r="P145" s="82"/>
      <c r="Q145" s="82"/>
      <c r="R145" s="140"/>
      <c r="S145" s="137" t="s">
        <v>763</v>
      </c>
      <c r="T145" s="211" t="s">
        <v>763</v>
      </c>
      <c r="U145" s="211" t="s">
        <v>763</v>
      </c>
      <c r="V145" s="85"/>
      <c r="W145" s="85"/>
      <c r="X145" s="85"/>
      <c r="Y145" s="102">
        <f t="shared" si="51"/>
        <v>24.2</v>
      </c>
      <c r="Z145" s="102">
        <f t="shared" si="52"/>
        <v>297.34999999999997</v>
      </c>
      <c r="AA145" s="102">
        <f t="shared" si="53"/>
        <v>29.9</v>
      </c>
      <c r="AB145" s="102">
        <f t="shared" si="54"/>
        <v>5.2760959794366524</v>
      </c>
      <c r="AC145" s="104">
        <f t="shared" si="55"/>
        <v>7.0438667253948166</v>
      </c>
      <c r="AD145" s="102">
        <f t="shared" si="56"/>
        <v>0.74903404410180996</v>
      </c>
      <c r="AE145" s="105">
        <f t="shared" si="57"/>
        <v>1.4</v>
      </c>
      <c r="AF145" s="102" t="str">
        <f t="shared" si="58"/>
        <v>NS</v>
      </c>
      <c r="AG145" s="105" t="str">
        <f t="shared" si="59"/>
        <v>NS</v>
      </c>
      <c r="AH145" s="105" t="str">
        <f t="shared" si="60"/>
        <v>NS</v>
      </c>
      <c r="AI145" s="102"/>
      <c r="AJ145" s="106" t="str">
        <f t="shared" si="62"/>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284</v>
      </c>
      <c r="B146" s="102">
        <v>2021</v>
      </c>
      <c r="C146" s="103">
        <v>7</v>
      </c>
      <c r="D146" s="102">
        <v>12</v>
      </c>
      <c r="E146" s="82"/>
      <c r="F146" s="131">
        <v>1.2</v>
      </c>
      <c r="G146" s="362">
        <v>4.6153849892840988</v>
      </c>
      <c r="H146" s="82"/>
      <c r="I146" s="362">
        <v>24.8</v>
      </c>
      <c r="J146" s="205">
        <v>32.700000000000003</v>
      </c>
      <c r="K146" s="82"/>
      <c r="L146" s="82"/>
      <c r="M146" s="82"/>
      <c r="N146" s="137" t="s">
        <v>763</v>
      </c>
      <c r="O146" s="82"/>
      <c r="P146" s="82"/>
      <c r="Q146" s="82"/>
      <c r="R146" s="140"/>
      <c r="S146" s="137" t="s">
        <v>763</v>
      </c>
      <c r="T146" s="137" t="s">
        <v>763</v>
      </c>
      <c r="U146" s="137" t="s">
        <v>763</v>
      </c>
      <c r="V146" s="85"/>
      <c r="W146" s="85"/>
      <c r="X146" s="85"/>
      <c r="Y146" s="102">
        <f t="shared" si="51"/>
        <v>24.8</v>
      </c>
      <c r="Z146" s="102">
        <f t="shared" si="52"/>
        <v>297.95</v>
      </c>
      <c r="AA146" s="102">
        <f t="shared" si="53"/>
        <v>32.700000000000003</v>
      </c>
      <c r="AB146" s="102">
        <f t="shared" si="54"/>
        <v>4.6153849892840988</v>
      </c>
      <c r="AC146" s="104">
        <f t="shared" si="55"/>
        <v>6.8601931870222295</v>
      </c>
      <c r="AD146" s="102">
        <f t="shared" si="56"/>
        <v>0.67277769932416098</v>
      </c>
      <c r="AE146" s="105">
        <f t="shared" si="57"/>
        <v>1.2</v>
      </c>
      <c r="AF146" s="102" t="str">
        <f t="shared" si="58"/>
        <v>NS</v>
      </c>
      <c r="AG146" s="105" t="str">
        <f t="shared" si="59"/>
        <v>NS</v>
      </c>
      <c r="AH146" s="105" t="str">
        <f t="shared" si="60"/>
        <v>NS</v>
      </c>
      <c r="AI146" s="102"/>
      <c r="AJ146" s="106" t="str">
        <f t="shared" si="62"/>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284</v>
      </c>
      <c r="B147" s="102">
        <v>2021</v>
      </c>
      <c r="C147" s="103">
        <v>8</v>
      </c>
      <c r="D147" s="102">
        <v>12</v>
      </c>
      <c r="E147" s="82"/>
      <c r="F147" s="131">
        <v>1.2</v>
      </c>
      <c r="G147" s="362">
        <v>4.6324960870859861</v>
      </c>
      <c r="H147" s="82"/>
      <c r="I147" s="362">
        <v>24.8</v>
      </c>
      <c r="J147" s="205">
        <v>31.1</v>
      </c>
      <c r="K147" s="82"/>
      <c r="L147" s="82"/>
      <c r="M147" s="82"/>
      <c r="N147" s="137">
        <v>1.3044184816892952</v>
      </c>
      <c r="O147" s="82"/>
      <c r="P147" s="82"/>
      <c r="Q147" s="82"/>
      <c r="R147" s="140"/>
      <c r="S147" s="137">
        <v>25.58090775254378</v>
      </c>
      <c r="T147" s="137">
        <v>4.2287963789682532</v>
      </c>
      <c r="U147" s="137">
        <v>3.4688095238095249</v>
      </c>
      <c r="V147" s="85"/>
      <c r="W147" s="85"/>
      <c r="X147" s="85"/>
      <c r="Y147" s="102">
        <f t="shared" si="51"/>
        <v>24.8</v>
      </c>
      <c r="Z147" s="102">
        <f t="shared" si="52"/>
        <v>297.95</v>
      </c>
      <c r="AA147" s="102">
        <f t="shared" si="53"/>
        <v>31.1</v>
      </c>
      <c r="AB147" s="102">
        <f t="shared" si="54"/>
        <v>4.6324960870859861</v>
      </c>
      <c r="AC147" s="104">
        <f t="shared" si="55"/>
        <v>6.9230767024110804</v>
      </c>
      <c r="AD147" s="102">
        <f t="shared" si="56"/>
        <v>0.66913834501828351</v>
      </c>
      <c r="AE147" s="105">
        <f t="shared" si="57"/>
        <v>1.2</v>
      </c>
      <c r="AF147" s="102">
        <f t="shared" si="58"/>
        <v>1.3044184816892952</v>
      </c>
      <c r="AG147" s="105">
        <f t="shared" si="59"/>
        <v>4.2287963789682532</v>
      </c>
      <c r="AH147" s="105">
        <f t="shared" si="60"/>
        <v>3.4688095238095249</v>
      </c>
      <c r="AI147" s="102">
        <f t="shared" ref="AI147" si="65">IF(Y147=" ", " ", IF(Y147&gt;0, SUM(AG147:AH147)))</f>
        <v>7.6976059027777781</v>
      </c>
      <c r="AJ147" s="106">
        <f t="shared" si="62"/>
        <v>25.58090775254378</v>
      </c>
      <c r="AK147" s="107">
        <f t="shared" si="63"/>
        <v>24.276489270854483</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284</v>
      </c>
      <c r="B148" s="102">
        <v>2021</v>
      </c>
      <c r="C148" s="132">
        <v>8</v>
      </c>
      <c r="D148" s="82">
        <v>12</v>
      </c>
      <c r="E148" s="85"/>
      <c r="F148" s="131">
        <v>1.2</v>
      </c>
      <c r="G148" s="362">
        <v>4.6004817714765522</v>
      </c>
      <c r="H148" s="85"/>
      <c r="I148" s="362">
        <v>24.8</v>
      </c>
      <c r="J148" s="205">
        <v>32</v>
      </c>
      <c r="K148" s="85"/>
      <c r="L148" s="85"/>
      <c r="M148" s="85"/>
      <c r="N148" s="137" t="s">
        <v>763</v>
      </c>
      <c r="O148" s="85"/>
      <c r="P148" s="85"/>
      <c r="Q148" s="85"/>
      <c r="R148" s="140"/>
      <c r="S148" s="137" t="s">
        <v>763</v>
      </c>
      <c r="T148" s="137" t="s">
        <v>763</v>
      </c>
      <c r="U148" s="137" t="s">
        <v>763</v>
      </c>
      <c r="V148" s="85"/>
      <c r="W148" s="85"/>
      <c r="X148" s="85"/>
      <c r="Y148" s="85">
        <f t="shared" si="51"/>
        <v>24.8</v>
      </c>
      <c r="Z148" s="82">
        <f t="shared" si="52"/>
        <v>297.95</v>
      </c>
      <c r="AA148" s="85">
        <f t="shared" si="53"/>
        <v>32</v>
      </c>
      <c r="AB148" s="85">
        <f t="shared" si="54"/>
        <v>4.6004817714765522</v>
      </c>
      <c r="AC148" s="110">
        <f t="shared" si="55"/>
        <v>6.8876341352532018</v>
      </c>
      <c r="AD148" s="82">
        <f t="shared" si="56"/>
        <v>0.66793352857256993</v>
      </c>
      <c r="AE148" s="111">
        <f t="shared" si="57"/>
        <v>1.2</v>
      </c>
      <c r="AF148" s="82" t="str">
        <f t="shared" si="58"/>
        <v>NS</v>
      </c>
      <c r="AG148" s="111" t="str">
        <f t="shared" si="59"/>
        <v>NS</v>
      </c>
      <c r="AH148" s="111" t="str">
        <f t="shared" si="60"/>
        <v>NS</v>
      </c>
      <c r="AI148" s="102"/>
      <c r="AJ148" s="112" t="str">
        <f t="shared" si="62"/>
        <v>NS</v>
      </c>
      <c r="AK148" s="113"/>
      <c r="AL148" s="82"/>
      <c r="AM148" s="82">
        <f>AD154</f>
        <v>0.71250147046310575</v>
      </c>
      <c r="AN148" s="82">
        <f>AE154</f>
        <v>1.325</v>
      </c>
      <c r="AO148" s="82">
        <f>AF154</f>
        <v>1.0641904536608047</v>
      </c>
      <c r="AP148" s="82">
        <f>AI154</f>
        <v>7.5599612010168658</v>
      </c>
      <c r="AQ148" s="113">
        <f>AK154</f>
        <v>30.649487241042149</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284</v>
      </c>
      <c r="B149" s="102">
        <v>2021</v>
      </c>
      <c r="C149" s="132">
        <v>8</v>
      </c>
      <c r="D149" s="82">
        <v>26</v>
      </c>
      <c r="E149" s="85"/>
      <c r="F149" s="131">
        <v>1.4</v>
      </c>
      <c r="G149" s="362">
        <v>5.1231611753161124</v>
      </c>
      <c r="H149" s="85"/>
      <c r="I149" s="362">
        <v>26</v>
      </c>
      <c r="J149" s="205">
        <v>31.2</v>
      </c>
      <c r="K149" s="85"/>
      <c r="L149" s="85"/>
      <c r="M149" s="85"/>
      <c r="N149" s="137" t="s">
        <v>763</v>
      </c>
      <c r="O149" s="85"/>
      <c r="P149" s="85"/>
      <c r="Q149" s="85"/>
      <c r="R149" s="140"/>
      <c r="S149" s="137" t="s">
        <v>763</v>
      </c>
      <c r="T149" s="137" t="s">
        <v>763</v>
      </c>
      <c r="U149" s="137" t="s">
        <v>763</v>
      </c>
      <c r="V149" s="85"/>
      <c r="W149" s="85"/>
      <c r="X149" s="85"/>
      <c r="Y149" s="85">
        <f t="shared" si="51"/>
        <v>26</v>
      </c>
      <c r="Z149" s="82">
        <f t="shared" si="52"/>
        <v>299.14999999999998</v>
      </c>
      <c r="AA149" s="85">
        <f t="shared" si="53"/>
        <v>31.2</v>
      </c>
      <c r="AB149" s="85">
        <f t="shared" si="54"/>
        <v>5.1231611753161124</v>
      </c>
      <c r="AC149" s="110">
        <f t="shared" si="55"/>
        <v>6.7783183030291836</v>
      </c>
      <c r="AD149" s="82">
        <f t="shared" si="56"/>
        <v>0.75581596293974673</v>
      </c>
      <c r="AE149" s="111">
        <f t="shared" si="57"/>
        <v>1.4</v>
      </c>
      <c r="AF149" s="82" t="str">
        <f t="shared" si="58"/>
        <v>NS</v>
      </c>
      <c r="AG149" s="111" t="str">
        <f t="shared" si="59"/>
        <v>NS</v>
      </c>
      <c r="AH149" s="111" t="str">
        <f t="shared" si="60"/>
        <v>NS</v>
      </c>
      <c r="AI149" s="82"/>
      <c r="AJ149" s="112" t="str">
        <f t="shared" si="62"/>
        <v>NS</v>
      </c>
      <c r="AK149" s="113"/>
      <c r="AL149" s="85"/>
      <c r="AM149" s="82"/>
      <c r="AN149" s="82"/>
      <c r="AO149" s="82"/>
      <c r="AP149" s="85"/>
      <c r="AQ149" s="82"/>
      <c r="AR149" s="82"/>
      <c r="AS149" s="363">
        <f>((LN(AM148)-LN(0.4))/(LN(0.9)-LN(0.4))*100)</f>
        <v>71.191998681986817</v>
      </c>
      <c r="AT149" s="120">
        <f>((LN(AN148)-LN(0.6))/(LN(3)-LN(0.6))*100)</f>
        <v>49.224519758329912</v>
      </c>
      <c r="AU149" s="115">
        <f>((LN(AO148)-LN(10))/(LN(1)-LN(10))*100)</f>
        <v>97.298064124011646</v>
      </c>
      <c r="AV149" s="115">
        <f>((LN(AP148)-LN(10))/(LN(3)-LN(10))*100)</f>
        <v>23.233002768115295</v>
      </c>
      <c r="AW149" s="115">
        <f>((LN(AQ148)-LN(43))/(LN(20)-LN(43))*100)</f>
        <v>44.232319674960422</v>
      </c>
      <c r="AX149" s="82"/>
      <c r="AY149" s="82"/>
      <c r="AZ149" s="82"/>
      <c r="BA149" s="82"/>
      <c r="BB149" s="82"/>
    </row>
    <row r="150" spans="1:54" ht="16" x14ac:dyDescent="0.2">
      <c r="A150" s="101" t="s">
        <v>284</v>
      </c>
      <c r="B150" s="102">
        <v>2021</v>
      </c>
      <c r="C150" s="132">
        <v>8</v>
      </c>
      <c r="D150" s="82">
        <v>26</v>
      </c>
      <c r="E150" s="85"/>
      <c r="F150" s="131">
        <v>1.4</v>
      </c>
      <c r="G150" s="362">
        <v>5.0142588252401739</v>
      </c>
      <c r="H150" s="85"/>
      <c r="I150" s="362">
        <v>26</v>
      </c>
      <c r="J150" s="205">
        <v>30.9</v>
      </c>
      <c r="K150" s="85"/>
      <c r="L150" s="85"/>
      <c r="M150" s="85"/>
      <c r="N150" s="137">
        <v>0.31619516354053639</v>
      </c>
      <c r="O150" s="85"/>
      <c r="P150" s="85"/>
      <c r="Q150" s="85"/>
      <c r="R150" s="140"/>
      <c r="S150" s="137">
        <v>29.701802941707193</v>
      </c>
      <c r="T150" s="137">
        <v>4.5454761904761911</v>
      </c>
      <c r="U150" s="137">
        <v>3.6394630456349217</v>
      </c>
      <c r="V150" s="85"/>
      <c r="W150" s="85"/>
      <c r="X150" s="85"/>
      <c r="Y150" s="85">
        <f t="shared" si="51"/>
        <v>26</v>
      </c>
      <c r="Z150" s="82">
        <f t="shared" si="52"/>
        <v>299.14999999999998</v>
      </c>
      <c r="AA150" s="85">
        <f t="shared" si="53"/>
        <v>30.9</v>
      </c>
      <c r="AB150" s="85">
        <f t="shared" si="54"/>
        <v>5.0142588252401739</v>
      </c>
      <c r="AC150" s="110">
        <f t="shared" si="55"/>
        <v>6.789824677750989</v>
      </c>
      <c r="AD150" s="82">
        <f t="shared" si="56"/>
        <v>0.73849606775134868</v>
      </c>
      <c r="AE150" s="111">
        <f t="shared" si="57"/>
        <v>1.4</v>
      </c>
      <c r="AF150" s="82">
        <f t="shared" si="58"/>
        <v>0.31619516354053639</v>
      </c>
      <c r="AG150" s="111">
        <f t="shared" si="59"/>
        <v>4.5454761904761911</v>
      </c>
      <c r="AH150" s="111">
        <f t="shared" si="60"/>
        <v>3.6394630456349217</v>
      </c>
      <c r="AI150" s="102">
        <f t="shared" ref="AI150" si="66">IF(Y150=" ", " ", IF(Y150&gt;0, SUM(AG150:AH150)))</f>
        <v>8.1849392361111128</v>
      </c>
      <c r="AJ150" s="112">
        <f t="shared" si="62"/>
        <v>29.701802941707193</v>
      </c>
      <c r="AK150" s="113">
        <f t="shared" si="63"/>
        <v>29.385607778166655</v>
      </c>
      <c r="AL150" s="82"/>
      <c r="AM150" s="85"/>
      <c r="AN150" s="85"/>
      <c r="AO150" s="85"/>
      <c r="AP150" s="128" t="s">
        <v>1237</v>
      </c>
      <c r="AQ150" s="85"/>
      <c r="AR150" s="82"/>
      <c r="AS150" s="82">
        <f>IF(AS149&gt;100, 100, IF(AS149&lt;0, 0, AS149))</f>
        <v>71.191998681986817</v>
      </c>
      <c r="AT150" s="82">
        <f t="shared" ref="AT150:AW150" si="67">IF(AT149&gt;100, 100, IF(AT149&lt;0, 0, AT149))</f>
        <v>49.224519758329912</v>
      </c>
      <c r="AU150" s="82">
        <f t="shared" si="67"/>
        <v>97.298064124011646</v>
      </c>
      <c r="AV150" s="82">
        <f t="shared" si="67"/>
        <v>23.233002768115295</v>
      </c>
      <c r="AW150" s="82">
        <f t="shared" si="67"/>
        <v>44.232319674960422</v>
      </c>
      <c r="AX150" s="129">
        <f>AVERAGE(AS150:AW150)</f>
        <v>57.03598100148082</v>
      </c>
      <c r="AY150" s="84"/>
      <c r="AZ150" s="84"/>
      <c r="BA150" s="84" t="str">
        <f>IF(AX150&gt;65, "Acceptable; Ongoing Protection is Required", "Unacceptable; Immediate Restoration is Required")</f>
        <v>Unacceptable; Immediate Restoration is Required</v>
      </c>
      <c r="BB150" s="82"/>
    </row>
    <row r="151" spans="1:54" ht="16" x14ac:dyDescent="0.2">
      <c r="A151" s="101" t="s">
        <v>284</v>
      </c>
      <c r="B151" s="102">
        <v>2021</v>
      </c>
      <c r="C151" s="132">
        <v>8</v>
      </c>
      <c r="D151" s="82">
        <v>26</v>
      </c>
      <c r="E151" s="85"/>
      <c r="F151" s="131">
        <v>1.4</v>
      </c>
      <c r="G151" s="362">
        <v>4.9025775327848562</v>
      </c>
      <c r="H151" s="85"/>
      <c r="I151" s="362">
        <v>26</v>
      </c>
      <c r="J151" s="205">
        <v>32.5</v>
      </c>
      <c r="K151" s="85"/>
      <c r="L151" s="85"/>
      <c r="M151" s="85"/>
      <c r="N151" s="211" t="s">
        <v>763</v>
      </c>
      <c r="O151" s="85"/>
      <c r="P151" s="85"/>
      <c r="Q151" s="85"/>
      <c r="R151" s="140"/>
      <c r="S151" s="137" t="s">
        <v>763</v>
      </c>
      <c r="T151" s="211" t="s">
        <v>763</v>
      </c>
      <c r="U151" s="211" t="s">
        <v>763</v>
      </c>
      <c r="V151" s="85"/>
      <c r="W151" s="85"/>
      <c r="X151" s="85"/>
      <c r="Y151" s="85">
        <f t="shared" si="51"/>
        <v>26</v>
      </c>
      <c r="Z151" s="82">
        <f t="shared" si="52"/>
        <v>299.14999999999998</v>
      </c>
      <c r="AA151" s="85">
        <f t="shared" si="53"/>
        <v>32.5</v>
      </c>
      <c r="AB151" s="85">
        <f t="shared" si="54"/>
        <v>4.9025775327848562</v>
      </c>
      <c r="AC151" s="110">
        <f t="shared" si="55"/>
        <v>6.7286822470029266</v>
      </c>
      <c r="AD151" s="82">
        <f t="shared" si="56"/>
        <v>0.72860886468053243</v>
      </c>
      <c r="AE151" s="111">
        <f t="shared" si="57"/>
        <v>1.4</v>
      </c>
      <c r="AF151" s="82" t="str">
        <f t="shared" si="58"/>
        <v>NS</v>
      </c>
      <c r="AG151" s="111" t="str">
        <f t="shared" si="59"/>
        <v>NS</v>
      </c>
      <c r="AH151" s="111" t="str">
        <f t="shared" si="60"/>
        <v>NS</v>
      </c>
      <c r="AI151" s="82"/>
      <c r="AJ151" s="112" t="str">
        <f t="shared" si="62"/>
        <v>NS</v>
      </c>
      <c r="AK151" s="113"/>
      <c r="AL151" s="85"/>
      <c r="AM151" s="85"/>
      <c r="AN151" s="85"/>
      <c r="AO151" s="85"/>
      <c r="AP151" s="85"/>
      <c r="AQ151" s="85"/>
      <c r="AR151" s="85"/>
      <c r="AS151" s="85"/>
      <c r="AT151" s="85"/>
      <c r="AU151" s="85"/>
      <c r="AV151" s="85"/>
      <c r="AW151" s="126" t="s">
        <v>1238</v>
      </c>
      <c r="AX151" s="126">
        <f>AVERAGE(AS150:AW150)</f>
        <v>57.03598100148082</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57.03598100148082</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0.71250147046310575</v>
      </c>
      <c r="AE154" s="84">
        <f>_xlfn.AGGREGATE(1, 6,AE140:AE151)</f>
        <v>1.325</v>
      </c>
      <c r="AF154" s="84">
        <f>_xlfn.AGGREGATE(1, 6,AF140:AF151)</f>
        <v>1.0641904536608047</v>
      </c>
      <c r="AG154" s="82"/>
      <c r="AH154" s="82"/>
      <c r="AI154" s="84">
        <f>_xlfn.AGGREGATE(1, 6,AI140:AI151)</f>
        <v>7.5599612010168658</v>
      </c>
      <c r="AJ154" s="82"/>
      <c r="AK154" s="84">
        <f>_xlfn.AGGREGATE(1, 6,AK140:AK151)</f>
        <v>30.649487241042149</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AVERAGE(AD139:AD151)</f>
        <v>0.71250147046310575</v>
      </c>
      <c r="AE155" s="126">
        <f>AVERAGE(AE139:AE151)</f>
        <v>1.325</v>
      </c>
      <c r="AF155" s="126">
        <f>AVERAGE(AF139:AF151)</f>
        <v>1.0641904536608047</v>
      </c>
      <c r="AG155" s="126"/>
      <c r="AH155" s="126"/>
      <c r="AI155" s="126">
        <f>AVERAGE(AI139:AI151)</f>
        <v>7.5599612010168658</v>
      </c>
      <c r="AJ155" s="126"/>
      <c r="AK155" s="127">
        <f>AVERAGE(AK139:AK151)</f>
        <v>30.649487241042149</v>
      </c>
      <c r="AL155" s="82"/>
      <c r="AM155" s="82"/>
      <c r="AN155" s="82"/>
      <c r="AO155" s="82"/>
      <c r="AP155" s="82"/>
      <c r="AQ155" s="82"/>
      <c r="AR155" s="82"/>
      <c r="AS155" s="82"/>
      <c r="AT155" s="82"/>
      <c r="AU155" s="82"/>
      <c r="AV155" s="82"/>
      <c r="AW155" s="82"/>
      <c r="AX155" s="82"/>
      <c r="AY155" s="82"/>
      <c r="AZ155" s="82"/>
      <c r="BA155" s="82"/>
      <c r="BB155" s="82"/>
    </row>
    <row r="156" spans="1:54" x14ac:dyDescent="0.2">
      <c r="AD156">
        <f>AVERAGE(AD140:AD151)</f>
        <v>0.71250147046310575</v>
      </c>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286</v>
      </c>
      <c r="C162" s="68" t="s">
        <v>757</v>
      </c>
      <c r="E162" s="69">
        <v>44757</v>
      </c>
      <c r="F162" s="68" t="s">
        <v>70</v>
      </c>
      <c r="G162" s="68" t="s">
        <v>1141</v>
      </c>
      <c r="H162" t="s">
        <v>891</v>
      </c>
      <c r="I162" s="68">
        <v>1</v>
      </c>
      <c r="J162" s="68" t="s">
        <v>760</v>
      </c>
      <c r="K162" s="68" t="s">
        <v>761</v>
      </c>
      <c r="L162" s="68">
        <v>2</v>
      </c>
      <c r="M162" s="68">
        <v>1</v>
      </c>
      <c r="N162" s="68" t="s">
        <v>761</v>
      </c>
      <c r="O162" s="68" t="s">
        <v>808</v>
      </c>
      <c r="P162" s="68">
        <v>1.2</v>
      </c>
      <c r="Q162" s="68" t="s">
        <v>761</v>
      </c>
      <c r="R162" s="68" t="s">
        <v>761</v>
      </c>
      <c r="S162" s="131">
        <v>1.2</v>
      </c>
      <c r="T162" s="76">
        <v>1</v>
      </c>
      <c r="U162" s="131" t="s">
        <v>761</v>
      </c>
      <c r="V162" s="131" t="s">
        <v>761</v>
      </c>
      <c r="W162" s="71">
        <v>0.31388888888888888</v>
      </c>
      <c r="X162" s="68">
        <v>0.15</v>
      </c>
      <c r="Y162" s="359">
        <v>25.6</v>
      </c>
      <c r="Z162" s="68">
        <v>6.36</v>
      </c>
      <c r="AA162" s="365">
        <v>5.3543256602489162</v>
      </c>
      <c r="AB162" s="73">
        <v>77.3</v>
      </c>
      <c r="AC162" s="134">
        <v>30.4</v>
      </c>
      <c r="AD162" s="74">
        <v>46.9</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286</v>
      </c>
      <c r="C163" s="68" t="s">
        <v>764</v>
      </c>
      <c r="E163" s="69">
        <v>44757</v>
      </c>
      <c r="F163" s="68" t="s">
        <v>70</v>
      </c>
      <c r="G163" s="68" t="s">
        <v>1141</v>
      </c>
      <c r="H163" t="s">
        <v>891</v>
      </c>
      <c r="I163" s="68">
        <v>1</v>
      </c>
      <c r="J163" s="68" t="s">
        <v>760</v>
      </c>
      <c r="K163" s="68" t="s">
        <v>761</v>
      </c>
      <c r="L163" s="68">
        <v>2</v>
      </c>
      <c r="M163" s="68">
        <v>1</v>
      </c>
      <c r="N163" s="68" t="s">
        <v>761</v>
      </c>
      <c r="O163" s="68" t="s">
        <v>808</v>
      </c>
      <c r="P163" s="68">
        <v>1.2</v>
      </c>
      <c r="Q163" s="68" t="s">
        <v>761</v>
      </c>
      <c r="R163" s="68" t="s">
        <v>761</v>
      </c>
      <c r="S163" s="131">
        <v>1.2</v>
      </c>
      <c r="T163" s="76">
        <v>1</v>
      </c>
      <c r="U163" s="131" t="s">
        <v>761</v>
      </c>
      <c r="V163" s="131" t="s">
        <v>761</v>
      </c>
      <c r="W163" s="71">
        <v>0.31388888888888888</v>
      </c>
      <c r="X163" s="68">
        <v>0.5</v>
      </c>
      <c r="Y163" s="359">
        <v>25.6</v>
      </c>
      <c r="Z163" s="68">
        <v>6.43</v>
      </c>
      <c r="AA163" s="365">
        <v>5.413256917515807</v>
      </c>
      <c r="AB163" s="73">
        <v>78.2</v>
      </c>
      <c r="AC163" s="134">
        <v>30.4</v>
      </c>
      <c r="AD163" s="74">
        <v>47</v>
      </c>
      <c r="AE163" s="72">
        <v>0.3505154639175258</v>
      </c>
      <c r="AF163" s="72">
        <v>2.5000000000000001E-2</v>
      </c>
      <c r="AG163" s="72">
        <v>3.2811563810665079E-2</v>
      </c>
      <c r="AH163" s="137">
        <v>5.781156381066508E-2</v>
      </c>
      <c r="AI163" s="72">
        <v>15.234971687420861</v>
      </c>
      <c r="AJ163" s="75">
        <v>15.292783251231526</v>
      </c>
      <c r="AK163" s="72">
        <v>89.605714044412565</v>
      </c>
      <c r="AL163" s="72">
        <v>12.449564309013704</v>
      </c>
      <c r="AM163" s="72">
        <v>7.1974979862979183</v>
      </c>
      <c r="AN163" s="72">
        <v>27.684535996434565</v>
      </c>
      <c r="AO163" s="137">
        <v>27.742347560245229</v>
      </c>
      <c r="AP163" s="137">
        <v>2.7863942101265828</v>
      </c>
      <c r="AQ163" s="137">
        <v>0.03</v>
      </c>
      <c r="AR163" s="70">
        <v>0.99525687012717512</v>
      </c>
      <c r="AS163" s="72">
        <v>2.8163942101265826</v>
      </c>
      <c r="AT163" s="40"/>
      <c r="AU163" s="40"/>
      <c r="AV163" s="40"/>
    </row>
    <row r="164" spans="1:54" x14ac:dyDescent="0.2">
      <c r="A164" t="s">
        <v>756</v>
      </c>
      <c r="B164" s="68" t="s">
        <v>286</v>
      </c>
      <c r="C164" s="68" t="s">
        <v>765</v>
      </c>
      <c r="E164" s="69">
        <v>44757</v>
      </c>
      <c r="F164" s="68" t="s">
        <v>70</v>
      </c>
      <c r="G164" s="68" t="s">
        <v>1141</v>
      </c>
      <c r="H164" t="s">
        <v>891</v>
      </c>
      <c r="I164" s="68">
        <v>1</v>
      </c>
      <c r="J164" s="68" t="s">
        <v>760</v>
      </c>
      <c r="K164" s="68" t="s">
        <v>761</v>
      </c>
      <c r="L164" s="68">
        <v>2</v>
      </c>
      <c r="M164" s="68">
        <v>1</v>
      </c>
      <c r="N164" s="68" t="s">
        <v>761</v>
      </c>
      <c r="O164" s="68" t="s">
        <v>808</v>
      </c>
      <c r="P164" s="68">
        <v>1.2</v>
      </c>
      <c r="Q164" s="68" t="s">
        <v>761</v>
      </c>
      <c r="R164" s="68" t="s">
        <v>761</v>
      </c>
      <c r="S164" s="131">
        <v>1.2</v>
      </c>
      <c r="T164" s="76">
        <v>1</v>
      </c>
      <c r="U164" s="131" t="s">
        <v>761</v>
      </c>
      <c r="V164" s="131" t="s">
        <v>761</v>
      </c>
      <c r="W164" s="71">
        <v>0.31388888888888888</v>
      </c>
      <c r="X164" s="68">
        <v>1</v>
      </c>
      <c r="Y164" s="359">
        <v>25.6</v>
      </c>
      <c r="Z164" s="68">
        <v>6.41</v>
      </c>
      <c r="AA164" s="365">
        <v>5.3964194154395528</v>
      </c>
      <c r="AB164" s="73">
        <v>77.8</v>
      </c>
      <c r="AC164" s="134">
        <v>30.4</v>
      </c>
      <c r="AD164" s="74">
        <v>46.8</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286</v>
      </c>
      <c r="C165" s="68" t="s">
        <v>757</v>
      </c>
      <c r="E165" s="69">
        <v>44788</v>
      </c>
      <c r="F165" s="68" t="s">
        <v>826</v>
      </c>
      <c r="G165" s="68" t="s">
        <v>1141</v>
      </c>
      <c r="H165" t="s">
        <v>1178</v>
      </c>
      <c r="I165" s="68">
        <v>2</v>
      </c>
      <c r="J165" s="68" t="s">
        <v>760</v>
      </c>
      <c r="K165" s="77">
        <v>0.42569444444444443</v>
      </c>
      <c r="L165" s="68">
        <v>2</v>
      </c>
      <c r="M165" s="68">
        <v>1</v>
      </c>
      <c r="N165" s="68" t="s">
        <v>783</v>
      </c>
      <c r="O165" s="68" t="s">
        <v>762</v>
      </c>
      <c r="P165" s="68">
        <v>1.1000000000000001</v>
      </c>
      <c r="Q165" s="68" t="s">
        <v>761</v>
      </c>
      <c r="R165" s="68" t="s">
        <v>761</v>
      </c>
      <c r="S165" s="131">
        <v>1.1000000000000001</v>
      </c>
      <c r="T165" s="80">
        <v>1</v>
      </c>
      <c r="U165" s="131">
        <v>7.29</v>
      </c>
      <c r="V165" s="131">
        <v>25.4</v>
      </c>
      <c r="W165" s="71">
        <v>0.3840277777777778</v>
      </c>
      <c r="X165" s="68">
        <v>0.15</v>
      </c>
      <c r="Y165" s="359">
        <v>24.2</v>
      </c>
      <c r="Z165" s="68">
        <v>6.59</v>
      </c>
      <c r="AA165" s="365">
        <v>5.5162427319464715</v>
      </c>
      <c r="AB165" s="73">
        <v>86.3</v>
      </c>
      <c r="AC165" s="134">
        <v>31.1</v>
      </c>
      <c r="AD165" s="74">
        <v>48.3</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286</v>
      </c>
      <c r="C166" s="68" t="s">
        <v>764</v>
      </c>
      <c r="E166" s="69">
        <v>44788</v>
      </c>
      <c r="F166" s="68" t="s">
        <v>826</v>
      </c>
      <c r="G166" s="68" t="s">
        <v>1141</v>
      </c>
      <c r="H166" t="s">
        <v>1178</v>
      </c>
      <c r="I166" s="68">
        <v>2</v>
      </c>
      <c r="J166" s="68" t="s">
        <v>760</v>
      </c>
      <c r="K166" s="77">
        <v>0.42569444444444443</v>
      </c>
      <c r="L166" s="68">
        <v>2</v>
      </c>
      <c r="M166" s="68">
        <v>1</v>
      </c>
      <c r="N166" s="68" t="s">
        <v>783</v>
      </c>
      <c r="O166" s="68" t="s">
        <v>762</v>
      </c>
      <c r="P166" s="68">
        <v>1.1000000000000001</v>
      </c>
      <c r="Q166" s="68" t="s">
        <v>761</v>
      </c>
      <c r="R166" s="68" t="s">
        <v>761</v>
      </c>
      <c r="S166" s="131">
        <v>1.1000000000000001</v>
      </c>
      <c r="T166" s="80">
        <v>1</v>
      </c>
      <c r="U166" s="131">
        <v>7.29</v>
      </c>
      <c r="V166" s="131">
        <v>25.4</v>
      </c>
      <c r="W166" s="71">
        <v>0.38611111111111113</v>
      </c>
      <c r="X166" s="68">
        <v>0.55000000000000004</v>
      </c>
      <c r="Y166" s="359">
        <v>24.2</v>
      </c>
      <c r="Z166" s="68">
        <v>6.5</v>
      </c>
      <c r="AA166" s="365">
        <v>5.4377964090366362</v>
      </c>
      <c r="AB166" s="73">
        <v>84.6</v>
      </c>
      <c r="AC166" s="134">
        <v>31.2</v>
      </c>
      <c r="AD166" s="74">
        <v>48.1</v>
      </c>
      <c r="AE166" s="72">
        <v>0.4445205479452054</v>
      </c>
      <c r="AF166" s="72">
        <v>3.3244236551954964E-2</v>
      </c>
      <c r="AG166" s="72">
        <v>0.13338825644098265</v>
      </c>
      <c r="AH166" s="137">
        <v>0.16663249299293761</v>
      </c>
      <c r="AI166" s="72">
        <v>20.612603960209029</v>
      </c>
      <c r="AJ166" s="75">
        <v>20.779236453201968</v>
      </c>
      <c r="AK166" s="72">
        <v>87.669188577193566</v>
      </c>
      <c r="AL166" s="72">
        <v>10.363896602715597</v>
      </c>
      <c r="AM166" s="72">
        <v>8.459095255178644</v>
      </c>
      <c r="AN166" s="72">
        <v>30.976500562924628</v>
      </c>
      <c r="AO166" s="137">
        <v>31.143133055917566</v>
      </c>
      <c r="AP166" s="137">
        <v>2.7139791666666664</v>
      </c>
      <c r="AQ166" s="137">
        <v>0.03</v>
      </c>
      <c r="AR166" s="70">
        <v>1</v>
      </c>
      <c r="AS166" s="72">
        <v>2.7439791666666662</v>
      </c>
    </row>
    <row r="167" spans="1:54" x14ac:dyDescent="0.2">
      <c r="A167" t="s">
        <v>756</v>
      </c>
      <c r="B167" s="68" t="s">
        <v>286</v>
      </c>
      <c r="C167" s="68" t="s">
        <v>765</v>
      </c>
      <c r="E167" s="69">
        <v>44788</v>
      </c>
      <c r="F167" s="68" t="s">
        <v>826</v>
      </c>
      <c r="G167" s="68" t="s">
        <v>1141</v>
      </c>
      <c r="H167" t="s">
        <v>1178</v>
      </c>
      <c r="I167" s="68">
        <v>2</v>
      </c>
      <c r="J167" s="68" t="s">
        <v>760</v>
      </c>
      <c r="K167" s="77">
        <v>0.42569444444444399</v>
      </c>
      <c r="L167" s="68">
        <v>2</v>
      </c>
      <c r="M167" s="68">
        <v>1</v>
      </c>
      <c r="N167" s="68" t="s">
        <v>783</v>
      </c>
      <c r="O167" s="68" t="s">
        <v>762</v>
      </c>
      <c r="P167" s="68">
        <v>1.1000000000000001</v>
      </c>
      <c r="Q167" s="68" t="s">
        <v>761</v>
      </c>
      <c r="R167" s="68" t="s">
        <v>761</v>
      </c>
      <c r="S167" s="131">
        <v>1.1000000000000001</v>
      </c>
      <c r="T167" s="80">
        <v>1</v>
      </c>
      <c r="U167" s="131">
        <v>7.29</v>
      </c>
      <c r="V167" s="131">
        <v>25.4</v>
      </c>
      <c r="W167" s="71">
        <v>0.38819444444444401</v>
      </c>
      <c r="X167" s="68">
        <v>0.8</v>
      </c>
      <c r="Y167" s="359" t="s">
        <v>761</v>
      </c>
      <c r="Z167" s="68" t="s">
        <v>761</v>
      </c>
      <c r="AA167" s="365" t="s">
        <v>761</v>
      </c>
      <c r="AB167" s="73" t="s">
        <v>761</v>
      </c>
      <c r="AC167" s="134">
        <v>31.3</v>
      </c>
      <c r="AD167" s="74">
        <v>48.2</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286</v>
      </c>
      <c r="C168" s="68" t="s">
        <v>757</v>
      </c>
      <c r="E168" s="69">
        <v>44803</v>
      </c>
      <c r="F168" s="68" t="s">
        <v>70</v>
      </c>
      <c r="G168" s="68" t="s">
        <v>1141</v>
      </c>
      <c r="H168" t="s">
        <v>891</v>
      </c>
      <c r="I168" s="68">
        <v>0</v>
      </c>
      <c r="J168" s="68" t="s">
        <v>760</v>
      </c>
      <c r="K168" s="68" t="s">
        <v>761</v>
      </c>
      <c r="L168" s="68">
        <v>2</v>
      </c>
      <c r="M168" s="68">
        <v>1</v>
      </c>
      <c r="N168" s="68" t="s">
        <v>761</v>
      </c>
      <c r="O168" s="68" t="s">
        <v>776</v>
      </c>
      <c r="P168" s="68">
        <v>1.4</v>
      </c>
      <c r="Q168" s="68" t="s">
        <v>761</v>
      </c>
      <c r="R168" s="79" t="s">
        <v>761</v>
      </c>
      <c r="S168" s="131">
        <v>1.3</v>
      </c>
      <c r="T168" s="80">
        <v>0.92857142857142871</v>
      </c>
      <c r="U168" s="131" t="s">
        <v>761</v>
      </c>
      <c r="V168" s="131" t="s">
        <v>761</v>
      </c>
      <c r="W168" s="71">
        <v>0.33958333333333335</v>
      </c>
      <c r="X168" s="68">
        <v>0.15</v>
      </c>
      <c r="Y168" s="359">
        <v>25.2</v>
      </c>
      <c r="Z168" s="68">
        <v>6.01</v>
      </c>
      <c r="AA168" s="365">
        <v>5.0200026085254423</v>
      </c>
      <c r="AB168" s="73">
        <v>72.599999999999994</v>
      </c>
      <c r="AC168" s="134">
        <v>31.7</v>
      </c>
      <c r="AD168" s="74">
        <v>48.9</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286</v>
      </c>
      <c r="C169" s="68" t="s">
        <v>764</v>
      </c>
      <c r="E169" s="69">
        <v>44803</v>
      </c>
      <c r="F169" s="68" t="s">
        <v>70</v>
      </c>
      <c r="G169" s="68" t="s">
        <v>1141</v>
      </c>
      <c r="H169" t="s">
        <v>891</v>
      </c>
      <c r="I169" s="68">
        <v>0</v>
      </c>
      <c r="J169" s="68" t="s">
        <v>760</v>
      </c>
      <c r="K169" s="68" t="s">
        <v>761</v>
      </c>
      <c r="L169" s="68">
        <v>2</v>
      </c>
      <c r="M169" s="68">
        <v>1</v>
      </c>
      <c r="N169" s="68" t="s">
        <v>761</v>
      </c>
      <c r="O169" s="68" t="s">
        <v>776</v>
      </c>
      <c r="P169" s="68">
        <v>1.4</v>
      </c>
      <c r="Q169" s="68" t="s">
        <v>761</v>
      </c>
      <c r="R169" s="79" t="s">
        <v>761</v>
      </c>
      <c r="S169" s="131">
        <v>1.3</v>
      </c>
      <c r="T169" s="80">
        <v>0.92857142857142871</v>
      </c>
      <c r="U169" s="131" t="s">
        <v>761</v>
      </c>
      <c r="V169" s="131" t="s">
        <v>761</v>
      </c>
      <c r="W169" s="71">
        <v>0.33958333333333335</v>
      </c>
      <c r="X169" s="68">
        <v>0.5</v>
      </c>
      <c r="Y169" s="359">
        <v>25.2</v>
      </c>
      <c r="Z169" s="68">
        <v>5.95</v>
      </c>
      <c r="AA169" s="365">
        <v>4.9783591081414462</v>
      </c>
      <c r="AB169" s="73">
        <v>72.099999999999994</v>
      </c>
      <c r="AC169" s="134">
        <v>31.4</v>
      </c>
      <c r="AD169" s="74">
        <v>48.4</v>
      </c>
      <c r="AE169" s="72">
        <v>0.35704057279236273</v>
      </c>
      <c r="AF169" s="72">
        <v>0.47238830840406965</v>
      </c>
      <c r="AG169" s="72">
        <v>0.13241461953265432</v>
      </c>
      <c r="AH169" s="137">
        <v>0.60480292793672397</v>
      </c>
      <c r="AI169" s="72">
        <v>37.02393035848128</v>
      </c>
      <c r="AJ169" s="75">
        <v>37.628733286418004</v>
      </c>
      <c r="AK169" s="72">
        <v>93.410196860450981</v>
      </c>
      <c r="AL169" s="72">
        <v>13.678839165637076</v>
      </c>
      <c r="AM169" s="72">
        <v>6.8288102323118816</v>
      </c>
      <c r="AN169" s="72">
        <v>50.702769524118352</v>
      </c>
      <c r="AO169" s="137">
        <v>51.307572452055084</v>
      </c>
      <c r="AP169" s="137">
        <v>2.8237505952380948</v>
      </c>
      <c r="AQ169" s="137">
        <v>0.03</v>
      </c>
      <c r="AR169" s="70">
        <v>1</v>
      </c>
      <c r="AS169" s="72">
        <v>2.8537505952380946</v>
      </c>
    </row>
    <row r="170" spans="1:54" x14ac:dyDescent="0.2">
      <c r="A170" t="s">
        <v>756</v>
      </c>
      <c r="B170" s="68" t="s">
        <v>286</v>
      </c>
      <c r="C170" s="68" t="s">
        <v>765</v>
      </c>
      <c r="E170" s="69">
        <v>44803</v>
      </c>
      <c r="F170" s="68" t="s">
        <v>70</v>
      </c>
      <c r="G170" s="68" t="s">
        <v>1141</v>
      </c>
      <c r="H170" t="s">
        <v>891</v>
      </c>
      <c r="I170" s="68">
        <v>0</v>
      </c>
      <c r="J170" s="68" t="s">
        <v>760</v>
      </c>
      <c r="K170" s="68" t="s">
        <v>761</v>
      </c>
      <c r="L170" s="68">
        <v>2</v>
      </c>
      <c r="M170" s="68">
        <v>1</v>
      </c>
      <c r="N170" s="68" t="s">
        <v>761</v>
      </c>
      <c r="O170" s="68" t="s">
        <v>776</v>
      </c>
      <c r="P170" s="68">
        <v>1.4</v>
      </c>
      <c r="Q170" s="68" t="s">
        <v>761</v>
      </c>
      <c r="R170" s="79" t="s">
        <v>761</v>
      </c>
      <c r="S170" s="131">
        <v>1.3</v>
      </c>
      <c r="T170" s="80">
        <v>0.92857142857142871</v>
      </c>
      <c r="U170" s="131" t="s">
        <v>761</v>
      </c>
      <c r="V170" s="131" t="s">
        <v>761</v>
      </c>
      <c r="W170" s="71">
        <v>0.33958333333333335</v>
      </c>
      <c r="X170" s="68">
        <v>1</v>
      </c>
      <c r="Y170" s="359">
        <v>25.1</v>
      </c>
      <c r="Z170" s="68">
        <v>6.18</v>
      </c>
      <c r="AA170" s="365">
        <v>5.1584058628900209</v>
      </c>
      <c r="AB170" s="73">
        <v>74.900000000000006</v>
      </c>
      <c r="AC170" s="134">
        <v>31.8</v>
      </c>
      <c r="AD170" s="74">
        <v>49</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2" spans="1:54" x14ac:dyDescent="0.2">
      <c r="A172" s="235" t="s">
        <v>1249</v>
      </c>
    </row>
    <row r="173" spans="1:54" ht="15.5" customHeight="1" x14ac:dyDescent="0.2">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3" t="s">
        <v>1203</v>
      </c>
      <c r="AE173" s="84"/>
      <c r="AF173" s="84"/>
      <c r="AG173" s="82"/>
      <c r="AH173" s="82"/>
      <c r="AI173" s="84"/>
      <c r="AJ173" s="82"/>
      <c r="AK173" s="84"/>
      <c r="AL173" s="82"/>
      <c r="AM173" s="82"/>
      <c r="AN173" s="82"/>
      <c r="AO173" s="82"/>
      <c r="AP173" s="82"/>
      <c r="AQ173" s="82"/>
      <c r="AR173" s="82"/>
      <c r="AS173" s="82"/>
      <c r="AT173" s="82"/>
      <c r="AU173" s="82"/>
      <c r="AV173" s="82"/>
      <c r="AW173" s="82"/>
      <c r="AX173" s="82"/>
      <c r="AY173" s="82"/>
      <c r="AZ173" s="82"/>
      <c r="BA173" s="82"/>
      <c r="BB173" s="82"/>
    </row>
    <row r="174" spans="1:54" ht="14.5" customHeight="1" x14ac:dyDescent="0.2">
      <c r="A174" s="86"/>
      <c r="B174" s="86"/>
      <c r="C174" s="87"/>
      <c r="D174" s="87"/>
      <c r="E174" s="87"/>
      <c r="F174" s="86"/>
      <c r="G174" s="86"/>
      <c r="H174" s="88" t="s">
        <v>702</v>
      </c>
      <c r="I174" s="89"/>
      <c r="J174" s="89"/>
      <c r="K174" s="82"/>
      <c r="L174" s="86"/>
      <c r="M174" s="86"/>
      <c r="N174" s="86"/>
      <c r="O174" s="86"/>
      <c r="P174" s="86"/>
      <c r="Q174" s="86"/>
      <c r="R174" s="86"/>
      <c r="S174" s="86"/>
      <c r="T174" s="86"/>
      <c r="U174" s="86"/>
      <c r="V174" s="89" t="s">
        <v>977</v>
      </c>
      <c r="W174" s="82"/>
      <c r="X174" s="82"/>
      <c r="Y174" s="82"/>
      <c r="Z174" s="82"/>
      <c r="AA174" s="82"/>
      <c r="AB174" s="82"/>
      <c r="AC174" s="83" t="s">
        <v>1204</v>
      </c>
      <c r="AD174" s="83"/>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 customHeight="1" thickBot="1" x14ac:dyDescent="0.25">
      <c r="A175" s="90"/>
      <c r="B175" s="90"/>
      <c r="C175" s="91"/>
      <c r="D175" s="91"/>
      <c r="E175" s="91"/>
      <c r="F175" s="89" t="s">
        <v>976</v>
      </c>
      <c r="G175" s="89" t="s">
        <v>702</v>
      </c>
      <c r="H175" s="89" t="s">
        <v>1205</v>
      </c>
      <c r="I175" s="89" t="s">
        <v>702</v>
      </c>
      <c r="J175" s="82"/>
      <c r="K175" s="82"/>
      <c r="L175" s="89"/>
      <c r="M175" s="89"/>
      <c r="N175" s="90"/>
      <c r="O175" s="89"/>
      <c r="P175" s="89" t="s">
        <v>1206</v>
      </c>
      <c r="Q175" s="89"/>
      <c r="R175" s="89"/>
      <c r="S175" s="89"/>
      <c r="T175" s="89"/>
      <c r="U175" s="89"/>
      <c r="V175" s="89" t="s">
        <v>726</v>
      </c>
      <c r="W175" s="82"/>
      <c r="X175" s="82"/>
      <c r="Y175" s="82"/>
      <c r="Z175" s="92">
        <v>273.14999999999998</v>
      </c>
      <c r="AA175" s="82"/>
      <c r="AB175" s="82"/>
      <c r="AC175" s="83"/>
      <c r="AD175" s="83"/>
      <c r="AE175" s="82"/>
      <c r="AF175" s="82"/>
      <c r="AG175" s="82"/>
      <c r="AH175" s="82"/>
      <c r="AI175" s="82"/>
      <c r="AJ175" s="82"/>
      <c r="AK175" s="82" t="s">
        <v>1207</v>
      </c>
      <c r="AL175" s="82"/>
      <c r="AM175" s="82"/>
      <c r="AN175" s="82"/>
      <c r="AO175" s="82"/>
      <c r="AP175" s="82"/>
      <c r="AQ175" s="82"/>
      <c r="AR175" s="82"/>
      <c r="AS175" s="82"/>
      <c r="AT175" s="82"/>
      <c r="AU175" s="82"/>
      <c r="AV175" s="82"/>
      <c r="AW175" s="82"/>
      <c r="AX175" s="82"/>
      <c r="AY175" s="82"/>
      <c r="AZ175" s="82"/>
      <c r="BA175" s="82"/>
      <c r="BB175" s="82"/>
    </row>
    <row r="176" spans="1:54" ht="36" thickTop="1" thickBot="1" x14ac:dyDescent="0.25">
      <c r="A176" s="93" t="s">
        <v>1208</v>
      </c>
      <c r="B176" s="94" t="s">
        <v>1209</v>
      </c>
      <c r="C176" s="94" t="s">
        <v>1210</v>
      </c>
      <c r="D176" s="94" t="s">
        <v>1211</v>
      </c>
      <c r="E176" s="94"/>
      <c r="F176" s="93" t="s">
        <v>706</v>
      </c>
      <c r="G176" s="93" t="s">
        <v>1205</v>
      </c>
      <c r="H176" s="93" t="s">
        <v>1212</v>
      </c>
      <c r="I176" s="93" t="s">
        <v>1213</v>
      </c>
      <c r="J176" s="93" t="s">
        <v>541</v>
      </c>
      <c r="K176" s="93" t="s">
        <v>1214</v>
      </c>
      <c r="L176" s="93" t="s">
        <v>1215</v>
      </c>
      <c r="M176" s="89" t="s">
        <v>1216</v>
      </c>
      <c r="N176" s="93" t="s">
        <v>1217</v>
      </c>
      <c r="O176" s="93" t="s">
        <v>1218</v>
      </c>
      <c r="P176" s="93" t="s">
        <v>1219</v>
      </c>
      <c r="Q176" s="93" t="s">
        <v>1220</v>
      </c>
      <c r="R176" s="93" t="s">
        <v>1221</v>
      </c>
      <c r="S176" s="93" t="s">
        <v>1222</v>
      </c>
      <c r="T176" s="93" t="s">
        <v>1223</v>
      </c>
      <c r="U176" s="93" t="s">
        <v>1224</v>
      </c>
      <c r="V176" s="93" t="s">
        <v>474</v>
      </c>
      <c r="W176" s="95"/>
      <c r="X176" s="82"/>
      <c r="Y176" s="96" t="s">
        <v>540</v>
      </c>
      <c r="Z176" s="97" t="s">
        <v>1225</v>
      </c>
      <c r="AA176" s="98" t="s">
        <v>1226</v>
      </c>
      <c r="AB176" s="98" t="s">
        <v>1205</v>
      </c>
      <c r="AC176" s="83"/>
      <c r="AD176" s="83"/>
      <c r="AE176" s="99" t="s">
        <v>1227</v>
      </c>
      <c r="AF176" s="100" t="s">
        <v>485</v>
      </c>
      <c r="AG176" s="98" t="s">
        <v>1228</v>
      </c>
      <c r="AH176" s="98" t="s">
        <v>724</v>
      </c>
      <c r="AI176" s="100" t="s">
        <v>1229</v>
      </c>
      <c r="AJ176" s="98" t="s">
        <v>722</v>
      </c>
      <c r="AK176" s="100" t="s">
        <v>489</v>
      </c>
      <c r="AL176" s="82"/>
      <c r="AM176" s="82"/>
      <c r="AN176" s="82"/>
      <c r="AO176" s="82"/>
      <c r="AP176" s="82"/>
      <c r="AQ176" s="82"/>
      <c r="AR176" s="82"/>
      <c r="AS176" s="82"/>
      <c r="AT176" s="82"/>
      <c r="AU176" s="82"/>
      <c r="AV176" s="82"/>
      <c r="AW176" s="82"/>
      <c r="AX176" s="82"/>
      <c r="AY176" s="109"/>
      <c r="AZ176" s="109"/>
      <c r="BA176" s="82"/>
      <c r="BB176" s="82"/>
    </row>
    <row r="177" spans="1:54" ht="16" x14ac:dyDescent="0.2">
      <c r="A177" s="101" t="s">
        <v>286</v>
      </c>
      <c r="B177" s="102">
        <v>2022</v>
      </c>
      <c r="C177" s="103">
        <v>7</v>
      </c>
      <c r="D177" s="102">
        <v>15</v>
      </c>
      <c r="E177" s="82"/>
      <c r="F177" s="131">
        <v>1.2</v>
      </c>
      <c r="G177" s="362">
        <v>5.3543256602489162</v>
      </c>
      <c r="H177" s="82"/>
      <c r="I177" s="362">
        <v>25.6</v>
      </c>
      <c r="J177" s="134">
        <v>30.4</v>
      </c>
      <c r="K177" s="82"/>
      <c r="L177" s="82"/>
      <c r="M177" s="108"/>
      <c r="N177" s="137" t="s">
        <v>763</v>
      </c>
      <c r="O177" s="82"/>
      <c r="P177" s="82"/>
      <c r="Q177" s="82"/>
      <c r="R177" s="140"/>
      <c r="S177" s="137" t="s">
        <v>763</v>
      </c>
      <c r="T177" s="137" t="s">
        <v>763</v>
      </c>
      <c r="U177" s="137" t="s">
        <v>763</v>
      </c>
      <c r="V177" s="85"/>
      <c r="W177" s="85"/>
      <c r="X177" s="85"/>
      <c r="Y177" s="102">
        <f>IF(C177&lt;6," ",IF(C177&lt;=9,I177, IF(C177&gt;=10," ")))</f>
        <v>25.6</v>
      </c>
      <c r="Z177" s="102">
        <f>IF(Y177=" ", " ", IF(Y177&gt;0, Y177+273.15))</f>
        <v>298.75</v>
      </c>
      <c r="AA177" s="102">
        <f>IF(C177&lt;6," ",IF(C177&lt;=9,J177, IF(C177&gt;=10," ")))</f>
        <v>30.4</v>
      </c>
      <c r="AB177" s="102">
        <f>IF(C177&lt;6," ",IF(C177&lt;=9,G177, IF(C177&gt;=10," ")))</f>
        <v>5.3543256602489162</v>
      </c>
      <c r="AC177" s="104">
        <f>IF(Y177=" "," ",IF(Y177&gt;0,EXP(-173.4292+249.6339*100/Z177+143.3483*LN(+Z177/100)-21.8492*Z177/100+AA177*(-0.033096+0.014259*Z177/100-0.0017*(Z177/100)^2))*1.4276))</f>
        <v>6.8556806385490603</v>
      </c>
      <c r="AD177" s="102">
        <f>IF(Y177=" "," ",IF(Y177&gt;0,AB177/AC177))</f>
        <v>0.78100570060715491</v>
      </c>
      <c r="AE177" s="105">
        <f>IF(C177&lt;6," ",IF(C177&lt;=9,F177, IF(C177&gt;=10," ")))</f>
        <v>1.2</v>
      </c>
      <c r="AF177" s="102" t="str">
        <f>IF(Y177=" "," ",N177)</f>
        <v>NS</v>
      </c>
      <c r="AG177" s="105" t="str">
        <f>IF(C177&lt;6," ",IF(C177&lt;=9,T177, IF(C177&gt;=10," ")))</f>
        <v>NS</v>
      </c>
      <c r="AH177" s="105" t="str">
        <f>IF(C177&lt;6," ",IF(C177&lt;=9,U177, IF(C177&gt;=10," ")))</f>
        <v>NS</v>
      </c>
      <c r="AI177" s="102"/>
      <c r="AJ177" s="106" t="str">
        <f>IF(C177&lt;6," ",IF(C177&lt;=9,S177, IF(C177&gt;=10," ")))</f>
        <v>NS</v>
      </c>
      <c r="AK177" s="107"/>
      <c r="AL177" s="85"/>
      <c r="AM177" s="85"/>
      <c r="AN177" s="85"/>
      <c r="AO177" s="85"/>
      <c r="AP177" s="85"/>
      <c r="AQ177" s="85"/>
      <c r="AR177" s="85"/>
      <c r="AS177" s="85"/>
      <c r="AT177" s="85"/>
      <c r="AU177" s="85"/>
      <c r="AV177" s="85"/>
      <c r="AW177" s="85"/>
      <c r="AX177" s="85"/>
      <c r="AY177" s="85"/>
      <c r="AZ177" s="85"/>
      <c r="BA177" s="82"/>
      <c r="BB177" s="82"/>
    </row>
    <row r="178" spans="1:54" ht="16" x14ac:dyDescent="0.2">
      <c r="A178" s="101" t="s">
        <v>286</v>
      </c>
      <c r="B178" s="102">
        <v>2022</v>
      </c>
      <c r="C178" s="103">
        <v>7</v>
      </c>
      <c r="D178" s="102">
        <v>15</v>
      </c>
      <c r="E178" s="82"/>
      <c r="F178" s="131">
        <v>1.2</v>
      </c>
      <c r="G178" s="362">
        <v>5.413256917515807</v>
      </c>
      <c r="H178" s="82"/>
      <c r="I178" s="362">
        <v>25.6</v>
      </c>
      <c r="J178" s="134">
        <v>30.4</v>
      </c>
      <c r="K178" s="82"/>
      <c r="L178" s="82"/>
      <c r="M178" s="108"/>
      <c r="N178" s="137">
        <v>5.781156381066508E-2</v>
      </c>
      <c r="O178" s="82"/>
      <c r="P178" s="82"/>
      <c r="Q178" s="82"/>
      <c r="R178" s="140"/>
      <c r="S178" s="137">
        <v>27.742347560245229</v>
      </c>
      <c r="T178" s="137">
        <v>2.7863942101265828</v>
      </c>
      <c r="U178" s="137">
        <v>0.03</v>
      </c>
      <c r="V178" s="85"/>
      <c r="W178" s="85"/>
      <c r="X178" s="85"/>
      <c r="Y178" s="102">
        <f t="shared" ref="Y178:Y183" si="68">IF(C178&lt;6," ",IF(C178&lt;=9,I178, IF(C178&gt;=10," ")))</f>
        <v>25.6</v>
      </c>
      <c r="Z178" s="102">
        <f t="shared" ref="Z178:Z186" si="69">IF(Y178=" ", " ", IF(Y178&gt;0, Y178+273.15))</f>
        <v>298.75</v>
      </c>
      <c r="AA178" s="102">
        <f t="shared" ref="AA178:AA183" si="70">IF(C178&lt;6," ",IF(C178&lt;=9,J178, IF(C178&gt;=10," ")))</f>
        <v>30.4</v>
      </c>
      <c r="AB178" s="102">
        <f t="shared" ref="AB178:AB183" si="71">IF(C178&lt;6," ",IF(C178&lt;=9,G178, IF(C178&gt;=10," ")))</f>
        <v>5.413256917515807</v>
      </c>
      <c r="AC178" s="104">
        <f t="shared" ref="AC178:AC186" si="72">IF(Y178=" "," ",IF(Y178&gt;0,EXP(-173.4292+249.6339*100/Z178+143.3483*LN(+Z178/100)-21.8492*Z178/100+AA178*(-0.033096+0.014259*Z178/100-0.0017*(Z178/100)^2))*1.4276))</f>
        <v>6.8556806385490603</v>
      </c>
      <c r="AD178" s="102">
        <f t="shared" ref="AD178:AD186" si="73">IF(Y178=" "," ",IF(Y178&gt;0,AB178/AC178))</f>
        <v>0.78960167529937209</v>
      </c>
      <c r="AE178" s="105">
        <f t="shared" ref="AE178:AE183" si="74">IF(C178&lt;6," ",IF(C178&lt;=9,F178, IF(C178&gt;=10," ")))</f>
        <v>1.2</v>
      </c>
      <c r="AF178" s="102">
        <f t="shared" ref="AF178:AF186" si="75">IF(Y178=" "," ",N178)</f>
        <v>5.781156381066508E-2</v>
      </c>
      <c r="AG178" s="105">
        <f t="shared" ref="AG178:AG183" si="76">IF(C178&lt;6," ",IF(C178&lt;=9,T178, IF(C178&gt;=10," ")))</f>
        <v>2.7863942101265828</v>
      </c>
      <c r="AH178" s="105">
        <f t="shared" ref="AH178:AH183" si="77">IF(C178&lt;6," ",IF(C178&lt;=9,U178, IF(C178&gt;=10," ")))</f>
        <v>0.03</v>
      </c>
      <c r="AI178" s="102">
        <f t="shared" ref="AI178:AI186" si="78">IF(Y178=" ", " ", IF(Y178&gt;0, SUM(AG178:AH178)))</f>
        <v>2.8163942101265826</v>
      </c>
      <c r="AJ178" s="106">
        <f t="shared" ref="AJ178:AJ183" si="79">IF(C178&lt;6," ",IF(C178&lt;=9,S178, IF(C178&gt;=10," ")))</f>
        <v>27.742347560245229</v>
      </c>
      <c r="AK178" s="107">
        <f t="shared" ref="AK178:AK186" si="80">IF(Y178=" ", " ", IF(Y178&gt;0, AJ178-AF178))</f>
        <v>27.684535996434562</v>
      </c>
      <c r="AL178" s="85"/>
      <c r="AM178" s="85"/>
      <c r="AN178" s="85"/>
      <c r="AO178" s="85"/>
      <c r="AP178" s="85"/>
      <c r="AQ178" s="85"/>
      <c r="AR178" s="85"/>
      <c r="AS178" s="85"/>
      <c r="AT178" s="85"/>
      <c r="AU178" s="85"/>
      <c r="AV178" s="85"/>
      <c r="AW178" s="85"/>
      <c r="AX178" s="85"/>
      <c r="AY178" s="85"/>
      <c r="AZ178" s="85"/>
      <c r="BA178" s="82"/>
      <c r="BB178" s="82"/>
    </row>
    <row r="179" spans="1:54" ht="16" x14ac:dyDescent="0.2">
      <c r="A179" s="101" t="s">
        <v>286</v>
      </c>
      <c r="B179" s="102">
        <v>2022</v>
      </c>
      <c r="C179" s="103">
        <v>7</v>
      </c>
      <c r="D179" s="102">
        <v>15</v>
      </c>
      <c r="E179" s="82"/>
      <c r="F179" s="131">
        <v>1.2</v>
      </c>
      <c r="G179" s="362">
        <v>5.3964194154395528</v>
      </c>
      <c r="H179" s="82"/>
      <c r="I179" s="362">
        <v>25.6</v>
      </c>
      <c r="J179" s="134">
        <v>30.4</v>
      </c>
      <c r="K179" s="82"/>
      <c r="L179" s="82"/>
      <c r="M179" s="108"/>
      <c r="N179" s="137" t="s">
        <v>763</v>
      </c>
      <c r="O179" s="82"/>
      <c r="P179" s="82"/>
      <c r="Q179" s="82"/>
      <c r="R179" s="140"/>
      <c r="S179" s="137" t="s">
        <v>763</v>
      </c>
      <c r="T179" s="137" t="s">
        <v>763</v>
      </c>
      <c r="U179" s="137" t="s">
        <v>763</v>
      </c>
      <c r="V179" s="85"/>
      <c r="W179" s="85"/>
      <c r="X179" s="85"/>
      <c r="Y179" s="102">
        <f t="shared" si="68"/>
        <v>25.6</v>
      </c>
      <c r="Z179" s="102">
        <f t="shared" si="69"/>
        <v>298.75</v>
      </c>
      <c r="AA179" s="102">
        <f t="shared" si="70"/>
        <v>30.4</v>
      </c>
      <c r="AB179" s="102">
        <f t="shared" si="71"/>
        <v>5.3964194154395528</v>
      </c>
      <c r="AC179" s="104">
        <f t="shared" si="72"/>
        <v>6.8556806385490603</v>
      </c>
      <c r="AD179" s="102">
        <f t="shared" si="73"/>
        <v>0.78714568253016726</v>
      </c>
      <c r="AE179" s="105">
        <f t="shared" si="74"/>
        <v>1.2</v>
      </c>
      <c r="AF179" s="102" t="str">
        <f t="shared" si="75"/>
        <v>NS</v>
      </c>
      <c r="AG179" s="105" t="str">
        <f t="shared" si="76"/>
        <v>NS</v>
      </c>
      <c r="AH179" s="105" t="str">
        <f t="shared" si="77"/>
        <v>NS</v>
      </c>
      <c r="AI179" s="102"/>
      <c r="AJ179" s="106" t="str">
        <f t="shared" si="79"/>
        <v>NS</v>
      </c>
      <c r="AK179" s="107"/>
      <c r="AL179" s="82"/>
      <c r="AM179" s="85"/>
      <c r="AN179" s="85"/>
      <c r="AO179" s="85"/>
      <c r="AP179" s="85"/>
      <c r="AQ179" s="85"/>
      <c r="AR179" s="114" t="s">
        <v>1230</v>
      </c>
      <c r="AS179" s="85"/>
      <c r="AT179" s="85"/>
      <c r="AU179" s="85"/>
      <c r="AV179" s="85"/>
      <c r="AW179" s="85"/>
      <c r="AX179" s="85"/>
      <c r="AY179" s="85"/>
      <c r="AZ179" s="85"/>
      <c r="BA179" s="82"/>
      <c r="BB179" s="82"/>
    </row>
    <row r="180" spans="1:54" ht="16" x14ac:dyDescent="0.2">
      <c r="A180" s="101" t="s">
        <v>286</v>
      </c>
      <c r="B180" s="102">
        <v>2022</v>
      </c>
      <c r="C180" s="103">
        <v>8</v>
      </c>
      <c r="D180" s="102">
        <v>15</v>
      </c>
      <c r="E180" s="82"/>
      <c r="F180" s="131">
        <v>1.1000000000000001</v>
      </c>
      <c r="G180" s="362">
        <v>5.5162427319464715</v>
      </c>
      <c r="H180" s="82"/>
      <c r="I180" s="362">
        <v>24.2</v>
      </c>
      <c r="J180" s="134">
        <v>31.1</v>
      </c>
      <c r="K180" s="82"/>
      <c r="L180" s="82"/>
      <c r="M180" s="82"/>
      <c r="N180" s="137" t="s">
        <v>763</v>
      </c>
      <c r="O180" s="82"/>
      <c r="P180" s="82"/>
      <c r="Q180" s="82"/>
      <c r="R180" s="140"/>
      <c r="S180" s="137" t="s">
        <v>763</v>
      </c>
      <c r="T180" s="137" t="s">
        <v>763</v>
      </c>
      <c r="U180" s="137" t="s">
        <v>763</v>
      </c>
      <c r="V180" s="85"/>
      <c r="W180" s="85"/>
      <c r="X180" s="85"/>
      <c r="Y180" s="102">
        <f t="shared" si="68"/>
        <v>24.2</v>
      </c>
      <c r="Z180" s="102">
        <f t="shared" si="69"/>
        <v>297.34999999999997</v>
      </c>
      <c r="AA180" s="102">
        <f t="shared" si="70"/>
        <v>31.1</v>
      </c>
      <c r="AB180" s="102">
        <f t="shared" si="71"/>
        <v>5.5162427319464715</v>
      </c>
      <c r="AC180" s="104">
        <f t="shared" si="72"/>
        <v>6.9956180582578558</v>
      </c>
      <c r="AD180" s="102">
        <f t="shared" si="73"/>
        <v>0.78852828813816078</v>
      </c>
      <c r="AE180" s="105">
        <f t="shared" si="74"/>
        <v>1.1000000000000001</v>
      </c>
      <c r="AF180" s="102" t="str">
        <f t="shared" si="75"/>
        <v>NS</v>
      </c>
      <c r="AG180" s="105" t="str">
        <f t="shared" si="76"/>
        <v>NS</v>
      </c>
      <c r="AH180" s="105" t="str">
        <f t="shared" si="77"/>
        <v>NS</v>
      </c>
      <c r="AI180" s="102"/>
      <c r="AJ180" s="106" t="str">
        <f t="shared" si="79"/>
        <v>NS</v>
      </c>
      <c r="AK180" s="107"/>
      <c r="AL180" s="82"/>
      <c r="AM180" s="123" t="s">
        <v>479</v>
      </c>
      <c r="AN180" s="124" t="s">
        <v>1233</v>
      </c>
      <c r="AO180" s="124" t="s">
        <v>485</v>
      </c>
      <c r="AP180" s="124" t="s">
        <v>1234</v>
      </c>
      <c r="AQ180" s="124"/>
      <c r="AR180" s="118" t="s">
        <v>482</v>
      </c>
      <c r="AS180" s="115">
        <v>0.9</v>
      </c>
      <c r="AT180" s="118">
        <v>3</v>
      </c>
      <c r="AU180" s="121">
        <v>1</v>
      </c>
      <c r="AV180" s="115">
        <v>3</v>
      </c>
      <c r="AW180" s="122">
        <v>20</v>
      </c>
      <c r="AX180" s="118"/>
      <c r="AY180" s="85"/>
      <c r="AZ180" s="102"/>
      <c r="BA180" s="102" t="s">
        <v>1235</v>
      </c>
      <c r="BB180" s="82"/>
    </row>
    <row r="181" spans="1:54" ht="16" x14ac:dyDescent="0.2">
      <c r="A181" s="101" t="s">
        <v>286</v>
      </c>
      <c r="B181" s="102">
        <v>2022</v>
      </c>
      <c r="C181" s="103">
        <v>8</v>
      </c>
      <c r="D181" s="102">
        <v>15</v>
      </c>
      <c r="E181" s="82"/>
      <c r="F181" s="131">
        <v>1.1000000000000001</v>
      </c>
      <c r="G181" s="362">
        <v>5.4377964090366362</v>
      </c>
      <c r="H181" s="82"/>
      <c r="I181" s="362">
        <v>24.2</v>
      </c>
      <c r="J181" s="134">
        <v>31.2</v>
      </c>
      <c r="K181" s="82"/>
      <c r="L181" s="82"/>
      <c r="M181" s="82"/>
      <c r="N181" s="137">
        <v>0.16663249299293761</v>
      </c>
      <c r="O181" s="82"/>
      <c r="P181" s="82"/>
      <c r="Q181" s="82"/>
      <c r="R181" s="140"/>
      <c r="S181" s="137">
        <v>31.143133055917566</v>
      </c>
      <c r="T181" s="137">
        <v>2.7139791666666664</v>
      </c>
      <c r="U181" s="137">
        <v>0.03</v>
      </c>
      <c r="V181" s="85"/>
      <c r="W181" s="85"/>
      <c r="X181" s="85"/>
      <c r="Y181" s="102">
        <f t="shared" si="68"/>
        <v>24.2</v>
      </c>
      <c r="Z181" s="102">
        <f t="shared" si="69"/>
        <v>297.34999999999997</v>
      </c>
      <c r="AA181" s="102">
        <f t="shared" si="70"/>
        <v>31.2</v>
      </c>
      <c r="AB181" s="102">
        <f t="shared" si="71"/>
        <v>5.4377964090366362</v>
      </c>
      <c r="AC181" s="104">
        <f t="shared" si="72"/>
        <v>6.9916122853145284</v>
      </c>
      <c r="AD181" s="102">
        <f t="shared" si="73"/>
        <v>0.77776000543657275</v>
      </c>
      <c r="AE181" s="105">
        <f t="shared" si="74"/>
        <v>1.1000000000000001</v>
      </c>
      <c r="AF181" s="102">
        <f t="shared" si="75"/>
        <v>0.16663249299293761</v>
      </c>
      <c r="AG181" s="105">
        <f t="shared" si="76"/>
        <v>2.7139791666666664</v>
      </c>
      <c r="AH181" s="105">
        <f t="shared" si="77"/>
        <v>0.03</v>
      </c>
      <c r="AI181" s="102">
        <f t="shared" si="78"/>
        <v>2.7439791666666662</v>
      </c>
      <c r="AJ181" s="106">
        <f t="shared" si="79"/>
        <v>31.143133055917566</v>
      </c>
      <c r="AK181" s="107">
        <f t="shared" si="80"/>
        <v>30.976500562924628</v>
      </c>
      <c r="AL181" s="82"/>
      <c r="AM181" s="123" t="s">
        <v>1236</v>
      </c>
      <c r="AN181" s="125" t="s">
        <v>742</v>
      </c>
      <c r="AO181" s="125" t="s">
        <v>494</v>
      </c>
      <c r="AP181" s="125" t="s">
        <v>495</v>
      </c>
      <c r="AQ181" s="125" t="s">
        <v>494</v>
      </c>
      <c r="AR181" s="118"/>
      <c r="AS181" s="115" t="s">
        <v>487</v>
      </c>
      <c r="AT181" s="115" t="s">
        <v>976</v>
      </c>
      <c r="AU181" s="115" t="s">
        <v>485</v>
      </c>
      <c r="AV181" s="115" t="s">
        <v>488</v>
      </c>
      <c r="AW181" s="115" t="s">
        <v>489</v>
      </c>
      <c r="AX181" s="116" t="s">
        <v>490</v>
      </c>
      <c r="AY181" s="102"/>
      <c r="AZ181" s="102"/>
      <c r="BA181" s="84" t="s">
        <v>1</v>
      </c>
      <c r="BB181" s="82"/>
    </row>
    <row r="182" spans="1:54" ht="16" x14ac:dyDescent="0.2">
      <c r="A182" s="101" t="s">
        <v>286</v>
      </c>
      <c r="B182" s="102">
        <v>2022</v>
      </c>
      <c r="C182" s="103">
        <v>8</v>
      </c>
      <c r="D182" s="102">
        <v>15</v>
      </c>
      <c r="E182" s="85"/>
      <c r="F182" s="131">
        <v>1.1000000000000001</v>
      </c>
      <c r="G182" s="362" t="s">
        <v>761</v>
      </c>
      <c r="H182" s="85"/>
      <c r="I182" s="362" t="s">
        <v>761</v>
      </c>
      <c r="J182" s="134">
        <v>31.3</v>
      </c>
      <c r="K182" s="85"/>
      <c r="L182" s="85"/>
      <c r="M182" s="85"/>
      <c r="N182" s="137" t="s">
        <v>763</v>
      </c>
      <c r="O182" s="85"/>
      <c r="P182" s="85"/>
      <c r="Q182" s="85"/>
      <c r="R182" s="140"/>
      <c r="S182" s="137" t="s">
        <v>763</v>
      </c>
      <c r="T182" s="137" t="s">
        <v>763</v>
      </c>
      <c r="U182" s="137" t="s">
        <v>763</v>
      </c>
      <c r="V182" s="85"/>
      <c r="W182" s="85"/>
      <c r="X182" s="85"/>
      <c r="Y182" s="85" t="str">
        <f t="shared" si="68"/>
        <v>ND</v>
      </c>
      <c r="Z182" s="82" t="e">
        <f t="shared" si="69"/>
        <v>#VALUE!</v>
      </c>
      <c r="AA182" s="85">
        <f t="shared" si="70"/>
        <v>31.3</v>
      </c>
      <c r="AB182" s="85" t="str">
        <f t="shared" si="71"/>
        <v>ND</v>
      </c>
      <c r="AC182" s="110" t="e">
        <f t="shared" si="72"/>
        <v>#VALUE!</v>
      </c>
      <c r="AD182" s="82"/>
      <c r="AE182" s="111">
        <f t="shared" si="74"/>
        <v>1.1000000000000001</v>
      </c>
      <c r="AF182" s="82" t="str">
        <f t="shared" si="75"/>
        <v>NS</v>
      </c>
      <c r="AG182" s="111" t="str">
        <f t="shared" si="76"/>
        <v>NS</v>
      </c>
      <c r="AH182" s="111" t="str">
        <f t="shared" si="77"/>
        <v>NS</v>
      </c>
      <c r="AI182" s="102"/>
      <c r="AJ182" s="112" t="str">
        <f t="shared" si="79"/>
        <v>NS</v>
      </c>
      <c r="AK182" s="113"/>
      <c r="AL182" s="82"/>
      <c r="AM182" s="82">
        <f>AD187</f>
        <v>0.76674183732979828</v>
      </c>
      <c r="AN182" s="82">
        <f>AE187</f>
        <v>1.2000000000000002</v>
      </c>
      <c r="AO182" s="82">
        <f>AF187</f>
        <v>0.27641566158010888</v>
      </c>
      <c r="AP182" s="82">
        <f>AI187</f>
        <v>2.8047079906771146</v>
      </c>
      <c r="AQ182" s="113">
        <f>AK187</f>
        <v>36.45460202782585</v>
      </c>
      <c r="AR182" s="118"/>
      <c r="AS182" s="115" t="s">
        <v>497</v>
      </c>
      <c r="AT182" s="115" t="s">
        <v>497</v>
      </c>
      <c r="AU182" s="115" t="s">
        <v>497</v>
      </c>
      <c r="AV182" s="115" t="s">
        <v>497</v>
      </c>
      <c r="AW182" s="115" t="s">
        <v>497</v>
      </c>
      <c r="AX182" s="116" t="s">
        <v>498</v>
      </c>
      <c r="AY182" s="102"/>
      <c r="AZ182" s="102"/>
      <c r="BA182" s="82"/>
      <c r="BB182" s="82"/>
    </row>
    <row r="183" spans="1:54" ht="16" x14ac:dyDescent="0.2">
      <c r="A183" s="101" t="s">
        <v>286</v>
      </c>
      <c r="B183" s="102">
        <v>2022</v>
      </c>
      <c r="C183" s="132">
        <v>8</v>
      </c>
      <c r="D183" s="82">
        <v>30</v>
      </c>
      <c r="E183" s="85"/>
      <c r="F183" s="131">
        <v>1.3</v>
      </c>
      <c r="G183" s="362">
        <v>5.0200026085254423</v>
      </c>
      <c r="H183" s="85"/>
      <c r="I183" s="362">
        <v>25.2</v>
      </c>
      <c r="J183" s="134">
        <v>31.7</v>
      </c>
      <c r="K183" s="85"/>
      <c r="L183" s="85"/>
      <c r="M183" s="85"/>
      <c r="N183" s="137" t="s">
        <v>763</v>
      </c>
      <c r="O183" s="85"/>
      <c r="P183" s="85"/>
      <c r="Q183" s="85"/>
      <c r="R183" s="140"/>
      <c r="S183" s="137" t="s">
        <v>763</v>
      </c>
      <c r="T183" s="137" t="s">
        <v>763</v>
      </c>
      <c r="U183" s="137" t="s">
        <v>763</v>
      </c>
      <c r="V183" s="85"/>
      <c r="W183" s="85"/>
      <c r="X183" s="85"/>
      <c r="Y183" s="85">
        <f t="shared" si="68"/>
        <v>25.2</v>
      </c>
      <c r="Z183" s="82">
        <f t="shared" si="69"/>
        <v>298.34999999999997</v>
      </c>
      <c r="AA183" s="85">
        <f t="shared" si="70"/>
        <v>31.7</v>
      </c>
      <c r="AB183" s="85">
        <f t="shared" si="71"/>
        <v>5.0200026085254423</v>
      </c>
      <c r="AC183" s="110">
        <f t="shared" si="72"/>
        <v>6.8520772717314484</v>
      </c>
      <c r="AD183" s="82">
        <f t="shared" si="73"/>
        <v>0.73262492663877099</v>
      </c>
      <c r="AE183" s="111">
        <f t="shared" si="74"/>
        <v>1.3</v>
      </c>
      <c r="AF183" s="82" t="str">
        <f t="shared" si="75"/>
        <v>NS</v>
      </c>
      <c r="AG183" s="111" t="str">
        <f t="shared" si="76"/>
        <v>NS</v>
      </c>
      <c r="AH183" s="111" t="str">
        <f t="shared" si="77"/>
        <v>NS</v>
      </c>
      <c r="AI183" s="82"/>
      <c r="AJ183" s="112" t="str">
        <f t="shared" si="79"/>
        <v>NS</v>
      </c>
      <c r="AK183" s="113"/>
      <c r="AL183" s="85"/>
      <c r="AM183" s="82"/>
      <c r="AN183" s="82"/>
      <c r="AO183" s="82"/>
      <c r="AP183" s="85"/>
      <c r="AQ183" s="82"/>
      <c r="AR183" s="82"/>
      <c r="AS183" s="115">
        <f>((LN(AM182)-LN(0.4))/(LN(0.9)-LN(0.4))*100)</f>
        <v>80.23940864624916</v>
      </c>
      <c r="AT183" s="120">
        <f>((LN(AN182)-LN(0.6))/(LN(3)-LN(0.6))*100)</f>
        <v>43.067655807339314</v>
      </c>
      <c r="AU183" s="115">
        <f>((LN(AO182)-LN(10))/(LN(1)-LN(10))*100)</f>
        <v>155.84373536816165</v>
      </c>
      <c r="AV183" s="115">
        <f>((LN(AP182)-LN(10))/(LN(3)-LN(10))*100)</f>
        <v>105.59089524415451</v>
      </c>
      <c r="AW183" s="115">
        <f>((LN(AQ182)-LN(43))/(LN(20)-LN(43))*100)</f>
        <v>21.572742865266083</v>
      </c>
      <c r="AX183" s="82"/>
      <c r="AY183" s="82"/>
      <c r="AZ183" s="82"/>
      <c r="BA183" s="82"/>
      <c r="BB183" s="82"/>
    </row>
    <row r="184" spans="1:54" ht="16" x14ac:dyDescent="0.2">
      <c r="A184" s="101" t="s">
        <v>286</v>
      </c>
      <c r="B184" s="102">
        <v>2022</v>
      </c>
      <c r="C184" s="132">
        <v>8</v>
      </c>
      <c r="D184" s="82">
        <v>30</v>
      </c>
      <c r="E184" s="85"/>
      <c r="F184" s="131">
        <v>1.3</v>
      </c>
      <c r="G184" s="362">
        <v>4.9783591081414462</v>
      </c>
      <c r="H184" s="85"/>
      <c r="I184" s="362">
        <v>25.2</v>
      </c>
      <c r="J184" s="134">
        <v>31.4</v>
      </c>
      <c r="K184" s="85"/>
      <c r="L184" s="85"/>
      <c r="M184" s="85"/>
      <c r="N184" s="137">
        <v>0.60480292793672397</v>
      </c>
      <c r="O184" s="85"/>
      <c r="P184" s="85"/>
      <c r="Q184" s="85"/>
      <c r="R184" s="140"/>
      <c r="S184" s="137">
        <v>51.307572452055084</v>
      </c>
      <c r="T184" s="137">
        <v>2.8237505952380948</v>
      </c>
      <c r="U184" s="137">
        <v>0.03</v>
      </c>
      <c r="V184" s="85"/>
      <c r="W184" s="85"/>
      <c r="X184" s="85"/>
      <c r="Y184" s="85">
        <f>IF(C184&lt;6," ",IF(C184&lt;=9,I184, IF(C184&gt;=10," ")))</f>
        <v>25.2</v>
      </c>
      <c r="Z184" s="82">
        <f t="shared" si="69"/>
        <v>298.34999999999997</v>
      </c>
      <c r="AA184" s="85">
        <f>IF(C184&lt;6," ",IF(C184&lt;=9,J184, IF(C184&gt;=10," ")))</f>
        <v>31.4</v>
      </c>
      <c r="AB184" s="85">
        <f>IF(C184&lt;6," ",IF(C184&lt;=9,G184, IF(C184&gt;=10," ")))</f>
        <v>4.9783591081414462</v>
      </c>
      <c r="AC184" s="110">
        <f t="shared" si="72"/>
        <v>6.8637764181918248</v>
      </c>
      <c r="AD184" s="82">
        <f t="shared" si="73"/>
        <v>0.72530904342203673</v>
      </c>
      <c r="AE184" s="111">
        <f>IF(C184&lt;6," ",IF(C184&lt;=9,F184, IF(C184&gt;=10," ")))</f>
        <v>1.3</v>
      </c>
      <c r="AF184" s="82">
        <f t="shared" si="75"/>
        <v>0.60480292793672397</v>
      </c>
      <c r="AG184" s="111">
        <f>IF(C184&lt;6," ",IF(C184&lt;=9,T184, IF(C184&gt;=10," ")))</f>
        <v>2.8237505952380948</v>
      </c>
      <c r="AH184" s="111">
        <f>IF(C184&lt;6," ",IF(C184&lt;=9,U184, IF(C184&gt;=10," ")))</f>
        <v>0.03</v>
      </c>
      <c r="AI184" s="82">
        <f t="shared" si="78"/>
        <v>2.8537505952380946</v>
      </c>
      <c r="AJ184" s="112">
        <f>IF(C184&lt;6," ",IF(C184&lt;=9,S184, IF(C184&gt;=10," ")))</f>
        <v>51.307572452055084</v>
      </c>
      <c r="AK184" s="113">
        <f t="shared" si="80"/>
        <v>50.702769524118359</v>
      </c>
      <c r="AL184" s="85"/>
      <c r="AM184" s="85"/>
      <c r="AN184" s="85"/>
      <c r="AO184" s="85"/>
      <c r="AP184" s="128" t="s">
        <v>1237</v>
      </c>
      <c r="AQ184" s="85"/>
      <c r="AR184" s="82"/>
      <c r="AS184" s="82">
        <f>IF(AS183&gt;100, 100, IF(AS183&lt;0, 0, AS183))</f>
        <v>80.23940864624916</v>
      </c>
      <c r="AT184" s="82">
        <f t="shared" ref="AT184:AW184" si="81">IF(AT183&gt;100, 100, IF(AT183&lt;0, 0, AT183))</f>
        <v>43.067655807339314</v>
      </c>
      <c r="AU184" s="82">
        <f t="shared" si="81"/>
        <v>100</v>
      </c>
      <c r="AV184" s="82">
        <f t="shared" si="81"/>
        <v>100</v>
      </c>
      <c r="AW184" s="82">
        <f t="shared" si="81"/>
        <v>21.572742865266083</v>
      </c>
      <c r="AX184" s="129">
        <f>AVERAGE(AS184:AW184)</f>
        <v>68.975961463770915</v>
      </c>
      <c r="AY184" s="84"/>
      <c r="AZ184" s="84"/>
      <c r="BA184" s="84" t="str">
        <f>IF(AX184&gt;65, "Acceptable; Ongoing Protection is Required", "Unacceptable; Immediate Restoration is Required")</f>
        <v>Acceptable; Ongoing Protection is Required</v>
      </c>
      <c r="BB184" s="82"/>
    </row>
    <row r="185" spans="1:54" ht="16" x14ac:dyDescent="0.2">
      <c r="A185" s="101" t="s">
        <v>286</v>
      </c>
      <c r="B185" s="102">
        <v>2022</v>
      </c>
      <c r="C185" s="132">
        <v>8</v>
      </c>
      <c r="D185" s="82">
        <v>30</v>
      </c>
      <c r="E185" s="85"/>
      <c r="F185" s="131">
        <v>1.3</v>
      </c>
      <c r="G185" s="362">
        <v>5.1584058628900209</v>
      </c>
      <c r="H185" s="85"/>
      <c r="I185" s="362">
        <v>25.1</v>
      </c>
      <c r="J185" s="134">
        <v>31.8</v>
      </c>
      <c r="K185" s="85"/>
      <c r="L185" s="85"/>
      <c r="M185" s="85"/>
      <c r="N185" s="137" t="s">
        <v>763</v>
      </c>
      <c r="O185" s="85"/>
      <c r="P185" s="85"/>
      <c r="Q185" s="85"/>
      <c r="R185" s="140"/>
      <c r="S185" s="137" t="s">
        <v>763</v>
      </c>
      <c r="T185" s="137" t="s">
        <v>763</v>
      </c>
      <c r="U185" s="137" t="s">
        <v>763</v>
      </c>
      <c r="V185" s="85"/>
      <c r="W185" s="85"/>
      <c r="X185" s="85"/>
      <c r="Y185" s="85">
        <f>IF(C185&lt;6," ",IF(C185&lt;=9,I185, IF(C185&gt;=10," ")))</f>
        <v>25.1</v>
      </c>
      <c r="Z185" s="82">
        <f t="shared" si="69"/>
        <v>298.25</v>
      </c>
      <c r="AA185" s="85">
        <f>IF(C185&lt;6," ",IF(C185&lt;=9,J185, IF(C185&gt;=10," ")))</f>
        <v>31.8</v>
      </c>
      <c r="AB185" s="85">
        <f>IF(C185&lt;6," ",IF(C185&lt;=9,G185, IF(C185&gt;=10," ")))</f>
        <v>5.1584058628900209</v>
      </c>
      <c r="AC185" s="110">
        <f t="shared" si="72"/>
        <v>6.8599528427267797</v>
      </c>
      <c r="AD185" s="82">
        <f t="shared" si="73"/>
        <v>0.75195937656615042</v>
      </c>
      <c r="AE185" s="111">
        <f>IF(C185&lt;6," ",IF(C185&lt;=9,F185, IF(C185&gt;=10," ")))</f>
        <v>1.3</v>
      </c>
      <c r="AF185" s="82" t="str">
        <f t="shared" si="75"/>
        <v>NS</v>
      </c>
      <c r="AG185" s="111" t="str">
        <f>IF(C185&lt;6," ",IF(C185&lt;=9,T185, IF(C185&gt;=10," ")))</f>
        <v>NS</v>
      </c>
      <c r="AH185" s="111" t="str">
        <f>IF(C185&lt;6," ",IF(C185&lt;=9,U185, IF(C185&gt;=10," ")))</f>
        <v>NS</v>
      </c>
      <c r="AI185" s="82"/>
      <c r="AJ185" s="112" t="str">
        <f>IF(C185&lt;6," ",IF(C185&lt;=9,S185, IF(C185&gt;=10," ")))</f>
        <v>NS</v>
      </c>
      <c r="AK185" s="113"/>
      <c r="AL185" s="85"/>
      <c r="AM185" s="85"/>
      <c r="AN185" s="85"/>
      <c r="AO185" s="85"/>
      <c r="AP185" s="128"/>
      <c r="AQ185" s="85"/>
      <c r="AR185" s="82"/>
      <c r="AS185" s="82"/>
      <c r="AT185" s="82"/>
      <c r="AU185" s="82"/>
      <c r="AV185" s="82"/>
      <c r="AW185" s="126" t="s">
        <v>1238</v>
      </c>
      <c r="AX185" s="126">
        <f>AVERAGE(AS184:AW184)</f>
        <v>68.975961463770915</v>
      </c>
      <c r="AY185" s="84"/>
      <c r="AZ185" s="84"/>
      <c r="BA185" s="84"/>
      <c r="BB185" s="82"/>
    </row>
    <row r="186" spans="1:54" ht="16" x14ac:dyDescent="0.2">
      <c r="A186" s="82"/>
      <c r="B186" s="82"/>
      <c r="C186" s="132"/>
      <c r="D186" s="82"/>
      <c r="E186" s="82"/>
      <c r="F186" s="82"/>
      <c r="G186" s="82"/>
      <c r="H186" s="82"/>
      <c r="I186" s="82"/>
      <c r="J186" s="82"/>
      <c r="K186" s="82"/>
      <c r="L186" s="82"/>
      <c r="M186" s="82"/>
      <c r="N186" s="82"/>
      <c r="O186" s="82"/>
      <c r="P186" s="82"/>
      <c r="Q186" s="82"/>
      <c r="R186" s="82"/>
      <c r="S186" s="82"/>
      <c r="T186" s="82"/>
      <c r="U186" s="82"/>
      <c r="V186" s="82"/>
      <c r="W186" s="82"/>
      <c r="X186" s="82"/>
      <c r="Y186" s="85" t="str">
        <f t="shared" ref="Y186" si="82">IF(C186&lt;6," ",IF(C186&lt;=9,I186, IF(C186&gt;=10," ")))</f>
        <v xml:space="preserve"> </v>
      </c>
      <c r="Z186" s="82" t="str">
        <f t="shared" si="69"/>
        <v xml:space="preserve"> </v>
      </c>
      <c r="AA186" s="85" t="str">
        <f t="shared" ref="AA186" si="83">IF(C186&lt;6," ",IF(C186&lt;=9,J186, IF(C186&gt;=10," ")))</f>
        <v xml:space="preserve"> </v>
      </c>
      <c r="AB186" s="85" t="str">
        <f t="shared" ref="AB186" si="84">IF(C186&lt;6," ",IF(C186&lt;=9,G186, IF(C186&gt;=10," ")))</f>
        <v xml:space="preserve"> </v>
      </c>
      <c r="AC186" s="110" t="str">
        <f t="shared" si="72"/>
        <v xml:space="preserve"> </v>
      </c>
      <c r="AD186" s="82" t="str">
        <f t="shared" si="73"/>
        <v xml:space="preserve"> </v>
      </c>
      <c r="AE186" s="111" t="str">
        <f t="shared" ref="AE186" si="85">IF(C186&lt;6," ",IF(C186&lt;=9,F186, IF(C186&gt;=10," ")))</f>
        <v xml:space="preserve"> </v>
      </c>
      <c r="AF186" s="82" t="str">
        <f t="shared" si="75"/>
        <v xml:space="preserve"> </v>
      </c>
      <c r="AG186" s="111" t="str">
        <f t="shared" ref="AG186" si="86">IF(C186&lt;6," ",IF(C186&lt;=9,T186, IF(C186&gt;=10," ")))</f>
        <v xml:space="preserve"> </v>
      </c>
      <c r="AH186" s="111" t="str">
        <f t="shared" ref="AH186" si="87">IF(C186&lt;6," ",IF(C186&lt;=9,U186, IF(C186&gt;=10," ")))</f>
        <v xml:space="preserve"> </v>
      </c>
      <c r="AI186" s="82" t="str">
        <f t="shared" si="78"/>
        <v xml:space="preserve"> </v>
      </c>
      <c r="AJ186" s="112" t="str">
        <f t="shared" ref="AJ186" si="88">IF(C186&lt;6," ",IF(C186&lt;=9,S186, IF(C186&gt;=10," ")))</f>
        <v xml:space="preserve"> </v>
      </c>
      <c r="AK186" s="113" t="str">
        <f t="shared" si="80"/>
        <v xml:space="preserve"> </v>
      </c>
      <c r="AL186" s="82"/>
      <c r="AM186" s="82"/>
      <c r="AN186" s="82"/>
      <c r="AO186" s="82"/>
      <c r="AP186" s="82"/>
      <c r="AQ186" s="82"/>
      <c r="AR186" s="82"/>
      <c r="AS186" s="82"/>
      <c r="AT186" s="82"/>
      <c r="AU186" s="82"/>
      <c r="AV186" s="82"/>
      <c r="AW186" s="82"/>
      <c r="AX186" s="82">
        <f>AVERAGE(AS184:AW184)</f>
        <v>68.975961463770915</v>
      </c>
      <c r="AY186" s="82"/>
      <c r="AZ186" s="82"/>
      <c r="BA186" s="82"/>
      <c r="BB186" s="82"/>
    </row>
    <row r="187" spans="1:54" ht="16"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4">
        <f>_xlfn.AGGREGATE(1, 6,AD177:AD186)</f>
        <v>0.76674183732979828</v>
      </c>
      <c r="AE187" s="84">
        <f>_xlfn.AGGREGATE(1, 6,AE177:AE186)</f>
        <v>1.2000000000000002</v>
      </c>
      <c r="AF187" s="84">
        <f>_xlfn.AGGREGATE(1, 6,AF177:AF186)</f>
        <v>0.27641566158010888</v>
      </c>
      <c r="AG187" s="82"/>
      <c r="AH187" s="82"/>
      <c r="AI187" s="84">
        <f>_xlfn.AGGREGATE(1, 6,AI177:AI186)</f>
        <v>2.8047079906771146</v>
      </c>
      <c r="AJ187" s="82"/>
      <c r="AK187" s="84">
        <f>_xlfn.AGGREGATE(1, 6,AK177:AK186)</f>
        <v>36.45460202782585</v>
      </c>
      <c r="AL187" s="82"/>
      <c r="AM187" s="82"/>
      <c r="AN187" s="82"/>
      <c r="AO187" s="82"/>
      <c r="AP187" s="82"/>
      <c r="AQ187" s="82"/>
      <c r="AR187" s="82"/>
      <c r="AS187" s="82"/>
      <c r="AT187" s="82"/>
      <c r="AU187" s="82"/>
      <c r="AV187" s="82"/>
      <c r="AW187" s="82"/>
      <c r="AX187" s="82"/>
      <c r="AY187" s="82"/>
      <c r="AZ187" s="82"/>
      <c r="BA187" s="82"/>
      <c r="BB187" s="82"/>
    </row>
    <row r="188" spans="1:54"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126" t="s">
        <v>1238</v>
      </c>
      <c r="AD188" s="126">
        <f>AVERAGE(AD177:AD181)</f>
        <v>0.78480827040228562</v>
      </c>
      <c r="AE188" s="126">
        <f>AVERAGE(AE177:AE185)</f>
        <v>1.2000000000000002</v>
      </c>
      <c r="AF188" s="126">
        <f>AVERAGE(AF177:AF185)</f>
        <v>0.27641566158010888</v>
      </c>
      <c r="AG188" s="126"/>
      <c r="AH188" s="126"/>
      <c r="AI188" s="126">
        <f>AVERAGE(AI177:AI185)</f>
        <v>2.8047079906771146</v>
      </c>
      <c r="AJ188" s="126"/>
      <c r="AK188" s="127">
        <f>AVERAGE(AK177:AK181)</f>
        <v>29.330518279679595</v>
      </c>
      <c r="AL188" s="82"/>
      <c r="AM188" s="82"/>
      <c r="AN188" s="82"/>
      <c r="AO188" s="82"/>
      <c r="AP188" s="82"/>
      <c r="AQ188" s="82"/>
      <c r="AR188" s="82"/>
      <c r="AS188" s="82"/>
      <c r="AT188" s="82"/>
      <c r="AU188" s="82"/>
      <c r="AV188" s="82"/>
      <c r="AW188" s="82"/>
      <c r="AX188" s="82"/>
      <c r="AY188" s="82"/>
      <c r="AZ188" s="82"/>
      <c r="BA188" s="82"/>
      <c r="BB188" s="82"/>
    </row>
    <row r="189" spans="1:54" x14ac:dyDescent="0.2">
      <c r="AD189">
        <f>AVERAGE(AD177:AD185)</f>
        <v>0.76674183732979828</v>
      </c>
      <c r="AK189" s="368">
        <f>AVERAGE(AK178:AK185)</f>
        <v>36.45460202782585</v>
      </c>
    </row>
    <row r="199" spans="1:9" ht="16" x14ac:dyDescent="0.2">
      <c r="A199" s="15"/>
      <c r="B199" s="15"/>
      <c r="C199" s="15"/>
      <c r="D199" s="15"/>
      <c r="E199" s="15" t="s">
        <v>1235</v>
      </c>
      <c r="F199" s="15"/>
      <c r="G199" s="15"/>
      <c r="H199" s="15"/>
      <c r="I199" s="15"/>
    </row>
    <row r="200" spans="1:9" ht="16" x14ac:dyDescent="0.2">
      <c r="A200" s="15" t="s">
        <v>1251</v>
      </c>
      <c r="B200" s="15"/>
      <c r="C200" s="15"/>
      <c r="D200" s="15"/>
      <c r="E200" s="15" t="s">
        <v>1</v>
      </c>
      <c r="F200" s="15" t="s">
        <v>1252</v>
      </c>
      <c r="G200" s="15" t="s">
        <v>91</v>
      </c>
      <c r="H200" s="15" t="s">
        <v>730</v>
      </c>
      <c r="I200" s="15" t="s">
        <v>4</v>
      </c>
    </row>
    <row r="201" spans="1:9" ht="16" x14ac:dyDescent="0.2">
      <c r="A201" s="15"/>
      <c r="B201">
        <v>2018</v>
      </c>
      <c r="C201" s="234">
        <f>AX30</f>
        <v>52.66196283017505</v>
      </c>
      <c r="D201" s="15"/>
      <c r="E201" s="15"/>
      <c r="F201" s="15"/>
      <c r="G201" s="15"/>
      <c r="H201" s="15"/>
      <c r="I201" s="15"/>
    </row>
    <row r="202" spans="1:9" ht="16" x14ac:dyDescent="0.2">
      <c r="A202" s="15"/>
      <c r="B202">
        <v>2019</v>
      </c>
      <c r="C202" s="234">
        <f>AX69</f>
        <v>52.415376637891825</v>
      </c>
      <c r="D202" s="15"/>
      <c r="E202" s="15"/>
      <c r="F202" s="15"/>
      <c r="G202" s="15"/>
      <c r="H202" s="15"/>
      <c r="I202" s="15"/>
    </row>
    <row r="203" spans="1:9" ht="16" x14ac:dyDescent="0.2">
      <c r="A203" s="15"/>
      <c r="B203" s="15">
        <v>2020</v>
      </c>
      <c r="C203" s="228">
        <f>AX111</f>
        <v>52.523900435351308</v>
      </c>
      <c r="D203" s="15"/>
      <c r="E203" s="15"/>
      <c r="F203" s="15"/>
      <c r="G203" s="15"/>
      <c r="H203" s="15"/>
      <c r="I203" s="15"/>
    </row>
    <row r="204" spans="1:9" ht="16" x14ac:dyDescent="0.2">
      <c r="A204" s="15"/>
      <c r="B204" s="15">
        <v>2021</v>
      </c>
      <c r="C204" s="228">
        <f>AX150</f>
        <v>57.03598100148082</v>
      </c>
      <c r="D204" s="15"/>
      <c r="E204" s="15"/>
      <c r="F204" s="15"/>
      <c r="G204" s="15"/>
      <c r="H204" s="15"/>
      <c r="I204" s="15"/>
    </row>
    <row r="205" spans="1:9" ht="16" x14ac:dyDescent="0.2">
      <c r="A205" s="15"/>
      <c r="B205" s="15">
        <v>2022</v>
      </c>
      <c r="C205" s="228">
        <f>AX184</f>
        <v>68.975961463770915</v>
      </c>
      <c r="D205" s="15"/>
      <c r="E205" s="15"/>
      <c r="F205" s="15"/>
      <c r="G205" s="15"/>
      <c r="H205" s="15"/>
      <c r="I205" s="15"/>
    </row>
    <row r="206" spans="1:9" ht="16" x14ac:dyDescent="0.2">
      <c r="A206" s="28" t="s">
        <v>1254</v>
      </c>
      <c r="B206" s="28"/>
      <c r="C206" s="230">
        <f>AVERAGE(C201:C205)</f>
        <v>56.722636473733971</v>
      </c>
      <c r="D206" s="28"/>
      <c r="E206" s="28" t="str">
        <f>IF(C206&gt;65,"Acceptable;requires ongoing protection","Unacceptable; requires immediate restoration")</f>
        <v>Unacceptable; requires immediate restoration</v>
      </c>
      <c r="F206" s="28">
        <v>5</v>
      </c>
      <c r="G206" s="231" t="s">
        <v>102</v>
      </c>
      <c r="H206" s="15"/>
      <c r="I206" s="15"/>
    </row>
    <row r="207" spans="1:9" ht="16" x14ac:dyDescent="0.2">
      <c r="B207" s="229" t="s">
        <v>1238</v>
      </c>
      <c r="C207" s="327">
        <f>AVERAGE(C201:C205)</f>
        <v>56.722636473733971</v>
      </c>
    </row>
    <row r="208" spans="1:9" x14ac:dyDescent="0.2">
      <c r="C208" s="234">
        <f>AVERAGE(C201:C205)</f>
        <v>56.722636473733971</v>
      </c>
    </row>
  </sheetData>
  <mergeCells count="8">
    <mergeCell ref="AD97:AD100"/>
    <mergeCell ref="AC98:AC100"/>
    <mergeCell ref="AD136:AD139"/>
    <mergeCell ref="AC137:AC139"/>
    <mergeCell ref="AD18:AD21"/>
    <mergeCell ref="AC19:AC21"/>
    <mergeCell ref="AD57:AD60"/>
    <mergeCell ref="AC58:AC60"/>
  </mergeCells>
  <phoneticPr fontId="29" type="noConversion"/>
  <conditionalFormatting sqref="A18:AB18 AE18:AK19 W19:AB19">
    <cfRule type="expression" dxfId="214" priority="8">
      <formula>_xlfn.NUMBERVALUE($Y18)&gt;0</formula>
    </cfRule>
  </conditionalFormatting>
  <conditionalFormatting sqref="A57:AB57 AE57:AK58 W58:AB58">
    <cfRule type="expression" dxfId="213" priority="5">
      <formula>_xlfn.NUMBERVALUE($Y57)&gt;0</formula>
    </cfRule>
  </conditionalFormatting>
  <conditionalFormatting sqref="A97:AB97 AE97:AK98 W98:AB98 V101:AK114 C109:E114 H109:H114 K109:M114 O109:Q114 A115:AK116 A136:AB136 AE136:AK137 W137:AB137 V140:AK153 C148:E153 H148:H153 K148:M153 O148:Q153 A154:AK155 A173:AB173 AE173:AK174 W174:AB174 V177:X185 Y177:AK186 E182:E185 H182:H185 K182:M185 O182:Q185 A186:X186 A187:AK188">
    <cfRule type="expression" dxfId="212" priority="15">
      <formula>_xlfn.NUMBERVALUE($Y97)&gt;0</formula>
    </cfRule>
  </conditionalFormatting>
  <conditionalFormatting sqref="C183:D185">
    <cfRule type="expression" dxfId="211" priority="22">
      <formula>_xlfn.NUMBERVALUE($Y182)&gt;0</formula>
    </cfRule>
  </conditionalFormatting>
  <conditionalFormatting sqref="V22:AK33">
    <cfRule type="expression" dxfId="210" priority="1">
      <formula>_xlfn.NUMBERVALUE($Y22)&gt;0</formula>
    </cfRule>
  </conditionalFormatting>
  <conditionalFormatting sqref="V61:AK72">
    <cfRule type="expression" dxfId="209" priority="2">
      <formula>_xlfn.NUMBERVALUE($Y61)&gt;0</formula>
    </cfRule>
  </conditionalFormatting>
  <conditionalFormatting sqref="AC35:AK37">
    <cfRule type="expression" dxfId="208" priority="6">
      <formula>_xlfn.NUMBERVALUE($Y35)&gt;0</formula>
    </cfRule>
  </conditionalFormatting>
  <conditionalFormatting sqref="AC74:AK76">
    <cfRule type="expression" dxfId="207" priority="3">
      <formula>_xlfn.NUMBERVALUE($Y74)&gt;0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45094-81E8-48FC-AFB7-F92B254CED65}">
  <dimension ref="A1:BE104"/>
  <sheetViews>
    <sheetView topLeftCell="A82" workbookViewId="0">
      <selection activeCell="K100" sqref="K100"/>
    </sheetView>
  </sheetViews>
  <sheetFormatPr baseColWidth="10" defaultColWidth="8.83203125" defaultRowHeight="15" x14ac:dyDescent="0.2"/>
  <cols>
    <col min="5" max="5" width="10.6640625" customWidth="1"/>
  </cols>
  <sheetData>
    <row r="1" spans="1:57" s="68" customFormat="1" x14ac:dyDescent="0.2">
      <c r="A1" s="68" t="s">
        <v>1244</v>
      </c>
      <c r="B1"/>
      <c r="C1"/>
      <c r="D1"/>
      <c r="E1" s="167"/>
      <c r="J1" s="168"/>
      <c r="O1" s="79"/>
      <c r="P1" s="79"/>
      <c r="Q1" s="79" t="s">
        <v>976</v>
      </c>
      <c r="R1" s="79" t="s">
        <v>976</v>
      </c>
      <c r="S1" s="79" t="s">
        <v>976</v>
      </c>
      <c r="T1" s="79" t="s">
        <v>977</v>
      </c>
      <c r="U1" s="169"/>
      <c r="W1" s="168"/>
      <c r="Y1" s="79" t="s">
        <v>978</v>
      </c>
      <c r="Z1" s="75" t="s">
        <v>979</v>
      </c>
      <c r="AA1" s="170"/>
      <c r="AD1" s="72"/>
      <c r="AE1" s="72"/>
      <c r="AF1" s="72"/>
      <c r="AG1" s="72"/>
      <c r="AH1" s="72"/>
      <c r="AI1" s="72"/>
      <c r="AJ1" s="72"/>
      <c r="AK1" s="72"/>
      <c r="AL1" s="72"/>
      <c r="AM1" s="72"/>
      <c r="AN1" s="72"/>
      <c r="AO1" s="72"/>
      <c r="AP1" s="75"/>
      <c r="AR1" s="68" t="s">
        <v>977</v>
      </c>
      <c r="AT1" s="171" t="s">
        <v>980</v>
      </c>
      <c r="AV1" s="147"/>
      <c r="AX1" s="72"/>
    </row>
    <row r="2" spans="1:57" s="68" customFormat="1" x14ac:dyDescent="0.2">
      <c r="A2" s="79"/>
      <c r="B2"/>
      <c r="C2"/>
      <c r="D2"/>
      <c r="E2" s="167"/>
      <c r="F2" s="79"/>
      <c r="G2" s="79" t="s">
        <v>696</v>
      </c>
      <c r="H2" s="172" t="s">
        <v>697</v>
      </c>
      <c r="J2" s="173" t="s">
        <v>698</v>
      </c>
      <c r="K2" s="79" t="s">
        <v>699</v>
      </c>
      <c r="L2" s="79" t="s">
        <v>700</v>
      </c>
      <c r="M2" s="79" t="s">
        <v>701</v>
      </c>
      <c r="O2" s="79" t="s">
        <v>702</v>
      </c>
      <c r="P2" s="79" t="s">
        <v>703</v>
      </c>
      <c r="Q2" s="174" t="s">
        <v>704</v>
      </c>
      <c r="R2" s="79" t="s">
        <v>705</v>
      </c>
      <c r="S2" s="79" t="s">
        <v>706</v>
      </c>
      <c r="T2" s="79" t="s">
        <v>707</v>
      </c>
      <c r="U2" s="175"/>
      <c r="V2" s="79" t="s">
        <v>708</v>
      </c>
      <c r="W2" s="173" t="s">
        <v>709</v>
      </c>
      <c r="X2" s="79" t="s">
        <v>710</v>
      </c>
      <c r="Y2" s="79" t="s">
        <v>711</v>
      </c>
      <c r="Z2" s="75" t="s">
        <v>711</v>
      </c>
      <c r="AA2" s="170"/>
      <c r="AB2" s="79" t="s">
        <v>712</v>
      </c>
      <c r="AC2" s="79" t="s">
        <v>713</v>
      </c>
      <c r="AD2" s="176" t="s">
        <v>714</v>
      </c>
      <c r="AE2" s="176" t="s">
        <v>715</v>
      </c>
      <c r="AF2" s="75" t="s">
        <v>716</v>
      </c>
      <c r="AG2" s="75" t="s">
        <v>485</v>
      </c>
      <c r="AH2" s="75" t="s">
        <v>717</v>
      </c>
      <c r="AI2" s="75" t="s">
        <v>718</v>
      </c>
      <c r="AJ2" s="177" t="s">
        <v>719</v>
      </c>
      <c r="AK2" s="177" t="s">
        <v>720</v>
      </c>
      <c r="AL2" s="75" t="s">
        <v>721</v>
      </c>
      <c r="AM2" s="75" t="s">
        <v>489</v>
      </c>
      <c r="AN2" s="75" t="s">
        <v>722</v>
      </c>
      <c r="AO2" s="75" t="s">
        <v>723</v>
      </c>
      <c r="AP2" s="75" t="s">
        <v>724</v>
      </c>
      <c r="AQ2" s="75" t="s">
        <v>725</v>
      </c>
      <c r="AR2" s="75" t="s">
        <v>726</v>
      </c>
      <c r="AS2" s="79"/>
      <c r="AT2" s="176" t="s">
        <v>712</v>
      </c>
      <c r="AU2" s="68" t="s">
        <v>855</v>
      </c>
      <c r="AV2" s="68" t="s">
        <v>855</v>
      </c>
      <c r="AX2" s="72"/>
    </row>
    <row r="3" spans="1:57" s="68" customFormat="1" x14ac:dyDescent="0.2">
      <c r="A3" s="178" t="s">
        <v>728</v>
      </c>
      <c r="B3" s="179" t="s">
        <v>729</v>
      </c>
      <c r="C3" s="179" t="s">
        <v>707</v>
      </c>
      <c r="D3" s="179" t="s">
        <v>730</v>
      </c>
      <c r="E3" s="180" t="s">
        <v>731</v>
      </c>
      <c r="F3" s="178" t="s">
        <v>15</v>
      </c>
      <c r="G3" s="178" t="s">
        <v>732</v>
      </c>
      <c r="H3" s="181" t="s">
        <v>733</v>
      </c>
      <c r="I3" s="182" t="s">
        <v>734</v>
      </c>
      <c r="J3" s="183" t="s">
        <v>735</v>
      </c>
      <c r="K3" s="184" t="s">
        <v>736</v>
      </c>
      <c r="L3" s="185" t="s">
        <v>737</v>
      </c>
      <c r="M3" s="178" t="s">
        <v>738</v>
      </c>
      <c r="N3" s="178" t="s">
        <v>739</v>
      </c>
      <c r="O3" s="178" t="s">
        <v>856</v>
      </c>
      <c r="P3" s="178" t="s">
        <v>741</v>
      </c>
      <c r="Q3" s="178" t="s">
        <v>742</v>
      </c>
      <c r="R3" s="178" t="s">
        <v>742</v>
      </c>
      <c r="S3" s="178" t="s">
        <v>742</v>
      </c>
      <c r="T3" s="178" t="s">
        <v>742</v>
      </c>
      <c r="U3" s="186" t="s">
        <v>743</v>
      </c>
      <c r="V3" s="178" t="s">
        <v>744</v>
      </c>
      <c r="W3" s="187" t="s">
        <v>745</v>
      </c>
      <c r="X3" s="185" t="s">
        <v>746</v>
      </c>
      <c r="Y3" s="188" t="s">
        <v>747</v>
      </c>
      <c r="Z3" s="189" t="s">
        <v>748</v>
      </c>
      <c r="AA3" s="190" t="s">
        <v>749</v>
      </c>
      <c r="AB3" s="178" t="s">
        <v>750</v>
      </c>
      <c r="AC3" s="178" t="s">
        <v>751</v>
      </c>
      <c r="AD3" s="191" t="s">
        <v>494</v>
      </c>
      <c r="AE3" s="191" t="s">
        <v>494</v>
      </c>
      <c r="AF3" s="192" t="s">
        <v>494</v>
      </c>
      <c r="AG3" s="192" t="s">
        <v>494</v>
      </c>
      <c r="AH3" s="192" t="s">
        <v>494</v>
      </c>
      <c r="AI3" s="192" t="s">
        <v>494</v>
      </c>
      <c r="AJ3" s="192" t="s">
        <v>494</v>
      </c>
      <c r="AK3" s="192" t="s">
        <v>494</v>
      </c>
      <c r="AL3" s="189" t="s">
        <v>725</v>
      </c>
      <c r="AM3" s="192" t="s">
        <v>494</v>
      </c>
      <c r="AN3" s="192" t="s">
        <v>494</v>
      </c>
      <c r="AO3" s="189" t="s">
        <v>752</v>
      </c>
      <c r="AP3" s="189" t="s">
        <v>752</v>
      </c>
      <c r="AQ3" s="192" t="s">
        <v>753</v>
      </c>
      <c r="AR3" s="189" t="s">
        <v>752</v>
      </c>
      <c r="AS3" s="178" t="s">
        <v>754</v>
      </c>
      <c r="AT3" s="191" t="s">
        <v>750</v>
      </c>
      <c r="AU3" s="68" t="s">
        <v>857</v>
      </c>
      <c r="AV3" s="68" t="s">
        <v>858</v>
      </c>
      <c r="AX3" s="72"/>
    </row>
    <row r="4" spans="1:57" x14ac:dyDescent="0.2">
      <c r="A4" s="79" t="s">
        <v>756</v>
      </c>
      <c r="B4" t="s">
        <v>610</v>
      </c>
      <c r="C4" t="s">
        <v>757</v>
      </c>
      <c r="E4" s="147">
        <v>44020</v>
      </c>
      <c r="F4" s="68" t="s">
        <v>290</v>
      </c>
      <c r="G4" s="68" t="s">
        <v>988</v>
      </c>
      <c r="H4" s="68">
        <v>1</v>
      </c>
      <c r="I4" s="68" t="s">
        <v>982</v>
      </c>
      <c r="J4" s="77" t="s">
        <v>761</v>
      </c>
      <c r="K4" s="68">
        <v>2</v>
      </c>
      <c r="L4" s="174">
        <v>2</v>
      </c>
      <c r="M4" s="68" t="s">
        <v>761</v>
      </c>
      <c r="N4" s="79" t="s">
        <v>761</v>
      </c>
      <c r="O4" s="131" t="s">
        <v>761</v>
      </c>
      <c r="P4" s="131" t="s">
        <v>761</v>
      </c>
      <c r="Q4" s="68" t="s">
        <v>761</v>
      </c>
      <c r="R4" s="68" t="s">
        <v>761</v>
      </c>
      <c r="S4" s="131" t="s">
        <v>761</v>
      </c>
      <c r="T4" s="68" t="s">
        <v>761</v>
      </c>
      <c r="U4" s="68" t="s">
        <v>761</v>
      </c>
      <c r="V4" s="68">
        <v>0.15</v>
      </c>
      <c r="W4" s="77">
        <v>0.30694444444444441</v>
      </c>
      <c r="X4" s="68" t="s">
        <v>761</v>
      </c>
      <c r="Y4" s="68" t="s">
        <v>761</v>
      </c>
      <c r="Z4" s="68" t="s">
        <v>761</v>
      </c>
      <c r="AA4" s="68" t="s">
        <v>761</v>
      </c>
      <c r="AB4" s="131">
        <v>0.1</v>
      </c>
      <c r="AC4" s="79">
        <v>0.16270000000000001</v>
      </c>
      <c r="AD4" s="176">
        <v>0.25429662635264161</v>
      </c>
      <c r="AE4" s="75">
        <v>3.0984531772575248</v>
      </c>
      <c r="AF4" s="75">
        <v>33.870341614906827</v>
      </c>
      <c r="AG4" s="137">
        <v>36.968794792164353</v>
      </c>
      <c r="AH4" s="75">
        <v>18.058638647665255</v>
      </c>
      <c r="AI4" s="75">
        <v>55.027433439829608</v>
      </c>
      <c r="AJ4" s="75">
        <v>82.2318459823137</v>
      </c>
      <c r="AK4" s="75">
        <v>5.5656709681683143</v>
      </c>
      <c r="AL4" s="177">
        <v>14.774830645329461</v>
      </c>
      <c r="AM4" s="75">
        <v>23.624309615833567</v>
      </c>
      <c r="AN4" s="137">
        <v>60.59310440799792</v>
      </c>
      <c r="AO4" s="207">
        <v>0.94957142857142851</v>
      </c>
      <c r="AP4" s="207">
        <v>1.1957356026785717</v>
      </c>
      <c r="AQ4" s="201">
        <v>0.44262728585667493</v>
      </c>
      <c r="AR4" s="177">
        <v>2.1453070312500002</v>
      </c>
      <c r="AS4" s="68"/>
      <c r="AT4" s="68"/>
      <c r="AU4" s="68" t="s">
        <v>763</v>
      </c>
      <c r="AV4" s="68" t="s">
        <v>763</v>
      </c>
      <c r="AW4" s="68"/>
      <c r="BA4" s="200"/>
      <c r="BB4" s="68"/>
      <c r="BC4" s="147"/>
      <c r="BD4" s="68"/>
      <c r="BE4" s="68"/>
    </row>
    <row r="5" spans="1:57" x14ac:dyDescent="0.2">
      <c r="A5" s="79" t="s">
        <v>756</v>
      </c>
      <c r="B5" t="s">
        <v>610</v>
      </c>
      <c r="C5" t="s">
        <v>757</v>
      </c>
      <c r="E5" s="194">
        <v>44035</v>
      </c>
      <c r="F5" s="79" t="s">
        <v>290</v>
      </c>
      <c r="G5" s="79" t="s">
        <v>972</v>
      </c>
      <c r="H5" s="68">
        <v>1</v>
      </c>
      <c r="I5" s="68" t="s">
        <v>982</v>
      </c>
      <c r="J5" s="77" t="s">
        <v>761</v>
      </c>
      <c r="K5" s="214">
        <v>2</v>
      </c>
      <c r="L5" s="79">
        <v>1</v>
      </c>
      <c r="M5" s="79" t="s">
        <v>761</v>
      </c>
      <c r="N5" s="79" t="s">
        <v>761</v>
      </c>
      <c r="O5" s="131" t="s">
        <v>761</v>
      </c>
      <c r="P5" s="131" t="s">
        <v>761</v>
      </c>
      <c r="Q5" s="68">
        <v>0.28000000000000003</v>
      </c>
      <c r="R5" s="68">
        <v>0.28000000000000003</v>
      </c>
      <c r="S5" s="131">
        <v>0.28000000000000003</v>
      </c>
      <c r="T5" s="68">
        <v>0.28000000000000003</v>
      </c>
      <c r="U5" s="72">
        <v>1</v>
      </c>
      <c r="V5" s="68">
        <v>0.15</v>
      </c>
      <c r="W5" s="77">
        <v>0.30763888888888891</v>
      </c>
      <c r="X5" s="68" t="s">
        <v>761</v>
      </c>
      <c r="Y5" s="68" t="s">
        <v>761</v>
      </c>
      <c r="Z5" s="68" t="s">
        <v>761</v>
      </c>
      <c r="AA5" s="68" t="s">
        <v>761</v>
      </c>
      <c r="AB5" s="131">
        <v>0.1</v>
      </c>
      <c r="AC5" s="79">
        <v>0.14019999999999999</v>
      </c>
      <c r="AD5" s="176">
        <v>0.29726288987905791</v>
      </c>
      <c r="AE5" s="75">
        <v>2.4844448191552151</v>
      </c>
      <c r="AF5" s="75">
        <v>33.87096774193548</v>
      </c>
      <c r="AG5" s="137">
        <v>36.355412561090695</v>
      </c>
      <c r="AH5" s="75">
        <v>14.835777438909304</v>
      </c>
      <c r="AI5" s="75">
        <v>51.191189999999999</v>
      </c>
      <c r="AJ5" s="75">
        <v>70.483262974591</v>
      </c>
      <c r="AK5" s="75">
        <v>2.6045002629824574</v>
      </c>
      <c r="AL5" s="177">
        <v>27.062106299762636</v>
      </c>
      <c r="AM5" s="75">
        <v>17.440277701891763</v>
      </c>
      <c r="AN5" s="137">
        <v>53.795690262982454</v>
      </c>
      <c r="AO5" s="207">
        <v>0.87199999999999978</v>
      </c>
      <c r="AP5" s="207">
        <v>0.88129999999999953</v>
      </c>
      <c r="AQ5" s="201">
        <v>0.49734785832430278</v>
      </c>
      <c r="AR5" s="177">
        <v>1.7532999999999994</v>
      </c>
      <c r="AS5" s="68"/>
      <c r="AT5" s="68"/>
      <c r="AU5" s="68" t="s">
        <v>763</v>
      </c>
      <c r="AV5" s="68" t="s">
        <v>763</v>
      </c>
      <c r="AW5" s="68"/>
      <c r="BA5" s="68"/>
      <c r="BB5" s="68"/>
      <c r="BC5" s="147"/>
      <c r="BD5" s="68"/>
      <c r="BE5" s="68"/>
    </row>
    <row r="6" spans="1:57" x14ac:dyDescent="0.2">
      <c r="A6" s="79" t="s">
        <v>756</v>
      </c>
      <c r="B6" t="s">
        <v>610</v>
      </c>
      <c r="C6" t="s">
        <v>757</v>
      </c>
      <c r="E6" s="147">
        <v>44049</v>
      </c>
      <c r="F6" s="68" t="s">
        <v>290</v>
      </c>
      <c r="G6" s="68" t="s">
        <v>972</v>
      </c>
      <c r="H6" s="68">
        <v>1</v>
      </c>
      <c r="I6" s="68" t="s">
        <v>982</v>
      </c>
      <c r="J6" s="77" t="s">
        <v>761</v>
      </c>
      <c r="K6" s="215">
        <v>2</v>
      </c>
      <c r="L6" s="68">
        <v>1</v>
      </c>
      <c r="M6" s="68" t="s">
        <v>761</v>
      </c>
      <c r="N6" s="68" t="s">
        <v>761</v>
      </c>
      <c r="O6" s="131" t="s">
        <v>761</v>
      </c>
      <c r="P6" s="131" t="s">
        <v>761</v>
      </c>
      <c r="Q6" s="68">
        <v>0.25</v>
      </c>
      <c r="R6" s="68">
        <v>0.25</v>
      </c>
      <c r="S6" s="131">
        <v>0.25</v>
      </c>
      <c r="T6" s="68">
        <v>0.25</v>
      </c>
      <c r="U6" s="72">
        <v>1</v>
      </c>
      <c r="V6" s="68">
        <v>0.15</v>
      </c>
      <c r="W6" s="77">
        <v>0.28541666666666665</v>
      </c>
      <c r="X6" s="68" t="s">
        <v>761</v>
      </c>
      <c r="Y6" s="68" t="s">
        <v>761</v>
      </c>
      <c r="Z6" s="68" t="s">
        <v>761</v>
      </c>
      <c r="AA6" s="68" t="s">
        <v>761</v>
      </c>
      <c r="AB6" s="131">
        <v>0.1</v>
      </c>
      <c r="AC6" s="79">
        <v>0.1782</v>
      </c>
      <c r="AD6" s="176">
        <v>0.3</v>
      </c>
      <c r="AE6" s="75">
        <v>2.1324951644100585</v>
      </c>
      <c r="AF6" s="75">
        <v>39.512195121951223</v>
      </c>
      <c r="AG6" s="137">
        <v>41.644690286361282</v>
      </c>
      <c r="AH6" s="75">
        <v>9.3680697136387181</v>
      </c>
      <c r="AI6" s="75">
        <v>51.01276</v>
      </c>
      <c r="AJ6" s="75">
        <v>274.43316916687246</v>
      </c>
      <c r="AK6" s="75">
        <v>16.933449807811151</v>
      </c>
      <c r="AL6" s="177">
        <v>16.206571743005401</v>
      </c>
      <c r="AM6" s="75">
        <v>26.301519521449869</v>
      </c>
      <c r="AN6" s="137">
        <v>67.946209807811158</v>
      </c>
      <c r="AO6" s="207">
        <v>0.90399999999999991</v>
      </c>
      <c r="AP6" s="207">
        <v>0.73409999999999975</v>
      </c>
      <c r="AQ6" s="201">
        <v>0.55185886087540448</v>
      </c>
      <c r="AR6" s="177">
        <v>1.6380999999999997</v>
      </c>
      <c r="AS6" s="68"/>
      <c r="AT6" s="68"/>
      <c r="AU6" s="68" t="s">
        <v>763</v>
      </c>
      <c r="AV6" s="68" t="s">
        <v>763</v>
      </c>
      <c r="AW6" s="68"/>
      <c r="BB6" s="68"/>
      <c r="BC6" s="68"/>
      <c r="BD6" s="147"/>
    </row>
    <row r="7" spans="1:57" x14ac:dyDescent="0.2">
      <c r="A7" s="79" t="s">
        <v>756</v>
      </c>
      <c r="B7" t="s">
        <v>610</v>
      </c>
      <c r="C7" t="s">
        <v>757</v>
      </c>
      <c r="E7" s="147">
        <v>44064</v>
      </c>
      <c r="F7" s="68" t="s">
        <v>290</v>
      </c>
      <c r="G7" s="68" t="s">
        <v>988</v>
      </c>
      <c r="H7" s="68">
        <v>1</v>
      </c>
      <c r="I7" s="68" t="s">
        <v>982</v>
      </c>
      <c r="J7" s="77" t="s">
        <v>761</v>
      </c>
      <c r="K7" s="68">
        <v>2</v>
      </c>
      <c r="L7" s="68">
        <v>1</v>
      </c>
      <c r="M7" s="68" t="s">
        <v>812</v>
      </c>
      <c r="N7" s="68" t="s">
        <v>761</v>
      </c>
      <c r="O7" s="131" t="s">
        <v>761</v>
      </c>
      <c r="P7" s="131" t="s">
        <v>761</v>
      </c>
      <c r="Q7" s="68">
        <v>0.25</v>
      </c>
      <c r="R7" s="68">
        <v>0.25</v>
      </c>
      <c r="S7" s="131">
        <v>0.25</v>
      </c>
      <c r="T7" s="68">
        <v>0.25</v>
      </c>
      <c r="U7" s="72">
        <v>1</v>
      </c>
      <c r="V7" s="68">
        <v>0.15</v>
      </c>
      <c r="W7" s="77">
        <v>0.28680555555555554</v>
      </c>
      <c r="X7" s="68" t="s">
        <v>761</v>
      </c>
      <c r="Y7" s="68" t="s">
        <v>761</v>
      </c>
      <c r="Z7" s="68" t="s">
        <v>761</v>
      </c>
      <c r="AA7" s="68" t="s">
        <v>761</v>
      </c>
      <c r="AB7" s="131">
        <v>0.1</v>
      </c>
      <c r="AC7" s="176">
        <v>0.15479999999999999</v>
      </c>
      <c r="AD7" s="176">
        <v>0.17499999999999996</v>
      </c>
      <c r="AE7" s="75">
        <v>1.5613106286821075</v>
      </c>
      <c r="AF7" s="75">
        <v>39.024390243902438</v>
      </c>
      <c r="AG7" s="137">
        <v>40.585700872584546</v>
      </c>
      <c r="AH7" s="75">
        <v>12.965128230630349</v>
      </c>
      <c r="AI7" s="75">
        <v>53.550829103214895</v>
      </c>
      <c r="AJ7" s="75">
        <v>127.67014925235345</v>
      </c>
      <c r="AK7" s="75">
        <v>6.3020876375873041</v>
      </c>
      <c r="AL7" s="177">
        <v>20.258390012048576</v>
      </c>
      <c r="AM7" s="75">
        <v>19.267215868217654</v>
      </c>
      <c r="AN7" s="137">
        <v>59.8529167408022</v>
      </c>
      <c r="AO7" s="207">
        <v>2.8773333333333331</v>
      </c>
      <c r="AP7" s="207">
        <v>1.7194666666666674</v>
      </c>
      <c r="AQ7" s="201">
        <v>0.62594268476621417</v>
      </c>
      <c r="AR7" s="177">
        <v>4.5968</v>
      </c>
      <c r="AS7" s="68"/>
      <c r="AT7" s="68"/>
      <c r="AU7" s="68" t="s">
        <v>763</v>
      </c>
      <c r="AV7" s="68" t="s">
        <v>763</v>
      </c>
      <c r="AW7" s="68"/>
    </row>
    <row r="10" spans="1:57" x14ac:dyDescent="0.2">
      <c r="A10" s="236" t="s">
        <v>1245</v>
      </c>
    </row>
    <row r="11" spans="1:57" ht="16" x14ac:dyDescent="0.2">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450" t="s">
        <v>1203</v>
      </c>
      <c r="AE11" s="84"/>
      <c r="AF11" s="84"/>
      <c r="AG11" s="82"/>
      <c r="AH11" s="82"/>
      <c r="AI11" s="84"/>
      <c r="AJ11" s="82"/>
      <c r="AK11" s="84"/>
      <c r="AL11" s="82"/>
      <c r="AM11" s="82"/>
      <c r="AN11" s="82"/>
      <c r="AO11" s="82"/>
      <c r="AP11" s="82"/>
      <c r="AQ11" s="82"/>
      <c r="AR11" s="82"/>
      <c r="AS11" s="82"/>
      <c r="AT11" s="82"/>
      <c r="AU11" s="82"/>
      <c r="AV11" s="82"/>
      <c r="AW11" s="82"/>
      <c r="AX11" s="82"/>
      <c r="AY11" s="82"/>
      <c r="AZ11" s="82"/>
      <c r="BA11" s="82"/>
      <c r="BB11" s="82"/>
    </row>
    <row r="12" spans="1:57" x14ac:dyDescent="0.2">
      <c r="A12" s="86"/>
      <c r="B12" s="86"/>
      <c r="C12" s="87"/>
      <c r="D12" s="87"/>
      <c r="E12" s="87"/>
      <c r="F12" s="86"/>
      <c r="G12" s="86"/>
      <c r="H12" s="88" t="s">
        <v>702</v>
      </c>
      <c r="I12" s="89"/>
      <c r="J12" s="89"/>
      <c r="K12" s="82"/>
      <c r="L12" s="86"/>
      <c r="M12" s="86"/>
      <c r="N12" s="86"/>
      <c r="O12" s="86"/>
      <c r="P12" s="86"/>
      <c r="Q12" s="86"/>
      <c r="R12" s="86"/>
      <c r="S12" s="86"/>
      <c r="T12" s="86"/>
      <c r="U12" s="86"/>
      <c r="V12" s="89" t="s">
        <v>977</v>
      </c>
      <c r="W12" s="82"/>
      <c r="X12" s="82"/>
      <c r="Y12" s="82"/>
      <c r="Z12" s="82"/>
      <c r="AA12" s="82"/>
      <c r="AB12" s="82"/>
      <c r="AC12" s="450" t="s">
        <v>1204</v>
      </c>
      <c r="AD12" s="450"/>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row>
    <row r="13" spans="1:57" ht="16" thickBot="1" x14ac:dyDescent="0.25">
      <c r="A13" s="90"/>
      <c r="B13" s="90"/>
      <c r="C13" s="91"/>
      <c r="D13" s="91"/>
      <c r="E13" s="91"/>
      <c r="F13" s="89" t="s">
        <v>976</v>
      </c>
      <c r="G13" s="89" t="s">
        <v>702</v>
      </c>
      <c r="H13" s="89" t="s">
        <v>1205</v>
      </c>
      <c r="I13" s="89" t="s">
        <v>702</v>
      </c>
      <c r="J13" s="82"/>
      <c r="K13" s="82"/>
      <c r="L13" s="89"/>
      <c r="M13" s="89"/>
      <c r="N13" s="90"/>
      <c r="O13" s="89"/>
      <c r="P13" s="89" t="s">
        <v>1206</v>
      </c>
      <c r="Q13" s="89"/>
      <c r="R13" s="89"/>
      <c r="S13" s="89"/>
      <c r="T13" s="89"/>
      <c r="U13" s="89"/>
      <c r="V13" s="89" t="s">
        <v>726</v>
      </c>
      <c r="W13" s="82"/>
      <c r="X13" s="82"/>
      <c r="Y13" s="82"/>
      <c r="Z13" s="92">
        <v>273.14999999999998</v>
      </c>
      <c r="AA13" s="82"/>
      <c r="AB13" s="82"/>
      <c r="AC13" s="450"/>
      <c r="AD13" s="450"/>
      <c r="AE13" s="82"/>
      <c r="AF13" s="82"/>
      <c r="AG13" s="82"/>
      <c r="AH13" s="82"/>
      <c r="AI13" s="82"/>
      <c r="AJ13" s="82"/>
      <c r="AK13" s="82" t="s">
        <v>1207</v>
      </c>
      <c r="AL13" s="82"/>
      <c r="AM13" s="82"/>
      <c r="AN13" s="82"/>
      <c r="AO13" s="82"/>
      <c r="AP13" s="82"/>
      <c r="AQ13" s="82"/>
      <c r="AR13" s="82"/>
      <c r="AS13" s="82"/>
      <c r="AT13" s="82"/>
      <c r="AU13" s="82"/>
      <c r="AV13" s="82"/>
      <c r="AW13" s="82"/>
      <c r="AX13" s="82"/>
      <c r="AY13" s="82"/>
      <c r="AZ13" s="82"/>
      <c r="BA13" s="82"/>
      <c r="BB13" s="82"/>
    </row>
    <row r="14" spans="1:57" ht="36" thickTop="1" thickBot="1" x14ac:dyDescent="0.25">
      <c r="A14" s="93" t="s">
        <v>1208</v>
      </c>
      <c r="B14" s="94" t="s">
        <v>1209</v>
      </c>
      <c r="C14" s="94" t="s">
        <v>1210</v>
      </c>
      <c r="D14" s="94" t="s">
        <v>1211</v>
      </c>
      <c r="E14" s="94"/>
      <c r="F14" s="93" t="s">
        <v>706</v>
      </c>
      <c r="G14" s="93" t="s">
        <v>1205</v>
      </c>
      <c r="H14" s="93" t="s">
        <v>1212</v>
      </c>
      <c r="I14" s="93" t="s">
        <v>1213</v>
      </c>
      <c r="J14" s="93" t="s">
        <v>541</v>
      </c>
      <c r="K14" s="93" t="s">
        <v>1214</v>
      </c>
      <c r="L14" s="93" t="s">
        <v>1215</v>
      </c>
      <c r="M14" s="89" t="s">
        <v>1216</v>
      </c>
      <c r="N14" s="93" t="s">
        <v>1217</v>
      </c>
      <c r="O14" s="93" t="s">
        <v>1218</v>
      </c>
      <c r="P14" s="93" t="s">
        <v>1219</v>
      </c>
      <c r="Q14" s="93" t="s">
        <v>1220</v>
      </c>
      <c r="R14" s="93" t="s">
        <v>1221</v>
      </c>
      <c r="S14" s="93" t="s">
        <v>1222</v>
      </c>
      <c r="T14" s="93" t="s">
        <v>1223</v>
      </c>
      <c r="U14" s="93" t="s">
        <v>1224</v>
      </c>
      <c r="V14" s="93" t="s">
        <v>474</v>
      </c>
      <c r="W14" s="95"/>
      <c r="X14" s="82"/>
      <c r="Y14" s="96" t="s">
        <v>540</v>
      </c>
      <c r="Z14" s="97" t="s">
        <v>1225</v>
      </c>
      <c r="AA14" s="98" t="s">
        <v>1226</v>
      </c>
      <c r="AB14" s="98" t="s">
        <v>1205</v>
      </c>
      <c r="AC14" s="450"/>
      <c r="AD14" s="450"/>
      <c r="AE14" s="99" t="s">
        <v>1227</v>
      </c>
      <c r="AF14" s="100" t="s">
        <v>485</v>
      </c>
      <c r="AG14" s="98" t="s">
        <v>1228</v>
      </c>
      <c r="AH14" s="98" t="s">
        <v>724</v>
      </c>
      <c r="AI14" s="100" t="s">
        <v>1229</v>
      </c>
      <c r="AJ14" s="98" t="s">
        <v>722</v>
      </c>
      <c r="AK14" s="100" t="s">
        <v>489</v>
      </c>
      <c r="AL14" s="82"/>
      <c r="AM14" s="82"/>
      <c r="AN14" s="82"/>
      <c r="AO14" s="82"/>
      <c r="AP14" s="82"/>
      <c r="AQ14" s="82"/>
      <c r="AR14" s="82"/>
      <c r="AS14" s="82"/>
      <c r="AT14" s="82"/>
      <c r="AU14" s="82"/>
      <c r="AV14" s="82"/>
      <c r="AW14" s="82"/>
      <c r="AX14" s="82"/>
      <c r="AY14" s="109"/>
      <c r="AZ14" s="109"/>
      <c r="BA14" s="82"/>
      <c r="BB14" s="82"/>
    </row>
    <row r="15" spans="1:57" ht="16" x14ac:dyDescent="0.2">
      <c r="A15" s="101" t="s">
        <v>610</v>
      </c>
      <c r="B15" s="102">
        <v>2020</v>
      </c>
      <c r="C15" s="103">
        <v>7</v>
      </c>
      <c r="D15" s="102">
        <v>8</v>
      </c>
      <c r="E15" s="82"/>
      <c r="F15" s="131" t="s">
        <v>761</v>
      </c>
      <c r="G15" s="131" t="s">
        <v>761</v>
      </c>
      <c r="H15" s="82"/>
      <c r="I15" s="131" t="s">
        <v>761</v>
      </c>
      <c r="J15" s="131">
        <v>0.1</v>
      </c>
      <c r="K15" s="82"/>
      <c r="L15" s="82"/>
      <c r="M15" s="108"/>
      <c r="N15" s="137">
        <v>36.968794792164353</v>
      </c>
      <c r="O15" s="82"/>
      <c r="P15" s="82"/>
      <c r="Q15" s="82"/>
      <c r="R15" s="140"/>
      <c r="S15" s="137">
        <v>60.59310440799792</v>
      </c>
      <c r="T15" s="207">
        <v>0.94957142857142851</v>
      </c>
      <c r="U15" s="207">
        <v>1.1957356026785717</v>
      </c>
      <c r="V15" s="85"/>
      <c r="W15" s="85"/>
      <c r="X15" s="85"/>
      <c r="Y15" s="102" t="str">
        <f>IF(C15&lt;6," ",IF(C15&lt;=9,I15, IF(C15&gt;=10," ")))</f>
        <v>ND</v>
      </c>
      <c r="Z15" s="102" t="e">
        <f>IF(Y15=" ", " ", IF(Y15&gt;0, Y15+273.15))</f>
        <v>#VALUE!</v>
      </c>
      <c r="AA15" s="102">
        <f>IF(C15&lt;6," ",IF(C15&lt;=9,J15, IF(C15&gt;=10," ")))</f>
        <v>0.1</v>
      </c>
      <c r="AB15" s="102" t="str">
        <f>IF(C15&lt;6," ",IF(C15&lt;=9,G15, IF(C15&gt;=10," ")))</f>
        <v>ND</v>
      </c>
      <c r="AC15" s="104" t="e">
        <f>IF(Y15=" "," ",IF(Y15&gt;0,EXP(-173.4292+249.6339*100/Z15+143.3483*LN(+Z15/100)-21.8492*Z15/100+AA15*(-0.033096+0.014259*Z15/100-0.0017*(Z15/100)^2))*1.4276))</f>
        <v>#VALUE!</v>
      </c>
      <c r="AD15" s="102" t="e">
        <f>IF(Y15=" "," ",IF(Y15&gt;0,AB15/AC15))</f>
        <v>#VALUE!</v>
      </c>
      <c r="AE15" s="105" t="str">
        <f>IF(C15&lt;6," ",IF(C15&lt;=9,F15, IF(C15&gt;=10," ")))</f>
        <v>ND</v>
      </c>
      <c r="AF15" s="102">
        <f>IF(Y15=" "," ",N15)</f>
        <v>36.968794792164353</v>
      </c>
      <c r="AG15" s="105">
        <f>IF(C15&lt;6," ",IF(C15&lt;=9,T15, IF(C15&gt;=10," ")))</f>
        <v>0.94957142857142851</v>
      </c>
      <c r="AH15" s="105">
        <f>IF(C15&lt;6," ",IF(C15&lt;=9,U15, IF(C15&gt;=10," ")))</f>
        <v>1.1957356026785717</v>
      </c>
      <c r="AI15" s="102"/>
      <c r="AJ15" s="106">
        <f>IF(C15&lt;6," ",IF(C15&lt;=9,S15, IF(C15&gt;=10," ")))</f>
        <v>60.59310440799792</v>
      </c>
      <c r="AK15" s="107">
        <f>IF(Y15=" ", " ", IF(Y15&gt;0, AJ15-AF15))</f>
        <v>23.624309615833567</v>
      </c>
      <c r="AL15" s="85"/>
      <c r="AM15" s="85"/>
      <c r="AN15" s="85"/>
      <c r="AO15" s="85"/>
      <c r="AP15" s="85"/>
      <c r="AQ15" s="85"/>
      <c r="AR15" s="85"/>
      <c r="AS15" s="85"/>
      <c r="AT15" s="85"/>
      <c r="AU15" s="85"/>
      <c r="AV15" s="85"/>
      <c r="AW15" s="85"/>
      <c r="AX15" s="85"/>
      <c r="AY15" s="85"/>
      <c r="AZ15" s="85"/>
      <c r="BA15" s="82"/>
      <c r="BB15" s="82"/>
    </row>
    <row r="16" spans="1:57" ht="16" x14ac:dyDescent="0.2">
      <c r="A16" s="101" t="s">
        <v>610</v>
      </c>
      <c r="B16" s="102">
        <v>2020</v>
      </c>
      <c r="C16" s="103">
        <v>7</v>
      </c>
      <c r="D16" s="102">
        <v>23</v>
      </c>
      <c r="E16" s="82"/>
      <c r="F16" s="131">
        <v>0.28000000000000003</v>
      </c>
      <c r="G16" s="131" t="s">
        <v>761</v>
      </c>
      <c r="H16" s="82"/>
      <c r="I16" s="131" t="s">
        <v>761</v>
      </c>
      <c r="J16" s="131">
        <v>0.1</v>
      </c>
      <c r="K16" s="82"/>
      <c r="L16" s="82"/>
      <c r="M16" s="108"/>
      <c r="N16" s="137">
        <v>36.355412561090695</v>
      </c>
      <c r="O16" s="82"/>
      <c r="P16" s="82"/>
      <c r="Q16" s="82"/>
      <c r="R16" s="140"/>
      <c r="S16" s="137">
        <v>53.795690262982454</v>
      </c>
      <c r="T16" s="207">
        <v>0.87199999999999978</v>
      </c>
      <c r="U16" s="207">
        <v>0.88129999999999953</v>
      </c>
      <c r="V16" s="85"/>
      <c r="W16" s="85"/>
      <c r="X16" s="85"/>
      <c r="Y16" s="102" t="str">
        <f t="shared" ref="Y16:Y26" si="0">IF(C16&lt;6," ",IF(C16&lt;=9,I16, IF(C16&gt;=10," ")))</f>
        <v>ND</v>
      </c>
      <c r="Z16" s="102" t="e">
        <f t="shared" ref="Z16:Z26" si="1">IF(Y16=" ", " ", IF(Y16&gt;0, Y16+273.15))</f>
        <v>#VALUE!</v>
      </c>
      <c r="AA16" s="102">
        <f t="shared" ref="AA16:AA26" si="2">IF(C16&lt;6," ",IF(C16&lt;=9,J16, IF(C16&gt;=10," ")))</f>
        <v>0.1</v>
      </c>
      <c r="AB16" s="102" t="str">
        <f t="shared" ref="AB16:AB26" si="3">IF(C16&lt;6," ",IF(C16&lt;=9,G16, IF(C16&gt;=10," ")))</f>
        <v>ND</v>
      </c>
      <c r="AC16" s="104" t="e">
        <f t="shared" ref="AC16:AC26" si="4">IF(Y16=" "," ",IF(Y16&gt;0,EXP(-173.4292+249.6339*100/Z16+143.3483*LN(+Z16/100)-21.8492*Z16/100+AA16*(-0.033096+0.014259*Z16/100-0.0017*(Z16/100)^2))*1.4276))</f>
        <v>#VALUE!</v>
      </c>
      <c r="AD16" s="102" t="e">
        <f t="shared" ref="AD16:AD26" si="5">IF(Y16=" "," ",IF(Y16&gt;0,AB16/AC16))</f>
        <v>#VALUE!</v>
      </c>
      <c r="AE16" s="105">
        <f t="shared" ref="AE16:AE26" si="6">IF(C16&lt;6," ",IF(C16&lt;=9,F16, IF(C16&gt;=10," ")))</f>
        <v>0.28000000000000003</v>
      </c>
      <c r="AF16" s="102">
        <f t="shared" ref="AF16:AF26" si="7">IF(Y16=" "," ",N16)</f>
        <v>36.355412561090695</v>
      </c>
      <c r="AG16" s="105">
        <f t="shared" ref="AG16:AG26" si="8">IF(C16&lt;6," ",IF(C16&lt;=9,T16, IF(C16&gt;=10," ")))</f>
        <v>0.87199999999999978</v>
      </c>
      <c r="AH16" s="105">
        <f t="shared" ref="AH16:AH26" si="9">IF(C16&lt;6," ",IF(C16&lt;=9,U16, IF(C16&gt;=10," ")))</f>
        <v>0.88129999999999953</v>
      </c>
      <c r="AI16" s="102">
        <f t="shared" ref="AI16" si="10">IF(Y16=" ", " ", IF(Y16&gt;0, SUM(AG16:AH16)))</f>
        <v>1.7532999999999994</v>
      </c>
      <c r="AJ16" s="106">
        <f t="shared" ref="AJ16:AJ26" si="11">IF(C16&lt;6," ",IF(C16&lt;=9,S16, IF(C16&gt;=10," ")))</f>
        <v>53.795690262982454</v>
      </c>
      <c r="AK16" s="107">
        <f t="shared" ref="AK16:AK26" si="12">IF(Y16=" ", " ", IF(Y16&gt;0, AJ16-AF16))</f>
        <v>17.440277701891759</v>
      </c>
      <c r="AL16" s="85"/>
      <c r="AM16" s="85"/>
      <c r="AN16" s="85"/>
      <c r="AO16" s="85"/>
      <c r="AP16" s="85"/>
      <c r="AQ16" s="85"/>
      <c r="AR16" s="85"/>
      <c r="AS16" s="85"/>
      <c r="AT16" s="85"/>
      <c r="AU16" s="85"/>
      <c r="AV16" s="85"/>
      <c r="AW16" s="85"/>
      <c r="AX16" s="85"/>
      <c r="AY16" s="85"/>
      <c r="AZ16" s="85"/>
      <c r="BA16" s="82"/>
      <c r="BB16" s="82"/>
    </row>
    <row r="17" spans="1:54" ht="16" x14ac:dyDescent="0.2">
      <c r="A17" s="101" t="s">
        <v>610</v>
      </c>
      <c r="B17" s="102">
        <v>2020</v>
      </c>
      <c r="C17" s="103">
        <v>8</v>
      </c>
      <c r="D17" s="102">
        <v>6</v>
      </c>
      <c r="E17" s="82"/>
      <c r="F17" s="131">
        <v>0.25</v>
      </c>
      <c r="G17" s="131" t="s">
        <v>761</v>
      </c>
      <c r="H17" s="82"/>
      <c r="I17" s="131" t="s">
        <v>761</v>
      </c>
      <c r="J17" s="131">
        <v>0.1</v>
      </c>
      <c r="K17" s="82"/>
      <c r="L17" s="82"/>
      <c r="M17" s="108"/>
      <c r="N17" s="137">
        <v>41.644690286361282</v>
      </c>
      <c r="O17" s="82"/>
      <c r="P17" s="82"/>
      <c r="Q17" s="82"/>
      <c r="R17" s="140"/>
      <c r="S17" s="137">
        <v>67.946209807811158</v>
      </c>
      <c r="T17" s="207">
        <v>0.90399999999999991</v>
      </c>
      <c r="U17" s="207">
        <v>0.73409999999999975</v>
      </c>
      <c r="V17" s="85"/>
      <c r="W17" s="85"/>
      <c r="X17" s="85"/>
      <c r="Y17" s="102" t="str">
        <f t="shared" si="0"/>
        <v>ND</v>
      </c>
      <c r="Z17" s="102" t="e">
        <f t="shared" si="1"/>
        <v>#VALUE!</v>
      </c>
      <c r="AA17" s="102">
        <f t="shared" si="2"/>
        <v>0.1</v>
      </c>
      <c r="AB17" s="102" t="str">
        <f t="shared" si="3"/>
        <v>ND</v>
      </c>
      <c r="AC17" s="104" t="e">
        <f t="shared" si="4"/>
        <v>#VALUE!</v>
      </c>
      <c r="AD17" s="102" t="e">
        <f t="shared" si="5"/>
        <v>#VALUE!</v>
      </c>
      <c r="AE17" s="105">
        <f t="shared" si="6"/>
        <v>0.25</v>
      </c>
      <c r="AF17" s="102">
        <f t="shared" si="7"/>
        <v>41.644690286361282</v>
      </c>
      <c r="AG17" s="105">
        <f t="shared" si="8"/>
        <v>0.90399999999999991</v>
      </c>
      <c r="AH17" s="105">
        <f t="shared" si="9"/>
        <v>0.73409999999999975</v>
      </c>
      <c r="AI17" s="102"/>
      <c r="AJ17" s="106">
        <f t="shared" si="11"/>
        <v>67.946209807811158</v>
      </c>
      <c r="AK17" s="107">
        <f t="shared" si="12"/>
        <v>26.301519521449876</v>
      </c>
      <c r="AL17" s="82"/>
      <c r="AM17" s="85"/>
      <c r="AN17" s="85"/>
      <c r="AO17" s="85"/>
      <c r="AP17" s="85"/>
      <c r="AQ17" s="85"/>
      <c r="AR17" s="114" t="s">
        <v>1230</v>
      </c>
      <c r="AS17" s="85"/>
      <c r="AT17" s="85"/>
      <c r="AU17" s="85"/>
      <c r="AV17" s="85"/>
      <c r="AW17" s="85"/>
      <c r="AX17" s="85"/>
      <c r="AY17" s="85"/>
      <c r="AZ17" s="85"/>
      <c r="BA17" s="82"/>
      <c r="BB17" s="82"/>
    </row>
    <row r="18" spans="1:54" ht="16" x14ac:dyDescent="0.2">
      <c r="A18" s="101" t="s">
        <v>610</v>
      </c>
      <c r="B18" s="102">
        <v>2020</v>
      </c>
      <c r="C18" s="103">
        <v>8</v>
      </c>
      <c r="D18" s="102">
        <v>21</v>
      </c>
      <c r="E18" s="82"/>
      <c r="F18" s="131">
        <v>0.25</v>
      </c>
      <c r="G18" s="131" t="s">
        <v>761</v>
      </c>
      <c r="H18" s="82"/>
      <c r="I18" s="131" t="s">
        <v>761</v>
      </c>
      <c r="J18" s="131">
        <v>0.1</v>
      </c>
      <c r="K18" s="82"/>
      <c r="L18" s="82"/>
      <c r="M18" s="108"/>
      <c r="N18" s="137">
        <v>40.585700872584546</v>
      </c>
      <c r="O18" s="82"/>
      <c r="P18" s="82"/>
      <c r="Q18" s="82"/>
      <c r="R18" s="140"/>
      <c r="S18" s="137">
        <v>59.8529167408022</v>
      </c>
      <c r="T18" s="207">
        <v>2.8773333333333331</v>
      </c>
      <c r="U18" s="207">
        <v>1.7194666666666674</v>
      </c>
      <c r="V18" s="85"/>
      <c r="W18" s="85"/>
      <c r="X18" s="85"/>
      <c r="Y18" s="102" t="str">
        <f t="shared" si="0"/>
        <v>ND</v>
      </c>
      <c r="Z18" s="102" t="e">
        <f t="shared" si="1"/>
        <v>#VALUE!</v>
      </c>
      <c r="AA18" s="102">
        <f t="shared" si="2"/>
        <v>0.1</v>
      </c>
      <c r="AB18" s="102" t="str">
        <f t="shared" si="3"/>
        <v>ND</v>
      </c>
      <c r="AC18" s="104" t="e">
        <f t="shared" si="4"/>
        <v>#VALUE!</v>
      </c>
      <c r="AD18" s="102" t="e">
        <f t="shared" si="5"/>
        <v>#VALUE!</v>
      </c>
      <c r="AE18" s="105">
        <f t="shared" si="6"/>
        <v>0.25</v>
      </c>
      <c r="AF18" s="102">
        <f t="shared" si="7"/>
        <v>40.585700872584546</v>
      </c>
      <c r="AG18" s="105">
        <f t="shared" si="8"/>
        <v>2.8773333333333331</v>
      </c>
      <c r="AH18" s="105">
        <f t="shared" si="9"/>
        <v>1.7194666666666674</v>
      </c>
      <c r="AI18" s="102"/>
      <c r="AJ18" s="106">
        <f t="shared" si="11"/>
        <v>59.8529167408022</v>
      </c>
      <c r="AK18" s="107">
        <f t="shared" si="12"/>
        <v>19.267215868217654</v>
      </c>
      <c r="AL18" s="82"/>
      <c r="AM18" s="85"/>
      <c r="AN18" s="85"/>
      <c r="AO18" s="85"/>
      <c r="AP18" s="85"/>
      <c r="AQ18" s="85"/>
      <c r="AR18" s="115"/>
      <c r="AS18" s="116" t="s">
        <v>487</v>
      </c>
      <c r="AT18" s="116" t="s">
        <v>1231</v>
      </c>
      <c r="AU18" s="116" t="s">
        <v>485</v>
      </c>
      <c r="AV18" s="116" t="s">
        <v>513</v>
      </c>
      <c r="AW18" s="116" t="s">
        <v>489</v>
      </c>
      <c r="AX18" s="116"/>
      <c r="AY18" s="85"/>
      <c r="AZ18" s="85"/>
      <c r="BA18" s="82"/>
      <c r="BB18" s="82"/>
    </row>
    <row r="19" spans="1:54" ht="16" x14ac:dyDescent="0.2">
      <c r="A19" s="101"/>
      <c r="B19" s="102"/>
      <c r="C19" s="103"/>
      <c r="D19" s="102"/>
      <c r="E19" s="82"/>
      <c r="F19" s="144"/>
      <c r="G19" s="254"/>
      <c r="H19" s="82"/>
      <c r="I19" s="255"/>
      <c r="J19" s="144"/>
      <c r="K19" s="82"/>
      <c r="L19" s="82"/>
      <c r="M19" s="108"/>
      <c r="N19" s="146"/>
      <c r="O19" s="82"/>
      <c r="P19" s="82"/>
      <c r="Q19" s="82"/>
      <c r="R19" s="140"/>
      <c r="S19" s="146"/>
      <c r="T19" s="256"/>
      <c r="U19" s="256"/>
      <c r="V19" s="85"/>
      <c r="W19" s="85"/>
      <c r="X19" s="85"/>
      <c r="Y19" s="102" t="str">
        <f t="shared" si="0"/>
        <v xml:space="preserve"> </v>
      </c>
      <c r="Z19" s="102" t="str">
        <f t="shared" si="1"/>
        <v xml:space="preserve"> </v>
      </c>
      <c r="AA19" s="102" t="str">
        <f t="shared" si="2"/>
        <v xml:space="preserve"> </v>
      </c>
      <c r="AB19" s="102" t="str">
        <f t="shared" si="3"/>
        <v xml:space="preserve"> </v>
      </c>
      <c r="AC19" s="104" t="str">
        <f t="shared" si="4"/>
        <v xml:space="preserve"> </v>
      </c>
      <c r="AD19" s="102" t="str">
        <f t="shared" si="5"/>
        <v xml:space="preserve"> </v>
      </c>
      <c r="AE19" s="105" t="str">
        <f t="shared" si="6"/>
        <v xml:space="preserve"> </v>
      </c>
      <c r="AF19" s="102" t="str">
        <f t="shared" si="7"/>
        <v xml:space="preserve"> </v>
      </c>
      <c r="AG19" s="105" t="str">
        <f t="shared" si="8"/>
        <v xml:space="preserve"> </v>
      </c>
      <c r="AH19" s="105" t="str">
        <f t="shared" si="9"/>
        <v xml:space="preserve"> </v>
      </c>
      <c r="AI19" s="102" t="str">
        <f t="shared" ref="AI19" si="13">IF(Y19=" ", " ", IF(Y19&gt;0, SUM(AG19:AH19)))</f>
        <v xml:space="preserve"> </v>
      </c>
      <c r="AJ19" s="106" t="str">
        <f t="shared" si="11"/>
        <v xml:space="preserve"> </v>
      </c>
      <c r="AK19" s="107" t="str">
        <f t="shared" si="12"/>
        <v xml:space="preserve"> </v>
      </c>
      <c r="AL19" s="82"/>
      <c r="AM19" s="84" t="s">
        <v>1232</v>
      </c>
      <c r="AN19" s="82"/>
      <c r="AO19" s="82"/>
      <c r="AP19" s="82"/>
      <c r="AQ19" s="82"/>
      <c r="AR19" s="117" t="s">
        <v>522</v>
      </c>
      <c r="AS19" s="115"/>
      <c r="AT19" s="115"/>
      <c r="AU19" s="115"/>
      <c r="AV19" s="115"/>
      <c r="AW19" s="115"/>
      <c r="AX19" s="118"/>
      <c r="AY19" s="85"/>
      <c r="AZ19" s="85"/>
      <c r="BA19" s="82"/>
      <c r="BB19" s="82"/>
    </row>
    <row r="20" spans="1:54" ht="18" x14ac:dyDescent="0.25">
      <c r="A20" s="101"/>
      <c r="B20" s="102"/>
      <c r="C20" s="103"/>
      <c r="D20" s="102"/>
      <c r="E20" s="82"/>
      <c r="F20" s="144"/>
      <c r="G20" s="254"/>
      <c r="H20" s="82"/>
      <c r="I20" s="255"/>
      <c r="J20" s="144"/>
      <c r="K20" s="82"/>
      <c r="L20" s="82"/>
      <c r="M20" s="108"/>
      <c r="N20" s="146"/>
      <c r="O20" s="82"/>
      <c r="P20" s="82"/>
      <c r="Q20" s="82"/>
      <c r="R20" s="140"/>
      <c r="S20" s="146"/>
      <c r="T20" s="146"/>
      <c r="U20" s="146"/>
      <c r="V20" s="85"/>
      <c r="W20" s="85"/>
      <c r="X20" s="85"/>
      <c r="Y20" s="102" t="str">
        <f t="shared" si="0"/>
        <v xml:space="preserve"> </v>
      </c>
      <c r="Z20" s="102" t="str">
        <f t="shared" si="1"/>
        <v xml:space="preserve"> </v>
      </c>
      <c r="AA20" s="102" t="str">
        <f t="shared" si="2"/>
        <v xml:space="preserve"> </v>
      </c>
      <c r="AB20" s="102" t="str">
        <f t="shared" si="3"/>
        <v xml:space="preserve"> </v>
      </c>
      <c r="AC20" s="104" t="str">
        <f t="shared" si="4"/>
        <v xml:space="preserve"> </v>
      </c>
      <c r="AD20" s="102" t="str">
        <f t="shared" si="5"/>
        <v xml:space="preserve"> </v>
      </c>
      <c r="AE20" s="105" t="str">
        <f t="shared" si="6"/>
        <v xml:space="preserve"> </v>
      </c>
      <c r="AF20" s="102" t="str">
        <f t="shared" si="7"/>
        <v xml:space="preserve"> </v>
      </c>
      <c r="AG20" s="105" t="str">
        <f t="shared" si="8"/>
        <v xml:space="preserve"> </v>
      </c>
      <c r="AH20" s="105" t="str">
        <f t="shared" si="9"/>
        <v xml:space="preserve"> </v>
      </c>
      <c r="AI20" s="102"/>
      <c r="AJ20" s="106" t="str">
        <f t="shared" si="11"/>
        <v xml:space="preserve"> </v>
      </c>
      <c r="AK20" s="107" t="str">
        <f t="shared" si="12"/>
        <v xml:space="preserve"> </v>
      </c>
      <c r="AL20" s="82"/>
      <c r="AM20" s="119" t="s">
        <v>477</v>
      </c>
      <c r="AN20" s="109" t="s">
        <v>1231</v>
      </c>
      <c r="AO20" s="120" t="s">
        <v>479</v>
      </c>
      <c r="AP20" s="120" t="s">
        <v>726</v>
      </c>
      <c r="AQ20" s="120" t="s">
        <v>481</v>
      </c>
      <c r="AR20" s="118" t="s">
        <v>476</v>
      </c>
      <c r="AS20" s="115">
        <v>0.4</v>
      </c>
      <c r="AT20" s="118">
        <v>0.6</v>
      </c>
      <c r="AU20" s="121">
        <v>10</v>
      </c>
      <c r="AV20" s="115">
        <v>10</v>
      </c>
      <c r="AW20" s="122">
        <v>43</v>
      </c>
      <c r="AX20" s="118"/>
      <c r="AY20" s="85"/>
      <c r="AZ20" s="85"/>
      <c r="BA20" s="82"/>
      <c r="BB20" s="82"/>
    </row>
    <row r="21" spans="1:54" ht="16" x14ac:dyDescent="0.2">
      <c r="A21" s="101"/>
      <c r="B21" s="102"/>
      <c r="C21" s="103"/>
      <c r="D21" s="102"/>
      <c r="E21" s="82"/>
      <c r="F21" s="144"/>
      <c r="G21" s="144"/>
      <c r="H21" s="82"/>
      <c r="I21" s="144"/>
      <c r="J21" s="144"/>
      <c r="K21" s="82"/>
      <c r="L21" s="82"/>
      <c r="M21" s="82"/>
      <c r="N21" s="146"/>
      <c r="O21" s="82"/>
      <c r="P21" s="82"/>
      <c r="Q21" s="82"/>
      <c r="R21" s="140"/>
      <c r="S21" s="146"/>
      <c r="T21" s="146"/>
      <c r="U21" s="146"/>
      <c r="V21" s="85"/>
      <c r="W21" s="85"/>
      <c r="X21" s="85"/>
      <c r="Y21" s="102" t="str">
        <f t="shared" si="0"/>
        <v xml:space="preserve"> </v>
      </c>
      <c r="Z21" s="102" t="str">
        <f t="shared" si="1"/>
        <v xml:space="preserve"> </v>
      </c>
      <c r="AA21" s="102" t="str">
        <f t="shared" si="2"/>
        <v xml:space="preserve"> </v>
      </c>
      <c r="AB21" s="102" t="str">
        <f t="shared" si="3"/>
        <v xml:space="preserve"> </v>
      </c>
      <c r="AC21" s="104" t="str">
        <f t="shared" si="4"/>
        <v xml:space="preserve"> </v>
      </c>
      <c r="AD21" s="102" t="str">
        <f t="shared" si="5"/>
        <v xml:space="preserve"> </v>
      </c>
      <c r="AE21" s="105" t="str">
        <f t="shared" si="6"/>
        <v xml:space="preserve"> </v>
      </c>
      <c r="AF21" s="102" t="str">
        <f t="shared" si="7"/>
        <v xml:space="preserve"> </v>
      </c>
      <c r="AG21" s="105" t="str">
        <f t="shared" si="8"/>
        <v xml:space="preserve"> </v>
      </c>
      <c r="AH21" s="105" t="str">
        <f t="shared" si="9"/>
        <v xml:space="preserve"> </v>
      </c>
      <c r="AI21" s="102"/>
      <c r="AJ21" s="106" t="str">
        <f t="shared" si="11"/>
        <v xml:space="preserve"> </v>
      </c>
      <c r="AK21" s="107" t="str">
        <f t="shared" si="12"/>
        <v xml:space="preserve"> </v>
      </c>
      <c r="AL21" s="82"/>
      <c r="AM21" s="123" t="s">
        <v>479</v>
      </c>
      <c r="AN21" s="124" t="s">
        <v>1233</v>
      </c>
      <c r="AO21" s="124" t="s">
        <v>485</v>
      </c>
      <c r="AP21" s="124" t="s">
        <v>1234</v>
      </c>
      <c r="AQ21" s="124"/>
      <c r="AR21" s="118" t="s">
        <v>482</v>
      </c>
      <c r="AS21" s="115">
        <v>0.9</v>
      </c>
      <c r="AT21" s="118">
        <v>3</v>
      </c>
      <c r="AU21" s="121">
        <v>1</v>
      </c>
      <c r="AV21" s="115">
        <v>3</v>
      </c>
      <c r="AW21" s="122">
        <v>20</v>
      </c>
      <c r="AX21" s="118"/>
      <c r="AY21" s="85"/>
      <c r="AZ21" s="102"/>
      <c r="BA21" s="102" t="s">
        <v>1235</v>
      </c>
      <c r="BB21" s="82"/>
    </row>
    <row r="22" spans="1:54" ht="16" x14ac:dyDescent="0.2">
      <c r="A22" s="101"/>
      <c r="B22" s="102"/>
      <c r="C22" s="103"/>
      <c r="D22" s="102"/>
      <c r="E22" s="82"/>
      <c r="F22" s="144"/>
      <c r="G22" s="144"/>
      <c r="H22" s="82"/>
      <c r="I22" s="144"/>
      <c r="J22" s="145"/>
      <c r="K22" s="82"/>
      <c r="L22" s="82"/>
      <c r="M22" s="82"/>
      <c r="N22" s="146"/>
      <c r="O22" s="82"/>
      <c r="P22" s="82"/>
      <c r="Q22" s="82"/>
      <c r="R22" s="140"/>
      <c r="S22" s="146"/>
      <c r="T22" s="146"/>
      <c r="U22" s="146"/>
      <c r="V22" s="85"/>
      <c r="W22" s="85"/>
      <c r="X22" s="85"/>
      <c r="Y22" s="102" t="str">
        <f t="shared" si="0"/>
        <v xml:space="preserve"> </v>
      </c>
      <c r="Z22" s="102" t="str">
        <f t="shared" si="1"/>
        <v xml:space="preserve"> </v>
      </c>
      <c r="AA22" s="102" t="str">
        <f t="shared" si="2"/>
        <v xml:space="preserve"> </v>
      </c>
      <c r="AB22" s="102" t="str">
        <f t="shared" si="3"/>
        <v xml:space="preserve"> </v>
      </c>
      <c r="AC22" s="104" t="str">
        <f t="shared" si="4"/>
        <v xml:space="preserve"> </v>
      </c>
      <c r="AD22" s="102" t="str">
        <f t="shared" si="5"/>
        <v xml:space="preserve"> </v>
      </c>
      <c r="AE22" s="105" t="str">
        <f t="shared" si="6"/>
        <v xml:space="preserve"> </v>
      </c>
      <c r="AF22" s="102" t="str">
        <f t="shared" si="7"/>
        <v xml:space="preserve"> </v>
      </c>
      <c r="AG22" s="105" t="str">
        <f t="shared" si="8"/>
        <v xml:space="preserve"> </v>
      </c>
      <c r="AH22" s="105" t="str">
        <f t="shared" si="9"/>
        <v xml:space="preserve"> </v>
      </c>
      <c r="AI22" s="102" t="str">
        <f t="shared" ref="AI22" si="14">IF(Y22=" ", " ", IF(Y22&gt;0, SUM(AG22:AH22)))</f>
        <v xml:space="preserve"> </v>
      </c>
      <c r="AJ22" s="106" t="str">
        <f t="shared" si="11"/>
        <v xml:space="preserve"> </v>
      </c>
      <c r="AK22" s="107" t="str">
        <f t="shared" si="12"/>
        <v xml:space="preserve"> </v>
      </c>
      <c r="AL22" s="82"/>
      <c r="AM22" s="123" t="s">
        <v>1236</v>
      </c>
      <c r="AN22" s="125" t="s">
        <v>742</v>
      </c>
      <c r="AO22" s="125" t="s">
        <v>494</v>
      </c>
      <c r="AP22" s="125" t="s">
        <v>495</v>
      </c>
      <c r="AQ22" s="125" t="s">
        <v>494</v>
      </c>
      <c r="AR22" s="118"/>
      <c r="AS22" s="115" t="s">
        <v>487</v>
      </c>
      <c r="AT22" s="115" t="s">
        <v>976</v>
      </c>
      <c r="AU22" s="115" t="s">
        <v>485</v>
      </c>
      <c r="AV22" s="115" t="s">
        <v>488</v>
      </c>
      <c r="AW22" s="115" t="s">
        <v>489</v>
      </c>
      <c r="AX22" s="116" t="s">
        <v>490</v>
      </c>
      <c r="AY22" s="102"/>
      <c r="AZ22" s="102"/>
      <c r="BA22" s="84" t="s">
        <v>1</v>
      </c>
      <c r="BB22" s="82"/>
    </row>
    <row r="23" spans="1:54" ht="16" x14ac:dyDescent="0.2">
      <c r="A23" s="101"/>
      <c r="B23" s="102"/>
      <c r="C23" s="132"/>
      <c r="D23" s="82"/>
      <c r="E23" s="85"/>
      <c r="F23" s="144"/>
      <c r="G23" s="144"/>
      <c r="H23" s="85"/>
      <c r="I23" s="144"/>
      <c r="J23" s="144"/>
      <c r="K23" s="85"/>
      <c r="L23" s="85"/>
      <c r="M23" s="85"/>
      <c r="N23" s="146"/>
      <c r="O23" s="85"/>
      <c r="P23" s="85"/>
      <c r="Q23" s="85"/>
      <c r="R23" s="140"/>
      <c r="S23" s="146"/>
      <c r="T23" s="146"/>
      <c r="U23" s="146"/>
      <c r="V23" s="85"/>
      <c r="W23" s="85"/>
      <c r="X23" s="85"/>
      <c r="Y23" s="85" t="str">
        <f t="shared" si="0"/>
        <v xml:space="preserve"> </v>
      </c>
      <c r="Z23" s="82" t="str">
        <f t="shared" si="1"/>
        <v xml:space="preserve"> </v>
      </c>
      <c r="AA23" s="85" t="str">
        <f t="shared" si="2"/>
        <v xml:space="preserve"> </v>
      </c>
      <c r="AB23" s="85" t="str">
        <f t="shared" si="3"/>
        <v xml:space="preserve"> </v>
      </c>
      <c r="AC23" s="110" t="str">
        <f t="shared" si="4"/>
        <v xml:space="preserve"> </v>
      </c>
      <c r="AD23" s="82" t="str">
        <f t="shared" si="5"/>
        <v xml:space="preserve"> </v>
      </c>
      <c r="AE23" s="111" t="str">
        <f t="shared" si="6"/>
        <v xml:space="preserve"> </v>
      </c>
      <c r="AF23" s="82" t="str">
        <f t="shared" si="7"/>
        <v xml:space="preserve"> </v>
      </c>
      <c r="AG23" s="111" t="str">
        <f t="shared" si="8"/>
        <v xml:space="preserve"> </v>
      </c>
      <c r="AH23" s="111" t="str">
        <f t="shared" si="9"/>
        <v xml:space="preserve"> </v>
      </c>
      <c r="AI23" s="102"/>
      <c r="AJ23" s="112" t="str">
        <f t="shared" si="11"/>
        <v xml:space="preserve"> </v>
      </c>
      <c r="AK23" s="113" t="str">
        <f t="shared" si="12"/>
        <v xml:space="preserve"> </v>
      </c>
      <c r="AL23" s="82"/>
      <c r="AM23" s="82" t="e">
        <f>AD29</f>
        <v>#DIV/0!</v>
      </c>
      <c r="AN23" s="82">
        <f>AE29</f>
        <v>0.26</v>
      </c>
      <c r="AO23" s="82">
        <f>AF29</f>
        <v>38.888649628050217</v>
      </c>
      <c r="AP23" s="82">
        <f>AI29</f>
        <v>1.7532999999999994</v>
      </c>
      <c r="AQ23" s="113">
        <f>AK29</f>
        <v>21.658330676848216</v>
      </c>
      <c r="AR23" s="118"/>
      <c r="AS23" s="115" t="s">
        <v>497</v>
      </c>
      <c r="AT23" s="115" t="s">
        <v>497</v>
      </c>
      <c r="AU23" s="115" t="s">
        <v>497</v>
      </c>
      <c r="AV23" s="115" t="s">
        <v>497</v>
      </c>
      <c r="AW23" s="115" t="s">
        <v>497</v>
      </c>
      <c r="AX23" s="116" t="s">
        <v>498</v>
      </c>
      <c r="AY23" s="102"/>
      <c r="AZ23" s="102"/>
      <c r="BA23" s="82"/>
      <c r="BB23" s="82"/>
    </row>
    <row r="24" spans="1:54" ht="16" x14ac:dyDescent="0.2">
      <c r="A24" s="101"/>
      <c r="B24" s="102"/>
      <c r="C24" s="132"/>
      <c r="D24" s="82"/>
      <c r="E24" s="85"/>
      <c r="F24" s="144"/>
      <c r="G24" s="144"/>
      <c r="H24" s="85"/>
      <c r="I24" s="144"/>
      <c r="J24" s="144"/>
      <c r="K24" s="85"/>
      <c r="L24" s="85"/>
      <c r="M24" s="85"/>
      <c r="N24" s="256"/>
      <c r="O24" s="85"/>
      <c r="P24" s="85"/>
      <c r="Q24" s="85"/>
      <c r="R24" s="140"/>
      <c r="S24" s="255"/>
      <c r="T24" s="255"/>
      <c r="U24" s="255"/>
      <c r="V24" s="85"/>
      <c r="W24" s="85"/>
      <c r="X24" s="85"/>
      <c r="Y24" s="85" t="str">
        <f t="shared" si="0"/>
        <v xml:space="preserve"> </v>
      </c>
      <c r="Z24" s="82" t="str">
        <f t="shared" si="1"/>
        <v xml:space="preserve"> </v>
      </c>
      <c r="AA24" s="85" t="str">
        <f t="shared" si="2"/>
        <v xml:space="preserve"> </v>
      </c>
      <c r="AB24" s="85" t="str">
        <f t="shared" si="3"/>
        <v xml:space="preserve"> </v>
      </c>
      <c r="AC24" s="110" t="str">
        <f t="shared" si="4"/>
        <v xml:space="preserve"> </v>
      </c>
      <c r="AD24" s="82" t="str">
        <f t="shared" si="5"/>
        <v xml:space="preserve"> </v>
      </c>
      <c r="AE24" s="111" t="str">
        <f t="shared" si="6"/>
        <v xml:space="preserve"> </v>
      </c>
      <c r="AF24" s="82" t="str">
        <f t="shared" si="7"/>
        <v xml:space="preserve"> </v>
      </c>
      <c r="AG24" s="111" t="str">
        <f t="shared" si="8"/>
        <v xml:space="preserve"> </v>
      </c>
      <c r="AH24" s="111" t="str">
        <f t="shared" si="9"/>
        <v xml:space="preserve"> </v>
      </c>
      <c r="AI24" s="82"/>
      <c r="AJ24" s="112" t="str">
        <f t="shared" si="11"/>
        <v xml:space="preserve"> </v>
      </c>
      <c r="AK24" s="113" t="str">
        <f t="shared" si="12"/>
        <v xml:space="preserve"> </v>
      </c>
      <c r="AL24" s="85"/>
      <c r="AM24" s="82"/>
      <c r="AN24" s="82"/>
      <c r="AO24" s="82"/>
      <c r="AP24" s="85"/>
      <c r="AQ24" s="82"/>
      <c r="AR24" s="82"/>
      <c r="AS24" s="349"/>
      <c r="AT24" s="120">
        <f>((LN(AN23)-LN(0.6))/(LN(3)-LN(0.6))*100)</f>
        <v>-51.959011139229595</v>
      </c>
      <c r="AU24" s="115">
        <f>((LN(AO23)-LN(10))/(LN(1)-LN(10))*100)</f>
        <v>-58.982286293999472</v>
      </c>
      <c r="AV24" s="115">
        <f>((LN(AP23)-LN(10))/(LN(3)-LN(10))*100)</f>
        <v>144.61168559989821</v>
      </c>
      <c r="AW24" s="115">
        <f>((LN(AQ23)-LN(43))/(LN(20)-LN(43))*100)</f>
        <v>89.593567323662796</v>
      </c>
      <c r="AX24" s="82"/>
      <c r="AY24" s="82"/>
      <c r="AZ24" s="82"/>
      <c r="BA24" s="82"/>
      <c r="BB24" s="82"/>
    </row>
    <row r="25" spans="1:54" ht="16" x14ac:dyDescent="0.2">
      <c r="A25" s="101"/>
      <c r="B25" s="102"/>
      <c r="C25" s="132"/>
      <c r="D25" s="82"/>
      <c r="E25" s="85"/>
      <c r="F25" s="144"/>
      <c r="G25" s="144"/>
      <c r="H25" s="85"/>
      <c r="I25" s="144"/>
      <c r="J25" s="145"/>
      <c r="K25" s="85"/>
      <c r="L25" s="85"/>
      <c r="M25" s="85"/>
      <c r="N25" s="146"/>
      <c r="O25" s="85"/>
      <c r="P25" s="85"/>
      <c r="Q25" s="85"/>
      <c r="R25" s="140"/>
      <c r="S25" s="146"/>
      <c r="T25" s="146"/>
      <c r="U25" s="146"/>
      <c r="V25" s="85"/>
      <c r="W25" s="85"/>
      <c r="X25" s="85"/>
      <c r="Y25" s="85" t="str">
        <f t="shared" si="0"/>
        <v xml:space="preserve"> </v>
      </c>
      <c r="Z25" s="82" t="str">
        <f t="shared" si="1"/>
        <v xml:space="preserve"> </v>
      </c>
      <c r="AA25" s="85" t="str">
        <f t="shared" si="2"/>
        <v xml:space="preserve"> </v>
      </c>
      <c r="AB25" s="85" t="str">
        <f t="shared" si="3"/>
        <v xml:space="preserve"> </v>
      </c>
      <c r="AC25" s="110" t="str">
        <f t="shared" si="4"/>
        <v xml:space="preserve"> </v>
      </c>
      <c r="AD25" s="82" t="str">
        <f t="shared" si="5"/>
        <v xml:space="preserve"> </v>
      </c>
      <c r="AE25" s="111" t="str">
        <f t="shared" si="6"/>
        <v xml:space="preserve"> </v>
      </c>
      <c r="AF25" s="82" t="str">
        <f t="shared" si="7"/>
        <v xml:space="preserve"> </v>
      </c>
      <c r="AG25" s="111" t="str">
        <f t="shared" si="8"/>
        <v xml:space="preserve"> </v>
      </c>
      <c r="AH25" s="111" t="str">
        <f t="shared" si="9"/>
        <v xml:space="preserve"> </v>
      </c>
      <c r="AI25" s="102" t="str">
        <f t="shared" ref="AI25" si="15">IF(Y25=" ", " ", IF(Y25&gt;0, SUM(AG25:AH25)))</f>
        <v xml:space="preserve"> </v>
      </c>
      <c r="AJ25" s="112" t="str">
        <f t="shared" si="11"/>
        <v xml:space="preserve"> </v>
      </c>
      <c r="AK25" s="113" t="str">
        <f t="shared" si="12"/>
        <v xml:space="preserve"> </v>
      </c>
      <c r="AL25" s="82"/>
      <c r="AM25" s="85"/>
      <c r="AN25" s="85"/>
      <c r="AO25" s="85"/>
      <c r="AP25" s="128" t="s">
        <v>1237</v>
      </c>
      <c r="AQ25" s="85"/>
      <c r="AR25" s="82"/>
      <c r="AS25" s="82">
        <f>IF(AS24&gt;100, 100, IF(AS24&lt;0, 0, AS24))</f>
        <v>0</v>
      </c>
      <c r="AT25" s="82">
        <f t="shared" ref="AT25:AW25" si="16">IF(AT24&gt;100, 100, IF(AT24&lt;0, 0, AT24))</f>
        <v>0</v>
      </c>
      <c r="AU25" s="82">
        <f t="shared" si="16"/>
        <v>0</v>
      </c>
      <c r="AV25" s="82">
        <f t="shared" si="16"/>
        <v>100</v>
      </c>
      <c r="AW25" s="82">
        <f t="shared" si="16"/>
        <v>89.593567323662796</v>
      </c>
      <c r="AX25" s="129">
        <f>AVERAGE(AS25:AW25)</f>
        <v>37.918713464732562</v>
      </c>
      <c r="AY25" s="84"/>
      <c r="AZ25" s="84"/>
      <c r="BA25" s="84" t="str">
        <f>IF(AX25&gt;65, "Acceptable; Ongoing Protection is Required", "Unacceptable; Immediate Restoration is Required")</f>
        <v>Unacceptable; Immediate Restoration is Required</v>
      </c>
      <c r="BB25" s="82"/>
    </row>
    <row r="26" spans="1:54" ht="16" x14ac:dyDescent="0.2">
      <c r="A26" s="101"/>
      <c r="B26" s="102"/>
      <c r="C26" s="132"/>
      <c r="D26" s="82"/>
      <c r="E26" s="85"/>
      <c r="F26" s="144"/>
      <c r="G26" s="144"/>
      <c r="H26" s="85"/>
      <c r="I26" s="144"/>
      <c r="J26" s="144"/>
      <c r="K26" s="85"/>
      <c r="L26" s="85"/>
      <c r="M26" s="85"/>
      <c r="N26" s="256"/>
      <c r="O26" s="85"/>
      <c r="P26" s="85"/>
      <c r="Q26" s="85"/>
      <c r="R26" s="140"/>
      <c r="S26" s="255"/>
      <c r="T26" s="255"/>
      <c r="U26" s="255"/>
      <c r="V26" s="85"/>
      <c r="W26" s="85"/>
      <c r="X26" s="85"/>
      <c r="Y26" s="85" t="str">
        <f t="shared" si="0"/>
        <v xml:space="preserve"> </v>
      </c>
      <c r="Z26" s="82" t="str">
        <f t="shared" si="1"/>
        <v xml:space="preserve"> </v>
      </c>
      <c r="AA26" s="85" t="str">
        <f t="shared" si="2"/>
        <v xml:space="preserve"> </v>
      </c>
      <c r="AB26" s="85" t="str">
        <f t="shared" si="3"/>
        <v xml:space="preserve"> </v>
      </c>
      <c r="AC26" s="110" t="str">
        <f t="shared" si="4"/>
        <v xml:space="preserve"> </v>
      </c>
      <c r="AD26" s="82" t="str">
        <f t="shared" si="5"/>
        <v xml:space="preserve"> </v>
      </c>
      <c r="AE26" s="111" t="str">
        <f t="shared" si="6"/>
        <v xml:space="preserve"> </v>
      </c>
      <c r="AF26" s="82" t="str">
        <f t="shared" si="7"/>
        <v xml:space="preserve"> </v>
      </c>
      <c r="AG26" s="111" t="str">
        <f t="shared" si="8"/>
        <v xml:space="preserve"> </v>
      </c>
      <c r="AH26" s="111" t="str">
        <f t="shared" si="9"/>
        <v xml:space="preserve"> </v>
      </c>
      <c r="AI26" s="82"/>
      <c r="AJ26" s="112" t="str">
        <f t="shared" si="11"/>
        <v xml:space="preserve"> </v>
      </c>
      <c r="AK26" s="113" t="str">
        <f t="shared" si="12"/>
        <v xml:space="preserve"> </v>
      </c>
      <c r="AL26" s="85"/>
      <c r="AM26" s="85"/>
      <c r="AN26" s="85"/>
      <c r="AO26" s="85"/>
      <c r="AP26" s="85"/>
      <c r="AQ26" s="85"/>
      <c r="AR26" s="85"/>
      <c r="AS26" s="85"/>
      <c r="AT26" s="85"/>
      <c r="AU26" s="85"/>
      <c r="AV26" s="85"/>
      <c r="AW26" s="126" t="s">
        <v>1238</v>
      </c>
      <c r="AX26" s="126">
        <f>AVERAGE(AS25:AW25)</f>
        <v>37.918713464732562</v>
      </c>
      <c r="AY26" s="85"/>
      <c r="AZ26" s="85"/>
      <c r="BA26" s="82"/>
      <c r="BB26" s="82"/>
    </row>
    <row r="27" spans="1:54" ht="16" x14ac:dyDescent="0.2">
      <c r="A27" s="101"/>
      <c r="B27" s="102"/>
      <c r="C27" s="132"/>
      <c r="D27" s="82"/>
      <c r="E27" s="85"/>
      <c r="F27" s="144"/>
      <c r="G27" s="144"/>
      <c r="H27" s="85"/>
      <c r="I27" s="144"/>
      <c r="J27" s="145"/>
      <c r="K27" s="85"/>
      <c r="L27" s="85"/>
      <c r="M27" s="85"/>
      <c r="N27" s="146"/>
      <c r="O27" s="85"/>
      <c r="P27" s="85"/>
      <c r="Q27" s="85"/>
      <c r="R27" s="140"/>
      <c r="S27" s="146"/>
      <c r="T27" s="146"/>
      <c r="U27" s="146"/>
      <c r="V27" s="85"/>
      <c r="W27" s="85"/>
      <c r="X27" s="85"/>
      <c r="Y27" s="85"/>
      <c r="Z27" s="82"/>
      <c r="AA27" s="85"/>
      <c r="AB27" s="85"/>
      <c r="AC27" s="110"/>
      <c r="AD27" s="82"/>
      <c r="AE27" s="111"/>
      <c r="AF27" s="82"/>
      <c r="AG27" s="111"/>
      <c r="AH27" s="111"/>
      <c r="AI27" s="82"/>
      <c r="AJ27" s="112"/>
      <c r="AK27" s="113"/>
      <c r="AL27" s="85"/>
      <c r="AM27" s="82"/>
      <c r="AN27" s="82"/>
      <c r="AO27" s="82"/>
      <c r="AP27" s="85"/>
      <c r="AQ27" s="82"/>
      <c r="AR27" s="82"/>
      <c r="AS27" s="115"/>
      <c r="AT27" s="120"/>
      <c r="AU27" s="115"/>
      <c r="AV27" s="115"/>
      <c r="AW27" s="115"/>
      <c r="AX27" s="82"/>
      <c r="AY27" s="82"/>
      <c r="AZ27" s="82"/>
      <c r="BA27" s="82"/>
      <c r="BB27" s="82"/>
    </row>
    <row r="28" spans="1:54" ht="16" x14ac:dyDescent="0.2">
      <c r="A28" s="101"/>
      <c r="B28" s="102"/>
      <c r="C28" s="132"/>
      <c r="D28" s="82"/>
      <c r="E28" s="85"/>
      <c r="F28" s="144"/>
      <c r="G28" s="144"/>
      <c r="H28" s="85"/>
      <c r="I28" s="144"/>
      <c r="J28" s="145"/>
      <c r="K28" s="85"/>
      <c r="L28" s="85"/>
      <c r="M28" s="85"/>
      <c r="N28" s="146"/>
      <c r="O28" s="85"/>
      <c r="P28" s="85"/>
      <c r="Q28" s="85"/>
      <c r="R28" s="140"/>
      <c r="S28" s="146"/>
      <c r="T28" s="146"/>
      <c r="U28" s="146"/>
      <c r="V28" s="85"/>
      <c r="W28" s="85"/>
      <c r="X28" s="85"/>
      <c r="Y28" s="85"/>
      <c r="Z28" s="82"/>
      <c r="AA28" s="85"/>
      <c r="AB28" s="85"/>
      <c r="AC28" s="110"/>
      <c r="AD28" s="82"/>
      <c r="AE28" s="111"/>
      <c r="AF28" s="82"/>
      <c r="AG28" s="111"/>
      <c r="AH28" s="111"/>
      <c r="AI28" s="82"/>
      <c r="AJ28" s="112"/>
      <c r="AK28" s="113"/>
      <c r="AL28" s="85"/>
      <c r="AM28" s="82"/>
      <c r="AN28" s="82"/>
      <c r="AO28" s="82"/>
      <c r="AP28" s="85"/>
      <c r="AQ28" s="82"/>
      <c r="AR28" s="82"/>
      <c r="AS28" s="115"/>
      <c r="AT28" s="120"/>
      <c r="AU28" s="115"/>
      <c r="AV28" s="115"/>
      <c r="AW28" s="115"/>
      <c r="AX28" s="82"/>
      <c r="AY28" s="82"/>
      <c r="AZ28" s="82"/>
      <c r="BA28" s="82"/>
      <c r="BB28" s="82"/>
    </row>
    <row r="29" spans="1:54" ht="16" x14ac:dyDescent="0.2">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4" t="e">
        <f>_xlfn.AGGREGATE(1, 6,AD14:AD26)</f>
        <v>#DIV/0!</v>
      </c>
      <c r="AE29" s="84">
        <f>_xlfn.AGGREGATE(1, 6,AE14:AE26)</f>
        <v>0.26</v>
      </c>
      <c r="AF29" s="84">
        <f>_xlfn.AGGREGATE(1, 6,AF14:AF26)</f>
        <v>38.888649628050217</v>
      </c>
      <c r="AG29" s="82"/>
      <c r="AH29" s="82"/>
      <c r="AI29" s="84">
        <f>_xlfn.AGGREGATE(1, 6,AI14:AI26)</f>
        <v>1.7532999999999994</v>
      </c>
      <c r="AJ29" s="82"/>
      <c r="AK29" s="84">
        <f>_xlfn.AGGREGATE(1, 6,AK14:AK26)</f>
        <v>21.658330676848216</v>
      </c>
      <c r="AL29" s="82"/>
      <c r="AM29" s="82"/>
      <c r="AN29" s="82"/>
      <c r="AO29" s="82"/>
      <c r="AP29" s="82"/>
      <c r="AQ29" s="82"/>
      <c r="AR29" s="82"/>
      <c r="AS29" s="82"/>
      <c r="AT29" s="82"/>
      <c r="AU29" s="82"/>
      <c r="AV29" s="82"/>
      <c r="AW29" s="82"/>
      <c r="AX29" s="82"/>
      <c r="AY29" s="82"/>
      <c r="AZ29" s="82"/>
      <c r="BA29" s="82"/>
      <c r="BB29" s="82"/>
    </row>
    <row r="30" spans="1:54" x14ac:dyDescent="0.2">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126" t="s">
        <v>1238</v>
      </c>
      <c r="AD30" s="126" t="e">
        <f>AVERAGE(AD14:AD21)</f>
        <v>#VALUE!</v>
      </c>
      <c r="AE30" s="126">
        <f>AVERAGE(AE14:AE26)</f>
        <v>0.26</v>
      </c>
      <c r="AF30" s="126">
        <f>AVERAGE(AF14:AF26)</f>
        <v>38.888649628050217</v>
      </c>
      <c r="AG30" s="126"/>
      <c r="AH30" s="126"/>
      <c r="AI30" s="126">
        <f>AVERAGE(AI14:AI26)</f>
        <v>1.7532999999999994</v>
      </c>
      <c r="AJ30" s="126"/>
      <c r="AK30" s="127">
        <f>AVERAGE(AK14:AK26)</f>
        <v>21.658330676848216</v>
      </c>
      <c r="AL30" s="82"/>
      <c r="AM30" s="82"/>
      <c r="AN30" s="82"/>
      <c r="AO30" s="82"/>
      <c r="AP30" s="82"/>
      <c r="AQ30" s="82"/>
      <c r="AR30" s="82"/>
      <c r="AS30" s="82"/>
      <c r="AT30" s="82"/>
      <c r="AU30" s="82"/>
      <c r="AV30" s="82"/>
      <c r="AW30" s="82"/>
      <c r="AX30" s="82"/>
      <c r="AY30" s="82"/>
      <c r="AZ30" s="82"/>
      <c r="BA30" s="82"/>
      <c r="BB30" s="82"/>
    </row>
    <row r="40" spans="1:55" s="68" customFormat="1" x14ac:dyDescent="0.2">
      <c r="A40" s="68" t="s">
        <v>1246</v>
      </c>
      <c r="B40"/>
      <c r="C40"/>
      <c r="D40"/>
      <c r="E40" s="167"/>
      <c r="J40" s="168"/>
      <c r="O40" s="79"/>
      <c r="P40" s="79"/>
      <c r="Q40" s="79" t="s">
        <v>976</v>
      </c>
      <c r="R40" s="79" t="s">
        <v>976</v>
      </c>
      <c r="S40" s="79" t="s">
        <v>976</v>
      </c>
      <c r="T40" s="79" t="s">
        <v>977</v>
      </c>
      <c r="U40" s="169"/>
      <c r="W40" s="168"/>
      <c r="Y40" s="79" t="s">
        <v>978</v>
      </c>
      <c r="Z40" s="75" t="s">
        <v>979</v>
      </c>
      <c r="AA40" s="170"/>
      <c r="AD40" s="72"/>
      <c r="AE40" s="72"/>
      <c r="AF40" s="72"/>
      <c r="AG40" s="72"/>
      <c r="AH40" s="72"/>
      <c r="AI40" s="72"/>
      <c r="AJ40" s="72"/>
      <c r="AK40" s="72"/>
      <c r="AL40" s="72"/>
      <c r="AM40" s="72"/>
      <c r="AN40" s="72"/>
      <c r="AO40" s="72"/>
      <c r="AP40" s="75"/>
      <c r="AR40" s="68" t="s">
        <v>977</v>
      </c>
      <c r="AT40" s="171" t="s">
        <v>980</v>
      </c>
      <c r="AV40" s="147"/>
      <c r="AX40" s="72"/>
    </row>
    <row r="41" spans="1:55" s="68" customFormat="1" x14ac:dyDescent="0.2">
      <c r="A41" s="79"/>
      <c r="B41"/>
      <c r="C41"/>
      <c r="D41"/>
      <c r="E41" s="167"/>
      <c r="F41" s="79"/>
      <c r="G41" s="79" t="s">
        <v>696</v>
      </c>
      <c r="H41" s="172" t="s">
        <v>697</v>
      </c>
      <c r="J41" s="173" t="s">
        <v>698</v>
      </c>
      <c r="K41" s="79" t="s">
        <v>699</v>
      </c>
      <c r="L41" s="79" t="s">
        <v>700</v>
      </c>
      <c r="M41" s="79" t="s">
        <v>701</v>
      </c>
      <c r="O41" s="79" t="s">
        <v>702</v>
      </c>
      <c r="P41" s="79" t="s">
        <v>703</v>
      </c>
      <c r="Q41" s="174" t="s">
        <v>704</v>
      </c>
      <c r="R41" s="79" t="s">
        <v>705</v>
      </c>
      <c r="S41" s="79" t="s">
        <v>706</v>
      </c>
      <c r="T41" s="79" t="s">
        <v>707</v>
      </c>
      <c r="U41" s="175"/>
      <c r="V41" s="79" t="s">
        <v>708</v>
      </c>
      <c r="W41" s="173" t="s">
        <v>709</v>
      </c>
      <c r="X41" s="79" t="s">
        <v>710</v>
      </c>
      <c r="Y41" s="79" t="s">
        <v>711</v>
      </c>
      <c r="Z41" s="75" t="s">
        <v>711</v>
      </c>
      <c r="AA41" s="170"/>
      <c r="AB41" s="79" t="s">
        <v>712</v>
      </c>
      <c r="AC41" s="79" t="s">
        <v>713</v>
      </c>
      <c r="AD41" s="176" t="s">
        <v>714</v>
      </c>
      <c r="AE41" s="176" t="s">
        <v>715</v>
      </c>
      <c r="AF41" s="75" t="s">
        <v>716</v>
      </c>
      <c r="AG41" s="75" t="s">
        <v>485</v>
      </c>
      <c r="AH41" s="75" t="s">
        <v>717</v>
      </c>
      <c r="AI41" s="75" t="s">
        <v>718</v>
      </c>
      <c r="AJ41" s="177" t="s">
        <v>719</v>
      </c>
      <c r="AK41" s="177" t="s">
        <v>720</v>
      </c>
      <c r="AL41" s="75" t="s">
        <v>721</v>
      </c>
      <c r="AM41" s="75" t="s">
        <v>489</v>
      </c>
      <c r="AN41" s="75" t="s">
        <v>722</v>
      </c>
      <c r="AO41" s="75" t="s">
        <v>723</v>
      </c>
      <c r="AP41" s="75" t="s">
        <v>724</v>
      </c>
      <c r="AQ41" s="75" t="s">
        <v>725</v>
      </c>
      <c r="AR41" s="75" t="s">
        <v>726</v>
      </c>
      <c r="AS41" s="79"/>
      <c r="AT41" s="176" t="s">
        <v>712</v>
      </c>
      <c r="AU41" s="68" t="s">
        <v>855</v>
      </c>
      <c r="AV41" s="68" t="s">
        <v>855</v>
      </c>
      <c r="AX41" s="72"/>
    </row>
    <row r="42" spans="1:55" s="68" customFormat="1" x14ac:dyDescent="0.2">
      <c r="A42" s="178" t="s">
        <v>728</v>
      </c>
      <c r="B42" s="179" t="s">
        <v>729</v>
      </c>
      <c r="C42" s="179" t="s">
        <v>707</v>
      </c>
      <c r="D42" s="179" t="s">
        <v>730</v>
      </c>
      <c r="E42" s="180" t="s">
        <v>731</v>
      </c>
      <c r="F42" s="178" t="s">
        <v>15</v>
      </c>
      <c r="G42" s="178" t="s">
        <v>732</v>
      </c>
      <c r="H42" s="181" t="s">
        <v>733</v>
      </c>
      <c r="I42" s="182" t="s">
        <v>734</v>
      </c>
      <c r="J42" s="183" t="s">
        <v>735</v>
      </c>
      <c r="K42" s="184" t="s">
        <v>736</v>
      </c>
      <c r="L42" s="185" t="s">
        <v>737</v>
      </c>
      <c r="M42" s="178" t="s">
        <v>738</v>
      </c>
      <c r="N42" s="178" t="s">
        <v>739</v>
      </c>
      <c r="O42" s="178" t="s">
        <v>856</v>
      </c>
      <c r="P42" s="178" t="s">
        <v>741</v>
      </c>
      <c r="Q42" s="178" t="s">
        <v>742</v>
      </c>
      <c r="R42" s="178" t="s">
        <v>742</v>
      </c>
      <c r="S42" s="178" t="s">
        <v>742</v>
      </c>
      <c r="T42" s="178" t="s">
        <v>742</v>
      </c>
      <c r="U42" s="186" t="s">
        <v>743</v>
      </c>
      <c r="V42" s="178" t="s">
        <v>744</v>
      </c>
      <c r="W42" s="187" t="s">
        <v>745</v>
      </c>
      <c r="X42" s="185" t="s">
        <v>746</v>
      </c>
      <c r="Y42" s="188" t="s">
        <v>747</v>
      </c>
      <c r="Z42" s="189" t="s">
        <v>748</v>
      </c>
      <c r="AA42" s="190" t="s">
        <v>749</v>
      </c>
      <c r="AB42" s="178" t="s">
        <v>750</v>
      </c>
      <c r="AC42" s="178" t="s">
        <v>751</v>
      </c>
      <c r="AD42" s="191" t="s">
        <v>494</v>
      </c>
      <c r="AE42" s="191" t="s">
        <v>494</v>
      </c>
      <c r="AF42" s="192" t="s">
        <v>494</v>
      </c>
      <c r="AG42" s="192" t="s">
        <v>494</v>
      </c>
      <c r="AH42" s="192" t="s">
        <v>494</v>
      </c>
      <c r="AI42" s="192" t="s">
        <v>494</v>
      </c>
      <c r="AJ42" s="192" t="s">
        <v>494</v>
      </c>
      <c r="AK42" s="192" t="s">
        <v>494</v>
      </c>
      <c r="AL42" s="189" t="s">
        <v>725</v>
      </c>
      <c r="AM42" s="192" t="s">
        <v>494</v>
      </c>
      <c r="AN42" s="192" t="s">
        <v>494</v>
      </c>
      <c r="AO42" s="189" t="s">
        <v>752</v>
      </c>
      <c r="AP42" s="189" t="s">
        <v>752</v>
      </c>
      <c r="AQ42" s="192" t="s">
        <v>753</v>
      </c>
      <c r="AR42" s="189" t="s">
        <v>752</v>
      </c>
      <c r="AS42" s="178" t="s">
        <v>754</v>
      </c>
      <c r="AT42" s="191" t="s">
        <v>750</v>
      </c>
      <c r="AU42" s="68" t="s">
        <v>857</v>
      </c>
      <c r="AV42" s="68" t="s">
        <v>858</v>
      </c>
      <c r="AX42" s="72"/>
    </row>
    <row r="43" spans="1:55" s="68" customFormat="1" x14ac:dyDescent="0.2">
      <c r="A43" s="79" t="s">
        <v>756</v>
      </c>
      <c r="B43" s="68" t="s">
        <v>610</v>
      </c>
      <c r="C43" s="68" t="s">
        <v>793</v>
      </c>
      <c r="E43" s="147">
        <v>44390</v>
      </c>
      <c r="F43" s="262" t="s">
        <v>793</v>
      </c>
      <c r="G43" s="68" t="s">
        <v>772</v>
      </c>
      <c r="H43" s="68" t="s">
        <v>761</v>
      </c>
      <c r="I43" s="68" t="s">
        <v>760</v>
      </c>
      <c r="J43" s="68" t="s">
        <v>761</v>
      </c>
      <c r="K43" s="81">
        <v>3</v>
      </c>
      <c r="L43" s="68" t="s">
        <v>761</v>
      </c>
      <c r="M43" s="68" t="s">
        <v>761</v>
      </c>
      <c r="N43" s="68" t="s">
        <v>761</v>
      </c>
      <c r="O43" s="131" t="s">
        <v>761</v>
      </c>
      <c r="P43" s="131" t="s">
        <v>761</v>
      </c>
      <c r="Q43" s="68" t="s">
        <v>761</v>
      </c>
      <c r="R43" s="68" t="s">
        <v>761</v>
      </c>
      <c r="S43" s="131" t="s">
        <v>761</v>
      </c>
      <c r="T43" s="68" t="s">
        <v>761</v>
      </c>
      <c r="U43" s="68" t="s">
        <v>761</v>
      </c>
      <c r="V43" s="68">
        <v>0.2</v>
      </c>
      <c r="W43" s="77">
        <v>0.27083333333333331</v>
      </c>
      <c r="X43" s="68" t="s">
        <v>761</v>
      </c>
      <c r="Y43" s="68" t="s">
        <v>761</v>
      </c>
      <c r="Z43" s="72" t="s">
        <v>763</v>
      </c>
      <c r="AA43" s="68" t="s">
        <v>761</v>
      </c>
      <c r="AB43" s="205">
        <v>0.1</v>
      </c>
      <c r="AC43" s="72">
        <v>1.592E-2</v>
      </c>
      <c r="AD43" s="75">
        <v>8.0000000000000002E-3</v>
      </c>
      <c r="AE43" s="75">
        <v>3.265185364086463</v>
      </c>
      <c r="AF43" s="72">
        <v>38.352112676056336</v>
      </c>
      <c r="AG43" s="137">
        <v>41.617298040142799</v>
      </c>
      <c r="AH43" s="72">
        <v>14.662828764119951</v>
      </c>
      <c r="AI43" s="72">
        <v>56.28012680426275</v>
      </c>
      <c r="AJ43" s="72">
        <v>155.11506314060486</v>
      </c>
      <c r="AK43" s="72">
        <v>7.2378317136661261</v>
      </c>
      <c r="AL43" s="72">
        <v>21.431150830396355</v>
      </c>
      <c r="AM43" s="72">
        <v>21.900660477786076</v>
      </c>
      <c r="AN43" s="137">
        <v>63.517958517928875</v>
      </c>
      <c r="AO43" s="137">
        <v>2.4676773313492064</v>
      </c>
      <c r="AP43" s="137">
        <v>0.97142857142857164</v>
      </c>
      <c r="AQ43" s="72">
        <v>0.28246544273148011</v>
      </c>
      <c r="AR43" s="72">
        <v>3.4391059027777779</v>
      </c>
      <c r="AS43" s="68" t="s">
        <v>763</v>
      </c>
      <c r="AT43" s="68" t="s">
        <v>763</v>
      </c>
      <c r="AU43" s="68" t="s">
        <v>763</v>
      </c>
      <c r="AV43" s="68" t="s">
        <v>763</v>
      </c>
      <c r="BA43" s="200"/>
      <c r="BC43" s="147"/>
    </row>
    <row r="44" spans="1:55" s="68" customFormat="1" x14ac:dyDescent="0.2">
      <c r="A44" s="79" t="s">
        <v>756</v>
      </c>
      <c r="B44" s="68" t="s">
        <v>610</v>
      </c>
      <c r="C44" s="68" t="s">
        <v>793</v>
      </c>
      <c r="E44" s="147">
        <v>44404</v>
      </c>
      <c r="F44" s="262" t="s">
        <v>793</v>
      </c>
      <c r="G44" s="68" t="s">
        <v>772</v>
      </c>
      <c r="H44" s="68" t="s">
        <v>761</v>
      </c>
      <c r="I44" s="68" t="s">
        <v>761</v>
      </c>
      <c r="J44" s="68" t="s">
        <v>761</v>
      </c>
      <c r="K44" s="81" t="s">
        <v>761</v>
      </c>
      <c r="L44" s="68" t="s">
        <v>761</v>
      </c>
      <c r="M44" s="68" t="s">
        <v>761</v>
      </c>
      <c r="N44" s="68" t="s">
        <v>761</v>
      </c>
      <c r="O44" s="131" t="s">
        <v>761</v>
      </c>
      <c r="P44" s="131" t="s">
        <v>761</v>
      </c>
      <c r="Q44" s="68" t="s">
        <v>761</v>
      </c>
      <c r="R44" s="68" t="s">
        <v>761</v>
      </c>
      <c r="S44" s="131" t="s">
        <v>761</v>
      </c>
      <c r="T44" s="68" t="s">
        <v>761</v>
      </c>
      <c r="U44" s="68" t="s">
        <v>761</v>
      </c>
      <c r="V44" s="68">
        <v>0.2</v>
      </c>
      <c r="W44" s="77">
        <v>0.25277777777777777</v>
      </c>
      <c r="X44" s="68" t="s">
        <v>761</v>
      </c>
      <c r="Y44" s="68" t="s">
        <v>761</v>
      </c>
      <c r="Z44" s="72" t="s">
        <v>763</v>
      </c>
      <c r="AA44" s="68" t="s">
        <v>761</v>
      </c>
      <c r="AB44" s="205">
        <v>0.1</v>
      </c>
      <c r="AC44" s="72">
        <v>0.1691</v>
      </c>
      <c r="AD44" s="75">
        <v>0.19999999999999998</v>
      </c>
      <c r="AE44" s="72">
        <v>2.2682005494505493</v>
      </c>
      <c r="AF44" s="72">
        <v>43.183098591549296</v>
      </c>
      <c r="AG44" s="137">
        <v>45.451299140999843</v>
      </c>
      <c r="AH44" s="72">
        <v>23.576703017370569</v>
      </c>
      <c r="AI44" s="72">
        <v>69.028002158370413</v>
      </c>
      <c r="AJ44" s="72">
        <v>74.761528434834119</v>
      </c>
      <c r="AK44" s="72">
        <v>3.4689719747470353</v>
      </c>
      <c r="AL44" s="72">
        <v>21.551493923581173</v>
      </c>
      <c r="AM44" s="72">
        <v>27.045674992117604</v>
      </c>
      <c r="AN44" s="137">
        <v>72.496974133117448</v>
      </c>
      <c r="AO44" s="137">
        <v>0.1275</v>
      </c>
      <c r="AP44" s="137">
        <v>0.48407942708333329</v>
      </c>
      <c r="AQ44" s="72">
        <v>0.20847660067320573</v>
      </c>
      <c r="AR44" s="72">
        <v>0.61157942708333324</v>
      </c>
      <c r="AS44" s="68" t="s">
        <v>763</v>
      </c>
      <c r="AT44" s="68" t="s">
        <v>763</v>
      </c>
      <c r="AU44" s="68" t="s">
        <v>763</v>
      </c>
      <c r="AV44" s="68" t="s">
        <v>763</v>
      </c>
      <c r="BA44" s="200"/>
      <c r="BC44" s="147"/>
    </row>
    <row r="45" spans="1:55" s="68" customFormat="1" x14ac:dyDescent="0.2">
      <c r="A45" s="79" t="s">
        <v>756</v>
      </c>
      <c r="B45" s="68" t="s">
        <v>610</v>
      </c>
      <c r="C45" s="68" t="s">
        <v>793</v>
      </c>
      <c r="E45" s="147">
        <v>44420</v>
      </c>
      <c r="F45" s="262" t="s">
        <v>793</v>
      </c>
      <c r="G45" s="68" t="s">
        <v>772</v>
      </c>
      <c r="H45" s="68" t="s">
        <v>761</v>
      </c>
      <c r="I45" s="68" t="s">
        <v>761</v>
      </c>
      <c r="J45" s="68" t="s">
        <v>761</v>
      </c>
      <c r="K45" s="81" t="s">
        <v>761</v>
      </c>
      <c r="L45" s="68" t="s">
        <v>761</v>
      </c>
      <c r="M45" s="68" t="s">
        <v>761</v>
      </c>
      <c r="N45" s="68" t="s">
        <v>761</v>
      </c>
      <c r="O45" s="131" t="s">
        <v>761</v>
      </c>
      <c r="P45" s="131" t="s">
        <v>761</v>
      </c>
      <c r="Q45" s="68" t="s">
        <v>761</v>
      </c>
      <c r="R45" s="68" t="s">
        <v>761</v>
      </c>
      <c r="S45" s="131" t="s">
        <v>761</v>
      </c>
      <c r="T45" s="68" t="s">
        <v>761</v>
      </c>
      <c r="U45" s="68" t="s">
        <v>761</v>
      </c>
      <c r="V45" s="68">
        <v>0.15</v>
      </c>
      <c r="W45" s="77">
        <v>0.34375</v>
      </c>
      <c r="X45" s="68" t="s">
        <v>761</v>
      </c>
      <c r="Y45" s="68" t="s">
        <v>761</v>
      </c>
      <c r="Z45" s="72" t="s">
        <v>763</v>
      </c>
      <c r="AA45" s="68" t="s">
        <v>761</v>
      </c>
      <c r="AB45" s="205">
        <v>0.1</v>
      </c>
      <c r="AC45" s="72">
        <v>0.159</v>
      </c>
      <c r="AD45" s="72">
        <v>0.27499999999999997</v>
      </c>
      <c r="AE45" s="72">
        <v>1.3634009495036681</v>
      </c>
      <c r="AF45" s="72">
        <v>39.338028169014081</v>
      </c>
      <c r="AG45" s="137">
        <v>40.701429118517751</v>
      </c>
      <c r="AH45" s="72">
        <v>15.275176843980546</v>
      </c>
      <c r="AI45" s="72">
        <v>55.976605962498297</v>
      </c>
      <c r="AJ45" s="72">
        <v>65.933631319238955</v>
      </c>
      <c r="AK45" s="72">
        <v>3.2507298820543431</v>
      </c>
      <c r="AL45" s="72">
        <v>20.282716101151813</v>
      </c>
      <c r="AM45" s="72">
        <v>18.52590672603489</v>
      </c>
      <c r="AN45" s="137">
        <v>59.227335844552641</v>
      </c>
      <c r="AO45" s="137">
        <v>0.38249999999999995</v>
      </c>
      <c r="AP45" s="137">
        <v>0.72420442708333344</v>
      </c>
      <c r="AQ45" s="72">
        <v>0.34562073724423464</v>
      </c>
      <c r="AR45" s="72">
        <v>1.1067044270833333</v>
      </c>
      <c r="AS45" s="68" t="s">
        <v>763</v>
      </c>
      <c r="AT45" s="68" t="s">
        <v>763</v>
      </c>
      <c r="AU45" s="68" t="s">
        <v>763</v>
      </c>
      <c r="AV45" s="68" t="s">
        <v>763</v>
      </c>
      <c r="BC45" s="147"/>
    </row>
    <row r="46" spans="1:55" s="68" customFormat="1" x14ac:dyDescent="0.2">
      <c r="A46" s="79" t="s">
        <v>756</v>
      </c>
      <c r="B46" s="68" t="s">
        <v>610</v>
      </c>
      <c r="C46" s="68" t="s">
        <v>793</v>
      </c>
      <c r="E46" s="147">
        <v>44434</v>
      </c>
      <c r="F46" s="262" t="s">
        <v>793</v>
      </c>
      <c r="G46" s="68" t="s">
        <v>772</v>
      </c>
      <c r="H46" s="68" t="s">
        <v>761</v>
      </c>
      <c r="I46" s="68" t="s">
        <v>761</v>
      </c>
      <c r="J46" s="68" t="s">
        <v>761</v>
      </c>
      <c r="K46" s="81" t="s">
        <v>761</v>
      </c>
      <c r="L46" s="68" t="s">
        <v>761</v>
      </c>
      <c r="M46" s="68" t="s">
        <v>761</v>
      </c>
      <c r="N46" s="68" t="s">
        <v>761</v>
      </c>
      <c r="O46" s="131" t="s">
        <v>761</v>
      </c>
      <c r="P46" s="131" t="s">
        <v>761</v>
      </c>
      <c r="Q46" s="68" t="s">
        <v>761</v>
      </c>
      <c r="R46" s="68" t="s">
        <v>761</v>
      </c>
      <c r="S46" s="131" t="s">
        <v>761</v>
      </c>
      <c r="T46" s="68" t="s">
        <v>761</v>
      </c>
      <c r="U46" s="68" t="s">
        <v>761</v>
      </c>
      <c r="V46" s="68">
        <v>0.15</v>
      </c>
      <c r="W46" s="77">
        <v>0.30555555555555552</v>
      </c>
      <c r="X46" s="68" t="s">
        <v>761</v>
      </c>
      <c r="Y46" s="68" t="s">
        <v>761</v>
      </c>
      <c r="Z46" s="72" t="s">
        <v>763</v>
      </c>
      <c r="AA46" s="68" t="s">
        <v>761</v>
      </c>
      <c r="AB46" s="205">
        <v>0.2</v>
      </c>
      <c r="AC46" s="72">
        <v>0.47799999999999998</v>
      </c>
      <c r="AD46" s="72">
        <v>0.23618421052631577</v>
      </c>
      <c r="AE46" s="72">
        <v>2.5165967188096143</v>
      </c>
      <c r="AF46" s="72">
        <v>42.29577464788732</v>
      </c>
      <c r="AG46" s="137">
        <v>44.812371366696937</v>
      </c>
      <c r="AH46" s="72">
        <v>16.020568064032844</v>
      </c>
      <c r="AI46" s="72">
        <v>60.83293943072978</v>
      </c>
      <c r="AJ46" s="72">
        <v>33.229725925683908</v>
      </c>
      <c r="AK46" s="72">
        <v>1.8575599326024814</v>
      </c>
      <c r="AL46" s="72">
        <v>17.888911868985215</v>
      </c>
      <c r="AM46" s="72">
        <v>17.878127996635325</v>
      </c>
      <c r="AN46" s="137">
        <v>62.690499363332265</v>
      </c>
      <c r="AO46" s="137">
        <v>0.10119047619047621</v>
      </c>
      <c r="AP46" s="137">
        <v>1.6464154265873017</v>
      </c>
      <c r="AQ46" s="72">
        <v>5.7902342873548528E-2</v>
      </c>
      <c r="AR46" s="72">
        <v>1.7476059027777779</v>
      </c>
      <c r="AS46" s="68" t="s">
        <v>763</v>
      </c>
      <c r="AT46" s="68" t="s">
        <v>763</v>
      </c>
      <c r="AU46" s="68" t="s">
        <v>763</v>
      </c>
      <c r="AV46" s="68" t="s">
        <v>763</v>
      </c>
    </row>
    <row r="48" spans="1:55" x14ac:dyDescent="0.2">
      <c r="A48" s="236" t="s">
        <v>1247</v>
      </c>
    </row>
    <row r="49" spans="1:54" ht="16"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450" t="s">
        <v>1203</v>
      </c>
      <c r="AE49" s="84"/>
      <c r="AF49" s="84"/>
      <c r="AG49" s="82"/>
      <c r="AH49" s="82"/>
      <c r="AI49" s="84"/>
      <c r="AJ49" s="82"/>
      <c r="AK49" s="84"/>
      <c r="AL49" s="82"/>
      <c r="AM49" s="82"/>
      <c r="AN49" s="82"/>
      <c r="AO49" s="82"/>
      <c r="AP49" s="82"/>
      <c r="AQ49" s="82"/>
      <c r="AR49" s="82"/>
      <c r="AS49" s="82"/>
      <c r="AT49" s="82"/>
      <c r="AU49" s="82"/>
      <c r="AV49" s="82"/>
      <c r="AW49" s="82"/>
      <c r="AX49" s="82"/>
      <c r="AY49" s="82"/>
      <c r="AZ49" s="82"/>
      <c r="BA49" s="82"/>
      <c r="BB49" s="82"/>
    </row>
    <row r="50" spans="1:54" x14ac:dyDescent="0.2">
      <c r="A50" s="86"/>
      <c r="B50" s="86"/>
      <c r="C50" s="87"/>
      <c r="D50" s="87"/>
      <c r="E50" s="87"/>
      <c r="F50" s="86"/>
      <c r="G50" s="86"/>
      <c r="H50" s="88" t="s">
        <v>702</v>
      </c>
      <c r="I50" s="89"/>
      <c r="J50" s="89"/>
      <c r="K50" s="82"/>
      <c r="L50" s="86"/>
      <c r="M50" s="86"/>
      <c r="N50" s="86"/>
      <c r="O50" s="86"/>
      <c r="P50" s="86"/>
      <c r="Q50" s="86"/>
      <c r="R50" s="86"/>
      <c r="S50" s="86"/>
      <c r="T50" s="86"/>
      <c r="U50" s="86"/>
      <c r="V50" s="89" t="s">
        <v>977</v>
      </c>
      <c r="W50" s="82"/>
      <c r="X50" s="82"/>
      <c r="Y50" s="82"/>
      <c r="Z50" s="82"/>
      <c r="AA50" s="82"/>
      <c r="AB50" s="82"/>
      <c r="AC50" s="450" t="s">
        <v>1204</v>
      </c>
      <c r="AD50" s="450"/>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row>
    <row r="51" spans="1:54" ht="16" thickBot="1" x14ac:dyDescent="0.25">
      <c r="A51" s="90"/>
      <c r="B51" s="90"/>
      <c r="C51" s="91"/>
      <c r="D51" s="91"/>
      <c r="E51" s="91"/>
      <c r="F51" s="89" t="s">
        <v>976</v>
      </c>
      <c r="G51" s="89" t="s">
        <v>702</v>
      </c>
      <c r="H51" s="89" t="s">
        <v>1205</v>
      </c>
      <c r="I51" s="89" t="s">
        <v>702</v>
      </c>
      <c r="J51" s="82"/>
      <c r="K51" s="82"/>
      <c r="L51" s="89"/>
      <c r="M51" s="89"/>
      <c r="N51" s="90"/>
      <c r="O51" s="89"/>
      <c r="P51" s="89" t="s">
        <v>1206</v>
      </c>
      <c r="Q51" s="89"/>
      <c r="R51" s="89"/>
      <c r="S51" s="89"/>
      <c r="T51" s="89"/>
      <c r="U51" s="89"/>
      <c r="V51" s="89" t="s">
        <v>726</v>
      </c>
      <c r="W51" s="82"/>
      <c r="X51" s="82"/>
      <c r="Y51" s="82"/>
      <c r="Z51" s="92">
        <v>273.14999999999998</v>
      </c>
      <c r="AA51" s="82"/>
      <c r="AB51" s="82"/>
      <c r="AC51" s="450"/>
      <c r="AD51" s="450"/>
      <c r="AE51" s="82"/>
      <c r="AF51" s="82"/>
      <c r="AG51" s="82"/>
      <c r="AH51" s="82"/>
      <c r="AI51" s="82"/>
      <c r="AJ51" s="82"/>
      <c r="AK51" s="82" t="s">
        <v>1207</v>
      </c>
      <c r="AL51" s="82"/>
      <c r="AM51" s="82"/>
      <c r="AN51" s="82"/>
      <c r="AO51" s="82"/>
      <c r="AP51" s="82"/>
      <c r="AQ51" s="82"/>
      <c r="AR51" s="82"/>
      <c r="AS51" s="82"/>
      <c r="AT51" s="82"/>
      <c r="AU51" s="82"/>
      <c r="AV51" s="82"/>
      <c r="AW51" s="82"/>
      <c r="AX51" s="82"/>
      <c r="AY51" s="82"/>
      <c r="AZ51" s="82"/>
      <c r="BA51" s="82"/>
      <c r="BB51" s="82"/>
    </row>
    <row r="52" spans="1:54" ht="36" thickTop="1" thickBot="1" x14ac:dyDescent="0.25">
      <c r="A52" s="93" t="s">
        <v>1208</v>
      </c>
      <c r="B52" s="94" t="s">
        <v>1209</v>
      </c>
      <c r="C52" s="94" t="s">
        <v>1210</v>
      </c>
      <c r="D52" s="94" t="s">
        <v>1211</v>
      </c>
      <c r="E52" s="94"/>
      <c r="F52" s="93" t="s">
        <v>706</v>
      </c>
      <c r="G52" s="93" t="s">
        <v>1205</v>
      </c>
      <c r="H52" s="93" t="s">
        <v>1212</v>
      </c>
      <c r="I52" s="93" t="s">
        <v>1213</v>
      </c>
      <c r="J52" s="93" t="s">
        <v>541</v>
      </c>
      <c r="K52" s="93" t="s">
        <v>1214</v>
      </c>
      <c r="L52" s="93" t="s">
        <v>1215</v>
      </c>
      <c r="M52" s="89" t="s">
        <v>1216</v>
      </c>
      <c r="N52" s="93" t="s">
        <v>1217</v>
      </c>
      <c r="O52" s="93" t="s">
        <v>1218</v>
      </c>
      <c r="P52" s="93" t="s">
        <v>1219</v>
      </c>
      <c r="Q52" s="93" t="s">
        <v>1220</v>
      </c>
      <c r="R52" s="93" t="s">
        <v>1221</v>
      </c>
      <c r="S52" s="93" t="s">
        <v>1222</v>
      </c>
      <c r="T52" s="93" t="s">
        <v>1223</v>
      </c>
      <c r="U52" s="93" t="s">
        <v>1224</v>
      </c>
      <c r="V52" s="93" t="s">
        <v>474</v>
      </c>
      <c r="W52" s="95"/>
      <c r="X52" s="82"/>
      <c r="Y52" s="96" t="s">
        <v>540</v>
      </c>
      <c r="Z52" s="97" t="s">
        <v>1225</v>
      </c>
      <c r="AA52" s="98" t="s">
        <v>1226</v>
      </c>
      <c r="AB52" s="98" t="s">
        <v>1205</v>
      </c>
      <c r="AC52" s="450"/>
      <c r="AD52" s="450"/>
      <c r="AE52" s="99" t="s">
        <v>1227</v>
      </c>
      <c r="AF52" s="100" t="s">
        <v>485</v>
      </c>
      <c r="AG52" s="98" t="s">
        <v>1228</v>
      </c>
      <c r="AH52" s="98" t="s">
        <v>724</v>
      </c>
      <c r="AI52" s="100" t="s">
        <v>1229</v>
      </c>
      <c r="AJ52" s="98" t="s">
        <v>722</v>
      </c>
      <c r="AK52" s="100" t="s">
        <v>489</v>
      </c>
      <c r="AL52" s="82"/>
      <c r="AM52" s="82"/>
      <c r="AN52" s="82"/>
      <c r="AO52" s="82"/>
      <c r="AP52" s="82"/>
      <c r="AQ52" s="82"/>
      <c r="AR52" s="82"/>
      <c r="AS52" s="82"/>
      <c r="AT52" s="82"/>
      <c r="AU52" s="82"/>
      <c r="AV52" s="82"/>
      <c r="AW52" s="82"/>
      <c r="AX52" s="82"/>
      <c r="AY52" s="109"/>
      <c r="AZ52" s="109"/>
      <c r="BA52" s="82"/>
      <c r="BB52" s="82"/>
    </row>
    <row r="53" spans="1:54" ht="16" x14ac:dyDescent="0.2">
      <c r="A53" s="101" t="s">
        <v>610</v>
      </c>
      <c r="B53" s="102">
        <v>2021</v>
      </c>
      <c r="C53" s="103">
        <v>7</v>
      </c>
      <c r="D53" s="102">
        <v>13</v>
      </c>
      <c r="E53" s="82"/>
      <c r="F53" s="131" t="s">
        <v>761</v>
      </c>
      <c r="G53" s="131" t="s">
        <v>761</v>
      </c>
      <c r="H53" s="82"/>
      <c r="I53" s="131" t="s">
        <v>761</v>
      </c>
      <c r="J53" s="205">
        <v>0.1</v>
      </c>
      <c r="K53" s="82"/>
      <c r="L53" s="82"/>
      <c r="M53" s="108"/>
      <c r="N53" s="137">
        <v>41.617298040142799</v>
      </c>
      <c r="O53" s="82"/>
      <c r="P53" s="82"/>
      <c r="Q53" s="82"/>
      <c r="R53" s="140"/>
      <c r="S53" s="137">
        <v>63.517958517928875</v>
      </c>
      <c r="T53" s="137">
        <v>2.4676773313492064</v>
      </c>
      <c r="U53" s="137">
        <v>0.97142857142857164</v>
      </c>
      <c r="V53" s="85"/>
      <c r="W53" s="85"/>
      <c r="X53" s="85"/>
      <c r="Y53" s="102" t="str">
        <f>IF(C53&lt;6," ",IF(C53&lt;=9,I53, IF(C53&gt;=10," ")))</f>
        <v>ND</v>
      </c>
      <c r="Z53" s="102" t="e">
        <f>IF(Y53=" ", " ", IF(Y53&gt;0, Y53+273.15))</f>
        <v>#VALUE!</v>
      </c>
      <c r="AA53" s="102">
        <f>IF(C53&lt;6," ",IF(C53&lt;=9,J53, IF(C53&gt;=10," ")))</f>
        <v>0.1</v>
      </c>
      <c r="AB53" s="102" t="str">
        <f>IF(C53&lt;6," ",IF(C53&lt;=9,G53, IF(C53&gt;=10," ")))</f>
        <v>ND</v>
      </c>
      <c r="AC53" s="104" t="e">
        <f>IF(Y53=" "," ",IF(Y53&gt;0,EXP(-173.4292+249.6339*100/Z53+143.3483*LN(+Z53/100)-21.8492*Z53/100+AA53*(-0.033096+0.014259*Z53/100-0.0017*(Z53/100)^2))*1.4276))</f>
        <v>#VALUE!</v>
      </c>
      <c r="AD53" s="102" t="e">
        <f>IF(Y53=" "," ",IF(Y53&gt;0,AB53/AC53))</f>
        <v>#VALUE!</v>
      </c>
      <c r="AE53" s="105" t="str">
        <f>IF(C53&lt;6," ",IF(C53&lt;=9,F53, IF(C53&gt;=10," ")))</f>
        <v>ND</v>
      </c>
      <c r="AF53" s="102">
        <f>IF(Y53=" "," ",N53)</f>
        <v>41.617298040142799</v>
      </c>
      <c r="AG53" s="105">
        <f>IF(C53&lt;6," ",IF(C53&lt;=9,T53, IF(C53&gt;=10," ")))</f>
        <v>2.4676773313492064</v>
      </c>
      <c r="AH53" s="105">
        <f>IF(C53&lt;6," ",IF(C53&lt;=9,U53, IF(C53&gt;=10," ")))</f>
        <v>0.97142857142857164</v>
      </c>
      <c r="AI53" s="102"/>
      <c r="AJ53" s="106">
        <f>IF(C53&lt;6," ",IF(C53&lt;=9,S53, IF(C53&gt;=10," ")))</f>
        <v>63.517958517928875</v>
      </c>
      <c r="AK53" s="107">
        <f>IF(Y53=" ", " ", IF(Y53&gt;0, AJ53-AF53))</f>
        <v>21.900660477786076</v>
      </c>
      <c r="AL53" s="85"/>
      <c r="AM53" s="85"/>
      <c r="AN53" s="85"/>
      <c r="AO53" s="85"/>
      <c r="AP53" s="85"/>
      <c r="AQ53" s="85"/>
      <c r="AR53" s="85"/>
      <c r="AS53" s="85"/>
      <c r="AT53" s="85"/>
      <c r="AU53" s="85"/>
      <c r="AV53" s="85"/>
      <c r="AW53" s="85"/>
      <c r="AX53" s="85"/>
      <c r="AY53" s="85"/>
      <c r="AZ53" s="85"/>
      <c r="BA53" s="82"/>
      <c r="BB53" s="82"/>
    </row>
    <row r="54" spans="1:54" ht="16" x14ac:dyDescent="0.2">
      <c r="A54" s="101" t="s">
        <v>610</v>
      </c>
      <c r="B54" s="102">
        <v>2021</v>
      </c>
      <c r="C54" s="103">
        <v>7</v>
      </c>
      <c r="D54" s="102">
        <v>27</v>
      </c>
      <c r="E54" s="82"/>
      <c r="F54" s="131" t="s">
        <v>761</v>
      </c>
      <c r="G54" s="131" t="s">
        <v>761</v>
      </c>
      <c r="H54" s="82"/>
      <c r="I54" s="131" t="s">
        <v>761</v>
      </c>
      <c r="J54" s="205">
        <v>0.1</v>
      </c>
      <c r="K54" s="82"/>
      <c r="L54" s="82"/>
      <c r="M54" s="108"/>
      <c r="N54" s="137">
        <v>45.451299140999843</v>
      </c>
      <c r="O54" s="82"/>
      <c r="P54" s="82"/>
      <c r="Q54" s="82"/>
      <c r="R54" s="140"/>
      <c r="S54" s="137">
        <v>72.496974133117448</v>
      </c>
      <c r="T54" s="137">
        <v>0.1275</v>
      </c>
      <c r="U54" s="137">
        <v>0.48407942708333329</v>
      </c>
      <c r="V54" s="85"/>
      <c r="W54" s="85"/>
      <c r="X54" s="85"/>
      <c r="Y54" s="102" t="str">
        <f t="shared" ref="Y54:Y64" si="17">IF(C54&lt;6," ",IF(C54&lt;=9,I54, IF(C54&gt;=10," ")))</f>
        <v>ND</v>
      </c>
      <c r="Z54" s="102" t="e">
        <f t="shared" ref="Z54:Z64" si="18">IF(Y54=" ", " ", IF(Y54&gt;0, Y54+273.15))</f>
        <v>#VALUE!</v>
      </c>
      <c r="AA54" s="102">
        <f t="shared" ref="AA54:AA64" si="19">IF(C54&lt;6," ",IF(C54&lt;=9,J54, IF(C54&gt;=10," ")))</f>
        <v>0.1</v>
      </c>
      <c r="AB54" s="102" t="str">
        <f t="shared" ref="AB54:AB64" si="20">IF(C54&lt;6," ",IF(C54&lt;=9,G54, IF(C54&gt;=10," ")))</f>
        <v>ND</v>
      </c>
      <c r="AC54" s="104" t="e">
        <f t="shared" ref="AC54:AC64" si="21">IF(Y54=" "," ",IF(Y54&gt;0,EXP(-173.4292+249.6339*100/Z54+143.3483*LN(+Z54/100)-21.8492*Z54/100+AA54*(-0.033096+0.014259*Z54/100-0.0017*(Z54/100)^2))*1.4276))</f>
        <v>#VALUE!</v>
      </c>
      <c r="AD54" s="102" t="e">
        <f t="shared" ref="AD54:AD64" si="22">IF(Y54=" "," ",IF(Y54&gt;0,AB54/AC54))</f>
        <v>#VALUE!</v>
      </c>
      <c r="AE54" s="105" t="str">
        <f t="shared" ref="AE54:AE64" si="23">IF(C54&lt;6," ",IF(C54&lt;=9,F54, IF(C54&gt;=10," ")))</f>
        <v>ND</v>
      </c>
      <c r="AF54" s="102">
        <f t="shared" ref="AF54:AF64" si="24">IF(Y54=" "," ",N54)</f>
        <v>45.451299140999843</v>
      </c>
      <c r="AG54" s="105">
        <f t="shared" ref="AG54:AG64" si="25">IF(C54&lt;6," ",IF(C54&lt;=9,T54, IF(C54&gt;=10," ")))</f>
        <v>0.1275</v>
      </c>
      <c r="AH54" s="105">
        <f t="shared" ref="AH54:AH64" si="26">IF(C54&lt;6," ",IF(C54&lt;=9,U54, IF(C54&gt;=10," ")))</f>
        <v>0.48407942708333329</v>
      </c>
      <c r="AI54" s="102">
        <f t="shared" ref="AI54" si="27">IF(Y54=" ", " ", IF(Y54&gt;0, SUM(AG54:AH54)))</f>
        <v>0.61157942708333324</v>
      </c>
      <c r="AJ54" s="106">
        <f t="shared" ref="AJ54:AJ64" si="28">IF(C54&lt;6," ",IF(C54&lt;=9,S54, IF(C54&gt;=10," ")))</f>
        <v>72.496974133117448</v>
      </c>
      <c r="AK54" s="107">
        <f t="shared" ref="AK54:AK64" si="29">IF(Y54=" ", " ", IF(Y54&gt;0, AJ54-AF54))</f>
        <v>27.045674992117604</v>
      </c>
      <c r="AL54" s="85"/>
      <c r="AM54" s="85"/>
      <c r="AN54" s="85"/>
      <c r="AO54" s="85"/>
      <c r="AP54" s="85"/>
      <c r="AQ54" s="85"/>
      <c r="AR54" s="85"/>
      <c r="AS54" s="85"/>
      <c r="AT54" s="85"/>
      <c r="AU54" s="85"/>
      <c r="AV54" s="85"/>
      <c r="AW54" s="85"/>
      <c r="AX54" s="85"/>
      <c r="AY54" s="85"/>
      <c r="AZ54" s="85"/>
      <c r="BA54" s="82"/>
      <c r="BB54" s="82"/>
    </row>
    <row r="55" spans="1:54" ht="16" x14ac:dyDescent="0.2">
      <c r="A55" s="101" t="s">
        <v>610</v>
      </c>
      <c r="B55" s="102">
        <v>2021</v>
      </c>
      <c r="C55" s="103">
        <v>8</v>
      </c>
      <c r="D55" s="102">
        <v>12</v>
      </c>
      <c r="E55" s="82"/>
      <c r="F55" s="131" t="s">
        <v>761</v>
      </c>
      <c r="G55" s="131" t="s">
        <v>761</v>
      </c>
      <c r="H55" s="82"/>
      <c r="I55" s="131" t="s">
        <v>761</v>
      </c>
      <c r="J55" s="205">
        <v>0.1</v>
      </c>
      <c r="K55" s="82"/>
      <c r="L55" s="82"/>
      <c r="M55" s="108"/>
      <c r="N55" s="137">
        <v>40.701429118517751</v>
      </c>
      <c r="O55" s="82"/>
      <c r="P55" s="82"/>
      <c r="Q55" s="82"/>
      <c r="R55" s="140"/>
      <c r="S55" s="137">
        <v>59.227335844552641</v>
      </c>
      <c r="T55" s="137">
        <v>0.38249999999999995</v>
      </c>
      <c r="U55" s="137">
        <v>0.72420442708333344</v>
      </c>
      <c r="V55" s="85"/>
      <c r="W55" s="85"/>
      <c r="X55" s="85"/>
      <c r="Y55" s="102" t="str">
        <f t="shared" si="17"/>
        <v>ND</v>
      </c>
      <c r="Z55" s="102" t="e">
        <f t="shared" si="18"/>
        <v>#VALUE!</v>
      </c>
      <c r="AA55" s="102">
        <f t="shared" si="19"/>
        <v>0.1</v>
      </c>
      <c r="AB55" s="102" t="str">
        <f t="shared" si="20"/>
        <v>ND</v>
      </c>
      <c r="AC55" s="104" t="e">
        <f t="shared" si="21"/>
        <v>#VALUE!</v>
      </c>
      <c r="AD55" s="102" t="e">
        <f t="shared" si="22"/>
        <v>#VALUE!</v>
      </c>
      <c r="AE55" s="105" t="str">
        <f t="shared" si="23"/>
        <v>ND</v>
      </c>
      <c r="AF55" s="102">
        <f t="shared" si="24"/>
        <v>40.701429118517751</v>
      </c>
      <c r="AG55" s="105">
        <f t="shared" si="25"/>
        <v>0.38249999999999995</v>
      </c>
      <c r="AH55" s="105">
        <f t="shared" si="26"/>
        <v>0.72420442708333344</v>
      </c>
      <c r="AI55" s="102"/>
      <c r="AJ55" s="106">
        <f t="shared" si="28"/>
        <v>59.227335844552641</v>
      </c>
      <c r="AK55" s="107">
        <f t="shared" si="29"/>
        <v>18.52590672603489</v>
      </c>
      <c r="AL55" s="82"/>
      <c r="AM55" s="85"/>
      <c r="AN55" s="85"/>
      <c r="AO55" s="85"/>
      <c r="AP55" s="85"/>
      <c r="AQ55" s="85"/>
      <c r="AR55" s="114" t="s">
        <v>1230</v>
      </c>
      <c r="AS55" s="85"/>
      <c r="AT55" s="85"/>
      <c r="AU55" s="85"/>
      <c r="AV55" s="85"/>
      <c r="AW55" s="85"/>
      <c r="AX55" s="85"/>
      <c r="AY55" s="85"/>
      <c r="AZ55" s="85"/>
      <c r="BA55" s="82"/>
      <c r="BB55" s="82"/>
    </row>
    <row r="56" spans="1:54" ht="16" x14ac:dyDescent="0.2">
      <c r="A56" s="101" t="s">
        <v>610</v>
      </c>
      <c r="B56" s="102">
        <v>2021</v>
      </c>
      <c r="C56" s="103">
        <v>8</v>
      </c>
      <c r="D56" s="102">
        <v>26</v>
      </c>
      <c r="E56" s="82"/>
      <c r="F56" s="131" t="s">
        <v>761</v>
      </c>
      <c r="G56" s="131" t="s">
        <v>761</v>
      </c>
      <c r="H56" s="82"/>
      <c r="I56" s="131" t="s">
        <v>761</v>
      </c>
      <c r="J56" s="205">
        <v>0.2</v>
      </c>
      <c r="K56" s="82"/>
      <c r="L56" s="82"/>
      <c r="M56" s="108"/>
      <c r="N56" s="137">
        <v>44.812371366696937</v>
      </c>
      <c r="O56" s="82"/>
      <c r="P56" s="82"/>
      <c r="Q56" s="82"/>
      <c r="R56" s="140"/>
      <c r="S56" s="137">
        <v>62.690499363332265</v>
      </c>
      <c r="T56" s="137">
        <v>0.10119047619047621</v>
      </c>
      <c r="U56" s="137">
        <v>1.6464154265873017</v>
      </c>
      <c r="V56" s="85"/>
      <c r="W56" s="85"/>
      <c r="X56" s="85"/>
      <c r="Y56" s="102" t="str">
        <f t="shared" si="17"/>
        <v>ND</v>
      </c>
      <c r="Z56" s="102" t="e">
        <f t="shared" si="18"/>
        <v>#VALUE!</v>
      </c>
      <c r="AA56" s="102">
        <f t="shared" si="19"/>
        <v>0.2</v>
      </c>
      <c r="AB56" s="102" t="str">
        <f t="shared" si="20"/>
        <v>ND</v>
      </c>
      <c r="AC56" s="104" t="e">
        <f t="shared" si="21"/>
        <v>#VALUE!</v>
      </c>
      <c r="AD56" s="102" t="e">
        <f t="shared" si="22"/>
        <v>#VALUE!</v>
      </c>
      <c r="AE56" s="105" t="str">
        <f t="shared" si="23"/>
        <v>ND</v>
      </c>
      <c r="AF56" s="102">
        <f t="shared" si="24"/>
        <v>44.812371366696937</v>
      </c>
      <c r="AG56" s="105">
        <f t="shared" si="25"/>
        <v>0.10119047619047621</v>
      </c>
      <c r="AH56" s="105">
        <f t="shared" si="26"/>
        <v>1.6464154265873017</v>
      </c>
      <c r="AI56" s="102"/>
      <c r="AJ56" s="106">
        <f t="shared" si="28"/>
        <v>62.690499363332265</v>
      </c>
      <c r="AK56" s="107">
        <f t="shared" si="29"/>
        <v>17.878127996635328</v>
      </c>
      <c r="AL56" s="82"/>
      <c r="AM56" s="85"/>
      <c r="AN56" s="85"/>
      <c r="AO56" s="85"/>
      <c r="AP56" s="85"/>
      <c r="AQ56" s="85"/>
      <c r="AR56" s="115"/>
      <c r="AS56" s="116" t="s">
        <v>487</v>
      </c>
      <c r="AT56" s="116" t="s">
        <v>1231</v>
      </c>
      <c r="AU56" s="116" t="s">
        <v>485</v>
      </c>
      <c r="AV56" s="116" t="s">
        <v>513</v>
      </c>
      <c r="AW56" s="116" t="s">
        <v>489</v>
      </c>
      <c r="AX56" s="116"/>
      <c r="AY56" s="85"/>
      <c r="AZ56" s="85"/>
      <c r="BA56" s="82"/>
      <c r="BB56" s="82"/>
    </row>
    <row r="57" spans="1:54" ht="16" x14ac:dyDescent="0.2">
      <c r="A57" s="101"/>
      <c r="B57" s="102"/>
      <c r="C57" s="103"/>
      <c r="D57" s="102"/>
      <c r="E57" s="82"/>
      <c r="F57" s="144"/>
      <c r="G57" s="254"/>
      <c r="H57" s="82"/>
      <c r="I57" s="255"/>
      <c r="J57" s="144"/>
      <c r="K57" s="82"/>
      <c r="L57" s="82"/>
      <c r="M57" s="108"/>
      <c r="N57" s="146"/>
      <c r="O57" s="82"/>
      <c r="P57" s="82"/>
      <c r="Q57" s="82"/>
      <c r="R57" s="140"/>
      <c r="S57" s="146"/>
      <c r="T57" s="256"/>
      <c r="U57" s="256"/>
      <c r="V57" s="85"/>
      <c r="W57" s="85"/>
      <c r="X57" s="85"/>
      <c r="Y57" s="102" t="str">
        <f t="shared" si="17"/>
        <v xml:space="preserve"> </v>
      </c>
      <c r="Z57" s="102" t="str">
        <f t="shared" si="18"/>
        <v xml:space="preserve"> </v>
      </c>
      <c r="AA57" s="102" t="str">
        <f t="shared" si="19"/>
        <v xml:space="preserve"> </v>
      </c>
      <c r="AB57" s="102" t="str">
        <f t="shared" si="20"/>
        <v xml:space="preserve"> </v>
      </c>
      <c r="AC57" s="104" t="str">
        <f t="shared" si="21"/>
        <v xml:space="preserve"> </v>
      </c>
      <c r="AD57" s="102" t="str">
        <f t="shared" si="22"/>
        <v xml:space="preserve"> </v>
      </c>
      <c r="AE57" s="105" t="str">
        <f t="shared" si="23"/>
        <v xml:space="preserve"> </v>
      </c>
      <c r="AF57" s="102" t="str">
        <f t="shared" si="24"/>
        <v xml:space="preserve"> </v>
      </c>
      <c r="AG57" s="105" t="str">
        <f t="shared" si="25"/>
        <v xml:space="preserve"> </v>
      </c>
      <c r="AH57" s="105" t="str">
        <f t="shared" si="26"/>
        <v xml:space="preserve"> </v>
      </c>
      <c r="AI57" s="102" t="str">
        <f t="shared" ref="AI57" si="30">IF(Y57=" ", " ", IF(Y57&gt;0, SUM(AG57:AH57)))</f>
        <v xml:space="preserve"> </v>
      </c>
      <c r="AJ57" s="106" t="str">
        <f t="shared" si="28"/>
        <v xml:space="preserve"> </v>
      </c>
      <c r="AK57" s="107" t="str">
        <f t="shared" si="29"/>
        <v xml:space="preserve"> </v>
      </c>
      <c r="AL57" s="82"/>
      <c r="AM57" s="84" t="s">
        <v>1232</v>
      </c>
      <c r="AN57" s="82"/>
      <c r="AO57" s="82"/>
      <c r="AP57" s="82"/>
      <c r="AQ57" s="82"/>
      <c r="AR57" s="117" t="s">
        <v>522</v>
      </c>
      <c r="AS57" s="115"/>
      <c r="AT57" s="115"/>
      <c r="AU57" s="115"/>
      <c r="AV57" s="115"/>
      <c r="AW57" s="115"/>
      <c r="AX57" s="118"/>
      <c r="AY57" s="85"/>
      <c r="AZ57" s="85"/>
      <c r="BA57" s="82"/>
      <c r="BB57" s="82"/>
    </row>
    <row r="58" spans="1:54" ht="18" x14ac:dyDescent="0.25">
      <c r="A58" s="101"/>
      <c r="B58" s="102"/>
      <c r="C58" s="103"/>
      <c r="D58" s="102"/>
      <c r="E58" s="82"/>
      <c r="F58" s="144"/>
      <c r="G58" s="254"/>
      <c r="H58" s="82"/>
      <c r="I58" s="255"/>
      <c r="J58" s="144"/>
      <c r="K58" s="82"/>
      <c r="L58" s="82"/>
      <c r="M58" s="108"/>
      <c r="N58" s="146"/>
      <c r="O58" s="82"/>
      <c r="P58" s="82"/>
      <c r="Q58" s="82"/>
      <c r="R58" s="140"/>
      <c r="S58" s="146"/>
      <c r="T58" s="146"/>
      <c r="U58" s="146"/>
      <c r="V58" s="85"/>
      <c r="W58" s="85"/>
      <c r="X58" s="85"/>
      <c r="Y58" s="102" t="str">
        <f t="shared" si="17"/>
        <v xml:space="preserve"> </v>
      </c>
      <c r="Z58" s="102" t="str">
        <f t="shared" si="18"/>
        <v xml:space="preserve"> </v>
      </c>
      <c r="AA58" s="102" t="str">
        <f t="shared" si="19"/>
        <v xml:space="preserve"> </v>
      </c>
      <c r="AB58" s="102" t="str">
        <f t="shared" si="20"/>
        <v xml:space="preserve"> </v>
      </c>
      <c r="AC58" s="104" t="str">
        <f t="shared" si="21"/>
        <v xml:space="preserve"> </v>
      </c>
      <c r="AD58" s="102" t="str">
        <f t="shared" si="22"/>
        <v xml:space="preserve"> </v>
      </c>
      <c r="AE58" s="105" t="str">
        <f t="shared" si="23"/>
        <v xml:space="preserve"> </v>
      </c>
      <c r="AF58" s="102" t="str">
        <f t="shared" si="24"/>
        <v xml:space="preserve"> </v>
      </c>
      <c r="AG58" s="105" t="str">
        <f t="shared" si="25"/>
        <v xml:space="preserve"> </v>
      </c>
      <c r="AH58" s="105" t="str">
        <f t="shared" si="26"/>
        <v xml:space="preserve"> </v>
      </c>
      <c r="AI58" s="102"/>
      <c r="AJ58" s="106" t="str">
        <f t="shared" si="28"/>
        <v xml:space="preserve"> </v>
      </c>
      <c r="AK58" s="107" t="str">
        <f t="shared" si="29"/>
        <v xml:space="preserve"> </v>
      </c>
      <c r="AL58" s="82"/>
      <c r="AM58" s="119" t="s">
        <v>477</v>
      </c>
      <c r="AN58" s="109" t="s">
        <v>1231</v>
      </c>
      <c r="AO58" s="120" t="s">
        <v>479</v>
      </c>
      <c r="AP58" s="120" t="s">
        <v>726</v>
      </c>
      <c r="AQ58" s="120" t="s">
        <v>481</v>
      </c>
      <c r="AR58" s="118" t="s">
        <v>476</v>
      </c>
      <c r="AS58" s="115">
        <v>0.4</v>
      </c>
      <c r="AT58" s="118">
        <v>0.6</v>
      </c>
      <c r="AU58" s="121">
        <v>10</v>
      </c>
      <c r="AV58" s="115">
        <v>10</v>
      </c>
      <c r="AW58" s="122">
        <v>43</v>
      </c>
      <c r="AX58" s="118"/>
      <c r="AY58" s="85"/>
      <c r="AZ58" s="85"/>
      <c r="BA58" s="82"/>
      <c r="BB58" s="82"/>
    </row>
    <row r="59" spans="1:54" ht="16" x14ac:dyDescent="0.2">
      <c r="A59" s="101"/>
      <c r="B59" s="102"/>
      <c r="C59" s="103"/>
      <c r="D59" s="102"/>
      <c r="E59" s="82"/>
      <c r="F59" s="144"/>
      <c r="G59" s="144"/>
      <c r="H59" s="82"/>
      <c r="I59" s="144"/>
      <c r="J59" s="144"/>
      <c r="K59" s="82"/>
      <c r="L59" s="82"/>
      <c r="M59" s="82"/>
      <c r="N59" s="146"/>
      <c r="O59" s="82"/>
      <c r="P59" s="82"/>
      <c r="Q59" s="82"/>
      <c r="R59" s="140"/>
      <c r="S59" s="146"/>
      <c r="T59" s="146"/>
      <c r="U59" s="146"/>
      <c r="V59" s="85"/>
      <c r="W59" s="85"/>
      <c r="X59" s="85"/>
      <c r="Y59" s="102" t="str">
        <f t="shared" si="17"/>
        <v xml:space="preserve"> </v>
      </c>
      <c r="Z59" s="102" t="str">
        <f t="shared" si="18"/>
        <v xml:space="preserve"> </v>
      </c>
      <c r="AA59" s="102" t="str">
        <f t="shared" si="19"/>
        <v xml:space="preserve"> </v>
      </c>
      <c r="AB59" s="102" t="str">
        <f t="shared" si="20"/>
        <v xml:space="preserve"> </v>
      </c>
      <c r="AC59" s="104" t="str">
        <f t="shared" si="21"/>
        <v xml:space="preserve"> </v>
      </c>
      <c r="AD59" s="102" t="str">
        <f t="shared" si="22"/>
        <v xml:space="preserve"> </v>
      </c>
      <c r="AE59" s="105" t="str">
        <f t="shared" si="23"/>
        <v xml:space="preserve"> </v>
      </c>
      <c r="AF59" s="102" t="str">
        <f t="shared" si="24"/>
        <v xml:space="preserve"> </v>
      </c>
      <c r="AG59" s="105" t="str">
        <f t="shared" si="25"/>
        <v xml:space="preserve"> </v>
      </c>
      <c r="AH59" s="105" t="str">
        <f t="shared" si="26"/>
        <v xml:space="preserve"> </v>
      </c>
      <c r="AI59" s="102"/>
      <c r="AJ59" s="106" t="str">
        <f t="shared" si="28"/>
        <v xml:space="preserve"> </v>
      </c>
      <c r="AK59" s="107" t="str">
        <f t="shared" si="29"/>
        <v xml:space="preserve"> </v>
      </c>
      <c r="AL59" s="82"/>
      <c r="AM59" s="123" t="s">
        <v>479</v>
      </c>
      <c r="AN59" s="124" t="s">
        <v>1233</v>
      </c>
      <c r="AO59" s="124" t="s">
        <v>485</v>
      </c>
      <c r="AP59" s="124" t="s">
        <v>1234</v>
      </c>
      <c r="AQ59" s="124"/>
      <c r="AR59" s="118" t="s">
        <v>482</v>
      </c>
      <c r="AS59" s="115">
        <v>0.9</v>
      </c>
      <c r="AT59" s="118">
        <v>3</v>
      </c>
      <c r="AU59" s="121">
        <v>1</v>
      </c>
      <c r="AV59" s="115">
        <v>3</v>
      </c>
      <c r="AW59" s="122">
        <v>20</v>
      </c>
      <c r="AX59" s="118"/>
      <c r="AY59" s="85"/>
      <c r="AZ59" s="102"/>
      <c r="BA59" s="102" t="s">
        <v>1235</v>
      </c>
      <c r="BB59" s="82"/>
    </row>
    <row r="60" spans="1:54" ht="16" x14ac:dyDescent="0.2">
      <c r="A60" s="101"/>
      <c r="B60" s="102"/>
      <c r="C60" s="103"/>
      <c r="D60" s="102"/>
      <c r="E60" s="82"/>
      <c r="F60" s="144"/>
      <c r="G60" s="144"/>
      <c r="H60" s="82"/>
      <c r="I60" s="144"/>
      <c r="J60" s="145"/>
      <c r="K60" s="82"/>
      <c r="L60" s="82"/>
      <c r="M60" s="82"/>
      <c r="N60" s="146"/>
      <c r="O60" s="82"/>
      <c r="P60" s="82"/>
      <c r="Q60" s="82"/>
      <c r="R60" s="140"/>
      <c r="S60" s="146"/>
      <c r="T60" s="146"/>
      <c r="U60" s="146"/>
      <c r="V60" s="85"/>
      <c r="W60" s="85"/>
      <c r="X60" s="85"/>
      <c r="Y60" s="102" t="str">
        <f t="shared" si="17"/>
        <v xml:space="preserve"> </v>
      </c>
      <c r="Z60" s="102" t="str">
        <f t="shared" si="18"/>
        <v xml:space="preserve"> </v>
      </c>
      <c r="AA60" s="102" t="str">
        <f t="shared" si="19"/>
        <v xml:space="preserve"> </v>
      </c>
      <c r="AB60" s="102" t="str">
        <f t="shared" si="20"/>
        <v xml:space="preserve"> </v>
      </c>
      <c r="AC60" s="104" t="str">
        <f t="shared" si="21"/>
        <v xml:space="preserve"> </v>
      </c>
      <c r="AD60" s="102" t="str">
        <f t="shared" si="22"/>
        <v xml:space="preserve"> </v>
      </c>
      <c r="AE60" s="105" t="str">
        <f t="shared" si="23"/>
        <v xml:space="preserve"> </v>
      </c>
      <c r="AF60" s="102" t="str">
        <f t="shared" si="24"/>
        <v xml:space="preserve"> </v>
      </c>
      <c r="AG60" s="105" t="str">
        <f t="shared" si="25"/>
        <v xml:space="preserve"> </v>
      </c>
      <c r="AH60" s="105" t="str">
        <f t="shared" si="26"/>
        <v xml:space="preserve"> </v>
      </c>
      <c r="AI60" s="102" t="str">
        <f t="shared" ref="AI60" si="31">IF(Y60=" ", " ", IF(Y60&gt;0, SUM(AG60:AH60)))</f>
        <v xml:space="preserve"> </v>
      </c>
      <c r="AJ60" s="106" t="str">
        <f t="shared" si="28"/>
        <v xml:space="preserve"> </v>
      </c>
      <c r="AK60" s="107" t="str">
        <f t="shared" si="29"/>
        <v xml:space="preserve"> </v>
      </c>
      <c r="AL60" s="82"/>
      <c r="AM60" s="123" t="s">
        <v>1236</v>
      </c>
      <c r="AN60" s="125" t="s">
        <v>742</v>
      </c>
      <c r="AO60" s="125" t="s">
        <v>494</v>
      </c>
      <c r="AP60" s="125" t="s">
        <v>495</v>
      </c>
      <c r="AQ60" s="125" t="s">
        <v>494</v>
      </c>
      <c r="AR60" s="118"/>
      <c r="AS60" s="115" t="s">
        <v>487</v>
      </c>
      <c r="AT60" s="115" t="s">
        <v>976</v>
      </c>
      <c r="AU60" s="115" t="s">
        <v>485</v>
      </c>
      <c r="AV60" s="115" t="s">
        <v>488</v>
      </c>
      <c r="AW60" s="115" t="s">
        <v>489</v>
      </c>
      <c r="AX60" s="116" t="s">
        <v>490</v>
      </c>
      <c r="AY60" s="102"/>
      <c r="AZ60" s="102"/>
      <c r="BA60" s="84" t="s">
        <v>1</v>
      </c>
      <c r="BB60" s="82"/>
    </row>
    <row r="61" spans="1:54" ht="16" x14ac:dyDescent="0.2">
      <c r="A61" s="101"/>
      <c r="B61" s="102"/>
      <c r="C61" s="132"/>
      <c r="D61" s="82"/>
      <c r="E61" s="85"/>
      <c r="F61" s="144"/>
      <c r="G61" s="144"/>
      <c r="H61" s="85"/>
      <c r="I61" s="144"/>
      <c r="J61" s="144"/>
      <c r="K61" s="85"/>
      <c r="L61" s="85"/>
      <c r="M61" s="85"/>
      <c r="N61" s="146"/>
      <c r="O61" s="85"/>
      <c r="P61" s="85"/>
      <c r="Q61" s="85"/>
      <c r="R61" s="140"/>
      <c r="S61" s="146"/>
      <c r="T61" s="146"/>
      <c r="U61" s="146"/>
      <c r="V61" s="85"/>
      <c r="W61" s="85"/>
      <c r="X61" s="85"/>
      <c r="Y61" s="85" t="str">
        <f t="shared" si="17"/>
        <v xml:space="preserve"> </v>
      </c>
      <c r="Z61" s="82" t="str">
        <f t="shared" si="18"/>
        <v xml:space="preserve"> </v>
      </c>
      <c r="AA61" s="85" t="str">
        <f t="shared" si="19"/>
        <v xml:space="preserve"> </v>
      </c>
      <c r="AB61" s="85" t="str">
        <f t="shared" si="20"/>
        <v xml:space="preserve"> </v>
      </c>
      <c r="AC61" s="110" t="str">
        <f t="shared" si="21"/>
        <v xml:space="preserve"> </v>
      </c>
      <c r="AD61" s="82" t="str">
        <f t="shared" si="22"/>
        <v xml:space="preserve"> </v>
      </c>
      <c r="AE61" s="111" t="str">
        <f t="shared" si="23"/>
        <v xml:space="preserve"> </v>
      </c>
      <c r="AF61" s="82" t="str">
        <f t="shared" si="24"/>
        <v xml:space="preserve"> </v>
      </c>
      <c r="AG61" s="111" t="str">
        <f t="shared" si="25"/>
        <v xml:space="preserve"> </v>
      </c>
      <c r="AH61" s="111" t="str">
        <f t="shared" si="26"/>
        <v xml:space="preserve"> </v>
      </c>
      <c r="AI61" s="102"/>
      <c r="AJ61" s="112" t="str">
        <f t="shared" si="28"/>
        <v xml:space="preserve"> </v>
      </c>
      <c r="AK61" s="113" t="str">
        <f t="shared" si="29"/>
        <v xml:space="preserve"> </v>
      </c>
      <c r="AL61" s="82"/>
      <c r="AM61" s="82" t="e">
        <f>AD67</f>
        <v>#DIV/0!</v>
      </c>
      <c r="AN61" s="82" t="e">
        <f>AE67</f>
        <v>#DIV/0!</v>
      </c>
      <c r="AO61" s="82">
        <f>AF67</f>
        <v>43.145599416589334</v>
      </c>
      <c r="AP61" s="82">
        <f>AI67</f>
        <v>0.61157942708333324</v>
      </c>
      <c r="AQ61" s="113">
        <f>AK67</f>
        <v>21.337592548143476</v>
      </c>
      <c r="AR61" s="118"/>
      <c r="AS61" s="115" t="s">
        <v>497</v>
      </c>
      <c r="AT61" s="115" t="s">
        <v>497</v>
      </c>
      <c r="AU61" s="115" t="s">
        <v>497</v>
      </c>
      <c r="AV61" s="115" t="s">
        <v>497</v>
      </c>
      <c r="AW61" s="115" t="s">
        <v>497</v>
      </c>
      <c r="AX61" s="116" t="s">
        <v>498</v>
      </c>
      <c r="AY61" s="102"/>
      <c r="AZ61" s="102"/>
      <c r="BA61" s="82"/>
      <c r="BB61" s="82"/>
    </row>
    <row r="62" spans="1:54" ht="16" x14ac:dyDescent="0.2">
      <c r="A62" s="101"/>
      <c r="B62" s="102"/>
      <c r="C62" s="132"/>
      <c r="D62" s="82"/>
      <c r="E62" s="85"/>
      <c r="F62" s="144"/>
      <c r="G62" s="144"/>
      <c r="H62" s="85"/>
      <c r="I62" s="144"/>
      <c r="J62" s="144"/>
      <c r="K62" s="85"/>
      <c r="L62" s="85"/>
      <c r="M62" s="85"/>
      <c r="N62" s="256"/>
      <c r="O62" s="85"/>
      <c r="P62" s="85"/>
      <c r="Q62" s="85"/>
      <c r="R62" s="140"/>
      <c r="S62" s="255"/>
      <c r="T62" s="255"/>
      <c r="U62" s="255"/>
      <c r="V62" s="85"/>
      <c r="W62" s="85"/>
      <c r="X62" s="85"/>
      <c r="Y62" s="85" t="str">
        <f t="shared" si="17"/>
        <v xml:space="preserve"> </v>
      </c>
      <c r="Z62" s="82" t="str">
        <f t="shared" si="18"/>
        <v xml:space="preserve"> </v>
      </c>
      <c r="AA62" s="85" t="str">
        <f t="shared" si="19"/>
        <v xml:space="preserve"> </v>
      </c>
      <c r="AB62" s="85" t="str">
        <f t="shared" si="20"/>
        <v xml:space="preserve"> </v>
      </c>
      <c r="AC62" s="110" t="str">
        <f t="shared" si="21"/>
        <v xml:space="preserve"> </v>
      </c>
      <c r="AD62" s="82" t="str">
        <f t="shared" si="22"/>
        <v xml:space="preserve"> </v>
      </c>
      <c r="AE62" s="111" t="str">
        <f t="shared" si="23"/>
        <v xml:space="preserve"> </v>
      </c>
      <c r="AF62" s="82" t="str">
        <f t="shared" si="24"/>
        <v xml:space="preserve"> </v>
      </c>
      <c r="AG62" s="111" t="str">
        <f t="shared" si="25"/>
        <v xml:space="preserve"> </v>
      </c>
      <c r="AH62" s="111" t="str">
        <f t="shared" si="26"/>
        <v xml:space="preserve"> </v>
      </c>
      <c r="AI62" s="82"/>
      <c r="AJ62" s="112" t="str">
        <f t="shared" si="28"/>
        <v xml:space="preserve"> </v>
      </c>
      <c r="AK62" s="113" t="str">
        <f t="shared" si="29"/>
        <v xml:space="preserve"> </v>
      </c>
      <c r="AL62" s="85"/>
      <c r="AM62" s="82"/>
      <c r="AN62" s="82"/>
      <c r="AO62" s="82"/>
      <c r="AP62" s="85"/>
      <c r="AQ62" s="82"/>
      <c r="AR62" s="82"/>
      <c r="AS62" s="349"/>
      <c r="AT62" s="352"/>
      <c r="AU62" s="115">
        <f>((LN(AO61)-LN(10))/(LN(1)-LN(10))*100)</f>
        <v>-63.493650696775738</v>
      </c>
      <c r="AV62" s="115">
        <f>((LN(AP61)-LN(10))/(LN(3)-LN(10))*100)</f>
        <v>232.08958925894598</v>
      </c>
      <c r="AW62" s="115">
        <f>((LN(AQ61)-LN(43))/(LN(20)-LN(43))*100)</f>
        <v>91.54266863473994</v>
      </c>
      <c r="AX62" s="82"/>
      <c r="AY62" s="82"/>
      <c r="AZ62" s="82"/>
      <c r="BA62" s="82"/>
      <c r="BB62" s="82"/>
    </row>
    <row r="63" spans="1:54" ht="16" x14ac:dyDescent="0.2">
      <c r="A63" s="101"/>
      <c r="B63" s="102"/>
      <c r="C63" s="132"/>
      <c r="D63" s="82"/>
      <c r="E63" s="85"/>
      <c r="F63" s="144"/>
      <c r="G63" s="144"/>
      <c r="H63" s="85"/>
      <c r="I63" s="144"/>
      <c r="J63" s="145"/>
      <c r="K63" s="85"/>
      <c r="L63" s="85"/>
      <c r="M63" s="85"/>
      <c r="N63" s="146"/>
      <c r="O63" s="85"/>
      <c r="P63" s="85"/>
      <c r="Q63" s="85"/>
      <c r="R63" s="140"/>
      <c r="S63" s="146"/>
      <c r="T63" s="146"/>
      <c r="U63" s="146"/>
      <c r="V63" s="85"/>
      <c r="W63" s="85"/>
      <c r="X63" s="85"/>
      <c r="Y63" s="85" t="str">
        <f t="shared" si="17"/>
        <v xml:space="preserve"> </v>
      </c>
      <c r="Z63" s="82" t="str">
        <f t="shared" si="18"/>
        <v xml:space="preserve"> </v>
      </c>
      <c r="AA63" s="85" t="str">
        <f t="shared" si="19"/>
        <v xml:space="preserve"> </v>
      </c>
      <c r="AB63" s="85" t="str">
        <f t="shared" si="20"/>
        <v xml:space="preserve"> </v>
      </c>
      <c r="AC63" s="110" t="str">
        <f t="shared" si="21"/>
        <v xml:space="preserve"> </v>
      </c>
      <c r="AD63" s="82" t="str">
        <f t="shared" si="22"/>
        <v xml:space="preserve"> </v>
      </c>
      <c r="AE63" s="111" t="str">
        <f t="shared" si="23"/>
        <v xml:space="preserve"> </v>
      </c>
      <c r="AF63" s="82" t="str">
        <f t="shared" si="24"/>
        <v xml:space="preserve"> </v>
      </c>
      <c r="AG63" s="111" t="str">
        <f t="shared" si="25"/>
        <v xml:space="preserve"> </v>
      </c>
      <c r="AH63" s="111" t="str">
        <f t="shared" si="26"/>
        <v xml:space="preserve"> </v>
      </c>
      <c r="AI63" s="102" t="str">
        <f t="shared" ref="AI63" si="32">IF(Y63=" ", " ", IF(Y63&gt;0, SUM(AG63:AH63)))</f>
        <v xml:space="preserve"> </v>
      </c>
      <c r="AJ63" s="112" t="str">
        <f t="shared" si="28"/>
        <v xml:space="preserve"> </v>
      </c>
      <c r="AK63" s="113" t="str">
        <f t="shared" si="29"/>
        <v xml:space="preserve"> </v>
      </c>
      <c r="AL63" s="82"/>
      <c r="AM63" s="85"/>
      <c r="AN63" s="85"/>
      <c r="AO63" s="85"/>
      <c r="AP63" s="128" t="s">
        <v>1237</v>
      </c>
      <c r="AQ63" s="85"/>
      <c r="AR63" s="82"/>
      <c r="AS63" s="82">
        <f>IF(AS62&gt;100, 100, IF(AS62&lt;0, 0, AS62))</f>
        <v>0</v>
      </c>
      <c r="AT63" s="82">
        <f t="shared" ref="AT63:AW63" si="33">IF(AT62&gt;100, 100, IF(AT62&lt;0, 0, AT62))</f>
        <v>0</v>
      </c>
      <c r="AU63" s="82">
        <f t="shared" si="33"/>
        <v>0</v>
      </c>
      <c r="AV63" s="82">
        <f t="shared" si="33"/>
        <v>100</v>
      </c>
      <c r="AW63" s="82">
        <f t="shared" si="33"/>
        <v>91.54266863473994</v>
      </c>
      <c r="AX63" s="129">
        <f>AVERAGE(AS63:AW63)</f>
        <v>38.308533726947985</v>
      </c>
      <c r="AY63" s="84"/>
      <c r="AZ63" s="84"/>
      <c r="BA63" s="84" t="str">
        <f>IF(AX63&gt;65, "Acceptable; Ongoing Protection is Required", "Unacceptable; Immediate Restoration is Required")</f>
        <v>Unacceptable; Immediate Restoration is Required</v>
      </c>
      <c r="BB63" s="82"/>
    </row>
    <row r="64" spans="1:54" ht="16" x14ac:dyDescent="0.2">
      <c r="A64" s="101"/>
      <c r="B64" s="102"/>
      <c r="C64" s="132"/>
      <c r="D64" s="82"/>
      <c r="E64" s="85"/>
      <c r="F64" s="144"/>
      <c r="G64" s="144"/>
      <c r="H64" s="85"/>
      <c r="I64" s="144"/>
      <c r="J64" s="144"/>
      <c r="K64" s="85"/>
      <c r="L64" s="85"/>
      <c r="M64" s="85"/>
      <c r="N64" s="256"/>
      <c r="O64" s="85"/>
      <c r="P64" s="85"/>
      <c r="Q64" s="85"/>
      <c r="R64" s="140"/>
      <c r="S64" s="255"/>
      <c r="T64" s="255"/>
      <c r="U64" s="255"/>
      <c r="V64" s="85"/>
      <c r="W64" s="85"/>
      <c r="X64" s="85"/>
      <c r="Y64" s="85" t="str">
        <f t="shared" si="17"/>
        <v xml:space="preserve"> </v>
      </c>
      <c r="Z64" s="82" t="str">
        <f t="shared" si="18"/>
        <v xml:space="preserve"> </v>
      </c>
      <c r="AA64" s="85" t="str">
        <f t="shared" si="19"/>
        <v xml:space="preserve"> </v>
      </c>
      <c r="AB64" s="85" t="str">
        <f t="shared" si="20"/>
        <v xml:space="preserve"> </v>
      </c>
      <c r="AC64" s="110" t="str">
        <f t="shared" si="21"/>
        <v xml:space="preserve"> </v>
      </c>
      <c r="AD64" s="82" t="str">
        <f t="shared" si="22"/>
        <v xml:space="preserve"> </v>
      </c>
      <c r="AE64" s="111" t="str">
        <f t="shared" si="23"/>
        <v xml:space="preserve"> </v>
      </c>
      <c r="AF64" s="82" t="str">
        <f t="shared" si="24"/>
        <v xml:space="preserve"> </v>
      </c>
      <c r="AG64" s="111" t="str">
        <f t="shared" si="25"/>
        <v xml:space="preserve"> </v>
      </c>
      <c r="AH64" s="111" t="str">
        <f t="shared" si="26"/>
        <v xml:space="preserve"> </v>
      </c>
      <c r="AI64" s="82"/>
      <c r="AJ64" s="112" t="str">
        <f t="shared" si="28"/>
        <v xml:space="preserve"> </v>
      </c>
      <c r="AK64" s="113" t="str">
        <f t="shared" si="29"/>
        <v xml:space="preserve"> </v>
      </c>
      <c r="AL64" s="85"/>
      <c r="AM64" s="85"/>
      <c r="AN64" s="85"/>
      <c r="AO64" s="85"/>
      <c r="AP64" s="85"/>
      <c r="AQ64" s="85"/>
      <c r="AR64" s="85"/>
      <c r="AS64" s="85"/>
      <c r="AT64" s="85"/>
      <c r="AU64" s="85"/>
      <c r="AV64" s="85"/>
      <c r="AW64" s="126" t="s">
        <v>1238</v>
      </c>
      <c r="AX64" s="126">
        <f>AVERAGE(AS63:AW63)</f>
        <v>38.308533726947985</v>
      </c>
      <c r="AY64" s="85"/>
      <c r="AZ64" s="85"/>
      <c r="BA64" s="82"/>
      <c r="BB64" s="82"/>
    </row>
    <row r="65" spans="1:54" ht="16" x14ac:dyDescent="0.2">
      <c r="A65" s="101"/>
      <c r="B65" s="102"/>
      <c r="C65" s="132"/>
      <c r="D65" s="82"/>
      <c r="E65" s="85"/>
      <c r="F65" s="144"/>
      <c r="G65" s="144"/>
      <c r="H65" s="85"/>
      <c r="I65" s="144"/>
      <c r="J65" s="145"/>
      <c r="K65" s="85"/>
      <c r="L65" s="85"/>
      <c r="M65" s="85"/>
      <c r="N65" s="146"/>
      <c r="O65" s="85"/>
      <c r="P65" s="85"/>
      <c r="Q65" s="85"/>
      <c r="R65" s="140"/>
      <c r="S65" s="146"/>
      <c r="T65" s="146"/>
      <c r="U65" s="146"/>
      <c r="V65" s="85"/>
      <c r="W65" s="85"/>
      <c r="X65" s="85"/>
      <c r="Y65" s="85"/>
      <c r="Z65" s="82"/>
      <c r="AA65" s="85"/>
      <c r="AB65" s="85"/>
      <c r="AC65" s="110"/>
      <c r="AD65" s="82"/>
      <c r="AE65" s="111"/>
      <c r="AF65" s="82"/>
      <c r="AG65" s="111"/>
      <c r="AH65" s="111"/>
      <c r="AI65" s="82"/>
      <c r="AJ65" s="112"/>
      <c r="AK65" s="113"/>
      <c r="AL65" s="85"/>
      <c r="AM65" s="82"/>
      <c r="AN65" s="82"/>
      <c r="AO65" s="82"/>
      <c r="AP65" s="85"/>
      <c r="AQ65" s="82"/>
      <c r="AR65" s="82"/>
      <c r="AS65" s="115"/>
      <c r="AT65" s="120"/>
      <c r="AU65" s="115"/>
      <c r="AV65" s="115"/>
      <c r="AW65" s="115"/>
      <c r="AX65" s="82"/>
      <c r="AY65" s="82"/>
      <c r="AZ65" s="82"/>
      <c r="BA65" s="82"/>
      <c r="BB65" s="82"/>
    </row>
    <row r="66" spans="1:54" ht="16" x14ac:dyDescent="0.2">
      <c r="A66" s="101"/>
      <c r="B66" s="102"/>
      <c r="C66" s="132"/>
      <c r="D66" s="82"/>
      <c r="E66" s="85"/>
      <c r="F66" s="144"/>
      <c r="G66" s="144"/>
      <c r="H66" s="85"/>
      <c r="I66" s="144"/>
      <c r="J66" s="145"/>
      <c r="K66" s="85"/>
      <c r="L66" s="85"/>
      <c r="M66" s="85"/>
      <c r="N66" s="146"/>
      <c r="O66" s="85"/>
      <c r="P66" s="85"/>
      <c r="Q66" s="85"/>
      <c r="R66" s="140"/>
      <c r="S66" s="146"/>
      <c r="T66" s="146"/>
      <c r="U66" s="146"/>
      <c r="V66" s="85"/>
      <c r="W66" s="85"/>
      <c r="X66" s="85"/>
      <c r="Y66" s="85"/>
      <c r="Z66" s="82"/>
      <c r="AA66" s="85"/>
      <c r="AB66" s="85"/>
      <c r="AC66" s="110"/>
      <c r="AD66" s="82"/>
      <c r="AE66" s="111"/>
      <c r="AF66" s="82"/>
      <c r="AG66" s="111"/>
      <c r="AH66" s="111"/>
      <c r="AI66" s="82"/>
      <c r="AJ66" s="112"/>
      <c r="AK66" s="113"/>
      <c r="AL66" s="85"/>
      <c r="AM66" s="82"/>
      <c r="AN66" s="82"/>
      <c r="AO66" s="82"/>
      <c r="AP66" s="85"/>
      <c r="AQ66" s="82"/>
      <c r="AR66" s="82"/>
      <c r="AS66" s="115"/>
      <c r="AT66" s="120"/>
      <c r="AU66" s="115"/>
      <c r="AV66" s="115"/>
      <c r="AW66" s="115"/>
      <c r="AX66" s="82"/>
      <c r="AY66" s="82"/>
      <c r="AZ66" s="82"/>
      <c r="BA66" s="82"/>
      <c r="BB66" s="82"/>
    </row>
    <row r="67" spans="1:54" ht="16" x14ac:dyDescent="0.2">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4" t="e">
        <f>_xlfn.AGGREGATE(1, 6,AD52:AD64)</f>
        <v>#DIV/0!</v>
      </c>
      <c r="AE67" s="84" t="e">
        <f>_xlfn.AGGREGATE(1, 6,AE52:AE64)</f>
        <v>#DIV/0!</v>
      </c>
      <c r="AF67" s="84">
        <f>_xlfn.AGGREGATE(1, 6,AF52:AF64)</f>
        <v>43.145599416589334</v>
      </c>
      <c r="AG67" s="82"/>
      <c r="AH67" s="82"/>
      <c r="AI67" s="84">
        <f>_xlfn.AGGREGATE(1, 6,AI52:AI64)</f>
        <v>0.61157942708333324</v>
      </c>
      <c r="AJ67" s="82"/>
      <c r="AK67" s="84">
        <f>_xlfn.AGGREGATE(1, 6,AK52:AK64)</f>
        <v>21.337592548143476</v>
      </c>
      <c r="AL67" s="82"/>
      <c r="AM67" s="82"/>
      <c r="AN67" s="82"/>
      <c r="AO67" s="82"/>
      <c r="AP67" s="82"/>
      <c r="AQ67" s="82"/>
      <c r="AR67" s="82"/>
      <c r="AS67" s="82"/>
      <c r="AT67" s="82"/>
      <c r="AU67" s="82"/>
      <c r="AV67" s="82"/>
      <c r="AW67" s="82"/>
      <c r="AX67" s="82"/>
      <c r="AY67" s="82"/>
      <c r="AZ67" s="82"/>
      <c r="BA67" s="82"/>
      <c r="BB67" s="82"/>
    </row>
    <row r="68" spans="1:54" x14ac:dyDescent="0.2">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126" t="s">
        <v>1238</v>
      </c>
      <c r="AD68" s="126" t="e">
        <f>AVERAGE(AD52:AD59)</f>
        <v>#VALUE!</v>
      </c>
      <c r="AE68" s="126" t="e">
        <f>AVERAGE(AE52:AE64)</f>
        <v>#DIV/0!</v>
      </c>
      <c r="AF68" s="126">
        <f>AVERAGE(AF52:AF64)</f>
        <v>43.145599416589334</v>
      </c>
      <c r="AG68" s="126"/>
      <c r="AH68" s="126"/>
      <c r="AI68" s="126">
        <f>AVERAGE(AI52:AI64)</f>
        <v>0.61157942708333324</v>
      </c>
      <c r="AJ68" s="126"/>
      <c r="AK68" s="127">
        <f>AVERAGE(AK52:AK64)</f>
        <v>21.337592548143476</v>
      </c>
      <c r="AL68" s="82"/>
      <c r="AM68" s="82"/>
      <c r="AN68" s="82"/>
      <c r="AO68" s="82"/>
      <c r="AP68" s="82"/>
      <c r="AQ68" s="82"/>
      <c r="AR68" s="82"/>
      <c r="AS68" s="82"/>
      <c r="AT68" s="82"/>
      <c r="AU68" s="82"/>
      <c r="AV68" s="82"/>
      <c r="AW68" s="82"/>
      <c r="AX68" s="82"/>
      <c r="AY68" s="82"/>
      <c r="AZ68" s="82"/>
      <c r="BA68" s="82"/>
      <c r="BB68" s="82"/>
    </row>
    <row r="80" spans="1:54" x14ac:dyDescent="0.2">
      <c r="A80" s="68" t="s">
        <v>1248</v>
      </c>
      <c r="B80" s="40"/>
      <c r="C80" s="40"/>
      <c r="D80" s="40"/>
      <c r="E80" s="41"/>
      <c r="F80" s="40"/>
      <c r="G80" s="40"/>
      <c r="H80" s="40"/>
      <c r="I80" s="40"/>
      <c r="J80" s="40"/>
      <c r="K80" s="42"/>
      <c r="L80" s="40"/>
      <c r="M80" s="40"/>
      <c r="N80" s="40"/>
      <c r="O80" s="40"/>
      <c r="P80" s="43" t="s">
        <v>977</v>
      </c>
      <c r="Q80" s="43" t="s">
        <v>976</v>
      </c>
      <c r="R80" s="43" t="s">
        <v>976</v>
      </c>
      <c r="S80" s="43" t="s">
        <v>976</v>
      </c>
      <c r="T80" s="44"/>
      <c r="U80" s="43"/>
      <c r="V80" s="43"/>
      <c r="W80" s="45"/>
      <c r="X80" s="40"/>
      <c r="Y80" s="40"/>
      <c r="Z80" s="43" t="s">
        <v>978</v>
      </c>
      <c r="AA80" s="46" t="s">
        <v>979</v>
      </c>
      <c r="AB80" s="47"/>
      <c r="AC80" s="40"/>
      <c r="AD80" s="40"/>
      <c r="AE80" s="48"/>
      <c r="AF80" s="48"/>
      <c r="AG80" s="48"/>
      <c r="AH80" s="48"/>
      <c r="AI80" s="48"/>
      <c r="AJ80" s="48"/>
      <c r="AK80" s="48"/>
      <c r="AL80" s="48"/>
      <c r="AM80" s="48"/>
      <c r="AN80" s="48"/>
      <c r="AO80" s="48"/>
      <c r="AP80" s="48"/>
      <c r="AQ80" s="46"/>
      <c r="AR80" s="40"/>
      <c r="AS80" s="40" t="s">
        <v>977</v>
      </c>
      <c r="AT80" s="40"/>
      <c r="AU80" s="40"/>
      <c r="AV80" s="40"/>
      <c r="AW80" s="40"/>
      <c r="AX80" s="40"/>
    </row>
    <row r="81" spans="1:54" x14ac:dyDescent="0.2">
      <c r="A81" s="43"/>
      <c r="B81" s="40"/>
      <c r="C81" s="40"/>
      <c r="D81" s="40"/>
      <c r="E81" s="41"/>
      <c r="F81" s="43"/>
      <c r="G81" s="43"/>
      <c r="H81" s="43" t="s">
        <v>696</v>
      </c>
      <c r="I81" s="49" t="s">
        <v>697</v>
      </c>
      <c r="J81" s="40"/>
      <c r="K81" s="50" t="s">
        <v>698</v>
      </c>
      <c r="L81" s="43" t="s">
        <v>699</v>
      </c>
      <c r="M81" s="43" t="s">
        <v>700</v>
      </c>
      <c r="N81" s="43" t="s">
        <v>701</v>
      </c>
      <c r="O81" s="40"/>
      <c r="P81" s="43" t="s">
        <v>707</v>
      </c>
      <c r="Q81" s="51" t="s">
        <v>704</v>
      </c>
      <c r="R81" s="43" t="s">
        <v>705</v>
      </c>
      <c r="S81" s="43" t="s">
        <v>706</v>
      </c>
      <c r="T81" s="52"/>
      <c r="U81" s="43" t="s">
        <v>703</v>
      </c>
      <c r="V81" s="43" t="s">
        <v>702</v>
      </c>
      <c r="W81" s="53" t="s">
        <v>709</v>
      </c>
      <c r="X81" s="43" t="s">
        <v>708</v>
      </c>
      <c r="Y81" s="43" t="s">
        <v>710</v>
      </c>
      <c r="Z81" s="43" t="s">
        <v>711</v>
      </c>
      <c r="AA81" s="46" t="s">
        <v>711</v>
      </c>
      <c r="AB81" s="47"/>
      <c r="AC81" s="43" t="s">
        <v>712</v>
      </c>
      <c r="AD81" s="43" t="s">
        <v>713</v>
      </c>
      <c r="AE81" s="46" t="s">
        <v>714</v>
      </c>
      <c r="AF81" s="46" t="s">
        <v>715</v>
      </c>
      <c r="AG81" s="46" t="s">
        <v>716</v>
      </c>
      <c r="AH81" s="46" t="s">
        <v>485</v>
      </c>
      <c r="AI81" s="46" t="s">
        <v>717</v>
      </c>
      <c r="AJ81" s="46" t="s">
        <v>718</v>
      </c>
      <c r="AK81" s="54" t="s">
        <v>719</v>
      </c>
      <c r="AL81" s="54" t="s">
        <v>720</v>
      </c>
      <c r="AM81" s="46" t="s">
        <v>721</v>
      </c>
      <c r="AN81" s="46" t="s">
        <v>489</v>
      </c>
      <c r="AO81" s="46" t="s">
        <v>722</v>
      </c>
      <c r="AP81" s="46" t="s">
        <v>723</v>
      </c>
      <c r="AQ81" s="46" t="s">
        <v>724</v>
      </c>
      <c r="AR81" s="46" t="s">
        <v>725</v>
      </c>
      <c r="AS81" s="46" t="s">
        <v>726</v>
      </c>
      <c r="AT81" s="40"/>
      <c r="AU81" s="40"/>
      <c r="AV81" s="40"/>
      <c r="AW81" s="40"/>
      <c r="AX81" s="40"/>
    </row>
    <row r="82" spans="1:54" x14ac:dyDescent="0.2">
      <c r="A82" s="55" t="s">
        <v>728</v>
      </c>
      <c r="B82" s="55" t="s">
        <v>729</v>
      </c>
      <c r="C82" s="55" t="s">
        <v>707</v>
      </c>
      <c r="D82" s="55" t="s">
        <v>730</v>
      </c>
      <c r="E82" s="56" t="s">
        <v>731</v>
      </c>
      <c r="F82" s="55" t="s">
        <v>15</v>
      </c>
      <c r="G82" s="55" t="s">
        <v>1123</v>
      </c>
      <c r="H82" s="55" t="s">
        <v>732</v>
      </c>
      <c r="I82" s="57" t="s">
        <v>733</v>
      </c>
      <c r="J82" s="58" t="s">
        <v>734</v>
      </c>
      <c r="K82" s="59" t="s">
        <v>735</v>
      </c>
      <c r="L82" s="60" t="s">
        <v>736</v>
      </c>
      <c r="M82" s="61" t="s">
        <v>737</v>
      </c>
      <c r="N82" s="55" t="s">
        <v>738</v>
      </c>
      <c r="O82" s="55" t="s">
        <v>739</v>
      </c>
      <c r="P82" s="55" t="s">
        <v>742</v>
      </c>
      <c r="Q82" s="55" t="s">
        <v>742</v>
      </c>
      <c r="R82" s="55" t="s">
        <v>742</v>
      </c>
      <c r="S82" s="55" t="s">
        <v>742</v>
      </c>
      <c r="T82" s="62" t="s">
        <v>743</v>
      </c>
      <c r="U82" s="55" t="s">
        <v>741</v>
      </c>
      <c r="V82" s="55" t="s">
        <v>740</v>
      </c>
      <c r="W82" s="63" t="s">
        <v>745</v>
      </c>
      <c r="X82" s="55" t="s">
        <v>744</v>
      </c>
      <c r="Y82" s="61" t="s">
        <v>746</v>
      </c>
      <c r="Z82" s="64" t="s">
        <v>747</v>
      </c>
      <c r="AA82" s="65" t="s">
        <v>747</v>
      </c>
      <c r="AB82" s="66" t="s">
        <v>749</v>
      </c>
      <c r="AC82" s="55" t="s">
        <v>750</v>
      </c>
      <c r="AD82" s="55" t="s">
        <v>751</v>
      </c>
      <c r="AE82" s="67" t="s">
        <v>494</v>
      </c>
      <c r="AF82" s="67" t="s">
        <v>494</v>
      </c>
      <c r="AG82" s="67" t="s">
        <v>494</v>
      </c>
      <c r="AH82" s="67" t="s">
        <v>494</v>
      </c>
      <c r="AI82" s="67" t="s">
        <v>494</v>
      </c>
      <c r="AJ82" s="67" t="s">
        <v>494</v>
      </c>
      <c r="AK82" s="67" t="s">
        <v>494</v>
      </c>
      <c r="AL82" s="67" t="s">
        <v>494</v>
      </c>
      <c r="AM82" s="65" t="s">
        <v>725</v>
      </c>
      <c r="AN82" s="67" t="s">
        <v>494</v>
      </c>
      <c r="AO82" s="67" t="s">
        <v>494</v>
      </c>
      <c r="AP82" s="65" t="s">
        <v>752</v>
      </c>
      <c r="AQ82" s="65" t="s">
        <v>752</v>
      </c>
      <c r="AR82" s="67" t="s">
        <v>753</v>
      </c>
      <c r="AS82" s="65" t="s">
        <v>752</v>
      </c>
      <c r="AT82" s="40"/>
      <c r="AU82" s="40"/>
      <c r="AV82" s="40"/>
      <c r="AW82" s="40"/>
      <c r="AX82" s="40"/>
    </row>
    <row r="83" spans="1:54" x14ac:dyDescent="0.2">
      <c r="A83" t="s">
        <v>756</v>
      </c>
      <c r="B83" s="68" t="s">
        <v>610</v>
      </c>
      <c r="C83" s="68" t="s">
        <v>764</v>
      </c>
      <c r="E83" s="69">
        <v>44757</v>
      </c>
      <c r="F83" s="68" t="s">
        <v>793</v>
      </c>
      <c r="G83" s="68" t="s">
        <v>289</v>
      </c>
      <c r="H83" t="s">
        <v>772</v>
      </c>
      <c r="I83" s="68" t="s">
        <v>519</v>
      </c>
      <c r="J83" s="68" t="s">
        <v>519</v>
      </c>
      <c r="K83" s="68" t="s">
        <v>761</v>
      </c>
      <c r="L83" s="68">
        <v>1</v>
      </c>
      <c r="M83" s="68">
        <v>1</v>
      </c>
      <c r="N83" s="68" t="s">
        <v>861</v>
      </c>
      <c r="O83" s="68" t="s">
        <v>761</v>
      </c>
      <c r="P83" s="68">
        <v>0.3</v>
      </c>
      <c r="Q83" s="68" t="s">
        <v>761</v>
      </c>
      <c r="R83" s="68" t="s">
        <v>761</v>
      </c>
      <c r="S83" s="131">
        <v>0.3</v>
      </c>
      <c r="T83" s="76">
        <v>1</v>
      </c>
      <c r="U83" s="131" t="s">
        <v>519</v>
      </c>
      <c r="V83" s="131" t="s">
        <v>519</v>
      </c>
      <c r="W83" s="71">
        <v>0.28472222222222221</v>
      </c>
      <c r="X83" s="68">
        <v>0.2</v>
      </c>
      <c r="Y83" s="68" t="s">
        <v>761</v>
      </c>
      <c r="Z83" s="68" t="s">
        <v>761</v>
      </c>
      <c r="AA83" s="72" t="s">
        <v>761</v>
      </c>
      <c r="AB83" s="73" t="s">
        <v>761</v>
      </c>
      <c r="AC83" s="134">
        <v>0.1</v>
      </c>
      <c r="AD83" s="74">
        <v>0.311</v>
      </c>
      <c r="AE83" s="72">
        <v>0.30412371134020622</v>
      </c>
      <c r="AF83" s="72">
        <v>3.6588014479152702</v>
      </c>
      <c r="AG83" s="72">
        <v>47.472229079239703</v>
      </c>
      <c r="AH83" s="137">
        <v>51.131030527154977</v>
      </c>
      <c r="AI83" s="72">
        <v>8.8739819752493219</v>
      </c>
      <c r="AJ83" s="75">
        <v>60.005012502404298</v>
      </c>
      <c r="AK83" s="72">
        <v>82.870340487875367</v>
      </c>
      <c r="AL83" s="72">
        <v>4.2604699870915335</v>
      </c>
      <c r="AM83" s="72">
        <v>19.450985628101538</v>
      </c>
      <c r="AN83" s="72">
        <v>13.134451962340854</v>
      </c>
      <c r="AO83" s="137">
        <v>64.265482489495838</v>
      </c>
      <c r="AP83" s="137">
        <v>0.74812861181434609</v>
      </c>
      <c r="AQ83" s="137">
        <v>0.03</v>
      </c>
      <c r="AR83" s="70">
        <v>1</v>
      </c>
      <c r="AS83" s="72">
        <v>0.77812861181434612</v>
      </c>
      <c r="AT83" s="40"/>
      <c r="AU83" s="40"/>
      <c r="AV83" s="40"/>
    </row>
    <row r="84" spans="1:54" x14ac:dyDescent="0.2">
      <c r="A84" s="68" t="s">
        <v>756</v>
      </c>
      <c r="B84" s="68" t="s">
        <v>610</v>
      </c>
      <c r="C84" s="68" t="s">
        <v>764</v>
      </c>
      <c r="D84" s="68"/>
      <c r="E84" s="147">
        <v>44771</v>
      </c>
      <c r="F84" s="68" t="s">
        <v>793</v>
      </c>
      <c r="G84" s="68" t="s">
        <v>289</v>
      </c>
      <c r="H84" s="68" t="s">
        <v>772</v>
      </c>
      <c r="I84" s="68">
        <v>0</v>
      </c>
      <c r="J84" s="68" t="s">
        <v>519</v>
      </c>
      <c r="K84" s="68" t="s">
        <v>761</v>
      </c>
      <c r="L84" s="68">
        <v>2</v>
      </c>
      <c r="M84" s="68">
        <v>2</v>
      </c>
      <c r="N84" s="68" t="s">
        <v>861</v>
      </c>
      <c r="O84" s="68" t="s">
        <v>761</v>
      </c>
      <c r="P84" s="68" t="s">
        <v>761</v>
      </c>
      <c r="Q84" s="68" t="s">
        <v>761</v>
      </c>
      <c r="R84" s="68" t="s">
        <v>761</v>
      </c>
      <c r="S84" s="131" t="s">
        <v>761</v>
      </c>
      <c r="T84" s="68" t="s">
        <v>761</v>
      </c>
      <c r="U84" s="131" t="s">
        <v>519</v>
      </c>
      <c r="V84" s="131" t="s">
        <v>519</v>
      </c>
      <c r="W84" s="71">
        <v>0.29722222222222222</v>
      </c>
      <c r="X84" s="68">
        <v>0.2</v>
      </c>
      <c r="Y84" s="68" t="s">
        <v>519</v>
      </c>
      <c r="Z84" s="77" t="s">
        <v>761</v>
      </c>
      <c r="AA84" s="72" t="s">
        <v>761</v>
      </c>
      <c r="AB84" s="73" t="s">
        <v>761</v>
      </c>
      <c r="AC84" s="134">
        <v>0.1</v>
      </c>
      <c r="AD84" s="74">
        <v>0.20280000000000001</v>
      </c>
      <c r="AE84" s="72">
        <v>0.30147058823529405</v>
      </c>
      <c r="AF84" s="72">
        <v>2.9511963054930259</v>
      </c>
      <c r="AG84" s="72">
        <v>50.913354727227855</v>
      </c>
      <c r="AH84" s="137">
        <v>53.864551032720883</v>
      </c>
      <c r="AI84" s="72">
        <v>8.1095901482754655</v>
      </c>
      <c r="AJ84" s="75">
        <v>61.974141180996348</v>
      </c>
      <c r="AK84" s="72">
        <v>43.38099775302215</v>
      </c>
      <c r="AL84" s="72">
        <v>2.6574413927021934</v>
      </c>
      <c r="AM84" s="72">
        <v>16.324347875424113</v>
      </c>
      <c r="AN84" s="72">
        <v>10.767031540977658</v>
      </c>
      <c r="AO84" s="137">
        <v>64.631582573698537</v>
      </c>
      <c r="AP84" s="137" t="s">
        <v>763</v>
      </c>
      <c r="AQ84" s="137" t="s">
        <v>763</v>
      </c>
      <c r="AR84" s="72" t="s">
        <v>763</v>
      </c>
      <c r="AS84" s="72" t="s">
        <v>763</v>
      </c>
      <c r="AT84" s="68"/>
      <c r="AU84" s="68"/>
      <c r="AV84" s="68"/>
      <c r="AW84" s="68"/>
      <c r="AX84" s="68"/>
    </row>
    <row r="85" spans="1:54" x14ac:dyDescent="0.2">
      <c r="A85" t="s">
        <v>756</v>
      </c>
      <c r="B85" s="68" t="s">
        <v>610</v>
      </c>
      <c r="C85" s="68" t="s">
        <v>764</v>
      </c>
      <c r="E85" s="69">
        <v>44788</v>
      </c>
      <c r="F85" s="68" t="s">
        <v>793</v>
      </c>
      <c r="G85" s="68" t="s">
        <v>289</v>
      </c>
      <c r="H85" t="s">
        <v>772</v>
      </c>
      <c r="I85" s="68" t="s">
        <v>519</v>
      </c>
      <c r="J85" s="68" t="s">
        <v>519</v>
      </c>
      <c r="K85" s="68" t="s">
        <v>519</v>
      </c>
      <c r="L85" s="68">
        <v>1</v>
      </c>
      <c r="M85" s="68">
        <v>1</v>
      </c>
      <c r="N85" s="68" t="s">
        <v>519</v>
      </c>
      <c r="O85" s="68" t="s">
        <v>761</v>
      </c>
      <c r="P85" s="68">
        <v>0.3</v>
      </c>
      <c r="Q85" s="68" t="s">
        <v>761</v>
      </c>
      <c r="R85" s="68" t="s">
        <v>761</v>
      </c>
      <c r="S85" s="131">
        <v>0.1</v>
      </c>
      <c r="T85" s="80">
        <v>0.33333333333333337</v>
      </c>
      <c r="U85" s="131" t="s">
        <v>761</v>
      </c>
      <c r="V85" s="131" t="s">
        <v>761</v>
      </c>
      <c r="W85" s="71">
        <v>0.30208333333333331</v>
      </c>
      <c r="X85" s="68">
        <v>0.15</v>
      </c>
      <c r="Y85" s="68" t="s">
        <v>761</v>
      </c>
      <c r="Z85" s="68" t="s">
        <v>761</v>
      </c>
      <c r="AA85" s="72" t="s">
        <v>761</v>
      </c>
      <c r="AB85" s="73" t="s">
        <v>761</v>
      </c>
      <c r="AC85" s="134">
        <v>0.2</v>
      </c>
      <c r="AD85" s="74">
        <v>0.24</v>
      </c>
      <c r="AE85" s="72">
        <v>0.12842465753424656</v>
      </c>
      <c r="AF85" s="72">
        <v>2.3927497494153016</v>
      </c>
      <c r="AG85" s="72">
        <v>53.221426808195517</v>
      </c>
      <c r="AH85" s="137">
        <v>55.614176557610818</v>
      </c>
      <c r="AI85" s="72">
        <v>18.45604079187946</v>
      </c>
      <c r="AJ85" s="75">
        <v>74.070217349490278</v>
      </c>
      <c r="AK85" s="72">
        <v>53.389476038173818</v>
      </c>
      <c r="AL85" s="72">
        <v>2.7185752622986485</v>
      </c>
      <c r="AM85" s="72">
        <v>19.638770637908028</v>
      </c>
      <c r="AN85" s="72">
        <v>21.174616054178109</v>
      </c>
      <c r="AO85" s="137">
        <v>76.788792611788921</v>
      </c>
      <c r="AP85" s="137">
        <v>0.60015059523809544</v>
      </c>
      <c r="AQ85" s="137">
        <v>0.15542857142857144</v>
      </c>
      <c r="AR85" s="70">
        <v>0.79429214265625625</v>
      </c>
      <c r="AS85" s="72">
        <v>0.75557916666666691</v>
      </c>
    </row>
    <row r="86" spans="1:54" x14ac:dyDescent="0.2">
      <c r="A86" t="s">
        <v>756</v>
      </c>
      <c r="B86" s="68" t="s">
        <v>610</v>
      </c>
      <c r="C86" s="68" t="s">
        <v>764</v>
      </c>
      <c r="E86" s="69">
        <v>44803</v>
      </c>
      <c r="F86" s="68" t="s">
        <v>793</v>
      </c>
      <c r="G86" s="68" t="s">
        <v>289</v>
      </c>
      <c r="H86" t="s">
        <v>772</v>
      </c>
      <c r="I86" s="68">
        <v>1</v>
      </c>
      <c r="J86" s="68" t="s">
        <v>519</v>
      </c>
      <c r="K86" s="68" t="s">
        <v>761</v>
      </c>
      <c r="L86" s="68">
        <v>2</v>
      </c>
      <c r="M86" s="68">
        <v>1</v>
      </c>
      <c r="N86" s="68" t="s">
        <v>761</v>
      </c>
      <c r="O86" s="68" t="s">
        <v>761</v>
      </c>
      <c r="P86" s="68">
        <v>0.4</v>
      </c>
      <c r="Q86" s="68" t="s">
        <v>761</v>
      </c>
      <c r="R86" s="79" t="s">
        <v>761</v>
      </c>
      <c r="S86" s="131">
        <v>0.4</v>
      </c>
      <c r="T86" s="80">
        <v>1</v>
      </c>
      <c r="U86" s="131" t="s">
        <v>761</v>
      </c>
      <c r="V86" s="131" t="s">
        <v>761</v>
      </c>
      <c r="W86" s="71">
        <v>0.33333333333333331</v>
      </c>
      <c r="X86" s="68">
        <v>0.2</v>
      </c>
      <c r="Y86" s="68" t="s">
        <v>761</v>
      </c>
      <c r="Z86" s="68" t="s">
        <v>761</v>
      </c>
      <c r="AA86" s="72" t="s">
        <v>761</v>
      </c>
      <c r="AB86" s="73" t="s">
        <v>761</v>
      </c>
      <c r="AC86" s="134">
        <v>0.2</v>
      </c>
      <c r="AD86" s="74">
        <v>0.50600000000000001</v>
      </c>
      <c r="AE86" s="72">
        <v>0.15942720763723148</v>
      </c>
      <c r="AF86" s="72">
        <v>2.0552821940365802</v>
      </c>
      <c r="AG86" s="72">
        <v>54.036040483831158</v>
      </c>
      <c r="AH86" s="137">
        <v>56.091322677867737</v>
      </c>
      <c r="AI86" s="72">
        <v>12.352812732788152</v>
      </c>
      <c r="AJ86" s="75">
        <v>68.444135410655889</v>
      </c>
      <c r="AK86" s="72">
        <v>62.538019867040177</v>
      </c>
      <c r="AL86" s="72">
        <v>3.2021163168576967</v>
      </c>
      <c r="AM86" s="72">
        <v>19.530214919990801</v>
      </c>
      <c r="AN86" s="72">
        <v>15.55492904964585</v>
      </c>
      <c r="AO86" s="137">
        <v>71.646251727513587</v>
      </c>
      <c r="AP86" s="137">
        <v>0.76043630952380969</v>
      </c>
      <c r="AQ86" s="137">
        <v>9.7142857142857142E-2</v>
      </c>
      <c r="AR86" s="70">
        <v>0.8867243271307037</v>
      </c>
      <c r="AS86" s="72">
        <v>0.85757916666666678</v>
      </c>
    </row>
    <row r="88" spans="1:54" x14ac:dyDescent="0.2">
      <c r="A88" s="235" t="s">
        <v>1249</v>
      </c>
    </row>
    <row r="89" spans="1:54" ht="16" x14ac:dyDescent="0.2">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450" t="s">
        <v>1203</v>
      </c>
      <c r="AE89" s="84"/>
      <c r="AF89" s="84"/>
      <c r="AG89" s="82"/>
      <c r="AH89" s="82"/>
      <c r="AI89" s="84"/>
      <c r="AJ89" s="82"/>
      <c r="AK89" s="84"/>
      <c r="AL89" s="82"/>
      <c r="AM89" s="82"/>
      <c r="AN89" s="82"/>
      <c r="AO89" s="82"/>
      <c r="AP89" s="82"/>
      <c r="AQ89" s="82"/>
      <c r="AR89" s="82"/>
      <c r="AS89" s="82"/>
      <c r="AT89" s="82"/>
      <c r="AU89" s="82"/>
      <c r="AV89" s="82"/>
      <c r="AW89" s="82"/>
      <c r="AX89" s="82"/>
      <c r="AY89" s="82"/>
      <c r="AZ89" s="82"/>
      <c r="BA89" s="82"/>
      <c r="BB89" s="82"/>
    </row>
    <row r="90" spans="1:54" x14ac:dyDescent="0.2">
      <c r="A90" s="86"/>
      <c r="B90" s="86"/>
      <c r="C90" s="87"/>
      <c r="D90" s="87"/>
      <c r="E90" s="87"/>
      <c r="F90" s="86"/>
      <c r="G90" s="86"/>
      <c r="H90" s="88" t="s">
        <v>702</v>
      </c>
      <c r="I90" s="89"/>
      <c r="J90" s="89"/>
      <c r="K90" s="82"/>
      <c r="L90" s="86"/>
      <c r="M90" s="86"/>
      <c r="N90" s="86"/>
      <c r="O90" s="86"/>
      <c r="P90" s="86"/>
      <c r="Q90" s="86"/>
      <c r="R90" s="86"/>
      <c r="S90" s="86"/>
      <c r="T90" s="86"/>
      <c r="U90" s="86"/>
      <c r="V90" s="89" t="s">
        <v>977</v>
      </c>
      <c r="W90" s="82"/>
      <c r="X90" s="82"/>
      <c r="Y90" s="82"/>
      <c r="Z90" s="82"/>
      <c r="AA90" s="82"/>
      <c r="AB90" s="82"/>
      <c r="AC90" s="450" t="s">
        <v>1204</v>
      </c>
      <c r="AD90" s="450"/>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row>
    <row r="91" spans="1:54" ht="16" thickBot="1" x14ac:dyDescent="0.25">
      <c r="A91" s="90"/>
      <c r="B91" s="90"/>
      <c r="C91" s="91"/>
      <c r="D91" s="91"/>
      <c r="E91" s="91"/>
      <c r="F91" s="89" t="s">
        <v>976</v>
      </c>
      <c r="G91" s="89" t="s">
        <v>702</v>
      </c>
      <c r="H91" s="89" t="s">
        <v>1205</v>
      </c>
      <c r="I91" s="89" t="s">
        <v>702</v>
      </c>
      <c r="J91" s="82"/>
      <c r="K91" s="82"/>
      <c r="L91" s="89"/>
      <c r="M91" s="89"/>
      <c r="N91" s="90"/>
      <c r="O91" s="89"/>
      <c r="P91" s="89" t="s">
        <v>1206</v>
      </c>
      <c r="Q91" s="89"/>
      <c r="R91" s="89"/>
      <c r="S91" s="89"/>
      <c r="T91" s="89"/>
      <c r="U91" s="89"/>
      <c r="V91" s="89" t="s">
        <v>726</v>
      </c>
      <c r="W91" s="82"/>
      <c r="X91" s="82"/>
      <c r="Y91" s="82"/>
      <c r="Z91" s="92">
        <v>273.14999999999998</v>
      </c>
      <c r="AA91" s="82"/>
      <c r="AB91" s="82"/>
      <c r="AC91" s="450"/>
      <c r="AD91" s="450"/>
      <c r="AE91" s="82"/>
      <c r="AF91" s="82"/>
      <c r="AG91" s="82"/>
      <c r="AH91" s="82"/>
      <c r="AI91" s="82"/>
      <c r="AJ91" s="82"/>
      <c r="AK91" s="82" t="s">
        <v>1207</v>
      </c>
      <c r="AL91" s="82"/>
      <c r="AM91" s="82"/>
      <c r="AN91" s="82"/>
      <c r="AO91" s="82"/>
      <c r="AP91" s="82"/>
      <c r="AQ91" s="82"/>
      <c r="AR91" s="82"/>
      <c r="AS91" s="82"/>
      <c r="AT91" s="82"/>
      <c r="AU91" s="82"/>
      <c r="AV91" s="82"/>
      <c r="AW91" s="82"/>
      <c r="AX91" s="82"/>
      <c r="AY91" s="82"/>
      <c r="AZ91" s="82"/>
      <c r="BA91" s="82"/>
      <c r="BB91" s="82"/>
    </row>
    <row r="92" spans="1:54" ht="36" thickTop="1" thickBot="1" x14ac:dyDescent="0.25">
      <c r="A92" s="93" t="s">
        <v>1208</v>
      </c>
      <c r="B92" s="94" t="s">
        <v>1209</v>
      </c>
      <c r="C92" s="94" t="s">
        <v>1210</v>
      </c>
      <c r="D92" s="94" t="s">
        <v>1211</v>
      </c>
      <c r="E92" s="94"/>
      <c r="F92" s="93" t="s">
        <v>706</v>
      </c>
      <c r="G92" s="93" t="s">
        <v>1205</v>
      </c>
      <c r="H92" s="93" t="s">
        <v>1212</v>
      </c>
      <c r="I92" s="93" t="s">
        <v>1213</v>
      </c>
      <c r="J92" s="93" t="s">
        <v>541</v>
      </c>
      <c r="K92" s="93" t="s">
        <v>1214</v>
      </c>
      <c r="L92" s="93" t="s">
        <v>1215</v>
      </c>
      <c r="M92" s="89" t="s">
        <v>1216</v>
      </c>
      <c r="N92" s="93" t="s">
        <v>1217</v>
      </c>
      <c r="O92" s="93" t="s">
        <v>1218</v>
      </c>
      <c r="P92" s="93" t="s">
        <v>1219</v>
      </c>
      <c r="Q92" s="93" t="s">
        <v>1220</v>
      </c>
      <c r="R92" s="93" t="s">
        <v>1221</v>
      </c>
      <c r="S92" s="93" t="s">
        <v>1222</v>
      </c>
      <c r="T92" s="93" t="s">
        <v>1223</v>
      </c>
      <c r="U92" s="93" t="s">
        <v>1224</v>
      </c>
      <c r="V92" s="93" t="s">
        <v>474</v>
      </c>
      <c r="W92" s="95"/>
      <c r="X92" s="82"/>
      <c r="Y92" s="96" t="s">
        <v>540</v>
      </c>
      <c r="Z92" s="97" t="s">
        <v>1225</v>
      </c>
      <c r="AA92" s="98" t="s">
        <v>1226</v>
      </c>
      <c r="AB92" s="98" t="s">
        <v>1205</v>
      </c>
      <c r="AC92" s="450"/>
      <c r="AD92" s="450"/>
      <c r="AE92" s="99" t="s">
        <v>1227</v>
      </c>
      <c r="AF92" s="100" t="s">
        <v>485</v>
      </c>
      <c r="AG92" s="98" t="s">
        <v>1228</v>
      </c>
      <c r="AH92" s="98" t="s">
        <v>724</v>
      </c>
      <c r="AI92" s="100" t="s">
        <v>1229</v>
      </c>
      <c r="AJ92" s="98" t="s">
        <v>722</v>
      </c>
      <c r="AK92" s="100" t="s">
        <v>489</v>
      </c>
      <c r="AL92" s="82"/>
      <c r="AM92" s="82"/>
      <c r="AN92" s="82"/>
      <c r="AO92" s="82"/>
      <c r="AP92" s="82"/>
      <c r="AQ92" s="82"/>
      <c r="AR92" s="82"/>
      <c r="AS92" s="82"/>
      <c r="AT92" s="82"/>
      <c r="AU92" s="82"/>
      <c r="AV92" s="82"/>
      <c r="AW92" s="82"/>
      <c r="AX92" s="82"/>
      <c r="AY92" s="109"/>
      <c r="AZ92" s="109"/>
      <c r="BA92" s="82"/>
      <c r="BB92" s="82"/>
    </row>
    <row r="93" spans="1:54" ht="16" x14ac:dyDescent="0.2">
      <c r="A93" s="101" t="s">
        <v>610</v>
      </c>
      <c r="B93" s="102">
        <v>2022</v>
      </c>
      <c r="C93" s="103">
        <v>7</v>
      </c>
      <c r="D93" s="102">
        <v>15</v>
      </c>
      <c r="E93" s="82"/>
      <c r="F93" s="131">
        <v>0.3</v>
      </c>
      <c r="G93" s="131" t="s">
        <v>519</v>
      </c>
      <c r="H93" s="82"/>
      <c r="I93" s="131" t="s">
        <v>519</v>
      </c>
      <c r="J93" s="134">
        <v>0.1</v>
      </c>
      <c r="K93" s="82"/>
      <c r="L93" s="82"/>
      <c r="M93" s="108"/>
      <c r="N93" s="137">
        <v>51.131030527154977</v>
      </c>
      <c r="O93" s="82"/>
      <c r="P93" s="82"/>
      <c r="Q93" s="82"/>
      <c r="R93" s="140"/>
      <c r="S93" s="137">
        <v>64.265482489495838</v>
      </c>
      <c r="T93" s="137">
        <v>0.74812861181434609</v>
      </c>
      <c r="U93" s="137">
        <v>0.03</v>
      </c>
      <c r="V93" s="85"/>
      <c r="W93" s="85"/>
      <c r="X93" s="85"/>
      <c r="Y93" s="102" t="str">
        <f>IF(C93&lt;6," ",IF(C93&lt;=9,I93, IF(C93&gt;=10," ")))</f>
        <v>NA</v>
      </c>
      <c r="Z93" s="102" t="e">
        <f>IF(Y93=" ", " ", IF(Y93&gt;0, Y93+273.15))</f>
        <v>#VALUE!</v>
      </c>
      <c r="AA93" s="102">
        <f>IF(C93&lt;6," ",IF(C93&lt;=9,J93, IF(C93&gt;=10," ")))</f>
        <v>0.1</v>
      </c>
      <c r="AB93" s="102" t="str">
        <f>IF(C93&lt;6," ",IF(C93&lt;=9,G93, IF(C93&gt;=10," ")))</f>
        <v>NA</v>
      </c>
      <c r="AC93" s="104" t="e">
        <f>IF(Y93=" "," ",IF(Y93&gt;0,EXP(-173.4292+249.6339*100/Z93+143.3483*LN(+Z93/100)-21.8492*Z93/100+AA93*(-0.033096+0.014259*Z93/100-0.0017*(Z93/100)^2))*1.4276))</f>
        <v>#VALUE!</v>
      </c>
      <c r="AD93" s="102" t="e">
        <f>IF(Y93=" "," ",IF(Y93&gt;0,AB93/AC93))</f>
        <v>#VALUE!</v>
      </c>
      <c r="AE93" s="105">
        <f>IF(C93&lt;6," ",IF(C93&lt;=9,F93, IF(C93&gt;=10," ")))</f>
        <v>0.3</v>
      </c>
      <c r="AF93" s="102">
        <f>IF(Y93=" "," ",N93)</f>
        <v>51.131030527154977</v>
      </c>
      <c r="AG93" s="105">
        <f>IF(C93&lt;6," ",IF(C93&lt;=9,T93, IF(C93&gt;=10," ")))</f>
        <v>0.74812861181434609</v>
      </c>
      <c r="AH93" s="105">
        <f>IF(C93&lt;6," ",IF(C93&lt;=9,U93, IF(C93&gt;=10," ")))</f>
        <v>0.03</v>
      </c>
      <c r="AI93" s="102">
        <f t="shared" ref="AI93:AI102" si="34">IF(Y93=" ", " ", IF(Y93&gt;0, SUM(AG93:AH93)))</f>
        <v>0.77812861181434612</v>
      </c>
      <c r="AJ93" s="106">
        <f>IF(C93&lt;6," ",IF(C93&lt;=9,S93, IF(C93&gt;=10," ")))</f>
        <v>64.265482489495838</v>
      </c>
      <c r="AK93" s="107">
        <f>IF(Y93=" ", " ", IF(Y93&gt;0, AJ93-AF93))</f>
        <v>13.134451962340862</v>
      </c>
      <c r="AL93" s="85"/>
      <c r="AM93" s="85"/>
      <c r="AN93" s="85"/>
      <c r="AO93" s="85"/>
      <c r="AP93" s="85"/>
      <c r="AQ93" s="85"/>
      <c r="AR93" s="85"/>
      <c r="AS93" s="85"/>
      <c r="AT93" s="85"/>
      <c r="AU93" s="85"/>
      <c r="AV93" s="85"/>
      <c r="AW93" s="85"/>
      <c r="AX93" s="85"/>
      <c r="AY93" s="85"/>
      <c r="AZ93" s="85"/>
      <c r="BA93" s="82"/>
      <c r="BB93" s="82"/>
    </row>
    <row r="94" spans="1:54" ht="16" x14ac:dyDescent="0.2">
      <c r="A94" s="101" t="s">
        <v>610</v>
      </c>
      <c r="B94" s="102">
        <v>2022</v>
      </c>
      <c r="C94" s="103">
        <v>7</v>
      </c>
      <c r="D94" s="102">
        <v>29</v>
      </c>
      <c r="E94" s="82"/>
      <c r="F94" s="131" t="s">
        <v>761</v>
      </c>
      <c r="G94" s="131" t="s">
        <v>519</v>
      </c>
      <c r="H94" s="82"/>
      <c r="I94" s="131" t="s">
        <v>519</v>
      </c>
      <c r="J94" s="134">
        <v>0.1</v>
      </c>
      <c r="K94" s="82"/>
      <c r="L94" s="82"/>
      <c r="M94" s="108"/>
      <c r="N94" s="137">
        <v>53.864551032720883</v>
      </c>
      <c r="O94" s="82"/>
      <c r="P94" s="82"/>
      <c r="Q94" s="82"/>
      <c r="R94" s="140"/>
      <c r="S94" s="137">
        <v>64.631582573698537</v>
      </c>
      <c r="T94" s="137" t="s">
        <v>763</v>
      </c>
      <c r="U94" s="137" t="s">
        <v>763</v>
      </c>
      <c r="V94" s="85"/>
      <c r="W94" s="85"/>
      <c r="X94" s="85"/>
      <c r="Y94" s="102" t="str">
        <f t="shared" ref="Y94:Y99" si="35">IF(C94&lt;6," ",IF(C94&lt;=9,I94, IF(C94&gt;=10," ")))</f>
        <v>NA</v>
      </c>
      <c r="Z94" s="102" t="e">
        <f t="shared" ref="Z94:Z102" si="36">IF(Y94=" ", " ", IF(Y94&gt;0, Y94+273.15))</f>
        <v>#VALUE!</v>
      </c>
      <c r="AA94" s="102">
        <f t="shared" ref="AA94:AA99" si="37">IF(C94&lt;6," ",IF(C94&lt;=9,J94, IF(C94&gt;=10," ")))</f>
        <v>0.1</v>
      </c>
      <c r="AB94" s="102" t="str">
        <f t="shared" ref="AB94:AB99" si="38">IF(C94&lt;6," ",IF(C94&lt;=9,G94, IF(C94&gt;=10," ")))</f>
        <v>NA</v>
      </c>
      <c r="AC94" s="104" t="e">
        <f t="shared" ref="AC94:AC102" si="39">IF(Y94=" "," ",IF(Y94&gt;0,EXP(-173.4292+249.6339*100/Z94+143.3483*LN(+Z94/100)-21.8492*Z94/100+AA94*(-0.033096+0.014259*Z94/100-0.0017*(Z94/100)^2))*1.4276))</f>
        <v>#VALUE!</v>
      </c>
      <c r="AD94" s="102" t="e">
        <f t="shared" ref="AD94:AD102" si="40">IF(Y94=" "," ",IF(Y94&gt;0,AB94/AC94))</f>
        <v>#VALUE!</v>
      </c>
      <c r="AE94" s="105" t="str">
        <f t="shared" ref="AE94:AE99" si="41">IF(C94&lt;6," ",IF(C94&lt;=9,F94, IF(C94&gt;=10," ")))</f>
        <v>ND</v>
      </c>
      <c r="AF94" s="102">
        <f t="shared" ref="AF94:AF102" si="42">IF(Y94=" "," ",N94)</f>
        <v>53.864551032720883</v>
      </c>
      <c r="AG94" s="105" t="str">
        <f t="shared" ref="AG94:AG99" si="43">IF(C94&lt;6," ",IF(C94&lt;=9,T94, IF(C94&gt;=10," ")))</f>
        <v>NS</v>
      </c>
      <c r="AH94" s="105" t="str">
        <f t="shared" ref="AH94:AH99" si="44">IF(C94&lt;6," ",IF(C94&lt;=9,U94, IF(C94&gt;=10," ")))</f>
        <v>NS</v>
      </c>
      <c r="AI94" s="102"/>
      <c r="AJ94" s="106">
        <f t="shared" ref="AJ94:AJ99" si="45">IF(C94&lt;6," ",IF(C94&lt;=9,S94, IF(C94&gt;=10," ")))</f>
        <v>64.631582573698537</v>
      </c>
      <c r="AK94" s="107">
        <f t="shared" ref="AK94:AK102" si="46">IF(Y94=" ", " ", IF(Y94&gt;0, AJ94-AF94))</f>
        <v>10.767031540977655</v>
      </c>
      <c r="AL94" s="85"/>
      <c r="AM94" s="85"/>
      <c r="AN94" s="85"/>
      <c r="AO94" s="85"/>
      <c r="AP94" s="85"/>
      <c r="AQ94" s="85"/>
      <c r="AR94" s="85"/>
      <c r="AS94" s="85"/>
      <c r="AT94" s="85"/>
      <c r="AU94" s="85"/>
      <c r="AV94" s="85"/>
      <c r="AW94" s="85"/>
      <c r="AX94" s="85"/>
      <c r="AY94" s="85"/>
      <c r="AZ94" s="85"/>
      <c r="BA94" s="82"/>
      <c r="BB94" s="82"/>
    </row>
    <row r="95" spans="1:54" ht="16" x14ac:dyDescent="0.2">
      <c r="A95" s="101" t="s">
        <v>610</v>
      </c>
      <c r="B95" s="102">
        <v>2022</v>
      </c>
      <c r="C95" s="103">
        <v>8</v>
      </c>
      <c r="D95" s="102">
        <v>15</v>
      </c>
      <c r="E95" s="82"/>
      <c r="F95" s="131">
        <v>0.1</v>
      </c>
      <c r="G95" s="131" t="s">
        <v>761</v>
      </c>
      <c r="H95" s="82"/>
      <c r="I95" s="131" t="s">
        <v>761</v>
      </c>
      <c r="J95" s="134">
        <v>0.2</v>
      </c>
      <c r="K95" s="82"/>
      <c r="L95" s="82"/>
      <c r="M95" s="108"/>
      <c r="N95" s="137">
        <v>55.614176557610818</v>
      </c>
      <c r="O95" s="82"/>
      <c r="P95" s="82"/>
      <c r="Q95" s="82"/>
      <c r="R95" s="140"/>
      <c r="S95" s="137">
        <v>76.788792611788921</v>
      </c>
      <c r="T95" s="137">
        <v>0.60015059523809544</v>
      </c>
      <c r="U95" s="137">
        <v>0.15542857142857144</v>
      </c>
      <c r="V95" s="85"/>
      <c r="W95" s="85"/>
      <c r="X95" s="85"/>
      <c r="Y95" s="102" t="str">
        <f t="shared" si="35"/>
        <v>ND</v>
      </c>
      <c r="Z95" s="102" t="e">
        <f t="shared" si="36"/>
        <v>#VALUE!</v>
      </c>
      <c r="AA95" s="102">
        <f t="shared" si="37"/>
        <v>0.2</v>
      </c>
      <c r="AB95" s="102" t="str">
        <f t="shared" si="38"/>
        <v>ND</v>
      </c>
      <c r="AC95" s="104" t="e">
        <f t="shared" si="39"/>
        <v>#VALUE!</v>
      </c>
      <c r="AD95" s="102" t="e">
        <f t="shared" si="40"/>
        <v>#VALUE!</v>
      </c>
      <c r="AE95" s="105">
        <f t="shared" si="41"/>
        <v>0.1</v>
      </c>
      <c r="AF95" s="102">
        <f t="shared" si="42"/>
        <v>55.614176557610818</v>
      </c>
      <c r="AG95" s="105">
        <f t="shared" si="43"/>
        <v>0.60015059523809544</v>
      </c>
      <c r="AH95" s="105">
        <f t="shared" si="44"/>
        <v>0.15542857142857144</v>
      </c>
      <c r="AI95" s="102">
        <f t="shared" si="34"/>
        <v>0.75557916666666691</v>
      </c>
      <c r="AJ95" s="106">
        <f t="shared" si="45"/>
        <v>76.788792611788921</v>
      </c>
      <c r="AK95" s="107">
        <f t="shared" si="46"/>
        <v>21.174616054178102</v>
      </c>
      <c r="AL95" s="82"/>
      <c r="AM95" s="85"/>
      <c r="AN95" s="85"/>
      <c r="AO95" s="85"/>
      <c r="AP95" s="85"/>
      <c r="AQ95" s="85"/>
      <c r="AR95" s="114" t="s">
        <v>1230</v>
      </c>
      <c r="AS95" s="85"/>
      <c r="AT95" s="85"/>
      <c r="AU95" s="85"/>
      <c r="AV95" s="85"/>
      <c r="AW95" s="85"/>
      <c r="AX95" s="85"/>
      <c r="AY95" s="85"/>
      <c r="AZ95" s="85"/>
      <c r="BA95" s="82"/>
      <c r="BB95" s="82"/>
    </row>
    <row r="96" spans="1:54" ht="16" x14ac:dyDescent="0.2">
      <c r="A96" s="101" t="s">
        <v>610</v>
      </c>
      <c r="B96" s="102">
        <v>2022</v>
      </c>
      <c r="C96" s="103">
        <v>8</v>
      </c>
      <c r="D96" s="102">
        <v>30</v>
      </c>
      <c r="E96" s="82"/>
      <c r="F96" s="131">
        <v>0.4</v>
      </c>
      <c r="G96" s="131" t="s">
        <v>761</v>
      </c>
      <c r="H96" s="82"/>
      <c r="I96" s="131" t="s">
        <v>761</v>
      </c>
      <c r="J96" s="134">
        <v>0.2</v>
      </c>
      <c r="K96" s="82"/>
      <c r="L96" s="82"/>
      <c r="M96" s="82"/>
      <c r="N96" s="137">
        <v>56.091322677867737</v>
      </c>
      <c r="O96" s="82"/>
      <c r="P96" s="82"/>
      <c r="Q96" s="82"/>
      <c r="R96" s="140"/>
      <c r="S96" s="137">
        <v>71.646251727513587</v>
      </c>
      <c r="T96" s="137">
        <v>0.76043630952380969</v>
      </c>
      <c r="U96" s="137">
        <v>9.7142857142857142E-2</v>
      </c>
      <c r="V96" s="85"/>
      <c r="W96" s="85"/>
      <c r="X96" s="85"/>
      <c r="Y96" s="102" t="str">
        <f t="shared" si="35"/>
        <v>ND</v>
      </c>
      <c r="Z96" s="102" t="e">
        <f t="shared" si="36"/>
        <v>#VALUE!</v>
      </c>
      <c r="AA96" s="102">
        <f t="shared" si="37"/>
        <v>0.2</v>
      </c>
      <c r="AB96" s="102" t="str">
        <f t="shared" si="38"/>
        <v>ND</v>
      </c>
      <c r="AC96" s="104" t="e">
        <f t="shared" si="39"/>
        <v>#VALUE!</v>
      </c>
      <c r="AD96" s="102" t="e">
        <f t="shared" si="40"/>
        <v>#VALUE!</v>
      </c>
      <c r="AE96" s="105">
        <f t="shared" si="41"/>
        <v>0.4</v>
      </c>
      <c r="AF96" s="102">
        <f t="shared" si="42"/>
        <v>56.091322677867737</v>
      </c>
      <c r="AG96" s="105">
        <f t="shared" si="43"/>
        <v>0.76043630952380969</v>
      </c>
      <c r="AH96" s="105">
        <f t="shared" si="44"/>
        <v>9.7142857142857142E-2</v>
      </c>
      <c r="AI96" s="102">
        <f t="shared" si="34"/>
        <v>0.85757916666666678</v>
      </c>
      <c r="AJ96" s="106">
        <f t="shared" si="45"/>
        <v>71.646251727513587</v>
      </c>
      <c r="AK96" s="107">
        <f t="shared" si="46"/>
        <v>15.55492904964585</v>
      </c>
      <c r="AL96" s="82"/>
      <c r="AM96" s="123" t="s">
        <v>479</v>
      </c>
      <c r="AN96" s="124" t="s">
        <v>1233</v>
      </c>
      <c r="AO96" s="124" t="s">
        <v>485</v>
      </c>
      <c r="AP96" s="124" t="s">
        <v>1234</v>
      </c>
      <c r="AQ96" s="124"/>
      <c r="AR96" s="118" t="s">
        <v>482</v>
      </c>
      <c r="AS96" s="115">
        <v>0.9</v>
      </c>
      <c r="AT96" s="118">
        <v>3</v>
      </c>
      <c r="AU96" s="121">
        <v>1</v>
      </c>
      <c r="AV96" s="115">
        <v>3</v>
      </c>
      <c r="AW96" s="122">
        <v>20</v>
      </c>
      <c r="AX96" s="118"/>
      <c r="AY96" s="85"/>
      <c r="AZ96" s="102"/>
      <c r="BA96" s="102" t="s">
        <v>1235</v>
      </c>
      <c r="BB96" s="82"/>
    </row>
    <row r="97" spans="1:54" ht="16" x14ac:dyDescent="0.2">
      <c r="A97" s="101"/>
      <c r="B97" s="102"/>
      <c r="C97" s="103"/>
      <c r="D97" s="102"/>
      <c r="E97" s="82"/>
      <c r="F97" s="144"/>
      <c r="G97" s="144"/>
      <c r="H97" s="82"/>
      <c r="I97" s="144"/>
      <c r="J97" s="145"/>
      <c r="K97" s="82"/>
      <c r="L97" s="82"/>
      <c r="M97" s="82"/>
      <c r="N97" s="146"/>
      <c r="O97" s="82"/>
      <c r="P97" s="82"/>
      <c r="Q97" s="82"/>
      <c r="R97" s="140"/>
      <c r="S97" s="146"/>
      <c r="T97" s="146"/>
      <c r="U97" s="146"/>
      <c r="V97" s="85"/>
      <c r="W97" s="85"/>
      <c r="X97" s="85"/>
      <c r="Y97" s="102" t="str">
        <f t="shared" si="35"/>
        <v xml:space="preserve"> </v>
      </c>
      <c r="Z97" s="102" t="str">
        <f t="shared" si="36"/>
        <v xml:space="preserve"> </v>
      </c>
      <c r="AA97" s="102" t="str">
        <f t="shared" si="37"/>
        <v xml:space="preserve"> </v>
      </c>
      <c r="AB97" s="102" t="str">
        <f t="shared" si="38"/>
        <v xml:space="preserve"> </v>
      </c>
      <c r="AC97" s="104" t="str">
        <f t="shared" si="39"/>
        <v xml:space="preserve"> </v>
      </c>
      <c r="AD97" s="102" t="str">
        <f t="shared" si="40"/>
        <v xml:space="preserve"> </v>
      </c>
      <c r="AE97" s="105" t="str">
        <f t="shared" si="41"/>
        <v xml:space="preserve"> </v>
      </c>
      <c r="AF97" s="102" t="str">
        <f t="shared" si="42"/>
        <v xml:space="preserve"> </v>
      </c>
      <c r="AG97" s="105" t="str">
        <f t="shared" si="43"/>
        <v xml:space="preserve"> </v>
      </c>
      <c r="AH97" s="105" t="str">
        <f t="shared" si="44"/>
        <v xml:space="preserve"> </v>
      </c>
      <c r="AI97" s="102" t="str">
        <f t="shared" si="34"/>
        <v xml:space="preserve"> </v>
      </c>
      <c r="AJ97" s="106" t="str">
        <f t="shared" si="45"/>
        <v xml:space="preserve"> </v>
      </c>
      <c r="AK97" s="107" t="str">
        <f t="shared" si="46"/>
        <v xml:space="preserve"> </v>
      </c>
      <c r="AL97" s="82"/>
      <c r="AM97" s="123" t="s">
        <v>1236</v>
      </c>
      <c r="AN97" s="125" t="s">
        <v>742</v>
      </c>
      <c r="AO97" s="125" t="s">
        <v>494</v>
      </c>
      <c r="AP97" s="125" t="s">
        <v>495</v>
      </c>
      <c r="AQ97" s="125" t="s">
        <v>494</v>
      </c>
      <c r="AR97" s="118"/>
      <c r="AS97" s="115" t="s">
        <v>487</v>
      </c>
      <c r="AT97" s="115" t="s">
        <v>976</v>
      </c>
      <c r="AU97" s="115" t="s">
        <v>485</v>
      </c>
      <c r="AV97" s="115" t="s">
        <v>488</v>
      </c>
      <c r="AW97" s="115" t="s">
        <v>489</v>
      </c>
      <c r="AX97" s="116" t="s">
        <v>490</v>
      </c>
      <c r="AY97" s="102"/>
      <c r="AZ97" s="102"/>
      <c r="BA97" s="84" t="s">
        <v>1</v>
      </c>
      <c r="BB97" s="82"/>
    </row>
    <row r="98" spans="1:54" ht="16" x14ac:dyDescent="0.2">
      <c r="A98" s="101"/>
      <c r="B98" s="102"/>
      <c r="C98" s="103"/>
      <c r="D98" s="102"/>
      <c r="E98" s="85"/>
      <c r="F98" s="144"/>
      <c r="G98" s="144"/>
      <c r="H98" s="85"/>
      <c r="I98" s="144"/>
      <c r="J98" s="145"/>
      <c r="K98" s="85"/>
      <c r="L98" s="85"/>
      <c r="M98" s="85"/>
      <c r="N98" s="146"/>
      <c r="O98" s="85"/>
      <c r="P98" s="85"/>
      <c r="Q98" s="85"/>
      <c r="R98" s="140"/>
      <c r="S98" s="146"/>
      <c r="T98" s="146"/>
      <c r="U98" s="146"/>
      <c r="V98" s="85"/>
      <c r="W98" s="85"/>
      <c r="X98" s="85"/>
      <c r="Y98" s="85" t="str">
        <f t="shared" si="35"/>
        <v xml:space="preserve"> </v>
      </c>
      <c r="Z98" s="82" t="str">
        <f t="shared" si="36"/>
        <v xml:space="preserve"> </v>
      </c>
      <c r="AA98" s="85" t="str">
        <f t="shared" si="37"/>
        <v xml:space="preserve"> </v>
      </c>
      <c r="AB98" s="85" t="str">
        <f t="shared" si="38"/>
        <v xml:space="preserve"> </v>
      </c>
      <c r="AC98" s="110" t="str">
        <f t="shared" si="39"/>
        <v xml:space="preserve"> </v>
      </c>
      <c r="AD98" s="82" t="str">
        <f t="shared" si="40"/>
        <v xml:space="preserve"> </v>
      </c>
      <c r="AE98" s="111" t="str">
        <f t="shared" si="41"/>
        <v xml:space="preserve"> </v>
      </c>
      <c r="AF98" s="82" t="str">
        <f t="shared" si="42"/>
        <v xml:space="preserve"> </v>
      </c>
      <c r="AG98" s="111" t="str">
        <f t="shared" si="43"/>
        <v xml:space="preserve"> </v>
      </c>
      <c r="AH98" s="111" t="str">
        <f t="shared" si="44"/>
        <v xml:space="preserve"> </v>
      </c>
      <c r="AI98" s="102"/>
      <c r="AJ98" s="112" t="str">
        <f t="shared" si="45"/>
        <v xml:space="preserve"> </v>
      </c>
      <c r="AK98" s="113" t="str">
        <f t="shared" si="46"/>
        <v xml:space="preserve"> </v>
      </c>
      <c r="AL98" s="82"/>
      <c r="AM98" s="82" t="e">
        <f>AD103</f>
        <v>#DIV/0!</v>
      </c>
      <c r="AN98" s="82">
        <f>AE103</f>
        <v>0.26666666666666666</v>
      </c>
      <c r="AO98" s="82">
        <f>AF103</f>
        <v>54.175270198838604</v>
      </c>
      <c r="AP98" s="82">
        <f>AI103</f>
        <v>0.79709564838256008</v>
      </c>
      <c r="AQ98" s="113">
        <f>AK103</f>
        <v>15.157757151785617</v>
      </c>
      <c r="AR98" s="118"/>
      <c r="AS98" s="115" t="s">
        <v>497</v>
      </c>
      <c r="AT98" s="115" t="s">
        <v>497</v>
      </c>
      <c r="AU98" s="115" t="s">
        <v>497</v>
      </c>
      <c r="AV98" s="115" t="s">
        <v>497</v>
      </c>
      <c r="AW98" s="115" t="s">
        <v>497</v>
      </c>
      <c r="AX98" s="116" t="s">
        <v>498</v>
      </c>
      <c r="AY98" s="102"/>
      <c r="AZ98" s="102"/>
      <c r="BA98" s="82"/>
      <c r="BB98" s="82"/>
    </row>
    <row r="99" spans="1:54" ht="16" x14ac:dyDescent="0.2">
      <c r="A99" s="101"/>
      <c r="B99" s="102"/>
      <c r="C99" s="132"/>
      <c r="D99" s="82"/>
      <c r="E99" s="85"/>
      <c r="F99" s="144"/>
      <c r="G99" s="144"/>
      <c r="H99" s="85"/>
      <c r="I99" s="144"/>
      <c r="J99" s="145"/>
      <c r="K99" s="85"/>
      <c r="L99" s="85"/>
      <c r="M99" s="85"/>
      <c r="N99" s="146"/>
      <c r="O99" s="85"/>
      <c r="P99" s="85"/>
      <c r="Q99" s="85"/>
      <c r="R99" s="140"/>
      <c r="S99" s="146"/>
      <c r="T99" s="146"/>
      <c r="U99" s="146"/>
      <c r="V99" s="85"/>
      <c r="W99" s="85"/>
      <c r="X99" s="85"/>
      <c r="Y99" s="85" t="str">
        <f t="shared" si="35"/>
        <v xml:space="preserve"> </v>
      </c>
      <c r="Z99" s="82" t="str">
        <f t="shared" si="36"/>
        <v xml:space="preserve"> </v>
      </c>
      <c r="AA99" s="85" t="str">
        <f t="shared" si="37"/>
        <v xml:space="preserve"> </v>
      </c>
      <c r="AB99" s="85" t="str">
        <f t="shared" si="38"/>
        <v xml:space="preserve"> </v>
      </c>
      <c r="AC99" s="110" t="str">
        <f t="shared" si="39"/>
        <v xml:space="preserve"> </v>
      </c>
      <c r="AD99" s="82" t="str">
        <f t="shared" si="40"/>
        <v xml:space="preserve"> </v>
      </c>
      <c r="AE99" s="111" t="str">
        <f t="shared" si="41"/>
        <v xml:space="preserve"> </v>
      </c>
      <c r="AF99" s="82" t="str">
        <f t="shared" si="42"/>
        <v xml:space="preserve"> </v>
      </c>
      <c r="AG99" s="111" t="str">
        <f t="shared" si="43"/>
        <v xml:space="preserve"> </v>
      </c>
      <c r="AH99" s="111" t="str">
        <f t="shared" si="44"/>
        <v xml:space="preserve"> </v>
      </c>
      <c r="AI99" s="82"/>
      <c r="AJ99" s="112" t="str">
        <f t="shared" si="45"/>
        <v xml:space="preserve"> </v>
      </c>
      <c r="AK99" s="113" t="str">
        <f t="shared" si="46"/>
        <v xml:space="preserve"> </v>
      </c>
      <c r="AL99" s="85"/>
      <c r="AM99" s="82"/>
      <c r="AN99" s="82"/>
      <c r="AO99" s="82"/>
      <c r="AP99" s="85"/>
      <c r="AQ99" s="82"/>
      <c r="AR99" s="82"/>
      <c r="AS99" s="349"/>
      <c r="AT99" s="120">
        <f>((LN(AN98)-LN(0.6))/(LN(3)-LN(0.6))*100)</f>
        <v>-50.385927282518452</v>
      </c>
      <c r="AU99" s="115">
        <f>((LN(AO98)-LN(10))/(LN(1)-LN(10))*100)</f>
        <v>-73.38010860384081</v>
      </c>
      <c r="AV99" s="115">
        <f>((LN(AP98)-LN(10))/(LN(3)-LN(10))*100)</f>
        <v>210.08495215015421</v>
      </c>
      <c r="AW99" s="115">
        <f>((LN(AQ98)-LN(43))/(LN(20)-LN(43))*100)</f>
        <v>136.21574077400027</v>
      </c>
      <c r="AX99" s="82"/>
      <c r="AY99" s="82"/>
      <c r="AZ99" s="82"/>
      <c r="BA99" s="82"/>
      <c r="BB99" s="82"/>
    </row>
    <row r="100" spans="1:54" ht="16" x14ac:dyDescent="0.2">
      <c r="A100" s="101"/>
      <c r="B100" s="102"/>
      <c r="C100" s="132"/>
      <c r="D100" s="82"/>
      <c r="E100" s="85"/>
      <c r="F100" s="144"/>
      <c r="G100" s="144"/>
      <c r="H100" s="85"/>
      <c r="I100" s="144"/>
      <c r="J100" s="145"/>
      <c r="K100" s="85"/>
      <c r="L100" s="85"/>
      <c r="M100" s="85"/>
      <c r="N100" s="146"/>
      <c r="O100" s="85"/>
      <c r="P100" s="85"/>
      <c r="Q100" s="85"/>
      <c r="R100" s="140"/>
      <c r="S100" s="146"/>
      <c r="T100" s="146"/>
      <c r="U100" s="146"/>
      <c r="V100" s="85"/>
      <c r="W100" s="85"/>
      <c r="X100" s="85"/>
      <c r="Y100" s="85" t="str">
        <f>IF(C100&lt;6," ",IF(C100&lt;=9,I100, IF(C100&gt;=10," ")))</f>
        <v xml:space="preserve"> </v>
      </c>
      <c r="Z100" s="82" t="str">
        <f t="shared" si="36"/>
        <v xml:space="preserve"> </v>
      </c>
      <c r="AA100" s="85" t="str">
        <f>IF(C100&lt;6," ",IF(C100&lt;=9,J100, IF(C100&gt;=10," ")))</f>
        <v xml:space="preserve"> </v>
      </c>
      <c r="AB100" s="85" t="str">
        <f>IF(C100&lt;6," ",IF(C100&lt;=9,G100, IF(C100&gt;=10," ")))</f>
        <v xml:space="preserve"> </v>
      </c>
      <c r="AC100" s="110" t="str">
        <f t="shared" si="39"/>
        <v xml:space="preserve"> </v>
      </c>
      <c r="AD100" s="82" t="str">
        <f t="shared" si="40"/>
        <v xml:space="preserve"> </v>
      </c>
      <c r="AE100" s="111" t="str">
        <f>IF(C100&lt;6," ",IF(C100&lt;=9,F100, IF(C100&gt;=10," ")))</f>
        <v xml:space="preserve"> </v>
      </c>
      <c r="AF100" s="82" t="str">
        <f t="shared" si="42"/>
        <v xml:space="preserve"> </v>
      </c>
      <c r="AG100" s="111" t="str">
        <f>IF(C100&lt;6," ",IF(C100&lt;=9,T100, IF(C100&gt;=10," ")))</f>
        <v xml:space="preserve"> </v>
      </c>
      <c r="AH100" s="111" t="str">
        <f>IF(C100&lt;6," ",IF(C100&lt;=9,U100, IF(C100&gt;=10," ")))</f>
        <v xml:space="preserve"> </v>
      </c>
      <c r="AI100" s="82" t="str">
        <f t="shared" si="34"/>
        <v xml:space="preserve"> </v>
      </c>
      <c r="AJ100" s="112" t="str">
        <f>IF(C100&lt;6," ",IF(C100&lt;=9,S100, IF(C100&gt;=10," ")))</f>
        <v xml:space="preserve"> </v>
      </c>
      <c r="AK100" s="113" t="str">
        <f t="shared" si="46"/>
        <v xml:space="preserve"> </v>
      </c>
      <c r="AL100" s="85"/>
      <c r="AM100" s="85"/>
      <c r="AN100" s="85"/>
      <c r="AO100" s="85"/>
      <c r="AP100" s="128" t="s">
        <v>1237</v>
      </c>
      <c r="AQ100" s="85"/>
      <c r="AR100" s="82"/>
      <c r="AS100" s="82">
        <f>IF(AS99&gt;100, 100, IF(AS99&lt;0, 0, AS99))</f>
        <v>0</v>
      </c>
      <c r="AT100" s="82">
        <f t="shared" ref="AT100:AW100" si="47">IF(AT99&gt;100, 100, IF(AT99&lt;0, 0, AT99))</f>
        <v>0</v>
      </c>
      <c r="AU100" s="82">
        <f t="shared" si="47"/>
        <v>0</v>
      </c>
      <c r="AV100" s="82">
        <f t="shared" si="47"/>
        <v>100</v>
      </c>
      <c r="AW100" s="82">
        <f t="shared" si="47"/>
        <v>100</v>
      </c>
      <c r="AX100" s="129">
        <f>AVERAGE(AS100:AW100)</f>
        <v>40</v>
      </c>
      <c r="AY100" s="84"/>
      <c r="AZ100" s="84"/>
      <c r="BA100" s="84" t="str">
        <f>IF(AX100&gt;65, "Acceptable; Ongoing Protection is Required", "Unacceptable; Immediate Restoration is Required")</f>
        <v>Unacceptable; Immediate Restoration is Required</v>
      </c>
      <c r="BB100" s="82"/>
    </row>
    <row r="101" spans="1:54" ht="16" x14ac:dyDescent="0.2">
      <c r="A101" s="101"/>
      <c r="B101" s="102"/>
      <c r="C101" s="132"/>
      <c r="D101" s="82"/>
      <c r="E101" s="85"/>
      <c r="F101" s="144"/>
      <c r="G101" s="144"/>
      <c r="H101" s="85"/>
      <c r="I101" s="144"/>
      <c r="J101" s="145"/>
      <c r="K101" s="85"/>
      <c r="L101" s="85"/>
      <c r="M101" s="85"/>
      <c r="N101" s="146"/>
      <c r="O101" s="85"/>
      <c r="P101" s="85"/>
      <c r="Q101" s="85"/>
      <c r="R101" s="140"/>
      <c r="S101" s="146"/>
      <c r="T101" s="146"/>
      <c r="U101" s="146"/>
      <c r="V101" s="85"/>
      <c r="W101" s="85"/>
      <c r="X101" s="85"/>
      <c r="Y101" s="85" t="str">
        <f>IF(C101&lt;6," ",IF(C101&lt;=9,I101, IF(C101&gt;=10," ")))</f>
        <v xml:space="preserve"> </v>
      </c>
      <c r="Z101" s="82" t="str">
        <f t="shared" si="36"/>
        <v xml:space="preserve"> </v>
      </c>
      <c r="AA101" s="85" t="str">
        <f>IF(C101&lt;6," ",IF(C101&lt;=9,J101, IF(C101&gt;=10," ")))</f>
        <v xml:space="preserve"> </v>
      </c>
      <c r="AB101" s="85" t="str">
        <f>IF(C101&lt;6," ",IF(C101&lt;=9,G101, IF(C101&gt;=10," ")))</f>
        <v xml:space="preserve"> </v>
      </c>
      <c r="AC101" s="110" t="str">
        <f t="shared" si="39"/>
        <v xml:space="preserve"> </v>
      </c>
      <c r="AD101" s="82" t="str">
        <f t="shared" si="40"/>
        <v xml:space="preserve"> </v>
      </c>
      <c r="AE101" s="111" t="str">
        <f>IF(C101&lt;6," ",IF(C101&lt;=9,F101, IF(C101&gt;=10," ")))</f>
        <v xml:space="preserve"> </v>
      </c>
      <c r="AF101" s="82" t="str">
        <f t="shared" si="42"/>
        <v xml:space="preserve"> </v>
      </c>
      <c r="AG101" s="111" t="str">
        <f>IF(C101&lt;6," ",IF(C101&lt;=9,T101, IF(C101&gt;=10," ")))</f>
        <v xml:space="preserve"> </v>
      </c>
      <c r="AH101" s="111" t="str">
        <f>IF(C101&lt;6," ",IF(C101&lt;=9,U101, IF(C101&gt;=10," ")))</f>
        <v xml:space="preserve"> </v>
      </c>
      <c r="AI101" s="82"/>
      <c r="AJ101" s="112" t="str">
        <f>IF(C101&lt;6," ",IF(C101&lt;=9,S101, IF(C101&gt;=10," ")))</f>
        <v xml:space="preserve"> </v>
      </c>
      <c r="AK101" s="113" t="str">
        <f t="shared" si="46"/>
        <v xml:space="preserve"> </v>
      </c>
      <c r="AL101" s="85"/>
      <c r="AM101" s="85"/>
      <c r="AN101" s="85"/>
      <c r="AO101" s="85"/>
      <c r="AP101" s="128"/>
      <c r="AQ101" s="85"/>
      <c r="AR101" s="82"/>
      <c r="AS101" s="82"/>
      <c r="AT101" s="82"/>
      <c r="AU101" s="82"/>
      <c r="AV101" s="82"/>
      <c r="AW101" s="82"/>
      <c r="AX101" s="129"/>
      <c r="AY101" s="84"/>
      <c r="AZ101" s="84"/>
      <c r="BA101" s="84"/>
      <c r="BB101" s="82"/>
    </row>
    <row r="102" spans="1:54" ht="16" x14ac:dyDescent="0.2">
      <c r="A102" s="82"/>
      <c r="B102" s="82"/>
      <c r="C102" s="132"/>
      <c r="D102" s="82"/>
      <c r="E102" s="82"/>
      <c r="F102" s="82"/>
      <c r="G102" s="82"/>
      <c r="H102" s="82"/>
      <c r="I102" s="82"/>
      <c r="J102" s="82"/>
      <c r="K102" s="82"/>
      <c r="L102" s="82"/>
      <c r="M102" s="82"/>
      <c r="N102" s="82"/>
      <c r="O102" s="82"/>
      <c r="P102" s="82"/>
      <c r="Q102" s="82"/>
      <c r="R102" s="82"/>
      <c r="S102" s="82"/>
      <c r="T102" s="82"/>
      <c r="U102" s="82"/>
      <c r="V102" s="82"/>
      <c r="W102" s="82"/>
      <c r="X102" s="82"/>
      <c r="Y102" s="85" t="str">
        <f t="shared" ref="Y102" si="48">IF(C102&lt;6," ",IF(C102&lt;=9,I102, IF(C102&gt;=10," ")))</f>
        <v xml:space="preserve"> </v>
      </c>
      <c r="Z102" s="82" t="str">
        <f t="shared" si="36"/>
        <v xml:space="preserve"> </v>
      </c>
      <c r="AA102" s="85" t="str">
        <f t="shared" ref="AA102" si="49">IF(C102&lt;6," ",IF(C102&lt;=9,J102, IF(C102&gt;=10," ")))</f>
        <v xml:space="preserve"> </v>
      </c>
      <c r="AB102" s="85" t="str">
        <f t="shared" ref="AB102" si="50">IF(C102&lt;6," ",IF(C102&lt;=9,G102, IF(C102&gt;=10," ")))</f>
        <v xml:space="preserve"> </v>
      </c>
      <c r="AC102" s="110" t="str">
        <f t="shared" si="39"/>
        <v xml:space="preserve"> </v>
      </c>
      <c r="AD102" s="82" t="str">
        <f t="shared" si="40"/>
        <v xml:space="preserve"> </v>
      </c>
      <c r="AE102" s="111" t="str">
        <f t="shared" ref="AE102" si="51">IF(C102&lt;6," ",IF(C102&lt;=9,F102, IF(C102&gt;=10," ")))</f>
        <v xml:space="preserve"> </v>
      </c>
      <c r="AF102" s="82" t="str">
        <f t="shared" si="42"/>
        <v xml:space="preserve"> </v>
      </c>
      <c r="AG102" s="111" t="str">
        <f t="shared" ref="AG102" si="52">IF(C102&lt;6," ",IF(C102&lt;=9,T102, IF(C102&gt;=10," ")))</f>
        <v xml:space="preserve"> </v>
      </c>
      <c r="AH102" s="111" t="str">
        <f t="shared" ref="AH102" si="53">IF(C102&lt;6," ",IF(C102&lt;=9,U102, IF(C102&gt;=10," ")))</f>
        <v xml:space="preserve"> </v>
      </c>
      <c r="AI102" s="82" t="str">
        <f t="shared" si="34"/>
        <v xml:space="preserve"> </v>
      </c>
      <c r="AJ102" s="112" t="str">
        <f t="shared" ref="AJ102" si="54">IF(C102&lt;6," ",IF(C102&lt;=9,S102, IF(C102&gt;=10," ")))</f>
        <v xml:space="preserve"> </v>
      </c>
      <c r="AK102" s="113" t="str">
        <f t="shared" si="46"/>
        <v xml:space="preserve"> </v>
      </c>
      <c r="AL102" s="82"/>
      <c r="AM102" s="82"/>
      <c r="AN102" s="82"/>
      <c r="AO102" s="82"/>
      <c r="AP102" s="82"/>
      <c r="AQ102" s="82"/>
      <c r="AR102" s="82"/>
      <c r="AS102" s="82"/>
      <c r="AT102" s="82"/>
      <c r="AU102" s="82"/>
      <c r="AV102" s="82"/>
      <c r="AW102" s="82"/>
      <c r="AX102" s="82"/>
      <c r="AY102" s="82"/>
      <c r="AZ102" s="82"/>
      <c r="BA102" s="82"/>
      <c r="BB102" s="82"/>
    </row>
    <row r="103" spans="1:54" ht="16" x14ac:dyDescent="0.2">
      <c r="A103" s="82" t="s">
        <v>1257</v>
      </c>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4" t="e">
        <f>_xlfn.AGGREGATE(1, 6,AD93:AD102)</f>
        <v>#DIV/0!</v>
      </c>
      <c r="AE103" s="84">
        <f>_xlfn.AGGREGATE(1, 6,AE93:AE102)</f>
        <v>0.26666666666666666</v>
      </c>
      <c r="AF103" s="84">
        <f>_xlfn.AGGREGATE(1, 6,AF93:AF102)</f>
        <v>54.175270198838604</v>
      </c>
      <c r="AG103" s="82"/>
      <c r="AH103" s="82"/>
      <c r="AI103" s="84">
        <f>_xlfn.AGGREGATE(1, 6,AI93:AI102)</f>
        <v>0.79709564838256008</v>
      </c>
      <c r="AJ103" s="82"/>
      <c r="AK103" s="84">
        <f>_xlfn.AGGREGATE(1, 6,AK93:AK102)</f>
        <v>15.157757151785617</v>
      </c>
      <c r="AL103" s="82"/>
      <c r="AM103" s="82"/>
      <c r="AN103" s="82"/>
      <c r="AO103" s="82"/>
      <c r="AP103" s="82"/>
      <c r="AQ103" s="82"/>
      <c r="AR103" s="82"/>
      <c r="AS103" s="82"/>
      <c r="AT103" s="82"/>
      <c r="AU103" s="82"/>
      <c r="AV103" s="82"/>
      <c r="AW103" s="82"/>
      <c r="AX103" s="82"/>
      <c r="AY103" s="82"/>
      <c r="AZ103" s="82"/>
      <c r="BA103" s="82"/>
      <c r="BB103" s="82"/>
    </row>
    <row r="104" spans="1:54" x14ac:dyDescent="0.2">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126" t="s">
        <v>1238</v>
      </c>
      <c r="AD104" s="126" t="e">
        <f>AVERAGE(AD93:AD97)</f>
        <v>#VALUE!</v>
      </c>
      <c r="AE104" s="126">
        <f>AVERAGE(AE93:AE101)</f>
        <v>0.26666666666666666</v>
      </c>
      <c r="AF104" s="126">
        <f>AVERAGE(AF93:AF101)</f>
        <v>54.175270198838604</v>
      </c>
      <c r="AG104" s="126"/>
      <c r="AH104" s="126"/>
      <c r="AI104" s="126">
        <f>AVERAGE(AI93:AI101)</f>
        <v>0.79709564838256008</v>
      </c>
      <c r="AJ104" s="126"/>
      <c r="AK104" s="127">
        <f>AVERAGE(AK93:AK97)</f>
        <v>15.157757151785617</v>
      </c>
      <c r="AL104" s="82"/>
      <c r="AM104" s="82"/>
      <c r="AN104" s="82"/>
      <c r="AO104" s="82"/>
      <c r="AP104" s="82"/>
      <c r="AQ104" s="82"/>
      <c r="AR104" s="82"/>
      <c r="AS104" s="82"/>
      <c r="AT104" s="82"/>
      <c r="AU104" s="82"/>
      <c r="AV104" s="82"/>
      <c r="AW104" s="82"/>
      <c r="AX104" s="82"/>
      <c r="AY104" s="82"/>
      <c r="AZ104" s="82"/>
      <c r="BA104" s="82"/>
      <c r="BB104" s="82"/>
    </row>
  </sheetData>
  <mergeCells count="6">
    <mergeCell ref="AD89:AD92"/>
    <mergeCell ref="AC90:AC92"/>
    <mergeCell ref="AD11:AD14"/>
    <mergeCell ref="AC12:AC14"/>
    <mergeCell ref="AD49:AD52"/>
    <mergeCell ref="AC50:AC52"/>
  </mergeCells>
  <phoneticPr fontId="29" type="noConversion"/>
  <conditionalFormatting sqref="A11:AB11 AE11:AK12 W12:AB12 V15:AK28 H23:H28 K23:M28 O23:Q28">
    <cfRule type="expression" dxfId="206" priority="6">
      <formula>_xlfn.NUMBERVALUE($Y11)&gt;0</formula>
    </cfRule>
  </conditionalFormatting>
  <conditionalFormatting sqref="A49:AB49 AE49:AK50 W50:AB50 V53:AK66 H61:H66 K61:M66 O61:Q66">
    <cfRule type="expression" dxfId="205" priority="3">
      <formula>_xlfn.NUMBERVALUE($Y49)&gt;0</formula>
    </cfRule>
  </conditionalFormatting>
  <conditionalFormatting sqref="A89:AB89 AE89:AK90 W90:AB90 V93:X101 Y93:AK102 E98:E101 H98:H101 K98:M101 O98:Q101 A102:X102 A103:AK104">
    <cfRule type="expression" dxfId="204" priority="14">
      <formula>_xlfn.NUMBERVALUE($Y89)&gt;0</formula>
    </cfRule>
  </conditionalFormatting>
  <conditionalFormatting sqref="A29:AK30">
    <cfRule type="expression" dxfId="203" priority="5">
      <formula>_xlfn.NUMBERVALUE($Y29)&gt;0</formula>
    </cfRule>
  </conditionalFormatting>
  <conditionalFormatting sqref="A67:AK68">
    <cfRule type="expression" dxfId="202" priority="2">
      <formula>_xlfn.NUMBERVALUE($Y67)&gt;0</formula>
    </cfRule>
  </conditionalFormatting>
  <conditionalFormatting sqref="C99:D101">
    <cfRule type="expression" dxfId="201" priority="12">
      <formula>_xlfn.NUMBERVALUE($Y98)&gt;0</formula>
    </cfRule>
  </conditionalFormatting>
  <conditionalFormatting sqref="C23:E28">
    <cfRule type="expression" dxfId="200" priority="4">
      <formula>_xlfn.NUMBERVALUE($Y23)&gt;0</formula>
    </cfRule>
  </conditionalFormatting>
  <conditionalFormatting sqref="C61:E66">
    <cfRule type="expression" dxfId="199" priority="1">
      <formula>_xlfn.NUMBERVALUE($Y61)&gt;0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5FBC-F73E-40C6-8BAF-B87E58015799}">
  <dimension ref="A1:BH207"/>
  <sheetViews>
    <sheetView topLeftCell="A184" workbookViewId="0">
      <selection activeCell="C206" sqref="C206"/>
    </sheetView>
  </sheetViews>
  <sheetFormatPr baseColWidth="10" defaultColWidth="8.83203125" defaultRowHeight="15" x14ac:dyDescent="0.2"/>
  <cols>
    <col min="5" max="5" width="11.5" customWidth="1"/>
  </cols>
  <sheetData>
    <row r="1" spans="1:60"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60"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60"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60" x14ac:dyDescent="0.2">
      <c r="A4" t="s">
        <v>756</v>
      </c>
      <c r="B4" t="s">
        <v>288</v>
      </c>
      <c r="C4" t="s">
        <v>757</v>
      </c>
      <c r="E4" s="167">
        <v>43297</v>
      </c>
      <c r="F4" t="s">
        <v>289</v>
      </c>
      <c r="G4" t="s">
        <v>775</v>
      </c>
      <c r="H4">
        <v>0</v>
      </c>
      <c r="I4" t="s">
        <v>760</v>
      </c>
      <c r="J4" s="326">
        <v>0.43124999999999997</v>
      </c>
      <c r="K4">
        <v>5</v>
      </c>
      <c r="L4">
        <v>1</v>
      </c>
      <c r="M4" t="s">
        <v>773</v>
      </c>
      <c r="N4" t="s">
        <v>774</v>
      </c>
      <c r="O4" s="131">
        <v>20.84</v>
      </c>
      <c r="P4" s="131">
        <v>8.86</v>
      </c>
      <c r="Q4" s="68">
        <v>0.9</v>
      </c>
      <c r="R4" s="68">
        <v>0.9</v>
      </c>
      <c r="S4" s="131">
        <v>0.9</v>
      </c>
      <c r="T4" s="68">
        <v>0.9</v>
      </c>
      <c r="U4" s="76">
        <v>1</v>
      </c>
      <c r="V4" s="68">
        <v>0.15</v>
      </c>
      <c r="W4" s="77">
        <v>0.29166666666666669</v>
      </c>
      <c r="X4" s="68">
        <v>20.68</v>
      </c>
      <c r="Y4" s="68">
        <v>4.8</v>
      </c>
      <c r="Z4" s="320">
        <v>4.6666622255549237</v>
      </c>
      <c r="AA4" s="321">
        <v>0.53700000000000003</v>
      </c>
      <c r="AB4" s="134">
        <v>4.8</v>
      </c>
      <c r="AC4" s="204">
        <v>8.65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60" x14ac:dyDescent="0.2">
      <c r="A5" t="s">
        <v>756</v>
      </c>
      <c r="B5" t="s">
        <v>288</v>
      </c>
      <c r="C5" t="s">
        <v>764</v>
      </c>
      <c r="E5" s="167">
        <v>43297</v>
      </c>
      <c r="F5" t="s">
        <v>289</v>
      </c>
      <c r="G5" t="s">
        <v>775</v>
      </c>
      <c r="H5">
        <v>0</v>
      </c>
      <c r="I5" t="s">
        <v>760</v>
      </c>
      <c r="J5" s="326">
        <v>0.43124999999999997</v>
      </c>
      <c r="K5">
        <v>5</v>
      </c>
      <c r="L5">
        <v>1</v>
      </c>
      <c r="M5" t="s">
        <v>773</v>
      </c>
      <c r="N5" t="s">
        <v>774</v>
      </c>
      <c r="O5" s="131">
        <v>20.84</v>
      </c>
      <c r="P5" s="131">
        <v>8.86</v>
      </c>
      <c r="Q5" s="68">
        <v>0.9</v>
      </c>
      <c r="R5" s="68">
        <v>0.9</v>
      </c>
      <c r="S5" s="131">
        <v>0.9</v>
      </c>
      <c r="T5" s="68">
        <v>0.9</v>
      </c>
      <c r="U5" s="76">
        <v>1</v>
      </c>
      <c r="V5" s="68">
        <v>0.45</v>
      </c>
      <c r="W5" s="77">
        <v>0.29236111111111113</v>
      </c>
      <c r="X5" s="68">
        <v>21.76</v>
      </c>
      <c r="Y5" s="68">
        <v>3.78</v>
      </c>
      <c r="Z5" s="320">
        <v>3.4059094753931403</v>
      </c>
      <c r="AA5" s="321">
        <v>0.45600000000000002</v>
      </c>
      <c r="AB5" s="134">
        <v>17.899999999999999</v>
      </c>
      <c r="AC5" s="204">
        <v>29.14</v>
      </c>
      <c r="AD5" s="72">
        <v>0.29452054794520544</v>
      </c>
      <c r="AE5" s="72">
        <v>0.18303571428571419</v>
      </c>
      <c r="AF5" s="72">
        <v>0.94961664841182925</v>
      </c>
      <c r="AG5" s="137">
        <v>1.1326523626975433</v>
      </c>
      <c r="AH5" s="75">
        <v>21.345141004649399</v>
      </c>
      <c r="AI5" s="75">
        <v>22.477793367346941</v>
      </c>
      <c r="AJ5" s="72">
        <v>121.3909241517275</v>
      </c>
      <c r="AK5" s="72">
        <v>18.750787105176432</v>
      </c>
      <c r="AL5" s="72">
        <v>6.4739108534924243</v>
      </c>
      <c r="AM5" s="322">
        <v>40.095928109825834</v>
      </c>
      <c r="AN5" s="323">
        <v>41.228580472523376</v>
      </c>
      <c r="AO5" s="137">
        <v>5.9545822784810127</v>
      </c>
      <c r="AP5" s="137">
        <v>13.064764388185656</v>
      </c>
      <c r="AQ5" s="72">
        <v>0.31308027467194866</v>
      </c>
      <c r="AR5" s="72">
        <v>19.019346666666671</v>
      </c>
      <c r="AV5" s="69"/>
      <c r="AX5" s="322"/>
      <c r="AY5" s="322"/>
    </row>
    <row r="6" spans="1:60" x14ac:dyDescent="0.2">
      <c r="A6" t="s">
        <v>756</v>
      </c>
      <c r="B6" t="s">
        <v>288</v>
      </c>
      <c r="C6" t="s">
        <v>765</v>
      </c>
      <c r="E6" s="167">
        <v>43297</v>
      </c>
      <c r="F6" t="s">
        <v>289</v>
      </c>
      <c r="G6" t="s">
        <v>775</v>
      </c>
      <c r="H6">
        <v>0</v>
      </c>
      <c r="I6" t="s">
        <v>760</v>
      </c>
      <c r="J6" s="326">
        <v>0.43124999999999997</v>
      </c>
      <c r="K6">
        <v>5</v>
      </c>
      <c r="L6">
        <v>1</v>
      </c>
      <c r="M6" t="s">
        <v>773</v>
      </c>
      <c r="N6" t="s">
        <v>774</v>
      </c>
      <c r="O6" s="131">
        <v>20.84</v>
      </c>
      <c r="P6" s="131">
        <v>8.86</v>
      </c>
      <c r="Q6" s="68">
        <v>0.9</v>
      </c>
      <c r="R6" s="68">
        <v>0.9</v>
      </c>
      <c r="S6" s="131">
        <v>0.9</v>
      </c>
      <c r="T6" s="68">
        <v>0.9</v>
      </c>
      <c r="U6" s="76">
        <v>1</v>
      </c>
      <c r="V6" s="68">
        <v>0.45</v>
      </c>
      <c r="W6" s="77">
        <v>0.2986111111111111</v>
      </c>
      <c r="X6" s="68">
        <v>21.76</v>
      </c>
      <c r="Y6" s="68">
        <v>3.78</v>
      </c>
      <c r="Z6" s="320">
        <v>3.3723666715608829</v>
      </c>
      <c r="AA6" s="321">
        <v>0.45600000000000002</v>
      </c>
      <c r="AB6" s="134">
        <v>19.600000000000001</v>
      </c>
      <c r="AC6" s="204">
        <v>31.7</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60" x14ac:dyDescent="0.2">
      <c r="A7" t="s">
        <v>756</v>
      </c>
      <c r="B7" t="s">
        <v>288</v>
      </c>
      <c r="C7" t="s">
        <v>757</v>
      </c>
      <c r="E7" s="167">
        <v>43312</v>
      </c>
      <c r="F7" t="s">
        <v>289</v>
      </c>
      <c r="G7" t="s">
        <v>775</v>
      </c>
      <c r="H7">
        <v>0</v>
      </c>
      <c r="I7" t="s">
        <v>760</v>
      </c>
      <c r="J7" s="326">
        <v>0.42708333333333331</v>
      </c>
      <c r="K7">
        <v>2</v>
      </c>
      <c r="L7">
        <v>1</v>
      </c>
      <c r="M7" t="s">
        <v>809</v>
      </c>
      <c r="N7" t="s">
        <v>774</v>
      </c>
      <c r="O7" s="131">
        <v>20.100000000000001</v>
      </c>
      <c r="P7" s="131">
        <v>8.86</v>
      </c>
      <c r="Q7" s="68">
        <v>0.65</v>
      </c>
      <c r="R7" s="68">
        <v>0.65</v>
      </c>
      <c r="S7" s="131">
        <v>0.65</v>
      </c>
      <c r="T7" s="68">
        <v>0.65</v>
      </c>
      <c r="U7" s="76">
        <v>1</v>
      </c>
      <c r="V7" s="68">
        <v>0.15</v>
      </c>
      <c r="W7" s="77">
        <v>0.3034722222222222</v>
      </c>
      <c r="X7" s="68">
        <v>19.5</v>
      </c>
      <c r="Y7" s="68">
        <v>5.33</v>
      </c>
      <c r="Z7" s="320">
        <v>5.2859934331857952</v>
      </c>
      <c r="AA7" s="321">
        <v>0.57299999999999995</v>
      </c>
      <c r="AB7" s="205">
        <v>1.4</v>
      </c>
      <c r="AC7" s="171">
        <v>2.7669999999999999</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c r="BH7" t="s">
        <v>1258</v>
      </c>
    </row>
    <row r="8" spans="1:60" x14ac:dyDescent="0.2">
      <c r="A8" t="s">
        <v>756</v>
      </c>
      <c r="B8" t="s">
        <v>288</v>
      </c>
      <c r="C8" t="s">
        <v>764</v>
      </c>
      <c r="E8" s="167">
        <v>43312</v>
      </c>
      <c r="F8" t="s">
        <v>289</v>
      </c>
      <c r="G8" t="s">
        <v>775</v>
      </c>
      <c r="H8">
        <v>0</v>
      </c>
      <c r="I8" t="s">
        <v>760</v>
      </c>
      <c r="J8" s="326">
        <v>0.42708333333333331</v>
      </c>
      <c r="K8">
        <v>2</v>
      </c>
      <c r="L8">
        <v>1</v>
      </c>
      <c r="M8" t="s">
        <v>809</v>
      </c>
      <c r="N8" t="s">
        <v>774</v>
      </c>
      <c r="O8" s="131">
        <v>20.100000000000001</v>
      </c>
      <c r="P8" s="131">
        <v>8.86</v>
      </c>
      <c r="Q8" s="68">
        <v>0.65</v>
      </c>
      <c r="R8" s="68">
        <v>0.65</v>
      </c>
      <c r="S8" s="131">
        <v>0.65</v>
      </c>
      <c r="T8" s="68">
        <v>0.65</v>
      </c>
      <c r="U8" s="76">
        <v>1</v>
      </c>
      <c r="V8" s="68">
        <v>0.32</v>
      </c>
      <c r="W8" s="77">
        <v>0.30486111111111108</v>
      </c>
      <c r="X8" s="68">
        <v>20.5</v>
      </c>
      <c r="Y8" s="68">
        <v>4.0599999999999996</v>
      </c>
      <c r="Z8" s="320">
        <v>3.8035968028524367</v>
      </c>
      <c r="AA8" s="321">
        <v>0.48</v>
      </c>
      <c r="AB8" s="205">
        <v>11.1</v>
      </c>
      <c r="AC8" s="171">
        <v>18.93</v>
      </c>
      <c r="AD8" s="72">
        <v>0.15440860215053759</v>
      </c>
      <c r="AE8" s="72">
        <v>2.5000000000000001E-2</v>
      </c>
      <c r="AF8" s="72">
        <v>5.71631982475356</v>
      </c>
      <c r="AG8" s="137">
        <v>5.7413198247535604</v>
      </c>
      <c r="AH8" s="75">
        <v>19.432583236470933</v>
      </c>
      <c r="AI8" s="75">
        <v>25.173903061224493</v>
      </c>
      <c r="AJ8" s="72">
        <v>311.09723603981672</v>
      </c>
      <c r="AK8" s="72">
        <v>58.468121962789766</v>
      </c>
      <c r="AL8" s="72">
        <v>5.3208009013493704</v>
      </c>
      <c r="AM8" s="322">
        <v>77.900705199260699</v>
      </c>
      <c r="AN8" s="323">
        <v>83.642025024014259</v>
      </c>
      <c r="AO8" s="137">
        <v>16.585822784810127</v>
      </c>
      <c r="AP8" s="137">
        <v>50.283803881856564</v>
      </c>
      <c r="AQ8" s="72">
        <v>0.24803223244370021</v>
      </c>
      <c r="AR8" s="72">
        <v>66.86962666666669</v>
      </c>
      <c r="AV8" s="69"/>
      <c r="AX8" s="322"/>
      <c r="AY8" s="322"/>
    </row>
    <row r="9" spans="1:60" x14ac:dyDescent="0.2">
      <c r="A9" t="s">
        <v>756</v>
      </c>
      <c r="B9" t="s">
        <v>288</v>
      </c>
      <c r="C9" t="s">
        <v>765</v>
      </c>
      <c r="E9" s="167">
        <v>43312</v>
      </c>
      <c r="F9" t="s">
        <v>289</v>
      </c>
      <c r="G9" t="s">
        <v>775</v>
      </c>
      <c r="H9">
        <v>0</v>
      </c>
      <c r="I9" t="s">
        <v>760</v>
      </c>
      <c r="J9" s="326">
        <v>0.42708333333333331</v>
      </c>
      <c r="K9">
        <v>2</v>
      </c>
      <c r="L9">
        <v>1</v>
      </c>
      <c r="M9" t="s">
        <v>809</v>
      </c>
      <c r="N9" t="s">
        <v>774</v>
      </c>
      <c r="O9" s="131">
        <v>20.100000000000001</v>
      </c>
      <c r="P9" s="131">
        <v>8.86</v>
      </c>
      <c r="Q9" s="68">
        <v>0.65</v>
      </c>
      <c r="R9" s="68">
        <v>0.65</v>
      </c>
      <c r="S9" s="131">
        <v>0.65</v>
      </c>
      <c r="T9" s="68">
        <v>0.65</v>
      </c>
      <c r="U9" s="76">
        <v>1</v>
      </c>
      <c r="V9" s="68">
        <v>0.32</v>
      </c>
      <c r="W9" s="77">
        <v>0.30624999999999997</v>
      </c>
      <c r="X9" s="68">
        <v>20.5</v>
      </c>
      <c r="Y9" s="68">
        <v>4.0599999999999996</v>
      </c>
      <c r="Z9" s="320">
        <v>3.8215222094156029</v>
      </c>
      <c r="AA9" s="321">
        <v>0.48</v>
      </c>
      <c r="AB9" s="205">
        <v>10.3</v>
      </c>
      <c r="AC9" s="171">
        <v>17.559999999999999</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60" x14ac:dyDescent="0.2">
      <c r="A10" t="s">
        <v>756</v>
      </c>
      <c r="B10" t="s">
        <v>288</v>
      </c>
      <c r="C10" t="s">
        <v>757</v>
      </c>
      <c r="E10" s="167">
        <v>43326</v>
      </c>
      <c r="F10" t="s">
        <v>289</v>
      </c>
      <c r="G10" t="s">
        <v>775</v>
      </c>
      <c r="H10">
        <v>2</v>
      </c>
      <c r="I10" t="s">
        <v>760</v>
      </c>
      <c r="J10" s="326">
        <v>0.41388888888888892</v>
      </c>
      <c r="K10">
        <v>3</v>
      </c>
      <c r="L10">
        <v>3</v>
      </c>
      <c r="M10" t="s">
        <v>757</v>
      </c>
      <c r="N10" t="s">
        <v>830</v>
      </c>
      <c r="O10" s="131">
        <v>24.72</v>
      </c>
      <c r="P10" s="131">
        <v>8.42</v>
      </c>
      <c r="Q10" s="68">
        <v>0.55000000000000004</v>
      </c>
      <c r="R10" s="68">
        <v>0.55000000000000004</v>
      </c>
      <c r="S10" s="131">
        <v>0.55000000000000004</v>
      </c>
      <c r="T10" s="68">
        <v>0.55000000000000004</v>
      </c>
      <c r="U10" s="76">
        <v>1</v>
      </c>
      <c r="V10" s="68">
        <v>0.15</v>
      </c>
      <c r="W10" s="77">
        <v>0.32222222222222224</v>
      </c>
      <c r="X10" s="68">
        <v>20.89</v>
      </c>
      <c r="Y10" s="68">
        <v>6.07</v>
      </c>
      <c r="Z10" s="320">
        <v>5.9712182906173368</v>
      </c>
      <c r="AA10" s="321">
        <v>0.68400000000000005</v>
      </c>
      <c r="AB10" s="226">
        <v>2.8</v>
      </c>
      <c r="AC10" s="216">
        <v>5.3</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60" x14ac:dyDescent="0.2">
      <c r="A11" t="s">
        <v>756</v>
      </c>
      <c r="B11" t="s">
        <v>288</v>
      </c>
      <c r="C11" t="s">
        <v>764</v>
      </c>
      <c r="E11" s="167">
        <v>43326</v>
      </c>
      <c r="F11" t="s">
        <v>289</v>
      </c>
      <c r="G11" t="s">
        <v>775</v>
      </c>
      <c r="H11">
        <v>2</v>
      </c>
      <c r="I11" t="s">
        <v>760</v>
      </c>
      <c r="J11" s="326">
        <v>0.41388888888888892</v>
      </c>
      <c r="K11">
        <v>3</v>
      </c>
      <c r="L11">
        <v>3</v>
      </c>
      <c r="M11" t="s">
        <v>757</v>
      </c>
      <c r="N11" t="s">
        <v>830</v>
      </c>
      <c r="O11" s="131">
        <v>24.72</v>
      </c>
      <c r="P11" s="131">
        <v>8.42</v>
      </c>
      <c r="Q11" s="68">
        <v>0.55000000000000004</v>
      </c>
      <c r="R11" s="68">
        <v>0.55000000000000004</v>
      </c>
      <c r="S11" s="131">
        <v>0.55000000000000004</v>
      </c>
      <c r="T11" s="68">
        <v>0.55000000000000004</v>
      </c>
      <c r="U11" s="76">
        <v>1</v>
      </c>
      <c r="V11" s="68">
        <v>0.27</v>
      </c>
      <c r="W11" s="77">
        <v>0.32361111111111113</v>
      </c>
      <c r="X11" s="68">
        <v>21.01</v>
      </c>
      <c r="Y11" s="68">
        <v>5.01</v>
      </c>
      <c r="Z11" s="320">
        <v>4.848407018595708</v>
      </c>
      <c r="AA11" s="321">
        <v>0.57499999999999996</v>
      </c>
      <c r="AB11" s="226">
        <v>5.6</v>
      </c>
      <c r="AC11" s="216">
        <v>10.050000000000001</v>
      </c>
      <c r="AD11" s="72">
        <v>0.11927710843373496</v>
      </c>
      <c r="AE11" s="72">
        <v>0.68989338430008917</v>
      </c>
      <c r="AF11" s="72">
        <v>14.05805038335159</v>
      </c>
      <c r="AG11" s="137">
        <v>14.74794376765168</v>
      </c>
      <c r="AH11" s="75">
        <v>17.090500109899342</v>
      </c>
      <c r="AI11" s="75">
        <v>31.838443877551022</v>
      </c>
      <c r="AJ11" s="72">
        <v>731.09973490813536</v>
      </c>
      <c r="AK11" s="72">
        <v>108.96509742041914</v>
      </c>
      <c r="AL11" s="72">
        <v>6.7094854427316228</v>
      </c>
      <c r="AM11" s="322">
        <v>126.05559753031848</v>
      </c>
      <c r="AN11" s="323">
        <v>140.80354129797016</v>
      </c>
      <c r="AO11" s="137">
        <v>79.738835443037971</v>
      </c>
      <c r="AP11" s="137">
        <v>77.112897890295358</v>
      </c>
      <c r="AQ11" s="72">
        <v>0.5083707635769702</v>
      </c>
      <c r="AR11" s="72">
        <v>156.85173333333333</v>
      </c>
      <c r="AV11" s="69"/>
      <c r="AX11" s="322"/>
      <c r="AY11" s="322"/>
    </row>
    <row r="12" spans="1:60" x14ac:dyDescent="0.2">
      <c r="A12" t="s">
        <v>756</v>
      </c>
      <c r="B12" t="s">
        <v>288</v>
      </c>
      <c r="C12" t="s">
        <v>765</v>
      </c>
      <c r="E12" s="167">
        <v>43326</v>
      </c>
      <c r="F12" t="s">
        <v>289</v>
      </c>
      <c r="G12" t="s">
        <v>775</v>
      </c>
      <c r="H12">
        <v>2</v>
      </c>
      <c r="I12" t="s">
        <v>760</v>
      </c>
      <c r="J12" s="326">
        <v>0.41388888888888892</v>
      </c>
      <c r="K12">
        <v>3</v>
      </c>
      <c r="L12">
        <v>3</v>
      </c>
      <c r="M12" t="s">
        <v>757</v>
      </c>
      <c r="N12" t="s">
        <v>830</v>
      </c>
      <c r="O12" s="131">
        <v>24.72</v>
      </c>
      <c r="P12" s="131">
        <v>8.42</v>
      </c>
      <c r="Q12" s="68">
        <v>0.55000000000000004</v>
      </c>
      <c r="R12" s="68">
        <v>0.55000000000000004</v>
      </c>
      <c r="S12" s="131">
        <v>0.55000000000000004</v>
      </c>
      <c r="T12" s="68">
        <v>0.55000000000000004</v>
      </c>
      <c r="U12" s="76">
        <v>1</v>
      </c>
      <c r="V12" s="68">
        <v>0.27</v>
      </c>
      <c r="W12" s="77">
        <v>0.32291666666666669</v>
      </c>
      <c r="X12" s="68">
        <v>21.01</v>
      </c>
      <c r="Y12" s="68">
        <v>5.01</v>
      </c>
      <c r="Z12" s="320">
        <v>4.848407018595708</v>
      </c>
      <c r="AA12" s="321">
        <v>0.57499999999999996</v>
      </c>
      <c r="AB12" s="226">
        <v>5.6</v>
      </c>
      <c r="AC12" s="216">
        <v>10.01</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60" x14ac:dyDescent="0.2">
      <c r="A13" t="s">
        <v>756</v>
      </c>
      <c r="B13" t="s">
        <v>288</v>
      </c>
      <c r="C13" t="s">
        <v>757</v>
      </c>
      <c r="E13" s="167">
        <v>43340</v>
      </c>
      <c r="F13" t="s">
        <v>289</v>
      </c>
      <c r="G13" t="s">
        <v>775</v>
      </c>
      <c r="H13">
        <v>1</v>
      </c>
      <c r="I13" t="s">
        <v>760</v>
      </c>
      <c r="J13" s="326">
        <v>0.37777777777777777</v>
      </c>
      <c r="K13">
        <v>5</v>
      </c>
      <c r="L13">
        <v>1</v>
      </c>
      <c r="M13" t="s">
        <v>773</v>
      </c>
      <c r="N13" t="s">
        <v>774</v>
      </c>
      <c r="O13" s="131">
        <v>22.54</v>
      </c>
      <c r="P13" s="131">
        <v>8.9</v>
      </c>
      <c r="Q13" s="68">
        <v>0.6</v>
      </c>
      <c r="R13" s="68">
        <v>0.5</v>
      </c>
      <c r="S13" s="131">
        <v>0.55000000000000004</v>
      </c>
      <c r="T13" s="68">
        <v>0.7</v>
      </c>
      <c r="U13" s="76">
        <v>0.78571428571428581</v>
      </c>
      <c r="V13" s="68">
        <v>0.15</v>
      </c>
      <c r="W13" s="77">
        <v>0.29305555555555557</v>
      </c>
      <c r="X13" s="68">
        <v>20.73</v>
      </c>
      <c r="Y13" s="68">
        <v>5.95</v>
      </c>
      <c r="Z13" s="320">
        <v>5.7813851658100921</v>
      </c>
      <c r="AA13" s="321">
        <v>0.67200000000000004</v>
      </c>
      <c r="AB13" s="226">
        <v>4.9000000000000004</v>
      </c>
      <c r="AC13" s="216">
        <v>8.74</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60" x14ac:dyDescent="0.2">
      <c r="A14" t="s">
        <v>756</v>
      </c>
      <c r="B14" t="s">
        <v>288</v>
      </c>
      <c r="C14" t="s">
        <v>764</v>
      </c>
      <c r="E14" s="167">
        <v>43340</v>
      </c>
      <c r="F14" t="s">
        <v>289</v>
      </c>
      <c r="G14" t="s">
        <v>775</v>
      </c>
      <c r="H14">
        <v>1</v>
      </c>
      <c r="I14" t="s">
        <v>760</v>
      </c>
      <c r="J14" s="326">
        <v>0.37777777777777777</v>
      </c>
      <c r="K14">
        <v>5</v>
      </c>
      <c r="L14">
        <v>1</v>
      </c>
      <c r="M14" t="s">
        <v>773</v>
      </c>
      <c r="N14" t="s">
        <v>774</v>
      </c>
      <c r="O14" s="131">
        <v>22.54</v>
      </c>
      <c r="P14" s="131">
        <v>8.9</v>
      </c>
      <c r="Q14" s="68">
        <v>0.6</v>
      </c>
      <c r="R14" s="68">
        <v>0.5</v>
      </c>
      <c r="S14" s="131">
        <v>0.55000000000000004</v>
      </c>
      <c r="T14" s="68">
        <v>0.7</v>
      </c>
      <c r="U14" s="76">
        <v>0.78571428571428581</v>
      </c>
      <c r="V14" s="68">
        <v>0.35</v>
      </c>
      <c r="W14" s="77">
        <v>0.29375000000000001</v>
      </c>
      <c r="X14" s="68">
        <v>21.34</v>
      </c>
      <c r="Y14" s="68">
        <v>4.83</v>
      </c>
      <c r="Z14" s="320">
        <v>4.5719923957289543</v>
      </c>
      <c r="AA14" s="321">
        <v>0.57100000000000006</v>
      </c>
      <c r="AB14" s="226">
        <v>9.4</v>
      </c>
      <c r="AC14" s="216">
        <v>16.16</v>
      </c>
      <c r="AD14" s="72">
        <v>0.50937079833979615</v>
      </c>
      <c r="AE14" s="72">
        <v>0.27387677351550166</v>
      </c>
      <c r="AF14" s="72">
        <v>10.147864184008764</v>
      </c>
      <c r="AG14" s="137">
        <v>10.421740957524266</v>
      </c>
      <c r="AH14" s="75">
        <v>27.172442715945124</v>
      </c>
      <c r="AI14" s="75">
        <v>37.594183673469388</v>
      </c>
      <c r="AJ14" s="72">
        <v>547.96641544716658</v>
      </c>
      <c r="AK14" s="72">
        <v>94.313922472885011</v>
      </c>
      <c r="AL14" s="72">
        <v>5.8100267816207669</v>
      </c>
      <c r="AM14" s="322">
        <v>121.48636518883013</v>
      </c>
      <c r="AN14" s="323">
        <v>131.90810614635441</v>
      </c>
      <c r="AO14" s="137">
        <v>41.247037974683529</v>
      </c>
      <c r="AP14" s="137">
        <v>69.993108691983139</v>
      </c>
      <c r="AQ14" s="72">
        <v>0.37079273275574781</v>
      </c>
      <c r="AR14" s="72">
        <v>111.24014666666667</v>
      </c>
      <c r="AV14" s="69"/>
      <c r="AX14" s="322"/>
      <c r="AY14" s="322"/>
    </row>
    <row r="15" spans="1:60" x14ac:dyDescent="0.2">
      <c r="A15" t="s">
        <v>756</v>
      </c>
      <c r="B15" t="s">
        <v>288</v>
      </c>
      <c r="C15" t="s">
        <v>765</v>
      </c>
      <c r="E15" s="167">
        <v>43340</v>
      </c>
      <c r="F15" t="s">
        <v>289</v>
      </c>
      <c r="G15" t="s">
        <v>775</v>
      </c>
      <c r="H15">
        <v>1</v>
      </c>
      <c r="I15" t="s">
        <v>760</v>
      </c>
      <c r="J15" s="326">
        <v>0.37777777777777777</v>
      </c>
      <c r="K15">
        <v>5</v>
      </c>
      <c r="L15">
        <v>1</v>
      </c>
      <c r="M15" t="s">
        <v>773</v>
      </c>
      <c r="N15" t="s">
        <v>774</v>
      </c>
      <c r="O15" s="131">
        <v>22.54</v>
      </c>
      <c r="P15" s="131">
        <v>8.9</v>
      </c>
      <c r="Q15" s="68">
        <v>0.6</v>
      </c>
      <c r="R15" s="68">
        <v>0.5</v>
      </c>
      <c r="S15" s="131">
        <v>0.55000000000000004</v>
      </c>
      <c r="T15" s="68">
        <v>0.7</v>
      </c>
      <c r="U15" s="76">
        <v>0.78571428571428581</v>
      </c>
      <c r="V15" s="68">
        <v>0.35</v>
      </c>
      <c r="W15" s="77">
        <v>0.29375000000000001</v>
      </c>
      <c r="X15" s="68">
        <v>21.34</v>
      </c>
      <c r="Y15" s="68">
        <v>4.83</v>
      </c>
      <c r="Z15" s="320">
        <v>4.5719923957289543</v>
      </c>
      <c r="AA15" s="321">
        <v>0.57100000000000006</v>
      </c>
      <c r="AB15" s="226">
        <v>9.4</v>
      </c>
      <c r="AC15" s="216">
        <v>16.149999999999999</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60"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288</v>
      </c>
      <c r="B22" s="102">
        <v>2018</v>
      </c>
      <c r="C22" s="103">
        <v>7</v>
      </c>
      <c r="D22" s="102">
        <v>16</v>
      </c>
      <c r="E22" s="82"/>
      <c r="F22" s="131">
        <v>0.9</v>
      </c>
      <c r="G22" s="131">
        <v>8.86</v>
      </c>
      <c r="H22" s="82"/>
      <c r="I22" s="131">
        <v>20.84</v>
      </c>
      <c r="J22" s="134">
        <v>4.8</v>
      </c>
      <c r="K22" s="82"/>
      <c r="L22" s="82"/>
      <c r="M22" s="108"/>
      <c r="N22" s="131" t="s">
        <v>763</v>
      </c>
      <c r="O22" s="82"/>
      <c r="P22" s="82"/>
      <c r="Q22" s="82"/>
      <c r="R22" s="140"/>
      <c r="S22" s="131" t="s">
        <v>763</v>
      </c>
      <c r="T22" s="131" t="s">
        <v>763</v>
      </c>
      <c r="U22" s="131" t="s">
        <v>763</v>
      </c>
      <c r="V22" s="85"/>
      <c r="W22" s="85"/>
      <c r="X22" s="85"/>
      <c r="Y22" s="102">
        <f>IF(C22&lt;6," ",IF(C22&lt;=9,I22, IF(C22&gt;=10," ")))</f>
        <v>20.84</v>
      </c>
      <c r="Z22" s="102">
        <f>IF(Y22=" ", " ", IF(Y22&gt;0, Y22+273.15))</f>
        <v>293.98999999999995</v>
      </c>
      <c r="AA22" s="102">
        <f>IF(C22&lt;6," ",IF(C22&lt;=9,J22, IF(C22&gt;=10," ")))</f>
        <v>4.8</v>
      </c>
      <c r="AB22" s="102">
        <f>IF(C22&lt;6," ",IF(C22&lt;=9,G22, IF(C22&gt;=10," ")))</f>
        <v>8.86</v>
      </c>
      <c r="AC22" s="104">
        <f>IF(Y22=" "," ",IF(Y22&gt;0,EXP(-173.4292+249.6339*100/Z22+143.3483*LN(+Z22/100)-21.8492*Z22/100+AA22*(-0.033096+0.014259*Z22/100-0.0017*(Z22/100)^2))*1.4276))</f>
        <v>8.6697703732180678</v>
      </c>
      <c r="AD22" s="102">
        <f>IF(Y22=" "," ",IF(Y22&gt;0,AB22/AC22))</f>
        <v>1.0219417145544676</v>
      </c>
      <c r="AE22" s="105">
        <f>IF(C22&lt;6," ",IF(C22&lt;=9,F22, IF(C22&gt;=10," ")))</f>
        <v>0.9</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288</v>
      </c>
      <c r="B23" s="102">
        <v>2018</v>
      </c>
      <c r="C23" s="103">
        <v>7</v>
      </c>
      <c r="D23" s="102">
        <v>16</v>
      </c>
      <c r="E23" s="82"/>
      <c r="F23" s="131">
        <v>0.9</v>
      </c>
      <c r="G23" s="131">
        <v>8.86</v>
      </c>
      <c r="H23" s="82"/>
      <c r="I23" s="131">
        <v>20.84</v>
      </c>
      <c r="J23" s="134">
        <v>17.899999999999999</v>
      </c>
      <c r="K23" s="82"/>
      <c r="L23" s="82"/>
      <c r="M23" s="108"/>
      <c r="N23" s="137">
        <v>1.1326523626975433</v>
      </c>
      <c r="O23" s="82"/>
      <c r="P23" s="82"/>
      <c r="Q23" s="82"/>
      <c r="R23" s="140"/>
      <c r="S23" s="323">
        <v>41.228580472523376</v>
      </c>
      <c r="T23" s="137">
        <v>5.9545822784810127</v>
      </c>
      <c r="U23" s="137">
        <v>13.064764388185656</v>
      </c>
      <c r="V23" s="85"/>
      <c r="W23" s="85"/>
      <c r="X23" s="85"/>
      <c r="Y23" s="102">
        <f t="shared" ref="Y23:Y33" si="0">IF(C23&lt;6," ",IF(C23&lt;=9,I23, IF(C23&gt;=10," ")))</f>
        <v>20.84</v>
      </c>
      <c r="Z23" s="102">
        <f t="shared" ref="Z23:Z33" si="1">IF(Y23=" ", " ", IF(Y23&gt;0, Y23+273.15))</f>
        <v>293.98999999999995</v>
      </c>
      <c r="AA23" s="102">
        <f t="shared" ref="AA23:AA33" si="2">IF(C23&lt;6," ",IF(C23&lt;=9,J23, IF(C23&gt;=10," ")))</f>
        <v>17.899999999999999</v>
      </c>
      <c r="AB23" s="102">
        <f t="shared" ref="AB23:AB33" si="3">IF(C23&lt;6," ",IF(C23&lt;=9,G23, IF(C23&gt;=10," ")))</f>
        <v>8.86</v>
      </c>
      <c r="AC23" s="104">
        <f t="shared" ref="AC23:AC33" si="4">IF(Y23=" "," ",IF(Y23&gt;0,EXP(-173.4292+249.6339*100/Z23+143.3483*LN(+Z23/100)-21.8492*Z23/100+AA23*(-0.033096+0.014259*Z23/100-0.0017*(Z23/100)^2))*1.4276))</f>
        <v>8.0281753618834681</v>
      </c>
      <c r="AD23" s="102">
        <f t="shared" ref="AD23:AD33" si="5">IF(Y23=" "," ",IF(Y23&gt;0,AB23/AC23))</f>
        <v>1.1036131624710026</v>
      </c>
      <c r="AE23" s="105">
        <f t="shared" ref="AE23:AE33" si="6">IF(C23&lt;6," ",IF(C23&lt;=9,F23, IF(C23&gt;=10," ")))</f>
        <v>0.9</v>
      </c>
      <c r="AF23" s="102">
        <f t="shared" ref="AF23:AF33" si="7">IF(Y23=" "," ",N23)</f>
        <v>1.1326523626975433</v>
      </c>
      <c r="AG23" s="105">
        <f t="shared" ref="AG23:AG33" si="8">IF(C23&lt;6," ",IF(C23&lt;=9,T23, IF(C23&gt;=10," ")))</f>
        <v>5.9545822784810127</v>
      </c>
      <c r="AH23" s="105">
        <f t="shared" ref="AH23:AH33" si="9">IF(C23&lt;6," ",IF(C23&lt;=9,U23, IF(C23&gt;=10," ")))</f>
        <v>13.064764388185656</v>
      </c>
      <c r="AI23" s="102">
        <f t="shared" ref="AI23" si="10">IF(Y23=" ", " ", IF(Y23&gt;0, SUM(AG23:AH23)))</f>
        <v>19.019346666666671</v>
      </c>
      <c r="AJ23" s="106">
        <f t="shared" ref="AJ23:AJ33" si="11">IF(C23&lt;6," ",IF(C23&lt;=9,S23, IF(C23&gt;=10," ")))</f>
        <v>41.228580472523376</v>
      </c>
      <c r="AK23" s="107">
        <f t="shared" ref="AK23:AK32" si="12">IF(Y23=" ", " ", IF(Y23&gt;0, AJ23-AF23))</f>
        <v>40.095928109825834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288</v>
      </c>
      <c r="B24" s="102">
        <v>2018</v>
      </c>
      <c r="C24" s="103">
        <v>7</v>
      </c>
      <c r="D24" s="102">
        <v>16</v>
      </c>
      <c r="E24" s="82"/>
      <c r="F24" s="131">
        <v>0.9</v>
      </c>
      <c r="G24" s="131">
        <v>8.86</v>
      </c>
      <c r="H24" s="82"/>
      <c r="I24" s="131">
        <v>20.84</v>
      </c>
      <c r="J24" s="134">
        <v>19.600000000000001</v>
      </c>
      <c r="K24" s="82"/>
      <c r="L24" s="82"/>
      <c r="M24" s="108"/>
      <c r="N24" s="131" t="s">
        <v>763</v>
      </c>
      <c r="O24" s="82"/>
      <c r="P24" s="82"/>
      <c r="Q24" s="82"/>
      <c r="R24" s="140"/>
      <c r="S24" s="131" t="s">
        <v>763</v>
      </c>
      <c r="T24" s="131" t="s">
        <v>763</v>
      </c>
      <c r="U24" s="131" t="s">
        <v>763</v>
      </c>
      <c r="V24" s="85"/>
      <c r="W24" s="85"/>
      <c r="X24" s="85"/>
      <c r="Y24" s="102">
        <f t="shared" si="0"/>
        <v>20.84</v>
      </c>
      <c r="Z24" s="102">
        <f t="shared" si="1"/>
        <v>293.98999999999995</v>
      </c>
      <c r="AA24" s="102">
        <f t="shared" si="2"/>
        <v>19.600000000000001</v>
      </c>
      <c r="AB24" s="102">
        <f t="shared" si="3"/>
        <v>8.86</v>
      </c>
      <c r="AC24" s="104">
        <f t="shared" si="4"/>
        <v>7.9484729443060749</v>
      </c>
      <c r="AD24" s="102">
        <f t="shared" si="5"/>
        <v>1.1146795192083909</v>
      </c>
      <c r="AE24" s="105">
        <f t="shared" si="6"/>
        <v>0.9</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288</v>
      </c>
      <c r="B25" s="102">
        <v>2018</v>
      </c>
      <c r="C25" s="103">
        <v>7</v>
      </c>
      <c r="D25" s="102">
        <v>31</v>
      </c>
      <c r="E25" s="82"/>
      <c r="F25" s="131">
        <v>0.65</v>
      </c>
      <c r="G25" s="131">
        <v>8.86</v>
      </c>
      <c r="H25" s="82"/>
      <c r="I25" s="131">
        <v>20.100000000000001</v>
      </c>
      <c r="J25" s="205">
        <v>1.4</v>
      </c>
      <c r="K25" s="82"/>
      <c r="L25" s="82"/>
      <c r="M25" s="108"/>
      <c r="N25" s="131" t="s">
        <v>763</v>
      </c>
      <c r="O25" s="82"/>
      <c r="P25" s="82"/>
      <c r="Q25" s="82"/>
      <c r="R25" s="140"/>
      <c r="S25" s="131" t="s">
        <v>763</v>
      </c>
      <c r="T25" s="131" t="s">
        <v>763</v>
      </c>
      <c r="U25" s="131" t="s">
        <v>763</v>
      </c>
      <c r="V25" s="85"/>
      <c r="W25" s="85"/>
      <c r="X25" s="85"/>
      <c r="Y25" s="102">
        <f t="shared" si="0"/>
        <v>20.100000000000001</v>
      </c>
      <c r="Z25" s="102">
        <f t="shared" si="1"/>
        <v>293.25</v>
      </c>
      <c r="AA25" s="102">
        <f t="shared" si="2"/>
        <v>1.4</v>
      </c>
      <c r="AB25" s="102">
        <f t="shared" si="3"/>
        <v>8.86</v>
      </c>
      <c r="AC25" s="104">
        <f t="shared" si="4"/>
        <v>8.974909333093283</v>
      </c>
      <c r="AD25" s="102">
        <f t="shared" si="5"/>
        <v>0.98719660234676943</v>
      </c>
      <c r="AE25" s="105">
        <f t="shared" si="6"/>
        <v>0.65</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288</v>
      </c>
      <c r="B26" s="102">
        <v>2018</v>
      </c>
      <c r="C26" s="103">
        <v>7</v>
      </c>
      <c r="D26" s="102">
        <v>31</v>
      </c>
      <c r="E26" s="82"/>
      <c r="F26" s="131">
        <v>0.65</v>
      </c>
      <c r="G26" s="131">
        <v>8.86</v>
      </c>
      <c r="H26" s="82"/>
      <c r="I26" s="131">
        <v>20.100000000000001</v>
      </c>
      <c r="J26" s="205">
        <v>11.1</v>
      </c>
      <c r="K26" s="82"/>
      <c r="L26" s="82"/>
      <c r="M26" s="108"/>
      <c r="N26" s="137">
        <v>5.7413198247535604</v>
      </c>
      <c r="O26" s="82"/>
      <c r="P26" s="82"/>
      <c r="Q26" s="82"/>
      <c r="R26" s="140"/>
      <c r="S26" s="323">
        <v>83.642025024014259</v>
      </c>
      <c r="T26" s="137">
        <v>16.585822784810127</v>
      </c>
      <c r="U26" s="137">
        <v>50.283803881856564</v>
      </c>
      <c r="V26" s="85"/>
      <c r="W26" s="85"/>
      <c r="X26" s="85"/>
      <c r="Y26" s="102">
        <f t="shared" si="0"/>
        <v>20.100000000000001</v>
      </c>
      <c r="Z26" s="102">
        <f t="shared" si="1"/>
        <v>293.25</v>
      </c>
      <c r="AA26" s="102">
        <f t="shared" si="2"/>
        <v>11.1</v>
      </c>
      <c r="AB26" s="102">
        <f t="shared" si="3"/>
        <v>8.86</v>
      </c>
      <c r="AC26" s="104">
        <f t="shared" si="4"/>
        <v>8.4756366327052692</v>
      </c>
      <c r="AD26" s="102">
        <f t="shared" si="5"/>
        <v>1.0453492031278893</v>
      </c>
      <c r="AE26" s="105">
        <f t="shared" si="6"/>
        <v>0.65</v>
      </c>
      <c r="AF26" s="102">
        <f t="shared" si="7"/>
        <v>5.7413198247535604</v>
      </c>
      <c r="AG26" s="105">
        <f t="shared" si="8"/>
        <v>16.585822784810127</v>
      </c>
      <c r="AH26" s="105">
        <f t="shared" si="9"/>
        <v>50.283803881856564</v>
      </c>
      <c r="AI26" s="102">
        <f t="shared" ref="AI26" si="13">IF(Y26=" ", " ", IF(Y26&gt;0, SUM(AG26:AH26)))</f>
        <v>66.86962666666669</v>
      </c>
      <c r="AJ26" s="106">
        <f t="shared" si="11"/>
        <v>83.642025024014259</v>
      </c>
      <c r="AK26" s="107">
        <f t="shared" si="12"/>
        <v>77.900705199260699</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288</v>
      </c>
      <c r="B27" s="102">
        <v>2018</v>
      </c>
      <c r="C27" s="103">
        <v>7</v>
      </c>
      <c r="D27" s="102">
        <v>31</v>
      </c>
      <c r="E27" s="82"/>
      <c r="F27" s="131">
        <v>0.65</v>
      </c>
      <c r="G27" s="131">
        <v>8.86</v>
      </c>
      <c r="H27" s="82"/>
      <c r="I27" s="131">
        <v>20.100000000000001</v>
      </c>
      <c r="J27" s="205">
        <v>10.3</v>
      </c>
      <c r="K27" s="82"/>
      <c r="L27" s="82"/>
      <c r="M27" s="108"/>
      <c r="N27" s="131" t="s">
        <v>763</v>
      </c>
      <c r="O27" s="82"/>
      <c r="P27" s="82"/>
      <c r="Q27" s="82"/>
      <c r="R27" s="140"/>
      <c r="S27" s="131" t="s">
        <v>763</v>
      </c>
      <c r="T27" s="131" t="s">
        <v>763</v>
      </c>
      <c r="U27" s="131" t="s">
        <v>763</v>
      </c>
      <c r="V27" s="85"/>
      <c r="W27" s="85"/>
      <c r="X27" s="85"/>
      <c r="Y27" s="102">
        <f t="shared" si="0"/>
        <v>20.100000000000001</v>
      </c>
      <c r="Z27" s="102">
        <f t="shared" si="1"/>
        <v>293.25</v>
      </c>
      <c r="AA27" s="102">
        <f t="shared" si="2"/>
        <v>10.3</v>
      </c>
      <c r="AB27" s="102">
        <f t="shared" si="3"/>
        <v>8.86</v>
      </c>
      <c r="AC27" s="104">
        <f t="shared" si="4"/>
        <v>8.5157411585576916</v>
      </c>
      <c r="AD27" s="102">
        <f t="shared" si="5"/>
        <v>1.0404261748956933</v>
      </c>
      <c r="AE27" s="105">
        <f t="shared" si="6"/>
        <v>0.65</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288</v>
      </c>
      <c r="B28" s="102">
        <v>2018</v>
      </c>
      <c r="C28" s="103">
        <v>8</v>
      </c>
      <c r="D28" s="102">
        <v>14</v>
      </c>
      <c r="E28" s="82"/>
      <c r="F28" s="131">
        <v>0.55000000000000004</v>
      </c>
      <c r="G28" s="131">
        <v>8.42</v>
      </c>
      <c r="H28" s="82"/>
      <c r="I28" s="131">
        <v>24.72</v>
      </c>
      <c r="J28" s="226">
        <v>2.8</v>
      </c>
      <c r="K28" s="82"/>
      <c r="L28" s="82"/>
      <c r="M28" s="82"/>
      <c r="N28" s="131" t="s">
        <v>763</v>
      </c>
      <c r="O28" s="82"/>
      <c r="P28" s="82"/>
      <c r="Q28" s="82"/>
      <c r="R28" s="140"/>
      <c r="S28" s="131" t="s">
        <v>763</v>
      </c>
      <c r="T28" s="131" t="s">
        <v>763</v>
      </c>
      <c r="U28" s="131" t="s">
        <v>763</v>
      </c>
      <c r="V28" s="85"/>
      <c r="W28" s="85"/>
      <c r="X28" s="85"/>
      <c r="Y28" s="102">
        <f t="shared" si="0"/>
        <v>24.72</v>
      </c>
      <c r="Z28" s="102">
        <f t="shared" si="1"/>
        <v>297.87</v>
      </c>
      <c r="AA28" s="102">
        <f t="shared" si="2"/>
        <v>2.8</v>
      </c>
      <c r="AB28" s="102">
        <f t="shared" si="3"/>
        <v>8.42</v>
      </c>
      <c r="AC28" s="104">
        <f t="shared" si="4"/>
        <v>8.1476607650704533</v>
      </c>
      <c r="AD28" s="102">
        <f t="shared" si="5"/>
        <v>1.0334254509094294</v>
      </c>
      <c r="AE28" s="105">
        <f t="shared" si="6"/>
        <v>0.55000000000000004</v>
      </c>
      <c r="AF28" s="102" t="str">
        <f t="shared" si="7"/>
        <v>NS</v>
      </c>
      <c r="AG28" s="105" t="str">
        <f t="shared" si="8"/>
        <v>NS</v>
      </c>
      <c r="AH28" s="105" t="str">
        <f t="shared" si="9"/>
        <v>NS</v>
      </c>
      <c r="AI28" s="102"/>
      <c r="AJ28" s="106" t="str">
        <f t="shared" si="11"/>
        <v>NS</v>
      </c>
      <c r="AK28" s="107"/>
      <c r="AL28" s="82"/>
      <c r="AM28" s="82">
        <f>AD36</f>
        <v>1.0572426289464294</v>
      </c>
      <c r="AN28" s="82">
        <f>AE36</f>
        <v>0.66249999999999998</v>
      </c>
      <c r="AO28" s="82">
        <f>AF36</f>
        <v>8.0109142281567625</v>
      </c>
      <c r="AP28" s="82">
        <f>AI36</f>
        <v>88.495213333333339</v>
      </c>
      <c r="AQ28" s="113">
        <f>AK36</f>
        <v>91.384649007058783</v>
      </c>
      <c r="AR28" s="118"/>
      <c r="AS28" s="115" t="s">
        <v>497</v>
      </c>
      <c r="AT28" s="115" t="s">
        <v>497</v>
      </c>
      <c r="AU28" s="115" t="s">
        <v>497</v>
      </c>
      <c r="AV28" s="115" t="s">
        <v>497</v>
      </c>
      <c r="AW28" s="115" t="s">
        <v>497</v>
      </c>
      <c r="AX28" s="116" t="s">
        <v>498</v>
      </c>
      <c r="AY28" s="102"/>
      <c r="AZ28" s="102"/>
      <c r="BA28" s="82"/>
      <c r="BB28" s="82"/>
    </row>
    <row r="29" spans="1:54" ht="16" x14ac:dyDescent="0.2">
      <c r="A29" s="101" t="s">
        <v>288</v>
      </c>
      <c r="B29" s="102">
        <v>2018</v>
      </c>
      <c r="C29" s="103">
        <v>8</v>
      </c>
      <c r="D29" s="102">
        <v>14</v>
      </c>
      <c r="E29" s="82"/>
      <c r="F29" s="131">
        <v>0.55000000000000004</v>
      </c>
      <c r="G29" s="131">
        <v>8.42</v>
      </c>
      <c r="H29" s="82"/>
      <c r="I29" s="131">
        <v>24.72</v>
      </c>
      <c r="J29" s="226">
        <v>5.6</v>
      </c>
      <c r="K29" s="82"/>
      <c r="L29" s="82"/>
      <c r="M29" s="108"/>
      <c r="N29" s="137">
        <v>14.74794376765168</v>
      </c>
      <c r="O29" s="82"/>
      <c r="P29" s="82"/>
      <c r="Q29" s="82"/>
      <c r="R29" s="140"/>
      <c r="S29" s="323">
        <v>140.80354129797016</v>
      </c>
      <c r="T29" s="137">
        <v>79.738835443037971</v>
      </c>
      <c r="U29" s="137">
        <v>77.112897890295358</v>
      </c>
      <c r="V29" s="85"/>
      <c r="W29" s="85"/>
      <c r="X29" s="85"/>
      <c r="Y29" s="102">
        <f t="shared" si="0"/>
        <v>24.72</v>
      </c>
      <c r="Z29" s="102">
        <f t="shared" si="1"/>
        <v>297.87</v>
      </c>
      <c r="AA29" s="102">
        <f t="shared" si="2"/>
        <v>5.6</v>
      </c>
      <c r="AB29" s="102">
        <f t="shared" si="3"/>
        <v>8.42</v>
      </c>
      <c r="AC29" s="104">
        <f t="shared" si="4"/>
        <v>8.0185164625747873</v>
      </c>
      <c r="AD29" s="102">
        <f t="shared" si="5"/>
        <v>1.0500695533019202</v>
      </c>
      <c r="AE29" s="105">
        <f t="shared" si="6"/>
        <v>0.55000000000000004</v>
      </c>
      <c r="AF29" s="102">
        <f t="shared" si="7"/>
        <v>14.74794376765168</v>
      </c>
      <c r="AG29" s="105">
        <f t="shared" si="8"/>
        <v>79.738835443037971</v>
      </c>
      <c r="AH29" s="105">
        <f t="shared" si="9"/>
        <v>77.112897890295358</v>
      </c>
      <c r="AI29" s="102">
        <f t="shared" ref="AI29" si="14">IF(Y29=" ", " ", IF(Y29&gt;0, SUM(AG29:AH29)))</f>
        <v>156.85173333333333</v>
      </c>
      <c r="AJ29" s="106">
        <f t="shared" si="11"/>
        <v>140.80354129797016</v>
      </c>
      <c r="AK29" s="107">
        <f t="shared" si="12"/>
        <v>126.05559753031848</v>
      </c>
      <c r="AL29" s="82"/>
      <c r="AM29" s="82"/>
      <c r="AN29" s="82"/>
      <c r="AO29" s="82"/>
      <c r="AP29" s="85"/>
      <c r="AQ29" s="82"/>
      <c r="AR29" s="82"/>
      <c r="AS29" s="115">
        <f>((LN(AM28)-LN(0.4))/(LN(0.9)-LN(0.4))*100)</f>
        <v>119.85679382421699</v>
      </c>
      <c r="AT29" s="120">
        <f>((LN(AN28)-LN(0.6))/(LN(3)-LN(0.6))*100)</f>
        <v>6.1568639509906085</v>
      </c>
      <c r="AU29" s="115">
        <f>((LN(AO28)-LN(10))/(LN(1)-LN(10))*100)</f>
        <v>9.6317918174574491</v>
      </c>
      <c r="AV29" s="115">
        <f>((LN(AP28)-LN(10))/(LN(3)-LN(10))*100)</f>
        <v>-181.09739381935736</v>
      </c>
      <c r="AW29" s="115">
        <f>((LN(AQ28)-LN(43))/(LN(20)-LN(43))*100)</f>
        <v>-98.48583483044942</v>
      </c>
      <c r="AX29" s="82"/>
      <c r="AY29" s="82"/>
      <c r="AZ29" s="82"/>
      <c r="BA29" s="82"/>
      <c r="BB29" s="82"/>
    </row>
    <row r="30" spans="1:54" ht="16" x14ac:dyDescent="0.2">
      <c r="A30" s="101" t="s">
        <v>288</v>
      </c>
      <c r="B30" s="102">
        <v>2018</v>
      </c>
      <c r="C30" s="103">
        <v>8</v>
      </c>
      <c r="D30" s="102">
        <v>14</v>
      </c>
      <c r="E30" s="82"/>
      <c r="F30" s="131">
        <v>0.55000000000000004</v>
      </c>
      <c r="G30" s="131">
        <v>8.42</v>
      </c>
      <c r="H30" s="82"/>
      <c r="I30" s="131">
        <v>24.72</v>
      </c>
      <c r="J30" s="226">
        <v>5.6</v>
      </c>
      <c r="K30" s="82"/>
      <c r="L30" s="82"/>
      <c r="M30" s="108"/>
      <c r="N30" s="131" t="s">
        <v>763</v>
      </c>
      <c r="O30" s="82"/>
      <c r="P30" s="82"/>
      <c r="Q30" s="82"/>
      <c r="R30" s="140"/>
      <c r="S30" s="131" t="s">
        <v>763</v>
      </c>
      <c r="T30" s="131" t="s">
        <v>763</v>
      </c>
      <c r="U30" s="131" t="s">
        <v>763</v>
      </c>
      <c r="V30" s="85"/>
      <c r="W30" s="85"/>
      <c r="X30" s="85"/>
      <c r="Y30" s="102">
        <f t="shared" si="0"/>
        <v>24.72</v>
      </c>
      <c r="Z30" s="102">
        <f t="shared" si="1"/>
        <v>297.87</v>
      </c>
      <c r="AA30" s="102">
        <f t="shared" si="2"/>
        <v>5.6</v>
      </c>
      <c r="AB30" s="102">
        <f t="shared" si="3"/>
        <v>8.42</v>
      </c>
      <c r="AC30" s="104">
        <f t="shared" si="4"/>
        <v>8.0185164625747873</v>
      </c>
      <c r="AD30" s="102">
        <f t="shared" si="5"/>
        <v>1.0500695533019202</v>
      </c>
      <c r="AE30" s="105">
        <f t="shared" si="6"/>
        <v>0.55000000000000004</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100</v>
      </c>
      <c r="AT30" s="82">
        <f t="shared" ref="AT30:AW30" si="15">IF(AT29&gt;100, 100, IF(AT29&lt;0, 0, AT29))</f>
        <v>6.1568639509906085</v>
      </c>
      <c r="AU30" s="82">
        <f t="shared" si="15"/>
        <v>9.6317918174574491</v>
      </c>
      <c r="AV30" s="82">
        <f t="shared" si="15"/>
        <v>0</v>
      </c>
      <c r="AW30" s="82">
        <f t="shared" si="15"/>
        <v>0</v>
      </c>
      <c r="AX30" s="129">
        <f>AVERAGE(AS30:AW30)</f>
        <v>23.157731153689614</v>
      </c>
      <c r="AY30" s="84"/>
      <c r="AZ30" s="84"/>
      <c r="BA30" s="84" t="str">
        <f>IF(AX30&gt;65, "Acceptable; Ongoing Protection is Required", "Unacceptable; Immediate Restoration is Required")</f>
        <v>Unacceptable; Immediate Restoration is Required</v>
      </c>
      <c r="BB30" s="82"/>
    </row>
    <row r="31" spans="1:54" ht="16" x14ac:dyDescent="0.2">
      <c r="A31" s="101" t="s">
        <v>288</v>
      </c>
      <c r="B31" s="102">
        <v>2018</v>
      </c>
      <c r="C31" s="103">
        <v>8</v>
      </c>
      <c r="D31" s="102">
        <v>28</v>
      </c>
      <c r="E31" s="82"/>
      <c r="F31" s="131">
        <v>0.55000000000000004</v>
      </c>
      <c r="G31" s="131">
        <v>8.9</v>
      </c>
      <c r="H31" s="82"/>
      <c r="I31" s="131">
        <v>22.54</v>
      </c>
      <c r="J31" s="226">
        <v>4.9000000000000004</v>
      </c>
      <c r="K31" s="82"/>
      <c r="L31" s="82"/>
      <c r="M31" s="108"/>
      <c r="N31" s="131" t="s">
        <v>763</v>
      </c>
      <c r="O31" s="82"/>
      <c r="P31" s="82"/>
      <c r="Q31" s="82"/>
      <c r="R31" s="140"/>
      <c r="S31" s="131" t="s">
        <v>763</v>
      </c>
      <c r="T31" s="131" t="s">
        <v>763</v>
      </c>
      <c r="U31" s="131" t="s">
        <v>763</v>
      </c>
      <c r="V31" s="85"/>
      <c r="W31" s="85"/>
      <c r="X31" s="85"/>
      <c r="Y31" s="102">
        <f t="shared" si="0"/>
        <v>22.54</v>
      </c>
      <c r="Z31" s="102">
        <f t="shared" si="1"/>
        <v>295.69</v>
      </c>
      <c r="AA31" s="102">
        <f t="shared" si="2"/>
        <v>4.9000000000000004</v>
      </c>
      <c r="AB31" s="102">
        <f t="shared" si="3"/>
        <v>8.9</v>
      </c>
      <c r="AC31" s="104">
        <f t="shared" si="4"/>
        <v>8.3855797454687941</v>
      </c>
      <c r="AD31" s="102">
        <f t="shared" si="5"/>
        <v>1.0613458186727251</v>
      </c>
      <c r="AE31" s="105">
        <f t="shared" si="6"/>
        <v>0.55000000000000004</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23.157731153689614</v>
      </c>
      <c r="AY31" s="85"/>
      <c r="AZ31" s="85"/>
      <c r="BA31" s="82"/>
      <c r="BB31" s="82"/>
    </row>
    <row r="32" spans="1:54" ht="16" x14ac:dyDescent="0.2">
      <c r="A32" s="101" t="s">
        <v>288</v>
      </c>
      <c r="B32" s="102">
        <v>2018</v>
      </c>
      <c r="C32" s="103">
        <v>8</v>
      </c>
      <c r="D32" s="102">
        <v>28</v>
      </c>
      <c r="E32" s="82"/>
      <c r="F32" s="131">
        <v>0.55000000000000004</v>
      </c>
      <c r="G32" s="131">
        <v>8.9</v>
      </c>
      <c r="H32" s="82"/>
      <c r="I32" s="131">
        <v>22.54</v>
      </c>
      <c r="J32" s="226">
        <v>9.4</v>
      </c>
      <c r="K32" s="82"/>
      <c r="L32" s="82"/>
      <c r="M32" s="108"/>
      <c r="N32" s="137">
        <v>10.421740957524266</v>
      </c>
      <c r="O32" s="82"/>
      <c r="P32" s="82"/>
      <c r="Q32" s="82"/>
      <c r="R32" s="140"/>
      <c r="S32" s="323">
        <v>131.90810614635441</v>
      </c>
      <c r="T32" s="137">
        <v>41.247037974683529</v>
      </c>
      <c r="U32" s="137">
        <v>69.993108691983139</v>
      </c>
      <c r="V32" s="85"/>
      <c r="W32" s="85"/>
      <c r="X32" s="85"/>
      <c r="Y32" s="102">
        <f t="shared" si="0"/>
        <v>22.54</v>
      </c>
      <c r="Z32" s="102">
        <f t="shared" si="1"/>
        <v>295.69</v>
      </c>
      <c r="AA32" s="102">
        <f t="shared" si="2"/>
        <v>9.4</v>
      </c>
      <c r="AB32" s="102">
        <f t="shared" si="3"/>
        <v>8.9</v>
      </c>
      <c r="AC32" s="104">
        <f t="shared" si="4"/>
        <v>8.1696541796346303</v>
      </c>
      <c r="AD32" s="102">
        <f t="shared" si="5"/>
        <v>1.0893973972834714</v>
      </c>
      <c r="AE32" s="105">
        <f t="shared" si="6"/>
        <v>0.55000000000000004</v>
      </c>
      <c r="AF32" s="102">
        <f t="shared" si="7"/>
        <v>10.421740957524266</v>
      </c>
      <c r="AG32" s="105">
        <f t="shared" si="8"/>
        <v>41.247037974683529</v>
      </c>
      <c r="AH32" s="105">
        <f t="shared" si="9"/>
        <v>69.993108691983139</v>
      </c>
      <c r="AI32" s="102">
        <f t="shared" ref="AI32" si="16">IF(Y32=" ", " ", IF(Y32&gt;0, SUM(AG32:AH32)))</f>
        <v>111.24014666666667</v>
      </c>
      <c r="AJ32" s="106">
        <f t="shared" si="11"/>
        <v>131.90810614635441</v>
      </c>
      <c r="AK32" s="107">
        <f t="shared" si="12"/>
        <v>121.48636518883015</v>
      </c>
      <c r="AL32" s="82"/>
      <c r="AM32" s="82"/>
      <c r="AN32" s="82"/>
      <c r="AO32" s="82"/>
      <c r="AP32" s="82"/>
      <c r="AQ32" s="82"/>
      <c r="AR32" s="82"/>
      <c r="AS32" s="82"/>
      <c r="AT32" s="82"/>
      <c r="AU32" s="82"/>
      <c r="AV32" s="82"/>
      <c r="AW32" s="82"/>
      <c r="AX32" s="82"/>
      <c r="AY32" s="82"/>
      <c r="AZ32" s="82"/>
      <c r="BA32" s="82"/>
      <c r="BB32" s="82"/>
    </row>
    <row r="33" spans="1:54" ht="16" x14ac:dyDescent="0.2">
      <c r="A33" s="101" t="s">
        <v>288</v>
      </c>
      <c r="B33" s="102">
        <v>2018</v>
      </c>
      <c r="C33" s="103">
        <v>8</v>
      </c>
      <c r="D33" s="102">
        <v>28</v>
      </c>
      <c r="E33" s="82"/>
      <c r="F33" s="131">
        <v>0.55000000000000004</v>
      </c>
      <c r="G33" s="131">
        <v>8.9</v>
      </c>
      <c r="H33" s="82"/>
      <c r="I33" s="131">
        <v>22.54</v>
      </c>
      <c r="J33" s="226">
        <v>9.4</v>
      </c>
      <c r="K33" s="82"/>
      <c r="L33" s="82"/>
      <c r="M33" s="82"/>
      <c r="N33" s="131" t="s">
        <v>763</v>
      </c>
      <c r="O33" s="82"/>
      <c r="P33" s="82"/>
      <c r="Q33" s="82"/>
      <c r="R33" s="140"/>
      <c r="S33" s="131" t="s">
        <v>763</v>
      </c>
      <c r="T33" s="131" t="s">
        <v>763</v>
      </c>
      <c r="U33" s="131" t="s">
        <v>763</v>
      </c>
      <c r="V33" s="85"/>
      <c r="W33" s="85"/>
      <c r="X33" s="85"/>
      <c r="Y33" s="102">
        <f t="shared" si="0"/>
        <v>22.54</v>
      </c>
      <c r="Z33" s="102">
        <f t="shared" si="1"/>
        <v>295.69</v>
      </c>
      <c r="AA33" s="102">
        <f t="shared" si="2"/>
        <v>9.4</v>
      </c>
      <c r="AB33" s="102">
        <f t="shared" si="3"/>
        <v>8.9</v>
      </c>
      <c r="AC33" s="104">
        <f t="shared" si="4"/>
        <v>8.1696541796346303</v>
      </c>
      <c r="AD33" s="102">
        <f t="shared" si="5"/>
        <v>1.0893973972834714</v>
      </c>
      <c r="AE33" s="105">
        <f t="shared" si="6"/>
        <v>0.55000000000000004</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1.0572426289464294</v>
      </c>
      <c r="AE36" s="84">
        <f>_xlfn.AGGREGATE(1, 6,AE22:AE35)</f>
        <v>0.66249999999999998</v>
      </c>
      <c r="AF36" s="84">
        <f>_xlfn.AGGREGATE(1, 6,AF22:AF35)</f>
        <v>8.0109142281567625</v>
      </c>
      <c r="AG36" s="82"/>
      <c r="AH36" s="82"/>
      <c r="AI36" s="84">
        <f>_xlfn.AGGREGATE(1, 6,AI22:AI35)</f>
        <v>88.495213333333339</v>
      </c>
      <c r="AJ36" s="82"/>
      <c r="AK36" s="84">
        <f>_xlfn.AGGREGATE(1, 6,AK22:AK35)</f>
        <v>91.384649007058783</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1.0572426289464294</v>
      </c>
      <c r="AE37" s="126">
        <f>AVERAGE(AE22:AE33)</f>
        <v>0.66249999999999998</v>
      </c>
      <c r="AF37" s="126">
        <f>AVERAGE(AF22:AF33)</f>
        <v>8.0109142281567625</v>
      </c>
      <c r="AG37" s="126"/>
      <c r="AH37" s="126"/>
      <c r="AI37" s="126">
        <f>AVERAGE(AI23:AI32)</f>
        <v>88.495213333333339</v>
      </c>
      <c r="AJ37" s="126"/>
      <c r="AK37" s="127">
        <f>AVERAGE(AK23:AK30)</f>
        <v>81.350743613135009</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288</v>
      </c>
      <c r="C43" s="68" t="s">
        <v>764</v>
      </c>
      <c r="E43" s="69">
        <v>43654</v>
      </c>
      <c r="F43" t="s">
        <v>862</v>
      </c>
      <c r="G43" t="s">
        <v>863</v>
      </c>
      <c r="H43" s="68">
        <v>0</v>
      </c>
      <c r="I43" s="68" t="s">
        <v>760</v>
      </c>
      <c r="J43" s="326">
        <v>0.52430555555555558</v>
      </c>
      <c r="K43" s="68">
        <v>3</v>
      </c>
      <c r="L43">
        <v>1</v>
      </c>
      <c r="M43" t="s">
        <v>861</v>
      </c>
      <c r="N43" t="s">
        <v>864</v>
      </c>
      <c r="O43" s="205">
        <v>19.16</v>
      </c>
      <c r="P43" s="131">
        <v>8.9</v>
      </c>
      <c r="Q43" s="68">
        <v>0.78</v>
      </c>
      <c r="R43" s="68">
        <v>0.78</v>
      </c>
      <c r="S43" s="131">
        <v>0.78</v>
      </c>
      <c r="T43" s="68">
        <v>0.78</v>
      </c>
      <c r="U43" s="68" t="s">
        <v>761</v>
      </c>
      <c r="V43" s="68">
        <v>0.39</v>
      </c>
      <c r="W43" s="77">
        <v>0.3347222222222222</v>
      </c>
      <c r="X43" s="68">
        <v>19.02</v>
      </c>
      <c r="Y43" s="68">
        <v>3.95</v>
      </c>
      <c r="Z43" s="72">
        <v>3.95</v>
      </c>
      <c r="AA43" s="68">
        <v>43.3</v>
      </c>
      <c r="AB43" s="226">
        <v>5</v>
      </c>
      <c r="AC43" s="216">
        <v>8.93</v>
      </c>
      <c r="AD43" s="72">
        <v>0.58733746947396182</v>
      </c>
      <c r="AE43" s="72">
        <v>1.6155243026041264</v>
      </c>
      <c r="AF43" s="72">
        <v>17.281553398058254</v>
      </c>
      <c r="AG43" s="137">
        <v>18.897077700662379</v>
      </c>
      <c r="AH43" s="75">
        <v>14.415009432063044</v>
      </c>
      <c r="AI43" s="75">
        <v>33.312087132725424</v>
      </c>
      <c r="AJ43" s="72">
        <v>101.17935580258371</v>
      </c>
      <c r="AK43" s="72">
        <v>16.286428174178262</v>
      </c>
      <c r="AL43" s="72">
        <v>6.2124951352440272</v>
      </c>
      <c r="AM43" s="72">
        <v>30.701437606241306</v>
      </c>
      <c r="AN43" s="137">
        <v>49.598515306903685</v>
      </c>
      <c r="AO43" s="137">
        <v>5.3529287499999993</v>
      </c>
      <c r="AP43" s="137">
        <v>2.5000000000000001E-2</v>
      </c>
      <c r="AQ43" s="70">
        <v>0.99535137017202013</v>
      </c>
      <c r="AR43" s="72">
        <v>5.3779287499999997</v>
      </c>
      <c r="AS43" s="68"/>
      <c r="AT43" s="68">
        <v>3.5</v>
      </c>
      <c r="AX43" s="72"/>
    </row>
    <row r="44" spans="1:54" x14ac:dyDescent="0.2">
      <c r="A44" t="s">
        <v>756</v>
      </c>
      <c r="B44" t="s">
        <v>288</v>
      </c>
      <c r="C44" s="68" t="s">
        <v>765</v>
      </c>
      <c r="E44" s="69">
        <v>43654</v>
      </c>
      <c r="F44" t="s">
        <v>862</v>
      </c>
      <c r="G44" t="s">
        <v>863</v>
      </c>
      <c r="H44" s="68">
        <v>0</v>
      </c>
      <c r="I44" s="68" t="s">
        <v>760</v>
      </c>
      <c r="J44" s="326">
        <v>0.52430555555555558</v>
      </c>
      <c r="K44" s="68">
        <v>3</v>
      </c>
      <c r="L44">
        <v>1</v>
      </c>
      <c r="M44" t="s">
        <v>861</v>
      </c>
      <c r="N44" t="s">
        <v>864</v>
      </c>
      <c r="O44" s="205">
        <v>19.16</v>
      </c>
      <c r="P44" s="131">
        <v>8.9</v>
      </c>
      <c r="Q44" s="68">
        <v>0.78</v>
      </c>
      <c r="R44" s="68">
        <v>0.78</v>
      </c>
      <c r="S44" s="131">
        <v>0.78</v>
      </c>
      <c r="T44" s="68">
        <v>0.78</v>
      </c>
      <c r="U44" s="70">
        <v>1</v>
      </c>
      <c r="V44" s="68">
        <v>0.48</v>
      </c>
      <c r="W44" s="77">
        <v>0.3354166666666667</v>
      </c>
      <c r="X44" s="68">
        <v>19.23</v>
      </c>
      <c r="Y44" s="68">
        <v>3.28</v>
      </c>
      <c r="Z44" s="72">
        <v>3.28</v>
      </c>
      <c r="AA44" s="68">
        <v>43.1</v>
      </c>
      <c r="AB44" s="226">
        <v>4.9000000000000004</v>
      </c>
      <c r="AC44" s="216">
        <v>8.9</v>
      </c>
      <c r="AD44" s="68" t="s">
        <v>763</v>
      </c>
      <c r="AE44" s="68" t="s">
        <v>763</v>
      </c>
      <c r="AF44" s="68" t="s">
        <v>763</v>
      </c>
      <c r="AG44" s="131" t="s">
        <v>763</v>
      </c>
      <c r="AH44" s="68" t="s">
        <v>763</v>
      </c>
      <c r="AI44" s="68" t="s">
        <v>763</v>
      </c>
      <c r="AJ44" s="68" t="s">
        <v>763</v>
      </c>
      <c r="AK44" s="68" t="s">
        <v>763</v>
      </c>
      <c r="AL44" s="68" t="s">
        <v>763</v>
      </c>
      <c r="AM44" s="72" t="s">
        <v>763</v>
      </c>
      <c r="AN44" s="137" t="s">
        <v>763</v>
      </c>
      <c r="AO44" s="131" t="s">
        <v>763</v>
      </c>
      <c r="AP44" s="131" t="s">
        <v>763</v>
      </c>
      <c r="AQ44" s="68" t="s">
        <v>763</v>
      </c>
      <c r="AR44" s="68" t="s">
        <v>763</v>
      </c>
      <c r="AS44" s="68"/>
      <c r="AT44" s="68">
        <v>4.1399999999999997</v>
      </c>
      <c r="AU44" s="322">
        <v>102</v>
      </c>
      <c r="AV44" s="322">
        <v>3.2640000000000002</v>
      </c>
      <c r="AX44" s="72"/>
      <c r="AY44" s="322"/>
    </row>
    <row r="45" spans="1:54" x14ac:dyDescent="0.2">
      <c r="A45" t="s">
        <v>756</v>
      </c>
      <c r="B45" t="s">
        <v>288</v>
      </c>
      <c r="C45" s="68" t="s">
        <v>757</v>
      </c>
      <c r="E45" s="69">
        <v>43665</v>
      </c>
      <c r="F45" t="s">
        <v>866</v>
      </c>
      <c r="G45" t="s">
        <v>906</v>
      </c>
      <c r="H45" s="68">
        <v>0</v>
      </c>
      <c r="I45" s="68" t="s">
        <v>760</v>
      </c>
      <c r="J45" s="326">
        <v>0.38541666666666669</v>
      </c>
      <c r="K45" s="68">
        <v>3</v>
      </c>
      <c r="L45">
        <v>3</v>
      </c>
      <c r="M45" t="s">
        <v>820</v>
      </c>
      <c r="N45" t="s">
        <v>889</v>
      </c>
      <c r="O45" s="205">
        <v>19.73</v>
      </c>
      <c r="P45" s="131">
        <v>9.17</v>
      </c>
      <c r="Q45" s="68">
        <v>0.57999999999999996</v>
      </c>
      <c r="R45" s="68">
        <v>0.57999999999999996</v>
      </c>
      <c r="S45" s="131">
        <v>0.57999999999999996</v>
      </c>
      <c r="T45" s="68">
        <v>0.57999999999999996</v>
      </c>
      <c r="U45" s="70">
        <v>1</v>
      </c>
      <c r="V45" s="68">
        <v>0.15</v>
      </c>
      <c r="W45" s="77">
        <v>0.27013888888888887</v>
      </c>
      <c r="X45" s="68">
        <v>19.809999999999999</v>
      </c>
      <c r="Y45" s="68">
        <v>3.79</v>
      </c>
      <c r="Z45" s="72">
        <v>3.79</v>
      </c>
      <c r="AA45" s="68">
        <v>41.8</v>
      </c>
      <c r="AB45" s="226">
        <v>1.8</v>
      </c>
      <c r="AC45" s="216">
        <v>3.38</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1.28</v>
      </c>
      <c r="AX45" s="72"/>
    </row>
    <row r="46" spans="1:54" x14ac:dyDescent="0.2">
      <c r="A46" t="s">
        <v>756</v>
      </c>
      <c r="B46" t="s">
        <v>288</v>
      </c>
      <c r="C46" s="68" t="s">
        <v>764</v>
      </c>
      <c r="E46" s="69">
        <v>43665</v>
      </c>
      <c r="F46" t="s">
        <v>866</v>
      </c>
      <c r="G46" t="s">
        <v>906</v>
      </c>
      <c r="H46" s="68">
        <v>0</v>
      </c>
      <c r="I46" s="68" t="s">
        <v>760</v>
      </c>
      <c r="J46" s="326">
        <v>0.38541666666666669</v>
      </c>
      <c r="K46" s="68">
        <v>3</v>
      </c>
      <c r="L46">
        <v>3</v>
      </c>
      <c r="M46" t="s">
        <v>820</v>
      </c>
      <c r="N46" t="s">
        <v>889</v>
      </c>
      <c r="O46" s="205">
        <v>19.73</v>
      </c>
      <c r="P46" s="131">
        <v>9.17</v>
      </c>
      <c r="Q46" s="68">
        <v>0.57999999999999996</v>
      </c>
      <c r="R46" s="68">
        <v>0.57999999999999996</v>
      </c>
      <c r="S46" s="131">
        <v>0.57999999999999996</v>
      </c>
      <c r="T46" s="68">
        <v>0.57999999999999996</v>
      </c>
      <c r="U46" s="70">
        <v>1</v>
      </c>
      <c r="V46" s="68">
        <v>0.28999999999999998</v>
      </c>
      <c r="W46" s="77">
        <v>0.27152777777777776</v>
      </c>
      <c r="X46" s="68">
        <v>20.010000000000002</v>
      </c>
      <c r="Y46" s="68">
        <v>3.19</v>
      </c>
      <c r="Z46" s="72">
        <v>3.19</v>
      </c>
      <c r="AA46" s="68">
        <v>34</v>
      </c>
      <c r="AB46" s="226">
        <v>3</v>
      </c>
      <c r="AC46" s="216">
        <v>5.55</v>
      </c>
      <c r="AD46" s="72">
        <v>0.68225919022084081</v>
      </c>
      <c r="AE46" s="72">
        <v>0.44569381384789986</v>
      </c>
      <c r="AF46" s="72">
        <v>10.747371056584878</v>
      </c>
      <c r="AG46" s="137">
        <v>11.193064870432778</v>
      </c>
      <c r="AH46" s="75">
        <v>24.497029388350441</v>
      </c>
      <c r="AI46" s="75">
        <v>35.690094258783219</v>
      </c>
      <c r="AJ46" s="72">
        <v>633.57228214063525</v>
      </c>
      <c r="AK46" s="72">
        <v>124.83969825689955</v>
      </c>
      <c r="AL46" s="72">
        <v>5.0750866189763437</v>
      </c>
      <c r="AM46" s="72">
        <v>149.33672764524999</v>
      </c>
      <c r="AN46" s="137">
        <v>160.52979251568277</v>
      </c>
      <c r="AO46" s="137">
        <v>40.565200000000004</v>
      </c>
      <c r="AP46" s="137">
        <v>6.3509577083333246</v>
      </c>
      <c r="AQ46" s="70">
        <v>0.8646317597486195</v>
      </c>
      <c r="AR46" s="72">
        <v>46.91615770833333</v>
      </c>
      <c r="AS46" s="68"/>
      <c r="AT46" s="68">
        <v>1.23</v>
      </c>
      <c r="AX46" s="72"/>
    </row>
    <row r="47" spans="1:54" x14ac:dyDescent="0.2">
      <c r="A47" t="s">
        <v>756</v>
      </c>
      <c r="B47" t="s">
        <v>288</v>
      </c>
      <c r="C47" s="68" t="s">
        <v>765</v>
      </c>
      <c r="E47" s="69">
        <v>43665</v>
      </c>
      <c r="F47" t="s">
        <v>866</v>
      </c>
      <c r="G47" t="s">
        <v>906</v>
      </c>
      <c r="H47" s="68">
        <v>0</v>
      </c>
      <c r="I47" s="68" t="s">
        <v>760</v>
      </c>
      <c r="J47" s="326">
        <v>0.38541666666666669</v>
      </c>
      <c r="K47" s="68">
        <v>3</v>
      </c>
      <c r="L47">
        <v>3</v>
      </c>
      <c r="M47" t="s">
        <v>820</v>
      </c>
      <c r="N47" t="s">
        <v>889</v>
      </c>
      <c r="O47" s="205">
        <v>19.73</v>
      </c>
      <c r="P47" s="131">
        <v>9.17</v>
      </c>
      <c r="Q47" s="68">
        <v>0.57999999999999996</v>
      </c>
      <c r="R47" s="68">
        <v>0.57999999999999996</v>
      </c>
      <c r="S47" s="131">
        <v>0.57999999999999996</v>
      </c>
      <c r="T47" s="68">
        <v>0.57999999999999996</v>
      </c>
      <c r="U47" s="70">
        <v>1</v>
      </c>
      <c r="V47" s="68" t="s">
        <v>761</v>
      </c>
      <c r="W47" s="68" t="s">
        <v>761</v>
      </c>
      <c r="X47" s="68" t="s">
        <v>761</v>
      </c>
      <c r="Y47" s="68" t="s">
        <v>761</v>
      </c>
      <c r="Z47" s="72" t="s">
        <v>761</v>
      </c>
      <c r="AA47" s="68" t="s">
        <v>761</v>
      </c>
      <c r="AB47" s="226">
        <v>3</v>
      </c>
      <c r="AC47" s="216">
        <v>5.51</v>
      </c>
      <c r="AD47" s="68" t="s">
        <v>763</v>
      </c>
      <c r="AE47" s="68" t="s">
        <v>763</v>
      </c>
      <c r="AF47" s="68" t="s">
        <v>763</v>
      </c>
      <c r="AG47" s="131" t="s">
        <v>763</v>
      </c>
      <c r="AH47" s="68" t="s">
        <v>763</v>
      </c>
      <c r="AI47" s="68" t="s">
        <v>763</v>
      </c>
      <c r="AJ47" s="68" t="s">
        <v>763</v>
      </c>
      <c r="AK47" s="68" t="s">
        <v>763</v>
      </c>
      <c r="AL47" s="68" t="s">
        <v>763</v>
      </c>
      <c r="AM47" s="72" t="s">
        <v>763</v>
      </c>
      <c r="AN47" s="137" t="s">
        <v>763</v>
      </c>
      <c r="AO47" s="131" t="s">
        <v>763</v>
      </c>
      <c r="AP47" s="131" t="s">
        <v>763</v>
      </c>
      <c r="AQ47" s="68" t="s">
        <v>763</v>
      </c>
      <c r="AR47" s="68" t="s">
        <v>763</v>
      </c>
      <c r="AS47" s="68"/>
      <c r="AT47" s="68" t="s">
        <v>761</v>
      </c>
      <c r="AU47" s="322">
        <v>98.52</v>
      </c>
      <c r="AV47" s="322">
        <v>3.1526399999999999</v>
      </c>
      <c r="AX47" s="72"/>
      <c r="AY47" s="322"/>
    </row>
    <row r="48" spans="1:54" x14ac:dyDescent="0.2">
      <c r="A48" t="s">
        <v>756</v>
      </c>
      <c r="B48" t="s">
        <v>288</v>
      </c>
      <c r="C48" s="68" t="s">
        <v>757</v>
      </c>
      <c r="E48" s="69">
        <v>43682</v>
      </c>
      <c r="F48" t="s">
        <v>923</v>
      </c>
      <c r="G48" t="s">
        <v>924</v>
      </c>
      <c r="H48" s="68">
        <v>1</v>
      </c>
      <c r="I48" s="68" t="s">
        <v>760</v>
      </c>
      <c r="J48" s="326">
        <v>0.46527777777777773</v>
      </c>
      <c r="K48" s="68">
        <v>1</v>
      </c>
      <c r="L48">
        <v>1</v>
      </c>
      <c r="M48" t="s">
        <v>760</v>
      </c>
      <c r="N48" t="s">
        <v>774</v>
      </c>
      <c r="O48" s="205">
        <v>18.95</v>
      </c>
      <c r="P48" s="131">
        <v>9.27</v>
      </c>
      <c r="Q48" s="68">
        <v>0.56999999999999995</v>
      </c>
      <c r="R48" s="68">
        <v>0.56999999999999995</v>
      </c>
      <c r="S48" s="131">
        <v>0.56999999999999995</v>
      </c>
      <c r="T48" s="68">
        <v>0.56999999999999995</v>
      </c>
      <c r="U48" s="70">
        <v>1</v>
      </c>
      <c r="V48" s="68">
        <v>0.15</v>
      </c>
      <c r="W48" s="77">
        <v>0.31597222222222221</v>
      </c>
      <c r="X48" s="68">
        <v>19.89</v>
      </c>
      <c r="Y48" s="68">
        <v>5.21</v>
      </c>
      <c r="Z48" s="72">
        <v>5.21</v>
      </c>
      <c r="AA48" s="68">
        <v>57.7</v>
      </c>
      <c r="AB48" s="226">
        <v>4</v>
      </c>
      <c r="AC48" s="216">
        <v>7.38</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v>3.49</v>
      </c>
      <c r="AX48" s="72"/>
    </row>
    <row r="49" spans="1:54" x14ac:dyDescent="0.2">
      <c r="A49" t="s">
        <v>756</v>
      </c>
      <c r="B49" t="s">
        <v>288</v>
      </c>
      <c r="C49" s="68" t="s">
        <v>764</v>
      </c>
      <c r="E49" s="69">
        <v>43682</v>
      </c>
      <c r="F49" t="s">
        <v>923</v>
      </c>
      <c r="G49" t="s">
        <v>924</v>
      </c>
      <c r="H49" s="68">
        <v>1</v>
      </c>
      <c r="I49" s="68" t="s">
        <v>760</v>
      </c>
      <c r="J49" s="326">
        <v>0.46527777777777773</v>
      </c>
      <c r="K49" s="68">
        <v>1</v>
      </c>
      <c r="L49">
        <v>1</v>
      </c>
      <c r="M49" t="s">
        <v>760</v>
      </c>
      <c r="N49" t="s">
        <v>774</v>
      </c>
      <c r="O49" s="205">
        <v>18.95</v>
      </c>
      <c r="P49" s="131">
        <v>9.27</v>
      </c>
      <c r="Q49" s="68">
        <v>0.56999999999999995</v>
      </c>
      <c r="R49" s="68">
        <v>0.56999999999999995</v>
      </c>
      <c r="S49" s="131">
        <v>0.56999999999999995</v>
      </c>
      <c r="T49" s="68">
        <v>0.56999999999999995</v>
      </c>
      <c r="U49" s="70">
        <v>1</v>
      </c>
      <c r="V49" s="68">
        <v>0.28499999999999998</v>
      </c>
      <c r="W49" s="77">
        <v>0.31666666666666665</v>
      </c>
      <c r="X49" s="68">
        <v>20.77</v>
      </c>
      <c r="Y49" s="68">
        <v>3.6</v>
      </c>
      <c r="Z49" s="72">
        <v>3.6</v>
      </c>
      <c r="AA49" s="68">
        <v>41</v>
      </c>
      <c r="AB49" s="226">
        <v>4.8</v>
      </c>
      <c r="AC49" s="216">
        <v>8.65</v>
      </c>
      <c r="AD49" s="72">
        <v>0.20273711012094206</v>
      </c>
      <c r="AE49" s="72">
        <v>2.5000000000000001E-2</v>
      </c>
      <c r="AF49" s="72">
        <v>4.8309964947421138</v>
      </c>
      <c r="AG49" s="137">
        <v>4.8559964947421141</v>
      </c>
      <c r="AH49" s="75">
        <v>17.229984653501248</v>
      </c>
      <c r="AI49" s="75">
        <v>22.085981148243363</v>
      </c>
      <c r="AJ49" s="72">
        <v>398.66254674221892</v>
      </c>
      <c r="AK49" s="72">
        <v>66.341251408517252</v>
      </c>
      <c r="AL49" s="72">
        <v>6.0092708273970912</v>
      </c>
      <c r="AM49" s="72">
        <v>83.5712360620185</v>
      </c>
      <c r="AN49" s="137">
        <v>88.427232556760615</v>
      </c>
      <c r="AO49" s="137">
        <v>13.02864875</v>
      </c>
      <c r="AP49" s="137">
        <v>2.4027466666666655</v>
      </c>
      <c r="AQ49" s="70">
        <v>0.84429491942954293</v>
      </c>
      <c r="AR49" s="72">
        <v>15.431395416666666</v>
      </c>
      <c r="AS49" s="68"/>
      <c r="AT49" s="68">
        <v>4.8899999999999997</v>
      </c>
      <c r="AX49" s="72"/>
    </row>
    <row r="50" spans="1:54" x14ac:dyDescent="0.2">
      <c r="A50" t="s">
        <v>756</v>
      </c>
      <c r="B50" t="s">
        <v>288</v>
      </c>
      <c r="C50" s="68" t="s">
        <v>765</v>
      </c>
      <c r="E50" s="69">
        <v>43682</v>
      </c>
      <c r="F50" t="s">
        <v>923</v>
      </c>
      <c r="G50" t="s">
        <v>924</v>
      </c>
      <c r="H50" s="68">
        <v>1</v>
      </c>
      <c r="I50" s="68" t="s">
        <v>760</v>
      </c>
      <c r="J50" s="326">
        <v>0.46527777777777773</v>
      </c>
      <c r="K50" s="68">
        <v>1</v>
      </c>
      <c r="L50">
        <v>1</v>
      </c>
      <c r="M50" t="s">
        <v>760</v>
      </c>
      <c r="N50" t="s">
        <v>774</v>
      </c>
      <c r="O50" s="205">
        <v>18.95</v>
      </c>
      <c r="P50" s="131">
        <v>9.27</v>
      </c>
      <c r="Q50" s="68">
        <v>0.56999999999999995</v>
      </c>
      <c r="R50" s="68">
        <v>0.56999999999999995</v>
      </c>
      <c r="S50" s="131">
        <v>0.56999999999999995</v>
      </c>
      <c r="T50" s="68">
        <v>0.56999999999999995</v>
      </c>
      <c r="U50" s="70">
        <v>1</v>
      </c>
      <c r="V50" s="68">
        <v>0.28499999999999998</v>
      </c>
      <c r="W50" s="68" t="s">
        <v>761</v>
      </c>
      <c r="X50" s="68">
        <v>20.77</v>
      </c>
      <c r="Y50" s="68" t="s">
        <v>761</v>
      </c>
      <c r="Z50" s="72" t="s">
        <v>761</v>
      </c>
      <c r="AA50" s="68" t="s">
        <v>761</v>
      </c>
      <c r="AB50" s="226">
        <v>4.8</v>
      </c>
      <c r="AC50" s="216">
        <v>8.68</v>
      </c>
      <c r="AD50" s="68" t="s">
        <v>763</v>
      </c>
      <c r="AE50" s="68" t="s">
        <v>763</v>
      </c>
      <c r="AF50" s="68" t="s">
        <v>763</v>
      </c>
      <c r="AG50" s="131" t="s">
        <v>763</v>
      </c>
      <c r="AH50" s="68" t="s">
        <v>763</v>
      </c>
      <c r="AI50" s="68" t="s">
        <v>763</v>
      </c>
      <c r="AJ50" s="68" t="s">
        <v>763</v>
      </c>
      <c r="AK50" s="68" t="s">
        <v>763</v>
      </c>
      <c r="AL50" s="68" t="s">
        <v>763</v>
      </c>
      <c r="AM50" s="72" t="s">
        <v>763</v>
      </c>
      <c r="AN50" s="137" t="s">
        <v>763</v>
      </c>
      <c r="AO50" s="131" t="s">
        <v>763</v>
      </c>
      <c r="AP50" s="131" t="s">
        <v>763</v>
      </c>
      <c r="AQ50" s="68" t="s">
        <v>763</v>
      </c>
      <c r="AR50" s="68" t="s">
        <v>763</v>
      </c>
      <c r="AS50" s="68"/>
      <c r="AT50" s="68" t="s">
        <v>761</v>
      </c>
      <c r="AU50" s="322">
        <v>53.96</v>
      </c>
      <c r="AV50" s="322">
        <v>1.72672</v>
      </c>
      <c r="AX50" s="72"/>
      <c r="AY50" s="322"/>
    </row>
    <row r="51" spans="1:54" x14ac:dyDescent="0.2">
      <c r="A51" t="s">
        <v>756</v>
      </c>
      <c r="B51" t="s">
        <v>288</v>
      </c>
      <c r="C51" s="68" t="s">
        <v>757</v>
      </c>
      <c r="E51" s="69">
        <v>43696</v>
      </c>
      <c r="F51" t="s">
        <v>761</v>
      </c>
      <c r="G51" t="s">
        <v>959</v>
      </c>
      <c r="H51" s="68">
        <v>1</v>
      </c>
      <c r="I51" s="68" t="s">
        <v>760</v>
      </c>
      <c r="J51" s="326">
        <v>0.38541666666666669</v>
      </c>
      <c r="K51" s="68">
        <v>3</v>
      </c>
      <c r="L51">
        <v>1</v>
      </c>
      <c r="M51" t="s">
        <v>773</v>
      </c>
      <c r="N51" t="s">
        <v>960</v>
      </c>
      <c r="O51" s="205">
        <v>23.02</v>
      </c>
      <c r="P51" s="131">
        <v>99.4</v>
      </c>
      <c r="Q51" s="68" t="s">
        <v>761</v>
      </c>
      <c r="R51" s="68">
        <v>0.65</v>
      </c>
      <c r="S51" s="131">
        <v>0.65</v>
      </c>
      <c r="T51" s="68">
        <v>0.65</v>
      </c>
      <c r="U51" s="70">
        <v>1</v>
      </c>
      <c r="V51" s="68">
        <v>0.15</v>
      </c>
      <c r="W51" s="77">
        <v>0.28055555555555556</v>
      </c>
      <c r="X51" s="68">
        <v>21.48</v>
      </c>
      <c r="Y51" s="68">
        <v>5.1100000000000003</v>
      </c>
      <c r="Z51" s="72">
        <v>5.0654771184369585</v>
      </c>
      <c r="AA51" s="68">
        <v>58.4</v>
      </c>
      <c r="AB51" s="226">
        <v>1.5</v>
      </c>
      <c r="AC51" s="216">
        <v>0.28310000000000002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288</v>
      </c>
      <c r="C52" s="68" t="s">
        <v>764</v>
      </c>
      <c r="E52" s="69">
        <v>43696</v>
      </c>
      <c r="F52" t="s">
        <v>761</v>
      </c>
      <c r="G52" t="s">
        <v>959</v>
      </c>
      <c r="H52" s="68">
        <v>1</v>
      </c>
      <c r="I52" s="68" t="s">
        <v>760</v>
      </c>
      <c r="J52" s="326">
        <v>0.38541666666666669</v>
      </c>
      <c r="K52" s="68">
        <v>3</v>
      </c>
      <c r="L52">
        <v>1</v>
      </c>
      <c r="M52" t="s">
        <v>773</v>
      </c>
      <c r="N52" t="s">
        <v>960</v>
      </c>
      <c r="O52" s="205">
        <v>23.02</v>
      </c>
      <c r="P52" s="131">
        <v>99.4</v>
      </c>
      <c r="Q52" s="68" t="s">
        <v>761</v>
      </c>
      <c r="R52" s="68">
        <v>0.65</v>
      </c>
      <c r="S52" s="131">
        <v>0.65</v>
      </c>
      <c r="T52" s="68">
        <v>0.65</v>
      </c>
      <c r="U52" s="70">
        <v>1</v>
      </c>
      <c r="V52" s="68">
        <v>0.32</v>
      </c>
      <c r="W52" s="77">
        <v>0.28055555555555556</v>
      </c>
      <c r="X52" s="68">
        <v>21.47</v>
      </c>
      <c r="Y52" s="68">
        <v>4.88</v>
      </c>
      <c r="Z52" s="72">
        <v>4.7925293617474143</v>
      </c>
      <c r="AA52" s="68">
        <v>55.7</v>
      </c>
      <c r="AB52" s="226">
        <v>3.1</v>
      </c>
      <c r="AC52" s="216">
        <v>5.8</v>
      </c>
      <c r="AD52" s="72">
        <v>0.33684210526315789</v>
      </c>
      <c r="AE52" s="72">
        <v>0.82518337408312936</v>
      </c>
      <c r="AF52" s="72">
        <v>12.343515272909364</v>
      </c>
      <c r="AG52" s="137">
        <v>13.168698646992494</v>
      </c>
      <c r="AH52" s="75">
        <v>18.202629544952671</v>
      </c>
      <c r="AI52" s="75">
        <v>31.371328191945164</v>
      </c>
      <c r="AJ52" s="72">
        <v>513.15644307549792</v>
      </c>
      <c r="AK52" s="72">
        <v>84.047134738288023</v>
      </c>
      <c r="AL52" s="72">
        <v>6.1055792642235946</v>
      </c>
      <c r="AM52" s="72">
        <v>102.24976428324069</v>
      </c>
      <c r="AN52" s="137">
        <v>115.41846293023319</v>
      </c>
      <c r="AO52" s="137">
        <v>47.05</v>
      </c>
      <c r="AP52" s="137">
        <v>32.375</v>
      </c>
      <c r="AQ52" s="70">
        <v>0.59240147371249241</v>
      </c>
      <c r="AR52" s="72">
        <v>79.424999999999997</v>
      </c>
      <c r="AS52" s="68"/>
      <c r="AT52" s="68" t="s">
        <v>761</v>
      </c>
      <c r="AX52" s="72"/>
    </row>
    <row r="53" spans="1:54" x14ac:dyDescent="0.2">
      <c r="A53" t="s">
        <v>756</v>
      </c>
      <c r="B53" t="s">
        <v>288</v>
      </c>
      <c r="C53" s="68" t="s">
        <v>765</v>
      </c>
      <c r="E53" s="69">
        <v>43696</v>
      </c>
      <c r="F53" t="s">
        <v>761</v>
      </c>
      <c r="G53" t="s">
        <v>959</v>
      </c>
      <c r="H53" s="68">
        <v>1</v>
      </c>
      <c r="I53" s="68" t="s">
        <v>760</v>
      </c>
      <c r="J53" s="326">
        <v>0.38541666666666669</v>
      </c>
      <c r="K53" s="68">
        <v>3</v>
      </c>
      <c r="L53">
        <v>1</v>
      </c>
      <c r="M53" t="s">
        <v>773</v>
      </c>
      <c r="N53" t="s">
        <v>960</v>
      </c>
      <c r="O53" s="205">
        <v>23.02</v>
      </c>
      <c r="P53" s="131">
        <v>99.4</v>
      </c>
      <c r="Q53" s="68" t="s">
        <v>761</v>
      </c>
      <c r="R53" s="68">
        <v>0.65</v>
      </c>
      <c r="S53" s="131">
        <v>0.65</v>
      </c>
      <c r="T53" s="68">
        <v>0.65</v>
      </c>
      <c r="U53" s="70">
        <v>1</v>
      </c>
      <c r="V53" s="68">
        <v>0.32</v>
      </c>
      <c r="W53" s="77">
        <v>0.28055555555555556</v>
      </c>
      <c r="X53" s="68">
        <v>21.47</v>
      </c>
      <c r="Y53" s="68">
        <v>4.88</v>
      </c>
      <c r="Z53" s="72">
        <v>4.7925293617474143</v>
      </c>
      <c r="AA53" s="68">
        <v>55.7</v>
      </c>
      <c r="AB53" s="226">
        <v>3.1</v>
      </c>
      <c r="AC53" s="216">
        <v>5.83</v>
      </c>
      <c r="AD53" s="68" t="s">
        <v>763</v>
      </c>
      <c r="AE53" s="68" t="s">
        <v>763</v>
      </c>
      <c r="AF53" s="68" t="s">
        <v>763</v>
      </c>
      <c r="AG53" s="131" t="s">
        <v>763</v>
      </c>
      <c r="AH53" s="68" t="s">
        <v>763</v>
      </c>
      <c r="AI53" s="68" t="s">
        <v>763</v>
      </c>
      <c r="AJ53" s="68" t="s">
        <v>763</v>
      </c>
      <c r="AK53" s="68" t="s">
        <v>763</v>
      </c>
      <c r="AL53" s="68" t="s">
        <v>763</v>
      </c>
      <c r="AM53" s="72" t="s">
        <v>763</v>
      </c>
      <c r="AN53" s="137" t="s">
        <v>763</v>
      </c>
      <c r="AO53" s="131" t="s">
        <v>763</v>
      </c>
      <c r="AP53" s="131" t="s">
        <v>763</v>
      </c>
      <c r="AQ53" s="68" t="s">
        <v>763</v>
      </c>
      <c r="AR53" s="68" t="s">
        <v>763</v>
      </c>
      <c r="AS53" s="68"/>
      <c r="AT53" s="68" t="s">
        <v>761</v>
      </c>
      <c r="AU53" s="322">
        <v>207.3</v>
      </c>
      <c r="AV53" s="322">
        <v>6.6336000000000004</v>
      </c>
      <c r="AX53" s="72"/>
      <c r="AY53" s="322"/>
    </row>
    <row r="55" spans="1:54" x14ac:dyDescent="0.2">
      <c r="A55" s="236" t="s">
        <v>1242</v>
      </c>
    </row>
    <row r="56" spans="1:54" ht="16" x14ac:dyDescent="0.2">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450" t="s">
        <v>1203</v>
      </c>
      <c r="AE56" s="84"/>
      <c r="AF56" s="84"/>
      <c r="AG56" s="82"/>
      <c r="AH56" s="82"/>
      <c r="AI56" s="84"/>
      <c r="AJ56" s="82"/>
      <c r="AK56" s="84"/>
      <c r="AL56" s="82"/>
      <c r="AM56" s="82"/>
      <c r="AN56" s="82"/>
      <c r="AO56" s="82"/>
      <c r="AP56" s="82"/>
      <c r="AQ56" s="82"/>
      <c r="AR56" s="82"/>
      <c r="AS56" s="82"/>
      <c r="AT56" s="82"/>
      <c r="AU56" s="82"/>
      <c r="AV56" s="82"/>
      <c r="AW56" s="82"/>
      <c r="AX56" s="82"/>
      <c r="AY56" s="82"/>
      <c r="AZ56" s="82"/>
      <c r="BA56" s="82"/>
      <c r="BB56" s="82"/>
    </row>
    <row r="57" spans="1:54" x14ac:dyDescent="0.2">
      <c r="A57" s="86"/>
      <c r="B57" s="86"/>
      <c r="C57" s="87"/>
      <c r="D57" s="87"/>
      <c r="E57" s="87"/>
      <c r="F57" s="86"/>
      <c r="G57" s="86"/>
      <c r="H57" s="88" t="s">
        <v>702</v>
      </c>
      <c r="I57" s="89"/>
      <c r="J57" s="89"/>
      <c r="K57" s="82"/>
      <c r="L57" s="86"/>
      <c r="M57" s="86"/>
      <c r="N57" s="86"/>
      <c r="O57" s="86"/>
      <c r="P57" s="86"/>
      <c r="Q57" s="86"/>
      <c r="R57" s="86"/>
      <c r="S57" s="86"/>
      <c r="T57" s="86"/>
      <c r="U57" s="86"/>
      <c r="V57" s="89" t="s">
        <v>977</v>
      </c>
      <c r="W57" s="82"/>
      <c r="X57" s="82"/>
      <c r="Y57" s="82"/>
      <c r="Z57" s="82"/>
      <c r="AA57" s="82"/>
      <c r="AB57" s="82"/>
      <c r="AC57" s="450" t="s">
        <v>1204</v>
      </c>
      <c r="AD57" s="450"/>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row>
    <row r="58" spans="1:54" ht="16" thickBot="1" x14ac:dyDescent="0.25">
      <c r="A58" s="90"/>
      <c r="B58" s="90"/>
      <c r="C58" s="91"/>
      <c r="D58" s="91"/>
      <c r="E58" s="91"/>
      <c r="F58" s="89" t="s">
        <v>976</v>
      </c>
      <c r="G58" s="89" t="s">
        <v>702</v>
      </c>
      <c r="H58" s="89" t="s">
        <v>1205</v>
      </c>
      <c r="I58" s="89" t="s">
        <v>702</v>
      </c>
      <c r="J58" s="82"/>
      <c r="K58" s="82"/>
      <c r="L58" s="89"/>
      <c r="M58" s="89"/>
      <c r="N58" s="90"/>
      <c r="O58" s="89"/>
      <c r="P58" s="89" t="s">
        <v>1206</v>
      </c>
      <c r="Q58" s="89"/>
      <c r="R58" s="89"/>
      <c r="S58" s="89"/>
      <c r="T58" s="89"/>
      <c r="U58" s="89"/>
      <c r="V58" s="89" t="s">
        <v>726</v>
      </c>
      <c r="W58" s="82"/>
      <c r="X58" s="82"/>
      <c r="Y58" s="82"/>
      <c r="Z58" s="92">
        <v>273.14999999999998</v>
      </c>
      <c r="AA58" s="82"/>
      <c r="AB58" s="82"/>
      <c r="AC58" s="450"/>
      <c r="AD58" s="450"/>
      <c r="AE58" s="82"/>
      <c r="AF58" s="82"/>
      <c r="AG58" s="82"/>
      <c r="AH58" s="82"/>
      <c r="AI58" s="82"/>
      <c r="AJ58" s="82"/>
      <c r="AK58" s="82" t="s">
        <v>1207</v>
      </c>
      <c r="AL58" s="82"/>
      <c r="AM58" s="82"/>
      <c r="AN58" s="82"/>
      <c r="AO58" s="82"/>
      <c r="AP58" s="82"/>
      <c r="AQ58" s="82"/>
      <c r="AR58" s="82"/>
      <c r="AS58" s="82"/>
      <c r="AT58" s="82"/>
      <c r="AU58" s="82"/>
      <c r="AV58" s="82"/>
      <c r="AW58" s="82"/>
      <c r="AX58" s="82"/>
      <c r="AY58" s="82"/>
      <c r="AZ58" s="82"/>
      <c r="BA58" s="82"/>
      <c r="BB58" s="82"/>
    </row>
    <row r="59" spans="1:54" ht="36" thickTop="1" thickBot="1" x14ac:dyDescent="0.25">
      <c r="A59" s="93" t="s">
        <v>1208</v>
      </c>
      <c r="B59" s="94" t="s">
        <v>1209</v>
      </c>
      <c r="C59" s="94" t="s">
        <v>1210</v>
      </c>
      <c r="D59" s="94" t="s">
        <v>1211</v>
      </c>
      <c r="E59" s="94"/>
      <c r="F59" s="93" t="s">
        <v>706</v>
      </c>
      <c r="G59" s="93" t="s">
        <v>1205</v>
      </c>
      <c r="H59" s="93" t="s">
        <v>1212</v>
      </c>
      <c r="I59" s="93" t="s">
        <v>1213</v>
      </c>
      <c r="J59" s="93" t="s">
        <v>541</v>
      </c>
      <c r="K59" s="93" t="s">
        <v>1214</v>
      </c>
      <c r="L59" s="93" t="s">
        <v>1215</v>
      </c>
      <c r="M59" s="89" t="s">
        <v>1216</v>
      </c>
      <c r="N59" s="93" t="s">
        <v>1217</v>
      </c>
      <c r="O59" s="93" t="s">
        <v>1218</v>
      </c>
      <c r="P59" s="93" t="s">
        <v>1219</v>
      </c>
      <c r="Q59" s="93" t="s">
        <v>1220</v>
      </c>
      <c r="R59" s="93" t="s">
        <v>1221</v>
      </c>
      <c r="S59" s="93" t="s">
        <v>1222</v>
      </c>
      <c r="T59" s="93" t="s">
        <v>1223</v>
      </c>
      <c r="U59" s="93" t="s">
        <v>1224</v>
      </c>
      <c r="V59" s="93" t="s">
        <v>474</v>
      </c>
      <c r="W59" s="95"/>
      <c r="X59" s="82"/>
      <c r="Y59" s="96" t="s">
        <v>540</v>
      </c>
      <c r="Z59" s="97" t="s">
        <v>1225</v>
      </c>
      <c r="AA59" s="98" t="s">
        <v>1226</v>
      </c>
      <c r="AB59" s="98" t="s">
        <v>1205</v>
      </c>
      <c r="AC59" s="450"/>
      <c r="AD59" s="450"/>
      <c r="AE59" s="99" t="s">
        <v>1227</v>
      </c>
      <c r="AF59" s="100" t="s">
        <v>485</v>
      </c>
      <c r="AG59" s="98" t="s">
        <v>1228</v>
      </c>
      <c r="AH59" s="98" t="s">
        <v>724</v>
      </c>
      <c r="AI59" s="100" t="s">
        <v>1229</v>
      </c>
      <c r="AJ59" s="98" t="s">
        <v>722</v>
      </c>
      <c r="AK59" s="100" t="s">
        <v>489</v>
      </c>
      <c r="AL59" s="82"/>
      <c r="AM59" s="82"/>
      <c r="AN59" s="82"/>
      <c r="AO59" s="82"/>
      <c r="AP59" s="82"/>
      <c r="AQ59" s="82"/>
      <c r="AR59" s="82"/>
      <c r="AS59" s="82"/>
      <c r="AT59" s="82"/>
      <c r="AU59" s="82"/>
      <c r="AV59" s="82"/>
      <c r="AW59" s="82"/>
      <c r="AX59" s="82"/>
      <c r="AY59" s="109"/>
      <c r="AZ59" s="109"/>
      <c r="BA59" s="82"/>
      <c r="BB59" s="82"/>
    </row>
    <row r="60" spans="1:54" ht="16" x14ac:dyDescent="0.2">
      <c r="A60" s="101" t="s">
        <v>288</v>
      </c>
      <c r="B60" s="102">
        <v>2019</v>
      </c>
      <c r="C60" s="103">
        <v>7</v>
      </c>
      <c r="D60" s="102">
        <v>8</v>
      </c>
      <c r="E60" s="82"/>
      <c r="F60" s="131">
        <v>0.78</v>
      </c>
      <c r="G60" s="131">
        <v>8.9</v>
      </c>
      <c r="H60" s="82"/>
      <c r="I60" s="205">
        <v>19.16</v>
      </c>
      <c r="J60" s="226">
        <v>5</v>
      </c>
      <c r="K60" s="82"/>
      <c r="L60" s="82"/>
      <c r="M60" s="108"/>
      <c r="N60" s="137">
        <v>18.897077700662379</v>
      </c>
      <c r="O60" s="82"/>
      <c r="P60" s="82"/>
      <c r="Q60" s="82"/>
      <c r="R60" s="140"/>
      <c r="S60" s="137">
        <v>49.598515306903685</v>
      </c>
      <c r="T60" s="137">
        <v>5.3529287499999993</v>
      </c>
      <c r="U60" s="137">
        <v>2.5000000000000001E-2</v>
      </c>
      <c r="V60" s="85"/>
      <c r="W60" s="85"/>
      <c r="X60" s="85"/>
      <c r="Y60" s="102">
        <f>IF(C60&lt;6," ",IF(C60&lt;=9,I60, IF(C60&gt;=10," ")))</f>
        <v>19.16</v>
      </c>
      <c r="Z60" s="102">
        <f>IF(Y60=" ", " ", IF(Y60&gt;0, Y60+273.15))</f>
        <v>292.31</v>
      </c>
      <c r="AA60" s="102">
        <f>IF(C60&lt;6," ",IF(C60&lt;=9,J60, IF(C60&gt;=10," ")))</f>
        <v>5</v>
      </c>
      <c r="AB60" s="102">
        <f>IF(C60&lt;6," ",IF(C60&lt;=9,G60, IF(C60&gt;=10," ")))</f>
        <v>8.9</v>
      </c>
      <c r="AC60" s="104">
        <f>IF(Y60=" "," ",IF(Y60&gt;0,EXP(-173.4292+249.6339*100/Z60+143.3483*LN(+Z60/100)-21.8492*Z60/100+AA60*(-0.033096+0.014259*Z60/100-0.0017*(Z60/100)^2))*1.4276))</f>
        <v>8.952053033164697</v>
      </c>
      <c r="AD60" s="102">
        <f>IF(Y60=" "," ",IF(Y60&gt;0,AB60/AC60))</f>
        <v>0.99418535245805006</v>
      </c>
      <c r="AE60" s="105">
        <f>IF(C60&lt;6," ",IF(C60&lt;=9,F60, IF(C60&gt;=10," ")))</f>
        <v>0.78</v>
      </c>
      <c r="AF60" s="102">
        <f>IF(Y60=" "," ",N60)</f>
        <v>18.897077700662379</v>
      </c>
      <c r="AG60" s="105">
        <f>IF(C60&lt;6," ",IF(C60&lt;=9,T60, IF(C60&gt;=10," ")))</f>
        <v>5.3529287499999993</v>
      </c>
      <c r="AH60" s="105">
        <f>IF(C60&lt;6," ",IF(C60&lt;=9,U60, IF(C60&gt;=10," ")))</f>
        <v>2.5000000000000001E-2</v>
      </c>
      <c r="AI60" s="102">
        <f t="shared" ref="AI60:AI63" si="17">IF(Y60=" ", " ", IF(Y60&gt;0, SUM(AG60:AH60)))</f>
        <v>5.3779287499999997</v>
      </c>
      <c r="AJ60" s="106">
        <f>IF(C60&lt;6," ",IF(C60&lt;=9,S60, IF(C60&gt;=10," ")))</f>
        <v>49.598515306903685</v>
      </c>
      <c r="AK60" s="107">
        <f>IF(Y60=" ", " ", IF(Y60&gt;0, AJ60-AF60))</f>
        <v>30.701437606241306</v>
      </c>
      <c r="AL60" s="85"/>
      <c r="AM60" s="85"/>
      <c r="AN60" s="85"/>
      <c r="AO60" s="85"/>
      <c r="AP60" s="85"/>
      <c r="AQ60" s="85"/>
      <c r="AR60" s="114" t="s">
        <v>1230</v>
      </c>
      <c r="AS60" s="85"/>
      <c r="AT60" s="85"/>
      <c r="AU60" s="85"/>
      <c r="AV60" s="85"/>
      <c r="AW60" s="85"/>
      <c r="AX60" s="85"/>
      <c r="AY60" s="85"/>
      <c r="AZ60" s="85"/>
      <c r="BA60" s="82"/>
      <c r="BB60" s="82"/>
    </row>
    <row r="61" spans="1:54" ht="16" x14ac:dyDescent="0.2">
      <c r="A61" s="101" t="s">
        <v>288</v>
      </c>
      <c r="B61" s="102">
        <v>2019</v>
      </c>
      <c r="C61" s="103">
        <v>7</v>
      </c>
      <c r="D61" s="102">
        <v>8</v>
      </c>
      <c r="E61" s="82"/>
      <c r="F61" s="131">
        <v>0.78</v>
      </c>
      <c r="G61" s="131">
        <v>8.9</v>
      </c>
      <c r="H61" s="82"/>
      <c r="I61" s="205">
        <v>19.16</v>
      </c>
      <c r="J61" s="226">
        <v>4.9000000000000004</v>
      </c>
      <c r="K61" s="82"/>
      <c r="L61" s="82"/>
      <c r="M61" s="108"/>
      <c r="N61" s="131" t="s">
        <v>763</v>
      </c>
      <c r="O61" s="82"/>
      <c r="P61" s="82"/>
      <c r="Q61" s="82"/>
      <c r="R61" s="140"/>
      <c r="S61" s="137" t="s">
        <v>763</v>
      </c>
      <c r="T61" s="131" t="s">
        <v>763</v>
      </c>
      <c r="U61" s="131" t="s">
        <v>763</v>
      </c>
      <c r="V61" s="85"/>
      <c r="W61" s="85"/>
      <c r="X61" s="85"/>
      <c r="Y61" s="102">
        <f t="shared" ref="Y61:Y71" si="18">IF(C61&lt;6," ",IF(C61&lt;=9,I61, IF(C61&gt;=10," ")))</f>
        <v>19.16</v>
      </c>
      <c r="Z61" s="102">
        <f t="shared" ref="Z61:Z71" si="19">IF(Y61=" ", " ", IF(Y61&gt;0, Y61+273.15))</f>
        <v>292.31</v>
      </c>
      <c r="AA61" s="102">
        <f t="shared" ref="AA61:AA71" si="20">IF(C61&lt;6," ",IF(C61&lt;=9,J61, IF(C61&gt;=10," ")))</f>
        <v>4.9000000000000004</v>
      </c>
      <c r="AB61" s="102">
        <f t="shared" ref="AB61:AB71" si="21">IF(C61&lt;6," ",IF(C61&lt;=9,G61, IF(C61&gt;=10," ")))</f>
        <v>8.9</v>
      </c>
      <c r="AC61" s="104">
        <f t="shared" ref="AC61:AC71" si="22">IF(Y61=" "," ",IF(Y61&gt;0,EXP(-173.4292+249.6339*100/Z61+143.3483*LN(+Z61/100)-21.8492*Z61/100+AA61*(-0.033096+0.014259*Z61/100-0.0017*(Z61/100)^2))*1.4276))</f>
        <v>8.9573731984220739</v>
      </c>
      <c r="AD61" s="102">
        <f t="shared" ref="AD61:AD71" si="23">IF(Y61=" "," ",IF(Y61&gt;0,AB61/AC61))</f>
        <v>0.99359486345481507</v>
      </c>
      <c r="AE61" s="105">
        <f t="shared" ref="AE61:AE70" si="24">IF(C61&lt;6," ",IF(C61&lt;=9,F61, IF(C61&gt;=10," ")))</f>
        <v>0.78</v>
      </c>
      <c r="AF61" s="102" t="str">
        <f t="shared" ref="AF61:AF71" si="25">IF(Y61=" "," ",N61)</f>
        <v>NS</v>
      </c>
      <c r="AG61" s="105" t="str">
        <f t="shared" ref="AG61:AG71" si="26">IF(C61&lt;6," ",IF(C61&lt;=9,T61, IF(C61&gt;=10," ")))</f>
        <v>NS</v>
      </c>
      <c r="AH61" s="105" t="str">
        <f t="shared" ref="AH61:AH71" si="27">IF(C61&lt;6," ",IF(C61&lt;=9,U61, IF(C61&gt;=10," ")))</f>
        <v>NS</v>
      </c>
      <c r="AI61" s="102"/>
      <c r="AJ61" s="106" t="str">
        <f t="shared" ref="AJ61:AJ71" si="28">IF(C61&lt;6," ",IF(C61&lt;=9,S61, IF(C61&gt;=10," ")))</f>
        <v>NS</v>
      </c>
      <c r="AK61" s="107"/>
      <c r="AL61" s="85"/>
      <c r="AM61" s="85"/>
      <c r="AN61" s="85"/>
      <c r="AO61" s="85"/>
      <c r="AP61" s="85"/>
      <c r="AQ61" s="85"/>
      <c r="AR61" s="115"/>
      <c r="AS61" s="116" t="s">
        <v>487</v>
      </c>
      <c r="AT61" s="116" t="s">
        <v>1231</v>
      </c>
      <c r="AU61" s="116" t="s">
        <v>485</v>
      </c>
      <c r="AV61" s="116" t="s">
        <v>513</v>
      </c>
      <c r="AW61" s="116" t="s">
        <v>489</v>
      </c>
      <c r="AX61" s="116"/>
      <c r="AY61" s="85"/>
      <c r="AZ61" s="85"/>
      <c r="BA61" s="82"/>
      <c r="BB61" s="82"/>
    </row>
    <row r="62" spans="1:54" ht="16" x14ac:dyDescent="0.2">
      <c r="A62" s="101" t="s">
        <v>288</v>
      </c>
      <c r="B62" s="102">
        <v>2019</v>
      </c>
      <c r="C62" s="103">
        <v>7</v>
      </c>
      <c r="D62" s="102">
        <v>19</v>
      </c>
      <c r="E62" s="82"/>
      <c r="F62" s="131">
        <v>0.57999999999999996</v>
      </c>
      <c r="G62" s="131">
        <v>9.17</v>
      </c>
      <c r="H62" s="82"/>
      <c r="I62" s="205">
        <v>19.73</v>
      </c>
      <c r="J62" s="226">
        <v>1.8</v>
      </c>
      <c r="K62" s="82"/>
      <c r="L62" s="82"/>
      <c r="M62" s="108"/>
      <c r="N62" s="131" t="s">
        <v>763</v>
      </c>
      <c r="O62" s="82"/>
      <c r="P62" s="82"/>
      <c r="Q62" s="82"/>
      <c r="R62" s="140"/>
      <c r="S62" s="137" t="s">
        <v>763</v>
      </c>
      <c r="T62" s="131" t="s">
        <v>763</v>
      </c>
      <c r="U62" s="131" t="s">
        <v>763</v>
      </c>
      <c r="V62" s="85"/>
      <c r="W62" s="85"/>
      <c r="X62" s="85"/>
      <c r="Y62" s="102">
        <f t="shared" si="18"/>
        <v>19.73</v>
      </c>
      <c r="Z62" s="102">
        <f t="shared" si="19"/>
        <v>292.88</v>
      </c>
      <c r="AA62" s="102">
        <f t="shared" si="20"/>
        <v>1.8</v>
      </c>
      <c r="AB62" s="102">
        <f t="shared" si="21"/>
        <v>9.17</v>
      </c>
      <c r="AC62" s="104">
        <f t="shared" si="22"/>
        <v>9.0200324039117472</v>
      </c>
      <c r="AD62" s="102">
        <f t="shared" si="23"/>
        <v>1.0166260595719385</v>
      </c>
      <c r="AE62" s="105">
        <f t="shared" si="24"/>
        <v>0.57999999999999996</v>
      </c>
      <c r="AF62" s="102" t="str">
        <f t="shared" si="25"/>
        <v>NS</v>
      </c>
      <c r="AG62" s="105" t="str">
        <f t="shared" si="26"/>
        <v>NS</v>
      </c>
      <c r="AH62" s="105" t="str">
        <f t="shared" si="27"/>
        <v>NS</v>
      </c>
      <c r="AI62" s="102"/>
      <c r="AJ62" s="106" t="str">
        <f t="shared" si="28"/>
        <v>NS</v>
      </c>
      <c r="AK62" s="107"/>
      <c r="AL62" s="82"/>
      <c r="AM62" s="84" t="s">
        <v>1232</v>
      </c>
      <c r="AN62" s="82"/>
      <c r="AO62" s="82"/>
      <c r="AP62" s="82"/>
      <c r="AQ62" s="82"/>
      <c r="AR62" s="117" t="s">
        <v>522</v>
      </c>
      <c r="AS62" s="115"/>
      <c r="AT62" s="115"/>
      <c r="AU62" s="115"/>
      <c r="AV62" s="115"/>
      <c r="AW62" s="115"/>
      <c r="AX62" s="118"/>
      <c r="AY62" s="85"/>
      <c r="AZ62" s="85"/>
      <c r="BA62" s="82"/>
      <c r="BB62" s="82"/>
    </row>
    <row r="63" spans="1:54" ht="18" x14ac:dyDescent="0.25">
      <c r="A63" s="101" t="s">
        <v>288</v>
      </c>
      <c r="B63" s="102">
        <v>2019</v>
      </c>
      <c r="C63" s="103">
        <v>7</v>
      </c>
      <c r="D63" s="102">
        <v>19</v>
      </c>
      <c r="E63" s="82"/>
      <c r="F63" s="131">
        <v>0.57999999999999996</v>
      </c>
      <c r="G63" s="131">
        <v>9.17</v>
      </c>
      <c r="H63" s="82"/>
      <c r="I63" s="205">
        <v>19.73</v>
      </c>
      <c r="J63" s="226">
        <v>3</v>
      </c>
      <c r="K63" s="82"/>
      <c r="L63" s="82"/>
      <c r="M63" s="108"/>
      <c r="N63" s="137">
        <v>11.193064870432778</v>
      </c>
      <c r="O63" s="82"/>
      <c r="P63" s="82"/>
      <c r="Q63" s="82"/>
      <c r="R63" s="140"/>
      <c r="S63" s="137">
        <v>160.52979251568277</v>
      </c>
      <c r="T63" s="137">
        <v>40.565200000000004</v>
      </c>
      <c r="U63" s="137">
        <v>6.3509577083333246</v>
      </c>
      <c r="V63" s="85"/>
      <c r="W63" s="85"/>
      <c r="X63" s="85"/>
      <c r="Y63" s="102">
        <f t="shared" si="18"/>
        <v>19.73</v>
      </c>
      <c r="Z63" s="102">
        <f t="shared" si="19"/>
        <v>292.88</v>
      </c>
      <c r="AA63" s="102">
        <f t="shared" si="20"/>
        <v>3</v>
      </c>
      <c r="AB63" s="102">
        <f t="shared" si="21"/>
        <v>9.17</v>
      </c>
      <c r="AC63" s="104">
        <f t="shared" si="22"/>
        <v>8.9562175005821896</v>
      </c>
      <c r="AD63" s="102">
        <f t="shared" si="23"/>
        <v>1.0238697306540303</v>
      </c>
      <c r="AE63" s="105">
        <f t="shared" si="24"/>
        <v>0.57999999999999996</v>
      </c>
      <c r="AF63" s="102">
        <f t="shared" si="25"/>
        <v>11.193064870432778</v>
      </c>
      <c r="AG63" s="105">
        <f t="shared" si="26"/>
        <v>40.565200000000004</v>
      </c>
      <c r="AH63" s="105">
        <f t="shared" si="27"/>
        <v>6.3509577083333246</v>
      </c>
      <c r="AI63" s="102">
        <f t="shared" si="17"/>
        <v>46.91615770833333</v>
      </c>
      <c r="AJ63" s="106">
        <f t="shared" si="28"/>
        <v>160.52979251568277</v>
      </c>
      <c r="AK63" s="107">
        <f t="shared" ref="AK63:AK71" si="29">IF(Y63=" ", " ", IF(Y63&gt;0, AJ63-AF63))</f>
        <v>149.33672764524999</v>
      </c>
      <c r="AL63" s="82"/>
      <c r="AM63" s="119" t="s">
        <v>477</v>
      </c>
      <c r="AN63" s="109" t="s">
        <v>1231</v>
      </c>
      <c r="AO63" s="120" t="s">
        <v>479</v>
      </c>
      <c r="AP63" s="120" t="s">
        <v>726</v>
      </c>
      <c r="AQ63" s="120" t="s">
        <v>481</v>
      </c>
      <c r="AR63" s="118" t="s">
        <v>476</v>
      </c>
      <c r="AS63" s="115">
        <v>0.4</v>
      </c>
      <c r="AT63" s="118">
        <v>0.6</v>
      </c>
      <c r="AU63" s="121">
        <v>10</v>
      </c>
      <c r="AV63" s="115">
        <v>10</v>
      </c>
      <c r="AW63" s="122">
        <v>43</v>
      </c>
      <c r="AX63" s="118"/>
      <c r="AY63" s="85"/>
      <c r="AZ63" s="85"/>
      <c r="BA63" s="82"/>
      <c r="BB63" s="82"/>
    </row>
    <row r="64" spans="1:54" ht="16" x14ac:dyDescent="0.2">
      <c r="A64" s="101" t="s">
        <v>288</v>
      </c>
      <c r="B64" s="102">
        <v>2019</v>
      </c>
      <c r="C64" s="103">
        <v>7</v>
      </c>
      <c r="D64" s="102">
        <v>19</v>
      </c>
      <c r="E64" s="82"/>
      <c r="F64" s="131">
        <v>0.57999999999999996</v>
      </c>
      <c r="G64" s="131">
        <v>9.17</v>
      </c>
      <c r="H64" s="82"/>
      <c r="I64" s="205">
        <v>19.73</v>
      </c>
      <c r="J64" s="226">
        <v>3</v>
      </c>
      <c r="K64" s="82"/>
      <c r="L64" s="82"/>
      <c r="M64" s="108"/>
      <c r="N64" s="131" t="s">
        <v>763</v>
      </c>
      <c r="O64" s="82"/>
      <c r="P64" s="82"/>
      <c r="Q64" s="82"/>
      <c r="R64" s="140"/>
      <c r="S64" s="137" t="s">
        <v>763</v>
      </c>
      <c r="T64" s="131" t="s">
        <v>763</v>
      </c>
      <c r="U64" s="131" t="s">
        <v>763</v>
      </c>
      <c r="V64" s="85"/>
      <c r="W64" s="85"/>
      <c r="X64" s="85"/>
      <c r="Y64" s="102">
        <f t="shared" si="18"/>
        <v>19.73</v>
      </c>
      <c r="Z64" s="102">
        <f t="shared" si="19"/>
        <v>292.88</v>
      </c>
      <c r="AA64" s="102">
        <f t="shared" si="20"/>
        <v>3</v>
      </c>
      <c r="AB64" s="102">
        <f t="shared" si="21"/>
        <v>9.17</v>
      </c>
      <c r="AC64" s="104">
        <f t="shared" si="22"/>
        <v>8.9562175005821896</v>
      </c>
      <c r="AD64" s="102">
        <f t="shared" si="23"/>
        <v>1.0238697306540303</v>
      </c>
      <c r="AE64" s="105">
        <f t="shared" si="24"/>
        <v>0.57999999999999996</v>
      </c>
      <c r="AF64" s="102" t="str">
        <f t="shared" si="25"/>
        <v>NS</v>
      </c>
      <c r="AG64" s="105" t="str">
        <f t="shared" si="26"/>
        <v>NS</v>
      </c>
      <c r="AH64" s="105" t="str">
        <f t="shared" si="27"/>
        <v>NS</v>
      </c>
      <c r="AI64" s="102"/>
      <c r="AJ64" s="106" t="str">
        <f t="shared" si="28"/>
        <v>NS</v>
      </c>
      <c r="AK64" s="107"/>
      <c r="AL64" s="82"/>
      <c r="AM64" s="123" t="s">
        <v>479</v>
      </c>
      <c r="AN64" s="124" t="s">
        <v>1233</v>
      </c>
      <c r="AO64" s="124" t="s">
        <v>485</v>
      </c>
      <c r="AP64" s="124" t="s">
        <v>1234</v>
      </c>
      <c r="AQ64" s="124"/>
      <c r="AR64" s="118" t="s">
        <v>482</v>
      </c>
      <c r="AS64" s="115">
        <v>0.9</v>
      </c>
      <c r="AT64" s="118">
        <v>3</v>
      </c>
      <c r="AU64" s="121">
        <v>1</v>
      </c>
      <c r="AV64" s="115">
        <v>3</v>
      </c>
      <c r="AW64" s="122">
        <v>20</v>
      </c>
      <c r="AX64" s="118"/>
      <c r="AY64" s="85"/>
      <c r="AZ64" s="102"/>
      <c r="BA64" s="102" t="s">
        <v>1235</v>
      </c>
      <c r="BB64" s="82"/>
    </row>
    <row r="65" spans="1:54" ht="16" x14ac:dyDescent="0.2">
      <c r="A65" s="101" t="s">
        <v>288</v>
      </c>
      <c r="B65" s="102">
        <v>2019</v>
      </c>
      <c r="C65" s="103">
        <v>8</v>
      </c>
      <c r="D65" s="102">
        <v>5</v>
      </c>
      <c r="E65" s="82"/>
      <c r="F65" s="131">
        <v>0.56999999999999995</v>
      </c>
      <c r="G65" s="131">
        <v>9.27</v>
      </c>
      <c r="H65" s="82"/>
      <c r="I65" s="205">
        <v>18.95</v>
      </c>
      <c r="J65" s="226">
        <v>4</v>
      </c>
      <c r="K65" s="82"/>
      <c r="L65" s="82"/>
      <c r="M65" s="108"/>
      <c r="N65" s="131" t="s">
        <v>763</v>
      </c>
      <c r="O65" s="82"/>
      <c r="P65" s="82"/>
      <c r="Q65" s="82"/>
      <c r="R65" s="140"/>
      <c r="S65" s="137" t="s">
        <v>763</v>
      </c>
      <c r="T65" s="131" t="s">
        <v>763</v>
      </c>
      <c r="U65" s="131" t="s">
        <v>763</v>
      </c>
      <c r="V65" s="85"/>
      <c r="W65" s="85"/>
      <c r="X65" s="85"/>
      <c r="Y65" s="102">
        <f t="shared" si="18"/>
        <v>18.95</v>
      </c>
      <c r="Z65" s="102">
        <f t="shared" si="19"/>
        <v>292.09999999999997</v>
      </c>
      <c r="AA65" s="102">
        <f t="shared" si="20"/>
        <v>4</v>
      </c>
      <c r="AB65" s="102">
        <f t="shared" si="21"/>
        <v>9.27</v>
      </c>
      <c r="AC65" s="104">
        <f t="shared" si="22"/>
        <v>9.0435112986708308</v>
      </c>
      <c r="AD65" s="102">
        <f t="shared" si="23"/>
        <v>1.0250443322122522</v>
      </c>
      <c r="AE65" s="105">
        <f t="shared" si="24"/>
        <v>0.56999999999999995</v>
      </c>
      <c r="AF65" s="102" t="str">
        <f t="shared" si="25"/>
        <v>NS</v>
      </c>
      <c r="AG65" s="105" t="str">
        <f t="shared" si="26"/>
        <v>NS</v>
      </c>
      <c r="AH65" s="105" t="str">
        <f t="shared" si="27"/>
        <v>NS</v>
      </c>
      <c r="AI65" s="102"/>
      <c r="AJ65" s="106" t="str">
        <f t="shared" si="28"/>
        <v>NS</v>
      </c>
      <c r="AK65" s="107"/>
      <c r="AL65" s="82"/>
      <c r="AM65" s="123" t="s">
        <v>1236</v>
      </c>
      <c r="AN65" s="125" t="s">
        <v>742</v>
      </c>
      <c r="AO65" s="125" t="s">
        <v>494</v>
      </c>
      <c r="AP65" s="125" t="s">
        <v>495</v>
      </c>
      <c r="AQ65" s="125" t="s">
        <v>494</v>
      </c>
      <c r="AR65" s="118"/>
      <c r="AS65" s="115" t="s">
        <v>487</v>
      </c>
      <c r="AT65" s="115" t="s">
        <v>976</v>
      </c>
      <c r="AU65" s="115" t="s">
        <v>485</v>
      </c>
      <c r="AV65" s="115" t="s">
        <v>488</v>
      </c>
      <c r="AW65" s="115" t="s">
        <v>489</v>
      </c>
      <c r="AX65" s="116" t="s">
        <v>490</v>
      </c>
      <c r="AY65" s="102"/>
      <c r="AZ65" s="102"/>
      <c r="BA65" s="84" t="s">
        <v>1</v>
      </c>
      <c r="BB65" s="82"/>
    </row>
    <row r="66" spans="1:54" ht="16" x14ac:dyDescent="0.2">
      <c r="A66" s="101" t="s">
        <v>288</v>
      </c>
      <c r="B66" s="102">
        <v>2019</v>
      </c>
      <c r="C66" s="103">
        <v>8</v>
      </c>
      <c r="D66" s="102">
        <v>5</v>
      </c>
      <c r="E66" s="82"/>
      <c r="F66" s="131">
        <v>0.56999999999999995</v>
      </c>
      <c r="G66" s="131">
        <v>9.27</v>
      </c>
      <c r="H66" s="82"/>
      <c r="I66" s="205">
        <v>18.95</v>
      </c>
      <c r="J66" s="226">
        <v>4.8</v>
      </c>
      <c r="K66" s="82"/>
      <c r="L66" s="82"/>
      <c r="M66" s="82"/>
      <c r="N66" s="137">
        <v>4.8559964947421141</v>
      </c>
      <c r="O66" s="82"/>
      <c r="P66" s="82"/>
      <c r="Q66" s="82"/>
      <c r="R66" s="140"/>
      <c r="S66" s="137">
        <v>88.427232556760615</v>
      </c>
      <c r="T66" s="137">
        <v>13.02864875</v>
      </c>
      <c r="U66" s="137">
        <v>2.4027466666666655</v>
      </c>
      <c r="V66" s="85"/>
      <c r="W66" s="85"/>
      <c r="X66" s="85"/>
      <c r="Y66" s="102">
        <f t="shared" si="18"/>
        <v>18.95</v>
      </c>
      <c r="Z66" s="102">
        <f t="shared" si="19"/>
        <v>292.09999999999997</v>
      </c>
      <c r="AA66" s="102">
        <f t="shared" si="20"/>
        <v>4.8</v>
      </c>
      <c r="AB66" s="102">
        <f t="shared" si="21"/>
        <v>9.27</v>
      </c>
      <c r="AC66" s="104">
        <f t="shared" si="22"/>
        <v>9.0005645254933704</v>
      </c>
      <c r="AD66" s="102">
        <f t="shared" si="23"/>
        <v>1.0299353972457477</v>
      </c>
      <c r="AE66" s="105">
        <f t="shared" si="24"/>
        <v>0.56999999999999995</v>
      </c>
      <c r="AF66" s="102">
        <f t="shared" si="25"/>
        <v>4.8559964947421141</v>
      </c>
      <c r="AG66" s="105">
        <f t="shared" si="26"/>
        <v>13.02864875</v>
      </c>
      <c r="AH66" s="105">
        <f t="shared" si="27"/>
        <v>2.4027466666666655</v>
      </c>
      <c r="AI66" s="102">
        <f t="shared" ref="AI66" si="30">IF(Y66=" ", " ", IF(Y66&gt;0, SUM(AG66:AH66)))</f>
        <v>15.431395416666666</v>
      </c>
      <c r="AJ66" s="106">
        <f t="shared" si="28"/>
        <v>88.427232556760615</v>
      </c>
      <c r="AK66" s="107">
        <f t="shared" si="29"/>
        <v>83.5712360620185</v>
      </c>
      <c r="AL66" s="82"/>
      <c r="AM66" s="82">
        <f>AD74</f>
        <v>3.9584301801613435</v>
      </c>
      <c r="AN66" s="82">
        <f>AE74</f>
        <v>0.63272727272727292</v>
      </c>
      <c r="AO66" s="82">
        <f>AF74</f>
        <v>12.028709428207442</v>
      </c>
      <c r="AP66" s="82">
        <f>AI74</f>
        <v>36.787620468749999</v>
      </c>
      <c r="AQ66" s="113">
        <f>AK74</f>
        <v>91.464791399187618</v>
      </c>
      <c r="AR66" s="118"/>
      <c r="AS66" s="115" t="s">
        <v>497</v>
      </c>
      <c r="AT66" s="115" t="s">
        <v>497</v>
      </c>
      <c r="AU66" s="115" t="s">
        <v>497</v>
      </c>
      <c r="AV66" s="115" t="s">
        <v>497</v>
      </c>
      <c r="AW66" s="115" t="s">
        <v>497</v>
      </c>
      <c r="AX66" s="116" t="s">
        <v>498</v>
      </c>
      <c r="AY66" s="102"/>
      <c r="AZ66" s="102"/>
      <c r="BA66" s="82"/>
      <c r="BB66" s="82"/>
    </row>
    <row r="67" spans="1:54" ht="16" x14ac:dyDescent="0.2">
      <c r="A67" s="101" t="s">
        <v>288</v>
      </c>
      <c r="B67" s="102">
        <v>2019</v>
      </c>
      <c r="C67" s="103">
        <v>8</v>
      </c>
      <c r="D67" s="102">
        <v>5</v>
      </c>
      <c r="E67" s="82"/>
      <c r="F67" s="131">
        <v>0.56999999999999995</v>
      </c>
      <c r="G67" s="131">
        <v>9.27</v>
      </c>
      <c r="H67" s="82"/>
      <c r="I67" s="205">
        <v>18.95</v>
      </c>
      <c r="J67" s="226">
        <v>4.8</v>
      </c>
      <c r="K67" s="82"/>
      <c r="L67" s="82"/>
      <c r="M67" s="108"/>
      <c r="N67" s="131" t="s">
        <v>763</v>
      </c>
      <c r="O67" s="82"/>
      <c r="P67" s="82"/>
      <c r="Q67" s="82"/>
      <c r="R67" s="140"/>
      <c r="S67" s="137" t="s">
        <v>763</v>
      </c>
      <c r="T67" s="131" t="s">
        <v>763</v>
      </c>
      <c r="U67" s="131" t="s">
        <v>763</v>
      </c>
      <c r="V67" s="85"/>
      <c r="W67" s="85"/>
      <c r="X67" s="85"/>
      <c r="Y67" s="102">
        <f t="shared" si="18"/>
        <v>18.95</v>
      </c>
      <c r="Z67" s="102">
        <f t="shared" si="19"/>
        <v>292.09999999999997</v>
      </c>
      <c r="AA67" s="102">
        <f t="shared" si="20"/>
        <v>4.8</v>
      </c>
      <c r="AB67" s="102">
        <f t="shared" si="21"/>
        <v>9.27</v>
      </c>
      <c r="AC67" s="104">
        <f t="shared" si="22"/>
        <v>9.0005645254933704</v>
      </c>
      <c r="AD67" s="102">
        <f t="shared" si="23"/>
        <v>1.0299353972457477</v>
      </c>
      <c r="AE67" s="105">
        <f t="shared" si="24"/>
        <v>0.56999999999999995</v>
      </c>
      <c r="AF67" s="102" t="str">
        <f t="shared" si="25"/>
        <v>NS</v>
      </c>
      <c r="AG67" s="105" t="str">
        <f t="shared" si="26"/>
        <v>NS</v>
      </c>
      <c r="AH67" s="105" t="str">
        <f t="shared" si="27"/>
        <v>NS</v>
      </c>
      <c r="AI67" s="102"/>
      <c r="AJ67" s="106" t="str">
        <f t="shared" si="28"/>
        <v>NS</v>
      </c>
      <c r="AK67" s="107"/>
      <c r="AL67" s="82"/>
      <c r="AM67" s="82"/>
      <c r="AN67" s="82"/>
      <c r="AO67" s="82"/>
      <c r="AP67" s="85"/>
      <c r="AQ67" s="82"/>
      <c r="AR67" s="82"/>
      <c r="AS67" s="115">
        <f>((LN(AM66)-LN(0.4))/(LN(0.9)-LN(0.4))*100)</f>
        <v>282.65542626951026</v>
      </c>
      <c r="AT67" s="120">
        <f>((LN(AN66)-LN(0.6))/(LN(3)-LN(0.6))*100)</f>
        <v>3.299898983591476</v>
      </c>
      <c r="AU67" s="115">
        <f>((LN(AO66)-LN(10))/(LN(1)-LN(10))*100)</f>
        <v>-8.0219033967060653</v>
      </c>
      <c r="AV67" s="115">
        <f>((LN(AP66)-LN(10))/(LN(3)-LN(10))*100)</f>
        <v>-108.18984370740216</v>
      </c>
      <c r="AW67" s="115">
        <f>((LN(AQ66)-LN(43))/(LN(20)-LN(43))*100)</f>
        <v>-98.600352298901257</v>
      </c>
      <c r="AX67" s="82"/>
      <c r="AY67" s="82"/>
      <c r="AZ67" s="82"/>
      <c r="BA67" s="82"/>
      <c r="BB67" s="82"/>
    </row>
    <row r="68" spans="1:54" ht="16" x14ac:dyDescent="0.2">
      <c r="A68" s="101" t="s">
        <v>288</v>
      </c>
      <c r="B68" s="102">
        <v>2019</v>
      </c>
      <c r="C68" s="103">
        <v>8</v>
      </c>
      <c r="D68" s="102">
        <v>19</v>
      </c>
      <c r="E68" s="82"/>
      <c r="F68" s="131">
        <v>0.65</v>
      </c>
      <c r="G68" s="131">
        <v>99.4</v>
      </c>
      <c r="H68" s="82"/>
      <c r="I68" s="205">
        <v>23.02</v>
      </c>
      <c r="J68" s="226">
        <v>1.5</v>
      </c>
      <c r="K68" s="82"/>
      <c r="L68" s="82"/>
      <c r="M68" s="108"/>
      <c r="N68" s="131" t="s">
        <v>763</v>
      </c>
      <c r="O68" s="82"/>
      <c r="P68" s="82"/>
      <c r="Q68" s="82"/>
      <c r="R68" s="140"/>
      <c r="S68" s="137" t="s">
        <v>763</v>
      </c>
      <c r="T68" s="131" t="s">
        <v>763</v>
      </c>
      <c r="U68" s="131" t="s">
        <v>763</v>
      </c>
      <c r="V68" s="85"/>
      <c r="W68" s="85"/>
      <c r="X68" s="85"/>
      <c r="Y68" s="102">
        <f t="shared" si="18"/>
        <v>23.02</v>
      </c>
      <c r="Z68" s="102">
        <f t="shared" si="19"/>
        <v>296.16999999999996</v>
      </c>
      <c r="AA68" s="102">
        <f t="shared" si="20"/>
        <v>1.5</v>
      </c>
      <c r="AB68" s="102">
        <f t="shared" si="21"/>
        <v>99.4</v>
      </c>
      <c r="AC68" s="104">
        <f t="shared" si="22"/>
        <v>8.4745195435074177</v>
      </c>
      <c r="AD68" s="102">
        <f t="shared" si="23"/>
        <v>11.729278514220114</v>
      </c>
      <c r="AE68" s="105">
        <f t="shared" si="24"/>
        <v>0.65</v>
      </c>
      <c r="AF68" s="102" t="str">
        <f t="shared" si="25"/>
        <v>NS</v>
      </c>
      <c r="AG68" s="105" t="str">
        <f t="shared" si="26"/>
        <v>NS</v>
      </c>
      <c r="AH68" s="105" t="str">
        <f t="shared" si="27"/>
        <v>NS</v>
      </c>
      <c r="AI68" s="102"/>
      <c r="AJ68" s="106" t="str">
        <f t="shared" si="28"/>
        <v>NS</v>
      </c>
      <c r="AK68" s="107"/>
      <c r="AL68" s="82"/>
      <c r="AM68" s="85"/>
      <c r="AN68" s="85"/>
      <c r="AO68" s="85"/>
      <c r="AP68" s="128" t="s">
        <v>1237</v>
      </c>
      <c r="AQ68" s="85"/>
      <c r="AR68" s="82"/>
      <c r="AS68" s="82">
        <f>IF(AS67&gt;100, 100, IF(AS67&lt;0, 0, AS67))</f>
        <v>100</v>
      </c>
      <c r="AT68" s="82">
        <f t="shared" ref="AT68:AW68" si="31">IF(AT67&gt;100, 100, IF(AT67&lt;0, 0, AT67))</f>
        <v>3.299898983591476</v>
      </c>
      <c r="AU68" s="82">
        <f t="shared" si="31"/>
        <v>0</v>
      </c>
      <c r="AV68" s="82">
        <f t="shared" si="31"/>
        <v>0</v>
      </c>
      <c r="AW68" s="82">
        <f t="shared" si="31"/>
        <v>0</v>
      </c>
      <c r="AX68" s="129">
        <f>AVERAGE(AS68:AW68)</f>
        <v>20.659979796718297</v>
      </c>
      <c r="AY68" s="84"/>
      <c r="AZ68" s="84"/>
      <c r="BA68" s="84" t="str">
        <f>IF(AX68&gt;65, "Acceptable; Ongoing Protection is Required", "Unacceptable; Immediate Restoration is Required")</f>
        <v>Unacceptable; Immediate Restoration is Required</v>
      </c>
      <c r="BB68" s="82"/>
    </row>
    <row r="69" spans="1:54" ht="16" x14ac:dyDescent="0.2">
      <c r="A69" s="101" t="s">
        <v>288</v>
      </c>
      <c r="B69" s="102">
        <v>2019</v>
      </c>
      <c r="C69" s="103">
        <v>8</v>
      </c>
      <c r="D69" s="102">
        <v>19</v>
      </c>
      <c r="E69" s="82"/>
      <c r="F69" s="131">
        <v>0.65</v>
      </c>
      <c r="G69" s="131">
        <v>99.4</v>
      </c>
      <c r="H69" s="82"/>
      <c r="I69" s="205">
        <v>23.02</v>
      </c>
      <c r="J69" s="226">
        <v>3.1</v>
      </c>
      <c r="K69" s="82"/>
      <c r="L69" s="82"/>
      <c r="M69" s="108"/>
      <c r="N69" s="137">
        <v>13.168698646992494</v>
      </c>
      <c r="O69" s="82"/>
      <c r="P69" s="82"/>
      <c r="Q69" s="82"/>
      <c r="R69" s="140"/>
      <c r="S69" s="137">
        <v>115.41846293023319</v>
      </c>
      <c r="T69" s="137">
        <v>47.05</v>
      </c>
      <c r="U69" s="137">
        <v>32.375</v>
      </c>
      <c r="V69" s="85"/>
      <c r="W69" s="85"/>
      <c r="X69" s="85"/>
      <c r="Y69" s="102">
        <f t="shared" si="18"/>
        <v>23.02</v>
      </c>
      <c r="Z69" s="102">
        <f t="shared" si="19"/>
        <v>296.16999999999996</v>
      </c>
      <c r="AA69" s="102">
        <f t="shared" si="20"/>
        <v>3.1</v>
      </c>
      <c r="AB69" s="102">
        <f t="shared" si="21"/>
        <v>99.4</v>
      </c>
      <c r="AC69" s="104">
        <f t="shared" si="22"/>
        <v>8.3965493951948726</v>
      </c>
      <c r="AD69" s="102">
        <f t="shared" si="23"/>
        <v>11.838196302029028</v>
      </c>
      <c r="AE69" s="105">
        <f t="shared" si="24"/>
        <v>0.65</v>
      </c>
      <c r="AF69" s="102">
        <f t="shared" si="25"/>
        <v>13.168698646992494</v>
      </c>
      <c r="AG69" s="105">
        <f t="shared" si="26"/>
        <v>47.05</v>
      </c>
      <c r="AH69" s="105">
        <f t="shared" si="27"/>
        <v>32.375</v>
      </c>
      <c r="AI69" s="102">
        <f t="shared" ref="AI69" si="32">IF(Y69=" ", " ", IF(Y69&gt;0, SUM(AG69:AH69)))</f>
        <v>79.424999999999997</v>
      </c>
      <c r="AJ69" s="106">
        <f t="shared" si="28"/>
        <v>115.41846293023319</v>
      </c>
      <c r="AK69" s="107">
        <f t="shared" si="29"/>
        <v>102.24976428324069</v>
      </c>
      <c r="AL69" s="82"/>
      <c r="AM69" s="85"/>
      <c r="AN69" s="85"/>
      <c r="AO69" s="85"/>
      <c r="AP69" s="85"/>
      <c r="AQ69" s="85"/>
      <c r="AR69" s="85"/>
      <c r="AS69" s="85"/>
      <c r="AT69" s="85"/>
      <c r="AU69" s="85"/>
      <c r="AV69" s="85"/>
      <c r="AW69" s="126" t="s">
        <v>1238</v>
      </c>
      <c r="AX69" s="126">
        <f>AVERAGE(AS68:AW68)</f>
        <v>20.659979796718297</v>
      </c>
      <c r="AY69" s="85"/>
      <c r="AZ69" s="85"/>
      <c r="BA69" s="82"/>
      <c r="BB69" s="82"/>
    </row>
    <row r="70" spans="1:54" ht="16" x14ac:dyDescent="0.2">
      <c r="A70" s="101" t="s">
        <v>288</v>
      </c>
      <c r="B70" s="102">
        <v>2019</v>
      </c>
      <c r="C70" s="103">
        <v>8</v>
      </c>
      <c r="D70" s="102">
        <v>19</v>
      </c>
      <c r="E70" s="82"/>
      <c r="F70" s="131">
        <v>0.65</v>
      </c>
      <c r="G70" s="131">
        <v>99.4</v>
      </c>
      <c r="H70" s="82"/>
      <c r="I70" s="205">
        <v>23.02</v>
      </c>
      <c r="J70" s="226">
        <v>3.1</v>
      </c>
      <c r="K70" s="82"/>
      <c r="L70" s="82"/>
      <c r="M70" s="108"/>
      <c r="N70" s="131" t="s">
        <v>763</v>
      </c>
      <c r="O70" s="82"/>
      <c r="P70" s="82"/>
      <c r="Q70" s="82"/>
      <c r="R70" s="140"/>
      <c r="S70" s="137" t="s">
        <v>763</v>
      </c>
      <c r="T70" s="131" t="s">
        <v>763</v>
      </c>
      <c r="U70" s="131" t="s">
        <v>763</v>
      </c>
      <c r="V70" s="85"/>
      <c r="W70" s="85"/>
      <c r="X70" s="85"/>
      <c r="Y70" s="102">
        <f t="shared" si="18"/>
        <v>23.02</v>
      </c>
      <c r="Z70" s="102">
        <f t="shared" si="19"/>
        <v>296.16999999999996</v>
      </c>
      <c r="AA70" s="102">
        <f t="shared" si="20"/>
        <v>3.1</v>
      </c>
      <c r="AB70" s="102">
        <f t="shared" si="21"/>
        <v>99.4</v>
      </c>
      <c r="AC70" s="104">
        <f t="shared" si="22"/>
        <v>8.3965493951948726</v>
      </c>
      <c r="AD70" s="102">
        <f t="shared" si="23"/>
        <v>11.838196302029028</v>
      </c>
      <c r="AE70" s="105">
        <f t="shared" si="24"/>
        <v>0.65</v>
      </c>
      <c r="AF70" s="102" t="str">
        <f t="shared" si="25"/>
        <v>NS</v>
      </c>
      <c r="AG70" s="105" t="str">
        <f t="shared" si="26"/>
        <v>NS</v>
      </c>
      <c r="AH70" s="105" t="str">
        <f t="shared" si="27"/>
        <v>NS</v>
      </c>
      <c r="AI70" s="102"/>
      <c r="AJ70" s="106" t="str">
        <f t="shared" si="28"/>
        <v>NS</v>
      </c>
      <c r="AK70" s="107"/>
      <c r="AL70" s="82"/>
      <c r="AM70" s="82"/>
      <c r="AN70" s="82"/>
      <c r="AO70" s="82"/>
      <c r="AP70" s="82"/>
      <c r="AQ70" s="82"/>
      <c r="AR70" s="82"/>
      <c r="AS70" s="82"/>
      <c r="AT70" s="82"/>
      <c r="AU70" s="82"/>
      <c r="AV70" s="82"/>
      <c r="AW70" s="82"/>
      <c r="AX70" s="82"/>
      <c r="AY70" s="82"/>
      <c r="AZ70" s="82"/>
      <c r="BA70" s="82"/>
      <c r="BB70" s="82"/>
    </row>
    <row r="71" spans="1:54" ht="16" x14ac:dyDescent="0.2">
      <c r="A71" s="101"/>
      <c r="B71" s="102"/>
      <c r="C71" s="103"/>
      <c r="D71" s="102"/>
      <c r="E71" s="82"/>
      <c r="F71" s="144"/>
      <c r="G71" s="144"/>
      <c r="H71" s="82"/>
      <c r="I71" s="257"/>
      <c r="J71" s="259"/>
      <c r="K71" s="82"/>
      <c r="L71" s="82"/>
      <c r="M71" s="82"/>
      <c r="N71" s="144"/>
      <c r="O71" s="82"/>
      <c r="P71" s="82"/>
      <c r="Q71" s="82"/>
      <c r="R71" s="140"/>
      <c r="S71" s="146"/>
      <c r="T71" s="144"/>
      <c r="U71" s="144"/>
      <c r="V71" s="85"/>
      <c r="W71" s="85"/>
      <c r="X71" s="85"/>
      <c r="Y71" s="102" t="str">
        <f t="shared" si="18"/>
        <v xml:space="preserve"> </v>
      </c>
      <c r="Z71" s="102" t="str">
        <f t="shared" si="19"/>
        <v xml:space="preserve"> </v>
      </c>
      <c r="AA71" s="102" t="str">
        <f t="shared" si="20"/>
        <v xml:space="preserve"> </v>
      </c>
      <c r="AB71" s="102" t="str">
        <f t="shared" si="21"/>
        <v xml:space="preserve"> </v>
      </c>
      <c r="AC71" s="104" t="str">
        <f t="shared" si="22"/>
        <v xml:space="preserve"> </v>
      </c>
      <c r="AD71" s="102" t="str">
        <f t="shared" si="23"/>
        <v xml:space="preserve"> </v>
      </c>
      <c r="AE71" s="105" t="str">
        <f>IF(C71&lt;6," ",IF(C71&lt;=9,#REF!, IF(C71&gt;=10," ")))</f>
        <v xml:space="preserve"> </v>
      </c>
      <c r="AF71" s="102" t="str">
        <f t="shared" si="25"/>
        <v xml:space="preserve"> </v>
      </c>
      <c r="AG71" s="105" t="str">
        <f t="shared" si="26"/>
        <v xml:space="preserve"> </v>
      </c>
      <c r="AH71" s="105" t="str">
        <f t="shared" si="27"/>
        <v xml:space="preserve"> </v>
      </c>
      <c r="AI71" s="102"/>
      <c r="AJ71" s="106" t="str">
        <f t="shared" si="28"/>
        <v xml:space="preserve"> </v>
      </c>
      <c r="AK71" s="107" t="str">
        <f t="shared" si="29"/>
        <v xml:space="preserve"> </v>
      </c>
      <c r="AL71" s="82"/>
      <c r="AM71" s="123"/>
      <c r="AN71" s="124"/>
      <c r="AO71" s="124"/>
      <c r="AP71" s="124"/>
      <c r="AQ71" s="124"/>
      <c r="AR71" s="118"/>
      <c r="AS71" s="115"/>
      <c r="AT71" s="118"/>
      <c r="AU71" s="121"/>
      <c r="AV71" s="115"/>
      <c r="AW71" s="122"/>
      <c r="AX71" s="118"/>
      <c r="AY71" s="85"/>
      <c r="AZ71" s="102"/>
      <c r="BA71" s="102"/>
      <c r="BB71" s="82"/>
    </row>
    <row r="72" spans="1:54" x14ac:dyDescent="0.2">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row>
    <row r="73" spans="1:54" ht="16"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110"/>
      <c r="AD73" s="82"/>
      <c r="AE73" s="111"/>
      <c r="AF73" s="82"/>
      <c r="AG73" s="111"/>
      <c r="AH73" s="111"/>
      <c r="AI73" s="82"/>
      <c r="AJ73" s="112"/>
      <c r="AK73" s="113"/>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4">
        <f>_xlfn.AGGREGATE(1, 6,AD60:AD73)</f>
        <v>3.9584301801613435</v>
      </c>
      <c r="AE74" s="84">
        <f>_xlfn.AGGREGATE(1, 6,AE60:AE73)</f>
        <v>0.63272727272727292</v>
      </c>
      <c r="AF74" s="84">
        <f>_xlfn.AGGREGATE(1, 6,AF60:AF73)</f>
        <v>12.028709428207442</v>
      </c>
      <c r="AG74" s="82"/>
      <c r="AH74" s="82"/>
      <c r="AI74" s="84">
        <f>_xlfn.AGGREGATE(1, 6,AI60:AI73)</f>
        <v>36.787620468749999</v>
      </c>
      <c r="AJ74" s="82"/>
      <c r="AK74" s="84">
        <f>_xlfn.AGGREGATE(1, 6,AK60:AK73)</f>
        <v>91.464791399187618</v>
      </c>
      <c r="AL74" s="82"/>
      <c r="AM74" s="82"/>
      <c r="AN74" s="82"/>
      <c r="AO74" s="82"/>
      <c r="AP74" s="82"/>
      <c r="AQ74" s="82"/>
      <c r="AR74" s="82"/>
      <c r="AS74" s="82"/>
      <c r="AT74" s="82"/>
      <c r="AU74" s="82"/>
      <c r="AV74" s="82"/>
      <c r="AW74" s="82"/>
      <c r="AX74" s="82"/>
      <c r="AY74" s="82"/>
      <c r="AZ74" s="82"/>
      <c r="BA74" s="82"/>
      <c r="BB74" s="82"/>
    </row>
    <row r="75" spans="1:54"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126" t="s">
        <v>1238</v>
      </c>
      <c r="AD75" s="126">
        <f>AVERAGE(AD60:AD70)</f>
        <v>3.9584301801613435</v>
      </c>
      <c r="AE75" s="126">
        <f>AVERAGE(AE60:AE70)</f>
        <v>0.63272727272727292</v>
      </c>
      <c r="AF75" s="126">
        <f>AVERAGE(AF60:AF70)</f>
        <v>12.028709428207442</v>
      </c>
      <c r="AG75" s="126"/>
      <c r="AH75" s="126"/>
      <c r="AI75" s="126">
        <f>AVERAGE(AI60:AI70)</f>
        <v>36.787620468749999</v>
      </c>
      <c r="AJ75" s="126"/>
      <c r="AK75" s="127">
        <f>AVERAGE(AK61:AK68)</f>
        <v>116.45398185363425</v>
      </c>
      <c r="AL75" s="82"/>
      <c r="AM75" s="82"/>
      <c r="AN75" s="82"/>
      <c r="AO75" s="82"/>
      <c r="AP75" s="82"/>
      <c r="AQ75" s="82"/>
      <c r="AR75" s="82"/>
      <c r="AS75" s="82"/>
      <c r="AT75" s="82"/>
      <c r="AU75" s="82"/>
      <c r="AV75" s="82"/>
      <c r="AW75" s="82"/>
      <c r="AX75" s="82"/>
      <c r="AY75" s="82"/>
      <c r="AZ75" s="82"/>
      <c r="BA75" s="82"/>
      <c r="BB75" s="82"/>
    </row>
    <row r="79" spans="1:54" s="68" customFormat="1" x14ac:dyDescent="0.2">
      <c r="A79" s="68" t="s">
        <v>1244</v>
      </c>
      <c r="B79"/>
      <c r="C79"/>
      <c r="D79"/>
      <c r="E79" s="167"/>
      <c r="J79" s="168"/>
      <c r="O79" s="79"/>
      <c r="P79" s="79"/>
      <c r="Q79" s="79" t="s">
        <v>976</v>
      </c>
      <c r="R79" s="79" t="s">
        <v>976</v>
      </c>
      <c r="S79" s="79" t="s">
        <v>976</v>
      </c>
      <c r="T79" s="79" t="s">
        <v>977</v>
      </c>
      <c r="U79" s="169"/>
      <c r="W79" s="168"/>
      <c r="Y79" s="79" t="s">
        <v>978</v>
      </c>
      <c r="Z79" s="75" t="s">
        <v>979</v>
      </c>
      <c r="AA79" s="170"/>
      <c r="AD79" s="72"/>
      <c r="AE79" s="72"/>
      <c r="AF79" s="72"/>
      <c r="AG79" s="72"/>
      <c r="AH79" s="72"/>
      <c r="AI79" s="72"/>
      <c r="AJ79" s="72"/>
      <c r="AK79" s="72"/>
      <c r="AL79" s="72"/>
      <c r="AM79" s="72"/>
      <c r="AN79" s="72"/>
      <c r="AO79" s="72"/>
      <c r="AP79" s="75"/>
      <c r="AR79" s="68" t="s">
        <v>977</v>
      </c>
      <c r="AT79" s="171" t="s">
        <v>980</v>
      </c>
      <c r="AV79" s="147"/>
      <c r="AX79" s="72"/>
    </row>
    <row r="80" spans="1:54" s="68" customFormat="1" x14ac:dyDescent="0.2">
      <c r="A80" s="79"/>
      <c r="B80"/>
      <c r="C80"/>
      <c r="D80"/>
      <c r="E80" s="167"/>
      <c r="F80" s="79"/>
      <c r="G80" s="79" t="s">
        <v>696</v>
      </c>
      <c r="H80" s="172" t="s">
        <v>697</v>
      </c>
      <c r="J80" s="173" t="s">
        <v>698</v>
      </c>
      <c r="K80" s="79" t="s">
        <v>699</v>
      </c>
      <c r="L80" s="79" t="s">
        <v>700</v>
      </c>
      <c r="M80" s="79" t="s">
        <v>701</v>
      </c>
      <c r="O80" s="79" t="s">
        <v>702</v>
      </c>
      <c r="P80" s="79" t="s">
        <v>703</v>
      </c>
      <c r="Q80" s="174" t="s">
        <v>704</v>
      </c>
      <c r="R80" s="79" t="s">
        <v>705</v>
      </c>
      <c r="S80" s="79" t="s">
        <v>706</v>
      </c>
      <c r="T80" s="79" t="s">
        <v>707</v>
      </c>
      <c r="U80" s="175"/>
      <c r="V80" s="79" t="s">
        <v>708</v>
      </c>
      <c r="W80" s="173" t="s">
        <v>709</v>
      </c>
      <c r="X80" s="79" t="s">
        <v>710</v>
      </c>
      <c r="Y80" s="79" t="s">
        <v>711</v>
      </c>
      <c r="Z80" s="75" t="s">
        <v>711</v>
      </c>
      <c r="AA80" s="170"/>
      <c r="AB80" s="79" t="s">
        <v>712</v>
      </c>
      <c r="AC80" s="79" t="s">
        <v>713</v>
      </c>
      <c r="AD80" s="176" t="s">
        <v>714</v>
      </c>
      <c r="AE80" s="176" t="s">
        <v>715</v>
      </c>
      <c r="AF80" s="75" t="s">
        <v>716</v>
      </c>
      <c r="AG80" s="75" t="s">
        <v>485</v>
      </c>
      <c r="AH80" s="75" t="s">
        <v>717</v>
      </c>
      <c r="AI80" s="75" t="s">
        <v>718</v>
      </c>
      <c r="AJ80" s="177" t="s">
        <v>719</v>
      </c>
      <c r="AK80" s="177" t="s">
        <v>720</v>
      </c>
      <c r="AL80" s="75" t="s">
        <v>721</v>
      </c>
      <c r="AM80" s="75" t="s">
        <v>489</v>
      </c>
      <c r="AN80" s="75" t="s">
        <v>722</v>
      </c>
      <c r="AO80" s="75" t="s">
        <v>723</v>
      </c>
      <c r="AP80" s="75" t="s">
        <v>724</v>
      </c>
      <c r="AQ80" s="75" t="s">
        <v>725</v>
      </c>
      <c r="AR80" s="75" t="s">
        <v>726</v>
      </c>
      <c r="AS80" s="79"/>
      <c r="AT80" s="176" t="s">
        <v>712</v>
      </c>
      <c r="AU80" s="68" t="s">
        <v>855</v>
      </c>
      <c r="AV80" s="68" t="s">
        <v>855</v>
      </c>
      <c r="AX80" s="72"/>
    </row>
    <row r="81" spans="1:57" s="68" customFormat="1" x14ac:dyDescent="0.2">
      <c r="A81" s="178" t="s">
        <v>728</v>
      </c>
      <c r="B81" s="179" t="s">
        <v>729</v>
      </c>
      <c r="C81" s="179" t="s">
        <v>707</v>
      </c>
      <c r="D81" s="179" t="s">
        <v>730</v>
      </c>
      <c r="E81" s="180" t="s">
        <v>731</v>
      </c>
      <c r="F81" s="178" t="s">
        <v>15</v>
      </c>
      <c r="G81" s="178" t="s">
        <v>732</v>
      </c>
      <c r="H81" s="181" t="s">
        <v>733</v>
      </c>
      <c r="I81" s="182" t="s">
        <v>734</v>
      </c>
      <c r="J81" s="183" t="s">
        <v>735</v>
      </c>
      <c r="K81" s="184" t="s">
        <v>736</v>
      </c>
      <c r="L81" s="185" t="s">
        <v>737</v>
      </c>
      <c r="M81" s="178" t="s">
        <v>738</v>
      </c>
      <c r="N81" s="178" t="s">
        <v>739</v>
      </c>
      <c r="O81" s="178" t="s">
        <v>856</v>
      </c>
      <c r="P81" s="178" t="s">
        <v>741</v>
      </c>
      <c r="Q81" s="178" t="s">
        <v>742</v>
      </c>
      <c r="R81" s="178" t="s">
        <v>742</v>
      </c>
      <c r="S81" s="178" t="s">
        <v>742</v>
      </c>
      <c r="T81" s="178" t="s">
        <v>742</v>
      </c>
      <c r="U81" s="186" t="s">
        <v>743</v>
      </c>
      <c r="V81" s="178" t="s">
        <v>744</v>
      </c>
      <c r="W81" s="187" t="s">
        <v>745</v>
      </c>
      <c r="X81" s="185" t="s">
        <v>746</v>
      </c>
      <c r="Y81" s="188" t="s">
        <v>747</v>
      </c>
      <c r="Z81" s="189" t="s">
        <v>748</v>
      </c>
      <c r="AA81" s="190" t="s">
        <v>749</v>
      </c>
      <c r="AB81" s="178" t="s">
        <v>750</v>
      </c>
      <c r="AC81" s="178" t="s">
        <v>751</v>
      </c>
      <c r="AD81" s="191" t="s">
        <v>494</v>
      </c>
      <c r="AE81" s="191" t="s">
        <v>494</v>
      </c>
      <c r="AF81" s="192" t="s">
        <v>494</v>
      </c>
      <c r="AG81" s="192" t="s">
        <v>494</v>
      </c>
      <c r="AH81" s="192" t="s">
        <v>494</v>
      </c>
      <c r="AI81" s="192" t="s">
        <v>494</v>
      </c>
      <c r="AJ81" s="192" t="s">
        <v>494</v>
      </c>
      <c r="AK81" s="192" t="s">
        <v>494</v>
      </c>
      <c r="AL81" s="189" t="s">
        <v>725</v>
      </c>
      <c r="AM81" s="192" t="s">
        <v>494</v>
      </c>
      <c r="AN81" s="192" t="s">
        <v>494</v>
      </c>
      <c r="AO81" s="189" t="s">
        <v>752</v>
      </c>
      <c r="AP81" s="189" t="s">
        <v>752</v>
      </c>
      <c r="AQ81" s="192" t="s">
        <v>753</v>
      </c>
      <c r="AR81" s="189" t="s">
        <v>752</v>
      </c>
      <c r="AS81" s="178" t="s">
        <v>754</v>
      </c>
      <c r="AT81" s="191" t="s">
        <v>750</v>
      </c>
      <c r="AU81" s="68" t="s">
        <v>857</v>
      </c>
      <c r="AV81" s="68" t="s">
        <v>858</v>
      </c>
      <c r="AX81" s="72"/>
    </row>
    <row r="82" spans="1:57" x14ac:dyDescent="0.2">
      <c r="A82" s="79" t="s">
        <v>756</v>
      </c>
      <c r="B82" t="s">
        <v>288</v>
      </c>
      <c r="C82" t="s">
        <v>757</v>
      </c>
      <c r="E82" s="147">
        <v>44020</v>
      </c>
      <c r="F82" s="68" t="s">
        <v>290</v>
      </c>
      <c r="G82" s="68" t="s">
        <v>989</v>
      </c>
      <c r="H82" s="68">
        <v>1</v>
      </c>
      <c r="I82" s="68" t="s">
        <v>982</v>
      </c>
      <c r="J82" s="77">
        <v>0.42430555555555555</v>
      </c>
      <c r="K82" s="68">
        <v>2</v>
      </c>
      <c r="L82" s="68">
        <v>2</v>
      </c>
      <c r="M82" s="68" t="s">
        <v>773</v>
      </c>
      <c r="N82" s="68" t="s">
        <v>990</v>
      </c>
      <c r="O82" s="131">
        <v>20.399999999999999</v>
      </c>
      <c r="P82" s="131">
        <v>8.43</v>
      </c>
      <c r="Q82" s="68">
        <v>7.55</v>
      </c>
      <c r="R82" s="68">
        <v>7.55</v>
      </c>
      <c r="S82" s="131">
        <v>7.55</v>
      </c>
      <c r="T82" s="68">
        <v>7.55</v>
      </c>
      <c r="U82" s="72">
        <v>1</v>
      </c>
      <c r="V82" s="68">
        <v>0.15</v>
      </c>
      <c r="W82" s="77">
        <v>0.27777777777777779</v>
      </c>
      <c r="X82" s="68">
        <v>17.600000000000001</v>
      </c>
      <c r="Y82" s="79">
        <v>8.6999999999999993</v>
      </c>
      <c r="Z82" s="72">
        <v>8.6738979169989001</v>
      </c>
      <c r="AA82" s="68">
        <v>89.7</v>
      </c>
      <c r="AB82" s="131">
        <v>0.5</v>
      </c>
      <c r="AC82" s="79">
        <v>1.1000000000000001</v>
      </c>
      <c r="AD82" s="75" t="s">
        <v>763</v>
      </c>
      <c r="AE82" s="75" t="s">
        <v>763</v>
      </c>
      <c r="AF82" s="75" t="s">
        <v>763</v>
      </c>
      <c r="AG82" s="137" t="s">
        <v>763</v>
      </c>
      <c r="AH82" s="75" t="s">
        <v>763</v>
      </c>
      <c r="AI82" s="75" t="s">
        <v>763</v>
      </c>
      <c r="AJ82" s="75" t="s">
        <v>763</v>
      </c>
      <c r="AK82" s="75" t="s">
        <v>763</v>
      </c>
      <c r="AL82" s="75" t="s">
        <v>763</v>
      </c>
      <c r="AM82" s="75" t="s">
        <v>763</v>
      </c>
      <c r="AN82" s="137" t="s">
        <v>763</v>
      </c>
      <c r="AO82" s="137" t="s">
        <v>763</v>
      </c>
      <c r="AP82" s="137" t="s">
        <v>763</v>
      </c>
      <c r="AQ82" s="75" t="s">
        <v>763</v>
      </c>
      <c r="AR82" s="75" t="s">
        <v>763</v>
      </c>
      <c r="AS82" s="68"/>
      <c r="AT82" s="68"/>
      <c r="AU82" s="68" t="s">
        <v>763</v>
      </c>
      <c r="AV82" s="68" t="s">
        <v>763</v>
      </c>
      <c r="AW82" s="68"/>
      <c r="BA82" s="200"/>
      <c r="BB82" s="68"/>
      <c r="BC82" s="147"/>
      <c r="BD82" s="68"/>
      <c r="BE82" s="68"/>
    </row>
    <row r="83" spans="1:57" x14ac:dyDescent="0.2">
      <c r="A83" s="79" t="s">
        <v>756</v>
      </c>
      <c r="B83" t="s">
        <v>288</v>
      </c>
      <c r="C83" t="s">
        <v>764</v>
      </c>
      <c r="E83" s="147">
        <v>44020</v>
      </c>
      <c r="F83" s="68" t="s">
        <v>290</v>
      </c>
      <c r="G83" s="68" t="s">
        <v>989</v>
      </c>
      <c r="H83" s="68">
        <v>1</v>
      </c>
      <c r="I83" s="68" t="s">
        <v>982</v>
      </c>
      <c r="J83" s="77">
        <v>0.42430555555555555</v>
      </c>
      <c r="K83" s="68">
        <v>2</v>
      </c>
      <c r="L83" s="68">
        <v>2</v>
      </c>
      <c r="M83" s="68" t="s">
        <v>773</v>
      </c>
      <c r="N83" s="68" t="s">
        <v>990</v>
      </c>
      <c r="O83" s="131">
        <v>20.399999999999999</v>
      </c>
      <c r="P83" s="131">
        <v>8.43</v>
      </c>
      <c r="Q83" s="68">
        <v>7.55</v>
      </c>
      <c r="R83" s="68">
        <v>7.55</v>
      </c>
      <c r="S83" s="131">
        <v>7.55</v>
      </c>
      <c r="T83" s="68">
        <v>7.55</v>
      </c>
      <c r="U83" s="72">
        <v>1</v>
      </c>
      <c r="V83" s="68">
        <v>0.35</v>
      </c>
      <c r="W83" s="77">
        <v>0.27916666666666667</v>
      </c>
      <c r="X83" s="68">
        <v>18.3</v>
      </c>
      <c r="Y83" s="79">
        <v>7.5</v>
      </c>
      <c r="Z83" s="72">
        <v>7.4776202888028651</v>
      </c>
      <c r="AA83" s="68">
        <v>85.4</v>
      </c>
      <c r="AB83" s="134">
        <v>0.5</v>
      </c>
      <c r="AC83" s="204">
        <v>1.0169999999999999</v>
      </c>
      <c r="AD83" s="171">
        <v>0.46053469127943986</v>
      </c>
      <c r="AE83" s="72">
        <v>3.4404264214046822</v>
      </c>
      <c r="AF83" s="72">
        <v>29.891304347826086</v>
      </c>
      <c r="AG83" s="137">
        <v>33.331730769230766</v>
      </c>
      <c r="AH83" s="75">
        <v>19.682923117883192</v>
      </c>
      <c r="AI83" s="72">
        <v>53.014653887113958</v>
      </c>
      <c r="AJ83" s="72">
        <v>81.971188059245961</v>
      </c>
      <c r="AK83" s="72">
        <v>6.48455075147199</v>
      </c>
      <c r="AL83" s="72">
        <v>12.640997225696559</v>
      </c>
      <c r="AM83" s="75">
        <v>26.167473869355181</v>
      </c>
      <c r="AN83" s="137">
        <v>59.499204638585951</v>
      </c>
      <c r="AO83" s="137">
        <v>1.7106250000000003</v>
      </c>
      <c r="AP83" s="137">
        <v>2.2626070312499991</v>
      </c>
      <c r="AQ83" s="70">
        <v>0.43053740293688031</v>
      </c>
      <c r="AR83" s="177">
        <v>3.9732320312499994</v>
      </c>
      <c r="AS83" s="68"/>
      <c r="AT83" s="68"/>
      <c r="AU83" s="68" t="s">
        <v>763</v>
      </c>
      <c r="AV83" s="68" t="s">
        <v>763</v>
      </c>
      <c r="AW83" s="68"/>
      <c r="BA83" s="200"/>
      <c r="BB83" s="68"/>
      <c r="BC83" s="147"/>
      <c r="BD83" s="68"/>
      <c r="BE83" s="68"/>
    </row>
    <row r="84" spans="1:57" x14ac:dyDescent="0.2">
      <c r="A84" s="79" t="s">
        <v>756</v>
      </c>
      <c r="B84" t="s">
        <v>288</v>
      </c>
      <c r="C84" t="s">
        <v>757</v>
      </c>
      <c r="E84" s="194">
        <v>44035</v>
      </c>
      <c r="F84" s="79" t="s">
        <v>290</v>
      </c>
      <c r="G84" s="79" t="s">
        <v>1009</v>
      </c>
      <c r="H84" s="68">
        <v>1</v>
      </c>
      <c r="I84" s="214" t="s">
        <v>982</v>
      </c>
      <c r="J84" s="77">
        <v>0.3576388888888889</v>
      </c>
      <c r="K84" s="214">
        <v>3</v>
      </c>
      <c r="L84" s="79">
        <v>2</v>
      </c>
      <c r="M84" s="79" t="s">
        <v>773</v>
      </c>
      <c r="N84" s="79" t="s">
        <v>761</v>
      </c>
      <c r="O84" s="131">
        <v>24.8</v>
      </c>
      <c r="P84" s="131">
        <v>8.15</v>
      </c>
      <c r="Q84" s="68">
        <v>0.7</v>
      </c>
      <c r="R84" s="68">
        <v>0.7</v>
      </c>
      <c r="S84" s="131">
        <v>0.7</v>
      </c>
      <c r="T84" s="68">
        <v>0.7</v>
      </c>
      <c r="U84" s="72">
        <v>1</v>
      </c>
      <c r="V84" s="68">
        <v>0.15</v>
      </c>
      <c r="W84" s="77">
        <v>0.26597222222222222</v>
      </c>
      <c r="X84" s="68">
        <v>20</v>
      </c>
      <c r="Y84" s="79">
        <v>7.92</v>
      </c>
      <c r="Z84" s="72">
        <v>7.8548569287093946</v>
      </c>
      <c r="AA84" s="68">
        <v>87.1</v>
      </c>
      <c r="AB84" s="131">
        <v>1.4</v>
      </c>
      <c r="AC84" s="79">
        <v>2.7519999999999998</v>
      </c>
      <c r="AD84" s="75" t="s">
        <v>763</v>
      </c>
      <c r="AE84" s="75" t="s">
        <v>763</v>
      </c>
      <c r="AF84" s="75" t="s">
        <v>763</v>
      </c>
      <c r="AG84" s="137" t="s">
        <v>763</v>
      </c>
      <c r="AH84" s="75" t="s">
        <v>763</v>
      </c>
      <c r="AI84" s="75" t="s">
        <v>763</v>
      </c>
      <c r="AJ84" s="75" t="s">
        <v>763</v>
      </c>
      <c r="AK84" s="75" t="s">
        <v>763</v>
      </c>
      <c r="AL84" s="75" t="s">
        <v>763</v>
      </c>
      <c r="AM84" s="75" t="s">
        <v>763</v>
      </c>
      <c r="AN84" s="137" t="s">
        <v>763</v>
      </c>
      <c r="AO84" s="137" t="s">
        <v>763</v>
      </c>
      <c r="AP84" s="137" t="s">
        <v>763</v>
      </c>
      <c r="AQ84" s="75" t="s">
        <v>763</v>
      </c>
      <c r="AR84" s="75" t="s">
        <v>763</v>
      </c>
      <c r="AS84" s="68"/>
      <c r="AT84" s="68"/>
      <c r="AU84" s="68" t="s">
        <v>763</v>
      </c>
      <c r="AV84" s="68" t="s">
        <v>763</v>
      </c>
      <c r="AW84" s="68"/>
      <c r="BA84" s="68"/>
      <c r="BB84" s="68"/>
      <c r="BC84" s="147"/>
      <c r="BD84" s="68"/>
      <c r="BE84" s="68"/>
    </row>
    <row r="85" spans="1:57" x14ac:dyDescent="0.2">
      <c r="A85" s="79" t="s">
        <v>756</v>
      </c>
      <c r="B85" t="s">
        <v>288</v>
      </c>
      <c r="C85" t="s">
        <v>764</v>
      </c>
      <c r="E85" s="194">
        <v>44035</v>
      </c>
      <c r="F85" s="79" t="s">
        <v>290</v>
      </c>
      <c r="G85" s="79" t="s">
        <v>1009</v>
      </c>
      <c r="H85" s="68">
        <v>1</v>
      </c>
      <c r="I85" s="214" t="s">
        <v>982</v>
      </c>
      <c r="J85" s="77">
        <v>0.3576388888888889</v>
      </c>
      <c r="K85" s="214">
        <v>3</v>
      </c>
      <c r="L85" s="79">
        <v>2</v>
      </c>
      <c r="M85" s="79" t="s">
        <v>773</v>
      </c>
      <c r="N85" s="79" t="s">
        <v>761</v>
      </c>
      <c r="O85" s="131">
        <v>24.8</v>
      </c>
      <c r="P85" s="131">
        <v>8.15</v>
      </c>
      <c r="Q85" s="68">
        <v>0.7</v>
      </c>
      <c r="R85" s="68">
        <v>0.7</v>
      </c>
      <c r="S85" s="131">
        <v>0.7</v>
      </c>
      <c r="T85" s="68">
        <v>0.7</v>
      </c>
      <c r="U85" s="72">
        <v>1</v>
      </c>
      <c r="V85" s="68">
        <v>0.35</v>
      </c>
      <c r="W85" s="77">
        <v>0.26805555555555555</v>
      </c>
      <c r="X85" s="68">
        <v>21.1</v>
      </c>
      <c r="Y85" s="79">
        <v>6.67</v>
      </c>
      <c r="Z85" s="72">
        <v>6.6117204206214195</v>
      </c>
      <c r="AA85" s="68">
        <v>75.5</v>
      </c>
      <c r="AB85" s="134">
        <v>1.5</v>
      </c>
      <c r="AC85" s="204">
        <v>2.99</v>
      </c>
      <c r="AD85" s="171">
        <v>0.2714831317632081</v>
      </c>
      <c r="AE85" s="72">
        <v>1.8777927662085827</v>
      </c>
      <c r="AF85" s="72">
        <v>28.131720430107521</v>
      </c>
      <c r="AG85" s="137">
        <v>30.009513196316103</v>
      </c>
      <c r="AH85" s="75">
        <v>16.930995432203421</v>
      </c>
      <c r="AI85" s="72">
        <v>46.940508628519524</v>
      </c>
      <c r="AJ85" s="72">
        <v>145.59785868940364</v>
      </c>
      <c r="AK85" s="72">
        <v>18.684896470796776</v>
      </c>
      <c r="AL85" s="72">
        <v>7.7922753769047208</v>
      </c>
      <c r="AM85" s="75">
        <v>35.615891903000197</v>
      </c>
      <c r="AN85" s="137">
        <v>65.625405099316296</v>
      </c>
      <c r="AO85" s="137">
        <v>24.391999999999989</v>
      </c>
      <c r="AP85" s="207">
        <v>2.5000000000000001E-2</v>
      </c>
      <c r="AQ85" s="70">
        <v>1</v>
      </c>
      <c r="AR85" s="177">
        <v>24.416999999999987</v>
      </c>
      <c r="AS85" s="68"/>
      <c r="AT85" s="68"/>
      <c r="AU85" s="68" t="s">
        <v>763</v>
      </c>
      <c r="AV85" s="68" t="s">
        <v>763</v>
      </c>
      <c r="AW85" s="68"/>
      <c r="BA85" s="68"/>
      <c r="BB85" s="68"/>
      <c r="BC85" s="147"/>
      <c r="BD85" s="68"/>
      <c r="BE85" s="68"/>
    </row>
    <row r="86" spans="1:57" x14ac:dyDescent="0.2">
      <c r="A86" s="79" t="s">
        <v>756</v>
      </c>
      <c r="B86" t="s">
        <v>288</v>
      </c>
      <c r="C86" t="s">
        <v>757</v>
      </c>
      <c r="E86" s="147">
        <v>44049</v>
      </c>
      <c r="F86" s="68" t="s">
        <v>923</v>
      </c>
      <c r="G86" s="68" t="s">
        <v>1031</v>
      </c>
      <c r="H86" s="68">
        <v>1</v>
      </c>
      <c r="I86" s="68" t="s">
        <v>982</v>
      </c>
      <c r="J86" s="77">
        <v>0.40486111111111112</v>
      </c>
      <c r="K86" s="215">
        <v>2</v>
      </c>
      <c r="L86" s="68">
        <v>2</v>
      </c>
      <c r="M86" s="68" t="s">
        <v>872</v>
      </c>
      <c r="N86" s="68" t="s">
        <v>761</v>
      </c>
      <c r="O86" s="131">
        <v>19.7</v>
      </c>
      <c r="P86" s="131">
        <v>9.18</v>
      </c>
      <c r="Q86" s="68">
        <v>0.7</v>
      </c>
      <c r="R86" s="68">
        <v>0.7</v>
      </c>
      <c r="S86" s="131">
        <v>0.7</v>
      </c>
      <c r="T86" s="68">
        <v>0.7</v>
      </c>
      <c r="U86" s="72">
        <v>1</v>
      </c>
      <c r="V86" s="68">
        <v>0.15</v>
      </c>
      <c r="W86" s="77">
        <v>0.26041666666666669</v>
      </c>
      <c r="X86" s="68">
        <v>17.8</v>
      </c>
      <c r="Y86" s="79">
        <v>8.2899999999999991</v>
      </c>
      <c r="Z86" s="72">
        <v>8.235465046543224</v>
      </c>
      <c r="AA86" s="68">
        <v>86.4</v>
      </c>
      <c r="AB86" s="131">
        <v>1.1000000000000001</v>
      </c>
      <c r="AC86" s="79">
        <v>2.1030000000000002</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B86" s="68"/>
      <c r="BC86" s="68"/>
      <c r="BD86" s="147"/>
    </row>
    <row r="87" spans="1:57" x14ac:dyDescent="0.2">
      <c r="A87" s="79" t="s">
        <v>756</v>
      </c>
      <c r="B87" t="s">
        <v>288</v>
      </c>
      <c r="C87" t="s">
        <v>764</v>
      </c>
      <c r="E87" s="147">
        <v>44049</v>
      </c>
      <c r="F87" s="68" t="s">
        <v>923</v>
      </c>
      <c r="G87" s="68" t="s">
        <v>1031</v>
      </c>
      <c r="H87" s="68">
        <v>1</v>
      </c>
      <c r="I87" s="68" t="s">
        <v>982</v>
      </c>
      <c r="J87" s="77">
        <v>0.40486111111111112</v>
      </c>
      <c r="K87" s="215">
        <v>2</v>
      </c>
      <c r="L87" s="68">
        <v>2</v>
      </c>
      <c r="M87" s="68" t="s">
        <v>872</v>
      </c>
      <c r="N87" s="68" t="s">
        <v>761</v>
      </c>
      <c r="O87" s="131">
        <v>19.7</v>
      </c>
      <c r="P87" s="131">
        <v>9.18</v>
      </c>
      <c r="Q87" s="68">
        <v>0.7</v>
      </c>
      <c r="R87" s="68">
        <v>0.7</v>
      </c>
      <c r="S87" s="131">
        <v>0.7</v>
      </c>
      <c r="T87" s="68">
        <v>0.7</v>
      </c>
      <c r="U87" s="72">
        <v>1</v>
      </c>
      <c r="V87" s="68">
        <v>0.35</v>
      </c>
      <c r="W87" s="77">
        <v>0.26180555555555557</v>
      </c>
      <c r="X87" s="68">
        <v>18.5</v>
      </c>
      <c r="Y87" s="79">
        <v>7.55</v>
      </c>
      <c r="Z87" s="72">
        <v>7.4827185400362666</v>
      </c>
      <c r="AA87" s="68">
        <v>81.2</v>
      </c>
      <c r="AB87" s="134">
        <v>1.5</v>
      </c>
      <c r="AC87" s="204">
        <v>2.4</v>
      </c>
      <c r="AD87" s="171">
        <v>0.19999999999999998</v>
      </c>
      <c r="AE87" s="72">
        <v>1.5812379110251453</v>
      </c>
      <c r="AF87" s="72">
        <v>22.926829268292682</v>
      </c>
      <c r="AG87" s="137">
        <v>24.508067179317827</v>
      </c>
      <c r="AH87" s="75">
        <v>19.14428476653665</v>
      </c>
      <c r="AI87" s="75">
        <v>43.652351945854477</v>
      </c>
      <c r="AJ87" s="72">
        <v>415.85680127235003</v>
      </c>
      <c r="AK87" s="72">
        <v>63.361059911575808</v>
      </c>
      <c r="AL87" s="72">
        <v>6.5632866914269323</v>
      </c>
      <c r="AM87" s="75">
        <v>82.505344678112465</v>
      </c>
      <c r="AN87" s="137">
        <v>107.0134118574303</v>
      </c>
      <c r="AO87" s="137">
        <v>22.159999999999993</v>
      </c>
      <c r="AP87" s="207">
        <v>2.5000000000000001E-2</v>
      </c>
      <c r="AQ87" s="70">
        <v>1</v>
      </c>
      <c r="AR87" s="177">
        <v>22.184999999999992</v>
      </c>
      <c r="AS87" s="68"/>
      <c r="AT87" s="68"/>
      <c r="AU87" s="68">
        <v>165.1</v>
      </c>
      <c r="AV87" s="72">
        <v>2.6419999999999999</v>
      </c>
      <c r="AW87" s="68"/>
    </row>
    <row r="88" spans="1:57" x14ac:dyDescent="0.2">
      <c r="A88" s="79" t="s">
        <v>756</v>
      </c>
      <c r="B88" t="s">
        <v>288</v>
      </c>
      <c r="C88" t="s">
        <v>757</v>
      </c>
      <c r="E88" s="147">
        <v>44064</v>
      </c>
      <c r="F88" s="68" t="s">
        <v>923</v>
      </c>
      <c r="G88" s="68" t="s">
        <v>1048</v>
      </c>
      <c r="H88" s="68">
        <v>0</v>
      </c>
      <c r="I88" s="68" t="s">
        <v>982</v>
      </c>
      <c r="J88" s="77">
        <v>0.39097222222222222</v>
      </c>
      <c r="K88" s="68">
        <v>2</v>
      </c>
      <c r="L88" s="68">
        <v>1</v>
      </c>
      <c r="M88" s="68" t="s">
        <v>812</v>
      </c>
      <c r="N88" s="68" t="s">
        <v>1049</v>
      </c>
      <c r="O88" s="131">
        <v>18.3</v>
      </c>
      <c r="P88" s="131">
        <v>9.43</v>
      </c>
      <c r="Q88" s="68">
        <v>0.6</v>
      </c>
      <c r="R88" s="68">
        <v>0.6</v>
      </c>
      <c r="S88" s="131">
        <v>0.6</v>
      </c>
      <c r="T88" s="68">
        <v>0.6</v>
      </c>
      <c r="U88" s="72">
        <v>1</v>
      </c>
      <c r="V88" s="68">
        <v>0.15</v>
      </c>
      <c r="W88" s="77">
        <v>0.25486111111111109</v>
      </c>
      <c r="X88" s="68">
        <v>17.5</v>
      </c>
      <c r="Y88" s="79">
        <v>7.31</v>
      </c>
      <c r="Z88" s="72">
        <v>7.244350863741551</v>
      </c>
      <c r="AA88" s="68">
        <v>75.8</v>
      </c>
      <c r="AB88" s="131">
        <v>1.5</v>
      </c>
      <c r="AC88" s="176">
        <v>2.94</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7" x14ac:dyDescent="0.2">
      <c r="A89" s="79" t="s">
        <v>756</v>
      </c>
      <c r="B89" t="s">
        <v>288</v>
      </c>
      <c r="C89" t="s">
        <v>764</v>
      </c>
      <c r="E89" s="147">
        <v>44064</v>
      </c>
      <c r="F89" s="68" t="s">
        <v>923</v>
      </c>
      <c r="G89" s="68" t="s">
        <v>1048</v>
      </c>
      <c r="H89" s="68">
        <v>0</v>
      </c>
      <c r="I89" s="68" t="s">
        <v>982</v>
      </c>
      <c r="J89" s="77">
        <v>0.39097222222222222</v>
      </c>
      <c r="K89" s="68">
        <v>2</v>
      </c>
      <c r="L89" s="68">
        <v>1</v>
      </c>
      <c r="M89" s="68" t="s">
        <v>812</v>
      </c>
      <c r="N89" s="68" t="s">
        <v>1049</v>
      </c>
      <c r="O89" s="131">
        <v>18.3</v>
      </c>
      <c r="P89" s="131">
        <v>9.43</v>
      </c>
      <c r="Q89" s="68">
        <v>0.6</v>
      </c>
      <c r="R89" s="68">
        <v>0.6</v>
      </c>
      <c r="S89" s="131">
        <v>0.6</v>
      </c>
      <c r="T89" s="68">
        <v>0.6</v>
      </c>
      <c r="U89" s="72">
        <v>1</v>
      </c>
      <c r="V89" s="68">
        <v>0.3</v>
      </c>
      <c r="W89" s="77">
        <v>0.25555555555555559</v>
      </c>
      <c r="X89" s="68">
        <v>20.8</v>
      </c>
      <c r="Y89" s="79">
        <v>3.91</v>
      </c>
      <c r="Z89" s="72">
        <v>3.7748263290606081</v>
      </c>
      <c r="AA89" s="68">
        <v>43.9</v>
      </c>
      <c r="AB89" s="205">
        <v>6</v>
      </c>
      <c r="AC89" s="176">
        <v>10.56</v>
      </c>
      <c r="AD89" s="171">
        <v>9.9999999999999964E-2</v>
      </c>
      <c r="AE89" s="72">
        <v>0.45132757646678967</v>
      </c>
      <c r="AF89" s="72">
        <v>16.195121951219512</v>
      </c>
      <c r="AG89" s="137">
        <v>16.6464495276863</v>
      </c>
      <c r="AH89" s="75">
        <v>42.234328814107272</v>
      </c>
      <c r="AI89" s="72">
        <v>58.880778341793572</v>
      </c>
      <c r="AJ89" s="72">
        <v>420.06209740791985</v>
      </c>
      <c r="AK89" s="72">
        <v>79.105793022065001</v>
      </c>
      <c r="AL89" s="72">
        <v>5.3101306662933245</v>
      </c>
      <c r="AM89" s="75">
        <v>121.34012183617227</v>
      </c>
      <c r="AN89" s="137">
        <v>137.98657136385856</v>
      </c>
      <c r="AO89" s="137">
        <v>66.144000000000005</v>
      </c>
      <c r="AP89" s="137">
        <v>2.5000000000000001E-2</v>
      </c>
      <c r="AQ89" s="70">
        <v>0.9996221795704936</v>
      </c>
      <c r="AR89" s="177">
        <v>66.169000000000011</v>
      </c>
      <c r="AS89" s="68"/>
      <c r="AT89" s="68"/>
      <c r="AU89" s="68">
        <v>181.5</v>
      </c>
      <c r="AV89" s="72">
        <v>5.8079999999999998</v>
      </c>
      <c r="AW89" s="68"/>
    </row>
    <row r="91" spans="1:57" x14ac:dyDescent="0.2">
      <c r="A91" s="236" t="s">
        <v>1245</v>
      </c>
    </row>
    <row r="92" spans="1:57" ht="16" x14ac:dyDescent="0.2">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450" t="s">
        <v>1203</v>
      </c>
      <c r="AE92" s="84"/>
      <c r="AF92" s="84"/>
      <c r="AG92" s="82"/>
      <c r="AH92" s="82"/>
      <c r="AI92" s="84"/>
      <c r="AJ92" s="82"/>
      <c r="AK92" s="84"/>
      <c r="AL92" s="82"/>
      <c r="AM92" s="82"/>
      <c r="AN92" s="82"/>
      <c r="AO92" s="82"/>
      <c r="AP92" s="82"/>
      <c r="AQ92" s="82"/>
      <c r="AR92" s="82"/>
      <c r="AS92" s="82"/>
      <c r="AT92" s="82"/>
      <c r="AU92" s="82"/>
      <c r="AV92" s="82"/>
      <c r="AW92" s="82"/>
      <c r="AX92" s="82"/>
      <c r="AY92" s="82"/>
      <c r="AZ92" s="82"/>
      <c r="BA92" s="82"/>
      <c r="BB92" s="82"/>
    </row>
    <row r="93" spans="1:57" x14ac:dyDescent="0.2">
      <c r="A93" s="86"/>
      <c r="B93" s="86"/>
      <c r="C93" s="87"/>
      <c r="D93" s="87"/>
      <c r="E93" s="87"/>
      <c r="F93" s="86"/>
      <c r="G93" s="86"/>
      <c r="H93" s="88" t="s">
        <v>702</v>
      </c>
      <c r="I93" s="89"/>
      <c r="J93" s="89"/>
      <c r="K93" s="82"/>
      <c r="L93" s="86"/>
      <c r="M93" s="86"/>
      <c r="N93" s="86"/>
      <c r="O93" s="86"/>
      <c r="P93" s="86"/>
      <c r="Q93" s="86"/>
      <c r="R93" s="86"/>
      <c r="S93" s="86"/>
      <c r="T93" s="86"/>
      <c r="U93" s="86"/>
      <c r="V93" s="89" t="s">
        <v>977</v>
      </c>
      <c r="W93" s="82"/>
      <c r="X93" s="82"/>
      <c r="Y93" s="82"/>
      <c r="Z93" s="82"/>
      <c r="AA93" s="82"/>
      <c r="AB93" s="82"/>
      <c r="AC93" s="450" t="s">
        <v>1204</v>
      </c>
      <c r="AD93" s="450"/>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row>
    <row r="94" spans="1:57" ht="16" thickBot="1" x14ac:dyDescent="0.25">
      <c r="A94" s="90"/>
      <c r="B94" s="90"/>
      <c r="C94" s="91"/>
      <c r="D94" s="91"/>
      <c r="E94" s="91"/>
      <c r="F94" s="89" t="s">
        <v>976</v>
      </c>
      <c r="G94" s="89" t="s">
        <v>702</v>
      </c>
      <c r="H94" s="89" t="s">
        <v>1205</v>
      </c>
      <c r="I94" s="89" t="s">
        <v>702</v>
      </c>
      <c r="J94" s="82"/>
      <c r="K94" s="82"/>
      <c r="L94" s="89"/>
      <c r="M94" s="89"/>
      <c r="N94" s="90"/>
      <c r="O94" s="89"/>
      <c r="P94" s="89" t="s">
        <v>1206</v>
      </c>
      <c r="Q94" s="89"/>
      <c r="R94" s="89"/>
      <c r="S94" s="89"/>
      <c r="T94" s="89"/>
      <c r="U94" s="89"/>
      <c r="V94" s="89" t="s">
        <v>726</v>
      </c>
      <c r="W94" s="82"/>
      <c r="X94" s="82"/>
      <c r="Y94" s="82"/>
      <c r="Z94" s="92">
        <v>273.14999999999998</v>
      </c>
      <c r="AA94" s="82"/>
      <c r="AB94" s="82"/>
      <c r="AC94" s="450"/>
      <c r="AD94" s="450"/>
      <c r="AE94" s="82"/>
      <c r="AF94" s="82"/>
      <c r="AG94" s="82"/>
      <c r="AH94" s="82"/>
      <c r="AI94" s="82"/>
      <c r="AJ94" s="82"/>
      <c r="AK94" s="82" t="s">
        <v>1207</v>
      </c>
      <c r="AL94" s="82"/>
      <c r="AM94" s="82"/>
      <c r="AN94" s="82"/>
      <c r="AO94" s="82"/>
      <c r="AP94" s="82"/>
      <c r="AQ94" s="82"/>
      <c r="AR94" s="82"/>
      <c r="AS94" s="82"/>
      <c r="AT94" s="82"/>
      <c r="AU94" s="82"/>
      <c r="AV94" s="82"/>
      <c r="AW94" s="82"/>
      <c r="AX94" s="82"/>
      <c r="AY94" s="82"/>
      <c r="AZ94" s="82"/>
      <c r="BA94" s="82"/>
      <c r="BB94" s="82"/>
    </row>
    <row r="95" spans="1:57" ht="36" thickTop="1" thickBot="1" x14ac:dyDescent="0.25">
      <c r="A95" s="93" t="s">
        <v>1208</v>
      </c>
      <c r="B95" s="94" t="s">
        <v>1209</v>
      </c>
      <c r="C95" s="94" t="s">
        <v>1210</v>
      </c>
      <c r="D95" s="94" t="s">
        <v>1211</v>
      </c>
      <c r="E95" s="94"/>
      <c r="F95" s="93" t="s">
        <v>706</v>
      </c>
      <c r="G95" s="93" t="s">
        <v>1205</v>
      </c>
      <c r="H95" s="93" t="s">
        <v>1212</v>
      </c>
      <c r="I95" s="93" t="s">
        <v>1213</v>
      </c>
      <c r="J95" s="93" t="s">
        <v>541</v>
      </c>
      <c r="K95" s="93" t="s">
        <v>1214</v>
      </c>
      <c r="L95" s="93" t="s">
        <v>1215</v>
      </c>
      <c r="M95" s="89" t="s">
        <v>1216</v>
      </c>
      <c r="N95" s="93" t="s">
        <v>1217</v>
      </c>
      <c r="O95" s="93" t="s">
        <v>1218</v>
      </c>
      <c r="P95" s="93" t="s">
        <v>1219</v>
      </c>
      <c r="Q95" s="93" t="s">
        <v>1220</v>
      </c>
      <c r="R95" s="93" t="s">
        <v>1221</v>
      </c>
      <c r="S95" s="93" t="s">
        <v>1222</v>
      </c>
      <c r="T95" s="93" t="s">
        <v>1223</v>
      </c>
      <c r="U95" s="93" t="s">
        <v>1224</v>
      </c>
      <c r="V95" s="93" t="s">
        <v>474</v>
      </c>
      <c r="W95" s="95"/>
      <c r="X95" s="82"/>
      <c r="Y95" s="96" t="s">
        <v>540</v>
      </c>
      <c r="Z95" s="97" t="s">
        <v>1225</v>
      </c>
      <c r="AA95" s="98" t="s">
        <v>1226</v>
      </c>
      <c r="AB95" s="98" t="s">
        <v>1205</v>
      </c>
      <c r="AC95" s="450"/>
      <c r="AD95" s="450"/>
      <c r="AE95" s="99" t="s">
        <v>1227</v>
      </c>
      <c r="AF95" s="100" t="s">
        <v>485</v>
      </c>
      <c r="AG95" s="98" t="s">
        <v>1228</v>
      </c>
      <c r="AH95" s="98" t="s">
        <v>724</v>
      </c>
      <c r="AI95" s="100" t="s">
        <v>1229</v>
      </c>
      <c r="AJ95" s="98" t="s">
        <v>722</v>
      </c>
      <c r="AK95" s="100" t="s">
        <v>489</v>
      </c>
      <c r="AL95" s="82"/>
      <c r="AM95" s="82"/>
      <c r="AN95" s="82"/>
      <c r="AO95" s="82"/>
      <c r="AP95" s="82"/>
      <c r="AQ95" s="82"/>
      <c r="AR95" s="82"/>
      <c r="AS95" s="82"/>
      <c r="AT95" s="82"/>
      <c r="AU95" s="82"/>
      <c r="AV95" s="82"/>
      <c r="AW95" s="82"/>
      <c r="AX95" s="82"/>
      <c r="AY95" s="109"/>
      <c r="AZ95" s="109"/>
      <c r="BA95" s="82"/>
      <c r="BB95" s="82"/>
    </row>
    <row r="96" spans="1:57" ht="16" x14ac:dyDescent="0.2">
      <c r="A96" s="101" t="s">
        <v>288</v>
      </c>
      <c r="B96" s="102">
        <v>2020</v>
      </c>
      <c r="C96" s="103">
        <v>7</v>
      </c>
      <c r="D96" s="102">
        <v>8</v>
      </c>
      <c r="E96" s="82"/>
      <c r="F96" s="131">
        <v>7.55</v>
      </c>
      <c r="G96" s="131">
        <v>8.43</v>
      </c>
      <c r="H96" s="82"/>
      <c r="I96" s="131">
        <v>20.399999999999999</v>
      </c>
      <c r="J96" s="131">
        <v>0.5</v>
      </c>
      <c r="K96" s="82"/>
      <c r="L96" s="82"/>
      <c r="M96" s="108"/>
      <c r="N96" s="137" t="s">
        <v>763</v>
      </c>
      <c r="O96" s="82"/>
      <c r="P96" s="82"/>
      <c r="Q96" s="82"/>
      <c r="R96" s="140"/>
      <c r="S96" s="137" t="s">
        <v>763</v>
      </c>
      <c r="T96" s="137" t="s">
        <v>763</v>
      </c>
      <c r="U96" s="137" t="s">
        <v>763</v>
      </c>
      <c r="V96" s="85"/>
      <c r="W96" s="85"/>
      <c r="X96" s="85"/>
      <c r="Y96" s="102">
        <f>IF(C96&lt;6," ",IF(C96&lt;=9,I96, IF(C96&gt;=10," ")))</f>
        <v>20.399999999999999</v>
      </c>
      <c r="Z96" s="102">
        <f>IF(Y96=" ", " ", IF(Y96&gt;0, Y96+273.15))</f>
        <v>293.54999999999995</v>
      </c>
      <c r="AA96" s="102">
        <f>IF(C96&lt;6," ",IF(C96&lt;=9,J96, IF(C96&gt;=10," ")))</f>
        <v>0.5</v>
      </c>
      <c r="AB96" s="102">
        <f>IF(C96&lt;6," ",IF(C96&lt;=9,G96, IF(C96&gt;=10," ")))</f>
        <v>8.43</v>
      </c>
      <c r="AC96" s="104">
        <f>IF(Y96=" "," ",IF(Y96&gt;0,EXP(-173.4292+249.6339*100/Z96+143.3483*LN(+Z96/100)-21.8492*Z96/100+AA96*(-0.033096+0.014259*Z96/100-0.0017*(Z96/100)^2))*1.4276))</f>
        <v>8.9690354734214743</v>
      </c>
      <c r="AD96" s="102">
        <f>IF(Y96=" "," ",IF(Y96&gt;0,AB96/AC96))</f>
        <v>0.93990039675739567</v>
      </c>
      <c r="AE96" s="105">
        <f>IF(C96&lt;6," ",IF(C96&lt;=9,F96, IF(C96&gt;=10," ")))</f>
        <v>7.55</v>
      </c>
      <c r="AF96" s="102" t="str">
        <f>IF(Y96=" "," ",N96)</f>
        <v>NS</v>
      </c>
      <c r="AG96" s="105" t="str">
        <f>IF(C96&lt;6," ",IF(C96&lt;=9,T96, IF(C96&gt;=10," ")))</f>
        <v>NS</v>
      </c>
      <c r="AH96" s="105" t="str">
        <f>IF(C96&lt;6," ",IF(C96&lt;=9,U96, IF(C96&gt;=10," ")))</f>
        <v>NS</v>
      </c>
      <c r="AI96" s="102"/>
      <c r="AJ96" s="106" t="str">
        <f>IF(C96&lt;6," ",IF(C96&lt;=9,S96, IF(C96&gt;=10," ")))</f>
        <v>NS</v>
      </c>
      <c r="AK96" s="107"/>
      <c r="AL96" s="85"/>
      <c r="AM96" s="85"/>
      <c r="AN96" s="85"/>
      <c r="AO96" s="85"/>
      <c r="AP96" s="85"/>
      <c r="AQ96" s="85"/>
      <c r="AR96" s="85"/>
      <c r="AS96" s="85"/>
      <c r="AT96" s="85"/>
      <c r="AU96" s="85"/>
      <c r="AV96" s="85"/>
      <c r="AW96" s="85"/>
      <c r="AX96" s="85"/>
      <c r="AY96" s="85"/>
      <c r="AZ96" s="85"/>
      <c r="BA96" s="82"/>
      <c r="BB96" s="82"/>
    </row>
    <row r="97" spans="1:54" ht="16" x14ac:dyDescent="0.2">
      <c r="A97" s="101" t="s">
        <v>288</v>
      </c>
      <c r="B97" s="102">
        <v>2020</v>
      </c>
      <c r="C97" s="103">
        <v>7</v>
      </c>
      <c r="D97" s="102">
        <v>8</v>
      </c>
      <c r="E97" s="82"/>
      <c r="F97" s="131">
        <v>7.55</v>
      </c>
      <c r="G97" s="131">
        <v>8.43</v>
      </c>
      <c r="H97" s="82"/>
      <c r="I97" s="131">
        <v>20.399999999999999</v>
      </c>
      <c r="J97" s="134">
        <v>0.5</v>
      </c>
      <c r="K97" s="82"/>
      <c r="L97" s="82"/>
      <c r="M97" s="108"/>
      <c r="N97" s="137">
        <v>33.331730769230766</v>
      </c>
      <c r="O97" s="82"/>
      <c r="P97" s="82"/>
      <c r="Q97" s="82"/>
      <c r="R97" s="140"/>
      <c r="S97" s="137">
        <v>59.499204638585951</v>
      </c>
      <c r="T97" s="137">
        <v>1.7106250000000003</v>
      </c>
      <c r="U97" s="137">
        <v>2.2626070312499991</v>
      </c>
      <c r="V97" s="85"/>
      <c r="W97" s="85"/>
      <c r="X97" s="85"/>
      <c r="Y97" s="102">
        <f t="shared" ref="Y97:Y107" si="33">IF(C97&lt;6," ",IF(C97&lt;=9,I97, IF(C97&gt;=10," ")))</f>
        <v>20.399999999999999</v>
      </c>
      <c r="Z97" s="102">
        <f t="shared" ref="Z97:Z107" si="34">IF(Y97=" ", " ", IF(Y97&gt;0, Y97+273.15))</f>
        <v>293.54999999999995</v>
      </c>
      <c r="AA97" s="102">
        <f t="shared" ref="AA97:AA107" si="35">IF(C97&lt;6," ",IF(C97&lt;=9,J97, IF(C97&gt;=10," ")))</f>
        <v>0.5</v>
      </c>
      <c r="AB97" s="102">
        <f t="shared" ref="AB97:AB107" si="36">IF(C97&lt;6," ",IF(C97&lt;=9,G97, IF(C97&gt;=10," ")))</f>
        <v>8.43</v>
      </c>
      <c r="AC97" s="104">
        <f t="shared" ref="AC97:AC107" si="37">IF(Y97=" "," ",IF(Y97&gt;0,EXP(-173.4292+249.6339*100/Z97+143.3483*LN(+Z97/100)-21.8492*Z97/100+AA97*(-0.033096+0.014259*Z97/100-0.0017*(Z97/100)^2))*1.4276))</f>
        <v>8.9690354734214743</v>
      </c>
      <c r="AD97" s="102">
        <f t="shared" ref="AD97:AD107" si="38">IF(Y97=" "," ",IF(Y97&gt;0,AB97/AC97))</f>
        <v>0.93990039675739567</v>
      </c>
      <c r="AE97" s="105">
        <f t="shared" ref="AE97:AE107" si="39">IF(C97&lt;6," ",IF(C97&lt;=9,F97, IF(C97&gt;=10," ")))</f>
        <v>7.55</v>
      </c>
      <c r="AF97" s="102">
        <f t="shared" ref="AF97:AF107" si="40">IF(Y97=" "," ",N97)</f>
        <v>33.331730769230766</v>
      </c>
      <c r="AG97" s="105">
        <f t="shared" ref="AG97:AG107" si="41">IF(C97&lt;6," ",IF(C97&lt;=9,T97, IF(C97&gt;=10," ")))</f>
        <v>1.7106250000000003</v>
      </c>
      <c r="AH97" s="105">
        <f t="shared" ref="AH97:AH107" si="42">IF(C97&lt;6," ",IF(C97&lt;=9,U97, IF(C97&gt;=10," ")))</f>
        <v>2.2626070312499991</v>
      </c>
      <c r="AI97" s="102">
        <f t="shared" ref="AI97:AI101" si="43">IF(Y97=" ", " ", IF(Y97&gt;0, SUM(AG97:AH97)))</f>
        <v>3.9732320312499994</v>
      </c>
      <c r="AJ97" s="106">
        <f t="shared" ref="AJ97:AJ107" si="44">IF(C97&lt;6," ",IF(C97&lt;=9,S97, IF(C97&gt;=10," ")))</f>
        <v>59.499204638585951</v>
      </c>
      <c r="AK97" s="107">
        <f t="shared" ref="AK97:AK107" si="45">IF(Y97=" ", " ", IF(Y97&gt;0, AJ97-AF97))</f>
        <v>26.167473869355184</v>
      </c>
      <c r="AL97" s="85"/>
      <c r="AM97" s="85"/>
      <c r="AN97" s="85"/>
      <c r="AO97" s="85"/>
      <c r="AP97" s="85"/>
      <c r="AQ97" s="85"/>
      <c r="AR97" s="85"/>
      <c r="AS97" s="85"/>
      <c r="AT97" s="85"/>
      <c r="AU97" s="85"/>
      <c r="AV97" s="85"/>
      <c r="AW97" s="85"/>
      <c r="AX97" s="85"/>
      <c r="AY97" s="85"/>
      <c r="AZ97" s="85"/>
      <c r="BA97" s="82"/>
      <c r="BB97" s="82"/>
    </row>
    <row r="98" spans="1:54" ht="16" x14ac:dyDescent="0.2">
      <c r="A98" s="101" t="s">
        <v>288</v>
      </c>
      <c r="B98" s="102">
        <v>2020</v>
      </c>
      <c r="C98" s="103">
        <v>7</v>
      </c>
      <c r="D98" s="102">
        <v>23</v>
      </c>
      <c r="E98" s="82"/>
      <c r="F98" s="131">
        <v>0.7</v>
      </c>
      <c r="G98" s="131">
        <v>8.15</v>
      </c>
      <c r="H98" s="82"/>
      <c r="I98" s="131">
        <v>24.8</v>
      </c>
      <c r="J98" s="131">
        <v>1.4</v>
      </c>
      <c r="K98" s="82"/>
      <c r="L98" s="82"/>
      <c r="M98" s="108"/>
      <c r="N98" s="137" t="s">
        <v>763</v>
      </c>
      <c r="O98" s="82"/>
      <c r="P98" s="82"/>
      <c r="Q98" s="82"/>
      <c r="R98" s="140"/>
      <c r="S98" s="137" t="s">
        <v>763</v>
      </c>
      <c r="T98" s="137" t="s">
        <v>763</v>
      </c>
      <c r="U98" s="137" t="s">
        <v>763</v>
      </c>
      <c r="V98" s="85"/>
      <c r="W98" s="85"/>
      <c r="X98" s="85"/>
      <c r="Y98" s="102">
        <f t="shared" si="33"/>
        <v>24.8</v>
      </c>
      <c r="Z98" s="102">
        <f t="shared" si="34"/>
        <v>297.95</v>
      </c>
      <c r="AA98" s="102">
        <f t="shared" si="35"/>
        <v>1.4</v>
      </c>
      <c r="AB98" s="102">
        <f t="shared" si="36"/>
        <v>8.15</v>
      </c>
      <c r="AC98" s="104">
        <f t="shared" si="37"/>
        <v>8.200844375306712</v>
      </c>
      <c r="AD98" s="102">
        <f t="shared" si="38"/>
        <v>0.99380010484532455</v>
      </c>
      <c r="AE98" s="105">
        <f t="shared" si="39"/>
        <v>0.7</v>
      </c>
      <c r="AF98" s="102" t="str">
        <f t="shared" si="40"/>
        <v>NS</v>
      </c>
      <c r="AG98" s="105" t="str">
        <f t="shared" si="41"/>
        <v>NS</v>
      </c>
      <c r="AH98" s="105" t="str">
        <f t="shared" si="42"/>
        <v>NS</v>
      </c>
      <c r="AI98" s="102"/>
      <c r="AJ98" s="106" t="str">
        <f t="shared" si="44"/>
        <v>NS</v>
      </c>
      <c r="AK98" s="107"/>
      <c r="AL98" s="82"/>
      <c r="AM98" s="85"/>
      <c r="AN98" s="85"/>
      <c r="AO98" s="85"/>
      <c r="AP98" s="85"/>
      <c r="AQ98" s="85"/>
      <c r="AR98" s="114" t="s">
        <v>1230</v>
      </c>
      <c r="AS98" s="85"/>
      <c r="AT98" s="85"/>
      <c r="AU98" s="85"/>
      <c r="AV98" s="85"/>
      <c r="AW98" s="85"/>
      <c r="AX98" s="85"/>
      <c r="AY98" s="85"/>
      <c r="AZ98" s="85"/>
      <c r="BA98" s="82"/>
      <c r="BB98" s="82"/>
    </row>
    <row r="99" spans="1:54" ht="16" x14ac:dyDescent="0.2">
      <c r="A99" s="101" t="s">
        <v>288</v>
      </c>
      <c r="B99" s="102">
        <v>2020</v>
      </c>
      <c r="C99" s="103">
        <v>7</v>
      </c>
      <c r="D99" s="102">
        <v>23</v>
      </c>
      <c r="E99" s="82"/>
      <c r="F99" s="131">
        <v>0.7</v>
      </c>
      <c r="G99" s="131">
        <v>8.15</v>
      </c>
      <c r="H99" s="82"/>
      <c r="I99" s="131">
        <v>24.8</v>
      </c>
      <c r="J99" s="134">
        <v>1.5</v>
      </c>
      <c r="K99" s="82"/>
      <c r="L99" s="82"/>
      <c r="M99" s="108"/>
      <c r="N99" s="137">
        <v>30.009513196316103</v>
      </c>
      <c r="O99" s="82"/>
      <c r="P99" s="82"/>
      <c r="Q99" s="82"/>
      <c r="R99" s="140"/>
      <c r="S99" s="137">
        <v>65.625405099316296</v>
      </c>
      <c r="T99" s="137">
        <v>24.391999999999989</v>
      </c>
      <c r="U99" s="207">
        <v>2.5000000000000001E-2</v>
      </c>
      <c r="V99" s="85"/>
      <c r="W99" s="85"/>
      <c r="X99" s="85"/>
      <c r="Y99" s="102">
        <f t="shared" si="33"/>
        <v>24.8</v>
      </c>
      <c r="Z99" s="102">
        <f t="shared" si="34"/>
        <v>297.95</v>
      </c>
      <c r="AA99" s="102">
        <f t="shared" si="35"/>
        <v>1.5</v>
      </c>
      <c r="AB99" s="102">
        <f t="shared" si="36"/>
        <v>8.15</v>
      </c>
      <c r="AC99" s="104">
        <f t="shared" si="37"/>
        <v>8.196168829488224</v>
      </c>
      <c r="AD99" s="102">
        <f t="shared" si="38"/>
        <v>0.99436702312400926</v>
      </c>
      <c r="AE99" s="105">
        <f t="shared" si="39"/>
        <v>0.7</v>
      </c>
      <c r="AF99" s="102">
        <f t="shared" si="40"/>
        <v>30.009513196316103</v>
      </c>
      <c r="AG99" s="105">
        <f t="shared" si="41"/>
        <v>24.391999999999989</v>
      </c>
      <c r="AH99" s="105">
        <f t="shared" si="42"/>
        <v>2.5000000000000001E-2</v>
      </c>
      <c r="AI99" s="102">
        <f t="shared" si="43"/>
        <v>24.416999999999987</v>
      </c>
      <c r="AJ99" s="106">
        <f t="shared" si="44"/>
        <v>65.625405099316296</v>
      </c>
      <c r="AK99" s="107">
        <f t="shared" si="45"/>
        <v>35.61589190300019</v>
      </c>
      <c r="AL99" s="82"/>
      <c r="AM99" s="85"/>
      <c r="AN99" s="85"/>
      <c r="AO99" s="85"/>
      <c r="AP99" s="85"/>
      <c r="AQ99" s="85"/>
      <c r="AR99" s="115"/>
      <c r="AS99" s="116" t="s">
        <v>487</v>
      </c>
      <c r="AT99" s="116" t="s">
        <v>1231</v>
      </c>
      <c r="AU99" s="116" t="s">
        <v>485</v>
      </c>
      <c r="AV99" s="116" t="s">
        <v>513</v>
      </c>
      <c r="AW99" s="116" t="s">
        <v>489</v>
      </c>
      <c r="AX99" s="116"/>
      <c r="AY99" s="85"/>
      <c r="AZ99" s="85"/>
      <c r="BA99" s="82"/>
      <c r="BB99" s="82"/>
    </row>
    <row r="100" spans="1:54" ht="16" x14ac:dyDescent="0.2">
      <c r="A100" s="101" t="s">
        <v>288</v>
      </c>
      <c r="B100" s="102">
        <v>2020</v>
      </c>
      <c r="C100" s="103">
        <v>8</v>
      </c>
      <c r="D100" s="102">
        <v>6</v>
      </c>
      <c r="E100" s="82"/>
      <c r="F100" s="131">
        <v>0.7</v>
      </c>
      <c r="G100" s="131">
        <v>9.18</v>
      </c>
      <c r="H100" s="82"/>
      <c r="I100" s="131">
        <v>19.7</v>
      </c>
      <c r="J100" s="131">
        <v>1.1000000000000001</v>
      </c>
      <c r="K100" s="82"/>
      <c r="L100" s="82"/>
      <c r="M100" s="108"/>
      <c r="N100" s="137" t="s">
        <v>763</v>
      </c>
      <c r="O100" s="82"/>
      <c r="P100" s="82"/>
      <c r="Q100" s="82"/>
      <c r="R100" s="140"/>
      <c r="S100" s="137" t="s">
        <v>763</v>
      </c>
      <c r="T100" s="137" t="s">
        <v>763</v>
      </c>
      <c r="U100" s="137" t="s">
        <v>763</v>
      </c>
      <c r="V100" s="85"/>
      <c r="W100" s="85"/>
      <c r="X100" s="85"/>
      <c r="Y100" s="102">
        <f t="shared" si="33"/>
        <v>19.7</v>
      </c>
      <c r="Z100" s="102">
        <f t="shared" si="34"/>
        <v>292.84999999999997</v>
      </c>
      <c r="AA100" s="102">
        <f t="shared" si="35"/>
        <v>1.1000000000000001</v>
      </c>
      <c r="AB100" s="102">
        <f t="shared" si="36"/>
        <v>9.18</v>
      </c>
      <c r="AC100" s="104">
        <f t="shared" si="37"/>
        <v>9.0629108517791597</v>
      </c>
      <c r="AD100" s="102">
        <f t="shared" si="38"/>
        <v>1.0129195961579887</v>
      </c>
      <c r="AE100" s="105">
        <f t="shared" si="39"/>
        <v>0.7</v>
      </c>
      <c r="AF100" s="102" t="str">
        <f t="shared" si="40"/>
        <v>NS</v>
      </c>
      <c r="AG100" s="105" t="str">
        <f t="shared" si="41"/>
        <v>NS</v>
      </c>
      <c r="AH100" s="105" t="str">
        <f t="shared" si="42"/>
        <v>NS</v>
      </c>
      <c r="AI100" s="102"/>
      <c r="AJ100" s="106" t="str">
        <f t="shared" si="44"/>
        <v>NS</v>
      </c>
      <c r="AK100" s="107"/>
      <c r="AL100" s="82"/>
      <c r="AM100" s="84" t="s">
        <v>1232</v>
      </c>
      <c r="AN100" s="82"/>
      <c r="AO100" s="82"/>
      <c r="AP100" s="82"/>
      <c r="AQ100" s="82"/>
      <c r="AR100" s="117" t="s">
        <v>522</v>
      </c>
      <c r="AS100" s="115"/>
      <c r="AT100" s="115"/>
      <c r="AU100" s="115"/>
      <c r="AV100" s="115"/>
      <c r="AW100" s="115"/>
      <c r="AX100" s="118"/>
      <c r="AY100" s="85"/>
      <c r="AZ100" s="85"/>
      <c r="BA100" s="82"/>
      <c r="BB100" s="82"/>
    </row>
    <row r="101" spans="1:54" ht="18" x14ac:dyDescent="0.25">
      <c r="A101" s="101" t="s">
        <v>288</v>
      </c>
      <c r="B101" s="102">
        <v>2020</v>
      </c>
      <c r="C101" s="103">
        <v>8</v>
      </c>
      <c r="D101" s="102">
        <v>6</v>
      </c>
      <c r="E101" s="82"/>
      <c r="F101" s="131">
        <v>0.7</v>
      </c>
      <c r="G101" s="131">
        <v>9.18</v>
      </c>
      <c r="H101" s="82"/>
      <c r="I101" s="131">
        <v>19.7</v>
      </c>
      <c r="J101" s="134">
        <v>1.5</v>
      </c>
      <c r="K101" s="82"/>
      <c r="L101" s="82"/>
      <c r="M101" s="108"/>
      <c r="N101" s="137">
        <v>24.508067179317827</v>
      </c>
      <c r="O101" s="82"/>
      <c r="P101" s="82"/>
      <c r="Q101" s="82"/>
      <c r="R101" s="140"/>
      <c r="S101" s="137">
        <v>107.0134118574303</v>
      </c>
      <c r="T101" s="137">
        <v>22.159999999999993</v>
      </c>
      <c r="U101" s="207">
        <v>2.5000000000000001E-2</v>
      </c>
      <c r="V101" s="85"/>
      <c r="W101" s="85"/>
      <c r="X101" s="85"/>
      <c r="Y101" s="102">
        <f t="shared" si="33"/>
        <v>19.7</v>
      </c>
      <c r="Z101" s="102">
        <f t="shared" si="34"/>
        <v>292.84999999999997</v>
      </c>
      <c r="AA101" s="102">
        <f t="shared" si="35"/>
        <v>1.5</v>
      </c>
      <c r="AB101" s="102">
        <f t="shared" si="36"/>
        <v>9.18</v>
      </c>
      <c r="AC101" s="104">
        <f t="shared" si="37"/>
        <v>9.0414828297468119</v>
      </c>
      <c r="AD101" s="102">
        <f t="shared" si="38"/>
        <v>1.0153201828573364</v>
      </c>
      <c r="AE101" s="105">
        <f t="shared" si="39"/>
        <v>0.7</v>
      </c>
      <c r="AF101" s="102">
        <f t="shared" si="40"/>
        <v>24.508067179317827</v>
      </c>
      <c r="AG101" s="105">
        <f t="shared" si="41"/>
        <v>22.159999999999993</v>
      </c>
      <c r="AH101" s="105">
        <f t="shared" si="42"/>
        <v>2.5000000000000001E-2</v>
      </c>
      <c r="AI101" s="102">
        <f t="shared" si="43"/>
        <v>22.184999999999992</v>
      </c>
      <c r="AJ101" s="106">
        <f t="shared" si="44"/>
        <v>107.0134118574303</v>
      </c>
      <c r="AK101" s="107">
        <f t="shared" si="45"/>
        <v>82.505344678112465</v>
      </c>
      <c r="AL101" s="82"/>
      <c r="AM101" s="119" t="s">
        <v>477</v>
      </c>
      <c r="AN101" s="109" t="s">
        <v>1231</v>
      </c>
      <c r="AO101" s="120" t="s">
        <v>479</v>
      </c>
      <c r="AP101" s="120" t="s">
        <v>726</v>
      </c>
      <c r="AQ101" s="120" t="s">
        <v>481</v>
      </c>
      <c r="AR101" s="118" t="s">
        <v>476</v>
      </c>
      <c r="AS101" s="115">
        <v>0.4</v>
      </c>
      <c r="AT101" s="118">
        <v>0.6</v>
      </c>
      <c r="AU101" s="121">
        <v>10</v>
      </c>
      <c r="AV101" s="115">
        <v>10</v>
      </c>
      <c r="AW101" s="122">
        <v>43</v>
      </c>
      <c r="AX101" s="118"/>
      <c r="AY101" s="85"/>
      <c r="AZ101" s="85"/>
      <c r="BA101" s="82"/>
      <c r="BB101" s="82"/>
    </row>
    <row r="102" spans="1:54" ht="16" x14ac:dyDescent="0.2">
      <c r="A102" s="101" t="s">
        <v>288</v>
      </c>
      <c r="B102" s="102">
        <v>2020</v>
      </c>
      <c r="C102" s="103">
        <v>8</v>
      </c>
      <c r="D102" s="102">
        <v>21</v>
      </c>
      <c r="E102" s="82"/>
      <c r="F102" s="131">
        <v>0.6</v>
      </c>
      <c r="G102" s="131">
        <v>9.43</v>
      </c>
      <c r="H102" s="82"/>
      <c r="I102" s="131">
        <v>18.3</v>
      </c>
      <c r="J102" s="131">
        <v>1.5</v>
      </c>
      <c r="K102" s="82"/>
      <c r="L102" s="82"/>
      <c r="M102" s="82"/>
      <c r="N102" s="137" t="s">
        <v>763</v>
      </c>
      <c r="O102" s="82"/>
      <c r="P102" s="82"/>
      <c r="Q102" s="82"/>
      <c r="R102" s="140"/>
      <c r="S102" s="137" t="s">
        <v>763</v>
      </c>
      <c r="T102" s="137" t="s">
        <v>763</v>
      </c>
      <c r="U102" s="137" t="s">
        <v>763</v>
      </c>
      <c r="V102" s="85"/>
      <c r="W102" s="85"/>
      <c r="X102" s="85"/>
      <c r="Y102" s="102">
        <f t="shared" si="33"/>
        <v>18.3</v>
      </c>
      <c r="Z102" s="102">
        <f t="shared" si="34"/>
        <v>291.45</v>
      </c>
      <c r="AA102" s="102">
        <f t="shared" si="35"/>
        <v>1.5</v>
      </c>
      <c r="AB102" s="102">
        <f t="shared" si="36"/>
        <v>9.43</v>
      </c>
      <c r="AC102" s="104">
        <f t="shared" si="37"/>
        <v>9.3013220644806722</v>
      </c>
      <c r="AD102" s="102">
        <f t="shared" si="38"/>
        <v>1.0138343704934931</v>
      </c>
      <c r="AE102" s="105">
        <f t="shared" si="39"/>
        <v>0.6</v>
      </c>
      <c r="AF102" s="102" t="str">
        <f t="shared" si="40"/>
        <v>NS</v>
      </c>
      <c r="AG102" s="105" t="str">
        <f t="shared" si="41"/>
        <v>NS</v>
      </c>
      <c r="AH102" s="105" t="str">
        <f t="shared" si="42"/>
        <v>NS</v>
      </c>
      <c r="AI102" s="102"/>
      <c r="AJ102" s="106" t="str">
        <f t="shared" si="44"/>
        <v>NS</v>
      </c>
      <c r="AK102" s="107"/>
      <c r="AL102" s="82"/>
      <c r="AM102" s="123" t="s">
        <v>479</v>
      </c>
      <c r="AN102" s="124" t="s">
        <v>1233</v>
      </c>
      <c r="AO102" s="124" t="s">
        <v>485</v>
      </c>
      <c r="AP102" s="124" t="s">
        <v>1234</v>
      </c>
      <c r="AQ102" s="124"/>
      <c r="AR102" s="118" t="s">
        <v>482</v>
      </c>
      <c r="AS102" s="115">
        <v>0.9</v>
      </c>
      <c r="AT102" s="118">
        <v>3</v>
      </c>
      <c r="AU102" s="121">
        <v>1</v>
      </c>
      <c r="AV102" s="115">
        <v>3</v>
      </c>
      <c r="AW102" s="122">
        <v>20</v>
      </c>
      <c r="AX102" s="118"/>
      <c r="AY102" s="85"/>
      <c r="AZ102" s="102"/>
      <c r="BA102" s="102" t="s">
        <v>1235</v>
      </c>
      <c r="BB102" s="82"/>
    </row>
    <row r="103" spans="1:54" ht="16" x14ac:dyDescent="0.2">
      <c r="A103" s="101" t="s">
        <v>288</v>
      </c>
      <c r="B103" s="102">
        <v>2020</v>
      </c>
      <c r="C103" s="103">
        <v>8</v>
      </c>
      <c r="D103" s="102">
        <v>21</v>
      </c>
      <c r="E103" s="82"/>
      <c r="F103" s="131">
        <v>0.6</v>
      </c>
      <c r="G103" s="131">
        <v>9.43</v>
      </c>
      <c r="H103" s="82"/>
      <c r="I103" s="131">
        <v>18.3</v>
      </c>
      <c r="J103" s="205">
        <v>6</v>
      </c>
      <c r="K103" s="82"/>
      <c r="L103" s="82"/>
      <c r="M103" s="82"/>
      <c r="N103" s="137">
        <v>16.6464495276863</v>
      </c>
      <c r="O103" s="82"/>
      <c r="P103" s="82"/>
      <c r="Q103" s="82"/>
      <c r="R103" s="140"/>
      <c r="S103" s="137">
        <v>137.98657136385856</v>
      </c>
      <c r="T103" s="137">
        <v>66.144000000000005</v>
      </c>
      <c r="U103" s="137">
        <v>2.5000000000000001E-2</v>
      </c>
      <c r="V103" s="85"/>
      <c r="W103" s="85"/>
      <c r="X103" s="85"/>
      <c r="Y103" s="102">
        <f t="shared" si="33"/>
        <v>18.3</v>
      </c>
      <c r="Z103" s="102">
        <f t="shared" si="34"/>
        <v>291.45</v>
      </c>
      <c r="AA103" s="102">
        <f t="shared" si="35"/>
        <v>6</v>
      </c>
      <c r="AB103" s="102">
        <f t="shared" si="36"/>
        <v>9.43</v>
      </c>
      <c r="AC103" s="104">
        <f t="shared" si="37"/>
        <v>9.0544235094017562</v>
      </c>
      <c r="AD103" s="102">
        <f t="shared" si="38"/>
        <v>1.0414798899353734</v>
      </c>
      <c r="AE103" s="105">
        <f t="shared" si="39"/>
        <v>0.6</v>
      </c>
      <c r="AF103" s="102">
        <f t="shared" si="40"/>
        <v>16.6464495276863</v>
      </c>
      <c r="AG103" s="105">
        <f t="shared" si="41"/>
        <v>66.144000000000005</v>
      </c>
      <c r="AH103" s="105">
        <f t="shared" si="42"/>
        <v>2.5000000000000001E-2</v>
      </c>
      <c r="AI103" s="102">
        <f t="shared" ref="AI103" si="46">IF(Y103=" ", " ", IF(Y103&gt;0, SUM(AG103:AH103)))</f>
        <v>66.169000000000011</v>
      </c>
      <c r="AJ103" s="106">
        <f t="shared" si="44"/>
        <v>137.98657136385856</v>
      </c>
      <c r="AK103" s="107">
        <f t="shared" si="45"/>
        <v>121.34012183617226</v>
      </c>
      <c r="AL103" s="82"/>
      <c r="AM103" s="123" t="s">
        <v>1236</v>
      </c>
      <c r="AN103" s="125" t="s">
        <v>742</v>
      </c>
      <c r="AO103" s="125" t="s">
        <v>494</v>
      </c>
      <c r="AP103" s="125" t="s">
        <v>495</v>
      </c>
      <c r="AQ103" s="125" t="s">
        <v>494</v>
      </c>
      <c r="AR103" s="118"/>
      <c r="AS103" s="115" t="s">
        <v>487</v>
      </c>
      <c r="AT103" s="115" t="s">
        <v>976</v>
      </c>
      <c r="AU103" s="115" t="s">
        <v>485</v>
      </c>
      <c r="AV103" s="115" t="s">
        <v>488</v>
      </c>
      <c r="AW103" s="115" t="s">
        <v>489</v>
      </c>
      <c r="AX103" s="116" t="s">
        <v>490</v>
      </c>
      <c r="AY103" s="102"/>
      <c r="AZ103" s="102"/>
      <c r="BA103" s="84" t="s">
        <v>1</v>
      </c>
      <c r="BB103" s="82"/>
    </row>
    <row r="104" spans="1:54" ht="16" x14ac:dyDescent="0.2">
      <c r="A104" s="101"/>
      <c r="B104" s="102"/>
      <c r="C104" s="132"/>
      <c r="D104" s="82"/>
      <c r="E104" s="85"/>
      <c r="F104" s="144"/>
      <c r="G104" s="144"/>
      <c r="H104" s="85"/>
      <c r="I104" s="144"/>
      <c r="J104" s="144"/>
      <c r="K104" s="85"/>
      <c r="L104" s="85"/>
      <c r="M104" s="85"/>
      <c r="N104" s="146"/>
      <c r="O104" s="85"/>
      <c r="P104" s="85"/>
      <c r="Q104" s="85"/>
      <c r="R104" s="140"/>
      <c r="S104" s="146"/>
      <c r="T104" s="146"/>
      <c r="U104" s="146"/>
      <c r="V104" s="85"/>
      <c r="W104" s="85"/>
      <c r="X104" s="85"/>
      <c r="Y104" s="85" t="str">
        <f t="shared" si="33"/>
        <v xml:space="preserve"> </v>
      </c>
      <c r="Z104" s="82" t="str">
        <f t="shared" si="34"/>
        <v xml:space="preserve"> </v>
      </c>
      <c r="AA104" s="85" t="str">
        <f t="shared" si="35"/>
        <v xml:space="preserve"> </v>
      </c>
      <c r="AB104" s="85" t="str">
        <f t="shared" si="36"/>
        <v xml:space="preserve"> </v>
      </c>
      <c r="AC104" s="110" t="str">
        <f t="shared" si="37"/>
        <v xml:space="preserve"> </v>
      </c>
      <c r="AD104" s="82" t="str">
        <f t="shared" si="38"/>
        <v xml:space="preserve"> </v>
      </c>
      <c r="AE104" s="111" t="str">
        <f t="shared" si="39"/>
        <v xml:space="preserve"> </v>
      </c>
      <c r="AF104" s="82" t="str">
        <f t="shared" si="40"/>
        <v xml:space="preserve"> </v>
      </c>
      <c r="AG104" s="111" t="str">
        <f t="shared" si="41"/>
        <v xml:space="preserve"> </v>
      </c>
      <c r="AH104" s="111" t="str">
        <f t="shared" si="42"/>
        <v xml:space="preserve"> </v>
      </c>
      <c r="AI104" s="102"/>
      <c r="AJ104" s="112" t="str">
        <f t="shared" si="44"/>
        <v xml:space="preserve"> </v>
      </c>
      <c r="AK104" s="113" t="str">
        <f t="shared" si="45"/>
        <v xml:space="preserve"> </v>
      </c>
      <c r="AL104" s="82"/>
      <c r="AM104" s="82">
        <f>AD110</f>
        <v>0.99394024511603951</v>
      </c>
      <c r="AN104" s="82">
        <f>AE110</f>
        <v>2.3875000000000002</v>
      </c>
      <c r="AO104" s="82">
        <f>AF110</f>
        <v>26.123940168137747</v>
      </c>
      <c r="AP104" s="82">
        <f>AI110</f>
        <v>29.186058007812498</v>
      </c>
      <c r="AQ104" s="113">
        <f>AK110</f>
        <v>66.407208071660023</v>
      </c>
      <c r="AR104" s="118"/>
      <c r="AS104" s="115" t="s">
        <v>497</v>
      </c>
      <c r="AT104" s="115" t="s">
        <v>497</v>
      </c>
      <c r="AU104" s="115" t="s">
        <v>497</v>
      </c>
      <c r="AV104" s="115" t="s">
        <v>497</v>
      </c>
      <c r="AW104" s="115" t="s">
        <v>497</v>
      </c>
      <c r="AX104" s="116" t="s">
        <v>498</v>
      </c>
      <c r="AY104" s="102"/>
      <c r="AZ104" s="102"/>
      <c r="BA104" s="82"/>
      <c r="BB104" s="82"/>
    </row>
    <row r="105" spans="1:54" ht="16" x14ac:dyDescent="0.2">
      <c r="A105" s="101"/>
      <c r="B105" s="102"/>
      <c r="C105" s="132"/>
      <c r="D105" s="82"/>
      <c r="E105" s="85"/>
      <c r="F105" s="144"/>
      <c r="G105" s="144"/>
      <c r="H105" s="85"/>
      <c r="I105" s="144"/>
      <c r="J105" s="144"/>
      <c r="K105" s="85"/>
      <c r="L105" s="85"/>
      <c r="M105" s="85"/>
      <c r="N105" s="256"/>
      <c r="O105" s="85"/>
      <c r="P105" s="85"/>
      <c r="Q105" s="85"/>
      <c r="R105" s="140"/>
      <c r="S105" s="255"/>
      <c r="T105" s="255"/>
      <c r="U105" s="255"/>
      <c r="V105" s="85"/>
      <c r="W105" s="85"/>
      <c r="X105" s="85"/>
      <c r="Y105" s="85" t="str">
        <f t="shared" si="33"/>
        <v xml:space="preserve"> </v>
      </c>
      <c r="Z105" s="82" t="str">
        <f t="shared" si="34"/>
        <v xml:space="preserve"> </v>
      </c>
      <c r="AA105" s="85" t="str">
        <f t="shared" si="35"/>
        <v xml:space="preserve"> </v>
      </c>
      <c r="AB105" s="85" t="str">
        <f t="shared" si="36"/>
        <v xml:space="preserve"> </v>
      </c>
      <c r="AC105" s="110" t="str">
        <f t="shared" si="37"/>
        <v xml:space="preserve"> </v>
      </c>
      <c r="AD105" s="82" t="str">
        <f t="shared" si="38"/>
        <v xml:space="preserve"> </v>
      </c>
      <c r="AE105" s="111" t="str">
        <f t="shared" si="39"/>
        <v xml:space="preserve"> </v>
      </c>
      <c r="AF105" s="82" t="str">
        <f t="shared" si="40"/>
        <v xml:space="preserve"> </v>
      </c>
      <c r="AG105" s="111" t="str">
        <f t="shared" si="41"/>
        <v xml:space="preserve"> </v>
      </c>
      <c r="AH105" s="111" t="str">
        <f t="shared" si="42"/>
        <v xml:space="preserve"> </v>
      </c>
      <c r="AI105" s="82"/>
      <c r="AJ105" s="112" t="str">
        <f t="shared" si="44"/>
        <v xml:space="preserve"> </v>
      </c>
      <c r="AK105" s="113" t="str">
        <f t="shared" si="45"/>
        <v xml:space="preserve"> </v>
      </c>
      <c r="AL105" s="85"/>
      <c r="AM105" s="82"/>
      <c r="AN105" s="82"/>
      <c r="AO105" s="82"/>
      <c r="AP105" s="85"/>
      <c r="AQ105" s="82"/>
      <c r="AR105" s="82"/>
      <c r="AS105" s="115">
        <f>((LN(AM104)-LN(0.4))/(LN(0.9)-LN(0.4))*100)</f>
        <v>112.24301721189525</v>
      </c>
      <c r="AT105" s="120">
        <f>((LN(AN104)-LN(0.6))/(LN(3)-LN(0.6))*100)</f>
        <v>85.810853992498338</v>
      </c>
      <c r="AU105" s="115">
        <f>((LN(AO104)-LN(10))/(LN(1)-LN(10))*100)</f>
        <v>-41.703868042184659</v>
      </c>
      <c r="AV105" s="115">
        <f>((LN(AP104)-LN(10))/(LN(3)-LN(10))*100)</f>
        <v>-88.964304918087564</v>
      </c>
      <c r="AW105" s="115">
        <f>((LN(AQ104)-LN(43))/(LN(20)-LN(43))*100)</f>
        <v>-56.776453074558631</v>
      </c>
      <c r="AX105" s="82"/>
      <c r="AY105" s="82"/>
      <c r="AZ105" s="82"/>
      <c r="BA105" s="82"/>
      <c r="BB105" s="82"/>
    </row>
    <row r="106" spans="1:54" ht="16" x14ac:dyDescent="0.2">
      <c r="A106" s="101"/>
      <c r="B106" s="102"/>
      <c r="C106" s="132"/>
      <c r="D106" s="82"/>
      <c r="E106" s="85"/>
      <c r="F106" s="144"/>
      <c r="G106" s="144"/>
      <c r="H106" s="85"/>
      <c r="I106" s="144"/>
      <c r="J106" s="145"/>
      <c r="K106" s="85"/>
      <c r="L106" s="85"/>
      <c r="M106" s="85"/>
      <c r="N106" s="146"/>
      <c r="O106" s="85"/>
      <c r="P106" s="85"/>
      <c r="Q106" s="85"/>
      <c r="R106" s="140"/>
      <c r="S106" s="146"/>
      <c r="T106" s="146"/>
      <c r="U106" s="146"/>
      <c r="V106" s="85"/>
      <c r="W106" s="85"/>
      <c r="X106" s="85"/>
      <c r="Y106" s="85" t="str">
        <f t="shared" si="33"/>
        <v xml:space="preserve"> </v>
      </c>
      <c r="Z106" s="82" t="str">
        <f t="shared" si="34"/>
        <v xml:space="preserve"> </v>
      </c>
      <c r="AA106" s="85" t="str">
        <f t="shared" si="35"/>
        <v xml:space="preserve"> </v>
      </c>
      <c r="AB106" s="85" t="str">
        <f t="shared" si="36"/>
        <v xml:space="preserve"> </v>
      </c>
      <c r="AC106" s="110" t="str">
        <f t="shared" si="37"/>
        <v xml:space="preserve"> </v>
      </c>
      <c r="AD106" s="82" t="str">
        <f t="shared" si="38"/>
        <v xml:space="preserve"> </v>
      </c>
      <c r="AE106" s="111" t="str">
        <f t="shared" si="39"/>
        <v xml:space="preserve"> </v>
      </c>
      <c r="AF106" s="82" t="str">
        <f t="shared" si="40"/>
        <v xml:space="preserve"> </v>
      </c>
      <c r="AG106" s="111" t="str">
        <f t="shared" si="41"/>
        <v xml:space="preserve"> </v>
      </c>
      <c r="AH106" s="111" t="str">
        <f t="shared" si="42"/>
        <v xml:space="preserve"> </v>
      </c>
      <c r="AI106" s="102" t="str">
        <f t="shared" ref="AI106" si="47">IF(Y106=" ", " ", IF(Y106&gt;0, SUM(AG106:AH106)))</f>
        <v xml:space="preserve"> </v>
      </c>
      <c r="AJ106" s="112" t="str">
        <f t="shared" si="44"/>
        <v xml:space="preserve"> </v>
      </c>
      <c r="AK106" s="113" t="str">
        <f t="shared" si="45"/>
        <v xml:space="preserve"> </v>
      </c>
      <c r="AL106" s="82"/>
      <c r="AM106" s="85"/>
      <c r="AN106" s="85"/>
      <c r="AO106" s="85"/>
      <c r="AP106" s="128" t="s">
        <v>1237</v>
      </c>
      <c r="AQ106" s="85"/>
      <c r="AR106" s="82"/>
      <c r="AS106" s="82">
        <f>IF(AS105&gt;100, 100, IF(AS105&lt;0, 0, AS105))</f>
        <v>100</v>
      </c>
      <c r="AT106" s="82">
        <f t="shared" ref="AT106:AW106" si="48">IF(AT105&gt;100, 100, IF(AT105&lt;0, 0, AT105))</f>
        <v>85.810853992498338</v>
      </c>
      <c r="AU106" s="82">
        <f t="shared" si="48"/>
        <v>0</v>
      </c>
      <c r="AV106" s="82">
        <f t="shared" si="48"/>
        <v>0</v>
      </c>
      <c r="AW106" s="82">
        <f t="shared" si="48"/>
        <v>0</v>
      </c>
      <c r="AX106" s="129">
        <f>AVERAGE(AS106:AW106)</f>
        <v>37.162170798499666</v>
      </c>
      <c r="AY106" s="84"/>
      <c r="AZ106" s="84"/>
      <c r="BA106" s="84" t="str">
        <f>IF(AX106&gt;65, "Acceptable; Ongoing Protection is Required", "Unacceptable; Immediate Restoration is Required")</f>
        <v>Unacceptable; Immediate Restoration is Required</v>
      </c>
      <c r="BB106" s="82"/>
    </row>
    <row r="107" spans="1:54" ht="16" x14ac:dyDescent="0.2">
      <c r="A107" s="101"/>
      <c r="B107" s="102"/>
      <c r="C107" s="132"/>
      <c r="D107" s="82"/>
      <c r="E107" s="85"/>
      <c r="F107" s="144"/>
      <c r="G107" s="144"/>
      <c r="H107" s="85"/>
      <c r="I107" s="144"/>
      <c r="J107" s="144"/>
      <c r="K107" s="85"/>
      <c r="L107" s="85"/>
      <c r="M107" s="85"/>
      <c r="N107" s="256"/>
      <c r="O107" s="85"/>
      <c r="P107" s="85"/>
      <c r="Q107" s="85"/>
      <c r="R107" s="140"/>
      <c r="S107" s="255"/>
      <c r="T107" s="255"/>
      <c r="U107" s="255"/>
      <c r="V107" s="85"/>
      <c r="W107" s="85"/>
      <c r="X107" s="85"/>
      <c r="Y107" s="85" t="str">
        <f t="shared" si="33"/>
        <v xml:space="preserve"> </v>
      </c>
      <c r="Z107" s="82" t="str">
        <f t="shared" si="34"/>
        <v xml:space="preserve"> </v>
      </c>
      <c r="AA107" s="85" t="str">
        <f t="shared" si="35"/>
        <v xml:space="preserve"> </v>
      </c>
      <c r="AB107" s="85" t="str">
        <f t="shared" si="36"/>
        <v xml:space="preserve"> </v>
      </c>
      <c r="AC107" s="110" t="str">
        <f t="shared" si="37"/>
        <v xml:space="preserve"> </v>
      </c>
      <c r="AD107" s="82" t="str">
        <f t="shared" si="38"/>
        <v xml:space="preserve"> </v>
      </c>
      <c r="AE107" s="111" t="str">
        <f t="shared" si="39"/>
        <v xml:space="preserve"> </v>
      </c>
      <c r="AF107" s="82" t="str">
        <f t="shared" si="40"/>
        <v xml:space="preserve"> </v>
      </c>
      <c r="AG107" s="111" t="str">
        <f t="shared" si="41"/>
        <v xml:space="preserve"> </v>
      </c>
      <c r="AH107" s="111" t="str">
        <f t="shared" si="42"/>
        <v xml:space="preserve"> </v>
      </c>
      <c r="AI107" s="82"/>
      <c r="AJ107" s="112" t="str">
        <f t="shared" si="44"/>
        <v xml:space="preserve"> </v>
      </c>
      <c r="AK107" s="113" t="str">
        <f t="shared" si="45"/>
        <v xml:space="preserve"> </v>
      </c>
      <c r="AL107" s="85"/>
      <c r="AM107" s="85"/>
      <c r="AN107" s="85"/>
      <c r="AO107" s="85"/>
      <c r="AP107" s="85"/>
      <c r="AQ107" s="85"/>
      <c r="AR107" s="85"/>
      <c r="AS107" s="85"/>
      <c r="AT107" s="85"/>
      <c r="AU107" s="85"/>
      <c r="AV107" s="85"/>
      <c r="AW107" s="126" t="s">
        <v>1238</v>
      </c>
      <c r="AX107" s="126">
        <f>AVERAGE(AS106:AW106)</f>
        <v>37.162170798499666</v>
      </c>
      <c r="AY107" s="85"/>
      <c r="AZ107" s="85"/>
      <c r="BA107" s="82"/>
      <c r="BB107" s="82"/>
    </row>
    <row r="108" spans="1:54" ht="16" x14ac:dyDescent="0.2">
      <c r="A108" s="101"/>
      <c r="B108" s="102"/>
      <c r="C108" s="132"/>
      <c r="D108" s="82"/>
      <c r="E108" s="85"/>
      <c r="F108" s="144"/>
      <c r="G108" s="144"/>
      <c r="H108" s="85"/>
      <c r="I108" s="144"/>
      <c r="J108" s="145"/>
      <c r="K108" s="85"/>
      <c r="L108" s="85"/>
      <c r="M108" s="85"/>
      <c r="N108" s="146"/>
      <c r="O108" s="85"/>
      <c r="P108" s="85"/>
      <c r="Q108" s="85"/>
      <c r="R108" s="140"/>
      <c r="S108" s="146"/>
      <c r="T108" s="146"/>
      <c r="U108" s="146"/>
      <c r="V108" s="85"/>
      <c r="W108" s="85"/>
      <c r="X108" s="85"/>
      <c r="Y108" s="85"/>
      <c r="Z108" s="82"/>
      <c r="AA108" s="85"/>
      <c r="AB108" s="85"/>
      <c r="AC108" s="110"/>
      <c r="AD108" s="82"/>
      <c r="AE108" s="111"/>
      <c r="AF108" s="82"/>
      <c r="AG108" s="111"/>
      <c r="AH108" s="111"/>
      <c r="AI108" s="82"/>
      <c r="AJ108" s="112"/>
      <c r="AK108" s="113"/>
      <c r="AL108" s="85"/>
      <c r="AM108" s="82"/>
      <c r="AN108" s="82"/>
      <c r="AO108" s="82"/>
      <c r="AP108" s="85"/>
      <c r="AQ108" s="82"/>
      <c r="AR108" s="82"/>
      <c r="AS108" s="115"/>
      <c r="AT108" s="120"/>
      <c r="AU108" s="115"/>
      <c r="AV108" s="115"/>
      <c r="AW108" s="115"/>
      <c r="AX108" s="82"/>
      <c r="AY108" s="82"/>
      <c r="AZ108" s="82"/>
      <c r="BA108" s="82"/>
      <c r="BB108" s="82"/>
    </row>
    <row r="109" spans="1:54" ht="16" x14ac:dyDescent="0.2">
      <c r="A109" s="101"/>
      <c r="B109" s="102"/>
      <c r="C109" s="132"/>
      <c r="D109" s="82"/>
      <c r="E109" s="85"/>
      <c r="F109" s="144"/>
      <c r="G109" s="144"/>
      <c r="H109" s="85"/>
      <c r="I109" s="144"/>
      <c r="J109" s="145"/>
      <c r="K109" s="85"/>
      <c r="L109" s="85"/>
      <c r="M109" s="85"/>
      <c r="N109" s="146"/>
      <c r="O109" s="85"/>
      <c r="P109" s="85"/>
      <c r="Q109" s="85"/>
      <c r="R109" s="140"/>
      <c r="S109" s="146"/>
      <c r="T109" s="146"/>
      <c r="U109" s="146"/>
      <c r="V109" s="85"/>
      <c r="W109" s="85"/>
      <c r="X109" s="85"/>
      <c r="Y109" s="85"/>
      <c r="Z109" s="82"/>
      <c r="AA109" s="85"/>
      <c r="AB109" s="85"/>
      <c r="AC109" s="110"/>
      <c r="AD109" s="82"/>
      <c r="AE109" s="111"/>
      <c r="AF109" s="82"/>
      <c r="AG109" s="111"/>
      <c r="AH109" s="111"/>
      <c r="AI109" s="82"/>
      <c r="AJ109" s="112"/>
      <c r="AK109" s="113"/>
      <c r="AL109" s="85"/>
      <c r="AM109" s="82"/>
      <c r="AN109" s="82"/>
      <c r="AO109" s="82"/>
      <c r="AP109" s="85"/>
      <c r="AQ109" s="82"/>
      <c r="AR109" s="82"/>
      <c r="AS109" s="115"/>
      <c r="AT109" s="120"/>
      <c r="AU109" s="115"/>
      <c r="AV109" s="115"/>
      <c r="AW109" s="115"/>
      <c r="AX109" s="82"/>
      <c r="AY109" s="82"/>
      <c r="AZ109" s="82"/>
      <c r="BA109" s="82"/>
      <c r="BB109" s="82"/>
    </row>
    <row r="110" spans="1:54" ht="16" x14ac:dyDescent="0.2">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4">
        <f>_xlfn.AGGREGATE(1, 6,AD96:AD107)</f>
        <v>0.99394024511603951</v>
      </c>
      <c r="AE110" s="84">
        <f>_xlfn.AGGREGATE(1, 6,AE96:AE107)</f>
        <v>2.3875000000000002</v>
      </c>
      <c r="AF110" s="84">
        <f>_xlfn.AGGREGATE(1, 6,AF96:AF107)</f>
        <v>26.123940168137747</v>
      </c>
      <c r="AG110" s="82"/>
      <c r="AH110" s="82"/>
      <c r="AI110" s="84">
        <f>_xlfn.AGGREGATE(1, 6,AI96:AI107)</f>
        <v>29.186058007812498</v>
      </c>
      <c r="AJ110" s="82"/>
      <c r="AK110" s="84">
        <f>_xlfn.AGGREGATE(1, 6,AK96:AK107)</f>
        <v>66.407208071660023</v>
      </c>
      <c r="AL110" s="82"/>
      <c r="AM110" s="82"/>
      <c r="AN110" s="82"/>
      <c r="AO110" s="82"/>
      <c r="AP110" s="82"/>
      <c r="AQ110" s="82"/>
      <c r="AR110" s="82"/>
      <c r="AS110" s="82"/>
      <c r="AT110" s="82"/>
      <c r="AU110" s="82"/>
      <c r="AV110" s="82"/>
      <c r="AW110" s="82"/>
      <c r="AX110" s="82"/>
      <c r="AY110" s="82"/>
      <c r="AZ110" s="82"/>
      <c r="BA110" s="82"/>
      <c r="BB110" s="82"/>
    </row>
    <row r="111" spans="1:54" x14ac:dyDescent="0.2">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126" t="s">
        <v>1238</v>
      </c>
      <c r="AD111" s="126">
        <f>AVERAGE(AD96:AD103)</f>
        <v>0.99394024511603951</v>
      </c>
      <c r="AE111" s="126">
        <f>AVERAGE(AE95:AE107)</f>
        <v>2.3875000000000002</v>
      </c>
      <c r="AF111" s="126">
        <f>AVERAGE(AF95:AF107)</f>
        <v>26.123940168137747</v>
      </c>
      <c r="AG111" s="126"/>
      <c r="AH111" s="126"/>
      <c r="AI111" s="126">
        <f>AVERAGE(AI95:AI107)</f>
        <v>29.186058007812498</v>
      </c>
      <c r="AJ111" s="126"/>
      <c r="AK111" s="127">
        <f>AVERAGE(AK95:AK107)</f>
        <v>66.407208071660023</v>
      </c>
      <c r="AL111" s="82"/>
      <c r="AM111" s="82"/>
      <c r="AN111" s="82"/>
      <c r="AO111" s="82"/>
      <c r="AP111" s="82"/>
      <c r="AQ111" s="82"/>
      <c r="AR111" s="82"/>
      <c r="AS111" s="82"/>
      <c r="AT111" s="82"/>
      <c r="AU111" s="82"/>
      <c r="AV111" s="82"/>
      <c r="AW111" s="82"/>
      <c r="AX111" s="82"/>
      <c r="AY111" s="82"/>
      <c r="AZ111" s="82"/>
      <c r="BA111" s="82"/>
      <c r="BB111" s="82"/>
    </row>
    <row r="114" spans="1:55" s="68" customFormat="1" x14ac:dyDescent="0.2">
      <c r="A114" s="68" t="s">
        <v>1246</v>
      </c>
      <c r="B114"/>
      <c r="C114"/>
      <c r="D114"/>
      <c r="E114" s="167"/>
      <c r="J114" s="168"/>
      <c r="O114" s="79"/>
      <c r="P114" s="79"/>
      <c r="Q114" s="79" t="s">
        <v>976</v>
      </c>
      <c r="R114" s="79" t="s">
        <v>976</v>
      </c>
      <c r="S114" s="79" t="s">
        <v>976</v>
      </c>
      <c r="T114" s="79" t="s">
        <v>977</v>
      </c>
      <c r="U114" s="169"/>
      <c r="W114" s="168"/>
      <c r="Y114" s="79" t="s">
        <v>978</v>
      </c>
      <c r="Z114" s="75" t="s">
        <v>979</v>
      </c>
      <c r="AA114" s="170"/>
      <c r="AD114" s="72"/>
      <c r="AE114" s="72"/>
      <c r="AF114" s="72"/>
      <c r="AG114" s="72"/>
      <c r="AH114" s="72"/>
      <c r="AI114" s="72"/>
      <c r="AJ114" s="72"/>
      <c r="AK114" s="72"/>
      <c r="AL114" s="72"/>
      <c r="AM114" s="72"/>
      <c r="AN114" s="72"/>
      <c r="AO114" s="72"/>
      <c r="AP114" s="75"/>
      <c r="AR114" s="68" t="s">
        <v>977</v>
      </c>
      <c r="AT114" s="171" t="s">
        <v>980</v>
      </c>
      <c r="AV114" s="147"/>
      <c r="AX114" s="72"/>
    </row>
    <row r="115" spans="1:55" s="68" customFormat="1" x14ac:dyDescent="0.2">
      <c r="A115" s="79"/>
      <c r="B115"/>
      <c r="C115"/>
      <c r="D115"/>
      <c r="E115" s="167"/>
      <c r="F115" s="79"/>
      <c r="G115" s="79" t="s">
        <v>696</v>
      </c>
      <c r="H115" s="172" t="s">
        <v>697</v>
      </c>
      <c r="J115" s="173" t="s">
        <v>698</v>
      </c>
      <c r="K115" s="79" t="s">
        <v>699</v>
      </c>
      <c r="L115" s="79" t="s">
        <v>700</v>
      </c>
      <c r="M115" s="79" t="s">
        <v>701</v>
      </c>
      <c r="O115" s="79" t="s">
        <v>702</v>
      </c>
      <c r="P115" s="79" t="s">
        <v>703</v>
      </c>
      <c r="Q115" s="174" t="s">
        <v>704</v>
      </c>
      <c r="R115" s="79" t="s">
        <v>705</v>
      </c>
      <c r="S115" s="79" t="s">
        <v>706</v>
      </c>
      <c r="T115" s="79" t="s">
        <v>707</v>
      </c>
      <c r="U115" s="175"/>
      <c r="V115" s="79" t="s">
        <v>708</v>
      </c>
      <c r="W115" s="173" t="s">
        <v>709</v>
      </c>
      <c r="X115" s="79" t="s">
        <v>710</v>
      </c>
      <c r="Y115" s="79" t="s">
        <v>711</v>
      </c>
      <c r="Z115" s="75" t="s">
        <v>711</v>
      </c>
      <c r="AA115" s="170"/>
      <c r="AB115" s="79" t="s">
        <v>712</v>
      </c>
      <c r="AC115" s="79" t="s">
        <v>713</v>
      </c>
      <c r="AD115" s="176" t="s">
        <v>714</v>
      </c>
      <c r="AE115" s="176" t="s">
        <v>715</v>
      </c>
      <c r="AF115" s="75" t="s">
        <v>716</v>
      </c>
      <c r="AG115" s="75" t="s">
        <v>485</v>
      </c>
      <c r="AH115" s="75" t="s">
        <v>717</v>
      </c>
      <c r="AI115" s="75" t="s">
        <v>718</v>
      </c>
      <c r="AJ115" s="177" t="s">
        <v>719</v>
      </c>
      <c r="AK115" s="177" t="s">
        <v>720</v>
      </c>
      <c r="AL115" s="75" t="s">
        <v>721</v>
      </c>
      <c r="AM115" s="75" t="s">
        <v>489</v>
      </c>
      <c r="AN115" s="75" t="s">
        <v>722</v>
      </c>
      <c r="AO115" s="75" t="s">
        <v>723</v>
      </c>
      <c r="AP115" s="75" t="s">
        <v>724</v>
      </c>
      <c r="AQ115" s="75" t="s">
        <v>725</v>
      </c>
      <c r="AR115" s="75" t="s">
        <v>726</v>
      </c>
      <c r="AS115" s="79"/>
      <c r="AT115" s="176" t="s">
        <v>712</v>
      </c>
      <c r="AU115" s="68" t="s">
        <v>855</v>
      </c>
      <c r="AV115" s="68" t="s">
        <v>855</v>
      </c>
      <c r="AX115" s="72"/>
    </row>
    <row r="116" spans="1:55" s="68" customFormat="1" x14ac:dyDescent="0.2">
      <c r="A116" s="178" t="s">
        <v>728</v>
      </c>
      <c r="B116" s="179" t="s">
        <v>729</v>
      </c>
      <c r="C116" s="179" t="s">
        <v>707</v>
      </c>
      <c r="D116" s="179" t="s">
        <v>730</v>
      </c>
      <c r="E116" s="180" t="s">
        <v>731</v>
      </c>
      <c r="F116" s="178" t="s">
        <v>15</v>
      </c>
      <c r="G116" s="178" t="s">
        <v>732</v>
      </c>
      <c r="H116" s="181" t="s">
        <v>733</v>
      </c>
      <c r="I116" s="182" t="s">
        <v>734</v>
      </c>
      <c r="J116" s="183" t="s">
        <v>735</v>
      </c>
      <c r="K116" s="184" t="s">
        <v>736</v>
      </c>
      <c r="L116" s="185" t="s">
        <v>737</v>
      </c>
      <c r="M116" s="178" t="s">
        <v>738</v>
      </c>
      <c r="N116" s="178" t="s">
        <v>739</v>
      </c>
      <c r="O116" s="178" t="s">
        <v>856</v>
      </c>
      <c r="P116" s="178" t="s">
        <v>741</v>
      </c>
      <c r="Q116" s="178" t="s">
        <v>742</v>
      </c>
      <c r="R116" s="178" t="s">
        <v>742</v>
      </c>
      <c r="S116" s="178" t="s">
        <v>742</v>
      </c>
      <c r="T116" s="178" t="s">
        <v>742</v>
      </c>
      <c r="U116" s="186" t="s">
        <v>743</v>
      </c>
      <c r="V116" s="178" t="s">
        <v>744</v>
      </c>
      <c r="W116" s="187" t="s">
        <v>745</v>
      </c>
      <c r="X116" s="185" t="s">
        <v>746</v>
      </c>
      <c r="Y116" s="188" t="s">
        <v>747</v>
      </c>
      <c r="Z116" s="189" t="s">
        <v>748</v>
      </c>
      <c r="AA116" s="190" t="s">
        <v>749</v>
      </c>
      <c r="AB116" s="178" t="s">
        <v>750</v>
      </c>
      <c r="AC116" s="178" t="s">
        <v>751</v>
      </c>
      <c r="AD116" s="191" t="s">
        <v>494</v>
      </c>
      <c r="AE116" s="191" t="s">
        <v>494</v>
      </c>
      <c r="AF116" s="192" t="s">
        <v>494</v>
      </c>
      <c r="AG116" s="192" t="s">
        <v>494</v>
      </c>
      <c r="AH116" s="192" t="s">
        <v>494</v>
      </c>
      <c r="AI116" s="192" t="s">
        <v>494</v>
      </c>
      <c r="AJ116" s="192" t="s">
        <v>494</v>
      </c>
      <c r="AK116" s="192" t="s">
        <v>494</v>
      </c>
      <c r="AL116" s="189" t="s">
        <v>725</v>
      </c>
      <c r="AM116" s="192" t="s">
        <v>494</v>
      </c>
      <c r="AN116" s="192" t="s">
        <v>494</v>
      </c>
      <c r="AO116" s="189" t="s">
        <v>752</v>
      </c>
      <c r="AP116" s="189" t="s">
        <v>752</v>
      </c>
      <c r="AQ116" s="192" t="s">
        <v>753</v>
      </c>
      <c r="AR116" s="189" t="s">
        <v>752</v>
      </c>
      <c r="AS116" s="178" t="s">
        <v>754</v>
      </c>
      <c r="AT116" s="191" t="s">
        <v>750</v>
      </c>
      <c r="AU116" s="68" t="s">
        <v>857</v>
      </c>
      <c r="AV116" s="68" t="s">
        <v>858</v>
      </c>
      <c r="AX116" s="72"/>
    </row>
    <row r="117" spans="1:55" s="68" customFormat="1" x14ac:dyDescent="0.2">
      <c r="A117" s="79" t="s">
        <v>756</v>
      </c>
      <c r="B117" s="68" t="s">
        <v>288</v>
      </c>
      <c r="C117" s="68" t="s">
        <v>757</v>
      </c>
      <c r="E117" s="147">
        <v>44390</v>
      </c>
      <c r="F117" s="68" t="s">
        <v>923</v>
      </c>
      <c r="G117" s="68" t="s">
        <v>1057</v>
      </c>
      <c r="H117" s="68">
        <v>1</v>
      </c>
      <c r="I117" s="68" t="s">
        <v>760</v>
      </c>
      <c r="J117" s="68" t="s">
        <v>761</v>
      </c>
      <c r="K117" s="81">
        <v>3</v>
      </c>
      <c r="L117" s="68" t="s">
        <v>761</v>
      </c>
      <c r="M117" s="68" t="s">
        <v>761</v>
      </c>
      <c r="N117" s="68" t="s">
        <v>761</v>
      </c>
      <c r="O117" s="131" t="s">
        <v>761</v>
      </c>
      <c r="P117" s="131" t="s">
        <v>761</v>
      </c>
      <c r="Q117" s="68">
        <v>0.45</v>
      </c>
      <c r="R117" s="68">
        <v>0.45</v>
      </c>
      <c r="S117" s="131">
        <v>0.45</v>
      </c>
      <c r="T117" s="68">
        <v>0.45</v>
      </c>
      <c r="U117" s="76">
        <v>1</v>
      </c>
      <c r="V117" s="68" t="s">
        <v>761</v>
      </c>
      <c r="W117" s="77" t="s">
        <v>761</v>
      </c>
      <c r="X117" s="68" t="s">
        <v>761</v>
      </c>
      <c r="Y117" s="68" t="s">
        <v>761</v>
      </c>
      <c r="Z117" s="72" t="s">
        <v>763</v>
      </c>
      <c r="AA117" s="68" t="s">
        <v>761</v>
      </c>
      <c r="AB117" s="205">
        <v>1.3</v>
      </c>
      <c r="AC117" s="72">
        <v>2.5430000000000001</v>
      </c>
      <c r="AD117" s="75" t="s">
        <v>763</v>
      </c>
      <c r="AE117" s="75" t="s">
        <v>763</v>
      </c>
      <c r="AF117" s="75" t="s">
        <v>763</v>
      </c>
      <c r="AG117" s="137" t="s">
        <v>763</v>
      </c>
      <c r="AH117" s="75" t="s">
        <v>763</v>
      </c>
      <c r="AI117" s="75" t="s">
        <v>763</v>
      </c>
      <c r="AJ117" s="75" t="s">
        <v>763</v>
      </c>
      <c r="AK117" s="75" t="s">
        <v>763</v>
      </c>
      <c r="AL117" s="75" t="s">
        <v>763</v>
      </c>
      <c r="AM117" s="75" t="s">
        <v>763</v>
      </c>
      <c r="AN117" s="137" t="s">
        <v>763</v>
      </c>
      <c r="AO117" s="137" t="s">
        <v>763</v>
      </c>
      <c r="AP117" s="137" t="s">
        <v>763</v>
      </c>
      <c r="AQ117" s="75" t="s">
        <v>763</v>
      </c>
      <c r="AR117" s="75" t="s">
        <v>763</v>
      </c>
      <c r="AS117" s="68" t="s">
        <v>763</v>
      </c>
      <c r="AT117" s="68" t="s">
        <v>763</v>
      </c>
      <c r="AU117" s="68" t="s">
        <v>763</v>
      </c>
      <c r="AV117" s="68" t="s">
        <v>763</v>
      </c>
      <c r="BA117" s="200"/>
      <c r="BC117" s="147"/>
    </row>
    <row r="118" spans="1:55" s="68" customFormat="1" x14ac:dyDescent="0.2">
      <c r="A118" s="79" t="s">
        <v>756</v>
      </c>
      <c r="B118" s="68" t="s">
        <v>288</v>
      </c>
      <c r="C118" s="68" t="s">
        <v>764</v>
      </c>
      <c r="E118" s="147">
        <v>44390</v>
      </c>
      <c r="F118" s="68" t="s">
        <v>923</v>
      </c>
      <c r="G118" s="68" t="s">
        <v>1057</v>
      </c>
      <c r="H118" s="68">
        <v>1</v>
      </c>
      <c r="I118" s="68" t="s">
        <v>760</v>
      </c>
      <c r="J118" s="77">
        <v>0.42777777777777781</v>
      </c>
      <c r="K118" s="81">
        <v>3</v>
      </c>
      <c r="L118" s="68">
        <v>2</v>
      </c>
      <c r="M118" s="68" t="s">
        <v>787</v>
      </c>
      <c r="O118" s="131">
        <v>18.2</v>
      </c>
      <c r="P118" s="131">
        <v>9.2200000000000006</v>
      </c>
      <c r="Q118" s="68">
        <v>0.45</v>
      </c>
      <c r="R118" s="68">
        <v>0.45</v>
      </c>
      <c r="S118" s="131">
        <v>0.45</v>
      </c>
      <c r="T118" s="68">
        <v>0.45</v>
      </c>
      <c r="U118" s="76">
        <v>1</v>
      </c>
      <c r="V118" s="68">
        <v>0.42</v>
      </c>
      <c r="W118" s="77">
        <v>0.33124999999999999</v>
      </c>
      <c r="X118" s="68">
        <v>19.600000000000001</v>
      </c>
      <c r="Y118" s="68">
        <v>4.46</v>
      </c>
      <c r="Z118" s="72">
        <v>4.3841175177927338</v>
      </c>
      <c r="AA118" s="68">
        <v>47.5</v>
      </c>
      <c r="AB118" s="205">
        <v>2.9</v>
      </c>
      <c r="AC118" s="72">
        <v>5.42</v>
      </c>
      <c r="AD118" s="72">
        <v>6.0000000000000001E-3</v>
      </c>
      <c r="AE118" s="72">
        <v>3.7401280038642675</v>
      </c>
      <c r="AF118" s="72">
        <v>26.619718309859156</v>
      </c>
      <c r="AG118" s="137">
        <v>30.359846313723423</v>
      </c>
      <c r="AH118" s="72">
        <v>14.082967661725093</v>
      </c>
      <c r="AI118" s="72">
        <v>44.442813975448516</v>
      </c>
      <c r="AJ118" s="72">
        <v>229.89954098557968</v>
      </c>
      <c r="AK118" s="72">
        <v>30.094142388401266</v>
      </c>
      <c r="AL118" s="72">
        <v>7.6393451595479389</v>
      </c>
      <c r="AM118" s="72">
        <v>44.177110050126359</v>
      </c>
      <c r="AN118" s="137">
        <v>74.536956363849782</v>
      </c>
      <c r="AO118" s="137">
        <v>1.2659392361111115</v>
      </c>
      <c r="AP118" s="137">
        <v>2.5000000000000001E-2</v>
      </c>
      <c r="AQ118" s="72">
        <v>1.9365744955828615E-2</v>
      </c>
      <c r="AR118" s="72">
        <v>1.2909392361111114</v>
      </c>
      <c r="AS118" s="68" t="s">
        <v>763</v>
      </c>
      <c r="AT118" s="68" t="s">
        <v>763</v>
      </c>
      <c r="AU118" s="68" t="s">
        <v>763</v>
      </c>
      <c r="AV118" s="68" t="s">
        <v>763</v>
      </c>
      <c r="BA118" s="200"/>
      <c r="BC118" s="147"/>
    </row>
    <row r="119" spans="1:55" s="68" customFormat="1" x14ac:dyDescent="0.2">
      <c r="A119" s="79" t="s">
        <v>756</v>
      </c>
      <c r="B119" s="68" t="s">
        <v>288</v>
      </c>
      <c r="C119" s="68" t="s">
        <v>765</v>
      </c>
      <c r="E119" s="147">
        <v>44390</v>
      </c>
      <c r="F119" s="68" t="s">
        <v>923</v>
      </c>
      <c r="G119" s="68" t="s">
        <v>1057</v>
      </c>
      <c r="H119" s="68">
        <v>1</v>
      </c>
      <c r="I119" s="68" t="s">
        <v>760</v>
      </c>
      <c r="J119" s="77" t="s">
        <v>761</v>
      </c>
      <c r="K119" s="81">
        <v>3</v>
      </c>
      <c r="L119" s="68" t="s">
        <v>761</v>
      </c>
      <c r="M119" s="68" t="s">
        <v>761</v>
      </c>
      <c r="N119" s="68" t="s">
        <v>761</v>
      </c>
      <c r="O119" s="131" t="s">
        <v>761</v>
      </c>
      <c r="P119" s="131" t="s">
        <v>761</v>
      </c>
      <c r="Q119" s="68">
        <v>0.45</v>
      </c>
      <c r="R119" s="68">
        <v>0.45</v>
      </c>
      <c r="S119" s="131">
        <v>0.45</v>
      </c>
      <c r="T119" s="68">
        <v>0.45</v>
      </c>
      <c r="U119" s="76">
        <v>1</v>
      </c>
      <c r="V119" s="68" t="s">
        <v>761</v>
      </c>
      <c r="W119" s="77" t="s">
        <v>761</v>
      </c>
      <c r="X119" s="68" t="s">
        <v>761</v>
      </c>
      <c r="Y119" s="68" t="s">
        <v>761</v>
      </c>
      <c r="Z119" s="72" t="s">
        <v>763</v>
      </c>
      <c r="AA119" s="68" t="s">
        <v>761</v>
      </c>
      <c r="AB119" s="205">
        <v>2.9</v>
      </c>
      <c r="AC119" s="72">
        <v>5.37</v>
      </c>
      <c r="AD119" s="72" t="s">
        <v>763</v>
      </c>
      <c r="AE119" s="72" t="s">
        <v>763</v>
      </c>
      <c r="AF119" s="72" t="s">
        <v>763</v>
      </c>
      <c r="AG119" s="137" t="s">
        <v>763</v>
      </c>
      <c r="AH119" s="72" t="s">
        <v>763</v>
      </c>
      <c r="AI119" s="72" t="s">
        <v>763</v>
      </c>
      <c r="AJ119" s="72" t="s">
        <v>763</v>
      </c>
      <c r="AK119" s="72" t="s">
        <v>763</v>
      </c>
      <c r="AL119" s="72" t="s">
        <v>763</v>
      </c>
      <c r="AM119" s="75" t="s">
        <v>763</v>
      </c>
      <c r="AN119" s="137" t="s">
        <v>763</v>
      </c>
      <c r="AO119" s="137" t="s">
        <v>763</v>
      </c>
      <c r="AP119" s="137" t="s">
        <v>763</v>
      </c>
      <c r="AQ119" s="72" t="s">
        <v>763</v>
      </c>
      <c r="AR119" s="75" t="s">
        <v>763</v>
      </c>
      <c r="AS119" s="68" t="s">
        <v>763</v>
      </c>
      <c r="AT119" s="68" t="s">
        <v>763</v>
      </c>
      <c r="AU119" s="68" t="s">
        <v>763</v>
      </c>
      <c r="AV119" s="68" t="s">
        <v>763</v>
      </c>
      <c r="BA119" s="200"/>
      <c r="BC119" s="147"/>
    </row>
    <row r="120" spans="1:55" s="68" customFormat="1" x14ac:dyDescent="0.2">
      <c r="A120" s="79" t="s">
        <v>756</v>
      </c>
      <c r="B120" s="68" t="s">
        <v>288</v>
      </c>
      <c r="C120" s="68" t="s">
        <v>757</v>
      </c>
      <c r="E120" s="147">
        <v>44404</v>
      </c>
      <c r="F120" s="68" t="s">
        <v>923</v>
      </c>
      <c r="G120" s="68" t="s">
        <v>1057</v>
      </c>
      <c r="H120" s="68" t="s">
        <v>1076</v>
      </c>
      <c r="I120" s="68" t="s">
        <v>760</v>
      </c>
      <c r="J120" s="77">
        <v>0.42708333333333331</v>
      </c>
      <c r="K120" s="81">
        <v>5</v>
      </c>
      <c r="L120" s="68">
        <v>1</v>
      </c>
      <c r="M120" s="68" t="s">
        <v>820</v>
      </c>
      <c r="O120" s="131">
        <v>19.899999999999999</v>
      </c>
      <c r="P120" s="131">
        <v>8.94</v>
      </c>
      <c r="Q120" s="68">
        <v>0.73</v>
      </c>
      <c r="R120" s="68">
        <v>0.73</v>
      </c>
      <c r="S120" s="131">
        <v>0.73</v>
      </c>
      <c r="T120" s="68">
        <v>0.73</v>
      </c>
      <c r="U120" s="76">
        <v>1</v>
      </c>
      <c r="V120" s="68">
        <v>0.15</v>
      </c>
      <c r="W120" s="77">
        <v>0.27430555555555552</v>
      </c>
      <c r="X120" s="68">
        <v>21.1</v>
      </c>
      <c r="Y120" s="68">
        <v>4.12</v>
      </c>
      <c r="Z120" s="72">
        <v>3.9500511720716407</v>
      </c>
      <c r="AA120" s="68">
        <v>48.6</v>
      </c>
      <c r="AB120" s="205">
        <v>7.2</v>
      </c>
      <c r="AC120" s="72">
        <v>12.57</v>
      </c>
      <c r="AD120" s="72" t="s">
        <v>763</v>
      </c>
      <c r="AE120" s="72" t="s">
        <v>763</v>
      </c>
      <c r="AF120" s="72" t="s">
        <v>763</v>
      </c>
      <c r="AG120" s="137" t="s">
        <v>763</v>
      </c>
      <c r="AH120" s="72" t="s">
        <v>763</v>
      </c>
      <c r="AI120" s="72" t="s">
        <v>763</v>
      </c>
      <c r="AJ120" s="72" t="s">
        <v>763</v>
      </c>
      <c r="AK120" s="72" t="s">
        <v>763</v>
      </c>
      <c r="AL120" s="72" t="s">
        <v>763</v>
      </c>
      <c r="AM120" s="75" t="s">
        <v>763</v>
      </c>
      <c r="AN120" s="137" t="s">
        <v>763</v>
      </c>
      <c r="AO120" s="137" t="s">
        <v>763</v>
      </c>
      <c r="AP120" s="137" t="s">
        <v>763</v>
      </c>
      <c r="AQ120" s="72" t="s">
        <v>763</v>
      </c>
      <c r="AR120" s="75" t="s">
        <v>763</v>
      </c>
      <c r="AS120" s="68" t="s">
        <v>763</v>
      </c>
      <c r="AT120" s="68" t="s">
        <v>763</v>
      </c>
      <c r="AU120" s="68" t="s">
        <v>763</v>
      </c>
      <c r="AV120" s="68" t="s">
        <v>763</v>
      </c>
      <c r="BA120" s="200"/>
      <c r="BC120" s="147"/>
    </row>
    <row r="121" spans="1:55" s="68" customFormat="1" x14ac:dyDescent="0.2">
      <c r="A121" s="79" t="s">
        <v>756</v>
      </c>
      <c r="B121" s="68" t="s">
        <v>288</v>
      </c>
      <c r="C121" s="68" t="s">
        <v>764</v>
      </c>
      <c r="E121" s="147">
        <v>44404</v>
      </c>
      <c r="F121" s="68" t="s">
        <v>923</v>
      </c>
      <c r="G121" s="68" t="s">
        <v>1057</v>
      </c>
      <c r="H121" s="68" t="s">
        <v>1076</v>
      </c>
      <c r="I121" s="68" t="s">
        <v>760</v>
      </c>
      <c r="J121" s="77">
        <v>0.42708333333333331</v>
      </c>
      <c r="K121" s="81">
        <v>5</v>
      </c>
      <c r="L121" s="68">
        <v>1</v>
      </c>
      <c r="M121" s="68" t="s">
        <v>820</v>
      </c>
      <c r="O121" s="131">
        <v>19.899999999999999</v>
      </c>
      <c r="P121" s="131">
        <v>8.94</v>
      </c>
      <c r="Q121" s="68">
        <v>0.73</v>
      </c>
      <c r="R121" s="68">
        <v>0.73</v>
      </c>
      <c r="S121" s="131">
        <v>0.73</v>
      </c>
      <c r="T121" s="68">
        <v>0.73</v>
      </c>
      <c r="U121" s="76">
        <v>1</v>
      </c>
      <c r="V121" s="68">
        <v>0.35</v>
      </c>
      <c r="W121" s="77">
        <v>0.27499999999999997</v>
      </c>
      <c r="X121" s="68">
        <v>23.3</v>
      </c>
      <c r="Y121" s="68">
        <v>5.12</v>
      </c>
      <c r="Z121" s="72">
        <v>4.7072917341571925</v>
      </c>
      <c r="AA121" s="68">
        <v>66.5</v>
      </c>
      <c r="AB121" s="205">
        <v>14.6</v>
      </c>
      <c r="AC121" s="72">
        <v>24.11</v>
      </c>
      <c r="AD121" s="72">
        <v>9.9999999999999964E-2</v>
      </c>
      <c r="AE121" s="72">
        <v>0.56833791208791173</v>
      </c>
      <c r="AF121" s="72">
        <v>0.22577464788732396</v>
      </c>
      <c r="AG121" s="137">
        <v>0.79411255997523567</v>
      </c>
      <c r="AH121" s="72">
        <v>23.616325859018417</v>
      </c>
      <c r="AI121" s="72">
        <v>24.410438418993653</v>
      </c>
      <c r="AJ121" s="72">
        <v>715.87625012383228</v>
      </c>
      <c r="AK121" s="72">
        <v>110.52079870946395</v>
      </c>
      <c r="AL121" s="72">
        <v>6.4772989200496198</v>
      </c>
      <c r="AM121" s="72">
        <v>134.13712456848236</v>
      </c>
      <c r="AN121" s="137">
        <v>134.93123712845761</v>
      </c>
      <c r="AO121" s="137">
        <v>51.22160714285716</v>
      </c>
      <c r="AP121" s="137">
        <v>2.5000000000000001E-2</v>
      </c>
      <c r="AQ121" s="72">
        <v>0.99951216282611044</v>
      </c>
      <c r="AR121" s="72">
        <v>51.246607142857158</v>
      </c>
      <c r="AS121" s="68" t="s">
        <v>763</v>
      </c>
      <c r="AT121" s="68" t="s">
        <v>763</v>
      </c>
      <c r="AU121" s="68" t="s">
        <v>763</v>
      </c>
      <c r="AV121" s="68" t="s">
        <v>763</v>
      </c>
      <c r="BA121" s="200"/>
      <c r="BC121" s="147"/>
    </row>
    <row r="122" spans="1:55" s="68" customFormat="1" x14ac:dyDescent="0.2">
      <c r="A122" s="79" t="s">
        <v>756</v>
      </c>
      <c r="B122" s="68" t="s">
        <v>288</v>
      </c>
      <c r="C122" s="68" t="s">
        <v>764</v>
      </c>
      <c r="E122" s="147">
        <v>44404</v>
      </c>
      <c r="F122" s="68" t="s">
        <v>923</v>
      </c>
      <c r="G122" s="68" t="s">
        <v>1057</v>
      </c>
      <c r="H122" s="68" t="s">
        <v>1076</v>
      </c>
      <c r="I122" s="68" t="s">
        <v>760</v>
      </c>
      <c r="J122" s="77">
        <v>0.42708333333333331</v>
      </c>
      <c r="K122" s="81">
        <v>5</v>
      </c>
      <c r="L122" s="68">
        <v>1</v>
      </c>
      <c r="M122" s="68" t="s">
        <v>820</v>
      </c>
      <c r="O122" s="131" t="s">
        <v>761</v>
      </c>
      <c r="P122" s="131" t="s">
        <v>761</v>
      </c>
      <c r="Q122" s="68" t="s">
        <v>761</v>
      </c>
      <c r="R122" s="68" t="s">
        <v>761</v>
      </c>
      <c r="S122" s="131" t="s">
        <v>761</v>
      </c>
      <c r="T122" s="68" t="s">
        <v>761</v>
      </c>
      <c r="U122" s="76" t="s">
        <v>761</v>
      </c>
      <c r="V122" s="68" t="s">
        <v>761</v>
      </c>
      <c r="W122" s="77" t="s">
        <v>761</v>
      </c>
      <c r="X122" s="68" t="s">
        <v>761</v>
      </c>
      <c r="Y122" s="68" t="s">
        <v>761</v>
      </c>
      <c r="Z122" s="72" t="s">
        <v>761</v>
      </c>
      <c r="AA122" s="68" t="s">
        <v>761</v>
      </c>
      <c r="AB122" s="205">
        <v>14.2</v>
      </c>
      <c r="AC122" s="72">
        <v>23.6</v>
      </c>
      <c r="AD122" s="72" t="s">
        <v>763</v>
      </c>
      <c r="AE122" s="72"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288</v>
      </c>
      <c r="C123" s="68" t="s">
        <v>757</v>
      </c>
      <c r="E123" s="147">
        <v>44420</v>
      </c>
      <c r="F123" s="68" t="s">
        <v>923</v>
      </c>
      <c r="G123" s="68" t="s">
        <v>1094</v>
      </c>
      <c r="H123" s="68">
        <v>1</v>
      </c>
      <c r="I123" s="68" t="s">
        <v>760</v>
      </c>
      <c r="J123" s="77">
        <v>0.4381944444444445</v>
      </c>
      <c r="K123" s="81">
        <v>3</v>
      </c>
      <c r="L123" s="68">
        <v>1</v>
      </c>
      <c r="M123" s="68" t="s">
        <v>787</v>
      </c>
      <c r="O123" s="131">
        <v>24.3</v>
      </c>
      <c r="P123" s="131">
        <v>8.44</v>
      </c>
      <c r="Q123" s="68">
        <v>0.59</v>
      </c>
      <c r="R123" s="68">
        <v>0.59</v>
      </c>
      <c r="S123" s="131">
        <v>0.59</v>
      </c>
      <c r="T123" s="68">
        <v>0.59</v>
      </c>
      <c r="U123" s="76">
        <v>1</v>
      </c>
      <c r="V123" s="68">
        <v>0.15</v>
      </c>
      <c r="W123" s="77">
        <v>0.27916666666666667</v>
      </c>
      <c r="X123" s="68">
        <v>22.9</v>
      </c>
      <c r="Y123" s="68">
        <v>4.13</v>
      </c>
      <c r="Z123" s="72">
        <v>4.0333914263805921</v>
      </c>
      <c r="AA123" s="68">
        <v>49.2</v>
      </c>
      <c r="AB123" s="205">
        <v>4.0999999999999996</v>
      </c>
      <c r="AC123" s="72">
        <v>7.47</v>
      </c>
      <c r="AD123" s="72" t="s">
        <v>763</v>
      </c>
      <c r="AE123" s="72" t="s">
        <v>763</v>
      </c>
      <c r="AF123" s="72" t="s">
        <v>763</v>
      </c>
      <c r="AG123" s="137" t="s">
        <v>763</v>
      </c>
      <c r="AH123" s="72" t="s">
        <v>763</v>
      </c>
      <c r="AI123" s="72" t="s">
        <v>763</v>
      </c>
      <c r="AJ123" s="72" t="s">
        <v>763</v>
      </c>
      <c r="AK123" s="72" t="s">
        <v>763</v>
      </c>
      <c r="AL123" s="72" t="s">
        <v>763</v>
      </c>
      <c r="AM123" s="75" t="s">
        <v>763</v>
      </c>
      <c r="AN123" s="137" t="s">
        <v>763</v>
      </c>
      <c r="AO123" s="137" t="s">
        <v>763</v>
      </c>
      <c r="AP123" s="137" t="s">
        <v>763</v>
      </c>
      <c r="AQ123" s="72" t="s">
        <v>763</v>
      </c>
      <c r="AR123" s="75" t="s">
        <v>763</v>
      </c>
      <c r="AS123" s="68" t="s">
        <v>763</v>
      </c>
      <c r="AT123" s="68" t="s">
        <v>763</v>
      </c>
      <c r="AU123" s="68" t="s">
        <v>763</v>
      </c>
      <c r="AV123" s="68" t="s">
        <v>763</v>
      </c>
      <c r="BC123" s="147"/>
    </row>
    <row r="124" spans="1:55" s="68" customFormat="1" x14ac:dyDescent="0.2">
      <c r="A124" s="79" t="s">
        <v>756</v>
      </c>
      <c r="B124" s="68" t="s">
        <v>288</v>
      </c>
      <c r="C124" s="68" t="s">
        <v>764</v>
      </c>
      <c r="E124" s="147">
        <v>44420</v>
      </c>
      <c r="F124" s="68" t="s">
        <v>923</v>
      </c>
      <c r="G124" s="68" t="s">
        <v>1094</v>
      </c>
      <c r="H124" s="68">
        <v>1</v>
      </c>
      <c r="I124" s="68" t="s">
        <v>760</v>
      </c>
      <c r="J124" s="77">
        <v>0.4381944444444445</v>
      </c>
      <c r="K124" s="81">
        <v>3</v>
      </c>
      <c r="L124" s="68">
        <v>1</v>
      </c>
      <c r="M124" s="68" t="s">
        <v>787</v>
      </c>
      <c r="O124" s="131">
        <v>24.3</v>
      </c>
      <c r="P124" s="131">
        <v>8.44</v>
      </c>
      <c r="Q124" s="68">
        <v>0.59</v>
      </c>
      <c r="R124" s="68">
        <v>0.59</v>
      </c>
      <c r="S124" s="131">
        <v>0.59</v>
      </c>
      <c r="T124" s="68">
        <v>0.59</v>
      </c>
      <c r="U124" s="76">
        <v>1</v>
      </c>
      <c r="V124" s="68">
        <v>0.3</v>
      </c>
      <c r="W124" s="77">
        <v>0.27916666666666667</v>
      </c>
      <c r="X124" s="68">
        <v>22.8</v>
      </c>
      <c r="Y124" s="68">
        <v>4.1500000000000004</v>
      </c>
      <c r="Z124" s="72">
        <v>4.0481729781720297</v>
      </c>
      <c r="AA124" s="68">
        <v>49.4</v>
      </c>
      <c r="AB124" s="205">
        <v>4.3</v>
      </c>
      <c r="AC124" s="72">
        <v>7.79</v>
      </c>
      <c r="AD124" s="72">
        <v>0.39999999999999991</v>
      </c>
      <c r="AE124" s="72">
        <v>1.5116529995684074</v>
      </c>
      <c r="AF124" s="72">
        <v>0.3716901408450704</v>
      </c>
      <c r="AG124" s="137">
        <v>1.8833431404134777</v>
      </c>
      <c r="AH124" s="72">
        <v>90.564461737635298</v>
      </c>
      <c r="AI124" s="136">
        <v>92.447804878048771</v>
      </c>
      <c r="AJ124" s="72">
        <v>549.33323673445898</v>
      </c>
      <c r="AK124" s="72">
        <v>91.666544500165912</v>
      </c>
      <c r="AL124" s="72">
        <v>5.9927342055908381</v>
      </c>
      <c r="AM124" s="72">
        <v>182.23100623780121</v>
      </c>
      <c r="AN124" s="137">
        <v>184.11434937821468</v>
      </c>
      <c r="AO124" s="137">
        <v>34.388571428571431</v>
      </c>
      <c r="AP124" s="137">
        <v>6.2261329985118996</v>
      </c>
      <c r="AQ124" s="72">
        <v>0.84670249146611809</v>
      </c>
      <c r="AR124" s="72">
        <v>40.614704427083332</v>
      </c>
      <c r="AS124" s="68" t="s">
        <v>763</v>
      </c>
      <c r="AT124" s="68" t="s">
        <v>763</v>
      </c>
      <c r="AU124" s="68" t="s">
        <v>763</v>
      </c>
      <c r="AV124" s="68" t="s">
        <v>763</v>
      </c>
      <c r="BC124" s="147"/>
    </row>
    <row r="125" spans="1:55" s="68" customFormat="1" x14ac:dyDescent="0.2">
      <c r="A125" s="79" t="s">
        <v>756</v>
      </c>
      <c r="B125" s="68" t="s">
        <v>288</v>
      </c>
      <c r="C125" s="68" t="s">
        <v>765</v>
      </c>
      <c r="E125" s="147">
        <v>44420</v>
      </c>
      <c r="F125" s="68" t="s">
        <v>923</v>
      </c>
      <c r="G125" s="68" t="s">
        <v>1094</v>
      </c>
      <c r="H125" s="68">
        <v>1</v>
      </c>
      <c r="I125" s="68" t="s">
        <v>760</v>
      </c>
      <c r="J125" s="77">
        <v>0.4381944444444445</v>
      </c>
      <c r="K125" s="81">
        <v>3</v>
      </c>
      <c r="L125" s="68">
        <v>1</v>
      </c>
      <c r="M125" s="68" t="s">
        <v>787</v>
      </c>
      <c r="O125" s="131" t="s">
        <v>761</v>
      </c>
      <c r="P125" s="131" t="s">
        <v>761</v>
      </c>
      <c r="Q125" s="68" t="s">
        <v>761</v>
      </c>
      <c r="R125" s="68" t="s">
        <v>761</v>
      </c>
      <c r="S125" s="131" t="s">
        <v>761</v>
      </c>
      <c r="T125" s="68" t="s">
        <v>761</v>
      </c>
      <c r="U125" s="76" t="s">
        <v>761</v>
      </c>
      <c r="V125" s="68" t="s">
        <v>761</v>
      </c>
      <c r="W125" s="77" t="s">
        <v>761</v>
      </c>
      <c r="X125" s="68" t="s">
        <v>761</v>
      </c>
      <c r="Y125" s="68" t="s">
        <v>761</v>
      </c>
      <c r="Z125" s="72" t="s">
        <v>761</v>
      </c>
      <c r="AA125" s="68" t="s">
        <v>761</v>
      </c>
      <c r="AB125" s="205">
        <v>4.4000000000000004</v>
      </c>
      <c r="AC125" s="72">
        <v>7.96</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C125" s="147"/>
    </row>
    <row r="126" spans="1:55" s="68" customFormat="1" x14ac:dyDescent="0.2">
      <c r="A126" s="79" t="s">
        <v>756</v>
      </c>
      <c r="B126" s="68" t="s">
        <v>288</v>
      </c>
      <c r="C126" s="68" t="s">
        <v>757</v>
      </c>
      <c r="E126" s="147">
        <v>44434</v>
      </c>
      <c r="F126" s="68" t="s">
        <v>923</v>
      </c>
      <c r="G126" s="68" t="s">
        <v>1094</v>
      </c>
      <c r="H126" s="68">
        <v>1</v>
      </c>
      <c r="I126" s="68" t="s">
        <v>760</v>
      </c>
      <c r="J126" s="77">
        <v>0.43541666666666662</v>
      </c>
      <c r="K126" s="81">
        <v>5</v>
      </c>
      <c r="L126" s="68">
        <v>1</v>
      </c>
      <c r="M126" s="68" t="s">
        <v>809</v>
      </c>
      <c r="N126" s="68" t="s">
        <v>1110</v>
      </c>
      <c r="O126" s="131">
        <v>21.8</v>
      </c>
      <c r="P126" s="131">
        <v>8.67</v>
      </c>
      <c r="Q126" s="68">
        <v>0.6</v>
      </c>
      <c r="R126" s="68">
        <v>0.6</v>
      </c>
      <c r="S126" s="131">
        <v>0.59</v>
      </c>
      <c r="T126" s="68">
        <v>0.59499999999999997</v>
      </c>
      <c r="U126" s="76">
        <v>0.9916666666666667</v>
      </c>
      <c r="V126" s="68">
        <v>0.15</v>
      </c>
      <c r="W126" s="77">
        <v>0.27083333333333331</v>
      </c>
      <c r="X126" s="68">
        <v>22.1</v>
      </c>
      <c r="Y126" s="68">
        <v>1.76</v>
      </c>
      <c r="Z126" s="72">
        <v>1.7205871123650391</v>
      </c>
      <c r="AA126" s="68">
        <v>21.7</v>
      </c>
      <c r="AB126" s="205">
        <v>3.9</v>
      </c>
      <c r="AC126" s="72">
        <v>7.05</v>
      </c>
      <c r="AD126" s="75" t="s">
        <v>763</v>
      </c>
      <c r="AE126" s="75" t="s">
        <v>763</v>
      </c>
      <c r="AF126" s="75" t="s">
        <v>763</v>
      </c>
      <c r="AG126" s="137" t="s">
        <v>763</v>
      </c>
      <c r="AH126" s="72" t="s">
        <v>763</v>
      </c>
      <c r="AI126" s="75" t="s">
        <v>763</v>
      </c>
      <c r="AJ126" s="75" t="s">
        <v>763</v>
      </c>
      <c r="AK126" s="75" t="s">
        <v>763</v>
      </c>
      <c r="AL126" s="75" t="s">
        <v>763</v>
      </c>
      <c r="AM126" s="75" t="s">
        <v>763</v>
      </c>
      <c r="AN126" s="137" t="s">
        <v>763</v>
      </c>
      <c r="AO126" s="137" t="s">
        <v>763</v>
      </c>
      <c r="AP126" s="137" t="s">
        <v>763</v>
      </c>
      <c r="AQ126" s="75" t="s">
        <v>763</v>
      </c>
      <c r="AR126" s="75" t="s">
        <v>763</v>
      </c>
      <c r="AS126" s="68" t="s">
        <v>763</v>
      </c>
      <c r="AT126" s="68" t="s">
        <v>763</v>
      </c>
      <c r="AU126" s="68" t="s">
        <v>763</v>
      </c>
      <c r="AV126" s="68" t="s">
        <v>763</v>
      </c>
    </row>
    <row r="127" spans="1:55" s="68" customFormat="1" x14ac:dyDescent="0.2">
      <c r="A127" s="79" t="s">
        <v>756</v>
      </c>
      <c r="B127" s="68" t="s">
        <v>288</v>
      </c>
      <c r="C127" s="68" t="s">
        <v>764</v>
      </c>
      <c r="E127" s="147">
        <v>44434</v>
      </c>
      <c r="F127" s="68" t="s">
        <v>923</v>
      </c>
      <c r="G127" s="68" t="s">
        <v>1094</v>
      </c>
      <c r="H127" s="68">
        <v>1</v>
      </c>
      <c r="I127" s="68" t="s">
        <v>760</v>
      </c>
      <c r="J127" s="77">
        <v>0.43541666666666662</v>
      </c>
      <c r="K127" s="81">
        <v>5</v>
      </c>
      <c r="L127" s="68">
        <v>1</v>
      </c>
      <c r="M127" s="68" t="s">
        <v>809</v>
      </c>
      <c r="N127" s="68" t="s">
        <v>1110</v>
      </c>
      <c r="O127" s="131">
        <v>21.8</v>
      </c>
      <c r="P127" s="131">
        <v>8.67</v>
      </c>
      <c r="Q127" s="68">
        <v>0.6</v>
      </c>
      <c r="R127" s="68">
        <v>0.6</v>
      </c>
      <c r="S127" s="131">
        <v>0.59</v>
      </c>
      <c r="T127" s="68">
        <v>0.59499999999999997</v>
      </c>
      <c r="U127" s="76">
        <v>0.9916666666666667</v>
      </c>
      <c r="V127" s="68">
        <v>0.3</v>
      </c>
      <c r="W127" s="77">
        <v>0.27152777777777776</v>
      </c>
      <c r="X127" s="68">
        <v>23.5</v>
      </c>
      <c r="Y127" s="68">
        <v>1.3</v>
      </c>
      <c r="Z127" s="72">
        <v>1.2380122464407302</v>
      </c>
      <c r="AA127" s="68">
        <v>16.2</v>
      </c>
      <c r="AB127" s="205">
        <v>8.5</v>
      </c>
      <c r="AC127" s="72">
        <v>14.76</v>
      </c>
      <c r="AD127" s="72">
        <v>0.11184210526315788</v>
      </c>
      <c r="AE127" s="72">
        <v>2.5000000000000001E-2</v>
      </c>
      <c r="AF127" s="72">
        <v>4.4661971830985916</v>
      </c>
      <c r="AG127" s="137">
        <v>4.4911971830985919</v>
      </c>
      <c r="AH127" s="72">
        <v>20.222762077659528</v>
      </c>
      <c r="AI127" s="72">
        <v>24.71395926075812</v>
      </c>
      <c r="AJ127" s="72">
        <v>1173.2761435682828</v>
      </c>
      <c r="AK127" s="72">
        <v>210.71190713738579</v>
      </c>
      <c r="AL127" s="72">
        <v>5.5681530270773818</v>
      </c>
      <c r="AM127" s="72">
        <v>230.93466921504532</v>
      </c>
      <c r="AN127" s="137">
        <v>235.42586639814391</v>
      </c>
      <c r="AO127" s="137">
        <v>91.144285714285701</v>
      </c>
      <c r="AP127" s="137">
        <v>49.025820188492077</v>
      </c>
      <c r="AQ127" s="72">
        <v>0.6502405425697797</v>
      </c>
      <c r="AR127" s="72">
        <v>140.17010590277778</v>
      </c>
      <c r="AS127" s="68" t="s">
        <v>763</v>
      </c>
      <c r="AT127" s="68" t="s">
        <v>763</v>
      </c>
      <c r="AU127" s="68" t="s">
        <v>763</v>
      </c>
      <c r="AV127" s="68" t="s">
        <v>763</v>
      </c>
    </row>
    <row r="128" spans="1:55" s="68" customFormat="1" x14ac:dyDescent="0.2">
      <c r="A128" s="79" t="s">
        <v>756</v>
      </c>
      <c r="B128" s="68" t="s">
        <v>288</v>
      </c>
      <c r="C128" s="68" t="s">
        <v>765</v>
      </c>
      <c r="E128" s="147">
        <v>44434</v>
      </c>
      <c r="F128" s="68" t="s">
        <v>923</v>
      </c>
      <c r="G128" s="68" t="s">
        <v>1094</v>
      </c>
      <c r="H128" s="68">
        <v>1</v>
      </c>
      <c r="I128" s="68" t="s">
        <v>760</v>
      </c>
      <c r="J128" s="77">
        <v>0.43541666666666662</v>
      </c>
      <c r="K128" s="81">
        <v>5</v>
      </c>
      <c r="L128" s="68">
        <v>1</v>
      </c>
      <c r="M128" s="68" t="s">
        <v>809</v>
      </c>
      <c r="N128" s="68" t="s">
        <v>1110</v>
      </c>
      <c r="O128" s="131" t="s">
        <v>761</v>
      </c>
      <c r="P128" s="131" t="s">
        <v>761</v>
      </c>
      <c r="Q128" s="68" t="s">
        <v>761</v>
      </c>
      <c r="R128" s="68" t="s">
        <v>761</v>
      </c>
      <c r="S128" s="131" t="s">
        <v>761</v>
      </c>
      <c r="T128" s="68" t="s">
        <v>761</v>
      </c>
      <c r="U128" s="76" t="s">
        <v>761</v>
      </c>
      <c r="V128" s="68" t="s">
        <v>761</v>
      </c>
      <c r="W128" s="77" t="s">
        <v>761</v>
      </c>
      <c r="X128" s="68" t="s">
        <v>761</v>
      </c>
      <c r="Y128" s="68" t="s">
        <v>761</v>
      </c>
      <c r="Z128" s="72" t="s">
        <v>761</v>
      </c>
      <c r="AA128" s="68" t="s">
        <v>761</v>
      </c>
      <c r="AB128" s="205">
        <v>8.9</v>
      </c>
      <c r="AC128" s="72">
        <v>15.34</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30" spans="1:54" x14ac:dyDescent="0.2">
      <c r="A130" s="236" t="s">
        <v>1247</v>
      </c>
    </row>
    <row r="131" spans="1:54" ht="16" x14ac:dyDescent="0.2">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450" t="s">
        <v>1203</v>
      </c>
      <c r="AE131" s="84"/>
      <c r="AF131" s="84"/>
      <c r="AG131" s="82"/>
      <c r="AH131" s="82"/>
      <c r="AI131" s="84"/>
      <c r="AJ131" s="82"/>
      <c r="AK131" s="84"/>
      <c r="AL131" s="82"/>
      <c r="AM131" s="82"/>
      <c r="AN131" s="82"/>
      <c r="AO131" s="82"/>
      <c r="AP131" s="82"/>
      <c r="AQ131" s="82"/>
      <c r="AR131" s="82"/>
      <c r="AS131" s="82"/>
      <c r="AT131" s="82"/>
      <c r="AU131" s="82"/>
      <c r="AV131" s="82"/>
      <c r="AW131" s="82"/>
      <c r="AX131" s="82"/>
      <c r="AY131" s="82"/>
      <c r="AZ131" s="82"/>
      <c r="BA131" s="82"/>
      <c r="BB131" s="82"/>
    </row>
    <row r="132" spans="1:54" x14ac:dyDescent="0.2">
      <c r="A132" s="86"/>
      <c r="B132" s="86"/>
      <c r="C132" s="87"/>
      <c r="D132" s="87"/>
      <c r="E132" s="87"/>
      <c r="F132" s="86"/>
      <c r="G132" s="86"/>
      <c r="H132" s="88" t="s">
        <v>702</v>
      </c>
      <c r="I132" s="89"/>
      <c r="J132" s="89"/>
      <c r="K132" s="82"/>
      <c r="L132" s="86"/>
      <c r="M132" s="86"/>
      <c r="N132" s="86"/>
      <c r="O132" s="86"/>
      <c r="P132" s="86"/>
      <c r="Q132" s="86"/>
      <c r="R132" s="86"/>
      <c r="S132" s="86"/>
      <c r="T132" s="86"/>
      <c r="U132" s="86"/>
      <c r="V132" s="89" t="s">
        <v>977</v>
      </c>
      <c r="W132" s="82"/>
      <c r="X132" s="82"/>
      <c r="Y132" s="82"/>
      <c r="Z132" s="82"/>
      <c r="AA132" s="82"/>
      <c r="AB132" s="82"/>
      <c r="AC132" s="450" t="s">
        <v>1204</v>
      </c>
      <c r="AD132" s="450"/>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row>
    <row r="133" spans="1:54" ht="16" thickBot="1" x14ac:dyDescent="0.25">
      <c r="A133" s="90"/>
      <c r="B133" s="90"/>
      <c r="C133" s="91"/>
      <c r="D133" s="91"/>
      <c r="E133" s="91"/>
      <c r="F133" s="89" t="s">
        <v>976</v>
      </c>
      <c r="G133" s="89" t="s">
        <v>702</v>
      </c>
      <c r="H133" s="89" t="s">
        <v>1205</v>
      </c>
      <c r="I133" s="89" t="s">
        <v>702</v>
      </c>
      <c r="J133" s="82"/>
      <c r="K133" s="82"/>
      <c r="L133" s="89"/>
      <c r="M133" s="89"/>
      <c r="N133" s="90"/>
      <c r="O133" s="89"/>
      <c r="P133" s="89" t="s">
        <v>1206</v>
      </c>
      <c r="Q133" s="89"/>
      <c r="R133" s="89"/>
      <c r="S133" s="89"/>
      <c r="T133" s="89"/>
      <c r="U133" s="89"/>
      <c r="V133" s="89" t="s">
        <v>726</v>
      </c>
      <c r="W133" s="82"/>
      <c r="X133" s="82"/>
      <c r="Y133" s="82"/>
      <c r="Z133" s="92">
        <v>273.14999999999998</v>
      </c>
      <c r="AA133" s="82"/>
      <c r="AB133" s="82"/>
      <c r="AC133" s="450"/>
      <c r="AD133" s="450"/>
      <c r="AE133" s="82"/>
      <c r="AF133" s="82"/>
      <c r="AG133" s="82"/>
      <c r="AH133" s="82"/>
      <c r="AI133" s="82"/>
      <c r="AJ133" s="82"/>
      <c r="AK133" s="82" t="s">
        <v>1207</v>
      </c>
      <c r="AL133" s="82"/>
      <c r="AM133" s="82"/>
      <c r="AN133" s="82"/>
      <c r="AO133" s="82"/>
      <c r="AP133" s="82"/>
      <c r="AQ133" s="82"/>
      <c r="AR133" s="82"/>
      <c r="AS133" s="82"/>
      <c r="AT133" s="82"/>
      <c r="AU133" s="82"/>
      <c r="AV133" s="82"/>
      <c r="AW133" s="82"/>
      <c r="AX133" s="82"/>
      <c r="AY133" s="82"/>
      <c r="AZ133" s="82"/>
      <c r="BA133" s="82"/>
      <c r="BB133" s="82"/>
    </row>
    <row r="134" spans="1:54" ht="36" thickTop="1" thickBot="1" x14ac:dyDescent="0.25">
      <c r="A134" s="93" t="s">
        <v>1208</v>
      </c>
      <c r="B134" s="94" t="s">
        <v>1209</v>
      </c>
      <c r="C134" s="94" t="s">
        <v>1210</v>
      </c>
      <c r="D134" s="94" t="s">
        <v>1211</v>
      </c>
      <c r="E134" s="94"/>
      <c r="F134" s="93" t="s">
        <v>706</v>
      </c>
      <c r="G134" s="93" t="s">
        <v>1205</v>
      </c>
      <c r="H134" s="93" t="s">
        <v>1212</v>
      </c>
      <c r="I134" s="93" t="s">
        <v>1213</v>
      </c>
      <c r="J134" s="93" t="s">
        <v>541</v>
      </c>
      <c r="K134" s="93" t="s">
        <v>1214</v>
      </c>
      <c r="L134" s="93" t="s">
        <v>1215</v>
      </c>
      <c r="M134" s="89" t="s">
        <v>1216</v>
      </c>
      <c r="N134" s="93" t="s">
        <v>1217</v>
      </c>
      <c r="O134" s="93" t="s">
        <v>1218</v>
      </c>
      <c r="P134" s="93" t="s">
        <v>1219</v>
      </c>
      <c r="Q134" s="93" t="s">
        <v>1220</v>
      </c>
      <c r="R134" s="93" t="s">
        <v>1221</v>
      </c>
      <c r="S134" s="93" t="s">
        <v>1222</v>
      </c>
      <c r="T134" s="93" t="s">
        <v>1223</v>
      </c>
      <c r="U134" s="93" t="s">
        <v>1224</v>
      </c>
      <c r="V134" s="93" t="s">
        <v>474</v>
      </c>
      <c r="W134" s="95"/>
      <c r="X134" s="82"/>
      <c r="Y134" s="96" t="s">
        <v>540</v>
      </c>
      <c r="Z134" s="97" t="s">
        <v>1225</v>
      </c>
      <c r="AA134" s="98" t="s">
        <v>1226</v>
      </c>
      <c r="AB134" s="98" t="s">
        <v>1205</v>
      </c>
      <c r="AC134" s="450"/>
      <c r="AD134" s="450"/>
      <c r="AE134" s="99" t="s">
        <v>1227</v>
      </c>
      <c r="AF134" s="100" t="s">
        <v>485</v>
      </c>
      <c r="AG134" s="98" t="s">
        <v>1228</v>
      </c>
      <c r="AH134" s="98" t="s">
        <v>724</v>
      </c>
      <c r="AI134" s="100" t="s">
        <v>1229</v>
      </c>
      <c r="AJ134" s="98" t="s">
        <v>722</v>
      </c>
      <c r="AK134" s="100" t="s">
        <v>489</v>
      </c>
      <c r="AL134" s="82"/>
      <c r="AM134" s="82"/>
      <c r="AN134" s="82"/>
      <c r="AO134" s="82"/>
      <c r="AP134" s="82"/>
      <c r="AQ134" s="82"/>
      <c r="AR134" s="82"/>
      <c r="AS134" s="82"/>
      <c r="AT134" s="82"/>
      <c r="AU134" s="82"/>
      <c r="AV134" s="82"/>
      <c r="AW134" s="82"/>
      <c r="AX134" s="82"/>
      <c r="AY134" s="109"/>
      <c r="AZ134" s="109"/>
      <c r="BA134" s="82"/>
      <c r="BB134" s="82"/>
    </row>
    <row r="135" spans="1:54" ht="16" x14ac:dyDescent="0.2">
      <c r="A135" s="101" t="s">
        <v>288</v>
      </c>
      <c r="B135" s="102">
        <v>2021</v>
      </c>
      <c r="C135" s="103">
        <v>7</v>
      </c>
      <c r="D135" s="102">
        <v>13</v>
      </c>
      <c r="E135" s="82"/>
      <c r="F135" s="131">
        <v>0.45</v>
      </c>
      <c r="G135" s="131" t="s">
        <v>761</v>
      </c>
      <c r="H135" s="82"/>
      <c r="I135" s="131" t="s">
        <v>761</v>
      </c>
      <c r="J135" s="205">
        <v>1.3</v>
      </c>
      <c r="K135" s="82"/>
      <c r="L135" s="82"/>
      <c r="M135" s="108"/>
      <c r="N135" s="137" t="s">
        <v>763</v>
      </c>
      <c r="O135" s="82"/>
      <c r="P135" s="82"/>
      <c r="Q135" s="82"/>
      <c r="R135" s="140"/>
      <c r="S135" s="137" t="s">
        <v>763</v>
      </c>
      <c r="T135" s="137" t="s">
        <v>763</v>
      </c>
      <c r="U135" s="137" t="s">
        <v>763</v>
      </c>
      <c r="V135" s="85"/>
      <c r="W135" s="85"/>
      <c r="X135" s="85"/>
      <c r="Y135" s="102" t="str">
        <f>IF(C135&lt;6," ",IF(C135&lt;=9,I135, IF(C135&gt;=10," ")))</f>
        <v>ND</v>
      </c>
      <c r="Z135" s="102" t="e">
        <f>IF(Y135=" ", " ", IF(Y135&gt;0, Y135+273.15))</f>
        <v>#VALUE!</v>
      </c>
      <c r="AA135" s="102">
        <f>IF(C135&lt;6," ",IF(C135&lt;=9,J135, IF(C135&gt;=10," ")))</f>
        <v>1.3</v>
      </c>
      <c r="AB135" s="102" t="str">
        <f>IF(C135&lt;6," ",IF(C135&lt;=9,G135, IF(C135&gt;=10," ")))</f>
        <v>ND</v>
      </c>
      <c r="AC135" s="104" t="e">
        <f>IF(Y135=" "," ",IF(Y135&gt;0,EXP(-173.4292+249.6339*100/Z135+143.3483*LN(+Z135/100)-21.8492*Z135/100+AA135*(-0.033096+0.014259*Z135/100-0.0017*(Z135/100)^2))*1.4276))</f>
        <v>#VALUE!</v>
      </c>
      <c r="AD135" s="102" t="e">
        <f>IF(Y135=" "," ",IF(Y135&gt;0,AB135/AC135))</f>
        <v>#VALUE!</v>
      </c>
      <c r="AE135" s="105">
        <f>IF(C135&lt;6," ",IF(C135&lt;=9,F135, IF(C135&gt;=10," ")))</f>
        <v>0.45</v>
      </c>
      <c r="AF135" s="102" t="str">
        <f>IF(Y135=" "," ",N135)</f>
        <v>NS</v>
      </c>
      <c r="AG135" s="105" t="str">
        <f>IF(C135&lt;6," ",IF(C135&lt;=9,T135, IF(C135&gt;=10," ")))</f>
        <v>NS</v>
      </c>
      <c r="AH135" s="105" t="str">
        <f>IF(C135&lt;6," ",IF(C135&lt;=9,U135, IF(C135&gt;=10," ")))</f>
        <v>NS</v>
      </c>
      <c r="AI135" s="102"/>
      <c r="AJ135" s="106" t="str">
        <f>IF(C135&lt;6," ",IF(C135&lt;=9,S135, IF(C135&gt;=10," ")))</f>
        <v>NS</v>
      </c>
      <c r="AK135" s="107" t="e">
        <f>IF(Y135=" ", " ", IF(Y135&gt;0, AJ135-AF135))</f>
        <v>#VALUE!</v>
      </c>
      <c r="AL135" s="85"/>
      <c r="AM135" s="85"/>
      <c r="AN135" s="85"/>
      <c r="AO135" s="85"/>
      <c r="AP135" s="85"/>
      <c r="AQ135" s="85"/>
      <c r="AR135" s="85"/>
      <c r="AS135" s="85"/>
      <c r="AT135" s="85"/>
      <c r="AU135" s="85"/>
      <c r="AV135" s="85"/>
      <c r="AW135" s="85"/>
      <c r="AX135" s="85"/>
      <c r="AY135" s="85"/>
      <c r="AZ135" s="85"/>
      <c r="BA135" s="82"/>
      <c r="BB135" s="82"/>
    </row>
    <row r="136" spans="1:54" ht="16" x14ac:dyDescent="0.2">
      <c r="A136" s="101" t="s">
        <v>288</v>
      </c>
      <c r="B136" s="102">
        <v>2021</v>
      </c>
      <c r="C136" s="103">
        <v>7</v>
      </c>
      <c r="D136" s="102">
        <v>13</v>
      </c>
      <c r="E136" s="82"/>
      <c r="F136" s="131">
        <v>0.45</v>
      </c>
      <c r="G136" s="131">
        <v>9.2200000000000006</v>
      </c>
      <c r="H136" s="82"/>
      <c r="I136" s="131">
        <v>18.2</v>
      </c>
      <c r="J136" s="205">
        <v>2.9</v>
      </c>
      <c r="K136" s="82"/>
      <c r="L136" s="82"/>
      <c r="M136" s="108"/>
      <c r="N136" s="137">
        <v>30.359846313723423</v>
      </c>
      <c r="O136" s="82"/>
      <c r="P136" s="82"/>
      <c r="Q136" s="82"/>
      <c r="R136" s="140"/>
      <c r="S136" s="137">
        <v>74.536956363849782</v>
      </c>
      <c r="T136" s="137">
        <v>1.2659392361111115</v>
      </c>
      <c r="U136" s="137">
        <v>2.5000000000000001E-2</v>
      </c>
      <c r="V136" s="85"/>
      <c r="W136" s="85"/>
      <c r="X136" s="85"/>
      <c r="Y136" s="102">
        <f t="shared" ref="Y136:Y146" si="49">IF(C136&lt;6," ",IF(C136&lt;=9,I136, IF(C136&gt;=10," ")))</f>
        <v>18.2</v>
      </c>
      <c r="Z136" s="102">
        <f t="shared" ref="Z136:Z146" si="50">IF(Y136=" ", " ", IF(Y136&gt;0, Y136+273.15))</f>
        <v>291.34999999999997</v>
      </c>
      <c r="AA136" s="102">
        <f t="shared" ref="AA136:AA146" si="51">IF(C136&lt;6," ",IF(C136&lt;=9,J136, IF(C136&gt;=10," ")))</f>
        <v>2.9</v>
      </c>
      <c r="AB136" s="102">
        <f t="shared" ref="AB136:AB146" si="52">IF(C136&lt;6," ",IF(C136&lt;=9,G136, IF(C136&gt;=10," ")))</f>
        <v>9.2200000000000006</v>
      </c>
      <c r="AC136" s="104">
        <f t="shared" ref="AC136:AC146" si="53">IF(Y136=" "," ",IF(Y136&gt;0,EXP(-173.4292+249.6339*100/Z136+143.3483*LN(+Z136/100)-21.8492*Z136/100+AA136*(-0.033096+0.014259*Z136/100-0.0017*(Z136/100)^2))*1.4276))</f>
        <v>9.2426510569390867</v>
      </c>
      <c r="AD136" s="102">
        <f t="shared" ref="AD136:AD146" si="54">IF(Y136=" "," ",IF(Y136&gt;0,AB136/AC136))</f>
        <v>0.99754929004681181</v>
      </c>
      <c r="AE136" s="105">
        <f t="shared" ref="AE136:AE146" si="55">IF(C136&lt;6," ",IF(C136&lt;=9,F136, IF(C136&gt;=10," ")))</f>
        <v>0.45</v>
      </c>
      <c r="AF136" s="102">
        <f t="shared" ref="AF136:AF146" si="56">IF(Y136=" "," ",N136)</f>
        <v>30.359846313723423</v>
      </c>
      <c r="AG136" s="105">
        <f t="shared" ref="AG136:AG146" si="57">IF(C136&lt;6," ",IF(C136&lt;=9,T136, IF(C136&gt;=10," ")))</f>
        <v>1.2659392361111115</v>
      </c>
      <c r="AH136" s="105">
        <f t="shared" ref="AH136:AH146" si="58">IF(C136&lt;6," ",IF(C136&lt;=9,U136, IF(C136&gt;=10," ")))</f>
        <v>2.5000000000000001E-2</v>
      </c>
      <c r="AI136" s="102">
        <f t="shared" ref="AI136" si="59">IF(Y136=" ", " ", IF(Y136&gt;0, SUM(AG136:AH136)))</f>
        <v>1.2909392361111114</v>
      </c>
      <c r="AJ136" s="106">
        <f t="shared" ref="AJ136:AJ146" si="60">IF(C136&lt;6," ",IF(C136&lt;=9,S136, IF(C136&gt;=10," ")))</f>
        <v>74.536956363849782</v>
      </c>
      <c r="AK136" s="107">
        <f t="shared" ref="AK136:AK146" si="61">IF(Y136=" ", " ", IF(Y136&gt;0, AJ136-AF136))</f>
        <v>44.177110050126359</v>
      </c>
      <c r="AL136" s="85"/>
      <c r="AM136" s="85"/>
      <c r="AN136" s="85"/>
      <c r="AO136" s="85"/>
      <c r="AP136" s="85"/>
      <c r="AQ136" s="85"/>
      <c r="AR136" s="85"/>
      <c r="AS136" s="85"/>
      <c r="AT136" s="85"/>
      <c r="AU136" s="85"/>
      <c r="AV136" s="85"/>
      <c r="AW136" s="85"/>
      <c r="AX136" s="85"/>
      <c r="AY136" s="85"/>
      <c r="AZ136" s="85"/>
      <c r="BA136" s="82"/>
      <c r="BB136" s="82"/>
    </row>
    <row r="137" spans="1:54" ht="16" x14ac:dyDescent="0.2">
      <c r="A137" s="101" t="s">
        <v>288</v>
      </c>
      <c r="B137" s="102">
        <v>2021</v>
      </c>
      <c r="C137" s="103">
        <v>7</v>
      </c>
      <c r="D137" s="102">
        <v>13</v>
      </c>
      <c r="E137" s="82"/>
      <c r="F137" s="131">
        <v>0.45</v>
      </c>
      <c r="G137" s="131" t="s">
        <v>761</v>
      </c>
      <c r="H137" s="82"/>
      <c r="I137" s="131" t="s">
        <v>761</v>
      </c>
      <c r="J137" s="205">
        <v>2.9</v>
      </c>
      <c r="K137" s="82"/>
      <c r="L137" s="82"/>
      <c r="M137" s="108"/>
      <c r="N137" s="137" t="s">
        <v>763</v>
      </c>
      <c r="O137" s="82"/>
      <c r="P137" s="82"/>
      <c r="Q137" s="82"/>
      <c r="R137" s="140"/>
      <c r="S137" s="137" t="s">
        <v>763</v>
      </c>
      <c r="T137" s="137" t="s">
        <v>763</v>
      </c>
      <c r="U137" s="137" t="s">
        <v>763</v>
      </c>
      <c r="V137" s="85"/>
      <c r="W137" s="85"/>
      <c r="X137" s="85"/>
      <c r="Y137" s="102" t="str">
        <f t="shared" si="49"/>
        <v>ND</v>
      </c>
      <c r="Z137" s="102" t="e">
        <f t="shared" si="50"/>
        <v>#VALUE!</v>
      </c>
      <c r="AA137" s="102">
        <f t="shared" si="51"/>
        <v>2.9</v>
      </c>
      <c r="AB137" s="102" t="str">
        <f t="shared" si="52"/>
        <v>ND</v>
      </c>
      <c r="AC137" s="104" t="e">
        <f t="shared" si="53"/>
        <v>#VALUE!</v>
      </c>
      <c r="AD137" s="102" t="e">
        <f t="shared" si="54"/>
        <v>#VALUE!</v>
      </c>
      <c r="AE137" s="105">
        <f t="shared" si="55"/>
        <v>0.45</v>
      </c>
      <c r="AF137" s="102" t="str">
        <f t="shared" si="56"/>
        <v>NS</v>
      </c>
      <c r="AG137" s="105" t="str">
        <f t="shared" si="57"/>
        <v>NS</v>
      </c>
      <c r="AH137" s="105" t="str">
        <f t="shared" si="58"/>
        <v>NS</v>
      </c>
      <c r="AI137" s="102"/>
      <c r="AJ137" s="106" t="str">
        <f t="shared" si="60"/>
        <v>NS</v>
      </c>
      <c r="AK137" s="107" t="e">
        <f t="shared" si="61"/>
        <v>#VALUE!</v>
      </c>
      <c r="AL137" s="82"/>
      <c r="AM137" s="85"/>
      <c r="AN137" s="85"/>
      <c r="AO137" s="85"/>
      <c r="AP137" s="85"/>
      <c r="AQ137" s="85"/>
      <c r="AR137" s="114" t="s">
        <v>1230</v>
      </c>
      <c r="AS137" s="85"/>
      <c r="AT137" s="85"/>
      <c r="AU137" s="85"/>
      <c r="AV137" s="85"/>
      <c r="AW137" s="85"/>
      <c r="AX137" s="85"/>
      <c r="AY137" s="85"/>
      <c r="AZ137" s="85"/>
      <c r="BA137" s="82"/>
      <c r="BB137" s="82"/>
    </row>
    <row r="138" spans="1:54" ht="16" x14ac:dyDescent="0.2">
      <c r="A138" s="101" t="s">
        <v>288</v>
      </c>
      <c r="B138" s="102">
        <v>2021</v>
      </c>
      <c r="C138" s="103">
        <v>7</v>
      </c>
      <c r="D138" s="102">
        <v>27</v>
      </c>
      <c r="E138" s="82"/>
      <c r="F138" s="131">
        <v>0.73</v>
      </c>
      <c r="G138" s="131">
        <v>8.94</v>
      </c>
      <c r="H138" s="82"/>
      <c r="I138" s="131">
        <v>19.899999999999999</v>
      </c>
      <c r="J138" s="205">
        <v>7.2</v>
      </c>
      <c r="K138" s="82"/>
      <c r="L138" s="82"/>
      <c r="M138" s="108"/>
      <c r="N138" s="137" t="s">
        <v>763</v>
      </c>
      <c r="O138" s="82"/>
      <c r="P138" s="82"/>
      <c r="Q138" s="82"/>
      <c r="R138" s="140"/>
      <c r="S138" s="137" t="s">
        <v>763</v>
      </c>
      <c r="T138" s="137" t="s">
        <v>763</v>
      </c>
      <c r="U138" s="137" t="s">
        <v>763</v>
      </c>
      <c r="V138" s="85"/>
      <c r="W138" s="85"/>
      <c r="X138" s="85"/>
      <c r="Y138" s="102">
        <f t="shared" si="49"/>
        <v>19.899999999999999</v>
      </c>
      <c r="Z138" s="102">
        <f t="shared" si="50"/>
        <v>293.04999999999995</v>
      </c>
      <c r="AA138" s="102">
        <f t="shared" si="51"/>
        <v>7.2</v>
      </c>
      <c r="AB138" s="102">
        <f t="shared" si="52"/>
        <v>8.94</v>
      </c>
      <c r="AC138" s="104">
        <f t="shared" si="53"/>
        <v>8.7071420518331379</v>
      </c>
      <c r="AD138" s="102">
        <f t="shared" si="54"/>
        <v>1.0267433271193545</v>
      </c>
      <c r="AE138" s="105">
        <f t="shared" si="55"/>
        <v>0.73</v>
      </c>
      <c r="AF138" s="102" t="str">
        <f t="shared" si="56"/>
        <v>NS</v>
      </c>
      <c r="AG138" s="105" t="str">
        <f t="shared" si="57"/>
        <v>NS</v>
      </c>
      <c r="AH138" s="105" t="str">
        <f t="shared" si="58"/>
        <v>NS</v>
      </c>
      <c r="AI138" s="102"/>
      <c r="AJ138" s="106" t="str">
        <f t="shared" si="60"/>
        <v>NS</v>
      </c>
      <c r="AK138" s="107" t="e">
        <f t="shared" si="61"/>
        <v>#VALUE!</v>
      </c>
      <c r="AL138" s="82"/>
      <c r="AM138" s="85"/>
      <c r="AN138" s="85"/>
      <c r="AO138" s="85"/>
      <c r="AP138" s="85"/>
      <c r="AQ138" s="85"/>
      <c r="AR138" s="115"/>
      <c r="AS138" s="116" t="s">
        <v>487</v>
      </c>
      <c r="AT138" s="116" t="s">
        <v>1231</v>
      </c>
      <c r="AU138" s="116" t="s">
        <v>485</v>
      </c>
      <c r="AV138" s="116" t="s">
        <v>513</v>
      </c>
      <c r="AW138" s="116" t="s">
        <v>489</v>
      </c>
      <c r="AX138" s="116"/>
      <c r="AY138" s="85"/>
      <c r="AZ138" s="85"/>
      <c r="BA138" s="82"/>
      <c r="BB138" s="82"/>
    </row>
    <row r="139" spans="1:54" ht="16" x14ac:dyDescent="0.2">
      <c r="A139" s="101" t="s">
        <v>288</v>
      </c>
      <c r="B139" s="102">
        <v>2021</v>
      </c>
      <c r="C139" s="103">
        <v>7</v>
      </c>
      <c r="D139" s="102">
        <v>27</v>
      </c>
      <c r="E139" s="82"/>
      <c r="F139" s="131">
        <v>0.73</v>
      </c>
      <c r="G139" s="131">
        <v>8.94</v>
      </c>
      <c r="H139" s="82"/>
      <c r="I139" s="131">
        <v>19.899999999999999</v>
      </c>
      <c r="J139" s="205">
        <v>14.6</v>
      </c>
      <c r="K139" s="82"/>
      <c r="L139" s="82"/>
      <c r="M139" s="108"/>
      <c r="N139" s="137">
        <v>0.79411255997523567</v>
      </c>
      <c r="O139" s="82"/>
      <c r="P139" s="82"/>
      <c r="Q139" s="82"/>
      <c r="R139" s="140"/>
      <c r="S139" s="137">
        <v>134.93123712845761</v>
      </c>
      <c r="T139" s="137">
        <v>51.22160714285716</v>
      </c>
      <c r="U139" s="137">
        <v>2.5000000000000001E-2</v>
      </c>
      <c r="V139" s="85"/>
      <c r="W139" s="85"/>
      <c r="X139" s="85"/>
      <c r="Y139" s="102">
        <f t="shared" si="49"/>
        <v>19.899999999999999</v>
      </c>
      <c r="Z139" s="102">
        <f t="shared" si="50"/>
        <v>293.04999999999995</v>
      </c>
      <c r="AA139" s="102">
        <f t="shared" si="51"/>
        <v>14.6</v>
      </c>
      <c r="AB139" s="102">
        <f t="shared" si="52"/>
        <v>8.94</v>
      </c>
      <c r="AC139" s="104">
        <f t="shared" si="53"/>
        <v>8.3345931780435158</v>
      </c>
      <c r="AD139" s="102">
        <f t="shared" si="54"/>
        <v>1.0726378371473912</v>
      </c>
      <c r="AE139" s="105">
        <f t="shared" si="55"/>
        <v>0.73</v>
      </c>
      <c r="AF139" s="102">
        <f t="shared" si="56"/>
        <v>0.79411255997523567</v>
      </c>
      <c r="AG139" s="105">
        <f t="shared" si="57"/>
        <v>51.22160714285716</v>
      </c>
      <c r="AH139" s="105">
        <f t="shared" si="58"/>
        <v>2.5000000000000001E-2</v>
      </c>
      <c r="AI139" s="102">
        <f t="shared" ref="AI139" si="62">IF(Y139=" ", " ", IF(Y139&gt;0, SUM(AG139:AH139)))</f>
        <v>51.246607142857158</v>
      </c>
      <c r="AJ139" s="106">
        <f t="shared" si="60"/>
        <v>134.93123712845761</v>
      </c>
      <c r="AK139" s="107">
        <f t="shared" si="61"/>
        <v>134.13712456848236</v>
      </c>
      <c r="AL139" s="82"/>
      <c r="AM139" s="84" t="s">
        <v>1232</v>
      </c>
      <c r="AN139" s="82"/>
      <c r="AO139" s="82"/>
      <c r="AP139" s="82"/>
      <c r="AQ139" s="82"/>
      <c r="AR139" s="117" t="s">
        <v>522</v>
      </c>
      <c r="AS139" s="115"/>
      <c r="AT139" s="115"/>
      <c r="AU139" s="115"/>
      <c r="AV139" s="115"/>
      <c r="AW139" s="115"/>
      <c r="AX139" s="118"/>
      <c r="AY139" s="85"/>
      <c r="AZ139" s="85"/>
      <c r="BA139" s="82"/>
      <c r="BB139" s="82"/>
    </row>
    <row r="140" spans="1:54" ht="18" x14ac:dyDescent="0.25">
      <c r="A140" s="101" t="s">
        <v>288</v>
      </c>
      <c r="B140" s="102">
        <v>2021</v>
      </c>
      <c r="C140" s="103">
        <v>7</v>
      </c>
      <c r="D140" s="102">
        <v>27</v>
      </c>
      <c r="E140" s="82"/>
      <c r="F140" s="131" t="s">
        <v>761</v>
      </c>
      <c r="G140" s="131" t="s">
        <v>761</v>
      </c>
      <c r="H140" s="82"/>
      <c r="I140" s="131" t="s">
        <v>761</v>
      </c>
      <c r="J140" s="205">
        <v>14.2</v>
      </c>
      <c r="K140" s="82"/>
      <c r="L140" s="82"/>
      <c r="M140" s="108"/>
      <c r="N140" s="137" t="s">
        <v>763</v>
      </c>
      <c r="O140" s="82"/>
      <c r="P140" s="82"/>
      <c r="Q140" s="82"/>
      <c r="R140" s="140"/>
      <c r="S140" s="137" t="s">
        <v>763</v>
      </c>
      <c r="T140" s="137" t="s">
        <v>763</v>
      </c>
      <c r="U140" s="137" t="s">
        <v>763</v>
      </c>
      <c r="V140" s="85"/>
      <c r="W140" s="85"/>
      <c r="X140" s="85"/>
      <c r="Y140" s="102" t="str">
        <f t="shared" si="49"/>
        <v>ND</v>
      </c>
      <c r="Z140" s="102" t="e">
        <f t="shared" si="50"/>
        <v>#VALUE!</v>
      </c>
      <c r="AA140" s="102">
        <f t="shared" si="51"/>
        <v>14.2</v>
      </c>
      <c r="AB140" s="102" t="str">
        <f t="shared" si="52"/>
        <v>ND</v>
      </c>
      <c r="AC140" s="104" t="e">
        <f t="shared" si="53"/>
        <v>#VALUE!</v>
      </c>
      <c r="AD140" s="102" t="e">
        <f t="shared" si="54"/>
        <v>#VALUE!</v>
      </c>
      <c r="AE140" s="105" t="str">
        <f t="shared" si="55"/>
        <v>ND</v>
      </c>
      <c r="AF140" s="102" t="str">
        <f t="shared" si="56"/>
        <v>NS</v>
      </c>
      <c r="AG140" s="105" t="str">
        <f t="shared" si="57"/>
        <v>NS</v>
      </c>
      <c r="AH140" s="105" t="str">
        <f t="shared" si="58"/>
        <v>NS</v>
      </c>
      <c r="AI140" s="102"/>
      <c r="AJ140" s="106" t="str">
        <f t="shared" si="60"/>
        <v>NS</v>
      </c>
      <c r="AK140" s="107" t="e">
        <f t="shared" si="61"/>
        <v>#VALUE!</v>
      </c>
      <c r="AL140" s="82"/>
      <c r="AM140" s="119" t="s">
        <v>477</v>
      </c>
      <c r="AN140" s="109" t="s">
        <v>1231</v>
      </c>
      <c r="AO140" s="120" t="s">
        <v>479</v>
      </c>
      <c r="AP140" s="120" t="s">
        <v>726</v>
      </c>
      <c r="AQ140" s="120" t="s">
        <v>481</v>
      </c>
      <c r="AR140" s="118" t="s">
        <v>476</v>
      </c>
      <c r="AS140" s="115">
        <v>0.4</v>
      </c>
      <c r="AT140" s="118">
        <v>0.6</v>
      </c>
      <c r="AU140" s="121">
        <v>10</v>
      </c>
      <c r="AV140" s="115">
        <v>10</v>
      </c>
      <c r="AW140" s="122">
        <v>43</v>
      </c>
      <c r="AX140" s="118"/>
      <c r="AY140" s="85"/>
      <c r="AZ140" s="85"/>
      <c r="BA140" s="82"/>
      <c r="BB140" s="82"/>
    </row>
    <row r="141" spans="1:54" ht="16" x14ac:dyDescent="0.2">
      <c r="A141" s="101" t="s">
        <v>288</v>
      </c>
      <c r="B141" s="102">
        <v>2021</v>
      </c>
      <c r="C141" s="103">
        <v>8</v>
      </c>
      <c r="D141" s="102">
        <v>12</v>
      </c>
      <c r="E141" s="82"/>
      <c r="F141" s="131">
        <v>0.59</v>
      </c>
      <c r="G141" s="131">
        <v>8.44</v>
      </c>
      <c r="H141" s="82"/>
      <c r="I141" s="131">
        <v>24.3</v>
      </c>
      <c r="J141" s="205">
        <v>4.0999999999999996</v>
      </c>
      <c r="K141" s="82"/>
      <c r="L141" s="82"/>
      <c r="M141" s="82"/>
      <c r="N141" s="137" t="s">
        <v>763</v>
      </c>
      <c r="O141" s="82"/>
      <c r="P141" s="82"/>
      <c r="Q141" s="82"/>
      <c r="R141" s="140"/>
      <c r="S141" s="137" t="s">
        <v>763</v>
      </c>
      <c r="T141" s="137" t="s">
        <v>763</v>
      </c>
      <c r="U141" s="137" t="s">
        <v>763</v>
      </c>
      <c r="V141" s="85"/>
      <c r="W141" s="85"/>
      <c r="X141" s="85"/>
      <c r="Y141" s="102">
        <f t="shared" si="49"/>
        <v>24.3</v>
      </c>
      <c r="Z141" s="102">
        <f t="shared" si="50"/>
        <v>297.45</v>
      </c>
      <c r="AA141" s="102">
        <f t="shared" si="51"/>
        <v>4.0999999999999996</v>
      </c>
      <c r="AB141" s="102">
        <f t="shared" si="52"/>
        <v>8.44</v>
      </c>
      <c r="AC141" s="104">
        <f t="shared" si="53"/>
        <v>8.1504856790501812</v>
      </c>
      <c r="AD141" s="102">
        <f t="shared" si="54"/>
        <v>1.0355211127717185</v>
      </c>
      <c r="AE141" s="105">
        <f t="shared" si="55"/>
        <v>0.59</v>
      </c>
      <c r="AF141" s="102" t="str">
        <f t="shared" si="56"/>
        <v>NS</v>
      </c>
      <c r="AG141" s="105" t="str">
        <f t="shared" si="57"/>
        <v>NS</v>
      </c>
      <c r="AH141" s="105" t="str">
        <f t="shared" si="58"/>
        <v>NS</v>
      </c>
      <c r="AI141" s="102"/>
      <c r="AJ141" s="106" t="str">
        <f t="shared" si="60"/>
        <v>NS</v>
      </c>
      <c r="AK141" s="107" t="e">
        <f t="shared" si="61"/>
        <v>#VALUE!</v>
      </c>
      <c r="AL141" s="82"/>
      <c r="AM141" s="123" t="s">
        <v>479</v>
      </c>
      <c r="AN141" s="124" t="s">
        <v>1233</v>
      </c>
      <c r="AO141" s="124" t="s">
        <v>485</v>
      </c>
      <c r="AP141" s="124" t="s">
        <v>1234</v>
      </c>
      <c r="AQ141" s="124"/>
      <c r="AR141" s="118" t="s">
        <v>482</v>
      </c>
      <c r="AS141" s="115">
        <v>0.9</v>
      </c>
      <c r="AT141" s="118">
        <v>3</v>
      </c>
      <c r="AU141" s="121">
        <v>1</v>
      </c>
      <c r="AV141" s="115">
        <v>3</v>
      </c>
      <c r="AW141" s="122">
        <v>20</v>
      </c>
      <c r="AX141" s="118"/>
      <c r="AY141" s="85"/>
      <c r="AZ141" s="102"/>
      <c r="BA141" s="102" t="s">
        <v>1235</v>
      </c>
      <c r="BB141" s="82"/>
    </row>
    <row r="142" spans="1:54" ht="16" x14ac:dyDescent="0.2">
      <c r="A142" s="101" t="s">
        <v>288</v>
      </c>
      <c r="B142" s="102">
        <v>2021</v>
      </c>
      <c r="C142" s="103">
        <v>8</v>
      </c>
      <c r="D142" s="102">
        <v>12</v>
      </c>
      <c r="E142" s="82"/>
      <c r="F142" s="131">
        <v>0.59</v>
      </c>
      <c r="G142" s="131">
        <v>8.44</v>
      </c>
      <c r="H142" s="82"/>
      <c r="I142" s="131">
        <v>24.3</v>
      </c>
      <c r="J142" s="205">
        <v>4.3</v>
      </c>
      <c r="K142" s="82"/>
      <c r="L142" s="82"/>
      <c r="M142" s="82"/>
      <c r="N142" s="137">
        <v>1.8833431404134777</v>
      </c>
      <c r="O142" s="82"/>
      <c r="P142" s="82"/>
      <c r="Q142" s="82"/>
      <c r="R142" s="140"/>
      <c r="S142" s="137">
        <v>184.11434937821468</v>
      </c>
      <c r="T142" s="137">
        <v>34.388571428571431</v>
      </c>
      <c r="U142" s="137">
        <v>6.2261329985118996</v>
      </c>
      <c r="V142" s="85"/>
      <c r="W142" s="85"/>
      <c r="X142" s="85"/>
      <c r="Y142" s="102">
        <f t="shared" si="49"/>
        <v>24.3</v>
      </c>
      <c r="Z142" s="102">
        <f t="shared" si="50"/>
        <v>297.45</v>
      </c>
      <c r="AA142" s="102">
        <f t="shared" si="51"/>
        <v>4.3</v>
      </c>
      <c r="AB142" s="102">
        <f t="shared" si="52"/>
        <v>8.44</v>
      </c>
      <c r="AC142" s="104">
        <f t="shared" si="53"/>
        <v>8.1411609770189042</v>
      </c>
      <c r="AD142" s="102">
        <f t="shared" si="54"/>
        <v>1.0367071752818384</v>
      </c>
      <c r="AE142" s="105">
        <f t="shared" si="55"/>
        <v>0.59</v>
      </c>
      <c r="AF142" s="102">
        <f t="shared" si="56"/>
        <v>1.8833431404134777</v>
      </c>
      <c r="AG142" s="105">
        <f t="shared" si="57"/>
        <v>34.388571428571431</v>
      </c>
      <c r="AH142" s="105">
        <f t="shared" si="58"/>
        <v>6.2261329985118996</v>
      </c>
      <c r="AI142" s="102">
        <f t="shared" ref="AI142" si="63">IF(Y142=" ", " ", IF(Y142&gt;0, SUM(AG142:AH142)))</f>
        <v>40.614704427083332</v>
      </c>
      <c r="AJ142" s="106">
        <f t="shared" si="60"/>
        <v>184.11434937821468</v>
      </c>
      <c r="AK142" s="107">
        <f t="shared" si="61"/>
        <v>182.23100623780121</v>
      </c>
      <c r="AL142" s="82"/>
      <c r="AM142" s="123" t="s">
        <v>1236</v>
      </c>
      <c r="AN142" s="125" t="s">
        <v>742</v>
      </c>
      <c r="AO142" s="125" t="s">
        <v>494</v>
      </c>
      <c r="AP142" s="125" t="s">
        <v>495</v>
      </c>
      <c r="AQ142" s="125" t="s">
        <v>494</v>
      </c>
      <c r="AR142" s="118"/>
      <c r="AS142" s="115" t="s">
        <v>487</v>
      </c>
      <c r="AT142" s="115" t="s">
        <v>976</v>
      </c>
      <c r="AU142" s="115" t="s">
        <v>485</v>
      </c>
      <c r="AV142" s="115" t="s">
        <v>488</v>
      </c>
      <c r="AW142" s="115" t="s">
        <v>489</v>
      </c>
      <c r="AX142" s="116" t="s">
        <v>490</v>
      </c>
      <c r="AY142" s="102"/>
      <c r="AZ142" s="102"/>
      <c r="BA142" s="84" t="s">
        <v>1</v>
      </c>
      <c r="BB142" s="82"/>
    </row>
    <row r="143" spans="1:54" ht="16" x14ac:dyDescent="0.2">
      <c r="A143" s="101" t="s">
        <v>288</v>
      </c>
      <c r="B143" s="102">
        <v>2021</v>
      </c>
      <c r="C143" s="132">
        <v>8</v>
      </c>
      <c r="D143" s="82">
        <v>12</v>
      </c>
      <c r="E143" s="85"/>
      <c r="F143" s="131" t="s">
        <v>761</v>
      </c>
      <c r="G143" s="131" t="s">
        <v>761</v>
      </c>
      <c r="H143" s="85"/>
      <c r="I143" s="131" t="s">
        <v>761</v>
      </c>
      <c r="J143" s="205">
        <v>4.4000000000000004</v>
      </c>
      <c r="K143" s="85"/>
      <c r="L143" s="85"/>
      <c r="M143" s="85"/>
      <c r="N143" s="137" t="s">
        <v>763</v>
      </c>
      <c r="O143" s="85"/>
      <c r="P143" s="85"/>
      <c r="Q143" s="85"/>
      <c r="R143" s="140"/>
      <c r="S143" s="137" t="s">
        <v>763</v>
      </c>
      <c r="T143" s="137" t="s">
        <v>763</v>
      </c>
      <c r="U143" s="137" t="s">
        <v>763</v>
      </c>
      <c r="V143" s="85"/>
      <c r="W143" s="85"/>
      <c r="X143" s="85"/>
      <c r="Y143" s="85" t="str">
        <f t="shared" si="49"/>
        <v>ND</v>
      </c>
      <c r="Z143" s="82" t="e">
        <f t="shared" si="50"/>
        <v>#VALUE!</v>
      </c>
      <c r="AA143" s="85">
        <f t="shared" si="51"/>
        <v>4.4000000000000004</v>
      </c>
      <c r="AB143" s="85" t="str">
        <f t="shared" si="52"/>
        <v>ND</v>
      </c>
      <c r="AC143" s="110" t="e">
        <f t="shared" si="53"/>
        <v>#VALUE!</v>
      </c>
      <c r="AD143" s="82" t="e">
        <f t="shared" si="54"/>
        <v>#VALUE!</v>
      </c>
      <c r="AE143" s="111" t="str">
        <f t="shared" si="55"/>
        <v>ND</v>
      </c>
      <c r="AF143" s="82" t="str">
        <f t="shared" si="56"/>
        <v>NS</v>
      </c>
      <c r="AG143" s="111" t="str">
        <f t="shared" si="57"/>
        <v>NS</v>
      </c>
      <c r="AH143" s="111" t="str">
        <f t="shared" si="58"/>
        <v>NS</v>
      </c>
      <c r="AI143" s="102"/>
      <c r="AJ143" s="112" t="str">
        <f t="shared" si="60"/>
        <v>NS</v>
      </c>
      <c r="AK143" s="113" t="e">
        <f t="shared" si="61"/>
        <v>#VALUE!</v>
      </c>
      <c r="AL143" s="82"/>
      <c r="AM143" s="82">
        <f>AD149</f>
        <v>1.0319482333057619</v>
      </c>
      <c r="AN143" s="82">
        <f>AE149</f>
        <v>0.57444444444444442</v>
      </c>
      <c r="AO143" s="82">
        <f>AF149</f>
        <v>9.382124799302682</v>
      </c>
      <c r="AP143" s="82">
        <f>AI149</f>
        <v>58.330589177207344</v>
      </c>
      <c r="AQ143" s="113">
        <f>AK149</f>
        <v>147.86997751786382</v>
      </c>
      <c r="AR143" s="118"/>
      <c r="AS143" s="115" t="s">
        <v>497</v>
      </c>
      <c r="AT143" s="115" t="s">
        <v>497</v>
      </c>
      <c r="AU143" s="115" t="s">
        <v>497</v>
      </c>
      <c r="AV143" s="115" t="s">
        <v>497</v>
      </c>
      <c r="AW143" s="115" t="s">
        <v>497</v>
      </c>
      <c r="AX143" s="116" t="s">
        <v>498</v>
      </c>
      <c r="AY143" s="102"/>
      <c r="AZ143" s="102"/>
      <c r="BA143" s="82"/>
      <c r="BB143" s="82"/>
    </row>
    <row r="144" spans="1:54" ht="16" x14ac:dyDescent="0.2">
      <c r="A144" s="101" t="s">
        <v>288</v>
      </c>
      <c r="B144" s="102">
        <v>2021</v>
      </c>
      <c r="C144" s="132">
        <v>8</v>
      </c>
      <c r="D144" s="82">
        <v>26</v>
      </c>
      <c r="E144" s="85"/>
      <c r="F144" s="131">
        <v>0.59</v>
      </c>
      <c r="G144" s="131">
        <v>8.67</v>
      </c>
      <c r="H144" s="85"/>
      <c r="I144" s="131">
        <v>21.8</v>
      </c>
      <c r="J144" s="205">
        <v>3.9</v>
      </c>
      <c r="K144" s="85"/>
      <c r="L144" s="85"/>
      <c r="M144" s="85"/>
      <c r="N144" s="137" t="s">
        <v>763</v>
      </c>
      <c r="O144" s="85"/>
      <c r="P144" s="85"/>
      <c r="Q144" s="85"/>
      <c r="R144" s="140"/>
      <c r="S144" s="137" t="s">
        <v>763</v>
      </c>
      <c r="T144" s="137" t="s">
        <v>763</v>
      </c>
      <c r="U144" s="137" t="s">
        <v>763</v>
      </c>
      <c r="V144" s="85"/>
      <c r="W144" s="85"/>
      <c r="X144" s="85"/>
      <c r="Y144" s="85">
        <f t="shared" si="49"/>
        <v>21.8</v>
      </c>
      <c r="Z144" s="82">
        <f t="shared" si="50"/>
        <v>294.95</v>
      </c>
      <c r="AA144" s="85">
        <f t="shared" si="51"/>
        <v>3.9</v>
      </c>
      <c r="AB144" s="85">
        <f t="shared" si="52"/>
        <v>8.67</v>
      </c>
      <c r="AC144" s="110">
        <f t="shared" si="53"/>
        <v>8.5547673043008849</v>
      </c>
      <c r="AD144" s="82">
        <f t="shared" si="54"/>
        <v>1.0134699976750019</v>
      </c>
      <c r="AE144" s="111">
        <f t="shared" si="55"/>
        <v>0.59</v>
      </c>
      <c r="AF144" s="82" t="str">
        <f t="shared" si="56"/>
        <v>NS</v>
      </c>
      <c r="AG144" s="111" t="str">
        <f t="shared" si="57"/>
        <v>NS</v>
      </c>
      <c r="AH144" s="111" t="str">
        <f t="shared" si="58"/>
        <v>NS</v>
      </c>
      <c r="AI144" s="82"/>
      <c r="AJ144" s="112" t="str">
        <f t="shared" si="60"/>
        <v>NS</v>
      </c>
      <c r="AK144" s="113" t="e">
        <f t="shared" si="61"/>
        <v>#VALUE!</v>
      </c>
      <c r="AL144" s="85"/>
      <c r="AM144" s="82"/>
      <c r="AN144" s="82"/>
      <c r="AO144" s="82"/>
      <c r="AP144" s="85"/>
      <c r="AQ144" s="82"/>
      <c r="AR144" s="82"/>
      <c r="AS144" s="115">
        <f>((LN(AM143)-LN(0.4))/(LN(0.9)-LN(0.4))*100)</f>
        <v>116.8706279773333</v>
      </c>
      <c r="AT144" s="120">
        <f>((LN(AN143)-LN(0.6))/(LN(3)-LN(0.6))*100)</f>
        <v>-2.7044389046398334</v>
      </c>
      <c r="AU144" s="115">
        <f>((LN(AO143)-LN(10))/(LN(1)-LN(10))*100)</f>
        <v>2.7698794444923123</v>
      </c>
      <c r="AV144" s="115">
        <f>((LN(AP143)-LN(10))/(LN(3)-LN(10))*100)</f>
        <v>-146.47685912355129</v>
      </c>
      <c r="AW144" s="115">
        <f>((LN(AQ143)-LN(43))/(LN(20)-LN(43))*100)</f>
        <v>-161.35664670113471</v>
      </c>
      <c r="AX144" s="82"/>
      <c r="AY144" s="82"/>
      <c r="AZ144" s="82"/>
      <c r="BA144" s="82"/>
      <c r="BB144" s="82"/>
    </row>
    <row r="145" spans="1:54" ht="16" x14ac:dyDescent="0.2">
      <c r="A145" s="101" t="s">
        <v>288</v>
      </c>
      <c r="B145" s="102">
        <v>2021</v>
      </c>
      <c r="C145" s="132">
        <v>8</v>
      </c>
      <c r="D145" s="82">
        <v>26</v>
      </c>
      <c r="E145" s="85"/>
      <c r="F145" s="131">
        <v>0.59</v>
      </c>
      <c r="G145" s="131">
        <v>8.67</v>
      </c>
      <c r="H145" s="85"/>
      <c r="I145" s="131">
        <v>21.8</v>
      </c>
      <c r="J145" s="205">
        <v>8.5</v>
      </c>
      <c r="K145" s="85"/>
      <c r="L145" s="85"/>
      <c r="M145" s="85"/>
      <c r="N145" s="137">
        <v>4.4911971830985919</v>
      </c>
      <c r="O145" s="85"/>
      <c r="P145" s="85"/>
      <c r="Q145" s="85"/>
      <c r="R145" s="140"/>
      <c r="S145" s="137">
        <v>235.42586639814391</v>
      </c>
      <c r="T145" s="137">
        <v>91.144285714285701</v>
      </c>
      <c r="U145" s="137">
        <v>49.025820188492077</v>
      </c>
      <c r="V145" s="85"/>
      <c r="W145" s="85"/>
      <c r="X145" s="85"/>
      <c r="Y145" s="85">
        <f t="shared" si="49"/>
        <v>21.8</v>
      </c>
      <c r="Z145" s="82">
        <f t="shared" si="50"/>
        <v>294.95</v>
      </c>
      <c r="AA145" s="85">
        <f t="shared" si="51"/>
        <v>8.5</v>
      </c>
      <c r="AB145" s="85">
        <f t="shared" si="52"/>
        <v>8.67</v>
      </c>
      <c r="AC145" s="110">
        <f t="shared" si="53"/>
        <v>8.3284591106581498</v>
      </c>
      <c r="AD145" s="82">
        <f t="shared" si="54"/>
        <v>1.0410088930982169</v>
      </c>
      <c r="AE145" s="111">
        <f t="shared" si="55"/>
        <v>0.59</v>
      </c>
      <c r="AF145" s="82">
        <f t="shared" si="56"/>
        <v>4.4911971830985919</v>
      </c>
      <c r="AG145" s="111">
        <f t="shared" si="57"/>
        <v>91.144285714285701</v>
      </c>
      <c r="AH145" s="111">
        <f t="shared" si="58"/>
        <v>49.025820188492077</v>
      </c>
      <c r="AI145" s="102">
        <f t="shared" ref="AI145" si="64">IF(Y145=" ", " ", IF(Y145&gt;0, SUM(AG145:AH145)))</f>
        <v>140.17010590277778</v>
      </c>
      <c r="AJ145" s="112">
        <f t="shared" si="60"/>
        <v>235.42586639814391</v>
      </c>
      <c r="AK145" s="113">
        <f t="shared" si="61"/>
        <v>230.93466921504532</v>
      </c>
      <c r="AL145" s="82"/>
      <c r="AM145" s="85"/>
      <c r="AN145" s="85"/>
      <c r="AO145" s="85"/>
      <c r="AP145" s="128" t="s">
        <v>1237</v>
      </c>
      <c r="AQ145" s="85"/>
      <c r="AR145" s="82"/>
      <c r="AS145" s="82">
        <f>IF(AS144&gt;100, 100, IF(AS144&lt;0, 0, AS144))</f>
        <v>100</v>
      </c>
      <c r="AT145" s="82">
        <f t="shared" ref="AT145:AW145" si="65">IF(AT144&gt;100, 100, IF(AT144&lt;0, 0, AT144))</f>
        <v>0</v>
      </c>
      <c r="AU145" s="82">
        <f t="shared" si="65"/>
        <v>2.7698794444923123</v>
      </c>
      <c r="AV145" s="82">
        <f t="shared" si="65"/>
        <v>0</v>
      </c>
      <c r="AW145" s="82">
        <f t="shared" si="65"/>
        <v>0</v>
      </c>
      <c r="AX145" s="129">
        <f>AVERAGE(AS145:AW145)</f>
        <v>20.553975888898464</v>
      </c>
      <c r="AY145" s="84"/>
      <c r="AZ145" s="84"/>
      <c r="BA145" s="84" t="str">
        <f>IF(AX145&gt;65, "Acceptable; Ongoing Protection is Required", "Unacceptable; Immediate Restoration is Required")</f>
        <v>Unacceptable; Immediate Restoration is Required</v>
      </c>
      <c r="BB145" s="82"/>
    </row>
    <row r="146" spans="1:54" ht="16" x14ac:dyDescent="0.2">
      <c r="A146" s="101" t="s">
        <v>288</v>
      </c>
      <c r="B146" s="102">
        <v>2021</v>
      </c>
      <c r="C146" s="132">
        <v>8</v>
      </c>
      <c r="D146" s="82">
        <v>26</v>
      </c>
      <c r="E146" s="85"/>
      <c r="F146" s="131" t="s">
        <v>761</v>
      </c>
      <c r="G146" s="131" t="s">
        <v>761</v>
      </c>
      <c r="H146" s="85"/>
      <c r="I146" s="131" t="s">
        <v>761</v>
      </c>
      <c r="J146" s="205">
        <v>8.9</v>
      </c>
      <c r="K146" s="85"/>
      <c r="L146" s="85"/>
      <c r="M146" s="85"/>
      <c r="N146" s="137" t="s">
        <v>763</v>
      </c>
      <c r="O146" s="85"/>
      <c r="P146" s="85"/>
      <c r="Q146" s="85"/>
      <c r="R146" s="140"/>
      <c r="S146" s="137" t="s">
        <v>763</v>
      </c>
      <c r="T146" s="137" t="s">
        <v>763</v>
      </c>
      <c r="U146" s="137" t="s">
        <v>763</v>
      </c>
      <c r="V146" s="85"/>
      <c r="W146" s="85"/>
      <c r="X146" s="85"/>
      <c r="Y146" s="85" t="str">
        <f t="shared" si="49"/>
        <v>ND</v>
      </c>
      <c r="Z146" s="82" t="e">
        <f t="shared" si="50"/>
        <v>#VALUE!</v>
      </c>
      <c r="AA146" s="85">
        <f t="shared" si="51"/>
        <v>8.9</v>
      </c>
      <c r="AB146" s="85" t="str">
        <f t="shared" si="52"/>
        <v>ND</v>
      </c>
      <c r="AC146" s="110" t="e">
        <f t="shared" si="53"/>
        <v>#VALUE!</v>
      </c>
      <c r="AD146" s="82" t="e">
        <f t="shared" si="54"/>
        <v>#VALUE!</v>
      </c>
      <c r="AE146" s="111" t="str">
        <f t="shared" si="55"/>
        <v>ND</v>
      </c>
      <c r="AF146" s="82" t="str">
        <f t="shared" si="56"/>
        <v>NS</v>
      </c>
      <c r="AG146" s="111" t="str">
        <f t="shared" si="57"/>
        <v>NS</v>
      </c>
      <c r="AH146" s="111" t="str">
        <f t="shared" si="58"/>
        <v>NS</v>
      </c>
      <c r="AI146" s="82"/>
      <c r="AJ146" s="112" t="str">
        <f t="shared" si="60"/>
        <v>NS</v>
      </c>
      <c r="AK146" s="113" t="e">
        <f t="shared" si="61"/>
        <v>#VALUE!</v>
      </c>
      <c r="AL146" s="85"/>
      <c r="AM146" s="85"/>
      <c r="AN146" s="85"/>
      <c r="AO146" s="85"/>
      <c r="AP146" s="85"/>
      <c r="AQ146" s="85"/>
      <c r="AR146" s="85"/>
      <c r="AS146" s="85"/>
      <c r="AT146" s="85"/>
      <c r="AU146" s="85"/>
      <c r="AV146" s="85"/>
      <c r="AW146" s="126" t="s">
        <v>1238</v>
      </c>
      <c r="AX146" s="126">
        <f>AVERAGE(AS145:AW145)</f>
        <v>20.553975888898464</v>
      </c>
      <c r="AY146" s="85"/>
      <c r="AZ146" s="85"/>
      <c r="BA146" s="82"/>
      <c r="BB146" s="82"/>
    </row>
    <row r="147" spans="1:54" ht="16" x14ac:dyDescent="0.2">
      <c r="A147" s="101"/>
      <c r="B147" s="102"/>
      <c r="C147" s="132"/>
      <c r="D147" s="82"/>
      <c r="E147" s="85"/>
      <c r="F147" s="144"/>
      <c r="G147" s="144"/>
      <c r="H147" s="85"/>
      <c r="I147" s="144"/>
      <c r="J147" s="145"/>
      <c r="K147" s="85"/>
      <c r="L147" s="85"/>
      <c r="M147" s="85"/>
      <c r="N147" s="146"/>
      <c r="O147" s="85"/>
      <c r="P147" s="85"/>
      <c r="Q147" s="85"/>
      <c r="R147" s="140"/>
      <c r="S147" s="146"/>
      <c r="T147" s="146"/>
      <c r="U147" s="146"/>
      <c r="V147" s="85"/>
      <c r="W147" s="85"/>
      <c r="X147" s="85"/>
      <c r="Y147" s="85"/>
      <c r="Z147" s="82"/>
      <c r="AA147" s="85"/>
      <c r="AB147" s="85"/>
      <c r="AC147" s="110"/>
      <c r="AD147" s="82"/>
      <c r="AE147" s="111"/>
      <c r="AF147" s="82"/>
      <c r="AG147" s="111"/>
      <c r="AH147" s="111"/>
      <c r="AI147" s="82"/>
      <c r="AJ147" s="112"/>
      <c r="AK147" s="113"/>
      <c r="AL147" s="85"/>
      <c r="AM147" s="82"/>
      <c r="AN147" s="82"/>
      <c r="AO147" s="82"/>
      <c r="AP147" s="85"/>
      <c r="AQ147" s="82"/>
      <c r="AR147" s="82"/>
      <c r="AS147" s="115"/>
      <c r="AT147" s="120"/>
      <c r="AU147" s="115"/>
      <c r="AV147" s="115"/>
      <c r="AW147" s="115"/>
      <c r="AX147" s="82"/>
      <c r="AY147" s="82"/>
      <c r="AZ147" s="82"/>
      <c r="BA147" s="82"/>
      <c r="BB147" s="82"/>
    </row>
    <row r="148" spans="1:54" ht="16" x14ac:dyDescent="0.2">
      <c r="A148" s="101"/>
      <c r="B148" s="102"/>
      <c r="C148" s="132"/>
      <c r="D148" s="82"/>
      <c r="E148" s="85"/>
      <c r="F148" s="144"/>
      <c r="G148" s="144"/>
      <c r="H148" s="85"/>
      <c r="I148" s="144"/>
      <c r="J148" s="145"/>
      <c r="K148" s="85"/>
      <c r="L148" s="85"/>
      <c r="M148" s="85"/>
      <c r="N148" s="146"/>
      <c r="O148" s="85"/>
      <c r="P148" s="85"/>
      <c r="Q148" s="85"/>
      <c r="R148" s="140"/>
      <c r="S148" s="146"/>
      <c r="T148" s="146"/>
      <c r="U148" s="146"/>
      <c r="V148" s="85"/>
      <c r="W148" s="85"/>
      <c r="X148" s="85"/>
      <c r="Y148" s="85"/>
      <c r="Z148" s="82"/>
      <c r="AA148" s="85"/>
      <c r="AB148" s="85"/>
      <c r="AC148" s="110"/>
      <c r="AD148" s="82"/>
      <c r="AE148" s="111"/>
      <c r="AF148" s="82"/>
      <c r="AG148" s="111"/>
      <c r="AH148" s="111"/>
      <c r="AI148" s="82"/>
      <c r="AJ148" s="112"/>
      <c r="AK148" s="113"/>
      <c r="AL148" s="85"/>
      <c r="AM148" s="82"/>
      <c r="AN148" s="82"/>
      <c r="AO148" s="82"/>
      <c r="AP148" s="85"/>
      <c r="AQ148" s="82"/>
      <c r="AR148" s="82"/>
      <c r="AS148" s="115"/>
      <c r="AT148" s="120"/>
      <c r="AU148" s="115"/>
      <c r="AV148" s="115"/>
      <c r="AW148" s="115"/>
      <c r="AX148" s="82"/>
      <c r="AY148" s="82"/>
      <c r="AZ148" s="82"/>
      <c r="BA148" s="82"/>
      <c r="BB148" s="82"/>
    </row>
    <row r="149" spans="1:54" ht="16" x14ac:dyDescent="0.2">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4">
        <f>_xlfn.AGGREGATE(1, 6,AD135:AD146)</f>
        <v>1.0319482333057619</v>
      </c>
      <c r="AE149" s="84">
        <f>_xlfn.AGGREGATE(1, 6,AE135:AE146)</f>
        <v>0.57444444444444442</v>
      </c>
      <c r="AF149" s="84">
        <f>_xlfn.AGGREGATE(1, 6,AF135:AF146)</f>
        <v>9.382124799302682</v>
      </c>
      <c r="AG149" s="82"/>
      <c r="AH149" s="82"/>
      <c r="AI149" s="84">
        <f>_xlfn.AGGREGATE(1, 6,AI135:AI146)</f>
        <v>58.330589177207344</v>
      </c>
      <c r="AJ149" s="82"/>
      <c r="AK149" s="84">
        <f>_xlfn.AGGREGATE(1, 6,AK135:AK146)</f>
        <v>147.86997751786382</v>
      </c>
      <c r="AL149" s="82"/>
      <c r="AM149" s="82"/>
      <c r="AN149" s="82"/>
      <c r="AO149" s="82"/>
      <c r="AP149" s="82"/>
      <c r="AQ149" s="82"/>
      <c r="AR149" s="82"/>
      <c r="AS149" s="82"/>
      <c r="AT149" s="82"/>
      <c r="AU149" s="82"/>
      <c r="AV149" s="82"/>
      <c r="AW149" s="82"/>
      <c r="AX149" s="82"/>
      <c r="AY149" s="82"/>
      <c r="AZ149" s="82"/>
      <c r="BA149" s="82"/>
      <c r="BB149" s="82"/>
    </row>
    <row r="150" spans="1:54" x14ac:dyDescent="0.2">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126" t="s">
        <v>1238</v>
      </c>
      <c r="AD150" s="126" t="e">
        <f>AVERAGE(AD134:AD141)</f>
        <v>#VALUE!</v>
      </c>
      <c r="AE150" s="126">
        <f>AVERAGE(AE134:AE146)</f>
        <v>0.57444444444444442</v>
      </c>
      <c r="AF150" s="126">
        <f>AVERAGE(AF134:AF146)</f>
        <v>9.382124799302682</v>
      </c>
      <c r="AG150" s="126"/>
      <c r="AH150" s="126"/>
      <c r="AI150" s="126">
        <f>AVERAGE(AI134:AI146)</f>
        <v>58.330589177207344</v>
      </c>
      <c r="AJ150" s="126"/>
      <c r="AK150" s="127" t="e">
        <f>AVERAGE(AK134:AK146)</f>
        <v>#VALUE!</v>
      </c>
      <c r="AL150" s="82"/>
      <c r="AM150" s="82"/>
      <c r="AN150" s="82"/>
      <c r="AO150" s="82"/>
      <c r="AP150" s="82"/>
      <c r="AQ150" s="82"/>
      <c r="AR150" s="82"/>
      <c r="AS150" s="82"/>
      <c r="AT150" s="82"/>
      <c r="AU150" s="82"/>
      <c r="AV150" s="82"/>
      <c r="AW150" s="82"/>
      <c r="AX150" s="82"/>
      <c r="AY150" s="82"/>
      <c r="AZ150" s="82"/>
      <c r="BA150" s="82"/>
      <c r="BB150" s="82"/>
    </row>
    <row r="158" spans="1:54" x14ac:dyDescent="0.2">
      <c r="A158" s="68" t="s">
        <v>1248</v>
      </c>
      <c r="B158" s="40"/>
      <c r="C158" s="40"/>
      <c r="D158" s="40"/>
      <c r="E158" s="41"/>
      <c r="F158" s="40"/>
      <c r="G158" s="40"/>
      <c r="H158" s="40"/>
      <c r="I158" s="40"/>
      <c r="J158" s="40"/>
      <c r="K158" s="42"/>
      <c r="L158" s="40"/>
      <c r="M158" s="40"/>
      <c r="N158" s="40"/>
      <c r="O158" s="40"/>
      <c r="P158" s="43" t="s">
        <v>977</v>
      </c>
      <c r="Q158" s="43" t="s">
        <v>976</v>
      </c>
      <c r="R158" s="43" t="s">
        <v>976</v>
      </c>
      <c r="S158" s="43" t="s">
        <v>976</v>
      </c>
      <c r="T158" s="44"/>
      <c r="U158" s="43"/>
      <c r="V158" s="43"/>
      <c r="W158" s="45"/>
      <c r="X158" s="40"/>
      <c r="Y158" s="40"/>
      <c r="Z158" s="43" t="s">
        <v>978</v>
      </c>
      <c r="AA158" s="46" t="s">
        <v>979</v>
      </c>
      <c r="AB158" s="47"/>
      <c r="AC158" s="40"/>
      <c r="AD158" s="40"/>
      <c r="AE158" s="48"/>
      <c r="AF158" s="48"/>
      <c r="AG158" s="48"/>
      <c r="AH158" s="48"/>
      <c r="AI158" s="48"/>
      <c r="AJ158" s="48"/>
      <c r="AK158" s="48"/>
      <c r="AL158" s="48"/>
      <c r="AM158" s="48"/>
      <c r="AN158" s="48"/>
      <c r="AO158" s="48"/>
      <c r="AP158" s="48"/>
      <c r="AQ158" s="46"/>
      <c r="AR158" s="40"/>
      <c r="AS158" s="40" t="s">
        <v>977</v>
      </c>
      <c r="AT158" s="40"/>
      <c r="AU158" s="40"/>
      <c r="AV158" s="40"/>
      <c r="AW158" s="40"/>
      <c r="AX158" s="40"/>
    </row>
    <row r="159" spans="1:54" x14ac:dyDescent="0.2">
      <c r="A159" s="43"/>
      <c r="B159" s="40"/>
      <c r="C159" s="40"/>
      <c r="D159" s="40"/>
      <c r="E159" s="41"/>
      <c r="F159" s="43"/>
      <c r="G159" s="43"/>
      <c r="H159" s="43" t="s">
        <v>696</v>
      </c>
      <c r="I159" s="49" t="s">
        <v>697</v>
      </c>
      <c r="J159" s="40"/>
      <c r="K159" s="50" t="s">
        <v>698</v>
      </c>
      <c r="L159" s="43" t="s">
        <v>699</v>
      </c>
      <c r="M159" s="43" t="s">
        <v>700</v>
      </c>
      <c r="N159" s="43" t="s">
        <v>701</v>
      </c>
      <c r="O159" s="40"/>
      <c r="P159" s="43" t="s">
        <v>707</v>
      </c>
      <c r="Q159" s="51" t="s">
        <v>704</v>
      </c>
      <c r="R159" s="43" t="s">
        <v>705</v>
      </c>
      <c r="S159" s="43" t="s">
        <v>706</v>
      </c>
      <c r="T159" s="52"/>
      <c r="U159" s="43" t="s">
        <v>703</v>
      </c>
      <c r="V159" s="43" t="s">
        <v>702</v>
      </c>
      <c r="W159" s="53" t="s">
        <v>709</v>
      </c>
      <c r="X159" s="43" t="s">
        <v>708</v>
      </c>
      <c r="Y159" s="43" t="s">
        <v>710</v>
      </c>
      <c r="Z159" s="43" t="s">
        <v>711</v>
      </c>
      <c r="AA159" s="46" t="s">
        <v>711</v>
      </c>
      <c r="AB159" s="47"/>
      <c r="AC159" s="43" t="s">
        <v>712</v>
      </c>
      <c r="AD159" s="43" t="s">
        <v>713</v>
      </c>
      <c r="AE159" s="46" t="s">
        <v>714</v>
      </c>
      <c r="AF159" s="46" t="s">
        <v>715</v>
      </c>
      <c r="AG159" s="46" t="s">
        <v>716</v>
      </c>
      <c r="AH159" s="46" t="s">
        <v>485</v>
      </c>
      <c r="AI159" s="46" t="s">
        <v>717</v>
      </c>
      <c r="AJ159" s="46" t="s">
        <v>718</v>
      </c>
      <c r="AK159" s="54" t="s">
        <v>719</v>
      </c>
      <c r="AL159" s="54" t="s">
        <v>720</v>
      </c>
      <c r="AM159" s="46" t="s">
        <v>721</v>
      </c>
      <c r="AN159" s="46" t="s">
        <v>489</v>
      </c>
      <c r="AO159" s="46" t="s">
        <v>722</v>
      </c>
      <c r="AP159" s="46" t="s">
        <v>723</v>
      </c>
      <c r="AQ159" s="46" t="s">
        <v>724</v>
      </c>
      <c r="AR159" s="46" t="s">
        <v>725</v>
      </c>
      <c r="AS159" s="46" t="s">
        <v>726</v>
      </c>
      <c r="AT159" s="40"/>
      <c r="AU159" s="40"/>
      <c r="AV159" s="40"/>
      <c r="AW159" s="40"/>
      <c r="AX159" s="40"/>
    </row>
    <row r="160" spans="1:54" x14ac:dyDescent="0.2">
      <c r="A160" s="55" t="s">
        <v>728</v>
      </c>
      <c r="B160" s="55" t="s">
        <v>729</v>
      </c>
      <c r="C160" s="55" t="s">
        <v>707</v>
      </c>
      <c r="D160" s="55" t="s">
        <v>730</v>
      </c>
      <c r="E160" s="56" t="s">
        <v>731</v>
      </c>
      <c r="F160" s="55" t="s">
        <v>15</v>
      </c>
      <c r="G160" s="55" t="s">
        <v>1123</v>
      </c>
      <c r="H160" s="55" t="s">
        <v>732</v>
      </c>
      <c r="I160" s="57" t="s">
        <v>733</v>
      </c>
      <c r="J160" s="58" t="s">
        <v>734</v>
      </c>
      <c r="K160" s="59" t="s">
        <v>735</v>
      </c>
      <c r="L160" s="60" t="s">
        <v>736</v>
      </c>
      <c r="M160" s="61" t="s">
        <v>737</v>
      </c>
      <c r="N160" s="55" t="s">
        <v>738</v>
      </c>
      <c r="O160" s="55" t="s">
        <v>739</v>
      </c>
      <c r="P160" s="55" t="s">
        <v>742</v>
      </c>
      <c r="Q160" s="55" t="s">
        <v>742</v>
      </c>
      <c r="R160" s="55" t="s">
        <v>742</v>
      </c>
      <c r="S160" s="55" t="s">
        <v>742</v>
      </c>
      <c r="T160" s="62" t="s">
        <v>743</v>
      </c>
      <c r="U160" s="55" t="s">
        <v>741</v>
      </c>
      <c r="V160" s="55" t="s">
        <v>740</v>
      </c>
      <c r="W160" s="63" t="s">
        <v>745</v>
      </c>
      <c r="X160" s="55" t="s">
        <v>744</v>
      </c>
      <c r="Y160" s="61" t="s">
        <v>746</v>
      </c>
      <c r="Z160" s="64" t="s">
        <v>747</v>
      </c>
      <c r="AA160" s="65" t="s">
        <v>747</v>
      </c>
      <c r="AB160" s="66" t="s">
        <v>749</v>
      </c>
      <c r="AC160" s="55" t="s">
        <v>750</v>
      </c>
      <c r="AD160" s="55" t="s">
        <v>751</v>
      </c>
      <c r="AE160" s="67" t="s">
        <v>494</v>
      </c>
      <c r="AF160" s="67" t="s">
        <v>494</v>
      </c>
      <c r="AG160" s="67" t="s">
        <v>494</v>
      </c>
      <c r="AH160" s="67" t="s">
        <v>494</v>
      </c>
      <c r="AI160" s="67" t="s">
        <v>494</v>
      </c>
      <c r="AJ160" s="67" t="s">
        <v>494</v>
      </c>
      <c r="AK160" s="67" t="s">
        <v>494</v>
      </c>
      <c r="AL160" s="67" t="s">
        <v>494</v>
      </c>
      <c r="AM160" s="65" t="s">
        <v>725</v>
      </c>
      <c r="AN160" s="67" t="s">
        <v>494</v>
      </c>
      <c r="AO160" s="67" t="s">
        <v>494</v>
      </c>
      <c r="AP160" s="65" t="s">
        <v>752</v>
      </c>
      <c r="AQ160" s="65" t="s">
        <v>752</v>
      </c>
      <c r="AR160" s="67" t="s">
        <v>753</v>
      </c>
      <c r="AS160" s="65" t="s">
        <v>752</v>
      </c>
      <c r="AT160" s="40"/>
      <c r="AU160" s="40"/>
      <c r="AV160" s="40"/>
      <c r="AW160" s="40"/>
      <c r="AX160" s="40"/>
    </row>
    <row r="161" spans="1:54" x14ac:dyDescent="0.2">
      <c r="A161" t="s">
        <v>756</v>
      </c>
      <c r="B161" s="68" t="s">
        <v>288</v>
      </c>
      <c r="C161" s="68" t="s">
        <v>757</v>
      </c>
      <c r="E161" s="69">
        <v>44757</v>
      </c>
      <c r="F161" s="68" t="s">
        <v>1143</v>
      </c>
      <c r="G161" s="68" t="s">
        <v>289</v>
      </c>
      <c r="H161" t="s">
        <v>1144</v>
      </c>
      <c r="I161" s="68" t="s">
        <v>1145</v>
      </c>
      <c r="J161" s="68" t="s">
        <v>760</v>
      </c>
      <c r="K161" s="77">
        <v>0.37083333333333335</v>
      </c>
      <c r="L161" s="68">
        <v>2</v>
      </c>
      <c r="M161" s="68">
        <v>1</v>
      </c>
      <c r="N161" s="68" t="s">
        <v>872</v>
      </c>
      <c r="O161" s="68" t="s">
        <v>1146</v>
      </c>
      <c r="P161" s="68">
        <v>0.5</v>
      </c>
      <c r="Q161" s="68" t="s">
        <v>761</v>
      </c>
      <c r="R161" s="68" t="s">
        <v>761</v>
      </c>
      <c r="S161" s="131">
        <v>0.5</v>
      </c>
      <c r="T161" s="76">
        <v>1</v>
      </c>
      <c r="U161" s="131">
        <v>9.09</v>
      </c>
      <c r="V161" s="131">
        <v>20.3</v>
      </c>
      <c r="W161" s="71">
        <v>0.24722222222222223</v>
      </c>
      <c r="X161" s="68">
        <v>0.15</v>
      </c>
      <c r="Y161" s="68">
        <v>22.4</v>
      </c>
      <c r="Z161" s="68">
        <v>4.4000000000000004</v>
      </c>
      <c r="AA161" s="72">
        <v>4.1861138831329079</v>
      </c>
      <c r="AB161" s="73">
        <v>55.1</v>
      </c>
      <c r="AC161" s="134">
        <v>8.6</v>
      </c>
      <c r="AD161" s="74">
        <v>14.88</v>
      </c>
      <c r="AE161" s="72" t="s">
        <v>763</v>
      </c>
      <c r="AF161" s="72" t="s">
        <v>763</v>
      </c>
      <c r="AG161" s="72" t="s">
        <v>763</v>
      </c>
      <c r="AH161" s="137" t="s">
        <v>763</v>
      </c>
      <c r="AI161" s="72" t="s">
        <v>763</v>
      </c>
      <c r="AJ161" s="72" t="s">
        <v>763</v>
      </c>
      <c r="AK161" s="72" t="s">
        <v>763</v>
      </c>
      <c r="AL161" s="72" t="s">
        <v>763</v>
      </c>
      <c r="AM161" s="72" t="s">
        <v>763</v>
      </c>
      <c r="AN161" s="72" t="s">
        <v>763</v>
      </c>
      <c r="AO161" s="137" t="s">
        <v>763</v>
      </c>
      <c r="AP161" s="137" t="s">
        <v>763</v>
      </c>
      <c r="AQ161" s="137" t="s">
        <v>763</v>
      </c>
      <c r="AR161" s="72" t="s">
        <v>763</v>
      </c>
      <c r="AS161" s="72" t="s">
        <v>763</v>
      </c>
    </row>
    <row r="162" spans="1:54" x14ac:dyDescent="0.2">
      <c r="A162" t="s">
        <v>756</v>
      </c>
      <c r="B162" s="68" t="s">
        <v>288</v>
      </c>
      <c r="C162" s="68" t="s">
        <v>764</v>
      </c>
      <c r="E162" s="69">
        <v>44757</v>
      </c>
      <c r="F162" s="68" t="s">
        <v>1143</v>
      </c>
      <c r="G162" s="68" t="s">
        <v>289</v>
      </c>
      <c r="H162" t="s">
        <v>1144</v>
      </c>
      <c r="I162" s="68" t="s">
        <v>1145</v>
      </c>
      <c r="J162" s="68" t="s">
        <v>760</v>
      </c>
      <c r="K162" s="77">
        <v>0.37083333333333335</v>
      </c>
      <c r="L162" s="68">
        <v>2</v>
      </c>
      <c r="M162" s="68">
        <v>1</v>
      </c>
      <c r="N162" s="68" t="s">
        <v>872</v>
      </c>
      <c r="O162" s="68" t="s">
        <v>1146</v>
      </c>
      <c r="P162" s="68">
        <v>0.5</v>
      </c>
      <c r="Q162" s="68" t="s">
        <v>761</v>
      </c>
      <c r="R162" s="68" t="s">
        <v>761</v>
      </c>
      <c r="S162" s="131">
        <v>0.5</v>
      </c>
      <c r="T162" s="76">
        <v>1</v>
      </c>
      <c r="U162" s="131">
        <v>9.09</v>
      </c>
      <c r="V162" s="131">
        <v>20.3</v>
      </c>
      <c r="W162" s="71">
        <v>0.25069444444444444</v>
      </c>
      <c r="X162" s="68">
        <v>0.25</v>
      </c>
      <c r="Y162" s="68">
        <v>20.2</v>
      </c>
      <c r="Z162" s="68">
        <v>4.8</v>
      </c>
      <c r="AA162" s="72">
        <v>4.5602115277322071</v>
      </c>
      <c r="AB162" s="73">
        <v>55</v>
      </c>
      <c r="AC162" s="134">
        <v>8.6999999999999993</v>
      </c>
      <c r="AD162" s="74">
        <v>14.97</v>
      </c>
      <c r="AE162" s="72">
        <v>0.21134020618556701</v>
      </c>
      <c r="AF162" s="72">
        <v>1.2626357420565752</v>
      </c>
      <c r="AG162" s="72">
        <v>9.7482103184398916</v>
      </c>
      <c r="AH162" s="137">
        <v>11.010846060496467</v>
      </c>
      <c r="AI162" s="72">
        <v>14.95637071195978</v>
      </c>
      <c r="AJ162" s="75">
        <v>25.967216772456247</v>
      </c>
      <c r="AK162" s="72">
        <v>202.173145365549</v>
      </c>
      <c r="AL162" s="72">
        <v>35.009716313524784</v>
      </c>
      <c r="AM162" s="72">
        <v>5.7747724533102387</v>
      </c>
      <c r="AN162" s="72">
        <v>49.966087025484562</v>
      </c>
      <c r="AO162" s="137">
        <v>60.976933085981031</v>
      </c>
      <c r="AP162" s="137">
        <v>5.0592815282700432</v>
      </c>
      <c r="AQ162" s="137">
        <v>0.03</v>
      </c>
      <c r="AR162" s="70">
        <v>1</v>
      </c>
      <c r="AS162" s="72">
        <v>5.0892815282700434</v>
      </c>
    </row>
    <row r="163" spans="1:54" x14ac:dyDescent="0.2">
      <c r="A163" t="s">
        <v>756</v>
      </c>
      <c r="B163" s="68" t="s">
        <v>288</v>
      </c>
      <c r="C163" s="68" t="s">
        <v>765</v>
      </c>
      <c r="E163" s="69">
        <v>44757</v>
      </c>
      <c r="F163" s="68" t="s">
        <v>1143</v>
      </c>
      <c r="G163" s="68" t="s">
        <v>289</v>
      </c>
      <c r="H163" t="s">
        <v>1144</v>
      </c>
      <c r="I163" s="68" t="s">
        <v>1145</v>
      </c>
      <c r="J163" s="68" t="s">
        <v>760</v>
      </c>
      <c r="K163" s="77">
        <v>0.37083333333333302</v>
      </c>
      <c r="L163" s="68">
        <v>2</v>
      </c>
      <c r="M163" s="68">
        <v>1</v>
      </c>
      <c r="N163" s="68" t="s">
        <v>872</v>
      </c>
      <c r="O163" s="68" t="s">
        <v>1146</v>
      </c>
      <c r="P163" s="68">
        <v>0.5</v>
      </c>
      <c r="Q163" s="68" t="s">
        <v>761</v>
      </c>
      <c r="R163" s="68" t="s">
        <v>761</v>
      </c>
      <c r="S163" s="131">
        <v>0.5</v>
      </c>
      <c r="T163" s="76">
        <v>1</v>
      </c>
      <c r="U163" s="131">
        <v>9.09</v>
      </c>
      <c r="V163" s="131">
        <v>20.3</v>
      </c>
      <c r="W163" s="71">
        <v>0.25416666666666665</v>
      </c>
      <c r="X163" s="68">
        <v>0.4</v>
      </c>
      <c r="Y163" s="68" t="s">
        <v>761</v>
      </c>
      <c r="Z163" s="68" t="s">
        <v>761</v>
      </c>
      <c r="AA163" s="72" t="s">
        <v>761</v>
      </c>
      <c r="AB163" s="73" t="s">
        <v>761</v>
      </c>
      <c r="AC163" s="134">
        <v>3.6</v>
      </c>
      <c r="AD163" s="74">
        <v>6.66</v>
      </c>
      <c r="AE163" s="72" t="s">
        <v>763</v>
      </c>
      <c r="AF163" s="72" t="s">
        <v>763</v>
      </c>
      <c r="AG163" s="72" t="s">
        <v>763</v>
      </c>
      <c r="AH163" s="137" t="s">
        <v>763</v>
      </c>
      <c r="AI163" s="72" t="s">
        <v>763</v>
      </c>
      <c r="AJ163" s="72" t="s">
        <v>763</v>
      </c>
      <c r="AK163" s="72" t="s">
        <v>763</v>
      </c>
      <c r="AL163" s="72" t="s">
        <v>763</v>
      </c>
      <c r="AM163" s="72" t="s">
        <v>763</v>
      </c>
      <c r="AN163" s="72" t="s">
        <v>763</v>
      </c>
      <c r="AO163" s="137" t="s">
        <v>763</v>
      </c>
      <c r="AP163" s="137" t="s">
        <v>763</v>
      </c>
      <c r="AQ163" s="137" t="s">
        <v>763</v>
      </c>
      <c r="AR163" s="72" t="s">
        <v>763</v>
      </c>
      <c r="AS163" s="72" t="s">
        <v>763</v>
      </c>
    </row>
    <row r="164" spans="1:54" x14ac:dyDescent="0.2">
      <c r="A164" t="s">
        <v>756</v>
      </c>
      <c r="B164" s="68" t="s">
        <v>288</v>
      </c>
      <c r="C164" s="68" t="s">
        <v>757</v>
      </c>
      <c r="E164" s="69">
        <v>44771</v>
      </c>
      <c r="F164" s="68" t="s">
        <v>1143</v>
      </c>
      <c r="G164" s="68" t="s">
        <v>289</v>
      </c>
      <c r="H164" t="s">
        <v>1167</v>
      </c>
      <c r="I164" s="68" t="s">
        <v>1145</v>
      </c>
      <c r="J164" s="68" t="s">
        <v>760</v>
      </c>
      <c r="K164" s="77">
        <v>0.35347222222222219</v>
      </c>
      <c r="L164" s="68">
        <v>2</v>
      </c>
      <c r="M164" s="68">
        <v>1</v>
      </c>
      <c r="N164" s="68" t="s">
        <v>820</v>
      </c>
      <c r="O164" s="68" t="s">
        <v>761</v>
      </c>
      <c r="P164" s="68">
        <v>0.55000000000000004</v>
      </c>
      <c r="Q164" s="68" t="s">
        <v>761</v>
      </c>
      <c r="R164" s="68" t="s">
        <v>761</v>
      </c>
      <c r="S164" s="131">
        <v>0.55000000000000004</v>
      </c>
      <c r="T164" s="76">
        <v>1</v>
      </c>
      <c r="U164" s="131">
        <v>8.17</v>
      </c>
      <c r="V164" s="131" t="s">
        <v>761</v>
      </c>
      <c r="W164" s="71">
        <v>0.23958333333333334</v>
      </c>
      <c r="X164" s="68">
        <v>0.15</v>
      </c>
      <c r="Y164" s="68">
        <v>18.5</v>
      </c>
      <c r="Z164" s="68">
        <v>5.87</v>
      </c>
      <c r="AA164" s="72">
        <v>5.8038192879036012</v>
      </c>
      <c r="AB164" s="73">
        <v>62.7</v>
      </c>
      <c r="AC164" s="134">
        <v>1.9</v>
      </c>
      <c r="AD164" s="74">
        <v>3.67</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288</v>
      </c>
      <c r="C165" s="68" t="s">
        <v>764</v>
      </c>
      <c r="E165" s="69">
        <v>44771</v>
      </c>
      <c r="F165" s="68" t="s">
        <v>1143</v>
      </c>
      <c r="G165" s="68" t="s">
        <v>289</v>
      </c>
      <c r="H165" t="s">
        <v>1167</v>
      </c>
      <c r="I165" s="68" t="s">
        <v>1145</v>
      </c>
      <c r="J165" s="68" t="s">
        <v>760</v>
      </c>
      <c r="K165" s="77">
        <v>0.35347222222222219</v>
      </c>
      <c r="L165" s="68">
        <v>2</v>
      </c>
      <c r="M165" s="68">
        <v>1</v>
      </c>
      <c r="N165" s="68" t="s">
        <v>820</v>
      </c>
      <c r="O165" s="68" t="s">
        <v>761</v>
      </c>
      <c r="P165" s="68">
        <v>0.55000000000000004</v>
      </c>
      <c r="Q165" s="68" t="s">
        <v>761</v>
      </c>
      <c r="R165" s="68" t="s">
        <v>761</v>
      </c>
      <c r="S165" s="131">
        <v>0.55000000000000004</v>
      </c>
      <c r="T165" s="76">
        <v>1</v>
      </c>
      <c r="U165" s="131">
        <v>8.17</v>
      </c>
      <c r="V165" s="131" t="s">
        <v>761</v>
      </c>
      <c r="W165" s="71">
        <v>0.23958333333333334</v>
      </c>
      <c r="X165" s="68">
        <v>0.3</v>
      </c>
      <c r="Y165" s="68">
        <v>21.4</v>
      </c>
      <c r="Z165" s="68">
        <v>5.65</v>
      </c>
      <c r="AA165" s="72">
        <v>5.5292748661168334</v>
      </c>
      <c r="AB165" s="73">
        <v>63.5</v>
      </c>
      <c r="AC165" s="134">
        <v>3.7</v>
      </c>
      <c r="AD165" s="74">
        <v>6.75</v>
      </c>
      <c r="AE165" s="72">
        <v>0.45588235294117641</v>
      </c>
      <c r="AF165" s="72">
        <v>1.5729966814416003</v>
      </c>
      <c r="AG165" s="72">
        <v>25.524561836583558</v>
      </c>
      <c r="AH165" s="137">
        <v>27.09755851802516</v>
      </c>
      <c r="AI165" s="72">
        <v>21.936594203652092</v>
      </c>
      <c r="AJ165" s="75">
        <v>49.034152721677252</v>
      </c>
      <c r="AK165" s="72">
        <v>689.47670767886939</v>
      </c>
      <c r="AL165" s="72">
        <v>100.68571754041757</v>
      </c>
      <c r="AM165" s="72">
        <v>6.847810439470698</v>
      </c>
      <c r="AN165" s="72">
        <v>122.62231174406966</v>
      </c>
      <c r="AO165" s="137">
        <v>149.71987026209482</v>
      </c>
      <c r="AP165" s="137" t="s">
        <v>763</v>
      </c>
      <c r="AQ165" s="137" t="s">
        <v>763</v>
      </c>
      <c r="AR165" s="72" t="s">
        <v>763</v>
      </c>
      <c r="AS165" s="72" t="s">
        <v>763</v>
      </c>
    </row>
    <row r="166" spans="1:54" x14ac:dyDescent="0.2">
      <c r="A166" t="s">
        <v>756</v>
      </c>
      <c r="B166" s="68" t="s">
        <v>288</v>
      </c>
      <c r="C166" s="68" t="s">
        <v>765</v>
      </c>
      <c r="E166" s="69">
        <v>44771</v>
      </c>
      <c r="F166" s="68" t="s">
        <v>1143</v>
      </c>
      <c r="G166" s="68" t="s">
        <v>289</v>
      </c>
      <c r="H166" t="s">
        <v>1167</v>
      </c>
      <c r="I166" s="68" t="s">
        <v>1145</v>
      </c>
      <c r="J166" s="68" t="s">
        <v>760</v>
      </c>
      <c r="K166" s="77">
        <v>0.35347222222222202</v>
      </c>
      <c r="L166" s="68">
        <v>2</v>
      </c>
      <c r="M166" s="68">
        <v>1</v>
      </c>
      <c r="N166" s="68" t="s">
        <v>820</v>
      </c>
      <c r="O166" s="68" t="s">
        <v>761</v>
      </c>
      <c r="P166" s="68">
        <v>0.55000000000000004</v>
      </c>
      <c r="Q166" s="68" t="s">
        <v>761</v>
      </c>
      <c r="R166" s="68" t="s">
        <v>761</v>
      </c>
      <c r="S166" s="131">
        <v>0.55000000000000004</v>
      </c>
      <c r="T166" s="76">
        <v>1</v>
      </c>
      <c r="U166" s="131">
        <v>8.17</v>
      </c>
      <c r="V166" s="131" t="s">
        <v>761</v>
      </c>
      <c r="W166" s="71">
        <v>0.23958333333333301</v>
      </c>
      <c r="X166" s="68">
        <v>0.45</v>
      </c>
      <c r="Y166" s="68" t="s">
        <v>761</v>
      </c>
      <c r="Z166" s="68" t="s">
        <v>761</v>
      </c>
      <c r="AA166" s="72" t="s">
        <v>761</v>
      </c>
      <c r="AB166" s="73" t="s">
        <v>761</v>
      </c>
      <c r="AC166" s="134">
        <v>5</v>
      </c>
      <c r="AD166" s="74">
        <v>8.9700000000000006</v>
      </c>
      <c r="AE166" s="72" t="s">
        <v>763</v>
      </c>
      <c r="AF166" s="72" t="s">
        <v>763</v>
      </c>
      <c r="AG166" s="72" t="s">
        <v>763</v>
      </c>
      <c r="AH166" s="137" t="s">
        <v>763</v>
      </c>
      <c r="AI166" s="72" t="s">
        <v>763</v>
      </c>
      <c r="AJ166" s="72" t="s">
        <v>763</v>
      </c>
      <c r="AK166" s="72" t="s">
        <v>763</v>
      </c>
      <c r="AL166" s="72" t="s">
        <v>763</v>
      </c>
      <c r="AM166" s="72" t="s">
        <v>763</v>
      </c>
      <c r="AN166" s="72" t="s">
        <v>763</v>
      </c>
      <c r="AO166" s="137" t="s">
        <v>763</v>
      </c>
      <c r="AP166" s="137" t="s">
        <v>763</v>
      </c>
      <c r="AQ166" s="137" t="s">
        <v>763</v>
      </c>
      <c r="AR166" s="72" t="s">
        <v>763</v>
      </c>
      <c r="AS166" s="72" t="s">
        <v>763</v>
      </c>
    </row>
    <row r="167" spans="1:54" x14ac:dyDescent="0.2">
      <c r="A167" t="s">
        <v>756</v>
      </c>
      <c r="B167" s="68" t="s">
        <v>288</v>
      </c>
      <c r="C167" s="68" t="s">
        <v>757</v>
      </c>
      <c r="E167" s="69">
        <v>44788</v>
      </c>
      <c r="F167" s="68" t="s">
        <v>1143</v>
      </c>
      <c r="G167" s="68" t="s">
        <v>289</v>
      </c>
      <c r="H167" t="s">
        <v>1167</v>
      </c>
      <c r="I167" s="68" t="s">
        <v>1145</v>
      </c>
      <c r="J167" s="68" t="s">
        <v>760</v>
      </c>
      <c r="K167" s="77">
        <v>0.42569444444444443</v>
      </c>
      <c r="L167" s="68">
        <v>1</v>
      </c>
      <c r="M167" s="68">
        <v>1</v>
      </c>
      <c r="N167" s="68" t="s">
        <v>519</v>
      </c>
      <c r="O167" s="68" t="s">
        <v>761</v>
      </c>
      <c r="P167" s="68">
        <v>0.8</v>
      </c>
      <c r="Q167" s="68">
        <v>0.6</v>
      </c>
      <c r="R167" s="68">
        <v>0.55000000000000004</v>
      </c>
      <c r="S167" s="131">
        <v>0.57499999999999996</v>
      </c>
      <c r="T167" s="80">
        <v>0.71874999999999989</v>
      </c>
      <c r="U167" s="131">
        <v>9.6999999999999993</v>
      </c>
      <c r="V167" s="131">
        <v>16.7</v>
      </c>
      <c r="W167" s="71">
        <v>0.25625000000000003</v>
      </c>
      <c r="X167" s="68">
        <v>0.15</v>
      </c>
      <c r="Y167" s="68">
        <v>19.600000000000001</v>
      </c>
      <c r="Z167" s="68">
        <v>9.81</v>
      </c>
      <c r="AA167" s="72">
        <v>9.5635359383516807</v>
      </c>
      <c r="AB167" s="73">
        <v>53.6</v>
      </c>
      <c r="AC167" s="134">
        <v>4.3</v>
      </c>
      <c r="AD167" s="74">
        <v>7.82</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288</v>
      </c>
      <c r="C168" s="68" t="s">
        <v>764</v>
      </c>
      <c r="E168" s="69">
        <v>44788</v>
      </c>
      <c r="F168" s="68" t="s">
        <v>1143</v>
      </c>
      <c r="G168" s="68" t="s">
        <v>289</v>
      </c>
      <c r="H168" t="s">
        <v>1167</v>
      </c>
      <c r="I168" s="68" t="s">
        <v>1145</v>
      </c>
      <c r="J168" s="68" t="s">
        <v>760</v>
      </c>
      <c r="K168" s="77">
        <v>0.42569444444444443</v>
      </c>
      <c r="L168" s="68">
        <v>1</v>
      </c>
      <c r="M168" s="68">
        <v>1</v>
      </c>
      <c r="N168" s="68" t="s">
        <v>519</v>
      </c>
      <c r="O168" s="68" t="s">
        <v>761</v>
      </c>
      <c r="P168" s="68">
        <v>0.8</v>
      </c>
      <c r="Q168" s="68">
        <v>0.6</v>
      </c>
      <c r="R168" s="68">
        <v>0.55000000000000004</v>
      </c>
      <c r="S168" s="131">
        <v>0.57499999999999996</v>
      </c>
      <c r="T168" s="80">
        <v>0.71874999999999989</v>
      </c>
      <c r="U168" s="131">
        <v>9.6999999999999993</v>
      </c>
      <c r="V168" s="131">
        <v>16.7</v>
      </c>
      <c r="W168" s="71">
        <v>0.25694444444444448</v>
      </c>
      <c r="X168" s="68">
        <v>0.4</v>
      </c>
      <c r="Y168" s="68">
        <v>20.7</v>
      </c>
      <c r="Z168" s="68">
        <v>4.2</v>
      </c>
      <c r="AA168" s="72">
        <v>3.7760431785412822</v>
      </c>
      <c r="AB168" s="73">
        <v>50.1</v>
      </c>
      <c r="AC168" s="134">
        <v>15.6</v>
      </c>
      <c r="AD168" s="74">
        <v>25.76</v>
      </c>
      <c r="AE168" s="72">
        <v>0.20136986301369861</v>
      </c>
      <c r="AF168" s="72">
        <v>2.0709989976612095</v>
      </c>
      <c r="AG168" s="72">
        <v>0.92730190076524333</v>
      </c>
      <c r="AH168" s="137">
        <v>2.9983008984264528</v>
      </c>
      <c r="AI168" s="72">
        <v>38.159337108882653</v>
      </c>
      <c r="AJ168" s="75">
        <v>41.157638007309103</v>
      </c>
      <c r="AK168" s="72">
        <v>1241.2269017975798</v>
      </c>
      <c r="AL168" s="72">
        <v>175.94447171888561</v>
      </c>
      <c r="AM168" s="72">
        <v>7.0546513321586133</v>
      </c>
      <c r="AN168" s="72">
        <v>214.10380882776826</v>
      </c>
      <c r="AO168" s="137">
        <v>217.10210972619473</v>
      </c>
      <c r="AP168" s="137">
        <v>64.638857142857148</v>
      </c>
      <c r="AQ168" s="131">
        <v>0.03</v>
      </c>
      <c r="AR168" s="141">
        <v>1</v>
      </c>
      <c r="AS168" s="72">
        <v>64.668857142857149</v>
      </c>
    </row>
    <row r="169" spans="1:54" x14ac:dyDescent="0.2">
      <c r="A169" t="s">
        <v>756</v>
      </c>
      <c r="B169" s="68" t="s">
        <v>288</v>
      </c>
      <c r="C169" s="68" t="s">
        <v>765</v>
      </c>
      <c r="E169" s="69">
        <v>44788</v>
      </c>
      <c r="F169" s="68" t="s">
        <v>1143</v>
      </c>
      <c r="G169" s="68" t="s">
        <v>289</v>
      </c>
      <c r="H169" t="s">
        <v>1167</v>
      </c>
      <c r="I169" s="68" t="s">
        <v>1145</v>
      </c>
      <c r="J169" s="68" t="s">
        <v>760</v>
      </c>
      <c r="K169" s="77">
        <v>0.42569444444444443</v>
      </c>
      <c r="L169" s="68">
        <v>1</v>
      </c>
      <c r="M169" s="68">
        <v>1</v>
      </c>
      <c r="N169" s="68" t="s">
        <v>519</v>
      </c>
      <c r="O169" s="68" t="s">
        <v>761</v>
      </c>
      <c r="P169" s="68">
        <v>0.8</v>
      </c>
      <c r="Q169" s="68">
        <v>0.6</v>
      </c>
      <c r="R169" s="68">
        <v>0.55000000000000004</v>
      </c>
      <c r="S169" s="131">
        <v>0.57499999999999996</v>
      </c>
      <c r="T169" s="80">
        <v>0.71874999999999989</v>
      </c>
      <c r="U169" s="131">
        <v>9.6999999999999993</v>
      </c>
      <c r="V169" s="131">
        <v>16.7</v>
      </c>
      <c r="W169" s="71">
        <v>0.25763888888888892</v>
      </c>
      <c r="X169" s="68">
        <v>0.5</v>
      </c>
      <c r="Y169" s="68">
        <v>21.2</v>
      </c>
      <c r="Z169" s="68">
        <v>5.71</v>
      </c>
      <c r="AA169" s="72">
        <v>5.197065698440376</v>
      </c>
      <c r="AB169" s="73">
        <v>70.400000000000006</v>
      </c>
      <c r="AC169" s="134">
        <v>16.100000000000001</v>
      </c>
      <c r="AD169" s="74">
        <v>26.53</v>
      </c>
      <c r="AE169" s="72" t="s">
        <v>763</v>
      </c>
      <c r="AF169" s="72" t="s">
        <v>763</v>
      </c>
      <c r="AG169" s="72" t="s">
        <v>763</v>
      </c>
      <c r="AH169" s="137" t="s">
        <v>763</v>
      </c>
      <c r="AI169" s="72" t="s">
        <v>763</v>
      </c>
      <c r="AJ169" s="72" t="s">
        <v>763</v>
      </c>
      <c r="AK169" s="72" t="s">
        <v>763</v>
      </c>
      <c r="AL169" s="72" t="s">
        <v>763</v>
      </c>
      <c r="AM169" s="72" t="s">
        <v>763</v>
      </c>
      <c r="AN169" s="72" t="s">
        <v>763</v>
      </c>
      <c r="AO169" s="137" t="s">
        <v>763</v>
      </c>
      <c r="AP169" s="137" t="s">
        <v>763</v>
      </c>
      <c r="AQ169" s="137" t="s">
        <v>763</v>
      </c>
      <c r="AR169" s="72" t="s">
        <v>763</v>
      </c>
      <c r="AS169" s="72" t="s">
        <v>763</v>
      </c>
    </row>
    <row r="170" spans="1:54" x14ac:dyDescent="0.2">
      <c r="A170" t="s">
        <v>756</v>
      </c>
      <c r="B170" s="68" t="s">
        <v>288</v>
      </c>
      <c r="C170" s="68" t="s">
        <v>757</v>
      </c>
      <c r="E170" s="69">
        <v>44803</v>
      </c>
      <c r="F170" s="68" t="s">
        <v>1143</v>
      </c>
      <c r="G170" s="68" t="s">
        <v>289</v>
      </c>
      <c r="H170" t="s">
        <v>1190</v>
      </c>
      <c r="I170" s="150" t="s">
        <v>1191</v>
      </c>
      <c r="J170" s="68" t="s">
        <v>760</v>
      </c>
      <c r="K170" s="77">
        <v>0.40833333333333338</v>
      </c>
      <c r="L170" s="68">
        <v>2</v>
      </c>
      <c r="M170" s="68">
        <v>1</v>
      </c>
      <c r="N170" s="68" t="s">
        <v>787</v>
      </c>
      <c r="O170" s="68" t="s">
        <v>761</v>
      </c>
      <c r="P170" s="68">
        <v>0.7</v>
      </c>
      <c r="Q170" s="68">
        <v>0.65</v>
      </c>
      <c r="R170" s="68">
        <v>0.5</v>
      </c>
      <c r="S170" s="131">
        <v>0.57499999999999996</v>
      </c>
      <c r="T170" s="80">
        <v>0.8214285714285714</v>
      </c>
      <c r="U170" s="131">
        <v>8.5</v>
      </c>
      <c r="V170" s="131">
        <v>23</v>
      </c>
      <c r="W170" s="71">
        <v>0.2638888888888889</v>
      </c>
      <c r="X170" s="68">
        <v>0.15</v>
      </c>
      <c r="Y170" s="68">
        <v>18.399999999999999</v>
      </c>
      <c r="Z170" s="68">
        <v>5.05</v>
      </c>
      <c r="AA170" s="72">
        <v>4.8926569310670596</v>
      </c>
      <c r="AB170" s="73">
        <v>54.3</v>
      </c>
      <c r="AC170" s="134">
        <v>5.3</v>
      </c>
      <c r="AD170" s="74">
        <v>9.58</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288</v>
      </c>
      <c r="C171" s="68" t="s">
        <v>764</v>
      </c>
      <c r="E171" s="69">
        <v>44803</v>
      </c>
      <c r="F171" s="68" t="s">
        <v>1143</v>
      </c>
      <c r="G171" s="68" t="s">
        <v>289</v>
      </c>
      <c r="H171" t="s">
        <v>1190</v>
      </c>
      <c r="I171" s="150" t="s">
        <v>1191</v>
      </c>
      <c r="J171" s="68" t="s">
        <v>760</v>
      </c>
      <c r="K171" s="77">
        <v>0.40833333333333338</v>
      </c>
      <c r="L171" s="68">
        <v>2</v>
      </c>
      <c r="M171" s="68">
        <v>1</v>
      </c>
      <c r="N171" s="68" t="s">
        <v>787</v>
      </c>
      <c r="O171" s="68" t="s">
        <v>761</v>
      </c>
      <c r="P171" s="68">
        <v>0.7</v>
      </c>
      <c r="Q171" s="68">
        <v>0.65</v>
      </c>
      <c r="R171" s="68">
        <v>0.5</v>
      </c>
      <c r="S171" s="131">
        <v>0.57499999999999996</v>
      </c>
      <c r="T171" s="80">
        <v>0.8214285714285714</v>
      </c>
      <c r="U171" s="131">
        <v>8.5</v>
      </c>
      <c r="V171" s="131">
        <v>23</v>
      </c>
      <c r="W171" s="71">
        <v>0.2638888888888889</v>
      </c>
      <c r="X171" s="68">
        <v>0.4</v>
      </c>
      <c r="Y171" s="68">
        <v>20.2</v>
      </c>
      <c r="Z171" s="68">
        <v>3.62</v>
      </c>
      <c r="AA171" s="72">
        <v>3.4574403162287783</v>
      </c>
      <c r="AB171" s="73">
        <v>44</v>
      </c>
      <c r="AC171" s="134">
        <v>7.8</v>
      </c>
      <c r="AD171" s="74">
        <v>13.61</v>
      </c>
      <c r="AE171" s="72">
        <v>0.11002386634844866</v>
      </c>
      <c r="AF171" s="72">
        <v>0.78896708553057171</v>
      </c>
      <c r="AG171" s="72">
        <v>2.1179955566526787</v>
      </c>
      <c r="AH171" s="137">
        <v>2.9069626421832506</v>
      </c>
      <c r="AI171" s="72">
        <v>24.185470518039871</v>
      </c>
      <c r="AJ171" s="75">
        <v>27.09243316022312</v>
      </c>
      <c r="AK171" s="72">
        <v>269.32837783152473</v>
      </c>
      <c r="AL171" s="72">
        <v>42.610712263420119</v>
      </c>
      <c r="AM171" s="72">
        <v>6.3206729839795281</v>
      </c>
      <c r="AN171" s="72">
        <v>66.79618278145999</v>
      </c>
      <c r="AO171" s="137">
        <v>69.703145423643235</v>
      </c>
      <c r="AP171" s="137">
        <v>11.562722023809524</v>
      </c>
      <c r="AQ171" s="137">
        <v>0.03</v>
      </c>
      <c r="AR171" s="70">
        <v>1</v>
      </c>
      <c r="AS171" s="72">
        <v>11.592722023809523</v>
      </c>
    </row>
    <row r="172" spans="1:54" x14ac:dyDescent="0.2">
      <c r="A172" t="s">
        <v>756</v>
      </c>
      <c r="B172" s="68" t="s">
        <v>288</v>
      </c>
      <c r="C172" s="68" t="s">
        <v>765</v>
      </c>
      <c r="E172" s="69">
        <v>44803</v>
      </c>
      <c r="F172" s="68" t="s">
        <v>1143</v>
      </c>
      <c r="G172" s="68" t="s">
        <v>289</v>
      </c>
      <c r="H172" t="s">
        <v>1190</v>
      </c>
      <c r="I172" s="150" t="s">
        <v>1191</v>
      </c>
      <c r="J172" s="68" t="s">
        <v>760</v>
      </c>
      <c r="K172" s="77">
        <v>0.40833333333333299</v>
      </c>
      <c r="L172" s="68">
        <v>2</v>
      </c>
      <c r="M172" s="68">
        <v>1</v>
      </c>
      <c r="N172" s="68" t="s">
        <v>787</v>
      </c>
      <c r="O172" s="68" t="s">
        <v>761</v>
      </c>
      <c r="P172" s="68">
        <v>0.7</v>
      </c>
      <c r="Q172" s="68">
        <v>0.65</v>
      </c>
      <c r="R172" s="68">
        <v>0.5</v>
      </c>
      <c r="S172" s="131">
        <v>0.57499999999999996</v>
      </c>
      <c r="T172" s="80">
        <v>0.8214285714285714</v>
      </c>
      <c r="U172" s="131">
        <v>8.5</v>
      </c>
      <c r="V172" s="131">
        <v>23</v>
      </c>
      <c r="W172" s="71" t="s">
        <v>761</v>
      </c>
      <c r="X172" s="77" t="s">
        <v>761</v>
      </c>
      <c r="Y172" s="77" t="s">
        <v>761</v>
      </c>
      <c r="Z172" s="77" t="s">
        <v>761</v>
      </c>
      <c r="AA172" s="72" t="s">
        <v>761</v>
      </c>
      <c r="AB172" s="73" t="s">
        <v>761</v>
      </c>
      <c r="AC172" s="134">
        <v>8</v>
      </c>
      <c r="AD172" s="74">
        <v>13.84</v>
      </c>
      <c r="AE172" s="72" t="s">
        <v>763</v>
      </c>
      <c r="AF172" s="72" t="s">
        <v>763</v>
      </c>
      <c r="AG172" s="72" t="s">
        <v>763</v>
      </c>
      <c r="AH172" s="137" t="s">
        <v>763</v>
      </c>
      <c r="AI172" s="72" t="s">
        <v>763</v>
      </c>
      <c r="AJ172" s="72" t="s">
        <v>763</v>
      </c>
      <c r="AK172" s="72" t="s">
        <v>763</v>
      </c>
      <c r="AL172" s="72" t="s">
        <v>763</v>
      </c>
      <c r="AM172" s="72" t="s">
        <v>763</v>
      </c>
      <c r="AN172" s="72" t="s">
        <v>763</v>
      </c>
      <c r="AO172" s="137" t="s">
        <v>763</v>
      </c>
      <c r="AP172" s="137" t="s">
        <v>763</v>
      </c>
      <c r="AQ172" s="137" t="s">
        <v>763</v>
      </c>
      <c r="AR172" s="72" t="s">
        <v>763</v>
      </c>
      <c r="AS172" s="72" t="s">
        <v>763</v>
      </c>
    </row>
    <row r="174" spans="1:54" x14ac:dyDescent="0.2">
      <c r="A174" s="235" t="s">
        <v>1249</v>
      </c>
    </row>
    <row r="175" spans="1:54" ht="15.5"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3" t="s">
        <v>1203</v>
      </c>
      <c r="AE175" s="84"/>
      <c r="AF175" s="84"/>
      <c r="AG175" s="82"/>
      <c r="AH175" s="82"/>
      <c r="AI175" s="84"/>
      <c r="AJ175" s="82"/>
      <c r="AK175" s="84"/>
      <c r="AL175" s="82"/>
      <c r="AM175" s="82"/>
      <c r="AN175" s="82"/>
      <c r="AO175" s="82"/>
      <c r="AP175" s="82"/>
      <c r="AQ175" s="82"/>
      <c r="AR175" s="82"/>
      <c r="AS175" s="82"/>
      <c r="AT175" s="82"/>
      <c r="AU175" s="82"/>
      <c r="AV175" s="82"/>
      <c r="AW175" s="82"/>
      <c r="AX175" s="82"/>
      <c r="AY175" s="82"/>
      <c r="AZ175" s="82"/>
      <c r="BA175" s="82"/>
      <c r="BB175" s="82"/>
    </row>
    <row r="176" spans="1:54" ht="14.5" customHeight="1" x14ac:dyDescent="0.2">
      <c r="A176" s="86"/>
      <c r="B176" s="86"/>
      <c r="C176" s="87"/>
      <c r="D176" s="87"/>
      <c r="E176" s="87"/>
      <c r="F176" s="86"/>
      <c r="G176" s="86"/>
      <c r="H176" s="88" t="s">
        <v>702</v>
      </c>
      <c r="I176" s="89"/>
      <c r="J176" s="89"/>
      <c r="K176" s="82"/>
      <c r="L176" s="86"/>
      <c r="M176" s="86"/>
      <c r="N176" s="86"/>
      <c r="O176" s="86"/>
      <c r="P176" s="86"/>
      <c r="Q176" s="86"/>
      <c r="R176" s="86"/>
      <c r="S176" s="86"/>
      <c r="T176" s="86"/>
      <c r="U176" s="86"/>
      <c r="V176" s="89" t="s">
        <v>977</v>
      </c>
      <c r="W176" s="82"/>
      <c r="X176" s="82"/>
      <c r="Y176" s="82"/>
      <c r="Z176" s="82"/>
      <c r="AA176" s="82"/>
      <c r="AB176" s="82"/>
      <c r="AC176" s="83" t="s">
        <v>1204</v>
      </c>
      <c r="AD176" s="83"/>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 customHeight="1" thickBot="1" x14ac:dyDescent="0.25">
      <c r="A177" s="90"/>
      <c r="B177" s="90"/>
      <c r="C177" s="91"/>
      <c r="D177" s="91"/>
      <c r="E177" s="91"/>
      <c r="F177" s="89" t="s">
        <v>976</v>
      </c>
      <c r="G177" s="89" t="s">
        <v>702</v>
      </c>
      <c r="H177" s="89" t="s">
        <v>1205</v>
      </c>
      <c r="I177" s="89" t="s">
        <v>702</v>
      </c>
      <c r="J177" s="82"/>
      <c r="K177" s="82"/>
      <c r="L177" s="89"/>
      <c r="M177" s="89"/>
      <c r="N177" s="90"/>
      <c r="O177" s="89"/>
      <c r="P177" s="89" t="s">
        <v>1206</v>
      </c>
      <c r="Q177" s="89"/>
      <c r="R177" s="89"/>
      <c r="S177" s="89"/>
      <c r="T177" s="89"/>
      <c r="U177" s="89"/>
      <c r="V177" s="89" t="s">
        <v>726</v>
      </c>
      <c r="W177" s="82"/>
      <c r="X177" s="82"/>
      <c r="Y177" s="82"/>
      <c r="Z177" s="92">
        <v>273.14999999999998</v>
      </c>
      <c r="AA177" s="82"/>
      <c r="AB177" s="82"/>
      <c r="AC177" s="83"/>
      <c r="AD177" s="83"/>
      <c r="AE177" s="82"/>
      <c r="AF177" s="82"/>
      <c r="AG177" s="82"/>
      <c r="AH177" s="82"/>
      <c r="AI177" s="82"/>
      <c r="AJ177" s="82"/>
      <c r="AK177" s="82" t="s">
        <v>1207</v>
      </c>
      <c r="AL177" s="82"/>
      <c r="AM177" s="82"/>
      <c r="AN177" s="82"/>
      <c r="AO177" s="82"/>
      <c r="AP177" s="82"/>
      <c r="AQ177" s="82"/>
      <c r="AR177" s="82"/>
      <c r="AS177" s="82"/>
      <c r="AT177" s="82"/>
      <c r="AU177" s="82"/>
      <c r="AV177" s="82"/>
      <c r="AW177" s="82"/>
      <c r="AX177" s="82"/>
      <c r="AY177" s="82"/>
      <c r="AZ177" s="82"/>
      <c r="BA177" s="82"/>
      <c r="BB177" s="82"/>
    </row>
    <row r="178" spans="1:54" ht="36" thickTop="1" thickBot="1" x14ac:dyDescent="0.25">
      <c r="A178" s="93" t="s">
        <v>1208</v>
      </c>
      <c r="B178" s="94" t="s">
        <v>1209</v>
      </c>
      <c r="C178" s="94" t="s">
        <v>1210</v>
      </c>
      <c r="D178" s="94" t="s">
        <v>1211</v>
      </c>
      <c r="E178" s="94"/>
      <c r="F178" s="93" t="s">
        <v>706</v>
      </c>
      <c r="G178" s="93" t="s">
        <v>1205</v>
      </c>
      <c r="H178" s="93" t="s">
        <v>1212</v>
      </c>
      <c r="I178" s="93" t="s">
        <v>1213</v>
      </c>
      <c r="J178" s="93" t="s">
        <v>541</v>
      </c>
      <c r="K178" s="93" t="s">
        <v>1214</v>
      </c>
      <c r="L178" s="93" t="s">
        <v>1215</v>
      </c>
      <c r="M178" s="89" t="s">
        <v>1216</v>
      </c>
      <c r="N178" s="93" t="s">
        <v>1217</v>
      </c>
      <c r="O178" s="93" t="s">
        <v>1218</v>
      </c>
      <c r="P178" s="93" t="s">
        <v>1219</v>
      </c>
      <c r="Q178" s="93" t="s">
        <v>1220</v>
      </c>
      <c r="R178" s="93" t="s">
        <v>1221</v>
      </c>
      <c r="S178" s="93" t="s">
        <v>1222</v>
      </c>
      <c r="T178" s="93" t="s">
        <v>1223</v>
      </c>
      <c r="U178" s="93" t="s">
        <v>1224</v>
      </c>
      <c r="V178" s="93" t="s">
        <v>474</v>
      </c>
      <c r="W178" s="95"/>
      <c r="X178" s="82"/>
      <c r="Y178" s="96" t="s">
        <v>540</v>
      </c>
      <c r="Z178" s="97" t="s">
        <v>1225</v>
      </c>
      <c r="AA178" s="98" t="s">
        <v>1226</v>
      </c>
      <c r="AB178" s="98" t="s">
        <v>1205</v>
      </c>
      <c r="AC178" s="83"/>
      <c r="AD178" s="83"/>
      <c r="AE178" s="99" t="s">
        <v>1227</v>
      </c>
      <c r="AF178" s="100" t="s">
        <v>485</v>
      </c>
      <c r="AG178" s="98" t="s">
        <v>1228</v>
      </c>
      <c r="AH178" s="98" t="s">
        <v>724</v>
      </c>
      <c r="AI178" s="100" t="s">
        <v>1229</v>
      </c>
      <c r="AJ178" s="98" t="s">
        <v>722</v>
      </c>
      <c r="AK178" s="100" t="s">
        <v>489</v>
      </c>
      <c r="AL178" s="82"/>
      <c r="AM178" s="82"/>
      <c r="AN178" s="82"/>
      <c r="AO178" s="82"/>
      <c r="AP178" s="82"/>
      <c r="AQ178" s="82"/>
      <c r="AR178" s="82"/>
      <c r="AS178" s="82"/>
      <c r="AT178" s="82"/>
      <c r="AU178" s="82"/>
      <c r="AV178" s="82"/>
      <c r="AW178" s="82"/>
      <c r="AX178" s="82"/>
      <c r="AY178" s="109"/>
      <c r="AZ178" s="109"/>
      <c r="BA178" s="82"/>
      <c r="BB178" s="82"/>
    </row>
    <row r="179" spans="1:54" ht="16" x14ac:dyDescent="0.2">
      <c r="A179" s="101" t="s">
        <v>288</v>
      </c>
      <c r="B179" s="102">
        <v>2022</v>
      </c>
      <c r="C179" s="103">
        <v>7</v>
      </c>
      <c r="D179" s="102">
        <v>15</v>
      </c>
      <c r="E179" s="82"/>
      <c r="F179" s="131">
        <v>0.5</v>
      </c>
      <c r="G179" s="131">
        <v>9.09</v>
      </c>
      <c r="H179" s="82"/>
      <c r="I179" s="131">
        <v>20.3</v>
      </c>
      <c r="J179" s="134">
        <v>8.6</v>
      </c>
      <c r="K179" s="82"/>
      <c r="L179" s="82"/>
      <c r="M179" s="108"/>
      <c r="N179" s="137" t="s">
        <v>763</v>
      </c>
      <c r="O179" s="82"/>
      <c r="P179" s="82"/>
      <c r="Q179" s="82"/>
      <c r="R179" s="140"/>
      <c r="S179" s="137" t="s">
        <v>763</v>
      </c>
      <c r="T179" s="137" t="s">
        <v>763</v>
      </c>
      <c r="U179" s="137" t="s">
        <v>763</v>
      </c>
      <c r="V179" s="85"/>
      <c r="W179" s="85"/>
      <c r="X179" s="85"/>
      <c r="Y179" s="102">
        <f>IF(C179&lt;6," ",IF(C179&lt;=9,I179, IF(C179&gt;=10," ")))</f>
        <v>20.3</v>
      </c>
      <c r="Z179" s="102">
        <f>IF(Y179=" ", " ", IF(Y179&gt;0, Y179+273.15))</f>
        <v>293.45</v>
      </c>
      <c r="AA179" s="102">
        <f>IF(C179&lt;6," ",IF(C179&lt;=9,J179, IF(C179&gt;=10," ")))</f>
        <v>8.6</v>
      </c>
      <c r="AB179" s="102">
        <f>IF(C179&lt;6," ",IF(C179&lt;=9,G179, IF(C179&gt;=10," ")))</f>
        <v>9.09</v>
      </c>
      <c r="AC179" s="104">
        <f>IF(Y179=" "," ",IF(Y179&gt;0,EXP(-173.4292+249.6339*100/Z179+143.3483*LN(+Z179/100)-21.8492*Z179/100+AA179*(-0.033096+0.014259*Z179/100-0.0017*(Z179/100)^2))*1.4276))</f>
        <v>8.5680228435879808</v>
      </c>
      <c r="AD179" s="102">
        <f>IF(Y179=" "," ",IF(Y179&gt;0,AB179/AC179))</f>
        <v>1.0609215411701018</v>
      </c>
      <c r="AE179" s="105">
        <f>IF(C179&lt;6," ",IF(C179&lt;=9,F179, IF(C179&gt;=10," ")))</f>
        <v>0.5</v>
      </c>
      <c r="AF179" s="102" t="str">
        <f>IF(Y179=" "," ",N179)</f>
        <v>NS</v>
      </c>
      <c r="AG179" s="105" t="str">
        <f>IF(C179&lt;6," ",IF(C179&lt;=9,T179, IF(C179&gt;=10," ")))</f>
        <v>NS</v>
      </c>
      <c r="AH179" s="105" t="str">
        <f>IF(C179&lt;6," ",IF(C179&lt;=9,U179, IF(C179&gt;=10," ")))</f>
        <v>NS</v>
      </c>
      <c r="AI179" s="102"/>
      <c r="AJ179" s="106" t="str">
        <f>IF(C179&lt;6," ",IF(C179&lt;=9,S179, IF(C179&gt;=10," ")))</f>
        <v>NS</v>
      </c>
      <c r="AK179" s="107" t="e">
        <f>IF(Y179=" ", " ", IF(Y179&gt;0, AJ179-AF179))</f>
        <v>#VALUE!</v>
      </c>
      <c r="AL179" s="85"/>
      <c r="AM179" s="85"/>
      <c r="AN179" s="85"/>
      <c r="AO179" s="85"/>
      <c r="AP179" s="85"/>
      <c r="AQ179" s="85"/>
      <c r="AR179" s="85"/>
      <c r="AS179" s="85"/>
      <c r="AT179" s="85"/>
      <c r="AU179" s="85"/>
      <c r="AV179" s="85"/>
      <c r="AW179" s="85"/>
      <c r="AX179" s="85"/>
      <c r="AY179" s="85"/>
      <c r="AZ179" s="85"/>
      <c r="BA179" s="82"/>
      <c r="BB179" s="82"/>
    </row>
    <row r="180" spans="1:54" ht="16" x14ac:dyDescent="0.2">
      <c r="A180" s="101" t="s">
        <v>288</v>
      </c>
      <c r="B180" s="102">
        <v>2022</v>
      </c>
      <c r="C180" s="103">
        <v>7</v>
      </c>
      <c r="D180" s="102">
        <v>15</v>
      </c>
      <c r="E180" s="82"/>
      <c r="F180" s="131">
        <v>0.5</v>
      </c>
      <c r="G180" s="131">
        <v>9.09</v>
      </c>
      <c r="H180" s="82"/>
      <c r="I180" s="131">
        <v>20.3</v>
      </c>
      <c r="J180" s="134">
        <v>8.6999999999999993</v>
      </c>
      <c r="K180" s="82"/>
      <c r="L180" s="82"/>
      <c r="M180" s="108"/>
      <c r="N180" s="137">
        <v>11.010846060496467</v>
      </c>
      <c r="O180" s="82"/>
      <c r="P180" s="82"/>
      <c r="Q180" s="82"/>
      <c r="R180" s="140"/>
      <c r="S180" s="137">
        <v>60.976933085981031</v>
      </c>
      <c r="T180" s="137">
        <v>5.0592815282700432</v>
      </c>
      <c r="U180" s="137">
        <v>0.03</v>
      </c>
      <c r="V180" s="85"/>
      <c r="W180" s="85"/>
      <c r="X180" s="85"/>
      <c r="Y180" s="102">
        <f t="shared" ref="Y180:Y190" si="66">IF(C180&lt;6," ",IF(C180&lt;=9,I180, IF(C180&gt;=10," ")))</f>
        <v>20.3</v>
      </c>
      <c r="Z180" s="102">
        <f t="shared" ref="Z180:Z190" si="67">IF(Y180=" ", " ", IF(Y180&gt;0, Y180+273.15))</f>
        <v>293.45</v>
      </c>
      <c r="AA180" s="102">
        <f t="shared" ref="AA180:AA190" si="68">IF(C180&lt;6," ",IF(C180&lt;=9,J180, IF(C180&gt;=10," ")))</f>
        <v>8.6999999999999993</v>
      </c>
      <c r="AB180" s="102">
        <f t="shared" ref="AB180:AB190" si="69">IF(C180&lt;6," ",IF(C180&lt;=9,G180, IF(C180&gt;=10," ")))</f>
        <v>9.09</v>
      </c>
      <c r="AC180" s="104">
        <f t="shared" ref="AC180:AC190" si="70">IF(Y180=" "," ",IF(Y180&gt;0,EXP(-173.4292+249.6339*100/Z180+143.3483*LN(+Z180/100)-21.8492*Z180/100+AA180*(-0.033096+0.014259*Z180/100-0.0017*(Z180/100)^2))*1.4276))</f>
        <v>8.5629759162287051</v>
      </c>
      <c r="AD180" s="102">
        <f t="shared" ref="AD180:AD190" si="71">IF(Y180=" "," ",IF(Y180&gt;0,AB180/AC180))</f>
        <v>1.0615468370957892</v>
      </c>
      <c r="AE180" s="105">
        <f t="shared" ref="AE180:AE190" si="72">IF(C180&lt;6," ",IF(C180&lt;=9,F180, IF(C180&gt;=10," ")))</f>
        <v>0.5</v>
      </c>
      <c r="AF180" s="102">
        <f t="shared" ref="AF180:AF190" si="73">IF(Y180=" "," ",N180)</f>
        <v>11.010846060496467</v>
      </c>
      <c r="AG180" s="105">
        <f t="shared" ref="AG180:AG190" si="74">IF(C180&lt;6," ",IF(C180&lt;=9,T180, IF(C180&gt;=10," ")))</f>
        <v>5.0592815282700432</v>
      </c>
      <c r="AH180" s="105">
        <f t="shared" ref="AH180:AH190" si="75">IF(C180&lt;6," ",IF(C180&lt;=9,U180, IF(C180&gt;=10," ")))</f>
        <v>0.03</v>
      </c>
      <c r="AI180" s="102">
        <f t="shared" ref="AI180" si="76">IF(Y180=" ", " ", IF(Y180&gt;0, SUM(AG180:AH180)))</f>
        <v>5.0892815282700434</v>
      </c>
      <c r="AJ180" s="106">
        <f t="shared" ref="AJ180:AJ190" si="77">IF(C180&lt;6," ",IF(C180&lt;=9,S180, IF(C180&gt;=10," ")))</f>
        <v>60.976933085981031</v>
      </c>
      <c r="AK180" s="107">
        <f t="shared" ref="AK180:AK190" si="78">IF(Y180=" ", " ", IF(Y180&gt;0, AJ180-AF180))</f>
        <v>49.966087025484562</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288</v>
      </c>
      <c r="B181" s="102">
        <v>2022</v>
      </c>
      <c r="C181" s="103">
        <v>7</v>
      </c>
      <c r="D181" s="102">
        <v>15</v>
      </c>
      <c r="E181" s="82"/>
      <c r="F181" s="131">
        <v>0.5</v>
      </c>
      <c r="G181" s="131">
        <v>9.09</v>
      </c>
      <c r="H181" s="82"/>
      <c r="I181" s="131">
        <v>20.3</v>
      </c>
      <c r="J181" s="134">
        <v>3.6</v>
      </c>
      <c r="K181" s="82"/>
      <c r="L181" s="82"/>
      <c r="M181" s="108"/>
      <c r="N181" s="137" t="s">
        <v>763</v>
      </c>
      <c r="O181" s="82"/>
      <c r="P181" s="82"/>
      <c r="Q181" s="82"/>
      <c r="R181" s="140"/>
      <c r="S181" s="137" t="s">
        <v>763</v>
      </c>
      <c r="T181" s="137" t="s">
        <v>763</v>
      </c>
      <c r="U181" s="137" t="s">
        <v>763</v>
      </c>
      <c r="V181" s="85"/>
      <c r="W181" s="85"/>
      <c r="X181" s="85"/>
      <c r="Y181" s="102">
        <f t="shared" si="66"/>
        <v>20.3</v>
      </c>
      <c r="Z181" s="102">
        <f t="shared" si="67"/>
        <v>293.45</v>
      </c>
      <c r="AA181" s="102">
        <f t="shared" si="68"/>
        <v>3.6</v>
      </c>
      <c r="AB181" s="102">
        <f t="shared" si="69"/>
        <v>9.09</v>
      </c>
      <c r="AC181" s="104">
        <f t="shared" si="70"/>
        <v>8.8241986037154678</v>
      </c>
      <c r="AD181" s="102">
        <f t="shared" si="71"/>
        <v>1.0301218737498288</v>
      </c>
      <c r="AE181" s="105">
        <f t="shared" si="72"/>
        <v>0.5</v>
      </c>
      <c r="AF181" s="102" t="str">
        <f t="shared" si="73"/>
        <v>NS</v>
      </c>
      <c r="AG181" s="105" t="str">
        <f t="shared" si="74"/>
        <v>NS</v>
      </c>
      <c r="AH181" s="105" t="str">
        <f t="shared" si="75"/>
        <v>NS</v>
      </c>
      <c r="AI181" s="102"/>
      <c r="AJ181" s="106" t="str">
        <f t="shared" si="77"/>
        <v>NS</v>
      </c>
      <c r="AK181" s="107" t="e">
        <f t="shared" si="78"/>
        <v>#VALUE!</v>
      </c>
      <c r="AL181" s="82"/>
      <c r="AM181" s="85"/>
      <c r="AN181" s="85"/>
      <c r="AO181" s="85"/>
      <c r="AP181" s="85"/>
      <c r="AQ181" s="85"/>
      <c r="AR181" s="114" t="s">
        <v>1230</v>
      </c>
      <c r="AS181" s="85"/>
      <c r="AT181" s="85"/>
      <c r="AU181" s="85"/>
      <c r="AV181" s="85"/>
      <c r="AW181" s="85"/>
      <c r="AX181" s="85"/>
      <c r="AY181" s="85"/>
      <c r="AZ181" s="85"/>
      <c r="BA181" s="82"/>
      <c r="BB181" s="82"/>
    </row>
    <row r="182" spans="1:54" ht="16" x14ac:dyDescent="0.2">
      <c r="A182" s="101" t="s">
        <v>288</v>
      </c>
      <c r="B182" s="102">
        <v>2022</v>
      </c>
      <c r="C182" s="103">
        <v>7</v>
      </c>
      <c r="D182" s="102">
        <v>29</v>
      </c>
      <c r="E182" s="82"/>
      <c r="F182" s="131">
        <v>0.55000000000000004</v>
      </c>
      <c r="G182" s="131">
        <v>8.17</v>
      </c>
      <c r="H182" s="82"/>
      <c r="I182" s="131" t="s">
        <v>761</v>
      </c>
      <c r="J182" s="134">
        <v>1.9</v>
      </c>
      <c r="K182" s="82"/>
      <c r="L182" s="82"/>
      <c r="M182" s="108"/>
      <c r="N182" s="137" t="s">
        <v>763</v>
      </c>
      <c r="O182" s="82"/>
      <c r="P182" s="82"/>
      <c r="Q182" s="82"/>
      <c r="R182" s="140"/>
      <c r="S182" s="137" t="s">
        <v>763</v>
      </c>
      <c r="T182" s="137" t="s">
        <v>763</v>
      </c>
      <c r="U182" s="137" t="s">
        <v>763</v>
      </c>
      <c r="V182" s="85"/>
      <c r="W182" s="85"/>
      <c r="X182" s="85"/>
      <c r="Y182" s="102" t="str">
        <f t="shared" si="66"/>
        <v>ND</v>
      </c>
      <c r="Z182" s="102" t="e">
        <f t="shared" si="67"/>
        <v>#VALUE!</v>
      </c>
      <c r="AA182" s="102">
        <f t="shared" si="68"/>
        <v>1.9</v>
      </c>
      <c r="AB182" s="102">
        <f t="shared" si="69"/>
        <v>8.17</v>
      </c>
      <c r="AC182" s="104" t="e">
        <f t="shared" si="70"/>
        <v>#VALUE!</v>
      </c>
      <c r="AD182" s="102" t="e">
        <f t="shared" si="71"/>
        <v>#VALUE!</v>
      </c>
      <c r="AE182" s="105">
        <f t="shared" si="72"/>
        <v>0.55000000000000004</v>
      </c>
      <c r="AF182" s="102" t="str">
        <f t="shared" si="73"/>
        <v>NS</v>
      </c>
      <c r="AG182" s="105" t="str">
        <f t="shared" si="74"/>
        <v>NS</v>
      </c>
      <c r="AH182" s="105" t="str">
        <f t="shared" si="75"/>
        <v>NS</v>
      </c>
      <c r="AI182" s="102"/>
      <c r="AJ182" s="106" t="str">
        <f t="shared" si="77"/>
        <v>NS</v>
      </c>
      <c r="AK182" s="107" t="e">
        <f t="shared" si="78"/>
        <v>#VALUE!</v>
      </c>
      <c r="AL182" s="82"/>
      <c r="AM182" s="85"/>
      <c r="AN182" s="85"/>
      <c r="AO182" s="85"/>
      <c r="AP182" s="85"/>
      <c r="AQ182" s="85"/>
      <c r="AR182" s="115"/>
      <c r="AS182" s="116" t="s">
        <v>487</v>
      </c>
      <c r="AT182" s="116" t="s">
        <v>1231</v>
      </c>
      <c r="AU182" s="116" t="s">
        <v>485</v>
      </c>
      <c r="AV182" s="116" t="s">
        <v>513</v>
      </c>
      <c r="AW182" s="116" t="s">
        <v>489</v>
      </c>
      <c r="AX182" s="116"/>
      <c r="AY182" s="85"/>
      <c r="AZ182" s="85"/>
      <c r="BA182" s="82"/>
      <c r="BB182" s="82"/>
    </row>
    <row r="183" spans="1:54" ht="16" x14ac:dyDescent="0.2">
      <c r="A183" s="101" t="s">
        <v>288</v>
      </c>
      <c r="B183" s="102">
        <v>2022</v>
      </c>
      <c r="C183" s="103">
        <v>7</v>
      </c>
      <c r="D183" s="102">
        <v>29</v>
      </c>
      <c r="E183" s="82"/>
      <c r="F183" s="131">
        <v>0.55000000000000004</v>
      </c>
      <c r="G183" s="131">
        <v>8.17</v>
      </c>
      <c r="H183" s="82"/>
      <c r="I183" s="131" t="s">
        <v>761</v>
      </c>
      <c r="J183" s="134">
        <v>3.7</v>
      </c>
      <c r="K183" s="82"/>
      <c r="L183" s="82"/>
      <c r="M183" s="108"/>
      <c r="N183" s="137">
        <v>27.09755851802516</v>
      </c>
      <c r="O183" s="82"/>
      <c r="P183" s="82"/>
      <c r="Q183" s="82"/>
      <c r="R183" s="140"/>
      <c r="S183" s="137">
        <v>149.71987026209482</v>
      </c>
      <c r="T183" s="137" t="s">
        <v>763</v>
      </c>
      <c r="U183" s="137" t="s">
        <v>763</v>
      </c>
      <c r="V183" s="85"/>
      <c r="W183" s="85"/>
      <c r="X183" s="85"/>
      <c r="Y183" s="102" t="str">
        <f t="shared" si="66"/>
        <v>ND</v>
      </c>
      <c r="Z183" s="102" t="e">
        <f t="shared" si="67"/>
        <v>#VALUE!</v>
      </c>
      <c r="AA183" s="102">
        <f t="shared" si="68"/>
        <v>3.7</v>
      </c>
      <c r="AB183" s="102">
        <f t="shared" si="69"/>
        <v>8.17</v>
      </c>
      <c r="AC183" s="104" t="e">
        <f t="shared" si="70"/>
        <v>#VALUE!</v>
      </c>
      <c r="AD183" s="102" t="e">
        <f t="shared" si="71"/>
        <v>#VALUE!</v>
      </c>
      <c r="AE183" s="105">
        <f t="shared" si="72"/>
        <v>0.55000000000000004</v>
      </c>
      <c r="AF183" s="102">
        <f t="shared" si="73"/>
        <v>27.09755851802516</v>
      </c>
      <c r="AG183" s="105" t="str">
        <f t="shared" si="74"/>
        <v>NS</v>
      </c>
      <c r="AH183" s="105" t="str">
        <f t="shared" si="75"/>
        <v>NS</v>
      </c>
      <c r="AI183" s="102"/>
      <c r="AJ183" s="106">
        <f t="shared" si="77"/>
        <v>149.71987026209482</v>
      </c>
      <c r="AK183" s="107">
        <f t="shared" si="78"/>
        <v>122.62231174406966</v>
      </c>
      <c r="AL183" s="82"/>
      <c r="AM183" s="84" t="s">
        <v>1232</v>
      </c>
      <c r="AN183" s="82"/>
      <c r="AO183" s="82"/>
      <c r="AP183" s="82"/>
      <c r="AQ183" s="82"/>
      <c r="AR183" s="117" t="s">
        <v>522</v>
      </c>
      <c r="AS183" s="115"/>
      <c r="AT183" s="115"/>
      <c r="AU183" s="115"/>
      <c r="AV183" s="115"/>
      <c r="AW183" s="115"/>
      <c r="AX183" s="118"/>
      <c r="AY183" s="85"/>
      <c r="AZ183" s="85"/>
      <c r="BA183" s="82"/>
      <c r="BB183" s="82"/>
    </row>
    <row r="184" spans="1:54" ht="18" x14ac:dyDescent="0.25">
      <c r="A184" s="101" t="s">
        <v>288</v>
      </c>
      <c r="B184" s="102">
        <v>2022</v>
      </c>
      <c r="C184" s="103">
        <v>7</v>
      </c>
      <c r="D184" s="102">
        <v>29</v>
      </c>
      <c r="E184" s="82"/>
      <c r="F184" s="131">
        <v>0.55000000000000004</v>
      </c>
      <c r="G184" s="131">
        <v>8.17</v>
      </c>
      <c r="H184" s="82"/>
      <c r="I184" s="131" t="s">
        <v>761</v>
      </c>
      <c r="J184" s="134">
        <v>5</v>
      </c>
      <c r="K184" s="82"/>
      <c r="L184" s="82"/>
      <c r="M184" s="108"/>
      <c r="N184" s="137" t="s">
        <v>763</v>
      </c>
      <c r="O184" s="82"/>
      <c r="P184" s="82"/>
      <c r="Q184" s="82"/>
      <c r="R184" s="140"/>
      <c r="S184" s="137" t="s">
        <v>763</v>
      </c>
      <c r="T184" s="137" t="s">
        <v>763</v>
      </c>
      <c r="U184" s="137" t="s">
        <v>763</v>
      </c>
      <c r="V184" s="85"/>
      <c r="W184" s="85"/>
      <c r="X184" s="85"/>
      <c r="Y184" s="102" t="str">
        <f t="shared" si="66"/>
        <v>ND</v>
      </c>
      <c r="Z184" s="102" t="e">
        <f t="shared" si="67"/>
        <v>#VALUE!</v>
      </c>
      <c r="AA184" s="102">
        <f t="shared" si="68"/>
        <v>5</v>
      </c>
      <c r="AB184" s="102">
        <f t="shared" si="69"/>
        <v>8.17</v>
      </c>
      <c r="AC184" s="104" t="e">
        <f t="shared" si="70"/>
        <v>#VALUE!</v>
      </c>
      <c r="AD184" s="102" t="e">
        <f t="shared" si="71"/>
        <v>#VALUE!</v>
      </c>
      <c r="AE184" s="105">
        <f t="shared" si="72"/>
        <v>0.55000000000000004</v>
      </c>
      <c r="AF184" s="102" t="str">
        <f t="shared" si="73"/>
        <v>NS</v>
      </c>
      <c r="AG184" s="105" t="str">
        <f t="shared" si="74"/>
        <v>NS</v>
      </c>
      <c r="AH184" s="105" t="str">
        <f t="shared" si="75"/>
        <v>NS</v>
      </c>
      <c r="AI184" s="102"/>
      <c r="AJ184" s="106" t="str">
        <f t="shared" si="77"/>
        <v>NS</v>
      </c>
      <c r="AK184" s="107" t="e">
        <f t="shared" si="78"/>
        <v>#VALUE!</v>
      </c>
      <c r="AL184" s="82"/>
      <c r="AM184" s="119" t="s">
        <v>477</v>
      </c>
      <c r="AN184" s="109" t="s">
        <v>1231</v>
      </c>
      <c r="AO184" s="120" t="s">
        <v>479</v>
      </c>
      <c r="AP184" s="120" t="s">
        <v>726</v>
      </c>
      <c r="AQ184" s="120" t="s">
        <v>481</v>
      </c>
      <c r="AR184" s="118" t="s">
        <v>476</v>
      </c>
      <c r="AS184" s="115">
        <v>0.4</v>
      </c>
      <c r="AT184" s="118">
        <v>0.6</v>
      </c>
      <c r="AU184" s="121">
        <v>10</v>
      </c>
      <c r="AV184" s="115">
        <v>10</v>
      </c>
      <c r="AW184" s="122">
        <v>43</v>
      </c>
      <c r="AX184" s="118"/>
      <c r="AY184" s="85"/>
      <c r="AZ184" s="85"/>
      <c r="BA184" s="82"/>
      <c r="BB184" s="82"/>
    </row>
    <row r="185" spans="1:54" ht="16" x14ac:dyDescent="0.2">
      <c r="A185" s="101" t="s">
        <v>288</v>
      </c>
      <c r="B185" s="102">
        <v>2022</v>
      </c>
      <c r="C185" s="103">
        <v>8</v>
      </c>
      <c r="D185" s="102">
        <v>15</v>
      </c>
      <c r="E185" s="82"/>
      <c r="F185" s="131">
        <v>0.57499999999999996</v>
      </c>
      <c r="G185" s="131">
        <v>9.6999999999999993</v>
      </c>
      <c r="H185" s="82"/>
      <c r="I185" s="131">
        <v>16.7</v>
      </c>
      <c r="J185" s="134">
        <v>4.3</v>
      </c>
      <c r="K185" s="82"/>
      <c r="L185" s="82"/>
      <c r="M185" s="82"/>
      <c r="N185" s="137" t="s">
        <v>763</v>
      </c>
      <c r="O185" s="82"/>
      <c r="P185" s="82"/>
      <c r="Q185" s="82"/>
      <c r="R185" s="140"/>
      <c r="S185" s="137" t="s">
        <v>763</v>
      </c>
      <c r="T185" s="137" t="s">
        <v>763</v>
      </c>
      <c r="U185" s="137" t="s">
        <v>763</v>
      </c>
      <c r="V185" s="85"/>
      <c r="W185" s="85"/>
      <c r="X185" s="85"/>
      <c r="Y185" s="102">
        <f t="shared" si="66"/>
        <v>16.7</v>
      </c>
      <c r="Z185" s="102">
        <f t="shared" si="67"/>
        <v>289.84999999999997</v>
      </c>
      <c r="AA185" s="102">
        <f t="shared" si="68"/>
        <v>4.3</v>
      </c>
      <c r="AB185" s="102">
        <f t="shared" si="69"/>
        <v>9.6999999999999993</v>
      </c>
      <c r="AC185" s="104">
        <f t="shared" si="70"/>
        <v>9.453565090934811</v>
      </c>
      <c r="AD185" s="102">
        <f t="shared" si="71"/>
        <v>1.0260679338106531</v>
      </c>
      <c r="AE185" s="105">
        <f t="shared" si="72"/>
        <v>0.57499999999999996</v>
      </c>
      <c r="AF185" s="102" t="str">
        <f t="shared" si="73"/>
        <v>NS</v>
      </c>
      <c r="AG185" s="105" t="str">
        <f t="shared" si="74"/>
        <v>NS</v>
      </c>
      <c r="AH185" s="105" t="str">
        <f t="shared" si="75"/>
        <v>NS</v>
      </c>
      <c r="AI185" s="102"/>
      <c r="AJ185" s="106" t="str">
        <f t="shared" si="77"/>
        <v>NS</v>
      </c>
      <c r="AK185" s="107" t="e">
        <f t="shared" si="78"/>
        <v>#VALUE!</v>
      </c>
      <c r="AL185" s="82"/>
      <c r="AM185" s="123" t="s">
        <v>479</v>
      </c>
      <c r="AN185" s="124" t="s">
        <v>1233</v>
      </c>
      <c r="AO185" s="124" t="s">
        <v>485</v>
      </c>
      <c r="AP185" s="124" t="s">
        <v>1234</v>
      </c>
      <c r="AQ185" s="124"/>
      <c r="AR185" s="118" t="s">
        <v>482</v>
      </c>
      <c r="AS185" s="115">
        <v>0.9</v>
      </c>
      <c r="AT185" s="118">
        <v>3</v>
      </c>
      <c r="AU185" s="121">
        <v>1</v>
      </c>
      <c r="AV185" s="115">
        <v>3</v>
      </c>
      <c r="AW185" s="122">
        <v>20</v>
      </c>
      <c r="AX185" s="118"/>
      <c r="AY185" s="85"/>
      <c r="AZ185" s="102"/>
      <c r="BA185" s="102" t="s">
        <v>1235</v>
      </c>
      <c r="BB185" s="82"/>
    </row>
    <row r="186" spans="1:54" ht="16" x14ac:dyDescent="0.2">
      <c r="A186" s="101" t="s">
        <v>288</v>
      </c>
      <c r="B186" s="102">
        <v>2022</v>
      </c>
      <c r="C186" s="103">
        <v>8</v>
      </c>
      <c r="D186" s="102">
        <v>15</v>
      </c>
      <c r="E186" s="82"/>
      <c r="F186" s="131">
        <v>0.57499999999999996</v>
      </c>
      <c r="G186" s="131">
        <v>9.6999999999999993</v>
      </c>
      <c r="H186" s="82"/>
      <c r="I186" s="131">
        <v>16.7</v>
      </c>
      <c r="J186" s="134">
        <v>15.6</v>
      </c>
      <c r="K186" s="82"/>
      <c r="L186" s="82"/>
      <c r="M186" s="82"/>
      <c r="N186" s="137">
        <v>2.9983008984264528</v>
      </c>
      <c r="O186" s="82"/>
      <c r="P186" s="82"/>
      <c r="Q186" s="82"/>
      <c r="R186" s="140"/>
      <c r="S186" s="137">
        <v>217.10210972619473</v>
      </c>
      <c r="T186" s="137">
        <v>64.638857142857148</v>
      </c>
      <c r="U186" s="131">
        <v>0.03</v>
      </c>
      <c r="V186" s="85"/>
      <c r="W186" s="85"/>
      <c r="X186" s="85"/>
      <c r="Y186" s="102">
        <f t="shared" si="66"/>
        <v>16.7</v>
      </c>
      <c r="Z186" s="102">
        <f t="shared" si="67"/>
        <v>289.84999999999997</v>
      </c>
      <c r="AA186" s="102">
        <f t="shared" si="68"/>
        <v>15.6</v>
      </c>
      <c r="AB186" s="102">
        <f t="shared" si="69"/>
        <v>9.6999999999999993</v>
      </c>
      <c r="AC186" s="104">
        <f t="shared" si="70"/>
        <v>8.8290184920920485</v>
      </c>
      <c r="AD186" s="102">
        <f t="shared" si="71"/>
        <v>1.0986498678973284</v>
      </c>
      <c r="AE186" s="105">
        <f t="shared" si="72"/>
        <v>0.57499999999999996</v>
      </c>
      <c r="AF186" s="102">
        <f t="shared" si="73"/>
        <v>2.9983008984264528</v>
      </c>
      <c r="AG186" s="105">
        <f t="shared" si="74"/>
        <v>64.638857142857148</v>
      </c>
      <c r="AH186" s="105">
        <f t="shared" si="75"/>
        <v>0.03</v>
      </c>
      <c r="AI186" s="102">
        <f t="shared" ref="AI186" si="79">IF(Y186=" ", " ", IF(Y186&gt;0, SUM(AG186:AH186)))</f>
        <v>64.668857142857149</v>
      </c>
      <c r="AJ186" s="106">
        <f t="shared" si="77"/>
        <v>217.10210972619473</v>
      </c>
      <c r="AK186" s="107">
        <f t="shared" si="78"/>
        <v>214.10380882776826</v>
      </c>
      <c r="AL186" s="82"/>
      <c r="AM186" s="123" t="s">
        <v>1236</v>
      </c>
      <c r="AN186" s="125" t="s">
        <v>742</v>
      </c>
      <c r="AO186" s="125" t="s">
        <v>494</v>
      </c>
      <c r="AP186" s="125" t="s">
        <v>495</v>
      </c>
      <c r="AQ186" s="125" t="s">
        <v>494</v>
      </c>
      <c r="AR186" s="118"/>
      <c r="AS186" s="115" t="s">
        <v>487</v>
      </c>
      <c r="AT186" s="115" t="s">
        <v>976</v>
      </c>
      <c r="AU186" s="115" t="s">
        <v>485</v>
      </c>
      <c r="AV186" s="115" t="s">
        <v>488</v>
      </c>
      <c r="AW186" s="115" t="s">
        <v>489</v>
      </c>
      <c r="AX186" s="116" t="s">
        <v>490</v>
      </c>
      <c r="AY186" s="102"/>
      <c r="AZ186" s="102"/>
      <c r="BA186" s="84" t="s">
        <v>1</v>
      </c>
      <c r="BB186" s="82"/>
    </row>
    <row r="187" spans="1:54" ht="16" x14ac:dyDescent="0.2">
      <c r="A187" s="101" t="s">
        <v>288</v>
      </c>
      <c r="B187" s="102">
        <v>2022</v>
      </c>
      <c r="C187" s="132">
        <v>8</v>
      </c>
      <c r="D187" s="82">
        <v>15</v>
      </c>
      <c r="E187" s="85"/>
      <c r="F187" s="131">
        <v>0.57499999999999996</v>
      </c>
      <c r="G187" s="131">
        <v>9.6999999999999993</v>
      </c>
      <c r="H187" s="85"/>
      <c r="I187" s="131">
        <v>16.7</v>
      </c>
      <c r="J187" s="134">
        <v>16.100000000000001</v>
      </c>
      <c r="K187" s="85"/>
      <c r="L187" s="85"/>
      <c r="M187" s="85"/>
      <c r="N187" s="137" t="s">
        <v>763</v>
      </c>
      <c r="O187" s="85"/>
      <c r="P187" s="85"/>
      <c r="Q187" s="85"/>
      <c r="R187" s="140"/>
      <c r="S187" s="137" t="s">
        <v>763</v>
      </c>
      <c r="T187" s="137" t="s">
        <v>763</v>
      </c>
      <c r="U187" s="137" t="s">
        <v>763</v>
      </c>
      <c r="V187" s="85"/>
      <c r="W187" s="85"/>
      <c r="X187" s="85"/>
      <c r="Y187" s="85">
        <f t="shared" si="66"/>
        <v>16.7</v>
      </c>
      <c r="Z187" s="82">
        <f t="shared" si="67"/>
        <v>289.84999999999997</v>
      </c>
      <c r="AA187" s="85">
        <f t="shared" si="68"/>
        <v>16.100000000000001</v>
      </c>
      <c r="AB187" s="85">
        <f t="shared" si="69"/>
        <v>9.6999999999999993</v>
      </c>
      <c r="AC187" s="110">
        <f t="shared" si="70"/>
        <v>8.8023576575038103</v>
      </c>
      <c r="AD187" s="82">
        <f t="shared" si="71"/>
        <v>1.1019774902842046</v>
      </c>
      <c r="AE187" s="111">
        <f t="shared" si="72"/>
        <v>0.57499999999999996</v>
      </c>
      <c r="AF187" s="82" t="str">
        <f t="shared" si="73"/>
        <v>NS</v>
      </c>
      <c r="AG187" s="111" t="str">
        <f t="shared" si="74"/>
        <v>NS</v>
      </c>
      <c r="AH187" s="111" t="str">
        <f t="shared" si="75"/>
        <v>NS</v>
      </c>
      <c r="AI187" s="102"/>
      <c r="AJ187" s="112" t="str">
        <f t="shared" si="77"/>
        <v>NS</v>
      </c>
      <c r="AK187" s="113" t="e">
        <f t="shared" si="78"/>
        <v>#VALUE!</v>
      </c>
      <c r="AL187" s="82"/>
      <c r="AM187" s="82">
        <f>AD193</f>
        <v>1.0538840459718177</v>
      </c>
      <c r="AN187" s="82">
        <f>AE193</f>
        <v>0.55000000000000004</v>
      </c>
      <c r="AO187" s="82">
        <f>AF193</f>
        <v>11.003417029782833</v>
      </c>
      <c r="AP187" s="82">
        <f>AI193</f>
        <v>27.11695356497891</v>
      </c>
      <c r="AQ187" s="113">
        <f>AK193</f>
        <v>113.37209759469563</v>
      </c>
      <c r="AR187" s="118"/>
      <c r="AS187" s="115" t="s">
        <v>497</v>
      </c>
      <c r="AT187" s="115" t="s">
        <v>497</v>
      </c>
      <c r="AU187" s="115" t="s">
        <v>497</v>
      </c>
      <c r="AV187" s="115" t="s">
        <v>497</v>
      </c>
      <c r="AW187" s="115" t="s">
        <v>497</v>
      </c>
      <c r="AX187" s="116" t="s">
        <v>498</v>
      </c>
      <c r="AY187" s="102"/>
      <c r="AZ187" s="102"/>
      <c r="BA187" s="82"/>
      <c r="BB187" s="82"/>
    </row>
    <row r="188" spans="1:54" ht="16" x14ac:dyDescent="0.2">
      <c r="A188" s="101" t="s">
        <v>288</v>
      </c>
      <c r="B188" s="102">
        <v>2022</v>
      </c>
      <c r="C188" s="132">
        <v>8</v>
      </c>
      <c r="D188" s="82">
        <v>30</v>
      </c>
      <c r="E188" s="85"/>
      <c r="F188" s="131">
        <v>0.57499999999999996</v>
      </c>
      <c r="G188" s="131">
        <v>8.5</v>
      </c>
      <c r="H188" s="85"/>
      <c r="I188" s="131">
        <v>23</v>
      </c>
      <c r="J188" s="134">
        <v>5.3</v>
      </c>
      <c r="K188" s="85"/>
      <c r="L188" s="85"/>
      <c r="M188" s="85"/>
      <c r="N188" s="137" t="s">
        <v>763</v>
      </c>
      <c r="O188" s="85"/>
      <c r="P188" s="85"/>
      <c r="Q188" s="85"/>
      <c r="R188" s="140"/>
      <c r="S188" s="137" t="s">
        <v>763</v>
      </c>
      <c r="T188" s="137" t="s">
        <v>763</v>
      </c>
      <c r="U188" s="137" t="s">
        <v>763</v>
      </c>
      <c r="V188" s="85"/>
      <c r="W188" s="85"/>
      <c r="X188" s="85"/>
      <c r="Y188" s="85">
        <f t="shared" si="66"/>
        <v>23</v>
      </c>
      <c r="Z188" s="82">
        <f t="shared" si="67"/>
        <v>296.14999999999998</v>
      </c>
      <c r="AA188" s="85">
        <f t="shared" si="68"/>
        <v>5.3</v>
      </c>
      <c r="AB188" s="85">
        <f t="shared" si="69"/>
        <v>8.5</v>
      </c>
      <c r="AC188" s="110">
        <f t="shared" si="70"/>
        <v>8.2936377222734308</v>
      </c>
      <c r="AD188" s="82">
        <f t="shared" si="71"/>
        <v>1.0248819980612804</v>
      </c>
      <c r="AE188" s="111">
        <f t="shared" si="72"/>
        <v>0.57499999999999996</v>
      </c>
      <c r="AF188" s="82" t="str">
        <f t="shared" si="73"/>
        <v>NS</v>
      </c>
      <c r="AG188" s="111" t="str">
        <f t="shared" si="74"/>
        <v>NS</v>
      </c>
      <c r="AH188" s="111" t="str">
        <f t="shared" si="75"/>
        <v>NS</v>
      </c>
      <c r="AI188" s="82"/>
      <c r="AJ188" s="112" t="str">
        <f t="shared" si="77"/>
        <v>NS</v>
      </c>
      <c r="AK188" s="113" t="e">
        <f t="shared" si="78"/>
        <v>#VALUE!</v>
      </c>
      <c r="AL188" s="85"/>
      <c r="AM188" s="82"/>
      <c r="AN188" s="82"/>
      <c r="AO188" s="82"/>
      <c r="AP188" s="85"/>
      <c r="AQ188" s="82"/>
      <c r="AR188" s="82"/>
      <c r="AS188" s="115">
        <f>((LN(AM187)-LN(0.4))/(LN(0.9)-LN(0.4))*100)</f>
        <v>119.46443026282681</v>
      </c>
      <c r="AT188" s="120">
        <f>((LN(AN187)-LN(0.6))/(LN(3)-LN(0.6))*100)</f>
        <v>-5.4063208227793274</v>
      </c>
      <c r="AU188" s="115">
        <f>((LN(AO187)-LN(10))/(LN(1)-LN(10))*100)</f>
        <v>-4.1527573043057053</v>
      </c>
      <c r="AV188" s="115">
        <f>((LN(AP187)-LN(10))/(LN(3)-LN(10))*100)</f>
        <v>-82.856857605862871</v>
      </c>
      <c r="AW188" s="115">
        <f>((LN(AQ187)-LN(43))/(LN(20)-LN(43))*100)</f>
        <v>-126.65132863811365</v>
      </c>
      <c r="AX188" s="82"/>
      <c r="AY188" s="82"/>
      <c r="AZ188" s="82"/>
      <c r="BA188" s="82"/>
      <c r="BB188" s="82"/>
    </row>
    <row r="189" spans="1:54" ht="16" x14ac:dyDescent="0.2">
      <c r="A189" s="101" t="s">
        <v>288</v>
      </c>
      <c r="B189" s="102">
        <v>2022</v>
      </c>
      <c r="C189" s="132">
        <v>8</v>
      </c>
      <c r="D189" s="82">
        <v>30</v>
      </c>
      <c r="E189" s="85"/>
      <c r="F189" s="131">
        <v>0.57499999999999996</v>
      </c>
      <c r="G189" s="131">
        <v>8.5</v>
      </c>
      <c r="H189" s="85"/>
      <c r="I189" s="131">
        <v>23</v>
      </c>
      <c r="J189" s="134">
        <v>7.8</v>
      </c>
      <c r="K189" s="85"/>
      <c r="L189" s="85"/>
      <c r="M189" s="85"/>
      <c r="N189" s="137">
        <v>2.9069626421832506</v>
      </c>
      <c r="O189" s="85"/>
      <c r="P189" s="85"/>
      <c r="Q189" s="85"/>
      <c r="R189" s="140"/>
      <c r="S189" s="137">
        <v>69.703145423643235</v>
      </c>
      <c r="T189" s="137">
        <v>11.562722023809524</v>
      </c>
      <c r="U189" s="137">
        <v>0.03</v>
      </c>
      <c r="V189" s="85"/>
      <c r="W189" s="85"/>
      <c r="X189" s="85"/>
      <c r="Y189" s="85">
        <f t="shared" si="66"/>
        <v>23</v>
      </c>
      <c r="Z189" s="82">
        <f t="shared" si="67"/>
        <v>296.14999999999998</v>
      </c>
      <c r="AA189" s="85">
        <f t="shared" si="68"/>
        <v>7.8</v>
      </c>
      <c r="AB189" s="85">
        <f t="shared" si="69"/>
        <v>8.5</v>
      </c>
      <c r="AC189" s="110">
        <f t="shared" si="70"/>
        <v>8.1747015057885477</v>
      </c>
      <c r="AD189" s="82">
        <f t="shared" si="71"/>
        <v>1.03979331771088</v>
      </c>
      <c r="AE189" s="111">
        <f t="shared" si="72"/>
        <v>0.57499999999999996</v>
      </c>
      <c r="AF189" s="82">
        <f t="shared" si="73"/>
        <v>2.9069626421832506</v>
      </c>
      <c r="AG189" s="111">
        <f t="shared" si="74"/>
        <v>11.562722023809524</v>
      </c>
      <c r="AH189" s="111">
        <f t="shared" si="75"/>
        <v>0.03</v>
      </c>
      <c r="AI189" s="102">
        <f t="shared" ref="AI189" si="80">IF(Y189=" ", " ", IF(Y189&gt;0, SUM(AG189:AH189)))</f>
        <v>11.592722023809523</v>
      </c>
      <c r="AJ189" s="112">
        <f t="shared" si="77"/>
        <v>69.703145423643235</v>
      </c>
      <c r="AK189" s="113">
        <f t="shared" si="78"/>
        <v>66.79618278145999</v>
      </c>
      <c r="AL189" s="82"/>
      <c r="AM189" s="85"/>
      <c r="AN189" s="85"/>
      <c r="AO189" s="85"/>
      <c r="AP189" s="128" t="s">
        <v>1237</v>
      </c>
      <c r="AQ189" s="85"/>
      <c r="AR189" s="82"/>
      <c r="AS189" s="82">
        <f>IF(AS188&gt;100, 100, IF(AS188&lt;0, 0, AS188))</f>
        <v>100</v>
      </c>
      <c r="AT189" s="82">
        <f t="shared" ref="AT189:AW189" si="81">IF(AT188&gt;100, 100, IF(AT188&lt;0, 0, AT188))</f>
        <v>0</v>
      </c>
      <c r="AU189" s="82">
        <f t="shared" si="81"/>
        <v>0</v>
      </c>
      <c r="AV189" s="82">
        <f t="shared" si="81"/>
        <v>0</v>
      </c>
      <c r="AW189" s="82">
        <f t="shared" si="81"/>
        <v>0</v>
      </c>
      <c r="AX189" s="129">
        <f>AVERAGE(AS189:AW189)</f>
        <v>20</v>
      </c>
      <c r="AY189" s="84"/>
      <c r="AZ189" s="84"/>
      <c r="BA189" s="84" t="str">
        <f>IF(AX189&gt;65, "Acceptable; Ongoing Protection is Required", "Unacceptable; Immediate Restoration is Required")</f>
        <v>Unacceptable; Immediate Restoration is Required</v>
      </c>
      <c r="BB189" s="82"/>
    </row>
    <row r="190" spans="1:54" ht="16" x14ac:dyDescent="0.2">
      <c r="A190" s="101" t="s">
        <v>288</v>
      </c>
      <c r="B190" s="102">
        <v>2022</v>
      </c>
      <c r="C190" s="132">
        <v>8</v>
      </c>
      <c r="D190" s="82">
        <v>30</v>
      </c>
      <c r="E190" s="85"/>
      <c r="F190" s="131">
        <v>0.57499999999999996</v>
      </c>
      <c r="G190" s="131">
        <v>8.5</v>
      </c>
      <c r="H190" s="85"/>
      <c r="I190" s="131">
        <v>23</v>
      </c>
      <c r="J190" s="134">
        <v>8</v>
      </c>
      <c r="K190" s="85"/>
      <c r="L190" s="85"/>
      <c r="M190" s="85"/>
      <c r="N190" s="137" t="s">
        <v>763</v>
      </c>
      <c r="O190" s="85"/>
      <c r="P190" s="85"/>
      <c r="Q190" s="85"/>
      <c r="R190" s="140"/>
      <c r="S190" s="137" t="s">
        <v>763</v>
      </c>
      <c r="T190" s="137" t="s">
        <v>763</v>
      </c>
      <c r="U190" s="137" t="s">
        <v>763</v>
      </c>
      <c r="V190" s="85"/>
      <c r="W190" s="85"/>
      <c r="X190" s="85"/>
      <c r="Y190" s="85">
        <f t="shared" si="66"/>
        <v>23</v>
      </c>
      <c r="Z190" s="82">
        <f t="shared" si="67"/>
        <v>296.14999999999998</v>
      </c>
      <c r="AA190" s="85">
        <f t="shared" si="68"/>
        <v>8</v>
      </c>
      <c r="AB190" s="85">
        <f t="shared" si="69"/>
        <v>8.5</v>
      </c>
      <c r="AC190" s="110">
        <f t="shared" si="70"/>
        <v>8.1652606176983031</v>
      </c>
      <c r="AD190" s="82">
        <f t="shared" si="71"/>
        <v>1.040995553966293</v>
      </c>
      <c r="AE190" s="111">
        <f t="shared" si="72"/>
        <v>0.57499999999999996</v>
      </c>
      <c r="AF190" s="82" t="str">
        <f t="shared" si="73"/>
        <v>NS</v>
      </c>
      <c r="AG190" s="111" t="str">
        <f t="shared" si="74"/>
        <v>NS</v>
      </c>
      <c r="AH190" s="111" t="str">
        <f t="shared" si="75"/>
        <v>NS</v>
      </c>
      <c r="AI190" s="82"/>
      <c r="AJ190" s="112" t="str">
        <f t="shared" si="77"/>
        <v>NS</v>
      </c>
      <c r="AK190" s="113" t="e">
        <f t="shared" si="78"/>
        <v>#VALUE!</v>
      </c>
      <c r="AL190" s="85"/>
      <c r="AM190" s="85"/>
      <c r="AN190" s="85"/>
      <c r="AO190" s="85"/>
      <c r="AP190" s="85"/>
      <c r="AQ190" s="85"/>
      <c r="AR190" s="85"/>
      <c r="AS190" s="85"/>
      <c r="AT190" s="85"/>
      <c r="AU190" s="85"/>
      <c r="AV190" s="85"/>
      <c r="AW190" s="126" t="s">
        <v>1238</v>
      </c>
      <c r="AX190" s="126">
        <f>AVERAGE(AS189:AW189)</f>
        <v>20</v>
      </c>
      <c r="AY190" s="85"/>
      <c r="AZ190" s="85"/>
      <c r="BA190" s="82"/>
      <c r="BB190" s="82"/>
    </row>
    <row r="191" spans="1:54" ht="16" x14ac:dyDescent="0.2">
      <c r="A191" s="101"/>
      <c r="B191" s="102"/>
      <c r="C191" s="132"/>
      <c r="D191" s="82"/>
      <c r="E191" s="85"/>
      <c r="F191" s="144"/>
      <c r="G191" s="144"/>
      <c r="H191" s="85"/>
      <c r="I191" s="144"/>
      <c r="J191" s="145"/>
      <c r="K191" s="85"/>
      <c r="L191" s="85"/>
      <c r="M191" s="85"/>
      <c r="N191" s="146"/>
      <c r="O191" s="85"/>
      <c r="P191" s="85"/>
      <c r="Q191" s="85"/>
      <c r="R191" s="140"/>
      <c r="S191" s="146"/>
      <c r="T191" s="146"/>
      <c r="U191" s="146"/>
      <c r="V191" s="85"/>
      <c r="W191" s="85"/>
      <c r="X191" s="85"/>
      <c r="Y191" s="85"/>
      <c r="Z191" s="82"/>
      <c r="AA191" s="85"/>
      <c r="AB191" s="85"/>
      <c r="AC191" s="110"/>
      <c r="AD191" s="82"/>
      <c r="AE191" s="111"/>
      <c r="AF191" s="82"/>
      <c r="AG191" s="111"/>
      <c r="AH191" s="111"/>
      <c r="AI191" s="82"/>
      <c r="AJ191" s="112"/>
      <c r="AK191" s="113"/>
      <c r="AL191" s="85"/>
      <c r="AM191" s="82"/>
      <c r="AN191" s="82"/>
      <c r="AO191" s="82"/>
      <c r="AP191" s="85"/>
      <c r="AQ191" s="82"/>
      <c r="AR191" s="82"/>
      <c r="AS191" s="115"/>
      <c r="AT191" s="120"/>
      <c r="AU191" s="115"/>
      <c r="AV191" s="115"/>
      <c r="AW191" s="115"/>
      <c r="AX191" s="82"/>
      <c r="AY191" s="82"/>
      <c r="AZ191" s="82"/>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4">
        <f>_xlfn.AGGREGATE(1, 6,AD178:AD190)</f>
        <v>1.0538840459718177</v>
      </c>
      <c r="AE193" s="84">
        <f>_xlfn.AGGREGATE(1, 6,AE178:AE190)</f>
        <v>0.55000000000000004</v>
      </c>
      <c r="AF193" s="84">
        <f>_xlfn.AGGREGATE(1, 6,AF178:AF190)</f>
        <v>11.003417029782833</v>
      </c>
      <c r="AG193" s="82"/>
      <c r="AH193" s="82"/>
      <c r="AI193" s="84">
        <f>_xlfn.AGGREGATE(1, 6,AI178:AI190)</f>
        <v>27.11695356497891</v>
      </c>
      <c r="AJ193" s="82"/>
      <c r="AK193" s="84">
        <f>_xlfn.AGGREGATE(1, 6,AK178:AK190)</f>
        <v>113.37209759469563</v>
      </c>
      <c r="AL193" s="82"/>
      <c r="AM193" s="82"/>
      <c r="AN193" s="82"/>
      <c r="AO193" s="82"/>
      <c r="AP193" s="82"/>
      <c r="AQ193" s="82"/>
      <c r="AR193" s="82"/>
      <c r="AS193" s="82"/>
      <c r="AT193" s="82"/>
      <c r="AU193" s="82"/>
      <c r="AV193" s="82"/>
      <c r="AW193" s="82"/>
      <c r="AX193" s="82"/>
      <c r="AY193" s="82"/>
      <c r="AZ193" s="82"/>
      <c r="BA193" s="82"/>
      <c r="BB193" s="82"/>
    </row>
    <row r="194" spans="1:54"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126" t="s">
        <v>1238</v>
      </c>
      <c r="AD194" s="126" t="e">
        <f>AVERAGE(AD178:AD185)</f>
        <v>#VALUE!</v>
      </c>
      <c r="AE194" s="126">
        <f>AVERAGE(AE178:AE190)</f>
        <v>0.55000000000000004</v>
      </c>
      <c r="AF194" s="126">
        <f>AVERAGE(AF178:AF190)</f>
        <v>11.003417029782833</v>
      </c>
      <c r="AG194" s="126"/>
      <c r="AH194" s="126"/>
      <c r="AI194" s="126">
        <f>AVERAGE(AI178:AI190)</f>
        <v>27.11695356497891</v>
      </c>
      <c r="AJ194" s="126"/>
      <c r="AK194" s="127" t="e">
        <f>AVERAGE(AK178:AK190)</f>
        <v>#VALUE!</v>
      </c>
      <c r="AL194" s="82"/>
      <c r="AM194" s="82"/>
      <c r="AN194" s="82"/>
      <c r="AO194" s="82"/>
      <c r="AP194" s="82"/>
      <c r="AQ194" s="82"/>
      <c r="AR194" s="82"/>
      <c r="AS194" s="82"/>
      <c r="AT194" s="82"/>
      <c r="AU194" s="82"/>
      <c r="AV194" s="82"/>
      <c r="AW194" s="82"/>
      <c r="AX194" s="82"/>
      <c r="AY194" s="82"/>
      <c r="AZ194" s="82"/>
      <c r="BA194" s="82"/>
      <c r="BB194"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23.157731153689614</v>
      </c>
      <c r="D201" s="15"/>
      <c r="E201" s="15"/>
      <c r="F201" s="15"/>
      <c r="G201" s="15"/>
      <c r="H201" s="15"/>
      <c r="I201" s="15"/>
    </row>
    <row r="202" spans="1:54" ht="16" x14ac:dyDescent="0.2">
      <c r="A202" s="15"/>
      <c r="B202">
        <v>2019</v>
      </c>
      <c r="C202" s="234">
        <f>AX68</f>
        <v>20.659979796718297</v>
      </c>
      <c r="D202" s="15"/>
      <c r="E202" s="15"/>
      <c r="F202" s="15"/>
      <c r="G202" s="15"/>
      <c r="H202" s="15"/>
      <c r="I202" s="15"/>
    </row>
    <row r="203" spans="1:54" ht="16" x14ac:dyDescent="0.2">
      <c r="A203" s="15"/>
      <c r="B203" s="15">
        <v>2020</v>
      </c>
      <c r="C203" s="228">
        <f>AX106</f>
        <v>37.162170798499666</v>
      </c>
      <c r="D203" s="15"/>
      <c r="E203" s="15"/>
      <c r="F203" s="15"/>
      <c r="G203" s="15"/>
      <c r="H203" s="15"/>
      <c r="I203" s="15"/>
    </row>
    <row r="204" spans="1:54" ht="16" x14ac:dyDescent="0.2">
      <c r="A204" s="15"/>
      <c r="B204" s="15">
        <v>2021</v>
      </c>
      <c r="C204" s="228">
        <f>AX145</f>
        <v>20.553975888898464</v>
      </c>
      <c r="D204" s="15"/>
      <c r="E204" s="15"/>
      <c r="F204" s="15"/>
      <c r="G204" s="15"/>
      <c r="H204" s="15"/>
      <c r="I204" s="15"/>
    </row>
    <row r="205" spans="1:54" ht="16" x14ac:dyDescent="0.2">
      <c r="A205" s="22"/>
      <c r="B205" s="15">
        <v>2022</v>
      </c>
      <c r="C205" s="228">
        <f>AX189</f>
        <v>20</v>
      </c>
      <c r="D205" s="22"/>
      <c r="E205" s="22"/>
      <c r="F205" s="22"/>
      <c r="G205" s="22"/>
      <c r="H205" s="15"/>
      <c r="I205" s="15"/>
    </row>
    <row r="206" spans="1:54" ht="16" x14ac:dyDescent="0.2">
      <c r="A206" s="28" t="s">
        <v>1254</v>
      </c>
      <c r="B206" s="28"/>
      <c r="C206" s="230">
        <f>AVERAGE(C201:C205)</f>
        <v>24.30677152756121</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24.30677152756121</v>
      </c>
    </row>
  </sheetData>
  <mergeCells count="8">
    <mergeCell ref="AD131:AD134"/>
    <mergeCell ref="AC132:AC134"/>
    <mergeCell ref="AD18:AD21"/>
    <mergeCell ref="AC19:AC21"/>
    <mergeCell ref="AD56:AD59"/>
    <mergeCell ref="AC57:AC59"/>
    <mergeCell ref="AD92:AD95"/>
    <mergeCell ref="AC93:AC95"/>
  </mergeCells>
  <phoneticPr fontId="29" type="noConversion"/>
  <conditionalFormatting sqref="A18:AB18 AE18:AK19 W19:AB19">
    <cfRule type="expression" dxfId="198" priority="9">
      <formula>_xlfn.NUMBERVALUE($Y18)&gt;0</formula>
    </cfRule>
  </conditionalFormatting>
  <conditionalFormatting sqref="A56:AB56 AE56:AK57 W57:AB57">
    <cfRule type="expression" dxfId="197" priority="6">
      <formula>_xlfn.NUMBERVALUE($Y56)&gt;0</formula>
    </cfRule>
  </conditionalFormatting>
  <conditionalFormatting sqref="A92:AB92 AE92:AK93 W93:AB93 V96:AK109 C104:E109 H104:H109 K104:M109 O104:Q109 A110:AK111 A131:AB131 AE131:AK132 W132:AB132 V135:AK148 C143:E148 H143:H148 K143:M148 O143:Q148 A149:AK150 A175:AB175 AE175:AK176 W176:AB176 V179:AK192 C187:E192 H187:H192 K187:M192 O187:Q192 A193:AK194">
    <cfRule type="expression" dxfId="196" priority="18">
      <formula>_xlfn.NUMBERVALUE($Y92)&gt;0</formula>
    </cfRule>
  </conditionalFormatting>
  <conditionalFormatting sqref="V22:AK33">
    <cfRule type="expression" dxfId="195" priority="2">
      <formula>_xlfn.NUMBERVALUE($Y22)&gt;0</formula>
    </cfRule>
  </conditionalFormatting>
  <conditionalFormatting sqref="V60:AK71">
    <cfRule type="expression" dxfId="194" priority="1">
      <formula>_xlfn.NUMBERVALUE($Y60)&gt;0</formula>
    </cfRule>
  </conditionalFormatting>
  <conditionalFormatting sqref="AC35:AK37">
    <cfRule type="expression" dxfId="193" priority="7">
      <formula>_xlfn.NUMBERVALUE($Y35)&gt;0</formula>
    </cfRule>
  </conditionalFormatting>
  <conditionalFormatting sqref="AC73:AK75">
    <cfRule type="expression" dxfId="192" priority="4">
      <formula>_xlfn.NUMBERVALUE($Y73)&gt;0</formula>
    </cfRule>
  </conditionalFormatting>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8E2CF-FD13-4BA2-B710-17A73582FF46}">
  <dimension ref="A1:BE207"/>
  <sheetViews>
    <sheetView topLeftCell="A184" workbookViewId="0">
      <selection activeCell="C206" sqref="C206"/>
    </sheetView>
  </sheetViews>
  <sheetFormatPr baseColWidth="10" defaultColWidth="8.83203125" defaultRowHeight="15" x14ac:dyDescent="0.2"/>
  <cols>
    <col min="5" max="5" width="11"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291</v>
      </c>
      <c r="C4" t="s">
        <v>757</v>
      </c>
      <c r="E4" s="167">
        <v>43297</v>
      </c>
      <c r="F4" t="s">
        <v>289</v>
      </c>
      <c r="G4" t="s">
        <v>775</v>
      </c>
      <c r="H4">
        <v>0</v>
      </c>
      <c r="I4" t="s">
        <v>760</v>
      </c>
      <c r="J4" s="326">
        <v>0.43124999999999997</v>
      </c>
      <c r="K4">
        <v>1</v>
      </c>
      <c r="L4">
        <v>1</v>
      </c>
      <c r="M4" t="s">
        <v>773</v>
      </c>
      <c r="N4" t="s">
        <v>776</v>
      </c>
      <c r="O4" s="131">
        <v>21.79</v>
      </c>
      <c r="P4" s="131">
        <v>8.84</v>
      </c>
      <c r="Q4" s="68">
        <v>0.8</v>
      </c>
      <c r="R4" s="68">
        <v>0.8</v>
      </c>
      <c r="S4" s="131">
        <v>0.8</v>
      </c>
      <c r="T4" s="68">
        <v>0.8</v>
      </c>
      <c r="U4" s="76">
        <v>1</v>
      </c>
      <c r="V4" s="68">
        <v>0.15</v>
      </c>
      <c r="W4" s="77">
        <v>0.31388888888888888</v>
      </c>
      <c r="X4" s="68">
        <v>22.59</v>
      </c>
      <c r="Y4" s="68">
        <v>5.66</v>
      </c>
      <c r="Z4" s="320">
        <v>5.2105219510599845</v>
      </c>
      <c r="AA4" s="321">
        <v>0.68500000000000005</v>
      </c>
      <c r="AB4" s="134">
        <v>14.3</v>
      </c>
      <c r="AC4" s="204">
        <v>23.82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291</v>
      </c>
      <c r="C5" t="s">
        <v>764</v>
      </c>
      <c r="E5" s="167">
        <v>43297</v>
      </c>
      <c r="F5" t="s">
        <v>289</v>
      </c>
      <c r="G5" t="s">
        <v>775</v>
      </c>
      <c r="H5">
        <v>0</v>
      </c>
      <c r="I5" t="s">
        <v>760</v>
      </c>
      <c r="J5" s="326">
        <v>0.43124999999999997</v>
      </c>
      <c r="K5">
        <v>1</v>
      </c>
      <c r="L5">
        <v>1</v>
      </c>
      <c r="M5" t="s">
        <v>773</v>
      </c>
      <c r="N5" t="s">
        <v>776</v>
      </c>
      <c r="O5" s="131">
        <v>21.79</v>
      </c>
      <c r="P5" s="131">
        <v>8.84</v>
      </c>
      <c r="Q5" s="68">
        <v>0.8</v>
      </c>
      <c r="R5" s="68">
        <v>0.8</v>
      </c>
      <c r="S5" s="131">
        <v>0.8</v>
      </c>
      <c r="T5" s="68">
        <v>0.8</v>
      </c>
      <c r="U5" s="76">
        <v>1</v>
      </c>
      <c r="V5" s="68">
        <v>0.4</v>
      </c>
      <c r="W5" s="77">
        <v>0.31458333333333333</v>
      </c>
      <c r="X5" s="68">
        <v>22.87</v>
      </c>
      <c r="Y5" s="68">
        <v>4.3099999999999996</v>
      </c>
      <c r="Z5" s="320">
        <v>3.8890058819136062</v>
      </c>
      <c r="AA5" s="321">
        <v>0.54299999999999993</v>
      </c>
      <c r="AB5" s="134">
        <v>17.8</v>
      </c>
      <c r="AC5" s="204">
        <v>28.97</v>
      </c>
      <c r="AD5" s="72">
        <v>0.34794520547945201</v>
      </c>
      <c r="AE5" s="72">
        <v>0.22534013605442182</v>
      </c>
      <c r="AF5" s="72">
        <v>1.4523548740416212</v>
      </c>
      <c r="AG5" s="137">
        <v>1.677695010096043</v>
      </c>
      <c r="AH5" s="75">
        <v>25.616743765414164</v>
      </c>
      <c r="AI5" s="75">
        <v>27.294438775510205</v>
      </c>
      <c r="AJ5" s="72">
        <v>166.31864849035605</v>
      </c>
      <c r="AK5" s="72">
        <v>28.690256002351148</v>
      </c>
      <c r="AL5" s="72">
        <v>5.7970430266194333</v>
      </c>
      <c r="AM5" s="322">
        <v>54.306999767765312</v>
      </c>
      <c r="AN5" s="323">
        <v>55.98469477786135</v>
      </c>
      <c r="AO5" s="137">
        <v>13.948405063291137</v>
      </c>
      <c r="AP5" s="137">
        <v>26.486501603375519</v>
      </c>
      <c r="AQ5" s="72">
        <v>0.34495949695834938</v>
      </c>
      <c r="AR5" s="72">
        <v>40.434906666666656</v>
      </c>
      <c r="AV5" s="69"/>
      <c r="AX5" s="322"/>
      <c r="AY5" s="322"/>
    </row>
    <row r="6" spans="1:51" x14ac:dyDescent="0.2">
      <c r="A6" t="s">
        <v>756</v>
      </c>
      <c r="B6" t="s">
        <v>291</v>
      </c>
      <c r="C6" t="s">
        <v>765</v>
      </c>
      <c r="E6" s="167">
        <v>43297</v>
      </c>
      <c r="F6" t="s">
        <v>289</v>
      </c>
      <c r="G6" t="s">
        <v>775</v>
      </c>
      <c r="H6">
        <v>0</v>
      </c>
      <c r="I6" t="s">
        <v>760</v>
      </c>
      <c r="J6" s="326">
        <v>0.43124999999999997</v>
      </c>
      <c r="K6">
        <v>1</v>
      </c>
      <c r="L6">
        <v>1</v>
      </c>
      <c r="M6" t="s">
        <v>773</v>
      </c>
      <c r="N6" t="s">
        <v>776</v>
      </c>
      <c r="O6" s="131">
        <v>21.79</v>
      </c>
      <c r="P6" s="131">
        <v>8.84</v>
      </c>
      <c r="Q6" s="68">
        <v>0.8</v>
      </c>
      <c r="R6" s="68">
        <v>0.8</v>
      </c>
      <c r="S6" s="131">
        <v>0.8</v>
      </c>
      <c r="T6" s="68">
        <v>0.8</v>
      </c>
      <c r="U6" s="76">
        <v>1</v>
      </c>
      <c r="V6" s="68">
        <v>0.4</v>
      </c>
      <c r="W6" s="77">
        <v>0.31458333333333333</v>
      </c>
      <c r="X6" s="68">
        <v>22.87</v>
      </c>
      <c r="Y6" s="68">
        <v>4.3099999999999996</v>
      </c>
      <c r="Z6" s="320">
        <v>3.8912521983245929</v>
      </c>
      <c r="AA6" s="321">
        <v>0.54299999999999993</v>
      </c>
      <c r="AB6" s="134">
        <v>17.7</v>
      </c>
      <c r="AC6" s="204">
        <v>28.9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291</v>
      </c>
      <c r="C7" t="s">
        <v>757</v>
      </c>
      <c r="E7" s="167">
        <v>43312</v>
      </c>
      <c r="F7" t="s">
        <v>289</v>
      </c>
      <c r="G7" t="s">
        <v>775</v>
      </c>
      <c r="H7">
        <v>0</v>
      </c>
      <c r="I7" t="s">
        <v>760</v>
      </c>
      <c r="J7" s="326">
        <v>0.42708333333333331</v>
      </c>
      <c r="K7">
        <v>2</v>
      </c>
      <c r="L7">
        <v>1</v>
      </c>
      <c r="M7" t="s">
        <v>809</v>
      </c>
      <c r="N7" t="s">
        <v>808</v>
      </c>
      <c r="O7" s="131">
        <v>22.6</v>
      </c>
      <c r="P7" s="131">
        <v>8.67</v>
      </c>
      <c r="Q7" s="68">
        <v>0.8</v>
      </c>
      <c r="R7" s="68">
        <v>0.8</v>
      </c>
      <c r="S7" s="131">
        <v>0.8</v>
      </c>
      <c r="T7" s="68">
        <v>0.8</v>
      </c>
      <c r="U7" s="76">
        <v>1</v>
      </c>
      <c r="V7" s="68">
        <v>0.15</v>
      </c>
      <c r="W7" s="77">
        <v>0.29166666666666669</v>
      </c>
      <c r="X7" s="68">
        <v>21.7</v>
      </c>
      <c r="Y7" s="68">
        <v>3.66</v>
      </c>
      <c r="Z7" s="320">
        <v>3.5343031948864958</v>
      </c>
      <c r="AA7" s="321">
        <v>0.41499999999999998</v>
      </c>
      <c r="AB7" s="205">
        <v>6</v>
      </c>
      <c r="AC7" s="171">
        <v>10.74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291</v>
      </c>
      <c r="C8" t="s">
        <v>764</v>
      </c>
      <c r="E8" s="167">
        <v>43312</v>
      </c>
      <c r="F8" t="s">
        <v>289</v>
      </c>
      <c r="G8" t="s">
        <v>775</v>
      </c>
      <c r="H8">
        <v>0</v>
      </c>
      <c r="I8" t="s">
        <v>760</v>
      </c>
      <c r="J8" s="326">
        <v>0.42708333333333331</v>
      </c>
      <c r="K8">
        <v>2</v>
      </c>
      <c r="L8">
        <v>1</v>
      </c>
      <c r="M8" t="s">
        <v>809</v>
      </c>
      <c r="N8" t="s">
        <v>808</v>
      </c>
      <c r="O8" s="131">
        <v>22.6</v>
      </c>
      <c r="P8" s="131">
        <v>8.67</v>
      </c>
      <c r="Q8" s="68">
        <v>0.8</v>
      </c>
      <c r="R8" s="68">
        <v>0.8</v>
      </c>
      <c r="S8" s="131">
        <v>0.8</v>
      </c>
      <c r="T8" s="68">
        <v>0.8</v>
      </c>
      <c r="U8" s="76">
        <v>1</v>
      </c>
      <c r="V8" s="68">
        <v>0.4</v>
      </c>
      <c r="W8" s="77">
        <v>0.29375000000000001</v>
      </c>
      <c r="X8" s="68">
        <v>24.1</v>
      </c>
      <c r="Y8" s="68">
        <v>2.73</v>
      </c>
      <c r="Z8" s="320">
        <v>2.5386178065052043</v>
      </c>
      <c r="AA8" s="321">
        <v>0.32400000000000001</v>
      </c>
      <c r="AB8" s="205">
        <v>12.7</v>
      </c>
      <c r="AC8" s="171">
        <v>21.33</v>
      </c>
      <c r="AD8" s="72">
        <v>0.37290322580645158</v>
      </c>
      <c r="AE8" s="72">
        <v>1.4168451980167718</v>
      </c>
      <c r="AF8" s="72">
        <v>6.0421686746987957</v>
      </c>
      <c r="AG8" s="137">
        <v>7.4590138727155679</v>
      </c>
      <c r="AH8" s="75">
        <v>21.350093270141571</v>
      </c>
      <c r="AI8" s="75">
        <v>28.80910714285714</v>
      </c>
      <c r="AJ8" s="72">
        <v>150.97551504444385</v>
      </c>
      <c r="AK8" s="72">
        <v>26.678596966762626</v>
      </c>
      <c r="AL8" s="72">
        <v>5.6590500329734663</v>
      </c>
      <c r="AM8" s="322">
        <v>48.028690236904197</v>
      </c>
      <c r="AN8" s="323">
        <v>55.48770410961977</v>
      </c>
      <c r="AO8" s="137">
        <v>10.540607594936706</v>
      </c>
      <c r="AP8" s="137">
        <v>14.428699071729962</v>
      </c>
      <c r="AQ8" s="72">
        <v>0.42214258231719842</v>
      </c>
      <c r="AR8" s="72">
        <v>24.969306666666668</v>
      </c>
      <c r="AV8" s="69"/>
      <c r="AX8" s="322"/>
      <c r="AY8" s="322"/>
    </row>
    <row r="9" spans="1:51" x14ac:dyDescent="0.2">
      <c r="A9" t="s">
        <v>756</v>
      </c>
      <c r="B9" t="s">
        <v>291</v>
      </c>
      <c r="C9" t="s">
        <v>765</v>
      </c>
      <c r="E9" s="167">
        <v>43312</v>
      </c>
      <c r="F9" t="s">
        <v>289</v>
      </c>
      <c r="G9" t="s">
        <v>775</v>
      </c>
      <c r="H9">
        <v>0</v>
      </c>
      <c r="I9" t="s">
        <v>760</v>
      </c>
      <c r="J9" s="326">
        <v>0.42708333333333331</v>
      </c>
      <c r="K9">
        <v>2</v>
      </c>
      <c r="L9">
        <v>1</v>
      </c>
      <c r="M9" t="s">
        <v>809</v>
      </c>
      <c r="N9" t="s">
        <v>808</v>
      </c>
      <c r="O9" s="131">
        <v>22.6</v>
      </c>
      <c r="P9" s="131">
        <v>8.67</v>
      </c>
      <c r="Q9" s="68">
        <v>0.8</v>
      </c>
      <c r="R9" s="68">
        <v>0.8</v>
      </c>
      <c r="S9" s="131">
        <v>0.8</v>
      </c>
      <c r="T9" s="68">
        <v>0.8</v>
      </c>
      <c r="U9" s="76">
        <v>1</v>
      </c>
      <c r="V9" s="68">
        <v>0.4</v>
      </c>
      <c r="W9" s="77">
        <v>0.2951388888888889</v>
      </c>
      <c r="X9" s="68">
        <v>24.1</v>
      </c>
      <c r="Y9" s="68">
        <v>2.73</v>
      </c>
      <c r="Z9" s="320">
        <v>2.540071068227316</v>
      </c>
      <c r="AA9" s="321">
        <v>0.32400000000000001</v>
      </c>
      <c r="AB9" s="205">
        <v>12.6</v>
      </c>
      <c r="AC9" s="171">
        <v>21.17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291</v>
      </c>
      <c r="C10" t="s">
        <v>757</v>
      </c>
      <c r="E10" s="167">
        <v>43326</v>
      </c>
      <c r="F10" t="s">
        <v>289</v>
      </c>
      <c r="G10" t="s">
        <v>775</v>
      </c>
      <c r="H10">
        <v>2</v>
      </c>
      <c r="I10" t="s">
        <v>760</v>
      </c>
      <c r="J10" s="326">
        <v>0.41388888888888892</v>
      </c>
      <c r="K10">
        <v>3</v>
      </c>
      <c r="L10">
        <v>3</v>
      </c>
      <c r="M10" t="s">
        <v>757</v>
      </c>
      <c r="N10" t="s">
        <v>774</v>
      </c>
      <c r="O10" s="131">
        <v>23.97</v>
      </c>
      <c r="P10" s="131">
        <v>8.56</v>
      </c>
      <c r="Q10" s="68">
        <v>0.45</v>
      </c>
      <c r="R10" s="68">
        <v>0.4</v>
      </c>
      <c r="S10" s="131">
        <v>0.42500000000000004</v>
      </c>
      <c r="T10" s="68">
        <v>0.5</v>
      </c>
      <c r="U10" s="76">
        <v>0.85000000000000009</v>
      </c>
      <c r="V10" s="68">
        <v>0.15</v>
      </c>
      <c r="W10" s="77">
        <v>0.3298611111111111</v>
      </c>
      <c r="X10" s="68">
        <v>21.66</v>
      </c>
      <c r="Y10" s="68">
        <v>5.78</v>
      </c>
      <c r="Z10" s="320">
        <v>5.6042467599718586</v>
      </c>
      <c r="AA10" s="321">
        <v>0.68099999999999994</v>
      </c>
      <c r="AB10" s="226">
        <v>5.3</v>
      </c>
      <c r="AC10" s="216">
        <v>9.52</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291</v>
      </c>
      <c r="C11" t="s">
        <v>764</v>
      </c>
      <c r="E11" s="167">
        <v>43326</v>
      </c>
      <c r="F11" t="s">
        <v>289</v>
      </c>
      <c r="G11" t="s">
        <v>775</v>
      </c>
      <c r="H11">
        <v>2</v>
      </c>
      <c r="I11" t="s">
        <v>760</v>
      </c>
      <c r="J11" s="326">
        <v>0.41388888888888892</v>
      </c>
      <c r="K11">
        <v>3</v>
      </c>
      <c r="L11">
        <v>3</v>
      </c>
      <c r="M11" t="s">
        <v>757</v>
      </c>
      <c r="N11" t="s">
        <v>774</v>
      </c>
      <c r="O11" s="131">
        <v>23.97</v>
      </c>
      <c r="P11" s="131">
        <v>8.56</v>
      </c>
      <c r="Q11" s="68">
        <v>0.45</v>
      </c>
      <c r="R11" s="68">
        <v>0.4</v>
      </c>
      <c r="S11" s="131">
        <v>0.42500000000000004</v>
      </c>
      <c r="T11" s="68">
        <v>0.5</v>
      </c>
      <c r="U11" s="76">
        <v>0.85000000000000009</v>
      </c>
      <c r="V11" s="68">
        <v>0.25</v>
      </c>
      <c r="W11" s="77">
        <v>0.33124999999999999</v>
      </c>
      <c r="X11" s="68">
        <v>22.2</v>
      </c>
      <c r="Y11" s="68">
        <v>4.72</v>
      </c>
      <c r="Z11" s="320">
        <v>4.3999499027398938</v>
      </c>
      <c r="AA11" s="321">
        <v>0.57700000000000007</v>
      </c>
      <c r="AB11" s="226">
        <v>12.1</v>
      </c>
      <c r="AC11" s="216">
        <v>20.38</v>
      </c>
      <c r="AD11" s="72">
        <v>6.3253012048192794E-2</v>
      </c>
      <c r="AE11" s="72">
        <v>2.5000000000000001E-2</v>
      </c>
      <c r="AF11" s="72">
        <v>7.9227820372398687</v>
      </c>
      <c r="AG11" s="137">
        <v>7.9477820372398691</v>
      </c>
      <c r="AH11" s="75">
        <v>17.831988370923401</v>
      </c>
      <c r="AI11" s="75">
        <v>25.779770408163269</v>
      </c>
      <c r="AJ11" s="72">
        <v>1519.6243312697823</v>
      </c>
      <c r="AK11" s="72">
        <v>294.92962477844497</v>
      </c>
      <c r="AL11" s="72">
        <v>5.1524980998817735</v>
      </c>
      <c r="AM11" s="322">
        <v>312.76161314936837</v>
      </c>
      <c r="AN11" s="323">
        <v>320.70939518660822</v>
      </c>
      <c r="AO11" s="137">
        <v>92.046784810126638</v>
      </c>
      <c r="AP11" s="137">
        <v>32.087588523207003</v>
      </c>
      <c r="AQ11" s="72">
        <v>0.22334168360104101</v>
      </c>
      <c r="AR11" s="72">
        <v>124.13437333333364</v>
      </c>
      <c r="AV11" s="69"/>
      <c r="AX11" s="322"/>
      <c r="AY11" s="322"/>
    </row>
    <row r="12" spans="1:51" x14ac:dyDescent="0.2">
      <c r="A12" t="s">
        <v>756</v>
      </c>
      <c r="B12" t="s">
        <v>291</v>
      </c>
      <c r="C12" t="s">
        <v>765</v>
      </c>
      <c r="E12" s="167">
        <v>43326</v>
      </c>
      <c r="F12" t="s">
        <v>289</v>
      </c>
      <c r="G12" t="s">
        <v>775</v>
      </c>
      <c r="H12">
        <v>2</v>
      </c>
      <c r="I12" t="s">
        <v>760</v>
      </c>
      <c r="J12" s="326">
        <v>0.41388888888888892</v>
      </c>
      <c r="K12">
        <v>3</v>
      </c>
      <c r="L12">
        <v>3</v>
      </c>
      <c r="M12" t="s">
        <v>757</v>
      </c>
      <c r="N12" t="s">
        <v>774</v>
      </c>
      <c r="O12" s="131">
        <v>23.97</v>
      </c>
      <c r="P12" s="131">
        <v>8.56</v>
      </c>
      <c r="Q12" s="68">
        <v>0.45</v>
      </c>
      <c r="R12" s="68">
        <v>0.4</v>
      </c>
      <c r="S12" s="131">
        <v>0.42500000000000004</v>
      </c>
      <c r="T12" s="68">
        <v>0.5</v>
      </c>
      <c r="U12" s="76">
        <v>0.85000000000000009</v>
      </c>
      <c r="V12" s="68">
        <v>0.25</v>
      </c>
      <c r="W12" s="77">
        <v>0.33124999999999999</v>
      </c>
      <c r="X12" s="68">
        <v>22.2</v>
      </c>
      <c r="Y12" s="68">
        <v>4.72</v>
      </c>
      <c r="Z12" s="320">
        <v>4.3999499027398938</v>
      </c>
      <c r="AA12" s="321">
        <v>0.57700000000000007</v>
      </c>
      <c r="AB12" s="226">
        <v>12.1</v>
      </c>
      <c r="AC12" s="216">
        <v>20.38</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291</v>
      </c>
      <c r="C13" t="s">
        <v>757</v>
      </c>
      <c r="E13" s="167">
        <v>43340</v>
      </c>
      <c r="F13" t="s">
        <v>289</v>
      </c>
      <c r="G13" t="s">
        <v>775</v>
      </c>
      <c r="H13">
        <v>1</v>
      </c>
      <c r="I13" t="s">
        <v>760</v>
      </c>
      <c r="J13" s="326">
        <v>0.37777777777777777</v>
      </c>
      <c r="K13">
        <v>5</v>
      </c>
      <c r="L13">
        <v>1</v>
      </c>
      <c r="M13" t="s">
        <v>773</v>
      </c>
      <c r="N13" t="s">
        <v>847</v>
      </c>
      <c r="O13" s="131">
        <v>22.73</v>
      </c>
      <c r="P13" s="131">
        <v>8.83</v>
      </c>
      <c r="Q13" s="68">
        <v>0.5</v>
      </c>
      <c r="R13" s="68">
        <v>0.5</v>
      </c>
      <c r="S13" s="131">
        <v>0.5</v>
      </c>
      <c r="T13" s="68">
        <v>0.5</v>
      </c>
      <c r="U13" s="76">
        <v>1</v>
      </c>
      <c r="V13" s="68">
        <v>0.15</v>
      </c>
      <c r="W13" s="77">
        <v>0.30277777777777776</v>
      </c>
      <c r="X13" s="68">
        <v>22.04</v>
      </c>
      <c r="Y13" s="68">
        <v>6.56</v>
      </c>
      <c r="Z13" s="320">
        <v>6.2511728697864291</v>
      </c>
      <c r="AA13" s="321">
        <v>0.76500000000000001</v>
      </c>
      <c r="AB13" s="226">
        <v>8.3000000000000007</v>
      </c>
      <c r="AC13" s="216">
        <v>14.38</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291</v>
      </c>
      <c r="C14" t="s">
        <v>764</v>
      </c>
      <c r="E14" s="167">
        <v>43340</v>
      </c>
      <c r="F14" t="s">
        <v>289</v>
      </c>
      <c r="G14" t="s">
        <v>775</v>
      </c>
      <c r="H14">
        <v>1</v>
      </c>
      <c r="I14" t="s">
        <v>760</v>
      </c>
      <c r="J14" s="326">
        <v>0.37777777777777777</v>
      </c>
      <c r="K14">
        <v>5</v>
      </c>
      <c r="L14">
        <v>1</v>
      </c>
      <c r="M14" t="s">
        <v>773</v>
      </c>
      <c r="N14" t="s">
        <v>847</v>
      </c>
      <c r="O14" s="131">
        <v>22.73</v>
      </c>
      <c r="P14" s="131">
        <v>8.83</v>
      </c>
      <c r="Q14" s="68">
        <v>0.5</v>
      </c>
      <c r="R14" s="68">
        <v>0.5</v>
      </c>
      <c r="S14" s="131">
        <v>0.5</v>
      </c>
      <c r="T14" s="68">
        <v>0.5</v>
      </c>
      <c r="U14" s="76">
        <v>1</v>
      </c>
      <c r="V14" s="68">
        <v>0.25</v>
      </c>
      <c r="W14" s="77">
        <v>0.30555555555555552</v>
      </c>
      <c r="X14" s="68">
        <v>21.66</v>
      </c>
      <c r="Y14" s="68">
        <v>5.38</v>
      </c>
      <c r="Z14" s="320">
        <v>4.996288042103358</v>
      </c>
      <c r="AA14" s="321">
        <v>0.64300000000000002</v>
      </c>
      <c r="AB14" s="226">
        <v>12.7</v>
      </c>
      <c r="AC14" s="216">
        <v>21.17</v>
      </c>
      <c r="AD14" s="72">
        <v>1.4597429353537352</v>
      </c>
      <c r="AE14" s="72">
        <v>0.35683788754597989</v>
      </c>
      <c r="AF14" s="72">
        <v>6.693866374589267</v>
      </c>
      <c r="AG14" s="137">
        <v>7.0507042621352465</v>
      </c>
      <c r="AH14" s="75">
        <v>27.438469251639553</v>
      </c>
      <c r="AI14" s="222">
        <v>34.489173513774801</v>
      </c>
      <c r="AJ14" s="72">
        <v>481.79803329499606</v>
      </c>
      <c r="AK14" s="72">
        <v>81.995821999139977</v>
      </c>
      <c r="AL14" s="72">
        <v>5.8758851554662073</v>
      </c>
      <c r="AM14" s="322">
        <v>109.43429125077952</v>
      </c>
      <c r="AN14" s="323">
        <v>116.48499551291478</v>
      </c>
      <c r="AO14" s="137">
        <v>58.349468354430357</v>
      </c>
      <c r="AP14" s="137">
        <v>23.713678312236301</v>
      </c>
      <c r="AQ14" s="72">
        <v>0.71103133043923861</v>
      </c>
      <c r="AR14" s="72">
        <v>82.063146666666654</v>
      </c>
      <c r="AV14" s="69"/>
      <c r="AX14" s="322"/>
      <c r="AY14" s="322"/>
    </row>
    <row r="15" spans="1:51" x14ac:dyDescent="0.2">
      <c r="A15" t="s">
        <v>756</v>
      </c>
      <c r="B15" t="s">
        <v>291</v>
      </c>
      <c r="C15" t="s">
        <v>765</v>
      </c>
      <c r="E15" s="167">
        <v>43340</v>
      </c>
      <c r="F15" t="s">
        <v>289</v>
      </c>
      <c r="G15" t="s">
        <v>775</v>
      </c>
      <c r="H15">
        <v>1</v>
      </c>
      <c r="I15" t="s">
        <v>760</v>
      </c>
      <c r="J15" s="326">
        <v>0.37777777777777777</v>
      </c>
      <c r="K15">
        <v>5</v>
      </c>
      <c r="L15">
        <v>1</v>
      </c>
      <c r="M15" t="s">
        <v>773</v>
      </c>
      <c r="N15" t="s">
        <v>847</v>
      </c>
      <c r="O15" s="131">
        <v>22.73</v>
      </c>
      <c r="P15" s="131">
        <v>8.83</v>
      </c>
      <c r="Q15" s="68">
        <v>0.5</v>
      </c>
      <c r="R15" s="68">
        <v>0.5</v>
      </c>
      <c r="S15" s="131">
        <v>0.5</v>
      </c>
      <c r="T15" s="68">
        <v>0.5</v>
      </c>
      <c r="U15" s="76">
        <v>1</v>
      </c>
      <c r="V15" s="68">
        <v>0.25</v>
      </c>
      <c r="W15" s="77">
        <v>0.30555555555555552</v>
      </c>
      <c r="X15" s="68">
        <v>21.66</v>
      </c>
      <c r="Y15" s="68">
        <v>5.38</v>
      </c>
      <c r="Z15" s="320">
        <v>4.996288042103358</v>
      </c>
      <c r="AA15" s="321">
        <v>0.64300000000000002</v>
      </c>
      <c r="AB15" s="226">
        <v>12.7</v>
      </c>
      <c r="AC15" s="216">
        <v>21.2</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291</v>
      </c>
      <c r="B22" s="102">
        <v>2018</v>
      </c>
      <c r="C22" s="103">
        <v>7</v>
      </c>
      <c r="D22" s="102">
        <v>16</v>
      </c>
      <c r="E22" s="82"/>
      <c r="F22" s="131">
        <v>0.8</v>
      </c>
      <c r="G22" s="131">
        <v>8.84</v>
      </c>
      <c r="H22" s="82"/>
      <c r="I22" s="131">
        <v>21.79</v>
      </c>
      <c r="J22" s="134">
        <v>14.3</v>
      </c>
      <c r="K22" s="82"/>
      <c r="L22" s="82"/>
      <c r="M22" s="108"/>
      <c r="N22" s="131" t="s">
        <v>763</v>
      </c>
      <c r="O22" s="82"/>
      <c r="P22" s="82"/>
      <c r="Q22" s="82"/>
      <c r="R22" s="140"/>
      <c r="S22" s="131" t="s">
        <v>763</v>
      </c>
      <c r="T22" s="131" t="s">
        <v>763</v>
      </c>
      <c r="U22" s="131" t="s">
        <v>763</v>
      </c>
      <c r="V22" s="85"/>
      <c r="W22" s="85"/>
      <c r="X22" s="85"/>
      <c r="Y22" s="102">
        <f>IF(C22&lt;6," ",IF(C22&lt;=9,I22, IF(C22&gt;=10," ")))</f>
        <v>21.79</v>
      </c>
      <c r="Z22" s="102">
        <f>IF(Y22=" ", " ", IF(Y22&gt;0, Y22+273.15))</f>
        <v>294.94</v>
      </c>
      <c r="AA22" s="102">
        <f>IF(C22&lt;6," ",IF(C22&lt;=9,J22, IF(C22&gt;=10," ")))</f>
        <v>14.3</v>
      </c>
      <c r="AB22" s="102">
        <f>IF(C22&lt;6," ",IF(C22&lt;=9,G22, IF(C22&gt;=10," ")))</f>
        <v>8.84</v>
      </c>
      <c r="AC22" s="104">
        <f>IF(Y22=" "," ",IF(Y22&gt;0,EXP(-173.4292+249.6339*100/Z22+143.3483*LN(+Z22/100)-21.8492*Z22/100+AA22*(-0.033096+0.014259*Z22/100-0.0017*(Z22/100)^2))*1.4276))</f>
        <v>8.0531436595115338</v>
      </c>
      <c r="AD22" s="102">
        <f>IF(Y22=" "," ",IF(Y22&gt;0,AB22/AC22))</f>
        <v>1.097707972657251</v>
      </c>
      <c r="AE22" s="105">
        <f>IF(C22&lt;6," ",IF(C22&lt;=9,F22, IF(C22&gt;=10," ")))</f>
        <v>0.8</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291</v>
      </c>
      <c r="B23" s="102">
        <v>2018</v>
      </c>
      <c r="C23" s="103">
        <v>7</v>
      </c>
      <c r="D23" s="102">
        <v>16</v>
      </c>
      <c r="E23" s="82"/>
      <c r="F23" s="131">
        <v>0.8</v>
      </c>
      <c r="G23" s="131">
        <v>8.84</v>
      </c>
      <c r="H23" s="82"/>
      <c r="I23" s="131">
        <v>21.79</v>
      </c>
      <c r="J23" s="134">
        <v>17.8</v>
      </c>
      <c r="K23" s="82"/>
      <c r="L23" s="82"/>
      <c r="M23" s="108"/>
      <c r="N23" s="137">
        <v>1.677695010096043</v>
      </c>
      <c r="O23" s="82"/>
      <c r="P23" s="82"/>
      <c r="Q23" s="82"/>
      <c r="R23" s="140"/>
      <c r="S23" s="323">
        <v>55.98469477786135</v>
      </c>
      <c r="T23" s="137">
        <v>13.948405063291137</v>
      </c>
      <c r="U23" s="137">
        <v>26.486501603375519</v>
      </c>
      <c r="V23" s="85"/>
      <c r="W23" s="85"/>
      <c r="X23" s="85"/>
      <c r="Y23" s="102">
        <f t="shared" ref="Y23:Y33" si="0">IF(C23&lt;6," ",IF(C23&lt;=9,I23, IF(C23&gt;=10," ")))</f>
        <v>21.79</v>
      </c>
      <c r="Z23" s="102">
        <f t="shared" ref="Z23:Z33" si="1">IF(Y23=" ", " ", IF(Y23&gt;0, Y23+273.15))</f>
        <v>294.94</v>
      </c>
      <c r="AA23" s="102">
        <f t="shared" ref="AA23:AA33" si="2">IF(C23&lt;6," ",IF(C23&lt;=9,J23, IF(C23&gt;=10," ")))</f>
        <v>17.8</v>
      </c>
      <c r="AB23" s="102">
        <f t="shared" ref="AB23:AB33" si="3">IF(C23&lt;6," ",IF(C23&lt;=9,G23, IF(C23&gt;=10," ")))</f>
        <v>8.84</v>
      </c>
      <c r="AC23" s="104">
        <f t="shared" ref="AC23:AC33" si="4">IF(Y23=" "," ",IF(Y23&gt;0,EXP(-173.4292+249.6339*100/Z23+143.3483*LN(+Z23/100)-21.8492*Z23/100+AA23*(-0.033096+0.014259*Z23/100-0.0017*(Z23/100)^2))*1.4276))</f>
        <v>7.8905192896142928</v>
      </c>
      <c r="AD23" s="102">
        <f t="shared" ref="AD23:AD33" si="5">IF(Y23=" "," ",IF(Y23&gt;0,AB23/AC23))</f>
        <v>1.1203318407237706</v>
      </c>
      <c r="AE23" s="105">
        <f t="shared" ref="AE23:AE33" si="6">IF(C23&lt;6," ",IF(C23&lt;=9,F23, IF(C23&gt;=10," ")))</f>
        <v>0.8</v>
      </c>
      <c r="AF23" s="102">
        <f t="shared" ref="AF23:AF33" si="7">IF(Y23=" "," ",N23)</f>
        <v>1.677695010096043</v>
      </c>
      <c r="AG23" s="105">
        <f t="shared" ref="AG23:AG33" si="8">IF(C23&lt;6," ",IF(C23&lt;=9,T23, IF(C23&gt;=10," ")))</f>
        <v>13.948405063291137</v>
      </c>
      <c r="AH23" s="105">
        <f t="shared" ref="AH23:AH33" si="9">IF(C23&lt;6," ",IF(C23&lt;=9,U23, IF(C23&gt;=10," ")))</f>
        <v>26.486501603375519</v>
      </c>
      <c r="AI23" s="102">
        <f t="shared" ref="AI23" si="10">IF(Y23=" ", " ", IF(Y23&gt;0, SUM(AG23:AH23)))</f>
        <v>40.434906666666656</v>
      </c>
      <c r="AJ23" s="106">
        <f t="shared" ref="AJ23:AJ33" si="11">IF(C23&lt;6," ",IF(C23&lt;=9,S23, IF(C23&gt;=10," ")))</f>
        <v>55.98469477786135</v>
      </c>
      <c r="AK23" s="107">
        <f t="shared" ref="AK23:AK33" si="12">IF(Y23=" ", " ", IF(Y23&gt;0, AJ23-AF23))</f>
        <v>54.306999767765305</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291</v>
      </c>
      <c r="B24" s="102">
        <v>2018</v>
      </c>
      <c r="C24" s="103">
        <v>7</v>
      </c>
      <c r="D24" s="102">
        <v>16</v>
      </c>
      <c r="E24" s="82"/>
      <c r="F24" s="131">
        <v>0.8</v>
      </c>
      <c r="G24" s="131">
        <v>8.84</v>
      </c>
      <c r="H24" s="82"/>
      <c r="I24" s="131">
        <v>21.79</v>
      </c>
      <c r="J24" s="134">
        <v>17.7</v>
      </c>
      <c r="K24" s="82"/>
      <c r="L24" s="82"/>
      <c r="M24" s="108"/>
      <c r="N24" s="131" t="s">
        <v>763</v>
      </c>
      <c r="O24" s="82"/>
      <c r="P24" s="82"/>
      <c r="Q24" s="82"/>
      <c r="R24" s="140"/>
      <c r="S24" s="131" t="s">
        <v>763</v>
      </c>
      <c r="T24" s="131" t="s">
        <v>763</v>
      </c>
      <c r="U24" s="131" t="s">
        <v>763</v>
      </c>
      <c r="V24" s="85"/>
      <c r="W24" s="85"/>
      <c r="X24" s="85"/>
      <c r="Y24" s="102">
        <f t="shared" si="0"/>
        <v>21.79</v>
      </c>
      <c r="Z24" s="102">
        <f t="shared" si="1"/>
        <v>294.94</v>
      </c>
      <c r="AA24" s="102">
        <f t="shared" si="2"/>
        <v>17.7</v>
      </c>
      <c r="AB24" s="102">
        <f t="shared" si="3"/>
        <v>8.84</v>
      </c>
      <c r="AC24" s="104">
        <f t="shared" si="4"/>
        <v>7.8951198072164139</v>
      </c>
      <c r="AD24" s="102">
        <f t="shared" si="5"/>
        <v>1.1196790189200083</v>
      </c>
      <c r="AE24" s="105">
        <f t="shared" si="6"/>
        <v>0.8</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291</v>
      </c>
      <c r="B25" s="102">
        <v>2018</v>
      </c>
      <c r="C25" s="103">
        <v>7</v>
      </c>
      <c r="D25" s="102">
        <v>31</v>
      </c>
      <c r="E25" s="82"/>
      <c r="F25" s="131">
        <v>0.8</v>
      </c>
      <c r="G25" s="131">
        <v>8.67</v>
      </c>
      <c r="H25" s="82"/>
      <c r="I25" s="131">
        <v>22.6</v>
      </c>
      <c r="J25" s="205">
        <v>6</v>
      </c>
      <c r="K25" s="82"/>
      <c r="L25" s="82"/>
      <c r="M25" s="108"/>
      <c r="N25" s="131" t="s">
        <v>763</v>
      </c>
      <c r="O25" s="82"/>
      <c r="P25" s="82"/>
      <c r="Q25" s="82"/>
      <c r="R25" s="140"/>
      <c r="S25" s="131" t="s">
        <v>763</v>
      </c>
      <c r="T25" s="131" t="s">
        <v>763</v>
      </c>
      <c r="U25" s="131" t="s">
        <v>763</v>
      </c>
      <c r="V25" s="85"/>
      <c r="W25" s="85"/>
      <c r="X25" s="85"/>
      <c r="Y25" s="102">
        <f t="shared" si="0"/>
        <v>22.6</v>
      </c>
      <c r="Z25" s="102">
        <f t="shared" si="1"/>
        <v>295.75</v>
      </c>
      <c r="AA25" s="102">
        <f t="shared" si="2"/>
        <v>6</v>
      </c>
      <c r="AB25" s="102">
        <f t="shared" si="3"/>
        <v>8.67</v>
      </c>
      <c r="AC25" s="104">
        <f t="shared" si="4"/>
        <v>8.3228060308186436</v>
      </c>
      <c r="AD25" s="102">
        <f t="shared" si="5"/>
        <v>1.0417159751045173</v>
      </c>
      <c r="AE25" s="105">
        <f t="shared" si="6"/>
        <v>0.8</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291</v>
      </c>
      <c r="B26" s="102">
        <v>2018</v>
      </c>
      <c r="C26" s="103">
        <v>7</v>
      </c>
      <c r="D26" s="102">
        <v>31</v>
      </c>
      <c r="E26" s="82"/>
      <c r="F26" s="131">
        <v>0.8</v>
      </c>
      <c r="G26" s="131">
        <v>8.67</v>
      </c>
      <c r="H26" s="82"/>
      <c r="I26" s="131">
        <v>22.6</v>
      </c>
      <c r="J26" s="205">
        <v>12.7</v>
      </c>
      <c r="K26" s="82"/>
      <c r="L26" s="82"/>
      <c r="M26" s="108"/>
      <c r="N26" s="137">
        <v>7.4590138727155679</v>
      </c>
      <c r="O26" s="82"/>
      <c r="P26" s="82"/>
      <c r="Q26" s="82"/>
      <c r="R26" s="140"/>
      <c r="S26" s="323">
        <v>55.48770410961977</v>
      </c>
      <c r="T26" s="137">
        <v>10.540607594936706</v>
      </c>
      <c r="U26" s="137">
        <v>14.428699071729962</v>
      </c>
      <c r="V26" s="85"/>
      <c r="W26" s="85"/>
      <c r="X26" s="85"/>
      <c r="Y26" s="102">
        <f t="shared" si="0"/>
        <v>22.6</v>
      </c>
      <c r="Z26" s="102">
        <f t="shared" si="1"/>
        <v>295.75</v>
      </c>
      <c r="AA26" s="102">
        <f t="shared" si="2"/>
        <v>12.7</v>
      </c>
      <c r="AB26" s="102">
        <f t="shared" si="3"/>
        <v>8.67</v>
      </c>
      <c r="AC26" s="104">
        <f t="shared" si="4"/>
        <v>8.0058761263963962</v>
      </c>
      <c r="AD26" s="102">
        <f t="shared" si="5"/>
        <v>1.0829545527707958</v>
      </c>
      <c r="AE26" s="105">
        <f t="shared" si="6"/>
        <v>0.8</v>
      </c>
      <c r="AF26" s="102">
        <f t="shared" si="7"/>
        <v>7.4590138727155679</v>
      </c>
      <c r="AG26" s="105">
        <f t="shared" si="8"/>
        <v>10.540607594936706</v>
      </c>
      <c r="AH26" s="105">
        <f t="shared" si="9"/>
        <v>14.428699071729962</v>
      </c>
      <c r="AI26" s="102">
        <f t="shared" ref="AI26" si="13">IF(Y26=" ", " ", IF(Y26&gt;0, SUM(AG26:AH26)))</f>
        <v>24.969306666666668</v>
      </c>
      <c r="AJ26" s="106">
        <f t="shared" si="11"/>
        <v>55.48770410961977</v>
      </c>
      <c r="AK26" s="107">
        <f t="shared" si="12"/>
        <v>48.028690236904204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291</v>
      </c>
      <c r="B27" s="102">
        <v>2018</v>
      </c>
      <c r="C27" s="103">
        <v>7</v>
      </c>
      <c r="D27" s="102">
        <v>31</v>
      </c>
      <c r="E27" s="82"/>
      <c r="F27" s="131">
        <v>0.8</v>
      </c>
      <c r="G27" s="131">
        <v>8.67</v>
      </c>
      <c r="H27" s="82"/>
      <c r="I27" s="131">
        <v>22.6</v>
      </c>
      <c r="J27" s="205">
        <v>12.6</v>
      </c>
      <c r="K27" s="82"/>
      <c r="L27" s="82"/>
      <c r="M27" s="108"/>
      <c r="N27" s="131" t="s">
        <v>763</v>
      </c>
      <c r="O27" s="82"/>
      <c r="P27" s="82"/>
      <c r="Q27" s="82"/>
      <c r="R27" s="140"/>
      <c r="S27" s="131" t="s">
        <v>763</v>
      </c>
      <c r="T27" s="131" t="s">
        <v>763</v>
      </c>
      <c r="U27" s="131" t="s">
        <v>763</v>
      </c>
      <c r="V27" s="85"/>
      <c r="W27" s="85"/>
      <c r="X27" s="85"/>
      <c r="Y27" s="102">
        <f t="shared" si="0"/>
        <v>22.6</v>
      </c>
      <c r="Z27" s="102">
        <f t="shared" si="1"/>
        <v>295.75</v>
      </c>
      <c r="AA27" s="102">
        <f t="shared" si="2"/>
        <v>12.6</v>
      </c>
      <c r="AB27" s="102">
        <f t="shared" si="3"/>
        <v>8.67</v>
      </c>
      <c r="AC27" s="104">
        <f t="shared" si="4"/>
        <v>8.0105165381953363</v>
      </c>
      <c r="AD27" s="102">
        <f t="shared" si="5"/>
        <v>1.0823272080720574</v>
      </c>
      <c r="AE27" s="105">
        <f t="shared" si="6"/>
        <v>0.8</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291</v>
      </c>
      <c r="B28" s="102">
        <v>2018</v>
      </c>
      <c r="C28" s="103">
        <v>8</v>
      </c>
      <c r="D28" s="102">
        <v>14</v>
      </c>
      <c r="E28" s="82"/>
      <c r="F28" s="131">
        <v>0.42500000000000004</v>
      </c>
      <c r="G28" s="131">
        <v>8.56</v>
      </c>
      <c r="H28" s="82"/>
      <c r="I28" s="131">
        <v>23.97</v>
      </c>
      <c r="J28" s="226">
        <v>5.3</v>
      </c>
      <c r="K28" s="82"/>
      <c r="L28" s="82"/>
      <c r="M28" s="82"/>
      <c r="N28" s="131" t="s">
        <v>763</v>
      </c>
      <c r="O28" s="82"/>
      <c r="P28" s="82"/>
      <c r="Q28" s="82"/>
      <c r="R28" s="140"/>
      <c r="S28" s="131" t="s">
        <v>763</v>
      </c>
      <c r="T28" s="131" t="s">
        <v>763</v>
      </c>
      <c r="U28" s="131" t="s">
        <v>763</v>
      </c>
      <c r="V28" s="85"/>
      <c r="W28" s="85"/>
      <c r="X28" s="85"/>
      <c r="Y28" s="102">
        <f t="shared" si="0"/>
        <v>23.97</v>
      </c>
      <c r="Z28" s="102">
        <f t="shared" si="1"/>
        <v>297.12</v>
      </c>
      <c r="AA28" s="102">
        <f t="shared" si="2"/>
        <v>5.3</v>
      </c>
      <c r="AB28" s="102">
        <f t="shared" si="3"/>
        <v>8.56</v>
      </c>
      <c r="AC28" s="104">
        <f t="shared" si="4"/>
        <v>8.1443764976980493</v>
      </c>
      <c r="AD28" s="102">
        <f t="shared" si="5"/>
        <v>1.0510319608160827</v>
      </c>
      <c r="AE28" s="105">
        <f t="shared" si="6"/>
        <v>0.42500000000000004</v>
      </c>
      <c r="AF28" s="102" t="str">
        <f t="shared" si="7"/>
        <v>NS</v>
      </c>
      <c r="AG28" s="105" t="str">
        <f t="shared" si="8"/>
        <v>NS</v>
      </c>
      <c r="AH28" s="105" t="str">
        <f t="shared" si="9"/>
        <v>NS</v>
      </c>
      <c r="AI28" s="102"/>
      <c r="AJ28" s="106" t="str">
        <f t="shared" si="11"/>
        <v>NS</v>
      </c>
      <c r="AK28" s="107" t="e">
        <f t="shared" si="12"/>
        <v>#VALUE!</v>
      </c>
      <c r="AL28" s="82"/>
      <c r="AM28" s="82">
        <f>AD36</f>
        <v>1.0892071146338391</v>
      </c>
      <c r="AN28" s="82">
        <f>AE36</f>
        <v>0.63124999999999998</v>
      </c>
      <c r="AO28" s="82">
        <f>AF36</f>
        <v>6.0337987955466819</v>
      </c>
      <c r="AP28" s="82">
        <f>AI36</f>
        <v>67.90043333333341</v>
      </c>
      <c r="AQ28" s="113">
        <f>AK36</f>
        <v>131.13289860120435</v>
      </c>
      <c r="AR28" s="118"/>
      <c r="AS28" s="115" t="s">
        <v>497</v>
      </c>
      <c r="AT28" s="115" t="s">
        <v>497</v>
      </c>
      <c r="AU28" s="115" t="s">
        <v>497</v>
      </c>
      <c r="AV28" s="115" t="s">
        <v>497</v>
      </c>
      <c r="AW28" s="115" t="s">
        <v>497</v>
      </c>
      <c r="AX28" s="116" t="s">
        <v>498</v>
      </c>
      <c r="AY28" s="102"/>
      <c r="AZ28" s="102"/>
      <c r="BA28" s="82"/>
      <c r="BB28" s="82"/>
    </row>
    <row r="29" spans="1:54" ht="16" x14ac:dyDescent="0.2">
      <c r="A29" s="101" t="s">
        <v>291</v>
      </c>
      <c r="B29" s="102">
        <v>2018</v>
      </c>
      <c r="C29" s="103">
        <v>8</v>
      </c>
      <c r="D29" s="102">
        <v>14</v>
      </c>
      <c r="E29" s="82"/>
      <c r="F29" s="131">
        <v>0.42500000000000004</v>
      </c>
      <c r="G29" s="131">
        <v>8.56</v>
      </c>
      <c r="H29" s="82"/>
      <c r="I29" s="131">
        <v>23.97</v>
      </c>
      <c r="J29" s="226">
        <v>12.1</v>
      </c>
      <c r="K29" s="82"/>
      <c r="L29" s="82"/>
      <c r="M29" s="108"/>
      <c r="N29" s="137">
        <v>7.9477820372398691</v>
      </c>
      <c r="O29" s="82"/>
      <c r="P29" s="82"/>
      <c r="Q29" s="82"/>
      <c r="R29" s="140"/>
      <c r="S29" s="323">
        <v>320.70939518660822</v>
      </c>
      <c r="T29" s="137">
        <v>92.046784810126638</v>
      </c>
      <c r="U29" s="137">
        <v>32.087588523207003</v>
      </c>
      <c r="V29" s="85"/>
      <c r="W29" s="85"/>
      <c r="X29" s="85"/>
      <c r="Y29" s="102">
        <f t="shared" si="0"/>
        <v>23.97</v>
      </c>
      <c r="Z29" s="102">
        <f t="shared" si="1"/>
        <v>297.12</v>
      </c>
      <c r="AA29" s="102">
        <f t="shared" si="2"/>
        <v>12.1</v>
      </c>
      <c r="AB29" s="102">
        <f t="shared" si="3"/>
        <v>8.56</v>
      </c>
      <c r="AC29" s="104">
        <f t="shared" si="4"/>
        <v>7.8327525401624669</v>
      </c>
      <c r="AD29" s="102">
        <f t="shared" si="5"/>
        <v>1.0928469852850029</v>
      </c>
      <c r="AE29" s="105">
        <f t="shared" si="6"/>
        <v>0.42500000000000004</v>
      </c>
      <c r="AF29" s="102">
        <f t="shared" si="7"/>
        <v>7.9477820372398691</v>
      </c>
      <c r="AG29" s="105">
        <f t="shared" si="8"/>
        <v>92.046784810126638</v>
      </c>
      <c r="AH29" s="105">
        <f t="shared" si="9"/>
        <v>32.087588523207003</v>
      </c>
      <c r="AI29" s="102">
        <f t="shared" ref="AI29" si="14">IF(Y29=" ", " ", IF(Y29&gt;0, SUM(AG29:AH29)))</f>
        <v>124.13437333333364</v>
      </c>
      <c r="AJ29" s="106">
        <f t="shared" si="11"/>
        <v>320.70939518660822</v>
      </c>
      <c r="AK29" s="107">
        <f t="shared" si="12"/>
        <v>312.76161314936837</v>
      </c>
      <c r="AL29" s="82"/>
      <c r="AM29" s="82"/>
      <c r="AN29" s="82"/>
      <c r="AO29" s="82"/>
      <c r="AP29" s="85"/>
      <c r="AQ29" s="82"/>
      <c r="AR29" s="82"/>
      <c r="AS29" s="115">
        <f>((LN(AM28)-LN(0.4))/(LN(0.9)-LN(0.4))*100)</f>
        <v>123.52983347018129</v>
      </c>
      <c r="AT29" s="120">
        <f>((LN(AN28)-LN(0.6))/(LN(3)-LN(0.6))*100)</f>
        <v>3.1546619463335217</v>
      </c>
      <c r="AU29" s="115">
        <f>((LN(AO28)-LN(10))/(LN(1)-LN(10))*100)</f>
        <v>21.940917600404077</v>
      </c>
      <c r="AV29" s="115">
        <f>((LN(AP28)-LN(10))/(LN(3)-LN(10))*100)</f>
        <v>-159.09473341940296</v>
      </c>
      <c r="AW29" s="115">
        <f>((LN(AQ28)-LN(43))/(LN(20)-LN(43))*100)</f>
        <v>-145.6640142164008</v>
      </c>
      <c r="AX29" s="82"/>
      <c r="AY29" s="82"/>
      <c r="AZ29" s="82"/>
      <c r="BA29" s="82"/>
      <c r="BB29" s="82"/>
    </row>
    <row r="30" spans="1:54" ht="16" x14ac:dyDescent="0.2">
      <c r="A30" s="101" t="s">
        <v>291</v>
      </c>
      <c r="B30" s="102">
        <v>2018</v>
      </c>
      <c r="C30" s="103">
        <v>8</v>
      </c>
      <c r="D30" s="102">
        <v>14</v>
      </c>
      <c r="E30" s="82"/>
      <c r="F30" s="131">
        <v>0.42500000000000004</v>
      </c>
      <c r="G30" s="131">
        <v>8.56</v>
      </c>
      <c r="H30" s="82"/>
      <c r="I30" s="131">
        <v>23.97</v>
      </c>
      <c r="J30" s="226">
        <v>12.1</v>
      </c>
      <c r="K30" s="82"/>
      <c r="L30" s="82"/>
      <c r="M30" s="108"/>
      <c r="N30" s="131" t="s">
        <v>763</v>
      </c>
      <c r="O30" s="82"/>
      <c r="P30" s="82"/>
      <c r="Q30" s="82"/>
      <c r="R30" s="140"/>
      <c r="S30" s="131" t="s">
        <v>763</v>
      </c>
      <c r="T30" s="131" t="s">
        <v>763</v>
      </c>
      <c r="U30" s="131" t="s">
        <v>763</v>
      </c>
      <c r="V30" s="85"/>
      <c r="W30" s="85"/>
      <c r="X30" s="85"/>
      <c r="Y30" s="102">
        <f t="shared" si="0"/>
        <v>23.97</v>
      </c>
      <c r="Z30" s="102">
        <f t="shared" si="1"/>
        <v>297.12</v>
      </c>
      <c r="AA30" s="102">
        <f t="shared" si="2"/>
        <v>12.1</v>
      </c>
      <c r="AB30" s="102">
        <f t="shared" si="3"/>
        <v>8.56</v>
      </c>
      <c r="AC30" s="104">
        <f t="shared" si="4"/>
        <v>7.8327525401624669</v>
      </c>
      <c r="AD30" s="102">
        <f t="shared" si="5"/>
        <v>1.0928469852850029</v>
      </c>
      <c r="AE30" s="105">
        <f t="shared" si="6"/>
        <v>0.42500000000000004</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3.1546619463335217</v>
      </c>
      <c r="AU30" s="82">
        <f t="shared" si="15"/>
        <v>21.940917600404077</v>
      </c>
      <c r="AV30" s="82">
        <f t="shared" si="15"/>
        <v>0</v>
      </c>
      <c r="AW30" s="82">
        <f t="shared" si="15"/>
        <v>0</v>
      </c>
      <c r="AX30" s="129">
        <f>AVERAGE(AS30:AW30)</f>
        <v>25.019115909347519</v>
      </c>
      <c r="AY30" s="84"/>
      <c r="AZ30" s="84"/>
      <c r="BA30" s="84" t="str">
        <f>IF(AX30&gt;65, "Acceptable; Ongoing Protection is Required", "Unacceptable; Immediate Restoration is Required")</f>
        <v>Unacceptable; Immediate Restoration is Required</v>
      </c>
      <c r="BB30" s="82"/>
    </row>
    <row r="31" spans="1:54" ht="16" x14ac:dyDescent="0.2">
      <c r="A31" s="101" t="s">
        <v>291</v>
      </c>
      <c r="B31" s="102">
        <v>2018</v>
      </c>
      <c r="C31" s="103">
        <v>8</v>
      </c>
      <c r="D31" s="102">
        <v>28</v>
      </c>
      <c r="E31" s="82"/>
      <c r="F31" s="131">
        <v>0.5</v>
      </c>
      <c r="G31" s="131">
        <v>8.83</v>
      </c>
      <c r="H31" s="82"/>
      <c r="I31" s="131">
        <v>22.73</v>
      </c>
      <c r="J31" s="226">
        <v>8.3000000000000007</v>
      </c>
      <c r="K31" s="82"/>
      <c r="L31" s="82"/>
      <c r="M31" s="108"/>
      <c r="N31" s="131" t="s">
        <v>763</v>
      </c>
      <c r="O31" s="82"/>
      <c r="P31" s="82"/>
      <c r="Q31" s="82"/>
      <c r="R31" s="140"/>
      <c r="S31" s="131" t="s">
        <v>763</v>
      </c>
      <c r="T31" s="131" t="s">
        <v>763</v>
      </c>
      <c r="U31" s="131" t="s">
        <v>763</v>
      </c>
      <c r="V31" s="85"/>
      <c r="W31" s="85"/>
      <c r="X31" s="85"/>
      <c r="Y31" s="102">
        <f t="shared" si="0"/>
        <v>22.73</v>
      </c>
      <c r="Z31" s="102">
        <f t="shared" si="1"/>
        <v>295.88</v>
      </c>
      <c r="AA31" s="102">
        <f t="shared" si="2"/>
        <v>8.3000000000000007</v>
      </c>
      <c r="AB31" s="102">
        <f t="shared" si="3"/>
        <v>8.83</v>
      </c>
      <c r="AC31" s="104">
        <f t="shared" si="4"/>
        <v>8.1925400890883928</v>
      </c>
      <c r="AD31" s="102">
        <f t="shared" si="5"/>
        <v>1.0778098006210111</v>
      </c>
      <c r="AE31" s="105">
        <f t="shared" si="6"/>
        <v>0.5</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25.019115909347519</v>
      </c>
      <c r="AY31" s="85"/>
      <c r="AZ31" s="85"/>
      <c r="BA31" s="82"/>
      <c r="BB31" s="82"/>
    </row>
    <row r="32" spans="1:54" ht="16" x14ac:dyDescent="0.2">
      <c r="A32" s="101" t="s">
        <v>291</v>
      </c>
      <c r="B32" s="102">
        <v>2018</v>
      </c>
      <c r="C32" s="103">
        <v>8</v>
      </c>
      <c r="D32" s="102">
        <v>28</v>
      </c>
      <c r="E32" s="82"/>
      <c r="F32" s="131">
        <v>0.5</v>
      </c>
      <c r="G32" s="131">
        <v>8.83</v>
      </c>
      <c r="H32" s="82"/>
      <c r="I32" s="131">
        <v>22.73</v>
      </c>
      <c r="J32" s="226">
        <v>12.7</v>
      </c>
      <c r="K32" s="82"/>
      <c r="L32" s="82"/>
      <c r="M32" s="108"/>
      <c r="N32" s="137">
        <v>7.0507042621352465</v>
      </c>
      <c r="O32" s="82"/>
      <c r="P32" s="82"/>
      <c r="Q32" s="82"/>
      <c r="R32" s="140"/>
      <c r="S32" s="323">
        <v>116.48499551291478</v>
      </c>
      <c r="T32" s="137">
        <v>58.349468354430357</v>
      </c>
      <c r="U32" s="137">
        <v>23.713678312236301</v>
      </c>
      <c r="V32" s="85"/>
      <c r="W32" s="85"/>
      <c r="X32" s="85"/>
      <c r="Y32" s="102">
        <f t="shared" si="0"/>
        <v>22.73</v>
      </c>
      <c r="Z32" s="102">
        <f t="shared" si="1"/>
        <v>295.88</v>
      </c>
      <c r="AA32" s="102">
        <f t="shared" si="2"/>
        <v>12.7</v>
      </c>
      <c r="AB32" s="102">
        <f t="shared" si="3"/>
        <v>8.83</v>
      </c>
      <c r="AC32" s="104">
        <f t="shared" si="4"/>
        <v>7.986494140695763</v>
      </c>
      <c r="AD32" s="102">
        <f t="shared" si="5"/>
        <v>1.1056165376752851</v>
      </c>
      <c r="AE32" s="105">
        <f t="shared" si="6"/>
        <v>0.5</v>
      </c>
      <c r="AF32" s="102">
        <f t="shared" si="7"/>
        <v>7.0507042621352465</v>
      </c>
      <c r="AG32" s="105">
        <f t="shared" si="8"/>
        <v>58.349468354430357</v>
      </c>
      <c r="AH32" s="105">
        <f t="shared" si="9"/>
        <v>23.713678312236301</v>
      </c>
      <c r="AI32" s="102">
        <f t="shared" ref="AI32" si="16">IF(Y32=" ", " ", IF(Y32&gt;0, SUM(AG32:AH32)))</f>
        <v>82.063146666666654</v>
      </c>
      <c r="AJ32" s="106">
        <f t="shared" si="11"/>
        <v>116.48499551291478</v>
      </c>
      <c r="AK32" s="107">
        <f t="shared" si="12"/>
        <v>109.43429125077954</v>
      </c>
      <c r="AL32" s="82"/>
      <c r="AM32" s="82"/>
      <c r="AN32" s="82"/>
      <c r="AO32" s="82"/>
      <c r="AP32" s="82"/>
      <c r="AQ32" s="82"/>
      <c r="AR32" s="82"/>
      <c r="AS32" s="82"/>
      <c r="AT32" s="82"/>
      <c r="AU32" s="82"/>
      <c r="AV32" s="82"/>
      <c r="AW32" s="82"/>
      <c r="AX32" s="82"/>
      <c r="AY32" s="82"/>
      <c r="AZ32" s="82"/>
      <c r="BA32" s="82"/>
      <c r="BB32" s="82"/>
    </row>
    <row r="33" spans="1:54" ht="16" x14ac:dyDescent="0.2">
      <c r="A33" s="101" t="s">
        <v>291</v>
      </c>
      <c r="B33" s="102">
        <v>2018</v>
      </c>
      <c r="C33" s="103">
        <v>8</v>
      </c>
      <c r="D33" s="102">
        <v>28</v>
      </c>
      <c r="E33" s="82"/>
      <c r="F33" s="131">
        <v>0.5</v>
      </c>
      <c r="G33" s="131">
        <v>8.83</v>
      </c>
      <c r="H33" s="82"/>
      <c r="I33" s="131">
        <v>22.73</v>
      </c>
      <c r="J33" s="226">
        <v>12.7</v>
      </c>
      <c r="K33" s="82"/>
      <c r="L33" s="82"/>
      <c r="M33" s="82"/>
      <c r="N33" s="131" t="s">
        <v>763</v>
      </c>
      <c r="O33" s="82"/>
      <c r="P33" s="82"/>
      <c r="Q33" s="82"/>
      <c r="R33" s="140"/>
      <c r="S33" s="131" t="s">
        <v>763</v>
      </c>
      <c r="T33" s="131" t="s">
        <v>763</v>
      </c>
      <c r="U33" s="131" t="s">
        <v>763</v>
      </c>
      <c r="V33" s="85"/>
      <c r="W33" s="85"/>
      <c r="X33" s="85"/>
      <c r="Y33" s="102">
        <f t="shared" si="0"/>
        <v>22.73</v>
      </c>
      <c r="Z33" s="102">
        <f t="shared" si="1"/>
        <v>295.88</v>
      </c>
      <c r="AA33" s="102">
        <f t="shared" si="2"/>
        <v>12.7</v>
      </c>
      <c r="AB33" s="102">
        <f t="shared" si="3"/>
        <v>8.83</v>
      </c>
      <c r="AC33" s="104">
        <f t="shared" si="4"/>
        <v>7.986494140695763</v>
      </c>
      <c r="AD33" s="102">
        <f t="shared" si="5"/>
        <v>1.1056165376752851</v>
      </c>
      <c r="AE33" s="105">
        <f t="shared" si="6"/>
        <v>0.5</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1.0892071146338391</v>
      </c>
      <c r="AE36" s="84">
        <f>_xlfn.AGGREGATE(1, 6,AE22:AE35)</f>
        <v>0.63124999999999998</v>
      </c>
      <c r="AF36" s="84">
        <f>_xlfn.AGGREGATE(1, 6,AF22:AF35)</f>
        <v>6.0337987955466819</v>
      </c>
      <c r="AG36" s="82"/>
      <c r="AH36" s="82"/>
      <c r="AI36" s="84">
        <f>_xlfn.AGGREGATE(1, 6,AI22:AI35)</f>
        <v>67.90043333333341</v>
      </c>
      <c r="AJ36" s="82"/>
      <c r="AK36" s="84">
        <f>_xlfn.AGGREGATE(1, 6,AK22:AK35)</f>
        <v>131.13289860120435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1.0892071146338391</v>
      </c>
      <c r="AE37" s="126">
        <f>AVERAGE(AE22:AE33)</f>
        <v>0.63124999999999998</v>
      </c>
      <c r="AF37" s="126">
        <f>AVERAGE(AF22:AF33)</f>
        <v>6.0337987955466819</v>
      </c>
      <c r="AG37" s="126"/>
      <c r="AH37" s="126"/>
      <c r="AI37" s="126">
        <f>AVERAGE(AI23:AI32)</f>
        <v>67.90043333333341</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291</v>
      </c>
      <c r="C43" s="68" t="s">
        <v>757</v>
      </c>
      <c r="E43" s="69">
        <v>43654</v>
      </c>
      <c r="F43" t="s">
        <v>862</v>
      </c>
      <c r="G43" t="s">
        <v>863</v>
      </c>
      <c r="H43" s="68">
        <v>0</v>
      </c>
      <c r="I43" s="68" t="s">
        <v>760</v>
      </c>
      <c r="J43" s="326">
        <v>0.52430555555555558</v>
      </c>
      <c r="K43" s="68">
        <v>3</v>
      </c>
      <c r="L43">
        <v>1</v>
      </c>
      <c r="M43" t="s">
        <v>861</v>
      </c>
      <c r="N43" t="s">
        <v>865</v>
      </c>
      <c r="O43" s="205">
        <v>19.25</v>
      </c>
      <c r="P43" s="131">
        <v>8.94</v>
      </c>
      <c r="Q43" s="68">
        <v>0.95</v>
      </c>
      <c r="R43" s="68">
        <v>0.95</v>
      </c>
      <c r="S43" s="131">
        <v>0.95</v>
      </c>
      <c r="T43" s="68">
        <v>0.95</v>
      </c>
      <c r="U43" s="70">
        <v>1</v>
      </c>
      <c r="V43" s="68">
        <v>0.15</v>
      </c>
      <c r="W43" s="77">
        <v>0.36458333333333331</v>
      </c>
      <c r="X43" s="68">
        <v>21.35</v>
      </c>
      <c r="Y43" s="68">
        <v>4.91</v>
      </c>
      <c r="Z43" s="72">
        <v>4.91</v>
      </c>
      <c r="AA43" s="68">
        <v>58.6</v>
      </c>
      <c r="AB43" s="226">
        <v>7</v>
      </c>
      <c r="AC43" s="216">
        <v>12.28</v>
      </c>
      <c r="AD43" s="68" t="s">
        <v>763</v>
      </c>
      <c r="AE43" s="68" t="s">
        <v>763</v>
      </c>
      <c r="AF43" s="68" t="s">
        <v>763</v>
      </c>
      <c r="AG43" s="131" t="s">
        <v>763</v>
      </c>
      <c r="AH43" s="68" t="s">
        <v>763</v>
      </c>
      <c r="AI43" s="68" t="s">
        <v>763</v>
      </c>
      <c r="AJ43" s="68" t="s">
        <v>763</v>
      </c>
      <c r="AK43" s="68" t="s">
        <v>763</v>
      </c>
      <c r="AL43" s="68" t="s">
        <v>763</v>
      </c>
      <c r="AM43" s="137" t="s">
        <v>763</v>
      </c>
      <c r="AN43" s="137" t="s">
        <v>763</v>
      </c>
      <c r="AO43" s="131" t="s">
        <v>763</v>
      </c>
      <c r="AP43" s="68" t="s">
        <v>763</v>
      </c>
      <c r="AQ43" s="68" t="s">
        <v>763</v>
      </c>
      <c r="AR43" s="68" t="s">
        <v>763</v>
      </c>
      <c r="AS43" s="68"/>
      <c r="AT43" s="68">
        <v>9.98</v>
      </c>
      <c r="AX43" s="72"/>
    </row>
    <row r="44" spans="1:54" x14ac:dyDescent="0.2">
      <c r="A44" t="s">
        <v>756</v>
      </c>
      <c r="B44" t="s">
        <v>291</v>
      </c>
      <c r="C44" s="68" t="s">
        <v>764</v>
      </c>
      <c r="E44" s="69">
        <v>43654</v>
      </c>
      <c r="F44" t="s">
        <v>862</v>
      </c>
      <c r="G44" t="s">
        <v>863</v>
      </c>
      <c r="H44" s="68">
        <v>0</v>
      </c>
      <c r="I44" s="68" t="s">
        <v>760</v>
      </c>
      <c r="J44" s="326">
        <v>0.52430555555555558</v>
      </c>
      <c r="K44" s="68">
        <v>3</v>
      </c>
      <c r="L44">
        <v>1</v>
      </c>
      <c r="M44" t="s">
        <v>861</v>
      </c>
      <c r="N44" t="s">
        <v>865</v>
      </c>
      <c r="O44" s="205">
        <v>19.25</v>
      </c>
      <c r="P44" s="131">
        <v>8.94</v>
      </c>
      <c r="Q44" s="68">
        <v>0.95</v>
      </c>
      <c r="R44" s="68">
        <v>0.95</v>
      </c>
      <c r="S44" s="131">
        <v>0.95</v>
      </c>
      <c r="T44" s="68">
        <v>0.95</v>
      </c>
      <c r="U44" s="70">
        <v>1</v>
      </c>
      <c r="V44" s="68">
        <v>0.47499999999999998</v>
      </c>
      <c r="W44" s="77">
        <v>0.3659722222222222</v>
      </c>
      <c r="X44" s="68">
        <v>23.38</v>
      </c>
      <c r="Y44" s="68">
        <v>4.4800000000000004</v>
      </c>
      <c r="Z44" s="72">
        <v>4.4800000000000004</v>
      </c>
      <c r="AA44" s="68">
        <v>58.8</v>
      </c>
      <c r="AB44" s="226">
        <v>21.5</v>
      </c>
      <c r="AC44" s="216">
        <v>34.5</v>
      </c>
      <c r="AD44" s="72">
        <v>0.82198039733350903</v>
      </c>
      <c r="AE44" s="72">
        <v>0.89595085387528006</v>
      </c>
      <c r="AF44" s="72">
        <v>1.0552156862745097</v>
      </c>
      <c r="AG44" s="137">
        <v>1.9511665401497897</v>
      </c>
      <c r="AH44" s="75">
        <v>19.734780774946454</v>
      </c>
      <c r="AI44" s="75">
        <v>21.685947315096243</v>
      </c>
      <c r="AJ44" s="72">
        <v>144.30969460098646</v>
      </c>
      <c r="AK44" s="72">
        <v>23.141530174484231</v>
      </c>
      <c r="AL44" s="72">
        <v>6.2359616461361664</v>
      </c>
      <c r="AM44" s="137">
        <v>42.876310949430689</v>
      </c>
      <c r="AN44" s="137">
        <v>44.827477489580474</v>
      </c>
      <c r="AO44" s="137">
        <v>6.2929154166666654</v>
      </c>
      <c r="AP44" s="72">
        <v>0.16587999999999997</v>
      </c>
      <c r="AQ44" s="70">
        <v>0.97431719240216952</v>
      </c>
      <c r="AR44" s="72">
        <v>6.458795416666665</v>
      </c>
      <c r="AS44" s="68"/>
      <c r="AT44" s="68">
        <v>14.49</v>
      </c>
      <c r="AX44" s="72"/>
    </row>
    <row r="45" spans="1:54" x14ac:dyDescent="0.2">
      <c r="A45" t="s">
        <v>756</v>
      </c>
      <c r="B45" t="s">
        <v>291</v>
      </c>
      <c r="C45" s="68" t="s">
        <v>765</v>
      </c>
      <c r="E45" s="69">
        <v>43654</v>
      </c>
      <c r="F45" t="s">
        <v>862</v>
      </c>
      <c r="G45" t="s">
        <v>863</v>
      </c>
      <c r="H45" s="68">
        <v>0</v>
      </c>
      <c r="I45" s="68" t="s">
        <v>760</v>
      </c>
      <c r="J45" s="326">
        <v>0.52430555555555558</v>
      </c>
      <c r="K45" s="68">
        <v>3</v>
      </c>
      <c r="L45">
        <v>1</v>
      </c>
      <c r="M45" t="s">
        <v>861</v>
      </c>
      <c r="N45" t="s">
        <v>865</v>
      </c>
      <c r="O45" s="205">
        <v>19.25</v>
      </c>
      <c r="P45" s="131">
        <v>8.94</v>
      </c>
      <c r="Q45" s="68">
        <v>0.95</v>
      </c>
      <c r="R45" s="68">
        <v>0.95</v>
      </c>
      <c r="S45" s="131">
        <v>0.95</v>
      </c>
      <c r="T45" s="68">
        <v>0.95</v>
      </c>
      <c r="U45" s="70">
        <v>1</v>
      </c>
      <c r="V45" s="68">
        <v>0.65</v>
      </c>
      <c r="W45" s="77">
        <v>0.36736111111111108</v>
      </c>
      <c r="X45" s="68">
        <v>24</v>
      </c>
      <c r="Y45" s="68">
        <v>4.51</v>
      </c>
      <c r="Z45" s="72">
        <v>4.51</v>
      </c>
      <c r="AA45" s="68">
        <v>60.5</v>
      </c>
      <c r="AB45" s="226">
        <v>22.9</v>
      </c>
      <c r="AC45" s="216">
        <v>36.5</v>
      </c>
      <c r="AD45" s="68" t="s">
        <v>763</v>
      </c>
      <c r="AE45" s="68" t="s">
        <v>763</v>
      </c>
      <c r="AF45" s="68" t="s">
        <v>763</v>
      </c>
      <c r="AG45" s="131" t="s">
        <v>763</v>
      </c>
      <c r="AH45" s="68" t="s">
        <v>763</v>
      </c>
      <c r="AI45" s="68" t="s">
        <v>763</v>
      </c>
      <c r="AJ45" s="68" t="s">
        <v>763</v>
      </c>
      <c r="AK45" s="68" t="s">
        <v>763</v>
      </c>
      <c r="AL45" s="68" t="s">
        <v>763</v>
      </c>
      <c r="AM45" s="137" t="s">
        <v>763</v>
      </c>
      <c r="AN45" s="137" t="s">
        <v>763</v>
      </c>
      <c r="AO45" s="131" t="s">
        <v>763</v>
      </c>
      <c r="AP45" s="68" t="s">
        <v>763</v>
      </c>
      <c r="AQ45" s="68" t="s">
        <v>763</v>
      </c>
      <c r="AR45" s="68" t="s">
        <v>763</v>
      </c>
      <c r="AS45" s="68"/>
      <c r="AT45" s="68">
        <v>21.45</v>
      </c>
      <c r="AU45" s="322">
        <v>135.30000000000001</v>
      </c>
      <c r="AV45" s="322">
        <v>4.3296000000000001</v>
      </c>
      <c r="AX45" s="72"/>
      <c r="AY45" s="322"/>
    </row>
    <row r="46" spans="1:54" x14ac:dyDescent="0.2">
      <c r="A46" t="s">
        <v>756</v>
      </c>
      <c r="B46" t="s">
        <v>291</v>
      </c>
      <c r="C46" s="68" t="s">
        <v>757</v>
      </c>
      <c r="E46" s="69">
        <v>43665</v>
      </c>
      <c r="F46" t="s">
        <v>866</v>
      </c>
      <c r="G46" t="s">
        <v>906</v>
      </c>
      <c r="H46" s="68">
        <v>0</v>
      </c>
      <c r="I46" s="68" t="s">
        <v>760</v>
      </c>
      <c r="J46" s="326">
        <v>0.38541666666666702</v>
      </c>
      <c r="K46" s="68">
        <v>5</v>
      </c>
      <c r="L46">
        <v>3</v>
      </c>
      <c r="M46" t="s">
        <v>820</v>
      </c>
      <c r="N46" t="s">
        <v>887</v>
      </c>
      <c r="O46" s="205">
        <v>19.86</v>
      </c>
      <c r="P46" s="131">
        <v>9.17</v>
      </c>
      <c r="Q46" s="68">
        <v>0.75</v>
      </c>
      <c r="R46" s="68">
        <v>0.75</v>
      </c>
      <c r="S46" s="131">
        <v>0.75</v>
      </c>
      <c r="T46" s="68">
        <v>0.75</v>
      </c>
      <c r="U46" s="70">
        <v>1</v>
      </c>
      <c r="V46" s="68">
        <v>0.15</v>
      </c>
      <c r="W46" s="77">
        <v>0.29097222222222224</v>
      </c>
      <c r="X46" s="68">
        <v>21.18</v>
      </c>
      <c r="Y46" s="68">
        <v>3.7</v>
      </c>
      <c r="Z46" s="72">
        <v>3.7</v>
      </c>
      <c r="AA46" s="68">
        <v>43.3</v>
      </c>
      <c r="AB46" s="226">
        <v>6.2</v>
      </c>
      <c r="AC46" s="216">
        <v>10.91</v>
      </c>
      <c r="AD46" s="68" t="s">
        <v>763</v>
      </c>
      <c r="AE46" s="68" t="s">
        <v>763</v>
      </c>
      <c r="AF46" s="68" t="s">
        <v>763</v>
      </c>
      <c r="AG46" s="131" t="s">
        <v>763</v>
      </c>
      <c r="AH46" s="68" t="s">
        <v>763</v>
      </c>
      <c r="AI46" s="68" t="s">
        <v>763</v>
      </c>
      <c r="AJ46" s="68" t="s">
        <v>763</v>
      </c>
      <c r="AK46" s="68" t="s">
        <v>763</v>
      </c>
      <c r="AL46" s="68" t="s">
        <v>763</v>
      </c>
      <c r="AM46" s="137" t="s">
        <v>763</v>
      </c>
      <c r="AN46" s="137" t="s">
        <v>763</v>
      </c>
      <c r="AO46" s="131" t="s">
        <v>763</v>
      </c>
      <c r="AP46" s="68" t="s">
        <v>763</v>
      </c>
      <c r="AQ46" s="68" t="s">
        <v>763</v>
      </c>
      <c r="AR46" s="68" t="s">
        <v>763</v>
      </c>
      <c r="AS46" s="68"/>
      <c r="AT46" s="68">
        <v>6.49</v>
      </c>
      <c r="AX46" s="72"/>
    </row>
    <row r="47" spans="1:54" x14ac:dyDescent="0.2">
      <c r="A47" t="s">
        <v>756</v>
      </c>
      <c r="B47" t="s">
        <v>291</v>
      </c>
      <c r="C47" s="68" t="s">
        <v>764</v>
      </c>
      <c r="E47" s="69">
        <v>43665</v>
      </c>
      <c r="F47" t="s">
        <v>866</v>
      </c>
      <c r="G47" t="s">
        <v>906</v>
      </c>
      <c r="H47" s="68">
        <v>0</v>
      </c>
      <c r="I47" s="68" t="s">
        <v>760</v>
      </c>
      <c r="J47" s="326">
        <v>0.38541666666666702</v>
      </c>
      <c r="K47" s="68">
        <v>5</v>
      </c>
      <c r="L47">
        <v>3</v>
      </c>
      <c r="M47" t="s">
        <v>820</v>
      </c>
      <c r="N47" t="s">
        <v>887</v>
      </c>
      <c r="O47" s="205">
        <v>19.86</v>
      </c>
      <c r="P47" s="131">
        <v>9.17</v>
      </c>
      <c r="Q47" s="68">
        <v>0.75</v>
      </c>
      <c r="R47" s="68">
        <v>0.75</v>
      </c>
      <c r="S47" s="131">
        <v>0.75</v>
      </c>
      <c r="T47" s="68">
        <v>0.75</v>
      </c>
      <c r="U47" s="70">
        <v>1</v>
      </c>
      <c r="V47" s="68">
        <v>0.37</v>
      </c>
      <c r="W47" s="77">
        <v>0.29236111111111113</v>
      </c>
      <c r="X47" s="68">
        <v>21.57</v>
      </c>
      <c r="Y47" s="68">
        <v>3.11</v>
      </c>
      <c r="Z47" s="72">
        <v>3.11</v>
      </c>
      <c r="AA47" s="68">
        <v>36.6</v>
      </c>
      <c r="AB47" s="226">
        <v>11.2</v>
      </c>
      <c r="AC47" s="216">
        <v>18.96</v>
      </c>
      <c r="AD47" s="72">
        <v>0.89542004026780087</v>
      </c>
      <c r="AE47" s="72">
        <v>1.178348467650397</v>
      </c>
      <c r="AF47" s="72">
        <v>6.1368078175895775</v>
      </c>
      <c r="AG47" s="137">
        <v>7.3151562852399747</v>
      </c>
      <c r="AH47" s="75">
        <v>29.786020902927138</v>
      </c>
      <c r="AI47" s="75">
        <v>37.101177188167114</v>
      </c>
      <c r="AJ47" s="72">
        <v>307.12896900117084</v>
      </c>
      <c r="AK47" s="72">
        <v>56.838704137050222</v>
      </c>
      <c r="AL47" s="72">
        <v>5.4035181425075685</v>
      </c>
      <c r="AM47" s="137">
        <v>86.624725039977363</v>
      </c>
      <c r="AN47" s="137">
        <v>93.939881325217328</v>
      </c>
      <c r="AO47" s="137">
        <v>10.826968749999999</v>
      </c>
      <c r="AP47" s="72">
        <v>0.26138666666666666</v>
      </c>
      <c r="AQ47" s="70">
        <v>0.97642692204167791</v>
      </c>
      <c r="AR47" s="72">
        <v>11.088355416666666</v>
      </c>
      <c r="AS47" s="68"/>
      <c r="AT47" s="68">
        <v>7.5</v>
      </c>
      <c r="AX47" s="72"/>
    </row>
    <row r="48" spans="1:54" x14ac:dyDescent="0.2">
      <c r="A48" t="s">
        <v>756</v>
      </c>
      <c r="B48" t="s">
        <v>291</v>
      </c>
      <c r="C48" s="68" t="s">
        <v>765</v>
      </c>
      <c r="E48" s="69">
        <v>43665</v>
      </c>
      <c r="F48" t="s">
        <v>866</v>
      </c>
      <c r="G48" t="s">
        <v>906</v>
      </c>
      <c r="H48" s="68">
        <v>0</v>
      </c>
      <c r="I48" s="68" t="s">
        <v>760</v>
      </c>
      <c r="J48" s="326">
        <v>0.38541666666666702</v>
      </c>
      <c r="K48" s="68">
        <v>5</v>
      </c>
      <c r="L48">
        <v>3</v>
      </c>
      <c r="M48" t="s">
        <v>820</v>
      </c>
      <c r="N48" t="s">
        <v>887</v>
      </c>
      <c r="O48" s="205">
        <v>19.86</v>
      </c>
      <c r="P48" s="131">
        <v>9.17</v>
      </c>
      <c r="Q48" s="68">
        <v>0.75</v>
      </c>
      <c r="R48" s="68">
        <v>0.75</v>
      </c>
      <c r="S48" s="131">
        <v>0.75</v>
      </c>
      <c r="T48" s="68">
        <v>0.75</v>
      </c>
      <c r="U48" s="70">
        <v>1</v>
      </c>
      <c r="V48" s="68">
        <v>0.45</v>
      </c>
      <c r="W48" s="77">
        <v>0.29305555555555557</v>
      </c>
      <c r="X48" s="68">
        <v>22.03</v>
      </c>
      <c r="Y48" s="68">
        <v>2.66</v>
      </c>
      <c r="Z48" s="72">
        <v>2.66</v>
      </c>
      <c r="AA48" s="68">
        <v>31.8</v>
      </c>
      <c r="AB48" s="226">
        <v>11.2</v>
      </c>
      <c r="AC48" s="216">
        <v>19.03</v>
      </c>
      <c r="AD48" s="68" t="s">
        <v>763</v>
      </c>
      <c r="AE48" s="68" t="s">
        <v>763</v>
      </c>
      <c r="AF48" s="68" t="s">
        <v>763</v>
      </c>
      <c r="AG48" s="131" t="s">
        <v>763</v>
      </c>
      <c r="AH48" s="68" t="s">
        <v>763</v>
      </c>
      <c r="AI48" s="68" t="s">
        <v>763</v>
      </c>
      <c r="AJ48" s="68" t="s">
        <v>763</v>
      </c>
      <c r="AK48" s="68" t="s">
        <v>763</v>
      </c>
      <c r="AL48" s="68" t="s">
        <v>763</v>
      </c>
      <c r="AM48" s="137" t="s">
        <v>763</v>
      </c>
      <c r="AN48" s="137" t="s">
        <v>763</v>
      </c>
      <c r="AO48" s="131" t="s">
        <v>763</v>
      </c>
      <c r="AP48" s="68" t="s">
        <v>763</v>
      </c>
      <c r="AQ48" s="68" t="s">
        <v>763</v>
      </c>
      <c r="AR48" s="68" t="s">
        <v>763</v>
      </c>
      <c r="AS48" s="68"/>
      <c r="AT48" s="68">
        <v>9.35</v>
      </c>
      <c r="AU48" s="322">
        <v>59.76</v>
      </c>
      <c r="AV48" s="322">
        <v>1.91232</v>
      </c>
      <c r="AX48" s="72"/>
      <c r="AY48" s="322"/>
    </row>
    <row r="49" spans="1:54" x14ac:dyDescent="0.2">
      <c r="A49" t="s">
        <v>756</v>
      </c>
      <c r="B49" t="s">
        <v>291</v>
      </c>
      <c r="C49" s="68" t="s">
        <v>757</v>
      </c>
      <c r="E49" s="69">
        <v>43682</v>
      </c>
      <c r="F49" t="s">
        <v>923</v>
      </c>
      <c r="G49" t="s">
        <v>925</v>
      </c>
      <c r="H49" s="68">
        <v>1</v>
      </c>
      <c r="I49" s="68" t="s">
        <v>760</v>
      </c>
      <c r="J49" s="326">
        <v>0.46527777777777773</v>
      </c>
      <c r="K49" s="68">
        <v>2</v>
      </c>
      <c r="L49">
        <v>1</v>
      </c>
      <c r="M49" t="s">
        <v>760</v>
      </c>
      <c r="N49" t="s">
        <v>926</v>
      </c>
      <c r="O49" s="205">
        <v>18.23</v>
      </c>
      <c r="P49" s="131">
        <v>9.66</v>
      </c>
      <c r="Q49" s="68">
        <v>0.75</v>
      </c>
      <c r="R49" s="68">
        <v>0.75</v>
      </c>
      <c r="S49" s="131">
        <v>0.75</v>
      </c>
      <c r="T49" s="68">
        <v>0.75</v>
      </c>
      <c r="U49" s="70">
        <v>1</v>
      </c>
      <c r="V49" s="68">
        <v>0.15</v>
      </c>
      <c r="W49" s="77">
        <v>0.33263888888888887</v>
      </c>
      <c r="X49" s="68">
        <v>22.87</v>
      </c>
      <c r="Y49" s="68">
        <v>4.6100000000000003</v>
      </c>
      <c r="Z49" s="72">
        <v>4.6100000000000003</v>
      </c>
      <c r="AA49" s="68">
        <v>55.4</v>
      </c>
      <c r="AB49" s="226">
        <v>12.1</v>
      </c>
      <c r="AC49" s="216">
        <v>20.38</v>
      </c>
      <c r="AD49" s="68" t="s">
        <v>763</v>
      </c>
      <c r="AE49" s="68" t="s">
        <v>763</v>
      </c>
      <c r="AF49" s="68" t="s">
        <v>763</v>
      </c>
      <c r="AG49" s="131" t="s">
        <v>763</v>
      </c>
      <c r="AH49" s="68" t="s">
        <v>763</v>
      </c>
      <c r="AI49" s="68" t="s">
        <v>763</v>
      </c>
      <c r="AJ49" s="68" t="s">
        <v>763</v>
      </c>
      <c r="AK49" s="68" t="s">
        <v>763</v>
      </c>
      <c r="AL49" s="68" t="s">
        <v>763</v>
      </c>
      <c r="AM49" s="137" t="s">
        <v>763</v>
      </c>
      <c r="AN49" s="137" t="s">
        <v>763</v>
      </c>
      <c r="AO49" s="131" t="s">
        <v>763</v>
      </c>
      <c r="AP49" s="68" t="s">
        <v>763</v>
      </c>
      <c r="AQ49" s="68" t="s">
        <v>763</v>
      </c>
      <c r="AR49" s="68" t="s">
        <v>763</v>
      </c>
      <c r="AS49" s="68"/>
      <c r="AT49" s="68">
        <v>12.23</v>
      </c>
      <c r="AX49" s="72"/>
    </row>
    <row r="50" spans="1:54" x14ac:dyDescent="0.2">
      <c r="A50" t="s">
        <v>756</v>
      </c>
      <c r="B50" t="s">
        <v>291</v>
      </c>
      <c r="C50" s="68" t="s">
        <v>764</v>
      </c>
      <c r="E50" s="69">
        <v>43682</v>
      </c>
      <c r="F50" t="s">
        <v>923</v>
      </c>
      <c r="G50" t="s">
        <v>925</v>
      </c>
      <c r="H50" s="68">
        <v>1</v>
      </c>
      <c r="I50" s="68" t="s">
        <v>760</v>
      </c>
      <c r="J50" s="326">
        <v>0.46527777777777773</v>
      </c>
      <c r="K50" s="68">
        <v>2</v>
      </c>
      <c r="L50">
        <v>1</v>
      </c>
      <c r="M50" t="s">
        <v>760</v>
      </c>
      <c r="N50" t="s">
        <v>926</v>
      </c>
      <c r="O50" s="205">
        <v>18.23</v>
      </c>
      <c r="P50" s="131">
        <v>9.66</v>
      </c>
      <c r="Q50" s="68">
        <v>0.75</v>
      </c>
      <c r="R50" s="68">
        <v>0.75</v>
      </c>
      <c r="S50" s="131">
        <v>0.75</v>
      </c>
      <c r="T50" s="68">
        <v>0.75</v>
      </c>
      <c r="U50" s="70">
        <v>1</v>
      </c>
      <c r="V50" s="68">
        <v>0.375</v>
      </c>
      <c r="W50" s="77">
        <v>0.33333333333333331</v>
      </c>
      <c r="X50" s="68">
        <v>24.24</v>
      </c>
      <c r="Y50" s="68">
        <v>3.67</v>
      </c>
      <c r="Z50" s="72">
        <v>3.67</v>
      </c>
      <c r="AA50" s="68">
        <v>47.2</v>
      </c>
      <c r="AB50" s="226">
        <v>18.899999999999999</v>
      </c>
      <c r="AC50" s="216">
        <v>30.7</v>
      </c>
      <c r="AD50" s="72">
        <v>0.30585614258434118</v>
      </c>
      <c r="AE50" s="72">
        <v>2.5000000000000001E-2</v>
      </c>
      <c r="AF50" s="72">
        <v>1.3815789473684212</v>
      </c>
      <c r="AG50" s="137">
        <v>1.4065789473684212</v>
      </c>
      <c r="AH50" s="75">
        <v>16.374746272374654</v>
      </c>
      <c r="AI50" s="75">
        <v>17.781325219743074</v>
      </c>
      <c r="AJ50" s="72">
        <v>210.02315645434263</v>
      </c>
      <c r="AK50" s="72">
        <v>31.109239909684042</v>
      </c>
      <c r="AL50" s="72">
        <v>6.7511503676746596</v>
      </c>
      <c r="AM50" s="137">
        <v>47.4839861820587</v>
      </c>
      <c r="AN50" s="137">
        <v>48.890565129427117</v>
      </c>
      <c r="AO50" s="137">
        <v>8.1477554166666657</v>
      </c>
      <c r="AP50" s="72">
        <v>2.5000000000000001E-2</v>
      </c>
      <c r="AQ50" s="70">
        <v>0.99694105614013384</v>
      </c>
      <c r="AR50" s="72">
        <v>8.1727554166666661</v>
      </c>
      <c r="AS50" s="68"/>
      <c r="AT50" s="68">
        <v>16.66</v>
      </c>
      <c r="AX50" s="72"/>
    </row>
    <row r="51" spans="1:54" x14ac:dyDescent="0.2">
      <c r="A51" t="s">
        <v>756</v>
      </c>
      <c r="B51" t="s">
        <v>291</v>
      </c>
      <c r="C51" s="68" t="s">
        <v>765</v>
      </c>
      <c r="E51" s="69">
        <v>43682</v>
      </c>
      <c r="F51" t="s">
        <v>923</v>
      </c>
      <c r="G51" t="s">
        <v>925</v>
      </c>
      <c r="H51" s="68">
        <v>1</v>
      </c>
      <c r="I51" s="68" t="s">
        <v>760</v>
      </c>
      <c r="J51" s="326">
        <v>0.46527777777777773</v>
      </c>
      <c r="K51" s="68">
        <v>2</v>
      </c>
      <c r="L51">
        <v>1</v>
      </c>
      <c r="M51" t="s">
        <v>760</v>
      </c>
      <c r="N51" t="s">
        <v>926</v>
      </c>
      <c r="O51" s="205">
        <v>18.23</v>
      </c>
      <c r="P51" s="131">
        <v>9.66</v>
      </c>
      <c r="Q51" s="68">
        <v>0.75</v>
      </c>
      <c r="R51" s="68">
        <v>0.75</v>
      </c>
      <c r="S51" s="131">
        <v>0.75</v>
      </c>
      <c r="T51" s="68">
        <v>0.75</v>
      </c>
      <c r="U51" s="70">
        <v>1</v>
      </c>
      <c r="V51" s="68">
        <v>0.45</v>
      </c>
      <c r="W51" s="77">
        <v>0.3347222222222222</v>
      </c>
      <c r="X51" s="68">
        <v>24.81</v>
      </c>
      <c r="Y51" s="68">
        <v>3.51</v>
      </c>
      <c r="Z51" s="72">
        <v>3.51</v>
      </c>
      <c r="AA51" s="68">
        <v>47</v>
      </c>
      <c r="AB51" s="226">
        <v>20</v>
      </c>
      <c r="AC51" s="216">
        <v>32.299999999999997</v>
      </c>
      <c r="AD51" s="68" t="s">
        <v>763</v>
      </c>
      <c r="AE51" s="68" t="s">
        <v>763</v>
      </c>
      <c r="AF51" s="68" t="s">
        <v>763</v>
      </c>
      <c r="AG51" s="131" t="s">
        <v>763</v>
      </c>
      <c r="AH51" s="68" t="s">
        <v>763</v>
      </c>
      <c r="AI51" s="68" t="s">
        <v>763</v>
      </c>
      <c r="AJ51" s="68" t="s">
        <v>763</v>
      </c>
      <c r="AK51" s="68" t="s">
        <v>763</v>
      </c>
      <c r="AL51" s="68" t="s">
        <v>763</v>
      </c>
      <c r="AM51" s="137" t="s">
        <v>763</v>
      </c>
      <c r="AN51" s="137" t="s">
        <v>763</v>
      </c>
      <c r="AO51" s="131" t="s">
        <v>763</v>
      </c>
      <c r="AP51" s="68" t="s">
        <v>763</v>
      </c>
      <c r="AQ51" s="68" t="s">
        <v>763</v>
      </c>
      <c r="AR51" s="68" t="s">
        <v>763</v>
      </c>
      <c r="AS51" s="68"/>
      <c r="AT51" s="68">
        <v>18.37</v>
      </c>
      <c r="AU51" s="322">
        <v>99.74</v>
      </c>
      <c r="AV51" s="322">
        <v>3.1916799999999999</v>
      </c>
      <c r="AX51" s="72"/>
      <c r="AY51" s="322"/>
    </row>
    <row r="52" spans="1:54" x14ac:dyDescent="0.2">
      <c r="A52" t="s">
        <v>756</v>
      </c>
      <c r="B52" t="s">
        <v>291</v>
      </c>
      <c r="C52" s="68" t="s">
        <v>757</v>
      </c>
      <c r="E52" s="69">
        <v>43696</v>
      </c>
      <c r="F52" t="s">
        <v>761</v>
      </c>
      <c r="G52" t="s">
        <v>761</v>
      </c>
      <c r="H52" s="68">
        <v>1</v>
      </c>
      <c r="I52" s="68" t="s">
        <v>760</v>
      </c>
      <c r="J52" s="326">
        <v>0.38541666666666669</v>
      </c>
      <c r="K52" s="68">
        <v>3</v>
      </c>
      <c r="L52">
        <v>1</v>
      </c>
      <c r="M52" t="s">
        <v>773</v>
      </c>
      <c r="N52" t="s">
        <v>774</v>
      </c>
      <c r="O52" s="205">
        <v>22.83</v>
      </c>
      <c r="P52" s="131">
        <v>99.9</v>
      </c>
      <c r="Q52" s="68" t="s">
        <v>761</v>
      </c>
      <c r="R52" s="68" t="s">
        <v>761</v>
      </c>
      <c r="S52" s="131">
        <v>0.7</v>
      </c>
      <c r="T52" s="68">
        <v>0.9</v>
      </c>
      <c r="U52" s="70">
        <v>0.77777777777777768</v>
      </c>
      <c r="V52" s="68">
        <v>0.15</v>
      </c>
      <c r="W52" s="77">
        <v>0.29444444444444445</v>
      </c>
      <c r="X52" s="68">
        <v>22.95</v>
      </c>
      <c r="Y52" s="68">
        <v>4.41</v>
      </c>
      <c r="Z52" s="72">
        <v>4.41</v>
      </c>
      <c r="AA52" s="68">
        <v>52.8</v>
      </c>
      <c r="AB52" s="226">
        <v>7.1</v>
      </c>
      <c r="AC52" s="216">
        <v>12.43</v>
      </c>
      <c r="AD52" s="68" t="s">
        <v>763</v>
      </c>
      <c r="AE52" s="68" t="s">
        <v>763</v>
      </c>
      <c r="AF52" s="68" t="s">
        <v>763</v>
      </c>
      <c r="AG52" s="131" t="s">
        <v>763</v>
      </c>
      <c r="AH52" s="68" t="s">
        <v>763</v>
      </c>
      <c r="AI52" s="68" t="s">
        <v>763</v>
      </c>
      <c r="AJ52" s="68" t="s">
        <v>763</v>
      </c>
      <c r="AK52" s="68" t="s">
        <v>763</v>
      </c>
      <c r="AL52" s="68" t="s">
        <v>763</v>
      </c>
      <c r="AM52" s="137" t="s">
        <v>763</v>
      </c>
      <c r="AN52" s="137" t="s">
        <v>763</v>
      </c>
      <c r="AO52" s="131" t="s">
        <v>763</v>
      </c>
      <c r="AP52" s="68" t="s">
        <v>763</v>
      </c>
      <c r="AQ52" s="68" t="s">
        <v>763</v>
      </c>
      <c r="AR52" s="68" t="s">
        <v>763</v>
      </c>
      <c r="AS52" s="68"/>
      <c r="AT52" s="68">
        <v>5.4</v>
      </c>
      <c r="AX52" s="72"/>
    </row>
    <row r="53" spans="1:54" x14ac:dyDescent="0.2">
      <c r="A53" t="s">
        <v>756</v>
      </c>
      <c r="B53" t="s">
        <v>291</v>
      </c>
      <c r="C53" s="68" t="s">
        <v>764</v>
      </c>
      <c r="E53" s="69">
        <v>43696</v>
      </c>
      <c r="F53" t="s">
        <v>761</v>
      </c>
      <c r="G53" t="s">
        <v>761</v>
      </c>
      <c r="H53" s="68">
        <v>1</v>
      </c>
      <c r="I53" s="68" t="s">
        <v>760</v>
      </c>
      <c r="J53" s="326">
        <v>0.38541666666666669</v>
      </c>
      <c r="K53" s="68">
        <v>3</v>
      </c>
      <c r="L53">
        <v>1</v>
      </c>
      <c r="M53" t="s">
        <v>773</v>
      </c>
      <c r="N53" t="s">
        <v>774</v>
      </c>
      <c r="O53" s="205">
        <v>22.83</v>
      </c>
      <c r="P53" s="131">
        <v>99.9</v>
      </c>
      <c r="Q53" s="68" t="s">
        <v>761</v>
      </c>
      <c r="R53" s="68" t="s">
        <v>761</v>
      </c>
      <c r="S53" s="131">
        <v>0.7</v>
      </c>
      <c r="T53" s="68">
        <v>0.9</v>
      </c>
      <c r="U53" s="70">
        <v>0.77777777777777768</v>
      </c>
      <c r="V53" s="68">
        <v>0.45</v>
      </c>
      <c r="W53" s="77">
        <v>0.29652777777777778</v>
      </c>
      <c r="X53" s="68">
        <v>23.1</v>
      </c>
      <c r="Y53" s="68">
        <v>3.98</v>
      </c>
      <c r="Z53" s="72">
        <v>3.98</v>
      </c>
      <c r="AA53" s="68">
        <v>48.6</v>
      </c>
      <c r="AB53" s="226">
        <v>11.2</v>
      </c>
      <c r="AC53" s="216">
        <v>19</v>
      </c>
      <c r="AD53" s="72">
        <v>0.12842105263157902</v>
      </c>
      <c r="AE53" s="72">
        <v>0.908924205378973</v>
      </c>
      <c r="AF53" s="72">
        <v>3.5244360902255645</v>
      </c>
      <c r="AG53" s="137">
        <v>4.4333602956045377</v>
      </c>
      <c r="AH53" s="75">
        <v>19.828695147262266</v>
      </c>
      <c r="AI53" s="75">
        <v>24.262055442866803</v>
      </c>
      <c r="AJ53" s="72">
        <v>242.01129505653944</v>
      </c>
      <c r="AK53" s="72">
        <v>38.740136409431329</v>
      </c>
      <c r="AL53" s="72">
        <v>6.2470429246506605</v>
      </c>
      <c r="AM53" s="137">
        <v>58.568831556693596</v>
      </c>
      <c r="AN53" s="137">
        <v>63.002191852298132</v>
      </c>
      <c r="AO53" s="137">
        <v>32.434550759493675</v>
      </c>
      <c r="AP53" s="72">
        <v>14.218485689464648</v>
      </c>
      <c r="AQ53" s="70">
        <v>0.69522914751710396</v>
      </c>
      <c r="AR53" s="72">
        <v>46.653036448958325</v>
      </c>
      <c r="AS53" s="68"/>
      <c r="AT53" s="68">
        <v>7.01</v>
      </c>
      <c r="AX53" s="72"/>
    </row>
    <row r="54" spans="1:54" x14ac:dyDescent="0.2">
      <c r="A54" t="s">
        <v>756</v>
      </c>
      <c r="B54" t="s">
        <v>291</v>
      </c>
      <c r="C54" s="68" t="s">
        <v>765</v>
      </c>
      <c r="E54" s="69">
        <v>43696</v>
      </c>
      <c r="F54" t="s">
        <v>761</v>
      </c>
      <c r="G54" t="s">
        <v>761</v>
      </c>
      <c r="H54" s="68">
        <v>1</v>
      </c>
      <c r="I54" s="68" t="s">
        <v>760</v>
      </c>
      <c r="J54" s="326">
        <v>0.38541666666666669</v>
      </c>
      <c r="K54" s="68">
        <v>3</v>
      </c>
      <c r="L54">
        <v>1</v>
      </c>
      <c r="M54" t="s">
        <v>773</v>
      </c>
      <c r="N54" t="s">
        <v>774</v>
      </c>
      <c r="O54" s="205">
        <v>22.83</v>
      </c>
      <c r="P54" s="131">
        <v>99.9</v>
      </c>
      <c r="Q54" s="68" t="s">
        <v>761</v>
      </c>
      <c r="R54" s="68" t="s">
        <v>761</v>
      </c>
      <c r="S54" s="131">
        <v>0.7</v>
      </c>
      <c r="T54" s="68">
        <v>0.9</v>
      </c>
      <c r="U54" s="70">
        <v>0.77777777777777768</v>
      </c>
      <c r="V54" s="68">
        <v>0.6</v>
      </c>
      <c r="W54" s="77">
        <v>0.29791666666666666</v>
      </c>
      <c r="X54" s="68">
        <v>23.59</v>
      </c>
      <c r="Y54" s="68">
        <v>3.52</v>
      </c>
      <c r="Z54" s="72">
        <v>3.52</v>
      </c>
      <c r="AA54" s="68">
        <v>44.8</v>
      </c>
      <c r="AB54" s="226">
        <v>11.3</v>
      </c>
      <c r="AC54" s="216">
        <v>19.09</v>
      </c>
      <c r="AD54" s="68" t="s">
        <v>763</v>
      </c>
      <c r="AE54" s="68" t="s">
        <v>763</v>
      </c>
      <c r="AF54" s="68" t="s">
        <v>763</v>
      </c>
      <c r="AG54" s="131" t="s">
        <v>763</v>
      </c>
      <c r="AH54" s="68" t="s">
        <v>763</v>
      </c>
      <c r="AI54" s="68" t="s">
        <v>763</v>
      </c>
      <c r="AJ54" s="68" t="s">
        <v>763</v>
      </c>
      <c r="AK54" s="68" t="s">
        <v>763</v>
      </c>
      <c r="AL54" s="68" t="s">
        <v>763</v>
      </c>
      <c r="AM54" s="137" t="s">
        <v>763</v>
      </c>
      <c r="AN54" s="137" t="s">
        <v>763</v>
      </c>
      <c r="AO54" s="131" t="s">
        <v>763</v>
      </c>
      <c r="AP54" s="68" t="s">
        <v>763</v>
      </c>
      <c r="AQ54" s="68" t="s">
        <v>763</v>
      </c>
      <c r="AR54" s="68" t="s">
        <v>763</v>
      </c>
      <c r="AS54" s="68"/>
      <c r="AT54" s="68">
        <v>10.8</v>
      </c>
      <c r="AU54" s="322">
        <v>91.86</v>
      </c>
      <c r="AV54" s="322">
        <v>2.9395199999999999</v>
      </c>
      <c r="AX54" s="72"/>
      <c r="AY54" s="322"/>
    </row>
    <row r="55" spans="1:54" x14ac:dyDescent="0.2">
      <c r="C55" s="68"/>
      <c r="E55" s="69"/>
      <c r="H55" s="68"/>
      <c r="I55" s="68"/>
      <c r="J55" s="326"/>
      <c r="K55" s="68"/>
      <c r="O55" s="205"/>
      <c r="P55" s="131"/>
      <c r="Q55" s="68"/>
      <c r="R55" s="68"/>
      <c r="S55" s="131"/>
      <c r="T55" s="68"/>
      <c r="U55" s="70"/>
      <c r="V55" s="68"/>
      <c r="W55" s="77"/>
      <c r="X55" s="68"/>
      <c r="Y55" s="68"/>
      <c r="Z55" s="72"/>
      <c r="AA55" s="68"/>
      <c r="AB55" s="226"/>
      <c r="AC55" s="216"/>
      <c r="AD55" s="68"/>
      <c r="AE55" s="68"/>
      <c r="AF55" s="68"/>
      <c r="AG55" s="131"/>
      <c r="AH55" s="68"/>
      <c r="AI55" s="68"/>
      <c r="AJ55" s="68"/>
      <c r="AK55" s="68"/>
      <c r="AL55" s="68"/>
      <c r="AM55" s="137"/>
      <c r="AN55" s="137"/>
      <c r="AO55" s="131"/>
      <c r="AP55" s="68"/>
      <c r="AQ55" s="68"/>
      <c r="AR55" s="68"/>
      <c r="AS55" s="68"/>
      <c r="AT55" s="68"/>
      <c r="AU55" s="322"/>
      <c r="AV55" s="322"/>
      <c r="AX55" s="72"/>
      <c r="AY55" s="322"/>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291</v>
      </c>
      <c r="B61" s="102">
        <v>2019</v>
      </c>
      <c r="C61" s="103">
        <v>7</v>
      </c>
      <c r="D61" s="102">
        <v>8</v>
      </c>
      <c r="E61" s="82"/>
      <c r="F61" s="131">
        <v>0.95</v>
      </c>
      <c r="G61" s="131">
        <v>8.94</v>
      </c>
      <c r="H61" s="82"/>
      <c r="I61" s="205">
        <v>19.25</v>
      </c>
      <c r="J61" s="226">
        <v>7</v>
      </c>
      <c r="K61" s="82"/>
      <c r="L61" s="82"/>
      <c r="M61" s="108"/>
      <c r="N61" s="131" t="s">
        <v>763</v>
      </c>
      <c r="O61" s="82"/>
      <c r="P61" s="82"/>
      <c r="Q61" s="82"/>
      <c r="R61" s="140"/>
      <c r="S61" s="137" t="s">
        <v>763</v>
      </c>
      <c r="T61" s="137" t="s">
        <v>763</v>
      </c>
      <c r="U61" s="131" t="s">
        <v>763</v>
      </c>
      <c r="V61" s="85"/>
      <c r="W61" s="85"/>
      <c r="X61" s="85"/>
      <c r="Y61" s="102">
        <f>IF(C61&lt;6," ",IF(C61&lt;=9,I61, IF(C61&gt;=10," ")))</f>
        <v>19.25</v>
      </c>
      <c r="Z61" s="102">
        <f>IF(Y61=" ", " ", IF(Y61&gt;0, Y61+273.15))</f>
        <v>292.39999999999998</v>
      </c>
      <c r="AA61" s="102">
        <f>IF(C61&lt;6," ",IF(C61&lt;=9,J61, IF(C61&gt;=10," ")))</f>
        <v>7</v>
      </c>
      <c r="AB61" s="102">
        <f>IF(C61&lt;6," ",IF(C61&lt;=9,G61, IF(C61&gt;=10," ")))</f>
        <v>8.94</v>
      </c>
      <c r="AC61" s="104">
        <f>IF(Y61=" "," ",IF(Y61&gt;0,EXP(-173.4292+249.6339*100/Z61+143.3483*LN(+Z61/100)-21.8492*Z61/100+AA61*(-0.033096+0.014259*Z61/100-0.0017*(Z61/100)^2))*1.4276))</f>
        <v>8.8304542532685932</v>
      </c>
      <c r="AD61" s="102">
        <f>IF(Y61=" "," ",IF(Y61&gt;0,AB61/AC61))</f>
        <v>1.0124054486427874</v>
      </c>
      <c r="AE61" s="105">
        <f>IF(C61&lt;6," ",IF(C61&lt;=9,F61, IF(C61&gt;=10," ")))</f>
        <v>0.95</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291</v>
      </c>
      <c r="B62" s="102">
        <v>2019</v>
      </c>
      <c r="C62" s="103">
        <v>7</v>
      </c>
      <c r="D62" s="102">
        <v>8</v>
      </c>
      <c r="E62" s="82"/>
      <c r="F62" s="131">
        <v>0.95</v>
      </c>
      <c r="G62" s="131">
        <v>8.94</v>
      </c>
      <c r="H62" s="82"/>
      <c r="I62" s="205">
        <v>19.25</v>
      </c>
      <c r="J62" s="226">
        <v>21.5</v>
      </c>
      <c r="K62" s="82"/>
      <c r="L62" s="82"/>
      <c r="M62" s="108"/>
      <c r="N62" s="137">
        <v>1.9511665401497897</v>
      </c>
      <c r="O62" s="82"/>
      <c r="P62" s="82"/>
      <c r="Q62" s="82"/>
      <c r="R62" s="140"/>
      <c r="S62" s="137">
        <v>42.876310949430689</v>
      </c>
      <c r="T62" s="137">
        <v>44.827477489580474</v>
      </c>
      <c r="U62" s="137">
        <v>6.2929154166666654</v>
      </c>
      <c r="V62" s="85"/>
      <c r="W62" s="85"/>
      <c r="X62" s="85"/>
      <c r="Y62" s="102">
        <f t="shared" ref="Y62:Y72" si="17">IF(C62&lt;6," ",IF(C62&lt;=9,I62, IF(C62&gt;=10," ")))</f>
        <v>19.25</v>
      </c>
      <c r="Z62" s="102">
        <f t="shared" ref="Z62:Z72" si="18">IF(Y62=" ", " ", IF(Y62&gt;0, Y62+273.15))</f>
        <v>292.39999999999998</v>
      </c>
      <c r="AA62" s="102">
        <f t="shared" ref="AA62:AA72" si="19">IF(C62&lt;6," ",IF(C62&lt;=9,J62, IF(C62&gt;=10," ")))</f>
        <v>21.5</v>
      </c>
      <c r="AB62" s="102">
        <f t="shared" ref="AB62:AB72" si="20">IF(C62&lt;6," ",IF(C62&lt;=9,G62, IF(C62&gt;=10," ")))</f>
        <v>8.94</v>
      </c>
      <c r="AC62" s="104">
        <f t="shared" ref="AC62:AC72" si="21">IF(Y62=" "," ",IF(Y62&gt;0,EXP(-173.4292+249.6339*100/Z62+143.3483*LN(+Z62/100)-21.8492*Z62/100+AA62*(-0.033096+0.014259*Z62/100-0.0017*(Z62/100)^2))*1.4276))</f>
        <v>8.1020374023490085</v>
      </c>
      <c r="AD62" s="102">
        <f t="shared" ref="AD62:AD72" si="22">IF(Y62=" "," ",IF(Y62&gt;0,AB62/AC62))</f>
        <v>1.1034261576486974</v>
      </c>
      <c r="AE62" s="105">
        <f t="shared" ref="AE62:AE72" si="23">IF(C62&lt;6," ",IF(C62&lt;=9,F62, IF(C62&gt;=10," ")))</f>
        <v>0.95</v>
      </c>
      <c r="AF62" s="102">
        <f t="shared" ref="AF62:AF72" si="24">IF(Y62=" "," ",N62)</f>
        <v>1.9511665401497897</v>
      </c>
      <c r="AG62" s="105">
        <f t="shared" ref="AG62:AG72" si="25">IF(C62&lt;6," ",IF(C62&lt;=9,T62, IF(C62&gt;=10," ")))</f>
        <v>44.827477489580474</v>
      </c>
      <c r="AH62" s="105">
        <f t="shared" ref="AH62:AH72" si="26">IF(C62&lt;6," ",IF(C62&lt;=9,U62, IF(C62&gt;=10," ")))</f>
        <v>6.2929154166666654</v>
      </c>
      <c r="AI62" s="102">
        <f t="shared" ref="AI62" si="27">IF(Y62=" ", " ", IF(Y62&gt;0, SUM(AG62:AH62)))</f>
        <v>51.12039290624714</v>
      </c>
      <c r="AJ62" s="106">
        <f t="shared" ref="AJ62:AJ72" si="28">IF(C62&lt;6," ",IF(C62&lt;=9,S62, IF(C62&gt;=10," ")))</f>
        <v>42.876310949430689</v>
      </c>
      <c r="AK62" s="107">
        <f t="shared" ref="AK62:AK72" si="29">IF(Y62=" ", " ", IF(Y62&gt;0, AJ62-AF62))</f>
        <v>40.925144409280897</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291</v>
      </c>
      <c r="B63" s="102">
        <v>2019</v>
      </c>
      <c r="C63" s="103">
        <v>7</v>
      </c>
      <c r="D63" s="102">
        <v>8</v>
      </c>
      <c r="E63" s="82"/>
      <c r="F63" s="131">
        <v>0.95</v>
      </c>
      <c r="G63" s="131">
        <v>8.94</v>
      </c>
      <c r="H63" s="82"/>
      <c r="I63" s="205">
        <v>19.25</v>
      </c>
      <c r="J63" s="226">
        <v>22.9</v>
      </c>
      <c r="K63" s="82"/>
      <c r="L63" s="82"/>
      <c r="M63" s="108"/>
      <c r="N63" s="131" t="s">
        <v>763</v>
      </c>
      <c r="O63" s="82"/>
      <c r="P63" s="82"/>
      <c r="Q63" s="82"/>
      <c r="R63" s="140"/>
      <c r="S63" s="137" t="s">
        <v>763</v>
      </c>
      <c r="T63" s="137" t="s">
        <v>763</v>
      </c>
      <c r="U63" s="131" t="s">
        <v>763</v>
      </c>
      <c r="V63" s="85"/>
      <c r="W63" s="85"/>
      <c r="X63" s="85"/>
      <c r="Y63" s="102">
        <f t="shared" si="17"/>
        <v>19.25</v>
      </c>
      <c r="Z63" s="102">
        <f t="shared" si="18"/>
        <v>292.39999999999998</v>
      </c>
      <c r="AA63" s="102">
        <f t="shared" si="19"/>
        <v>22.9</v>
      </c>
      <c r="AB63" s="102">
        <f t="shared" si="20"/>
        <v>8.94</v>
      </c>
      <c r="AC63" s="104">
        <f t="shared" si="21"/>
        <v>8.0349705721432638</v>
      </c>
      <c r="AD63" s="102">
        <f t="shared" si="22"/>
        <v>1.1126363089610329</v>
      </c>
      <c r="AE63" s="105">
        <f t="shared" si="23"/>
        <v>0.95</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291</v>
      </c>
      <c r="B64" s="102">
        <v>2019</v>
      </c>
      <c r="C64" s="103">
        <v>7</v>
      </c>
      <c r="D64" s="102">
        <v>19</v>
      </c>
      <c r="E64" s="82"/>
      <c r="F64" s="131">
        <v>0.75</v>
      </c>
      <c r="G64" s="131">
        <v>9.17</v>
      </c>
      <c r="H64" s="82"/>
      <c r="I64" s="205">
        <v>19.86</v>
      </c>
      <c r="J64" s="226">
        <v>6.2</v>
      </c>
      <c r="K64" s="82"/>
      <c r="L64" s="82"/>
      <c r="M64" s="108"/>
      <c r="N64" s="131" t="s">
        <v>763</v>
      </c>
      <c r="O64" s="82"/>
      <c r="P64" s="82"/>
      <c r="Q64" s="82"/>
      <c r="R64" s="140"/>
      <c r="S64" s="137" t="s">
        <v>763</v>
      </c>
      <c r="T64" s="137" t="s">
        <v>763</v>
      </c>
      <c r="U64" s="131" t="s">
        <v>763</v>
      </c>
      <c r="V64" s="85"/>
      <c r="W64" s="85"/>
      <c r="X64" s="85"/>
      <c r="Y64" s="102">
        <f t="shared" si="17"/>
        <v>19.86</v>
      </c>
      <c r="Z64" s="102">
        <f t="shared" si="18"/>
        <v>293.01</v>
      </c>
      <c r="AA64" s="102">
        <f t="shared" si="19"/>
        <v>6.2</v>
      </c>
      <c r="AB64" s="102">
        <f t="shared" si="20"/>
        <v>9.17</v>
      </c>
      <c r="AC64" s="104">
        <f t="shared" si="21"/>
        <v>8.7656716321346018</v>
      </c>
      <c r="AD64" s="102">
        <f t="shared" si="22"/>
        <v>1.0461263420344364</v>
      </c>
      <c r="AE64" s="105">
        <f t="shared" si="23"/>
        <v>0.75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291</v>
      </c>
      <c r="B65" s="102">
        <v>2019</v>
      </c>
      <c r="C65" s="103">
        <v>7</v>
      </c>
      <c r="D65" s="102">
        <v>19</v>
      </c>
      <c r="E65" s="82"/>
      <c r="F65" s="131">
        <v>0.75</v>
      </c>
      <c r="G65" s="131">
        <v>9.17</v>
      </c>
      <c r="H65" s="82"/>
      <c r="I65" s="205">
        <v>19.86</v>
      </c>
      <c r="J65" s="226">
        <v>11.2</v>
      </c>
      <c r="K65" s="82"/>
      <c r="L65" s="82"/>
      <c r="M65" s="108"/>
      <c r="N65" s="137">
        <v>7.3151562852399747</v>
      </c>
      <c r="O65" s="82"/>
      <c r="P65" s="82"/>
      <c r="Q65" s="82"/>
      <c r="R65" s="140"/>
      <c r="S65" s="137">
        <v>86.624725039977363</v>
      </c>
      <c r="T65" s="137">
        <v>93.939881325217328</v>
      </c>
      <c r="U65" s="137">
        <v>10.826968749999999</v>
      </c>
      <c r="V65" s="85"/>
      <c r="W65" s="85"/>
      <c r="X65" s="85"/>
      <c r="Y65" s="102">
        <f t="shared" si="17"/>
        <v>19.86</v>
      </c>
      <c r="Z65" s="102">
        <f t="shared" si="18"/>
        <v>293.01</v>
      </c>
      <c r="AA65" s="102">
        <f t="shared" si="19"/>
        <v>11.2</v>
      </c>
      <c r="AB65" s="102">
        <f t="shared" si="20"/>
        <v>9.17</v>
      </c>
      <c r="AC65" s="104">
        <f t="shared" si="21"/>
        <v>8.51039187635876</v>
      </c>
      <c r="AD65" s="102">
        <f t="shared" si="22"/>
        <v>1.0775061986832337</v>
      </c>
      <c r="AE65" s="105">
        <f t="shared" si="23"/>
        <v>0.75</v>
      </c>
      <c r="AF65" s="102">
        <f t="shared" si="24"/>
        <v>7.3151562852399747</v>
      </c>
      <c r="AG65" s="105">
        <f t="shared" si="25"/>
        <v>93.939881325217328</v>
      </c>
      <c r="AH65" s="105">
        <f t="shared" si="26"/>
        <v>10.826968749999999</v>
      </c>
      <c r="AI65" s="102">
        <f t="shared" ref="AI65" si="30">IF(Y65=" ", " ", IF(Y65&gt;0, SUM(AG65:AH65)))</f>
        <v>104.76685007521732</v>
      </c>
      <c r="AJ65" s="106">
        <f t="shared" si="28"/>
        <v>86.624725039977363</v>
      </c>
      <c r="AK65" s="107">
        <f t="shared" si="29"/>
        <v>79.309568754737384</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291</v>
      </c>
      <c r="B66" s="102">
        <v>2019</v>
      </c>
      <c r="C66" s="103">
        <v>7</v>
      </c>
      <c r="D66" s="102">
        <v>19</v>
      </c>
      <c r="E66" s="82"/>
      <c r="F66" s="131">
        <v>0.75</v>
      </c>
      <c r="G66" s="131">
        <v>9.17</v>
      </c>
      <c r="H66" s="82"/>
      <c r="I66" s="205">
        <v>19.86</v>
      </c>
      <c r="J66" s="226">
        <v>11.2</v>
      </c>
      <c r="K66" s="82"/>
      <c r="L66" s="82"/>
      <c r="M66" s="108"/>
      <c r="N66" s="131" t="s">
        <v>763</v>
      </c>
      <c r="O66" s="82"/>
      <c r="P66" s="82"/>
      <c r="Q66" s="82"/>
      <c r="R66" s="140"/>
      <c r="S66" s="137" t="s">
        <v>763</v>
      </c>
      <c r="T66" s="137" t="s">
        <v>763</v>
      </c>
      <c r="U66" s="131" t="s">
        <v>763</v>
      </c>
      <c r="V66" s="85"/>
      <c r="W66" s="85"/>
      <c r="X66" s="85"/>
      <c r="Y66" s="102">
        <f t="shared" si="17"/>
        <v>19.86</v>
      </c>
      <c r="Z66" s="102">
        <f t="shared" si="18"/>
        <v>293.01</v>
      </c>
      <c r="AA66" s="102">
        <f t="shared" si="19"/>
        <v>11.2</v>
      </c>
      <c r="AB66" s="102">
        <f t="shared" si="20"/>
        <v>9.17</v>
      </c>
      <c r="AC66" s="104">
        <f t="shared" si="21"/>
        <v>8.51039187635876</v>
      </c>
      <c r="AD66" s="102">
        <f t="shared" si="22"/>
        <v>1.0775061986832337</v>
      </c>
      <c r="AE66" s="105">
        <f t="shared" si="23"/>
        <v>0.75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291</v>
      </c>
      <c r="B67" s="102">
        <v>2019</v>
      </c>
      <c r="C67" s="103">
        <v>8</v>
      </c>
      <c r="D67" s="102">
        <v>5</v>
      </c>
      <c r="E67" s="82"/>
      <c r="F67" s="131">
        <v>0.75</v>
      </c>
      <c r="G67" s="131">
        <v>9.66</v>
      </c>
      <c r="H67" s="82"/>
      <c r="I67" s="205">
        <v>18.23</v>
      </c>
      <c r="J67" s="226">
        <v>12.1</v>
      </c>
      <c r="K67" s="82"/>
      <c r="L67" s="82"/>
      <c r="M67" s="82"/>
      <c r="N67" s="131" t="s">
        <v>763</v>
      </c>
      <c r="O67" s="82"/>
      <c r="P67" s="82"/>
      <c r="Q67" s="82"/>
      <c r="R67" s="140"/>
      <c r="S67" s="137" t="s">
        <v>763</v>
      </c>
      <c r="T67" s="137" t="s">
        <v>763</v>
      </c>
      <c r="U67" s="131" t="s">
        <v>763</v>
      </c>
      <c r="V67" s="85"/>
      <c r="W67" s="85"/>
      <c r="X67" s="85"/>
      <c r="Y67" s="102">
        <f t="shared" si="17"/>
        <v>18.23</v>
      </c>
      <c r="Z67" s="102">
        <f t="shared" si="18"/>
        <v>291.38</v>
      </c>
      <c r="AA67" s="102">
        <f t="shared" si="19"/>
        <v>12.1</v>
      </c>
      <c r="AB67" s="102">
        <f t="shared" si="20"/>
        <v>9.66</v>
      </c>
      <c r="AC67" s="104">
        <f t="shared" si="21"/>
        <v>8.7424094138664259</v>
      </c>
      <c r="AD67" s="102">
        <f t="shared" si="22"/>
        <v>1.1049585466311123</v>
      </c>
      <c r="AE67" s="105">
        <f t="shared" si="23"/>
        <v>0.75</v>
      </c>
      <c r="AF67" s="102" t="str">
        <f t="shared" si="24"/>
        <v>NS</v>
      </c>
      <c r="AG67" s="105" t="str">
        <f t="shared" si="25"/>
        <v>NS</v>
      </c>
      <c r="AH67" s="105" t="str">
        <f t="shared" si="26"/>
        <v>NS</v>
      </c>
      <c r="AI67" s="102"/>
      <c r="AJ67" s="106" t="str">
        <f t="shared" si="28"/>
        <v>NS</v>
      </c>
      <c r="AK67" s="107" t="e">
        <f t="shared" si="29"/>
        <v>#VALUE!</v>
      </c>
      <c r="AL67" s="82"/>
      <c r="AM67" s="82">
        <f>AD75</f>
        <v>3.9025625399613175</v>
      </c>
      <c r="AN67" s="82">
        <f>AE75</f>
        <v>0.78749999999999976</v>
      </c>
      <c r="AO67" s="82">
        <f>AF75</f>
        <v>3.7765655170906811</v>
      </c>
      <c r="AP67" s="82">
        <f>AI75</f>
        <v>77.09057653483751</v>
      </c>
      <c r="AQ67" s="113">
        <f>AK75</f>
        <v>55.111897914949402</v>
      </c>
      <c r="AR67" s="118"/>
      <c r="AS67" s="115" t="s">
        <v>497</v>
      </c>
      <c r="AT67" s="115" t="s">
        <v>497</v>
      </c>
      <c r="AU67" s="115" t="s">
        <v>497</v>
      </c>
      <c r="AV67" s="115" t="s">
        <v>497</v>
      </c>
      <c r="AW67" s="115" t="s">
        <v>497</v>
      </c>
      <c r="AX67" s="116" t="s">
        <v>498</v>
      </c>
      <c r="AY67" s="102"/>
      <c r="AZ67" s="102"/>
      <c r="BA67" s="82"/>
      <c r="BB67" s="82"/>
    </row>
    <row r="68" spans="1:54" ht="16" x14ac:dyDescent="0.2">
      <c r="A68" s="101" t="s">
        <v>291</v>
      </c>
      <c r="B68" s="102">
        <v>2019</v>
      </c>
      <c r="C68" s="103">
        <v>8</v>
      </c>
      <c r="D68" s="102">
        <v>5</v>
      </c>
      <c r="E68" s="82"/>
      <c r="F68" s="131">
        <v>0.75</v>
      </c>
      <c r="G68" s="131">
        <v>9.66</v>
      </c>
      <c r="H68" s="82"/>
      <c r="I68" s="205">
        <v>18.23</v>
      </c>
      <c r="J68" s="226">
        <v>18.899999999999999</v>
      </c>
      <c r="K68" s="82"/>
      <c r="L68" s="82"/>
      <c r="M68" s="108"/>
      <c r="N68" s="137">
        <v>1.4065789473684212</v>
      </c>
      <c r="O68" s="82"/>
      <c r="P68" s="82"/>
      <c r="Q68" s="82"/>
      <c r="R68" s="140"/>
      <c r="S68" s="137">
        <v>47.4839861820587</v>
      </c>
      <c r="T68" s="137">
        <v>48.890565129427117</v>
      </c>
      <c r="U68" s="137">
        <v>8.1477554166666657</v>
      </c>
      <c r="V68" s="85"/>
      <c r="W68" s="85"/>
      <c r="X68" s="85"/>
      <c r="Y68" s="102">
        <f t="shared" si="17"/>
        <v>18.23</v>
      </c>
      <c r="Z68" s="102">
        <f t="shared" si="18"/>
        <v>291.38</v>
      </c>
      <c r="AA68" s="102">
        <f t="shared" si="19"/>
        <v>18.899999999999999</v>
      </c>
      <c r="AB68" s="102">
        <f t="shared" si="20"/>
        <v>9.66</v>
      </c>
      <c r="AC68" s="104">
        <f t="shared" si="21"/>
        <v>8.3939525243550186</v>
      </c>
      <c r="AD68" s="102">
        <f t="shared" si="22"/>
        <v>1.1508285246993655</v>
      </c>
      <c r="AE68" s="105">
        <f t="shared" si="23"/>
        <v>0.75</v>
      </c>
      <c r="AF68" s="102">
        <f t="shared" si="24"/>
        <v>1.4065789473684212</v>
      </c>
      <c r="AG68" s="105">
        <f t="shared" si="25"/>
        <v>48.890565129427117</v>
      </c>
      <c r="AH68" s="105">
        <f t="shared" si="26"/>
        <v>8.1477554166666657</v>
      </c>
      <c r="AI68" s="102">
        <f t="shared" ref="AI68" si="31">IF(Y68=" ", " ", IF(Y68&gt;0, SUM(AG68:AH68)))</f>
        <v>57.038320546093786</v>
      </c>
      <c r="AJ68" s="106">
        <f t="shared" si="28"/>
        <v>47.4839861820587</v>
      </c>
      <c r="AK68" s="107">
        <f t="shared" si="29"/>
        <v>46.077407234690277</v>
      </c>
      <c r="AL68" s="82"/>
      <c r="AM68" s="82"/>
      <c r="AN68" s="82"/>
      <c r="AO68" s="82"/>
      <c r="AP68" s="85"/>
      <c r="AQ68" s="82"/>
      <c r="AR68" s="82"/>
      <c r="AS68" s="115">
        <f>((LN(AM67)-LN(0.4))/(LN(0.9)-LN(0.4))*100)</f>
        <v>280.90260853718274</v>
      </c>
      <c r="AT68" s="120">
        <f>((LN(AN67)-LN(0.6))/(LN(3)-LN(0.6))*100)</f>
        <v>16.896191731458046</v>
      </c>
      <c r="AU68" s="115">
        <f>((LN(AO67)-LN(10))/(LN(1)-LN(10))*100)</f>
        <v>42.290297661910039</v>
      </c>
      <c r="AV68" s="115">
        <f>((LN(AP67)-LN(10))/(LN(3)-LN(10))*100)</f>
        <v>-169.63804737405883</v>
      </c>
      <c r="AW68" s="115">
        <f>((LN(AQ67)-LN(43))/(LN(20)-LN(43))*100)</f>
        <v>-32.420109195199302</v>
      </c>
      <c r="AX68" s="82"/>
      <c r="AY68" s="82"/>
      <c r="AZ68" s="82"/>
      <c r="BA68" s="82"/>
      <c r="BB68" s="82"/>
    </row>
    <row r="69" spans="1:54" ht="16" x14ac:dyDescent="0.2">
      <c r="A69" s="101" t="s">
        <v>291</v>
      </c>
      <c r="B69" s="102">
        <v>2019</v>
      </c>
      <c r="C69" s="103">
        <v>8</v>
      </c>
      <c r="D69" s="102">
        <v>5</v>
      </c>
      <c r="E69" s="82"/>
      <c r="F69" s="131">
        <v>0.75</v>
      </c>
      <c r="G69" s="131">
        <v>9.66</v>
      </c>
      <c r="H69" s="82"/>
      <c r="I69" s="205">
        <v>18.23</v>
      </c>
      <c r="J69" s="226">
        <v>20</v>
      </c>
      <c r="K69" s="82"/>
      <c r="L69" s="82"/>
      <c r="M69" s="108"/>
      <c r="N69" s="131" t="s">
        <v>763</v>
      </c>
      <c r="O69" s="82"/>
      <c r="P69" s="82"/>
      <c r="Q69" s="82"/>
      <c r="R69" s="140"/>
      <c r="S69" s="137" t="s">
        <v>763</v>
      </c>
      <c r="T69" s="137" t="s">
        <v>763</v>
      </c>
      <c r="U69" s="131" t="s">
        <v>763</v>
      </c>
      <c r="V69" s="85"/>
      <c r="W69" s="85"/>
      <c r="X69" s="85"/>
      <c r="Y69" s="102">
        <f t="shared" si="17"/>
        <v>18.23</v>
      </c>
      <c r="Z69" s="102">
        <f t="shared" si="18"/>
        <v>291.38</v>
      </c>
      <c r="AA69" s="102">
        <f t="shared" si="19"/>
        <v>20</v>
      </c>
      <c r="AB69" s="102">
        <f t="shared" si="20"/>
        <v>9.66</v>
      </c>
      <c r="AC69" s="104">
        <f t="shared" si="21"/>
        <v>8.3389043904551503</v>
      </c>
      <c r="AD69" s="102">
        <f t="shared" si="22"/>
        <v>1.158425561403126</v>
      </c>
      <c r="AE69" s="105">
        <f t="shared" si="23"/>
        <v>0.75</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16.896191731458046</v>
      </c>
      <c r="AU69" s="82">
        <f t="shared" si="32"/>
        <v>42.290297661910039</v>
      </c>
      <c r="AV69" s="82">
        <f t="shared" si="32"/>
        <v>0</v>
      </c>
      <c r="AW69" s="82">
        <f t="shared" si="32"/>
        <v>0</v>
      </c>
      <c r="AX69" s="129">
        <f>AVERAGE(AS69:AW69)</f>
        <v>31.837297878673617</v>
      </c>
      <c r="AY69" s="84"/>
      <c r="AZ69" s="84"/>
      <c r="BA69" s="84" t="str">
        <f>IF(AX69&gt;65, "Acceptable; Ongoing Protection is Required", "Unacceptable; Immediate Restoration is Required")</f>
        <v>Unacceptable; Immediate Restoration is Required</v>
      </c>
      <c r="BB69" s="82"/>
    </row>
    <row r="70" spans="1:54" ht="16" x14ac:dyDescent="0.2">
      <c r="A70" s="101" t="s">
        <v>291</v>
      </c>
      <c r="B70" s="102">
        <v>2019</v>
      </c>
      <c r="C70" s="103">
        <v>8</v>
      </c>
      <c r="D70" s="102">
        <v>19</v>
      </c>
      <c r="E70" s="82"/>
      <c r="F70" s="131">
        <v>0.7</v>
      </c>
      <c r="G70" s="131">
        <v>99.9</v>
      </c>
      <c r="H70" s="82"/>
      <c r="I70" s="205">
        <v>22.83</v>
      </c>
      <c r="J70" s="226">
        <v>7.1</v>
      </c>
      <c r="K70" s="82"/>
      <c r="L70" s="82"/>
      <c r="M70" s="108"/>
      <c r="N70" s="131" t="s">
        <v>763</v>
      </c>
      <c r="O70" s="82"/>
      <c r="P70" s="82"/>
      <c r="Q70" s="82"/>
      <c r="R70" s="140"/>
      <c r="S70" s="137" t="s">
        <v>763</v>
      </c>
      <c r="T70" s="137" t="s">
        <v>763</v>
      </c>
      <c r="U70" s="131" t="s">
        <v>763</v>
      </c>
      <c r="V70" s="85"/>
      <c r="W70" s="85"/>
      <c r="X70" s="85"/>
      <c r="Y70" s="102">
        <f t="shared" si="17"/>
        <v>22.83</v>
      </c>
      <c r="Z70" s="102">
        <f t="shared" si="18"/>
        <v>295.97999999999996</v>
      </c>
      <c r="AA70" s="102">
        <f t="shared" si="19"/>
        <v>7.1</v>
      </c>
      <c r="AB70" s="102">
        <f t="shared" si="20"/>
        <v>99.9</v>
      </c>
      <c r="AC70" s="104">
        <f t="shared" si="21"/>
        <v>8.2341173379579136</v>
      </c>
      <c r="AD70" s="102">
        <f t="shared" si="22"/>
        <v>12.132447947939434</v>
      </c>
      <c r="AE70" s="105">
        <f t="shared" si="23"/>
        <v>0.7</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31.837297878673617</v>
      </c>
      <c r="AY70" s="85"/>
      <c r="AZ70" s="85"/>
      <c r="BA70" s="82"/>
      <c r="BB70" s="82"/>
    </row>
    <row r="71" spans="1:54" ht="16" x14ac:dyDescent="0.2">
      <c r="A71" s="101" t="s">
        <v>291</v>
      </c>
      <c r="B71" s="102">
        <v>2019</v>
      </c>
      <c r="C71" s="103">
        <v>8</v>
      </c>
      <c r="D71" s="102">
        <v>19</v>
      </c>
      <c r="E71" s="82"/>
      <c r="F71" s="131">
        <v>0.7</v>
      </c>
      <c r="G71" s="131">
        <v>99.9</v>
      </c>
      <c r="H71" s="82"/>
      <c r="I71" s="205">
        <v>22.83</v>
      </c>
      <c r="J71" s="226">
        <v>11.2</v>
      </c>
      <c r="K71" s="82"/>
      <c r="L71" s="82"/>
      <c r="M71" s="108"/>
      <c r="N71" s="137">
        <v>4.4333602956045377</v>
      </c>
      <c r="O71" s="82"/>
      <c r="P71" s="82"/>
      <c r="Q71" s="82"/>
      <c r="R71" s="140"/>
      <c r="S71" s="137">
        <v>58.568831556693596</v>
      </c>
      <c r="T71" s="137">
        <v>63.002191852298132</v>
      </c>
      <c r="U71" s="137">
        <v>32.434550759493675</v>
      </c>
      <c r="V71" s="85"/>
      <c r="W71" s="85"/>
      <c r="X71" s="85"/>
      <c r="Y71" s="102">
        <f t="shared" si="17"/>
        <v>22.83</v>
      </c>
      <c r="Z71" s="102">
        <f t="shared" si="18"/>
        <v>295.97999999999996</v>
      </c>
      <c r="AA71" s="102">
        <f t="shared" si="19"/>
        <v>11.2</v>
      </c>
      <c r="AB71" s="102">
        <f t="shared" si="20"/>
        <v>99.9</v>
      </c>
      <c r="AC71" s="104">
        <f t="shared" si="21"/>
        <v>8.0411170128507123</v>
      </c>
      <c r="AD71" s="102">
        <f t="shared" si="22"/>
        <v>12.423647092853802</v>
      </c>
      <c r="AE71" s="105">
        <f t="shared" si="23"/>
        <v>0.7</v>
      </c>
      <c r="AF71" s="102">
        <f t="shared" si="24"/>
        <v>4.4333602956045377</v>
      </c>
      <c r="AG71" s="105">
        <f t="shared" si="25"/>
        <v>63.002191852298132</v>
      </c>
      <c r="AH71" s="105">
        <f t="shared" si="26"/>
        <v>32.434550759493675</v>
      </c>
      <c r="AI71" s="102">
        <f t="shared" ref="AI71" si="33">IF(Y71=" ", " ", IF(Y71&gt;0, SUM(AG71:AH71)))</f>
        <v>95.4367426117918</v>
      </c>
      <c r="AJ71" s="106">
        <f t="shared" si="28"/>
        <v>58.568831556693596</v>
      </c>
      <c r="AK71" s="107">
        <f t="shared" si="29"/>
        <v>54.135471261089059</v>
      </c>
      <c r="AL71" s="82"/>
      <c r="AM71" s="82"/>
      <c r="AN71" s="82"/>
      <c r="AO71" s="82"/>
      <c r="AP71" s="82"/>
      <c r="AQ71" s="82"/>
      <c r="AR71" s="82"/>
      <c r="AS71" s="82"/>
      <c r="AT71" s="82"/>
      <c r="AU71" s="82"/>
      <c r="AV71" s="82"/>
      <c r="AW71" s="82"/>
      <c r="AX71" s="82"/>
      <c r="AY71" s="82"/>
      <c r="AZ71" s="82"/>
      <c r="BA71" s="82"/>
      <c r="BB71" s="82"/>
    </row>
    <row r="72" spans="1:54" ht="16" x14ac:dyDescent="0.2">
      <c r="A72" s="101" t="s">
        <v>291</v>
      </c>
      <c r="B72" s="102">
        <v>2019</v>
      </c>
      <c r="C72" s="103">
        <v>8</v>
      </c>
      <c r="D72" s="102">
        <v>19</v>
      </c>
      <c r="E72" s="82"/>
      <c r="F72" s="131">
        <v>0.7</v>
      </c>
      <c r="G72" s="131">
        <v>99.9</v>
      </c>
      <c r="H72" s="82"/>
      <c r="I72" s="205">
        <v>22.83</v>
      </c>
      <c r="J72" s="226">
        <v>11.3</v>
      </c>
      <c r="K72" s="82"/>
      <c r="L72" s="82"/>
      <c r="M72" s="82"/>
      <c r="N72" s="131" t="s">
        <v>763</v>
      </c>
      <c r="O72" s="82"/>
      <c r="P72" s="82"/>
      <c r="Q72" s="82"/>
      <c r="R72" s="140"/>
      <c r="S72" s="137" t="s">
        <v>763</v>
      </c>
      <c r="T72" s="137" t="s">
        <v>763</v>
      </c>
      <c r="U72" s="131" t="s">
        <v>763</v>
      </c>
      <c r="V72" s="85"/>
      <c r="W72" s="85"/>
      <c r="X72" s="85"/>
      <c r="Y72" s="102">
        <f t="shared" si="17"/>
        <v>22.83</v>
      </c>
      <c r="Z72" s="102">
        <f t="shared" si="18"/>
        <v>295.97999999999996</v>
      </c>
      <c r="AA72" s="102">
        <f t="shared" si="19"/>
        <v>11.3</v>
      </c>
      <c r="AB72" s="102">
        <f t="shared" si="20"/>
        <v>99.9</v>
      </c>
      <c r="AC72" s="104">
        <f t="shared" si="21"/>
        <v>8.0364666369692426</v>
      </c>
      <c r="AD72" s="102">
        <f t="shared" si="22"/>
        <v>12.430836151355548</v>
      </c>
      <c r="AE72" s="105">
        <f t="shared" si="23"/>
        <v>0.7</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3.9025625399613175</v>
      </c>
      <c r="AE75" s="84">
        <f>_xlfn.AGGREGATE(1, 6,AE61:AE74)</f>
        <v>0.78749999999999976</v>
      </c>
      <c r="AF75" s="84">
        <f>_xlfn.AGGREGATE(1, 6,AF61:AF74)</f>
        <v>3.7765655170906811</v>
      </c>
      <c r="AG75" s="82"/>
      <c r="AH75" s="82"/>
      <c r="AI75" s="84">
        <f>_xlfn.AGGREGATE(1, 6,AI61:AI74)</f>
        <v>77.09057653483751</v>
      </c>
      <c r="AJ75" s="82"/>
      <c r="AK75" s="84">
        <f>_xlfn.AGGREGATE(1, 6,AK61:AK74)</f>
        <v>55.111897914949402</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3.9025625399613175</v>
      </c>
      <c r="AE76" s="126">
        <f>AVERAGE(AE61:AE72)</f>
        <v>0.78749999999999976</v>
      </c>
      <c r="AF76" s="126">
        <f>AVERAGE(AF62:AF71)</f>
        <v>3.7765655170906811</v>
      </c>
      <c r="AG76" s="126"/>
      <c r="AH76" s="126"/>
      <c r="AI76" s="126">
        <f>AVERAGE(AI62:AI71)</f>
        <v>77.09057653483751</v>
      </c>
      <c r="AJ76" s="126"/>
      <c r="AK76" s="127" t="e">
        <f>AVERAGE(AK62:AK69)</f>
        <v>#VALUE!</v>
      </c>
      <c r="AL76" s="82"/>
      <c r="AM76" s="82"/>
      <c r="AN76" s="82"/>
      <c r="AO76" s="82"/>
      <c r="AP76" s="82"/>
      <c r="AQ76" s="82"/>
      <c r="AR76" s="82"/>
      <c r="AS76" s="82"/>
      <c r="AT76" s="82"/>
      <c r="AU76" s="82"/>
      <c r="AV76" s="82"/>
      <c r="AW76" s="82"/>
      <c r="AX76" s="82"/>
      <c r="AY76" s="82"/>
      <c r="AZ76" s="82"/>
      <c r="BA76" s="82"/>
      <c r="BB76" s="82"/>
    </row>
    <row r="81" spans="1:57" s="68" customFormat="1" x14ac:dyDescent="0.2">
      <c r="A81" s="68" t="s">
        <v>1244</v>
      </c>
      <c r="B81"/>
      <c r="C81"/>
      <c r="D81"/>
      <c r="E81" s="167"/>
      <c r="J81" s="168"/>
      <c r="O81" s="79"/>
      <c r="P81" s="79"/>
      <c r="Q81" s="79" t="s">
        <v>976</v>
      </c>
      <c r="R81" s="79" t="s">
        <v>976</v>
      </c>
      <c r="S81" s="79" t="s">
        <v>976</v>
      </c>
      <c r="T81" s="79" t="s">
        <v>977</v>
      </c>
      <c r="U81" s="169"/>
      <c r="W81" s="168"/>
      <c r="Y81" s="79" t="s">
        <v>978</v>
      </c>
      <c r="Z81" s="75" t="s">
        <v>979</v>
      </c>
      <c r="AA81" s="170"/>
      <c r="AD81" s="72"/>
      <c r="AE81" s="72"/>
      <c r="AF81" s="72"/>
      <c r="AG81" s="72"/>
      <c r="AH81" s="72"/>
      <c r="AI81" s="72"/>
      <c r="AJ81" s="72"/>
      <c r="AK81" s="72"/>
      <c r="AL81" s="72"/>
      <c r="AM81" s="72"/>
      <c r="AN81" s="72"/>
      <c r="AO81" s="72"/>
      <c r="AP81" s="75"/>
      <c r="AR81" s="68" t="s">
        <v>977</v>
      </c>
      <c r="AT81" s="171" t="s">
        <v>980</v>
      </c>
      <c r="AV81" s="147"/>
      <c r="AX81" s="72"/>
    </row>
    <row r="82" spans="1:57" s="68" customFormat="1" x14ac:dyDescent="0.2">
      <c r="A82" s="79"/>
      <c r="B82"/>
      <c r="C82"/>
      <c r="D82"/>
      <c r="E82" s="167"/>
      <c r="F82" s="79"/>
      <c r="G82" s="79" t="s">
        <v>696</v>
      </c>
      <c r="H82" s="172" t="s">
        <v>697</v>
      </c>
      <c r="J82" s="173" t="s">
        <v>698</v>
      </c>
      <c r="K82" s="79" t="s">
        <v>699</v>
      </c>
      <c r="L82" s="79" t="s">
        <v>700</v>
      </c>
      <c r="M82" s="79" t="s">
        <v>701</v>
      </c>
      <c r="O82" s="79" t="s">
        <v>702</v>
      </c>
      <c r="P82" s="79" t="s">
        <v>703</v>
      </c>
      <c r="Q82" s="174" t="s">
        <v>704</v>
      </c>
      <c r="R82" s="79" t="s">
        <v>705</v>
      </c>
      <c r="S82" s="79" t="s">
        <v>706</v>
      </c>
      <c r="T82" s="79" t="s">
        <v>707</v>
      </c>
      <c r="U82" s="175"/>
      <c r="V82" s="79" t="s">
        <v>708</v>
      </c>
      <c r="W82" s="173" t="s">
        <v>709</v>
      </c>
      <c r="X82" s="79" t="s">
        <v>710</v>
      </c>
      <c r="Y82" s="79" t="s">
        <v>711</v>
      </c>
      <c r="Z82" s="75" t="s">
        <v>711</v>
      </c>
      <c r="AA82" s="170"/>
      <c r="AB82" s="79" t="s">
        <v>712</v>
      </c>
      <c r="AC82" s="79" t="s">
        <v>713</v>
      </c>
      <c r="AD82" s="176" t="s">
        <v>714</v>
      </c>
      <c r="AE82" s="176" t="s">
        <v>715</v>
      </c>
      <c r="AF82" s="75" t="s">
        <v>716</v>
      </c>
      <c r="AG82" s="75" t="s">
        <v>485</v>
      </c>
      <c r="AH82" s="75" t="s">
        <v>717</v>
      </c>
      <c r="AI82" s="75" t="s">
        <v>718</v>
      </c>
      <c r="AJ82" s="177" t="s">
        <v>719</v>
      </c>
      <c r="AK82" s="177" t="s">
        <v>720</v>
      </c>
      <c r="AL82" s="75" t="s">
        <v>721</v>
      </c>
      <c r="AM82" s="75" t="s">
        <v>489</v>
      </c>
      <c r="AN82" s="75" t="s">
        <v>722</v>
      </c>
      <c r="AO82" s="75" t="s">
        <v>723</v>
      </c>
      <c r="AP82" s="75" t="s">
        <v>724</v>
      </c>
      <c r="AQ82" s="75" t="s">
        <v>725</v>
      </c>
      <c r="AR82" s="75" t="s">
        <v>726</v>
      </c>
      <c r="AS82" s="79"/>
      <c r="AT82" s="176" t="s">
        <v>712</v>
      </c>
      <c r="AU82" s="68" t="s">
        <v>855</v>
      </c>
      <c r="AV82" s="68" t="s">
        <v>855</v>
      </c>
      <c r="AX82" s="72"/>
    </row>
    <row r="83" spans="1:57" s="68" customFormat="1" x14ac:dyDescent="0.2">
      <c r="A83" s="178" t="s">
        <v>728</v>
      </c>
      <c r="B83" s="179" t="s">
        <v>729</v>
      </c>
      <c r="C83" s="179" t="s">
        <v>707</v>
      </c>
      <c r="D83" s="179" t="s">
        <v>730</v>
      </c>
      <c r="E83" s="180" t="s">
        <v>731</v>
      </c>
      <c r="F83" s="178" t="s">
        <v>15</v>
      </c>
      <c r="G83" s="178" t="s">
        <v>732</v>
      </c>
      <c r="H83" s="181" t="s">
        <v>733</v>
      </c>
      <c r="I83" s="182" t="s">
        <v>734</v>
      </c>
      <c r="J83" s="183" t="s">
        <v>735</v>
      </c>
      <c r="K83" s="184" t="s">
        <v>736</v>
      </c>
      <c r="L83" s="185" t="s">
        <v>737</v>
      </c>
      <c r="M83" s="178" t="s">
        <v>738</v>
      </c>
      <c r="N83" s="178" t="s">
        <v>739</v>
      </c>
      <c r="O83" s="178" t="s">
        <v>856</v>
      </c>
      <c r="P83" s="178" t="s">
        <v>741</v>
      </c>
      <c r="Q83" s="178" t="s">
        <v>742</v>
      </c>
      <c r="R83" s="178" t="s">
        <v>742</v>
      </c>
      <c r="S83" s="178" t="s">
        <v>742</v>
      </c>
      <c r="T83" s="178" t="s">
        <v>742</v>
      </c>
      <c r="U83" s="186" t="s">
        <v>743</v>
      </c>
      <c r="V83" s="178" t="s">
        <v>744</v>
      </c>
      <c r="W83" s="187" t="s">
        <v>745</v>
      </c>
      <c r="X83" s="185" t="s">
        <v>746</v>
      </c>
      <c r="Y83" s="188" t="s">
        <v>747</v>
      </c>
      <c r="Z83" s="189" t="s">
        <v>748</v>
      </c>
      <c r="AA83" s="190" t="s">
        <v>749</v>
      </c>
      <c r="AB83" s="178" t="s">
        <v>750</v>
      </c>
      <c r="AC83" s="178" t="s">
        <v>751</v>
      </c>
      <c r="AD83" s="191" t="s">
        <v>494</v>
      </c>
      <c r="AE83" s="191" t="s">
        <v>494</v>
      </c>
      <c r="AF83" s="192" t="s">
        <v>494</v>
      </c>
      <c r="AG83" s="192" t="s">
        <v>494</v>
      </c>
      <c r="AH83" s="192" t="s">
        <v>494</v>
      </c>
      <c r="AI83" s="192" t="s">
        <v>494</v>
      </c>
      <c r="AJ83" s="192" t="s">
        <v>494</v>
      </c>
      <c r="AK83" s="192" t="s">
        <v>494</v>
      </c>
      <c r="AL83" s="189" t="s">
        <v>725</v>
      </c>
      <c r="AM83" s="192" t="s">
        <v>494</v>
      </c>
      <c r="AN83" s="192" t="s">
        <v>494</v>
      </c>
      <c r="AO83" s="189" t="s">
        <v>752</v>
      </c>
      <c r="AP83" s="189" t="s">
        <v>752</v>
      </c>
      <c r="AQ83" s="192" t="s">
        <v>753</v>
      </c>
      <c r="AR83" s="189" t="s">
        <v>752</v>
      </c>
      <c r="AS83" s="178" t="s">
        <v>754</v>
      </c>
      <c r="AT83" s="191" t="s">
        <v>750</v>
      </c>
      <c r="AU83" s="68" t="s">
        <v>857</v>
      </c>
      <c r="AV83" s="68" t="s">
        <v>858</v>
      </c>
      <c r="AX83" s="72"/>
    </row>
    <row r="84" spans="1:57" x14ac:dyDescent="0.2">
      <c r="A84" s="79" t="s">
        <v>756</v>
      </c>
      <c r="B84" t="s">
        <v>291</v>
      </c>
      <c r="C84" t="s">
        <v>757</v>
      </c>
      <c r="E84" s="147">
        <v>44020</v>
      </c>
      <c r="F84" s="68" t="s">
        <v>290</v>
      </c>
      <c r="G84" s="68" t="s">
        <v>989</v>
      </c>
      <c r="H84" s="68">
        <v>1</v>
      </c>
      <c r="I84" s="68" t="s">
        <v>982</v>
      </c>
      <c r="J84" s="77">
        <v>0.42430555555555555</v>
      </c>
      <c r="K84" s="68">
        <v>2</v>
      </c>
      <c r="L84" s="68">
        <v>2</v>
      </c>
      <c r="M84" s="68" t="s">
        <v>773</v>
      </c>
      <c r="N84" s="68" t="s">
        <v>827</v>
      </c>
      <c r="O84" s="131">
        <v>21.3</v>
      </c>
      <c r="P84" s="131">
        <v>6.67</v>
      </c>
      <c r="Q84" s="68">
        <v>7.55</v>
      </c>
      <c r="R84" s="68">
        <v>7.55</v>
      </c>
      <c r="S84" s="131">
        <v>7.55</v>
      </c>
      <c r="T84" s="68">
        <v>7.55</v>
      </c>
      <c r="U84" s="72">
        <v>1</v>
      </c>
      <c r="V84" s="68">
        <v>0.15</v>
      </c>
      <c r="W84" s="77">
        <v>0.30416666666666664</v>
      </c>
      <c r="X84" s="68">
        <v>20.9</v>
      </c>
      <c r="Y84" s="68">
        <v>7.3</v>
      </c>
      <c r="Z84" s="72">
        <v>7.0643538464090989</v>
      </c>
      <c r="AA84" s="68">
        <v>81.5</v>
      </c>
      <c r="AB84" s="205">
        <v>5.8223182139699494</v>
      </c>
      <c r="AC84" s="79">
        <v>9.2750000000000004</v>
      </c>
      <c r="AD84" s="75" t="s">
        <v>763</v>
      </c>
      <c r="AE84" s="75" t="s">
        <v>763</v>
      </c>
      <c r="AF84" s="75" t="s">
        <v>763</v>
      </c>
      <c r="AG84" s="137" t="s">
        <v>763</v>
      </c>
      <c r="AH84" s="75" t="s">
        <v>763</v>
      </c>
      <c r="AI84" s="75" t="s">
        <v>763</v>
      </c>
      <c r="AJ84" s="75" t="s">
        <v>763</v>
      </c>
      <c r="AK84" s="75" t="s">
        <v>763</v>
      </c>
      <c r="AL84" s="75" t="s">
        <v>763</v>
      </c>
      <c r="AM84" s="75" t="s">
        <v>763</v>
      </c>
      <c r="AN84" s="137" t="s">
        <v>763</v>
      </c>
      <c r="AO84" s="137" t="s">
        <v>763</v>
      </c>
      <c r="AP84" s="137" t="s">
        <v>763</v>
      </c>
      <c r="AQ84" s="75" t="s">
        <v>763</v>
      </c>
      <c r="AR84" s="75" t="s">
        <v>763</v>
      </c>
      <c r="AS84" s="68"/>
      <c r="AT84" s="68"/>
      <c r="AU84" s="68" t="s">
        <v>763</v>
      </c>
      <c r="AV84" s="68" t="s">
        <v>763</v>
      </c>
      <c r="AW84" s="68"/>
      <c r="BA84" s="200"/>
      <c r="BB84" s="68"/>
      <c r="BC84" s="147"/>
      <c r="BD84" s="68"/>
      <c r="BE84" s="68"/>
    </row>
    <row r="85" spans="1:57" x14ac:dyDescent="0.2">
      <c r="A85" s="79" t="s">
        <v>756</v>
      </c>
      <c r="B85" t="s">
        <v>291</v>
      </c>
      <c r="C85" t="s">
        <v>764</v>
      </c>
      <c r="E85" s="147">
        <v>44020</v>
      </c>
      <c r="F85" s="68" t="s">
        <v>290</v>
      </c>
      <c r="G85" s="68" t="s">
        <v>989</v>
      </c>
      <c r="H85" s="68">
        <v>1</v>
      </c>
      <c r="I85" s="68" t="s">
        <v>982</v>
      </c>
      <c r="J85" s="77">
        <v>0.42430555555555555</v>
      </c>
      <c r="K85" s="68">
        <v>2</v>
      </c>
      <c r="L85" s="68">
        <v>2</v>
      </c>
      <c r="M85" s="68" t="s">
        <v>773</v>
      </c>
      <c r="N85" s="68" t="s">
        <v>827</v>
      </c>
      <c r="O85" s="131">
        <v>21.3</v>
      </c>
      <c r="P85" s="131">
        <v>6.67</v>
      </c>
      <c r="Q85" s="68">
        <v>7.55</v>
      </c>
      <c r="R85" s="68">
        <v>7.55</v>
      </c>
      <c r="S85" s="131">
        <v>7.55</v>
      </c>
      <c r="T85" s="68">
        <v>7.55</v>
      </c>
      <c r="U85" s="72">
        <v>1</v>
      </c>
      <c r="V85" s="68">
        <v>0.375</v>
      </c>
      <c r="W85" s="77">
        <v>0.30555555555555552</v>
      </c>
      <c r="X85" s="68">
        <v>21.4</v>
      </c>
      <c r="Y85" s="68">
        <v>6.71</v>
      </c>
      <c r="Z85" s="72">
        <v>6.2853316009480977</v>
      </c>
      <c r="AA85" s="68">
        <v>76.400000000000006</v>
      </c>
      <c r="AB85" s="205">
        <v>6.2523223084787816</v>
      </c>
      <c r="AC85" s="79">
        <v>9.9600000000000009</v>
      </c>
      <c r="AD85" s="171">
        <v>0.28007638446849137</v>
      </c>
      <c r="AE85" s="72">
        <v>1.0466137123745822</v>
      </c>
      <c r="AF85" s="72">
        <v>10.463733650416172</v>
      </c>
      <c r="AG85" s="137">
        <v>11.510347362790753</v>
      </c>
      <c r="AH85" s="75">
        <v>19.651271380553233</v>
      </c>
      <c r="AI85" s="72">
        <v>31.161618743343986</v>
      </c>
      <c r="AJ85" s="72">
        <v>102.73968095422525</v>
      </c>
      <c r="AK85" s="72">
        <v>17.95946506292545</v>
      </c>
      <c r="AL85" s="72">
        <v>5.720642602340952</v>
      </c>
      <c r="AM85" s="75">
        <v>37.610736443478686</v>
      </c>
      <c r="AN85" s="137">
        <v>49.121083806269439</v>
      </c>
      <c r="AO85" s="137">
        <v>9.1535892857142862</v>
      </c>
      <c r="AP85" s="137">
        <v>1.6377052455357151</v>
      </c>
      <c r="AQ85" s="70">
        <v>0.84823829608272094</v>
      </c>
      <c r="AR85" s="177">
        <v>10.791294531250001</v>
      </c>
      <c r="AS85" s="68"/>
      <c r="AT85" s="68"/>
      <c r="AU85" s="68">
        <v>147</v>
      </c>
      <c r="AV85" s="72">
        <v>4.7039999999999997</v>
      </c>
      <c r="AW85" s="68"/>
      <c r="BA85" s="200"/>
      <c r="BB85" s="68"/>
      <c r="BC85" s="147"/>
      <c r="BD85" s="68"/>
      <c r="BE85" s="68"/>
    </row>
    <row r="86" spans="1:57" x14ac:dyDescent="0.2">
      <c r="A86" s="79" t="s">
        <v>756</v>
      </c>
      <c r="B86" t="s">
        <v>291</v>
      </c>
      <c r="C86" t="s">
        <v>757</v>
      </c>
      <c r="E86" s="194">
        <v>44035</v>
      </c>
      <c r="F86" s="79" t="s">
        <v>290</v>
      </c>
      <c r="G86" s="79" t="s">
        <v>1009</v>
      </c>
      <c r="H86" s="68">
        <v>2</v>
      </c>
      <c r="I86" s="214" t="s">
        <v>982</v>
      </c>
      <c r="J86" s="77">
        <v>0.35833333333333334</v>
      </c>
      <c r="K86" s="214">
        <v>3</v>
      </c>
      <c r="L86" s="79">
        <v>2</v>
      </c>
      <c r="M86" s="79" t="s">
        <v>773</v>
      </c>
      <c r="N86" s="79" t="s">
        <v>1010</v>
      </c>
      <c r="O86" s="131">
        <v>23.8</v>
      </c>
      <c r="P86" s="131">
        <v>8.24</v>
      </c>
      <c r="Q86" s="68">
        <v>0.65</v>
      </c>
      <c r="R86" s="68">
        <v>0.65</v>
      </c>
      <c r="S86" s="131">
        <v>0.65</v>
      </c>
      <c r="T86" s="68">
        <v>0.65</v>
      </c>
      <c r="U86" s="72">
        <v>1</v>
      </c>
      <c r="V86" s="68">
        <v>0.15</v>
      </c>
      <c r="W86" s="77">
        <v>0.29305555555555557</v>
      </c>
      <c r="X86" s="68">
        <v>23.2</v>
      </c>
      <c r="Y86" s="68">
        <v>5.15</v>
      </c>
      <c r="Z86" s="72">
        <v>4.7537131561377715</v>
      </c>
      <c r="AA86" s="68">
        <v>60.5</v>
      </c>
      <c r="AB86" s="131">
        <v>13.9</v>
      </c>
      <c r="AC86" s="79">
        <v>23.22</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291</v>
      </c>
      <c r="C87" t="s">
        <v>764</v>
      </c>
      <c r="E87" s="194">
        <v>44035</v>
      </c>
      <c r="F87" s="79" t="s">
        <v>290</v>
      </c>
      <c r="G87" s="79" t="s">
        <v>1009</v>
      </c>
      <c r="H87" s="68">
        <v>2</v>
      </c>
      <c r="I87" s="214" t="s">
        <v>982</v>
      </c>
      <c r="J87" s="77">
        <v>0.35833333333333334</v>
      </c>
      <c r="K87" s="214">
        <v>3</v>
      </c>
      <c r="L87" s="79">
        <v>2</v>
      </c>
      <c r="M87" s="79" t="s">
        <v>773</v>
      </c>
      <c r="N87" s="79" t="s">
        <v>1010</v>
      </c>
      <c r="O87" s="131">
        <v>23.8</v>
      </c>
      <c r="P87" s="131">
        <v>8.24</v>
      </c>
      <c r="Q87" s="68">
        <v>0.65</v>
      </c>
      <c r="R87" s="68">
        <v>0.65</v>
      </c>
      <c r="S87" s="131">
        <v>0.65</v>
      </c>
      <c r="T87" s="68">
        <v>0.65</v>
      </c>
      <c r="U87" s="72">
        <v>1</v>
      </c>
      <c r="V87" s="68">
        <v>0.32500000000000001</v>
      </c>
      <c r="W87" s="77">
        <v>0.2951388888888889</v>
      </c>
      <c r="X87" s="68">
        <v>24.3</v>
      </c>
      <c r="Y87" s="68">
        <v>4.42</v>
      </c>
      <c r="Z87" s="72">
        <v>4.1082249617155124</v>
      </c>
      <c r="AA87" s="68">
        <v>52.2</v>
      </c>
      <c r="AB87" s="134">
        <v>12.8</v>
      </c>
      <c r="AC87" s="204">
        <v>21.49</v>
      </c>
      <c r="AD87" s="171">
        <v>0.14258434118395921</v>
      </c>
      <c r="AE87" s="72">
        <v>0.38449540510918112</v>
      </c>
      <c r="AF87" s="72">
        <v>4.2941176470588225</v>
      </c>
      <c r="AG87" s="137">
        <v>4.6786130521680036</v>
      </c>
      <c r="AH87" s="75">
        <v>23.930832906051794</v>
      </c>
      <c r="AI87" s="72">
        <v>28.609445958219798</v>
      </c>
      <c r="AJ87" s="72">
        <v>250.08659727300525</v>
      </c>
      <c r="AK87" s="72">
        <v>38.573807569935539</v>
      </c>
      <c r="AL87" s="72">
        <v>6.4833267190331236</v>
      </c>
      <c r="AM87" s="75">
        <v>62.50464047598733</v>
      </c>
      <c r="AN87" s="137">
        <v>67.183253528155333</v>
      </c>
      <c r="AO87" s="137">
        <v>52.847999999999985</v>
      </c>
      <c r="AP87" s="207">
        <v>2.5000000000000001E-2</v>
      </c>
      <c r="AQ87" s="70">
        <v>1</v>
      </c>
      <c r="AR87" s="177">
        <v>52.872999999999983</v>
      </c>
      <c r="AS87" s="68"/>
      <c r="AT87" s="68"/>
      <c r="AU87" s="68">
        <v>97.43</v>
      </c>
      <c r="AV87" s="72">
        <v>1.5589999999999999</v>
      </c>
      <c r="AW87" s="68"/>
      <c r="BA87" s="68"/>
      <c r="BB87" s="68"/>
      <c r="BC87" s="147"/>
      <c r="BD87" s="68"/>
      <c r="BE87" s="68"/>
    </row>
    <row r="88" spans="1:57" x14ac:dyDescent="0.2">
      <c r="A88" s="79" t="s">
        <v>756</v>
      </c>
      <c r="B88" t="s">
        <v>291</v>
      </c>
      <c r="C88" t="s">
        <v>757</v>
      </c>
      <c r="E88" s="147">
        <v>44049</v>
      </c>
      <c r="F88" s="68" t="s">
        <v>923</v>
      </c>
      <c r="G88" s="68" t="s">
        <v>1031</v>
      </c>
      <c r="H88" s="68">
        <v>1</v>
      </c>
      <c r="I88" s="68" t="s">
        <v>982</v>
      </c>
      <c r="J88" s="77">
        <v>0.40486111111111112</v>
      </c>
      <c r="K88" s="215">
        <v>2</v>
      </c>
      <c r="L88" s="68">
        <v>2</v>
      </c>
      <c r="M88" s="68" t="s">
        <v>872</v>
      </c>
      <c r="N88" s="68" t="s">
        <v>1032</v>
      </c>
      <c r="O88" s="131">
        <v>19</v>
      </c>
      <c r="P88" s="131">
        <v>8.65</v>
      </c>
      <c r="Q88" s="68">
        <v>0.65</v>
      </c>
      <c r="R88" s="68">
        <v>0.65</v>
      </c>
      <c r="S88" s="131">
        <v>0.65</v>
      </c>
      <c r="T88" s="68">
        <v>0.65</v>
      </c>
      <c r="U88" s="72">
        <v>1</v>
      </c>
      <c r="V88" s="68">
        <v>0.15</v>
      </c>
      <c r="W88" s="77">
        <v>0.27638888888888885</v>
      </c>
      <c r="X88" s="68">
        <v>22.2</v>
      </c>
      <c r="Y88" s="68">
        <v>5.66</v>
      </c>
      <c r="Z88" s="72">
        <v>5.4189485302886355</v>
      </c>
      <c r="AA88" s="68">
        <v>64.900000000000006</v>
      </c>
      <c r="AB88" s="131">
        <v>7.5</v>
      </c>
      <c r="AC88" s="79">
        <v>13.18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7" x14ac:dyDescent="0.2">
      <c r="A89" s="79" t="s">
        <v>756</v>
      </c>
      <c r="B89" t="s">
        <v>291</v>
      </c>
      <c r="C89" t="s">
        <v>764</v>
      </c>
      <c r="E89" s="147">
        <v>44049</v>
      </c>
      <c r="F89" s="68" t="s">
        <v>923</v>
      </c>
      <c r="G89" s="68" t="s">
        <v>1031</v>
      </c>
      <c r="H89" s="68">
        <v>1</v>
      </c>
      <c r="I89" s="68" t="s">
        <v>982</v>
      </c>
      <c r="J89" s="77">
        <v>0.40486111111111112</v>
      </c>
      <c r="K89" s="215">
        <v>2</v>
      </c>
      <c r="L89" s="68">
        <v>2</v>
      </c>
      <c r="M89" s="68" t="s">
        <v>872</v>
      </c>
      <c r="N89" s="68" t="s">
        <v>1032</v>
      </c>
      <c r="O89" s="131">
        <v>19</v>
      </c>
      <c r="P89" s="131">
        <v>8.65</v>
      </c>
      <c r="Q89" s="68">
        <v>0.65</v>
      </c>
      <c r="R89" s="68">
        <v>0.65</v>
      </c>
      <c r="S89" s="131">
        <v>0.65</v>
      </c>
      <c r="T89" s="68">
        <v>0.65</v>
      </c>
      <c r="U89" s="72">
        <v>1</v>
      </c>
      <c r="V89" s="68">
        <v>0.32500000000000001</v>
      </c>
      <c r="W89" s="77">
        <v>0.27777777777777779</v>
      </c>
      <c r="X89" s="68">
        <v>22.6</v>
      </c>
      <c r="Y89" s="68">
        <v>5.67</v>
      </c>
      <c r="Z89" s="72">
        <v>5.3327071625986742</v>
      </c>
      <c r="AA89" s="68">
        <v>65.7</v>
      </c>
      <c r="AB89" s="131">
        <v>10.6</v>
      </c>
      <c r="AC89" s="68">
        <v>18.100000000000001</v>
      </c>
      <c r="AD89" s="171">
        <v>0.47499999999999998</v>
      </c>
      <c r="AE89" s="72">
        <v>0.20309477756286243</v>
      </c>
      <c r="AF89" s="72">
        <v>7.7658536585365852</v>
      </c>
      <c r="AG89" s="137">
        <v>7.9689484360994474</v>
      </c>
      <c r="AH89" s="75">
        <v>24.160560870161156</v>
      </c>
      <c r="AI89" s="72">
        <v>32.129509306260601</v>
      </c>
      <c r="AJ89" s="72">
        <v>237.10919834224882</v>
      </c>
      <c r="AK89" s="72">
        <v>35.19349871797958</v>
      </c>
      <c r="AL89" s="72">
        <v>6.7373011203661592</v>
      </c>
      <c r="AM89" s="75">
        <v>59.354059588140736</v>
      </c>
      <c r="AN89" s="137">
        <v>67.323008024240181</v>
      </c>
      <c r="AO89" s="137">
        <v>39.784000000000006</v>
      </c>
      <c r="AP89" s="207">
        <v>2.5000000000000001E-2</v>
      </c>
      <c r="AQ89" s="70">
        <v>1</v>
      </c>
      <c r="AR89" s="177">
        <v>39.809000000000005</v>
      </c>
      <c r="AS89" s="68"/>
      <c r="AT89" s="68"/>
      <c r="AU89" s="68" t="s">
        <v>763</v>
      </c>
      <c r="AV89" s="68" t="s">
        <v>763</v>
      </c>
      <c r="AW89" s="68"/>
    </row>
    <row r="90" spans="1:57" x14ac:dyDescent="0.2">
      <c r="A90" s="79" t="s">
        <v>756</v>
      </c>
      <c r="B90" t="s">
        <v>291</v>
      </c>
      <c r="C90" t="s">
        <v>757</v>
      </c>
      <c r="E90" s="147">
        <v>44064</v>
      </c>
      <c r="F90" s="68" t="s">
        <v>923</v>
      </c>
      <c r="G90" s="68" t="s">
        <v>1048</v>
      </c>
      <c r="H90" s="68">
        <v>0</v>
      </c>
      <c r="I90" s="68" t="s">
        <v>982</v>
      </c>
      <c r="J90" s="77">
        <v>0.39097222222222222</v>
      </c>
      <c r="K90" s="68">
        <v>2</v>
      </c>
      <c r="L90" s="68">
        <v>1</v>
      </c>
      <c r="M90" s="68" t="s">
        <v>812</v>
      </c>
      <c r="N90" s="68" t="s">
        <v>808</v>
      </c>
      <c r="O90" s="131">
        <v>16.399999999999999</v>
      </c>
      <c r="P90" s="131">
        <v>10.6</v>
      </c>
      <c r="Q90" s="68">
        <v>0.5</v>
      </c>
      <c r="R90" s="68">
        <v>0.5</v>
      </c>
      <c r="S90" s="131">
        <v>0.5</v>
      </c>
      <c r="T90" s="68">
        <v>0.5</v>
      </c>
      <c r="U90" s="72">
        <v>1</v>
      </c>
      <c r="V90" s="68">
        <v>0.15</v>
      </c>
      <c r="W90" s="77">
        <v>0.27986111111111112</v>
      </c>
      <c r="X90" s="68">
        <v>19.399999999999999</v>
      </c>
      <c r="Y90" s="68">
        <v>7.08</v>
      </c>
      <c r="Z90" s="72">
        <v>6.6449760269553559</v>
      </c>
      <c r="AA90" s="68">
        <v>77.099999999999994</v>
      </c>
      <c r="AB90" s="131">
        <v>10.7</v>
      </c>
      <c r="AC90" s="176">
        <v>18.260000000000002</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t="s">
        <v>763</v>
      </c>
      <c r="AV90" s="68" t="s">
        <v>763</v>
      </c>
      <c r="AW90" s="68"/>
    </row>
    <row r="91" spans="1:57" x14ac:dyDescent="0.2">
      <c r="A91" s="79" t="s">
        <v>756</v>
      </c>
      <c r="B91" t="s">
        <v>291</v>
      </c>
      <c r="C91" t="s">
        <v>764</v>
      </c>
      <c r="E91" s="147">
        <v>44064</v>
      </c>
      <c r="F91" s="68" t="s">
        <v>923</v>
      </c>
      <c r="G91" s="68" t="s">
        <v>1048</v>
      </c>
      <c r="H91" s="68">
        <v>0</v>
      </c>
      <c r="I91" s="68" t="s">
        <v>982</v>
      </c>
      <c r="J91" s="77">
        <v>0.39097222222222222</v>
      </c>
      <c r="K91" s="68">
        <v>2</v>
      </c>
      <c r="L91" s="68">
        <v>1</v>
      </c>
      <c r="M91" s="68" t="s">
        <v>812</v>
      </c>
      <c r="N91" s="68" t="s">
        <v>808</v>
      </c>
      <c r="O91" s="131">
        <v>16.399999999999999</v>
      </c>
      <c r="P91" s="131">
        <v>10.6</v>
      </c>
      <c r="Q91" s="68">
        <v>0.5</v>
      </c>
      <c r="R91" s="68">
        <v>0.5</v>
      </c>
      <c r="S91" s="131">
        <v>0.5</v>
      </c>
      <c r="T91" s="68">
        <v>0.5</v>
      </c>
      <c r="U91" s="72">
        <v>1</v>
      </c>
      <c r="V91" s="68">
        <v>0.25</v>
      </c>
      <c r="W91" s="77">
        <v>0.28055555555555556</v>
      </c>
      <c r="X91" s="68">
        <v>19.7</v>
      </c>
      <c r="Y91" s="68">
        <v>7.06</v>
      </c>
      <c r="Z91" s="72">
        <v>6.5919930500122952</v>
      </c>
      <c r="AA91" s="68">
        <v>77.2</v>
      </c>
      <c r="AB91" s="134">
        <v>11.6</v>
      </c>
      <c r="AC91" s="216">
        <v>19.57</v>
      </c>
      <c r="AD91" s="171">
        <v>0.3</v>
      </c>
      <c r="AE91" s="72">
        <v>0.12244370914373248</v>
      </c>
      <c r="AF91" s="72">
        <v>9.2682926829268286</v>
      </c>
      <c r="AG91" s="137">
        <v>9.3907363920705613</v>
      </c>
      <c r="AH91" s="75">
        <v>32.802223607929434</v>
      </c>
      <c r="AI91" s="75">
        <v>42.192959999999999</v>
      </c>
      <c r="AJ91" s="72">
        <v>243.17350845388233</v>
      </c>
      <c r="AK91" s="72">
        <v>47.081891433124369</v>
      </c>
      <c r="AL91" s="72">
        <v>5.1649052544817282</v>
      </c>
      <c r="AM91" s="75">
        <v>79.884115041053803</v>
      </c>
      <c r="AN91" s="137">
        <v>89.274851433124354</v>
      </c>
      <c r="AO91" s="137">
        <v>32.274666666666668</v>
      </c>
      <c r="AP91" s="137">
        <v>2.5000000000000001E-2</v>
      </c>
      <c r="AQ91" s="70">
        <v>0.9992259982043159</v>
      </c>
      <c r="AR91" s="177">
        <v>32.299666666666667</v>
      </c>
      <c r="AS91" s="68"/>
      <c r="AT91" s="68"/>
      <c r="AU91" s="68" t="s">
        <v>763</v>
      </c>
      <c r="AV91" s="68" t="s">
        <v>763</v>
      </c>
      <c r="AW91" s="68"/>
    </row>
    <row r="93" spans="1:57" x14ac:dyDescent="0.2">
      <c r="A93" s="236" t="s">
        <v>1245</v>
      </c>
    </row>
    <row r="94" spans="1:57" ht="16"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450" t="s">
        <v>1203</v>
      </c>
      <c r="AE94" s="84"/>
      <c r="AF94" s="84"/>
      <c r="AG94" s="82"/>
      <c r="AH94" s="82"/>
      <c r="AI94" s="84"/>
      <c r="AJ94" s="82"/>
      <c r="AK94" s="84"/>
      <c r="AL94" s="82"/>
      <c r="AM94" s="82"/>
      <c r="AN94" s="82"/>
      <c r="AO94" s="82"/>
      <c r="AP94" s="82"/>
      <c r="AQ94" s="82"/>
      <c r="AR94" s="82"/>
      <c r="AS94" s="82"/>
      <c r="AT94" s="82"/>
      <c r="AU94" s="82"/>
      <c r="AV94" s="82"/>
      <c r="AW94" s="82"/>
      <c r="AX94" s="82"/>
      <c r="AY94" s="82"/>
      <c r="AZ94" s="82"/>
      <c r="BA94" s="82"/>
      <c r="BB94" s="82"/>
    </row>
    <row r="95" spans="1:57" x14ac:dyDescent="0.2">
      <c r="A95" s="86"/>
      <c r="B95" s="86"/>
      <c r="C95" s="87"/>
      <c r="D95" s="87"/>
      <c r="E95" s="87"/>
      <c r="F95" s="86"/>
      <c r="G95" s="86"/>
      <c r="H95" s="88" t="s">
        <v>702</v>
      </c>
      <c r="I95" s="89"/>
      <c r="J95" s="89"/>
      <c r="K95" s="82"/>
      <c r="L95" s="86"/>
      <c r="M95" s="86"/>
      <c r="N95" s="86"/>
      <c r="O95" s="86"/>
      <c r="P95" s="86"/>
      <c r="Q95" s="86"/>
      <c r="R95" s="86"/>
      <c r="S95" s="86"/>
      <c r="T95" s="86"/>
      <c r="U95" s="86"/>
      <c r="V95" s="89" t="s">
        <v>977</v>
      </c>
      <c r="W95" s="82"/>
      <c r="X95" s="82"/>
      <c r="Y95" s="82"/>
      <c r="Z95" s="82"/>
      <c r="AA95" s="82"/>
      <c r="AB95" s="82"/>
      <c r="AC95" s="450" t="s">
        <v>1204</v>
      </c>
      <c r="AD95" s="450"/>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row>
    <row r="96" spans="1:57" ht="16" thickBot="1" x14ac:dyDescent="0.25">
      <c r="A96" s="90"/>
      <c r="B96" s="90"/>
      <c r="C96" s="91"/>
      <c r="D96" s="91"/>
      <c r="E96" s="91"/>
      <c r="F96" s="89" t="s">
        <v>976</v>
      </c>
      <c r="G96" s="89" t="s">
        <v>702</v>
      </c>
      <c r="H96" s="89" t="s">
        <v>1205</v>
      </c>
      <c r="I96" s="89" t="s">
        <v>702</v>
      </c>
      <c r="J96" s="82"/>
      <c r="K96" s="82"/>
      <c r="L96" s="89"/>
      <c r="M96" s="89"/>
      <c r="N96" s="90"/>
      <c r="O96" s="89"/>
      <c r="P96" s="89" t="s">
        <v>1206</v>
      </c>
      <c r="Q96" s="89"/>
      <c r="R96" s="89"/>
      <c r="S96" s="89"/>
      <c r="T96" s="89"/>
      <c r="U96" s="89"/>
      <c r="V96" s="89" t="s">
        <v>726</v>
      </c>
      <c r="W96" s="82"/>
      <c r="X96" s="82"/>
      <c r="Y96" s="82"/>
      <c r="Z96" s="92">
        <v>273.14999999999998</v>
      </c>
      <c r="AA96" s="82"/>
      <c r="AB96" s="82"/>
      <c r="AC96" s="450"/>
      <c r="AD96" s="450"/>
      <c r="AE96" s="82"/>
      <c r="AF96" s="82"/>
      <c r="AG96" s="82"/>
      <c r="AH96" s="82"/>
      <c r="AI96" s="82"/>
      <c r="AJ96" s="82"/>
      <c r="AK96" s="82" t="s">
        <v>1207</v>
      </c>
      <c r="AL96" s="82"/>
      <c r="AM96" s="82"/>
      <c r="AN96" s="82"/>
      <c r="AO96" s="82"/>
      <c r="AP96" s="82"/>
      <c r="AQ96" s="82"/>
      <c r="AR96" s="82"/>
      <c r="AS96" s="82"/>
      <c r="AT96" s="82"/>
      <c r="AU96" s="82"/>
      <c r="AV96" s="82"/>
      <c r="AW96" s="82"/>
      <c r="AX96" s="82"/>
      <c r="AY96" s="82"/>
      <c r="AZ96" s="82"/>
      <c r="BA96" s="82"/>
      <c r="BB96" s="82"/>
    </row>
    <row r="97" spans="1:54" ht="36" thickTop="1" thickBot="1" x14ac:dyDescent="0.25">
      <c r="A97" s="93" t="s">
        <v>1208</v>
      </c>
      <c r="B97" s="94" t="s">
        <v>1209</v>
      </c>
      <c r="C97" s="94" t="s">
        <v>1210</v>
      </c>
      <c r="D97" s="94" t="s">
        <v>1211</v>
      </c>
      <c r="E97" s="94"/>
      <c r="F97" s="93" t="s">
        <v>706</v>
      </c>
      <c r="G97" s="93" t="s">
        <v>1205</v>
      </c>
      <c r="H97" s="93" t="s">
        <v>1212</v>
      </c>
      <c r="I97" s="93" t="s">
        <v>1213</v>
      </c>
      <c r="J97" s="93" t="s">
        <v>541</v>
      </c>
      <c r="K97" s="93" t="s">
        <v>1214</v>
      </c>
      <c r="L97" s="93" t="s">
        <v>1215</v>
      </c>
      <c r="M97" s="89" t="s">
        <v>1216</v>
      </c>
      <c r="N97" s="93" t="s">
        <v>1217</v>
      </c>
      <c r="O97" s="93" t="s">
        <v>1218</v>
      </c>
      <c r="P97" s="93" t="s">
        <v>1219</v>
      </c>
      <c r="Q97" s="93" t="s">
        <v>1220</v>
      </c>
      <c r="R97" s="93" t="s">
        <v>1221</v>
      </c>
      <c r="S97" s="93" t="s">
        <v>1222</v>
      </c>
      <c r="T97" s="93" t="s">
        <v>1223</v>
      </c>
      <c r="U97" s="93" t="s">
        <v>1224</v>
      </c>
      <c r="V97" s="93" t="s">
        <v>474</v>
      </c>
      <c r="W97" s="95"/>
      <c r="X97" s="82"/>
      <c r="Y97" s="96" t="s">
        <v>540</v>
      </c>
      <c r="Z97" s="97" t="s">
        <v>1225</v>
      </c>
      <c r="AA97" s="98" t="s">
        <v>1226</v>
      </c>
      <c r="AB97" s="98" t="s">
        <v>1205</v>
      </c>
      <c r="AC97" s="450"/>
      <c r="AD97" s="450"/>
      <c r="AE97" s="99" t="s">
        <v>1227</v>
      </c>
      <c r="AF97" s="100" t="s">
        <v>485</v>
      </c>
      <c r="AG97" s="98" t="s">
        <v>1228</v>
      </c>
      <c r="AH97" s="98" t="s">
        <v>724</v>
      </c>
      <c r="AI97" s="100" t="s">
        <v>1229</v>
      </c>
      <c r="AJ97" s="98" t="s">
        <v>722</v>
      </c>
      <c r="AK97" s="100" t="s">
        <v>489</v>
      </c>
      <c r="AL97" s="82"/>
      <c r="AM97" s="82"/>
      <c r="AN97" s="82"/>
      <c r="AO97" s="82"/>
      <c r="AP97" s="82"/>
      <c r="AQ97" s="82"/>
      <c r="AR97" s="82"/>
      <c r="AS97" s="82"/>
      <c r="AT97" s="82"/>
      <c r="AU97" s="82"/>
      <c r="AV97" s="82"/>
      <c r="AW97" s="82"/>
      <c r="AX97" s="82"/>
      <c r="AY97" s="109"/>
      <c r="AZ97" s="109"/>
      <c r="BA97" s="82"/>
      <c r="BB97" s="82"/>
    </row>
    <row r="98" spans="1:54" ht="16" x14ac:dyDescent="0.2">
      <c r="A98" s="101" t="s">
        <v>291</v>
      </c>
      <c r="B98" s="102">
        <v>2020</v>
      </c>
      <c r="C98" s="103">
        <v>7</v>
      </c>
      <c r="D98" s="102">
        <v>8</v>
      </c>
      <c r="E98" s="82"/>
      <c r="F98" s="131">
        <v>7.55</v>
      </c>
      <c r="G98" s="131">
        <v>6.67</v>
      </c>
      <c r="H98" s="82"/>
      <c r="I98" s="131">
        <v>21.3</v>
      </c>
      <c r="J98" s="205">
        <v>5.8223182139699494</v>
      </c>
      <c r="K98" s="82"/>
      <c r="L98" s="82"/>
      <c r="M98" s="108"/>
      <c r="N98" s="137" t="s">
        <v>763</v>
      </c>
      <c r="O98" s="82"/>
      <c r="P98" s="82"/>
      <c r="Q98" s="82"/>
      <c r="R98" s="140"/>
      <c r="S98" s="137" t="s">
        <v>763</v>
      </c>
      <c r="T98" s="137" t="s">
        <v>763</v>
      </c>
      <c r="U98" s="137" t="s">
        <v>763</v>
      </c>
      <c r="V98" s="85"/>
      <c r="W98" s="85"/>
      <c r="X98" s="85"/>
      <c r="Y98" s="102">
        <f>IF(C98&lt;6," ",IF(C98&lt;=9,I98, IF(C98&gt;=10," ")))</f>
        <v>21.3</v>
      </c>
      <c r="Z98" s="102">
        <f>IF(Y98=" ", " ", IF(Y98&gt;0, Y98+273.15))</f>
        <v>294.45</v>
      </c>
      <c r="AA98" s="102">
        <f>IF(C98&lt;6," ",IF(C98&lt;=9,J98, IF(C98&gt;=10," ")))</f>
        <v>5.8223182139699494</v>
      </c>
      <c r="AB98" s="102">
        <f>IF(C98&lt;6," ",IF(C98&lt;=9,G98, IF(C98&gt;=10," ")))</f>
        <v>6.67</v>
      </c>
      <c r="AC98" s="104">
        <f>IF(Y98=" "," ",IF(Y98&gt;0,EXP(-173.4292+249.6339*100/Z98+143.3483*LN(+Z98/100)-21.8492*Z98/100+AA98*(-0.033096+0.014259*Z98/100-0.0017*(Z98/100)^2))*1.4276))</f>
        <v>8.5413204722415976</v>
      </c>
      <c r="AD98" s="102">
        <f>IF(Y98=" "," ",IF(Y98&gt;0,AB98/AC98))</f>
        <v>0.78090969911231001</v>
      </c>
      <c r="AE98" s="105">
        <f>IF(C98&lt;6," ",IF(C98&lt;=9,F98, IF(C98&gt;=10," ")))</f>
        <v>7.55</v>
      </c>
      <c r="AF98" s="102" t="str">
        <f>IF(Y98=" "," ",N98)</f>
        <v>NS</v>
      </c>
      <c r="AG98" s="105" t="str">
        <f>IF(C98&lt;6," ",IF(C98&lt;=9,T98, IF(C98&gt;=10," ")))</f>
        <v>NS</v>
      </c>
      <c r="AH98" s="105" t="str">
        <f>IF(C98&lt;6," ",IF(C98&lt;=9,U98, IF(C98&gt;=10," ")))</f>
        <v>NS</v>
      </c>
      <c r="AI98" s="102"/>
      <c r="AJ98" s="106" t="str">
        <f>IF(C98&lt;6," ",IF(C98&lt;=9,S98, IF(C98&gt;=10," ")))</f>
        <v>NS</v>
      </c>
      <c r="AK98" s="107" t="e">
        <f>IF(Y98=" ", " ", IF(Y98&gt;0, AJ98-AF98))</f>
        <v>#VALUE!</v>
      </c>
      <c r="AL98" s="85"/>
      <c r="AM98" s="85"/>
      <c r="AN98" s="85"/>
      <c r="AO98" s="85"/>
      <c r="AP98" s="85"/>
      <c r="AQ98" s="85"/>
      <c r="AR98" s="85"/>
      <c r="AS98" s="85"/>
      <c r="AT98" s="85"/>
      <c r="AU98" s="85"/>
      <c r="AV98" s="85"/>
      <c r="AW98" s="85"/>
      <c r="AX98" s="85"/>
      <c r="AY98" s="85"/>
      <c r="AZ98" s="85"/>
      <c r="BA98" s="82"/>
      <c r="BB98" s="82"/>
    </row>
    <row r="99" spans="1:54" ht="16" x14ac:dyDescent="0.2">
      <c r="A99" s="101" t="s">
        <v>291</v>
      </c>
      <c r="B99" s="102">
        <v>2020</v>
      </c>
      <c r="C99" s="103">
        <v>7</v>
      </c>
      <c r="D99" s="102">
        <v>8</v>
      </c>
      <c r="E99" s="82"/>
      <c r="F99" s="131">
        <v>7.55</v>
      </c>
      <c r="G99" s="131">
        <v>6.67</v>
      </c>
      <c r="H99" s="82"/>
      <c r="I99" s="131">
        <v>21.3</v>
      </c>
      <c r="J99" s="205">
        <v>6.2523223084787816</v>
      </c>
      <c r="K99" s="82"/>
      <c r="L99" s="82"/>
      <c r="M99" s="108"/>
      <c r="N99" s="137">
        <v>11.510347362790753</v>
      </c>
      <c r="O99" s="82"/>
      <c r="P99" s="82"/>
      <c r="Q99" s="82"/>
      <c r="R99" s="140"/>
      <c r="S99" s="137">
        <v>49.121083806269439</v>
      </c>
      <c r="T99" s="137">
        <v>9.1535892857142862</v>
      </c>
      <c r="U99" s="137">
        <v>1.6377052455357151</v>
      </c>
      <c r="V99" s="85"/>
      <c r="W99" s="85"/>
      <c r="X99" s="85"/>
      <c r="Y99" s="102">
        <f t="shared" ref="Y99:Y109" si="34">IF(C99&lt;6," ",IF(C99&lt;=9,I99, IF(C99&gt;=10," ")))</f>
        <v>21.3</v>
      </c>
      <c r="Z99" s="102">
        <f t="shared" ref="Z99:Z109" si="35">IF(Y99=" ", " ", IF(Y99&gt;0, Y99+273.15))</f>
        <v>294.45</v>
      </c>
      <c r="AA99" s="102">
        <f t="shared" ref="AA99:AA109" si="36">IF(C99&lt;6," ",IF(C99&lt;=9,J99, IF(C99&gt;=10," ")))</f>
        <v>6.2523223084787816</v>
      </c>
      <c r="AB99" s="102">
        <f t="shared" ref="AB99:AB109" si="37">IF(C99&lt;6," ",IF(C99&lt;=9,G99, IF(C99&gt;=10," ")))</f>
        <v>6.67</v>
      </c>
      <c r="AC99" s="104">
        <f t="shared" ref="AC99:AC109" si="38">IF(Y99=" "," ",IF(Y99&gt;0,EXP(-173.4292+249.6339*100/Z99+143.3483*LN(+Z99/100)-21.8492*Z99/100+AA99*(-0.033096+0.014259*Z99/100-0.0017*(Z99/100)^2))*1.4276))</f>
        <v>8.5198633692653889</v>
      </c>
      <c r="AD99" s="102">
        <f t="shared" ref="AD99:AD109" si="39">IF(Y99=" "," ",IF(Y99&gt;0,AB99/AC99))</f>
        <v>0.78287640434016836</v>
      </c>
      <c r="AE99" s="105">
        <f t="shared" ref="AE99:AE109" si="40">IF(C99&lt;6," ",IF(C99&lt;=9,F99, IF(C99&gt;=10," ")))</f>
        <v>7.55</v>
      </c>
      <c r="AF99" s="102">
        <f t="shared" ref="AF99:AF109" si="41">IF(Y99=" "," ",N99)</f>
        <v>11.510347362790753</v>
      </c>
      <c r="AG99" s="105">
        <f t="shared" ref="AG99:AG109" si="42">IF(C99&lt;6," ",IF(C99&lt;=9,T99, IF(C99&gt;=10," ")))</f>
        <v>9.1535892857142862</v>
      </c>
      <c r="AH99" s="105">
        <f t="shared" ref="AH99:AH109" si="43">IF(C99&lt;6," ",IF(C99&lt;=9,U99, IF(C99&gt;=10," ")))</f>
        <v>1.6377052455357151</v>
      </c>
      <c r="AI99" s="102">
        <f t="shared" ref="AI99:AI103" si="44">IF(Y99=" ", " ", IF(Y99&gt;0, SUM(AG99:AH99)))</f>
        <v>10.791294531250001</v>
      </c>
      <c r="AJ99" s="106">
        <f t="shared" ref="AJ99:AJ109" si="45">IF(C99&lt;6," ",IF(C99&lt;=9,S99, IF(C99&gt;=10," ")))</f>
        <v>49.121083806269439</v>
      </c>
      <c r="AK99" s="107">
        <f t="shared" ref="AK99:AK109" si="46">IF(Y99=" ", " ", IF(Y99&gt;0, AJ99-AF99))</f>
        <v>37.610736443478686</v>
      </c>
      <c r="AL99" s="85"/>
      <c r="AM99" s="85"/>
      <c r="AN99" s="85"/>
      <c r="AO99" s="85"/>
      <c r="AP99" s="85"/>
      <c r="AQ99" s="85"/>
      <c r="AR99" s="85"/>
      <c r="AS99" s="85"/>
      <c r="AT99" s="85"/>
      <c r="AU99" s="85"/>
      <c r="AV99" s="85"/>
      <c r="AW99" s="85"/>
      <c r="AX99" s="85"/>
      <c r="AY99" s="85"/>
      <c r="AZ99" s="85"/>
      <c r="BA99" s="82"/>
      <c r="BB99" s="82"/>
    </row>
    <row r="100" spans="1:54" ht="16" x14ac:dyDescent="0.2">
      <c r="A100" s="101" t="s">
        <v>291</v>
      </c>
      <c r="B100" s="102">
        <v>2020</v>
      </c>
      <c r="C100" s="103">
        <v>7</v>
      </c>
      <c r="D100" s="102">
        <v>23</v>
      </c>
      <c r="E100" s="82"/>
      <c r="F100" s="131">
        <v>0.65</v>
      </c>
      <c r="G100" s="131">
        <v>8.24</v>
      </c>
      <c r="H100" s="82"/>
      <c r="I100" s="131">
        <v>23.8</v>
      </c>
      <c r="J100" s="131">
        <v>13.9</v>
      </c>
      <c r="K100" s="82"/>
      <c r="L100" s="82"/>
      <c r="M100" s="108"/>
      <c r="N100" s="137" t="s">
        <v>763</v>
      </c>
      <c r="O100" s="82"/>
      <c r="P100" s="82"/>
      <c r="Q100" s="82"/>
      <c r="R100" s="140"/>
      <c r="S100" s="137" t="s">
        <v>763</v>
      </c>
      <c r="T100" s="137" t="s">
        <v>763</v>
      </c>
      <c r="U100" s="137" t="s">
        <v>763</v>
      </c>
      <c r="V100" s="85"/>
      <c r="W100" s="85"/>
      <c r="X100" s="85"/>
      <c r="Y100" s="102">
        <f t="shared" si="34"/>
        <v>23.8</v>
      </c>
      <c r="Z100" s="102">
        <f t="shared" si="35"/>
        <v>296.95</v>
      </c>
      <c r="AA100" s="102">
        <f t="shared" si="36"/>
        <v>13.9</v>
      </c>
      <c r="AB100" s="102">
        <f t="shared" si="37"/>
        <v>8.24</v>
      </c>
      <c r="AC100" s="104">
        <f t="shared" si="38"/>
        <v>7.7763708569540988</v>
      </c>
      <c r="AD100" s="102">
        <f t="shared" si="39"/>
        <v>1.0596202459443271</v>
      </c>
      <c r="AE100" s="105">
        <f t="shared" si="40"/>
        <v>0.65</v>
      </c>
      <c r="AF100" s="102" t="str">
        <f t="shared" si="41"/>
        <v>NS</v>
      </c>
      <c r="AG100" s="105" t="str">
        <f t="shared" si="42"/>
        <v>NS</v>
      </c>
      <c r="AH100" s="105" t="str">
        <f t="shared" si="43"/>
        <v>NS</v>
      </c>
      <c r="AI100" s="102"/>
      <c r="AJ100" s="106" t="str">
        <f t="shared" si="45"/>
        <v>NS</v>
      </c>
      <c r="AK100" s="107" t="e">
        <f t="shared" si="46"/>
        <v>#VALUE!</v>
      </c>
      <c r="AL100" s="82"/>
      <c r="AM100" s="85"/>
      <c r="AN100" s="85"/>
      <c r="AO100" s="85"/>
      <c r="AP100" s="85"/>
      <c r="AQ100" s="85"/>
      <c r="AR100" s="114" t="s">
        <v>1230</v>
      </c>
      <c r="AS100" s="85"/>
      <c r="AT100" s="85"/>
      <c r="AU100" s="85"/>
      <c r="AV100" s="85"/>
      <c r="AW100" s="85"/>
      <c r="AX100" s="85"/>
      <c r="AY100" s="85"/>
      <c r="AZ100" s="85"/>
      <c r="BA100" s="82"/>
      <c r="BB100" s="82"/>
    </row>
    <row r="101" spans="1:54" ht="16" x14ac:dyDescent="0.2">
      <c r="A101" s="101" t="s">
        <v>291</v>
      </c>
      <c r="B101" s="102">
        <v>2020</v>
      </c>
      <c r="C101" s="103">
        <v>7</v>
      </c>
      <c r="D101" s="102">
        <v>23</v>
      </c>
      <c r="E101" s="82"/>
      <c r="F101" s="131">
        <v>0.65</v>
      </c>
      <c r="G101" s="131">
        <v>8.24</v>
      </c>
      <c r="H101" s="82"/>
      <c r="I101" s="131">
        <v>23.8</v>
      </c>
      <c r="J101" s="134">
        <v>12.8</v>
      </c>
      <c r="K101" s="82"/>
      <c r="L101" s="82"/>
      <c r="M101" s="108"/>
      <c r="N101" s="137">
        <v>4.6786130521680036</v>
      </c>
      <c r="O101" s="82"/>
      <c r="P101" s="82"/>
      <c r="Q101" s="82"/>
      <c r="R101" s="140"/>
      <c r="S101" s="137">
        <v>67.183253528155333</v>
      </c>
      <c r="T101" s="137">
        <v>52.847999999999985</v>
      </c>
      <c r="U101" s="207">
        <v>2.5000000000000001E-2</v>
      </c>
      <c r="V101" s="85"/>
      <c r="W101" s="85"/>
      <c r="X101" s="85"/>
      <c r="Y101" s="102">
        <f t="shared" si="34"/>
        <v>23.8</v>
      </c>
      <c r="Z101" s="102">
        <f t="shared" si="35"/>
        <v>296.95</v>
      </c>
      <c r="AA101" s="102">
        <f t="shared" si="36"/>
        <v>12.8</v>
      </c>
      <c r="AB101" s="102">
        <f t="shared" si="37"/>
        <v>8.24</v>
      </c>
      <c r="AC101" s="104">
        <f t="shared" si="38"/>
        <v>7.8256639099403236</v>
      </c>
      <c r="AD101" s="102">
        <f t="shared" si="39"/>
        <v>1.0529458068769575</v>
      </c>
      <c r="AE101" s="105">
        <f t="shared" si="40"/>
        <v>0.65</v>
      </c>
      <c r="AF101" s="102">
        <f t="shared" si="41"/>
        <v>4.6786130521680036</v>
      </c>
      <c r="AG101" s="105">
        <f t="shared" si="42"/>
        <v>52.847999999999985</v>
      </c>
      <c r="AH101" s="105">
        <f t="shared" si="43"/>
        <v>2.5000000000000001E-2</v>
      </c>
      <c r="AI101" s="102">
        <f t="shared" si="44"/>
        <v>52.872999999999983</v>
      </c>
      <c r="AJ101" s="106">
        <f t="shared" si="45"/>
        <v>67.183253528155333</v>
      </c>
      <c r="AK101" s="107">
        <f t="shared" si="46"/>
        <v>62.50464047598733</v>
      </c>
      <c r="AL101" s="82"/>
      <c r="AM101" s="85"/>
      <c r="AN101" s="85"/>
      <c r="AO101" s="85"/>
      <c r="AP101" s="85"/>
      <c r="AQ101" s="85"/>
      <c r="AR101" s="115"/>
      <c r="AS101" s="116" t="s">
        <v>487</v>
      </c>
      <c r="AT101" s="116" t="s">
        <v>1231</v>
      </c>
      <c r="AU101" s="116" t="s">
        <v>485</v>
      </c>
      <c r="AV101" s="116" t="s">
        <v>513</v>
      </c>
      <c r="AW101" s="116" t="s">
        <v>489</v>
      </c>
      <c r="AX101" s="116"/>
      <c r="AY101" s="85"/>
      <c r="AZ101" s="85"/>
      <c r="BA101" s="82"/>
      <c r="BB101" s="82"/>
    </row>
    <row r="102" spans="1:54" ht="16" x14ac:dyDescent="0.2">
      <c r="A102" s="101" t="s">
        <v>291</v>
      </c>
      <c r="B102" s="102">
        <v>2020</v>
      </c>
      <c r="C102" s="103">
        <v>8</v>
      </c>
      <c r="D102" s="102">
        <v>6</v>
      </c>
      <c r="E102" s="82"/>
      <c r="F102" s="131">
        <v>0.65</v>
      </c>
      <c r="G102" s="131">
        <v>8.65</v>
      </c>
      <c r="H102" s="82"/>
      <c r="I102" s="131">
        <v>19</v>
      </c>
      <c r="J102" s="131">
        <v>7.5</v>
      </c>
      <c r="K102" s="82"/>
      <c r="L102" s="82"/>
      <c r="M102" s="108"/>
      <c r="N102" s="137" t="s">
        <v>763</v>
      </c>
      <c r="O102" s="82"/>
      <c r="P102" s="82"/>
      <c r="Q102" s="82"/>
      <c r="R102" s="140"/>
      <c r="S102" s="137" t="s">
        <v>763</v>
      </c>
      <c r="T102" s="137" t="s">
        <v>763</v>
      </c>
      <c r="U102" s="137" t="s">
        <v>763</v>
      </c>
      <c r="V102" s="85"/>
      <c r="W102" s="85"/>
      <c r="X102" s="85"/>
      <c r="Y102" s="102">
        <f t="shared" si="34"/>
        <v>19</v>
      </c>
      <c r="Z102" s="102">
        <f t="shared" si="35"/>
        <v>292.14999999999998</v>
      </c>
      <c r="AA102" s="102">
        <f t="shared" si="36"/>
        <v>7.5</v>
      </c>
      <c r="AB102" s="102">
        <f t="shared" si="37"/>
        <v>8.65</v>
      </c>
      <c r="AC102" s="104">
        <f t="shared" si="38"/>
        <v>8.8482728185000497</v>
      </c>
      <c r="AD102" s="102">
        <f t="shared" si="39"/>
        <v>0.97759191849447735</v>
      </c>
      <c r="AE102" s="105">
        <f t="shared" si="40"/>
        <v>0.65</v>
      </c>
      <c r="AF102" s="102" t="str">
        <f t="shared" si="41"/>
        <v>NS</v>
      </c>
      <c r="AG102" s="105" t="str">
        <f t="shared" si="42"/>
        <v>NS</v>
      </c>
      <c r="AH102" s="105" t="str">
        <f t="shared" si="43"/>
        <v>NS</v>
      </c>
      <c r="AI102" s="102"/>
      <c r="AJ102" s="106" t="str">
        <f t="shared" si="45"/>
        <v>NS</v>
      </c>
      <c r="AK102" s="107" t="e">
        <f t="shared" si="46"/>
        <v>#VALUE!</v>
      </c>
      <c r="AL102" s="82"/>
      <c r="AM102" s="84" t="s">
        <v>1232</v>
      </c>
      <c r="AN102" s="82"/>
      <c r="AO102" s="82"/>
      <c r="AP102" s="82"/>
      <c r="AQ102" s="82"/>
      <c r="AR102" s="117" t="s">
        <v>522</v>
      </c>
      <c r="AS102" s="115"/>
      <c r="AT102" s="115"/>
      <c r="AU102" s="115"/>
      <c r="AV102" s="115"/>
      <c r="AW102" s="115"/>
      <c r="AX102" s="118"/>
      <c r="AY102" s="85"/>
      <c r="AZ102" s="85"/>
      <c r="BA102" s="82"/>
      <c r="BB102" s="82"/>
    </row>
    <row r="103" spans="1:54" ht="18" x14ac:dyDescent="0.25">
      <c r="A103" s="101" t="s">
        <v>291</v>
      </c>
      <c r="B103" s="102">
        <v>2020</v>
      </c>
      <c r="C103" s="103">
        <v>8</v>
      </c>
      <c r="D103" s="102">
        <v>6</v>
      </c>
      <c r="E103" s="82"/>
      <c r="F103" s="131">
        <v>0.65</v>
      </c>
      <c r="G103" s="131">
        <v>8.65</v>
      </c>
      <c r="H103" s="82"/>
      <c r="I103" s="131">
        <v>19</v>
      </c>
      <c r="J103" s="131">
        <v>10.6</v>
      </c>
      <c r="K103" s="82"/>
      <c r="L103" s="82"/>
      <c r="M103" s="108"/>
      <c r="N103" s="137">
        <v>7.9689484360994474</v>
      </c>
      <c r="O103" s="82"/>
      <c r="P103" s="82"/>
      <c r="Q103" s="82"/>
      <c r="R103" s="140"/>
      <c r="S103" s="137">
        <v>67.323008024240181</v>
      </c>
      <c r="T103" s="137">
        <v>39.784000000000006</v>
      </c>
      <c r="U103" s="207">
        <v>2.5000000000000001E-2</v>
      </c>
      <c r="V103" s="85"/>
      <c r="W103" s="85"/>
      <c r="X103" s="85"/>
      <c r="Y103" s="102">
        <f t="shared" si="34"/>
        <v>19</v>
      </c>
      <c r="Z103" s="102">
        <f t="shared" si="35"/>
        <v>292.14999999999998</v>
      </c>
      <c r="AA103" s="102">
        <f t="shared" si="36"/>
        <v>10.6</v>
      </c>
      <c r="AB103" s="102">
        <f t="shared" si="37"/>
        <v>8.65</v>
      </c>
      <c r="AC103" s="104">
        <f t="shared" si="38"/>
        <v>8.6866133522903404</v>
      </c>
      <c r="AD103" s="102">
        <f t="shared" si="39"/>
        <v>0.99578508323031478</v>
      </c>
      <c r="AE103" s="105">
        <f t="shared" si="40"/>
        <v>0.65</v>
      </c>
      <c r="AF103" s="102">
        <f t="shared" si="41"/>
        <v>7.9689484360994474</v>
      </c>
      <c r="AG103" s="105">
        <f t="shared" si="42"/>
        <v>39.784000000000006</v>
      </c>
      <c r="AH103" s="105">
        <f t="shared" si="43"/>
        <v>2.5000000000000001E-2</v>
      </c>
      <c r="AI103" s="102">
        <f t="shared" si="44"/>
        <v>39.809000000000005</v>
      </c>
      <c r="AJ103" s="106">
        <f t="shared" si="45"/>
        <v>67.323008024240181</v>
      </c>
      <c r="AK103" s="107">
        <f t="shared" si="46"/>
        <v>59.354059588140736</v>
      </c>
      <c r="AL103" s="82"/>
      <c r="AM103" s="119" t="s">
        <v>477</v>
      </c>
      <c r="AN103" s="109" t="s">
        <v>1231</v>
      </c>
      <c r="AO103" s="120" t="s">
        <v>479</v>
      </c>
      <c r="AP103" s="120" t="s">
        <v>726</v>
      </c>
      <c r="AQ103" s="120" t="s">
        <v>481</v>
      </c>
      <c r="AR103" s="118" t="s">
        <v>476</v>
      </c>
      <c r="AS103" s="115">
        <v>0.4</v>
      </c>
      <c r="AT103" s="118">
        <v>0.6</v>
      </c>
      <c r="AU103" s="121">
        <v>10</v>
      </c>
      <c r="AV103" s="115">
        <v>10</v>
      </c>
      <c r="AW103" s="122">
        <v>43</v>
      </c>
      <c r="AX103" s="118"/>
      <c r="AY103" s="85"/>
      <c r="AZ103" s="85"/>
      <c r="BA103" s="82"/>
      <c r="BB103" s="82"/>
    </row>
    <row r="104" spans="1:54" ht="16" x14ac:dyDescent="0.2">
      <c r="A104" s="101" t="s">
        <v>291</v>
      </c>
      <c r="B104" s="102">
        <v>2020</v>
      </c>
      <c r="C104" s="103">
        <v>8</v>
      </c>
      <c r="D104" s="102">
        <v>21</v>
      </c>
      <c r="E104" s="82"/>
      <c r="F104" s="131">
        <v>0.5</v>
      </c>
      <c r="G104" s="131">
        <v>10.6</v>
      </c>
      <c r="H104" s="82"/>
      <c r="I104" s="131">
        <v>16.399999999999999</v>
      </c>
      <c r="J104" s="131">
        <v>10.7</v>
      </c>
      <c r="K104" s="82"/>
      <c r="L104" s="82"/>
      <c r="M104" s="82"/>
      <c r="N104" s="137" t="s">
        <v>763</v>
      </c>
      <c r="O104" s="82"/>
      <c r="P104" s="82"/>
      <c r="Q104" s="82"/>
      <c r="R104" s="140"/>
      <c r="S104" s="137" t="s">
        <v>763</v>
      </c>
      <c r="T104" s="137" t="s">
        <v>763</v>
      </c>
      <c r="U104" s="137" t="s">
        <v>763</v>
      </c>
      <c r="V104" s="85"/>
      <c r="W104" s="85"/>
      <c r="X104" s="85"/>
      <c r="Y104" s="102">
        <f t="shared" si="34"/>
        <v>16.399999999999999</v>
      </c>
      <c r="Z104" s="102">
        <f t="shared" si="35"/>
        <v>289.54999999999995</v>
      </c>
      <c r="AA104" s="102">
        <f t="shared" si="36"/>
        <v>10.7</v>
      </c>
      <c r="AB104" s="102">
        <f t="shared" si="37"/>
        <v>10.6</v>
      </c>
      <c r="AC104" s="104">
        <f t="shared" si="38"/>
        <v>9.1511189343414152</v>
      </c>
      <c r="AD104" s="102">
        <f t="shared" si="39"/>
        <v>1.1583282958132439</v>
      </c>
      <c r="AE104" s="105">
        <f t="shared" si="40"/>
        <v>0.5</v>
      </c>
      <c r="AF104" s="102" t="str">
        <f t="shared" si="41"/>
        <v>NS</v>
      </c>
      <c r="AG104" s="105" t="str">
        <f t="shared" si="42"/>
        <v>NS</v>
      </c>
      <c r="AH104" s="105" t="str">
        <f t="shared" si="43"/>
        <v>NS</v>
      </c>
      <c r="AI104" s="102"/>
      <c r="AJ104" s="106" t="str">
        <f t="shared" si="45"/>
        <v>NS</v>
      </c>
      <c r="AK104" s="107" t="e">
        <f t="shared" si="46"/>
        <v>#VALUE!</v>
      </c>
      <c r="AL104" s="82"/>
      <c r="AM104" s="123" t="s">
        <v>479</v>
      </c>
      <c r="AN104" s="124" t="s">
        <v>1233</v>
      </c>
      <c r="AO104" s="124" t="s">
        <v>485</v>
      </c>
      <c r="AP104" s="124" t="s">
        <v>1234</v>
      </c>
      <c r="AQ104" s="124"/>
      <c r="AR104" s="118" t="s">
        <v>482</v>
      </c>
      <c r="AS104" s="115">
        <v>0.9</v>
      </c>
      <c r="AT104" s="118">
        <v>3</v>
      </c>
      <c r="AU104" s="121">
        <v>1</v>
      </c>
      <c r="AV104" s="115">
        <v>3</v>
      </c>
      <c r="AW104" s="122">
        <v>20</v>
      </c>
      <c r="AX104" s="118"/>
      <c r="AY104" s="85"/>
      <c r="AZ104" s="102"/>
      <c r="BA104" s="102" t="s">
        <v>1235</v>
      </c>
      <c r="BB104" s="82"/>
    </row>
    <row r="105" spans="1:54" ht="16" x14ac:dyDescent="0.2">
      <c r="A105" s="101" t="s">
        <v>291</v>
      </c>
      <c r="B105" s="102">
        <v>2020</v>
      </c>
      <c r="C105" s="103">
        <v>8</v>
      </c>
      <c r="D105" s="102">
        <v>21</v>
      </c>
      <c r="E105" s="82"/>
      <c r="F105" s="131">
        <v>0.5</v>
      </c>
      <c r="G105" s="131">
        <v>10.6</v>
      </c>
      <c r="H105" s="82"/>
      <c r="I105" s="131">
        <v>16.399999999999999</v>
      </c>
      <c r="J105" s="134">
        <v>11.6</v>
      </c>
      <c r="K105" s="82"/>
      <c r="L105" s="82"/>
      <c r="M105" s="82"/>
      <c r="N105" s="137">
        <v>9.3907363920705613</v>
      </c>
      <c r="O105" s="82"/>
      <c r="P105" s="82"/>
      <c r="Q105" s="82"/>
      <c r="R105" s="140"/>
      <c r="S105" s="137">
        <v>89.274851433124354</v>
      </c>
      <c r="T105" s="137">
        <v>32.274666666666668</v>
      </c>
      <c r="U105" s="137">
        <v>2.5000000000000001E-2</v>
      </c>
      <c r="V105" s="85"/>
      <c r="W105" s="85"/>
      <c r="X105" s="85"/>
      <c r="Y105" s="102">
        <f t="shared" si="34"/>
        <v>16.399999999999999</v>
      </c>
      <c r="Z105" s="102">
        <f t="shared" si="35"/>
        <v>289.54999999999995</v>
      </c>
      <c r="AA105" s="102">
        <f t="shared" si="36"/>
        <v>11.6</v>
      </c>
      <c r="AB105" s="102">
        <f t="shared" si="37"/>
        <v>10.6</v>
      </c>
      <c r="AC105" s="104">
        <f t="shared" si="38"/>
        <v>9.1013304195259419</v>
      </c>
      <c r="AD105" s="102">
        <f t="shared" si="39"/>
        <v>1.1646648908887893</v>
      </c>
      <c r="AE105" s="105">
        <f t="shared" si="40"/>
        <v>0.5</v>
      </c>
      <c r="AF105" s="102">
        <f t="shared" si="41"/>
        <v>9.3907363920705613</v>
      </c>
      <c r="AG105" s="105">
        <f t="shared" si="42"/>
        <v>32.274666666666668</v>
      </c>
      <c r="AH105" s="105">
        <f t="shared" si="43"/>
        <v>2.5000000000000001E-2</v>
      </c>
      <c r="AI105" s="102">
        <f t="shared" ref="AI105" si="47">IF(Y105=" ", " ", IF(Y105&gt;0, SUM(AG105:AH105)))</f>
        <v>32.299666666666667</v>
      </c>
      <c r="AJ105" s="106">
        <f t="shared" si="45"/>
        <v>89.274851433124354</v>
      </c>
      <c r="AK105" s="107">
        <f t="shared" si="46"/>
        <v>79.884115041053789</v>
      </c>
      <c r="AL105" s="82"/>
      <c r="AM105" s="123" t="s">
        <v>1236</v>
      </c>
      <c r="AN105" s="125" t="s">
        <v>742</v>
      </c>
      <c r="AO105" s="125" t="s">
        <v>494</v>
      </c>
      <c r="AP105" s="125" t="s">
        <v>495</v>
      </c>
      <c r="AQ105" s="125" t="s">
        <v>494</v>
      </c>
      <c r="AR105" s="118"/>
      <c r="AS105" s="115" t="s">
        <v>487</v>
      </c>
      <c r="AT105" s="115" t="s">
        <v>976</v>
      </c>
      <c r="AU105" s="115" t="s">
        <v>485</v>
      </c>
      <c r="AV105" s="115" t="s">
        <v>488</v>
      </c>
      <c r="AW105" s="115" t="s">
        <v>489</v>
      </c>
      <c r="AX105" s="116" t="s">
        <v>490</v>
      </c>
      <c r="AY105" s="102"/>
      <c r="AZ105" s="102"/>
      <c r="BA105" s="84" t="s">
        <v>1</v>
      </c>
      <c r="BB105" s="82"/>
    </row>
    <row r="106" spans="1:54" ht="16" x14ac:dyDescent="0.2">
      <c r="A106" s="101"/>
      <c r="B106" s="102"/>
      <c r="C106" s="132"/>
      <c r="D106" s="82"/>
      <c r="E106" s="85"/>
      <c r="F106" s="144"/>
      <c r="G106" s="144"/>
      <c r="H106" s="85"/>
      <c r="I106" s="144"/>
      <c r="J106" s="144"/>
      <c r="K106" s="85"/>
      <c r="L106" s="85"/>
      <c r="M106" s="85"/>
      <c r="N106" s="146"/>
      <c r="O106" s="85"/>
      <c r="P106" s="85"/>
      <c r="Q106" s="85"/>
      <c r="R106" s="140"/>
      <c r="S106" s="146"/>
      <c r="T106" s="146"/>
      <c r="U106" s="146"/>
      <c r="V106" s="85"/>
      <c r="W106" s="85"/>
      <c r="X106" s="85"/>
      <c r="Y106" s="85" t="str">
        <f t="shared" si="34"/>
        <v xml:space="preserve"> </v>
      </c>
      <c r="Z106" s="82" t="str">
        <f t="shared" si="35"/>
        <v xml:space="preserve"> </v>
      </c>
      <c r="AA106" s="85" t="str">
        <f t="shared" si="36"/>
        <v xml:space="preserve"> </v>
      </c>
      <c r="AB106" s="85" t="str">
        <f t="shared" si="37"/>
        <v xml:space="preserve"> </v>
      </c>
      <c r="AC106" s="110" t="str">
        <f t="shared" si="38"/>
        <v xml:space="preserve"> </v>
      </c>
      <c r="AD106" s="82" t="str">
        <f t="shared" si="39"/>
        <v xml:space="preserve"> </v>
      </c>
      <c r="AE106" s="111" t="str">
        <f t="shared" si="40"/>
        <v xml:space="preserve"> </v>
      </c>
      <c r="AF106" s="82" t="str">
        <f t="shared" si="41"/>
        <v xml:space="preserve"> </v>
      </c>
      <c r="AG106" s="111" t="str">
        <f t="shared" si="42"/>
        <v xml:space="preserve"> </v>
      </c>
      <c r="AH106" s="111" t="str">
        <f t="shared" si="43"/>
        <v xml:space="preserve"> </v>
      </c>
      <c r="AI106" s="102"/>
      <c r="AJ106" s="112" t="str">
        <f t="shared" si="45"/>
        <v xml:space="preserve"> </v>
      </c>
      <c r="AK106" s="113" t="str">
        <f t="shared" si="46"/>
        <v xml:space="preserve"> </v>
      </c>
      <c r="AL106" s="82"/>
      <c r="AM106" s="82">
        <f>AD112</f>
        <v>0.99659029308757363</v>
      </c>
      <c r="AN106" s="82">
        <f>AE112</f>
        <v>2.3374999999999995</v>
      </c>
      <c r="AO106" s="82">
        <f>AF112</f>
        <v>8.3871613107821901</v>
      </c>
      <c r="AP106" s="82">
        <f>AI112</f>
        <v>33.943240299479164</v>
      </c>
      <c r="AQ106" s="113">
        <f>AK112</f>
        <v>59.83838788716514</v>
      </c>
      <c r="AR106" s="118"/>
      <c r="AS106" s="115" t="s">
        <v>497</v>
      </c>
      <c r="AT106" s="115" t="s">
        <v>497</v>
      </c>
      <c r="AU106" s="115" t="s">
        <v>497</v>
      </c>
      <c r="AV106" s="115" t="s">
        <v>497</v>
      </c>
      <c r="AW106" s="115" t="s">
        <v>497</v>
      </c>
      <c r="AX106" s="116" t="s">
        <v>498</v>
      </c>
      <c r="AY106" s="102"/>
      <c r="AZ106" s="102"/>
      <c r="BA106" s="82"/>
      <c r="BB106" s="82"/>
    </row>
    <row r="107" spans="1:54" ht="16" x14ac:dyDescent="0.2">
      <c r="A107" s="101"/>
      <c r="B107" s="102"/>
      <c r="C107" s="132"/>
      <c r="D107" s="82"/>
      <c r="E107" s="85"/>
      <c r="F107" s="144"/>
      <c r="G107" s="144"/>
      <c r="H107" s="85"/>
      <c r="I107" s="144"/>
      <c r="J107" s="144"/>
      <c r="K107" s="85"/>
      <c r="L107" s="85"/>
      <c r="M107" s="85"/>
      <c r="N107" s="256"/>
      <c r="O107" s="85"/>
      <c r="P107" s="85"/>
      <c r="Q107" s="85"/>
      <c r="R107" s="140"/>
      <c r="S107" s="255"/>
      <c r="T107" s="255"/>
      <c r="U107" s="255"/>
      <c r="V107" s="85"/>
      <c r="W107" s="85"/>
      <c r="X107" s="85"/>
      <c r="Y107" s="85" t="str">
        <f t="shared" si="34"/>
        <v xml:space="preserve"> </v>
      </c>
      <c r="Z107" s="82" t="str">
        <f t="shared" si="35"/>
        <v xml:space="preserve"> </v>
      </c>
      <c r="AA107" s="85" t="str">
        <f t="shared" si="36"/>
        <v xml:space="preserve"> </v>
      </c>
      <c r="AB107" s="85" t="str">
        <f t="shared" si="37"/>
        <v xml:space="preserve"> </v>
      </c>
      <c r="AC107" s="110" t="str">
        <f t="shared" si="38"/>
        <v xml:space="preserve"> </v>
      </c>
      <c r="AD107" s="82" t="str">
        <f t="shared" si="39"/>
        <v xml:space="preserve"> </v>
      </c>
      <c r="AE107" s="111" t="str">
        <f t="shared" si="40"/>
        <v xml:space="preserve"> </v>
      </c>
      <c r="AF107" s="82" t="str">
        <f t="shared" si="41"/>
        <v xml:space="preserve"> </v>
      </c>
      <c r="AG107" s="111" t="str">
        <f t="shared" si="42"/>
        <v xml:space="preserve"> </v>
      </c>
      <c r="AH107" s="111" t="str">
        <f t="shared" si="43"/>
        <v xml:space="preserve"> </v>
      </c>
      <c r="AI107" s="82"/>
      <c r="AJ107" s="112" t="str">
        <f t="shared" si="45"/>
        <v xml:space="preserve"> </v>
      </c>
      <c r="AK107" s="113" t="str">
        <f t="shared" si="46"/>
        <v xml:space="preserve"> </v>
      </c>
      <c r="AL107" s="85"/>
      <c r="AM107" s="82"/>
      <c r="AN107" s="82"/>
      <c r="AO107" s="82"/>
      <c r="AP107" s="85"/>
      <c r="AQ107" s="82"/>
      <c r="AR107" s="82"/>
      <c r="AS107" s="115">
        <f>((LN(AM106)-LN(0.4))/(LN(0.9)-LN(0.4))*100)</f>
        <v>112.57136315905143</v>
      </c>
      <c r="AT107" s="120">
        <f>((LN(AN106)-LN(0.6))/(LN(3)-LN(0.6))*100)</f>
        <v>84.495810334800836</v>
      </c>
      <c r="AU107" s="115">
        <f>((LN(AO106)-LN(10))/(LN(1)-LN(10))*100)</f>
        <v>7.6385004090103443</v>
      </c>
      <c r="AV107" s="115">
        <f>((LN(AP106)-LN(10))/(LN(3)-LN(10))*100)</f>
        <v>-101.50599990869003</v>
      </c>
      <c r="AW107" s="115">
        <f>((LN(AQ106)-LN(43))/(LN(20)-LN(43))*100)</f>
        <v>-43.169321953204353</v>
      </c>
      <c r="AX107" s="82"/>
      <c r="AY107" s="82"/>
      <c r="AZ107" s="82"/>
      <c r="BA107" s="82"/>
      <c r="BB107" s="82"/>
    </row>
    <row r="108" spans="1:54" ht="16" x14ac:dyDescent="0.2">
      <c r="A108" s="101"/>
      <c r="B108" s="102"/>
      <c r="C108" s="132"/>
      <c r="D108" s="82"/>
      <c r="E108" s="85"/>
      <c r="F108" s="144"/>
      <c r="G108" s="144"/>
      <c r="H108" s="85"/>
      <c r="I108" s="144"/>
      <c r="J108" s="145"/>
      <c r="K108" s="85"/>
      <c r="L108" s="85"/>
      <c r="M108" s="85"/>
      <c r="N108" s="146"/>
      <c r="O108" s="85"/>
      <c r="P108" s="85"/>
      <c r="Q108" s="85"/>
      <c r="R108" s="140"/>
      <c r="S108" s="146"/>
      <c r="T108" s="146"/>
      <c r="U108" s="146"/>
      <c r="V108" s="85"/>
      <c r="W108" s="85"/>
      <c r="X108" s="85"/>
      <c r="Y108" s="85" t="str">
        <f t="shared" si="34"/>
        <v xml:space="preserve"> </v>
      </c>
      <c r="Z108" s="82" t="str">
        <f t="shared" si="35"/>
        <v xml:space="preserve"> </v>
      </c>
      <c r="AA108" s="85" t="str">
        <f t="shared" si="36"/>
        <v xml:space="preserve"> </v>
      </c>
      <c r="AB108" s="85" t="str">
        <f t="shared" si="37"/>
        <v xml:space="preserve"> </v>
      </c>
      <c r="AC108" s="110" t="str">
        <f t="shared" si="38"/>
        <v xml:space="preserve"> </v>
      </c>
      <c r="AD108" s="82" t="str">
        <f t="shared" si="39"/>
        <v xml:space="preserve"> </v>
      </c>
      <c r="AE108" s="111" t="str">
        <f t="shared" si="40"/>
        <v xml:space="preserve"> </v>
      </c>
      <c r="AF108" s="82" t="str">
        <f t="shared" si="41"/>
        <v xml:space="preserve"> </v>
      </c>
      <c r="AG108" s="111" t="str">
        <f t="shared" si="42"/>
        <v xml:space="preserve"> </v>
      </c>
      <c r="AH108" s="111" t="str">
        <f t="shared" si="43"/>
        <v xml:space="preserve"> </v>
      </c>
      <c r="AI108" s="102" t="str">
        <f t="shared" ref="AI108" si="48">IF(Y108=" ", " ", IF(Y108&gt;0, SUM(AG108:AH108)))</f>
        <v xml:space="preserve"> </v>
      </c>
      <c r="AJ108" s="112" t="str">
        <f t="shared" si="45"/>
        <v xml:space="preserve"> </v>
      </c>
      <c r="AK108" s="113" t="str">
        <f t="shared" si="46"/>
        <v xml:space="preserve"> </v>
      </c>
      <c r="AL108" s="82"/>
      <c r="AM108" s="85"/>
      <c r="AN108" s="85"/>
      <c r="AO108" s="85"/>
      <c r="AP108" s="128" t="s">
        <v>1237</v>
      </c>
      <c r="AQ108" s="85"/>
      <c r="AR108" s="82"/>
      <c r="AS108" s="82">
        <f>IF(AS107&gt;100, 100, IF(AS107&lt;0, 0, AS107))</f>
        <v>100</v>
      </c>
      <c r="AT108" s="82">
        <f t="shared" ref="AT108:AW108" si="49">IF(AT107&gt;100, 100, IF(AT107&lt;0, 0, AT107))</f>
        <v>84.495810334800836</v>
      </c>
      <c r="AU108" s="82">
        <f t="shared" si="49"/>
        <v>7.6385004090103443</v>
      </c>
      <c r="AV108" s="82">
        <f t="shared" si="49"/>
        <v>0</v>
      </c>
      <c r="AW108" s="82">
        <f t="shared" si="49"/>
        <v>0</v>
      </c>
      <c r="AX108" s="129">
        <f>AVERAGE(AS108:AW108)</f>
        <v>38.426862148762233</v>
      </c>
      <c r="AY108" s="84"/>
      <c r="AZ108" s="84"/>
      <c r="BA108" s="84" t="str">
        <f>IF(AX108&gt;65, "Acceptable; Ongoing Protection is Required", "Unacceptable; Immediate Restoration is Required")</f>
        <v>Unacceptable; Immediate Restoration is Required</v>
      </c>
      <c r="BB108" s="82"/>
    </row>
    <row r="109" spans="1:54" ht="16" x14ac:dyDescent="0.2">
      <c r="A109" s="101"/>
      <c r="B109" s="102"/>
      <c r="C109" s="132"/>
      <c r="D109" s="82"/>
      <c r="E109" s="85"/>
      <c r="F109" s="144"/>
      <c r="G109" s="144"/>
      <c r="H109" s="85"/>
      <c r="I109" s="144"/>
      <c r="J109" s="144"/>
      <c r="K109" s="85"/>
      <c r="L109" s="85"/>
      <c r="M109" s="85"/>
      <c r="N109" s="256"/>
      <c r="O109" s="85"/>
      <c r="P109" s="85"/>
      <c r="Q109" s="85"/>
      <c r="R109" s="140"/>
      <c r="S109" s="255"/>
      <c r="T109" s="255"/>
      <c r="U109" s="255"/>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82"/>
      <c r="AJ109" s="112" t="str">
        <f t="shared" si="45"/>
        <v xml:space="preserve"> </v>
      </c>
      <c r="AK109" s="113" t="str">
        <f t="shared" si="46"/>
        <v xml:space="preserve"> </v>
      </c>
      <c r="AL109" s="85"/>
      <c r="AM109" s="85"/>
      <c r="AN109" s="85"/>
      <c r="AO109" s="85"/>
      <c r="AP109" s="85"/>
      <c r="AQ109" s="85"/>
      <c r="AR109" s="85"/>
      <c r="AS109" s="85"/>
      <c r="AT109" s="85"/>
      <c r="AU109" s="85"/>
      <c r="AV109" s="85"/>
      <c r="AW109" s="126" t="s">
        <v>1238</v>
      </c>
      <c r="AX109" s="126">
        <f>AVERAGE(AS108:AW108)</f>
        <v>38.426862148762233</v>
      </c>
      <c r="AY109" s="85"/>
      <c r="AZ109" s="85"/>
      <c r="BA109" s="82"/>
      <c r="BB109" s="82"/>
    </row>
    <row r="110" spans="1:54" ht="16" x14ac:dyDescent="0.2">
      <c r="A110" s="101"/>
      <c r="B110" s="102"/>
      <c r="C110" s="132"/>
      <c r="D110" s="82"/>
      <c r="E110" s="85"/>
      <c r="F110" s="144"/>
      <c r="G110" s="144"/>
      <c r="H110" s="85"/>
      <c r="I110" s="144"/>
      <c r="J110" s="145"/>
      <c r="K110" s="85"/>
      <c r="L110" s="85"/>
      <c r="M110" s="85"/>
      <c r="N110" s="146"/>
      <c r="O110" s="85"/>
      <c r="P110" s="85"/>
      <c r="Q110" s="85"/>
      <c r="R110" s="140"/>
      <c r="S110" s="146"/>
      <c r="T110" s="146"/>
      <c r="U110" s="146"/>
      <c r="V110" s="85"/>
      <c r="W110" s="85"/>
      <c r="X110" s="85"/>
      <c r="Y110" s="85"/>
      <c r="Z110" s="82"/>
      <c r="AA110" s="85"/>
      <c r="AB110" s="85"/>
      <c r="AC110" s="110"/>
      <c r="AD110" s="82"/>
      <c r="AE110" s="111"/>
      <c r="AF110" s="82"/>
      <c r="AG110" s="111"/>
      <c r="AH110" s="111"/>
      <c r="AI110" s="82"/>
      <c r="AJ110" s="112"/>
      <c r="AK110" s="113"/>
      <c r="AL110" s="85"/>
      <c r="AM110" s="82"/>
      <c r="AN110" s="82"/>
      <c r="AO110" s="82"/>
      <c r="AP110" s="85"/>
      <c r="AQ110" s="82"/>
      <c r="AR110" s="82"/>
      <c r="AS110" s="115"/>
      <c r="AT110" s="120"/>
      <c r="AU110" s="115"/>
      <c r="AV110" s="115"/>
      <c r="AW110" s="115"/>
      <c r="AX110" s="82"/>
      <c r="AY110" s="82"/>
      <c r="AZ110" s="82"/>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4">
        <f>_xlfn.AGGREGATE(1, 6,AD97:AD109)</f>
        <v>0.99659029308757363</v>
      </c>
      <c r="AE112" s="84">
        <f>_xlfn.AGGREGATE(1, 6,AE97:AE109)</f>
        <v>2.3374999999999995</v>
      </c>
      <c r="AF112" s="84">
        <f>_xlfn.AGGREGATE(1, 6,AF97:AF109)</f>
        <v>8.3871613107821901</v>
      </c>
      <c r="AG112" s="82"/>
      <c r="AH112" s="82"/>
      <c r="AI112" s="84">
        <f>_xlfn.AGGREGATE(1, 6,AI97:AI109)</f>
        <v>33.943240299479164</v>
      </c>
      <c r="AJ112" s="82"/>
      <c r="AK112" s="84">
        <f>_xlfn.AGGREGATE(1, 6,AK97:AK109)</f>
        <v>59.83838788716514</v>
      </c>
      <c r="AL112" s="82"/>
      <c r="AM112" s="82"/>
      <c r="AN112" s="82"/>
      <c r="AO112" s="82"/>
      <c r="AP112" s="82"/>
      <c r="AQ112" s="82"/>
      <c r="AR112" s="82"/>
      <c r="AS112" s="82"/>
      <c r="AT112" s="82"/>
      <c r="AU112" s="82"/>
      <c r="AV112" s="82"/>
      <c r="AW112" s="82"/>
      <c r="AX112" s="82"/>
      <c r="AY112" s="82"/>
      <c r="AZ112" s="82"/>
      <c r="BA112" s="82"/>
      <c r="BB112" s="82"/>
    </row>
    <row r="113" spans="1:55"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126" t="s">
        <v>1238</v>
      </c>
      <c r="AD113" s="126">
        <f>AVERAGE(AD98:AD105)</f>
        <v>0.99659029308757363</v>
      </c>
      <c r="AE113" s="126">
        <f>AVERAGE(AE97:AE109)</f>
        <v>2.3374999999999995</v>
      </c>
      <c r="AF113" s="126">
        <f>AVERAGE(AF97:AF109)</f>
        <v>8.3871613107821901</v>
      </c>
      <c r="AG113" s="126"/>
      <c r="AH113" s="126"/>
      <c r="AI113" s="126">
        <f>AVERAGE(AI97:AI109)</f>
        <v>33.943240299479164</v>
      </c>
      <c r="AJ113" s="126"/>
      <c r="AK113" s="127" t="e">
        <f>AVERAGE(AK97:AK109)</f>
        <v>#VALUE!</v>
      </c>
      <c r="AL113" s="82"/>
      <c r="AM113" s="82"/>
      <c r="AN113" s="82"/>
      <c r="AO113" s="82"/>
      <c r="AP113" s="82"/>
      <c r="AQ113" s="82"/>
      <c r="AR113" s="82"/>
      <c r="AS113" s="82"/>
      <c r="AT113" s="82"/>
      <c r="AU113" s="82"/>
      <c r="AV113" s="82"/>
      <c r="AW113" s="82"/>
      <c r="AX113" s="82"/>
      <c r="AY113" s="82"/>
      <c r="AZ113" s="82"/>
      <c r="BA113" s="82"/>
      <c r="BB113" s="82"/>
    </row>
    <row r="120" spans="1:55" s="68" customFormat="1" x14ac:dyDescent="0.2">
      <c r="A120" s="68" t="s">
        <v>1246</v>
      </c>
      <c r="B120"/>
      <c r="C120"/>
      <c r="D120"/>
      <c r="E120" s="167"/>
      <c r="J120" s="168"/>
      <c r="O120" s="79"/>
      <c r="P120" s="79"/>
      <c r="Q120" s="79" t="s">
        <v>976</v>
      </c>
      <c r="R120" s="79" t="s">
        <v>976</v>
      </c>
      <c r="S120" s="79" t="s">
        <v>976</v>
      </c>
      <c r="T120" s="79" t="s">
        <v>977</v>
      </c>
      <c r="U120" s="169"/>
      <c r="W120" s="168"/>
      <c r="Y120" s="79" t="s">
        <v>978</v>
      </c>
      <c r="Z120" s="75" t="s">
        <v>979</v>
      </c>
      <c r="AA120" s="170"/>
      <c r="AD120" s="72"/>
      <c r="AE120" s="72"/>
      <c r="AF120" s="72"/>
      <c r="AG120" s="72"/>
      <c r="AH120" s="72"/>
      <c r="AI120" s="72"/>
      <c r="AJ120" s="72"/>
      <c r="AK120" s="72"/>
      <c r="AL120" s="72"/>
      <c r="AM120" s="72"/>
      <c r="AN120" s="72"/>
      <c r="AO120" s="72"/>
      <c r="AP120" s="75"/>
      <c r="AR120" s="68" t="s">
        <v>977</v>
      </c>
      <c r="AT120" s="171" t="s">
        <v>980</v>
      </c>
      <c r="AV120" s="147"/>
      <c r="AX120" s="72"/>
    </row>
    <row r="121" spans="1:55" s="68" customFormat="1" x14ac:dyDescent="0.2">
      <c r="A121" s="79"/>
      <c r="B121"/>
      <c r="C121"/>
      <c r="D121"/>
      <c r="E121" s="167"/>
      <c r="F121" s="79"/>
      <c r="G121" s="79" t="s">
        <v>696</v>
      </c>
      <c r="H121" s="172" t="s">
        <v>697</v>
      </c>
      <c r="J121" s="173" t="s">
        <v>698</v>
      </c>
      <c r="K121" s="79" t="s">
        <v>699</v>
      </c>
      <c r="L121" s="79" t="s">
        <v>700</v>
      </c>
      <c r="M121" s="79" t="s">
        <v>701</v>
      </c>
      <c r="O121" s="79" t="s">
        <v>702</v>
      </c>
      <c r="P121" s="79" t="s">
        <v>703</v>
      </c>
      <c r="Q121" s="174" t="s">
        <v>704</v>
      </c>
      <c r="R121" s="79" t="s">
        <v>705</v>
      </c>
      <c r="S121" s="79" t="s">
        <v>706</v>
      </c>
      <c r="T121" s="79" t="s">
        <v>707</v>
      </c>
      <c r="U121" s="175"/>
      <c r="V121" s="79" t="s">
        <v>708</v>
      </c>
      <c r="W121" s="173" t="s">
        <v>709</v>
      </c>
      <c r="X121" s="79" t="s">
        <v>710</v>
      </c>
      <c r="Y121" s="79" t="s">
        <v>711</v>
      </c>
      <c r="Z121" s="75" t="s">
        <v>711</v>
      </c>
      <c r="AA121" s="170"/>
      <c r="AB121" s="79" t="s">
        <v>712</v>
      </c>
      <c r="AC121" s="79" t="s">
        <v>713</v>
      </c>
      <c r="AD121" s="176" t="s">
        <v>714</v>
      </c>
      <c r="AE121" s="176" t="s">
        <v>715</v>
      </c>
      <c r="AF121" s="75" t="s">
        <v>716</v>
      </c>
      <c r="AG121" s="75" t="s">
        <v>485</v>
      </c>
      <c r="AH121" s="75" t="s">
        <v>717</v>
      </c>
      <c r="AI121" s="75" t="s">
        <v>718</v>
      </c>
      <c r="AJ121" s="177" t="s">
        <v>719</v>
      </c>
      <c r="AK121" s="177" t="s">
        <v>720</v>
      </c>
      <c r="AL121" s="75" t="s">
        <v>721</v>
      </c>
      <c r="AM121" s="75" t="s">
        <v>489</v>
      </c>
      <c r="AN121" s="75" t="s">
        <v>722</v>
      </c>
      <c r="AO121" s="75" t="s">
        <v>723</v>
      </c>
      <c r="AP121" s="75" t="s">
        <v>724</v>
      </c>
      <c r="AQ121" s="75" t="s">
        <v>725</v>
      </c>
      <c r="AR121" s="75" t="s">
        <v>726</v>
      </c>
      <c r="AS121" s="79"/>
      <c r="AT121" s="176" t="s">
        <v>712</v>
      </c>
      <c r="AU121" s="68" t="s">
        <v>855</v>
      </c>
      <c r="AV121" s="68" t="s">
        <v>855</v>
      </c>
      <c r="AX121" s="72"/>
    </row>
    <row r="122" spans="1:55" s="68" customFormat="1" x14ac:dyDescent="0.2">
      <c r="A122" s="178" t="s">
        <v>728</v>
      </c>
      <c r="B122" s="179" t="s">
        <v>729</v>
      </c>
      <c r="C122" s="179" t="s">
        <v>707</v>
      </c>
      <c r="D122" s="179" t="s">
        <v>730</v>
      </c>
      <c r="E122" s="180" t="s">
        <v>731</v>
      </c>
      <c r="F122" s="178" t="s">
        <v>15</v>
      </c>
      <c r="G122" s="178" t="s">
        <v>732</v>
      </c>
      <c r="H122" s="181" t="s">
        <v>733</v>
      </c>
      <c r="I122" s="182" t="s">
        <v>734</v>
      </c>
      <c r="J122" s="183" t="s">
        <v>735</v>
      </c>
      <c r="K122" s="184" t="s">
        <v>736</v>
      </c>
      <c r="L122" s="185" t="s">
        <v>737</v>
      </c>
      <c r="M122" s="178" t="s">
        <v>738</v>
      </c>
      <c r="N122" s="178" t="s">
        <v>739</v>
      </c>
      <c r="O122" s="178" t="s">
        <v>856</v>
      </c>
      <c r="P122" s="178" t="s">
        <v>741</v>
      </c>
      <c r="Q122" s="178" t="s">
        <v>742</v>
      </c>
      <c r="R122" s="178" t="s">
        <v>742</v>
      </c>
      <c r="S122" s="178" t="s">
        <v>742</v>
      </c>
      <c r="T122" s="178" t="s">
        <v>742</v>
      </c>
      <c r="U122" s="186" t="s">
        <v>743</v>
      </c>
      <c r="V122" s="178" t="s">
        <v>744</v>
      </c>
      <c r="W122" s="187" t="s">
        <v>745</v>
      </c>
      <c r="X122" s="185" t="s">
        <v>746</v>
      </c>
      <c r="Y122" s="188" t="s">
        <v>747</v>
      </c>
      <c r="Z122" s="189" t="s">
        <v>748</v>
      </c>
      <c r="AA122" s="190" t="s">
        <v>749</v>
      </c>
      <c r="AB122" s="178" t="s">
        <v>750</v>
      </c>
      <c r="AC122" s="178" t="s">
        <v>751</v>
      </c>
      <c r="AD122" s="191" t="s">
        <v>494</v>
      </c>
      <c r="AE122" s="191" t="s">
        <v>494</v>
      </c>
      <c r="AF122" s="192" t="s">
        <v>494</v>
      </c>
      <c r="AG122" s="192" t="s">
        <v>494</v>
      </c>
      <c r="AH122" s="192" t="s">
        <v>494</v>
      </c>
      <c r="AI122" s="192" t="s">
        <v>494</v>
      </c>
      <c r="AJ122" s="192" t="s">
        <v>494</v>
      </c>
      <c r="AK122" s="192" t="s">
        <v>494</v>
      </c>
      <c r="AL122" s="189" t="s">
        <v>725</v>
      </c>
      <c r="AM122" s="192" t="s">
        <v>494</v>
      </c>
      <c r="AN122" s="192" t="s">
        <v>494</v>
      </c>
      <c r="AO122" s="189" t="s">
        <v>752</v>
      </c>
      <c r="AP122" s="189" t="s">
        <v>752</v>
      </c>
      <c r="AQ122" s="192" t="s">
        <v>753</v>
      </c>
      <c r="AR122" s="189" t="s">
        <v>752</v>
      </c>
      <c r="AS122" s="178" t="s">
        <v>754</v>
      </c>
      <c r="AT122" s="191" t="s">
        <v>750</v>
      </c>
      <c r="AU122" s="68" t="s">
        <v>857</v>
      </c>
      <c r="AV122" s="68" t="s">
        <v>858</v>
      </c>
      <c r="AX122" s="72"/>
    </row>
    <row r="123" spans="1:55" s="68" customFormat="1" x14ac:dyDescent="0.2">
      <c r="A123" s="79" t="s">
        <v>756</v>
      </c>
      <c r="B123" s="68" t="s">
        <v>291</v>
      </c>
      <c r="C123" s="68" t="s">
        <v>757</v>
      </c>
      <c r="E123" s="147">
        <v>44390</v>
      </c>
      <c r="F123" s="68" t="s">
        <v>923</v>
      </c>
      <c r="G123" s="68" t="s">
        <v>1057</v>
      </c>
      <c r="H123" s="68">
        <v>1</v>
      </c>
      <c r="I123" s="68" t="s">
        <v>760</v>
      </c>
      <c r="J123" s="77">
        <v>0.42777777777777781</v>
      </c>
      <c r="K123" s="81">
        <v>3</v>
      </c>
      <c r="L123" s="68">
        <v>2</v>
      </c>
      <c r="M123" s="68" t="s">
        <v>787</v>
      </c>
      <c r="O123" s="131">
        <v>18</v>
      </c>
      <c r="P123" s="131">
        <v>9.4700000000000006</v>
      </c>
      <c r="Q123" s="68">
        <v>0.55000000000000004</v>
      </c>
      <c r="R123" s="68">
        <v>0.55000000000000004</v>
      </c>
      <c r="S123" s="131">
        <v>0.55000000000000004</v>
      </c>
      <c r="T123" s="68">
        <v>0.55000000000000004</v>
      </c>
      <c r="U123" s="76">
        <v>1</v>
      </c>
      <c r="V123" s="68">
        <v>0.15</v>
      </c>
      <c r="W123" s="77">
        <v>0.31041666666666667</v>
      </c>
      <c r="X123" s="68">
        <v>20.5</v>
      </c>
      <c r="Y123" s="68">
        <v>4.7</v>
      </c>
      <c r="Z123" s="72">
        <v>4.4657256691483891</v>
      </c>
      <c r="AA123" s="68">
        <v>55.8</v>
      </c>
      <c r="AB123" s="205">
        <v>8.6999999999999993</v>
      </c>
      <c r="AC123" s="72">
        <v>15.13</v>
      </c>
      <c r="AD123" s="75" t="s">
        <v>763</v>
      </c>
      <c r="AE123" s="75" t="s">
        <v>763</v>
      </c>
      <c r="AF123" s="75" t="s">
        <v>763</v>
      </c>
      <c r="AG123" s="137" t="s">
        <v>763</v>
      </c>
      <c r="AH123" s="72" t="s">
        <v>763</v>
      </c>
      <c r="AI123" s="75" t="s">
        <v>763</v>
      </c>
      <c r="AJ123" s="75" t="s">
        <v>763</v>
      </c>
      <c r="AK123" s="75" t="s">
        <v>763</v>
      </c>
      <c r="AL123" s="75" t="s">
        <v>763</v>
      </c>
      <c r="AM123" s="75" t="s">
        <v>763</v>
      </c>
      <c r="AN123" s="137" t="s">
        <v>763</v>
      </c>
      <c r="AO123" s="137" t="s">
        <v>763</v>
      </c>
      <c r="AP123" s="137" t="s">
        <v>763</v>
      </c>
      <c r="AQ123" s="75" t="s">
        <v>763</v>
      </c>
      <c r="AR123" s="75" t="s">
        <v>763</v>
      </c>
      <c r="AS123" s="68" t="s">
        <v>763</v>
      </c>
      <c r="AT123" s="68" t="s">
        <v>763</v>
      </c>
      <c r="AU123" s="68" t="s">
        <v>763</v>
      </c>
      <c r="AV123" s="68" t="s">
        <v>763</v>
      </c>
      <c r="BA123" s="200"/>
      <c r="BC123" s="147"/>
    </row>
    <row r="124" spans="1:55" s="68" customFormat="1" x14ac:dyDescent="0.2">
      <c r="A124" s="79" t="s">
        <v>756</v>
      </c>
      <c r="B124" s="68" t="s">
        <v>291</v>
      </c>
      <c r="C124" s="68" t="s">
        <v>764</v>
      </c>
      <c r="E124" s="147">
        <v>44390</v>
      </c>
      <c r="F124" s="68" t="s">
        <v>923</v>
      </c>
      <c r="G124" s="68" t="s">
        <v>1057</v>
      </c>
      <c r="H124" s="68">
        <v>1</v>
      </c>
      <c r="I124" s="68" t="s">
        <v>760</v>
      </c>
      <c r="J124" s="77">
        <v>0.42777777777777781</v>
      </c>
      <c r="K124" s="81">
        <v>3</v>
      </c>
      <c r="L124" s="68">
        <v>2</v>
      </c>
      <c r="M124" s="68" t="s">
        <v>787</v>
      </c>
      <c r="O124" s="131" t="s">
        <v>761</v>
      </c>
      <c r="P124" s="131" t="s">
        <v>761</v>
      </c>
      <c r="Q124" s="68">
        <v>0.55000000000000004</v>
      </c>
      <c r="R124" s="68">
        <v>0.55000000000000004</v>
      </c>
      <c r="S124" s="131">
        <v>0.55000000000000004</v>
      </c>
      <c r="T124" s="68">
        <v>0.55000000000000004</v>
      </c>
      <c r="U124" s="76">
        <v>1</v>
      </c>
      <c r="V124" s="68" t="s">
        <v>761</v>
      </c>
      <c r="W124" s="77" t="s">
        <v>761</v>
      </c>
      <c r="X124" s="68" t="s">
        <v>761</v>
      </c>
      <c r="Y124" s="68" t="s">
        <v>761</v>
      </c>
      <c r="Z124" s="72" t="s">
        <v>761</v>
      </c>
      <c r="AA124" s="68" t="s">
        <v>761</v>
      </c>
      <c r="AB124" s="205">
        <v>14.6</v>
      </c>
      <c r="AC124" s="72">
        <v>24.17</v>
      </c>
      <c r="AD124" s="72">
        <v>4.0000000000000001E-3</v>
      </c>
      <c r="AE124" s="72">
        <v>4.2942277502717072</v>
      </c>
      <c r="AF124" s="72">
        <v>8.1010696016121546</v>
      </c>
      <c r="AG124" s="137">
        <v>12.395297351883862</v>
      </c>
      <c r="AH124" s="72">
        <v>18.389078744163616</v>
      </c>
      <c r="AI124" s="75">
        <v>30.784376096047477</v>
      </c>
      <c r="AJ124" s="72">
        <v>199.86641291485839</v>
      </c>
      <c r="AK124" s="72">
        <v>30.458870750232148</v>
      </c>
      <c r="AL124" s="72">
        <v>6.5618457937523855</v>
      </c>
      <c r="AM124" s="72">
        <v>48.847949494395763</v>
      </c>
      <c r="AN124" s="137">
        <v>61.243246846279625</v>
      </c>
      <c r="AO124" s="137">
        <v>1.6933678075396834</v>
      </c>
      <c r="AP124" s="137">
        <v>0.84190476190476149</v>
      </c>
      <c r="AQ124" s="72">
        <v>0.3320766264154581</v>
      </c>
      <c r="AR124" s="72">
        <v>2.5352725694444449</v>
      </c>
      <c r="AS124" s="68" t="s">
        <v>763</v>
      </c>
      <c r="AT124" s="68" t="s">
        <v>763</v>
      </c>
      <c r="AU124" s="68" t="s">
        <v>763</v>
      </c>
      <c r="AV124" s="68" t="s">
        <v>763</v>
      </c>
      <c r="BA124" s="200"/>
      <c r="BC124" s="147"/>
    </row>
    <row r="125" spans="1:55" s="68" customFormat="1" x14ac:dyDescent="0.2">
      <c r="A125" s="79" t="s">
        <v>756</v>
      </c>
      <c r="B125" s="68" t="s">
        <v>291</v>
      </c>
      <c r="C125" s="68" t="s">
        <v>765</v>
      </c>
      <c r="E125" s="147">
        <v>44390</v>
      </c>
      <c r="F125" s="68" t="s">
        <v>923</v>
      </c>
      <c r="G125" s="68" t="s">
        <v>1057</v>
      </c>
      <c r="H125" s="68">
        <v>1</v>
      </c>
      <c r="I125" s="68" t="s">
        <v>760</v>
      </c>
      <c r="J125" s="77">
        <v>0.42777777777777781</v>
      </c>
      <c r="K125" s="81">
        <v>3</v>
      </c>
      <c r="L125" s="68">
        <v>2</v>
      </c>
      <c r="M125" s="68" t="s">
        <v>787</v>
      </c>
      <c r="O125" s="131">
        <v>18</v>
      </c>
      <c r="P125" s="131">
        <v>9.4700000000000006</v>
      </c>
      <c r="Q125" s="68">
        <v>0.55000000000000004</v>
      </c>
      <c r="R125" s="68">
        <v>0.55000000000000004</v>
      </c>
      <c r="S125" s="131">
        <v>0.55000000000000004</v>
      </c>
      <c r="T125" s="68">
        <v>0.55000000000000004</v>
      </c>
      <c r="U125" s="76">
        <v>1</v>
      </c>
      <c r="V125" s="68">
        <v>0.3</v>
      </c>
      <c r="W125" s="77">
        <v>0.31111111111111112</v>
      </c>
      <c r="X125" s="68">
        <v>21.2</v>
      </c>
      <c r="Y125" s="68">
        <v>4.54</v>
      </c>
      <c r="Z125" s="72">
        <v>4.1856581104021169</v>
      </c>
      <c r="AA125" s="68">
        <v>53.5</v>
      </c>
      <c r="AB125" s="205">
        <v>13.9</v>
      </c>
      <c r="AC125" s="72">
        <v>23.19</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291</v>
      </c>
      <c r="C126" s="68" t="s">
        <v>757</v>
      </c>
      <c r="E126" s="147">
        <v>44404</v>
      </c>
      <c r="F126" s="68" t="s">
        <v>923</v>
      </c>
      <c r="G126" s="68" t="s">
        <v>1057</v>
      </c>
      <c r="H126" s="68">
        <v>0</v>
      </c>
      <c r="I126" s="68" t="s">
        <v>760</v>
      </c>
      <c r="J126" s="77">
        <v>0.42708333333333331</v>
      </c>
      <c r="K126" s="81">
        <v>5</v>
      </c>
      <c r="L126" s="68">
        <v>1</v>
      </c>
      <c r="M126" s="68" t="s">
        <v>519</v>
      </c>
      <c r="O126" s="131">
        <v>18.899999999999999</v>
      </c>
      <c r="P126" s="131">
        <v>9.57</v>
      </c>
      <c r="Q126" s="68">
        <v>0.82</v>
      </c>
      <c r="R126" s="68">
        <v>0.82</v>
      </c>
      <c r="S126" s="131">
        <v>0.82</v>
      </c>
      <c r="T126" s="68">
        <v>0.82</v>
      </c>
      <c r="U126" s="76">
        <v>1</v>
      </c>
      <c r="V126" s="68">
        <v>0.15</v>
      </c>
      <c r="W126" s="77">
        <v>0.28680555555555554</v>
      </c>
      <c r="X126" s="68">
        <v>22.6</v>
      </c>
      <c r="Y126" s="68">
        <v>5.96</v>
      </c>
      <c r="Z126" s="72">
        <v>5.6412452330577878</v>
      </c>
      <c r="AA126" s="68">
        <v>72.3</v>
      </c>
      <c r="AB126" s="205">
        <v>9.5</v>
      </c>
      <c r="AC126" s="72">
        <v>16.309999999999999</v>
      </c>
      <c r="AD126" s="72" t="s">
        <v>763</v>
      </c>
      <c r="AE126" s="72" t="s">
        <v>763</v>
      </c>
      <c r="AF126" s="72" t="s">
        <v>763</v>
      </c>
      <c r="AG126" s="137" t="s">
        <v>763</v>
      </c>
      <c r="AH126" s="72" t="s">
        <v>763</v>
      </c>
      <c r="AI126" s="72" t="s">
        <v>763</v>
      </c>
      <c r="AJ126" s="72" t="s">
        <v>763</v>
      </c>
      <c r="AK126" s="72" t="s">
        <v>763</v>
      </c>
      <c r="AL126" s="72" t="s">
        <v>763</v>
      </c>
      <c r="AM126" s="75" t="s">
        <v>763</v>
      </c>
      <c r="AN126" s="137" t="s">
        <v>763</v>
      </c>
      <c r="AO126" s="137" t="s">
        <v>763</v>
      </c>
      <c r="AP126" s="137" t="s">
        <v>763</v>
      </c>
      <c r="AQ126" s="72" t="s">
        <v>763</v>
      </c>
      <c r="AR126" s="75" t="s">
        <v>763</v>
      </c>
      <c r="AS126" s="68" t="s">
        <v>763</v>
      </c>
      <c r="AT126" s="68" t="s">
        <v>763</v>
      </c>
      <c r="AU126" s="68" t="s">
        <v>763</v>
      </c>
      <c r="AV126" s="68" t="s">
        <v>763</v>
      </c>
      <c r="BA126" s="200"/>
      <c r="BC126" s="147"/>
    </row>
    <row r="127" spans="1:55" s="68" customFormat="1" x14ac:dyDescent="0.2">
      <c r="A127" s="79" t="s">
        <v>756</v>
      </c>
      <c r="B127" s="68" t="s">
        <v>291</v>
      </c>
      <c r="C127" s="68" t="s">
        <v>764</v>
      </c>
      <c r="E127" s="147">
        <v>44404</v>
      </c>
      <c r="F127" s="68" t="s">
        <v>923</v>
      </c>
      <c r="G127" s="68" t="s">
        <v>1057</v>
      </c>
      <c r="H127" s="68">
        <v>0</v>
      </c>
      <c r="I127" s="68" t="s">
        <v>760</v>
      </c>
      <c r="J127" s="77">
        <v>0.42708333333333331</v>
      </c>
      <c r="K127" s="81">
        <v>5</v>
      </c>
      <c r="L127" s="68">
        <v>1</v>
      </c>
      <c r="M127" s="68" t="s">
        <v>519</v>
      </c>
      <c r="O127" s="131">
        <v>18.899999999999999</v>
      </c>
      <c r="P127" s="131">
        <v>9.57</v>
      </c>
      <c r="Q127" s="68">
        <v>0.82</v>
      </c>
      <c r="R127" s="68">
        <v>0.82</v>
      </c>
      <c r="S127" s="131">
        <v>0.82</v>
      </c>
      <c r="T127" s="68">
        <v>0.82</v>
      </c>
      <c r="U127" s="76">
        <v>1</v>
      </c>
      <c r="V127" s="68">
        <v>0.41</v>
      </c>
      <c r="W127" s="77">
        <v>0.28750000000000003</v>
      </c>
      <c r="X127" s="68">
        <v>23.5</v>
      </c>
      <c r="Y127" s="68">
        <v>5.82</v>
      </c>
      <c r="Z127" s="72">
        <v>5.1375212129343462</v>
      </c>
      <c r="AA127" s="68">
        <v>75.099999999999994</v>
      </c>
      <c r="AB127" s="205">
        <v>21.7</v>
      </c>
      <c r="AC127" s="72">
        <v>34.6</v>
      </c>
      <c r="AD127" s="75">
        <v>0.14999999999999997</v>
      </c>
      <c r="AE127" s="72">
        <v>0.64560439560439531</v>
      </c>
      <c r="AF127" s="72">
        <v>1.1940009300000001</v>
      </c>
      <c r="AG127" s="137">
        <v>1.8396053256043954</v>
      </c>
      <c r="AH127" s="72">
        <v>22.267312251624791</v>
      </c>
      <c r="AI127" s="72">
        <v>24.106917577229186</v>
      </c>
      <c r="AJ127" s="72">
        <v>156.55705107777524</v>
      </c>
      <c r="AK127" s="72">
        <v>22.31327066934249</v>
      </c>
      <c r="AL127" s="72">
        <v>7.016320170976913</v>
      </c>
      <c r="AM127" s="72">
        <v>44.580582920967281</v>
      </c>
      <c r="AN127" s="137">
        <v>46.420188246571676</v>
      </c>
      <c r="AO127" s="137">
        <v>3.3544642857142861</v>
      </c>
      <c r="AP127" s="137">
        <v>1.2478651413690471</v>
      </c>
      <c r="AQ127" s="72">
        <v>0.72886227265138093</v>
      </c>
      <c r="AR127" s="72">
        <v>4.6023294270833333</v>
      </c>
      <c r="AS127" s="68" t="s">
        <v>763</v>
      </c>
      <c r="AT127" s="68" t="s">
        <v>763</v>
      </c>
      <c r="AU127" s="68" t="s">
        <v>763</v>
      </c>
      <c r="AV127" s="68" t="s">
        <v>763</v>
      </c>
      <c r="BA127" s="200"/>
      <c r="BC127" s="147"/>
    </row>
    <row r="128" spans="1:55" s="68" customFormat="1" x14ac:dyDescent="0.2">
      <c r="A128" s="79" t="s">
        <v>756</v>
      </c>
      <c r="B128" s="68" t="s">
        <v>291</v>
      </c>
      <c r="C128" s="68" t="s">
        <v>765</v>
      </c>
      <c r="E128" s="147">
        <v>44404</v>
      </c>
      <c r="F128" s="68" t="s">
        <v>923</v>
      </c>
      <c r="G128" s="68" t="s">
        <v>1057</v>
      </c>
      <c r="H128" s="68">
        <v>0</v>
      </c>
      <c r="I128" s="68" t="s">
        <v>760</v>
      </c>
      <c r="J128" s="77">
        <v>0.42708333333333331</v>
      </c>
      <c r="K128" s="81">
        <v>5</v>
      </c>
      <c r="L128" s="68">
        <v>1</v>
      </c>
      <c r="M128" s="68" t="s">
        <v>519</v>
      </c>
      <c r="O128" s="131">
        <v>18.899999999999999</v>
      </c>
      <c r="P128" s="131">
        <v>9.57</v>
      </c>
      <c r="Q128" s="68">
        <v>0.82</v>
      </c>
      <c r="R128" s="68">
        <v>0.82</v>
      </c>
      <c r="S128" s="131">
        <v>0.82</v>
      </c>
      <c r="T128" s="68">
        <v>0.82</v>
      </c>
      <c r="U128" s="76">
        <v>1</v>
      </c>
      <c r="V128" s="68">
        <v>0.52</v>
      </c>
      <c r="W128" s="77">
        <v>0.28750000000000003</v>
      </c>
      <c r="X128" s="68">
        <v>24.3</v>
      </c>
      <c r="Y128" s="68">
        <v>5.93</v>
      </c>
      <c r="Z128" s="72">
        <v>5.1966478326594121</v>
      </c>
      <c r="AA128" s="68">
        <v>78.5</v>
      </c>
      <c r="AB128" s="205">
        <v>23.1</v>
      </c>
      <c r="AC128" s="72">
        <v>36.799999999999997</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BA128" s="200"/>
      <c r="BC128" s="147"/>
    </row>
    <row r="129" spans="1:55" s="68" customFormat="1" x14ac:dyDescent="0.2">
      <c r="A129" s="79" t="s">
        <v>756</v>
      </c>
      <c r="B129" s="68" t="s">
        <v>291</v>
      </c>
      <c r="C129" s="68" t="s">
        <v>757</v>
      </c>
      <c r="E129" s="147">
        <v>44420</v>
      </c>
      <c r="F129" s="68" t="s">
        <v>923</v>
      </c>
      <c r="G129" s="68" t="s">
        <v>1094</v>
      </c>
      <c r="H129" s="68">
        <v>1</v>
      </c>
      <c r="I129" s="68" t="s">
        <v>760</v>
      </c>
      <c r="J129" s="77">
        <v>0.4381944444444445</v>
      </c>
      <c r="K129" s="81">
        <v>3</v>
      </c>
      <c r="L129" s="68">
        <v>1</v>
      </c>
      <c r="M129" s="68" t="s">
        <v>787</v>
      </c>
      <c r="N129" s="68" t="s">
        <v>762</v>
      </c>
      <c r="O129" s="131">
        <v>23.8</v>
      </c>
      <c r="P129" s="131">
        <v>8.52</v>
      </c>
      <c r="Q129" s="68">
        <v>0.72</v>
      </c>
      <c r="R129" s="68">
        <v>0.72</v>
      </c>
      <c r="S129" s="131">
        <v>0.72</v>
      </c>
      <c r="T129" s="68">
        <v>0.72</v>
      </c>
      <c r="U129" s="76">
        <v>1</v>
      </c>
      <c r="V129" s="68">
        <v>0.15</v>
      </c>
      <c r="W129" s="77">
        <v>0.30069444444444443</v>
      </c>
      <c r="X129" s="68">
        <v>23.9</v>
      </c>
      <c r="Y129" s="68">
        <v>4.57</v>
      </c>
      <c r="Z129" s="72">
        <v>4.3978412417957902</v>
      </c>
      <c r="AA129" s="68">
        <v>57</v>
      </c>
      <c r="AB129" s="205">
        <v>6.7</v>
      </c>
      <c r="AC129" s="72">
        <v>11.85</v>
      </c>
      <c r="AD129" s="75" t="s">
        <v>763</v>
      </c>
      <c r="AE129" s="75" t="s">
        <v>763</v>
      </c>
      <c r="AF129" s="75" t="s">
        <v>763</v>
      </c>
      <c r="AG129" s="137" t="s">
        <v>763</v>
      </c>
      <c r="AH129" s="72" t="s">
        <v>763</v>
      </c>
      <c r="AI129" s="72" t="s">
        <v>763</v>
      </c>
      <c r="AJ129" s="72" t="s">
        <v>763</v>
      </c>
      <c r="AK129" s="72" t="s">
        <v>763</v>
      </c>
      <c r="AL129" s="72" t="s">
        <v>763</v>
      </c>
      <c r="AM129" s="75" t="s">
        <v>763</v>
      </c>
      <c r="AN129" s="137" t="s">
        <v>763</v>
      </c>
      <c r="AO129" s="137" t="s">
        <v>763</v>
      </c>
      <c r="AP129" s="137" t="s">
        <v>763</v>
      </c>
      <c r="AQ129" s="72" t="s">
        <v>763</v>
      </c>
      <c r="AR129" s="75" t="s">
        <v>763</v>
      </c>
      <c r="AS129" s="68" t="s">
        <v>763</v>
      </c>
      <c r="AT129" s="68" t="s">
        <v>763</v>
      </c>
      <c r="AU129" s="68" t="s">
        <v>763</v>
      </c>
      <c r="AV129" s="68" t="s">
        <v>763</v>
      </c>
      <c r="BC129" s="147"/>
    </row>
    <row r="130" spans="1:55" s="68" customFormat="1" x14ac:dyDescent="0.2">
      <c r="A130" s="79" t="s">
        <v>756</v>
      </c>
      <c r="B130" s="68" t="s">
        <v>291</v>
      </c>
      <c r="C130" s="68" t="s">
        <v>764</v>
      </c>
      <c r="E130" s="147">
        <v>44420</v>
      </c>
      <c r="F130" s="68" t="s">
        <v>923</v>
      </c>
      <c r="G130" s="68" t="s">
        <v>1094</v>
      </c>
      <c r="H130" s="68">
        <v>1</v>
      </c>
      <c r="I130" s="68" t="s">
        <v>760</v>
      </c>
      <c r="J130" s="77">
        <v>0.4381944444444445</v>
      </c>
      <c r="K130" s="81">
        <v>3</v>
      </c>
      <c r="L130" s="68">
        <v>1</v>
      </c>
      <c r="M130" s="68" t="s">
        <v>787</v>
      </c>
      <c r="N130" s="68" t="s">
        <v>762</v>
      </c>
      <c r="O130" s="131">
        <v>23.8</v>
      </c>
      <c r="P130" s="131">
        <v>8.52</v>
      </c>
      <c r="Q130" s="68">
        <v>0.72</v>
      </c>
      <c r="R130" s="68">
        <v>0.72</v>
      </c>
      <c r="S130" s="131">
        <v>0.72</v>
      </c>
      <c r="T130" s="68">
        <v>0.72</v>
      </c>
      <c r="U130" s="76">
        <v>1</v>
      </c>
      <c r="V130" s="68">
        <v>0.36</v>
      </c>
      <c r="W130" s="77">
        <v>0.30069444444444443</v>
      </c>
      <c r="X130" s="68">
        <v>23.9</v>
      </c>
      <c r="Y130" s="68">
        <v>4.55</v>
      </c>
      <c r="Z130" s="72">
        <v>4.1299653476712122</v>
      </c>
      <c r="AA130" s="68">
        <v>57.8</v>
      </c>
      <c r="AB130" s="205">
        <v>16.899999999999999</v>
      </c>
      <c r="AC130" s="72">
        <v>27.71</v>
      </c>
      <c r="AD130" s="75">
        <v>0.3</v>
      </c>
      <c r="AE130" s="72">
        <v>2.5000000000000001E-2</v>
      </c>
      <c r="AF130" s="72">
        <v>1.576887304</v>
      </c>
      <c r="AG130" s="137">
        <v>1.6018873039999999</v>
      </c>
      <c r="AH130" s="72">
        <v>43.751489196741929</v>
      </c>
      <c r="AI130" s="72">
        <v>45.35337650074193</v>
      </c>
      <c r="AJ130" s="72">
        <v>173.05180053332745</v>
      </c>
      <c r="AK130" s="72">
        <v>26.369274695422181</v>
      </c>
      <c r="AL130" s="72">
        <v>6.5626302783128878</v>
      </c>
      <c r="AM130" s="72">
        <v>70.120763892164106</v>
      </c>
      <c r="AN130" s="137">
        <v>71.722651196164108</v>
      </c>
      <c r="AO130" s="137">
        <v>20.190535714285708</v>
      </c>
      <c r="AP130" s="137">
        <v>8.3329187127976247</v>
      </c>
      <c r="AQ130" s="72">
        <v>0.70785730970630867</v>
      </c>
      <c r="AR130" s="72">
        <v>28.523454427083333</v>
      </c>
      <c r="AS130" s="68" t="s">
        <v>763</v>
      </c>
      <c r="AT130" s="68" t="s">
        <v>763</v>
      </c>
      <c r="AU130" s="68" t="s">
        <v>763</v>
      </c>
      <c r="AV130" s="68" t="s">
        <v>763</v>
      </c>
      <c r="BC130" s="147"/>
    </row>
    <row r="131" spans="1:55" s="68" customFormat="1" x14ac:dyDescent="0.2">
      <c r="A131" s="79" t="s">
        <v>756</v>
      </c>
      <c r="B131" s="68" t="s">
        <v>291</v>
      </c>
      <c r="C131" s="68" t="s">
        <v>765</v>
      </c>
      <c r="E131" s="147">
        <v>44420</v>
      </c>
      <c r="F131" s="68" t="s">
        <v>923</v>
      </c>
      <c r="G131" s="68" t="s">
        <v>1094</v>
      </c>
      <c r="H131" s="68">
        <v>1</v>
      </c>
      <c r="I131" s="68" t="s">
        <v>760</v>
      </c>
      <c r="J131" s="77">
        <v>0.4381944444444445</v>
      </c>
      <c r="K131" s="81">
        <v>3</v>
      </c>
      <c r="L131" s="68">
        <v>1</v>
      </c>
      <c r="M131" s="68" t="s">
        <v>787</v>
      </c>
      <c r="N131" s="68" t="s">
        <v>762</v>
      </c>
      <c r="O131" s="131">
        <v>23.8</v>
      </c>
      <c r="P131" s="131">
        <v>8.52</v>
      </c>
      <c r="Q131" s="68">
        <v>0.72</v>
      </c>
      <c r="R131" s="68">
        <v>0.72</v>
      </c>
      <c r="S131" s="131">
        <v>0.72</v>
      </c>
      <c r="T131" s="68">
        <v>0.72</v>
      </c>
      <c r="U131" s="76">
        <v>1</v>
      </c>
      <c r="V131" s="68">
        <v>0.42</v>
      </c>
      <c r="W131" s="77">
        <v>0.30069444444444443</v>
      </c>
      <c r="X131" s="68">
        <v>24.6</v>
      </c>
      <c r="Y131" s="68">
        <v>3.88</v>
      </c>
      <c r="Z131" s="72">
        <v>3.4578463219151052</v>
      </c>
      <c r="AA131" s="68">
        <v>50.9</v>
      </c>
      <c r="AB131" s="205">
        <v>20.2</v>
      </c>
      <c r="AC131" s="72">
        <v>32.6</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c r="BC131" s="147"/>
    </row>
    <row r="132" spans="1:55" s="68" customFormat="1" x14ac:dyDescent="0.2">
      <c r="A132" s="79" t="s">
        <v>756</v>
      </c>
      <c r="B132" s="68" t="s">
        <v>291</v>
      </c>
      <c r="C132" s="68" t="s">
        <v>757</v>
      </c>
      <c r="E132" s="147">
        <v>44434</v>
      </c>
      <c r="F132" s="68" t="s">
        <v>923</v>
      </c>
      <c r="G132" s="68" t="s">
        <v>1094</v>
      </c>
      <c r="H132" s="68">
        <v>1</v>
      </c>
      <c r="I132" s="68" t="s">
        <v>760</v>
      </c>
      <c r="J132" s="77">
        <v>0.43541666666666662</v>
      </c>
      <c r="K132" s="81">
        <v>5</v>
      </c>
      <c r="L132" s="68">
        <v>1</v>
      </c>
      <c r="M132" s="68" t="s">
        <v>809</v>
      </c>
      <c r="N132" s="68" t="s">
        <v>1111</v>
      </c>
      <c r="O132" s="131">
        <v>20.3</v>
      </c>
      <c r="P132" s="131">
        <v>9.1999999999999993</v>
      </c>
      <c r="Q132" s="68">
        <v>0.75</v>
      </c>
      <c r="R132" s="68">
        <v>0.75</v>
      </c>
      <c r="S132" s="131">
        <v>0.75</v>
      </c>
      <c r="T132" s="68">
        <v>0.75</v>
      </c>
      <c r="U132" s="76">
        <v>1</v>
      </c>
      <c r="V132" s="68">
        <v>0.15</v>
      </c>
      <c r="W132" s="77">
        <v>0.29166666666666669</v>
      </c>
      <c r="X132" s="68">
        <v>23.2</v>
      </c>
      <c r="Y132" s="68">
        <v>3.55</v>
      </c>
      <c r="Z132" s="72">
        <v>3.2957619959995155</v>
      </c>
      <c r="AA132" s="68">
        <v>44.1</v>
      </c>
      <c r="AB132" s="205">
        <v>12.9</v>
      </c>
      <c r="AC132" s="72">
        <v>21.64</v>
      </c>
      <c r="AD132" s="75" t="s">
        <v>763</v>
      </c>
      <c r="AE132" s="75" t="s">
        <v>763</v>
      </c>
      <c r="AF132" s="75" t="s">
        <v>763</v>
      </c>
      <c r="AG132" s="137" t="s">
        <v>763</v>
      </c>
      <c r="AH132" s="72" t="s">
        <v>763</v>
      </c>
      <c r="AI132" s="209" t="s">
        <v>763</v>
      </c>
      <c r="AJ132" s="209" t="s">
        <v>763</v>
      </c>
      <c r="AK132" s="209" t="s">
        <v>763</v>
      </c>
      <c r="AL132" s="209" t="s">
        <v>763</v>
      </c>
      <c r="AM132" s="75" t="s">
        <v>763</v>
      </c>
      <c r="AN132" s="137" t="s">
        <v>763</v>
      </c>
      <c r="AO132" s="211" t="s">
        <v>763</v>
      </c>
      <c r="AP132" s="211" t="s">
        <v>763</v>
      </c>
      <c r="AQ132" s="209" t="s">
        <v>763</v>
      </c>
      <c r="AR132" s="75" t="s">
        <v>763</v>
      </c>
      <c r="AS132" s="68" t="s">
        <v>763</v>
      </c>
      <c r="AT132" s="68" t="s">
        <v>763</v>
      </c>
      <c r="AU132" s="68" t="s">
        <v>763</v>
      </c>
      <c r="AV132" s="68" t="s">
        <v>763</v>
      </c>
    </row>
    <row r="133" spans="1:55" s="68" customFormat="1" x14ac:dyDescent="0.2">
      <c r="A133" s="79" t="s">
        <v>756</v>
      </c>
      <c r="B133" s="68" t="s">
        <v>291</v>
      </c>
      <c r="C133" s="68" t="s">
        <v>764</v>
      </c>
      <c r="E133" s="147">
        <v>44434</v>
      </c>
      <c r="F133" s="68" t="s">
        <v>923</v>
      </c>
      <c r="G133" s="68" t="s">
        <v>1094</v>
      </c>
      <c r="H133" s="68">
        <v>1</v>
      </c>
      <c r="I133" s="68" t="s">
        <v>760</v>
      </c>
      <c r="J133" s="77">
        <v>0.43541666666666662</v>
      </c>
      <c r="K133" s="81">
        <v>5</v>
      </c>
      <c r="L133" s="68">
        <v>1</v>
      </c>
      <c r="M133" s="68" t="s">
        <v>809</v>
      </c>
      <c r="N133" s="68" t="s">
        <v>1111</v>
      </c>
      <c r="O133" s="131">
        <v>20.3</v>
      </c>
      <c r="P133" s="131">
        <v>9.1999999999999993</v>
      </c>
      <c r="Q133" s="68">
        <v>0.75</v>
      </c>
      <c r="R133" s="68">
        <v>0.75</v>
      </c>
      <c r="S133" s="131">
        <v>0.75</v>
      </c>
      <c r="T133" s="68">
        <v>0.75</v>
      </c>
      <c r="U133" s="76">
        <v>1</v>
      </c>
      <c r="V133" s="68">
        <v>0.375</v>
      </c>
      <c r="W133" s="77">
        <v>0.29166666666666669</v>
      </c>
      <c r="X133" s="68">
        <v>25.7</v>
      </c>
      <c r="Y133" s="68">
        <v>5.4</v>
      </c>
      <c r="Z133" s="72">
        <v>4.857846061563885</v>
      </c>
      <c r="AA133" s="68">
        <v>71.8</v>
      </c>
      <c r="AB133" s="205">
        <v>18.7</v>
      </c>
      <c r="AC133" s="72">
        <v>30.3</v>
      </c>
      <c r="AD133" s="72">
        <v>0.51362191492377118</v>
      </c>
      <c r="AE133" s="72">
        <v>1.1224723388019839</v>
      </c>
      <c r="AF133" s="72">
        <v>3.1235467369999999</v>
      </c>
      <c r="AG133" s="137">
        <v>4.2460190758019838</v>
      </c>
      <c r="AH133" s="72">
        <v>39.286232374353133</v>
      </c>
      <c r="AI133" s="72">
        <v>43.532251450155115</v>
      </c>
      <c r="AJ133" s="72">
        <v>121.46928004367753</v>
      </c>
      <c r="AK133" s="72">
        <v>19.679366822208898</v>
      </c>
      <c r="AL133" s="72">
        <v>6.1724181037468604</v>
      </c>
      <c r="AM133" s="72">
        <v>58.965599196562032</v>
      </c>
      <c r="AN133" s="137">
        <v>63.211618272364014</v>
      </c>
      <c r="AO133" s="137">
        <v>12.450476190476197</v>
      </c>
      <c r="AP133" s="137">
        <v>9.8217963789682496</v>
      </c>
      <c r="AQ133" s="72">
        <v>0.55901238419455812</v>
      </c>
      <c r="AR133" s="72">
        <v>22.272272569444446</v>
      </c>
      <c r="AS133" s="68" t="s">
        <v>763</v>
      </c>
      <c r="AT133" s="68" t="s">
        <v>763</v>
      </c>
      <c r="AU133" s="68" t="s">
        <v>763</v>
      </c>
      <c r="AV133" s="68" t="s">
        <v>763</v>
      </c>
    </row>
    <row r="134" spans="1:55" s="68" customFormat="1" x14ac:dyDescent="0.2">
      <c r="A134" s="79" t="s">
        <v>756</v>
      </c>
      <c r="B134" s="68" t="s">
        <v>291</v>
      </c>
      <c r="C134" s="68" t="s">
        <v>765</v>
      </c>
      <c r="E134" s="147">
        <v>44434</v>
      </c>
      <c r="F134" s="68" t="s">
        <v>923</v>
      </c>
      <c r="G134" s="68" t="s">
        <v>1094</v>
      </c>
      <c r="H134" s="68">
        <v>1</v>
      </c>
      <c r="I134" s="68" t="s">
        <v>760</v>
      </c>
      <c r="J134" s="77">
        <v>0.43541666666666662</v>
      </c>
      <c r="K134" s="81">
        <v>5</v>
      </c>
      <c r="L134" s="68">
        <v>1</v>
      </c>
      <c r="M134" s="68" t="s">
        <v>809</v>
      </c>
      <c r="N134" s="68" t="s">
        <v>1111</v>
      </c>
      <c r="O134" s="131">
        <v>20.3</v>
      </c>
      <c r="P134" s="131">
        <v>9.1999999999999993</v>
      </c>
      <c r="Q134" s="68">
        <v>0.75</v>
      </c>
      <c r="R134" s="68">
        <v>0.75</v>
      </c>
      <c r="S134" s="131">
        <v>0.75</v>
      </c>
      <c r="T134" s="68">
        <v>0.75</v>
      </c>
      <c r="U134" s="76">
        <v>1</v>
      </c>
      <c r="V134" s="68">
        <v>0.45</v>
      </c>
      <c r="W134" s="77">
        <v>0.29166666666666669</v>
      </c>
      <c r="X134" s="68">
        <v>26.6</v>
      </c>
      <c r="Y134" s="68">
        <v>5.04</v>
      </c>
      <c r="Z134" s="72">
        <v>4.526822779050649</v>
      </c>
      <c r="AA134" s="68">
        <v>69</v>
      </c>
      <c r="AB134" s="205">
        <v>19.100000000000001</v>
      </c>
      <c r="AC134" s="72">
        <v>30.9</v>
      </c>
      <c r="AD134" s="75" t="s">
        <v>763</v>
      </c>
      <c r="AE134" s="75" t="s">
        <v>763</v>
      </c>
      <c r="AF134" s="75" t="s">
        <v>763</v>
      </c>
      <c r="AG134" s="137" t="s">
        <v>763</v>
      </c>
      <c r="AH134" s="72" t="s">
        <v>763</v>
      </c>
      <c r="AI134" s="75" t="s">
        <v>763</v>
      </c>
      <c r="AJ134" s="75" t="s">
        <v>763</v>
      </c>
      <c r="AK134" s="75" t="s">
        <v>763</v>
      </c>
      <c r="AL134" s="75" t="s">
        <v>763</v>
      </c>
      <c r="AM134" s="75" t="s">
        <v>763</v>
      </c>
      <c r="AN134" s="137" t="s">
        <v>763</v>
      </c>
      <c r="AO134" s="137" t="s">
        <v>763</v>
      </c>
      <c r="AP134" s="137" t="s">
        <v>763</v>
      </c>
      <c r="AQ134" s="75" t="s">
        <v>763</v>
      </c>
      <c r="AR134" s="75" t="s">
        <v>763</v>
      </c>
      <c r="AS134" s="68" t="s">
        <v>763</v>
      </c>
      <c r="AT134" s="68" t="s">
        <v>763</v>
      </c>
      <c r="AU134" s="68" t="s">
        <v>763</v>
      </c>
      <c r="AV134" s="68" t="s">
        <v>763</v>
      </c>
    </row>
    <row r="136" spans="1:55" x14ac:dyDescent="0.2">
      <c r="A136" s="236" t="s">
        <v>1247</v>
      </c>
    </row>
    <row r="137" spans="1:55" ht="16" x14ac:dyDescent="0.2">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450" t="s">
        <v>1203</v>
      </c>
      <c r="AE137" s="84"/>
      <c r="AF137" s="84"/>
      <c r="AG137" s="82"/>
      <c r="AH137" s="82"/>
      <c r="AI137" s="84"/>
      <c r="AJ137" s="82"/>
      <c r="AK137" s="84"/>
      <c r="AL137" s="82"/>
      <c r="AM137" s="82"/>
      <c r="AN137" s="82"/>
      <c r="AO137" s="82"/>
      <c r="AP137" s="82"/>
      <c r="AQ137" s="82"/>
      <c r="AR137" s="82"/>
      <c r="AS137" s="82"/>
      <c r="AT137" s="82"/>
      <c r="AU137" s="82"/>
      <c r="AV137" s="82"/>
      <c r="AW137" s="82"/>
      <c r="AX137" s="82"/>
      <c r="AY137" s="82"/>
      <c r="AZ137" s="82"/>
      <c r="BA137" s="82"/>
      <c r="BB137" s="82"/>
    </row>
    <row r="138" spans="1:55" x14ac:dyDescent="0.2">
      <c r="A138" s="86"/>
      <c r="B138" s="86"/>
      <c r="C138" s="87"/>
      <c r="D138" s="87"/>
      <c r="E138" s="87"/>
      <c r="F138" s="86"/>
      <c r="G138" s="86"/>
      <c r="H138" s="88" t="s">
        <v>702</v>
      </c>
      <c r="I138" s="89"/>
      <c r="J138" s="89"/>
      <c r="K138" s="82"/>
      <c r="L138" s="86"/>
      <c r="M138" s="86"/>
      <c r="N138" s="86"/>
      <c r="O138" s="86"/>
      <c r="P138" s="86"/>
      <c r="Q138" s="86"/>
      <c r="R138" s="86"/>
      <c r="S138" s="86"/>
      <c r="T138" s="86"/>
      <c r="U138" s="86"/>
      <c r="V138" s="89" t="s">
        <v>977</v>
      </c>
      <c r="W138" s="82"/>
      <c r="X138" s="82"/>
      <c r="Y138" s="82"/>
      <c r="Z138" s="82"/>
      <c r="AA138" s="82"/>
      <c r="AB138" s="82"/>
      <c r="AC138" s="450" t="s">
        <v>1204</v>
      </c>
      <c r="AD138" s="450"/>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row>
    <row r="139" spans="1:55" ht="16" thickBot="1" x14ac:dyDescent="0.25">
      <c r="A139" s="90"/>
      <c r="B139" s="90"/>
      <c r="C139" s="91"/>
      <c r="D139" s="91"/>
      <c r="E139" s="91"/>
      <c r="F139" s="89" t="s">
        <v>976</v>
      </c>
      <c r="G139" s="89" t="s">
        <v>702</v>
      </c>
      <c r="H139" s="89" t="s">
        <v>1205</v>
      </c>
      <c r="I139" s="89" t="s">
        <v>702</v>
      </c>
      <c r="J139" s="82"/>
      <c r="K139" s="82"/>
      <c r="L139" s="89"/>
      <c r="M139" s="89"/>
      <c r="N139" s="90"/>
      <c r="O139" s="89"/>
      <c r="P139" s="89" t="s">
        <v>1206</v>
      </c>
      <c r="Q139" s="89"/>
      <c r="R139" s="89"/>
      <c r="S139" s="89"/>
      <c r="T139" s="89"/>
      <c r="U139" s="89"/>
      <c r="V139" s="89" t="s">
        <v>726</v>
      </c>
      <c r="W139" s="82"/>
      <c r="X139" s="82"/>
      <c r="Y139" s="82"/>
      <c r="Z139" s="92">
        <v>273.14999999999998</v>
      </c>
      <c r="AA139" s="82"/>
      <c r="AB139" s="82"/>
      <c r="AC139" s="450"/>
      <c r="AD139" s="450"/>
      <c r="AE139" s="82"/>
      <c r="AF139" s="82"/>
      <c r="AG139" s="82"/>
      <c r="AH139" s="82"/>
      <c r="AI139" s="82"/>
      <c r="AJ139" s="82"/>
      <c r="AK139" s="82" t="s">
        <v>1207</v>
      </c>
      <c r="AL139" s="82"/>
      <c r="AM139" s="82"/>
      <c r="AN139" s="82"/>
      <c r="AO139" s="82"/>
      <c r="AP139" s="82"/>
      <c r="AQ139" s="82"/>
      <c r="AR139" s="82"/>
      <c r="AS139" s="82"/>
      <c r="AT139" s="82"/>
      <c r="AU139" s="82"/>
      <c r="AV139" s="82"/>
      <c r="AW139" s="82"/>
      <c r="AX139" s="82"/>
      <c r="AY139" s="82"/>
      <c r="AZ139" s="82"/>
      <c r="BA139" s="82"/>
      <c r="BB139" s="82"/>
    </row>
    <row r="140" spans="1:55" ht="36" thickTop="1" thickBot="1" x14ac:dyDescent="0.25">
      <c r="A140" s="93" t="s">
        <v>1208</v>
      </c>
      <c r="B140" s="94" t="s">
        <v>1209</v>
      </c>
      <c r="C140" s="94" t="s">
        <v>1210</v>
      </c>
      <c r="D140" s="94" t="s">
        <v>1211</v>
      </c>
      <c r="E140" s="94"/>
      <c r="F140" s="93" t="s">
        <v>706</v>
      </c>
      <c r="G140" s="93" t="s">
        <v>1205</v>
      </c>
      <c r="H140" s="93" t="s">
        <v>1212</v>
      </c>
      <c r="I140" s="93" t="s">
        <v>1213</v>
      </c>
      <c r="J140" s="93" t="s">
        <v>541</v>
      </c>
      <c r="K140" s="93" t="s">
        <v>1214</v>
      </c>
      <c r="L140" s="93" t="s">
        <v>1215</v>
      </c>
      <c r="M140" s="89" t="s">
        <v>1216</v>
      </c>
      <c r="N140" s="93" t="s">
        <v>1217</v>
      </c>
      <c r="O140" s="93" t="s">
        <v>1218</v>
      </c>
      <c r="P140" s="93" t="s">
        <v>1219</v>
      </c>
      <c r="Q140" s="93" t="s">
        <v>1220</v>
      </c>
      <c r="R140" s="93" t="s">
        <v>1221</v>
      </c>
      <c r="S140" s="93" t="s">
        <v>1222</v>
      </c>
      <c r="T140" s="93" t="s">
        <v>1223</v>
      </c>
      <c r="U140" s="93" t="s">
        <v>1224</v>
      </c>
      <c r="V140" s="93" t="s">
        <v>474</v>
      </c>
      <c r="W140" s="95"/>
      <c r="X140" s="82"/>
      <c r="Y140" s="96" t="s">
        <v>540</v>
      </c>
      <c r="Z140" s="97" t="s">
        <v>1225</v>
      </c>
      <c r="AA140" s="98" t="s">
        <v>1226</v>
      </c>
      <c r="AB140" s="98" t="s">
        <v>1205</v>
      </c>
      <c r="AC140" s="450"/>
      <c r="AD140" s="450"/>
      <c r="AE140" s="99" t="s">
        <v>1227</v>
      </c>
      <c r="AF140" s="100" t="s">
        <v>485</v>
      </c>
      <c r="AG140" s="98" t="s">
        <v>1228</v>
      </c>
      <c r="AH140" s="98" t="s">
        <v>724</v>
      </c>
      <c r="AI140" s="100" t="s">
        <v>1229</v>
      </c>
      <c r="AJ140" s="98" t="s">
        <v>722</v>
      </c>
      <c r="AK140" s="100" t="s">
        <v>489</v>
      </c>
      <c r="AL140" s="82"/>
      <c r="AM140" s="82"/>
      <c r="AN140" s="82"/>
      <c r="AO140" s="82"/>
      <c r="AP140" s="82"/>
      <c r="AQ140" s="82"/>
      <c r="AR140" s="82"/>
      <c r="AS140" s="82"/>
      <c r="AT140" s="82"/>
      <c r="AU140" s="82"/>
      <c r="AV140" s="82"/>
      <c r="AW140" s="82"/>
      <c r="AX140" s="82"/>
      <c r="AY140" s="109"/>
      <c r="AZ140" s="109"/>
      <c r="BA140" s="82"/>
      <c r="BB140" s="82"/>
    </row>
    <row r="141" spans="1:55" ht="16" x14ac:dyDescent="0.2">
      <c r="A141" s="101" t="s">
        <v>291</v>
      </c>
      <c r="B141" s="102">
        <v>2021</v>
      </c>
      <c r="C141" s="103">
        <v>7</v>
      </c>
      <c r="D141" s="102">
        <v>13</v>
      </c>
      <c r="E141" s="82"/>
      <c r="F141" s="131">
        <v>0.55000000000000004</v>
      </c>
      <c r="G141" s="131">
        <v>9.4700000000000006</v>
      </c>
      <c r="H141" s="82"/>
      <c r="I141" s="131">
        <v>18</v>
      </c>
      <c r="J141" s="205">
        <v>8.6999999999999993</v>
      </c>
      <c r="K141" s="82"/>
      <c r="L141" s="82"/>
      <c r="M141" s="108"/>
      <c r="N141" s="137" t="s">
        <v>763</v>
      </c>
      <c r="O141" s="82"/>
      <c r="P141" s="82"/>
      <c r="Q141" s="82"/>
      <c r="R141" s="140"/>
      <c r="S141" s="137" t="s">
        <v>763</v>
      </c>
      <c r="T141" s="137" t="s">
        <v>763</v>
      </c>
      <c r="U141" s="137" t="s">
        <v>763</v>
      </c>
      <c r="V141" s="85"/>
      <c r="W141" s="85"/>
      <c r="X141" s="85"/>
      <c r="Y141" s="102">
        <f>IF(C141&lt;6," ",IF(C141&lt;=9,I141, IF(C141&gt;=10," ")))</f>
        <v>18</v>
      </c>
      <c r="Z141" s="102">
        <f>IF(Y141=" ", " ", IF(Y141&gt;0, Y141+273.15))</f>
        <v>291.14999999999998</v>
      </c>
      <c r="AA141" s="102">
        <f>IF(C141&lt;6," ",IF(C141&lt;=9,J141, IF(C141&gt;=10," ")))</f>
        <v>8.6999999999999993</v>
      </c>
      <c r="AB141" s="102">
        <f>IF(C141&lt;6," ",IF(C141&lt;=9,G141, IF(C141&gt;=10," ")))</f>
        <v>9.4700000000000006</v>
      </c>
      <c r="AC141" s="104">
        <f>IF(Y141=" "," ",IF(Y141&gt;0,EXP(-173.4292+249.6339*100/Z141+143.3483*LN(+Z141/100)-21.8492*Z141/100+AA141*(-0.033096+0.014259*Z141/100-0.0017*(Z141/100)^2))*1.4276))</f>
        <v>8.9635993789565447</v>
      </c>
      <c r="AD141" s="102">
        <f>IF(Y141=" "," ",IF(Y141&gt;0,AB141/AC141))</f>
        <v>1.0564952313946907</v>
      </c>
      <c r="AE141" s="105">
        <f>IF(C141&lt;6," ",IF(C141&lt;=9,F141, IF(C141&gt;=10," ")))</f>
        <v>0.55000000000000004</v>
      </c>
      <c r="AF141" s="102" t="str">
        <f>IF(Y141=" "," ",N141)</f>
        <v>NS</v>
      </c>
      <c r="AG141" s="105" t="str">
        <f>IF(C141&lt;6," ",IF(C141&lt;=9,T141, IF(C141&gt;=10," ")))</f>
        <v>NS</v>
      </c>
      <c r="AH141" s="105" t="str">
        <f>IF(C141&lt;6," ",IF(C141&lt;=9,U141, IF(C141&gt;=10," ")))</f>
        <v>NS</v>
      </c>
      <c r="AI141" s="102"/>
      <c r="AJ141" s="106" t="str">
        <f>IF(C141&lt;6," ",IF(C141&lt;=9,S141, IF(C141&gt;=10," ")))</f>
        <v>NS</v>
      </c>
      <c r="AK141" s="107" t="e">
        <f>IF(Y141=" ", " ", IF(Y141&gt;0, AJ141-AF141))</f>
        <v>#VALUE!</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291</v>
      </c>
      <c r="B142" s="102">
        <v>2021</v>
      </c>
      <c r="C142" s="103">
        <v>7</v>
      </c>
      <c r="D142" s="102">
        <v>13</v>
      </c>
      <c r="E142" s="82"/>
      <c r="F142" s="131">
        <v>0.55000000000000004</v>
      </c>
      <c r="G142" s="131" t="s">
        <v>761</v>
      </c>
      <c r="H142" s="82"/>
      <c r="I142" s="131" t="s">
        <v>761</v>
      </c>
      <c r="J142" s="205">
        <v>14.6</v>
      </c>
      <c r="K142" s="82"/>
      <c r="L142" s="82"/>
      <c r="M142" s="108"/>
      <c r="N142" s="137">
        <v>12.395297351883862</v>
      </c>
      <c r="O142" s="82"/>
      <c r="P142" s="82"/>
      <c r="Q142" s="82"/>
      <c r="R142" s="140"/>
      <c r="S142" s="137">
        <v>61.243246846279625</v>
      </c>
      <c r="T142" s="137">
        <v>1.6933678075396834</v>
      </c>
      <c r="U142" s="137">
        <v>0.84190476190476149</v>
      </c>
      <c r="V142" s="85"/>
      <c r="W142" s="85"/>
      <c r="X142" s="85"/>
      <c r="Y142" s="102" t="str">
        <f t="shared" ref="Y142:Y153" si="50">IF(C142&lt;6," ",IF(C142&lt;=9,I142, IF(C142&gt;=10," ")))</f>
        <v>ND</v>
      </c>
      <c r="Z142" s="102" t="e">
        <f t="shared" ref="Z142:Z153" si="51">IF(Y142=" ", " ", IF(Y142&gt;0, Y142+273.15))</f>
        <v>#VALUE!</v>
      </c>
      <c r="AA142" s="102">
        <f t="shared" ref="AA142:AA153" si="52">IF(C142&lt;6," ",IF(C142&lt;=9,J142, IF(C142&gt;=10," ")))</f>
        <v>14.6</v>
      </c>
      <c r="AB142" s="102" t="str">
        <f t="shared" ref="AB142:AB153" si="53">IF(C142&lt;6," ",IF(C142&lt;=9,G142, IF(C142&gt;=10," ")))</f>
        <v>ND</v>
      </c>
      <c r="AC142" s="104" t="e">
        <f t="shared" ref="AC142:AC153" si="54">IF(Y142=" "," ",IF(Y142&gt;0,EXP(-173.4292+249.6339*100/Z142+143.3483*LN(+Z142/100)-21.8492*Z142/100+AA142*(-0.033096+0.014259*Z142/100-0.0017*(Z142/100)^2))*1.4276))</f>
        <v>#VALUE!</v>
      </c>
      <c r="AD142" s="102" t="e">
        <f t="shared" ref="AD142:AD153" si="55">IF(Y142=" "," ",IF(Y142&gt;0,AB142/AC142))</f>
        <v>#VALUE!</v>
      </c>
      <c r="AE142" s="105">
        <f t="shared" ref="AE142:AE153" si="56">IF(C142&lt;6," ",IF(C142&lt;=9,F142, IF(C142&gt;=10," ")))</f>
        <v>0.55000000000000004</v>
      </c>
      <c r="AF142" s="102">
        <f t="shared" ref="AF142:AF153" si="57">IF(Y142=" "," ",N142)</f>
        <v>12.395297351883862</v>
      </c>
      <c r="AG142" s="105">
        <f t="shared" ref="AG142:AG153" si="58">IF(C142&lt;6," ",IF(C142&lt;=9,T142, IF(C142&gt;=10," ")))</f>
        <v>1.6933678075396834</v>
      </c>
      <c r="AH142" s="105">
        <f t="shared" ref="AH142:AH153" si="59">IF(C142&lt;6," ",IF(C142&lt;=9,U142, IF(C142&gt;=10," ")))</f>
        <v>0.84190476190476149</v>
      </c>
      <c r="AI142" s="102">
        <f t="shared" ref="AI142:AI145" si="60">IF(Y142=" ", " ", IF(Y142&gt;0, SUM(AG142:AH142)))</f>
        <v>2.5352725694444449</v>
      </c>
      <c r="AJ142" s="106">
        <f t="shared" ref="AJ142:AJ153" si="61">IF(C142&lt;6," ",IF(C142&lt;=9,S142, IF(C142&gt;=10," ")))</f>
        <v>61.243246846279625</v>
      </c>
      <c r="AK142" s="107">
        <f t="shared" ref="AK142:AK153" si="62">IF(Y142=" ", " ", IF(Y142&gt;0, AJ142-AF142))</f>
        <v>48.847949494395763</v>
      </c>
      <c r="AL142" s="85"/>
      <c r="AM142" s="85"/>
      <c r="AN142" s="85"/>
      <c r="AO142" s="85"/>
      <c r="AP142" s="85"/>
      <c r="AQ142" s="85"/>
      <c r="AR142" s="85"/>
      <c r="AS142" s="85"/>
      <c r="AT142" s="85"/>
      <c r="AU142" s="85"/>
      <c r="AV142" s="85"/>
      <c r="AW142" s="85"/>
      <c r="AX142" s="85"/>
      <c r="AY142" s="85"/>
      <c r="AZ142" s="85"/>
      <c r="BA142" s="82"/>
      <c r="BB142" s="82"/>
    </row>
    <row r="143" spans="1:55" ht="16" x14ac:dyDescent="0.2">
      <c r="A143" s="101" t="s">
        <v>291</v>
      </c>
      <c r="B143" s="102">
        <v>2021</v>
      </c>
      <c r="C143" s="103">
        <v>7</v>
      </c>
      <c r="D143" s="102">
        <v>13</v>
      </c>
      <c r="E143" s="82"/>
      <c r="F143" s="131">
        <v>0.55000000000000004</v>
      </c>
      <c r="G143" s="131">
        <v>9.4700000000000006</v>
      </c>
      <c r="H143" s="82"/>
      <c r="I143" s="131">
        <v>18</v>
      </c>
      <c r="J143" s="205">
        <v>13.9</v>
      </c>
      <c r="K143" s="82"/>
      <c r="L143" s="82"/>
      <c r="M143" s="108"/>
      <c r="N143" s="137" t="s">
        <v>763</v>
      </c>
      <c r="O143" s="82"/>
      <c r="P143" s="82"/>
      <c r="Q143" s="82"/>
      <c r="R143" s="140"/>
      <c r="S143" s="137" t="s">
        <v>763</v>
      </c>
      <c r="T143" s="211" t="s">
        <v>763</v>
      </c>
      <c r="U143" s="211" t="s">
        <v>763</v>
      </c>
      <c r="V143" s="85"/>
      <c r="W143" s="85"/>
      <c r="X143" s="85"/>
      <c r="Y143" s="102">
        <f t="shared" si="50"/>
        <v>18</v>
      </c>
      <c r="Z143" s="102">
        <f t="shared" si="51"/>
        <v>291.14999999999998</v>
      </c>
      <c r="AA143" s="102">
        <f t="shared" si="52"/>
        <v>13.9</v>
      </c>
      <c r="AB143" s="102">
        <f t="shared" si="53"/>
        <v>9.4700000000000006</v>
      </c>
      <c r="AC143" s="104">
        <f t="shared" si="54"/>
        <v>8.6886352084622729</v>
      </c>
      <c r="AD143" s="102">
        <f t="shared" si="55"/>
        <v>1.0899295197451402</v>
      </c>
      <c r="AE143" s="105">
        <f t="shared" si="56"/>
        <v>0.55000000000000004</v>
      </c>
      <c r="AF143" s="102" t="str">
        <f t="shared" si="57"/>
        <v>NS</v>
      </c>
      <c r="AG143" s="105" t="str">
        <f t="shared" si="58"/>
        <v>NS</v>
      </c>
      <c r="AH143" s="105" t="str">
        <f t="shared" si="59"/>
        <v>NS</v>
      </c>
      <c r="AI143" s="102"/>
      <c r="AJ143" s="106" t="str">
        <f t="shared" si="61"/>
        <v>NS</v>
      </c>
      <c r="AK143" s="107" t="e">
        <f t="shared" si="62"/>
        <v>#VALUE!</v>
      </c>
      <c r="AL143" s="82"/>
      <c r="AM143" s="85"/>
      <c r="AN143" s="85"/>
      <c r="AO143" s="85"/>
      <c r="AP143" s="85"/>
      <c r="AQ143" s="85"/>
      <c r="AR143" s="114" t="s">
        <v>1230</v>
      </c>
      <c r="AS143" s="85"/>
      <c r="AT143" s="85"/>
      <c r="AU143" s="85"/>
      <c r="AV143" s="85"/>
      <c r="AW143" s="85"/>
      <c r="AX143" s="85"/>
      <c r="AY143" s="85"/>
      <c r="AZ143" s="85"/>
      <c r="BA143" s="82"/>
      <c r="BB143" s="82"/>
    </row>
    <row r="144" spans="1:55" ht="16" x14ac:dyDescent="0.2">
      <c r="A144" s="101" t="s">
        <v>291</v>
      </c>
      <c r="B144" s="102">
        <v>2021</v>
      </c>
      <c r="C144" s="103">
        <v>7</v>
      </c>
      <c r="D144" s="102">
        <v>27</v>
      </c>
      <c r="E144" s="82"/>
      <c r="F144" s="131">
        <v>0.82</v>
      </c>
      <c r="G144" s="131">
        <v>9.57</v>
      </c>
      <c r="H144" s="82"/>
      <c r="I144" s="131">
        <v>18.899999999999999</v>
      </c>
      <c r="J144" s="205">
        <v>9.5</v>
      </c>
      <c r="K144" s="82"/>
      <c r="L144" s="82"/>
      <c r="M144" s="108"/>
      <c r="N144" s="137" t="s">
        <v>763</v>
      </c>
      <c r="O144" s="82"/>
      <c r="P144" s="82"/>
      <c r="Q144" s="82"/>
      <c r="R144" s="140"/>
      <c r="S144" s="137" t="s">
        <v>763</v>
      </c>
      <c r="T144" s="137" t="s">
        <v>763</v>
      </c>
      <c r="U144" s="137" t="s">
        <v>763</v>
      </c>
      <c r="V144" s="85"/>
      <c r="W144" s="85"/>
      <c r="X144" s="85"/>
      <c r="Y144" s="102">
        <f t="shared" si="50"/>
        <v>18.899999999999999</v>
      </c>
      <c r="Z144" s="102">
        <f t="shared" si="51"/>
        <v>292.04999999999995</v>
      </c>
      <c r="AA144" s="102">
        <f t="shared" si="52"/>
        <v>9.5</v>
      </c>
      <c r="AB144" s="102">
        <f t="shared" si="53"/>
        <v>9.57</v>
      </c>
      <c r="AC144" s="104">
        <f t="shared" si="54"/>
        <v>8.7610590397886767</v>
      </c>
      <c r="AD144" s="102">
        <f t="shared" si="55"/>
        <v>1.0923336957937948</v>
      </c>
      <c r="AE144" s="105">
        <f t="shared" si="56"/>
        <v>0.82</v>
      </c>
      <c r="AF144" s="102" t="str">
        <f t="shared" si="57"/>
        <v>NS</v>
      </c>
      <c r="AG144" s="105" t="str">
        <f t="shared" si="58"/>
        <v>NS</v>
      </c>
      <c r="AH144" s="105" t="str">
        <f t="shared" si="59"/>
        <v>NS</v>
      </c>
      <c r="AI144" s="102"/>
      <c r="AJ144" s="106" t="str">
        <f t="shared" si="61"/>
        <v>NS</v>
      </c>
      <c r="AK144" s="107" t="e">
        <f t="shared" si="62"/>
        <v>#VALUE!</v>
      </c>
      <c r="AL144" s="82"/>
      <c r="AM144" s="85"/>
      <c r="AN144" s="85"/>
      <c r="AO144" s="85"/>
      <c r="AP144" s="85"/>
      <c r="AQ144" s="85"/>
      <c r="AR144" s="115"/>
      <c r="AS144" s="116" t="s">
        <v>487</v>
      </c>
      <c r="AT144" s="116" t="s">
        <v>1231</v>
      </c>
      <c r="AU144" s="116" t="s">
        <v>485</v>
      </c>
      <c r="AV144" s="116" t="s">
        <v>513</v>
      </c>
      <c r="AW144" s="116" t="s">
        <v>489</v>
      </c>
      <c r="AX144" s="116"/>
      <c r="AY144" s="85"/>
      <c r="AZ144" s="85"/>
      <c r="BA144" s="82"/>
      <c r="BB144" s="82"/>
    </row>
    <row r="145" spans="1:54" ht="16" x14ac:dyDescent="0.2">
      <c r="A145" s="101" t="s">
        <v>291</v>
      </c>
      <c r="B145" s="102">
        <v>2021</v>
      </c>
      <c r="C145" s="103">
        <v>7</v>
      </c>
      <c r="D145" s="102">
        <v>27</v>
      </c>
      <c r="E145" s="82"/>
      <c r="F145" s="131">
        <v>0.82</v>
      </c>
      <c r="G145" s="131">
        <v>9.57</v>
      </c>
      <c r="H145" s="82"/>
      <c r="I145" s="131">
        <v>18.899999999999999</v>
      </c>
      <c r="J145" s="205">
        <v>21.7</v>
      </c>
      <c r="K145" s="82"/>
      <c r="L145" s="82"/>
      <c r="M145" s="108"/>
      <c r="N145" s="137">
        <v>1.8396053256043954</v>
      </c>
      <c r="O145" s="82"/>
      <c r="P145" s="82"/>
      <c r="Q145" s="82"/>
      <c r="R145" s="140"/>
      <c r="S145" s="137">
        <v>46.420188246571676</v>
      </c>
      <c r="T145" s="137">
        <v>3.3544642857142861</v>
      </c>
      <c r="U145" s="137">
        <v>1.2478651413690471</v>
      </c>
      <c r="V145" s="85"/>
      <c r="W145" s="85"/>
      <c r="X145" s="85"/>
      <c r="Y145" s="102">
        <f t="shared" si="50"/>
        <v>18.899999999999999</v>
      </c>
      <c r="Z145" s="102">
        <f t="shared" si="51"/>
        <v>292.04999999999995</v>
      </c>
      <c r="AA145" s="102">
        <f t="shared" si="52"/>
        <v>21.7</v>
      </c>
      <c r="AB145" s="102">
        <f t="shared" si="53"/>
        <v>9.57</v>
      </c>
      <c r="AC145" s="104">
        <f t="shared" si="54"/>
        <v>8.1473855673700832</v>
      </c>
      <c r="AD145" s="102">
        <f t="shared" si="55"/>
        <v>1.1746099311081366</v>
      </c>
      <c r="AE145" s="105">
        <f t="shared" si="56"/>
        <v>0.82</v>
      </c>
      <c r="AF145" s="102">
        <f t="shared" si="57"/>
        <v>1.8396053256043954</v>
      </c>
      <c r="AG145" s="105">
        <f t="shared" si="58"/>
        <v>3.3544642857142861</v>
      </c>
      <c r="AH145" s="105">
        <f t="shared" si="59"/>
        <v>1.2478651413690471</v>
      </c>
      <c r="AI145" s="102">
        <f t="shared" si="60"/>
        <v>4.6023294270833333</v>
      </c>
      <c r="AJ145" s="106">
        <f t="shared" si="61"/>
        <v>46.420188246571676</v>
      </c>
      <c r="AK145" s="107">
        <f t="shared" si="62"/>
        <v>44.580582920967281</v>
      </c>
      <c r="AL145" s="82"/>
      <c r="AM145" s="84" t="s">
        <v>1232</v>
      </c>
      <c r="AN145" s="82"/>
      <c r="AO145" s="82"/>
      <c r="AP145" s="82"/>
      <c r="AQ145" s="82"/>
      <c r="AR145" s="117" t="s">
        <v>522</v>
      </c>
      <c r="AS145" s="115"/>
      <c r="AT145" s="115"/>
      <c r="AU145" s="115"/>
      <c r="AV145" s="115"/>
      <c r="AW145" s="115"/>
      <c r="AX145" s="118"/>
      <c r="AY145" s="85"/>
      <c r="AZ145" s="85"/>
      <c r="BA145" s="82"/>
      <c r="BB145" s="82"/>
    </row>
    <row r="146" spans="1:54" ht="18" x14ac:dyDescent="0.25">
      <c r="A146" s="101" t="s">
        <v>291</v>
      </c>
      <c r="B146" s="102">
        <v>2021</v>
      </c>
      <c r="C146" s="103">
        <v>7</v>
      </c>
      <c r="D146" s="102">
        <v>27</v>
      </c>
      <c r="E146" s="82"/>
      <c r="F146" s="131">
        <v>0.82</v>
      </c>
      <c r="G146" s="131">
        <v>9.57</v>
      </c>
      <c r="H146" s="82"/>
      <c r="I146" s="131">
        <v>18.899999999999999</v>
      </c>
      <c r="J146" s="205">
        <v>23.1</v>
      </c>
      <c r="K146" s="82"/>
      <c r="L146" s="82"/>
      <c r="M146" s="108"/>
      <c r="N146" s="137" t="s">
        <v>763</v>
      </c>
      <c r="O146" s="82"/>
      <c r="P146" s="82"/>
      <c r="Q146" s="82"/>
      <c r="R146" s="140"/>
      <c r="S146" s="137" t="s">
        <v>763</v>
      </c>
      <c r="T146" s="137" t="s">
        <v>763</v>
      </c>
      <c r="U146" s="137" t="s">
        <v>763</v>
      </c>
      <c r="V146" s="85"/>
      <c r="W146" s="85"/>
      <c r="X146" s="85"/>
      <c r="Y146" s="102">
        <f t="shared" si="50"/>
        <v>18.899999999999999</v>
      </c>
      <c r="Z146" s="102">
        <f t="shared" si="51"/>
        <v>292.04999999999995</v>
      </c>
      <c r="AA146" s="102">
        <f t="shared" si="52"/>
        <v>23.1</v>
      </c>
      <c r="AB146" s="102">
        <f t="shared" si="53"/>
        <v>9.57</v>
      </c>
      <c r="AC146" s="104">
        <f t="shared" si="54"/>
        <v>8.0797721882671585</v>
      </c>
      <c r="AD146" s="102">
        <f t="shared" si="55"/>
        <v>1.1844393352942351</v>
      </c>
      <c r="AE146" s="105">
        <f t="shared" si="56"/>
        <v>0.82</v>
      </c>
      <c r="AF146" s="102" t="str">
        <f t="shared" si="57"/>
        <v>NS</v>
      </c>
      <c r="AG146" s="105" t="str">
        <f t="shared" si="58"/>
        <v>NS</v>
      </c>
      <c r="AH146" s="105" t="str">
        <f t="shared" si="59"/>
        <v>NS</v>
      </c>
      <c r="AI146" s="102"/>
      <c r="AJ146" s="106" t="str">
        <f t="shared" si="61"/>
        <v>NS</v>
      </c>
      <c r="AK146" s="107" t="e">
        <f t="shared" si="62"/>
        <v>#VALUE!</v>
      </c>
      <c r="AL146" s="82"/>
      <c r="AM146" s="119" t="s">
        <v>477</v>
      </c>
      <c r="AN146" s="109" t="s">
        <v>1231</v>
      </c>
      <c r="AO146" s="120" t="s">
        <v>479</v>
      </c>
      <c r="AP146" s="120" t="s">
        <v>726</v>
      </c>
      <c r="AQ146" s="120" t="s">
        <v>481</v>
      </c>
      <c r="AR146" s="118" t="s">
        <v>476</v>
      </c>
      <c r="AS146" s="115">
        <v>0.4</v>
      </c>
      <c r="AT146" s="118">
        <v>0.6</v>
      </c>
      <c r="AU146" s="121">
        <v>10</v>
      </c>
      <c r="AV146" s="115">
        <v>10</v>
      </c>
      <c r="AW146" s="122">
        <v>43</v>
      </c>
      <c r="AX146" s="118"/>
      <c r="AY146" s="85"/>
      <c r="AZ146" s="85"/>
      <c r="BA146" s="82"/>
      <c r="BB146" s="82"/>
    </row>
    <row r="147" spans="1:54" ht="16" x14ac:dyDescent="0.2">
      <c r="A147" s="101" t="s">
        <v>291</v>
      </c>
      <c r="B147" s="102">
        <v>2021</v>
      </c>
      <c r="C147" s="103">
        <v>8</v>
      </c>
      <c r="D147" s="102">
        <v>12</v>
      </c>
      <c r="E147" s="82"/>
      <c r="F147" s="131">
        <v>0.72</v>
      </c>
      <c r="G147" s="131">
        <v>8.52</v>
      </c>
      <c r="H147" s="82"/>
      <c r="I147" s="131">
        <v>23.8</v>
      </c>
      <c r="J147" s="205">
        <v>6.7</v>
      </c>
      <c r="K147" s="82"/>
      <c r="L147" s="82"/>
      <c r="M147" s="82"/>
      <c r="N147" s="137" t="s">
        <v>763</v>
      </c>
      <c r="O147" s="82"/>
      <c r="P147" s="82"/>
      <c r="Q147" s="82"/>
      <c r="R147" s="140"/>
      <c r="S147" s="137" t="s">
        <v>763</v>
      </c>
      <c r="T147" s="137" t="s">
        <v>763</v>
      </c>
      <c r="U147" s="137" t="s">
        <v>763</v>
      </c>
      <c r="V147" s="85"/>
      <c r="W147" s="85"/>
      <c r="X147" s="85"/>
      <c r="Y147" s="102">
        <f t="shared" si="50"/>
        <v>23.8</v>
      </c>
      <c r="Z147" s="102">
        <f t="shared" si="51"/>
        <v>296.95</v>
      </c>
      <c r="AA147" s="102">
        <f t="shared" si="52"/>
        <v>6.7</v>
      </c>
      <c r="AB147" s="102">
        <f t="shared" si="53"/>
        <v>8.52</v>
      </c>
      <c r="AC147" s="104">
        <f t="shared" si="54"/>
        <v>8.1047418274644354</v>
      </c>
      <c r="AD147" s="102">
        <f t="shared" si="55"/>
        <v>1.0512364466846289</v>
      </c>
      <c r="AE147" s="105">
        <f t="shared" si="56"/>
        <v>0.72</v>
      </c>
      <c r="AF147" s="102" t="str">
        <f t="shared" si="57"/>
        <v>NS</v>
      </c>
      <c r="AG147" s="105" t="str">
        <f t="shared" si="58"/>
        <v>NS</v>
      </c>
      <c r="AH147" s="105" t="str">
        <f t="shared" si="59"/>
        <v>NS</v>
      </c>
      <c r="AI147" s="102"/>
      <c r="AJ147" s="106" t="str">
        <f t="shared" si="61"/>
        <v>NS</v>
      </c>
      <c r="AK147" s="107" t="e">
        <f t="shared" si="62"/>
        <v>#VALUE!</v>
      </c>
      <c r="AL147" s="82"/>
      <c r="AM147" s="123" t="s">
        <v>479</v>
      </c>
      <c r="AN147" s="124" t="s">
        <v>1233</v>
      </c>
      <c r="AO147" s="124" t="s">
        <v>485</v>
      </c>
      <c r="AP147" s="124" t="s">
        <v>1234</v>
      </c>
      <c r="AQ147" s="124"/>
      <c r="AR147" s="118" t="s">
        <v>482</v>
      </c>
      <c r="AS147" s="115">
        <v>0.9</v>
      </c>
      <c r="AT147" s="118">
        <v>3</v>
      </c>
      <c r="AU147" s="121">
        <v>1</v>
      </c>
      <c r="AV147" s="115">
        <v>3</v>
      </c>
      <c r="AW147" s="122">
        <v>20</v>
      </c>
      <c r="AX147" s="118"/>
      <c r="AY147" s="85"/>
      <c r="AZ147" s="102"/>
      <c r="BA147" s="102" t="s">
        <v>1235</v>
      </c>
      <c r="BB147" s="82"/>
    </row>
    <row r="148" spans="1:54" ht="16" x14ac:dyDescent="0.2">
      <c r="A148" s="101" t="s">
        <v>291</v>
      </c>
      <c r="B148" s="102">
        <v>2021</v>
      </c>
      <c r="C148" s="103">
        <v>8</v>
      </c>
      <c r="D148" s="102">
        <v>12</v>
      </c>
      <c r="E148" s="82"/>
      <c r="F148" s="131">
        <v>0.72</v>
      </c>
      <c r="G148" s="131">
        <v>8.52</v>
      </c>
      <c r="H148" s="82"/>
      <c r="I148" s="131">
        <v>23.8</v>
      </c>
      <c r="J148" s="205">
        <v>16.899999999999999</v>
      </c>
      <c r="K148" s="82"/>
      <c r="L148" s="82"/>
      <c r="M148" s="82"/>
      <c r="N148" s="137">
        <v>1.6018873039999999</v>
      </c>
      <c r="O148" s="82"/>
      <c r="P148" s="82"/>
      <c r="Q148" s="82"/>
      <c r="R148" s="140"/>
      <c r="S148" s="137">
        <v>71.722651196164108</v>
      </c>
      <c r="T148" s="137">
        <v>20.190535714285708</v>
      </c>
      <c r="U148" s="137">
        <v>8.3329187127976247</v>
      </c>
      <c r="V148" s="85"/>
      <c r="W148" s="85"/>
      <c r="X148" s="85"/>
      <c r="Y148" s="102">
        <f t="shared" si="50"/>
        <v>23.8</v>
      </c>
      <c r="Z148" s="102">
        <f t="shared" si="51"/>
        <v>296.95</v>
      </c>
      <c r="AA148" s="102">
        <f t="shared" si="52"/>
        <v>16.899999999999999</v>
      </c>
      <c r="AB148" s="102">
        <f t="shared" si="53"/>
        <v>8.52</v>
      </c>
      <c r="AC148" s="104">
        <f t="shared" si="54"/>
        <v>7.6435076610568586</v>
      </c>
      <c r="AD148" s="102">
        <f t="shared" si="55"/>
        <v>1.1146714804001321</v>
      </c>
      <c r="AE148" s="105">
        <f t="shared" si="56"/>
        <v>0.72</v>
      </c>
      <c r="AF148" s="102">
        <f t="shared" si="57"/>
        <v>1.6018873039999999</v>
      </c>
      <c r="AG148" s="105">
        <f t="shared" si="58"/>
        <v>20.190535714285708</v>
      </c>
      <c r="AH148" s="105">
        <f t="shared" si="59"/>
        <v>8.3329187127976247</v>
      </c>
      <c r="AI148" s="102">
        <f t="shared" ref="AI148" si="63">IF(Y148=" ", " ", IF(Y148&gt;0, SUM(AG148:AH148)))</f>
        <v>28.523454427083333</v>
      </c>
      <c r="AJ148" s="106">
        <f t="shared" si="61"/>
        <v>71.722651196164108</v>
      </c>
      <c r="AK148" s="107">
        <f t="shared" si="62"/>
        <v>70.120763892164106</v>
      </c>
      <c r="AL148" s="82"/>
      <c r="AM148" s="123" t="s">
        <v>1236</v>
      </c>
      <c r="AN148" s="125" t="s">
        <v>742</v>
      </c>
      <c r="AO148" s="125" t="s">
        <v>494</v>
      </c>
      <c r="AP148" s="125" t="s">
        <v>495</v>
      </c>
      <c r="AQ148" s="125" t="s">
        <v>494</v>
      </c>
      <c r="AR148" s="118"/>
      <c r="AS148" s="115" t="s">
        <v>487</v>
      </c>
      <c r="AT148" s="115" t="s">
        <v>976</v>
      </c>
      <c r="AU148" s="115" t="s">
        <v>485</v>
      </c>
      <c r="AV148" s="115" t="s">
        <v>488</v>
      </c>
      <c r="AW148" s="115" t="s">
        <v>489</v>
      </c>
      <c r="AX148" s="116" t="s">
        <v>490</v>
      </c>
      <c r="AY148" s="102"/>
      <c r="AZ148" s="102"/>
      <c r="BA148" s="84" t="s">
        <v>1</v>
      </c>
      <c r="BB148" s="82"/>
    </row>
    <row r="149" spans="1:54" ht="16" x14ac:dyDescent="0.2">
      <c r="A149" s="101" t="s">
        <v>291</v>
      </c>
      <c r="B149" s="102">
        <v>2021</v>
      </c>
      <c r="C149" s="132">
        <v>8</v>
      </c>
      <c r="D149" s="82">
        <v>12</v>
      </c>
      <c r="E149" s="85"/>
      <c r="F149" s="131">
        <v>0.72</v>
      </c>
      <c r="G149" s="131">
        <v>8.52</v>
      </c>
      <c r="H149" s="85"/>
      <c r="I149" s="131">
        <v>23.8</v>
      </c>
      <c r="J149" s="205">
        <v>20.2</v>
      </c>
      <c r="K149" s="85"/>
      <c r="L149" s="85"/>
      <c r="M149" s="85"/>
      <c r="N149" s="137" t="s">
        <v>763</v>
      </c>
      <c r="O149" s="85"/>
      <c r="P149" s="85"/>
      <c r="Q149" s="85"/>
      <c r="R149" s="140"/>
      <c r="S149" s="137" t="s">
        <v>763</v>
      </c>
      <c r="T149" s="137" t="s">
        <v>763</v>
      </c>
      <c r="U149" s="137" t="s">
        <v>763</v>
      </c>
      <c r="V149" s="85"/>
      <c r="W149" s="85"/>
      <c r="X149" s="85"/>
      <c r="Y149" s="85">
        <f t="shared" si="50"/>
        <v>23.8</v>
      </c>
      <c r="Z149" s="82">
        <f t="shared" si="51"/>
        <v>296.95</v>
      </c>
      <c r="AA149" s="85">
        <f t="shared" si="52"/>
        <v>20.2</v>
      </c>
      <c r="AB149" s="85">
        <f t="shared" si="53"/>
        <v>8.52</v>
      </c>
      <c r="AC149" s="110">
        <f t="shared" si="54"/>
        <v>7.4999785362355933</v>
      </c>
      <c r="AD149" s="82">
        <f t="shared" si="55"/>
        <v>1.1360032510541527</v>
      </c>
      <c r="AE149" s="111">
        <f t="shared" si="56"/>
        <v>0.72</v>
      </c>
      <c r="AF149" s="82" t="str">
        <f t="shared" si="57"/>
        <v>NS</v>
      </c>
      <c r="AG149" s="111" t="str">
        <f t="shared" si="58"/>
        <v>NS</v>
      </c>
      <c r="AH149" s="111" t="str">
        <f t="shared" si="59"/>
        <v>NS</v>
      </c>
      <c r="AI149" s="102"/>
      <c r="AJ149" s="112" t="str">
        <f t="shared" si="61"/>
        <v>NS</v>
      </c>
      <c r="AK149" s="113" t="e">
        <f t="shared" si="62"/>
        <v>#VALUE!</v>
      </c>
      <c r="AL149" s="82"/>
      <c r="AM149" s="82">
        <f>AD155</f>
        <v>1.1166291332105636</v>
      </c>
      <c r="AN149" s="82">
        <f>AE155</f>
        <v>0.71</v>
      </c>
      <c r="AO149" s="82">
        <f>AF155</f>
        <v>5.0207022643225603</v>
      </c>
      <c r="AP149" s="82">
        <f>AI155</f>
        <v>14.48333224826389</v>
      </c>
      <c r="AQ149" s="113">
        <f>AK155</f>
        <v>55.628723876022292</v>
      </c>
      <c r="AR149" s="118"/>
      <c r="AS149" s="115" t="s">
        <v>497</v>
      </c>
      <c r="AT149" s="115" t="s">
        <v>497</v>
      </c>
      <c r="AU149" s="115" t="s">
        <v>497</v>
      </c>
      <c r="AV149" s="115" t="s">
        <v>497</v>
      </c>
      <c r="AW149" s="115" t="s">
        <v>497</v>
      </c>
      <c r="AX149" s="116" t="s">
        <v>498</v>
      </c>
      <c r="AY149" s="102"/>
      <c r="AZ149" s="102"/>
      <c r="BA149" s="82"/>
      <c r="BB149" s="82"/>
    </row>
    <row r="150" spans="1:54" ht="16" x14ac:dyDescent="0.2">
      <c r="A150" s="101" t="s">
        <v>291</v>
      </c>
      <c r="B150" s="102">
        <v>2021</v>
      </c>
      <c r="C150" s="132">
        <v>8</v>
      </c>
      <c r="D150" s="82">
        <v>26</v>
      </c>
      <c r="E150" s="85"/>
      <c r="F150" s="131">
        <v>0.75</v>
      </c>
      <c r="G150" s="131">
        <v>9.1999999999999993</v>
      </c>
      <c r="H150" s="85"/>
      <c r="I150" s="131">
        <v>20.3</v>
      </c>
      <c r="J150" s="205">
        <v>12.9</v>
      </c>
      <c r="K150" s="85"/>
      <c r="L150" s="85"/>
      <c r="M150" s="85"/>
      <c r="N150" s="137" t="s">
        <v>763</v>
      </c>
      <c r="O150" s="85"/>
      <c r="P150" s="85"/>
      <c r="Q150" s="85"/>
      <c r="R150" s="140"/>
      <c r="S150" s="137" t="s">
        <v>763</v>
      </c>
      <c r="T150" s="211" t="s">
        <v>763</v>
      </c>
      <c r="U150" s="211" t="s">
        <v>763</v>
      </c>
      <c r="V150" s="85"/>
      <c r="W150" s="85"/>
      <c r="X150" s="85"/>
      <c r="Y150" s="85">
        <f t="shared" si="50"/>
        <v>20.3</v>
      </c>
      <c r="Z150" s="82">
        <f t="shared" si="51"/>
        <v>293.45</v>
      </c>
      <c r="AA150" s="85">
        <f t="shared" si="52"/>
        <v>12.9</v>
      </c>
      <c r="AB150" s="85">
        <f t="shared" si="53"/>
        <v>9.1999999999999993</v>
      </c>
      <c r="AC150" s="110">
        <f t="shared" si="54"/>
        <v>8.3536679696935021</v>
      </c>
      <c r="AD150" s="82">
        <f t="shared" si="55"/>
        <v>1.1013126249902352</v>
      </c>
      <c r="AE150" s="111">
        <f t="shared" si="56"/>
        <v>0.75</v>
      </c>
      <c r="AF150" s="82" t="str">
        <f t="shared" si="57"/>
        <v>NS</v>
      </c>
      <c r="AG150" s="111" t="str">
        <f t="shared" si="58"/>
        <v>NS</v>
      </c>
      <c r="AH150" s="111" t="str">
        <f t="shared" si="59"/>
        <v>NS</v>
      </c>
      <c r="AI150" s="82"/>
      <c r="AJ150" s="112" t="str">
        <f t="shared" si="61"/>
        <v>NS</v>
      </c>
      <c r="AK150" s="113" t="e">
        <f t="shared" si="62"/>
        <v>#VALUE!</v>
      </c>
      <c r="AL150" s="85"/>
      <c r="AM150" s="82"/>
      <c r="AN150" s="82"/>
      <c r="AO150" s="82"/>
      <c r="AP150" s="85"/>
      <c r="AQ150" s="82"/>
      <c r="AR150" s="82"/>
      <c r="AS150" s="115">
        <f>((LN(AM149)-LN(0.4))/(LN(0.9)-LN(0.4))*100)</f>
        <v>126.59599505588255</v>
      </c>
      <c r="AT150" s="120">
        <f>((LN(AN149)-LN(0.6))/(LN(3)-LN(0.6))*100)</f>
        <v>10.459261181726841</v>
      </c>
      <c r="AU150" s="115">
        <f>((LN(AO149)-LN(10))/(LN(1)-LN(10))*100)</f>
        <v>29.923553221969762</v>
      </c>
      <c r="AV150" s="115">
        <f>((LN(AP149)-LN(10))/(LN(3)-LN(10))*100)</f>
        <v>-30.765927087376031</v>
      </c>
      <c r="AW150" s="115">
        <f>((LN(AQ149)-LN(43))/(LN(20)-LN(43))*100)</f>
        <v>-33.639501813440717</v>
      </c>
      <c r="AX150" s="82"/>
      <c r="AY150" s="82"/>
      <c r="AZ150" s="82"/>
      <c r="BA150" s="82"/>
      <c r="BB150" s="82"/>
    </row>
    <row r="151" spans="1:54" ht="16" x14ac:dyDescent="0.2">
      <c r="A151" s="101" t="s">
        <v>291</v>
      </c>
      <c r="B151" s="102">
        <v>2021</v>
      </c>
      <c r="C151" s="132">
        <v>8</v>
      </c>
      <c r="D151" s="82">
        <v>26</v>
      </c>
      <c r="E151" s="85"/>
      <c r="F151" s="131">
        <v>0.75</v>
      </c>
      <c r="G151" s="131">
        <v>9.1999999999999993</v>
      </c>
      <c r="H151" s="85"/>
      <c r="I151" s="131">
        <v>20.3</v>
      </c>
      <c r="J151" s="205">
        <v>18.7</v>
      </c>
      <c r="K151" s="85"/>
      <c r="L151" s="85"/>
      <c r="M151" s="85"/>
      <c r="N151" s="137">
        <v>4.2460190758019838</v>
      </c>
      <c r="O151" s="85"/>
      <c r="P151" s="85"/>
      <c r="Q151" s="85"/>
      <c r="R151" s="140"/>
      <c r="S151" s="137">
        <v>63.211618272364014</v>
      </c>
      <c r="T151" s="137">
        <v>12.450476190476197</v>
      </c>
      <c r="U151" s="137">
        <v>9.8217963789682496</v>
      </c>
      <c r="V151" s="85"/>
      <c r="W151" s="85"/>
      <c r="X151" s="85"/>
      <c r="Y151" s="85">
        <f t="shared" si="50"/>
        <v>20.3</v>
      </c>
      <c r="Z151" s="82">
        <f t="shared" si="51"/>
        <v>293.45</v>
      </c>
      <c r="AA151" s="85">
        <f t="shared" si="52"/>
        <v>18.7</v>
      </c>
      <c r="AB151" s="85">
        <f t="shared" si="53"/>
        <v>9.1999999999999993</v>
      </c>
      <c r="AC151" s="110">
        <f t="shared" si="54"/>
        <v>8.073008426910512</v>
      </c>
      <c r="AD151" s="82">
        <f t="shared" si="55"/>
        <v>1.1395999500425122</v>
      </c>
      <c r="AE151" s="111">
        <f t="shared" si="56"/>
        <v>0.75</v>
      </c>
      <c r="AF151" s="82">
        <f t="shared" si="57"/>
        <v>4.2460190758019838</v>
      </c>
      <c r="AG151" s="111">
        <f t="shared" si="58"/>
        <v>12.450476190476197</v>
      </c>
      <c r="AH151" s="111">
        <f t="shared" si="59"/>
        <v>9.8217963789682496</v>
      </c>
      <c r="AI151" s="102">
        <f t="shared" ref="AI151" si="64">IF(Y151=" ", " ", IF(Y151&gt;0, SUM(AG151:AH151)))</f>
        <v>22.272272569444446</v>
      </c>
      <c r="AJ151" s="112">
        <f t="shared" si="61"/>
        <v>63.211618272364014</v>
      </c>
      <c r="AK151" s="113">
        <f t="shared" si="62"/>
        <v>58.965599196562032</v>
      </c>
      <c r="AL151" s="82"/>
      <c r="AM151" s="85"/>
      <c r="AN151" s="85"/>
      <c r="AO151" s="85"/>
      <c r="AP151" s="128" t="s">
        <v>1237</v>
      </c>
      <c r="AQ151" s="85"/>
      <c r="AR151" s="82"/>
      <c r="AS151" s="82">
        <f>IF(AS150&gt;100, 100, IF(AS150&lt;0, 0, AS150))</f>
        <v>100</v>
      </c>
      <c r="AT151" s="82">
        <f t="shared" ref="AT151:AW151" si="65">IF(AT150&gt;100, 100, IF(AT150&lt;0, 0, AT150))</f>
        <v>10.459261181726841</v>
      </c>
      <c r="AU151" s="82">
        <f t="shared" si="65"/>
        <v>29.923553221969762</v>
      </c>
      <c r="AV151" s="82">
        <f t="shared" si="65"/>
        <v>0</v>
      </c>
      <c r="AW151" s="82">
        <f t="shared" si="65"/>
        <v>0</v>
      </c>
      <c r="AX151" s="129">
        <f>AVERAGE(AS151:AW151)</f>
        <v>28.076562880739324</v>
      </c>
      <c r="AY151" s="84"/>
      <c r="AZ151" s="84"/>
      <c r="BA151" s="84" t="str">
        <f>IF(AX151&gt;65, "Acceptable; Ongoing Protection is Required", "Unacceptable; Immediate Restoration is Required")</f>
        <v>Unacceptable; Immediate Restoration is Required</v>
      </c>
      <c r="BB151" s="82"/>
    </row>
    <row r="152" spans="1:54" ht="16" x14ac:dyDescent="0.2">
      <c r="A152" s="101" t="s">
        <v>291</v>
      </c>
      <c r="B152" s="102">
        <v>2021</v>
      </c>
      <c r="C152" s="132">
        <v>8</v>
      </c>
      <c r="D152" s="82">
        <v>26</v>
      </c>
      <c r="E152" s="85"/>
      <c r="F152" s="131">
        <v>0.75</v>
      </c>
      <c r="G152" s="131">
        <v>9.1999999999999993</v>
      </c>
      <c r="H152" s="85"/>
      <c r="I152" s="131">
        <v>20.3</v>
      </c>
      <c r="J152" s="205">
        <v>19.100000000000001</v>
      </c>
      <c r="K152" s="85"/>
      <c r="L152" s="85"/>
      <c r="M152" s="85"/>
      <c r="N152" s="137" t="s">
        <v>763</v>
      </c>
      <c r="O152" s="85"/>
      <c r="P152" s="85"/>
      <c r="Q152" s="85"/>
      <c r="R152" s="140"/>
      <c r="S152" s="137" t="s">
        <v>763</v>
      </c>
      <c r="T152" s="137" t="s">
        <v>763</v>
      </c>
      <c r="U152" s="137" t="s">
        <v>763</v>
      </c>
      <c r="V152" s="85"/>
      <c r="W152" s="85"/>
      <c r="X152" s="85"/>
      <c r="Y152" s="85">
        <f t="shared" si="50"/>
        <v>20.3</v>
      </c>
      <c r="Z152" s="82">
        <f t="shared" si="51"/>
        <v>293.45</v>
      </c>
      <c r="AA152" s="85">
        <f t="shared" si="52"/>
        <v>19.100000000000001</v>
      </c>
      <c r="AB152" s="85">
        <f t="shared" si="53"/>
        <v>9.1999999999999993</v>
      </c>
      <c r="AC152" s="110">
        <f t="shared" si="54"/>
        <v>8.0540038550629749</v>
      </c>
      <c r="AD152" s="82">
        <f t="shared" si="55"/>
        <v>1.142288998808539</v>
      </c>
      <c r="AE152" s="111">
        <f t="shared" si="56"/>
        <v>0.75</v>
      </c>
      <c r="AF152" s="82" t="str">
        <f t="shared" si="57"/>
        <v>NS</v>
      </c>
      <c r="AG152" s="111" t="str">
        <f t="shared" si="58"/>
        <v>NS</v>
      </c>
      <c r="AH152" s="111" t="str">
        <f t="shared" si="59"/>
        <v>NS</v>
      </c>
      <c r="AI152" s="82"/>
      <c r="AJ152" s="112" t="str">
        <f t="shared" si="61"/>
        <v>NS</v>
      </c>
      <c r="AK152" s="113" t="e">
        <f t="shared" si="62"/>
        <v>#VALUE!</v>
      </c>
      <c r="AL152" s="85"/>
      <c r="AM152" s="85"/>
      <c r="AN152" s="85"/>
      <c r="AO152" s="85"/>
      <c r="AP152" s="85"/>
      <c r="AQ152" s="85"/>
      <c r="AR152" s="85"/>
      <c r="AS152" s="85"/>
      <c r="AT152" s="85"/>
      <c r="AU152" s="85"/>
      <c r="AV152" s="85"/>
      <c r="AW152" s="126" t="s">
        <v>1238</v>
      </c>
      <c r="AX152" s="126">
        <f>AVERAGE(AS151:AW151)</f>
        <v>28.076562880739324</v>
      </c>
      <c r="AY152" s="85"/>
      <c r="AZ152" s="85"/>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t="str">
        <f t="shared" si="50"/>
        <v xml:space="preserve"> </v>
      </c>
      <c r="Z153" s="82" t="str">
        <f t="shared" si="51"/>
        <v xml:space="preserve"> </v>
      </c>
      <c r="AA153" s="85" t="str">
        <f t="shared" si="52"/>
        <v xml:space="preserve"> </v>
      </c>
      <c r="AB153" s="85" t="str">
        <f t="shared" si="53"/>
        <v xml:space="preserve"> </v>
      </c>
      <c r="AC153" s="110" t="str">
        <f t="shared" si="54"/>
        <v xml:space="preserve"> </v>
      </c>
      <c r="AD153" s="82" t="str">
        <f t="shared" si="55"/>
        <v xml:space="preserve"> </v>
      </c>
      <c r="AE153" s="111" t="str">
        <f t="shared" si="56"/>
        <v xml:space="preserve"> </v>
      </c>
      <c r="AF153" s="82" t="str">
        <f t="shared" si="57"/>
        <v xml:space="preserve"> </v>
      </c>
      <c r="AG153" s="111" t="str">
        <f t="shared" si="58"/>
        <v xml:space="preserve"> </v>
      </c>
      <c r="AH153" s="111" t="str">
        <f t="shared" si="59"/>
        <v xml:space="preserve"> </v>
      </c>
      <c r="AI153" s="82"/>
      <c r="AJ153" s="112" t="str">
        <f t="shared" si="61"/>
        <v xml:space="preserve"> </v>
      </c>
      <c r="AK153" s="113" t="str">
        <f t="shared" si="62"/>
        <v xml:space="preserve"> </v>
      </c>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101"/>
      <c r="B154" s="102"/>
      <c r="C154" s="132"/>
      <c r="D154" s="82"/>
      <c r="E154" s="85"/>
      <c r="F154" s="144"/>
      <c r="G154" s="144"/>
      <c r="H154" s="85"/>
      <c r="I154" s="144"/>
      <c r="J154" s="145"/>
      <c r="K154" s="85"/>
      <c r="L154" s="85"/>
      <c r="M154" s="85"/>
      <c r="N154" s="146"/>
      <c r="O154" s="85"/>
      <c r="P154" s="85"/>
      <c r="Q154" s="85"/>
      <c r="R154" s="140"/>
      <c r="S154" s="146"/>
      <c r="T154" s="146"/>
      <c r="U154" s="146"/>
      <c r="V154" s="85"/>
      <c r="W154" s="85"/>
      <c r="X154" s="85"/>
      <c r="Y154" s="85"/>
      <c r="Z154" s="82"/>
      <c r="AA154" s="85"/>
      <c r="AB154" s="85"/>
      <c r="AC154" s="110"/>
      <c r="AD154" s="82"/>
      <c r="AE154" s="111"/>
      <c r="AF154" s="82"/>
      <c r="AG154" s="111"/>
      <c r="AH154" s="111"/>
      <c r="AI154" s="82"/>
      <c r="AJ154" s="112"/>
      <c r="AK154" s="113"/>
      <c r="AL154" s="85"/>
      <c r="AM154" s="82"/>
      <c r="AN154" s="82"/>
      <c r="AO154" s="82"/>
      <c r="AP154" s="85"/>
      <c r="AQ154" s="82"/>
      <c r="AR154" s="82"/>
      <c r="AS154" s="115"/>
      <c r="AT154" s="120"/>
      <c r="AU154" s="115"/>
      <c r="AV154" s="115"/>
      <c r="AW154" s="115"/>
      <c r="AX154" s="82"/>
      <c r="AY154" s="82"/>
      <c r="AZ154" s="82"/>
      <c r="BA154" s="82"/>
      <c r="BB154" s="82"/>
    </row>
    <row r="155" spans="1:54" ht="16"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4">
        <f>_xlfn.AGGREGATE(1, 6,AD140:AD152)</f>
        <v>1.1166291332105636</v>
      </c>
      <c r="AE155" s="84">
        <f>_xlfn.AGGREGATE(1, 6,AE140:AE152)</f>
        <v>0.71</v>
      </c>
      <c r="AF155" s="84">
        <f>_xlfn.AGGREGATE(1, 6,AF140:AF152)</f>
        <v>5.0207022643225603</v>
      </c>
      <c r="AG155" s="82"/>
      <c r="AH155" s="82"/>
      <c r="AI155" s="84">
        <f>_xlfn.AGGREGATE(1, 6,AI140:AI152)</f>
        <v>14.48333224826389</v>
      </c>
      <c r="AJ155" s="82"/>
      <c r="AK155" s="84">
        <f>_xlfn.AGGREGATE(1, 6,AK140:AK152)</f>
        <v>55.628723876022292</v>
      </c>
      <c r="AL155" s="82"/>
      <c r="AM155" s="82"/>
      <c r="AN155" s="82"/>
      <c r="AO155" s="82"/>
      <c r="AP155" s="82"/>
      <c r="AQ155" s="82"/>
      <c r="AR155" s="82"/>
      <c r="AS155" s="82"/>
      <c r="AT155" s="82"/>
      <c r="AU155" s="82"/>
      <c r="AV155" s="82"/>
      <c r="AW155" s="82"/>
      <c r="AX155" s="82"/>
      <c r="AY155" s="82"/>
      <c r="AZ155" s="82"/>
      <c r="BA155" s="82"/>
      <c r="BB155" s="82"/>
    </row>
    <row r="156" spans="1:54"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126" t="s">
        <v>1238</v>
      </c>
      <c r="AD156" s="126" t="e">
        <f>AVERAGE(AD140:AD147)</f>
        <v>#VALUE!</v>
      </c>
      <c r="AE156" s="126">
        <f>AVERAGE(AE140:AE152)</f>
        <v>0.71</v>
      </c>
      <c r="AF156" s="126">
        <f>AVERAGE(AF140:AF152)</f>
        <v>5.0207022643225603</v>
      </c>
      <c r="AG156" s="126"/>
      <c r="AH156" s="126"/>
      <c r="AI156" s="126">
        <f>AVERAGE(AI140:AI152)</f>
        <v>14.48333224826389</v>
      </c>
      <c r="AJ156" s="126"/>
      <c r="AK156" s="127" t="e">
        <f>AVERAGE(AK140:AK152)</f>
        <v>#VALUE!</v>
      </c>
      <c r="AL156" s="82"/>
      <c r="AM156" s="82"/>
      <c r="AN156" s="82"/>
      <c r="AO156" s="82"/>
      <c r="AP156" s="82"/>
      <c r="AQ156" s="82"/>
      <c r="AR156" s="82"/>
      <c r="AS156" s="82"/>
      <c r="AT156" s="82"/>
      <c r="AU156" s="82"/>
      <c r="AV156" s="82"/>
      <c r="AW156" s="82"/>
      <c r="AX156" s="82"/>
      <c r="AY156" s="82"/>
      <c r="AZ156" s="82"/>
      <c r="BA156" s="82"/>
      <c r="BB156" s="82"/>
    </row>
    <row r="160" spans="1:54" x14ac:dyDescent="0.2">
      <c r="A160" s="68" t="s">
        <v>1248</v>
      </c>
      <c r="B160" s="40"/>
      <c r="C160" s="40"/>
      <c r="D160" s="40"/>
      <c r="E160" s="41"/>
      <c r="F160" s="40"/>
      <c r="G160" s="40"/>
      <c r="H160" s="40"/>
      <c r="I160" s="40"/>
      <c r="J160" s="40"/>
      <c r="K160" s="42"/>
      <c r="L160" s="40"/>
      <c r="M160" s="40"/>
      <c r="N160" s="40"/>
      <c r="O160" s="40"/>
      <c r="P160" s="43" t="s">
        <v>977</v>
      </c>
      <c r="Q160" s="43" t="s">
        <v>976</v>
      </c>
      <c r="R160" s="43" t="s">
        <v>976</v>
      </c>
      <c r="S160" s="43" t="s">
        <v>976</v>
      </c>
      <c r="T160" s="44"/>
      <c r="U160" s="43"/>
      <c r="V160" s="43"/>
      <c r="W160" s="45"/>
      <c r="X160" s="40"/>
      <c r="Y160" s="40"/>
      <c r="Z160" s="43" t="s">
        <v>978</v>
      </c>
      <c r="AA160" s="46" t="s">
        <v>979</v>
      </c>
      <c r="AB160" s="47"/>
      <c r="AC160" s="40"/>
      <c r="AD160" s="40"/>
      <c r="AE160" s="48"/>
      <c r="AF160" s="48"/>
      <c r="AG160" s="48"/>
      <c r="AH160" s="48"/>
      <c r="AI160" s="48"/>
      <c r="AJ160" s="48"/>
      <c r="AK160" s="48"/>
      <c r="AL160" s="48"/>
      <c r="AM160" s="48"/>
      <c r="AN160" s="48"/>
      <c r="AO160" s="48"/>
      <c r="AP160" s="48"/>
      <c r="AQ160" s="46"/>
      <c r="AR160" s="40"/>
      <c r="AS160" s="40" t="s">
        <v>977</v>
      </c>
      <c r="AT160" s="40"/>
      <c r="AU160" s="40"/>
      <c r="AV160" s="40"/>
      <c r="AW160" s="40"/>
      <c r="AX160" s="40"/>
    </row>
    <row r="161" spans="1:50" x14ac:dyDescent="0.2">
      <c r="A161" s="43"/>
      <c r="B161" s="40"/>
      <c r="C161" s="40"/>
      <c r="D161" s="40"/>
      <c r="E161" s="41"/>
      <c r="F161" s="43"/>
      <c r="G161" s="43"/>
      <c r="H161" s="43" t="s">
        <v>696</v>
      </c>
      <c r="I161" s="49" t="s">
        <v>697</v>
      </c>
      <c r="J161" s="40"/>
      <c r="K161" s="50" t="s">
        <v>698</v>
      </c>
      <c r="L161" s="43" t="s">
        <v>699</v>
      </c>
      <c r="M161" s="43" t="s">
        <v>700</v>
      </c>
      <c r="N161" s="43" t="s">
        <v>701</v>
      </c>
      <c r="O161" s="40"/>
      <c r="P161" s="43" t="s">
        <v>707</v>
      </c>
      <c r="Q161" s="51" t="s">
        <v>704</v>
      </c>
      <c r="R161" s="43" t="s">
        <v>705</v>
      </c>
      <c r="S161" s="43" t="s">
        <v>706</v>
      </c>
      <c r="T161" s="52"/>
      <c r="U161" s="43" t="s">
        <v>703</v>
      </c>
      <c r="V161" s="43" t="s">
        <v>702</v>
      </c>
      <c r="W161" s="53" t="s">
        <v>709</v>
      </c>
      <c r="X161" s="43" t="s">
        <v>708</v>
      </c>
      <c r="Y161" s="43" t="s">
        <v>710</v>
      </c>
      <c r="Z161" s="43" t="s">
        <v>711</v>
      </c>
      <c r="AA161" s="46" t="s">
        <v>711</v>
      </c>
      <c r="AB161" s="47"/>
      <c r="AC161" s="43" t="s">
        <v>712</v>
      </c>
      <c r="AD161" s="43" t="s">
        <v>713</v>
      </c>
      <c r="AE161" s="46" t="s">
        <v>714</v>
      </c>
      <c r="AF161" s="46" t="s">
        <v>715</v>
      </c>
      <c r="AG161" s="46" t="s">
        <v>716</v>
      </c>
      <c r="AH161" s="46" t="s">
        <v>485</v>
      </c>
      <c r="AI161" s="46" t="s">
        <v>717</v>
      </c>
      <c r="AJ161" s="46" t="s">
        <v>718</v>
      </c>
      <c r="AK161" s="54" t="s">
        <v>719</v>
      </c>
      <c r="AL161" s="54" t="s">
        <v>720</v>
      </c>
      <c r="AM161" s="46" t="s">
        <v>721</v>
      </c>
      <c r="AN161" s="46" t="s">
        <v>489</v>
      </c>
      <c r="AO161" s="46" t="s">
        <v>722</v>
      </c>
      <c r="AP161" s="46" t="s">
        <v>723</v>
      </c>
      <c r="AQ161" s="46" t="s">
        <v>724</v>
      </c>
      <c r="AR161" s="46" t="s">
        <v>725</v>
      </c>
      <c r="AS161" s="46" t="s">
        <v>726</v>
      </c>
      <c r="AT161" s="40"/>
      <c r="AU161" s="40"/>
      <c r="AV161" s="40"/>
      <c r="AW161" s="40"/>
      <c r="AX161" s="40"/>
    </row>
    <row r="162" spans="1:50" x14ac:dyDescent="0.2">
      <c r="A162" s="55" t="s">
        <v>728</v>
      </c>
      <c r="B162" s="55" t="s">
        <v>729</v>
      </c>
      <c r="C162" s="55" t="s">
        <v>707</v>
      </c>
      <c r="D162" s="55" t="s">
        <v>730</v>
      </c>
      <c r="E162" s="56" t="s">
        <v>731</v>
      </c>
      <c r="F162" s="55" t="s">
        <v>15</v>
      </c>
      <c r="G162" s="55" t="s">
        <v>1123</v>
      </c>
      <c r="H162" s="55" t="s">
        <v>732</v>
      </c>
      <c r="I162" s="57" t="s">
        <v>733</v>
      </c>
      <c r="J162" s="58" t="s">
        <v>734</v>
      </c>
      <c r="K162" s="59" t="s">
        <v>735</v>
      </c>
      <c r="L162" s="60" t="s">
        <v>736</v>
      </c>
      <c r="M162" s="61" t="s">
        <v>737</v>
      </c>
      <c r="N162" s="55" t="s">
        <v>738</v>
      </c>
      <c r="O162" s="55" t="s">
        <v>739</v>
      </c>
      <c r="P162" s="55" t="s">
        <v>742</v>
      </c>
      <c r="Q162" s="55" t="s">
        <v>742</v>
      </c>
      <c r="R162" s="55" t="s">
        <v>742</v>
      </c>
      <c r="S162" s="55" t="s">
        <v>742</v>
      </c>
      <c r="T162" s="62" t="s">
        <v>743</v>
      </c>
      <c r="U162" s="55" t="s">
        <v>741</v>
      </c>
      <c r="V162" s="55" t="s">
        <v>740</v>
      </c>
      <c r="W162" s="63" t="s">
        <v>745</v>
      </c>
      <c r="X162" s="55" t="s">
        <v>744</v>
      </c>
      <c r="Y162" s="61" t="s">
        <v>746</v>
      </c>
      <c r="Z162" s="64" t="s">
        <v>747</v>
      </c>
      <c r="AA162" s="65" t="s">
        <v>747</v>
      </c>
      <c r="AB162" s="66" t="s">
        <v>749</v>
      </c>
      <c r="AC162" s="55" t="s">
        <v>750</v>
      </c>
      <c r="AD162" s="55" t="s">
        <v>751</v>
      </c>
      <c r="AE162" s="67" t="s">
        <v>494</v>
      </c>
      <c r="AF162" s="67" t="s">
        <v>494</v>
      </c>
      <c r="AG162" s="67" t="s">
        <v>494</v>
      </c>
      <c r="AH162" s="67" t="s">
        <v>494</v>
      </c>
      <c r="AI162" s="67" t="s">
        <v>494</v>
      </c>
      <c r="AJ162" s="67" t="s">
        <v>494</v>
      </c>
      <c r="AK162" s="67" t="s">
        <v>494</v>
      </c>
      <c r="AL162" s="67" t="s">
        <v>494</v>
      </c>
      <c r="AM162" s="65" t="s">
        <v>725</v>
      </c>
      <c r="AN162" s="67" t="s">
        <v>494</v>
      </c>
      <c r="AO162" s="67" t="s">
        <v>494</v>
      </c>
      <c r="AP162" s="65" t="s">
        <v>752</v>
      </c>
      <c r="AQ162" s="65" t="s">
        <v>752</v>
      </c>
      <c r="AR162" s="67" t="s">
        <v>753</v>
      </c>
      <c r="AS162" s="65" t="s">
        <v>752</v>
      </c>
      <c r="AT162" s="40"/>
      <c r="AU162" s="40"/>
      <c r="AV162" s="40"/>
      <c r="AW162" s="40"/>
      <c r="AX162" s="40"/>
    </row>
    <row r="163" spans="1:50" x14ac:dyDescent="0.2">
      <c r="A163" t="s">
        <v>756</v>
      </c>
      <c r="B163" s="68" t="s">
        <v>291</v>
      </c>
      <c r="C163" s="68" t="s">
        <v>757</v>
      </c>
      <c r="E163" s="69">
        <v>44757</v>
      </c>
      <c r="F163" s="68" t="s">
        <v>1143</v>
      </c>
      <c r="G163" s="68" t="s">
        <v>289</v>
      </c>
      <c r="H163" t="s">
        <v>1144</v>
      </c>
      <c r="I163" s="68" t="s">
        <v>1145</v>
      </c>
      <c r="J163" s="68" t="s">
        <v>760</v>
      </c>
      <c r="K163" s="77">
        <v>0.37083333333333335</v>
      </c>
      <c r="L163" s="68">
        <v>2</v>
      </c>
      <c r="M163" s="68">
        <v>1</v>
      </c>
      <c r="N163" s="68" t="s">
        <v>872</v>
      </c>
      <c r="O163" s="68" t="s">
        <v>1147</v>
      </c>
      <c r="P163" s="68">
        <v>0.65</v>
      </c>
      <c r="Q163" s="68" t="s">
        <v>761</v>
      </c>
      <c r="R163" s="68" t="s">
        <v>761</v>
      </c>
      <c r="S163" s="131">
        <v>0.65</v>
      </c>
      <c r="T163" s="76">
        <v>1</v>
      </c>
      <c r="U163" s="131">
        <v>9.68</v>
      </c>
      <c r="V163" s="131">
        <v>17.3</v>
      </c>
      <c r="W163" s="71">
        <v>0.27499999999999997</v>
      </c>
      <c r="X163" s="68">
        <v>0.15</v>
      </c>
      <c r="Y163" s="68">
        <v>23.5</v>
      </c>
      <c r="Z163" s="68">
        <v>4.3499999999999996</v>
      </c>
      <c r="AA163" s="72">
        <v>4.0067514232997912</v>
      </c>
      <c r="AB163" s="73">
        <v>50.3</v>
      </c>
      <c r="AC163" s="134">
        <v>14.3</v>
      </c>
      <c r="AD163" s="74">
        <v>23.75</v>
      </c>
      <c r="AE163" s="72" t="s">
        <v>763</v>
      </c>
      <c r="AF163" s="72" t="s">
        <v>763</v>
      </c>
      <c r="AG163" s="72" t="s">
        <v>763</v>
      </c>
      <c r="AH163" s="137" t="s">
        <v>763</v>
      </c>
      <c r="AI163" s="72" t="s">
        <v>763</v>
      </c>
      <c r="AJ163" s="72" t="s">
        <v>763</v>
      </c>
      <c r="AK163" s="72" t="s">
        <v>763</v>
      </c>
      <c r="AL163" s="72" t="s">
        <v>763</v>
      </c>
      <c r="AM163" s="72" t="s">
        <v>763</v>
      </c>
      <c r="AN163" s="72" t="s">
        <v>763</v>
      </c>
      <c r="AO163" s="137" t="s">
        <v>763</v>
      </c>
      <c r="AP163" s="137" t="s">
        <v>763</v>
      </c>
      <c r="AQ163" s="137" t="s">
        <v>763</v>
      </c>
      <c r="AR163" s="72" t="s">
        <v>763</v>
      </c>
      <c r="AS163" s="72" t="s">
        <v>763</v>
      </c>
    </row>
    <row r="164" spans="1:50" x14ac:dyDescent="0.2">
      <c r="A164" t="s">
        <v>756</v>
      </c>
      <c r="B164" s="68" t="s">
        <v>291</v>
      </c>
      <c r="C164" s="68" t="s">
        <v>764</v>
      </c>
      <c r="E164" s="69">
        <v>44757</v>
      </c>
      <c r="F164" s="68" t="s">
        <v>1143</v>
      </c>
      <c r="G164" s="68" t="s">
        <v>289</v>
      </c>
      <c r="H164" t="s">
        <v>1144</v>
      </c>
      <c r="I164" s="68" t="s">
        <v>1145</v>
      </c>
      <c r="J164" s="68" t="s">
        <v>760</v>
      </c>
      <c r="K164" s="77">
        <v>0.37083333333333335</v>
      </c>
      <c r="L164" s="68">
        <v>2</v>
      </c>
      <c r="M164" s="68">
        <v>1</v>
      </c>
      <c r="N164" s="68" t="s">
        <v>872</v>
      </c>
      <c r="O164" s="68" t="s">
        <v>1147</v>
      </c>
      <c r="P164" s="68">
        <v>0.65</v>
      </c>
      <c r="Q164" s="68" t="s">
        <v>761</v>
      </c>
      <c r="R164" s="68" t="s">
        <v>761</v>
      </c>
      <c r="S164" s="131">
        <v>0.65</v>
      </c>
      <c r="T164" s="76">
        <v>1</v>
      </c>
      <c r="U164" s="131">
        <v>9.68</v>
      </c>
      <c r="V164" s="131">
        <v>17.3</v>
      </c>
      <c r="W164" s="71">
        <v>0.27638888888888885</v>
      </c>
      <c r="X164" s="68">
        <v>0.3</v>
      </c>
      <c r="Y164" s="68">
        <v>24</v>
      </c>
      <c r="Z164" s="68">
        <v>3.7</v>
      </c>
      <c r="AA164" s="72">
        <v>3.3915284597578284</v>
      </c>
      <c r="AB164" s="73">
        <v>47.6</v>
      </c>
      <c r="AC164" s="134">
        <v>15.2</v>
      </c>
      <c r="AD164" s="74">
        <v>25.1</v>
      </c>
      <c r="AE164" s="72">
        <v>0.21134020618556701</v>
      </c>
      <c r="AF164" s="72">
        <v>2.5000000000000001E-2</v>
      </c>
      <c r="AG164" s="72">
        <v>3.1091088620093807</v>
      </c>
      <c r="AH164" s="137">
        <v>3.1341088620093807</v>
      </c>
      <c r="AI164" s="72">
        <v>13.690724759840979</v>
      </c>
      <c r="AJ164" s="75">
        <v>16.82483362185036</v>
      </c>
      <c r="AK164" s="72">
        <v>288.56598142984535</v>
      </c>
      <c r="AL164" s="72">
        <v>49.220203519213236</v>
      </c>
      <c r="AM164" s="72">
        <v>5.8627547388584622</v>
      </c>
      <c r="AN164" s="72">
        <v>62.910928279054218</v>
      </c>
      <c r="AO164" s="137">
        <v>66.045037141063602</v>
      </c>
      <c r="AP164" s="137">
        <v>6.4729437713080165</v>
      </c>
      <c r="AQ164" s="137">
        <v>0.03</v>
      </c>
      <c r="AR164" s="70">
        <v>1</v>
      </c>
      <c r="AS164" s="72">
        <v>6.5029437713080167</v>
      </c>
    </row>
    <row r="165" spans="1:50" x14ac:dyDescent="0.2">
      <c r="A165" t="s">
        <v>756</v>
      </c>
      <c r="B165" s="68" t="s">
        <v>291</v>
      </c>
      <c r="C165" s="68" t="s">
        <v>765</v>
      </c>
      <c r="E165" s="69">
        <v>44757</v>
      </c>
      <c r="F165" s="68" t="s">
        <v>1143</v>
      </c>
      <c r="G165" s="68" t="s">
        <v>289</v>
      </c>
      <c r="H165" t="s">
        <v>1144</v>
      </c>
      <c r="I165" s="68" t="s">
        <v>1145</v>
      </c>
      <c r="J165" s="68" t="s">
        <v>760</v>
      </c>
      <c r="K165" s="77">
        <v>0.37083333333333302</v>
      </c>
      <c r="L165" s="68">
        <v>2</v>
      </c>
      <c r="M165" s="68">
        <v>1</v>
      </c>
      <c r="N165" s="68" t="s">
        <v>872</v>
      </c>
      <c r="O165" s="68" t="s">
        <v>1147</v>
      </c>
      <c r="P165" s="68">
        <v>0.65</v>
      </c>
      <c r="Q165" s="68" t="s">
        <v>761</v>
      </c>
      <c r="R165" s="68" t="s">
        <v>761</v>
      </c>
      <c r="S165" s="131">
        <v>0.65</v>
      </c>
      <c r="T165" s="76">
        <v>1</v>
      </c>
      <c r="U165" s="131">
        <v>9.68</v>
      </c>
      <c r="V165" s="131">
        <v>17.3</v>
      </c>
      <c r="W165" s="71">
        <v>0.27638888888888885</v>
      </c>
      <c r="X165" s="68">
        <v>0.5</v>
      </c>
      <c r="Y165" s="68" t="s">
        <v>761</v>
      </c>
      <c r="Z165" s="68" t="s">
        <v>761</v>
      </c>
      <c r="AA165" s="72" t="s">
        <v>761</v>
      </c>
      <c r="AB165" s="73" t="s">
        <v>761</v>
      </c>
      <c r="AC165" s="134">
        <v>16.399999999999999</v>
      </c>
      <c r="AD165" s="74">
        <v>26.96</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0" x14ac:dyDescent="0.2">
      <c r="A166" t="s">
        <v>756</v>
      </c>
      <c r="B166" s="68" t="s">
        <v>291</v>
      </c>
      <c r="C166" s="68" t="s">
        <v>757</v>
      </c>
      <c r="E166" s="69">
        <v>44771</v>
      </c>
      <c r="F166" s="68" t="s">
        <v>1143</v>
      </c>
      <c r="G166" s="68" t="s">
        <v>289</v>
      </c>
      <c r="H166" t="s">
        <v>1167</v>
      </c>
      <c r="I166" s="68" t="s">
        <v>1145</v>
      </c>
      <c r="J166" s="68" t="s">
        <v>760</v>
      </c>
      <c r="K166" s="77">
        <v>0.35347222222222219</v>
      </c>
      <c r="L166" s="68">
        <v>2</v>
      </c>
      <c r="M166" s="68">
        <v>1</v>
      </c>
      <c r="N166" s="68" t="s">
        <v>820</v>
      </c>
      <c r="O166" s="68" t="s">
        <v>761</v>
      </c>
      <c r="P166" s="68">
        <v>0.65</v>
      </c>
      <c r="Q166" s="68" t="s">
        <v>761</v>
      </c>
      <c r="R166" s="68" t="s">
        <v>761</v>
      </c>
      <c r="S166" s="131">
        <v>0.65</v>
      </c>
      <c r="T166" s="76">
        <v>1</v>
      </c>
      <c r="U166" s="131">
        <v>8.3699999999999992</v>
      </c>
      <c r="V166" s="131" t="s">
        <v>761</v>
      </c>
      <c r="W166" s="71">
        <v>0.26041666666666669</v>
      </c>
      <c r="X166" s="68">
        <v>0.15</v>
      </c>
      <c r="Y166" s="68">
        <v>23.3</v>
      </c>
      <c r="Z166" s="68">
        <v>4.54</v>
      </c>
      <c r="AA166" s="72">
        <v>4.119146025180795</v>
      </c>
      <c r="AB166" s="73">
        <v>53</v>
      </c>
      <c r="AC166" s="134">
        <v>16.899999999999999</v>
      </c>
      <c r="AD166" s="74">
        <v>27.64</v>
      </c>
      <c r="AE166" s="72" t="s">
        <v>763</v>
      </c>
      <c r="AF166" s="72" t="s">
        <v>763</v>
      </c>
      <c r="AG166" s="72" t="s">
        <v>763</v>
      </c>
      <c r="AH166" s="137" t="s">
        <v>763</v>
      </c>
      <c r="AI166" s="72" t="s">
        <v>763</v>
      </c>
      <c r="AJ166" s="72" t="s">
        <v>763</v>
      </c>
      <c r="AK166" s="72" t="s">
        <v>763</v>
      </c>
      <c r="AL166" s="72" t="s">
        <v>763</v>
      </c>
      <c r="AM166" s="72" t="s">
        <v>763</v>
      </c>
      <c r="AN166" s="72" t="s">
        <v>763</v>
      </c>
      <c r="AO166" s="137" t="s">
        <v>763</v>
      </c>
      <c r="AP166" s="137" t="s">
        <v>763</v>
      </c>
      <c r="AQ166" s="137" t="s">
        <v>763</v>
      </c>
      <c r="AR166" s="72" t="s">
        <v>763</v>
      </c>
      <c r="AS166" s="72" t="s">
        <v>763</v>
      </c>
    </row>
    <row r="167" spans="1:50" x14ac:dyDescent="0.2">
      <c r="A167" t="s">
        <v>756</v>
      </c>
      <c r="B167" s="68" t="s">
        <v>291</v>
      </c>
      <c r="C167" s="68" t="s">
        <v>764</v>
      </c>
      <c r="E167" s="69">
        <v>44771</v>
      </c>
      <c r="F167" s="68" t="s">
        <v>1143</v>
      </c>
      <c r="G167" s="68" t="s">
        <v>289</v>
      </c>
      <c r="H167" t="s">
        <v>1167</v>
      </c>
      <c r="I167" s="68" t="s">
        <v>1145</v>
      </c>
      <c r="J167" s="68" t="s">
        <v>760</v>
      </c>
      <c r="K167" s="77">
        <v>0.35347222222222219</v>
      </c>
      <c r="L167" s="68">
        <v>2</v>
      </c>
      <c r="M167" s="68">
        <v>1</v>
      </c>
      <c r="N167" s="68" t="s">
        <v>820</v>
      </c>
      <c r="O167" s="68" t="s">
        <v>761</v>
      </c>
      <c r="P167" s="68">
        <v>0.65</v>
      </c>
      <c r="Q167" s="68" t="s">
        <v>761</v>
      </c>
      <c r="R167" s="68" t="s">
        <v>761</v>
      </c>
      <c r="S167" s="131">
        <v>0.65</v>
      </c>
      <c r="T167" s="76">
        <v>1</v>
      </c>
      <c r="U167" s="131">
        <v>8.3699999999999992</v>
      </c>
      <c r="V167" s="131" t="s">
        <v>761</v>
      </c>
      <c r="W167" s="71">
        <v>0.26041666666666669</v>
      </c>
      <c r="X167" s="68">
        <v>0.32500000000000001</v>
      </c>
      <c r="Y167" s="68" t="s">
        <v>761</v>
      </c>
      <c r="Z167" s="68" t="s">
        <v>761</v>
      </c>
      <c r="AA167" s="72" t="s">
        <v>761</v>
      </c>
      <c r="AB167" s="73" t="s">
        <v>761</v>
      </c>
      <c r="AC167" s="134">
        <v>13.2</v>
      </c>
      <c r="AD167" s="74">
        <v>22.14</v>
      </c>
      <c r="AE167" s="72">
        <v>0.70044111762811434</v>
      </c>
      <c r="AF167" s="72">
        <v>0.39168271796894927</v>
      </c>
      <c r="AG167" s="72">
        <v>4.8333744754381636</v>
      </c>
      <c r="AH167" s="137">
        <v>5.2250571934071131</v>
      </c>
      <c r="AI167" s="72">
        <v>29.181282487300717</v>
      </c>
      <c r="AJ167" s="75">
        <v>34.406339680707831</v>
      </c>
      <c r="AK167" s="72">
        <v>1171.0904512416355</v>
      </c>
      <c r="AL167" s="72">
        <v>167.16992350104252</v>
      </c>
      <c r="AM167" s="72">
        <v>7.0053896461484726</v>
      </c>
      <c r="AN167" s="72">
        <v>196.35120598834322</v>
      </c>
      <c r="AO167" s="137">
        <v>201.57626318175033</v>
      </c>
      <c r="AP167" s="137">
        <v>13.612340178571424</v>
      </c>
      <c r="AQ167" s="137">
        <v>4.0654285714285709</v>
      </c>
      <c r="AR167" s="70">
        <v>0.77002592188402896</v>
      </c>
      <c r="AS167" s="72">
        <v>17.677768749999995</v>
      </c>
    </row>
    <row r="168" spans="1:50" x14ac:dyDescent="0.2">
      <c r="A168" t="s">
        <v>756</v>
      </c>
      <c r="B168" s="68" t="s">
        <v>291</v>
      </c>
      <c r="C168" s="68" t="s">
        <v>765</v>
      </c>
      <c r="E168" s="69">
        <v>44771</v>
      </c>
      <c r="F168" s="68" t="s">
        <v>1143</v>
      </c>
      <c r="G168" s="68" t="s">
        <v>289</v>
      </c>
      <c r="H168" t="s">
        <v>1167</v>
      </c>
      <c r="I168" s="68" t="s">
        <v>1145</v>
      </c>
      <c r="J168" s="68" t="s">
        <v>760</v>
      </c>
      <c r="K168" s="77">
        <v>0.35347222222222219</v>
      </c>
      <c r="L168" s="68">
        <v>2</v>
      </c>
      <c r="M168" s="68">
        <v>1</v>
      </c>
      <c r="N168" s="68" t="s">
        <v>820</v>
      </c>
      <c r="O168" s="68" t="s">
        <v>761</v>
      </c>
      <c r="P168" s="68">
        <v>0.65</v>
      </c>
      <c r="Q168" s="68" t="s">
        <v>761</v>
      </c>
      <c r="R168" s="68" t="s">
        <v>761</v>
      </c>
      <c r="S168" s="131">
        <v>0.65</v>
      </c>
      <c r="T168" s="76">
        <v>1</v>
      </c>
      <c r="U168" s="131">
        <v>8.3699999999999992</v>
      </c>
      <c r="V168" s="131" t="s">
        <v>761</v>
      </c>
      <c r="W168" s="71">
        <v>0.26041666666666669</v>
      </c>
      <c r="X168" s="68">
        <v>0.32500000000000001</v>
      </c>
      <c r="Y168" s="68">
        <v>25</v>
      </c>
      <c r="Z168" s="68">
        <v>3.3</v>
      </c>
      <c r="AA168" s="72">
        <v>3.0578990024064749</v>
      </c>
      <c r="AB168" s="73">
        <v>41.65</v>
      </c>
      <c r="AC168" s="134">
        <v>13.4</v>
      </c>
      <c r="AD168" s="74">
        <v>22.47</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0" x14ac:dyDescent="0.2">
      <c r="A169" t="s">
        <v>756</v>
      </c>
      <c r="B169" s="68" t="s">
        <v>291</v>
      </c>
      <c r="C169" s="68" t="s">
        <v>757</v>
      </c>
      <c r="E169" s="69">
        <v>44788</v>
      </c>
      <c r="F169" s="68" t="s">
        <v>1143</v>
      </c>
      <c r="G169" s="68" t="s">
        <v>289</v>
      </c>
      <c r="H169" t="s">
        <v>1167</v>
      </c>
      <c r="I169" s="68" t="s">
        <v>1145</v>
      </c>
      <c r="J169" s="68" t="s">
        <v>760</v>
      </c>
      <c r="K169" s="77">
        <v>0.42569444444444443</v>
      </c>
      <c r="L169" s="68">
        <v>1</v>
      </c>
      <c r="M169" s="68">
        <v>1</v>
      </c>
      <c r="N169" s="68" t="s">
        <v>519</v>
      </c>
      <c r="O169" s="68" t="s">
        <v>808</v>
      </c>
      <c r="P169" s="68">
        <v>0.9</v>
      </c>
      <c r="Q169" s="68" t="s">
        <v>761</v>
      </c>
      <c r="R169" s="68" t="s">
        <v>761</v>
      </c>
      <c r="S169" s="131">
        <v>0.9</v>
      </c>
      <c r="T169" s="80">
        <v>1</v>
      </c>
      <c r="U169" s="131">
        <v>10.050000000000001</v>
      </c>
      <c r="V169" s="131">
        <v>13.3</v>
      </c>
      <c r="W169" s="71">
        <v>0.27083333333333331</v>
      </c>
      <c r="X169" s="68">
        <v>0.15</v>
      </c>
      <c r="Y169" s="68">
        <v>21.3</v>
      </c>
      <c r="Z169" s="68">
        <v>6.9</v>
      </c>
      <c r="AA169" s="72">
        <v>6.3100300982791895</v>
      </c>
      <c r="AB169" s="73">
        <v>77.8</v>
      </c>
      <c r="AC169" s="134">
        <v>15.3</v>
      </c>
      <c r="AD169" s="74">
        <v>25.23</v>
      </c>
      <c r="AE169" s="72" t="s">
        <v>763</v>
      </c>
      <c r="AF169" s="72" t="s">
        <v>763</v>
      </c>
      <c r="AG169" s="72" t="s">
        <v>763</v>
      </c>
      <c r="AH169" s="137" t="s">
        <v>763</v>
      </c>
      <c r="AI169" s="72" t="s">
        <v>763</v>
      </c>
      <c r="AJ169" s="72" t="s">
        <v>763</v>
      </c>
      <c r="AK169" s="72" t="s">
        <v>763</v>
      </c>
      <c r="AL169" s="72" t="s">
        <v>763</v>
      </c>
      <c r="AM169" s="72" t="s">
        <v>763</v>
      </c>
      <c r="AN169" s="72" t="s">
        <v>763</v>
      </c>
      <c r="AO169" s="137" t="s">
        <v>763</v>
      </c>
      <c r="AP169" s="137" t="s">
        <v>763</v>
      </c>
      <c r="AQ169" s="137" t="s">
        <v>763</v>
      </c>
      <c r="AR169" s="72" t="s">
        <v>763</v>
      </c>
      <c r="AS169" s="72" t="s">
        <v>763</v>
      </c>
    </row>
    <row r="170" spans="1:50" x14ac:dyDescent="0.2">
      <c r="A170" t="s">
        <v>756</v>
      </c>
      <c r="B170" s="68" t="s">
        <v>291</v>
      </c>
      <c r="C170" s="68" t="s">
        <v>764</v>
      </c>
      <c r="E170" s="69">
        <v>44788</v>
      </c>
      <c r="F170" s="68" t="s">
        <v>1143</v>
      </c>
      <c r="G170" s="68" t="s">
        <v>289</v>
      </c>
      <c r="H170" t="s">
        <v>1167</v>
      </c>
      <c r="I170" s="68" t="s">
        <v>1145</v>
      </c>
      <c r="J170" s="68" t="s">
        <v>760</v>
      </c>
      <c r="K170" s="77">
        <v>0.42569444444444443</v>
      </c>
      <c r="L170" s="68">
        <v>1</v>
      </c>
      <c r="M170" s="68">
        <v>1</v>
      </c>
      <c r="N170" s="68" t="s">
        <v>519</v>
      </c>
      <c r="O170" s="68" t="s">
        <v>808</v>
      </c>
      <c r="P170" s="68">
        <v>0.9</v>
      </c>
      <c r="Q170" s="68" t="s">
        <v>761</v>
      </c>
      <c r="R170" s="68" t="s">
        <v>761</v>
      </c>
      <c r="S170" s="131">
        <v>0.9</v>
      </c>
      <c r="T170" s="80">
        <v>1</v>
      </c>
      <c r="U170" s="131">
        <v>10.050000000000001</v>
      </c>
      <c r="V170" s="131">
        <v>13.3</v>
      </c>
      <c r="W170" s="71">
        <v>0.2722222222222222</v>
      </c>
      <c r="X170" s="68">
        <v>0.45</v>
      </c>
      <c r="Y170" s="68">
        <v>22.1</v>
      </c>
      <c r="Z170" s="68">
        <v>6.53</v>
      </c>
      <c r="AA170" s="72">
        <v>5.7201892714403479</v>
      </c>
      <c r="AB170" s="73">
        <v>85.4</v>
      </c>
      <c r="AC170" s="134">
        <v>22.8</v>
      </c>
      <c r="AD170" s="74">
        <v>36.5</v>
      </c>
      <c r="AE170" s="72">
        <v>0.64078769158566251</v>
      </c>
      <c r="AF170" s="72">
        <v>1.2666221182759774</v>
      </c>
      <c r="AG170" s="72">
        <v>0.85670204887682067</v>
      </c>
      <c r="AH170" s="137">
        <v>2.123324167152798</v>
      </c>
      <c r="AI170" s="72">
        <v>25.531717186953763</v>
      </c>
      <c r="AJ170" s="75">
        <v>27.655041354106562</v>
      </c>
      <c r="AK170" s="72">
        <v>142.41312435106971</v>
      </c>
      <c r="AL170" s="72">
        <v>21.334905862822001</v>
      </c>
      <c r="AM170" s="72">
        <v>6.6751231651430638</v>
      </c>
      <c r="AN170" s="72">
        <v>46.866623049775768</v>
      </c>
      <c r="AO170" s="137">
        <v>48.989947216928563</v>
      </c>
      <c r="AP170" s="137">
        <v>3.1074077380952381</v>
      </c>
      <c r="AQ170" s="137">
        <v>0.03</v>
      </c>
      <c r="AR170" s="70">
        <v>1</v>
      </c>
      <c r="AS170" s="72">
        <v>3.1374077380952379</v>
      </c>
    </row>
    <row r="171" spans="1:50" x14ac:dyDescent="0.2">
      <c r="A171" t="s">
        <v>756</v>
      </c>
      <c r="B171" s="68" t="s">
        <v>291</v>
      </c>
      <c r="C171" s="68" t="s">
        <v>765</v>
      </c>
      <c r="E171" s="69">
        <v>44788</v>
      </c>
      <c r="F171" s="68" t="s">
        <v>1143</v>
      </c>
      <c r="G171" s="68" t="s">
        <v>289</v>
      </c>
      <c r="H171" t="s">
        <v>1167</v>
      </c>
      <c r="I171" s="68" t="s">
        <v>1145</v>
      </c>
      <c r="J171" s="68" t="s">
        <v>760</v>
      </c>
      <c r="K171" s="77">
        <v>0.42569444444444399</v>
      </c>
      <c r="L171" s="68">
        <v>1</v>
      </c>
      <c r="M171" s="68">
        <v>1</v>
      </c>
      <c r="N171" s="68" t="s">
        <v>519</v>
      </c>
      <c r="O171" s="68" t="s">
        <v>808</v>
      </c>
      <c r="P171" s="68">
        <v>0.9</v>
      </c>
      <c r="Q171" s="68" t="s">
        <v>761</v>
      </c>
      <c r="R171" s="68" t="s">
        <v>761</v>
      </c>
      <c r="S171" s="131">
        <v>0.9</v>
      </c>
      <c r="T171" s="80">
        <v>1</v>
      </c>
      <c r="U171" s="131">
        <v>10.050000000000001</v>
      </c>
      <c r="V171" s="131">
        <v>13.3</v>
      </c>
      <c r="W171" s="71">
        <v>0.27361111111111108</v>
      </c>
      <c r="X171" s="68">
        <v>0.6</v>
      </c>
      <c r="Y171" s="68" t="s">
        <v>761</v>
      </c>
      <c r="Z171" s="68" t="s">
        <v>761</v>
      </c>
      <c r="AA171" s="72" t="s">
        <v>761</v>
      </c>
      <c r="AB171" s="73" t="s">
        <v>761</v>
      </c>
      <c r="AC171" s="134">
        <v>22.9</v>
      </c>
      <c r="AD171" s="74">
        <v>36.5</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0" x14ac:dyDescent="0.2">
      <c r="A172" t="s">
        <v>756</v>
      </c>
      <c r="B172" s="68" t="s">
        <v>291</v>
      </c>
      <c r="C172" s="68" t="s">
        <v>757</v>
      </c>
      <c r="E172" s="69">
        <v>44803</v>
      </c>
      <c r="F172" s="68" t="s">
        <v>1143</v>
      </c>
      <c r="G172" s="68" t="s">
        <v>289</v>
      </c>
      <c r="H172" t="s">
        <v>1190</v>
      </c>
      <c r="I172" s="150" t="s">
        <v>1191</v>
      </c>
      <c r="J172" s="68" t="s">
        <v>760</v>
      </c>
      <c r="K172" s="77">
        <v>0.40833333333333338</v>
      </c>
      <c r="L172" s="68">
        <v>2</v>
      </c>
      <c r="M172" s="68">
        <v>1</v>
      </c>
      <c r="N172" s="68" t="s">
        <v>787</v>
      </c>
      <c r="O172" s="68" t="s">
        <v>767</v>
      </c>
      <c r="P172" s="68">
        <v>0.8</v>
      </c>
      <c r="Q172" s="68">
        <v>0.75</v>
      </c>
      <c r="R172" s="68">
        <v>0.6</v>
      </c>
      <c r="S172" s="131">
        <v>0.67500000000000004</v>
      </c>
      <c r="T172" s="80">
        <v>0.84375</v>
      </c>
      <c r="U172" s="131">
        <v>8.56</v>
      </c>
      <c r="V172" s="131">
        <v>23</v>
      </c>
      <c r="W172" s="71">
        <v>0.28263888888888888</v>
      </c>
      <c r="X172" s="68">
        <v>0.15</v>
      </c>
      <c r="Y172" s="68">
        <v>22.5</v>
      </c>
      <c r="Z172" s="68">
        <v>5.27</v>
      </c>
      <c r="AA172" s="72">
        <v>4.9937257294346002</v>
      </c>
      <c r="AB172" s="73">
        <v>60.5</v>
      </c>
      <c r="AC172" s="134">
        <v>9.3000000000000007</v>
      </c>
      <c r="AD172" s="74">
        <v>16.05</v>
      </c>
      <c r="AE172" s="72" t="s">
        <v>763</v>
      </c>
      <c r="AF172" s="72" t="s">
        <v>763</v>
      </c>
      <c r="AG172" s="72" t="s">
        <v>763</v>
      </c>
      <c r="AH172" s="137" t="s">
        <v>763</v>
      </c>
      <c r="AI172" s="72" t="s">
        <v>763</v>
      </c>
      <c r="AJ172" s="72" t="s">
        <v>763</v>
      </c>
      <c r="AK172" s="72" t="s">
        <v>763</v>
      </c>
      <c r="AL172" s="72" t="s">
        <v>763</v>
      </c>
      <c r="AM172" s="72" t="s">
        <v>763</v>
      </c>
      <c r="AN172" s="72" t="s">
        <v>763</v>
      </c>
      <c r="AO172" s="137" t="s">
        <v>763</v>
      </c>
      <c r="AP172" s="137" t="s">
        <v>763</v>
      </c>
      <c r="AQ172" s="137" t="s">
        <v>763</v>
      </c>
      <c r="AR172" s="72" t="s">
        <v>763</v>
      </c>
      <c r="AS172" s="72" t="s">
        <v>763</v>
      </c>
    </row>
    <row r="173" spans="1:50" x14ac:dyDescent="0.2">
      <c r="A173" t="s">
        <v>756</v>
      </c>
      <c r="B173" s="68" t="s">
        <v>291</v>
      </c>
      <c r="C173" s="68" t="s">
        <v>764</v>
      </c>
      <c r="E173" s="69">
        <v>44803</v>
      </c>
      <c r="F173" s="68" t="s">
        <v>1143</v>
      </c>
      <c r="G173" s="68" t="s">
        <v>289</v>
      </c>
      <c r="H173" t="s">
        <v>1190</v>
      </c>
      <c r="I173" s="150" t="s">
        <v>1191</v>
      </c>
      <c r="J173" s="68" t="s">
        <v>760</v>
      </c>
      <c r="K173" s="77">
        <v>0.40833333333333338</v>
      </c>
      <c r="L173" s="68">
        <v>2</v>
      </c>
      <c r="M173" s="68">
        <v>1</v>
      </c>
      <c r="N173" s="68" t="s">
        <v>787</v>
      </c>
      <c r="O173" s="68" t="s">
        <v>767</v>
      </c>
      <c r="P173" s="68">
        <v>0.8</v>
      </c>
      <c r="Q173" s="68">
        <v>0.75</v>
      </c>
      <c r="R173" s="68">
        <v>0.6</v>
      </c>
      <c r="S173" s="131">
        <v>0.67500000000000004</v>
      </c>
      <c r="T173" s="80">
        <v>0.84375</v>
      </c>
      <c r="U173" s="131">
        <v>8.56</v>
      </c>
      <c r="V173" s="131">
        <v>23</v>
      </c>
      <c r="W173" s="71">
        <v>0.28263888888888888</v>
      </c>
      <c r="X173" s="68">
        <v>0.5</v>
      </c>
      <c r="Y173" s="68">
        <v>24.6</v>
      </c>
      <c r="Z173" s="68">
        <v>5.0999999999999996</v>
      </c>
      <c r="AA173" s="72">
        <v>4.5399265968774518</v>
      </c>
      <c r="AB173" s="73">
        <v>51.2</v>
      </c>
      <c r="AC173" s="134">
        <v>20.399999999999999</v>
      </c>
      <c r="AD173" s="74">
        <v>32.799999999999997</v>
      </c>
      <c r="AE173" s="72">
        <v>0.35704057279236273</v>
      </c>
      <c r="AF173" s="72">
        <v>0.51761384799356991</v>
      </c>
      <c r="AG173" s="72">
        <v>1.0372747469760555</v>
      </c>
      <c r="AH173" s="137">
        <v>1.5548885949696254</v>
      </c>
      <c r="AI173" s="72">
        <v>39.321445315397767</v>
      </c>
      <c r="AJ173" s="75">
        <v>40.876333910367393</v>
      </c>
      <c r="AK173" s="72">
        <v>188.92099443381574</v>
      </c>
      <c r="AL173" s="72">
        <v>29.635693966085661</v>
      </c>
      <c r="AM173" s="72">
        <v>6.3747788275183348</v>
      </c>
      <c r="AN173" s="72">
        <v>68.957139281483421</v>
      </c>
      <c r="AO173" s="137">
        <v>70.512027876453061</v>
      </c>
      <c r="AP173" s="137">
        <v>7.8703220238095239</v>
      </c>
      <c r="AQ173" s="137">
        <v>0.03</v>
      </c>
      <c r="AR173" s="70">
        <v>1</v>
      </c>
      <c r="AS173" s="72">
        <v>7.9003220238095242</v>
      </c>
    </row>
    <row r="174" spans="1:50" x14ac:dyDescent="0.2">
      <c r="A174" t="s">
        <v>756</v>
      </c>
      <c r="B174" s="68" t="s">
        <v>291</v>
      </c>
      <c r="C174" s="68" t="s">
        <v>765</v>
      </c>
      <c r="E174" s="69">
        <v>44803</v>
      </c>
      <c r="F174" s="68" t="s">
        <v>1143</v>
      </c>
      <c r="G174" s="68" t="s">
        <v>289</v>
      </c>
      <c r="H174" t="s">
        <v>1190</v>
      </c>
      <c r="I174" s="150" t="s">
        <v>1191</v>
      </c>
      <c r="J174" s="68" t="s">
        <v>760</v>
      </c>
      <c r="K174" s="77">
        <v>0.40833333333333299</v>
      </c>
      <c r="L174" s="68">
        <v>2</v>
      </c>
      <c r="M174" s="68">
        <v>1</v>
      </c>
      <c r="N174" s="68" t="s">
        <v>787</v>
      </c>
      <c r="O174" s="68" t="s">
        <v>767</v>
      </c>
      <c r="P174" s="68">
        <v>0.8</v>
      </c>
      <c r="Q174" s="68">
        <v>0.75</v>
      </c>
      <c r="R174" s="68">
        <v>0.6</v>
      </c>
      <c r="S174" s="131">
        <v>0.67500000000000004</v>
      </c>
      <c r="T174" s="80">
        <v>0.84375</v>
      </c>
      <c r="U174" s="131">
        <v>8.56</v>
      </c>
      <c r="V174" s="131">
        <v>23</v>
      </c>
      <c r="W174" s="71">
        <v>0.28263888888888899</v>
      </c>
      <c r="X174" s="68" t="s">
        <v>761</v>
      </c>
      <c r="Y174" s="68" t="s">
        <v>761</v>
      </c>
      <c r="Z174" s="68" t="s">
        <v>761</v>
      </c>
      <c r="AA174" s="72" t="s">
        <v>761</v>
      </c>
      <c r="AB174" s="73" t="s">
        <v>761</v>
      </c>
      <c r="AC174" s="134">
        <v>20.7</v>
      </c>
      <c r="AD174" s="74">
        <v>33.299999999999997</v>
      </c>
      <c r="AE174" s="72" t="s">
        <v>763</v>
      </c>
      <c r="AF174" s="72" t="s">
        <v>763</v>
      </c>
      <c r="AG174" s="72" t="s">
        <v>763</v>
      </c>
      <c r="AH174" s="137" t="s">
        <v>763</v>
      </c>
      <c r="AI174" s="72" t="s">
        <v>763</v>
      </c>
      <c r="AJ174" s="72" t="s">
        <v>763</v>
      </c>
      <c r="AK174" s="72" t="s">
        <v>763</v>
      </c>
      <c r="AL174" s="72" t="s">
        <v>763</v>
      </c>
      <c r="AM174" s="72" t="s">
        <v>763</v>
      </c>
      <c r="AN174" s="72" t="s">
        <v>763</v>
      </c>
      <c r="AO174" s="137" t="s">
        <v>763</v>
      </c>
      <c r="AP174" s="137" t="s">
        <v>763</v>
      </c>
      <c r="AQ174" s="137" t="s">
        <v>763</v>
      </c>
      <c r="AR174" s="72" t="s">
        <v>763</v>
      </c>
      <c r="AS174" s="72" t="s">
        <v>763</v>
      </c>
    </row>
    <row r="176" spans="1:50" x14ac:dyDescent="0.2">
      <c r="A176" s="235" t="s">
        <v>1249</v>
      </c>
    </row>
    <row r="177" spans="1:54" ht="15.5"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3" t="s">
        <v>1203</v>
      </c>
      <c r="AE177" s="84"/>
      <c r="AF177" s="84"/>
      <c r="AG177" s="82"/>
      <c r="AH177" s="82"/>
      <c r="AI177" s="84"/>
      <c r="AJ177" s="82"/>
      <c r="AK177" s="84"/>
      <c r="AL177" s="82"/>
      <c r="AM177" s="82"/>
      <c r="AN177" s="82"/>
      <c r="AO177" s="82"/>
      <c r="AP177" s="82"/>
      <c r="AQ177" s="82"/>
      <c r="AR177" s="82"/>
      <c r="AS177" s="82"/>
      <c r="AT177" s="82"/>
      <c r="AU177" s="82"/>
      <c r="AV177" s="82"/>
      <c r="AW177" s="82"/>
      <c r="AX177" s="82"/>
      <c r="AY177" s="82"/>
      <c r="AZ177" s="82"/>
      <c r="BA177" s="82"/>
      <c r="BB177" s="82"/>
    </row>
    <row r="178" spans="1:54" ht="14.5" customHeight="1" x14ac:dyDescent="0.2">
      <c r="A178" s="86"/>
      <c r="B178" s="86"/>
      <c r="C178" s="87"/>
      <c r="D178" s="87"/>
      <c r="E178" s="87"/>
      <c r="F178" s="86"/>
      <c r="G178" s="86"/>
      <c r="H178" s="88" t="s">
        <v>702</v>
      </c>
      <c r="I178" s="89"/>
      <c r="J178" s="89"/>
      <c r="K178" s="82"/>
      <c r="L178" s="86"/>
      <c r="M178" s="86"/>
      <c r="N178" s="86"/>
      <c r="O178" s="86"/>
      <c r="P178" s="86"/>
      <c r="Q178" s="86"/>
      <c r="R178" s="86"/>
      <c r="S178" s="86"/>
      <c r="T178" s="86"/>
      <c r="U178" s="86"/>
      <c r="V178" s="89" t="s">
        <v>977</v>
      </c>
      <c r="W178" s="82"/>
      <c r="X178" s="82"/>
      <c r="Y178" s="82"/>
      <c r="Z178" s="82"/>
      <c r="AA178" s="82"/>
      <c r="AB178" s="82"/>
      <c r="AC178" s="83" t="s">
        <v>1204</v>
      </c>
      <c r="AD178" s="83"/>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 customHeight="1" thickBot="1" x14ac:dyDescent="0.25">
      <c r="A179" s="90"/>
      <c r="B179" s="90"/>
      <c r="C179" s="91"/>
      <c r="D179" s="91"/>
      <c r="E179" s="91"/>
      <c r="F179" s="89" t="s">
        <v>976</v>
      </c>
      <c r="G179" s="89" t="s">
        <v>702</v>
      </c>
      <c r="H179" s="89" t="s">
        <v>1205</v>
      </c>
      <c r="I179" s="89" t="s">
        <v>702</v>
      </c>
      <c r="J179" s="82"/>
      <c r="K179" s="82"/>
      <c r="L179" s="89"/>
      <c r="M179" s="89"/>
      <c r="N179" s="90"/>
      <c r="O179" s="89"/>
      <c r="P179" s="89" t="s">
        <v>1206</v>
      </c>
      <c r="Q179" s="89"/>
      <c r="R179" s="89"/>
      <c r="S179" s="89"/>
      <c r="T179" s="89"/>
      <c r="U179" s="89"/>
      <c r="V179" s="89" t="s">
        <v>726</v>
      </c>
      <c r="W179" s="82"/>
      <c r="X179" s="82"/>
      <c r="Y179" s="82"/>
      <c r="Z179" s="92">
        <v>273.14999999999998</v>
      </c>
      <c r="AA179" s="82"/>
      <c r="AB179" s="82"/>
      <c r="AC179" s="83"/>
      <c r="AD179" s="83"/>
      <c r="AE179" s="82"/>
      <c r="AF179" s="82"/>
      <c r="AG179" s="82"/>
      <c r="AH179" s="82"/>
      <c r="AI179" s="82"/>
      <c r="AJ179" s="82"/>
      <c r="AK179" s="82" t="s">
        <v>1207</v>
      </c>
      <c r="AL179" s="82"/>
      <c r="AM179" s="82"/>
      <c r="AN179" s="82"/>
      <c r="AO179" s="82"/>
      <c r="AP179" s="82"/>
      <c r="AQ179" s="82"/>
      <c r="AR179" s="82"/>
      <c r="AS179" s="82"/>
      <c r="AT179" s="82"/>
      <c r="AU179" s="82"/>
      <c r="AV179" s="82"/>
      <c r="AW179" s="82"/>
      <c r="AX179" s="82"/>
      <c r="AY179" s="82"/>
      <c r="AZ179" s="82"/>
      <c r="BA179" s="82"/>
      <c r="BB179" s="82"/>
    </row>
    <row r="180" spans="1:54" ht="36" thickTop="1" thickBot="1" x14ac:dyDescent="0.25">
      <c r="A180" s="93" t="s">
        <v>1208</v>
      </c>
      <c r="B180" s="94" t="s">
        <v>1209</v>
      </c>
      <c r="C180" s="94" t="s">
        <v>1210</v>
      </c>
      <c r="D180" s="94" t="s">
        <v>1211</v>
      </c>
      <c r="E180" s="94"/>
      <c r="F180" s="93" t="s">
        <v>706</v>
      </c>
      <c r="G180" s="93" t="s">
        <v>1205</v>
      </c>
      <c r="H180" s="93" t="s">
        <v>1212</v>
      </c>
      <c r="I180" s="93" t="s">
        <v>1213</v>
      </c>
      <c r="J180" s="93" t="s">
        <v>541</v>
      </c>
      <c r="K180" s="93" t="s">
        <v>1214</v>
      </c>
      <c r="L180" s="93" t="s">
        <v>1215</v>
      </c>
      <c r="M180" s="89" t="s">
        <v>1216</v>
      </c>
      <c r="N180" s="93" t="s">
        <v>1217</v>
      </c>
      <c r="O180" s="93" t="s">
        <v>1218</v>
      </c>
      <c r="P180" s="93" t="s">
        <v>1219</v>
      </c>
      <c r="Q180" s="93" t="s">
        <v>1220</v>
      </c>
      <c r="R180" s="93" t="s">
        <v>1221</v>
      </c>
      <c r="S180" s="93" t="s">
        <v>1222</v>
      </c>
      <c r="T180" s="93" t="s">
        <v>1223</v>
      </c>
      <c r="U180" s="93" t="s">
        <v>1224</v>
      </c>
      <c r="V180" s="93" t="s">
        <v>474</v>
      </c>
      <c r="W180" s="95"/>
      <c r="X180" s="82"/>
      <c r="Y180" s="96" t="s">
        <v>540</v>
      </c>
      <c r="Z180" s="97" t="s">
        <v>1225</v>
      </c>
      <c r="AA180" s="98" t="s">
        <v>1226</v>
      </c>
      <c r="AB180" s="98" t="s">
        <v>1205</v>
      </c>
      <c r="AC180" s="83"/>
      <c r="AD180" s="83"/>
      <c r="AE180" s="99" t="s">
        <v>1227</v>
      </c>
      <c r="AF180" s="100" t="s">
        <v>485</v>
      </c>
      <c r="AG180" s="98" t="s">
        <v>1228</v>
      </c>
      <c r="AH180" s="98" t="s">
        <v>724</v>
      </c>
      <c r="AI180" s="100" t="s">
        <v>1229</v>
      </c>
      <c r="AJ180" s="98" t="s">
        <v>722</v>
      </c>
      <c r="AK180" s="100" t="s">
        <v>489</v>
      </c>
      <c r="AL180" s="82"/>
      <c r="AM180" s="82"/>
      <c r="AN180" s="82"/>
      <c r="AO180" s="82"/>
      <c r="AP180" s="82"/>
      <c r="AQ180" s="82"/>
      <c r="AR180" s="82"/>
      <c r="AS180" s="82"/>
      <c r="AT180" s="82"/>
      <c r="AU180" s="82"/>
      <c r="AV180" s="82"/>
      <c r="AW180" s="82"/>
      <c r="AX180" s="82"/>
      <c r="AY180" s="109"/>
      <c r="AZ180" s="109"/>
      <c r="BA180" s="82"/>
      <c r="BB180" s="82"/>
    </row>
    <row r="181" spans="1:54" ht="16" x14ac:dyDescent="0.2">
      <c r="A181" s="101" t="s">
        <v>291</v>
      </c>
      <c r="B181" s="102">
        <v>2022</v>
      </c>
      <c r="C181" s="103">
        <v>7</v>
      </c>
      <c r="D181" s="102">
        <v>15</v>
      </c>
      <c r="E181" s="82"/>
      <c r="F181" s="131">
        <v>0.65</v>
      </c>
      <c r="G181" s="131">
        <v>9.68</v>
      </c>
      <c r="H181" s="82"/>
      <c r="I181" s="131">
        <v>17.3</v>
      </c>
      <c r="J181" s="134">
        <v>14.3</v>
      </c>
      <c r="K181" s="82"/>
      <c r="L181" s="82"/>
      <c r="M181" s="108"/>
      <c r="N181" s="137" t="s">
        <v>763</v>
      </c>
      <c r="O181" s="82"/>
      <c r="P181" s="82"/>
      <c r="Q181" s="82"/>
      <c r="R181" s="140"/>
      <c r="S181" s="137" t="s">
        <v>763</v>
      </c>
      <c r="T181" s="137" t="s">
        <v>763</v>
      </c>
      <c r="U181" s="137" t="s">
        <v>763</v>
      </c>
      <c r="V181" s="85"/>
      <c r="W181" s="85"/>
      <c r="X181" s="85"/>
      <c r="Y181" s="102">
        <f>IF(C181&lt;6," ",IF(C181&lt;=9,I181, IF(C181&gt;=10," ")))</f>
        <v>17.3</v>
      </c>
      <c r="Z181" s="102">
        <f>IF(Y181=" ", " ", IF(Y181&gt;0, Y181+273.15))</f>
        <v>290.45</v>
      </c>
      <c r="AA181" s="102">
        <f>IF(C181&lt;6," ",IF(C181&lt;=9,J181, IF(C181&gt;=10," ")))</f>
        <v>14.3</v>
      </c>
      <c r="AB181" s="102">
        <f>IF(C181&lt;6," ",IF(C181&lt;=9,G181, IF(C181&gt;=10," ")))</f>
        <v>9.68</v>
      </c>
      <c r="AC181" s="104">
        <f>IF(Y181=" "," ",IF(Y181&gt;0,EXP(-173.4292+249.6339*100/Z181+143.3483*LN(+Z181/100)-21.8492*Z181/100+AA181*(-0.033096+0.014259*Z181/100-0.0017*(Z181/100)^2))*1.4276))</f>
        <v>8.7907863798350068</v>
      </c>
      <c r="AD181" s="102">
        <f>IF(Y181=" "," ",IF(Y181&gt;0,AB181/AC181))</f>
        <v>1.1011529096196377</v>
      </c>
      <c r="AE181" s="105">
        <f>IF(C181&lt;6," ",IF(C181&lt;=9,F181, IF(C181&gt;=10," ")))</f>
        <v>0.65</v>
      </c>
      <c r="AF181" s="102" t="str">
        <f>IF(Y181=" "," ",N181)</f>
        <v>NS</v>
      </c>
      <c r="AG181" s="105" t="str">
        <f>IF(C181&lt;6," ",IF(C181&lt;=9,T181, IF(C181&gt;=10," ")))</f>
        <v>NS</v>
      </c>
      <c r="AH181" s="105" t="str">
        <f>IF(C181&lt;6," ",IF(C181&lt;=9,U181, IF(C181&gt;=10," ")))</f>
        <v>NS</v>
      </c>
      <c r="AI181" s="102"/>
      <c r="AJ181" s="106" t="str">
        <f>IF(C181&lt;6," ",IF(C181&lt;=9,S181, IF(C181&gt;=10," ")))</f>
        <v>NS</v>
      </c>
      <c r="AK181" s="107" t="e">
        <f>IF(Y181=" ", " ", IF(Y181&gt;0, AJ181-AF181))</f>
        <v>#VALUE!</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291</v>
      </c>
      <c r="B182" s="102">
        <v>2022</v>
      </c>
      <c r="C182" s="103">
        <v>7</v>
      </c>
      <c r="D182" s="102">
        <v>15</v>
      </c>
      <c r="E182" s="82"/>
      <c r="F182" s="131">
        <v>0.65</v>
      </c>
      <c r="G182" s="131">
        <v>9.68</v>
      </c>
      <c r="H182" s="82"/>
      <c r="I182" s="131">
        <v>17.3</v>
      </c>
      <c r="J182" s="134">
        <v>15.2</v>
      </c>
      <c r="K182" s="82"/>
      <c r="L182" s="82"/>
      <c r="M182" s="108"/>
      <c r="N182" s="137">
        <v>3.1341088620093807</v>
      </c>
      <c r="O182" s="82"/>
      <c r="P182" s="82"/>
      <c r="Q182" s="82"/>
      <c r="R182" s="140"/>
      <c r="S182" s="137">
        <v>66.045037141063602</v>
      </c>
      <c r="T182" s="137">
        <v>6.4729437713080165</v>
      </c>
      <c r="U182" s="137">
        <v>0.03</v>
      </c>
      <c r="V182" s="85"/>
      <c r="W182" s="85"/>
      <c r="X182" s="85"/>
      <c r="Y182" s="102">
        <f t="shared" ref="Y182:Y193" si="66">IF(C182&lt;6," ",IF(C182&lt;=9,I182, IF(C182&gt;=10," ")))</f>
        <v>17.3</v>
      </c>
      <c r="Z182" s="102">
        <f t="shared" ref="Z182:Z193" si="67">IF(Y182=" ", " ", IF(Y182&gt;0, Y182+273.15))</f>
        <v>290.45</v>
      </c>
      <c r="AA182" s="102">
        <f t="shared" ref="AA182:AA193" si="68">IF(C182&lt;6," ",IF(C182&lt;=9,J182, IF(C182&gt;=10," ")))</f>
        <v>15.2</v>
      </c>
      <c r="AB182" s="102">
        <f t="shared" ref="AB182:AB193" si="69">IF(C182&lt;6," ",IF(C182&lt;=9,G182, IF(C182&gt;=10," ")))</f>
        <v>9.68</v>
      </c>
      <c r="AC182" s="104">
        <f t="shared" ref="AC182:AC193" si="70">IF(Y182=" "," ",IF(Y182&gt;0,EXP(-173.4292+249.6339*100/Z182+143.3483*LN(+Z182/100)-21.8492*Z182/100+AA182*(-0.033096+0.014259*Z182/100-0.0017*(Z182/100)^2))*1.4276))</f>
        <v>8.7432698609833164</v>
      </c>
      <c r="AD182" s="102">
        <f t="shared" ref="AD182:AD193" si="71">IF(Y182=" "," ",IF(Y182&gt;0,AB182/AC182))</f>
        <v>1.1071372786052074</v>
      </c>
      <c r="AE182" s="105">
        <f t="shared" ref="AE182:AE192" si="72">IF(C182&lt;6," ",IF(C182&lt;=9,F182, IF(C182&gt;=10," ")))</f>
        <v>0.65</v>
      </c>
      <c r="AF182" s="102">
        <f t="shared" ref="AF182:AF193" si="73">IF(Y182=" "," ",N182)</f>
        <v>3.1341088620093807</v>
      </c>
      <c r="AG182" s="105">
        <f t="shared" ref="AG182:AG193" si="74">IF(C182&lt;6," ",IF(C182&lt;=9,T182, IF(C182&gt;=10," ")))</f>
        <v>6.4729437713080165</v>
      </c>
      <c r="AH182" s="105">
        <f t="shared" ref="AH182:AH193" si="75">IF(C182&lt;6," ",IF(C182&lt;=9,U182, IF(C182&gt;=10," ")))</f>
        <v>0.03</v>
      </c>
      <c r="AI182" s="102">
        <f t="shared" ref="AI182:AI185" si="76">IF(Y182=" ", " ", IF(Y182&gt;0, SUM(AG182:AH182)))</f>
        <v>6.5029437713080167</v>
      </c>
      <c r="AJ182" s="106">
        <f t="shared" ref="AJ182:AJ193" si="77">IF(C182&lt;6," ",IF(C182&lt;=9,S182, IF(C182&gt;=10," ")))</f>
        <v>66.045037141063602</v>
      </c>
      <c r="AK182" s="107">
        <f t="shared" ref="AK182:AK193" si="78">IF(Y182=" ", " ", IF(Y182&gt;0, AJ182-AF182))</f>
        <v>62.910928279054218</v>
      </c>
      <c r="AL182" s="85"/>
      <c r="AM182" s="85"/>
      <c r="AN182" s="85"/>
      <c r="AO182" s="85"/>
      <c r="AP182" s="85"/>
      <c r="AQ182" s="85"/>
      <c r="AR182" s="85"/>
      <c r="AS182" s="85"/>
      <c r="AT182" s="85"/>
      <c r="AU182" s="85"/>
      <c r="AV182" s="85"/>
      <c r="AW182" s="85"/>
      <c r="AX182" s="85"/>
      <c r="AY182" s="85"/>
      <c r="AZ182" s="85"/>
      <c r="BA182" s="82"/>
      <c r="BB182" s="82"/>
    </row>
    <row r="183" spans="1:54" ht="16" x14ac:dyDescent="0.2">
      <c r="A183" s="101" t="s">
        <v>291</v>
      </c>
      <c r="B183" s="102">
        <v>2022</v>
      </c>
      <c r="C183" s="103">
        <v>7</v>
      </c>
      <c r="D183" s="102">
        <v>15</v>
      </c>
      <c r="E183" s="82"/>
      <c r="F183" s="131">
        <v>0.65</v>
      </c>
      <c r="G183" s="131">
        <v>9.68</v>
      </c>
      <c r="H183" s="82"/>
      <c r="I183" s="131">
        <v>17.3</v>
      </c>
      <c r="J183" s="134">
        <v>16.399999999999999</v>
      </c>
      <c r="K183" s="82"/>
      <c r="L183" s="82"/>
      <c r="M183" s="108"/>
      <c r="N183" s="137" t="s">
        <v>763</v>
      </c>
      <c r="O183" s="82"/>
      <c r="P183" s="82"/>
      <c r="Q183" s="82"/>
      <c r="R183" s="140"/>
      <c r="S183" s="137" t="s">
        <v>763</v>
      </c>
      <c r="T183" s="137" t="s">
        <v>763</v>
      </c>
      <c r="U183" s="137" t="s">
        <v>763</v>
      </c>
      <c r="V183" s="85"/>
      <c r="W183" s="85"/>
      <c r="X183" s="85"/>
      <c r="Y183" s="102">
        <f t="shared" si="66"/>
        <v>17.3</v>
      </c>
      <c r="Z183" s="102">
        <f t="shared" si="67"/>
        <v>290.45</v>
      </c>
      <c r="AA183" s="102">
        <f t="shared" si="68"/>
        <v>16.399999999999999</v>
      </c>
      <c r="AB183" s="102">
        <f t="shared" si="69"/>
        <v>9.68</v>
      </c>
      <c r="AC183" s="104">
        <f t="shared" si="70"/>
        <v>8.6803137901728782</v>
      </c>
      <c r="AD183" s="102">
        <f t="shared" si="71"/>
        <v>1.1151670589326945</v>
      </c>
      <c r="AE183" s="105">
        <f t="shared" si="72"/>
        <v>0.65</v>
      </c>
      <c r="AF183" s="102" t="str">
        <f t="shared" si="73"/>
        <v>NS</v>
      </c>
      <c r="AG183" s="105" t="str">
        <f t="shared" si="74"/>
        <v>NS</v>
      </c>
      <c r="AH183" s="105" t="str">
        <f t="shared" si="75"/>
        <v>NS</v>
      </c>
      <c r="AI183" s="102"/>
      <c r="AJ183" s="106" t="str">
        <f t="shared" si="77"/>
        <v>NS</v>
      </c>
      <c r="AK183" s="107" t="e">
        <f t="shared" si="78"/>
        <v>#VALUE!</v>
      </c>
      <c r="AL183" s="82"/>
      <c r="AM183" s="85"/>
      <c r="AN183" s="85"/>
      <c r="AO183" s="85"/>
      <c r="AP183" s="85"/>
      <c r="AQ183" s="85"/>
      <c r="AR183" s="114" t="s">
        <v>1230</v>
      </c>
      <c r="AS183" s="85"/>
      <c r="AT183" s="85"/>
      <c r="AU183" s="85"/>
      <c r="AV183" s="85"/>
      <c r="AW183" s="85"/>
      <c r="AX183" s="85"/>
      <c r="AY183" s="85"/>
      <c r="AZ183" s="85"/>
      <c r="BA183" s="82"/>
      <c r="BB183" s="82"/>
    </row>
    <row r="184" spans="1:54" ht="16" x14ac:dyDescent="0.2">
      <c r="A184" s="101" t="s">
        <v>291</v>
      </c>
      <c r="B184" s="102">
        <v>2022</v>
      </c>
      <c r="C184" s="103">
        <v>7</v>
      </c>
      <c r="D184" s="102">
        <v>29</v>
      </c>
      <c r="E184" s="82"/>
      <c r="F184" s="131">
        <v>0.65</v>
      </c>
      <c r="G184" s="131">
        <v>8.3699999999999992</v>
      </c>
      <c r="H184" s="82"/>
      <c r="I184" s="131" t="s">
        <v>761</v>
      </c>
      <c r="J184" s="134">
        <v>16.899999999999999</v>
      </c>
      <c r="K184" s="82"/>
      <c r="L184" s="82"/>
      <c r="M184" s="108"/>
      <c r="N184" s="137" t="s">
        <v>763</v>
      </c>
      <c r="O184" s="82"/>
      <c r="P184" s="82"/>
      <c r="Q184" s="82"/>
      <c r="R184" s="140"/>
      <c r="S184" s="137" t="s">
        <v>763</v>
      </c>
      <c r="T184" s="137" t="s">
        <v>763</v>
      </c>
      <c r="U184" s="137" t="s">
        <v>763</v>
      </c>
      <c r="V184" s="85"/>
      <c r="W184" s="85"/>
      <c r="X184" s="85"/>
      <c r="Y184" s="102" t="str">
        <f t="shared" si="66"/>
        <v>ND</v>
      </c>
      <c r="Z184" s="102" t="e">
        <f t="shared" si="67"/>
        <v>#VALUE!</v>
      </c>
      <c r="AA184" s="102">
        <f t="shared" si="68"/>
        <v>16.899999999999999</v>
      </c>
      <c r="AB184" s="102">
        <f t="shared" si="69"/>
        <v>8.3699999999999992</v>
      </c>
      <c r="AC184" s="104" t="e">
        <f t="shared" si="70"/>
        <v>#VALUE!</v>
      </c>
      <c r="AD184" s="102" t="e">
        <f t="shared" si="71"/>
        <v>#VALUE!</v>
      </c>
      <c r="AE184" s="105">
        <f t="shared" si="72"/>
        <v>0.65</v>
      </c>
      <c r="AF184" s="102" t="str">
        <f t="shared" si="73"/>
        <v>NS</v>
      </c>
      <c r="AG184" s="105" t="str">
        <f t="shared" si="74"/>
        <v>NS</v>
      </c>
      <c r="AH184" s="105" t="str">
        <f t="shared" si="75"/>
        <v>NS</v>
      </c>
      <c r="AI184" s="102"/>
      <c r="AJ184" s="106" t="str">
        <f t="shared" si="77"/>
        <v>NS</v>
      </c>
      <c r="AK184" s="107" t="e">
        <f t="shared" si="78"/>
        <v>#VALUE!</v>
      </c>
      <c r="AL184" s="82"/>
      <c r="AM184" s="85"/>
      <c r="AN184" s="85"/>
      <c r="AO184" s="85"/>
      <c r="AP184" s="85"/>
      <c r="AQ184" s="85"/>
      <c r="AR184" s="115"/>
      <c r="AS184" s="116" t="s">
        <v>487</v>
      </c>
      <c r="AT184" s="116" t="s">
        <v>1231</v>
      </c>
      <c r="AU184" s="116" t="s">
        <v>485</v>
      </c>
      <c r="AV184" s="116" t="s">
        <v>513</v>
      </c>
      <c r="AW184" s="116" t="s">
        <v>489</v>
      </c>
      <c r="AX184" s="116"/>
      <c r="AY184" s="85"/>
      <c r="AZ184" s="85"/>
      <c r="BA184" s="82"/>
      <c r="BB184" s="82"/>
    </row>
    <row r="185" spans="1:54" ht="16" x14ac:dyDescent="0.2">
      <c r="A185" s="101" t="s">
        <v>291</v>
      </c>
      <c r="B185" s="102">
        <v>2022</v>
      </c>
      <c r="C185" s="103">
        <v>7</v>
      </c>
      <c r="D185" s="102">
        <v>29</v>
      </c>
      <c r="E185" s="82"/>
      <c r="F185" s="131">
        <v>0.65</v>
      </c>
      <c r="G185" s="131">
        <v>8.3699999999999992</v>
      </c>
      <c r="H185" s="82"/>
      <c r="I185" s="131" t="s">
        <v>761</v>
      </c>
      <c r="J185" s="134">
        <v>13.2</v>
      </c>
      <c r="K185" s="82"/>
      <c r="L185" s="82"/>
      <c r="M185" s="108"/>
      <c r="N185" s="137">
        <v>5.2250571934071131</v>
      </c>
      <c r="O185" s="82"/>
      <c r="P185" s="82"/>
      <c r="Q185" s="82"/>
      <c r="R185" s="140"/>
      <c r="S185" s="137">
        <v>201.57626318175033</v>
      </c>
      <c r="T185" s="137">
        <v>13.612340178571424</v>
      </c>
      <c r="U185" s="137">
        <v>4.0654285714285709</v>
      </c>
      <c r="V185" s="85"/>
      <c r="W185" s="85"/>
      <c r="X185" s="85"/>
      <c r="Y185" s="102" t="str">
        <f t="shared" si="66"/>
        <v>ND</v>
      </c>
      <c r="Z185" s="102" t="e">
        <f t="shared" si="67"/>
        <v>#VALUE!</v>
      </c>
      <c r="AA185" s="102">
        <f t="shared" si="68"/>
        <v>13.2</v>
      </c>
      <c r="AB185" s="102">
        <f t="shared" si="69"/>
        <v>8.3699999999999992</v>
      </c>
      <c r="AC185" s="104" t="e">
        <f t="shared" si="70"/>
        <v>#VALUE!</v>
      </c>
      <c r="AD185" s="102" t="e">
        <f t="shared" si="71"/>
        <v>#VALUE!</v>
      </c>
      <c r="AE185" s="105">
        <f t="shared" si="72"/>
        <v>0.65</v>
      </c>
      <c r="AF185" s="102">
        <f t="shared" si="73"/>
        <v>5.2250571934071131</v>
      </c>
      <c r="AG185" s="105">
        <f t="shared" si="74"/>
        <v>13.612340178571424</v>
      </c>
      <c r="AH185" s="105">
        <f t="shared" si="75"/>
        <v>4.0654285714285709</v>
      </c>
      <c r="AI185" s="102">
        <f t="shared" si="76"/>
        <v>17.677768749999995</v>
      </c>
      <c r="AJ185" s="106">
        <f t="shared" si="77"/>
        <v>201.57626318175033</v>
      </c>
      <c r="AK185" s="107">
        <f t="shared" si="78"/>
        <v>196.35120598834322</v>
      </c>
      <c r="AL185" s="82"/>
      <c r="AM185" s="84" t="s">
        <v>1232</v>
      </c>
      <c r="AN185" s="82"/>
      <c r="AO185" s="82"/>
      <c r="AP185" s="82"/>
      <c r="AQ185" s="82"/>
      <c r="AR185" s="117" t="s">
        <v>522</v>
      </c>
      <c r="AS185" s="115"/>
      <c r="AT185" s="115"/>
      <c r="AU185" s="115"/>
      <c r="AV185" s="115"/>
      <c r="AW185" s="115"/>
      <c r="AX185" s="118"/>
      <c r="AY185" s="85"/>
      <c r="AZ185" s="85"/>
      <c r="BA185" s="82"/>
      <c r="BB185" s="82"/>
    </row>
    <row r="186" spans="1:54" ht="18" x14ac:dyDescent="0.25">
      <c r="A186" s="101" t="s">
        <v>291</v>
      </c>
      <c r="B186" s="102">
        <v>2022</v>
      </c>
      <c r="C186" s="103">
        <v>7</v>
      </c>
      <c r="D186" s="102">
        <v>29</v>
      </c>
      <c r="E186" s="82"/>
      <c r="F186" s="131">
        <v>0.65</v>
      </c>
      <c r="G186" s="131">
        <v>8.3699999999999992</v>
      </c>
      <c r="H186" s="82"/>
      <c r="I186" s="131" t="s">
        <v>761</v>
      </c>
      <c r="J186" s="134">
        <v>13.4</v>
      </c>
      <c r="K186" s="82"/>
      <c r="L186" s="82"/>
      <c r="M186" s="108"/>
      <c r="N186" s="137" t="s">
        <v>763</v>
      </c>
      <c r="O186" s="82"/>
      <c r="P186" s="82"/>
      <c r="Q186" s="82"/>
      <c r="R186" s="140"/>
      <c r="S186" s="137" t="s">
        <v>763</v>
      </c>
      <c r="T186" s="137" t="s">
        <v>763</v>
      </c>
      <c r="U186" s="137" t="s">
        <v>763</v>
      </c>
      <c r="V186" s="85"/>
      <c r="W186" s="85"/>
      <c r="X186" s="85"/>
      <c r="Y186" s="102" t="str">
        <f t="shared" si="66"/>
        <v>ND</v>
      </c>
      <c r="Z186" s="102" t="e">
        <f t="shared" si="67"/>
        <v>#VALUE!</v>
      </c>
      <c r="AA186" s="102">
        <f t="shared" si="68"/>
        <v>13.4</v>
      </c>
      <c r="AB186" s="102">
        <f t="shared" si="69"/>
        <v>8.3699999999999992</v>
      </c>
      <c r="AC186" s="104" t="e">
        <f t="shared" si="70"/>
        <v>#VALUE!</v>
      </c>
      <c r="AD186" s="102" t="e">
        <f t="shared" si="71"/>
        <v>#VALUE!</v>
      </c>
      <c r="AE186" s="105">
        <f t="shared" si="72"/>
        <v>0.65</v>
      </c>
      <c r="AF186" s="102" t="str">
        <f t="shared" si="73"/>
        <v>NS</v>
      </c>
      <c r="AG186" s="105" t="str">
        <f t="shared" si="74"/>
        <v>NS</v>
      </c>
      <c r="AH186" s="105" t="str">
        <f t="shared" si="75"/>
        <v>NS</v>
      </c>
      <c r="AI186" s="102"/>
      <c r="AJ186" s="106" t="str">
        <f t="shared" si="77"/>
        <v>NS</v>
      </c>
      <c r="AK186" s="107" t="e">
        <f t="shared" si="78"/>
        <v>#VALUE!</v>
      </c>
      <c r="AL186" s="82"/>
      <c r="AM186" s="119" t="s">
        <v>477</v>
      </c>
      <c r="AN186" s="109" t="s">
        <v>1231</v>
      </c>
      <c r="AO186" s="120" t="s">
        <v>479</v>
      </c>
      <c r="AP186" s="120" t="s">
        <v>726</v>
      </c>
      <c r="AQ186" s="120" t="s">
        <v>481</v>
      </c>
      <c r="AR186" s="118" t="s">
        <v>476</v>
      </c>
      <c r="AS186" s="115">
        <v>0.4</v>
      </c>
      <c r="AT186" s="118">
        <v>0.6</v>
      </c>
      <c r="AU186" s="121">
        <v>10</v>
      </c>
      <c r="AV186" s="115">
        <v>10</v>
      </c>
      <c r="AW186" s="122">
        <v>43</v>
      </c>
      <c r="AX186" s="118"/>
      <c r="AY186" s="85"/>
      <c r="AZ186" s="85"/>
      <c r="BA186" s="82"/>
      <c r="BB186" s="82"/>
    </row>
    <row r="187" spans="1:54" ht="16" x14ac:dyDescent="0.2">
      <c r="A187" s="101" t="s">
        <v>291</v>
      </c>
      <c r="B187" s="102">
        <v>2022</v>
      </c>
      <c r="C187" s="103">
        <v>8</v>
      </c>
      <c r="D187" s="102">
        <v>15</v>
      </c>
      <c r="E187" s="82"/>
      <c r="F187" s="131">
        <v>0.9</v>
      </c>
      <c r="G187" s="131">
        <v>10.050000000000001</v>
      </c>
      <c r="H187" s="82"/>
      <c r="I187" s="131">
        <v>13.3</v>
      </c>
      <c r="J187" s="134">
        <v>15.3</v>
      </c>
      <c r="K187" s="82"/>
      <c r="L187" s="82"/>
      <c r="M187" s="82"/>
      <c r="N187" s="137" t="s">
        <v>763</v>
      </c>
      <c r="O187" s="82"/>
      <c r="P187" s="82"/>
      <c r="Q187" s="82"/>
      <c r="R187" s="140"/>
      <c r="S187" s="137" t="s">
        <v>763</v>
      </c>
      <c r="T187" s="137" t="s">
        <v>763</v>
      </c>
      <c r="U187" s="137" t="s">
        <v>763</v>
      </c>
      <c r="V187" s="85"/>
      <c r="W187" s="85"/>
      <c r="X187" s="85"/>
      <c r="Y187" s="102">
        <f t="shared" si="66"/>
        <v>13.3</v>
      </c>
      <c r="Z187" s="102">
        <f t="shared" si="67"/>
        <v>286.45</v>
      </c>
      <c r="AA187" s="102">
        <f t="shared" si="68"/>
        <v>15.3</v>
      </c>
      <c r="AB187" s="102">
        <f t="shared" si="69"/>
        <v>10.050000000000001</v>
      </c>
      <c r="AC187" s="104">
        <f t="shared" si="70"/>
        <v>9.4993438524885576</v>
      </c>
      <c r="AD187" s="102">
        <f t="shared" si="71"/>
        <v>1.0579678087310407</v>
      </c>
      <c r="AE187" s="105">
        <f t="shared" si="72"/>
        <v>0.9</v>
      </c>
      <c r="AF187" s="102" t="str">
        <f t="shared" si="73"/>
        <v>NS</v>
      </c>
      <c r="AG187" s="105" t="str">
        <f t="shared" si="74"/>
        <v>NS</v>
      </c>
      <c r="AH187" s="105" t="str">
        <f t="shared" si="75"/>
        <v>NS</v>
      </c>
      <c r="AI187" s="102"/>
      <c r="AJ187" s="106" t="str">
        <f t="shared" si="77"/>
        <v>NS</v>
      </c>
      <c r="AK187" s="107" t="e">
        <f t="shared" si="78"/>
        <v>#VALUE!</v>
      </c>
      <c r="AL187" s="82"/>
      <c r="AM187" s="123" t="s">
        <v>479</v>
      </c>
      <c r="AN187" s="124" t="s">
        <v>1233</v>
      </c>
      <c r="AO187" s="124" t="s">
        <v>485</v>
      </c>
      <c r="AP187" s="124" t="s">
        <v>1234</v>
      </c>
      <c r="AQ187" s="124"/>
      <c r="AR187" s="118" t="s">
        <v>482</v>
      </c>
      <c r="AS187" s="115">
        <v>0.9</v>
      </c>
      <c r="AT187" s="118">
        <v>3</v>
      </c>
      <c r="AU187" s="121">
        <v>1</v>
      </c>
      <c r="AV187" s="115">
        <v>3</v>
      </c>
      <c r="AW187" s="122">
        <v>20</v>
      </c>
      <c r="AX187" s="118"/>
      <c r="AY187" s="85"/>
      <c r="AZ187" s="102"/>
      <c r="BA187" s="102" t="s">
        <v>1235</v>
      </c>
      <c r="BB187" s="82"/>
    </row>
    <row r="188" spans="1:54" ht="16" x14ac:dyDescent="0.2">
      <c r="A188" s="101" t="s">
        <v>291</v>
      </c>
      <c r="B188" s="102">
        <v>2022</v>
      </c>
      <c r="C188" s="103">
        <v>8</v>
      </c>
      <c r="D188" s="102">
        <v>15</v>
      </c>
      <c r="E188" s="82"/>
      <c r="F188" s="131">
        <v>0.9</v>
      </c>
      <c r="G188" s="131">
        <v>10.050000000000001</v>
      </c>
      <c r="H188" s="82"/>
      <c r="I188" s="131">
        <v>13.3</v>
      </c>
      <c r="J188" s="134">
        <v>22.8</v>
      </c>
      <c r="K188" s="82"/>
      <c r="L188" s="82"/>
      <c r="M188" s="82"/>
      <c r="N188" s="137">
        <v>2.123324167152798</v>
      </c>
      <c r="O188" s="82"/>
      <c r="P188" s="82"/>
      <c r="Q188" s="82"/>
      <c r="R188" s="140"/>
      <c r="S188" s="137">
        <v>48.989947216928563</v>
      </c>
      <c r="T188" s="137">
        <v>3.1074077380952381</v>
      </c>
      <c r="U188" s="137">
        <v>0.03</v>
      </c>
      <c r="V188" s="85"/>
      <c r="W188" s="85"/>
      <c r="X188" s="85"/>
      <c r="Y188" s="102">
        <f t="shared" si="66"/>
        <v>13.3</v>
      </c>
      <c r="Z188" s="102">
        <f t="shared" si="67"/>
        <v>286.45</v>
      </c>
      <c r="AA188" s="102">
        <f t="shared" si="68"/>
        <v>22.8</v>
      </c>
      <c r="AB188" s="102">
        <f t="shared" si="69"/>
        <v>10.050000000000001</v>
      </c>
      <c r="AC188" s="104">
        <f t="shared" si="70"/>
        <v>9.0677229177036356</v>
      </c>
      <c r="AD188" s="102">
        <f t="shared" si="71"/>
        <v>1.1083267641955168</v>
      </c>
      <c r="AE188" s="105">
        <f t="shared" si="72"/>
        <v>0.9</v>
      </c>
      <c r="AF188" s="102">
        <f t="shared" si="73"/>
        <v>2.123324167152798</v>
      </c>
      <c r="AG188" s="105">
        <f t="shared" si="74"/>
        <v>3.1074077380952381</v>
      </c>
      <c r="AH188" s="105">
        <f t="shared" si="75"/>
        <v>0.03</v>
      </c>
      <c r="AI188" s="102">
        <f t="shared" ref="AI188" si="79">IF(Y188=" ", " ", IF(Y188&gt;0, SUM(AG188:AH188)))</f>
        <v>3.1374077380952379</v>
      </c>
      <c r="AJ188" s="106">
        <f t="shared" si="77"/>
        <v>48.989947216928563</v>
      </c>
      <c r="AK188" s="107">
        <f t="shared" si="78"/>
        <v>46.866623049775768</v>
      </c>
      <c r="AL188" s="82"/>
      <c r="AM188" s="123" t="s">
        <v>1236</v>
      </c>
      <c r="AN188" s="125" t="s">
        <v>742</v>
      </c>
      <c r="AO188" s="125" t="s">
        <v>494</v>
      </c>
      <c r="AP188" s="125" t="s">
        <v>495</v>
      </c>
      <c r="AQ188" s="125" t="s">
        <v>494</v>
      </c>
      <c r="AR188" s="118"/>
      <c r="AS188" s="115" t="s">
        <v>487</v>
      </c>
      <c r="AT188" s="115" t="s">
        <v>976</v>
      </c>
      <c r="AU188" s="115" t="s">
        <v>485</v>
      </c>
      <c r="AV188" s="115" t="s">
        <v>488</v>
      </c>
      <c r="AW188" s="115" t="s">
        <v>489</v>
      </c>
      <c r="AX188" s="116" t="s">
        <v>490</v>
      </c>
      <c r="AY188" s="102"/>
      <c r="AZ188" s="102"/>
      <c r="BA188" s="84" t="s">
        <v>1</v>
      </c>
      <c r="BB188" s="82"/>
    </row>
    <row r="189" spans="1:54" ht="16" x14ac:dyDescent="0.2">
      <c r="A189" s="101" t="s">
        <v>291</v>
      </c>
      <c r="B189" s="102">
        <v>2022</v>
      </c>
      <c r="C189" s="132">
        <v>8</v>
      </c>
      <c r="D189" s="82">
        <v>15</v>
      </c>
      <c r="E189" s="85"/>
      <c r="F189" s="131">
        <v>0.9</v>
      </c>
      <c r="G189" s="131">
        <v>10.050000000000001</v>
      </c>
      <c r="H189" s="85"/>
      <c r="I189" s="131">
        <v>13.3</v>
      </c>
      <c r="J189" s="134">
        <v>22.9</v>
      </c>
      <c r="K189" s="85"/>
      <c r="L189" s="85"/>
      <c r="M189" s="85"/>
      <c r="N189" s="137" t="s">
        <v>763</v>
      </c>
      <c r="O189" s="85"/>
      <c r="P189" s="85"/>
      <c r="Q189" s="85"/>
      <c r="R189" s="140"/>
      <c r="S189" s="137" t="s">
        <v>763</v>
      </c>
      <c r="T189" s="137" t="s">
        <v>763</v>
      </c>
      <c r="U189" s="137" t="s">
        <v>763</v>
      </c>
      <c r="V189" s="85"/>
      <c r="W189" s="85"/>
      <c r="X189" s="85"/>
      <c r="Y189" s="85">
        <f t="shared" si="66"/>
        <v>13.3</v>
      </c>
      <c r="Z189" s="82">
        <f t="shared" si="67"/>
        <v>286.45</v>
      </c>
      <c r="AA189" s="85">
        <f t="shared" si="68"/>
        <v>22.9</v>
      </c>
      <c r="AB189" s="85">
        <f t="shared" si="69"/>
        <v>10.050000000000001</v>
      </c>
      <c r="AC189" s="110">
        <f t="shared" si="70"/>
        <v>9.0621024844333196</v>
      </c>
      <c r="AD189" s="82">
        <f t="shared" si="71"/>
        <v>1.1090141628020285</v>
      </c>
      <c r="AE189" s="111">
        <f t="shared" si="72"/>
        <v>0.9</v>
      </c>
      <c r="AF189" s="82" t="str">
        <f t="shared" si="73"/>
        <v>NS</v>
      </c>
      <c r="AG189" s="111" t="str">
        <f t="shared" si="74"/>
        <v>NS</v>
      </c>
      <c r="AH189" s="111" t="str">
        <f t="shared" si="75"/>
        <v>NS</v>
      </c>
      <c r="AI189" s="102"/>
      <c r="AJ189" s="112" t="str">
        <f t="shared" si="77"/>
        <v>NS</v>
      </c>
      <c r="AK189" s="113" t="e">
        <f t="shared" si="78"/>
        <v>#VALUE!</v>
      </c>
      <c r="AL189" s="82"/>
      <c r="AM189" s="82">
        <f>AD195</f>
        <v>1.1010425826632495</v>
      </c>
      <c r="AN189" s="82">
        <f>AE195</f>
        <v>0.71875</v>
      </c>
      <c r="AO189" s="82">
        <f>AF195</f>
        <v>3.0093447043847297</v>
      </c>
      <c r="AP189" s="82">
        <f>AI195</f>
        <v>8.8046105708031934</v>
      </c>
      <c r="AQ189" s="113">
        <f>AK195</f>
        <v>93.771474149664144</v>
      </c>
      <c r="AR189" s="118"/>
      <c r="AS189" s="115" t="s">
        <v>497</v>
      </c>
      <c r="AT189" s="115" t="s">
        <v>497</v>
      </c>
      <c r="AU189" s="115" t="s">
        <v>497</v>
      </c>
      <c r="AV189" s="115" t="s">
        <v>497</v>
      </c>
      <c r="AW189" s="115" t="s">
        <v>497</v>
      </c>
      <c r="AX189" s="116" t="s">
        <v>498</v>
      </c>
      <c r="AY189" s="102"/>
      <c r="AZ189" s="102"/>
      <c r="BA189" s="82"/>
      <c r="BB189" s="82"/>
    </row>
    <row r="190" spans="1:54" ht="16" x14ac:dyDescent="0.2">
      <c r="A190" s="101" t="s">
        <v>291</v>
      </c>
      <c r="B190" s="102">
        <v>2022</v>
      </c>
      <c r="C190" s="132">
        <v>8</v>
      </c>
      <c r="D190" s="82">
        <v>30</v>
      </c>
      <c r="E190" s="85"/>
      <c r="F190" s="131">
        <v>0.67500000000000004</v>
      </c>
      <c r="G190" s="131">
        <v>8.56</v>
      </c>
      <c r="H190" s="85"/>
      <c r="I190" s="131">
        <v>23</v>
      </c>
      <c r="J190" s="134">
        <v>9.3000000000000007</v>
      </c>
      <c r="K190" s="85"/>
      <c r="L190" s="85"/>
      <c r="M190" s="85"/>
      <c r="N190" s="137" t="s">
        <v>763</v>
      </c>
      <c r="O190" s="85"/>
      <c r="P190" s="85"/>
      <c r="Q190" s="85"/>
      <c r="R190" s="140"/>
      <c r="S190" s="137" t="s">
        <v>763</v>
      </c>
      <c r="T190" s="137" t="s">
        <v>763</v>
      </c>
      <c r="U190" s="137" t="s">
        <v>763</v>
      </c>
      <c r="V190" s="85"/>
      <c r="W190" s="85"/>
      <c r="X190" s="85"/>
      <c r="Y190" s="85">
        <f t="shared" si="66"/>
        <v>23</v>
      </c>
      <c r="Z190" s="82">
        <f t="shared" si="67"/>
        <v>296.14999999999998</v>
      </c>
      <c r="AA190" s="85">
        <f t="shared" si="68"/>
        <v>9.3000000000000007</v>
      </c>
      <c r="AB190" s="85">
        <f t="shared" si="69"/>
        <v>8.56</v>
      </c>
      <c r="AC190" s="110">
        <f t="shared" si="70"/>
        <v>8.1041600485252925</v>
      </c>
      <c r="AD190" s="82">
        <f t="shared" si="71"/>
        <v>1.0562476492005679</v>
      </c>
      <c r="AE190" s="111">
        <f t="shared" si="72"/>
        <v>0.67500000000000004</v>
      </c>
      <c r="AF190" s="82" t="str">
        <f t="shared" si="73"/>
        <v>NS</v>
      </c>
      <c r="AG190" s="111" t="str">
        <f t="shared" si="74"/>
        <v>NS</v>
      </c>
      <c r="AH190" s="111" t="str">
        <f t="shared" si="75"/>
        <v>NS</v>
      </c>
      <c r="AI190" s="82"/>
      <c r="AJ190" s="112" t="str">
        <f t="shared" si="77"/>
        <v>NS</v>
      </c>
      <c r="AK190" s="113" t="e">
        <f t="shared" si="78"/>
        <v>#VALUE!</v>
      </c>
      <c r="AL190" s="85"/>
      <c r="AM190" s="82"/>
      <c r="AN190" s="82"/>
      <c r="AO190" s="82"/>
      <c r="AP190" s="85"/>
      <c r="AQ190" s="82"/>
      <c r="AR190" s="82"/>
      <c r="AS190" s="115">
        <f>((LN(AM189)-LN(0.4))/(LN(0.9)-LN(0.4))*100)</f>
        <v>124.86256461658331</v>
      </c>
      <c r="AT190" s="120">
        <f>((LN(AN189)-LN(0.6))/(LN(3)-LN(0.6))*100)</f>
        <v>11.220310861342902</v>
      </c>
      <c r="AU190" s="115">
        <f>((LN(AO189)-LN(10))/(LN(1)-LN(10))*100)</f>
        <v>52.152806329415135</v>
      </c>
      <c r="AV190" s="115">
        <f>((LN(AP189)-LN(10))/(LN(3)-LN(10))*100)</f>
        <v>10.574124245556741</v>
      </c>
      <c r="AW190" s="115">
        <f>((LN(AQ189)-LN(43))/(LN(20)-LN(43))*100)</f>
        <v>-101.85412601324282</v>
      </c>
      <c r="AX190" s="82"/>
      <c r="AY190" s="82"/>
      <c r="AZ190" s="82"/>
      <c r="BA190" s="82"/>
      <c r="BB190" s="82"/>
    </row>
    <row r="191" spans="1:54" ht="16" x14ac:dyDescent="0.2">
      <c r="A191" s="101" t="s">
        <v>291</v>
      </c>
      <c r="B191" s="102">
        <v>2022</v>
      </c>
      <c r="C191" s="132">
        <v>8</v>
      </c>
      <c r="D191" s="82">
        <v>30</v>
      </c>
      <c r="E191" s="85"/>
      <c r="F191" s="131">
        <v>0.67500000000000004</v>
      </c>
      <c r="G191" s="131">
        <v>8.56</v>
      </c>
      <c r="H191" s="85"/>
      <c r="I191" s="131">
        <v>23</v>
      </c>
      <c r="J191" s="134">
        <v>20.399999999999999</v>
      </c>
      <c r="K191" s="85"/>
      <c r="L191" s="85"/>
      <c r="M191" s="85"/>
      <c r="N191" s="137">
        <v>1.5548885949696254</v>
      </c>
      <c r="O191" s="85"/>
      <c r="P191" s="85"/>
      <c r="Q191" s="85"/>
      <c r="R191" s="140"/>
      <c r="S191" s="137">
        <v>70.512027876453061</v>
      </c>
      <c r="T191" s="137">
        <v>7.8703220238095239</v>
      </c>
      <c r="U191" s="137">
        <v>0.03</v>
      </c>
      <c r="V191" s="85"/>
      <c r="W191" s="85"/>
      <c r="X191" s="85"/>
      <c r="Y191" s="85">
        <f t="shared" si="66"/>
        <v>23</v>
      </c>
      <c r="Z191" s="82">
        <f t="shared" si="67"/>
        <v>296.14999999999998</v>
      </c>
      <c r="AA191" s="85">
        <f t="shared" si="68"/>
        <v>20.399999999999999</v>
      </c>
      <c r="AB191" s="85">
        <f t="shared" si="69"/>
        <v>8.56</v>
      </c>
      <c r="AC191" s="110">
        <f t="shared" si="70"/>
        <v>7.6007280014430734</v>
      </c>
      <c r="AD191" s="82">
        <f t="shared" si="71"/>
        <v>1.1262079103968461</v>
      </c>
      <c r="AE191" s="111">
        <f t="shared" si="72"/>
        <v>0.67500000000000004</v>
      </c>
      <c r="AF191" s="82">
        <f t="shared" si="73"/>
        <v>1.5548885949696254</v>
      </c>
      <c r="AG191" s="111">
        <f t="shared" si="74"/>
        <v>7.8703220238095239</v>
      </c>
      <c r="AH191" s="111">
        <f t="shared" si="75"/>
        <v>0.03</v>
      </c>
      <c r="AI191" s="102">
        <f t="shared" ref="AI191" si="80">IF(Y191=" ", " ", IF(Y191&gt;0, SUM(AG191:AH191)))</f>
        <v>7.9003220238095242</v>
      </c>
      <c r="AJ191" s="112">
        <f t="shared" si="77"/>
        <v>70.512027876453061</v>
      </c>
      <c r="AK191" s="113">
        <f t="shared" si="78"/>
        <v>68.957139281483435</v>
      </c>
      <c r="AL191" s="82"/>
      <c r="AM191" s="85"/>
      <c r="AN191" s="85"/>
      <c r="AO191" s="85"/>
      <c r="AP191" s="128" t="s">
        <v>1237</v>
      </c>
      <c r="AQ191" s="85"/>
      <c r="AR191" s="82"/>
      <c r="AS191" s="82">
        <f>IF(AS190&gt;100, 100, IF(AS190&lt;0, 0, AS190))</f>
        <v>100</v>
      </c>
      <c r="AT191" s="82">
        <f t="shared" ref="AT191:AW191" si="81">IF(AT190&gt;100, 100, IF(AT190&lt;0, 0, AT190))</f>
        <v>11.220310861342902</v>
      </c>
      <c r="AU191" s="82">
        <f t="shared" si="81"/>
        <v>52.152806329415135</v>
      </c>
      <c r="AV191" s="82">
        <f t="shared" si="81"/>
        <v>10.574124245556741</v>
      </c>
      <c r="AW191" s="82">
        <f t="shared" si="81"/>
        <v>0</v>
      </c>
      <c r="AX191" s="129">
        <f>AVERAGE(AS191:AW191)</f>
        <v>34.789448287262957</v>
      </c>
      <c r="AY191" s="84"/>
      <c r="AZ191" s="84"/>
      <c r="BA191" s="84" t="str">
        <f>IF(AX191&gt;65, "Acceptable; Ongoing Protection is Required", "Unacceptable; Immediate Restoration is Required")</f>
        <v>Unacceptable; Immediate Restoration is Required</v>
      </c>
      <c r="BB191" s="82"/>
    </row>
    <row r="192" spans="1:54" ht="16" x14ac:dyDescent="0.2">
      <c r="A192" s="101" t="s">
        <v>291</v>
      </c>
      <c r="B192" s="102">
        <v>2022</v>
      </c>
      <c r="C192" s="132">
        <v>8</v>
      </c>
      <c r="D192" s="82">
        <v>30</v>
      </c>
      <c r="E192" s="85"/>
      <c r="F192" s="131">
        <v>0.67500000000000004</v>
      </c>
      <c r="G192" s="131">
        <v>8.56</v>
      </c>
      <c r="H192" s="85"/>
      <c r="I192" s="131">
        <v>23</v>
      </c>
      <c r="J192" s="134">
        <v>20.7</v>
      </c>
      <c r="K192" s="85"/>
      <c r="L192" s="85"/>
      <c r="M192" s="85"/>
      <c r="N192" s="137" t="s">
        <v>763</v>
      </c>
      <c r="O192" s="85"/>
      <c r="P192" s="85"/>
      <c r="Q192" s="85"/>
      <c r="R192" s="140"/>
      <c r="S192" s="137" t="s">
        <v>763</v>
      </c>
      <c r="T192" s="137" t="s">
        <v>763</v>
      </c>
      <c r="U192" s="137" t="s">
        <v>763</v>
      </c>
      <c r="V192" s="85"/>
      <c r="W192" s="85"/>
      <c r="X192" s="85"/>
      <c r="Y192" s="85">
        <f t="shared" si="66"/>
        <v>23</v>
      </c>
      <c r="Z192" s="82">
        <f t="shared" si="67"/>
        <v>296.14999999999998</v>
      </c>
      <c r="AA192" s="85">
        <f t="shared" si="68"/>
        <v>20.7</v>
      </c>
      <c r="AB192" s="85">
        <f t="shared" si="69"/>
        <v>8.56</v>
      </c>
      <c r="AC192" s="110">
        <f t="shared" si="70"/>
        <v>7.5875647867917548</v>
      </c>
      <c r="AD192" s="82">
        <f t="shared" si="71"/>
        <v>1.1281617014857042</v>
      </c>
      <c r="AE192" s="111">
        <f t="shared" si="72"/>
        <v>0.67500000000000004</v>
      </c>
      <c r="AF192" s="82" t="str">
        <f t="shared" si="73"/>
        <v>NS</v>
      </c>
      <c r="AG192" s="111" t="str">
        <f t="shared" si="74"/>
        <v>NS</v>
      </c>
      <c r="AH192" s="111" t="str">
        <f t="shared" si="75"/>
        <v>NS</v>
      </c>
      <c r="AI192" s="82"/>
      <c r="AJ192" s="112" t="str">
        <f t="shared" si="77"/>
        <v>NS</v>
      </c>
      <c r="AK192" s="113" t="e">
        <f t="shared" si="78"/>
        <v>#VALUE!</v>
      </c>
      <c r="AL192" s="85"/>
      <c r="AM192" s="85"/>
      <c r="AN192" s="85"/>
      <c r="AO192" s="85"/>
      <c r="AP192" s="85"/>
      <c r="AQ192" s="85"/>
      <c r="AR192" s="85"/>
      <c r="AS192" s="85"/>
      <c r="AT192" s="85"/>
      <c r="AU192" s="85"/>
      <c r="AV192" s="85"/>
      <c r="AW192" s="126" t="s">
        <v>1238</v>
      </c>
      <c r="AX192" s="126">
        <f>AVERAGE(AS191:AW191)</f>
        <v>34.789448287262957</v>
      </c>
      <c r="AY192" s="85"/>
      <c r="AZ192" s="85"/>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t="str">
        <f t="shared" si="66"/>
        <v xml:space="preserve"> </v>
      </c>
      <c r="Z193" s="82" t="str">
        <f t="shared" si="67"/>
        <v xml:space="preserve"> </v>
      </c>
      <c r="AA193" s="85" t="str">
        <f t="shared" si="68"/>
        <v xml:space="preserve"> </v>
      </c>
      <c r="AB193" s="85" t="str">
        <f t="shared" si="69"/>
        <v xml:space="preserve"> </v>
      </c>
      <c r="AC193" s="110" t="str">
        <f t="shared" si="70"/>
        <v xml:space="preserve"> </v>
      </c>
      <c r="AD193" s="82" t="str">
        <f t="shared" si="71"/>
        <v xml:space="preserve"> </v>
      </c>
      <c r="AE193" s="111"/>
      <c r="AF193" s="82" t="str">
        <f t="shared" si="73"/>
        <v xml:space="preserve"> </v>
      </c>
      <c r="AG193" s="111" t="str">
        <f t="shared" si="74"/>
        <v xml:space="preserve"> </v>
      </c>
      <c r="AH193" s="111" t="str">
        <f t="shared" si="75"/>
        <v xml:space="preserve"> </v>
      </c>
      <c r="AI193" s="82"/>
      <c r="AJ193" s="112" t="str">
        <f t="shared" si="77"/>
        <v xml:space="preserve"> </v>
      </c>
      <c r="AK193" s="113" t="str">
        <f t="shared" si="78"/>
        <v xml:space="preserve"> </v>
      </c>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101"/>
      <c r="B194" s="102"/>
      <c r="C194" s="132"/>
      <c r="D194" s="82"/>
      <c r="E194" s="85"/>
      <c r="F194" s="144"/>
      <c r="G194" s="144"/>
      <c r="H194" s="85"/>
      <c r="I194" s="144"/>
      <c r="J194" s="145"/>
      <c r="K194" s="85"/>
      <c r="L194" s="85"/>
      <c r="M194" s="85"/>
      <c r="N194" s="146"/>
      <c r="O194" s="85"/>
      <c r="P194" s="85"/>
      <c r="Q194" s="85"/>
      <c r="R194" s="140"/>
      <c r="S194" s="146"/>
      <c r="T194" s="146"/>
      <c r="U194" s="146"/>
      <c r="V194" s="85"/>
      <c r="W194" s="85"/>
      <c r="X194" s="85"/>
      <c r="Y194" s="85"/>
      <c r="Z194" s="82"/>
      <c r="AA194" s="85"/>
      <c r="AB194" s="85"/>
      <c r="AC194" s="110"/>
      <c r="AD194" s="82"/>
      <c r="AE194" s="111"/>
      <c r="AF194" s="82"/>
      <c r="AG194" s="111"/>
      <c r="AH194" s="111"/>
      <c r="AI194" s="82"/>
      <c r="AJ194" s="112"/>
      <c r="AK194" s="113"/>
      <c r="AL194" s="85"/>
      <c r="AM194" s="82"/>
      <c r="AN194" s="82"/>
      <c r="AO194" s="82"/>
      <c r="AP194" s="85"/>
      <c r="AQ194" s="82"/>
      <c r="AR194" s="82"/>
      <c r="AS194" s="115"/>
      <c r="AT194" s="120"/>
      <c r="AU194" s="115"/>
      <c r="AV194" s="115"/>
      <c r="AW194" s="115"/>
      <c r="AX194" s="82"/>
      <c r="AY194" s="82"/>
      <c r="AZ194" s="82"/>
      <c r="BA194" s="82"/>
      <c r="BB194" s="82"/>
    </row>
    <row r="195" spans="1:54" ht="16"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4">
        <f>_xlfn.AGGREGATE(1, 6,AD181:AD193)</f>
        <v>1.1010425826632495</v>
      </c>
      <c r="AE195" s="84">
        <f>_xlfn.AGGREGATE(1, 6,AE181:AE193)</f>
        <v>0.71875</v>
      </c>
      <c r="AF195" s="84">
        <f>_xlfn.AGGREGATE(1, 6,AF181:AF193)</f>
        <v>3.0093447043847297</v>
      </c>
      <c r="AG195" s="82"/>
      <c r="AH195" s="82"/>
      <c r="AI195" s="84">
        <f>_xlfn.AGGREGATE(1, 6,AI181:AI193)</f>
        <v>8.8046105708031934</v>
      </c>
      <c r="AJ195" s="82"/>
      <c r="AK195" s="84">
        <f>_xlfn.AGGREGATE(1, 6,AK181:AK193)</f>
        <v>93.771474149664144</v>
      </c>
      <c r="AL195" s="82"/>
      <c r="AM195" s="82"/>
      <c r="AN195" s="82"/>
      <c r="AO195" s="82"/>
      <c r="AP195" s="82"/>
      <c r="AQ195" s="82"/>
      <c r="AR195" s="82"/>
      <c r="AS195" s="82"/>
      <c r="AT195" s="82"/>
      <c r="AU195" s="82"/>
      <c r="AV195" s="82"/>
      <c r="AW195" s="82"/>
      <c r="AX195" s="82"/>
      <c r="AY195" s="82"/>
      <c r="AZ195" s="82"/>
      <c r="BA195" s="82"/>
      <c r="BB195" s="82"/>
    </row>
    <row r="196" spans="1:54" x14ac:dyDescent="0.2">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126" t="s">
        <v>1238</v>
      </c>
      <c r="AD196" s="126" t="e">
        <f>AVERAGE(AD180:AD187)</f>
        <v>#VALUE!</v>
      </c>
      <c r="AE196" s="126">
        <f>AVERAGE(AE180:AE192)</f>
        <v>0.71875</v>
      </c>
      <c r="AF196" s="126">
        <f>AVERAGE(AF180:AF192)</f>
        <v>3.0093447043847297</v>
      </c>
      <c r="AG196" s="126"/>
      <c r="AH196" s="126"/>
      <c r="AI196" s="126">
        <f>AVERAGE(AI180:AI192)</f>
        <v>8.8046105708031934</v>
      </c>
      <c r="AJ196" s="126"/>
      <c r="AK196" s="127" t="e">
        <f>AVERAGE(AK180:AK192)</f>
        <v>#VALUE!</v>
      </c>
      <c r="AL196" s="82"/>
      <c r="AM196" s="82"/>
      <c r="AN196" s="82"/>
      <c r="AO196" s="82"/>
      <c r="AP196" s="82"/>
      <c r="AQ196" s="82"/>
      <c r="AR196" s="82"/>
      <c r="AS196" s="82"/>
      <c r="AT196" s="82"/>
      <c r="AU196" s="82"/>
      <c r="AV196" s="82"/>
      <c r="AW196" s="82"/>
      <c r="AX196" s="82"/>
      <c r="AY196" s="82"/>
      <c r="AZ196" s="82"/>
      <c r="BA196" s="82"/>
      <c r="BB196"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25.019115909347519</v>
      </c>
      <c r="D201" s="15"/>
      <c r="E201" s="15"/>
      <c r="F201" s="15"/>
      <c r="G201" s="15"/>
      <c r="H201" s="15"/>
      <c r="I201" s="15"/>
    </row>
    <row r="202" spans="1:54" ht="16" x14ac:dyDescent="0.2">
      <c r="A202" s="15"/>
      <c r="B202">
        <v>2019</v>
      </c>
      <c r="C202" s="234">
        <f>AX69</f>
        <v>31.837297878673617</v>
      </c>
      <c r="D202" s="15"/>
      <c r="E202" s="15"/>
      <c r="F202" s="15"/>
      <c r="G202" s="15"/>
      <c r="H202" s="15"/>
      <c r="I202" s="15"/>
    </row>
    <row r="203" spans="1:54" ht="16" x14ac:dyDescent="0.2">
      <c r="A203" s="15"/>
      <c r="B203" s="15">
        <v>2020</v>
      </c>
      <c r="C203" s="228">
        <f>AX108</f>
        <v>38.426862148762233</v>
      </c>
      <c r="D203" s="15"/>
      <c r="E203" s="15"/>
      <c r="F203" s="15"/>
      <c r="G203" s="15"/>
      <c r="H203" s="15"/>
      <c r="I203" s="15"/>
    </row>
    <row r="204" spans="1:54" ht="16" x14ac:dyDescent="0.2">
      <c r="A204" s="15"/>
      <c r="B204" s="15">
        <v>2021</v>
      </c>
      <c r="C204" s="228">
        <f>AX151</f>
        <v>28.076562880739324</v>
      </c>
      <c r="D204" s="15"/>
      <c r="E204" s="15"/>
      <c r="F204" s="15"/>
      <c r="G204" s="15"/>
      <c r="H204" s="15"/>
      <c r="I204" s="15"/>
    </row>
    <row r="205" spans="1:54" ht="16" x14ac:dyDescent="0.2">
      <c r="A205" s="15"/>
      <c r="B205" s="15">
        <v>2022</v>
      </c>
      <c r="C205" s="228">
        <f>AX191</f>
        <v>34.789448287262957</v>
      </c>
      <c r="D205" s="15"/>
      <c r="E205" s="15"/>
      <c r="F205" s="15"/>
      <c r="G205" s="15"/>
      <c r="H205" s="15"/>
      <c r="I205" s="15"/>
    </row>
    <row r="206" spans="1:54" ht="16" x14ac:dyDescent="0.2">
      <c r="A206" s="28" t="s">
        <v>1254</v>
      </c>
      <c r="B206" s="28"/>
      <c r="C206" s="230">
        <f>AVERAGE(C201:C205)</f>
        <v>31.62985742095713</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31.62985742095713</v>
      </c>
    </row>
  </sheetData>
  <mergeCells count="8">
    <mergeCell ref="AD137:AD140"/>
    <mergeCell ref="AC138:AC140"/>
    <mergeCell ref="AD18:AD21"/>
    <mergeCell ref="AC19:AC21"/>
    <mergeCell ref="AD57:AD60"/>
    <mergeCell ref="AC58:AC60"/>
    <mergeCell ref="AD94:AD97"/>
    <mergeCell ref="AC95:AC97"/>
  </mergeCells>
  <phoneticPr fontId="29" type="noConversion"/>
  <conditionalFormatting sqref="A18:AB18 AE18:AK19 W19:AB19">
    <cfRule type="expression" dxfId="191" priority="15">
      <formula>_xlfn.NUMBERVALUE($Y18)&gt;0</formula>
    </cfRule>
  </conditionalFormatting>
  <conditionalFormatting sqref="A57:AB57 AE57:AK58 W58:AB58">
    <cfRule type="expression" dxfId="190" priority="6">
      <formula>_xlfn.NUMBERVALUE($Y57)&gt;0</formula>
    </cfRule>
  </conditionalFormatting>
  <conditionalFormatting sqref="A94:AB94 AE94:AK95 W95:AB95 V98:AK111 C106:E111 H106:H111 K106:M111 O106:Q111 A112:AK113 A137:AB137 AE137:AK138 W138:AB138 V141:AK154 C149:E154 H149:H154 K149:M154 O149:Q154 A155:AK156 A177:AB177 AE177:AK178 W178:AB178 V181:AK194 C189:E194 H189:H194 K189:M194 O189:Q194 A195:AK196">
    <cfRule type="expression" dxfId="189" priority="24">
      <formula>_xlfn.NUMBERVALUE($Y94)&gt;0</formula>
    </cfRule>
  </conditionalFormatting>
  <conditionalFormatting sqref="V22:AK33">
    <cfRule type="expression" dxfId="188" priority="8">
      <formula>_xlfn.NUMBERVALUE($Y22)&gt;0</formula>
    </cfRule>
  </conditionalFormatting>
  <conditionalFormatting sqref="V61:AK72">
    <cfRule type="expression" dxfId="187" priority="1">
      <formula>_xlfn.NUMBERVALUE($Y61)&gt;0</formula>
    </cfRule>
  </conditionalFormatting>
  <conditionalFormatting sqref="AC35:AK37">
    <cfRule type="expression" dxfId="186" priority="13">
      <formula>_xlfn.NUMBERVALUE($Y35)&gt;0</formula>
    </cfRule>
  </conditionalFormatting>
  <conditionalFormatting sqref="AC74:AK76">
    <cfRule type="expression" dxfId="185" priority="4">
      <formula>_xlfn.NUMBERVALUE($Y74)&gt;0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1E38C-A711-4F5E-81D5-D02927B188DF}">
  <dimension ref="A1:BE207"/>
  <sheetViews>
    <sheetView topLeftCell="A184" workbookViewId="0">
      <selection activeCell="C206" sqref="C206"/>
    </sheetView>
  </sheetViews>
  <sheetFormatPr baseColWidth="10" defaultColWidth="8.83203125" defaultRowHeight="15" x14ac:dyDescent="0.2"/>
  <cols>
    <col min="5" max="5" width="9.66406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292</v>
      </c>
      <c r="C4" t="s">
        <v>757</v>
      </c>
      <c r="E4" s="167">
        <v>43297</v>
      </c>
      <c r="F4" t="s">
        <v>289</v>
      </c>
      <c r="G4" t="s">
        <v>775</v>
      </c>
      <c r="H4">
        <v>0</v>
      </c>
      <c r="I4" t="s">
        <v>760</v>
      </c>
      <c r="J4" s="326">
        <v>0.43124999999999997</v>
      </c>
      <c r="K4">
        <v>1</v>
      </c>
      <c r="L4">
        <v>1</v>
      </c>
      <c r="M4" t="s">
        <v>773</v>
      </c>
      <c r="N4" t="s">
        <v>762</v>
      </c>
      <c r="O4" s="131">
        <v>23.79</v>
      </c>
      <c r="P4" s="131">
        <v>8.5500000000000007</v>
      </c>
      <c r="Q4" s="68">
        <v>0.85</v>
      </c>
      <c r="R4" s="68">
        <v>0.8</v>
      </c>
      <c r="S4" s="131">
        <v>0.82499999999999996</v>
      </c>
      <c r="T4" s="68">
        <v>0.9</v>
      </c>
      <c r="U4" s="76">
        <v>0.91666666666666663</v>
      </c>
      <c r="V4" s="68">
        <v>0.15</v>
      </c>
      <c r="W4" s="77">
        <v>0.33194444444444443</v>
      </c>
      <c r="X4" s="68">
        <v>23.63</v>
      </c>
      <c r="Y4" s="68">
        <v>5.21</v>
      </c>
      <c r="Z4" s="320">
        <v>4.68220771569794</v>
      </c>
      <c r="AA4" s="321">
        <v>0.66799999999999993</v>
      </c>
      <c r="AB4" s="134">
        <v>18.600000000000001</v>
      </c>
      <c r="AC4" s="204">
        <v>30.2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292</v>
      </c>
      <c r="C5" t="s">
        <v>764</v>
      </c>
      <c r="E5" s="167">
        <v>43297</v>
      </c>
      <c r="F5" t="s">
        <v>289</v>
      </c>
      <c r="G5" t="s">
        <v>775</v>
      </c>
      <c r="H5">
        <v>0</v>
      </c>
      <c r="I5" t="s">
        <v>760</v>
      </c>
      <c r="J5" s="326">
        <v>0.43124999999999997</v>
      </c>
      <c r="K5">
        <v>1</v>
      </c>
      <c r="L5">
        <v>1</v>
      </c>
      <c r="M5" t="s">
        <v>773</v>
      </c>
      <c r="N5" t="s">
        <v>762</v>
      </c>
      <c r="O5" s="131">
        <v>23.79</v>
      </c>
      <c r="P5" s="131">
        <v>8.5500000000000007</v>
      </c>
      <c r="Q5" s="68">
        <v>0.85</v>
      </c>
      <c r="R5" s="68">
        <v>0.8</v>
      </c>
      <c r="S5" s="131">
        <v>0.82499999999999996</v>
      </c>
      <c r="T5" s="68">
        <v>0.9</v>
      </c>
      <c r="U5" s="76">
        <v>0.91666666666666663</v>
      </c>
      <c r="V5" s="68">
        <v>0.45</v>
      </c>
      <c r="W5" s="77">
        <v>0.33333333333333331</v>
      </c>
      <c r="X5" s="68">
        <v>23.62</v>
      </c>
      <c r="Y5" s="68">
        <v>4.4400000000000004</v>
      </c>
      <c r="Z5" s="320">
        <v>3.99247280355593</v>
      </c>
      <c r="AA5" s="321">
        <v>0.57699999999999996</v>
      </c>
      <c r="AB5" s="134">
        <v>18.5</v>
      </c>
      <c r="AC5" s="204">
        <v>30</v>
      </c>
      <c r="AD5" s="72">
        <v>0.34794520547945201</v>
      </c>
      <c r="AE5" s="72">
        <v>0.22534013605442182</v>
      </c>
      <c r="AF5" s="72">
        <v>1.154435925520263</v>
      </c>
      <c r="AG5" s="137">
        <v>1.3797760615746848</v>
      </c>
      <c r="AH5" s="75">
        <v>22.885325979241639</v>
      </c>
      <c r="AI5" s="75">
        <v>24.265102040816323</v>
      </c>
      <c r="AJ5" s="72">
        <v>154.02807562530595</v>
      </c>
      <c r="AK5" s="72">
        <v>25.10449823564888</v>
      </c>
      <c r="AL5" s="72">
        <v>6.1354771634743557</v>
      </c>
      <c r="AM5" s="322">
        <v>47.989824214890518</v>
      </c>
      <c r="AN5" s="323">
        <v>49.369600276465206</v>
      </c>
      <c r="AO5" s="137">
        <v>15.54354430379747</v>
      </c>
      <c r="AP5" s="137">
        <v>14.208642362869197</v>
      </c>
      <c r="AQ5" s="72">
        <v>0.52243367783154993</v>
      </c>
      <c r="AR5" s="72">
        <v>29.752186666666667</v>
      </c>
      <c r="AV5" s="69"/>
      <c r="AX5" s="322"/>
      <c r="AY5" s="322"/>
    </row>
    <row r="6" spans="1:51" x14ac:dyDescent="0.2">
      <c r="A6" t="s">
        <v>756</v>
      </c>
      <c r="B6" t="s">
        <v>292</v>
      </c>
      <c r="C6" t="s">
        <v>765</v>
      </c>
      <c r="E6" s="167">
        <v>43297</v>
      </c>
      <c r="F6" t="s">
        <v>289</v>
      </c>
      <c r="G6" t="s">
        <v>775</v>
      </c>
      <c r="H6">
        <v>0</v>
      </c>
      <c r="I6" t="s">
        <v>760</v>
      </c>
      <c r="J6" s="326">
        <v>0.43124999999999997</v>
      </c>
      <c r="K6">
        <v>1</v>
      </c>
      <c r="L6">
        <v>1</v>
      </c>
      <c r="M6" t="s">
        <v>773</v>
      </c>
      <c r="N6" t="s">
        <v>762</v>
      </c>
      <c r="O6" s="131">
        <v>23.79</v>
      </c>
      <c r="P6" s="131">
        <v>8.5500000000000007</v>
      </c>
      <c r="Q6" s="68">
        <v>0.85</v>
      </c>
      <c r="R6" s="68">
        <v>0.8</v>
      </c>
      <c r="S6" s="131">
        <v>0.82499999999999996</v>
      </c>
      <c r="T6" s="68">
        <v>0.9</v>
      </c>
      <c r="U6" s="76">
        <v>0.91666666666666663</v>
      </c>
      <c r="V6" s="68">
        <v>0.45</v>
      </c>
      <c r="W6" s="77">
        <v>0.3354166666666667</v>
      </c>
      <c r="X6" s="68">
        <v>23.62</v>
      </c>
      <c r="Y6" s="68">
        <v>4.4400000000000004</v>
      </c>
      <c r="Z6" s="320">
        <v>3.9970611097723543</v>
      </c>
      <c r="AA6" s="321">
        <v>0.57700000000000007</v>
      </c>
      <c r="AB6" s="134">
        <v>18.3</v>
      </c>
      <c r="AC6" s="204">
        <v>29.8</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292</v>
      </c>
      <c r="C7" t="s">
        <v>757</v>
      </c>
      <c r="E7" s="167">
        <v>43312</v>
      </c>
      <c r="F7" t="s">
        <v>289</v>
      </c>
      <c r="G7" t="s">
        <v>775</v>
      </c>
      <c r="H7">
        <v>0</v>
      </c>
      <c r="I7" t="s">
        <v>760</v>
      </c>
      <c r="J7" s="326">
        <v>0.42708333333333331</v>
      </c>
      <c r="K7">
        <v>2</v>
      </c>
      <c r="L7">
        <v>1</v>
      </c>
      <c r="M7" t="s">
        <v>809</v>
      </c>
      <c r="N7" t="s">
        <v>808</v>
      </c>
      <c r="O7" s="131">
        <v>22.8</v>
      </c>
      <c r="P7" s="131">
        <v>8.93</v>
      </c>
      <c r="Q7" s="68">
        <v>1</v>
      </c>
      <c r="R7" s="68">
        <v>0.95</v>
      </c>
      <c r="S7" s="131">
        <v>0.97499999999999998</v>
      </c>
      <c r="T7" s="68">
        <v>1.25</v>
      </c>
      <c r="U7" s="76">
        <v>0.78</v>
      </c>
      <c r="V7" s="68">
        <v>0.15</v>
      </c>
      <c r="W7" s="77">
        <v>0.27152777777777776</v>
      </c>
      <c r="X7" s="68">
        <v>24</v>
      </c>
      <c r="Y7" s="68">
        <v>4.2300000000000004</v>
      </c>
      <c r="Z7" s="320">
        <v>3.8996116836242063</v>
      </c>
      <c r="AA7" s="321">
        <v>0.48700000000000004</v>
      </c>
      <c r="AB7" s="205">
        <v>14.2</v>
      </c>
      <c r="AC7" s="171">
        <v>23.7</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292</v>
      </c>
      <c r="C8" t="s">
        <v>764</v>
      </c>
      <c r="E8" s="167">
        <v>43312</v>
      </c>
      <c r="F8" t="s">
        <v>289</v>
      </c>
      <c r="G8" t="s">
        <v>775</v>
      </c>
      <c r="H8">
        <v>0</v>
      </c>
      <c r="I8" t="s">
        <v>760</v>
      </c>
      <c r="J8" s="326">
        <v>0.42708333333333331</v>
      </c>
      <c r="K8">
        <v>2</v>
      </c>
      <c r="L8">
        <v>1</v>
      </c>
      <c r="M8" t="s">
        <v>809</v>
      </c>
      <c r="N8" t="s">
        <v>808</v>
      </c>
      <c r="O8" s="131">
        <v>22.8</v>
      </c>
      <c r="P8" s="131">
        <v>8.93</v>
      </c>
      <c r="Q8" s="68">
        <v>1</v>
      </c>
      <c r="R8" s="68">
        <v>0.95</v>
      </c>
      <c r="S8" s="131">
        <v>0.97499999999999998</v>
      </c>
      <c r="T8" s="68">
        <v>1.25</v>
      </c>
      <c r="U8" s="76">
        <v>0.78</v>
      </c>
      <c r="V8" s="68">
        <v>0.6</v>
      </c>
      <c r="W8" s="77">
        <v>0.27291666666666664</v>
      </c>
      <c r="X8" s="68">
        <v>26</v>
      </c>
      <c r="Y8" s="68">
        <v>4.16</v>
      </c>
      <c r="Z8" s="320">
        <v>3.5920359231676104</v>
      </c>
      <c r="AA8" s="321">
        <v>0.51200000000000001</v>
      </c>
      <c r="AB8" s="205">
        <v>26</v>
      </c>
      <c r="AC8" s="171">
        <v>41</v>
      </c>
      <c r="AD8" s="72">
        <v>0.76457798246390907</v>
      </c>
      <c r="AE8" s="72">
        <v>2.3386790720450512</v>
      </c>
      <c r="AF8" s="72">
        <v>0.80624315443592565</v>
      </c>
      <c r="AG8" s="137">
        <v>3.1449222264809769</v>
      </c>
      <c r="AH8" s="75">
        <v>25.967118589845558</v>
      </c>
      <c r="AI8" s="75">
        <v>29.112040816326534</v>
      </c>
      <c r="AJ8" s="72">
        <v>139.51119917872484</v>
      </c>
      <c r="AK8" s="72">
        <v>25.084926848228282</v>
      </c>
      <c r="AL8" s="72">
        <v>5.5615549538099751</v>
      </c>
      <c r="AM8" s="322">
        <v>51.05204543807384</v>
      </c>
      <c r="AN8" s="323">
        <v>54.196967664554819</v>
      </c>
      <c r="AO8" s="137">
        <v>9.2354936708860755</v>
      </c>
      <c r="AP8" s="137">
        <v>25.113412995780585</v>
      </c>
      <c r="AQ8" s="72">
        <v>0.26887300258230662</v>
      </c>
      <c r="AR8" s="72">
        <v>34.348906666666664</v>
      </c>
      <c r="AV8" s="69"/>
      <c r="AX8" s="322"/>
      <c r="AY8" s="322"/>
    </row>
    <row r="9" spans="1:51" x14ac:dyDescent="0.2">
      <c r="A9" t="s">
        <v>756</v>
      </c>
      <c r="B9" t="s">
        <v>292</v>
      </c>
      <c r="C9" t="s">
        <v>765</v>
      </c>
      <c r="E9" s="167">
        <v>43312</v>
      </c>
      <c r="F9" t="s">
        <v>289</v>
      </c>
      <c r="G9" t="s">
        <v>775</v>
      </c>
      <c r="H9">
        <v>0</v>
      </c>
      <c r="I9" t="s">
        <v>760</v>
      </c>
      <c r="J9" s="326">
        <v>0.42708333333333331</v>
      </c>
      <c r="K9">
        <v>2</v>
      </c>
      <c r="L9">
        <v>1</v>
      </c>
      <c r="M9" t="s">
        <v>809</v>
      </c>
      <c r="N9" t="s">
        <v>808</v>
      </c>
      <c r="O9" s="131">
        <v>22.8</v>
      </c>
      <c r="P9" s="131">
        <v>8.93</v>
      </c>
      <c r="Q9" s="68">
        <v>1</v>
      </c>
      <c r="R9" s="68">
        <v>0.95</v>
      </c>
      <c r="S9" s="131">
        <v>0.97499999999999998</v>
      </c>
      <c r="T9" s="68">
        <v>1.25</v>
      </c>
      <c r="U9" s="76">
        <v>0.78</v>
      </c>
      <c r="V9" s="68">
        <v>0.75</v>
      </c>
      <c r="W9" s="77">
        <v>0.27430555555555552</v>
      </c>
      <c r="X9" s="68">
        <v>26.1</v>
      </c>
      <c r="Y9" s="68">
        <v>4.0599999999999996</v>
      </c>
      <c r="Z9" s="320">
        <v>3.5100093429513479</v>
      </c>
      <c r="AA9" s="321">
        <v>0.501</v>
      </c>
      <c r="AB9" s="205">
        <v>25.8</v>
      </c>
      <c r="AC9" s="171">
        <v>40.799999999999997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292</v>
      </c>
      <c r="C10" t="s">
        <v>757</v>
      </c>
      <c r="E10" s="167">
        <v>43326</v>
      </c>
      <c r="F10" t="s">
        <v>289</v>
      </c>
      <c r="G10" t="s">
        <v>775</v>
      </c>
      <c r="H10">
        <v>1</v>
      </c>
      <c r="I10" t="s">
        <v>760</v>
      </c>
      <c r="J10" s="326">
        <v>0.41388888888888892</v>
      </c>
      <c r="K10">
        <v>3</v>
      </c>
      <c r="L10">
        <v>3</v>
      </c>
      <c r="M10" t="s">
        <v>757</v>
      </c>
      <c r="N10" t="s">
        <v>831</v>
      </c>
      <c r="O10" s="131">
        <v>25.03</v>
      </c>
      <c r="P10" s="131">
        <v>8.33</v>
      </c>
      <c r="Q10" s="68">
        <v>0.75</v>
      </c>
      <c r="R10" s="68">
        <v>0.7</v>
      </c>
      <c r="S10" s="131">
        <v>0.72499999999999998</v>
      </c>
      <c r="T10" s="68">
        <v>0.85</v>
      </c>
      <c r="U10" s="76">
        <v>0.8529411764705882</v>
      </c>
      <c r="V10" s="68">
        <v>0.15</v>
      </c>
      <c r="W10" s="77">
        <v>0.33888888888888885</v>
      </c>
      <c r="X10" s="68">
        <v>22.79</v>
      </c>
      <c r="Y10" s="68">
        <v>5.6</v>
      </c>
      <c r="Z10" s="320">
        <v>5.200791860745575</v>
      </c>
      <c r="AA10" s="321">
        <v>0.7</v>
      </c>
      <c r="AB10" s="226">
        <v>12.8</v>
      </c>
      <c r="AC10" s="216">
        <v>21.42</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292</v>
      </c>
      <c r="C11" t="s">
        <v>764</v>
      </c>
      <c r="E11" s="167">
        <v>43326</v>
      </c>
      <c r="F11" t="s">
        <v>289</v>
      </c>
      <c r="G11" t="s">
        <v>775</v>
      </c>
      <c r="H11">
        <v>1</v>
      </c>
      <c r="I11" t="s">
        <v>760</v>
      </c>
      <c r="J11" s="326">
        <v>0.41388888888888892</v>
      </c>
      <c r="K11">
        <v>3</v>
      </c>
      <c r="L11">
        <v>3</v>
      </c>
      <c r="M11" t="s">
        <v>757</v>
      </c>
      <c r="N11" t="s">
        <v>831</v>
      </c>
      <c r="O11" s="131">
        <v>25.03</v>
      </c>
      <c r="P11" s="131">
        <v>8.33</v>
      </c>
      <c r="Q11" s="68">
        <v>0.75</v>
      </c>
      <c r="R11" s="68">
        <v>0.7</v>
      </c>
      <c r="S11" s="131">
        <v>0.72499999999999998</v>
      </c>
      <c r="T11" s="68">
        <v>0.85</v>
      </c>
      <c r="U11" s="76">
        <v>0.8529411764705882</v>
      </c>
      <c r="V11" s="68">
        <v>0.42499999999999999</v>
      </c>
      <c r="W11" s="77">
        <v>0.33958333333333335</v>
      </c>
      <c r="X11" s="68">
        <v>22.77</v>
      </c>
      <c r="Y11" s="68">
        <v>4.8099999999999996</v>
      </c>
      <c r="Z11" s="320">
        <v>4.4644796331583398</v>
      </c>
      <c r="AA11" s="321">
        <v>0.59899999999999998</v>
      </c>
      <c r="AB11" s="226">
        <v>12.9</v>
      </c>
      <c r="AC11" s="216">
        <v>21.56</v>
      </c>
      <c r="AD11" s="72">
        <v>6.3253012048192794E-2</v>
      </c>
      <c r="AE11" s="72">
        <v>0.15416676261312046</v>
      </c>
      <c r="AF11" s="72">
        <v>7.0383351588170866</v>
      </c>
      <c r="AG11" s="137">
        <v>7.1925019214302068</v>
      </c>
      <c r="AH11" s="75">
        <v>16.163799098977954</v>
      </c>
      <c r="AI11" s="75">
        <v>23.356301020408161</v>
      </c>
      <c r="AJ11" s="72">
        <v>343.00857758659026</v>
      </c>
      <c r="AK11" s="72">
        <v>53.239510416349383</v>
      </c>
      <c r="AL11" s="72">
        <v>6.4427447755277507</v>
      </c>
      <c r="AM11" s="322">
        <v>69.403309515327336</v>
      </c>
      <c r="AN11" s="323">
        <v>76.595811436757543</v>
      </c>
      <c r="AO11" s="137">
        <v>23.54038818565402</v>
      </c>
      <c r="AP11" s="137">
        <v>47.404074036568204</v>
      </c>
      <c r="AQ11" s="72">
        <v>0.33181431570962516</v>
      </c>
      <c r="AR11" s="72">
        <v>70.944462222222228</v>
      </c>
      <c r="AV11" s="69"/>
      <c r="AX11" s="322"/>
      <c r="AY11" s="322"/>
    </row>
    <row r="12" spans="1:51" x14ac:dyDescent="0.2">
      <c r="A12" t="s">
        <v>756</v>
      </c>
      <c r="B12" t="s">
        <v>292</v>
      </c>
      <c r="C12" t="s">
        <v>765</v>
      </c>
      <c r="E12" s="167">
        <v>43326</v>
      </c>
      <c r="F12" t="s">
        <v>289</v>
      </c>
      <c r="G12" t="s">
        <v>775</v>
      </c>
      <c r="H12">
        <v>1</v>
      </c>
      <c r="I12" t="s">
        <v>760</v>
      </c>
      <c r="J12" s="326">
        <v>0.41388888888888892</v>
      </c>
      <c r="K12">
        <v>3</v>
      </c>
      <c r="L12">
        <v>3</v>
      </c>
      <c r="M12" t="s">
        <v>757</v>
      </c>
      <c r="N12" t="s">
        <v>831</v>
      </c>
      <c r="O12" s="131">
        <v>25.03</v>
      </c>
      <c r="P12" s="131">
        <v>8.33</v>
      </c>
      <c r="Q12" s="68">
        <v>0.75</v>
      </c>
      <c r="R12" s="68">
        <v>0.7</v>
      </c>
      <c r="S12" s="131">
        <v>0.72499999999999998</v>
      </c>
      <c r="T12" s="68">
        <v>0.85</v>
      </c>
      <c r="U12" s="76">
        <v>0.8529411764705882</v>
      </c>
      <c r="V12" s="68">
        <v>0.42499999999999999</v>
      </c>
      <c r="W12" s="77">
        <v>0.33958333333333335</v>
      </c>
      <c r="X12" s="68">
        <v>22.77</v>
      </c>
      <c r="Y12" s="68">
        <v>4.8099999999999996</v>
      </c>
      <c r="Z12" s="320">
        <v>4.4670602395224464</v>
      </c>
      <c r="AA12" s="321">
        <v>0.59899999999999998</v>
      </c>
      <c r="AB12" s="226">
        <v>12.8</v>
      </c>
      <c r="AC12" s="216">
        <v>21.41</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292</v>
      </c>
      <c r="C13" t="s">
        <v>757</v>
      </c>
      <c r="E13" s="167">
        <v>43340</v>
      </c>
      <c r="F13" t="s">
        <v>289</v>
      </c>
      <c r="G13" t="s">
        <v>775</v>
      </c>
      <c r="H13">
        <v>1</v>
      </c>
      <c r="I13" t="s">
        <v>760</v>
      </c>
      <c r="J13" s="326">
        <v>0.37777777777777777</v>
      </c>
      <c r="K13">
        <v>1</v>
      </c>
      <c r="L13">
        <v>1</v>
      </c>
      <c r="M13" t="s">
        <v>773</v>
      </c>
      <c r="N13" t="s">
        <v>848</v>
      </c>
      <c r="O13" s="131">
        <v>23.39</v>
      </c>
      <c r="P13" s="131">
        <v>8.74</v>
      </c>
      <c r="Q13" s="68">
        <v>0.65</v>
      </c>
      <c r="R13" s="68">
        <v>0.65</v>
      </c>
      <c r="S13" s="131">
        <v>0.65</v>
      </c>
      <c r="T13" s="68">
        <v>0.73</v>
      </c>
      <c r="U13" s="76">
        <v>0.8904109589041096</v>
      </c>
      <c r="V13" s="68">
        <v>0.15</v>
      </c>
      <c r="W13" s="77">
        <v>0.31944444444444448</v>
      </c>
      <c r="X13" s="68">
        <v>22.64</v>
      </c>
      <c r="Y13" s="68">
        <v>5.79</v>
      </c>
      <c r="Z13" s="320">
        <v>5.4205262317266074</v>
      </c>
      <c r="AA13" s="321">
        <v>0.68599999999999994</v>
      </c>
      <c r="AB13" s="226">
        <v>11.4</v>
      </c>
      <c r="AC13" s="216">
        <v>19.190000000000001</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292</v>
      </c>
      <c r="C14" t="s">
        <v>764</v>
      </c>
      <c r="E14" s="167">
        <v>43340</v>
      </c>
      <c r="F14" t="s">
        <v>289</v>
      </c>
      <c r="G14" t="s">
        <v>775</v>
      </c>
      <c r="H14">
        <v>1</v>
      </c>
      <c r="I14" t="s">
        <v>760</v>
      </c>
      <c r="J14" s="326">
        <v>0.37777777777777777</v>
      </c>
      <c r="K14">
        <v>1</v>
      </c>
      <c r="L14">
        <v>1</v>
      </c>
      <c r="M14" t="s">
        <v>773</v>
      </c>
      <c r="N14" t="s">
        <v>848</v>
      </c>
      <c r="O14" s="131">
        <v>23.39</v>
      </c>
      <c r="P14" s="131">
        <v>8.74</v>
      </c>
      <c r="Q14" s="68">
        <v>0.65</v>
      </c>
      <c r="R14" s="68">
        <v>0.65</v>
      </c>
      <c r="S14" s="131">
        <v>0.65</v>
      </c>
      <c r="T14" s="68">
        <v>0.73</v>
      </c>
      <c r="U14" s="76">
        <v>0.8904109589041096</v>
      </c>
      <c r="V14" s="68">
        <v>0.37</v>
      </c>
      <c r="W14" s="77">
        <v>0.32083333333333336</v>
      </c>
      <c r="X14" s="68">
        <v>23.54</v>
      </c>
      <c r="Y14" s="68">
        <v>4.68</v>
      </c>
      <c r="Z14" s="320">
        <v>4.244449464374247</v>
      </c>
      <c r="AA14" s="321">
        <v>0.59699999999999998</v>
      </c>
      <c r="AB14" s="226">
        <v>17</v>
      </c>
      <c r="AC14" s="216">
        <v>27.75</v>
      </c>
      <c r="AD14" s="72">
        <v>0.34589082183563291</v>
      </c>
      <c r="AE14" s="72">
        <v>0.23239621650026265</v>
      </c>
      <c r="AF14" s="72">
        <v>2.3414570000000001</v>
      </c>
      <c r="AG14" s="137">
        <v>2.5738532165002628</v>
      </c>
      <c r="AH14" s="75">
        <v>20.93391678349974</v>
      </c>
      <c r="AI14" s="75">
        <v>23.507770000000001</v>
      </c>
      <c r="AJ14" s="72">
        <v>307.58287839268365</v>
      </c>
      <c r="AK14" s="72">
        <v>50.730696337701865</v>
      </c>
      <c r="AL14" s="72">
        <v>6.0630525618095108</v>
      </c>
      <c r="AM14" s="322">
        <v>71.664613121201597</v>
      </c>
      <c r="AN14" s="323">
        <v>74.238466337701865</v>
      </c>
      <c r="AO14" s="137">
        <v>32.292506329113934</v>
      </c>
      <c r="AP14" s="137">
        <v>21.001760337552724</v>
      </c>
      <c r="AQ14" s="72">
        <v>0.60592833617713615</v>
      </c>
      <c r="AR14" s="72">
        <v>53.294266666666658</v>
      </c>
      <c r="AV14" s="69"/>
      <c r="AX14" s="322"/>
      <c r="AY14" s="322"/>
    </row>
    <row r="15" spans="1:51" x14ac:dyDescent="0.2">
      <c r="A15" t="s">
        <v>756</v>
      </c>
      <c r="B15" t="s">
        <v>292</v>
      </c>
      <c r="C15" t="s">
        <v>765</v>
      </c>
      <c r="E15" s="167">
        <v>43340</v>
      </c>
      <c r="F15" t="s">
        <v>289</v>
      </c>
      <c r="G15" t="s">
        <v>775</v>
      </c>
      <c r="H15">
        <v>1</v>
      </c>
      <c r="I15" t="s">
        <v>760</v>
      </c>
      <c r="J15" s="326">
        <v>0.37777777777777777</v>
      </c>
      <c r="K15">
        <v>1</v>
      </c>
      <c r="L15">
        <v>1</v>
      </c>
      <c r="M15" t="s">
        <v>773</v>
      </c>
      <c r="N15" t="s">
        <v>848</v>
      </c>
      <c r="O15" s="131">
        <v>23.39</v>
      </c>
      <c r="P15" s="131">
        <v>8.74</v>
      </c>
      <c r="Q15" s="68">
        <v>0.65</v>
      </c>
      <c r="R15" s="68">
        <v>0.65</v>
      </c>
      <c r="S15" s="131">
        <v>0.65</v>
      </c>
      <c r="T15" s="68">
        <v>0.73</v>
      </c>
      <c r="U15" s="76">
        <v>0.8904109589041096</v>
      </c>
      <c r="V15" s="68">
        <v>0.37</v>
      </c>
      <c r="W15" s="77">
        <v>0.32083333333333336</v>
      </c>
      <c r="X15" s="68">
        <v>23.54</v>
      </c>
      <c r="Y15" s="68">
        <v>4.68</v>
      </c>
      <c r="Z15" s="320">
        <v>4.2395743457569939</v>
      </c>
      <c r="AA15" s="321">
        <v>0.59699999999999998</v>
      </c>
      <c r="AB15" s="226">
        <v>17.2</v>
      </c>
      <c r="AC15" s="216">
        <v>28</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292</v>
      </c>
      <c r="B22" s="102">
        <v>2018</v>
      </c>
      <c r="C22" s="103">
        <v>7</v>
      </c>
      <c r="D22" s="102">
        <v>16</v>
      </c>
      <c r="E22" s="82"/>
      <c r="F22" s="131">
        <v>0.82499999999999996</v>
      </c>
      <c r="G22" s="131">
        <v>8.5500000000000007</v>
      </c>
      <c r="H22" s="82"/>
      <c r="I22" s="131">
        <v>23.79</v>
      </c>
      <c r="J22" s="134">
        <v>18.600000000000001</v>
      </c>
      <c r="K22" s="82"/>
      <c r="L22" s="82"/>
      <c r="M22" s="108"/>
      <c r="N22" s="131" t="s">
        <v>763</v>
      </c>
      <c r="O22" s="82"/>
      <c r="P22" s="82"/>
      <c r="Q22" s="82"/>
      <c r="R22" s="140"/>
      <c r="S22" s="131" t="s">
        <v>763</v>
      </c>
      <c r="T22" s="131" t="s">
        <v>763</v>
      </c>
      <c r="U22" s="131" t="s">
        <v>763</v>
      </c>
      <c r="V22" s="85"/>
      <c r="W22" s="85"/>
      <c r="X22" s="85"/>
      <c r="Y22" s="102">
        <f>IF(C22&lt;6," ",IF(C22&lt;=9,I22, IF(C22&gt;=10," ")))</f>
        <v>23.79</v>
      </c>
      <c r="Z22" s="102">
        <f>IF(Y22=" ", " ", IF(Y22&gt;0, Y22+273.15))</f>
        <v>296.94</v>
      </c>
      <c r="AA22" s="102">
        <f>IF(C22&lt;6," ",IF(C22&lt;=9,J22, IF(C22&gt;=10," ")))</f>
        <v>18.600000000000001</v>
      </c>
      <c r="AB22" s="102">
        <f>IF(C22&lt;6," ",IF(C22&lt;=9,G22, IF(C22&gt;=10," ")))</f>
        <v>8.5500000000000007</v>
      </c>
      <c r="AC22" s="104">
        <f>IF(Y22=" "," ",IF(Y22&gt;0,EXP(-173.4292+249.6339*100/Z22+143.3483*LN(+Z22/100)-21.8492*Z22/100+AA22*(-0.033096+0.014259*Z22/100-0.0017*(Z22/100)^2))*1.4276))</f>
        <v>7.5705974308372861</v>
      </c>
      <c r="AD22" s="102">
        <f>IF(Y22=" "," ",IF(Y22&gt;0,AB22/AC22))</f>
        <v>1.1293692575929763</v>
      </c>
      <c r="AE22" s="105">
        <f>IF(C22&lt;6," ",IF(C22&lt;=9,F22, IF(C22&gt;=10," ")))</f>
        <v>0.82499999999999996</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292</v>
      </c>
      <c r="B23" s="102">
        <v>2018</v>
      </c>
      <c r="C23" s="103">
        <v>7</v>
      </c>
      <c r="D23" s="102">
        <v>16</v>
      </c>
      <c r="E23" s="82"/>
      <c r="F23" s="131">
        <v>0.82499999999999996</v>
      </c>
      <c r="G23" s="131">
        <v>8.5500000000000007</v>
      </c>
      <c r="H23" s="82"/>
      <c r="I23" s="131">
        <v>23.79</v>
      </c>
      <c r="J23" s="134">
        <v>18.5</v>
      </c>
      <c r="K23" s="82"/>
      <c r="L23" s="82"/>
      <c r="M23" s="108"/>
      <c r="N23" s="137">
        <v>1.3797760615746848</v>
      </c>
      <c r="O23" s="82"/>
      <c r="P23" s="82"/>
      <c r="Q23" s="82"/>
      <c r="R23" s="140"/>
      <c r="S23" s="323">
        <v>49.369600276465206</v>
      </c>
      <c r="T23" s="137">
        <v>15.54354430379747</v>
      </c>
      <c r="U23" s="137">
        <v>14.208642362869197</v>
      </c>
      <c r="V23" s="85"/>
      <c r="W23" s="85"/>
      <c r="X23" s="85"/>
      <c r="Y23" s="102">
        <f t="shared" ref="Y23:Y33" si="0">IF(C23&lt;6," ",IF(C23&lt;=9,I23, IF(C23&gt;=10," ")))</f>
        <v>23.79</v>
      </c>
      <c r="Z23" s="102">
        <f t="shared" ref="Z23:Z33" si="1">IF(Y23=" ", " ", IF(Y23&gt;0, Y23+273.15))</f>
        <v>296.94</v>
      </c>
      <c r="AA23" s="102">
        <f t="shared" ref="AA23:AA33" si="2">IF(C23&lt;6," ",IF(C23&lt;=9,J23, IF(C23&gt;=10," ")))</f>
        <v>18.5</v>
      </c>
      <c r="AB23" s="102">
        <f t="shared" ref="AB23:AB33" si="3">IF(C23&lt;6," ",IF(C23&lt;=9,G23, IF(C23&gt;=10," ")))</f>
        <v>8.5500000000000007</v>
      </c>
      <c r="AC23" s="104">
        <f t="shared" ref="AC23:AC33" si="4">IF(Y23=" "," ",IF(Y23&gt;0,EXP(-173.4292+249.6339*100/Z23+143.3483*LN(+Z23/100)-21.8492*Z23/100+AA23*(-0.033096+0.014259*Z23/100-0.0017*(Z23/100)^2))*1.4276))</f>
        <v>7.5749478350285182</v>
      </c>
      <c r="AD23" s="102">
        <f t="shared" ref="AD23:AD33" si="5">IF(Y23=" "," ",IF(Y23&gt;0,AB23/AC23))</f>
        <v>1.1287206441822066</v>
      </c>
      <c r="AE23" s="105">
        <f t="shared" ref="AE23:AE33" si="6">IF(C23&lt;6," ",IF(C23&lt;=9,F23, IF(C23&gt;=10," ")))</f>
        <v>0.82499999999999996</v>
      </c>
      <c r="AF23" s="102">
        <f t="shared" ref="AF23:AF33" si="7">IF(Y23=" "," ",N23)</f>
        <v>1.3797760615746848</v>
      </c>
      <c r="AG23" s="105">
        <f t="shared" ref="AG23:AG33" si="8">IF(C23&lt;6," ",IF(C23&lt;=9,T23, IF(C23&gt;=10," ")))</f>
        <v>15.54354430379747</v>
      </c>
      <c r="AH23" s="105">
        <f t="shared" ref="AH23:AH33" si="9">IF(C23&lt;6," ",IF(C23&lt;=9,U23, IF(C23&gt;=10," ")))</f>
        <v>14.208642362869197</v>
      </c>
      <c r="AI23" s="102">
        <f t="shared" ref="AI23" si="10">IF(Y23=" ", " ", IF(Y23&gt;0, SUM(AG23:AH23)))</f>
        <v>29.752186666666667</v>
      </c>
      <c r="AJ23" s="106">
        <f t="shared" ref="AJ23:AJ33" si="11">IF(C23&lt;6," ",IF(C23&lt;=9,S23, IF(C23&gt;=10," ")))</f>
        <v>49.369600276465206</v>
      </c>
      <c r="AK23" s="107">
        <f t="shared" ref="AK23:AK33" si="12">IF(Y23=" ", " ", IF(Y23&gt;0, AJ23-AF23))</f>
        <v>47.989824214890518</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292</v>
      </c>
      <c r="B24" s="102">
        <v>2018</v>
      </c>
      <c r="C24" s="103">
        <v>7</v>
      </c>
      <c r="D24" s="102">
        <v>16</v>
      </c>
      <c r="E24" s="82"/>
      <c r="F24" s="131">
        <v>0.82499999999999996</v>
      </c>
      <c r="G24" s="131">
        <v>8.5500000000000007</v>
      </c>
      <c r="H24" s="82"/>
      <c r="I24" s="131">
        <v>23.79</v>
      </c>
      <c r="J24" s="134">
        <v>18.3</v>
      </c>
      <c r="K24" s="82"/>
      <c r="L24" s="82"/>
      <c r="M24" s="108"/>
      <c r="N24" s="131" t="s">
        <v>763</v>
      </c>
      <c r="O24" s="82"/>
      <c r="P24" s="82"/>
      <c r="Q24" s="82"/>
      <c r="R24" s="140"/>
      <c r="S24" s="131" t="s">
        <v>763</v>
      </c>
      <c r="T24" s="131" t="s">
        <v>763</v>
      </c>
      <c r="U24" s="131" t="s">
        <v>763</v>
      </c>
      <c r="V24" s="85"/>
      <c r="W24" s="85"/>
      <c r="X24" s="85"/>
      <c r="Y24" s="102">
        <f t="shared" si="0"/>
        <v>23.79</v>
      </c>
      <c r="Z24" s="102">
        <f t="shared" si="1"/>
        <v>296.94</v>
      </c>
      <c r="AA24" s="102">
        <f t="shared" si="2"/>
        <v>18.3</v>
      </c>
      <c r="AB24" s="102">
        <f t="shared" si="3"/>
        <v>8.5500000000000007</v>
      </c>
      <c r="AC24" s="104">
        <f t="shared" si="4"/>
        <v>7.5836561446585584</v>
      </c>
      <c r="AD24" s="102">
        <f t="shared" si="5"/>
        <v>1.1274245346714558</v>
      </c>
      <c r="AE24" s="105">
        <f t="shared" si="6"/>
        <v>0.82499999999999996</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292</v>
      </c>
      <c r="B25" s="102">
        <v>2018</v>
      </c>
      <c r="C25" s="103">
        <v>7</v>
      </c>
      <c r="D25" s="102">
        <v>31</v>
      </c>
      <c r="E25" s="82"/>
      <c r="F25" s="131">
        <v>0.97499999999999998</v>
      </c>
      <c r="G25" s="131">
        <v>8.93</v>
      </c>
      <c r="H25" s="82"/>
      <c r="I25" s="131">
        <v>22.8</v>
      </c>
      <c r="J25" s="205">
        <v>14.2</v>
      </c>
      <c r="K25" s="82"/>
      <c r="L25" s="82"/>
      <c r="M25" s="108"/>
      <c r="N25" s="131" t="s">
        <v>763</v>
      </c>
      <c r="O25" s="82"/>
      <c r="P25" s="82"/>
      <c r="Q25" s="82"/>
      <c r="R25" s="140"/>
      <c r="S25" s="131" t="s">
        <v>763</v>
      </c>
      <c r="T25" s="131" t="s">
        <v>763</v>
      </c>
      <c r="U25" s="131" t="s">
        <v>763</v>
      </c>
      <c r="V25" s="85"/>
      <c r="W25" s="85"/>
      <c r="X25" s="85"/>
      <c r="Y25" s="102">
        <f t="shared" si="0"/>
        <v>22.8</v>
      </c>
      <c r="Z25" s="102">
        <f t="shared" si="1"/>
        <v>295.95</v>
      </c>
      <c r="AA25" s="102">
        <f t="shared" si="2"/>
        <v>14.2</v>
      </c>
      <c r="AB25" s="102">
        <f t="shared" si="3"/>
        <v>8.93</v>
      </c>
      <c r="AC25" s="104">
        <f t="shared" si="4"/>
        <v>7.9071660022243258</v>
      </c>
      <c r="AD25" s="102">
        <f t="shared" si="5"/>
        <v>1.1293553211716998</v>
      </c>
      <c r="AE25" s="105">
        <f t="shared" si="6"/>
        <v>0.97499999999999998</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292</v>
      </c>
      <c r="B26" s="102">
        <v>2018</v>
      </c>
      <c r="C26" s="103">
        <v>7</v>
      </c>
      <c r="D26" s="102">
        <v>31</v>
      </c>
      <c r="E26" s="82"/>
      <c r="F26" s="131">
        <v>0.97499999999999998</v>
      </c>
      <c r="G26" s="131">
        <v>8.93</v>
      </c>
      <c r="H26" s="82"/>
      <c r="I26" s="131">
        <v>22.8</v>
      </c>
      <c r="J26" s="205">
        <v>26</v>
      </c>
      <c r="K26" s="82"/>
      <c r="L26" s="82"/>
      <c r="M26" s="108"/>
      <c r="N26" s="137">
        <v>3.1449222264809769</v>
      </c>
      <c r="O26" s="82"/>
      <c r="P26" s="82"/>
      <c r="Q26" s="82"/>
      <c r="R26" s="140"/>
      <c r="S26" s="323">
        <v>54.196967664554819</v>
      </c>
      <c r="T26" s="137">
        <v>9.2354936708860755</v>
      </c>
      <c r="U26" s="137">
        <v>25.113412995780585</v>
      </c>
      <c r="V26" s="85"/>
      <c r="W26" s="85"/>
      <c r="X26" s="85"/>
      <c r="Y26" s="102">
        <f t="shared" si="0"/>
        <v>22.8</v>
      </c>
      <c r="Z26" s="102">
        <f t="shared" si="1"/>
        <v>295.95</v>
      </c>
      <c r="AA26" s="102">
        <f t="shared" si="2"/>
        <v>26</v>
      </c>
      <c r="AB26" s="102">
        <f t="shared" si="3"/>
        <v>8.93</v>
      </c>
      <c r="AC26" s="104">
        <f t="shared" si="4"/>
        <v>7.3853073827051112</v>
      </c>
      <c r="AD26" s="102">
        <f t="shared" si="5"/>
        <v>1.2091575255096687</v>
      </c>
      <c r="AE26" s="105">
        <f t="shared" si="6"/>
        <v>0.97499999999999998</v>
      </c>
      <c r="AF26" s="102">
        <f t="shared" si="7"/>
        <v>3.1449222264809769</v>
      </c>
      <c r="AG26" s="105">
        <f t="shared" si="8"/>
        <v>9.2354936708860755</v>
      </c>
      <c r="AH26" s="105">
        <f t="shared" si="9"/>
        <v>25.113412995780585</v>
      </c>
      <c r="AI26" s="102">
        <f t="shared" ref="AI26" si="13">IF(Y26=" ", " ", IF(Y26&gt;0, SUM(AG26:AH26)))</f>
        <v>34.348906666666664</v>
      </c>
      <c r="AJ26" s="106">
        <f t="shared" si="11"/>
        <v>54.196967664554819</v>
      </c>
      <c r="AK26" s="107">
        <f t="shared" si="12"/>
        <v>51.05204543807384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292</v>
      </c>
      <c r="B27" s="102">
        <v>2018</v>
      </c>
      <c r="C27" s="103">
        <v>7</v>
      </c>
      <c r="D27" s="102">
        <v>31</v>
      </c>
      <c r="E27" s="82"/>
      <c r="F27" s="131">
        <v>0.97499999999999998</v>
      </c>
      <c r="G27" s="131">
        <v>8.93</v>
      </c>
      <c r="H27" s="82"/>
      <c r="I27" s="131">
        <v>22.8</v>
      </c>
      <c r="J27" s="205">
        <v>25.8</v>
      </c>
      <c r="K27" s="82"/>
      <c r="L27" s="82"/>
      <c r="M27" s="108"/>
      <c r="N27" s="131" t="s">
        <v>763</v>
      </c>
      <c r="O27" s="82"/>
      <c r="P27" s="82"/>
      <c r="Q27" s="82"/>
      <c r="R27" s="140"/>
      <c r="S27" s="131" t="s">
        <v>763</v>
      </c>
      <c r="T27" s="131" t="s">
        <v>763</v>
      </c>
      <c r="U27" s="131" t="s">
        <v>763</v>
      </c>
      <c r="V27" s="85"/>
      <c r="W27" s="85"/>
      <c r="X27" s="85"/>
      <c r="Y27" s="102">
        <f t="shared" si="0"/>
        <v>22.8</v>
      </c>
      <c r="Z27" s="102">
        <f t="shared" si="1"/>
        <v>295.95</v>
      </c>
      <c r="AA27" s="102">
        <f t="shared" si="2"/>
        <v>25.8</v>
      </c>
      <c r="AB27" s="102">
        <f t="shared" si="3"/>
        <v>8.93</v>
      </c>
      <c r="AC27" s="104">
        <f t="shared" si="4"/>
        <v>7.3938588703030756</v>
      </c>
      <c r="AD27" s="102">
        <f t="shared" si="5"/>
        <v>1.2077590547294226</v>
      </c>
      <c r="AE27" s="105">
        <f t="shared" si="6"/>
        <v>0.97499999999999998</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292</v>
      </c>
      <c r="B28" s="102">
        <v>2018</v>
      </c>
      <c r="C28" s="103">
        <v>8</v>
      </c>
      <c r="D28" s="102">
        <v>14</v>
      </c>
      <c r="E28" s="82"/>
      <c r="F28" s="131">
        <v>0.72499999999999998</v>
      </c>
      <c r="G28" s="131">
        <v>8.33</v>
      </c>
      <c r="H28" s="82"/>
      <c r="I28" s="131">
        <v>25.03</v>
      </c>
      <c r="J28" s="226">
        <v>12.8</v>
      </c>
      <c r="K28" s="82"/>
      <c r="L28" s="82"/>
      <c r="M28" s="82"/>
      <c r="N28" s="131" t="s">
        <v>763</v>
      </c>
      <c r="O28" s="82"/>
      <c r="P28" s="82"/>
      <c r="Q28" s="82"/>
      <c r="R28" s="140"/>
      <c r="S28" s="131" t="s">
        <v>763</v>
      </c>
      <c r="T28" s="131" t="s">
        <v>763</v>
      </c>
      <c r="U28" s="131" t="s">
        <v>763</v>
      </c>
      <c r="V28" s="85"/>
      <c r="W28" s="85"/>
      <c r="X28" s="85"/>
      <c r="Y28" s="102">
        <f t="shared" si="0"/>
        <v>25.03</v>
      </c>
      <c r="Z28" s="102">
        <f t="shared" si="1"/>
        <v>298.17999999999995</v>
      </c>
      <c r="AA28" s="102">
        <f t="shared" si="2"/>
        <v>12.8</v>
      </c>
      <c r="AB28" s="102">
        <f t="shared" si="3"/>
        <v>8.33</v>
      </c>
      <c r="AC28" s="104">
        <f t="shared" si="4"/>
        <v>7.6528609634379707</v>
      </c>
      <c r="AD28" s="102">
        <f t="shared" si="5"/>
        <v>1.0884818161204162</v>
      </c>
      <c r="AE28" s="105">
        <f t="shared" si="6"/>
        <v>0.72499999999999998</v>
      </c>
      <c r="AF28" s="102" t="str">
        <f t="shared" si="7"/>
        <v>NS</v>
      </c>
      <c r="AG28" s="105" t="str">
        <f t="shared" si="8"/>
        <v>NS</v>
      </c>
      <c r="AH28" s="105" t="str">
        <f t="shared" si="9"/>
        <v>NS</v>
      </c>
      <c r="AI28" s="102"/>
      <c r="AJ28" s="106" t="str">
        <f t="shared" si="11"/>
        <v>NS</v>
      </c>
      <c r="AK28" s="107" t="e">
        <f t="shared" si="12"/>
        <v>#VALUE!</v>
      </c>
      <c r="AL28" s="82"/>
      <c r="AM28" s="82">
        <f>AD36</f>
        <v>1.1308264902811951</v>
      </c>
      <c r="AN28" s="82">
        <f>AE36</f>
        <v>0.79374999999999984</v>
      </c>
      <c r="AO28" s="82">
        <f>AF36</f>
        <v>3.5727633564965329</v>
      </c>
      <c r="AP28" s="82">
        <f>AI36</f>
        <v>47.084955555555553</v>
      </c>
      <c r="AQ28" s="113">
        <f>AK36</f>
        <v>60.027448072373325</v>
      </c>
      <c r="AR28" s="118"/>
      <c r="AS28" s="115" t="s">
        <v>497</v>
      </c>
      <c r="AT28" s="115" t="s">
        <v>497</v>
      </c>
      <c r="AU28" s="115" t="s">
        <v>497</v>
      </c>
      <c r="AV28" s="115" t="s">
        <v>497</v>
      </c>
      <c r="AW28" s="115" t="s">
        <v>497</v>
      </c>
      <c r="AX28" s="116" t="s">
        <v>498</v>
      </c>
      <c r="AY28" s="102"/>
      <c r="AZ28" s="102"/>
      <c r="BA28" s="82"/>
      <c r="BB28" s="82"/>
    </row>
    <row r="29" spans="1:54" ht="16" x14ac:dyDescent="0.2">
      <c r="A29" s="101" t="s">
        <v>292</v>
      </c>
      <c r="B29" s="102">
        <v>2018</v>
      </c>
      <c r="C29" s="103">
        <v>8</v>
      </c>
      <c r="D29" s="102">
        <v>14</v>
      </c>
      <c r="E29" s="82"/>
      <c r="F29" s="131">
        <v>0.72499999999999998</v>
      </c>
      <c r="G29" s="131">
        <v>8.33</v>
      </c>
      <c r="H29" s="82"/>
      <c r="I29" s="131">
        <v>25.03</v>
      </c>
      <c r="J29" s="226">
        <v>12.9</v>
      </c>
      <c r="K29" s="82"/>
      <c r="L29" s="82"/>
      <c r="M29" s="108"/>
      <c r="N29" s="137">
        <v>7.1925019214302068</v>
      </c>
      <c r="O29" s="82"/>
      <c r="P29" s="82"/>
      <c r="Q29" s="82"/>
      <c r="R29" s="140"/>
      <c r="S29" s="323">
        <v>76.595811436757543</v>
      </c>
      <c r="T29" s="137">
        <v>23.54038818565402</v>
      </c>
      <c r="U29" s="137">
        <v>47.404074036568204</v>
      </c>
      <c r="V29" s="85"/>
      <c r="W29" s="85"/>
      <c r="X29" s="85"/>
      <c r="Y29" s="102">
        <f t="shared" si="0"/>
        <v>25.03</v>
      </c>
      <c r="Z29" s="102">
        <f t="shared" si="1"/>
        <v>298.17999999999995</v>
      </c>
      <c r="AA29" s="102">
        <f t="shared" si="2"/>
        <v>12.9</v>
      </c>
      <c r="AB29" s="102">
        <f t="shared" si="3"/>
        <v>8.33</v>
      </c>
      <c r="AC29" s="104">
        <f t="shared" si="4"/>
        <v>7.6485050954425136</v>
      </c>
      <c r="AD29" s="102">
        <f t="shared" si="5"/>
        <v>1.0891017128253686</v>
      </c>
      <c r="AE29" s="105">
        <f t="shared" si="6"/>
        <v>0.72499999999999998</v>
      </c>
      <c r="AF29" s="102">
        <f t="shared" si="7"/>
        <v>7.1925019214302068</v>
      </c>
      <c r="AG29" s="105">
        <f t="shared" si="8"/>
        <v>23.54038818565402</v>
      </c>
      <c r="AH29" s="105">
        <f t="shared" si="9"/>
        <v>47.404074036568204</v>
      </c>
      <c r="AI29" s="102">
        <f t="shared" ref="AI29" si="14">IF(Y29=" ", " ", IF(Y29&gt;0, SUM(AG29:AH29)))</f>
        <v>70.944462222222228</v>
      </c>
      <c r="AJ29" s="106">
        <f t="shared" si="11"/>
        <v>76.595811436757543</v>
      </c>
      <c r="AK29" s="107">
        <f t="shared" si="12"/>
        <v>69.403309515327336</v>
      </c>
      <c r="AL29" s="82"/>
      <c r="AM29" s="82"/>
      <c r="AN29" s="82"/>
      <c r="AO29" s="82"/>
      <c r="AP29" s="85"/>
      <c r="AQ29" s="82"/>
      <c r="AR29" s="82"/>
      <c r="AS29" s="115">
        <f>((LN(AM28)-LN(0.4))/(LN(0.9)-LN(0.4))*100)</f>
        <v>128.15399941906637</v>
      </c>
      <c r="AT29" s="120">
        <f>((LN(AN28)-LN(0.6))/(LN(3)-LN(0.6))*100)</f>
        <v>17.387368150631474</v>
      </c>
      <c r="AU29" s="115">
        <f>((LN(AO28)-LN(10))/(LN(1)-LN(10))*100)</f>
        <v>44.69957485250341</v>
      </c>
      <c r="AV29" s="115">
        <f>((LN(AP28)-LN(10))/(LN(3)-LN(10))*100)</f>
        <v>-128.68799332353569</v>
      </c>
      <c r="AW29" s="115">
        <f>((LN(AQ28)-LN(43))/(LN(20)-LN(43))*100)</f>
        <v>-43.581427125984263</v>
      </c>
      <c r="AX29" s="82"/>
      <c r="AY29" s="82"/>
      <c r="AZ29" s="82"/>
      <c r="BA29" s="82"/>
      <c r="BB29" s="82"/>
    </row>
    <row r="30" spans="1:54" ht="16" x14ac:dyDescent="0.2">
      <c r="A30" s="101" t="s">
        <v>292</v>
      </c>
      <c r="B30" s="102">
        <v>2018</v>
      </c>
      <c r="C30" s="103">
        <v>8</v>
      </c>
      <c r="D30" s="102">
        <v>14</v>
      </c>
      <c r="E30" s="82"/>
      <c r="F30" s="131">
        <v>0.72499999999999998</v>
      </c>
      <c r="G30" s="131">
        <v>8.33</v>
      </c>
      <c r="H30" s="82"/>
      <c r="I30" s="131">
        <v>25.03</v>
      </c>
      <c r="J30" s="226">
        <v>12.8</v>
      </c>
      <c r="K30" s="82"/>
      <c r="L30" s="82"/>
      <c r="M30" s="108"/>
      <c r="N30" s="131" t="s">
        <v>763</v>
      </c>
      <c r="O30" s="82"/>
      <c r="P30" s="82"/>
      <c r="Q30" s="82"/>
      <c r="R30" s="140"/>
      <c r="S30" s="131" t="s">
        <v>763</v>
      </c>
      <c r="T30" s="131" t="s">
        <v>763</v>
      </c>
      <c r="U30" s="131" t="s">
        <v>763</v>
      </c>
      <c r="V30" s="85"/>
      <c r="W30" s="85"/>
      <c r="X30" s="85"/>
      <c r="Y30" s="102">
        <f t="shared" si="0"/>
        <v>25.03</v>
      </c>
      <c r="Z30" s="102">
        <f t="shared" si="1"/>
        <v>298.17999999999995</v>
      </c>
      <c r="AA30" s="102">
        <f t="shared" si="2"/>
        <v>12.8</v>
      </c>
      <c r="AB30" s="102">
        <f t="shared" si="3"/>
        <v>8.33</v>
      </c>
      <c r="AC30" s="104">
        <f t="shared" si="4"/>
        <v>7.6528609634379707</v>
      </c>
      <c r="AD30" s="102">
        <f t="shared" si="5"/>
        <v>1.0884818161204162</v>
      </c>
      <c r="AE30" s="105">
        <f t="shared" si="6"/>
        <v>0.72499999999999998</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17.387368150631474</v>
      </c>
      <c r="AU30" s="82">
        <f t="shared" si="15"/>
        <v>44.69957485250341</v>
      </c>
      <c r="AV30" s="82">
        <f t="shared" si="15"/>
        <v>0</v>
      </c>
      <c r="AW30" s="82">
        <f t="shared" si="15"/>
        <v>0</v>
      </c>
      <c r="AX30" s="129">
        <f>AVERAGE(AS30:AW30)</f>
        <v>32.417388600626978</v>
      </c>
      <c r="AY30" s="84"/>
      <c r="AZ30" s="84"/>
      <c r="BA30" s="84" t="str">
        <f>IF(AX30&gt;65, "Acceptable; Ongoing Protection is Required", "Unacceptable; Immediate Restoration is Required")</f>
        <v>Unacceptable; Immediate Restoration is Required</v>
      </c>
      <c r="BB30" s="82"/>
    </row>
    <row r="31" spans="1:54" ht="16" x14ac:dyDescent="0.2">
      <c r="A31" s="101" t="s">
        <v>292</v>
      </c>
      <c r="B31" s="102">
        <v>2018</v>
      </c>
      <c r="C31" s="103">
        <v>8</v>
      </c>
      <c r="D31" s="102">
        <v>28</v>
      </c>
      <c r="E31" s="82"/>
      <c r="F31" s="131">
        <v>0.65</v>
      </c>
      <c r="G31" s="131">
        <v>8.74</v>
      </c>
      <c r="H31" s="82"/>
      <c r="I31" s="131">
        <v>23.39</v>
      </c>
      <c r="J31" s="226">
        <v>11.4</v>
      </c>
      <c r="K31" s="82"/>
      <c r="L31" s="82"/>
      <c r="M31" s="108"/>
      <c r="N31" s="131" t="s">
        <v>763</v>
      </c>
      <c r="O31" s="82"/>
      <c r="P31" s="82"/>
      <c r="Q31" s="82"/>
      <c r="R31" s="140"/>
      <c r="S31" s="131" t="s">
        <v>763</v>
      </c>
      <c r="T31" s="131" t="s">
        <v>763</v>
      </c>
      <c r="U31" s="131" t="s">
        <v>763</v>
      </c>
      <c r="V31" s="85"/>
      <c r="W31" s="85"/>
      <c r="X31" s="85"/>
      <c r="Y31" s="102">
        <f t="shared" si="0"/>
        <v>23.39</v>
      </c>
      <c r="Z31" s="102">
        <f t="shared" si="1"/>
        <v>296.53999999999996</v>
      </c>
      <c r="AA31" s="102">
        <f t="shared" si="2"/>
        <v>11.4</v>
      </c>
      <c r="AB31" s="102">
        <f t="shared" si="3"/>
        <v>8.74</v>
      </c>
      <c r="AC31" s="104">
        <f t="shared" si="4"/>
        <v>7.9487121398381637</v>
      </c>
      <c r="AD31" s="102">
        <f t="shared" si="5"/>
        <v>1.0995491906413342</v>
      </c>
      <c r="AE31" s="105">
        <f t="shared" si="6"/>
        <v>0.65</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32.417388600626978</v>
      </c>
      <c r="AY31" s="85"/>
      <c r="AZ31" s="85"/>
      <c r="BA31" s="82"/>
      <c r="BB31" s="82"/>
    </row>
    <row r="32" spans="1:54" ht="16" x14ac:dyDescent="0.2">
      <c r="A32" s="101" t="s">
        <v>292</v>
      </c>
      <c r="B32" s="102">
        <v>2018</v>
      </c>
      <c r="C32" s="103">
        <v>8</v>
      </c>
      <c r="D32" s="102">
        <v>28</v>
      </c>
      <c r="E32" s="82"/>
      <c r="F32" s="131">
        <v>0.65</v>
      </c>
      <c r="G32" s="131">
        <v>8.74</v>
      </c>
      <c r="H32" s="82"/>
      <c r="I32" s="131">
        <v>23.39</v>
      </c>
      <c r="J32" s="226">
        <v>17</v>
      </c>
      <c r="K32" s="82"/>
      <c r="L32" s="82"/>
      <c r="M32" s="108"/>
      <c r="N32" s="137">
        <v>2.5738532165002628</v>
      </c>
      <c r="O32" s="82"/>
      <c r="P32" s="82"/>
      <c r="Q32" s="82"/>
      <c r="R32" s="140"/>
      <c r="S32" s="323">
        <v>74.238466337701865</v>
      </c>
      <c r="T32" s="137">
        <v>32.292506329113934</v>
      </c>
      <c r="U32" s="137">
        <v>21.001760337552724</v>
      </c>
      <c r="V32" s="85"/>
      <c r="W32" s="85"/>
      <c r="X32" s="85"/>
      <c r="Y32" s="102">
        <f t="shared" si="0"/>
        <v>23.39</v>
      </c>
      <c r="Z32" s="102">
        <f t="shared" si="1"/>
        <v>296.53999999999996</v>
      </c>
      <c r="AA32" s="102">
        <f t="shared" si="2"/>
        <v>17</v>
      </c>
      <c r="AB32" s="102">
        <f t="shared" si="3"/>
        <v>8.74</v>
      </c>
      <c r="AC32" s="104">
        <f t="shared" si="4"/>
        <v>7.696345853605961</v>
      </c>
      <c r="AD32" s="102">
        <f t="shared" si="5"/>
        <v>1.1356038523015513</v>
      </c>
      <c r="AE32" s="105">
        <f t="shared" si="6"/>
        <v>0.65</v>
      </c>
      <c r="AF32" s="102">
        <f t="shared" si="7"/>
        <v>2.5738532165002628</v>
      </c>
      <c r="AG32" s="105">
        <f t="shared" si="8"/>
        <v>32.292506329113934</v>
      </c>
      <c r="AH32" s="105">
        <f t="shared" si="9"/>
        <v>21.001760337552724</v>
      </c>
      <c r="AI32" s="102">
        <f t="shared" ref="AI32" si="16">IF(Y32=" ", " ", IF(Y32&gt;0, SUM(AG32:AH32)))</f>
        <v>53.294266666666658</v>
      </c>
      <c r="AJ32" s="106">
        <f t="shared" si="11"/>
        <v>74.238466337701865</v>
      </c>
      <c r="AK32" s="107">
        <f t="shared" si="12"/>
        <v>71.664613121201597</v>
      </c>
      <c r="AL32" s="82"/>
      <c r="AM32" s="82"/>
      <c r="AN32" s="82"/>
      <c r="AO32" s="82"/>
      <c r="AP32" s="82"/>
      <c r="AQ32" s="82"/>
      <c r="AR32" s="82"/>
      <c r="AS32" s="82"/>
      <c r="AT32" s="82"/>
      <c r="AU32" s="82"/>
      <c r="AV32" s="82"/>
      <c r="AW32" s="82"/>
      <c r="AX32" s="82"/>
      <c r="AY32" s="82"/>
      <c r="AZ32" s="82"/>
      <c r="BA32" s="82"/>
      <c r="BB32" s="82"/>
    </row>
    <row r="33" spans="1:54" ht="16" x14ac:dyDescent="0.2">
      <c r="A33" s="101" t="s">
        <v>292</v>
      </c>
      <c r="B33" s="102">
        <v>2018</v>
      </c>
      <c r="C33" s="103">
        <v>8</v>
      </c>
      <c r="D33" s="102">
        <v>28</v>
      </c>
      <c r="E33" s="82"/>
      <c r="F33" s="131">
        <v>0.65</v>
      </c>
      <c r="G33" s="131">
        <v>8.74</v>
      </c>
      <c r="H33" s="82"/>
      <c r="I33" s="131">
        <v>23.39</v>
      </c>
      <c r="J33" s="226">
        <v>17.2</v>
      </c>
      <c r="K33" s="82"/>
      <c r="L33" s="82"/>
      <c r="M33" s="82"/>
      <c r="N33" s="131" t="s">
        <v>763</v>
      </c>
      <c r="O33" s="82"/>
      <c r="P33" s="82"/>
      <c r="Q33" s="82"/>
      <c r="R33" s="140"/>
      <c r="S33" s="131" t="s">
        <v>763</v>
      </c>
      <c r="T33" s="131" t="s">
        <v>763</v>
      </c>
      <c r="U33" s="131" t="s">
        <v>763</v>
      </c>
      <c r="V33" s="85"/>
      <c r="W33" s="85"/>
      <c r="X33" s="85"/>
      <c r="Y33" s="102">
        <f t="shared" si="0"/>
        <v>23.39</v>
      </c>
      <c r="Z33" s="102">
        <f t="shared" si="1"/>
        <v>296.53999999999996</v>
      </c>
      <c r="AA33" s="102">
        <f t="shared" si="2"/>
        <v>17.2</v>
      </c>
      <c r="AB33" s="102">
        <f t="shared" si="3"/>
        <v>8.74</v>
      </c>
      <c r="AC33" s="104">
        <f t="shared" si="4"/>
        <v>7.6874824979231819</v>
      </c>
      <c r="AD33" s="102">
        <f t="shared" si="5"/>
        <v>1.1369131575078268</v>
      </c>
      <c r="AE33" s="105">
        <f t="shared" si="6"/>
        <v>0.65</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1.1308264902811951</v>
      </c>
      <c r="AE36" s="84">
        <f>_xlfn.AGGREGATE(1, 6,AE22:AE35)</f>
        <v>0.79374999999999984</v>
      </c>
      <c r="AF36" s="84">
        <f>_xlfn.AGGREGATE(1, 6,AF22:AF35)</f>
        <v>3.5727633564965329</v>
      </c>
      <c r="AG36" s="82"/>
      <c r="AH36" s="82"/>
      <c r="AI36" s="84">
        <f>_xlfn.AGGREGATE(1, 6,AI22:AI35)</f>
        <v>47.084955555555553</v>
      </c>
      <c r="AJ36" s="82"/>
      <c r="AK36" s="84">
        <f>_xlfn.AGGREGATE(1, 6,AK22:AK35)</f>
        <v>60.027448072373325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1.1308264902811951</v>
      </c>
      <c r="AE37" s="126">
        <f>AVERAGE(AE22:AE33)</f>
        <v>0.79374999999999984</v>
      </c>
      <c r="AF37" s="126">
        <f>AVERAGE(AF22:AF33)</f>
        <v>3.5727633564965329</v>
      </c>
      <c r="AG37" s="126"/>
      <c r="AH37" s="126"/>
      <c r="AI37" s="126">
        <f>AVERAGE(AI23:AI32)</f>
        <v>47.084955555555553</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292</v>
      </c>
      <c r="C43" s="68" t="s">
        <v>757</v>
      </c>
      <c r="E43" s="69">
        <v>43654</v>
      </c>
      <c r="F43" t="s">
        <v>862</v>
      </c>
      <c r="G43" t="s">
        <v>863</v>
      </c>
      <c r="H43" s="68">
        <v>0</v>
      </c>
      <c r="I43" s="68" t="s">
        <v>760</v>
      </c>
      <c r="J43" s="326">
        <v>0.52430555555555558</v>
      </c>
      <c r="K43" s="68">
        <v>3</v>
      </c>
      <c r="L43">
        <v>1</v>
      </c>
      <c r="M43" t="s">
        <v>861</v>
      </c>
      <c r="N43" t="s">
        <v>865</v>
      </c>
      <c r="O43" s="205">
        <v>19.78</v>
      </c>
      <c r="P43" s="131">
        <v>8.89</v>
      </c>
      <c r="Q43" s="68">
        <v>1.19</v>
      </c>
      <c r="R43" s="68">
        <v>1.19</v>
      </c>
      <c r="S43" s="131">
        <v>1.19</v>
      </c>
      <c r="T43" s="68">
        <v>1.19</v>
      </c>
      <c r="U43" s="70">
        <v>1</v>
      </c>
      <c r="V43" s="68">
        <v>0.15</v>
      </c>
      <c r="W43" s="77">
        <v>0.38680555555555557</v>
      </c>
      <c r="X43" s="68">
        <v>22.78</v>
      </c>
      <c r="Y43" s="68">
        <v>6.13</v>
      </c>
      <c r="Z43" s="72">
        <v>6.13</v>
      </c>
      <c r="AA43" s="68">
        <v>76.3</v>
      </c>
      <c r="AB43" s="226">
        <v>16</v>
      </c>
      <c r="AC43" s="216">
        <v>26.35</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16.18</v>
      </c>
      <c r="AX43" s="72"/>
    </row>
    <row r="44" spans="1:54" x14ac:dyDescent="0.2">
      <c r="A44" t="s">
        <v>756</v>
      </c>
      <c r="B44" t="s">
        <v>292</v>
      </c>
      <c r="C44" s="68" t="s">
        <v>764</v>
      </c>
      <c r="E44" s="69">
        <v>43654</v>
      </c>
      <c r="F44" t="s">
        <v>862</v>
      </c>
      <c r="G44" t="s">
        <v>863</v>
      </c>
      <c r="H44" s="68">
        <v>0</v>
      </c>
      <c r="I44" s="68" t="s">
        <v>760</v>
      </c>
      <c r="J44" s="326">
        <v>0.52430555555555558</v>
      </c>
      <c r="K44" s="68">
        <v>3</v>
      </c>
      <c r="L44">
        <v>1</v>
      </c>
      <c r="M44" t="s">
        <v>861</v>
      </c>
      <c r="N44" t="s">
        <v>865</v>
      </c>
      <c r="O44" s="205">
        <v>19.78</v>
      </c>
      <c r="P44" s="131">
        <v>8.89</v>
      </c>
      <c r="Q44" s="68">
        <v>1.19</v>
      </c>
      <c r="R44" s="68">
        <v>1.19</v>
      </c>
      <c r="S44" s="131">
        <v>1.19</v>
      </c>
      <c r="T44" s="68">
        <v>1.19</v>
      </c>
      <c r="U44" s="70">
        <v>1</v>
      </c>
      <c r="V44" s="68">
        <v>0.6</v>
      </c>
      <c r="W44" s="77">
        <v>0.38819444444444445</v>
      </c>
      <c r="X44" s="68">
        <v>23.19</v>
      </c>
      <c r="Y44" s="68">
        <v>5.2</v>
      </c>
      <c r="Z44" s="72">
        <v>5.2</v>
      </c>
      <c r="AA44" s="68">
        <v>69.7</v>
      </c>
      <c r="AB44" s="226">
        <v>22.7</v>
      </c>
      <c r="AC44" s="216">
        <v>36.1</v>
      </c>
      <c r="AD44" s="72">
        <v>0.58733746947396182</v>
      </c>
      <c r="AE44" s="72">
        <v>1.9753110269685497</v>
      </c>
      <c r="AF44" s="72">
        <v>0.71592156862745093</v>
      </c>
      <c r="AG44" s="137">
        <v>2.6912325955960004</v>
      </c>
      <c r="AH44" s="75">
        <v>18.282328701263161</v>
      </c>
      <c r="AI44" s="75">
        <v>20.97356129685916</v>
      </c>
      <c r="AJ44" s="72">
        <v>170.41423785039873</v>
      </c>
      <c r="AK44" s="72">
        <v>26.720742723316551</v>
      </c>
      <c r="AL44" s="72">
        <v>6.3776010874763251</v>
      </c>
      <c r="AM44" s="72">
        <v>45.003071424579716</v>
      </c>
      <c r="AN44" s="137">
        <v>47.694304020175707</v>
      </c>
      <c r="AO44" s="137">
        <v>9.1530887499999984</v>
      </c>
      <c r="AP44" s="137">
        <v>0.27646666666666664</v>
      </c>
      <c r="AQ44" s="70">
        <v>0.97068083759516244</v>
      </c>
      <c r="AR44" s="72">
        <v>9.4295554166666644</v>
      </c>
      <c r="AS44" s="68"/>
      <c r="AT44" s="68">
        <v>21.84</v>
      </c>
      <c r="AX44" s="72"/>
    </row>
    <row r="45" spans="1:54" x14ac:dyDescent="0.2">
      <c r="A45" t="s">
        <v>756</v>
      </c>
      <c r="B45" t="s">
        <v>292</v>
      </c>
      <c r="C45" s="68" t="s">
        <v>765</v>
      </c>
      <c r="E45" s="69">
        <v>43654</v>
      </c>
      <c r="F45" t="s">
        <v>862</v>
      </c>
      <c r="G45" t="s">
        <v>863</v>
      </c>
      <c r="H45" s="68">
        <v>0</v>
      </c>
      <c r="I45" s="68" t="s">
        <v>760</v>
      </c>
      <c r="J45" s="326">
        <v>0.52430555555555558</v>
      </c>
      <c r="K45" s="68">
        <v>3</v>
      </c>
      <c r="L45">
        <v>1</v>
      </c>
      <c r="M45" t="s">
        <v>861</v>
      </c>
      <c r="N45" t="s">
        <v>865</v>
      </c>
      <c r="O45" s="205">
        <v>19.78</v>
      </c>
      <c r="P45" s="131">
        <v>8.89</v>
      </c>
      <c r="Q45" s="68">
        <v>1.19</v>
      </c>
      <c r="R45" s="68">
        <v>1.19</v>
      </c>
      <c r="S45" s="131">
        <v>1.19</v>
      </c>
      <c r="T45" s="68">
        <v>1.19</v>
      </c>
      <c r="U45" s="70">
        <v>1</v>
      </c>
      <c r="V45" s="68">
        <v>0.89</v>
      </c>
      <c r="W45" s="68" t="s">
        <v>761</v>
      </c>
      <c r="X45" s="68">
        <v>24.37</v>
      </c>
      <c r="Y45" s="68">
        <v>4.99</v>
      </c>
      <c r="Z45" s="72">
        <v>4.99</v>
      </c>
      <c r="AA45" s="68">
        <v>68.099999999999994</v>
      </c>
      <c r="AB45" s="226">
        <v>22.4</v>
      </c>
      <c r="AC45" s="216">
        <v>35.799999999999997</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23.17</v>
      </c>
      <c r="AX45" s="72"/>
    </row>
    <row r="46" spans="1:54" x14ac:dyDescent="0.2">
      <c r="A46" t="s">
        <v>756</v>
      </c>
      <c r="B46" t="s">
        <v>292</v>
      </c>
      <c r="C46" s="68" t="s">
        <v>757</v>
      </c>
      <c r="E46" s="69">
        <v>43665</v>
      </c>
      <c r="F46" t="s">
        <v>866</v>
      </c>
      <c r="G46" t="s">
        <v>906</v>
      </c>
      <c r="H46" s="68">
        <v>0</v>
      </c>
      <c r="I46" s="68" t="s">
        <v>760</v>
      </c>
      <c r="J46" s="326">
        <v>0.38541666666666702</v>
      </c>
      <c r="K46" s="68">
        <v>6</v>
      </c>
      <c r="L46">
        <v>3</v>
      </c>
      <c r="M46" t="s">
        <v>820</v>
      </c>
      <c r="N46" t="s">
        <v>889</v>
      </c>
      <c r="O46" s="205">
        <v>20.22</v>
      </c>
      <c r="P46" s="131">
        <v>9.06</v>
      </c>
      <c r="Q46" s="68">
        <v>0.95</v>
      </c>
      <c r="R46" s="68">
        <v>0.95</v>
      </c>
      <c r="S46" s="131">
        <v>0.95</v>
      </c>
      <c r="T46" s="68">
        <v>0.95</v>
      </c>
      <c r="U46" s="70">
        <v>1</v>
      </c>
      <c r="V46" s="68">
        <v>0.15</v>
      </c>
      <c r="W46" s="77">
        <v>0.30069444444444443</v>
      </c>
      <c r="X46" s="68">
        <v>22.81</v>
      </c>
      <c r="Y46" s="68">
        <v>4.54</v>
      </c>
      <c r="Z46" s="72">
        <v>4.54</v>
      </c>
      <c r="AA46" s="68">
        <v>52.4</v>
      </c>
      <c r="AB46" s="226">
        <v>11.4</v>
      </c>
      <c r="AC46" s="216">
        <v>19.39</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v>12.95</v>
      </c>
      <c r="AX46" s="72"/>
    </row>
    <row r="47" spans="1:54" x14ac:dyDescent="0.2">
      <c r="A47" t="s">
        <v>756</v>
      </c>
      <c r="B47" t="s">
        <v>292</v>
      </c>
      <c r="C47" s="68" t="s">
        <v>764</v>
      </c>
      <c r="E47" s="69">
        <v>43665</v>
      </c>
      <c r="F47" t="s">
        <v>866</v>
      </c>
      <c r="G47" t="s">
        <v>906</v>
      </c>
      <c r="H47" s="68">
        <v>0</v>
      </c>
      <c r="I47" s="68" t="s">
        <v>760</v>
      </c>
      <c r="J47" s="326">
        <v>0.38541666666666702</v>
      </c>
      <c r="K47" s="68">
        <v>6</v>
      </c>
      <c r="L47">
        <v>3</v>
      </c>
      <c r="M47" t="s">
        <v>820</v>
      </c>
      <c r="N47" t="s">
        <v>889</v>
      </c>
      <c r="O47" s="205">
        <v>20.22</v>
      </c>
      <c r="P47" s="131">
        <v>9.06</v>
      </c>
      <c r="Q47" s="68">
        <v>0.95</v>
      </c>
      <c r="R47" s="68">
        <v>0.95</v>
      </c>
      <c r="S47" s="131">
        <v>0.95</v>
      </c>
      <c r="T47" s="68">
        <v>0.95</v>
      </c>
      <c r="U47" s="70">
        <v>1</v>
      </c>
      <c r="V47" s="68">
        <v>0.45</v>
      </c>
      <c r="W47" s="77">
        <v>0.30138888888888887</v>
      </c>
      <c r="X47" s="68">
        <v>23.53</v>
      </c>
      <c r="Y47" s="68">
        <v>3.36</v>
      </c>
      <c r="Z47" s="72">
        <v>3.36</v>
      </c>
      <c r="AA47" s="68">
        <v>40.9</v>
      </c>
      <c r="AB47" s="226">
        <v>20.100000000000001</v>
      </c>
      <c r="AC47" s="216">
        <v>32.4</v>
      </c>
      <c r="AD47" s="72">
        <v>1.5881928029204206</v>
      </c>
      <c r="AE47" s="72">
        <v>3.0746311010215659</v>
      </c>
      <c r="AF47" s="72">
        <v>1.7838072767912576</v>
      </c>
      <c r="AG47" s="137">
        <v>4.8584383778128233</v>
      </c>
      <c r="AH47" s="75">
        <v>30.784596083913307</v>
      </c>
      <c r="AI47" s="75">
        <v>35.643034461726131</v>
      </c>
      <c r="AJ47" s="72">
        <v>234.80077402495724</v>
      </c>
      <c r="AK47" s="72">
        <v>42.764512419607875</v>
      </c>
      <c r="AL47" s="72">
        <v>5.4905518791159933</v>
      </c>
      <c r="AM47" s="72">
        <v>73.549108503521182</v>
      </c>
      <c r="AN47" s="137">
        <v>78.407546881334014</v>
      </c>
      <c r="AO47" s="137">
        <v>16.547315416666663</v>
      </c>
      <c r="AP47" s="137">
        <v>5.3533999999999997</v>
      </c>
      <c r="AQ47" s="70">
        <v>0.75556049662532898</v>
      </c>
      <c r="AR47" s="72">
        <v>21.900715416666664</v>
      </c>
      <c r="AS47" s="68"/>
      <c r="AT47" s="68">
        <v>16.23</v>
      </c>
      <c r="AX47" s="72"/>
    </row>
    <row r="48" spans="1:54" x14ac:dyDescent="0.2">
      <c r="A48" t="s">
        <v>756</v>
      </c>
      <c r="B48" t="s">
        <v>292</v>
      </c>
      <c r="C48" s="68" t="s">
        <v>765</v>
      </c>
      <c r="E48" s="69">
        <v>43665</v>
      </c>
      <c r="F48" t="s">
        <v>866</v>
      </c>
      <c r="G48" t="s">
        <v>906</v>
      </c>
      <c r="H48" s="68">
        <v>0</v>
      </c>
      <c r="I48" s="68" t="s">
        <v>760</v>
      </c>
      <c r="J48" s="326">
        <v>0.38541666666666702</v>
      </c>
      <c r="K48" s="68">
        <v>6</v>
      </c>
      <c r="L48">
        <v>3</v>
      </c>
      <c r="M48" t="s">
        <v>820</v>
      </c>
      <c r="N48" t="s">
        <v>889</v>
      </c>
      <c r="O48" s="205">
        <v>20.22</v>
      </c>
      <c r="P48" s="131">
        <v>9.06</v>
      </c>
      <c r="Q48" s="68">
        <v>0.95</v>
      </c>
      <c r="R48" s="68">
        <v>0.95</v>
      </c>
      <c r="S48" s="131">
        <v>0.95</v>
      </c>
      <c r="T48" s="68">
        <v>0.95</v>
      </c>
      <c r="U48" s="70">
        <v>1</v>
      </c>
      <c r="V48" s="68">
        <v>0.65</v>
      </c>
      <c r="W48" s="77">
        <v>0.30277777777777776</v>
      </c>
      <c r="X48" s="68">
        <v>23.9</v>
      </c>
      <c r="Y48" s="68">
        <v>2.63</v>
      </c>
      <c r="Z48" s="72">
        <v>2.63</v>
      </c>
      <c r="AA48" s="68">
        <v>34.299999999999997</v>
      </c>
      <c r="AB48" s="226">
        <v>23.1</v>
      </c>
      <c r="AC48" s="216">
        <v>36.799999999999997</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v>19.760000000000002</v>
      </c>
      <c r="AU48" s="322">
        <v>60.93</v>
      </c>
      <c r="AV48" s="322">
        <v>1.9497599999999999</v>
      </c>
      <c r="AX48" s="72"/>
      <c r="AY48" s="322"/>
    </row>
    <row r="49" spans="1:54" x14ac:dyDescent="0.2">
      <c r="A49" t="s">
        <v>756</v>
      </c>
      <c r="B49" t="s">
        <v>292</v>
      </c>
      <c r="C49" s="68" t="s">
        <v>757</v>
      </c>
      <c r="E49" s="69">
        <v>43682</v>
      </c>
      <c r="F49" t="s">
        <v>923</v>
      </c>
      <c r="G49" t="s">
        <v>924</v>
      </c>
      <c r="H49" s="68">
        <v>1</v>
      </c>
      <c r="I49" s="68" t="s">
        <v>760</v>
      </c>
      <c r="J49" s="326">
        <v>0.46527777777777773</v>
      </c>
      <c r="K49" s="68">
        <v>2</v>
      </c>
      <c r="L49">
        <v>1</v>
      </c>
      <c r="M49" t="s">
        <v>760</v>
      </c>
      <c r="N49" t="s">
        <v>927</v>
      </c>
      <c r="O49" s="205">
        <v>19.27</v>
      </c>
      <c r="P49" s="131">
        <v>9.35</v>
      </c>
      <c r="Q49" s="68">
        <v>0.9</v>
      </c>
      <c r="R49" s="68">
        <v>0.86</v>
      </c>
      <c r="S49" s="131">
        <v>0.88</v>
      </c>
      <c r="T49" s="68">
        <v>1.1000000000000001</v>
      </c>
      <c r="U49" s="70">
        <v>0.79999999999999993</v>
      </c>
      <c r="V49" s="68">
        <v>0.15</v>
      </c>
      <c r="W49" s="77">
        <v>0.3444444444444445</v>
      </c>
      <c r="X49" s="68">
        <v>24.27</v>
      </c>
      <c r="Y49" s="68">
        <v>7.21</v>
      </c>
      <c r="Z49" s="72">
        <v>7.21</v>
      </c>
      <c r="AA49" s="68">
        <v>95.3</v>
      </c>
      <c r="AB49" s="226">
        <v>18.399999999999999</v>
      </c>
      <c r="AC49" s="216">
        <v>29.9</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v>17.77</v>
      </c>
      <c r="AX49" s="72"/>
    </row>
    <row r="50" spans="1:54" x14ac:dyDescent="0.2">
      <c r="A50" t="s">
        <v>756</v>
      </c>
      <c r="B50" t="s">
        <v>292</v>
      </c>
      <c r="C50" s="68" t="s">
        <v>764</v>
      </c>
      <c r="E50" s="69">
        <v>43682</v>
      </c>
      <c r="F50" t="s">
        <v>923</v>
      </c>
      <c r="G50" t="s">
        <v>924</v>
      </c>
      <c r="H50" s="68">
        <v>1</v>
      </c>
      <c r="I50" s="68" t="s">
        <v>760</v>
      </c>
      <c r="J50" s="326">
        <v>0.46527777777777773</v>
      </c>
      <c r="K50" s="68">
        <v>2</v>
      </c>
      <c r="L50">
        <v>1</v>
      </c>
      <c r="M50" t="s">
        <v>760</v>
      </c>
      <c r="N50" t="s">
        <v>928</v>
      </c>
      <c r="O50" s="205">
        <v>19.27</v>
      </c>
      <c r="P50" s="131">
        <v>9.35</v>
      </c>
      <c r="Q50" s="68">
        <v>0.9</v>
      </c>
      <c r="R50" s="68">
        <v>0.86</v>
      </c>
      <c r="S50" s="131">
        <v>0.88</v>
      </c>
      <c r="T50" s="68">
        <v>1.1000000000000001</v>
      </c>
      <c r="U50" s="70">
        <v>0.79999999999999993</v>
      </c>
      <c r="V50" s="68">
        <v>0.5</v>
      </c>
      <c r="W50" s="77">
        <v>0.34583333333333338</v>
      </c>
      <c r="X50" s="68">
        <v>25.3</v>
      </c>
      <c r="Y50" s="68">
        <v>4.4000000000000004</v>
      </c>
      <c r="Z50" s="72">
        <v>4.4000000000000004</v>
      </c>
      <c r="AA50" s="68">
        <v>60.3</v>
      </c>
      <c r="AB50" s="226">
        <v>23.4</v>
      </c>
      <c r="AC50" s="216">
        <v>37.200000000000003</v>
      </c>
      <c r="AD50" s="72">
        <v>0.40897517504774028</v>
      </c>
      <c r="AE50" s="72">
        <v>2.5000000000000001E-2</v>
      </c>
      <c r="AF50" s="72">
        <v>0.27537593984962405</v>
      </c>
      <c r="AG50" s="137">
        <v>0.30037593984962407</v>
      </c>
      <c r="AH50" s="75">
        <v>17.967764695714951</v>
      </c>
      <c r="AI50" s="75">
        <v>18.268140635564574</v>
      </c>
      <c r="AJ50" s="72">
        <v>190.89069160308114</v>
      </c>
      <c r="AK50" s="72">
        <v>28.592667659767379</v>
      </c>
      <c r="AL50" s="72">
        <v>6.6762113236353464</v>
      </c>
      <c r="AM50" s="72">
        <v>46.560432355482334</v>
      </c>
      <c r="AN50" s="137">
        <v>46.86080829533195</v>
      </c>
      <c r="AO50" s="137">
        <v>13.82286208333333</v>
      </c>
      <c r="AP50" s="137">
        <v>1.5180533333333326</v>
      </c>
      <c r="AQ50" s="70">
        <v>0.90104545314915885</v>
      </c>
      <c r="AR50" s="72">
        <v>15.340915416666663</v>
      </c>
      <c r="AS50" s="68"/>
      <c r="AT50" s="68">
        <v>21.82</v>
      </c>
      <c r="AX50" s="72"/>
    </row>
    <row r="51" spans="1:54" x14ac:dyDescent="0.2">
      <c r="A51" t="s">
        <v>756</v>
      </c>
      <c r="B51" t="s">
        <v>292</v>
      </c>
      <c r="C51" s="68" t="s">
        <v>765</v>
      </c>
      <c r="E51" s="69">
        <v>43682</v>
      </c>
      <c r="F51" t="s">
        <v>923</v>
      </c>
      <c r="G51" t="s">
        <v>924</v>
      </c>
      <c r="H51" s="68">
        <v>1</v>
      </c>
      <c r="I51" s="68" t="s">
        <v>760</v>
      </c>
      <c r="J51" s="326">
        <v>0.46527777777777773</v>
      </c>
      <c r="K51" s="68">
        <v>2</v>
      </c>
      <c r="L51">
        <v>1</v>
      </c>
      <c r="M51" t="s">
        <v>760</v>
      </c>
      <c r="N51" t="s">
        <v>928</v>
      </c>
      <c r="O51" s="205">
        <v>19.27</v>
      </c>
      <c r="P51" s="131">
        <v>9.35</v>
      </c>
      <c r="Q51" s="68">
        <v>0.9</v>
      </c>
      <c r="R51" s="68">
        <v>0.86</v>
      </c>
      <c r="S51" s="131">
        <v>0.88</v>
      </c>
      <c r="T51" s="68">
        <v>1.1000000000000001</v>
      </c>
      <c r="U51" s="70">
        <v>0.79999999999999993</v>
      </c>
      <c r="V51" s="68">
        <v>0.8</v>
      </c>
      <c r="W51" s="77">
        <v>0.34652777777777777</v>
      </c>
      <c r="X51" s="68">
        <v>25.89</v>
      </c>
      <c r="Y51" s="68">
        <v>4.22</v>
      </c>
      <c r="Z51" s="72">
        <v>4.22</v>
      </c>
      <c r="AA51" s="68">
        <v>59.6</v>
      </c>
      <c r="AB51" s="226">
        <v>23.6</v>
      </c>
      <c r="AC51" s="216">
        <v>37.6</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v>24.15</v>
      </c>
      <c r="AX51" s="72"/>
    </row>
    <row r="52" spans="1:54" x14ac:dyDescent="0.2">
      <c r="A52" t="s">
        <v>756</v>
      </c>
      <c r="B52" t="s">
        <v>292</v>
      </c>
      <c r="C52" s="68" t="s">
        <v>757</v>
      </c>
      <c r="E52" s="69">
        <v>43696</v>
      </c>
      <c r="F52" t="s">
        <v>761</v>
      </c>
      <c r="G52" t="s">
        <v>761</v>
      </c>
      <c r="H52" s="68">
        <v>1</v>
      </c>
      <c r="I52" s="68" t="s">
        <v>760</v>
      </c>
      <c r="J52" s="326">
        <v>0.38541666666666669</v>
      </c>
      <c r="K52" s="68">
        <v>3</v>
      </c>
      <c r="L52">
        <v>1</v>
      </c>
      <c r="M52" t="s">
        <v>773</v>
      </c>
      <c r="N52" t="s">
        <v>928</v>
      </c>
      <c r="O52" s="205">
        <v>24.78</v>
      </c>
      <c r="P52" s="68">
        <v>1000</v>
      </c>
      <c r="Q52" s="68" t="s">
        <v>761</v>
      </c>
      <c r="R52" s="68" t="s">
        <v>761</v>
      </c>
      <c r="S52" s="131">
        <v>0.95</v>
      </c>
      <c r="T52" s="68">
        <v>1.1000000000000001</v>
      </c>
      <c r="U52" s="70">
        <v>0.86363636363636354</v>
      </c>
      <c r="V52" s="68">
        <v>0.15</v>
      </c>
      <c r="W52" s="77">
        <v>0.31388888888888888</v>
      </c>
      <c r="X52" s="68">
        <v>24.2</v>
      </c>
      <c r="Y52" s="68">
        <v>5.29</v>
      </c>
      <c r="Z52" s="72">
        <v>5.29</v>
      </c>
      <c r="AA52" s="68">
        <v>64.7</v>
      </c>
      <c r="AB52" s="226">
        <v>12.4</v>
      </c>
      <c r="AC52" s="216">
        <v>20.84</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11.62</v>
      </c>
      <c r="AX52" s="72"/>
    </row>
    <row r="53" spans="1:54" x14ac:dyDescent="0.2">
      <c r="A53" t="s">
        <v>756</v>
      </c>
      <c r="B53" t="s">
        <v>292</v>
      </c>
      <c r="C53" s="68" t="s">
        <v>764</v>
      </c>
      <c r="E53" s="69">
        <v>43696</v>
      </c>
      <c r="F53" t="s">
        <v>761</v>
      </c>
      <c r="G53" t="s">
        <v>761</v>
      </c>
      <c r="H53" s="68">
        <v>1</v>
      </c>
      <c r="I53" s="68" t="s">
        <v>760</v>
      </c>
      <c r="J53" s="326">
        <v>0.38541666666666669</v>
      </c>
      <c r="K53" s="68">
        <v>3</v>
      </c>
      <c r="L53">
        <v>1</v>
      </c>
      <c r="M53" t="s">
        <v>773</v>
      </c>
      <c r="N53" t="s">
        <v>928</v>
      </c>
      <c r="O53" s="205">
        <v>24.78</v>
      </c>
      <c r="P53" s="68">
        <v>1000</v>
      </c>
      <c r="Q53" s="68" t="s">
        <v>761</v>
      </c>
      <c r="R53" s="68" t="s">
        <v>761</v>
      </c>
      <c r="S53" s="131">
        <v>0.95</v>
      </c>
      <c r="T53" s="68">
        <v>1.1000000000000001</v>
      </c>
      <c r="U53" s="70">
        <v>0.86363636363636354</v>
      </c>
      <c r="V53" s="68">
        <v>0.55000000000000004</v>
      </c>
      <c r="W53" s="77">
        <v>0.31527777777777777</v>
      </c>
      <c r="X53" s="68">
        <v>25.18</v>
      </c>
      <c r="Y53" s="68">
        <v>4.3099999999999996</v>
      </c>
      <c r="Z53" s="72">
        <v>4.3099999999999996</v>
      </c>
      <c r="AA53" s="68">
        <v>58</v>
      </c>
      <c r="AB53" s="226">
        <v>20.7</v>
      </c>
      <c r="AC53" s="216">
        <v>33.4</v>
      </c>
      <c r="AD53" s="72">
        <v>0.23263157894736847</v>
      </c>
      <c r="AE53" s="72">
        <v>0.82518337408312936</v>
      </c>
      <c r="AF53" s="72">
        <v>0.17669172932330829</v>
      </c>
      <c r="AG53" s="137">
        <v>1.0018751034064377</v>
      </c>
      <c r="AH53" s="75">
        <v>24.690200623436031</v>
      </c>
      <c r="AI53" s="75">
        <v>25.692075726842468</v>
      </c>
      <c r="AJ53" s="72">
        <v>188.53209983648608</v>
      </c>
      <c r="AK53" s="72">
        <v>30.881646682012999</v>
      </c>
      <c r="AL53" s="72">
        <v>6.1049885641718875</v>
      </c>
      <c r="AM53" s="72">
        <v>55.571847305449026</v>
      </c>
      <c r="AN53" s="137">
        <v>56.573722408855467</v>
      </c>
      <c r="AO53" s="137">
        <v>20.261984303797469</v>
      </c>
      <c r="AP53" s="137">
        <v>10.748492745160863</v>
      </c>
      <c r="AQ53" s="70">
        <v>0.65339157059107822</v>
      </c>
      <c r="AR53" s="72">
        <v>31.010477048958332</v>
      </c>
      <c r="AS53" s="68"/>
      <c r="AT53" s="68">
        <v>19.21</v>
      </c>
      <c r="AX53" s="72"/>
    </row>
    <row r="54" spans="1:54" x14ac:dyDescent="0.2">
      <c r="A54" t="s">
        <v>756</v>
      </c>
      <c r="B54" t="s">
        <v>292</v>
      </c>
      <c r="C54" s="68" t="s">
        <v>765</v>
      </c>
      <c r="E54" s="69">
        <v>43696</v>
      </c>
      <c r="F54" t="s">
        <v>761</v>
      </c>
      <c r="G54" t="s">
        <v>761</v>
      </c>
      <c r="H54" s="68">
        <v>1</v>
      </c>
      <c r="I54" s="68" t="s">
        <v>760</v>
      </c>
      <c r="J54" s="326">
        <v>0.38541666666666669</v>
      </c>
      <c r="K54" s="68">
        <v>3</v>
      </c>
      <c r="L54">
        <v>1</v>
      </c>
      <c r="M54" t="s">
        <v>773</v>
      </c>
      <c r="N54" t="s">
        <v>928</v>
      </c>
      <c r="O54" s="205">
        <v>24.78</v>
      </c>
      <c r="P54" s="68">
        <v>1000</v>
      </c>
      <c r="Q54" s="68" t="s">
        <v>761</v>
      </c>
      <c r="R54" s="68" t="s">
        <v>761</v>
      </c>
      <c r="S54" s="131">
        <v>0.95</v>
      </c>
      <c r="T54" s="68">
        <v>1.1000000000000001</v>
      </c>
      <c r="U54" s="70">
        <v>0.86363636363636354</v>
      </c>
      <c r="V54" s="68">
        <v>0.8</v>
      </c>
      <c r="W54" s="77">
        <v>0.31666666666666665</v>
      </c>
      <c r="X54" s="68">
        <v>25.63</v>
      </c>
      <c r="Y54" s="68">
        <v>3.86</v>
      </c>
      <c r="Z54" s="72">
        <v>3.86</v>
      </c>
      <c r="AA54" s="68">
        <v>53.8</v>
      </c>
      <c r="AB54" s="226">
        <v>22.9</v>
      </c>
      <c r="AC54" s="216">
        <v>36.5</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22.23</v>
      </c>
      <c r="AU54" s="322">
        <v>138.4</v>
      </c>
      <c r="AV54" s="322">
        <v>4.4287999999999998</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292</v>
      </c>
      <c r="B61" s="102">
        <v>2019</v>
      </c>
      <c r="C61" s="103">
        <v>7</v>
      </c>
      <c r="D61" s="102">
        <v>8</v>
      </c>
      <c r="E61" s="82"/>
      <c r="F61" s="131">
        <v>1.19</v>
      </c>
      <c r="G61" s="131">
        <v>8.89</v>
      </c>
      <c r="H61" s="82"/>
      <c r="I61" s="205">
        <v>19.78</v>
      </c>
      <c r="J61" s="226">
        <v>16</v>
      </c>
      <c r="K61" s="82"/>
      <c r="L61" s="82"/>
      <c r="M61" s="108"/>
      <c r="N61" s="131" t="s">
        <v>763</v>
      </c>
      <c r="O61" s="82"/>
      <c r="P61" s="82"/>
      <c r="Q61" s="82"/>
      <c r="R61" s="140"/>
      <c r="S61" s="137" t="s">
        <v>763</v>
      </c>
      <c r="T61" s="131" t="s">
        <v>763</v>
      </c>
      <c r="U61" s="131" t="s">
        <v>763</v>
      </c>
      <c r="V61" s="85"/>
      <c r="W61" s="85"/>
      <c r="X61" s="85"/>
      <c r="Y61" s="102">
        <f>IF(C61&lt;6," ",IF(C61&lt;=9,I61, IF(C61&gt;=10," ")))</f>
        <v>19.78</v>
      </c>
      <c r="Z61" s="102">
        <f>IF(Y61=" ", " ", IF(Y61&gt;0, Y61+273.15))</f>
        <v>292.92999999999995</v>
      </c>
      <c r="AA61" s="102">
        <f>IF(C61&lt;6," ",IF(C61&lt;=9,J61, IF(C61&gt;=10," ")))</f>
        <v>16</v>
      </c>
      <c r="AB61" s="102">
        <f>IF(C61&lt;6," ",IF(C61&lt;=9,G61, IF(C61&gt;=10," ")))</f>
        <v>8.89</v>
      </c>
      <c r="AC61" s="104">
        <f>IF(Y61=" "," ",IF(Y61&gt;0,EXP(-173.4292+249.6339*100/Z61+143.3483*LN(+Z61/100)-21.8492*Z61/100+AA61*(-0.033096+0.014259*Z61/100-0.0017*(Z61/100)^2))*1.4276))</f>
        <v>8.2851377930502501</v>
      </c>
      <c r="AD61" s="102">
        <f>IF(Y61=" "," ",IF(Y61&gt;0,AB61/AC61))</f>
        <v>1.07300569067869</v>
      </c>
      <c r="AE61" s="105">
        <f>IF(C61&lt;6," ",IF(C61&lt;=9,F61, IF(C61&gt;=10," ")))</f>
        <v>1.19</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292</v>
      </c>
      <c r="B62" s="102">
        <v>2019</v>
      </c>
      <c r="C62" s="103">
        <v>7</v>
      </c>
      <c r="D62" s="102">
        <v>8</v>
      </c>
      <c r="E62" s="82"/>
      <c r="F62" s="131">
        <v>1.19</v>
      </c>
      <c r="G62" s="131">
        <v>8.89</v>
      </c>
      <c r="H62" s="82"/>
      <c r="I62" s="205">
        <v>19.78</v>
      </c>
      <c r="J62" s="226">
        <v>22.7</v>
      </c>
      <c r="K62" s="82"/>
      <c r="L62" s="82"/>
      <c r="M62" s="108"/>
      <c r="N62" s="137">
        <v>2.6912325955960004</v>
      </c>
      <c r="O62" s="82"/>
      <c r="P62" s="82"/>
      <c r="Q62" s="82"/>
      <c r="R62" s="140"/>
      <c r="S62" s="137">
        <v>47.694304020175707</v>
      </c>
      <c r="T62" s="137">
        <v>9.1530887499999984</v>
      </c>
      <c r="U62" s="137">
        <v>0.27646666666666664</v>
      </c>
      <c r="V62" s="85"/>
      <c r="W62" s="85"/>
      <c r="X62" s="85"/>
      <c r="Y62" s="102">
        <f t="shared" ref="Y62:Y72" si="17">IF(C62&lt;6," ",IF(C62&lt;=9,I62, IF(C62&gt;=10," ")))</f>
        <v>19.78</v>
      </c>
      <c r="Z62" s="102">
        <f t="shared" ref="Z62:Z72" si="18">IF(Y62=" ", " ", IF(Y62&gt;0, Y62+273.15))</f>
        <v>292.92999999999995</v>
      </c>
      <c r="AA62" s="102">
        <f t="shared" ref="AA62:AA72" si="19">IF(C62&lt;6," ",IF(C62&lt;=9,J62, IF(C62&gt;=10," ")))</f>
        <v>22.7</v>
      </c>
      <c r="AB62" s="102">
        <f t="shared" ref="AB62:AB69" si="20">IF(C62&lt;6," ",IF(C62&lt;=9,G62, IF(C62&gt;=10," ")))</f>
        <v>8.89</v>
      </c>
      <c r="AC62" s="104">
        <f t="shared" ref="AC62:AC72" si="21">IF(Y62=" "," ",IF(Y62&gt;0,EXP(-173.4292+249.6339*100/Z62+143.3483*LN(+Z62/100)-21.8492*Z62/100+AA62*(-0.033096+0.014259*Z62/100-0.0017*(Z62/100)^2))*1.4276))</f>
        <v>7.9632431028195576</v>
      </c>
      <c r="AD62" s="102">
        <f t="shared" ref="AD62:AD69" si="22">IF(Y62=" "," ",IF(Y62&gt;0,AB62/AC62))</f>
        <v>1.1163793300310403</v>
      </c>
      <c r="AE62" s="105">
        <f t="shared" ref="AE62:AE72" si="23">IF(C62&lt;6," ",IF(C62&lt;=9,F62, IF(C62&gt;=10," ")))</f>
        <v>1.19</v>
      </c>
      <c r="AF62" s="102">
        <f t="shared" ref="AF62:AF72" si="24">IF(Y62=" "," ",N62)</f>
        <v>2.6912325955960004</v>
      </c>
      <c r="AG62" s="105">
        <f t="shared" ref="AG62:AG72" si="25">IF(C62&lt;6," ",IF(C62&lt;=9,T62, IF(C62&gt;=10," ")))</f>
        <v>9.1530887499999984</v>
      </c>
      <c r="AH62" s="105">
        <f t="shared" ref="AH62:AH72" si="26">IF(C62&lt;6," ",IF(C62&lt;=9,U62, IF(C62&gt;=10," ")))</f>
        <v>0.27646666666666664</v>
      </c>
      <c r="AI62" s="102">
        <f t="shared" ref="AI62" si="27">IF(Y62=" ", " ", IF(Y62&gt;0, SUM(AG62:AH62)))</f>
        <v>9.4295554166666644</v>
      </c>
      <c r="AJ62" s="106">
        <f t="shared" ref="AJ62:AJ72" si="28">IF(C62&lt;6," ",IF(C62&lt;=9,S62, IF(C62&gt;=10," ")))</f>
        <v>47.694304020175707</v>
      </c>
      <c r="AK62" s="107">
        <f t="shared" ref="AK62:AK72" si="29">IF(Y62=" ", " ", IF(Y62&gt;0, AJ62-AF62))</f>
        <v>45.003071424579709</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292</v>
      </c>
      <c r="B63" s="102">
        <v>2019</v>
      </c>
      <c r="C63" s="103">
        <v>7</v>
      </c>
      <c r="D63" s="102">
        <v>8</v>
      </c>
      <c r="E63" s="82"/>
      <c r="F63" s="131">
        <v>1.19</v>
      </c>
      <c r="G63" s="131">
        <v>8.89</v>
      </c>
      <c r="H63" s="82"/>
      <c r="I63" s="205">
        <v>19.78</v>
      </c>
      <c r="J63" s="226">
        <v>22.4</v>
      </c>
      <c r="K63" s="82"/>
      <c r="L63" s="82"/>
      <c r="M63" s="108"/>
      <c r="N63" s="131" t="s">
        <v>763</v>
      </c>
      <c r="O63" s="82"/>
      <c r="P63" s="82"/>
      <c r="Q63" s="82"/>
      <c r="R63" s="140"/>
      <c r="S63" s="137" t="s">
        <v>763</v>
      </c>
      <c r="T63" s="131" t="s">
        <v>763</v>
      </c>
      <c r="U63" s="131" t="s">
        <v>763</v>
      </c>
      <c r="V63" s="85"/>
      <c r="W63" s="85"/>
      <c r="X63" s="85"/>
      <c r="Y63" s="102">
        <f t="shared" si="17"/>
        <v>19.78</v>
      </c>
      <c r="Z63" s="102">
        <f t="shared" si="18"/>
        <v>292.92999999999995</v>
      </c>
      <c r="AA63" s="102">
        <f t="shared" si="19"/>
        <v>22.4</v>
      </c>
      <c r="AB63" s="102">
        <f t="shared" si="20"/>
        <v>8.89</v>
      </c>
      <c r="AC63" s="104">
        <f t="shared" si="21"/>
        <v>7.9773851512182237</v>
      </c>
      <c r="AD63" s="102">
        <f t="shared" si="22"/>
        <v>1.1144002491395832</v>
      </c>
      <c r="AE63" s="105">
        <f t="shared" si="23"/>
        <v>1.19</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292</v>
      </c>
      <c r="B64" s="102">
        <v>2019</v>
      </c>
      <c r="C64" s="103">
        <v>7</v>
      </c>
      <c r="D64" s="102">
        <v>19</v>
      </c>
      <c r="E64" s="82"/>
      <c r="F64" s="131">
        <v>0.95</v>
      </c>
      <c r="G64" s="131">
        <v>9.06</v>
      </c>
      <c r="H64" s="82"/>
      <c r="I64" s="205">
        <v>20.22</v>
      </c>
      <c r="J64" s="226">
        <v>11.4</v>
      </c>
      <c r="K64" s="82"/>
      <c r="L64" s="82"/>
      <c r="M64" s="108"/>
      <c r="N64" s="131" t="s">
        <v>763</v>
      </c>
      <c r="O64" s="82"/>
      <c r="P64" s="82"/>
      <c r="Q64" s="82"/>
      <c r="R64" s="140"/>
      <c r="S64" s="137" t="s">
        <v>763</v>
      </c>
      <c r="T64" s="131" t="s">
        <v>763</v>
      </c>
      <c r="U64" s="131" t="s">
        <v>763</v>
      </c>
      <c r="V64" s="85"/>
      <c r="W64" s="85"/>
      <c r="X64" s="85"/>
      <c r="Y64" s="102">
        <f t="shared" si="17"/>
        <v>20.22</v>
      </c>
      <c r="Z64" s="102">
        <f t="shared" si="18"/>
        <v>293.37</v>
      </c>
      <c r="AA64" s="102">
        <f t="shared" si="19"/>
        <v>11.4</v>
      </c>
      <c r="AB64" s="102">
        <f t="shared" si="20"/>
        <v>9.06</v>
      </c>
      <c r="AC64" s="104">
        <f t="shared" si="21"/>
        <v>8.4409268254742891</v>
      </c>
      <c r="AD64" s="102">
        <f t="shared" si="22"/>
        <v>1.0733418482739809</v>
      </c>
      <c r="AE64" s="105">
        <f t="shared" si="23"/>
        <v>0.95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292</v>
      </c>
      <c r="B65" s="102">
        <v>2019</v>
      </c>
      <c r="C65" s="103">
        <v>7</v>
      </c>
      <c r="D65" s="102">
        <v>19</v>
      </c>
      <c r="E65" s="82"/>
      <c r="F65" s="131">
        <v>0.95</v>
      </c>
      <c r="G65" s="131">
        <v>9.06</v>
      </c>
      <c r="H65" s="82"/>
      <c r="I65" s="205">
        <v>20.22</v>
      </c>
      <c r="J65" s="226">
        <v>20.100000000000001</v>
      </c>
      <c r="K65" s="82"/>
      <c r="L65" s="82"/>
      <c r="M65" s="108"/>
      <c r="N65" s="137">
        <v>4.8584383778128233</v>
      </c>
      <c r="O65" s="82"/>
      <c r="P65" s="82"/>
      <c r="Q65" s="82"/>
      <c r="R65" s="140"/>
      <c r="S65" s="137">
        <v>78.407546881334014</v>
      </c>
      <c r="T65" s="137">
        <v>16.547315416666663</v>
      </c>
      <c r="U65" s="137">
        <v>5.3533999999999997</v>
      </c>
      <c r="V65" s="85"/>
      <c r="W65" s="85"/>
      <c r="X65" s="85"/>
      <c r="Y65" s="102">
        <f t="shared" si="17"/>
        <v>20.22</v>
      </c>
      <c r="Z65" s="102">
        <f t="shared" si="18"/>
        <v>293.37</v>
      </c>
      <c r="AA65" s="102">
        <f t="shared" si="19"/>
        <v>20.100000000000001</v>
      </c>
      <c r="AB65" s="102">
        <f t="shared" si="20"/>
        <v>9.06</v>
      </c>
      <c r="AC65" s="104">
        <f t="shared" si="21"/>
        <v>8.0188941992440022</v>
      </c>
      <c r="AD65" s="102">
        <f t="shared" si="22"/>
        <v>1.1298315920983408</v>
      </c>
      <c r="AE65" s="105">
        <f t="shared" si="23"/>
        <v>0.95</v>
      </c>
      <c r="AF65" s="102">
        <f t="shared" si="24"/>
        <v>4.8584383778128233</v>
      </c>
      <c r="AG65" s="105">
        <f t="shared" si="25"/>
        <v>16.547315416666663</v>
      </c>
      <c r="AH65" s="105">
        <f t="shared" si="26"/>
        <v>5.3533999999999997</v>
      </c>
      <c r="AI65" s="102">
        <f t="shared" ref="AI65" si="30">IF(Y65=" ", " ", IF(Y65&gt;0, SUM(AG65:AH65)))</f>
        <v>21.900715416666664</v>
      </c>
      <c r="AJ65" s="106">
        <f t="shared" si="28"/>
        <v>78.407546881334014</v>
      </c>
      <c r="AK65" s="107">
        <f t="shared" si="29"/>
        <v>73.549108503521197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292</v>
      </c>
      <c r="B66" s="102">
        <v>2019</v>
      </c>
      <c r="C66" s="103">
        <v>7</v>
      </c>
      <c r="D66" s="102">
        <v>19</v>
      </c>
      <c r="E66" s="82"/>
      <c r="F66" s="131">
        <v>0.95</v>
      </c>
      <c r="G66" s="131">
        <v>9.06</v>
      </c>
      <c r="H66" s="82"/>
      <c r="I66" s="205">
        <v>20.22</v>
      </c>
      <c r="J66" s="226">
        <v>23.1</v>
      </c>
      <c r="K66" s="82"/>
      <c r="L66" s="82"/>
      <c r="M66" s="108"/>
      <c r="N66" s="131" t="s">
        <v>763</v>
      </c>
      <c r="O66" s="82"/>
      <c r="P66" s="82"/>
      <c r="Q66" s="82"/>
      <c r="R66" s="140"/>
      <c r="S66" s="137" t="s">
        <v>763</v>
      </c>
      <c r="T66" s="131" t="s">
        <v>763</v>
      </c>
      <c r="U66" s="131" t="s">
        <v>763</v>
      </c>
      <c r="V66" s="85"/>
      <c r="W66" s="85"/>
      <c r="X66" s="85"/>
      <c r="Y66" s="102">
        <f t="shared" si="17"/>
        <v>20.22</v>
      </c>
      <c r="Z66" s="102">
        <f t="shared" si="18"/>
        <v>293.37</v>
      </c>
      <c r="AA66" s="102">
        <f t="shared" si="19"/>
        <v>23.1</v>
      </c>
      <c r="AB66" s="102">
        <f t="shared" si="20"/>
        <v>9.06</v>
      </c>
      <c r="AC66" s="104">
        <f t="shared" si="21"/>
        <v>7.878312875553398</v>
      </c>
      <c r="AD66" s="102">
        <f t="shared" si="22"/>
        <v>1.1499924086682831</v>
      </c>
      <c r="AE66" s="105">
        <f t="shared" si="23"/>
        <v>0.95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292</v>
      </c>
      <c r="B67" s="102">
        <v>2019</v>
      </c>
      <c r="C67" s="103">
        <v>8</v>
      </c>
      <c r="D67" s="102">
        <v>5</v>
      </c>
      <c r="E67" s="82"/>
      <c r="F67" s="131">
        <v>0.88</v>
      </c>
      <c r="G67" s="131">
        <v>9.35</v>
      </c>
      <c r="H67" s="82"/>
      <c r="I67" s="205">
        <v>19.27</v>
      </c>
      <c r="J67" s="226">
        <v>18.399999999999999</v>
      </c>
      <c r="K67" s="82"/>
      <c r="L67" s="82"/>
      <c r="M67" s="82"/>
      <c r="N67" s="131" t="s">
        <v>763</v>
      </c>
      <c r="O67" s="82"/>
      <c r="P67" s="82"/>
      <c r="Q67" s="82"/>
      <c r="R67" s="140"/>
      <c r="S67" s="137" t="s">
        <v>763</v>
      </c>
      <c r="T67" s="131" t="s">
        <v>763</v>
      </c>
      <c r="U67" s="131" t="s">
        <v>763</v>
      </c>
      <c r="V67" s="85"/>
      <c r="W67" s="85"/>
      <c r="X67" s="85"/>
      <c r="Y67" s="102">
        <f t="shared" si="17"/>
        <v>19.27</v>
      </c>
      <c r="Z67" s="102">
        <f t="shared" si="18"/>
        <v>292.41999999999996</v>
      </c>
      <c r="AA67" s="102">
        <f t="shared" si="19"/>
        <v>18.399999999999999</v>
      </c>
      <c r="AB67" s="102">
        <f t="shared" si="20"/>
        <v>9.35</v>
      </c>
      <c r="AC67" s="104">
        <f t="shared" si="21"/>
        <v>8.2493360210052433</v>
      </c>
      <c r="AD67" s="102">
        <f t="shared" si="22"/>
        <v>1.1334245539510259</v>
      </c>
      <c r="AE67" s="105">
        <f t="shared" si="23"/>
        <v>0.88</v>
      </c>
      <c r="AF67" s="102" t="str">
        <f t="shared" si="24"/>
        <v>NS</v>
      </c>
      <c r="AG67" s="105" t="str">
        <f t="shared" si="25"/>
        <v>NS</v>
      </c>
      <c r="AH67" s="105" t="str">
        <f t="shared" si="26"/>
        <v>NS</v>
      </c>
      <c r="AI67" s="102"/>
      <c r="AJ67" s="106" t="str">
        <f t="shared" si="28"/>
        <v>NS</v>
      </c>
      <c r="AK67" s="107" t="e">
        <f t="shared" si="29"/>
        <v>#VALUE!</v>
      </c>
      <c r="AL67" s="82"/>
      <c r="AM67" s="82">
        <f>AD75</f>
        <v>1.1252117168639115</v>
      </c>
      <c r="AN67" s="82">
        <f>AE75</f>
        <v>0.99249999999999983</v>
      </c>
      <c r="AO67" s="82">
        <f>AF75</f>
        <v>2.2129805041662212</v>
      </c>
      <c r="AP67" s="82">
        <f>AI75</f>
        <v>19.420415824739582</v>
      </c>
      <c r="AQ67" s="113">
        <f>AK75</f>
        <v>55.171114897258065</v>
      </c>
      <c r="AR67" s="118"/>
      <c r="AS67" s="115" t="s">
        <v>497</v>
      </c>
      <c r="AT67" s="115" t="s">
        <v>497</v>
      </c>
      <c r="AU67" s="115" t="s">
        <v>497</v>
      </c>
      <c r="AV67" s="115" t="s">
        <v>497</v>
      </c>
      <c r="AW67" s="115" t="s">
        <v>497</v>
      </c>
      <c r="AX67" s="116" t="s">
        <v>498</v>
      </c>
      <c r="AY67" s="102"/>
      <c r="AZ67" s="102"/>
      <c r="BA67" s="82"/>
      <c r="BB67" s="82"/>
    </row>
    <row r="68" spans="1:54" ht="16" x14ac:dyDescent="0.2">
      <c r="A68" s="101" t="s">
        <v>292</v>
      </c>
      <c r="B68" s="102">
        <v>2019</v>
      </c>
      <c r="C68" s="103">
        <v>8</v>
      </c>
      <c r="D68" s="102">
        <v>5</v>
      </c>
      <c r="E68" s="82"/>
      <c r="F68" s="131">
        <v>0.88</v>
      </c>
      <c r="G68" s="131">
        <v>9.35</v>
      </c>
      <c r="H68" s="82"/>
      <c r="I68" s="205">
        <v>19.27</v>
      </c>
      <c r="J68" s="226">
        <v>23.4</v>
      </c>
      <c r="K68" s="82"/>
      <c r="L68" s="82"/>
      <c r="M68" s="108"/>
      <c r="N68" s="137">
        <v>0.30037593984962407</v>
      </c>
      <c r="O68" s="82"/>
      <c r="P68" s="82"/>
      <c r="Q68" s="82"/>
      <c r="R68" s="140"/>
      <c r="S68" s="137">
        <v>46.86080829533195</v>
      </c>
      <c r="T68" s="137">
        <v>13.82286208333333</v>
      </c>
      <c r="U68" s="137">
        <v>1.5180533333333326</v>
      </c>
      <c r="V68" s="85"/>
      <c r="W68" s="85"/>
      <c r="X68" s="85"/>
      <c r="Y68" s="102">
        <f t="shared" si="17"/>
        <v>19.27</v>
      </c>
      <c r="Z68" s="102">
        <f t="shared" si="18"/>
        <v>292.41999999999996</v>
      </c>
      <c r="AA68" s="102">
        <f t="shared" si="19"/>
        <v>23.4</v>
      </c>
      <c r="AB68" s="102">
        <f t="shared" si="20"/>
        <v>9.35</v>
      </c>
      <c r="AC68" s="104">
        <f t="shared" si="21"/>
        <v>8.0080758669694028</v>
      </c>
      <c r="AD68" s="102">
        <f t="shared" si="22"/>
        <v>1.1675713561313248</v>
      </c>
      <c r="AE68" s="105">
        <f t="shared" si="23"/>
        <v>0.88</v>
      </c>
      <c r="AF68" s="102">
        <f t="shared" si="24"/>
        <v>0.30037593984962407</v>
      </c>
      <c r="AG68" s="105">
        <f t="shared" si="25"/>
        <v>13.82286208333333</v>
      </c>
      <c r="AH68" s="105">
        <f t="shared" si="26"/>
        <v>1.5180533333333326</v>
      </c>
      <c r="AI68" s="102">
        <f t="shared" ref="AI68" si="31">IF(Y68=" ", " ", IF(Y68&gt;0, SUM(AG68:AH68)))</f>
        <v>15.340915416666663</v>
      </c>
      <c r="AJ68" s="106">
        <f t="shared" si="28"/>
        <v>46.86080829533195</v>
      </c>
      <c r="AK68" s="107">
        <f t="shared" si="29"/>
        <v>46.560432355482327</v>
      </c>
      <c r="AL68" s="82"/>
      <c r="AM68" s="82"/>
      <c r="AN68" s="82"/>
      <c r="AO68" s="82"/>
      <c r="AP68" s="85"/>
      <c r="AQ68" s="82"/>
      <c r="AR68" s="82"/>
      <c r="AS68" s="115">
        <f>((LN(AM67)-LN(0.4))/(LN(0.9)-LN(0.4))*100)</f>
        <v>127.54019050099326</v>
      </c>
      <c r="AT68" s="120">
        <f>((LN(AN67)-LN(0.6))/(LN(3)-LN(0.6))*100)</f>
        <v>31.271623059010473</v>
      </c>
      <c r="AU68" s="115">
        <f>((LN(AO67)-LN(10))/(LN(1)-LN(10))*100)</f>
        <v>65.502241208734944</v>
      </c>
      <c r="AV68" s="115">
        <f>((LN(AP67)-LN(10))/(LN(3)-LN(10))*100)</f>
        <v>-55.129134100500274</v>
      </c>
      <c r="AW68" s="115">
        <f>((LN(AQ67)-LN(43))/(LN(20)-LN(43))*100)</f>
        <v>-32.560403724715172</v>
      </c>
      <c r="AX68" s="82"/>
      <c r="AY68" s="82"/>
      <c r="AZ68" s="82"/>
      <c r="BA68" s="82"/>
      <c r="BB68" s="82"/>
    </row>
    <row r="69" spans="1:54" ht="16" x14ac:dyDescent="0.2">
      <c r="A69" s="101" t="s">
        <v>292</v>
      </c>
      <c r="B69" s="102">
        <v>2019</v>
      </c>
      <c r="C69" s="103">
        <v>8</v>
      </c>
      <c r="D69" s="102">
        <v>5</v>
      </c>
      <c r="E69" s="82"/>
      <c r="F69" s="131">
        <v>0.88</v>
      </c>
      <c r="G69" s="131">
        <v>9.35</v>
      </c>
      <c r="H69" s="82"/>
      <c r="I69" s="205">
        <v>19.27</v>
      </c>
      <c r="J69" s="226">
        <v>23.6</v>
      </c>
      <c r="K69" s="82"/>
      <c r="L69" s="82"/>
      <c r="M69" s="108"/>
      <c r="N69" s="131" t="s">
        <v>763</v>
      </c>
      <c r="O69" s="82"/>
      <c r="P69" s="82"/>
      <c r="Q69" s="82"/>
      <c r="R69" s="140"/>
      <c r="S69" s="137" t="s">
        <v>763</v>
      </c>
      <c r="T69" s="131" t="s">
        <v>763</v>
      </c>
      <c r="U69" s="131" t="s">
        <v>763</v>
      </c>
      <c r="V69" s="85"/>
      <c r="W69" s="85"/>
      <c r="X69" s="85"/>
      <c r="Y69" s="102">
        <f t="shared" si="17"/>
        <v>19.27</v>
      </c>
      <c r="Z69" s="102">
        <f t="shared" si="18"/>
        <v>292.41999999999996</v>
      </c>
      <c r="AA69" s="102">
        <f t="shared" si="19"/>
        <v>23.6</v>
      </c>
      <c r="AB69" s="102">
        <f t="shared" si="20"/>
        <v>9.35</v>
      </c>
      <c r="AC69" s="104">
        <f t="shared" si="21"/>
        <v>7.9985736169987218</v>
      </c>
      <c r="AD69" s="102">
        <f t="shared" si="22"/>
        <v>1.1689584228029359</v>
      </c>
      <c r="AE69" s="105">
        <f t="shared" si="23"/>
        <v>0.88</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31.271623059010473</v>
      </c>
      <c r="AU69" s="82">
        <f t="shared" si="32"/>
        <v>65.502241208734944</v>
      </c>
      <c r="AV69" s="82">
        <f t="shared" si="32"/>
        <v>0</v>
      </c>
      <c r="AW69" s="82">
        <f t="shared" si="32"/>
        <v>0</v>
      </c>
      <c r="AX69" s="129">
        <f>AVERAGE(AS69:AW69)</f>
        <v>39.354772853549079</v>
      </c>
      <c r="AY69" s="84"/>
      <c r="AZ69" s="84"/>
      <c r="BA69" s="84" t="str">
        <f>IF(AX69&gt;65, "Acceptable; Ongoing Protection is Required", "Unacceptable; Immediate Restoration is Required")</f>
        <v>Unacceptable; Immediate Restoration is Required</v>
      </c>
      <c r="BB69" s="82"/>
    </row>
    <row r="70" spans="1:54" ht="16" x14ac:dyDescent="0.2">
      <c r="A70" s="101" t="s">
        <v>292</v>
      </c>
      <c r="B70" s="102">
        <v>2019</v>
      </c>
      <c r="C70" s="103">
        <v>8</v>
      </c>
      <c r="D70" s="102">
        <v>19</v>
      </c>
      <c r="E70" s="82"/>
      <c r="F70" s="131">
        <v>0.95</v>
      </c>
      <c r="G70" s="131"/>
      <c r="H70" s="82"/>
      <c r="I70" s="205">
        <v>24.78</v>
      </c>
      <c r="J70" s="226">
        <v>12.4</v>
      </c>
      <c r="K70" s="82"/>
      <c r="L70" s="82"/>
      <c r="M70" s="108"/>
      <c r="N70" s="131" t="s">
        <v>763</v>
      </c>
      <c r="O70" s="82"/>
      <c r="P70" s="82"/>
      <c r="Q70" s="82"/>
      <c r="R70" s="140"/>
      <c r="S70" s="137" t="s">
        <v>763</v>
      </c>
      <c r="T70" s="131" t="s">
        <v>763</v>
      </c>
      <c r="U70" s="131" t="s">
        <v>763</v>
      </c>
      <c r="V70" s="85"/>
      <c r="W70" s="85"/>
      <c r="X70" s="85"/>
      <c r="Y70" s="102">
        <f t="shared" si="17"/>
        <v>24.78</v>
      </c>
      <c r="Z70" s="102">
        <f t="shared" si="18"/>
        <v>297.92999999999995</v>
      </c>
      <c r="AA70" s="102">
        <f t="shared" si="19"/>
        <v>12.4</v>
      </c>
      <c r="AB70" s="102"/>
      <c r="AC70" s="104">
        <f t="shared" si="21"/>
        <v>7.7049757863215032</v>
      </c>
      <c r="AD70" s="102"/>
      <c r="AE70" s="105">
        <f t="shared" si="23"/>
        <v>0.95</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39.354772853549079</v>
      </c>
      <c r="AY70" s="85"/>
      <c r="AZ70" s="85"/>
      <c r="BA70" s="82"/>
      <c r="BB70" s="82"/>
    </row>
    <row r="71" spans="1:54" ht="16" x14ac:dyDescent="0.2">
      <c r="A71" s="101" t="s">
        <v>292</v>
      </c>
      <c r="B71" s="102">
        <v>2019</v>
      </c>
      <c r="C71" s="103">
        <v>8</v>
      </c>
      <c r="D71" s="102">
        <v>19</v>
      </c>
      <c r="E71" s="82"/>
      <c r="F71" s="131">
        <v>0.95</v>
      </c>
      <c r="G71" s="131"/>
      <c r="H71" s="82"/>
      <c r="I71" s="205">
        <v>24.78</v>
      </c>
      <c r="J71" s="226">
        <v>20.7</v>
      </c>
      <c r="K71" s="82"/>
      <c r="L71" s="82"/>
      <c r="M71" s="108"/>
      <c r="N71" s="137">
        <v>1.0018751034064377</v>
      </c>
      <c r="O71" s="82"/>
      <c r="P71" s="82"/>
      <c r="Q71" s="82"/>
      <c r="R71" s="140"/>
      <c r="S71" s="137">
        <v>56.573722408855467</v>
      </c>
      <c r="T71" s="137">
        <v>20.261984303797469</v>
      </c>
      <c r="U71" s="137">
        <v>10.748492745160863</v>
      </c>
      <c r="V71" s="85"/>
      <c r="W71" s="85"/>
      <c r="X71" s="85"/>
      <c r="Y71" s="102">
        <f t="shared" si="17"/>
        <v>24.78</v>
      </c>
      <c r="Z71" s="102">
        <f t="shared" si="18"/>
        <v>297.92999999999995</v>
      </c>
      <c r="AA71" s="102">
        <f t="shared" si="19"/>
        <v>20.7</v>
      </c>
      <c r="AB71" s="102"/>
      <c r="AC71" s="104">
        <f t="shared" si="21"/>
        <v>7.3487130553985534</v>
      </c>
      <c r="AD71" s="102"/>
      <c r="AE71" s="105">
        <f t="shared" si="23"/>
        <v>0.95</v>
      </c>
      <c r="AF71" s="102">
        <f t="shared" si="24"/>
        <v>1.0018751034064377</v>
      </c>
      <c r="AG71" s="105">
        <f t="shared" si="25"/>
        <v>20.261984303797469</v>
      </c>
      <c r="AH71" s="105">
        <f t="shared" si="26"/>
        <v>10.748492745160863</v>
      </c>
      <c r="AI71" s="102">
        <f t="shared" ref="AI71" si="33">IF(Y71=" ", " ", IF(Y71&gt;0, SUM(AG71:AH71)))</f>
        <v>31.010477048958332</v>
      </c>
      <c r="AJ71" s="106">
        <f t="shared" si="28"/>
        <v>56.573722408855467</v>
      </c>
      <c r="AK71" s="107">
        <f t="shared" si="29"/>
        <v>55.571847305449026</v>
      </c>
      <c r="AL71" s="82"/>
      <c r="AM71" s="82"/>
      <c r="AN71" s="82"/>
      <c r="AO71" s="82"/>
      <c r="AP71" s="82"/>
      <c r="AQ71" s="82"/>
      <c r="AR71" s="82"/>
      <c r="AS71" s="82"/>
      <c r="AT71" s="82"/>
      <c r="AU71" s="82"/>
      <c r="AV71" s="82"/>
      <c r="AW71" s="82"/>
      <c r="AX71" s="82"/>
      <c r="AY71" s="82"/>
      <c r="AZ71" s="82"/>
      <c r="BA71" s="82"/>
      <c r="BB71" s="82"/>
    </row>
    <row r="72" spans="1:54" ht="16" x14ac:dyDescent="0.2">
      <c r="A72" s="101" t="s">
        <v>292</v>
      </c>
      <c r="B72" s="102">
        <v>2019</v>
      </c>
      <c r="C72" s="103">
        <v>8</v>
      </c>
      <c r="D72" s="102">
        <v>19</v>
      </c>
      <c r="E72" s="82"/>
      <c r="F72" s="131">
        <v>0.95</v>
      </c>
      <c r="G72" s="131"/>
      <c r="H72" s="82"/>
      <c r="I72" s="205">
        <v>24.78</v>
      </c>
      <c r="J72" s="226">
        <v>22.9</v>
      </c>
      <c r="K72" s="82"/>
      <c r="L72" s="82"/>
      <c r="M72" s="82"/>
      <c r="N72" s="131" t="s">
        <v>763</v>
      </c>
      <c r="O72" s="82"/>
      <c r="P72" s="82"/>
      <c r="Q72" s="82"/>
      <c r="R72" s="140"/>
      <c r="S72" s="137" t="s">
        <v>763</v>
      </c>
      <c r="T72" s="131" t="s">
        <v>763</v>
      </c>
      <c r="U72" s="131" t="s">
        <v>763</v>
      </c>
      <c r="V72" s="85"/>
      <c r="W72" s="85"/>
      <c r="X72" s="85"/>
      <c r="Y72" s="102">
        <f t="shared" si="17"/>
        <v>24.78</v>
      </c>
      <c r="Z72" s="102">
        <f t="shared" si="18"/>
        <v>297.92999999999995</v>
      </c>
      <c r="AA72" s="102">
        <f t="shared" si="19"/>
        <v>22.9</v>
      </c>
      <c r="AB72" s="102"/>
      <c r="AC72" s="104">
        <f t="shared" si="21"/>
        <v>7.257075717623211</v>
      </c>
      <c r="AD72" s="102"/>
      <c r="AE72" s="105">
        <f t="shared" si="23"/>
        <v>0.95</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1.1252117168639115</v>
      </c>
      <c r="AE75" s="84">
        <f>_xlfn.AGGREGATE(1, 6,AE61:AE74)</f>
        <v>0.99249999999999983</v>
      </c>
      <c r="AF75" s="84">
        <f>_xlfn.AGGREGATE(1, 6,AF61:AF74)</f>
        <v>2.2129805041662212</v>
      </c>
      <c r="AG75" s="82"/>
      <c r="AH75" s="82"/>
      <c r="AI75" s="84">
        <f>_xlfn.AGGREGATE(1, 6,AI61:AI74)</f>
        <v>19.420415824739582</v>
      </c>
      <c r="AJ75" s="82"/>
      <c r="AK75" s="84">
        <f>_xlfn.AGGREGATE(1, 6,AK61:AK74)</f>
        <v>55.171114897258065</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AVERAGE(AD61:AD69)</f>
        <v>1.1252117168639115</v>
      </c>
      <c r="AE76" s="126">
        <f>AVERAGE(AE61:AE72)</f>
        <v>0.99249999999999983</v>
      </c>
      <c r="AF76" s="126">
        <f>AVERAGE(AF62:AF71)</f>
        <v>2.2129805041662212</v>
      </c>
      <c r="AG76" s="126"/>
      <c r="AH76" s="126"/>
      <c r="AI76" s="126">
        <f>AVERAGE(AI62:AI71)</f>
        <v>19.420415824739582</v>
      </c>
      <c r="AJ76" s="126"/>
      <c r="AK76" s="127" t="e">
        <f>AVERAGE(AK62:AK69)</f>
        <v>#VALUE!</v>
      </c>
      <c r="AL76" s="82"/>
      <c r="AM76" s="82"/>
      <c r="AN76" s="82"/>
      <c r="AO76" s="82"/>
      <c r="AP76" s="82"/>
      <c r="AQ76" s="82"/>
      <c r="AR76" s="82"/>
      <c r="AS76" s="82"/>
      <c r="AT76" s="82"/>
      <c r="AU76" s="82"/>
      <c r="AV76" s="82"/>
      <c r="AW76" s="82"/>
      <c r="AX76" s="82"/>
      <c r="AY76" s="82"/>
      <c r="AZ76" s="82"/>
      <c r="BA76" s="82"/>
      <c r="BB76" s="82"/>
    </row>
    <row r="81" spans="1:57" s="68" customFormat="1" x14ac:dyDescent="0.2">
      <c r="A81" s="68" t="s">
        <v>1244</v>
      </c>
      <c r="B81"/>
      <c r="C81"/>
      <c r="D81"/>
      <c r="E81" s="167"/>
      <c r="J81" s="168"/>
      <c r="O81" s="79"/>
      <c r="P81" s="79"/>
      <c r="Q81" s="79" t="s">
        <v>976</v>
      </c>
      <c r="R81" s="79" t="s">
        <v>976</v>
      </c>
      <c r="S81" s="79" t="s">
        <v>976</v>
      </c>
      <c r="T81" s="79" t="s">
        <v>977</v>
      </c>
      <c r="U81" s="169"/>
      <c r="W81" s="168"/>
      <c r="Y81" s="79" t="s">
        <v>978</v>
      </c>
      <c r="Z81" s="75" t="s">
        <v>979</v>
      </c>
      <c r="AA81" s="170"/>
      <c r="AD81" s="72"/>
      <c r="AE81" s="72"/>
      <c r="AF81" s="72"/>
      <c r="AG81" s="72"/>
      <c r="AH81" s="72"/>
      <c r="AI81" s="72"/>
      <c r="AJ81" s="72"/>
      <c r="AK81" s="72"/>
      <c r="AL81" s="72"/>
      <c r="AM81" s="72"/>
      <c r="AN81" s="72"/>
      <c r="AO81" s="72"/>
      <c r="AP81" s="75"/>
      <c r="AR81" s="68" t="s">
        <v>977</v>
      </c>
      <c r="AT81" s="171" t="s">
        <v>980</v>
      </c>
      <c r="AV81" s="147"/>
      <c r="AX81" s="72"/>
    </row>
    <row r="82" spans="1:57" s="68" customFormat="1" x14ac:dyDescent="0.2">
      <c r="A82" s="79"/>
      <c r="B82"/>
      <c r="C82"/>
      <c r="D82"/>
      <c r="E82" s="167"/>
      <c r="F82" s="79"/>
      <c r="G82" s="79" t="s">
        <v>696</v>
      </c>
      <c r="H82" s="172" t="s">
        <v>697</v>
      </c>
      <c r="J82" s="173" t="s">
        <v>698</v>
      </c>
      <c r="K82" s="79" t="s">
        <v>699</v>
      </c>
      <c r="L82" s="79" t="s">
        <v>700</v>
      </c>
      <c r="M82" s="79" t="s">
        <v>701</v>
      </c>
      <c r="O82" s="79" t="s">
        <v>702</v>
      </c>
      <c r="P82" s="79" t="s">
        <v>703</v>
      </c>
      <c r="Q82" s="174" t="s">
        <v>704</v>
      </c>
      <c r="R82" s="79" t="s">
        <v>705</v>
      </c>
      <c r="S82" s="79" t="s">
        <v>706</v>
      </c>
      <c r="T82" s="79" t="s">
        <v>707</v>
      </c>
      <c r="U82" s="175"/>
      <c r="V82" s="79" t="s">
        <v>708</v>
      </c>
      <c r="W82" s="173" t="s">
        <v>709</v>
      </c>
      <c r="X82" s="79" t="s">
        <v>710</v>
      </c>
      <c r="Y82" s="79" t="s">
        <v>711</v>
      </c>
      <c r="Z82" s="75" t="s">
        <v>711</v>
      </c>
      <c r="AA82" s="170"/>
      <c r="AB82" s="79" t="s">
        <v>712</v>
      </c>
      <c r="AC82" s="79" t="s">
        <v>713</v>
      </c>
      <c r="AD82" s="176" t="s">
        <v>714</v>
      </c>
      <c r="AE82" s="176" t="s">
        <v>715</v>
      </c>
      <c r="AF82" s="75" t="s">
        <v>716</v>
      </c>
      <c r="AG82" s="75" t="s">
        <v>485</v>
      </c>
      <c r="AH82" s="75" t="s">
        <v>717</v>
      </c>
      <c r="AI82" s="75" t="s">
        <v>718</v>
      </c>
      <c r="AJ82" s="177" t="s">
        <v>719</v>
      </c>
      <c r="AK82" s="177" t="s">
        <v>720</v>
      </c>
      <c r="AL82" s="75" t="s">
        <v>721</v>
      </c>
      <c r="AM82" s="75" t="s">
        <v>489</v>
      </c>
      <c r="AN82" s="75" t="s">
        <v>722</v>
      </c>
      <c r="AO82" s="75" t="s">
        <v>723</v>
      </c>
      <c r="AP82" s="75" t="s">
        <v>724</v>
      </c>
      <c r="AQ82" s="75" t="s">
        <v>725</v>
      </c>
      <c r="AR82" s="75" t="s">
        <v>726</v>
      </c>
      <c r="AS82" s="79"/>
      <c r="AT82" s="176" t="s">
        <v>712</v>
      </c>
      <c r="AU82" s="68" t="s">
        <v>855</v>
      </c>
      <c r="AV82" s="68" t="s">
        <v>855</v>
      </c>
      <c r="AX82" s="72"/>
    </row>
    <row r="83" spans="1:57" s="68" customFormat="1" x14ac:dyDescent="0.2">
      <c r="A83" s="178" t="s">
        <v>728</v>
      </c>
      <c r="B83" s="179" t="s">
        <v>729</v>
      </c>
      <c r="C83" s="179" t="s">
        <v>707</v>
      </c>
      <c r="D83" s="179" t="s">
        <v>730</v>
      </c>
      <c r="E83" s="180" t="s">
        <v>731</v>
      </c>
      <c r="F83" s="178" t="s">
        <v>15</v>
      </c>
      <c r="G83" s="178" t="s">
        <v>732</v>
      </c>
      <c r="H83" s="181" t="s">
        <v>733</v>
      </c>
      <c r="I83" s="182" t="s">
        <v>734</v>
      </c>
      <c r="J83" s="183" t="s">
        <v>735</v>
      </c>
      <c r="K83" s="184" t="s">
        <v>736</v>
      </c>
      <c r="L83" s="185" t="s">
        <v>737</v>
      </c>
      <c r="M83" s="178" t="s">
        <v>738</v>
      </c>
      <c r="N83" s="178" t="s">
        <v>739</v>
      </c>
      <c r="O83" s="178" t="s">
        <v>856</v>
      </c>
      <c r="P83" s="178" t="s">
        <v>741</v>
      </c>
      <c r="Q83" s="178" t="s">
        <v>742</v>
      </c>
      <c r="R83" s="178" t="s">
        <v>742</v>
      </c>
      <c r="S83" s="178" t="s">
        <v>742</v>
      </c>
      <c r="T83" s="178" t="s">
        <v>742</v>
      </c>
      <c r="U83" s="186" t="s">
        <v>743</v>
      </c>
      <c r="V83" s="178" t="s">
        <v>744</v>
      </c>
      <c r="W83" s="187" t="s">
        <v>745</v>
      </c>
      <c r="X83" s="185" t="s">
        <v>746</v>
      </c>
      <c r="Y83" s="188" t="s">
        <v>747</v>
      </c>
      <c r="Z83" s="189" t="s">
        <v>748</v>
      </c>
      <c r="AA83" s="190" t="s">
        <v>749</v>
      </c>
      <c r="AB83" s="178" t="s">
        <v>750</v>
      </c>
      <c r="AC83" s="178" t="s">
        <v>751</v>
      </c>
      <c r="AD83" s="191" t="s">
        <v>494</v>
      </c>
      <c r="AE83" s="191" t="s">
        <v>494</v>
      </c>
      <c r="AF83" s="192" t="s">
        <v>494</v>
      </c>
      <c r="AG83" s="192" t="s">
        <v>494</v>
      </c>
      <c r="AH83" s="192" t="s">
        <v>494</v>
      </c>
      <c r="AI83" s="192" t="s">
        <v>494</v>
      </c>
      <c r="AJ83" s="192" t="s">
        <v>494</v>
      </c>
      <c r="AK83" s="192" t="s">
        <v>494</v>
      </c>
      <c r="AL83" s="189" t="s">
        <v>725</v>
      </c>
      <c r="AM83" s="192" t="s">
        <v>494</v>
      </c>
      <c r="AN83" s="192" t="s">
        <v>494</v>
      </c>
      <c r="AO83" s="189" t="s">
        <v>752</v>
      </c>
      <c r="AP83" s="189" t="s">
        <v>752</v>
      </c>
      <c r="AQ83" s="192" t="s">
        <v>753</v>
      </c>
      <c r="AR83" s="189" t="s">
        <v>752</v>
      </c>
      <c r="AS83" s="178" t="s">
        <v>754</v>
      </c>
      <c r="AT83" s="191" t="s">
        <v>750</v>
      </c>
      <c r="AU83" s="68" t="s">
        <v>857</v>
      </c>
      <c r="AV83" s="68" t="s">
        <v>858</v>
      </c>
      <c r="AX83" s="72"/>
    </row>
    <row r="84" spans="1:57" x14ac:dyDescent="0.2">
      <c r="A84" s="79" t="s">
        <v>756</v>
      </c>
      <c r="B84" t="s">
        <v>292</v>
      </c>
      <c r="C84" t="s">
        <v>757</v>
      </c>
      <c r="E84" s="147">
        <v>44020</v>
      </c>
      <c r="F84" s="68" t="s">
        <v>290</v>
      </c>
      <c r="G84" s="68" t="s">
        <v>989</v>
      </c>
      <c r="H84" s="68">
        <v>1</v>
      </c>
      <c r="I84" s="68" t="s">
        <v>982</v>
      </c>
      <c r="J84" s="77">
        <v>0.42430555555555555</v>
      </c>
      <c r="K84" s="68">
        <v>2</v>
      </c>
      <c r="L84" s="68">
        <v>2</v>
      </c>
      <c r="M84" s="68" t="s">
        <v>773</v>
      </c>
      <c r="N84" s="68" t="s">
        <v>991</v>
      </c>
      <c r="O84" s="131">
        <v>21.7</v>
      </c>
      <c r="P84" s="131">
        <v>7.1</v>
      </c>
      <c r="Q84" s="68">
        <v>7.55</v>
      </c>
      <c r="R84" s="68">
        <v>7.55</v>
      </c>
      <c r="S84" s="131">
        <v>7.55</v>
      </c>
      <c r="T84" s="68">
        <v>7.55</v>
      </c>
      <c r="U84" s="72">
        <v>1</v>
      </c>
      <c r="V84" s="68">
        <v>0.15</v>
      </c>
      <c r="W84" s="77">
        <v>0.32916666666666666</v>
      </c>
      <c r="X84" s="68">
        <v>22.5</v>
      </c>
      <c r="Y84" s="68">
        <v>6.41</v>
      </c>
      <c r="Z84" s="72">
        <v>5.8869883112123658</v>
      </c>
      <c r="AA84" s="68">
        <v>72.900000000000006</v>
      </c>
      <c r="AB84" s="131">
        <v>14.7</v>
      </c>
      <c r="AC84" s="79">
        <v>24.37</v>
      </c>
      <c r="AD84" s="75" t="s">
        <v>763</v>
      </c>
      <c r="AE84" s="75" t="s">
        <v>763</v>
      </c>
      <c r="AF84" s="75" t="s">
        <v>763</v>
      </c>
      <c r="AG84" s="137" t="s">
        <v>763</v>
      </c>
      <c r="AH84" s="75" t="s">
        <v>763</v>
      </c>
      <c r="AI84" s="75" t="s">
        <v>763</v>
      </c>
      <c r="AJ84" s="75" t="s">
        <v>763</v>
      </c>
      <c r="AK84" s="75" t="s">
        <v>763</v>
      </c>
      <c r="AL84" s="75" t="s">
        <v>763</v>
      </c>
      <c r="AM84" s="75" t="s">
        <v>763</v>
      </c>
      <c r="AN84" s="137" t="s">
        <v>763</v>
      </c>
      <c r="AO84" s="137" t="s">
        <v>763</v>
      </c>
      <c r="AP84" s="137" t="s">
        <v>763</v>
      </c>
      <c r="AQ84" s="75" t="s">
        <v>763</v>
      </c>
      <c r="AR84" s="75" t="s">
        <v>763</v>
      </c>
      <c r="AS84" s="68"/>
      <c r="AT84" s="68"/>
      <c r="AU84" s="68">
        <v>165.2</v>
      </c>
      <c r="AV84" s="72">
        <v>5.2863999999999995</v>
      </c>
      <c r="AW84" s="68"/>
      <c r="BA84" s="200"/>
      <c r="BB84" s="68"/>
      <c r="BC84" s="147"/>
      <c r="BD84" s="68"/>
      <c r="BE84" s="68"/>
    </row>
    <row r="85" spans="1:57" x14ac:dyDescent="0.2">
      <c r="A85" s="79" t="s">
        <v>756</v>
      </c>
      <c r="B85" t="s">
        <v>292</v>
      </c>
      <c r="C85" t="s">
        <v>757</v>
      </c>
      <c r="E85" s="194">
        <v>44035</v>
      </c>
      <c r="F85" s="79" t="s">
        <v>290</v>
      </c>
      <c r="G85" s="79" t="s">
        <v>1009</v>
      </c>
      <c r="H85" s="68">
        <v>2</v>
      </c>
      <c r="I85" s="214" t="s">
        <v>982</v>
      </c>
      <c r="J85" s="77">
        <v>0.35833333333333334</v>
      </c>
      <c r="K85" s="214">
        <v>3</v>
      </c>
      <c r="L85" s="79">
        <v>2</v>
      </c>
      <c r="M85" s="79" t="s">
        <v>773</v>
      </c>
      <c r="N85" s="79" t="s">
        <v>1011</v>
      </c>
      <c r="O85" s="131">
        <v>23.4</v>
      </c>
      <c r="P85" s="131">
        <v>8.5399999999999991</v>
      </c>
      <c r="Q85" s="68">
        <v>0.95</v>
      </c>
      <c r="R85" s="68">
        <v>0.45</v>
      </c>
      <c r="S85" s="131">
        <v>0.45</v>
      </c>
      <c r="T85" s="68">
        <v>0.45</v>
      </c>
      <c r="U85" s="72">
        <v>1</v>
      </c>
      <c r="V85" s="68">
        <v>0.15</v>
      </c>
      <c r="W85" s="77">
        <v>0.3215277777777778</v>
      </c>
      <c r="X85" s="68">
        <v>25.1</v>
      </c>
      <c r="Y85" s="68">
        <v>5.17</v>
      </c>
      <c r="Z85" s="72">
        <v>4.7126694479914821</v>
      </c>
      <c r="AA85" s="68">
        <v>62.7</v>
      </c>
      <c r="AB85" s="131">
        <v>16.3</v>
      </c>
      <c r="AC85" s="79">
        <v>26.72</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68"/>
      <c r="BB85" s="68"/>
      <c r="BC85" s="147"/>
      <c r="BD85" s="68"/>
      <c r="BE85" s="68"/>
    </row>
    <row r="86" spans="1:57" x14ac:dyDescent="0.2">
      <c r="A86" s="79" t="s">
        <v>756</v>
      </c>
      <c r="B86" t="s">
        <v>1002</v>
      </c>
      <c r="C86" t="s">
        <v>764</v>
      </c>
      <c r="E86" s="147">
        <v>44020</v>
      </c>
      <c r="F86" s="68" t="s">
        <v>290</v>
      </c>
      <c r="G86" s="68" t="s">
        <v>989</v>
      </c>
      <c r="H86" s="68">
        <v>1</v>
      </c>
      <c r="I86" s="68" t="s">
        <v>982</v>
      </c>
      <c r="J86" s="77">
        <v>0.42430555555555555</v>
      </c>
      <c r="K86" s="68">
        <v>2</v>
      </c>
      <c r="L86" s="68">
        <v>2</v>
      </c>
      <c r="M86" s="68" t="s">
        <v>773</v>
      </c>
      <c r="N86" s="68" t="s">
        <v>991</v>
      </c>
      <c r="O86" s="131">
        <v>21.7</v>
      </c>
      <c r="P86" s="131">
        <v>7.1</v>
      </c>
      <c r="Q86" s="68">
        <v>7.55</v>
      </c>
      <c r="R86" s="68">
        <v>7.55</v>
      </c>
      <c r="S86" s="131">
        <v>7.55</v>
      </c>
      <c r="T86" s="68">
        <v>7.55</v>
      </c>
      <c r="U86" s="72">
        <v>1</v>
      </c>
      <c r="V86" s="68">
        <v>0.27500000000000002</v>
      </c>
      <c r="W86" s="77">
        <v>0.33055555555555555</v>
      </c>
      <c r="X86" s="68">
        <v>22.4</v>
      </c>
      <c r="Y86" s="68">
        <v>6.11</v>
      </c>
      <c r="Z86" s="72">
        <v>5.6078638646447736</v>
      </c>
      <c r="AA86" s="68">
        <v>70.2</v>
      </c>
      <c r="AB86" s="134">
        <v>6.94</v>
      </c>
      <c r="AC86" s="204">
        <v>12.006</v>
      </c>
      <c r="AD86" s="171">
        <v>0.3574156588160407</v>
      </c>
      <c r="AE86" s="72">
        <v>1.7733068561872911</v>
      </c>
      <c r="AF86" s="72">
        <v>7.1629009999999997</v>
      </c>
      <c r="AG86" s="137">
        <v>8.9362078561872913</v>
      </c>
      <c r="AH86" s="75">
        <v>23.088030695463399</v>
      </c>
      <c r="AI86" s="75">
        <v>32.02423855165069</v>
      </c>
      <c r="AJ86" s="72">
        <v>112.3639734982653</v>
      </c>
      <c r="AK86" s="72">
        <v>19.652138347958534</v>
      </c>
      <c r="AL86" s="72">
        <v>5.7176461669850642</v>
      </c>
      <c r="AM86" s="75">
        <v>42.740169043421929</v>
      </c>
      <c r="AN86" s="137">
        <v>51.676376899609224</v>
      </c>
      <c r="AO86" s="137">
        <v>6.6679464285714278</v>
      </c>
      <c r="AP86" s="137">
        <v>1.6209481026785717</v>
      </c>
      <c r="AQ86" s="70">
        <v>0.8044433915080681</v>
      </c>
      <c r="AR86" s="177">
        <v>8.2888945312499995</v>
      </c>
      <c r="AS86" s="68"/>
      <c r="AT86" s="68"/>
      <c r="AU86" s="68" t="s">
        <v>763</v>
      </c>
      <c r="AV86" s="68" t="s">
        <v>763</v>
      </c>
      <c r="AW86" s="68"/>
      <c r="BA86" s="200"/>
      <c r="BB86" s="68"/>
      <c r="BC86" s="147"/>
      <c r="BD86" s="68"/>
      <c r="BE86" s="68"/>
    </row>
    <row r="87" spans="1:57" x14ac:dyDescent="0.2">
      <c r="A87" s="79" t="s">
        <v>756</v>
      </c>
      <c r="B87" t="s">
        <v>1002</v>
      </c>
      <c r="C87" t="s">
        <v>764</v>
      </c>
      <c r="E87" s="194">
        <v>44035</v>
      </c>
      <c r="F87" s="68" t="s">
        <v>290</v>
      </c>
      <c r="G87" s="68" t="s">
        <v>1009</v>
      </c>
      <c r="H87" s="68">
        <v>2</v>
      </c>
      <c r="I87" s="68" t="s">
        <v>982</v>
      </c>
      <c r="J87" s="77">
        <v>0.35833333333333334</v>
      </c>
      <c r="K87" s="68">
        <v>3</v>
      </c>
      <c r="L87" s="68">
        <v>2</v>
      </c>
      <c r="M87" s="68" t="s">
        <v>773</v>
      </c>
      <c r="N87" s="68" t="s">
        <v>1011</v>
      </c>
      <c r="O87" s="131">
        <v>23.4</v>
      </c>
      <c r="P87" s="131">
        <v>8.5399999999999991</v>
      </c>
      <c r="Q87" s="68">
        <v>0.95</v>
      </c>
      <c r="R87" s="68">
        <v>0.45</v>
      </c>
      <c r="S87" s="131">
        <v>0.45</v>
      </c>
      <c r="T87" s="68">
        <v>0.45</v>
      </c>
      <c r="U87" s="72">
        <v>1</v>
      </c>
      <c r="V87" s="68">
        <v>0.22500000000000001</v>
      </c>
      <c r="W87" s="77">
        <v>0.32291666666666669</v>
      </c>
      <c r="X87" s="68">
        <v>25.2</v>
      </c>
      <c r="Y87" s="68">
        <v>5.08</v>
      </c>
      <c r="Z87" s="72">
        <v>4.6178072128987511</v>
      </c>
      <c r="AA87" s="68">
        <v>61.6</v>
      </c>
      <c r="AB87" s="134">
        <v>16.8</v>
      </c>
      <c r="AC87" s="204">
        <v>27.43</v>
      </c>
      <c r="AD87" s="171">
        <v>0.19414385741565876</v>
      </c>
      <c r="AE87" s="72">
        <v>1.0378130005901691</v>
      </c>
      <c r="AF87" s="72">
        <v>2.4901960784313721</v>
      </c>
      <c r="AG87" s="137">
        <v>3.5280090790215413</v>
      </c>
      <c r="AH87" s="75">
        <v>22.95609627974321</v>
      </c>
      <c r="AI87" s="75">
        <v>26.484105358764751</v>
      </c>
      <c r="AJ87" s="72">
        <v>281.74149696863702</v>
      </c>
      <c r="AK87" s="72">
        <v>44.739974536841778</v>
      </c>
      <c r="AL87" s="72">
        <v>6.2973101769790443</v>
      </c>
      <c r="AM87" s="75">
        <v>67.696070816584992</v>
      </c>
      <c r="AN87" s="137">
        <v>71.224079895606536</v>
      </c>
      <c r="AO87" s="137">
        <v>8.8719999999999981</v>
      </c>
      <c r="AP87" s="137">
        <v>3.4172999999999987</v>
      </c>
      <c r="AQ87" s="70">
        <v>0.72192883239891614</v>
      </c>
      <c r="AR87" s="177">
        <v>12.289299999999997</v>
      </c>
      <c r="AS87" s="68"/>
      <c r="AT87" s="68"/>
      <c r="AU87" s="68" t="s">
        <v>763</v>
      </c>
      <c r="AV87" s="68" t="s">
        <v>763</v>
      </c>
      <c r="AW87" s="68"/>
      <c r="BA87" s="68"/>
      <c r="BB87" s="68"/>
      <c r="BC87" s="147"/>
      <c r="BD87" s="68"/>
      <c r="BE87" s="68"/>
    </row>
    <row r="88" spans="1:57" x14ac:dyDescent="0.2">
      <c r="A88" s="79" t="s">
        <v>756</v>
      </c>
      <c r="B88" t="s">
        <v>292</v>
      </c>
      <c r="C88" t="s">
        <v>757</v>
      </c>
      <c r="E88" s="147">
        <v>44049</v>
      </c>
      <c r="F88" s="68" t="s">
        <v>923</v>
      </c>
      <c r="G88" s="68" t="s">
        <v>1031</v>
      </c>
      <c r="H88" s="68">
        <v>1</v>
      </c>
      <c r="I88" s="68" t="s">
        <v>982</v>
      </c>
      <c r="J88" s="77">
        <v>0.40486111111111112</v>
      </c>
      <c r="K88" s="215">
        <v>2</v>
      </c>
      <c r="L88" s="68">
        <v>2</v>
      </c>
      <c r="M88" s="68" t="s">
        <v>872</v>
      </c>
      <c r="N88" s="68" t="s">
        <v>1033</v>
      </c>
      <c r="O88" s="131">
        <v>20.8</v>
      </c>
      <c r="P88" s="131">
        <v>9.59</v>
      </c>
      <c r="Q88" s="68">
        <v>0.6</v>
      </c>
      <c r="R88" s="68">
        <v>0.6</v>
      </c>
      <c r="S88" s="131">
        <v>0.6</v>
      </c>
      <c r="T88" s="68">
        <v>0.6</v>
      </c>
      <c r="U88" s="72">
        <v>1</v>
      </c>
      <c r="V88" s="68">
        <v>0.15</v>
      </c>
      <c r="W88" s="77">
        <v>0.2986111111111111</v>
      </c>
      <c r="X88" s="68">
        <v>24.4</v>
      </c>
      <c r="Y88" s="68">
        <v>5.33</v>
      </c>
      <c r="Z88" s="72">
        <v>4.9064325901398327</v>
      </c>
      <c r="AA88" s="68">
        <v>63.7</v>
      </c>
      <c r="AB88" s="131">
        <v>14.5</v>
      </c>
      <c r="AC88" s="79">
        <v>24</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7" x14ac:dyDescent="0.2">
      <c r="A89" s="79" t="s">
        <v>756</v>
      </c>
      <c r="B89" t="s">
        <v>292</v>
      </c>
      <c r="C89" t="s">
        <v>764</v>
      </c>
      <c r="E89" s="147">
        <v>44049</v>
      </c>
      <c r="F89" s="68" t="s">
        <v>923</v>
      </c>
      <c r="G89" s="68" t="s">
        <v>1031</v>
      </c>
      <c r="H89" s="68">
        <v>1</v>
      </c>
      <c r="I89" s="68" t="s">
        <v>982</v>
      </c>
      <c r="J89" s="77">
        <v>0.40486111111111112</v>
      </c>
      <c r="K89" s="215">
        <v>2</v>
      </c>
      <c r="L89" s="68">
        <v>2</v>
      </c>
      <c r="M89" s="68" t="s">
        <v>872</v>
      </c>
      <c r="N89" s="68" t="s">
        <v>1033</v>
      </c>
      <c r="O89" s="131">
        <v>20.8</v>
      </c>
      <c r="P89" s="131">
        <v>9.59</v>
      </c>
      <c r="Q89" s="68">
        <v>0.6</v>
      </c>
      <c r="R89" s="68">
        <v>0.6</v>
      </c>
      <c r="S89" s="131">
        <v>0.6</v>
      </c>
      <c r="T89" s="68">
        <v>0.6</v>
      </c>
      <c r="U89" s="72">
        <v>1</v>
      </c>
      <c r="V89" s="68">
        <v>0.3</v>
      </c>
      <c r="W89" s="77">
        <v>0.3</v>
      </c>
      <c r="X89" s="68">
        <v>25.9</v>
      </c>
      <c r="Y89" s="68">
        <v>5.0199999999999996</v>
      </c>
      <c r="Z89" s="72">
        <v>4.9776354537197829</v>
      </c>
      <c r="AA89" s="68">
        <v>61.9</v>
      </c>
      <c r="AB89" s="131">
        <v>1.5</v>
      </c>
      <c r="AC89" s="68">
        <v>2.859</v>
      </c>
      <c r="AD89" s="171">
        <v>9.9999999999999964E-2</v>
      </c>
      <c r="AE89" s="72">
        <v>0.24903288201160523</v>
      </c>
      <c r="AF89" s="72">
        <v>1.9219512195121951</v>
      </c>
      <c r="AG89" s="137">
        <v>2.1709841015238003</v>
      </c>
      <c r="AH89" s="75">
        <v>24.857005898476199</v>
      </c>
      <c r="AI89" s="72">
        <v>27.027989999999999</v>
      </c>
      <c r="AJ89" s="72">
        <v>198.36139554775426</v>
      </c>
      <c r="AK89" s="72">
        <v>30.840910270751646</v>
      </c>
      <c r="AL89" s="72">
        <v>6.4317620266828737</v>
      </c>
      <c r="AM89" s="75">
        <v>55.697916169227845</v>
      </c>
      <c r="AN89" s="137">
        <v>57.868900270751645</v>
      </c>
      <c r="AO89" s="137">
        <v>10.463999999999997</v>
      </c>
      <c r="AP89" s="137">
        <v>1.7245000000000033</v>
      </c>
      <c r="AQ89" s="70">
        <v>0.85851417319604528</v>
      </c>
      <c r="AR89" s="177">
        <v>12.188499999999999</v>
      </c>
      <c r="AS89" s="68"/>
      <c r="AT89" s="68"/>
      <c r="AU89" s="68" t="s">
        <v>763</v>
      </c>
      <c r="AV89" s="68" t="s">
        <v>763</v>
      </c>
      <c r="AW89" s="68"/>
    </row>
    <row r="90" spans="1:57" x14ac:dyDescent="0.2">
      <c r="A90" s="79" t="s">
        <v>756</v>
      </c>
      <c r="B90" t="s">
        <v>292</v>
      </c>
      <c r="C90" t="s">
        <v>757</v>
      </c>
      <c r="E90" s="147">
        <v>44064</v>
      </c>
      <c r="F90" s="68" t="s">
        <v>923</v>
      </c>
      <c r="G90" s="68" t="s">
        <v>1048</v>
      </c>
      <c r="H90" s="68">
        <v>0</v>
      </c>
      <c r="I90" s="68" t="s">
        <v>982</v>
      </c>
      <c r="J90" s="77">
        <v>0.39097222222222222</v>
      </c>
      <c r="K90" s="68">
        <v>2</v>
      </c>
      <c r="L90" s="68">
        <v>1</v>
      </c>
      <c r="M90" s="68" t="s">
        <v>812</v>
      </c>
      <c r="N90" s="68" t="s">
        <v>1050</v>
      </c>
      <c r="O90" s="131">
        <v>19.399999999999999</v>
      </c>
      <c r="P90" s="131">
        <v>10.25</v>
      </c>
      <c r="Q90" s="68">
        <v>0.5</v>
      </c>
      <c r="R90" s="68">
        <v>0.5</v>
      </c>
      <c r="S90" s="131">
        <v>0.5</v>
      </c>
      <c r="T90" s="68">
        <v>0.5</v>
      </c>
      <c r="U90" s="72">
        <v>1</v>
      </c>
      <c r="V90" s="68">
        <v>0.15</v>
      </c>
      <c r="W90" s="77">
        <v>0.29583333333333334</v>
      </c>
      <c r="X90" s="68">
        <v>21.5</v>
      </c>
      <c r="Y90" s="68">
        <v>6.96</v>
      </c>
      <c r="Z90" s="72">
        <v>6.2553201027864098</v>
      </c>
      <c r="AA90" s="68">
        <v>78.900000000000006</v>
      </c>
      <c r="AB90" s="131">
        <v>18.3</v>
      </c>
      <c r="AC90" s="176">
        <v>29.7</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t="s">
        <v>763</v>
      </c>
      <c r="AV90" s="68" t="s">
        <v>763</v>
      </c>
      <c r="AW90" s="68"/>
    </row>
    <row r="91" spans="1:57" x14ac:dyDescent="0.2">
      <c r="A91" s="79" t="s">
        <v>756</v>
      </c>
      <c r="B91" t="s">
        <v>292</v>
      </c>
      <c r="C91" t="s">
        <v>764</v>
      </c>
      <c r="E91" s="147">
        <v>44064</v>
      </c>
      <c r="F91" s="68" t="s">
        <v>923</v>
      </c>
      <c r="G91" s="68" t="s">
        <v>1048</v>
      </c>
      <c r="H91" s="68">
        <v>0</v>
      </c>
      <c r="I91" s="68" t="s">
        <v>982</v>
      </c>
      <c r="J91" s="77">
        <v>0.39097222222222222</v>
      </c>
      <c r="K91" s="68">
        <v>2</v>
      </c>
      <c r="L91" s="68">
        <v>1</v>
      </c>
      <c r="M91" s="68" t="s">
        <v>812</v>
      </c>
      <c r="N91" s="68" t="s">
        <v>1050</v>
      </c>
      <c r="O91" s="131">
        <v>19.399999999999999</v>
      </c>
      <c r="P91" s="131">
        <v>10.25</v>
      </c>
      <c r="Q91" s="68">
        <v>0.5</v>
      </c>
      <c r="R91" s="68">
        <v>0.5</v>
      </c>
      <c r="S91" s="131">
        <v>0.5</v>
      </c>
      <c r="T91" s="68">
        <v>0.5</v>
      </c>
      <c r="U91" s="72">
        <v>1</v>
      </c>
      <c r="V91" s="68">
        <v>0.25</v>
      </c>
      <c r="W91" s="77">
        <v>0.29652777777777778</v>
      </c>
      <c r="X91" s="68">
        <v>21.7</v>
      </c>
      <c r="Y91" s="68">
        <v>6.88</v>
      </c>
      <c r="Z91" s="72">
        <v>6.127036289680639</v>
      </c>
      <c r="AA91" s="68">
        <v>78.900000000000006</v>
      </c>
      <c r="AB91" s="134">
        <v>19.899999999999999</v>
      </c>
      <c r="AC91" s="216">
        <v>32.200000000000003</v>
      </c>
      <c r="AD91" s="171">
        <v>0.14999999999999997</v>
      </c>
      <c r="AE91" s="72">
        <v>3.6579452828665966</v>
      </c>
      <c r="AF91" s="72">
        <v>6.2780487799999998</v>
      </c>
      <c r="AG91" s="137">
        <v>9.9359940628665964</v>
      </c>
      <c r="AH91" s="75">
        <v>41.584378187556418</v>
      </c>
      <c r="AI91" s="72">
        <v>51.520372250423016</v>
      </c>
      <c r="AJ91" s="72">
        <v>149.1365607479116</v>
      </c>
      <c r="AK91" s="72">
        <v>22.759940859245404</v>
      </c>
      <c r="AL91" s="72">
        <v>6.5525899944212842</v>
      </c>
      <c r="AM91" s="75">
        <v>64.344319046801814</v>
      </c>
      <c r="AN91" s="137">
        <v>74.280313109668413</v>
      </c>
      <c r="AO91" s="137">
        <v>16.189333333333334</v>
      </c>
      <c r="AP91" s="137">
        <v>4.7978666666666694</v>
      </c>
      <c r="AQ91" s="70">
        <v>0.77139081598942849</v>
      </c>
      <c r="AR91" s="177">
        <v>20.987200000000001</v>
      </c>
      <c r="AS91" s="68"/>
      <c r="AT91" s="68"/>
      <c r="AU91" s="68" t="s">
        <v>763</v>
      </c>
      <c r="AV91" s="68" t="s">
        <v>763</v>
      </c>
      <c r="AW91" s="68"/>
    </row>
    <row r="93" spans="1:57" x14ac:dyDescent="0.2">
      <c r="A93" s="236" t="s">
        <v>1245</v>
      </c>
    </row>
    <row r="94" spans="1:57" ht="16"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450" t="s">
        <v>1203</v>
      </c>
      <c r="AE94" s="84"/>
      <c r="AF94" s="84"/>
      <c r="AG94" s="82"/>
      <c r="AH94" s="82"/>
      <c r="AI94" s="84"/>
      <c r="AJ94" s="82"/>
      <c r="AK94" s="84"/>
      <c r="AL94" s="82"/>
      <c r="AM94" s="82"/>
      <c r="AN94" s="82"/>
      <c r="AO94" s="82"/>
      <c r="AP94" s="82"/>
      <c r="AQ94" s="82"/>
      <c r="AR94" s="82"/>
      <c r="AS94" s="82"/>
      <c r="AT94" s="82"/>
      <c r="AU94" s="82"/>
      <c r="AV94" s="82"/>
      <c r="AW94" s="82"/>
      <c r="AX94" s="82"/>
      <c r="AY94" s="82"/>
      <c r="AZ94" s="82"/>
      <c r="BA94" s="82"/>
      <c r="BB94" s="82"/>
    </row>
    <row r="95" spans="1:57" x14ac:dyDescent="0.2">
      <c r="A95" s="86"/>
      <c r="B95" s="86"/>
      <c r="C95" s="87"/>
      <c r="D95" s="87"/>
      <c r="E95" s="87"/>
      <c r="F95" s="86"/>
      <c r="G95" s="86"/>
      <c r="H95" s="88" t="s">
        <v>702</v>
      </c>
      <c r="I95" s="89"/>
      <c r="J95" s="89"/>
      <c r="K95" s="82"/>
      <c r="L95" s="86"/>
      <c r="M95" s="86"/>
      <c r="N95" s="86"/>
      <c r="O95" s="86"/>
      <c r="P95" s="86"/>
      <c r="Q95" s="86"/>
      <c r="R95" s="86"/>
      <c r="S95" s="86"/>
      <c r="T95" s="86"/>
      <c r="U95" s="86"/>
      <c r="V95" s="89" t="s">
        <v>977</v>
      </c>
      <c r="W95" s="82"/>
      <c r="X95" s="82"/>
      <c r="Y95" s="82"/>
      <c r="Z95" s="82"/>
      <c r="AA95" s="82"/>
      <c r="AB95" s="82"/>
      <c r="AC95" s="450" t="s">
        <v>1204</v>
      </c>
      <c r="AD95" s="450"/>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row>
    <row r="96" spans="1:57" ht="16" thickBot="1" x14ac:dyDescent="0.25">
      <c r="A96" s="90"/>
      <c r="B96" s="90"/>
      <c r="C96" s="91"/>
      <c r="D96" s="91"/>
      <c r="E96" s="91"/>
      <c r="F96" s="89" t="s">
        <v>976</v>
      </c>
      <c r="G96" s="89" t="s">
        <v>702</v>
      </c>
      <c r="H96" s="89" t="s">
        <v>1205</v>
      </c>
      <c r="I96" s="89" t="s">
        <v>702</v>
      </c>
      <c r="J96" s="82"/>
      <c r="K96" s="82"/>
      <c r="L96" s="89"/>
      <c r="M96" s="89"/>
      <c r="N96" s="90"/>
      <c r="O96" s="89"/>
      <c r="P96" s="89" t="s">
        <v>1206</v>
      </c>
      <c r="Q96" s="89"/>
      <c r="R96" s="89"/>
      <c r="S96" s="89"/>
      <c r="T96" s="89"/>
      <c r="U96" s="89"/>
      <c r="V96" s="89" t="s">
        <v>726</v>
      </c>
      <c r="W96" s="82"/>
      <c r="X96" s="82"/>
      <c r="Y96" s="82"/>
      <c r="Z96" s="92">
        <v>273.14999999999998</v>
      </c>
      <c r="AA96" s="82"/>
      <c r="AB96" s="82"/>
      <c r="AC96" s="450"/>
      <c r="AD96" s="450"/>
      <c r="AE96" s="82"/>
      <c r="AF96" s="82"/>
      <c r="AG96" s="82"/>
      <c r="AH96" s="82"/>
      <c r="AI96" s="82"/>
      <c r="AJ96" s="82"/>
      <c r="AK96" s="82" t="s">
        <v>1207</v>
      </c>
      <c r="AL96" s="82"/>
      <c r="AM96" s="82"/>
      <c r="AN96" s="82"/>
      <c r="AO96" s="82"/>
      <c r="AP96" s="82"/>
      <c r="AQ96" s="82"/>
      <c r="AR96" s="82"/>
      <c r="AS96" s="82"/>
      <c r="AT96" s="82"/>
      <c r="AU96" s="82"/>
      <c r="AV96" s="82"/>
      <c r="AW96" s="82"/>
      <c r="AX96" s="82"/>
      <c r="AY96" s="82"/>
      <c r="AZ96" s="82"/>
      <c r="BA96" s="82"/>
      <c r="BB96" s="82"/>
    </row>
    <row r="97" spans="1:54" ht="36" thickTop="1" thickBot="1" x14ac:dyDescent="0.25">
      <c r="A97" s="93" t="s">
        <v>1208</v>
      </c>
      <c r="B97" s="94" t="s">
        <v>1209</v>
      </c>
      <c r="C97" s="94" t="s">
        <v>1210</v>
      </c>
      <c r="D97" s="94" t="s">
        <v>1211</v>
      </c>
      <c r="E97" s="94"/>
      <c r="F97" s="93" t="s">
        <v>706</v>
      </c>
      <c r="G97" s="93" t="s">
        <v>1205</v>
      </c>
      <c r="H97" s="93" t="s">
        <v>1212</v>
      </c>
      <c r="I97" s="93" t="s">
        <v>1213</v>
      </c>
      <c r="J97" s="93" t="s">
        <v>541</v>
      </c>
      <c r="K97" s="93" t="s">
        <v>1214</v>
      </c>
      <c r="L97" s="93" t="s">
        <v>1215</v>
      </c>
      <c r="M97" s="89" t="s">
        <v>1216</v>
      </c>
      <c r="N97" s="93" t="s">
        <v>1217</v>
      </c>
      <c r="O97" s="93" t="s">
        <v>1218</v>
      </c>
      <c r="P97" s="93" t="s">
        <v>1219</v>
      </c>
      <c r="Q97" s="93" t="s">
        <v>1220</v>
      </c>
      <c r="R97" s="93" t="s">
        <v>1221</v>
      </c>
      <c r="S97" s="93" t="s">
        <v>1222</v>
      </c>
      <c r="T97" s="93" t="s">
        <v>1223</v>
      </c>
      <c r="U97" s="93" t="s">
        <v>1224</v>
      </c>
      <c r="V97" s="93" t="s">
        <v>474</v>
      </c>
      <c r="W97" s="95"/>
      <c r="X97" s="82"/>
      <c r="Y97" s="96" t="s">
        <v>540</v>
      </c>
      <c r="Z97" s="97" t="s">
        <v>1225</v>
      </c>
      <c r="AA97" s="98" t="s">
        <v>1226</v>
      </c>
      <c r="AB97" s="98" t="s">
        <v>1205</v>
      </c>
      <c r="AC97" s="450"/>
      <c r="AD97" s="450"/>
      <c r="AE97" s="99" t="s">
        <v>1227</v>
      </c>
      <c r="AF97" s="100" t="s">
        <v>485</v>
      </c>
      <c r="AG97" s="98" t="s">
        <v>1228</v>
      </c>
      <c r="AH97" s="98" t="s">
        <v>724</v>
      </c>
      <c r="AI97" s="100" t="s">
        <v>1229</v>
      </c>
      <c r="AJ97" s="98" t="s">
        <v>722</v>
      </c>
      <c r="AK97" s="100" t="s">
        <v>489</v>
      </c>
      <c r="AL97" s="82"/>
      <c r="AM97" s="82"/>
      <c r="AN97" s="82"/>
      <c r="AO97" s="82"/>
      <c r="AP97" s="82"/>
      <c r="AQ97" s="82"/>
      <c r="AR97" s="82"/>
      <c r="AS97" s="82"/>
      <c r="AT97" s="82"/>
      <c r="AU97" s="82"/>
      <c r="AV97" s="82"/>
      <c r="AW97" s="82"/>
      <c r="AX97" s="82"/>
      <c r="AY97" s="109"/>
      <c r="AZ97" s="109"/>
      <c r="BA97" s="82"/>
      <c r="BB97" s="82"/>
    </row>
    <row r="98" spans="1:54" ht="16" x14ac:dyDescent="0.2">
      <c r="A98" s="101" t="s">
        <v>292</v>
      </c>
      <c r="B98" s="102">
        <v>2020</v>
      </c>
      <c r="C98" s="103">
        <v>7</v>
      </c>
      <c r="D98" s="102">
        <v>8</v>
      </c>
      <c r="E98" s="82"/>
      <c r="F98" s="131">
        <v>7.55</v>
      </c>
      <c r="G98" s="131">
        <v>7.1</v>
      </c>
      <c r="H98" s="82"/>
      <c r="I98" s="131">
        <v>21.7</v>
      </c>
      <c r="J98" s="131">
        <v>14.7</v>
      </c>
      <c r="K98" s="82"/>
      <c r="L98" s="82"/>
      <c r="M98" s="108"/>
      <c r="N98" s="137" t="s">
        <v>763</v>
      </c>
      <c r="O98" s="82"/>
      <c r="P98" s="82"/>
      <c r="Q98" s="82"/>
      <c r="R98" s="140"/>
      <c r="S98" s="137" t="s">
        <v>763</v>
      </c>
      <c r="T98" s="137" t="s">
        <v>763</v>
      </c>
      <c r="U98" s="137" t="s">
        <v>763</v>
      </c>
      <c r="V98" s="85"/>
      <c r="W98" s="85"/>
      <c r="X98" s="85"/>
      <c r="Y98" s="102">
        <f>IF(C98&lt;6," ",IF(C98&lt;=9,I98, IF(C98&gt;=10," ")))</f>
        <v>21.7</v>
      </c>
      <c r="Z98" s="102">
        <f>IF(Y98=" ", " ", IF(Y98&gt;0, Y98+273.15))</f>
        <v>294.84999999999997</v>
      </c>
      <c r="AA98" s="102">
        <f>IF(C98&lt;6," ",IF(C98&lt;=9,J98, IF(C98&gt;=10," ")))</f>
        <v>14.7</v>
      </c>
      <c r="AB98" s="102">
        <f>IF(C98&lt;6," ",IF(C98&lt;=9,G98, IF(C98&gt;=10," ")))</f>
        <v>7.1</v>
      </c>
      <c r="AC98" s="104">
        <f>IF(Y98=" "," ",IF(Y98&gt;0,EXP(-173.4292+249.6339*100/Z98+143.3483*LN(+Z98/100)-21.8492*Z98/100+AA98*(-0.033096+0.014259*Z98/100-0.0017*(Z98/100)^2))*1.4276))</f>
        <v>8.0480154617087543</v>
      </c>
      <c r="AD98" s="102">
        <f>IF(Y98=" "," ",IF(Y98&gt;0,AB98/AC98))</f>
        <v>0.88220506456290138</v>
      </c>
      <c r="AE98" s="105">
        <f>IF(C98&lt;6," ",IF(C98&lt;=9,F98, IF(C98&gt;=10," ")))</f>
        <v>7.55</v>
      </c>
      <c r="AF98" s="102" t="str">
        <f>IF(Y98=" "," ",N98)</f>
        <v>NS</v>
      </c>
      <c r="AG98" s="105" t="str">
        <f>IF(C98&lt;6," ",IF(C98&lt;=9,T98, IF(C98&gt;=10," ")))</f>
        <v>NS</v>
      </c>
      <c r="AH98" s="105" t="str">
        <f>IF(C98&lt;6," ",IF(C98&lt;=9,U98, IF(C98&gt;=10," ")))</f>
        <v>NS</v>
      </c>
      <c r="AI98" s="102"/>
      <c r="AJ98" s="106" t="str">
        <f>IF(C98&lt;6," ",IF(C98&lt;=9,S98, IF(C98&gt;=10," ")))</f>
        <v>NS</v>
      </c>
      <c r="AK98" s="107" t="e">
        <f>IF(Y98=" ", " ", IF(Y98&gt;0, AJ98-AF98))</f>
        <v>#VALUE!</v>
      </c>
      <c r="AL98" s="85"/>
      <c r="AM98" s="85"/>
      <c r="AN98" s="85"/>
      <c r="AO98" s="85"/>
      <c r="AP98" s="85"/>
      <c r="AQ98" s="85"/>
      <c r="AR98" s="85"/>
      <c r="AS98" s="85"/>
      <c r="AT98" s="85"/>
      <c r="AU98" s="85"/>
      <c r="AV98" s="85"/>
      <c r="AW98" s="85"/>
      <c r="AX98" s="85"/>
      <c r="AY98" s="85"/>
      <c r="AZ98" s="85"/>
      <c r="BA98" s="82"/>
      <c r="BB98" s="82"/>
    </row>
    <row r="99" spans="1:54" ht="16" x14ac:dyDescent="0.2">
      <c r="A99" s="101" t="s">
        <v>292</v>
      </c>
      <c r="B99" s="102">
        <v>2020</v>
      </c>
      <c r="C99" s="103">
        <v>7</v>
      </c>
      <c r="D99" s="102">
        <v>23</v>
      </c>
      <c r="E99" s="82"/>
      <c r="F99" s="131">
        <v>0.45</v>
      </c>
      <c r="G99" s="131">
        <v>8.5399999999999991</v>
      </c>
      <c r="H99" s="82"/>
      <c r="I99" s="131">
        <v>23.4</v>
      </c>
      <c r="J99" s="131">
        <v>16.3</v>
      </c>
      <c r="K99" s="82"/>
      <c r="L99" s="82"/>
      <c r="M99" s="108"/>
      <c r="N99" s="137" t="s">
        <v>763</v>
      </c>
      <c r="O99" s="82"/>
      <c r="P99" s="82"/>
      <c r="Q99" s="82"/>
      <c r="R99" s="140"/>
      <c r="S99" s="137" t="s">
        <v>763</v>
      </c>
      <c r="T99" s="137" t="s">
        <v>763</v>
      </c>
      <c r="U99" s="137" t="s">
        <v>763</v>
      </c>
      <c r="V99" s="85"/>
      <c r="W99" s="85"/>
      <c r="X99" s="85"/>
      <c r="Y99" s="102">
        <f t="shared" ref="Y99:Y109" si="34">IF(C99&lt;6," ",IF(C99&lt;=9,I99, IF(C99&gt;=10," ")))</f>
        <v>23.4</v>
      </c>
      <c r="Z99" s="102">
        <f t="shared" ref="Z99:Z109" si="35">IF(Y99=" ", " ", IF(Y99&gt;0, Y99+273.15))</f>
        <v>296.54999999999995</v>
      </c>
      <c r="AA99" s="102">
        <f t="shared" ref="AA99:AA109" si="36">IF(C99&lt;6," ",IF(C99&lt;=9,J99, IF(C99&gt;=10," ")))</f>
        <v>16.3</v>
      </c>
      <c r="AB99" s="102">
        <f t="shared" ref="AB99:AB109" si="37">IF(C99&lt;6," ",IF(C99&lt;=9,G99, IF(C99&gt;=10," ")))</f>
        <v>8.5399999999999991</v>
      </c>
      <c r="AC99" s="104">
        <f t="shared" ref="AC99:AC109" si="38">IF(Y99=" "," ",IF(Y99&gt;0,EXP(-173.4292+249.6339*100/Z99+143.3483*LN(+Z99/100)-21.8492*Z99/100+AA99*(-0.033096+0.014259*Z99/100-0.0017*(Z99/100)^2))*1.4276))</f>
        <v>7.7260350586627826</v>
      </c>
      <c r="AD99" s="102">
        <f t="shared" ref="AD99:AD109" si="39">IF(Y99=" "," ",IF(Y99&gt;0,AB99/AC99))</f>
        <v>1.1053535138213697</v>
      </c>
      <c r="AE99" s="105">
        <f t="shared" ref="AE99:AE109" si="40">IF(C99&lt;6," ",IF(C99&lt;=9,F99, IF(C99&gt;=10," ")))</f>
        <v>0.45</v>
      </c>
      <c r="AF99" s="102" t="str">
        <f t="shared" ref="AF99:AF109" si="41">IF(Y99=" "," ",N99)</f>
        <v>NS</v>
      </c>
      <c r="AG99" s="105" t="str">
        <f t="shared" ref="AG99:AG109" si="42">IF(C99&lt;6," ",IF(C99&lt;=9,T99, IF(C99&gt;=10," ")))</f>
        <v>NS</v>
      </c>
      <c r="AH99" s="105" t="str">
        <f t="shared" ref="AH99:AH109" si="43">IF(C99&lt;6," ",IF(C99&lt;=9,U99, IF(C99&gt;=10," ")))</f>
        <v>NS</v>
      </c>
      <c r="AI99" s="102"/>
      <c r="AJ99" s="106" t="str">
        <f t="shared" ref="AJ99:AJ109" si="44">IF(C99&lt;6," ",IF(C99&lt;=9,S99, IF(C99&gt;=10," ")))</f>
        <v>NS</v>
      </c>
      <c r="AK99" s="107" t="e">
        <f t="shared" ref="AK99:AK109" si="45">IF(Y99=" ", " ", IF(Y99&gt;0, AJ99-AF99))</f>
        <v>#VALUE!</v>
      </c>
      <c r="AL99" s="85"/>
      <c r="AM99" s="85"/>
      <c r="AN99" s="85"/>
      <c r="AO99" s="85"/>
      <c r="AP99" s="85"/>
      <c r="AQ99" s="85"/>
      <c r="AR99" s="85"/>
      <c r="AS99" s="85"/>
      <c r="AT99" s="85"/>
      <c r="AU99" s="85"/>
      <c r="AV99" s="85"/>
      <c r="AW99" s="85"/>
      <c r="AX99" s="85"/>
      <c r="AY99" s="85"/>
      <c r="AZ99" s="85"/>
      <c r="BA99" s="82"/>
      <c r="BB99" s="82"/>
    </row>
    <row r="100" spans="1:54" ht="16" x14ac:dyDescent="0.2">
      <c r="A100" s="101" t="s">
        <v>292</v>
      </c>
      <c r="B100" s="102">
        <v>2020</v>
      </c>
      <c r="C100" s="103">
        <v>7</v>
      </c>
      <c r="D100" s="102">
        <v>8</v>
      </c>
      <c r="E100" s="82"/>
      <c r="F100" s="131">
        <v>7.55</v>
      </c>
      <c r="G100" s="131">
        <v>7.1</v>
      </c>
      <c r="H100" s="82"/>
      <c r="I100" s="131">
        <v>21.7</v>
      </c>
      <c r="J100" s="134">
        <v>6.94</v>
      </c>
      <c r="K100" s="82"/>
      <c r="L100" s="82"/>
      <c r="M100" s="108"/>
      <c r="N100" s="137">
        <v>8.9362078561872913</v>
      </c>
      <c r="O100" s="82"/>
      <c r="P100" s="82"/>
      <c r="Q100" s="82"/>
      <c r="R100" s="140"/>
      <c r="S100" s="137">
        <v>51.676376899609224</v>
      </c>
      <c r="T100" s="137">
        <v>6.6679464285714278</v>
      </c>
      <c r="U100" s="137">
        <v>1.6209481026785717</v>
      </c>
      <c r="V100" s="85"/>
      <c r="W100" s="85"/>
      <c r="X100" s="85"/>
      <c r="Y100" s="102">
        <f t="shared" si="34"/>
        <v>21.7</v>
      </c>
      <c r="Z100" s="102">
        <f t="shared" si="35"/>
        <v>294.84999999999997</v>
      </c>
      <c r="AA100" s="102">
        <f t="shared" si="36"/>
        <v>6.94</v>
      </c>
      <c r="AB100" s="102">
        <f t="shared" si="37"/>
        <v>7.1</v>
      </c>
      <c r="AC100" s="104">
        <f t="shared" si="38"/>
        <v>8.4206422476136655</v>
      </c>
      <c r="AD100" s="102">
        <f t="shared" si="39"/>
        <v>0.84316609009390897</v>
      </c>
      <c r="AE100" s="105">
        <f t="shared" si="40"/>
        <v>7.55</v>
      </c>
      <c r="AF100" s="102">
        <f t="shared" si="41"/>
        <v>8.9362078561872913</v>
      </c>
      <c r="AG100" s="105">
        <f t="shared" si="42"/>
        <v>6.6679464285714278</v>
      </c>
      <c r="AH100" s="105">
        <f t="shared" si="43"/>
        <v>1.6209481026785717</v>
      </c>
      <c r="AI100" s="102">
        <f t="shared" ref="AI100:AI103" si="46">IF(Y100=" ", " ", IF(Y100&gt;0, SUM(AG100:AH100)))</f>
        <v>8.2888945312499995</v>
      </c>
      <c r="AJ100" s="106">
        <f t="shared" si="44"/>
        <v>51.676376899609224</v>
      </c>
      <c r="AK100" s="107">
        <f t="shared" si="45"/>
        <v>42.740169043421929</v>
      </c>
      <c r="AL100" s="82"/>
      <c r="AM100" s="85"/>
      <c r="AN100" s="85"/>
      <c r="AO100" s="85"/>
      <c r="AP100" s="85"/>
      <c r="AQ100" s="85"/>
      <c r="AR100" s="114" t="s">
        <v>1230</v>
      </c>
      <c r="AS100" s="85"/>
      <c r="AT100" s="85"/>
      <c r="AU100" s="85"/>
      <c r="AV100" s="85"/>
      <c r="AW100" s="85"/>
      <c r="AX100" s="85"/>
      <c r="AY100" s="85"/>
      <c r="AZ100" s="85"/>
      <c r="BA100" s="82"/>
      <c r="BB100" s="82"/>
    </row>
    <row r="101" spans="1:54" ht="16" x14ac:dyDescent="0.2">
      <c r="A101" s="101" t="s">
        <v>292</v>
      </c>
      <c r="B101" s="102">
        <v>2020</v>
      </c>
      <c r="C101" s="103">
        <v>7</v>
      </c>
      <c r="D101" s="102">
        <v>23</v>
      </c>
      <c r="E101" s="82"/>
      <c r="F101" s="131">
        <v>0.45</v>
      </c>
      <c r="G101" s="131">
        <v>8.5399999999999991</v>
      </c>
      <c r="H101" s="82"/>
      <c r="I101" s="131">
        <v>23.4</v>
      </c>
      <c r="J101" s="134">
        <v>16.8</v>
      </c>
      <c r="K101" s="82"/>
      <c r="L101" s="82"/>
      <c r="M101" s="108"/>
      <c r="N101" s="137">
        <v>3.5280090790215413</v>
      </c>
      <c r="O101" s="82"/>
      <c r="P101" s="82"/>
      <c r="Q101" s="82"/>
      <c r="R101" s="140"/>
      <c r="S101" s="137">
        <v>71.224079895606536</v>
      </c>
      <c r="T101" s="137">
        <v>8.8719999999999981</v>
      </c>
      <c r="U101" s="137">
        <v>3.4172999999999987</v>
      </c>
      <c r="V101" s="85"/>
      <c r="W101" s="85"/>
      <c r="X101" s="85"/>
      <c r="Y101" s="102">
        <f t="shared" si="34"/>
        <v>23.4</v>
      </c>
      <c r="Z101" s="102">
        <f t="shared" si="35"/>
        <v>296.54999999999995</v>
      </c>
      <c r="AA101" s="102">
        <f t="shared" si="36"/>
        <v>16.8</v>
      </c>
      <c r="AB101" s="102">
        <f t="shared" si="37"/>
        <v>8.5399999999999991</v>
      </c>
      <c r="AC101" s="104">
        <f t="shared" si="38"/>
        <v>7.7038120094881606</v>
      </c>
      <c r="AD101" s="102">
        <f t="shared" si="39"/>
        <v>1.1085421073985156</v>
      </c>
      <c r="AE101" s="105">
        <f t="shared" si="40"/>
        <v>0.45</v>
      </c>
      <c r="AF101" s="102">
        <f t="shared" si="41"/>
        <v>3.5280090790215413</v>
      </c>
      <c r="AG101" s="105">
        <f t="shared" si="42"/>
        <v>8.8719999999999981</v>
      </c>
      <c r="AH101" s="105">
        <f t="shared" si="43"/>
        <v>3.4172999999999987</v>
      </c>
      <c r="AI101" s="102">
        <f t="shared" si="46"/>
        <v>12.289299999999997</v>
      </c>
      <c r="AJ101" s="106">
        <f t="shared" si="44"/>
        <v>71.224079895606536</v>
      </c>
      <c r="AK101" s="107">
        <f t="shared" si="45"/>
        <v>67.696070816584992</v>
      </c>
      <c r="AL101" s="82"/>
      <c r="AM101" s="85"/>
      <c r="AN101" s="85"/>
      <c r="AO101" s="85"/>
      <c r="AP101" s="85"/>
      <c r="AQ101" s="85"/>
      <c r="AR101" s="115"/>
      <c r="AS101" s="116" t="s">
        <v>487</v>
      </c>
      <c r="AT101" s="116" t="s">
        <v>1231</v>
      </c>
      <c r="AU101" s="116" t="s">
        <v>485</v>
      </c>
      <c r="AV101" s="116" t="s">
        <v>513</v>
      </c>
      <c r="AW101" s="116" t="s">
        <v>489</v>
      </c>
      <c r="AX101" s="116"/>
      <c r="AY101" s="85"/>
      <c r="AZ101" s="85"/>
      <c r="BA101" s="82"/>
      <c r="BB101" s="82"/>
    </row>
    <row r="102" spans="1:54" ht="16" x14ac:dyDescent="0.2">
      <c r="A102" s="101" t="s">
        <v>292</v>
      </c>
      <c r="B102" s="102">
        <v>2020</v>
      </c>
      <c r="C102" s="103">
        <v>8</v>
      </c>
      <c r="D102" s="102">
        <v>6</v>
      </c>
      <c r="E102" s="82"/>
      <c r="F102" s="131">
        <v>0.6</v>
      </c>
      <c r="G102" s="131">
        <v>9.59</v>
      </c>
      <c r="H102" s="82"/>
      <c r="I102" s="131">
        <v>20.8</v>
      </c>
      <c r="J102" s="131">
        <v>14.5</v>
      </c>
      <c r="K102" s="82"/>
      <c r="L102" s="82"/>
      <c r="M102" s="108"/>
      <c r="N102" s="137" t="s">
        <v>763</v>
      </c>
      <c r="O102" s="82"/>
      <c r="P102" s="82"/>
      <c r="Q102" s="82"/>
      <c r="R102" s="140"/>
      <c r="S102" s="137" t="s">
        <v>763</v>
      </c>
      <c r="T102" s="137" t="s">
        <v>763</v>
      </c>
      <c r="U102" s="137" t="s">
        <v>763</v>
      </c>
      <c r="V102" s="85"/>
      <c r="W102" s="85"/>
      <c r="X102" s="85"/>
      <c r="Y102" s="102">
        <f t="shared" si="34"/>
        <v>20.8</v>
      </c>
      <c r="Z102" s="102">
        <f t="shared" si="35"/>
        <v>293.95</v>
      </c>
      <c r="AA102" s="102">
        <f t="shared" si="36"/>
        <v>14.5</v>
      </c>
      <c r="AB102" s="102">
        <f t="shared" si="37"/>
        <v>9.59</v>
      </c>
      <c r="AC102" s="104">
        <f t="shared" si="38"/>
        <v>8.1962491245507696</v>
      </c>
      <c r="AD102" s="102">
        <f t="shared" si="39"/>
        <v>1.1700474026923409</v>
      </c>
      <c r="AE102" s="105">
        <f t="shared" si="40"/>
        <v>0.6</v>
      </c>
      <c r="AF102" s="102" t="str">
        <f t="shared" si="41"/>
        <v>NS</v>
      </c>
      <c r="AG102" s="105" t="str">
        <f t="shared" si="42"/>
        <v>NS</v>
      </c>
      <c r="AH102" s="105" t="str">
        <f t="shared" si="43"/>
        <v>NS</v>
      </c>
      <c r="AI102" s="102"/>
      <c r="AJ102" s="106" t="str">
        <f t="shared" si="44"/>
        <v>NS</v>
      </c>
      <c r="AK102" s="107" t="e">
        <f t="shared" si="45"/>
        <v>#VALUE!</v>
      </c>
      <c r="AL102" s="82"/>
      <c r="AM102" s="84" t="s">
        <v>1232</v>
      </c>
      <c r="AN102" s="82"/>
      <c r="AO102" s="82"/>
      <c r="AP102" s="82"/>
      <c r="AQ102" s="82"/>
      <c r="AR102" s="117" t="s">
        <v>522</v>
      </c>
      <c r="AS102" s="115"/>
      <c r="AT102" s="115"/>
      <c r="AU102" s="115"/>
      <c r="AV102" s="115"/>
      <c r="AW102" s="115"/>
      <c r="AX102" s="118"/>
      <c r="AY102" s="85"/>
      <c r="AZ102" s="85"/>
      <c r="BA102" s="82"/>
      <c r="BB102" s="82"/>
    </row>
    <row r="103" spans="1:54" ht="18" x14ac:dyDescent="0.25">
      <c r="A103" s="101" t="s">
        <v>292</v>
      </c>
      <c r="B103" s="102">
        <v>2020</v>
      </c>
      <c r="C103" s="103">
        <v>8</v>
      </c>
      <c r="D103" s="102">
        <v>6</v>
      </c>
      <c r="E103" s="82"/>
      <c r="F103" s="131">
        <v>0.6</v>
      </c>
      <c r="G103" s="131">
        <v>9.59</v>
      </c>
      <c r="H103" s="82"/>
      <c r="I103" s="131">
        <v>20.8</v>
      </c>
      <c r="J103" s="131">
        <v>1.5</v>
      </c>
      <c r="K103" s="82"/>
      <c r="L103" s="82"/>
      <c r="M103" s="108"/>
      <c r="N103" s="137">
        <v>2.1709841015238003</v>
      </c>
      <c r="O103" s="82"/>
      <c r="P103" s="82"/>
      <c r="Q103" s="82"/>
      <c r="R103" s="140"/>
      <c r="S103" s="137">
        <v>57.868900270751645</v>
      </c>
      <c r="T103" s="137">
        <v>10.463999999999997</v>
      </c>
      <c r="U103" s="137">
        <v>1.7245000000000033</v>
      </c>
      <c r="V103" s="85"/>
      <c r="W103" s="85"/>
      <c r="X103" s="85"/>
      <c r="Y103" s="102">
        <f t="shared" si="34"/>
        <v>20.8</v>
      </c>
      <c r="Z103" s="102">
        <f t="shared" si="35"/>
        <v>293.95</v>
      </c>
      <c r="AA103" s="102">
        <f t="shared" si="36"/>
        <v>1.5</v>
      </c>
      <c r="AB103" s="102">
        <f t="shared" si="37"/>
        <v>9.59</v>
      </c>
      <c r="AC103" s="104">
        <f t="shared" si="38"/>
        <v>8.8462790193027399</v>
      </c>
      <c r="AD103" s="102">
        <f t="shared" si="39"/>
        <v>1.0840716168995401</v>
      </c>
      <c r="AE103" s="105">
        <f t="shared" si="40"/>
        <v>0.6</v>
      </c>
      <c r="AF103" s="102">
        <f t="shared" si="41"/>
        <v>2.1709841015238003</v>
      </c>
      <c r="AG103" s="105">
        <f t="shared" si="42"/>
        <v>10.463999999999997</v>
      </c>
      <c r="AH103" s="105">
        <f t="shared" si="43"/>
        <v>1.7245000000000033</v>
      </c>
      <c r="AI103" s="102">
        <f t="shared" si="46"/>
        <v>12.188499999999999</v>
      </c>
      <c r="AJ103" s="106">
        <f t="shared" si="44"/>
        <v>57.868900270751645</v>
      </c>
      <c r="AK103" s="107">
        <f t="shared" si="45"/>
        <v>55.697916169227845</v>
      </c>
      <c r="AL103" s="82"/>
      <c r="AM103" s="119" t="s">
        <v>477</v>
      </c>
      <c r="AN103" s="109" t="s">
        <v>1231</v>
      </c>
      <c r="AO103" s="120" t="s">
        <v>479</v>
      </c>
      <c r="AP103" s="120" t="s">
        <v>726</v>
      </c>
      <c r="AQ103" s="120" t="s">
        <v>481</v>
      </c>
      <c r="AR103" s="118" t="s">
        <v>476</v>
      </c>
      <c r="AS103" s="115">
        <v>0.4</v>
      </c>
      <c r="AT103" s="118">
        <v>0.6</v>
      </c>
      <c r="AU103" s="121">
        <v>10</v>
      </c>
      <c r="AV103" s="115">
        <v>10</v>
      </c>
      <c r="AW103" s="122">
        <v>43</v>
      </c>
      <c r="AX103" s="118"/>
      <c r="AY103" s="85"/>
      <c r="AZ103" s="85"/>
      <c r="BA103" s="82"/>
      <c r="BB103" s="82"/>
    </row>
    <row r="104" spans="1:54" ht="16" x14ac:dyDescent="0.2">
      <c r="A104" s="101" t="s">
        <v>292</v>
      </c>
      <c r="B104" s="102">
        <v>2020</v>
      </c>
      <c r="C104" s="103">
        <v>8</v>
      </c>
      <c r="D104" s="102">
        <v>21</v>
      </c>
      <c r="E104" s="82"/>
      <c r="F104" s="131">
        <v>0.5</v>
      </c>
      <c r="G104" s="131">
        <v>10.25</v>
      </c>
      <c r="H104" s="82"/>
      <c r="I104" s="131">
        <v>19.399999999999999</v>
      </c>
      <c r="J104" s="131">
        <v>18.3</v>
      </c>
      <c r="K104" s="82"/>
      <c r="L104" s="82"/>
      <c r="M104" s="82"/>
      <c r="N104" s="137" t="s">
        <v>763</v>
      </c>
      <c r="O104" s="82"/>
      <c r="P104" s="82"/>
      <c r="Q104" s="82"/>
      <c r="R104" s="140"/>
      <c r="S104" s="137" t="s">
        <v>763</v>
      </c>
      <c r="T104" s="137" t="s">
        <v>763</v>
      </c>
      <c r="U104" s="137" t="s">
        <v>763</v>
      </c>
      <c r="V104" s="85"/>
      <c r="W104" s="85"/>
      <c r="X104" s="85"/>
      <c r="Y104" s="102">
        <f t="shared" si="34"/>
        <v>19.399999999999999</v>
      </c>
      <c r="Z104" s="102">
        <f t="shared" si="35"/>
        <v>292.54999999999995</v>
      </c>
      <c r="AA104" s="102">
        <f t="shared" si="36"/>
        <v>18.3</v>
      </c>
      <c r="AB104" s="102">
        <f t="shared" si="37"/>
        <v>10.25</v>
      </c>
      <c r="AC104" s="104">
        <f t="shared" si="38"/>
        <v>8.2334382309343308</v>
      </c>
      <c r="AD104" s="102">
        <f t="shared" si="39"/>
        <v>1.2449234101847182</v>
      </c>
      <c r="AE104" s="105">
        <f t="shared" si="40"/>
        <v>0.5</v>
      </c>
      <c r="AF104" s="102" t="str">
        <f t="shared" si="41"/>
        <v>NS</v>
      </c>
      <c r="AG104" s="105" t="str">
        <f t="shared" si="42"/>
        <v>NS</v>
      </c>
      <c r="AH104" s="105" t="str">
        <f t="shared" si="43"/>
        <v>NS</v>
      </c>
      <c r="AI104" s="102"/>
      <c r="AJ104" s="106" t="str">
        <f t="shared" si="44"/>
        <v>NS</v>
      </c>
      <c r="AK104" s="107" t="e">
        <f t="shared" si="45"/>
        <v>#VALUE!</v>
      </c>
      <c r="AL104" s="82"/>
      <c r="AM104" s="123" t="s">
        <v>479</v>
      </c>
      <c r="AN104" s="124" t="s">
        <v>1233</v>
      </c>
      <c r="AO104" s="124" t="s">
        <v>485</v>
      </c>
      <c r="AP104" s="124" t="s">
        <v>1234</v>
      </c>
      <c r="AQ104" s="124"/>
      <c r="AR104" s="118" t="s">
        <v>482</v>
      </c>
      <c r="AS104" s="115">
        <v>0.9</v>
      </c>
      <c r="AT104" s="118">
        <v>3</v>
      </c>
      <c r="AU104" s="121">
        <v>1</v>
      </c>
      <c r="AV104" s="115">
        <v>3</v>
      </c>
      <c r="AW104" s="122">
        <v>20</v>
      </c>
      <c r="AX104" s="118"/>
      <c r="AY104" s="85"/>
      <c r="AZ104" s="102"/>
      <c r="BA104" s="102" t="s">
        <v>1235</v>
      </c>
      <c r="BB104" s="82"/>
    </row>
    <row r="105" spans="1:54" ht="16" x14ac:dyDescent="0.2">
      <c r="A105" s="101" t="s">
        <v>292</v>
      </c>
      <c r="B105" s="102">
        <v>2020</v>
      </c>
      <c r="C105" s="103">
        <v>8</v>
      </c>
      <c r="D105" s="102">
        <v>21</v>
      </c>
      <c r="E105" s="82"/>
      <c r="F105" s="131">
        <v>0.5</v>
      </c>
      <c r="G105" s="131">
        <v>10.25</v>
      </c>
      <c r="H105" s="82"/>
      <c r="I105" s="131">
        <v>19.399999999999999</v>
      </c>
      <c r="J105" s="134">
        <v>19.899999999999999</v>
      </c>
      <c r="K105" s="82"/>
      <c r="L105" s="82"/>
      <c r="M105" s="82"/>
      <c r="N105" s="137">
        <v>9.9359940628665964</v>
      </c>
      <c r="O105" s="82"/>
      <c r="P105" s="82"/>
      <c r="Q105" s="82"/>
      <c r="R105" s="140"/>
      <c r="S105" s="137">
        <v>74.280313109668413</v>
      </c>
      <c r="T105" s="137">
        <v>16.189333333333334</v>
      </c>
      <c r="U105" s="137">
        <v>4.7978666666666694</v>
      </c>
      <c r="V105" s="85"/>
      <c r="W105" s="85"/>
      <c r="X105" s="85"/>
      <c r="Y105" s="102">
        <f t="shared" si="34"/>
        <v>19.399999999999999</v>
      </c>
      <c r="Z105" s="102">
        <f t="shared" si="35"/>
        <v>292.54999999999995</v>
      </c>
      <c r="AA105" s="102">
        <f t="shared" si="36"/>
        <v>19.899999999999999</v>
      </c>
      <c r="AB105" s="102">
        <f t="shared" si="37"/>
        <v>10.25</v>
      </c>
      <c r="AC105" s="104">
        <f t="shared" si="38"/>
        <v>8.1556779527659611</v>
      </c>
      <c r="AD105" s="102">
        <f t="shared" si="39"/>
        <v>1.2567931273602777</v>
      </c>
      <c r="AE105" s="105">
        <f t="shared" si="40"/>
        <v>0.5</v>
      </c>
      <c r="AF105" s="102">
        <f t="shared" si="41"/>
        <v>9.9359940628665964</v>
      </c>
      <c r="AG105" s="105">
        <f t="shared" si="42"/>
        <v>16.189333333333334</v>
      </c>
      <c r="AH105" s="105">
        <f t="shared" si="43"/>
        <v>4.7978666666666694</v>
      </c>
      <c r="AI105" s="102">
        <f t="shared" ref="AI105" si="47">IF(Y105=" ", " ", IF(Y105&gt;0, SUM(AG105:AH105)))</f>
        <v>20.987200000000001</v>
      </c>
      <c r="AJ105" s="106">
        <f t="shared" si="44"/>
        <v>74.280313109668413</v>
      </c>
      <c r="AK105" s="107">
        <f t="shared" si="45"/>
        <v>64.344319046801814</v>
      </c>
      <c r="AL105" s="82"/>
      <c r="AM105" s="123" t="s">
        <v>1236</v>
      </c>
      <c r="AN105" s="125" t="s">
        <v>742</v>
      </c>
      <c r="AO105" s="125" t="s">
        <v>494</v>
      </c>
      <c r="AP105" s="125" t="s">
        <v>495</v>
      </c>
      <c r="AQ105" s="125" t="s">
        <v>494</v>
      </c>
      <c r="AR105" s="118"/>
      <c r="AS105" s="115" t="s">
        <v>487</v>
      </c>
      <c r="AT105" s="115" t="s">
        <v>976</v>
      </c>
      <c r="AU105" s="115" t="s">
        <v>485</v>
      </c>
      <c r="AV105" s="115" t="s">
        <v>488</v>
      </c>
      <c r="AW105" s="115" t="s">
        <v>489</v>
      </c>
      <c r="AX105" s="116" t="s">
        <v>490</v>
      </c>
      <c r="AY105" s="102"/>
      <c r="AZ105" s="102"/>
      <c r="BA105" s="84" t="s">
        <v>1</v>
      </c>
      <c r="BB105" s="82"/>
    </row>
    <row r="106" spans="1:54" ht="16" x14ac:dyDescent="0.2">
      <c r="A106" s="101"/>
      <c r="B106" s="102"/>
      <c r="C106" s="132"/>
      <c r="D106" s="82"/>
      <c r="E106" s="85"/>
      <c r="F106" s="144"/>
      <c r="G106" s="144"/>
      <c r="H106" s="85"/>
      <c r="I106" s="144"/>
      <c r="J106" s="144"/>
      <c r="K106" s="85"/>
      <c r="L106" s="85"/>
      <c r="M106" s="85"/>
      <c r="N106" s="146"/>
      <c r="O106" s="85"/>
      <c r="P106" s="85"/>
      <c r="Q106" s="85"/>
      <c r="R106" s="140"/>
      <c r="S106" s="146"/>
      <c r="T106" s="146"/>
      <c r="U106" s="146"/>
      <c r="V106" s="85"/>
      <c r="W106" s="85"/>
      <c r="X106" s="85"/>
      <c r="Y106" s="85" t="str">
        <f t="shared" si="34"/>
        <v xml:space="preserve"> </v>
      </c>
      <c r="Z106" s="82" t="str">
        <f t="shared" si="35"/>
        <v xml:space="preserve"> </v>
      </c>
      <c r="AA106" s="85" t="str">
        <f t="shared" si="36"/>
        <v xml:space="preserve"> </v>
      </c>
      <c r="AB106" s="85" t="str">
        <f t="shared" si="37"/>
        <v xml:space="preserve"> </v>
      </c>
      <c r="AC106" s="110" t="str">
        <f t="shared" si="38"/>
        <v xml:space="preserve"> </v>
      </c>
      <c r="AD106" s="82" t="str">
        <f t="shared" si="39"/>
        <v xml:space="preserve"> </v>
      </c>
      <c r="AE106" s="111" t="str">
        <f t="shared" si="40"/>
        <v xml:space="preserve"> </v>
      </c>
      <c r="AF106" s="82" t="str">
        <f t="shared" si="41"/>
        <v xml:space="preserve"> </v>
      </c>
      <c r="AG106" s="111" t="str">
        <f t="shared" si="42"/>
        <v xml:space="preserve"> </v>
      </c>
      <c r="AH106" s="111" t="str">
        <f t="shared" si="43"/>
        <v xml:space="preserve"> </v>
      </c>
      <c r="AI106" s="102"/>
      <c r="AJ106" s="112" t="str">
        <f t="shared" si="44"/>
        <v xml:space="preserve"> </v>
      </c>
      <c r="AK106" s="113" t="str">
        <f t="shared" si="45"/>
        <v xml:space="preserve"> </v>
      </c>
      <c r="AL106" s="82"/>
      <c r="AM106" s="82">
        <f>AD112</f>
        <v>1.0868877916266966</v>
      </c>
      <c r="AN106" s="82">
        <f>AE112</f>
        <v>2.2750000000000004</v>
      </c>
      <c r="AO106" s="82">
        <f>AF112</f>
        <v>6.1427987748998074</v>
      </c>
      <c r="AP106" s="82">
        <f>AI112</f>
        <v>13.438473632812499</v>
      </c>
      <c r="AQ106" s="113">
        <f>AK112</f>
        <v>57.619618769009143</v>
      </c>
      <c r="AR106" s="118"/>
      <c r="AS106" s="115" t="s">
        <v>497</v>
      </c>
      <c r="AT106" s="115" t="s">
        <v>497</v>
      </c>
      <c r="AU106" s="115" t="s">
        <v>497</v>
      </c>
      <c r="AV106" s="115" t="s">
        <v>497</v>
      </c>
      <c r="AW106" s="115" t="s">
        <v>497</v>
      </c>
      <c r="AX106" s="116" t="s">
        <v>498</v>
      </c>
      <c r="AY106" s="102"/>
      <c r="AZ106" s="102"/>
      <c r="BA106" s="82"/>
      <c r="BB106" s="82"/>
    </row>
    <row r="107" spans="1:54" ht="16" x14ac:dyDescent="0.2">
      <c r="A107" s="101"/>
      <c r="B107" s="102"/>
      <c r="C107" s="132"/>
      <c r="D107" s="82"/>
      <c r="E107" s="85"/>
      <c r="F107" s="144"/>
      <c r="G107" s="144"/>
      <c r="H107" s="85"/>
      <c r="I107" s="144"/>
      <c r="J107" s="144"/>
      <c r="K107" s="85"/>
      <c r="L107" s="85"/>
      <c r="M107" s="85"/>
      <c r="N107" s="256"/>
      <c r="O107" s="85"/>
      <c r="P107" s="85"/>
      <c r="Q107" s="85"/>
      <c r="R107" s="140"/>
      <c r="S107" s="255"/>
      <c r="T107" s="255"/>
      <c r="U107" s="255"/>
      <c r="V107" s="85"/>
      <c r="W107" s="85"/>
      <c r="X107" s="85"/>
      <c r="Y107" s="85" t="str">
        <f t="shared" si="34"/>
        <v xml:space="preserve"> </v>
      </c>
      <c r="Z107" s="82" t="str">
        <f t="shared" si="35"/>
        <v xml:space="preserve"> </v>
      </c>
      <c r="AA107" s="85" t="str">
        <f t="shared" si="36"/>
        <v xml:space="preserve"> </v>
      </c>
      <c r="AB107" s="85" t="str">
        <f t="shared" si="37"/>
        <v xml:space="preserve"> </v>
      </c>
      <c r="AC107" s="110" t="str">
        <f t="shared" si="38"/>
        <v xml:space="preserve"> </v>
      </c>
      <c r="AD107" s="82" t="str">
        <f t="shared" si="39"/>
        <v xml:space="preserve"> </v>
      </c>
      <c r="AE107" s="111" t="str">
        <f t="shared" si="40"/>
        <v xml:space="preserve"> </v>
      </c>
      <c r="AF107" s="82" t="str">
        <f t="shared" si="41"/>
        <v xml:space="preserve"> </v>
      </c>
      <c r="AG107" s="111" t="str">
        <f t="shared" si="42"/>
        <v xml:space="preserve"> </v>
      </c>
      <c r="AH107" s="111" t="str">
        <f t="shared" si="43"/>
        <v xml:space="preserve"> </v>
      </c>
      <c r="AI107" s="82"/>
      <c r="AJ107" s="112" t="str">
        <f t="shared" si="44"/>
        <v xml:space="preserve"> </v>
      </c>
      <c r="AK107" s="113" t="str">
        <f t="shared" si="45"/>
        <v xml:space="preserve"> </v>
      </c>
      <c r="AL107" s="85"/>
      <c r="AM107" s="82"/>
      <c r="AN107" s="82"/>
      <c r="AO107" s="82"/>
      <c r="AP107" s="85"/>
      <c r="AQ107" s="82"/>
      <c r="AR107" s="82"/>
      <c r="AS107" s="115">
        <f>((LN(AM106)-LN(0.4))/(LN(0.9)-LN(0.4))*100)</f>
        <v>123.2669700944892</v>
      </c>
      <c r="AT107" s="120">
        <f>((LN(AN106)-LN(0.6))/(LN(3)-LN(0.6))*100)</f>
        <v>82.811872758308553</v>
      </c>
      <c r="AU107" s="115">
        <f>((LN(AO106)-LN(10))/(LN(1)-LN(10))*100)</f>
        <v>21.163371101642728</v>
      </c>
      <c r="AV107" s="115">
        <f>((LN(AP106)-LN(10))/(LN(3)-LN(10))*100)</f>
        <v>-24.546789229994914</v>
      </c>
      <c r="AW107" s="115">
        <f>((LN(AQ106)-LN(43))/(LN(20)-LN(43))*100)</f>
        <v>-38.233219154790213</v>
      </c>
      <c r="AX107" s="82"/>
      <c r="AY107" s="82"/>
      <c r="AZ107" s="82"/>
      <c r="BA107" s="82"/>
      <c r="BB107" s="82"/>
    </row>
    <row r="108" spans="1:54" ht="16" x14ac:dyDescent="0.2">
      <c r="A108" s="101"/>
      <c r="B108" s="102"/>
      <c r="C108" s="132"/>
      <c r="D108" s="82"/>
      <c r="E108" s="85"/>
      <c r="F108" s="144"/>
      <c r="G108" s="144"/>
      <c r="H108" s="85"/>
      <c r="I108" s="144"/>
      <c r="J108" s="145"/>
      <c r="K108" s="85"/>
      <c r="L108" s="85"/>
      <c r="M108" s="85"/>
      <c r="N108" s="146"/>
      <c r="O108" s="85"/>
      <c r="P108" s="85"/>
      <c r="Q108" s="85"/>
      <c r="R108" s="140"/>
      <c r="S108" s="146"/>
      <c r="T108" s="146"/>
      <c r="U108" s="146"/>
      <c r="V108" s="85"/>
      <c r="W108" s="85"/>
      <c r="X108" s="85"/>
      <c r="Y108" s="85" t="str">
        <f t="shared" si="34"/>
        <v xml:space="preserve"> </v>
      </c>
      <c r="Z108" s="82" t="str">
        <f t="shared" si="35"/>
        <v xml:space="preserve"> </v>
      </c>
      <c r="AA108" s="85" t="str">
        <f t="shared" si="36"/>
        <v xml:space="preserve"> </v>
      </c>
      <c r="AB108" s="85" t="str">
        <f t="shared" si="37"/>
        <v xml:space="preserve"> </v>
      </c>
      <c r="AC108" s="110" t="str">
        <f t="shared" si="38"/>
        <v xml:space="preserve"> </v>
      </c>
      <c r="AD108" s="82" t="str">
        <f t="shared" si="39"/>
        <v xml:space="preserve"> </v>
      </c>
      <c r="AE108" s="111" t="str">
        <f t="shared" si="40"/>
        <v xml:space="preserve"> </v>
      </c>
      <c r="AF108" s="82" t="str">
        <f t="shared" si="41"/>
        <v xml:space="preserve"> </v>
      </c>
      <c r="AG108" s="111" t="str">
        <f t="shared" si="42"/>
        <v xml:space="preserve"> </v>
      </c>
      <c r="AH108" s="111" t="str">
        <f t="shared" si="43"/>
        <v xml:space="preserve"> </v>
      </c>
      <c r="AI108" s="102" t="str">
        <f t="shared" ref="AI108" si="48">IF(Y108=" ", " ", IF(Y108&gt;0, SUM(AG108:AH108)))</f>
        <v xml:space="preserve"> </v>
      </c>
      <c r="AJ108" s="112" t="str">
        <f t="shared" si="44"/>
        <v xml:space="preserve"> </v>
      </c>
      <c r="AK108" s="113" t="str">
        <f t="shared" si="45"/>
        <v xml:space="preserve"> </v>
      </c>
      <c r="AL108" s="82"/>
      <c r="AM108" s="85"/>
      <c r="AN108" s="85"/>
      <c r="AO108" s="85"/>
      <c r="AP108" s="128" t="s">
        <v>1237</v>
      </c>
      <c r="AQ108" s="85"/>
      <c r="AR108" s="82"/>
      <c r="AS108" s="82">
        <f>IF(AS107&gt;100, 100, IF(AS107&lt;0, 0, AS107))</f>
        <v>100</v>
      </c>
      <c r="AT108" s="82">
        <f t="shared" ref="AT108:AW108" si="49">IF(AT107&gt;100, 100, IF(AT107&lt;0, 0, AT107))</f>
        <v>82.811872758308553</v>
      </c>
      <c r="AU108" s="82">
        <f t="shared" si="49"/>
        <v>21.163371101642728</v>
      </c>
      <c r="AV108" s="82">
        <f t="shared" si="49"/>
        <v>0</v>
      </c>
      <c r="AW108" s="82">
        <f t="shared" si="49"/>
        <v>0</v>
      </c>
      <c r="AX108" s="129">
        <f>AVERAGE(AS108:AW108)</f>
        <v>40.795048771990253</v>
      </c>
      <c r="AY108" s="84"/>
      <c r="AZ108" s="84"/>
      <c r="BA108" s="84" t="str">
        <f>IF(AX108&gt;65, "Acceptable; Ongoing Protection is Required", "Unacceptable; Immediate Restoration is Required")</f>
        <v>Unacceptable; Immediate Restoration is Required</v>
      </c>
      <c r="BB108" s="82"/>
    </row>
    <row r="109" spans="1:54" ht="16" x14ac:dyDescent="0.2">
      <c r="A109" s="101"/>
      <c r="B109" s="102"/>
      <c r="C109" s="132"/>
      <c r="D109" s="82"/>
      <c r="E109" s="85"/>
      <c r="F109" s="144"/>
      <c r="G109" s="144"/>
      <c r="H109" s="85"/>
      <c r="I109" s="144"/>
      <c r="J109" s="144"/>
      <c r="K109" s="85"/>
      <c r="L109" s="85"/>
      <c r="M109" s="85"/>
      <c r="N109" s="256"/>
      <c r="O109" s="85"/>
      <c r="P109" s="85"/>
      <c r="Q109" s="85"/>
      <c r="R109" s="140"/>
      <c r="S109" s="255"/>
      <c r="T109" s="255"/>
      <c r="U109" s="255"/>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82"/>
      <c r="AJ109" s="112" t="str">
        <f t="shared" si="44"/>
        <v xml:space="preserve"> </v>
      </c>
      <c r="AK109" s="113" t="str">
        <f t="shared" si="45"/>
        <v xml:space="preserve"> </v>
      </c>
      <c r="AL109" s="85"/>
      <c r="AM109" s="85"/>
      <c r="AN109" s="85"/>
      <c r="AO109" s="85"/>
      <c r="AP109" s="85"/>
      <c r="AQ109" s="85"/>
      <c r="AR109" s="85"/>
      <c r="AS109" s="85"/>
      <c r="AT109" s="85"/>
      <c r="AU109" s="85"/>
      <c r="AV109" s="85"/>
      <c r="AW109" s="126" t="s">
        <v>1238</v>
      </c>
      <c r="AX109" s="126">
        <f>AVERAGE(AS108:AW108)</f>
        <v>40.795048771990253</v>
      </c>
      <c r="AY109" s="85"/>
      <c r="AZ109" s="85"/>
      <c r="BA109" s="82"/>
      <c r="BB109" s="82"/>
    </row>
    <row r="110" spans="1:54" ht="16" x14ac:dyDescent="0.2">
      <c r="A110" s="101"/>
      <c r="B110" s="102"/>
      <c r="C110" s="132"/>
      <c r="D110" s="82"/>
      <c r="E110" s="85"/>
      <c r="F110" s="144"/>
      <c r="G110" s="144"/>
      <c r="H110" s="85"/>
      <c r="I110" s="144"/>
      <c r="J110" s="145"/>
      <c r="K110" s="85"/>
      <c r="L110" s="85"/>
      <c r="M110" s="85"/>
      <c r="N110" s="146"/>
      <c r="O110" s="85"/>
      <c r="P110" s="85"/>
      <c r="Q110" s="85"/>
      <c r="R110" s="140"/>
      <c r="S110" s="146"/>
      <c r="T110" s="146"/>
      <c r="U110" s="146"/>
      <c r="V110" s="85"/>
      <c r="W110" s="85"/>
      <c r="X110" s="85"/>
      <c r="Y110" s="85"/>
      <c r="Z110" s="82"/>
      <c r="AA110" s="85"/>
      <c r="AB110" s="85"/>
      <c r="AC110" s="110"/>
      <c r="AD110" s="82"/>
      <c r="AE110" s="111"/>
      <c r="AF110" s="82"/>
      <c r="AG110" s="111"/>
      <c r="AH110" s="111"/>
      <c r="AI110" s="82"/>
      <c r="AJ110" s="112"/>
      <c r="AK110" s="113"/>
      <c r="AL110" s="85"/>
      <c r="AM110" s="82"/>
      <c r="AN110" s="82"/>
      <c r="AO110" s="82"/>
      <c r="AP110" s="85"/>
      <c r="AQ110" s="82"/>
      <c r="AR110" s="82"/>
      <c r="AS110" s="115"/>
      <c r="AT110" s="120"/>
      <c r="AU110" s="115"/>
      <c r="AV110" s="115"/>
      <c r="AW110" s="115"/>
      <c r="AX110" s="82"/>
      <c r="AY110" s="82"/>
      <c r="AZ110" s="82"/>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4">
        <f>_xlfn.AGGREGATE(1, 6,AD98:AD110)</f>
        <v>1.0868877916266966</v>
      </c>
      <c r="AE112" s="84">
        <f>_xlfn.AGGREGATE(1, 6,AE98:AE110)</f>
        <v>2.2750000000000004</v>
      </c>
      <c r="AF112" s="84">
        <f>_xlfn.AGGREGATE(1, 6,AF98:AF110)</f>
        <v>6.1427987748998074</v>
      </c>
      <c r="AG112" s="82"/>
      <c r="AH112" s="82"/>
      <c r="AI112" s="84">
        <f>_xlfn.AGGREGATE(1, 6,AI98:AI110)</f>
        <v>13.438473632812499</v>
      </c>
      <c r="AJ112" s="82"/>
      <c r="AK112" s="84">
        <f>_xlfn.AGGREGATE(1, 6,AK98:AK110)</f>
        <v>57.619618769009143</v>
      </c>
      <c r="AL112" s="82"/>
      <c r="AM112" s="82"/>
      <c r="AN112" s="82"/>
      <c r="AO112" s="82"/>
      <c r="AP112" s="82"/>
      <c r="AQ112" s="82"/>
      <c r="AR112" s="82"/>
      <c r="AS112" s="82"/>
      <c r="AT112" s="82"/>
      <c r="AU112" s="82"/>
      <c r="AV112" s="82"/>
      <c r="AW112" s="82"/>
      <c r="AX112" s="82"/>
      <c r="AY112" s="82"/>
      <c r="AZ112" s="82"/>
      <c r="BA112" s="82"/>
      <c r="BB112" s="82"/>
    </row>
    <row r="113" spans="1:55"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126" t="s">
        <v>1238</v>
      </c>
      <c r="AD113" s="126">
        <f>AVERAGE(AD97:AD104)</f>
        <v>1.0626156008076135</v>
      </c>
      <c r="AE113" s="126">
        <f>AVERAGE(AE97:AE109)</f>
        <v>2.2750000000000004</v>
      </c>
      <c r="AF113" s="126">
        <f>AVERAGE(AF97:AF109)</f>
        <v>6.1427987748998074</v>
      </c>
      <c r="AG113" s="126"/>
      <c r="AH113" s="126"/>
      <c r="AI113" s="126">
        <f>AVERAGE(AI97:AI109)</f>
        <v>13.438473632812499</v>
      </c>
      <c r="AJ113" s="126"/>
      <c r="AK113" s="127" t="e">
        <f>AVERAGE(AK97:AK109)</f>
        <v>#VALUE!</v>
      </c>
      <c r="AL113" s="82"/>
      <c r="AM113" s="82"/>
      <c r="AN113" s="82"/>
      <c r="AO113" s="82"/>
      <c r="AP113" s="82"/>
      <c r="AQ113" s="82"/>
      <c r="AR113" s="82"/>
      <c r="AS113" s="82"/>
      <c r="AT113" s="82"/>
      <c r="AU113" s="82"/>
      <c r="AV113" s="82"/>
      <c r="AW113" s="82"/>
      <c r="AX113" s="82"/>
      <c r="AY113" s="82"/>
      <c r="AZ113" s="82"/>
      <c r="BA113" s="82"/>
      <c r="BB113" s="82"/>
    </row>
    <row r="122" spans="1:55" s="68" customFormat="1" x14ac:dyDescent="0.2">
      <c r="A122" s="68" t="s">
        <v>1246</v>
      </c>
      <c r="B122"/>
      <c r="C122"/>
      <c r="D122"/>
      <c r="E122" s="167"/>
      <c r="J122" s="168"/>
      <c r="O122" s="79"/>
      <c r="P122" s="79"/>
      <c r="Q122" s="79" t="s">
        <v>976</v>
      </c>
      <c r="R122" s="79" t="s">
        <v>976</v>
      </c>
      <c r="S122" s="79" t="s">
        <v>976</v>
      </c>
      <c r="T122" s="79" t="s">
        <v>977</v>
      </c>
      <c r="U122" s="169"/>
      <c r="W122" s="168"/>
      <c r="Y122" s="79" t="s">
        <v>978</v>
      </c>
      <c r="Z122" s="75" t="s">
        <v>979</v>
      </c>
      <c r="AA122" s="170"/>
      <c r="AD122" s="72"/>
      <c r="AE122" s="72"/>
      <c r="AF122" s="72"/>
      <c r="AG122" s="72"/>
      <c r="AH122" s="72"/>
      <c r="AI122" s="72"/>
      <c r="AJ122" s="72"/>
      <c r="AK122" s="72"/>
      <c r="AL122" s="72"/>
      <c r="AM122" s="72"/>
      <c r="AN122" s="72"/>
      <c r="AO122" s="72"/>
      <c r="AP122" s="75"/>
      <c r="AR122" s="68" t="s">
        <v>977</v>
      </c>
      <c r="AT122" s="171" t="s">
        <v>980</v>
      </c>
      <c r="AV122" s="147"/>
      <c r="AX122" s="72"/>
    </row>
    <row r="123" spans="1:55" s="68" customFormat="1" x14ac:dyDescent="0.2">
      <c r="A123" s="79"/>
      <c r="B123"/>
      <c r="C123"/>
      <c r="D123"/>
      <c r="E123" s="167"/>
      <c r="F123" s="79"/>
      <c r="G123" s="79" t="s">
        <v>696</v>
      </c>
      <c r="H123" s="172" t="s">
        <v>697</v>
      </c>
      <c r="J123" s="173" t="s">
        <v>698</v>
      </c>
      <c r="K123" s="79" t="s">
        <v>699</v>
      </c>
      <c r="L123" s="79" t="s">
        <v>700</v>
      </c>
      <c r="M123" s="79" t="s">
        <v>701</v>
      </c>
      <c r="O123" s="79" t="s">
        <v>702</v>
      </c>
      <c r="P123" s="79" t="s">
        <v>703</v>
      </c>
      <c r="Q123" s="174" t="s">
        <v>704</v>
      </c>
      <c r="R123" s="79" t="s">
        <v>705</v>
      </c>
      <c r="S123" s="79" t="s">
        <v>706</v>
      </c>
      <c r="T123" s="79" t="s">
        <v>707</v>
      </c>
      <c r="U123" s="175"/>
      <c r="V123" s="79" t="s">
        <v>708</v>
      </c>
      <c r="W123" s="173" t="s">
        <v>709</v>
      </c>
      <c r="X123" s="79" t="s">
        <v>710</v>
      </c>
      <c r="Y123" s="79" t="s">
        <v>711</v>
      </c>
      <c r="Z123" s="75" t="s">
        <v>711</v>
      </c>
      <c r="AA123" s="170"/>
      <c r="AB123" s="79" t="s">
        <v>712</v>
      </c>
      <c r="AC123" s="79" t="s">
        <v>713</v>
      </c>
      <c r="AD123" s="176" t="s">
        <v>714</v>
      </c>
      <c r="AE123" s="176" t="s">
        <v>715</v>
      </c>
      <c r="AF123" s="75" t="s">
        <v>716</v>
      </c>
      <c r="AG123" s="75" t="s">
        <v>485</v>
      </c>
      <c r="AH123" s="75" t="s">
        <v>717</v>
      </c>
      <c r="AI123" s="75" t="s">
        <v>718</v>
      </c>
      <c r="AJ123" s="177" t="s">
        <v>719</v>
      </c>
      <c r="AK123" s="177" t="s">
        <v>720</v>
      </c>
      <c r="AL123" s="75" t="s">
        <v>721</v>
      </c>
      <c r="AM123" s="75" t="s">
        <v>489</v>
      </c>
      <c r="AN123" s="75" t="s">
        <v>722</v>
      </c>
      <c r="AO123" s="75" t="s">
        <v>723</v>
      </c>
      <c r="AP123" s="75" t="s">
        <v>724</v>
      </c>
      <c r="AQ123" s="75" t="s">
        <v>725</v>
      </c>
      <c r="AR123" s="75" t="s">
        <v>726</v>
      </c>
      <c r="AS123" s="79"/>
      <c r="AT123" s="176" t="s">
        <v>712</v>
      </c>
      <c r="AU123" s="68" t="s">
        <v>855</v>
      </c>
      <c r="AV123" s="68" t="s">
        <v>855</v>
      </c>
      <c r="AX123" s="72"/>
    </row>
    <row r="124" spans="1:55" s="68" customFormat="1" x14ac:dyDescent="0.2">
      <c r="A124" s="178" t="s">
        <v>728</v>
      </c>
      <c r="B124" s="179" t="s">
        <v>729</v>
      </c>
      <c r="C124" s="179" t="s">
        <v>707</v>
      </c>
      <c r="D124" s="179" t="s">
        <v>730</v>
      </c>
      <c r="E124" s="180" t="s">
        <v>731</v>
      </c>
      <c r="F124" s="178" t="s">
        <v>15</v>
      </c>
      <c r="G124" s="178" t="s">
        <v>732</v>
      </c>
      <c r="H124" s="181" t="s">
        <v>733</v>
      </c>
      <c r="I124" s="182" t="s">
        <v>734</v>
      </c>
      <c r="J124" s="183" t="s">
        <v>735</v>
      </c>
      <c r="K124" s="184" t="s">
        <v>736</v>
      </c>
      <c r="L124" s="185" t="s">
        <v>737</v>
      </c>
      <c r="M124" s="178" t="s">
        <v>738</v>
      </c>
      <c r="N124" s="178" t="s">
        <v>739</v>
      </c>
      <c r="O124" s="178" t="s">
        <v>856</v>
      </c>
      <c r="P124" s="178" t="s">
        <v>741</v>
      </c>
      <c r="Q124" s="178" t="s">
        <v>742</v>
      </c>
      <c r="R124" s="178" t="s">
        <v>742</v>
      </c>
      <c r="S124" s="178" t="s">
        <v>742</v>
      </c>
      <c r="T124" s="178" t="s">
        <v>742</v>
      </c>
      <c r="U124" s="186" t="s">
        <v>743</v>
      </c>
      <c r="V124" s="178" t="s">
        <v>744</v>
      </c>
      <c r="W124" s="187" t="s">
        <v>745</v>
      </c>
      <c r="X124" s="185" t="s">
        <v>746</v>
      </c>
      <c r="Y124" s="188" t="s">
        <v>747</v>
      </c>
      <c r="Z124" s="189" t="s">
        <v>748</v>
      </c>
      <c r="AA124" s="190" t="s">
        <v>749</v>
      </c>
      <c r="AB124" s="178" t="s">
        <v>750</v>
      </c>
      <c r="AC124" s="178" t="s">
        <v>751</v>
      </c>
      <c r="AD124" s="191" t="s">
        <v>494</v>
      </c>
      <c r="AE124" s="191" t="s">
        <v>494</v>
      </c>
      <c r="AF124" s="192" t="s">
        <v>494</v>
      </c>
      <c r="AG124" s="192" t="s">
        <v>494</v>
      </c>
      <c r="AH124" s="192" t="s">
        <v>494</v>
      </c>
      <c r="AI124" s="192" t="s">
        <v>494</v>
      </c>
      <c r="AJ124" s="192" t="s">
        <v>494</v>
      </c>
      <c r="AK124" s="192" t="s">
        <v>494</v>
      </c>
      <c r="AL124" s="189" t="s">
        <v>725</v>
      </c>
      <c r="AM124" s="192" t="s">
        <v>494</v>
      </c>
      <c r="AN124" s="192" t="s">
        <v>494</v>
      </c>
      <c r="AO124" s="189" t="s">
        <v>752</v>
      </c>
      <c r="AP124" s="189" t="s">
        <v>752</v>
      </c>
      <c r="AQ124" s="192" t="s">
        <v>753</v>
      </c>
      <c r="AR124" s="189" t="s">
        <v>752</v>
      </c>
      <c r="AS124" s="178" t="s">
        <v>754</v>
      </c>
      <c r="AT124" s="191" t="s">
        <v>750</v>
      </c>
      <c r="AU124" s="68" t="s">
        <v>857</v>
      </c>
      <c r="AV124" s="68" t="s">
        <v>858</v>
      </c>
      <c r="AX124" s="72"/>
    </row>
    <row r="125" spans="1:55" s="68" customFormat="1" x14ac:dyDescent="0.2">
      <c r="A125" s="79" t="s">
        <v>756</v>
      </c>
      <c r="B125" s="68" t="s">
        <v>292</v>
      </c>
      <c r="C125" s="68" t="s">
        <v>757</v>
      </c>
      <c r="E125" s="147">
        <v>44390</v>
      </c>
      <c r="F125" s="68" t="s">
        <v>923</v>
      </c>
      <c r="G125" s="68" t="s">
        <v>1057</v>
      </c>
      <c r="H125" s="68">
        <v>1</v>
      </c>
      <c r="I125" s="68" t="s">
        <v>760</v>
      </c>
      <c r="J125" s="77">
        <v>0.42777777777777781</v>
      </c>
      <c r="K125" s="81">
        <v>3</v>
      </c>
      <c r="L125" s="68">
        <v>2</v>
      </c>
      <c r="M125" s="68" t="s">
        <v>787</v>
      </c>
      <c r="N125" s="68" t="s">
        <v>1058</v>
      </c>
      <c r="O125" s="131">
        <v>18.399999999999999</v>
      </c>
      <c r="P125" s="131">
        <v>9.4</v>
      </c>
      <c r="Q125" s="68">
        <v>0.75</v>
      </c>
      <c r="R125" s="68">
        <v>0.75</v>
      </c>
      <c r="S125" s="131">
        <v>0.75</v>
      </c>
      <c r="T125" s="68">
        <v>0.75</v>
      </c>
      <c r="U125" s="76">
        <v>1</v>
      </c>
      <c r="V125" s="68">
        <v>0.15</v>
      </c>
      <c r="W125" s="77">
        <v>0.36805555555555558</v>
      </c>
      <c r="X125" s="68">
        <v>21.4</v>
      </c>
      <c r="Y125" s="68">
        <v>4.87</v>
      </c>
      <c r="Z125" s="72">
        <v>4.3283041173755823</v>
      </c>
      <c r="AA125" s="68">
        <v>62.1</v>
      </c>
      <c r="AB125" s="205">
        <v>20.2</v>
      </c>
      <c r="AC125" s="72">
        <v>32.6</v>
      </c>
      <c r="AD125" s="75" t="s">
        <v>763</v>
      </c>
      <c r="AE125" s="75" t="s">
        <v>763</v>
      </c>
      <c r="AF125" s="75" t="s">
        <v>763</v>
      </c>
      <c r="AG125" s="137" t="s">
        <v>763</v>
      </c>
      <c r="AH125" s="72" t="s">
        <v>763</v>
      </c>
      <c r="AI125" s="75" t="s">
        <v>763</v>
      </c>
      <c r="AJ125" s="75" t="s">
        <v>763</v>
      </c>
      <c r="AK125" s="75" t="s">
        <v>763</v>
      </c>
      <c r="AL125" s="75" t="s">
        <v>763</v>
      </c>
      <c r="AM125" s="75" t="s">
        <v>763</v>
      </c>
      <c r="AN125" s="137" t="s">
        <v>763</v>
      </c>
      <c r="AO125" s="137" t="s">
        <v>763</v>
      </c>
      <c r="AP125" s="137" t="s">
        <v>763</v>
      </c>
      <c r="AQ125" s="75" t="s">
        <v>763</v>
      </c>
      <c r="AR125" s="75" t="s">
        <v>763</v>
      </c>
      <c r="AS125" s="68" t="s">
        <v>763</v>
      </c>
      <c r="AT125" s="68" t="s">
        <v>763</v>
      </c>
      <c r="AU125" s="68" t="s">
        <v>763</v>
      </c>
      <c r="AV125" s="68" t="s">
        <v>763</v>
      </c>
      <c r="BA125" s="200"/>
      <c r="BC125" s="147"/>
    </row>
    <row r="126" spans="1:55" s="68" customFormat="1" x14ac:dyDescent="0.2">
      <c r="A126" s="79" t="s">
        <v>756</v>
      </c>
      <c r="B126" s="68" t="s">
        <v>292</v>
      </c>
      <c r="C126" s="68" t="s">
        <v>764</v>
      </c>
      <c r="E126" s="147">
        <v>44390</v>
      </c>
      <c r="F126" s="68" t="s">
        <v>923</v>
      </c>
      <c r="G126" s="68" t="s">
        <v>1057</v>
      </c>
      <c r="H126" s="68">
        <v>1</v>
      </c>
      <c r="I126" s="68" t="s">
        <v>760</v>
      </c>
      <c r="J126" s="77">
        <v>0.42777777777777781</v>
      </c>
      <c r="K126" s="81">
        <v>3</v>
      </c>
      <c r="L126" s="68">
        <v>2</v>
      </c>
      <c r="M126" s="68" t="s">
        <v>787</v>
      </c>
      <c r="N126" s="68" t="s">
        <v>1058</v>
      </c>
      <c r="O126" s="131" t="s">
        <v>761</v>
      </c>
      <c r="P126" s="131" t="s">
        <v>761</v>
      </c>
      <c r="Q126" s="68">
        <v>0.75</v>
      </c>
      <c r="R126" s="68">
        <v>0.75</v>
      </c>
      <c r="S126" s="131">
        <v>0.75</v>
      </c>
      <c r="T126" s="68">
        <v>0.75</v>
      </c>
      <c r="U126" s="76" t="s">
        <v>761</v>
      </c>
      <c r="V126" s="68" t="s">
        <v>761</v>
      </c>
      <c r="W126" s="77" t="s">
        <v>761</v>
      </c>
      <c r="X126" s="68" t="s">
        <v>761</v>
      </c>
      <c r="Y126" s="68" t="s">
        <v>761</v>
      </c>
      <c r="Z126" s="72" t="s">
        <v>761</v>
      </c>
      <c r="AA126" s="68" t="s">
        <v>761</v>
      </c>
      <c r="AB126" s="205">
        <v>21.7</v>
      </c>
      <c r="AC126" s="72">
        <v>34.9</v>
      </c>
      <c r="AD126" s="72">
        <v>4.0000000000000001E-3</v>
      </c>
      <c r="AE126" s="72">
        <v>3.7797065571790842</v>
      </c>
      <c r="AF126" s="72">
        <v>3.8389396992714317</v>
      </c>
      <c r="AG126" s="137">
        <v>7.618646256450516</v>
      </c>
      <c r="AH126" s="72">
        <v>24.379813206654831</v>
      </c>
      <c r="AI126" s="75">
        <v>31.998459463105345</v>
      </c>
      <c r="AJ126" s="72">
        <v>196.83326587460343</v>
      </c>
      <c r="AK126" s="72">
        <v>31.309903594504195</v>
      </c>
      <c r="AL126" s="72">
        <v>6.2866136039190303</v>
      </c>
      <c r="AM126" s="72">
        <v>55.689716801159022</v>
      </c>
      <c r="AN126" s="137">
        <v>63.30836305760954</v>
      </c>
      <c r="AO126" s="137">
        <v>3.5700000000000007</v>
      </c>
      <c r="AP126" s="137">
        <v>2.6741059027777787</v>
      </c>
      <c r="AQ126" s="72">
        <v>0.57173918181173633</v>
      </c>
      <c r="AR126" s="72">
        <v>6.244105902777779</v>
      </c>
      <c r="AS126" s="68" t="s">
        <v>763</v>
      </c>
      <c r="AT126" s="68" t="s">
        <v>763</v>
      </c>
      <c r="AU126" s="68" t="s">
        <v>763</v>
      </c>
      <c r="AV126" s="68" t="s">
        <v>763</v>
      </c>
      <c r="BA126" s="200"/>
      <c r="BC126" s="147"/>
    </row>
    <row r="127" spans="1:55" s="68" customFormat="1" x14ac:dyDescent="0.2">
      <c r="A127" s="79" t="s">
        <v>756</v>
      </c>
      <c r="B127" s="68" t="s">
        <v>292</v>
      </c>
      <c r="C127" s="68" t="s">
        <v>765</v>
      </c>
      <c r="E127" s="147">
        <v>44390</v>
      </c>
      <c r="F127" s="68" t="s">
        <v>923</v>
      </c>
      <c r="G127" s="68" t="s">
        <v>1057</v>
      </c>
      <c r="H127" s="68">
        <v>1</v>
      </c>
      <c r="I127" s="68" t="s">
        <v>760</v>
      </c>
      <c r="J127" s="77">
        <v>0.42777777777777781</v>
      </c>
      <c r="K127" s="81">
        <v>3</v>
      </c>
      <c r="L127" s="68">
        <v>2</v>
      </c>
      <c r="M127" s="68" t="s">
        <v>787</v>
      </c>
      <c r="N127" s="68" t="s">
        <v>1058</v>
      </c>
      <c r="O127" s="131">
        <v>18.399999999999999</v>
      </c>
      <c r="P127" s="131">
        <v>9.4</v>
      </c>
      <c r="Q127" s="68">
        <v>0.75</v>
      </c>
      <c r="R127" s="68">
        <v>0.75</v>
      </c>
      <c r="S127" s="131">
        <v>0.75</v>
      </c>
      <c r="T127" s="68">
        <v>0.75</v>
      </c>
      <c r="U127" s="76">
        <v>1</v>
      </c>
      <c r="V127" s="68">
        <v>0.37</v>
      </c>
      <c r="W127" s="77">
        <v>0.36944444444444446</v>
      </c>
      <c r="X127" s="68">
        <v>22.1</v>
      </c>
      <c r="Y127" s="68">
        <v>4.51</v>
      </c>
      <c r="Z127" s="72">
        <v>3.9945297336873122</v>
      </c>
      <c r="AA127" s="68">
        <v>57.5</v>
      </c>
      <c r="AB127" s="205">
        <v>20.9</v>
      </c>
      <c r="AC127" s="72">
        <v>33.6</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292</v>
      </c>
      <c r="C128" s="68" t="s">
        <v>757</v>
      </c>
      <c r="E128" s="147">
        <v>44404</v>
      </c>
      <c r="F128" s="68" t="s">
        <v>923</v>
      </c>
      <c r="G128" s="68" t="s">
        <v>1057</v>
      </c>
      <c r="H128" s="68">
        <v>0</v>
      </c>
      <c r="I128" s="68" t="s">
        <v>760</v>
      </c>
      <c r="J128" s="77">
        <v>0.42708333333333331</v>
      </c>
      <c r="K128" s="81">
        <v>5</v>
      </c>
      <c r="L128" s="68">
        <v>1</v>
      </c>
      <c r="M128" s="68" t="s">
        <v>519</v>
      </c>
      <c r="O128" s="131">
        <v>21</v>
      </c>
      <c r="P128" s="131">
        <v>8.92</v>
      </c>
      <c r="Q128" s="68">
        <v>0.99</v>
      </c>
      <c r="R128" s="68">
        <v>0.99</v>
      </c>
      <c r="S128" s="131">
        <v>0.99</v>
      </c>
      <c r="T128" s="68">
        <v>0.99</v>
      </c>
      <c r="U128" s="76">
        <v>1</v>
      </c>
      <c r="V128" s="68">
        <v>0.15</v>
      </c>
      <c r="W128" s="77">
        <v>0.31388888888888888</v>
      </c>
      <c r="X128" s="68">
        <v>24</v>
      </c>
      <c r="Y128" s="68">
        <v>6.36</v>
      </c>
      <c r="Z128" s="72">
        <v>5.6070900542763082</v>
      </c>
      <c r="AA128" s="68">
        <v>85.7</v>
      </c>
      <c r="AB128" s="205">
        <v>22</v>
      </c>
      <c r="AC128" s="72">
        <v>35.200000000000003</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A128" s="200"/>
      <c r="BC128" s="147"/>
    </row>
    <row r="129" spans="1:55" s="68" customFormat="1" x14ac:dyDescent="0.2">
      <c r="A129" s="79" t="s">
        <v>756</v>
      </c>
      <c r="B129" s="68" t="s">
        <v>292</v>
      </c>
      <c r="C129" s="68" t="s">
        <v>764</v>
      </c>
      <c r="E129" s="147">
        <v>44404</v>
      </c>
      <c r="F129" s="68" t="s">
        <v>923</v>
      </c>
      <c r="G129" s="68" t="s">
        <v>1057</v>
      </c>
      <c r="H129" s="68">
        <v>0</v>
      </c>
      <c r="I129" s="68" t="s">
        <v>760</v>
      </c>
      <c r="J129" s="77">
        <v>0.42708333333333331</v>
      </c>
      <c r="K129" s="81">
        <v>5</v>
      </c>
      <c r="L129" s="68">
        <v>1</v>
      </c>
      <c r="M129" s="68" t="s">
        <v>519</v>
      </c>
      <c r="O129" s="131">
        <v>21</v>
      </c>
      <c r="P129" s="131">
        <v>8.92</v>
      </c>
      <c r="Q129" s="68">
        <v>0.99</v>
      </c>
      <c r="R129" s="68">
        <v>0.99</v>
      </c>
      <c r="S129" s="131">
        <v>0.99</v>
      </c>
      <c r="T129" s="68">
        <v>0.99</v>
      </c>
      <c r="U129" s="76">
        <v>1</v>
      </c>
      <c r="V129" s="68">
        <v>0.5</v>
      </c>
      <c r="W129" s="77">
        <v>0.31458333333333333</v>
      </c>
      <c r="X129" s="68">
        <v>24.7</v>
      </c>
      <c r="Y129" s="68">
        <v>6.38</v>
      </c>
      <c r="Z129" s="72">
        <v>5.4889205059954538</v>
      </c>
      <c r="AA129" s="68">
        <v>88.1</v>
      </c>
      <c r="AB129" s="205">
        <v>26.4</v>
      </c>
      <c r="AC129" s="72">
        <v>41.4</v>
      </c>
      <c r="AD129" s="75">
        <v>0.25</v>
      </c>
      <c r="AE129" s="72">
        <v>1.495535714285714</v>
      </c>
      <c r="AF129" s="72">
        <v>1.2393427375600685</v>
      </c>
      <c r="AG129" s="137">
        <v>2.7348784518457823</v>
      </c>
      <c r="AH129" s="72">
        <v>24.710768384792551</v>
      </c>
      <c r="AI129" s="72">
        <v>27.445646836638332</v>
      </c>
      <c r="AJ129" s="72">
        <v>156.30843246791827</v>
      </c>
      <c r="AK129" s="72">
        <v>22.070118428121905</v>
      </c>
      <c r="AL129" s="72">
        <v>7.0823558549078252</v>
      </c>
      <c r="AM129" s="72">
        <v>46.78088681291446</v>
      </c>
      <c r="AN129" s="137">
        <v>49.515765264760233</v>
      </c>
      <c r="AO129" s="137">
        <v>3.9980357142857148</v>
      </c>
      <c r="AP129" s="137">
        <v>0.90391871279761926</v>
      </c>
      <c r="AQ129" s="72">
        <v>0.81560034344598109</v>
      </c>
      <c r="AR129" s="72">
        <v>4.901954427083334</v>
      </c>
      <c r="AS129" s="68" t="s">
        <v>763</v>
      </c>
      <c r="AT129" s="68" t="s">
        <v>763</v>
      </c>
      <c r="AU129" s="68" t="s">
        <v>763</v>
      </c>
      <c r="AV129" s="68" t="s">
        <v>763</v>
      </c>
      <c r="BA129" s="200"/>
      <c r="BC129" s="147"/>
    </row>
    <row r="130" spans="1:55" s="68" customFormat="1" x14ac:dyDescent="0.2">
      <c r="A130" s="79" t="s">
        <v>756</v>
      </c>
      <c r="B130" s="68" t="s">
        <v>292</v>
      </c>
      <c r="C130" s="68" t="s">
        <v>765</v>
      </c>
      <c r="E130" s="147">
        <v>44404</v>
      </c>
      <c r="F130" s="68" t="s">
        <v>923</v>
      </c>
      <c r="G130" s="68" t="s">
        <v>1057</v>
      </c>
      <c r="H130" s="68">
        <v>0</v>
      </c>
      <c r="I130" s="68" t="s">
        <v>760</v>
      </c>
      <c r="J130" s="77">
        <v>0.42708333333333331</v>
      </c>
      <c r="K130" s="81">
        <v>5</v>
      </c>
      <c r="L130" s="68">
        <v>1</v>
      </c>
      <c r="M130" s="68" t="s">
        <v>519</v>
      </c>
      <c r="O130" s="131">
        <v>21</v>
      </c>
      <c r="P130" s="131">
        <v>8.92</v>
      </c>
      <c r="Q130" s="68">
        <v>0.99</v>
      </c>
      <c r="R130" s="68">
        <v>0.99</v>
      </c>
      <c r="S130" s="131">
        <v>0.99</v>
      </c>
      <c r="T130" s="68">
        <v>0.99</v>
      </c>
      <c r="U130" s="76">
        <v>1</v>
      </c>
      <c r="V130" s="68">
        <v>0.7</v>
      </c>
      <c r="W130" s="77">
        <v>0.31597222222222221</v>
      </c>
      <c r="X130" s="68">
        <v>24.8</v>
      </c>
      <c r="Y130" s="68">
        <v>6.29</v>
      </c>
      <c r="Z130" s="72">
        <v>5.40899202724228</v>
      </c>
      <c r="AA130" s="68">
        <v>88</v>
      </c>
      <c r="AB130" s="205">
        <v>26.5</v>
      </c>
      <c r="AC130" s="72">
        <v>41.5</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A130" s="200"/>
      <c r="BC130" s="147"/>
    </row>
    <row r="131" spans="1:55" s="68" customFormat="1" x14ac:dyDescent="0.2">
      <c r="A131" s="79" t="s">
        <v>756</v>
      </c>
      <c r="B131" s="68" t="s">
        <v>292</v>
      </c>
      <c r="C131" s="68" t="s">
        <v>757</v>
      </c>
      <c r="E131" s="147">
        <v>44420</v>
      </c>
      <c r="F131" s="68" t="s">
        <v>923</v>
      </c>
      <c r="G131" s="68" t="s">
        <v>1094</v>
      </c>
      <c r="H131" s="68">
        <v>1</v>
      </c>
      <c r="I131" s="68" t="s">
        <v>760</v>
      </c>
      <c r="J131" s="77">
        <v>0.4381944444444445</v>
      </c>
      <c r="K131" s="81">
        <v>3</v>
      </c>
      <c r="L131" s="68">
        <v>1</v>
      </c>
      <c r="M131" s="68" t="s">
        <v>787</v>
      </c>
      <c r="N131" s="68" t="s">
        <v>1095</v>
      </c>
      <c r="O131" s="131">
        <v>24</v>
      </c>
      <c r="P131" s="131">
        <v>8.4700000000000006</v>
      </c>
      <c r="Q131" s="68">
        <v>0.66</v>
      </c>
      <c r="R131" s="68">
        <v>0.66</v>
      </c>
      <c r="S131" s="131">
        <v>0.66</v>
      </c>
      <c r="T131" s="68">
        <v>0.66</v>
      </c>
      <c r="U131" s="76">
        <v>1</v>
      </c>
      <c r="V131" s="68">
        <v>0.15</v>
      </c>
      <c r="W131" s="77">
        <v>0.32083333333333336</v>
      </c>
      <c r="X131" s="68">
        <v>25.4</v>
      </c>
      <c r="Y131" s="68">
        <v>4.49</v>
      </c>
      <c r="Z131" s="72">
        <v>3.9905014092384743</v>
      </c>
      <c r="AA131" s="68">
        <v>61.5</v>
      </c>
      <c r="AB131" s="205">
        <v>20.8</v>
      </c>
      <c r="AC131" s="72">
        <v>33.5</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c r="BC131" s="147"/>
    </row>
    <row r="132" spans="1:55" s="68" customFormat="1" x14ac:dyDescent="0.2">
      <c r="A132" s="79" t="s">
        <v>756</v>
      </c>
      <c r="B132" s="68" t="s">
        <v>292</v>
      </c>
      <c r="C132" s="68" t="s">
        <v>764</v>
      </c>
      <c r="E132" s="147">
        <v>44420</v>
      </c>
      <c r="F132" s="68" t="s">
        <v>923</v>
      </c>
      <c r="G132" s="68" t="s">
        <v>1094</v>
      </c>
      <c r="H132" s="68">
        <v>1</v>
      </c>
      <c r="I132" s="68" t="s">
        <v>760</v>
      </c>
      <c r="J132" s="77">
        <v>0.4381944444444445</v>
      </c>
      <c r="K132" s="81">
        <v>3</v>
      </c>
      <c r="L132" s="68">
        <v>1</v>
      </c>
      <c r="M132" s="68" t="s">
        <v>787</v>
      </c>
      <c r="N132" s="68" t="s">
        <v>1095</v>
      </c>
      <c r="O132" s="131" t="s">
        <v>761</v>
      </c>
      <c r="P132" s="131" t="s">
        <v>761</v>
      </c>
      <c r="Q132" s="68" t="s">
        <v>761</v>
      </c>
      <c r="R132" s="68" t="s">
        <v>761</v>
      </c>
      <c r="S132" s="131" t="s">
        <v>761</v>
      </c>
      <c r="T132" s="68" t="s">
        <v>761</v>
      </c>
      <c r="U132" s="76" t="s">
        <v>761</v>
      </c>
      <c r="V132" s="68" t="s">
        <v>761</v>
      </c>
      <c r="W132" s="77" t="s">
        <v>761</v>
      </c>
      <c r="X132" s="68" t="s">
        <v>761</v>
      </c>
      <c r="Y132" s="68" t="s">
        <v>761</v>
      </c>
      <c r="Z132" s="72" t="s">
        <v>761</v>
      </c>
      <c r="AA132" s="68" t="s">
        <v>761</v>
      </c>
      <c r="AB132" s="205">
        <v>25</v>
      </c>
      <c r="AC132" s="72">
        <v>39.4</v>
      </c>
      <c r="AD132" s="75">
        <v>0.25</v>
      </c>
      <c r="AE132" s="72">
        <v>1.3634009495036681</v>
      </c>
      <c r="AF132" s="72">
        <v>0.24887614323360724</v>
      </c>
      <c r="AG132" s="137">
        <v>1.6122770927372754</v>
      </c>
      <c r="AH132" s="72">
        <v>24.315765535078711</v>
      </c>
      <c r="AI132" s="72">
        <v>25.928042627815987</v>
      </c>
      <c r="AJ132" s="72">
        <v>167.39567697150895</v>
      </c>
      <c r="AK132" s="72">
        <v>27.513423929271543</v>
      </c>
      <c r="AL132" s="72">
        <v>6.0841455938683309</v>
      </c>
      <c r="AM132" s="72">
        <v>51.82918946435025</v>
      </c>
      <c r="AN132" s="137">
        <v>53.44146655708753</v>
      </c>
      <c r="AO132" s="137">
        <v>11.220000000000004</v>
      </c>
      <c r="AP132" s="137">
        <v>5.1442044270833298</v>
      </c>
      <c r="AQ132" s="72">
        <v>0.68564286458255863</v>
      </c>
      <c r="AR132" s="72">
        <v>16.364204427083333</v>
      </c>
      <c r="AS132" s="68" t="s">
        <v>763</v>
      </c>
      <c r="AT132" s="68" t="s">
        <v>763</v>
      </c>
      <c r="AU132" s="68" t="s">
        <v>763</v>
      </c>
      <c r="AV132" s="68" t="s">
        <v>763</v>
      </c>
      <c r="BC132" s="147"/>
    </row>
    <row r="133" spans="1:55" s="68" customFormat="1" x14ac:dyDescent="0.2">
      <c r="A133" s="79" t="s">
        <v>756</v>
      </c>
      <c r="B133" s="68" t="s">
        <v>292</v>
      </c>
      <c r="C133" s="68" t="s">
        <v>765</v>
      </c>
      <c r="E133" s="147">
        <v>44420</v>
      </c>
      <c r="F133" s="68" t="s">
        <v>923</v>
      </c>
      <c r="G133" s="68" t="s">
        <v>1094</v>
      </c>
      <c r="H133" s="68">
        <v>1</v>
      </c>
      <c r="I133" s="68" t="s">
        <v>760</v>
      </c>
      <c r="J133" s="77">
        <v>0.4381944444444445</v>
      </c>
      <c r="K133" s="81">
        <v>3</v>
      </c>
      <c r="L133" s="68">
        <v>1</v>
      </c>
      <c r="M133" s="68" t="s">
        <v>787</v>
      </c>
      <c r="N133" s="68" t="s">
        <v>1095</v>
      </c>
      <c r="O133" s="131">
        <v>24</v>
      </c>
      <c r="P133" s="131">
        <v>8.4700000000000006</v>
      </c>
      <c r="Q133" s="68">
        <v>0.66</v>
      </c>
      <c r="R133" s="68">
        <v>0.66</v>
      </c>
      <c r="S133" s="131">
        <v>0.66</v>
      </c>
      <c r="T133" s="68">
        <v>0.66</v>
      </c>
      <c r="U133" s="76">
        <v>1</v>
      </c>
      <c r="V133" s="68">
        <v>0.33</v>
      </c>
      <c r="W133" s="77">
        <v>0.32083333333333336</v>
      </c>
      <c r="X133" s="68">
        <v>25.8</v>
      </c>
      <c r="Y133" s="68">
        <v>4.17</v>
      </c>
      <c r="Z133" s="72">
        <v>3.608075712182401</v>
      </c>
      <c r="AA133" s="68">
        <v>58.8</v>
      </c>
      <c r="AB133" s="205">
        <v>25.6</v>
      </c>
      <c r="AC133" s="72">
        <v>40.4</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c r="BC133" s="147"/>
    </row>
    <row r="134" spans="1:55" s="68" customFormat="1" x14ac:dyDescent="0.2">
      <c r="A134" s="79" t="s">
        <v>756</v>
      </c>
      <c r="B134" s="68" t="s">
        <v>292</v>
      </c>
      <c r="C134" s="68" t="s">
        <v>757</v>
      </c>
      <c r="E134" s="147">
        <v>44434</v>
      </c>
      <c r="F134" s="68" t="s">
        <v>923</v>
      </c>
      <c r="G134" s="68" t="s">
        <v>1094</v>
      </c>
      <c r="H134" s="68">
        <v>1</v>
      </c>
      <c r="I134" s="68" t="s">
        <v>760</v>
      </c>
      <c r="J134" s="77">
        <v>0.43541666666666662</v>
      </c>
      <c r="K134" s="81">
        <v>5</v>
      </c>
      <c r="L134" s="68">
        <v>1</v>
      </c>
      <c r="M134" s="68" t="s">
        <v>809</v>
      </c>
      <c r="N134" s="68" t="s">
        <v>1112</v>
      </c>
      <c r="O134" s="131">
        <v>23</v>
      </c>
      <c r="P134" s="131">
        <v>8.59</v>
      </c>
      <c r="Q134" s="68">
        <v>0.6</v>
      </c>
      <c r="R134" s="68">
        <v>0.6</v>
      </c>
      <c r="S134" s="131">
        <v>0.6</v>
      </c>
      <c r="T134" s="68">
        <v>0.6</v>
      </c>
      <c r="U134" s="76">
        <v>1</v>
      </c>
      <c r="V134" s="68">
        <v>0.15</v>
      </c>
      <c r="W134" s="77">
        <v>0.31388888888888888</v>
      </c>
      <c r="X134" s="68">
        <v>26.4</v>
      </c>
      <c r="Y134" s="68">
        <v>5.07</v>
      </c>
      <c r="Z134" s="72">
        <v>4.4242063825577702</v>
      </c>
      <c r="AA134" s="68">
        <v>71.400000000000006</v>
      </c>
      <c r="AB134" s="205">
        <v>24.2</v>
      </c>
      <c r="AC134" s="72">
        <v>38.299999999999997</v>
      </c>
      <c r="AD134" s="72" t="s">
        <v>763</v>
      </c>
      <c r="AE134" s="72" t="s">
        <v>763</v>
      </c>
      <c r="AF134" s="72" t="s">
        <v>763</v>
      </c>
      <c r="AG134" s="137" t="s">
        <v>763</v>
      </c>
      <c r="AH134" s="72" t="s">
        <v>763</v>
      </c>
      <c r="AI134" s="72" t="s">
        <v>763</v>
      </c>
      <c r="AJ134" s="72" t="s">
        <v>763</v>
      </c>
      <c r="AK134" s="72" t="s">
        <v>763</v>
      </c>
      <c r="AL134" s="72" t="s">
        <v>763</v>
      </c>
      <c r="AM134" s="75" t="s">
        <v>763</v>
      </c>
      <c r="AN134" s="137" t="s">
        <v>763</v>
      </c>
      <c r="AO134" s="137" t="s">
        <v>763</v>
      </c>
      <c r="AP134" s="137" t="s">
        <v>763</v>
      </c>
      <c r="AQ134" s="72" t="s">
        <v>763</v>
      </c>
      <c r="AR134" s="75" t="s">
        <v>763</v>
      </c>
      <c r="AS134" s="68" t="s">
        <v>763</v>
      </c>
      <c r="AT134" s="68" t="s">
        <v>763</v>
      </c>
      <c r="AU134" s="68" t="s">
        <v>763</v>
      </c>
      <c r="AV134" s="68" t="s">
        <v>763</v>
      </c>
    </row>
    <row r="135" spans="1:55" s="68" customFormat="1" x14ac:dyDescent="0.2">
      <c r="A135" s="79" t="s">
        <v>756</v>
      </c>
      <c r="B135" s="68" t="s">
        <v>292</v>
      </c>
      <c r="C135" s="68" t="s">
        <v>757</v>
      </c>
      <c r="E135" s="147">
        <v>44434</v>
      </c>
      <c r="F135" s="68" t="s">
        <v>923</v>
      </c>
      <c r="G135" s="68" t="s">
        <v>1094</v>
      </c>
      <c r="H135" s="68">
        <v>1</v>
      </c>
      <c r="I135" s="68" t="s">
        <v>760</v>
      </c>
      <c r="J135" s="77">
        <v>0.43541666666666662</v>
      </c>
      <c r="K135" s="81">
        <v>5</v>
      </c>
      <c r="L135" s="68">
        <v>1</v>
      </c>
      <c r="M135" s="68" t="s">
        <v>809</v>
      </c>
      <c r="N135" s="68" t="s">
        <v>1112</v>
      </c>
      <c r="O135" s="131" t="s">
        <v>761</v>
      </c>
      <c r="P135" s="131" t="s">
        <v>761</v>
      </c>
      <c r="Q135" s="68" t="s">
        <v>761</v>
      </c>
      <c r="R135" s="68" t="s">
        <v>761</v>
      </c>
      <c r="S135" s="131" t="s">
        <v>761</v>
      </c>
      <c r="T135" s="68" t="s">
        <v>761</v>
      </c>
      <c r="U135" s="76" t="s">
        <v>761</v>
      </c>
      <c r="V135" s="68" t="s">
        <v>761</v>
      </c>
      <c r="W135" s="77" t="s">
        <v>761</v>
      </c>
      <c r="X135" s="68" t="s">
        <v>761</v>
      </c>
      <c r="Y135" s="68" t="s">
        <v>761</v>
      </c>
      <c r="Z135" s="72" t="s">
        <v>761</v>
      </c>
      <c r="AA135" s="68" t="s">
        <v>761</v>
      </c>
      <c r="AB135" s="205">
        <v>26.6</v>
      </c>
      <c r="AC135" s="72">
        <v>41.7</v>
      </c>
      <c r="AD135" s="72">
        <v>0.1532894736842105</v>
      </c>
      <c r="AE135" s="72">
        <v>0.92331171308660753</v>
      </c>
      <c r="AF135" s="72">
        <v>0.37381801271120763</v>
      </c>
      <c r="AG135" s="137">
        <v>1.2971297257978152</v>
      </c>
      <c r="AH135" s="72">
        <v>26.452037952604982</v>
      </c>
      <c r="AI135" s="72">
        <v>27.749167678402799</v>
      </c>
      <c r="AJ135" s="72">
        <v>132.57783092513856</v>
      </c>
      <c r="AK135" s="72">
        <v>22.021507606794636</v>
      </c>
      <c r="AL135" s="72">
        <v>6.0203794078218458</v>
      </c>
      <c r="AM135" s="72">
        <v>48.473545559399618</v>
      </c>
      <c r="AN135" s="137">
        <v>49.770675285197434</v>
      </c>
      <c r="AO135" s="137">
        <v>8.054761904761909</v>
      </c>
      <c r="AP135" s="137">
        <v>14.336510664682534</v>
      </c>
      <c r="AQ135" s="72">
        <v>0.35972774123403733</v>
      </c>
      <c r="AR135" s="72">
        <v>22.391272569444443</v>
      </c>
      <c r="AS135" s="68" t="s">
        <v>763</v>
      </c>
      <c r="AT135" s="68" t="s">
        <v>763</v>
      </c>
      <c r="AU135" s="68" t="s">
        <v>763</v>
      </c>
      <c r="AV135" s="68" t="s">
        <v>763</v>
      </c>
    </row>
    <row r="136" spans="1:55" s="68" customFormat="1" x14ac:dyDescent="0.2">
      <c r="A136" s="79" t="s">
        <v>756</v>
      </c>
      <c r="B136" s="68" t="s">
        <v>292</v>
      </c>
      <c r="C136" s="68" t="s">
        <v>765</v>
      </c>
      <c r="E136" s="147">
        <v>44434</v>
      </c>
      <c r="F136" s="68" t="s">
        <v>923</v>
      </c>
      <c r="G136" s="68" t="s">
        <v>1094</v>
      </c>
      <c r="H136" s="68">
        <v>1</v>
      </c>
      <c r="I136" s="68" t="s">
        <v>760</v>
      </c>
      <c r="J136" s="77">
        <v>0.43541666666666662</v>
      </c>
      <c r="K136" s="81">
        <v>5</v>
      </c>
      <c r="L136" s="68">
        <v>1</v>
      </c>
      <c r="M136" s="68" t="s">
        <v>809</v>
      </c>
      <c r="N136" s="68" t="s">
        <v>1112</v>
      </c>
      <c r="O136" s="131">
        <v>23</v>
      </c>
      <c r="P136" s="131">
        <v>8.59</v>
      </c>
      <c r="Q136" s="68">
        <v>0.6</v>
      </c>
      <c r="R136" s="68">
        <v>0.6</v>
      </c>
      <c r="S136" s="131">
        <v>0.6</v>
      </c>
      <c r="T136" s="68">
        <v>0.6</v>
      </c>
      <c r="U136" s="76">
        <v>1</v>
      </c>
      <c r="V136" s="68">
        <v>0.3</v>
      </c>
      <c r="W136" s="77">
        <v>0.31388888888888888</v>
      </c>
      <c r="X136" s="68">
        <v>26.4</v>
      </c>
      <c r="Y136" s="68">
        <v>4.96</v>
      </c>
      <c r="Z136" s="72">
        <v>4.253330558509858</v>
      </c>
      <c r="AA136" s="68">
        <v>71.2</v>
      </c>
      <c r="AB136" s="205">
        <v>27.3</v>
      </c>
      <c r="AC136" s="72">
        <v>42.7</v>
      </c>
      <c r="AD136" s="75" t="s">
        <v>763</v>
      </c>
      <c r="AE136" s="75" t="s">
        <v>763</v>
      </c>
      <c r="AF136" s="75" t="s">
        <v>763</v>
      </c>
      <c r="AG136" s="137" t="s">
        <v>763</v>
      </c>
      <c r="AH136" s="72" t="s">
        <v>763</v>
      </c>
      <c r="AI136" s="75" t="s">
        <v>763</v>
      </c>
      <c r="AJ136" s="75" t="s">
        <v>763</v>
      </c>
      <c r="AK136" s="75" t="s">
        <v>763</v>
      </c>
      <c r="AL136" s="75" t="s">
        <v>763</v>
      </c>
      <c r="AM136" s="75" t="s">
        <v>763</v>
      </c>
      <c r="AN136" s="137" t="s">
        <v>763</v>
      </c>
      <c r="AO136" s="137" t="s">
        <v>763</v>
      </c>
      <c r="AP136" s="137" t="s">
        <v>763</v>
      </c>
      <c r="AQ136" s="75" t="s">
        <v>763</v>
      </c>
      <c r="AR136" s="75" t="s">
        <v>763</v>
      </c>
      <c r="AS136" s="68" t="s">
        <v>763</v>
      </c>
      <c r="AT136" s="68" t="s">
        <v>763</v>
      </c>
      <c r="AU136" s="68" t="s">
        <v>763</v>
      </c>
      <c r="AV136" s="68" t="s">
        <v>763</v>
      </c>
    </row>
    <row r="138" spans="1:55" x14ac:dyDescent="0.2">
      <c r="A138" s="236" t="s">
        <v>1247</v>
      </c>
    </row>
    <row r="139" spans="1:55" ht="16" x14ac:dyDescent="0.2">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450" t="s">
        <v>1203</v>
      </c>
      <c r="AE139" s="84"/>
      <c r="AF139" s="84"/>
      <c r="AG139" s="82"/>
      <c r="AH139" s="82"/>
      <c r="AI139" s="84"/>
      <c r="AJ139" s="82"/>
      <c r="AK139" s="84"/>
      <c r="AL139" s="82"/>
      <c r="AM139" s="82"/>
      <c r="AN139" s="82"/>
      <c r="AO139" s="82"/>
      <c r="AP139" s="82"/>
      <c r="AQ139" s="82"/>
      <c r="AR139" s="82"/>
      <c r="AS139" s="82"/>
      <c r="AT139" s="82"/>
      <c r="AU139" s="82"/>
      <c r="AV139" s="82"/>
      <c r="AW139" s="82"/>
      <c r="AX139" s="82"/>
      <c r="AY139" s="82"/>
      <c r="AZ139" s="82"/>
      <c r="BA139" s="82"/>
      <c r="BB139" s="82"/>
    </row>
    <row r="140" spans="1:55" x14ac:dyDescent="0.2">
      <c r="A140" s="86"/>
      <c r="B140" s="86"/>
      <c r="C140" s="87"/>
      <c r="D140" s="87"/>
      <c r="E140" s="87"/>
      <c r="F140" s="86"/>
      <c r="G140" s="86"/>
      <c r="H140" s="88" t="s">
        <v>702</v>
      </c>
      <c r="I140" s="89"/>
      <c r="J140" s="89"/>
      <c r="K140" s="82"/>
      <c r="L140" s="86"/>
      <c r="M140" s="86"/>
      <c r="N140" s="86"/>
      <c r="O140" s="86"/>
      <c r="P140" s="86"/>
      <c r="Q140" s="86"/>
      <c r="R140" s="86"/>
      <c r="S140" s="86"/>
      <c r="T140" s="86"/>
      <c r="U140" s="86"/>
      <c r="V140" s="89" t="s">
        <v>977</v>
      </c>
      <c r="W140" s="82"/>
      <c r="X140" s="82"/>
      <c r="Y140" s="82"/>
      <c r="Z140" s="82"/>
      <c r="AA140" s="82"/>
      <c r="AB140" s="82"/>
      <c r="AC140" s="450" t="s">
        <v>1204</v>
      </c>
      <c r="AD140" s="450"/>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row>
    <row r="141" spans="1:55" ht="16" thickBot="1" x14ac:dyDescent="0.25">
      <c r="A141" s="90"/>
      <c r="B141" s="90"/>
      <c r="C141" s="91"/>
      <c r="D141" s="91"/>
      <c r="E141" s="91"/>
      <c r="F141" s="89" t="s">
        <v>976</v>
      </c>
      <c r="G141" s="89" t="s">
        <v>702</v>
      </c>
      <c r="H141" s="89" t="s">
        <v>1205</v>
      </c>
      <c r="I141" s="89" t="s">
        <v>702</v>
      </c>
      <c r="J141" s="82"/>
      <c r="K141" s="82"/>
      <c r="L141" s="89"/>
      <c r="M141" s="89"/>
      <c r="N141" s="90"/>
      <c r="O141" s="89"/>
      <c r="P141" s="89" t="s">
        <v>1206</v>
      </c>
      <c r="Q141" s="89"/>
      <c r="R141" s="89"/>
      <c r="S141" s="89"/>
      <c r="T141" s="89"/>
      <c r="U141" s="89"/>
      <c r="V141" s="89" t="s">
        <v>726</v>
      </c>
      <c r="W141" s="82"/>
      <c r="X141" s="82"/>
      <c r="Y141" s="82"/>
      <c r="Z141" s="92">
        <v>273.14999999999998</v>
      </c>
      <c r="AA141" s="82"/>
      <c r="AB141" s="82"/>
      <c r="AC141" s="450"/>
      <c r="AD141" s="450"/>
      <c r="AE141" s="82"/>
      <c r="AF141" s="82"/>
      <c r="AG141" s="82"/>
      <c r="AH141" s="82"/>
      <c r="AI141" s="82"/>
      <c r="AJ141" s="82"/>
      <c r="AK141" s="82" t="s">
        <v>1207</v>
      </c>
      <c r="AL141" s="82"/>
      <c r="AM141" s="82"/>
      <c r="AN141" s="82"/>
      <c r="AO141" s="82"/>
      <c r="AP141" s="82"/>
      <c r="AQ141" s="82"/>
      <c r="AR141" s="82"/>
      <c r="AS141" s="82"/>
      <c r="AT141" s="82"/>
      <c r="AU141" s="82"/>
      <c r="AV141" s="82"/>
      <c r="AW141" s="82"/>
      <c r="AX141" s="82"/>
      <c r="AY141" s="82"/>
      <c r="AZ141" s="82"/>
      <c r="BA141" s="82"/>
      <c r="BB141" s="82"/>
    </row>
    <row r="142" spans="1:55" ht="36" thickTop="1" thickBot="1" x14ac:dyDescent="0.25">
      <c r="A142" s="93" t="s">
        <v>1208</v>
      </c>
      <c r="B142" s="94" t="s">
        <v>1209</v>
      </c>
      <c r="C142" s="94" t="s">
        <v>1210</v>
      </c>
      <c r="D142" s="94" t="s">
        <v>1211</v>
      </c>
      <c r="E142" s="94"/>
      <c r="F142" s="93" t="s">
        <v>706</v>
      </c>
      <c r="G142" s="93" t="s">
        <v>1205</v>
      </c>
      <c r="H142" s="93" t="s">
        <v>1212</v>
      </c>
      <c r="I142" s="93" t="s">
        <v>1213</v>
      </c>
      <c r="J142" s="93" t="s">
        <v>541</v>
      </c>
      <c r="K142" s="93" t="s">
        <v>1214</v>
      </c>
      <c r="L142" s="93" t="s">
        <v>1215</v>
      </c>
      <c r="M142" s="89" t="s">
        <v>1216</v>
      </c>
      <c r="N142" s="93" t="s">
        <v>1217</v>
      </c>
      <c r="O142" s="93" t="s">
        <v>1218</v>
      </c>
      <c r="P142" s="93" t="s">
        <v>1219</v>
      </c>
      <c r="Q142" s="93" t="s">
        <v>1220</v>
      </c>
      <c r="R142" s="93" t="s">
        <v>1221</v>
      </c>
      <c r="S142" s="93" t="s">
        <v>1222</v>
      </c>
      <c r="T142" s="93" t="s">
        <v>1223</v>
      </c>
      <c r="U142" s="93" t="s">
        <v>1224</v>
      </c>
      <c r="V142" s="93" t="s">
        <v>474</v>
      </c>
      <c r="W142" s="95"/>
      <c r="X142" s="82"/>
      <c r="Y142" s="96" t="s">
        <v>540</v>
      </c>
      <c r="Z142" s="97" t="s">
        <v>1225</v>
      </c>
      <c r="AA142" s="98" t="s">
        <v>1226</v>
      </c>
      <c r="AB142" s="98" t="s">
        <v>1205</v>
      </c>
      <c r="AC142" s="450"/>
      <c r="AD142" s="450"/>
      <c r="AE142" s="99" t="s">
        <v>1227</v>
      </c>
      <c r="AF142" s="100" t="s">
        <v>485</v>
      </c>
      <c r="AG142" s="98" t="s">
        <v>1228</v>
      </c>
      <c r="AH142" s="98" t="s">
        <v>724</v>
      </c>
      <c r="AI142" s="100" t="s">
        <v>1229</v>
      </c>
      <c r="AJ142" s="98" t="s">
        <v>722</v>
      </c>
      <c r="AK142" s="100" t="s">
        <v>489</v>
      </c>
      <c r="AL142" s="82"/>
      <c r="AM142" s="82"/>
      <c r="AN142" s="82"/>
      <c r="AO142" s="82"/>
      <c r="AP142" s="82"/>
      <c r="AQ142" s="82"/>
      <c r="AR142" s="82"/>
      <c r="AS142" s="82"/>
      <c r="AT142" s="82"/>
      <c r="AU142" s="82"/>
      <c r="AV142" s="82"/>
      <c r="AW142" s="82"/>
      <c r="AX142" s="82"/>
      <c r="AY142" s="109"/>
      <c r="AZ142" s="109"/>
      <c r="BA142" s="82"/>
      <c r="BB142" s="82"/>
    </row>
    <row r="143" spans="1:55" ht="16" x14ac:dyDescent="0.2">
      <c r="A143" s="101" t="s">
        <v>292</v>
      </c>
      <c r="B143" s="102">
        <v>2021</v>
      </c>
      <c r="C143" s="103">
        <v>7</v>
      </c>
      <c r="D143" s="102">
        <v>13</v>
      </c>
      <c r="E143" s="82"/>
      <c r="F143" s="131">
        <v>0.75</v>
      </c>
      <c r="G143" s="131">
        <v>9.4</v>
      </c>
      <c r="H143" s="82"/>
      <c r="I143" s="131">
        <v>18.399999999999999</v>
      </c>
      <c r="J143" s="205">
        <v>20.2</v>
      </c>
      <c r="K143" s="82"/>
      <c r="L143" s="82"/>
      <c r="M143" s="108"/>
      <c r="N143" s="137" t="s">
        <v>763</v>
      </c>
      <c r="O143" s="82"/>
      <c r="P143" s="82"/>
      <c r="Q143" s="82"/>
      <c r="R143" s="140"/>
      <c r="S143" s="137" t="s">
        <v>763</v>
      </c>
      <c r="T143" s="137" t="s">
        <v>763</v>
      </c>
      <c r="U143" s="137" t="s">
        <v>763</v>
      </c>
      <c r="V143" s="85"/>
      <c r="W143" s="85"/>
      <c r="X143" s="85"/>
      <c r="Y143" s="102">
        <f>IF(C143&lt;6," ",IF(C143&lt;=9,I143, IF(C143&gt;=10," ")))</f>
        <v>18.399999999999999</v>
      </c>
      <c r="Z143" s="102">
        <f>IF(Y143=" ", " ", IF(Y143&gt;0, Y143+273.15))</f>
        <v>291.54999999999995</v>
      </c>
      <c r="AA143" s="102">
        <f>IF(C143&lt;6," ",IF(C143&lt;=9,J143, IF(C143&gt;=10," ")))</f>
        <v>20.2</v>
      </c>
      <c r="AB143" s="102">
        <f>IF(C143&lt;6," ",IF(C143&lt;=9,G143, IF(C143&gt;=10," ")))</f>
        <v>9.4</v>
      </c>
      <c r="AC143" s="104">
        <f>IF(Y143=" "," ",IF(Y143&gt;0,EXP(-173.4292+249.6339*100/Z143+143.3483*LN(+Z143/100)-21.8492*Z143/100+AA143*(-0.033096+0.014259*Z143/100-0.0017*(Z143/100)^2))*1.4276))</f>
        <v>8.301162420652437</v>
      </c>
      <c r="AD143" s="102">
        <f>IF(Y143=" "," ",IF(Y143&gt;0,AB143/AC143))</f>
        <v>1.1323715310778366</v>
      </c>
      <c r="AE143" s="105">
        <f>IF(C143&lt;6," ",IF(C143&lt;=9,F143, IF(C143&gt;=10," ")))</f>
        <v>0.75</v>
      </c>
      <c r="AF143" s="102" t="str">
        <f>IF(Y143=" "," ",N143)</f>
        <v>NS</v>
      </c>
      <c r="AG143" s="105" t="str">
        <f>IF(C143&lt;6," ",IF(C143&lt;=9,T143, IF(C143&gt;=10," ")))</f>
        <v>NS</v>
      </c>
      <c r="AH143" s="105" t="str">
        <f>IF(C143&lt;6," ",IF(C143&lt;=9,U143, IF(C143&gt;=10," ")))</f>
        <v>NS</v>
      </c>
      <c r="AI143" s="102"/>
      <c r="AJ143" s="106" t="str">
        <f>IF(C143&lt;6," ",IF(C143&lt;=9,S143, IF(C143&gt;=10," ")))</f>
        <v>NS</v>
      </c>
      <c r="AK143" s="107" t="e">
        <f>IF(Y143=" ", " ", IF(Y143&gt;0, AJ143-AF143))</f>
        <v>#VALUE!</v>
      </c>
      <c r="AL143" s="85"/>
      <c r="AM143" s="85"/>
      <c r="AN143" s="85"/>
      <c r="AO143" s="85"/>
      <c r="AP143" s="85"/>
      <c r="AQ143" s="85"/>
      <c r="AR143" s="85"/>
      <c r="AS143" s="85"/>
      <c r="AT143" s="85"/>
      <c r="AU143" s="85"/>
      <c r="AV143" s="85"/>
      <c r="AW143" s="85"/>
      <c r="AX143" s="85"/>
      <c r="AY143" s="85"/>
      <c r="AZ143" s="85"/>
      <c r="BA143" s="82"/>
      <c r="BB143" s="82"/>
    </row>
    <row r="144" spans="1:55" ht="16" x14ac:dyDescent="0.2">
      <c r="A144" s="101" t="s">
        <v>292</v>
      </c>
      <c r="B144" s="102">
        <v>2021</v>
      </c>
      <c r="C144" s="103">
        <v>7</v>
      </c>
      <c r="D144" s="102">
        <v>13</v>
      </c>
      <c r="E144" s="82"/>
      <c r="F144" s="131">
        <v>0.75</v>
      </c>
      <c r="G144" s="131" t="s">
        <v>761</v>
      </c>
      <c r="H144" s="82"/>
      <c r="I144" s="131" t="s">
        <v>761</v>
      </c>
      <c r="J144" s="205">
        <v>21.7</v>
      </c>
      <c r="K144" s="82"/>
      <c r="L144" s="82"/>
      <c r="M144" s="108"/>
      <c r="N144" s="137">
        <v>7.618646256450516</v>
      </c>
      <c r="O144" s="82"/>
      <c r="P144" s="82"/>
      <c r="Q144" s="82"/>
      <c r="R144" s="140"/>
      <c r="S144" s="137">
        <v>63.30836305760954</v>
      </c>
      <c r="T144" s="137">
        <v>3.5700000000000007</v>
      </c>
      <c r="U144" s="137">
        <v>2.6741059027777787</v>
      </c>
      <c r="V144" s="85"/>
      <c r="W144" s="85"/>
      <c r="X144" s="85"/>
      <c r="Y144" s="102" t="str">
        <f t="shared" ref="Y144:Y154" si="50">IF(C144&lt;6," ",IF(C144&lt;=9,I144, IF(C144&gt;=10," ")))</f>
        <v>ND</v>
      </c>
      <c r="Z144" s="102" t="e">
        <f t="shared" ref="Z144:Z154" si="51">IF(Y144=" ", " ", IF(Y144&gt;0, Y144+273.15))</f>
        <v>#VALUE!</v>
      </c>
      <c r="AA144" s="102">
        <f t="shared" ref="AA144:AA154" si="52">IF(C144&lt;6," ",IF(C144&lt;=9,J144, IF(C144&gt;=10," ")))</f>
        <v>21.7</v>
      </c>
      <c r="AB144" s="102" t="str">
        <f t="shared" ref="AB144:AB154" si="53">IF(C144&lt;6," ",IF(C144&lt;=9,G144, IF(C144&gt;=10," ")))</f>
        <v>ND</v>
      </c>
      <c r="AC144" s="104" t="e">
        <f t="shared" ref="AC144:AC154" si="54">IF(Y144=" "," ",IF(Y144&gt;0,EXP(-173.4292+249.6339*100/Z144+143.3483*LN(+Z144/100)-21.8492*Z144/100+AA144*(-0.033096+0.014259*Z144/100-0.0017*(Z144/100)^2))*1.4276))</f>
        <v>#VALUE!</v>
      </c>
      <c r="AD144" s="102" t="e">
        <f t="shared" ref="AD144:AD154" si="55">IF(Y144=" "," ",IF(Y144&gt;0,AB144/AC144))</f>
        <v>#VALUE!</v>
      </c>
      <c r="AE144" s="105">
        <f t="shared" ref="AE144:AE154" si="56">IF(C144&lt;6," ",IF(C144&lt;=9,F144, IF(C144&gt;=10," ")))</f>
        <v>0.75</v>
      </c>
      <c r="AF144" s="102">
        <f t="shared" ref="AF144:AF154" si="57">IF(Y144=" "," ",N144)</f>
        <v>7.618646256450516</v>
      </c>
      <c r="AG144" s="105">
        <f t="shared" ref="AG144:AG154" si="58">IF(C144&lt;6," ",IF(C144&lt;=9,T144, IF(C144&gt;=10," ")))</f>
        <v>3.5700000000000007</v>
      </c>
      <c r="AH144" s="105">
        <f t="shared" ref="AH144:AH154" si="59">IF(C144&lt;6," ",IF(C144&lt;=9,U144, IF(C144&gt;=10," ")))</f>
        <v>2.6741059027777787</v>
      </c>
      <c r="AI144" s="102">
        <f t="shared" ref="AI144:AI147" si="60">IF(Y144=" ", " ", IF(Y144&gt;0, SUM(AG144:AH144)))</f>
        <v>6.244105902777779</v>
      </c>
      <c r="AJ144" s="106">
        <f t="shared" ref="AJ144:AJ154" si="61">IF(C144&lt;6," ",IF(C144&lt;=9,S144, IF(C144&gt;=10," ")))</f>
        <v>63.30836305760954</v>
      </c>
      <c r="AK144" s="107">
        <f t="shared" ref="AK144:AK154" si="62">IF(Y144=" ", " ", IF(Y144&gt;0, AJ144-AF144))</f>
        <v>55.689716801159022</v>
      </c>
      <c r="AL144" s="85"/>
      <c r="AM144" s="85"/>
      <c r="AN144" s="85"/>
      <c r="AO144" s="85"/>
      <c r="AP144" s="85"/>
      <c r="AQ144" s="85"/>
      <c r="AR144" s="85"/>
      <c r="AS144" s="85"/>
      <c r="AT144" s="85"/>
      <c r="AU144" s="85"/>
      <c r="AV144" s="85"/>
      <c r="AW144" s="85"/>
      <c r="AX144" s="85"/>
      <c r="AY144" s="85"/>
      <c r="AZ144" s="85"/>
      <c r="BA144" s="82"/>
      <c r="BB144" s="82"/>
    </row>
    <row r="145" spans="1:54" ht="16" x14ac:dyDescent="0.2">
      <c r="A145" s="101" t="s">
        <v>292</v>
      </c>
      <c r="B145" s="102">
        <v>2021</v>
      </c>
      <c r="C145" s="103">
        <v>7</v>
      </c>
      <c r="D145" s="102">
        <v>13</v>
      </c>
      <c r="E145" s="82"/>
      <c r="F145" s="131">
        <v>0.75</v>
      </c>
      <c r="G145" s="131">
        <v>9.4</v>
      </c>
      <c r="H145" s="82"/>
      <c r="I145" s="131">
        <v>18.399999999999999</v>
      </c>
      <c r="J145" s="205">
        <v>20.9</v>
      </c>
      <c r="K145" s="82"/>
      <c r="L145" s="82"/>
      <c r="M145" s="108"/>
      <c r="N145" s="137" t="s">
        <v>763</v>
      </c>
      <c r="O145" s="82"/>
      <c r="P145" s="82"/>
      <c r="Q145" s="82"/>
      <c r="R145" s="140"/>
      <c r="S145" s="137" t="s">
        <v>763</v>
      </c>
      <c r="T145" s="137" t="s">
        <v>763</v>
      </c>
      <c r="U145" s="137" t="s">
        <v>763</v>
      </c>
      <c r="V145" s="85"/>
      <c r="W145" s="85"/>
      <c r="X145" s="85"/>
      <c r="Y145" s="102">
        <f t="shared" si="50"/>
        <v>18.399999999999999</v>
      </c>
      <c r="Z145" s="102">
        <f t="shared" si="51"/>
        <v>291.54999999999995</v>
      </c>
      <c r="AA145" s="102">
        <f t="shared" si="52"/>
        <v>20.9</v>
      </c>
      <c r="AB145" s="102">
        <f t="shared" si="53"/>
        <v>9.4</v>
      </c>
      <c r="AC145" s="104">
        <f t="shared" si="54"/>
        <v>8.2665203845579818</v>
      </c>
      <c r="AD145" s="102">
        <f t="shared" si="55"/>
        <v>1.1371168959504871</v>
      </c>
      <c r="AE145" s="105">
        <f t="shared" si="56"/>
        <v>0.75</v>
      </c>
      <c r="AF145" s="102" t="str">
        <f t="shared" si="57"/>
        <v>NS</v>
      </c>
      <c r="AG145" s="105" t="str">
        <f t="shared" si="58"/>
        <v>NS</v>
      </c>
      <c r="AH145" s="105" t="str">
        <f t="shared" si="59"/>
        <v>NS</v>
      </c>
      <c r="AI145" s="102"/>
      <c r="AJ145" s="106" t="str">
        <f t="shared" si="61"/>
        <v>NS</v>
      </c>
      <c r="AK145" s="107" t="e">
        <f t="shared" si="62"/>
        <v>#VALUE!</v>
      </c>
      <c r="AL145" s="82"/>
      <c r="AM145" s="85"/>
      <c r="AN145" s="85"/>
      <c r="AO145" s="85"/>
      <c r="AP145" s="85"/>
      <c r="AQ145" s="85"/>
      <c r="AR145" s="114" t="s">
        <v>1230</v>
      </c>
      <c r="AS145" s="85"/>
      <c r="AT145" s="85"/>
      <c r="AU145" s="85"/>
      <c r="AV145" s="85"/>
      <c r="AW145" s="85"/>
      <c r="AX145" s="85"/>
      <c r="AY145" s="85"/>
      <c r="AZ145" s="85"/>
      <c r="BA145" s="82"/>
      <c r="BB145" s="82"/>
    </row>
    <row r="146" spans="1:54" ht="16" x14ac:dyDescent="0.2">
      <c r="A146" s="101" t="s">
        <v>292</v>
      </c>
      <c r="B146" s="102">
        <v>2021</v>
      </c>
      <c r="C146" s="103">
        <v>7</v>
      </c>
      <c r="D146" s="102">
        <v>27</v>
      </c>
      <c r="E146" s="82"/>
      <c r="F146" s="131">
        <v>0.99</v>
      </c>
      <c r="G146" s="131">
        <v>8.92</v>
      </c>
      <c r="H146" s="82"/>
      <c r="I146" s="131">
        <v>21</v>
      </c>
      <c r="J146" s="205">
        <v>22</v>
      </c>
      <c r="K146" s="82"/>
      <c r="L146" s="82"/>
      <c r="M146" s="108"/>
      <c r="N146" s="137" t="s">
        <v>763</v>
      </c>
      <c r="O146" s="82"/>
      <c r="P146" s="82"/>
      <c r="Q146" s="82"/>
      <c r="R146" s="140"/>
      <c r="S146" s="137" t="s">
        <v>763</v>
      </c>
      <c r="T146" s="137" t="s">
        <v>763</v>
      </c>
      <c r="U146" s="137" t="s">
        <v>763</v>
      </c>
      <c r="V146" s="85"/>
      <c r="W146" s="85"/>
      <c r="X146" s="85"/>
      <c r="Y146" s="102">
        <f t="shared" si="50"/>
        <v>21</v>
      </c>
      <c r="Z146" s="102">
        <f t="shared" si="51"/>
        <v>294.14999999999998</v>
      </c>
      <c r="AA146" s="102">
        <f t="shared" si="52"/>
        <v>22</v>
      </c>
      <c r="AB146" s="102">
        <f t="shared" si="53"/>
        <v>8.92</v>
      </c>
      <c r="AC146" s="104">
        <f t="shared" si="54"/>
        <v>7.8138057223085617</v>
      </c>
      <c r="AD146" s="102">
        <f t="shared" si="55"/>
        <v>1.1415692067353598</v>
      </c>
      <c r="AE146" s="105">
        <f t="shared" si="56"/>
        <v>0.99</v>
      </c>
      <c r="AF146" s="102" t="str">
        <f t="shared" si="57"/>
        <v>NS</v>
      </c>
      <c r="AG146" s="105" t="str">
        <f t="shared" si="58"/>
        <v>NS</v>
      </c>
      <c r="AH146" s="105" t="str">
        <f t="shared" si="59"/>
        <v>NS</v>
      </c>
      <c r="AI146" s="102"/>
      <c r="AJ146" s="106" t="str">
        <f t="shared" si="61"/>
        <v>NS</v>
      </c>
      <c r="AK146" s="107" t="e">
        <f t="shared" si="62"/>
        <v>#VALUE!</v>
      </c>
      <c r="AL146" s="82"/>
      <c r="AM146" s="85"/>
      <c r="AN146" s="85"/>
      <c r="AO146" s="85"/>
      <c r="AP146" s="85"/>
      <c r="AQ146" s="85"/>
      <c r="AR146" s="115"/>
      <c r="AS146" s="116" t="s">
        <v>487</v>
      </c>
      <c r="AT146" s="116" t="s">
        <v>1231</v>
      </c>
      <c r="AU146" s="116" t="s">
        <v>485</v>
      </c>
      <c r="AV146" s="116" t="s">
        <v>513</v>
      </c>
      <c r="AW146" s="116" t="s">
        <v>489</v>
      </c>
      <c r="AX146" s="116"/>
      <c r="AY146" s="85"/>
      <c r="AZ146" s="85"/>
      <c r="BA146" s="82"/>
      <c r="BB146" s="82"/>
    </row>
    <row r="147" spans="1:54" ht="16" x14ac:dyDescent="0.2">
      <c r="A147" s="101" t="s">
        <v>292</v>
      </c>
      <c r="B147" s="102">
        <v>2021</v>
      </c>
      <c r="C147" s="103">
        <v>7</v>
      </c>
      <c r="D147" s="102">
        <v>27</v>
      </c>
      <c r="E147" s="82"/>
      <c r="F147" s="131">
        <v>0.99</v>
      </c>
      <c r="G147" s="131">
        <v>8.92</v>
      </c>
      <c r="H147" s="82"/>
      <c r="I147" s="131">
        <v>21</v>
      </c>
      <c r="J147" s="205">
        <v>26.4</v>
      </c>
      <c r="K147" s="82"/>
      <c r="L147" s="82"/>
      <c r="M147" s="108"/>
      <c r="N147" s="137">
        <v>2.7348784518457823</v>
      </c>
      <c r="O147" s="82"/>
      <c r="P147" s="82"/>
      <c r="Q147" s="82"/>
      <c r="R147" s="140"/>
      <c r="S147" s="137">
        <v>49.515765264760233</v>
      </c>
      <c r="T147" s="137">
        <v>3.9980357142857148</v>
      </c>
      <c r="U147" s="137">
        <v>0.90391871279761926</v>
      </c>
      <c r="V147" s="85"/>
      <c r="W147" s="85"/>
      <c r="X147" s="85"/>
      <c r="Y147" s="102">
        <f t="shared" si="50"/>
        <v>21</v>
      </c>
      <c r="Z147" s="102">
        <f t="shared" si="51"/>
        <v>294.14999999999998</v>
      </c>
      <c r="AA147" s="102">
        <f t="shared" si="52"/>
        <v>26.4</v>
      </c>
      <c r="AB147" s="102">
        <f t="shared" si="53"/>
        <v>8.92</v>
      </c>
      <c r="AC147" s="104">
        <f t="shared" si="54"/>
        <v>7.6148337067845997</v>
      </c>
      <c r="AD147" s="102">
        <f t="shared" si="55"/>
        <v>1.1713978720313398</v>
      </c>
      <c r="AE147" s="105">
        <f t="shared" si="56"/>
        <v>0.99</v>
      </c>
      <c r="AF147" s="102">
        <f t="shared" si="57"/>
        <v>2.7348784518457823</v>
      </c>
      <c r="AG147" s="105">
        <f t="shared" si="58"/>
        <v>3.9980357142857148</v>
      </c>
      <c r="AH147" s="105">
        <f t="shared" si="59"/>
        <v>0.90391871279761926</v>
      </c>
      <c r="AI147" s="102">
        <f t="shared" si="60"/>
        <v>4.901954427083334</v>
      </c>
      <c r="AJ147" s="106">
        <f t="shared" si="61"/>
        <v>49.515765264760233</v>
      </c>
      <c r="AK147" s="107">
        <f t="shared" si="62"/>
        <v>46.780886812914453</v>
      </c>
      <c r="AL147" s="82"/>
      <c r="AM147" s="84" t="s">
        <v>1232</v>
      </c>
      <c r="AN147" s="82"/>
      <c r="AO147" s="82"/>
      <c r="AP147" s="82"/>
      <c r="AQ147" s="82"/>
      <c r="AR147" s="117" t="s">
        <v>522</v>
      </c>
      <c r="AS147" s="115"/>
      <c r="AT147" s="115"/>
      <c r="AU147" s="115"/>
      <c r="AV147" s="115"/>
      <c r="AW147" s="115"/>
      <c r="AX147" s="118"/>
      <c r="AY147" s="85"/>
      <c r="AZ147" s="85"/>
      <c r="BA147" s="82"/>
      <c r="BB147" s="82"/>
    </row>
    <row r="148" spans="1:54" ht="18" x14ac:dyDescent="0.25">
      <c r="A148" s="101" t="s">
        <v>292</v>
      </c>
      <c r="B148" s="102">
        <v>2021</v>
      </c>
      <c r="C148" s="103">
        <v>7</v>
      </c>
      <c r="D148" s="102">
        <v>27</v>
      </c>
      <c r="E148" s="82"/>
      <c r="F148" s="131">
        <v>0.99</v>
      </c>
      <c r="G148" s="131">
        <v>8.92</v>
      </c>
      <c r="H148" s="82"/>
      <c r="I148" s="131">
        <v>21</v>
      </c>
      <c r="J148" s="205">
        <v>26.5</v>
      </c>
      <c r="K148" s="82"/>
      <c r="L148" s="82"/>
      <c r="M148" s="108"/>
      <c r="N148" s="137" t="s">
        <v>763</v>
      </c>
      <c r="O148" s="82"/>
      <c r="P148" s="82"/>
      <c r="Q148" s="82"/>
      <c r="R148" s="140"/>
      <c r="S148" s="137" t="s">
        <v>763</v>
      </c>
      <c r="T148" s="137" t="s">
        <v>763</v>
      </c>
      <c r="U148" s="137" t="s">
        <v>763</v>
      </c>
      <c r="V148" s="85"/>
      <c r="W148" s="85"/>
      <c r="X148" s="85"/>
      <c r="Y148" s="102">
        <f t="shared" si="50"/>
        <v>21</v>
      </c>
      <c r="Z148" s="102">
        <f t="shared" si="51"/>
        <v>294.14999999999998</v>
      </c>
      <c r="AA148" s="102">
        <f t="shared" si="52"/>
        <v>26.5</v>
      </c>
      <c r="AB148" s="102">
        <f t="shared" si="53"/>
        <v>8.92</v>
      </c>
      <c r="AC148" s="104">
        <f t="shared" si="54"/>
        <v>7.6103709943880791</v>
      </c>
      <c r="AD148" s="102">
        <f t="shared" si="55"/>
        <v>1.1720847783344133</v>
      </c>
      <c r="AE148" s="105">
        <f t="shared" si="56"/>
        <v>0.99</v>
      </c>
      <c r="AF148" s="102" t="str">
        <f t="shared" si="57"/>
        <v>NS</v>
      </c>
      <c r="AG148" s="105" t="str">
        <f t="shared" si="58"/>
        <v>NS</v>
      </c>
      <c r="AH148" s="105" t="str">
        <f t="shared" si="59"/>
        <v>NS</v>
      </c>
      <c r="AI148" s="102"/>
      <c r="AJ148" s="106" t="str">
        <f t="shared" si="61"/>
        <v>NS</v>
      </c>
      <c r="AK148" s="107" t="e">
        <f t="shared" si="62"/>
        <v>#VALUE!</v>
      </c>
      <c r="AL148" s="82"/>
      <c r="AM148" s="119" t="s">
        <v>477</v>
      </c>
      <c r="AN148" s="109" t="s">
        <v>1231</v>
      </c>
      <c r="AO148" s="120" t="s">
        <v>479</v>
      </c>
      <c r="AP148" s="120" t="s">
        <v>726</v>
      </c>
      <c r="AQ148" s="120" t="s">
        <v>481</v>
      </c>
      <c r="AR148" s="118" t="s">
        <v>476</v>
      </c>
      <c r="AS148" s="115">
        <v>0.4</v>
      </c>
      <c r="AT148" s="118">
        <v>0.6</v>
      </c>
      <c r="AU148" s="121">
        <v>10</v>
      </c>
      <c r="AV148" s="115">
        <v>10</v>
      </c>
      <c r="AW148" s="122">
        <v>43</v>
      </c>
      <c r="AX148" s="118"/>
      <c r="AY148" s="85"/>
      <c r="AZ148" s="85"/>
      <c r="BA148" s="82"/>
      <c r="BB148" s="82"/>
    </row>
    <row r="149" spans="1:54" ht="16" x14ac:dyDescent="0.2">
      <c r="A149" s="101" t="s">
        <v>292</v>
      </c>
      <c r="B149" s="102">
        <v>2021</v>
      </c>
      <c r="C149" s="103">
        <v>8</v>
      </c>
      <c r="D149" s="102">
        <v>12</v>
      </c>
      <c r="E149" s="82"/>
      <c r="F149" s="131">
        <v>0.66</v>
      </c>
      <c r="G149" s="131">
        <v>8.4700000000000006</v>
      </c>
      <c r="H149" s="82"/>
      <c r="I149" s="131">
        <v>24</v>
      </c>
      <c r="J149" s="205">
        <v>20.8</v>
      </c>
      <c r="K149" s="82"/>
      <c r="L149" s="82"/>
      <c r="M149" s="82"/>
      <c r="N149" s="137" t="s">
        <v>763</v>
      </c>
      <c r="O149" s="82"/>
      <c r="P149" s="82"/>
      <c r="Q149" s="82"/>
      <c r="R149" s="140"/>
      <c r="S149" s="137" t="s">
        <v>763</v>
      </c>
      <c r="T149" s="137" t="s">
        <v>763</v>
      </c>
      <c r="U149" s="137" t="s">
        <v>763</v>
      </c>
      <c r="V149" s="85"/>
      <c r="W149" s="85"/>
      <c r="X149" s="85"/>
      <c r="Y149" s="102">
        <f t="shared" si="50"/>
        <v>24</v>
      </c>
      <c r="Z149" s="102">
        <f t="shared" si="51"/>
        <v>297.14999999999998</v>
      </c>
      <c r="AA149" s="102">
        <f t="shared" si="52"/>
        <v>20.8</v>
      </c>
      <c r="AB149" s="102">
        <f t="shared" si="53"/>
        <v>8.4700000000000006</v>
      </c>
      <c r="AC149" s="104">
        <f t="shared" si="54"/>
        <v>7.4473722303562164</v>
      </c>
      <c r="AD149" s="102">
        <f t="shared" si="55"/>
        <v>1.1373139059003192</v>
      </c>
      <c r="AE149" s="105">
        <f t="shared" si="56"/>
        <v>0.66</v>
      </c>
      <c r="AF149" s="102" t="str">
        <f t="shared" si="57"/>
        <v>NS</v>
      </c>
      <c r="AG149" s="105" t="str">
        <f t="shared" si="58"/>
        <v>NS</v>
      </c>
      <c r="AH149" s="105" t="str">
        <f t="shared" si="59"/>
        <v>NS</v>
      </c>
      <c r="AI149" s="102"/>
      <c r="AJ149" s="106" t="str">
        <f t="shared" si="61"/>
        <v>NS</v>
      </c>
      <c r="AK149" s="107" t="e">
        <f t="shared" si="62"/>
        <v>#VALUE!</v>
      </c>
      <c r="AL149" s="82"/>
      <c r="AM149" s="123" t="s">
        <v>479</v>
      </c>
      <c r="AN149" s="124" t="s">
        <v>1233</v>
      </c>
      <c r="AO149" s="124" t="s">
        <v>485</v>
      </c>
      <c r="AP149" s="124" t="s">
        <v>1234</v>
      </c>
      <c r="AQ149" s="124"/>
      <c r="AR149" s="118" t="s">
        <v>482</v>
      </c>
      <c r="AS149" s="115">
        <v>0.9</v>
      </c>
      <c r="AT149" s="118">
        <v>3</v>
      </c>
      <c r="AU149" s="121">
        <v>1</v>
      </c>
      <c r="AV149" s="115">
        <v>3</v>
      </c>
      <c r="AW149" s="122">
        <v>20</v>
      </c>
      <c r="AX149" s="118"/>
      <c r="AY149" s="85"/>
      <c r="AZ149" s="102"/>
      <c r="BA149" s="102" t="s">
        <v>1235</v>
      </c>
      <c r="BB149" s="82"/>
    </row>
    <row r="150" spans="1:54" ht="16" x14ac:dyDescent="0.2">
      <c r="A150" s="101" t="s">
        <v>292</v>
      </c>
      <c r="B150" s="102">
        <v>2021</v>
      </c>
      <c r="C150" s="103">
        <v>8</v>
      </c>
      <c r="D150" s="102">
        <v>12</v>
      </c>
      <c r="E150" s="82"/>
      <c r="F150" s="131" t="s">
        <v>761</v>
      </c>
      <c r="G150" s="131" t="s">
        <v>761</v>
      </c>
      <c r="H150" s="82"/>
      <c r="I150" s="131" t="s">
        <v>761</v>
      </c>
      <c r="J150" s="205">
        <v>25</v>
      </c>
      <c r="K150" s="82"/>
      <c r="L150" s="82"/>
      <c r="M150" s="82"/>
      <c r="N150" s="137">
        <v>1.6122770927372754</v>
      </c>
      <c r="O150" s="82"/>
      <c r="P150" s="82"/>
      <c r="Q150" s="82"/>
      <c r="R150" s="140"/>
      <c r="S150" s="137">
        <v>53.44146655708753</v>
      </c>
      <c r="T150" s="137">
        <v>11.220000000000004</v>
      </c>
      <c r="U150" s="137">
        <v>5.1442044270833298</v>
      </c>
      <c r="V150" s="85"/>
      <c r="W150" s="85"/>
      <c r="X150" s="85"/>
      <c r="Y150" s="102" t="str">
        <f t="shared" si="50"/>
        <v>ND</v>
      </c>
      <c r="Z150" s="102" t="e">
        <f t="shared" si="51"/>
        <v>#VALUE!</v>
      </c>
      <c r="AA150" s="102">
        <f t="shared" si="52"/>
        <v>25</v>
      </c>
      <c r="AB150" s="102" t="str">
        <f t="shared" si="53"/>
        <v>ND</v>
      </c>
      <c r="AC150" s="104" t="e">
        <f t="shared" si="54"/>
        <v>#VALUE!</v>
      </c>
      <c r="AD150" s="102" t="e">
        <f t="shared" si="55"/>
        <v>#VALUE!</v>
      </c>
      <c r="AE150" s="105" t="str">
        <f t="shared" si="56"/>
        <v>ND</v>
      </c>
      <c r="AF150" s="102">
        <f t="shared" si="57"/>
        <v>1.6122770927372754</v>
      </c>
      <c r="AG150" s="105">
        <f t="shared" si="58"/>
        <v>11.220000000000004</v>
      </c>
      <c r="AH150" s="105">
        <f t="shared" si="59"/>
        <v>5.1442044270833298</v>
      </c>
      <c r="AI150" s="102">
        <f t="shared" ref="AI150" si="63">IF(Y150=" ", " ", IF(Y150&gt;0, SUM(AG150:AH150)))</f>
        <v>16.364204427083333</v>
      </c>
      <c r="AJ150" s="106">
        <f t="shared" si="61"/>
        <v>53.44146655708753</v>
      </c>
      <c r="AK150" s="107">
        <f t="shared" si="62"/>
        <v>51.829189464350257</v>
      </c>
      <c r="AL150" s="82"/>
      <c r="AM150" s="123" t="s">
        <v>1236</v>
      </c>
      <c r="AN150" s="125" t="s">
        <v>742</v>
      </c>
      <c r="AO150" s="125" t="s">
        <v>494</v>
      </c>
      <c r="AP150" s="125" t="s">
        <v>495</v>
      </c>
      <c r="AQ150" s="125" t="s">
        <v>494</v>
      </c>
      <c r="AR150" s="118"/>
      <c r="AS150" s="115" t="s">
        <v>487</v>
      </c>
      <c r="AT150" s="115" t="s">
        <v>976</v>
      </c>
      <c r="AU150" s="115" t="s">
        <v>485</v>
      </c>
      <c r="AV150" s="115" t="s">
        <v>488</v>
      </c>
      <c r="AW150" s="115" t="s">
        <v>489</v>
      </c>
      <c r="AX150" s="116" t="s">
        <v>490</v>
      </c>
      <c r="AY150" s="102"/>
      <c r="AZ150" s="102"/>
      <c r="BA150" s="84" t="s">
        <v>1</v>
      </c>
      <c r="BB150" s="82"/>
    </row>
    <row r="151" spans="1:54" ht="16" x14ac:dyDescent="0.2">
      <c r="A151" s="101" t="s">
        <v>292</v>
      </c>
      <c r="B151" s="102">
        <v>2021</v>
      </c>
      <c r="C151" s="132">
        <v>8</v>
      </c>
      <c r="D151" s="82">
        <v>12</v>
      </c>
      <c r="E151" s="85"/>
      <c r="F151" s="131">
        <v>0.66</v>
      </c>
      <c r="G151" s="131">
        <v>8.4700000000000006</v>
      </c>
      <c r="H151" s="85"/>
      <c r="I151" s="131">
        <v>24</v>
      </c>
      <c r="J151" s="205">
        <v>25.6</v>
      </c>
      <c r="K151" s="85"/>
      <c r="L151" s="85"/>
      <c r="M151" s="85"/>
      <c r="N151" s="137" t="s">
        <v>763</v>
      </c>
      <c r="O151" s="85"/>
      <c r="P151" s="85"/>
      <c r="Q151" s="85"/>
      <c r="R151" s="140"/>
      <c r="S151" s="137" t="s">
        <v>763</v>
      </c>
      <c r="T151" s="137" t="s">
        <v>763</v>
      </c>
      <c r="U151" s="137" t="s">
        <v>763</v>
      </c>
      <c r="V151" s="85"/>
      <c r="W151" s="85"/>
      <c r="X151" s="85"/>
      <c r="Y151" s="85">
        <f t="shared" si="50"/>
        <v>24</v>
      </c>
      <c r="Z151" s="82">
        <f t="shared" si="51"/>
        <v>297.14999999999998</v>
      </c>
      <c r="AA151" s="85">
        <f t="shared" si="52"/>
        <v>25.6</v>
      </c>
      <c r="AB151" s="85">
        <f t="shared" si="53"/>
        <v>8.4700000000000006</v>
      </c>
      <c r="AC151" s="110">
        <f t="shared" si="54"/>
        <v>7.245120083107607</v>
      </c>
      <c r="AD151" s="82">
        <f t="shared" si="55"/>
        <v>1.1690627488353531</v>
      </c>
      <c r="AE151" s="111">
        <f t="shared" si="56"/>
        <v>0.66</v>
      </c>
      <c r="AF151" s="82" t="str">
        <f t="shared" si="57"/>
        <v>NS</v>
      </c>
      <c r="AG151" s="111" t="str">
        <f t="shared" si="58"/>
        <v>NS</v>
      </c>
      <c r="AH151" s="111" t="str">
        <f t="shared" si="59"/>
        <v>NS</v>
      </c>
      <c r="AI151" s="102"/>
      <c r="AJ151" s="112" t="str">
        <f t="shared" si="61"/>
        <v>NS</v>
      </c>
      <c r="AK151" s="113" t="e">
        <f t="shared" si="62"/>
        <v>#VALUE!</v>
      </c>
      <c r="AL151" s="82"/>
      <c r="AM151" s="82">
        <f>AD157</f>
        <v>1.1546977951615318</v>
      </c>
      <c r="AN151" s="82">
        <f>AE157</f>
        <v>0.77400000000000002</v>
      </c>
      <c r="AO151" s="82">
        <f>AF157</f>
        <v>3.3157328817078473</v>
      </c>
      <c r="AP151" s="82">
        <f>AI157</f>
        <v>12.475384331597223</v>
      </c>
      <c r="AQ151" s="113">
        <f>AK157</f>
        <v>50.693334659455836</v>
      </c>
      <c r="AR151" s="118"/>
      <c r="AS151" s="115" t="s">
        <v>497</v>
      </c>
      <c r="AT151" s="115" t="s">
        <v>497</v>
      </c>
      <c r="AU151" s="115" t="s">
        <v>497</v>
      </c>
      <c r="AV151" s="115" t="s">
        <v>497</v>
      </c>
      <c r="AW151" s="115" t="s">
        <v>497</v>
      </c>
      <c r="AX151" s="116" t="s">
        <v>498</v>
      </c>
      <c r="AY151" s="102"/>
      <c r="AZ151" s="102"/>
      <c r="BA151" s="82"/>
      <c r="BB151" s="82"/>
    </row>
    <row r="152" spans="1:54" ht="16" x14ac:dyDescent="0.2">
      <c r="A152" s="101" t="s">
        <v>292</v>
      </c>
      <c r="B152" s="102">
        <v>2021</v>
      </c>
      <c r="C152" s="132">
        <v>8</v>
      </c>
      <c r="D152" s="82">
        <v>26</v>
      </c>
      <c r="E152" s="85"/>
      <c r="F152" s="131">
        <v>0.6</v>
      </c>
      <c r="G152" s="131">
        <v>8.59</v>
      </c>
      <c r="H152" s="85"/>
      <c r="I152" s="131">
        <v>23</v>
      </c>
      <c r="J152" s="205">
        <v>24.2</v>
      </c>
      <c r="K152" s="85"/>
      <c r="L152" s="85"/>
      <c r="M152" s="85"/>
      <c r="N152" s="137" t="s">
        <v>763</v>
      </c>
      <c r="O152" s="85"/>
      <c r="P152" s="85"/>
      <c r="Q152" s="85"/>
      <c r="R152" s="140"/>
      <c r="S152" s="137" t="s">
        <v>763</v>
      </c>
      <c r="T152" s="137" t="s">
        <v>763</v>
      </c>
      <c r="U152" s="137" t="s">
        <v>763</v>
      </c>
      <c r="V152" s="85"/>
      <c r="W152" s="85"/>
      <c r="X152" s="85"/>
      <c r="Y152" s="85">
        <f t="shared" si="50"/>
        <v>23</v>
      </c>
      <c r="Z152" s="82">
        <f t="shared" si="51"/>
        <v>296.14999999999998</v>
      </c>
      <c r="AA152" s="85">
        <f t="shared" si="52"/>
        <v>24.2</v>
      </c>
      <c r="AB152" s="85">
        <f t="shared" si="53"/>
        <v>8.59</v>
      </c>
      <c r="AC152" s="110">
        <f t="shared" si="54"/>
        <v>7.4356680307158669</v>
      </c>
      <c r="AD152" s="82">
        <f t="shared" si="55"/>
        <v>1.1552425369873593</v>
      </c>
      <c r="AE152" s="111">
        <f t="shared" si="56"/>
        <v>0.6</v>
      </c>
      <c r="AF152" s="82" t="str">
        <f t="shared" si="57"/>
        <v>NS</v>
      </c>
      <c r="AG152" s="111" t="str">
        <f t="shared" si="58"/>
        <v>NS</v>
      </c>
      <c r="AH152" s="111" t="str">
        <f t="shared" si="59"/>
        <v>NS</v>
      </c>
      <c r="AI152" s="82"/>
      <c r="AJ152" s="112" t="str">
        <f t="shared" si="61"/>
        <v>NS</v>
      </c>
      <c r="AK152" s="113" t="e">
        <f t="shared" si="62"/>
        <v>#VALUE!</v>
      </c>
      <c r="AL152" s="85"/>
      <c r="AM152" s="82"/>
      <c r="AN152" s="82"/>
      <c r="AO152" s="82"/>
      <c r="AP152" s="85"/>
      <c r="AQ152" s="82"/>
      <c r="AR152" s="82"/>
      <c r="AS152" s="115">
        <f>((LN(AM151)-LN(0.4))/(LN(0.9)-LN(0.4))*100)</f>
        <v>130.73003955227921</v>
      </c>
      <c r="AT152" s="120">
        <f>((LN(AN151)-LN(0.6))/(LN(3)-LN(0.6))*100)</f>
        <v>15.82181060892632</v>
      </c>
      <c r="AU152" s="115">
        <f>((LN(AO151)-LN(10))/(LN(1)-LN(10))*100)</f>
        <v>47.942046384945527</v>
      </c>
      <c r="AV152" s="115">
        <f>((LN(AP151)-LN(10))/(LN(3)-LN(10))*100)</f>
        <v>-18.370211978074405</v>
      </c>
      <c r="AW152" s="115">
        <f>((LN(AQ151)-LN(43))/(LN(20)-LN(43))*100)</f>
        <v>-21.502447381478937</v>
      </c>
      <c r="AX152" s="82"/>
      <c r="AY152" s="82"/>
      <c r="AZ152" s="82"/>
      <c r="BA152" s="82"/>
      <c r="BB152" s="82"/>
    </row>
    <row r="153" spans="1:54" ht="16" x14ac:dyDescent="0.2">
      <c r="A153" s="101" t="s">
        <v>292</v>
      </c>
      <c r="B153" s="102">
        <v>2021</v>
      </c>
      <c r="C153" s="132">
        <v>8</v>
      </c>
      <c r="D153" s="82">
        <v>26</v>
      </c>
      <c r="E153" s="85"/>
      <c r="F153" s="131" t="s">
        <v>761</v>
      </c>
      <c r="G153" s="131" t="s">
        <v>761</v>
      </c>
      <c r="H153" s="85"/>
      <c r="I153" s="131" t="s">
        <v>761</v>
      </c>
      <c r="J153" s="205">
        <v>26.6</v>
      </c>
      <c r="K153" s="85"/>
      <c r="L153" s="85"/>
      <c r="M153" s="85"/>
      <c r="N153" s="137">
        <v>1.2971297257978152</v>
      </c>
      <c r="O153" s="85"/>
      <c r="P153" s="85"/>
      <c r="Q153" s="85"/>
      <c r="R153" s="140"/>
      <c r="S153" s="137">
        <v>49.770675285197434</v>
      </c>
      <c r="T153" s="137">
        <v>8.054761904761909</v>
      </c>
      <c r="U153" s="137">
        <v>14.336510664682534</v>
      </c>
      <c r="V153" s="85"/>
      <c r="W153" s="85"/>
      <c r="X153" s="85"/>
      <c r="Y153" s="85" t="str">
        <f t="shared" si="50"/>
        <v>ND</v>
      </c>
      <c r="Z153" s="82" t="e">
        <f t="shared" si="51"/>
        <v>#VALUE!</v>
      </c>
      <c r="AA153" s="85">
        <f t="shared" si="52"/>
        <v>26.6</v>
      </c>
      <c r="AB153" s="85" t="str">
        <f t="shared" si="53"/>
        <v>ND</v>
      </c>
      <c r="AC153" s="110" t="e">
        <f t="shared" si="54"/>
        <v>#VALUE!</v>
      </c>
      <c r="AD153" s="82" t="e">
        <f t="shared" si="55"/>
        <v>#VALUE!</v>
      </c>
      <c r="AE153" s="111" t="str">
        <f t="shared" si="56"/>
        <v>ND</v>
      </c>
      <c r="AF153" s="82">
        <f t="shared" si="57"/>
        <v>1.2971297257978152</v>
      </c>
      <c r="AG153" s="111">
        <f t="shared" si="58"/>
        <v>8.054761904761909</v>
      </c>
      <c r="AH153" s="111">
        <f t="shared" si="59"/>
        <v>14.336510664682534</v>
      </c>
      <c r="AI153" s="102">
        <f t="shared" ref="AI153" si="64">IF(Y153=" ", " ", IF(Y153&gt;0, SUM(AG153:AH153)))</f>
        <v>22.391272569444443</v>
      </c>
      <c r="AJ153" s="112">
        <f t="shared" si="61"/>
        <v>49.770675285197434</v>
      </c>
      <c r="AK153" s="113">
        <f t="shared" si="62"/>
        <v>48.473545559399618</v>
      </c>
      <c r="AL153" s="82"/>
      <c r="AM153" s="85"/>
      <c r="AN153" s="85"/>
      <c r="AO153" s="85"/>
      <c r="AP153" s="128" t="s">
        <v>1237</v>
      </c>
      <c r="AQ153" s="85"/>
      <c r="AR153" s="82"/>
      <c r="AS153" s="82">
        <f>IF(AS152&gt;100, 100, IF(AS152&lt;0, 0, AS152))</f>
        <v>100</v>
      </c>
      <c r="AT153" s="82">
        <f t="shared" ref="AT153:AW153" si="65">IF(AT152&gt;100, 100, IF(AT152&lt;0, 0, AT152))</f>
        <v>15.82181060892632</v>
      </c>
      <c r="AU153" s="82">
        <f t="shared" si="65"/>
        <v>47.942046384945527</v>
      </c>
      <c r="AV153" s="82">
        <f t="shared" si="65"/>
        <v>0</v>
      </c>
      <c r="AW153" s="82">
        <f t="shared" si="65"/>
        <v>0</v>
      </c>
      <c r="AX153" s="129">
        <f>AVERAGE(AS153:AW153)</f>
        <v>32.752771398774371</v>
      </c>
      <c r="AY153" s="84"/>
      <c r="AZ153" s="84"/>
      <c r="BA153" s="84" t="str">
        <f>IF(AX153&gt;65, "Acceptable; Ongoing Protection is Required", "Unacceptable; Immediate Restoration is Required")</f>
        <v>Unacceptable; Immediate Restoration is Required</v>
      </c>
      <c r="BB153" s="82"/>
    </row>
    <row r="154" spans="1:54" ht="16" x14ac:dyDescent="0.2">
      <c r="A154" s="101" t="s">
        <v>292</v>
      </c>
      <c r="B154" s="102">
        <v>2021</v>
      </c>
      <c r="C154" s="132">
        <v>8</v>
      </c>
      <c r="D154" s="82">
        <v>26</v>
      </c>
      <c r="E154" s="85"/>
      <c r="F154" s="131">
        <v>0.6</v>
      </c>
      <c r="G154" s="131">
        <v>8.59</v>
      </c>
      <c r="H154" s="85"/>
      <c r="I154" s="131">
        <v>23</v>
      </c>
      <c r="J154" s="205">
        <v>27.3</v>
      </c>
      <c r="K154" s="85"/>
      <c r="L154" s="85"/>
      <c r="M154" s="85"/>
      <c r="N154" s="137" t="s">
        <v>763</v>
      </c>
      <c r="O154" s="85"/>
      <c r="P154" s="85"/>
      <c r="Q154" s="85"/>
      <c r="R154" s="140"/>
      <c r="S154" s="137" t="s">
        <v>763</v>
      </c>
      <c r="T154" s="137" t="s">
        <v>763</v>
      </c>
      <c r="U154" s="137" t="s">
        <v>763</v>
      </c>
      <c r="V154" s="85"/>
      <c r="W154" s="85"/>
      <c r="X154" s="85"/>
      <c r="Y154" s="85">
        <f t="shared" si="50"/>
        <v>23</v>
      </c>
      <c r="Z154" s="82">
        <f t="shared" si="51"/>
        <v>296.14999999999998</v>
      </c>
      <c r="AA154" s="85">
        <f t="shared" si="52"/>
        <v>27.3</v>
      </c>
      <c r="AB154" s="85">
        <f t="shared" si="53"/>
        <v>8.59</v>
      </c>
      <c r="AC154" s="110">
        <f t="shared" si="54"/>
        <v>7.3036722690805531</v>
      </c>
      <c r="AD154" s="82">
        <f t="shared" si="55"/>
        <v>1.1761206806013189</v>
      </c>
      <c r="AE154" s="111">
        <f t="shared" si="56"/>
        <v>0.6</v>
      </c>
      <c r="AF154" s="82" t="str">
        <f t="shared" si="57"/>
        <v>NS</v>
      </c>
      <c r="AG154" s="111" t="str">
        <f t="shared" si="58"/>
        <v>NS</v>
      </c>
      <c r="AH154" s="111" t="str">
        <f t="shared" si="59"/>
        <v>NS</v>
      </c>
      <c r="AI154" s="82"/>
      <c r="AJ154" s="112" t="str">
        <f t="shared" si="61"/>
        <v>NS</v>
      </c>
      <c r="AK154" s="113" t="e">
        <f t="shared" si="62"/>
        <v>#VALUE!</v>
      </c>
      <c r="AL154" s="85"/>
      <c r="AM154" s="85"/>
      <c r="AN154" s="85"/>
      <c r="AO154" s="85"/>
      <c r="AP154" s="85"/>
      <c r="AQ154" s="85"/>
      <c r="AR154" s="85"/>
      <c r="AS154" s="85"/>
      <c r="AT154" s="85"/>
      <c r="AU154" s="85"/>
      <c r="AV154" s="85"/>
      <c r="AW154" s="126" t="s">
        <v>1238</v>
      </c>
      <c r="AX154" s="126">
        <f>AVERAGE(AS153:AW153)</f>
        <v>32.752771398774371</v>
      </c>
      <c r="AY154" s="85"/>
      <c r="AZ154" s="85"/>
      <c r="BA154" s="82"/>
      <c r="BB154" s="82"/>
    </row>
    <row r="155" spans="1:54" ht="16" x14ac:dyDescent="0.2">
      <c r="A155" s="101"/>
      <c r="B155" s="102"/>
      <c r="C155" s="132"/>
      <c r="D155" s="82"/>
      <c r="E155" s="85"/>
      <c r="F155" s="144"/>
      <c r="G155" s="144"/>
      <c r="H155" s="85"/>
      <c r="I155" s="144"/>
      <c r="J155" s="145"/>
      <c r="K155" s="85"/>
      <c r="L155" s="85"/>
      <c r="M155" s="85"/>
      <c r="N155" s="146"/>
      <c r="O155" s="85"/>
      <c r="P155" s="85"/>
      <c r="Q155" s="85"/>
      <c r="R155" s="140"/>
      <c r="S155" s="146"/>
      <c r="T155" s="146"/>
      <c r="U155" s="146"/>
      <c r="V155" s="85"/>
      <c r="W155" s="85"/>
      <c r="X155" s="85"/>
      <c r="Y155" s="85"/>
      <c r="Z155" s="82"/>
      <c r="AA155" s="85"/>
      <c r="AB155" s="85"/>
      <c r="AC155" s="110"/>
      <c r="AD155" s="82"/>
      <c r="AE155" s="111"/>
      <c r="AF155" s="82"/>
      <c r="AG155" s="111"/>
      <c r="AH155" s="111"/>
      <c r="AI155" s="82"/>
      <c r="AJ155" s="112"/>
      <c r="AK155" s="113"/>
      <c r="AL155" s="85"/>
      <c r="AM155" s="82"/>
      <c r="AN155" s="82"/>
      <c r="AO155" s="82"/>
      <c r="AP155" s="85"/>
      <c r="AQ155" s="82"/>
      <c r="AR155" s="82"/>
      <c r="AS155" s="115"/>
      <c r="AT155" s="120"/>
      <c r="AU155" s="115"/>
      <c r="AV155" s="115"/>
      <c r="AW155" s="115"/>
      <c r="AX155" s="82"/>
      <c r="AY155" s="82"/>
      <c r="AZ155" s="82"/>
      <c r="BA155" s="82"/>
      <c r="BB155" s="82"/>
    </row>
    <row r="156" spans="1:54" ht="16" x14ac:dyDescent="0.2">
      <c r="A156" s="101"/>
      <c r="B156" s="102"/>
      <c r="C156" s="132"/>
      <c r="D156" s="82"/>
      <c r="E156" s="85"/>
      <c r="F156" s="144"/>
      <c r="G156" s="144"/>
      <c r="H156" s="85"/>
      <c r="I156" s="144"/>
      <c r="J156" s="145"/>
      <c r="K156" s="85"/>
      <c r="L156" s="85"/>
      <c r="M156" s="85"/>
      <c r="N156" s="146"/>
      <c r="O156" s="85"/>
      <c r="P156" s="85"/>
      <c r="Q156" s="85"/>
      <c r="R156" s="140"/>
      <c r="S156" s="146"/>
      <c r="T156" s="146"/>
      <c r="U156" s="146"/>
      <c r="V156" s="85"/>
      <c r="W156" s="85"/>
      <c r="X156" s="85"/>
      <c r="Y156" s="85"/>
      <c r="Z156" s="82"/>
      <c r="AA156" s="85"/>
      <c r="AB156" s="85"/>
      <c r="AC156" s="110"/>
      <c r="AD156" s="82"/>
      <c r="AE156" s="111"/>
      <c r="AF156" s="82"/>
      <c r="AG156" s="111"/>
      <c r="AH156" s="111"/>
      <c r="AI156" s="82"/>
      <c r="AJ156" s="112"/>
      <c r="AK156" s="113"/>
      <c r="AL156" s="85"/>
      <c r="AM156" s="82"/>
      <c r="AN156" s="82"/>
      <c r="AO156" s="82"/>
      <c r="AP156" s="85"/>
      <c r="AQ156" s="82"/>
      <c r="AR156" s="82"/>
      <c r="AS156" s="115"/>
      <c r="AT156" s="120"/>
      <c r="AU156" s="115"/>
      <c r="AV156" s="115"/>
      <c r="AW156" s="115"/>
      <c r="AX156" s="82"/>
      <c r="AY156" s="82"/>
      <c r="AZ156" s="82"/>
      <c r="BA156" s="82"/>
      <c r="BB156" s="82"/>
    </row>
    <row r="157" spans="1:54" ht="16" x14ac:dyDescent="0.2">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4">
        <f>_xlfn.AGGREGATE(1, 6,AD143:AD155)</f>
        <v>1.1546977951615318</v>
      </c>
      <c r="AE157" s="84">
        <f>_xlfn.AGGREGATE(1, 6,AE143:AE155)</f>
        <v>0.77400000000000002</v>
      </c>
      <c r="AF157" s="84">
        <f>_xlfn.AGGREGATE(1, 6,AF143:AF155)</f>
        <v>3.3157328817078473</v>
      </c>
      <c r="AG157" s="82"/>
      <c r="AH157" s="82"/>
      <c r="AI157" s="84">
        <f>_xlfn.AGGREGATE(1, 6,AI143:AI155)</f>
        <v>12.475384331597223</v>
      </c>
      <c r="AJ157" s="82"/>
      <c r="AK157" s="84">
        <f>_xlfn.AGGREGATE(1, 6,AK143:AK155)</f>
        <v>50.693334659455836</v>
      </c>
      <c r="AL157" s="82"/>
      <c r="AM157" s="82"/>
      <c r="AN157" s="82"/>
      <c r="AO157" s="82"/>
      <c r="AP157" s="82"/>
      <c r="AQ157" s="82"/>
      <c r="AR157" s="82"/>
      <c r="AS157" s="82"/>
      <c r="AT157" s="82"/>
      <c r="AU157" s="82"/>
      <c r="AV157" s="82"/>
      <c r="AW157" s="82"/>
      <c r="AX157" s="82"/>
      <c r="AY157" s="82"/>
      <c r="AZ157" s="82"/>
      <c r="BA157" s="82"/>
      <c r="BB157" s="82"/>
    </row>
    <row r="158" spans="1:54" x14ac:dyDescent="0.2">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126" t="s">
        <v>1238</v>
      </c>
      <c r="AD158" s="126" t="e">
        <f>AVERAGE(AD142:AD149)</f>
        <v>#VALUE!</v>
      </c>
      <c r="AE158" s="126">
        <f>AVERAGE(AE142:AE154)</f>
        <v>0.77400000000000002</v>
      </c>
      <c r="AF158" s="126">
        <f>AVERAGE(AF142:AF154)</f>
        <v>3.3157328817078473</v>
      </c>
      <c r="AG158" s="126"/>
      <c r="AH158" s="126"/>
      <c r="AI158" s="126">
        <f>AVERAGE(AI142:AI154)</f>
        <v>12.475384331597223</v>
      </c>
      <c r="AJ158" s="126"/>
      <c r="AK158" s="127" t="e">
        <f>AVERAGE(AK142:AK154)</f>
        <v>#VALUE!</v>
      </c>
      <c r="AL158" s="82"/>
      <c r="AM158" s="82"/>
      <c r="AN158" s="82"/>
      <c r="AO158" s="82"/>
      <c r="AP158" s="82"/>
      <c r="AQ158" s="82"/>
      <c r="AR158" s="82"/>
      <c r="AS158" s="82"/>
      <c r="AT158" s="82"/>
      <c r="AU158" s="82"/>
      <c r="AV158" s="82"/>
      <c r="AW158" s="82"/>
      <c r="AX158" s="82"/>
      <c r="AY158" s="82"/>
      <c r="AZ158" s="82"/>
      <c r="BA158" s="82"/>
      <c r="BB158" s="82"/>
    </row>
    <row r="162" spans="1:50" x14ac:dyDescent="0.2">
      <c r="A162" s="68" t="s">
        <v>1248</v>
      </c>
      <c r="B162" s="40"/>
      <c r="C162" s="40"/>
      <c r="D162" s="40"/>
      <c r="E162" s="41"/>
      <c r="F162" s="40"/>
      <c r="G162" s="40"/>
      <c r="H162" s="40"/>
      <c r="I162" s="40"/>
      <c r="J162" s="40"/>
      <c r="K162" s="42"/>
      <c r="L162" s="40"/>
      <c r="M162" s="40"/>
      <c r="N162" s="40"/>
      <c r="O162" s="40"/>
      <c r="P162" s="43" t="s">
        <v>977</v>
      </c>
      <c r="Q162" s="43" t="s">
        <v>976</v>
      </c>
      <c r="R162" s="43" t="s">
        <v>976</v>
      </c>
      <c r="S162" s="43" t="s">
        <v>976</v>
      </c>
      <c r="T162" s="44"/>
      <c r="U162" s="43"/>
      <c r="V162" s="43"/>
      <c r="W162" s="45"/>
      <c r="X162" s="40"/>
      <c r="Y162" s="40"/>
      <c r="Z162" s="43" t="s">
        <v>978</v>
      </c>
      <c r="AA162" s="46" t="s">
        <v>979</v>
      </c>
      <c r="AB162" s="47"/>
      <c r="AC162" s="40"/>
      <c r="AD162" s="40"/>
      <c r="AE162" s="48"/>
      <c r="AF162" s="48"/>
      <c r="AG162" s="48"/>
      <c r="AH162" s="48"/>
      <c r="AI162" s="48"/>
      <c r="AJ162" s="48"/>
      <c r="AK162" s="48"/>
      <c r="AL162" s="48"/>
      <c r="AM162" s="48"/>
      <c r="AN162" s="48"/>
      <c r="AO162" s="48"/>
      <c r="AP162" s="48"/>
      <c r="AQ162" s="46"/>
      <c r="AR162" s="40"/>
      <c r="AS162" s="40" t="s">
        <v>977</v>
      </c>
      <c r="AT162" s="40"/>
      <c r="AU162" s="40"/>
      <c r="AV162" s="40"/>
      <c r="AW162" s="40"/>
      <c r="AX162" s="40"/>
    </row>
    <row r="163" spans="1:50" x14ac:dyDescent="0.2">
      <c r="A163" s="43"/>
      <c r="B163" s="40"/>
      <c r="C163" s="40"/>
      <c r="D163" s="40"/>
      <c r="E163" s="41"/>
      <c r="F163" s="43"/>
      <c r="G163" s="43"/>
      <c r="H163" s="43" t="s">
        <v>696</v>
      </c>
      <c r="I163" s="49" t="s">
        <v>697</v>
      </c>
      <c r="J163" s="40"/>
      <c r="K163" s="50" t="s">
        <v>698</v>
      </c>
      <c r="L163" s="43" t="s">
        <v>699</v>
      </c>
      <c r="M163" s="43" t="s">
        <v>700</v>
      </c>
      <c r="N163" s="43" t="s">
        <v>701</v>
      </c>
      <c r="O163" s="40"/>
      <c r="P163" s="43" t="s">
        <v>707</v>
      </c>
      <c r="Q163" s="51" t="s">
        <v>704</v>
      </c>
      <c r="R163" s="43" t="s">
        <v>705</v>
      </c>
      <c r="S163" s="43" t="s">
        <v>706</v>
      </c>
      <c r="T163" s="52"/>
      <c r="U163" s="43" t="s">
        <v>703</v>
      </c>
      <c r="V163" s="43" t="s">
        <v>702</v>
      </c>
      <c r="W163" s="53" t="s">
        <v>709</v>
      </c>
      <c r="X163" s="43" t="s">
        <v>708</v>
      </c>
      <c r="Y163" s="43" t="s">
        <v>710</v>
      </c>
      <c r="Z163" s="43" t="s">
        <v>711</v>
      </c>
      <c r="AA163" s="46" t="s">
        <v>711</v>
      </c>
      <c r="AB163" s="47"/>
      <c r="AC163" s="43" t="s">
        <v>712</v>
      </c>
      <c r="AD163" s="43" t="s">
        <v>713</v>
      </c>
      <c r="AE163" s="46" t="s">
        <v>714</v>
      </c>
      <c r="AF163" s="46" t="s">
        <v>715</v>
      </c>
      <c r="AG163" s="46" t="s">
        <v>716</v>
      </c>
      <c r="AH163" s="46" t="s">
        <v>485</v>
      </c>
      <c r="AI163" s="46" t="s">
        <v>717</v>
      </c>
      <c r="AJ163" s="46" t="s">
        <v>718</v>
      </c>
      <c r="AK163" s="54" t="s">
        <v>719</v>
      </c>
      <c r="AL163" s="54" t="s">
        <v>720</v>
      </c>
      <c r="AM163" s="46" t="s">
        <v>721</v>
      </c>
      <c r="AN163" s="46" t="s">
        <v>489</v>
      </c>
      <c r="AO163" s="46" t="s">
        <v>722</v>
      </c>
      <c r="AP163" s="46" t="s">
        <v>723</v>
      </c>
      <c r="AQ163" s="46" t="s">
        <v>724</v>
      </c>
      <c r="AR163" s="46" t="s">
        <v>725</v>
      </c>
      <c r="AS163" s="46" t="s">
        <v>726</v>
      </c>
      <c r="AT163" s="40"/>
      <c r="AU163" s="40"/>
      <c r="AV163" s="40"/>
      <c r="AW163" s="40"/>
      <c r="AX163" s="40"/>
    </row>
    <row r="164" spans="1:50" x14ac:dyDescent="0.2">
      <c r="A164" s="55" t="s">
        <v>728</v>
      </c>
      <c r="B164" s="55" t="s">
        <v>729</v>
      </c>
      <c r="C164" s="55" t="s">
        <v>707</v>
      </c>
      <c r="D164" s="55" t="s">
        <v>730</v>
      </c>
      <c r="E164" s="56" t="s">
        <v>731</v>
      </c>
      <c r="F164" s="55" t="s">
        <v>15</v>
      </c>
      <c r="G164" s="55" t="s">
        <v>1123</v>
      </c>
      <c r="H164" s="55" t="s">
        <v>732</v>
      </c>
      <c r="I164" s="57" t="s">
        <v>733</v>
      </c>
      <c r="J164" s="58" t="s">
        <v>734</v>
      </c>
      <c r="K164" s="59" t="s">
        <v>735</v>
      </c>
      <c r="L164" s="60" t="s">
        <v>736</v>
      </c>
      <c r="M164" s="61" t="s">
        <v>737</v>
      </c>
      <c r="N164" s="55" t="s">
        <v>738</v>
      </c>
      <c r="O164" s="55" t="s">
        <v>739</v>
      </c>
      <c r="P164" s="55" t="s">
        <v>742</v>
      </c>
      <c r="Q164" s="55" t="s">
        <v>742</v>
      </c>
      <c r="R164" s="55" t="s">
        <v>742</v>
      </c>
      <c r="S164" s="55" t="s">
        <v>742</v>
      </c>
      <c r="T164" s="62" t="s">
        <v>743</v>
      </c>
      <c r="U164" s="55" t="s">
        <v>741</v>
      </c>
      <c r="V164" s="55" t="s">
        <v>740</v>
      </c>
      <c r="W164" s="63" t="s">
        <v>745</v>
      </c>
      <c r="X164" s="55" t="s">
        <v>744</v>
      </c>
      <c r="Y164" s="61" t="s">
        <v>746</v>
      </c>
      <c r="Z164" s="64" t="s">
        <v>747</v>
      </c>
      <c r="AA164" s="65" t="s">
        <v>747</v>
      </c>
      <c r="AB164" s="66" t="s">
        <v>749</v>
      </c>
      <c r="AC164" s="55" t="s">
        <v>750</v>
      </c>
      <c r="AD164" s="55" t="s">
        <v>751</v>
      </c>
      <c r="AE164" s="67" t="s">
        <v>494</v>
      </c>
      <c r="AF164" s="67" t="s">
        <v>494</v>
      </c>
      <c r="AG164" s="67" t="s">
        <v>494</v>
      </c>
      <c r="AH164" s="67" t="s">
        <v>494</v>
      </c>
      <c r="AI164" s="67" t="s">
        <v>494</v>
      </c>
      <c r="AJ164" s="67" t="s">
        <v>494</v>
      </c>
      <c r="AK164" s="67" t="s">
        <v>494</v>
      </c>
      <c r="AL164" s="67" t="s">
        <v>494</v>
      </c>
      <c r="AM164" s="65" t="s">
        <v>725</v>
      </c>
      <c r="AN164" s="67" t="s">
        <v>494</v>
      </c>
      <c r="AO164" s="67" t="s">
        <v>494</v>
      </c>
      <c r="AP164" s="65" t="s">
        <v>752</v>
      </c>
      <c r="AQ164" s="65" t="s">
        <v>752</v>
      </c>
      <c r="AR164" s="67" t="s">
        <v>753</v>
      </c>
      <c r="AS164" s="65" t="s">
        <v>752</v>
      </c>
      <c r="AT164" s="40"/>
      <c r="AU164" s="40"/>
      <c r="AV164" s="40"/>
      <c r="AW164" s="40"/>
      <c r="AX164" s="40"/>
    </row>
    <row r="165" spans="1:50" x14ac:dyDescent="0.2">
      <c r="A165" t="s">
        <v>756</v>
      </c>
      <c r="B165" s="68" t="s">
        <v>292</v>
      </c>
      <c r="C165" s="68" t="s">
        <v>757</v>
      </c>
      <c r="E165" s="69">
        <v>44757</v>
      </c>
      <c r="F165" s="68" t="s">
        <v>1143</v>
      </c>
      <c r="G165" s="68" t="s">
        <v>289</v>
      </c>
      <c r="H165" t="s">
        <v>1144</v>
      </c>
      <c r="I165" s="68" t="s">
        <v>1145</v>
      </c>
      <c r="J165" s="68" t="s">
        <v>760</v>
      </c>
      <c r="K165" s="77">
        <v>0.37083333333333335</v>
      </c>
      <c r="L165" s="68">
        <v>2</v>
      </c>
      <c r="M165" s="68">
        <v>1</v>
      </c>
      <c r="N165" s="68" t="s">
        <v>872</v>
      </c>
      <c r="O165" s="68" t="s">
        <v>1148</v>
      </c>
      <c r="P165" s="68">
        <v>0.7</v>
      </c>
      <c r="Q165" s="68" t="s">
        <v>761</v>
      </c>
      <c r="R165" s="68" t="s">
        <v>761</v>
      </c>
      <c r="S165" s="131">
        <v>0.7</v>
      </c>
      <c r="T165" s="76">
        <v>1</v>
      </c>
      <c r="U165" s="131">
        <v>9.02</v>
      </c>
      <c r="V165" s="131">
        <v>20.2</v>
      </c>
      <c r="W165" s="71">
        <v>0.29166666666666669</v>
      </c>
      <c r="X165" s="68">
        <v>0.15</v>
      </c>
      <c r="Y165" s="68">
        <v>24.7</v>
      </c>
      <c r="Z165" s="68">
        <v>4.53</v>
      </c>
      <c r="AA165" s="72">
        <v>4.0282655158950371</v>
      </c>
      <c r="AB165" s="73">
        <v>54.5</v>
      </c>
      <c r="AC165" s="134">
        <v>20.6</v>
      </c>
      <c r="AD165" s="74">
        <v>33.200000000000003</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0" x14ac:dyDescent="0.2">
      <c r="A166" t="s">
        <v>756</v>
      </c>
      <c r="B166" s="68" t="s">
        <v>292</v>
      </c>
      <c r="C166" s="68" t="s">
        <v>764</v>
      </c>
      <c r="E166" s="69">
        <v>44757</v>
      </c>
      <c r="F166" s="68" t="s">
        <v>1143</v>
      </c>
      <c r="G166" s="68" t="s">
        <v>289</v>
      </c>
      <c r="H166" t="s">
        <v>1144</v>
      </c>
      <c r="I166" s="68" t="s">
        <v>1145</v>
      </c>
      <c r="J166" s="68" t="s">
        <v>760</v>
      </c>
      <c r="K166" s="77">
        <v>0.37083333333333335</v>
      </c>
      <c r="L166" s="68">
        <v>2</v>
      </c>
      <c r="M166" s="68">
        <v>1</v>
      </c>
      <c r="N166" s="68" t="s">
        <v>872</v>
      </c>
      <c r="O166" s="68" t="s">
        <v>1148</v>
      </c>
      <c r="P166" s="68">
        <v>0.7</v>
      </c>
      <c r="Q166" s="68" t="s">
        <v>761</v>
      </c>
      <c r="R166" s="68" t="s">
        <v>761</v>
      </c>
      <c r="S166" s="131">
        <v>0.7</v>
      </c>
      <c r="T166" s="76">
        <v>1</v>
      </c>
      <c r="U166" s="131">
        <v>9.02</v>
      </c>
      <c r="V166" s="131">
        <v>20.2</v>
      </c>
      <c r="W166" s="71">
        <v>0.29305555555555557</v>
      </c>
      <c r="X166" s="68">
        <v>0.35</v>
      </c>
      <c r="Y166" s="68">
        <v>24.8</v>
      </c>
      <c r="Z166" s="68">
        <v>4.01</v>
      </c>
      <c r="AA166" s="72">
        <v>3.5742911179266144</v>
      </c>
      <c r="AB166" s="73">
        <v>54</v>
      </c>
      <c r="AC166" s="134">
        <v>20.2</v>
      </c>
      <c r="AD166" s="74">
        <v>32.5</v>
      </c>
      <c r="AE166" s="72">
        <v>0.28092783505154639</v>
      </c>
      <c r="AF166" s="72">
        <v>0.51628904678911303</v>
      </c>
      <c r="AG166" s="72">
        <v>2.3759565539372995</v>
      </c>
      <c r="AH166" s="137">
        <v>2.8922456007264126</v>
      </c>
      <c r="AI166" s="72">
        <v>19.136713814545757</v>
      </c>
      <c r="AJ166" s="75">
        <v>22.028959415272169</v>
      </c>
      <c r="AK166" s="72">
        <v>377.8596962041355</v>
      </c>
      <c r="AL166" s="72">
        <v>51.227334480468677</v>
      </c>
      <c r="AM166" s="72">
        <v>7.3761342462235895</v>
      </c>
      <c r="AN166" s="72">
        <v>70.364048295014442</v>
      </c>
      <c r="AO166" s="137">
        <v>73.256293895740839</v>
      </c>
      <c r="AP166" s="137">
        <v>9.2560330523206762</v>
      </c>
      <c r="AQ166" s="137">
        <v>0.56494514767932491</v>
      </c>
      <c r="AR166" s="70">
        <v>0.94247567440081226</v>
      </c>
      <c r="AS166" s="72">
        <v>9.8209782000000008</v>
      </c>
    </row>
    <row r="167" spans="1:50" x14ac:dyDescent="0.2">
      <c r="A167" t="s">
        <v>756</v>
      </c>
      <c r="B167" s="68" t="s">
        <v>292</v>
      </c>
      <c r="C167" s="68" t="s">
        <v>765</v>
      </c>
      <c r="E167" s="69">
        <v>44757</v>
      </c>
      <c r="F167" s="68" t="s">
        <v>1143</v>
      </c>
      <c r="G167" s="68" t="s">
        <v>289</v>
      </c>
      <c r="H167" t="s">
        <v>1144</v>
      </c>
      <c r="I167" s="68" t="s">
        <v>1145</v>
      </c>
      <c r="J167" s="68" t="s">
        <v>760</v>
      </c>
      <c r="K167" s="77">
        <v>0.37083333333333335</v>
      </c>
      <c r="L167" s="68">
        <v>2</v>
      </c>
      <c r="M167" s="68">
        <v>1</v>
      </c>
      <c r="N167" s="68" t="s">
        <v>872</v>
      </c>
      <c r="O167" s="68" t="s">
        <v>1148</v>
      </c>
      <c r="P167" s="68">
        <v>0.7</v>
      </c>
      <c r="Q167" s="68" t="s">
        <v>761</v>
      </c>
      <c r="R167" s="68" t="s">
        <v>761</v>
      </c>
      <c r="S167" s="131">
        <v>0.7</v>
      </c>
      <c r="T167" s="76">
        <v>1</v>
      </c>
      <c r="U167" s="131">
        <v>9.02</v>
      </c>
      <c r="V167" s="131">
        <v>20.2</v>
      </c>
      <c r="W167" s="71">
        <v>0.29444444444444445</v>
      </c>
      <c r="X167" s="68">
        <v>0.5</v>
      </c>
      <c r="Y167" s="68" t="s">
        <v>761</v>
      </c>
      <c r="Z167" s="68" t="s">
        <v>761</v>
      </c>
      <c r="AA167" s="72" t="s">
        <v>761</v>
      </c>
      <c r="AB167" s="73" t="s">
        <v>761</v>
      </c>
      <c r="AC167" s="134">
        <v>20.6</v>
      </c>
      <c r="AD167" s="74">
        <v>33.200000000000003</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0" x14ac:dyDescent="0.2">
      <c r="A168" t="s">
        <v>756</v>
      </c>
      <c r="B168" s="68" t="s">
        <v>292</v>
      </c>
      <c r="C168" s="68" t="s">
        <v>757</v>
      </c>
      <c r="E168" s="69">
        <v>44771</v>
      </c>
      <c r="F168" s="68" t="s">
        <v>1143</v>
      </c>
      <c r="G168" s="68" t="s">
        <v>289</v>
      </c>
      <c r="H168" t="s">
        <v>1167</v>
      </c>
      <c r="I168" s="68" t="s">
        <v>1145</v>
      </c>
      <c r="J168" s="68" t="s">
        <v>760</v>
      </c>
      <c r="K168" s="77">
        <v>0.35347222222222219</v>
      </c>
      <c r="L168" s="68">
        <v>2</v>
      </c>
      <c r="M168" s="68">
        <v>1</v>
      </c>
      <c r="N168" s="68" t="s">
        <v>820</v>
      </c>
      <c r="O168" s="68" t="s">
        <v>1168</v>
      </c>
      <c r="P168" s="68">
        <v>0.88</v>
      </c>
      <c r="Q168" s="68" t="s">
        <v>761</v>
      </c>
      <c r="R168" s="68" t="s">
        <v>761</v>
      </c>
      <c r="S168" s="131">
        <v>0.8</v>
      </c>
      <c r="T168" s="76">
        <v>0.90909090909090917</v>
      </c>
      <c r="U168" s="131">
        <v>8.27</v>
      </c>
      <c r="V168" s="131">
        <v>24.6</v>
      </c>
      <c r="W168" s="71">
        <v>0.27430555555555552</v>
      </c>
      <c r="X168" s="68">
        <v>0.15</v>
      </c>
      <c r="Y168" s="68">
        <v>25.9</v>
      </c>
      <c r="Z168" s="68">
        <v>4.62</v>
      </c>
      <c r="AA168" s="72">
        <v>4.1897879383535379</v>
      </c>
      <c r="AB168" s="73">
        <v>54.6</v>
      </c>
      <c r="AC168" s="134">
        <v>17.3</v>
      </c>
      <c r="AD168" s="74">
        <v>28.22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0" x14ac:dyDescent="0.2">
      <c r="A169" t="s">
        <v>756</v>
      </c>
      <c r="B169" s="68" t="s">
        <v>292</v>
      </c>
      <c r="C169" s="68" t="s">
        <v>764</v>
      </c>
      <c r="E169" s="69">
        <v>44771</v>
      </c>
      <c r="F169" s="68" t="s">
        <v>1143</v>
      </c>
      <c r="G169" s="68" t="s">
        <v>289</v>
      </c>
      <c r="H169" t="s">
        <v>1167</v>
      </c>
      <c r="I169" s="68" t="s">
        <v>1145</v>
      </c>
      <c r="J169" s="68" t="s">
        <v>760</v>
      </c>
      <c r="K169" s="77">
        <v>0.35347222222222219</v>
      </c>
      <c r="L169" s="68">
        <v>2</v>
      </c>
      <c r="M169" s="68">
        <v>1</v>
      </c>
      <c r="N169" s="68" t="s">
        <v>820</v>
      </c>
      <c r="O169" s="68" t="s">
        <v>1168</v>
      </c>
      <c r="P169" s="68">
        <v>0.88</v>
      </c>
      <c r="Q169" s="68" t="s">
        <v>761</v>
      </c>
      <c r="R169" s="68" t="s">
        <v>761</v>
      </c>
      <c r="S169" s="131">
        <v>0.8</v>
      </c>
      <c r="T169" s="76">
        <v>0.90909090909090917</v>
      </c>
      <c r="U169" s="131">
        <v>8.27</v>
      </c>
      <c r="V169" s="131">
        <v>24.6</v>
      </c>
      <c r="W169" s="71">
        <v>0.27430555555555552</v>
      </c>
      <c r="X169" s="68">
        <v>0.44</v>
      </c>
      <c r="Y169" s="68">
        <v>26.7</v>
      </c>
      <c r="Z169" s="68">
        <v>3.67</v>
      </c>
      <c r="AA169" s="72">
        <v>3.2269293971782562</v>
      </c>
      <c r="AB169" s="73">
        <v>50.6</v>
      </c>
      <c r="AC169" s="134">
        <v>22.9</v>
      </c>
      <c r="AD169" s="74">
        <v>36.4</v>
      </c>
      <c r="AE169" s="72">
        <v>0.70044111762811434</v>
      </c>
      <c r="AF169" s="72">
        <v>0.58856837854772448</v>
      </c>
      <c r="AG169" s="72">
        <v>0.83497901752653669</v>
      </c>
      <c r="AH169" s="137">
        <v>1.4235473960742611</v>
      </c>
      <c r="AI169" s="72">
        <v>25.387581667207137</v>
      </c>
      <c r="AJ169" s="75">
        <v>26.811129063281399</v>
      </c>
      <c r="AK169" s="72">
        <v>349.79991984829331</v>
      </c>
      <c r="AL169" s="72">
        <v>53.399050458470875</v>
      </c>
      <c r="AM169" s="72">
        <v>6.5506767788003497</v>
      </c>
      <c r="AN169" s="72">
        <v>78.786632125678011</v>
      </c>
      <c r="AO169" s="137">
        <v>80.210179521752281</v>
      </c>
      <c r="AP169" s="137">
        <v>10.869997321428571</v>
      </c>
      <c r="AQ169" s="137">
        <v>0.03</v>
      </c>
      <c r="AR169" s="70">
        <v>1</v>
      </c>
      <c r="AS169" s="72">
        <v>10.89999732142857</v>
      </c>
    </row>
    <row r="170" spans="1:50" x14ac:dyDescent="0.2">
      <c r="A170" t="s">
        <v>756</v>
      </c>
      <c r="B170" s="68" t="s">
        <v>292</v>
      </c>
      <c r="C170" s="68" t="s">
        <v>765</v>
      </c>
      <c r="E170" s="69">
        <v>44771</v>
      </c>
      <c r="F170" s="68" t="s">
        <v>1143</v>
      </c>
      <c r="G170" s="68" t="s">
        <v>289</v>
      </c>
      <c r="H170" t="s">
        <v>1167</v>
      </c>
      <c r="I170" s="68" t="s">
        <v>1145</v>
      </c>
      <c r="J170" s="68" t="s">
        <v>760</v>
      </c>
      <c r="K170" s="77">
        <v>0.35347222222222219</v>
      </c>
      <c r="L170" s="68">
        <v>2</v>
      </c>
      <c r="M170" s="68">
        <v>1</v>
      </c>
      <c r="N170" s="68" t="s">
        <v>820</v>
      </c>
      <c r="O170" s="68" t="s">
        <v>1168</v>
      </c>
      <c r="P170" s="68">
        <v>0.88</v>
      </c>
      <c r="Q170" s="68" t="s">
        <v>761</v>
      </c>
      <c r="R170" s="68" t="s">
        <v>761</v>
      </c>
      <c r="S170" s="131">
        <v>0.8</v>
      </c>
      <c r="T170" s="76">
        <v>0.90909090909090917</v>
      </c>
      <c r="U170" s="131">
        <v>8.27</v>
      </c>
      <c r="V170" s="131">
        <v>24.6</v>
      </c>
      <c r="W170" s="71">
        <v>0.27430555555555552</v>
      </c>
      <c r="X170" s="68">
        <v>0.57999999999999996</v>
      </c>
      <c r="Y170" s="68">
        <v>26.8</v>
      </c>
      <c r="Z170" s="68">
        <v>3.45</v>
      </c>
      <c r="AA170" s="72">
        <v>3.0405823011390414</v>
      </c>
      <c r="AB170" s="73">
        <v>49.1</v>
      </c>
      <c r="AC170" s="134">
        <v>22.5</v>
      </c>
      <c r="AD170" s="74">
        <v>35.9</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0" x14ac:dyDescent="0.2">
      <c r="A171" t="s">
        <v>756</v>
      </c>
      <c r="B171" s="68" t="s">
        <v>292</v>
      </c>
      <c r="C171" s="68" t="s">
        <v>757</v>
      </c>
      <c r="E171" s="69">
        <v>44788</v>
      </c>
      <c r="F171" s="68" t="s">
        <v>1143</v>
      </c>
      <c r="G171" s="68" t="s">
        <v>289</v>
      </c>
      <c r="H171" t="s">
        <v>1167</v>
      </c>
      <c r="I171" s="68" t="s">
        <v>1145</v>
      </c>
      <c r="J171" s="68" t="s">
        <v>760</v>
      </c>
      <c r="K171" s="77">
        <v>0.42569444444444443</v>
      </c>
      <c r="L171" s="68">
        <v>1</v>
      </c>
      <c r="M171" s="68">
        <v>1</v>
      </c>
      <c r="N171" s="68" t="s">
        <v>519</v>
      </c>
      <c r="O171" s="68" t="s">
        <v>1039</v>
      </c>
      <c r="P171" s="68">
        <v>0.72</v>
      </c>
      <c r="Q171" s="68" t="s">
        <v>761</v>
      </c>
      <c r="R171" s="68" t="s">
        <v>761</v>
      </c>
      <c r="S171" s="131">
        <v>0.72</v>
      </c>
      <c r="T171" s="80">
        <v>1</v>
      </c>
      <c r="U171" s="131">
        <v>9.4</v>
      </c>
      <c r="V171" s="131">
        <v>19.3</v>
      </c>
      <c r="W171" s="71">
        <v>0.28472222222222221</v>
      </c>
      <c r="X171" s="68">
        <v>0.15</v>
      </c>
      <c r="Y171" s="68">
        <v>22.9</v>
      </c>
      <c r="Z171" s="68">
        <v>7.54</v>
      </c>
      <c r="AA171" s="72">
        <v>6.4368441028261074</v>
      </c>
      <c r="AB171" s="73">
        <v>88</v>
      </c>
      <c r="AC171" s="134">
        <v>27.4</v>
      </c>
      <c r="AD171" s="74">
        <v>42.8</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0" x14ac:dyDescent="0.2">
      <c r="A172" t="s">
        <v>756</v>
      </c>
      <c r="B172" s="68" t="s">
        <v>292</v>
      </c>
      <c r="C172" s="68" t="s">
        <v>764</v>
      </c>
      <c r="E172" s="69">
        <v>44788</v>
      </c>
      <c r="F172" s="68" t="s">
        <v>1143</v>
      </c>
      <c r="G172" s="68" t="s">
        <v>289</v>
      </c>
      <c r="H172" t="s">
        <v>1167</v>
      </c>
      <c r="I172" s="68" t="s">
        <v>1145</v>
      </c>
      <c r="J172" s="68" t="s">
        <v>760</v>
      </c>
      <c r="K172" s="77">
        <v>0.42569444444444443</v>
      </c>
      <c r="L172" s="68">
        <v>1</v>
      </c>
      <c r="M172" s="68">
        <v>1</v>
      </c>
      <c r="N172" s="68" t="s">
        <v>519</v>
      </c>
      <c r="O172" s="68" t="s">
        <v>1039</v>
      </c>
      <c r="P172" s="68">
        <v>0.72</v>
      </c>
      <c r="Q172" s="68" t="s">
        <v>761</v>
      </c>
      <c r="R172" s="68" t="s">
        <v>761</v>
      </c>
      <c r="S172" s="131">
        <v>0.72</v>
      </c>
      <c r="T172" s="80">
        <v>1</v>
      </c>
      <c r="U172" s="131">
        <v>9.4</v>
      </c>
      <c r="V172" s="131">
        <v>19.3</v>
      </c>
      <c r="W172" s="71">
        <v>0.28472222222222221</v>
      </c>
      <c r="X172" s="68">
        <v>0.36</v>
      </c>
      <c r="Y172" s="68">
        <v>23.1</v>
      </c>
      <c r="Z172" s="68">
        <v>6.3</v>
      </c>
      <c r="AA172" s="72">
        <v>5.376408970679087</v>
      </c>
      <c r="AB172" s="73">
        <v>86</v>
      </c>
      <c r="AC172" s="134">
        <v>27.5</v>
      </c>
      <c r="AD172" s="74">
        <v>43.1</v>
      </c>
      <c r="AE172" s="72">
        <v>0.15273972602739724</v>
      </c>
      <c r="AF172" s="72">
        <v>1.3738723688606749</v>
      </c>
      <c r="AG172" s="72">
        <v>1.1241668723771909</v>
      </c>
      <c r="AH172" s="137">
        <v>2.4980392412378656</v>
      </c>
      <c r="AI172" s="72">
        <v>31.908300439469965</v>
      </c>
      <c r="AJ172" s="75">
        <v>34.406339680707831</v>
      </c>
      <c r="AK172" s="72">
        <v>129.87130244749653</v>
      </c>
      <c r="AL172" s="72">
        <v>18.756020238507077</v>
      </c>
      <c r="AM172" s="72">
        <v>6.9242462311308479</v>
      </c>
      <c r="AN172" s="72">
        <v>50.664320677977045</v>
      </c>
      <c r="AO172" s="137">
        <v>53.162359919214907</v>
      </c>
      <c r="AP172" s="137">
        <v>3.5678648809523805</v>
      </c>
      <c r="AQ172" s="137">
        <v>0.03</v>
      </c>
      <c r="AR172" s="70">
        <v>1</v>
      </c>
      <c r="AS172" s="72">
        <v>3.5978648809523803</v>
      </c>
    </row>
    <row r="173" spans="1:50" x14ac:dyDescent="0.2">
      <c r="A173" t="s">
        <v>756</v>
      </c>
      <c r="B173" s="68" t="s">
        <v>292</v>
      </c>
      <c r="C173" s="68" t="s">
        <v>765</v>
      </c>
      <c r="E173" s="69">
        <v>44788</v>
      </c>
      <c r="F173" s="68" t="s">
        <v>1143</v>
      </c>
      <c r="G173" s="68" t="s">
        <v>289</v>
      </c>
      <c r="H173" t="s">
        <v>1167</v>
      </c>
      <c r="I173" s="68" t="s">
        <v>1145</v>
      </c>
      <c r="J173" s="68" t="s">
        <v>760</v>
      </c>
      <c r="K173" s="77">
        <v>0.42569444444444399</v>
      </c>
      <c r="L173" s="68">
        <v>1</v>
      </c>
      <c r="M173" s="68">
        <v>1</v>
      </c>
      <c r="N173" s="68" t="s">
        <v>519</v>
      </c>
      <c r="O173" s="68" t="s">
        <v>1039</v>
      </c>
      <c r="P173" s="68">
        <v>0.72</v>
      </c>
      <c r="Q173" s="68" t="s">
        <v>761</v>
      </c>
      <c r="R173" s="68" t="s">
        <v>761</v>
      </c>
      <c r="S173" s="131">
        <v>0.72</v>
      </c>
      <c r="T173" s="80">
        <v>1</v>
      </c>
      <c r="U173" s="131">
        <v>9.4</v>
      </c>
      <c r="V173" s="131">
        <v>19.3</v>
      </c>
      <c r="W173" s="71">
        <v>0.28472222222222199</v>
      </c>
      <c r="X173" s="68">
        <v>0.5</v>
      </c>
      <c r="Y173" s="68" t="s">
        <v>761</v>
      </c>
      <c r="Z173" s="68" t="s">
        <v>761</v>
      </c>
      <c r="AA173" s="72" t="s">
        <v>761</v>
      </c>
      <c r="AB173" s="73" t="s">
        <v>761</v>
      </c>
      <c r="AC173" s="134">
        <v>27.8</v>
      </c>
      <c r="AD173" s="74">
        <v>43.5</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4" spans="1:50" x14ac:dyDescent="0.2">
      <c r="A174" t="s">
        <v>756</v>
      </c>
      <c r="B174" s="68" t="s">
        <v>292</v>
      </c>
      <c r="C174" s="68" t="s">
        <v>757</v>
      </c>
      <c r="E174" s="69">
        <v>44803</v>
      </c>
      <c r="F174" s="68" t="s">
        <v>1143</v>
      </c>
      <c r="G174" s="68" t="s">
        <v>289</v>
      </c>
      <c r="H174" t="s">
        <v>1190</v>
      </c>
      <c r="I174" s="150" t="s">
        <v>1191</v>
      </c>
      <c r="J174" s="68" t="s">
        <v>760</v>
      </c>
      <c r="K174" s="77">
        <v>0.40833333333333338</v>
      </c>
      <c r="L174" s="68">
        <v>2</v>
      </c>
      <c r="M174" s="68">
        <v>1</v>
      </c>
      <c r="N174" s="68" t="s">
        <v>787</v>
      </c>
      <c r="O174" s="68" t="s">
        <v>767</v>
      </c>
      <c r="P174" s="68">
        <v>1.1000000000000001</v>
      </c>
      <c r="Q174" s="68">
        <v>0.8</v>
      </c>
      <c r="R174" s="68">
        <v>0.6</v>
      </c>
      <c r="S174" s="131">
        <v>0.7</v>
      </c>
      <c r="T174" s="80">
        <v>0.63636363636363624</v>
      </c>
      <c r="U174" s="131">
        <v>8.4600000000000009</v>
      </c>
      <c r="V174" s="131">
        <v>23.4</v>
      </c>
      <c r="W174" s="71">
        <v>0.2951388888888889</v>
      </c>
      <c r="X174" s="68">
        <v>0.15</v>
      </c>
      <c r="Y174" s="68">
        <v>24.5</v>
      </c>
      <c r="Z174" s="68">
        <v>5.45</v>
      </c>
      <c r="AA174" s="72">
        <v>4.8705019350885053</v>
      </c>
      <c r="AB174" s="73">
        <v>64</v>
      </c>
      <c r="AC174" s="134">
        <v>19.7</v>
      </c>
      <c r="AD174" s="74">
        <v>31.8</v>
      </c>
      <c r="AE174" s="72" t="s">
        <v>763</v>
      </c>
      <c r="AF174" s="72" t="s">
        <v>763</v>
      </c>
      <c r="AG174" s="72" t="s">
        <v>763</v>
      </c>
      <c r="AH174" s="137" t="s">
        <v>763</v>
      </c>
      <c r="AI174" s="72" t="s">
        <v>763</v>
      </c>
      <c r="AJ174" s="72" t="s">
        <v>763</v>
      </c>
      <c r="AK174" s="72" t="s">
        <v>763</v>
      </c>
      <c r="AL174" s="72" t="s">
        <v>763</v>
      </c>
      <c r="AM174" s="72" t="s">
        <v>763</v>
      </c>
      <c r="AN174" s="72" t="s">
        <v>763</v>
      </c>
      <c r="AO174" s="137" t="s">
        <v>763</v>
      </c>
      <c r="AP174" s="137" t="s">
        <v>763</v>
      </c>
      <c r="AQ174" s="137" t="s">
        <v>763</v>
      </c>
      <c r="AR174" s="72" t="s">
        <v>763</v>
      </c>
      <c r="AS174" s="72" t="s">
        <v>763</v>
      </c>
    </row>
    <row r="175" spans="1:50" x14ac:dyDescent="0.2">
      <c r="A175" t="s">
        <v>756</v>
      </c>
      <c r="B175" s="68" t="s">
        <v>292</v>
      </c>
      <c r="C175" s="68" t="s">
        <v>764</v>
      </c>
      <c r="E175" s="69">
        <v>44803</v>
      </c>
      <c r="F175" s="68" t="s">
        <v>1143</v>
      </c>
      <c r="G175" s="68" t="s">
        <v>289</v>
      </c>
      <c r="H175" t="s">
        <v>1190</v>
      </c>
      <c r="I175" s="150" t="s">
        <v>1191</v>
      </c>
      <c r="J175" s="68" t="s">
        <v>760</v>
      </c>
      <c r="K175" s="77">
        <v>0.40833333333333338</v>
      </c>
      <c r="L175" s="68">
        <v>2</v>
      </c>
      <c r="M175" s="68">
        <v>1</v>
      </c>
      <c r="N175" s="68" t="s">
        <v>787</v>
      </c>
      <c r="O175" s="68" t="s">
        <v>767</v>
      </c>
      <c r="P175" s="68">
        <v>1.1000000000000001</v>
      </c>
      <c r="Q175" s="68">
        <v>0.8</v>
      </c>
      <c r="R175" s="68">
        <v>0.6</v>
      </c>
      <c r="S175" s="131">
        <v>0.7</v>
      </c>
      <c r="T175" s="80">
        <v>0.63636363636363624</v>
      </c>
      <c r="U175" s="131">
        <v>8.4600000000000009</v>
      </c>
      <c r="V175" s="131">
        <v>23.4</v>
      </c>
      <c r="W175" s="71">
        <v>0.29583333333333334</v>
      </c>
      <c r="X175" s="68">
        <v>0.5</v>
      </c>
      <c r="Y175" s="68">
        <v>25.1</v>
      </c>
      <c r="Z175" s="68">
        <v>5.21</v>
      </c>
      <c r="AA175" s="72">
        <v>4.4740751464896924</v>
      </c>
      <c r="AB175" s="73">
        <v>53.9</v>
      </c>
      <c r="AC175" s="134">
        <v>26.8</v>
      </c>
      <c r="AD175" s="74">
        <v>42</v>
      </c>
      <c r="AE175" s="72">
        <v>0.13472553699284007</v>
      </c>
      <c r="AF175" s="72">
        <v>1.0603203230675735</v>
      </c>
      <c r="AG175" s="72">
        <v>6.3675635645519632E-2</v>
      </c>
      <c r="AH175" s="137">
        <v>1.1239959587130932</v>
      </c>
      <c r="AI175" s="72">
        <v>19.076486826437897</v>
      </c>
      <c r="AJ175" s="75">
        <v>20.200482785150989</v>
      </c>
      <c r="AK175" s="72">
        <v>163.70428089824958</v>
      </c>
      <c r="AL175" s="72">
        <v>25.283824475054224</v>
      </c>
      <c r="AM175" s="72">
        <v>6.4746645057501135</v>
      </c>
      <c r="AN175" s="72">
        <v>44.360311301492118</v>
      </c>
      <c r="AO175" s="137">
        <v>45.484307260205213</v>
      </c>
      <c r="AP175" s="137">
        <v>8.1112363095238091</v>
      </c>
      <c r="AQ175" s="137">
        <v>0.03</v>
      </c>
      <c r="AR175" s="70">
        <v>1</v>
      </c>
      <c r="AS175" s="72">
        <v>8.1412363095238085</v>
      </c>
    </row>
    <row r="176" spans="1:50" x14ac:dyDescent="0.2">
      <c r="A176" t="s">
        <v>756</v>
      </c>
      <c r="B176" s="68" t="s">
        <v>292</v>
      </c>
      <c r="C176" s="68" t="s">
        <v>765</v>
      </c>
      <c r="E176" s="69">
        <v>44803</v>
      </c>
      <c r="F176" s="68" t="s">
        <v>1143</v>
      </c>
      <c r="G176" s="68" t="s">
        <v>289</v>
      </c>
      <c r="H176" t="s">
        <v>1190</v>
      </c>
      <c r="I176" s="150" t="s">
        <v>1191</v>
      </c>
      <c r="J176" s="68" t="s">
        <v>760</v>
      </c>
      <c r="K176" s="77">
        <v>0.40833333333333338</v>
      </c>
      <c r="L176" s="68">
        <v>2</v>
      </c>
      <c r="M176" s="68">
        <v>1</v>
      </c>
      <c r="N176" s="68" t="s">
        <v>787</v>
      </c>
      <c r="O176" s="68" t="s">
        <v>767</v>
      </c>
      <c r="P176" s="68">
        <v>1.1000000000000001</v>
      </c>
      <c r="Q176" s="68">
        <v>0.8</v>
      </c>
      <c r="R176" s="68">
        <v>0.6</v>
      </c>
      <c r="S176" s="131">
        <v>0.7</v>
      </c>
      <c r="T176" s="80">
        <v>0.63636363636363624</v>
      </c>
      <c r="U176" s="131">
        <v>8.4600000000000009</v>
      </c>
      <c r="V176" s="131">
        <v>23.4</v>
      </c>
      <c r="W176" s="71">
        <v>0.29583333333333334</v>
      </c>
      <c r="X176" s="68">
        <v>0.8</v>
      </c>
      <c r="Y176" s="68">
        <v>25.3</v>
      </c>
      <c r="Z176" s="68">
        <v>5.12</v>
      </c>
      <c r="AA176" s="72">
        <v>4.3927521683047681</v>
      </c>
      <c r="AB176" s="73">
        <v>56.2</v>
      </c>
      <c r="AC176" s="134">
        <v>27</v>
      </c>
      <c r="AD176" s="74">
        <v>42.3</v>
      </c>
      <c r="AE176" s="72" t="s">
        <v>763</v>
      </c>
      <c r="AF176" s="72" t="s">
        <v>763</v>
      </c>
      <c r="AG176" s="72" t="s">
        <v>763</v>
      </c>
      <c r="AH176" s="137" t="s">
        <v>763</v>
      </c>
      <c r="AI176" s="72" t="s">
        <v>763</v>
      </c>
      <c r="AJ176" s="72" t="s">
        <v>763</v>
      </c>
      <c r="AK176" s="72" t="s">
        <v>763</v>
      </c>
      <c r="AL176" s="72" t="s">
        <v>763</v>
      </c>
      <c r="AM176" s="72" t="s">
        <v>763</v>
      </c>
      <c r="AN176" s="72" t="s">
        <v>763</v>
      </c>
      <c r="AO176" s="137" t="s">
        <v>763</v>
      </c>
      <c r="AP176" s="137" t="s">
        <v>763</v>
      </c>
      <c r="AQ176" s="137" t="s">
        <v>763</v>
      </c>
      <c r="AR176" s="72" t="s">
        <v>763</v>
      </c>
      <c r="AS176" s="72" t="s">
        <v>763</v>
      </c>
    </row>
    <row r="178" spans="1:54" x14ac:dyDescent="0.2">
      <c r="A178" s="235" t="s">
        <v>1249</v>
      </c>
    </row>
    <row r="179" spans="1:54" ht="15.5" customHeight="1" x14ac:dyDescent="0.2">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3" t="s">
        <v>1203</v>
      </c>
      <c r="AE179" s="84"/>
      <c r="AF179" s="84"/>
      <c r="AG179" s="82"/>
      <c r="AH179" s="82"/>
      <c r="AI179" s="84"/>
      <c r="AJ179" s="82"/>
      <c r="AK179" s="84"/>
      <c r="AL179" s="82"/>
      <c r="AM179" s="82"/>
      <c r="AN179" s="82"/>
      <c r="AO179" s="82"/>
      <c r="AP179" s="82"/>
      <c r="AQ179" s="82"/>
      <c r="AR179" s="82"/>
      <c r="AS179" s="82"/>
      <c r="AT179" s="82"/>
      <c r="AU179" s="82"/>
      <c r="AV179" s="82"/>
      <c r="AW179" s="82"/>
      <c r="AX179" s="82"/>
      <c r="AY179" s="82"/>
      <c r="AZ179" s="82"/>
      <c r="BA179" s="82"/>
      <c r="BB179" s="82"/>
    </row>
    <row r="180" spans="1:54" ht="14.5" customHeight="1" x14ac:dyDescent="0.2">
      <c r="A180" s="86"/>
      <c r="B180" s="86"/>
      <c r="C180" s="87"/>
      <c r="D180" s="87"/>
      <c r="E180" s="87"/>
      <c r="F180" s="86"/>
      <c r="G180" s="86"/>
      <c r="H180" s="88" t="s">
        <v>702</v>
      </c>
      <c r="I180" s="89"/>
      <c r="J180" s="89"/>
      <c r="K180" s="82"/>
      <c r="L180" s="86"/>
      <c r="M180" s="86"/>
      <c r="N180" s="86"/>
      <c r="O180" s="86"/>
      <c r="P180" s="86"/>
      <c r="Q180" s="86"/>
      <c r="R180" s="86"/>
      <c r="S180" s="86"/>
      <c r="T180" s="86"/>
      <c r="U180" s="86"/>
      <c r="V180" s="89" t="s">
        <v>977</v>
      </c>
      <c r="W180" s="82"/>
      <c r="X180" s="82"/>
      <c r="Y180" s="82"/>
      <c r="Z180" s="82"/>
      <c r="AA180" s="82"/>
      <c r="AB180" s="82"/>
      <c r="AC180" s="83" t="s">
        <v>1204</v>
      </c>
      <c r="AD180" s="83"/>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 customHeight="1" thickBot="1" x14ac:dyDescent="0.25">
      <c r="A181" s="90"/>
      <c r="B181" s="90"/>
      <c r="C181" s="91"/>
      <c r="D181" s="91"/>
      <c r="E181" s="91"/>
      <c r="F181" s="89" t="s">
        <v>976</v>
      </c>
      <c r="G181" s="89" t="s">
        <v>702</v>
      </c>
      <c r="H181" s="89" t="s">
        <v>1205</v>
      </c>
      <c r="I181" s="89" t="s">
        <v>702</v>
      </c>
      <c r="J181" s="82"/>
      <c r="K181" s="82"/>
      <c r="L181" s="89"/>
      <c r="M181" s="89"/>
      <c r="N181" s="90"/>
      <c r="O181" s="89"/>
      <c r="P181" s="89" t="s">
        <v>1206</v>
      </c>
      <c r="Q181" s="89"/>
      <c r="R181" s="89"/>
      <c r="S181" s="89"/>
      <c r="T181" s="89"/>
      <c r="U181" s="89"/>
      <c r="V181" s="89" t="s">
        <v>726</v>
      </c>
      <c r="W181" s="82"/>
      <c r="X181" s="82"/>
      <c r="Y181" s="82"/>
      <c r="Z181" s="92">
        <v>273.14999999999998</v>
      </c>
      <c r="AA181" s="82"/>
      <c r="AB181" s="82"/>
      <c r="AC181" s="83"/>
      <c r="AD181" s="83"/>
      <c r="AE181" s="82"/>
      <c r="AF181" s="82"/>
      <c r="AG181" s="82"/>
      <c r="AH181" s="82"/>
      <c r="AI181" s="82"/>
      <c r="AJ181" s="82"/>
      <c r="AK181" s="82" t="s">
        <v>1207</v>
      </c>
      <c r="AL181" s="82"/>
      <c r="AM181" s="82"/>
      <c r="AN181" s="82"/>
      <c r="AO181" s="82"/>
      <c r="AP181" s="82"/>
      <c r="AQ181" s="82"/>
      <c r="AR181" s="82"/>
      <c r="AS181" s="82"/>
      <c r="AT181" s="82"/>
      <c r="AU181" s="82"/>
      <c r="AV181" s="82"/>
      <c r="AW181" s="82"/>
      <c r="AX181" s="82"/>
      <c r="AY181" s="82"/>
      <c r="AZ181" s="82"/>
      <c r="BA181" s="82"/>
      <c r="BB181" s="82"/>
    </row>
    <row r="182" spans="1:54" ht="36" thickTop="1" thickBot="1" x14ac:dyDescent="0.25">
      <c r="A182" s="93" t="s">
        <v>1208</v>
      </c>
      <c r="B182" s="94" t="s">
        <v>1209</v>
      </c>
      <c r="C182" s="94" t="s">
        <v>1210</v>
      </c>
      <c r="D182" s="94" t="s">
        <v>1211</v>
      </c>
      <c r="E182" s="94"/>
      <c r="F182" s="93" t="s">
        <v>706</v>
      </c>
      <c r="G182" s="93" t="s">
        <v>1205</v>
      </c>
      <c r="H182" s="93" t="s">
        <v>1212</v>
      </c>
      <c r="I182" s="93" t="s">
        <v>1213</v>
      </c>
      <c r="J182" s="93" t="s">
        <v>541</v>
      </c>
      <c r="K182" s="93" t="s">
        <v>1214</v>
      </c>
      <c r="L182" s="93" t="s">
        <v>1215</v>
      </c>
      <c r="M182" s="89" t="s">
        <v>1216</v>
      </c>
      <c r="N182" s="93" t="s">
        <v>1217</v>
      </c>
      <c r="O182" s="93" t="s">
        <v>1218</v>
      </c>
      <c r="P182" s="93" t="s">
        <v>1219</v>
      </c>
      <c r="Q182" s="93" t="s">
        <v>1220</v>
      </c>
      <c r="R182" s="93" t="s">
        <v>1221</v>
      </c>
      <c r="S182" s="93" t="s">
        <v>1222</v>
      </c>
      <c r="T182" s="93" t="s">
        <v>1223</v>
      </c>
      <c r="U182" s="93" t="s">
        <v>1224</v>
      </c>
      <c r="V182" s="93" t="s">
        <v>474</v>
      </c>
      <c r="W182" s="95"/>
      <c r="X182" s="82"/>
      <c r="Y182" s="96" t="s">
        <v>540</v>
      </c>
      <c r="Z182" s="97" t="s">
        <v>1225</v>
      </c>
      <c r="AA182" s="98" t="s">
        <v>1226</v>
      </c>
      <c r="AB182" s="98" t="s">
        <v>1205</v>
      </c>
      <c r="AC182" s="83"/>
      <c r="AD182" s="83"/>
      <c r="AE182" s="99" t="s">
        <v>1227</v>
      </c>
      <c r="AF182" s="100" t="s">
        <v>485</v>
      </c>
      <c r="AG182" s="98" t="s">
        <v>1228</v>
      </c>
      <c r="AH182" s="98" t="s">
        <v>724</v>
      </c>
      <c r="AI182" s="100" t="s">
        <v>1229</v>
      </c>
      <c r="AJ182" s="98" t="s">
        <v>722</v>
      </c>
      <c r="AK182" s="100" t="s">
        <v>489</v>
      </c>
      <c r="AL182" s="82"/>
      <c r="AM182" s="82"/>
      <c r="AN182" s="82"/>
      <c r="AO182" s="82"/>
      <c r="AP182" s="82"/>
      <c r="AQ182" s="82"/>
      <c r="AR182" s="82"/>
      <c r="AS182" s="82"/>
      <c r="AT182" s="82"/>
      <c r="AU182" s="82"/>
      <c r="AV182" s="82"/>
      <c r="AW182" s="82"/>
      <c r="AX182" s="82"/>
      <c r="AY182" s="109"/>
      <c r="AZ182" s="109"/>
      <c r="BA182" s="82"/>
      <c r="BB182" s="82"/>
    </row>
    <row r="183" spans="1:54" ht="16" x14ac:dyDescent="0.2">
      <c r="A183" s="101" t="s">
        <v>292</v>
      </c>
      <c r="B183" s="102">
        <v>2022</v>
      </c>
      <c r="C183" s="103">
        <v>7</v>
      </c>
      <c r="D183" s="102">
        <v>15</v>
      </c>
      <c r="E183" s="82"/>
      <c r="F183" s="131">
        <v>0.7</v>
      </c>
      <c r="G183" s="131">
        <v>9.02</v>
      </c>
      <c r="H183" s="82"/>
      <c r="I183" s="131">
        <v>20.2</v>
      </c>
      <c r="J183" s="134">
        <v>20.6</v>
      </c>
      <c r="K183" s="82"/>
      <c r="L183" s="82"/>
      <c r="M183" s="108"/>
      <c r="N183" s="137" t="s">
        <v>763</v>
      </c>
      <c r="O183" s="82"/>
      <c r="P183" s="82"/>
      <c r="Q183" s="82"/>
      <c r="R183" s="140"/>
      <c r="S183" s="137" t="s">
        <v>763</v>
      </c>
      <c r="T183" s="137" t="s">
        <v>763</v>
      </c>
      <c r="U183" s="137" t="s">
        <v>763</v>
      </c>
      <c r="V183" s="85"/>
      <c r="W183" s="85"/>
      <c r="X183" s="85"/>
      <c r="Y183" s="102">
        <f>IF(C183&lt;6," ",IF(C183&lt;=9,I183, IF(C183&gt;=10," ")))</f>
        <v>20.2</v>
      </c>
      <c r="Z183" s="102">
        <f>IF(Y183=" ", " ", IF(Y183&gt;0, Y183+273.15))</f>
        <v>293.34999999999997</v>
      </c>
      <c r="AA183" s="102">
        <f>IF(C183&lt;6," ",IF(C183&lt;=9,J183, IF(C183&gt;=10," ")))</f>
        <v>20.6</v>
      </c>
      <c r="AB183" s="102">
        <f>IF(C183&lt;6," ",IF(C183&lt;=9,G183, IF(C183&gt;=10," ")))</f>
        <v>9.02</v>
      </c>
      <c r="AC183" s="104">
        <f>IF(Y183=" "," ",IF(Y183&gt;0,EXP(-173.4292+249.6339*100/Z183+143.3483*LN(+Z183/100)-21.8492*Z183/100+AA183*(-0.033096+0.014259*Z183/100-0.0017*(Z183/100)^2))*1.4276))</f>
        <v>7.9983354662346819</v>
      </c>
      <c r="AD183" s="102">
        <f>IF(Y183=" "," ",IF(Y183&gt;0,AB183/AC183))</f>
        <v>1.1277346440491673</v>
      </c>
      <c r="AE183" s="105">
        <f>IF(C183&lt;6," ",IF(C183&lt;=9,F183, IF(C183&gt;=10," ")))</f>
        <v>0.7</v>
      </c>
      <c r="AF183" s="102" t="str">
        <f>IF(Y183=" "," ",N183)</f>
        <v>NS</v>
      </c>
      <c r="AG183" s="105" t="str">
        <f>IF(C183&lt;6," ",IF(C183&lt;=9,T183, IF(C183&gt;=10," ")))</f>
        <v>NS</v>
      </c>
      <c r="AH183" s="105" t="str">
        <f>IF(C183&lt;6," ",IF(C183&lt;=9,U183, IF(C183&gt;=10," ")))</f>
        <v>NS</v>
      </c>
      <c r="AI183" s="102"/>
      <c r="AJ183" s="106" t="str">
        <f>IF(C183&lt;6," ",IF(C183&lt;=9,S183, IF(C183&gt;=10," ")))</f>
        <v>NS</v>
      </c>
      <c r="AK183" s="107" t="e">
        <f>IF(Y183=" ", " ", IF(Y183&gt;0, AJ183-AF183))</f>
        <v>#VALUE!</v>
      </c>
      <c r="AL183" s="85"/>
      <c r="AM183" s="85"/>
      <c r="AN183" s="85"/>
      <c r="AO183" s="85"/>
      <c r="AP183" s="85"/>
      <c r="AQ183" s="85"/>
      <c r="AR183" s="85"/>
      <c r="AS183" s="85"/>
      <c r="AT183" s="85"/>
      <c r="AU183" s="85"/>
      <c r="AV183" s="85"/>
      <c r="AW183" s="85"/>
      <c r="AX183" s="85"/>
      <c r="AY183" s="85"/>
      <c r="AZ183" s="85"/>
      <c r="BA183" s="82"/>
      <c r="BB183" s="82"/>
    </row>
    <row r="184" spans="1:54" ht="16" x14ac:dyDescent="0.2">
      <c r="A184" s="101" t="s">
        <v>292</v>
      </c>
      <c r="B184" s="102">
        <v>2022</v>
      </c>
      <c r="C184" s="103">
        <v>7</v>
      </c>
      <c r="D184" s="102">
        <v>15</v>
      </c>
      <c r="E184" s="82"/>
      <c r="F184" s="131">
        <v>0.7</v>
      </c>
      <c r="G184" s="131">
        <v>9.02</v>
      </c>
      <c r="H184" s="82"/>
      <c r="I184" s="131">
        <v>20.2</v>
      </c>
      <c r="J184" s="134">
        <v>20.2</v>
      </c>
      <c r="K184" s="82"/>
      <c r="L184" s="82"/>
      <c r="M184" s="108"/>
      <c r="N184" s="137">
        <v>2.8922456007264126</v>
      </c>
      <c r="O184" s="82"/>
      <c r="P184" s="82"/>
      <c r="Q184" s="82"/>
      <c r="R184" s="140"/>
      <c r="S184" s="137">
        <v>73.256293895740839</v>
      </c>
      <c r="T184" s="137">
        <v>9.2560330523206762</v>
      </c>
      <c r="U184" s="137">
        <v>0.56494514767932491</v>
      </c>
      <c r="V184" s="85"/>
      <c r="W184" s="85"/>
      <c r="X184" s="85"/>
      <c r="Y184" s="102">
        <f t="shared" ref="Y184:Y194" si="66">IF(C184&lt;6," ",IF(C184&lt;=9,I184, IF(C184&gt;=10," ")))</f>
        <v>20.2</v>
      </c>
      <c r="Z184" s="102">
        <f t="shared" ref="Z184:Z194" si="67">IF(Y184=" ", " ", IF(Y184&gt;0, Y184+273.15))</f>
        <v>293.34999999999997</v>
      </c>
      <c r="AA184" s="102">
        <f t="shared" ref="AA184:AA194" si="68">IF(C184&lt;6," ",IF(C184&lt;=9,J184, IF(C184&gt;=10," ")))</f>
        <v>20.2</v>
      </c>
      <c r="AB184" s="102">
        <f t="shared" ref="AB184:AB194" si="69">IF(C184&lt;6," ",IF(C184&lt;=9,G184, IF(C184&gt;=10," ")))</f>
        <v>9.02</v>
      </c>
      <c r="AC184" s="104">
        <f t="shared" ref="AC184:AC194" si="70">IF(Y184=" "," ",IF(Y184&gt;0,EXP(-173.4292+249.6339*100/Z184+143.3483*LN(+Z184/100)-21.8492*Z184/100+AA184*(-0.033096+0.014259*Z184/100-0.0017*(Z184/100)^2))*1.4276))</f>
        <v>8.0172224169482575</v>
      </c>
      <c r="AD184" s="102">
        <f t="shared" ref="AD184:AD194" si="71">IF(Y184=" "," ",IF(Y184&gt;0,AB184/AC184))</f>
        <v>1.1250779298491069</v>
      </c>
      <c r="AE184" s="105">
        <f t="shared" ref="AE184:AE194" si="72">IF(C184&lt;6," ",IF(C184&lt;=9,F184, IF(C184&gt;=10," ")))</f>
        <v>0.7</v>
      </c>
      <c r="AF184" s="102">
        <f t="shared" ref="AF184:AF194" si="73">IF(Y184=" "," ",N184)</f>
        <v>2.8922456007264126</v>
      </c>
      <c r="AG184" s="105">
        <f t="shared" ref="AG184:AG194" si="74">IF(C184&lt;6," ",IF(C184&lt;=9,T184, IF(C184&gt;=10," ")))</f>
        <v>9.2560330523206762</v>
      </c>
      <c r="AH184" s="105">
        <f t="shared" ref="AH184:AH194" si="75">IF(C184&lt;6," ",IF(C184&lt;=9,U184, IF(C184&gt;=10," ")))</f>
        <v>0.56494514767932491</v>
      </c>
      <c r="AI184" s="102">
        <f t="shared" ref="AI184:AI187" si="76">IF(Y184=" ", " ", IF(Y184&gt;0, SUM(AG184:AH184)))</f>
        <v>9.8209782000000008</v>
      </c>
      <c r="AJ184" s="106">
        <f t="shared" ref="AJ184:AJ194" si="77">IF(C184&lt;6," ",IF(C184&lt;=9,S184, IF(C184&gt;=10," ")))</f>
        <v>73.256293895740839</v>
      </c>
      <c r="AK184" s="107">
        <f t="shared" ref="AK184:AK194" si="78">IF(Y184=" ", " ", IF(Y184&gt;0, AJ184-AF184))</f>
        <v>70.364048295014427</v>
      </c>
      <c r="AL184" s="85"/>
      <c r="AM184" s="85"/>
      <c r="AN184" s="85"/>
      <c r="AO184" s="85"/>
      <c r="AP184" s="85"/>
      <c r="AQ184" s="85"/>
      <c r="AR184" s="85"/>
      <c r="AS184" s="85"/>
      <c r="AT184" s="85"/>
      <c r="AU184" s="85"/>
      <c r="AV184" s="85"/>
      <c r="AW184" s="85"/>
      <c r="AX184" s="85"/>
      <c r="AY184" s="85"/>
      <c r="AZ184" s="85"/>
      <c r="BA184" s="82"/>
      <c r="BB184" s="82"/>
    </row>
    <row r="185" spans="1:54" ht="16" x14ac:dyDescent="0.2">
      <c r="A185" s="101" t="s">
        <v>292</v>
      </c>
      <c r="B185" s="102">
        <v>2022</v>
      </c>
      <c r="C185" s="103">
        <v>7</v>
      </c>
      <c r="D185" s="102">
        <v>15</v>
      </c>
      <c r="E185" s="82"/>
      <c r="F185" s="131">
        <v>0.7</v>
      </c>
      <c r="G185" s="131">
        <v>9.02</v>
      </c>
      <c r="H185" s="82"/>
      <c r="I185" s="131">
        <v>20.2</v>
      </c>
      <c r="J185" s="134">
        <v>20.6</v>
      </c>
      <c r="K185" s="82"/>
      <c r="L185" s="82"/>
      <c r="M185" s="108"/>
      <c r="N185" s="137" t="s">
        <v>763</v>
      </c>
      <c r="O185" s="82"/>
      <c r="P185" s="82"/>
      <c r="Q185" s="82"/>
      <c r="R185" s="140"/>
      <c r="S185" s="137" t="s">
        <v>763</v>
      </c>
      <c r="T185" s="137" t="s">
        <v>763</v>
      </c>
      <c r="U185" s="137" t="s">
        <v>763</v>
      </c>
      <c r="V185" s="85"/>
      <c r="W185" s="85"/>
      <c r="X185" s="85"/>
      <c r="Y185" s="102">
        <f t="shared" si="66"/>
        <v>20.2</v>
      </c>
      <c r="Z185" s="102">
        <f t="shared" si="67"/>
        <v>293.34999999999997</v>
      </c>
      <c r="AA185" s="102">
        <f t="shared" si="68"/>
        <v>20.6</v>
      </c>
      <c r="AB185" s="102">
        <f t="shared" si="69"/>
        <v>9.02</v>
      </c>
      <c r="AC185" s="104">
        <f t="shared" si="70"/>
        <v>7.9983354662346819</v>
      </c>
      <c r="AD185" s="102">
        <f t="shared" si="71"/>
        <v>1.1277346440491673</v>
      </c>
      <c r="AE185" s="105">
        <f t="shared" si="72"/>
        <v>0.7</v>
      </c>
      <c r="AF185" s="102" t="str">
        <f t="shared" si="73"/>
        <v>NS</v>
      </c>
      <c r="AG185" s="105" t="str">
        <f t="shared" si="74"/>
        <v>NS</v>
      </c>
      <c r="AH185" s="105" t="str">
        <f t="shared" si="75"/>
        <v>NS</v>
      </c>
      <c r="AI185" s="102"/>
      <c r="AJ185" s="106" t="str">
        <f t="shared" si="77"/>
        <v>NS</v>
      </c>
      <c r="AK185" s="107" t="e">
        <f t="shared" si="78"/>
        <v>#VALUE!</v>
      </c>
      <c r="AL185" s="82"/>
      <c r="AM185" s="85"/>
      <c r="AN185" s="85"/>
      <c r="AO185" s="85"/>
      <c r="AP185" s="85"/>
      <c r="AQ185" s="85"/>
      <c r="AR185" s="114" t="s">
        <v>1230</v>
      </c>
      <c r="AS185" s="85"/>
      <c r="AT185" s="85"/>
      <c r="AU185" s="85"/>
      <c r="AV185" s="85"/>
      <c r="AW185" s="85"/>
      <c r="AX185" s="85"/>
      <c r="AY185" s="85"/>
      <c r="AZ185" s="85"/>
      <c r="BA185" s="82"/>
      <c r="BB185" s="82"/>
    </row>
    <row r="186" spans="1:54" ht="16" x14ac:dyDescent="0.2">
      <c r="A186" s="101" t="s">
        <v>292</v>
      </c>
      <c r="B186" s="102">
        <v>2022</v>
      </c>
      <c r="C186" s="103">
        <v>7</v>
      </c>
      <c r="D186" s="102">
        <v>29</v>
      </c>
      <c r="E186" s="82"/>
      <c r="F186" s="131">
        <v>0.8</v>
      </c>
      <c r="G186" s="131">
        <v>8.27</v>
      </c>
      <c r="H186" s="82"/>
      <c r="I186" s="131">
        <v>24.6</v>
      </c>
      <c r="J186" s="134">
        <v>17.3</v>
      </c>
      <c r="K186" s="82"/>
      <c r="L186" s="82"/>
      <c r="M186" s="108"/>
      <c r="N186" s="137" t="s">
        <v>763</v>
      </c>
      <c r="O186" s="82"/>
      <c r="P186" s="82"/>
      <c r="Q186" s="82"/>
      <c r="R186" s="140"/>
      <c r="S186" s="137" t="s">
        <v>763</v>
      </c>
      <c r="T186" s="137" t="s">
        <v>763</v>
      </c>
      <c r="U186" s="137" t="s">
        <v>763</v>
      </c>
      <c r="V186" s="85"/>
      <c r="W186" s="85"/>
      <c r="X186" s="85"/>
      <c r="Y186" s="102">
        <f t="shared" si="66"/>
        <v>24.6</v>
      </c>
      <c r="Z186" s="102">
        <f t="shared" si="67"/>
        <v>297.75</v>
      </c>
      <c r="AA186" s="102">
        <f t="shared" si="68"/>
        <v>17.3</v>
      </c>
      <c r="AB186" s="102">
        <f t="shared" si="69"/>
        <v>8.27</v>
      </c>
      <c r="AC186" s="104">
        <f t="shared" si="70"/>
        <v>7.5167860531289978</v>
      </c>
      <c r="AD186" s="102">
        <f t="shared" si="71"/>
        <v>1.1002042550562501</v>
      </c>
      <c r="AE186" s="105">
        <f t="shared" si="72"/>
        <v>0.8</v>
      </c>
      <c r="AF186" s="102" t="str">
        <f t="shared" si="73"/>
        <v>NS</v>
      </c>
      <c r="AG186" s="105" t="str">
        <f t="shared" si="74"/>
        <v>NS</v>
      </c>
      <c r="AH186" s="105" t="str">
        <f t="shared" si="75"/>
        <v>NS</v>
      </c>
      <c r="AI186" s="102"/>
      <c r="AJ186" s="106" t="str">
        <f t="shared" si="77"/>
        <v>NS</v>
      </c>
      <c r="AK186" s="107" t="e">
        <f t="shared" si="78"/>
        <v>#VALUE!</v>
      </c>
      <c r="AL186" s="82"/>
      <c r="AM186" s="85"/>
      <c r="AN186" s="85"/>
      <c r="AO186" s="85"/>
      <c r="AP186" s="85"/>
      <c r="AQ186" s="85"/>
      <c r="AR186" s="115"/>
      <c r="AS186" s="116" t="s">
        <v>487</v>
      </c>
      <c r="AT186" s="116" t="s">
        <v>1231</v>
      </c>
      <c r="AU186" s="116" t="s">
        <v>485</v>
      </c>
      <c r="AV186" s="116" t="s">
        <v>513</v>
      </c>
      <c r="AW186" s="116" t="s">
        <v>489</v>
      </c>
      <c r="AX186" s="116"/>
      <c r="AY186" s="85"/>
      <c r="AZ186" s="85"/>
      <c r="BA186" s="82"/>
      <c r="BB186" s="82"/>
    </row>
    <row r="187" spans="1:54" ht="16" x14ac:dyDescent="0.2">
      <c r="A187" s="101" t="s">
        <v>292</v>
      </c>
      <c r="B187" s="102">
        <v>2022</v>
      </c>
      <c r="C187" s="103">
        <v>7</v>
      </c>
      <c r="D187" s="102">
        <v>29</v>
      </c>
      <c r="E187" s="82"/>
      <c r="F187" s="131">
        <v>0.8</v>
      </c>
      <c r="G187" s="131">
        <v>8.27</v>
      </c>
      <c r="H187" s="82"/>
      <c r="I187" s="131">
        <v>24.6</v>
      </c>
      <c r="J187" s="134">
        <v>22.9</v>
      </c>
      <c r="K187" s="82"/>
      <c r="L187" s="82"/>
      <c r="M187" s="108"/>
      <c r="N187" s="137">
        <v>1.4235473960742611</v>
      </c>
      <c r="O187" s="82"/>
      <c r="P187" s="82"/>
      <c r="Q187" s="82"/>
      <c r="R187" s="140"/>
      <c r="S187" s="137">
        <v>80.210179521752281</v>
      </c>
      <c r="T187" s="137">
        <v>10.869997321428571</v>
      </c>
      <c r="U187" s="137">
        <v>0.03</v>
      </c>
      <c r="V187" s="85"/>
      <c r="W187" s="85"/>
      <c r="X187" s="85"/>
      <c r="Y187" s="102">
        <f t="shared" si="66"/>
        <v>24.6</v>
      </c>
      <c r="Z187" s="102">
        <f t="shared" si="67"/>
        <v>297.75</v>
      </c>
      <c r="AA187" s="102">
        <f t="shared" si="68"/>
        <v>22.9</v>
      </c>
      <c r="AB187" s="102">
        <f t="shared" si="69"/>
        <v>8.27</v>
      </c>
      <c r="AC187" s="104">
        <f t="shared" si="70"/>
        <v>7.2801830531365788</v>
      </c>
      <c r="AD187" s="102">
        <f t="shared" si="71"/>
        <v>1.1359604476479435</v>
      </c>
      <c r="AE187" s="105">
        <f t="shared" si="72"/>
        <v>0.8</v>
      </c>
      <c r="AF187" s="102">
        <f t="shared" si="73"/>
        <v>1.4235473960742611</v>
      </c>
      <c r="AG187" s="105">
        <f t="shared" si="74"/>
        <v>10.869997321428571</v>
      </c>
      <c r="AH187" s="105">
        <f t="shared" si="75"/>
        <v>0.03</v>
      </c>
      <c r="AI187" s="102">
        <f t="shared" si="76"/>
        <v>10.89999732142857</v>
      </c>
      <c r="AJ187" s="106">
        <f t="shared" si="77"/>
        <v>80.210179521752281</v>
      </c>
      <c r="AK187" s="107">
        <f t="shared" si="78"/>
        <v>78.786632125678025</v>
      </c>
      <c r="AL187" s="82"/>
      <c r="AM187" s="84" t="s">
        <v>1232</v>
      </c>
      <c r="AN187" s="82"/>
      <c r="AO187" s="82"/>
      <c r="AP187" s="82"/>
      <c r="AQ187" s="82"/>
      <c r="AR187" s="117" t="s">
        <v>522</v>
      </c>
      <c r="AS187" s="115"/>
      <c r="AT187" s="115"/>
      <c r="AU187" s="115"/>
      <c r="AV187" s="115"/>
      <c r="AW187" s="115"/>
      <c r="AX187" s="118"/>
      <c r="AY187" s="85"/>
      <c r="AZ187" s="85"/>
      <c r="BA187" s="82"/>
      <c r="BB187" s="82"/>
    </row>
    <row r="188" spans="1:54" ht="18" x14ac:dyDescent="0.25">
      <c r="A188" s="101" t="s">
        <v>292</v>
      </c>
      <c r="B188" s="102">
        <v>2022</v>
      </c>
      <c r="C188" s="103">
        <v>7</v>
      </c>
      <c r="D188" s="102">
        <v>29</v>
      </c>
      <c r="E188" s="82"/>
      <c r="F188" s="131">
        <v>0.8</v>
      </c>
      <c r="G188" s="131">
        <v>8.27</v>
      </c>
      <c r="H188" s="82"/>
      <c r="I188" s="131">
        <v>24.6</v>
      </c>
      <c r="J188" s="134">
        <v>22.5</v>
      </c>
      <c r="K188" s="82"/>
      <c r="L188" s="82"/>
      <c r="M188" s="108"/>
      <c r="N188" s="137" t="s">
        <v>763</v>
      </c>
      <c r="O188" s="82"/>
      <c r="P188" s="82"/>
      <c r="Q188" s="82"/>
      <c r="R188" s="140"/>
      <c r="S188" s="137" t="s">
        <v>763</v>
      </c>
      <c r="T188" s="137" t="s">
        <v>763</v>
      </c>
      <c r="U188" s="137" t="s">
        <v>763</v>
      </c>
      <c r="V188" s="85"/>
      <c r="W188" s="85"/>
      <c r="X188" s="85"/>
      <c r="Y188" s="102">
        <f t="shared" si="66"/>
        <v>24.6</v>
      </c>
      <c r="Z188" s="102">
        <f t="shared" si="67"/>
        <v>297.75</v>
      </c>
      <c r="AA188" s="102">
        <f t="shared" si="68"/>
        <v>22.5</v>
      </c>
      <c r="AB188" s="102">
        <f t="shared" si="69"/>
        <v>8.27</v>
      </c>
      <c r="AC188" s="104">
        <f t="shared" si="70"/>
        <v>7.2968334626198219</v>
      </c>
      <c r="AD188" s="102">
        <f t="shared" si="71"/>
        <v>1.1333683360550175</v>
      </c>
      <c r="AE188" s="105">
        <f t="shared" si="72"/>
        <v>0.8</v>
      </c>
      <c r="AF188" s="102" t="str">
        <f t="shared" si="73"/>
        <v>NS</v>
      </c>
      <c r="AG188" s="105" t="str">
        <f t="shared" si="74"/>
        <v>NS</v>
      </c>
      <c r="AH188" s="105" t="str">
        <f t="shared" si="75"/>
        <v>NS</v>
      </c>
      <c r="AI188" s="102"/>
      <c r="AJ188" s="106" t="str">
        <f t="shared" si="77"/>
        <v>NS</v>
      </c>
      <c r="AK188" s="107" t="e">
        <f t="shared" si="78"/>
        <v>#VALUE!</v>
      </c>
      <c r="AL188" s="82"/>
      <c r="AM188" s="119" t="s">
        <v>477</v>
      </c>
      <c r="AN188" s="109" t="s">
        <v>1231</v>
      </c>
      <c r="AO188" s="120" t="s">
        <v>479</v>
      </c>
      <c r="AP188" s="120" t="s">
        <v>726</v>
      </c>
      <c r="AQ188" s="120" t="s">
        <v>481</v>
      </c>
      <c r="AR188" s="118" t="s">
        <v>476</v>
      </c>
      <c r="AS188" s="115">
        <v>0.4</v>
      </c>
      <c r="AT188" s="118">
        <v>0.6</v>
      </c>
      <c r="AU188" s="121">
        <v>10</v>
      </c>
      <c r="AV188" s="115">
        <v>10</v>
      </c>
      <c r="AW188" s="122">
        <v>43</v>
      </c>
      <c r="AX188" s="118"/>
      <c r="AY188" s="85"/>
      <c r="AZ188" s="85"/>
      <c r="BA188" s="82"/>
      <c r="BB188" s="82"/>
    </row>
    <row r="189" spans="1:54" ht="16" x14ac:dyDescent="0.2">
      <c r="A189" s="101" t="s">
        <v>292</v>
      </c>
      <c r="B189" s="102">
        <v>2022</v>
      </c>
      <c r="C189" s="103">
        <v>8</v>
      </c>
      <c r="D189" s="102">
        <v>15</v>
      </c>
      <c r="E189" s="82"/>
      <c r="F189" s="131">
        <v>0.72</v>
      </c>
      <c r="G189" s="131">
        <v>9.4</v>
      </c>
      <c r="H189" s="82"/>
      <c r="I189" s="131">
        <v>19.3</v>
      </c>
      <c r="J189" s="134">
        <v>27.4</v>
      </c>
      <c r="K189" s="82"/>
      <c r="L189" s="82"/>
      <c r="M189" s="82"/>
      <c r="N189" s="137" t="s">
        <v>763</v>
      </c>
      <c r="O189" s="82"/>
      <c r="P189" s="82"/>
      <c r="Q189" s="82"/>
      <c r="R189" s="140"/>
      <c r="S189" s="137" t="s">
        <v>763</v>
      </c>
      <c r="T189" s="137" t="s">
        <v>763</v>
      </c>
      <c r="U189" s="137" t="s">
        <v>763</v>
      </c>
      <c r="V189" s="85"/>
      <c r="W189" s="85"/>
      <c r="X189" s="85"/>
      <c r="Y189" s="102">
        <f t="shared" si="66"/>
        <v>19.3</v>
      </c>
      <c r="Z189" s="102">
        <f t="shared" si="67"/>
        <v>292.45</v>
      </c>
      <c r="AA189" s="102">
        <f t="shared" si="68"/>
        <v>27.4</v>
      </c>
      <c r="AB189" s="102">
        <f t="shared" si="69"/>
        <v>9.4</v>
      </c>
      <c r="AC189" s="104">
        <f t="shared" si="70"/>
        <v>7.815695195766871</v>
      </c>
      <c r="AD189" s="102">
        <f t="shared" si="71"/>
        <v>1.2027081103535382</v>
      </c>
      <c r="AE189" s="105">
        <f t="shared" si="72"/>
        <v>0.72</v>
      </c>
      <c r="AF189" s="102" t="str">
        <f t="shared" si="73"/>
        <v>NS</v>
      </c>
      <c r="AG189" s="105" t="str">
        <f t="shared" si="74"/>
        <v>NS</v>
      </c>
      <c r="AH189" s="105" t="str">
        <f t="shared" si="75"/>
        <v>NS</v>
      </c>
      <c r="AI189" s="102"/>
      <c r="AJ189" s="106" t="str">
        <f t="shared" si="77"/>
        <v>NS</v>
      </c>
      <c r="AK189" s="107" t="e">
        <f t="shared" si="78"/>
        <v>#VALUE!</v>
      </c>
      <c r="AL189" s="82"/>
      <c r="AM189" s="123" t="s">
        <v>479</v>
      </c>
      <c r="AN189" s="124" t="s">
        <v>1233</v>
      </c>
      <c r="AO189" s="124" t="s">
        <v>485</v>
      </c>
      <c r="AP189" s="124" t="s">
        <v>1234</v>
      </c>
      <c r="AQ189" s="124"/>
      <c r="AR189" s="118" t="s">
        <v>482</v>
      </c>
      <c r="AS189" s="115">
        <v>0.9</v>
      </c>
      <c r="AT189" s="118">
        <v>3</v>
      </c>
      <c r="AU189" s="121">
        <v>1</v>
      </c>
      <c r="AV189" s="115">
        <v>3</v>
      </c>
      <c r="AW189" s="122">
        <v>20</v>
      </c>
      <c r="AX189" s="118"/>
      <c r="AY189" s="85"/>
      <c r="AZ189" s="102"/>
      <c r="BA189" s="102" t="s">
        <v>1235</v>
      </c>
      <c r="BB189" s="82"/>
    </row>
    <row r="190" spans="1:54" ht="16" x14ac:dyDescent="0.2">
      <c r="A190" s="101" t="s">
        <v>292</v>
      </c>
      <c r="B190" s="102">
        <v>2022</v>
      </c>
      <c r="C190" s="103">
        <v>8</v>
      </c>
      <c r="D190" s="102">
        <v>15</v>
      </c>
      <c r="E190" s="82"/>
      <c r="F190" s="131">
        <v>0.72</v>
      </c>
      <c r="G190" s="131">
        <v>9.4</v>
      </c>
      <c r="H190" s="82"/>
      <c r="I190" s="131">
        <v>19.3</v>
      </c>
      <c r="J190" s="134">
        <v>27.5</v>
      </c>
      <c r="K190" s="82"/>
      <c r="L190" s="82"/>
      <c r="M190" s="82"/>
      <c r="N190" s="137">
        <v>2.4980392412378656</v>
      </c>
      <c r="O190" s="82"/>
      <c r="P190" s="82"/>
      <c r="Q190" s="82"/>
      <c r="R190" s="140"/>
      <c r="S190" s="137">
        <v>53.162359919214907</v>
      </c>
      <c r="T190" s="137">
        <v>3.5678648809523805</v>
      </c>
      <c r="U190" s="137">
        <v>0.03</v>
      </c>
      <c r="V190" s="85"/>
      <c r="W190" s="85"/>
      <c r="X190" s="85"/>
      <c r="Y190" s="102">
        <f t="shared" si="66"/>
        <v>19.3</v>
      </c>
      <c r="Z190" s="102">
        <f t="shared" si="67"/>
        <v>292.45</v>
      </c>
      <c r="AA190" s="102">
        <f t="shared" si="68"/>
        <v>27.5</v>
      </c>
      <c r="AB190" s="102">
        <f t="shared" si="69"/>
        <v>9.4</v>
      </c>
      <c r="AC190" s="104">
        <f t="shared" si="70"/>
        <v>7.8110578437031783</v>
      </c>
      <c r="AD190" s="102">
        <f t="shared" si="71"/>
        <v>1.2034221469218456</v>
      </c>
      <c r="AE190" s="105">
        <f t="shared" si="72"/>
        <v>0.72</v>
      </c>
      <c r="AF190" s="102">
        <f t="shared" si="73"/>
        <v>2.4980392412378656</v>
      </c>
      <c r="AG190" s="105">
        <f t="shared" si="74"/>
        <v>3.5678648809523805</v>
      </c>
      <c r="AH190" s="105">
        <f t="shared" si="75"/>
        <v>0.03</v>
      </c>
      <c r="AI190" s="102">
        <f t="shared" ref="AI190" si="79">IF(Y190=" ", " ", IF(Y190&gt;0, SUM(AG190:AH190)))</f>
        <v>3.5978648809523803</v>
      </c>
      <c r="AJ190" s="106">
        <f t="shared" si="77"/>
        <v>53.162359919214907</v>
      </c>
      <c r="AK190" s="107">
        <f t="shared" si="78"/>
        <v>50.664320677977045</v>
      </c>
      <c r="AL190" s="82"/>
      <c r="AM190" s="123" t="s">
        <v>1236</v>
      </c>
      <c r="AN190" s="125" t="s">
        <v>742</v>
      </c>
      <c r="AO190" s="125" t="s">
        <v>494</v>
      </c>
      <c r="AP190" s="125" t="s">
        <v>495</v>
      </c>
      <c r="AQ190" s="125" t="s">
        <v>494</v>
      </c>
      <c r="AR190" s="118"/>
      <c r="AS190" s="115" t="s">
        <v>487</v>
      </c>
      <c r="AT190" s="115" t="s">
        <v>976</v>
      </c>
      <c r="AU190" s="115" t="s">
        <v>485</v>
      </c>
      <c r="AV190" s="115" t="s">
        <v>488</v>
      </c>
      <c r="AW190" s="115" t="s">
        <v>489</v>
      </c>
      <c r="AX190" s="116" t="s">
        <v>490</v>
      </c>
      <c r="AY190" s="102"/>
      <c r="AZ190" s="102"/>
      <c r="BA190" s="84" t="s">
        <v>1</v>
      </c>
      <c r="BB190" s="82"/>
    </row>
    <row r="191" spans="1:54" ht="16" x14ac:dyDescent="0.2">
      <c r="A191" s="101" t="s">
        <v>292</v>
      </c>
      <c r="B191" s="102">
        <v>2022</v>
      </c>
      <c r="C191" s="132">
        <v>8</v>
      </c>
      <c r="D191" s="82">
        <v>15</v>
      </c>
      <c r="E191" s="85"/>
      <c r="F191" s="131">
        <v>0.72</v>
      </c>
      <c r="G191" s="131">
        <v>9.4</v>
      </c>
      <c r="H191" s="85"/>
      <c r="I191" s="131">
        <v>19.3</v>
      </c>
      <c r="J191" s="134">
        <v>27.8</v>
      </c>
      <c r="K191" s="85"/>
      <c r="L191" s="85"/>
      <c r="M191" s="85"/>
      <c r="N191" s="137" t="s">
        <v>763</v>
      </c>
      <c r="O191" s="85"/>
      <c r="P191" s="85"/>
      <c r="Q191" s="85"/>
      <c r="R191" s="140"/>
      <c r="S191" s="137" t="s">
        <v>763</v>
      </c>
      <c r="T191" s="137" t="s">
        <v>763</v>
      </c>
      <c r="U191" s="137" t="s">
        <v>763</v>
      </c>
      <c r="V191" s="85"/>
      <c r="W191" s="85"/>
      <c r="X191" s="85"/>
      <c r="Y191" s="85">
        <f t="shared" si="66"/>
        <v>19.3</v>
      </c>
      <c r="Z191" s="82">
        <f t="shared" si="67"/>
        <v>292.45</v>
      </c>
      <c r="AA191" s="85">
        <f t="shared" si="68"/>
        <v>27.8</v>
      </c>
      <c r="AB191" s="85">
        <f t="shared" si="69"/>
        <v>9.4</v>
      </c>
      <c r="AC191" s="110">
        <f t="shared" si="70"/>
        <v>7.7971622900969981</v>
      </c>
      <c r="AD191" s="82">
        <f t="shared" si="71"/>
        <v>1.2055668011346552</v>
      </c>
      <c r="AE191" s="111">
        <f t="shared" si="72"/>
        <v>0.72</v>
      </c>
      <c r="AF191" s="82" t="str">
        <f t="shared" si="73"/>
        <v>NS</v>
      </c>
      <c r="AG191" s="111" t="str">
        <f t="shared" si="74"/>
        <v>NS</v>
      </c>
      <c r="AH191" s="111" t="str">
        <f t="shared" si="75"/>
        <v>NS</v>
      </c>
      <c r="AI191" s="102"/>
      <c r="AJ191" s="112" t="str">
        <f t="shared" si="77"/>
        <v>NS</v>
      </c>
      <c r="AK191" s="113" t="e">
        <f t="shared" si="78"/>
        <v>#VALUE!</v>
      </c>
      <c r="AL191" s="82"/>
      <c r="AM191" s="82">
        <f>AD197</f>
        <v>1.1505282714341012</v>
      </c>
      <c r="AN191" s="82">
        <f>AE197</f>
        <v>0.72999999999999987</v>
      </c>
      <c r="AO191" s="82">
        <f>AF197</f>
        <v>1.9844570491879083</v>
      </c>
      <c r="AP191" s="82">
        <f>AI197</f>
        <v>8.1150191779761904</v>
      </c>
      <c r="AQ191" s="113">
        <f>AK197</f>
        <v>61.0438281000404</v>
      </c>
      <c r="AR191" s="118"/>
      <c r="AS191" s="115" t="s">
        <v>497</v>
      </c>
      <c r="AT191" s="115" t="s">
        <v>497</v>
      </c>
      <c r="AU191" s="115" t="s">
        <v>497</v>
      </c>
      <c r="AV191" s="115" t="s">
        <v>497</v>
      </c>
      <c r="AW191" s="115" t="s">
        <v>497</v>
      </c>
      <c r="AX191" s="116" t="s">
        <v>498</v>
      </c>
      <c r="AY191" s="102"/>
      <c r="AZ191" s="102"/>
      <c r="BA191" s="82"/>
      <c r="BB191" s="82"/>
    </row>
    <row r="192" spans="1:54" ht="16" x14ac:dyDescent="0.2">
      <c r="A192" s="101" t="s">
        <v>292</v>
      </c>
      <c r="B192" s="102">
        <v>2022</v>
      </c>
      <c r="C192" s="132">
        <v>8</v>
      </c>
      <c r="D192" s="82">
        <v>30</v>
      </c>
      <c r="E192" s="85"/>
      <c r="F192" s="131">
        <v>0.7</v>
      </c>
      <c r="G192" s="131">
        <v>8.4600000000000009</v>
      </c>
      <c r="H192" s="85"/>
      <c r="I192" s="131">
        <v>23.4</v>
      </c>
      <c r="J192" s="134">
        <v>19.7</v>
      </c>
      <c r="K192" s="85"/>
      <c r="L192" s="85"/>
      <c r="M192" s="85"/>
      <c r="N192" s="137" t="s">
        <v>763</v>
      </c>
      <c r="O192" s="85"/>
      <c r="P192" s="85"/>
      <c r="Q192" s="85"/>
      <c r="R192" s="140"/>
      <c r="S192" s="137" t="s">
        <v>763</v>
      </c>
      <c r="T192" s="137" t="s">
        <v>763</v>
      </c>
      <c r="U192" s="137" t="s">
        <v>763</v>
      </c>
      <c r="V192" s="85"/>
      <c r="W192" s="85"/>
      <c r="X192" s="85"/>
      <c r="Y192" s="85">
        <f t="shared" si="66"/>
        <v>23.4</v>
      </c>
      <c r="Z192" s="82">
        <f t="shared" si="67"/>
        <v>296.54999999999995</v>
      </c>
      <c r="AA192" s="85">
        <f t="shared" si="68"/>
        <v>19.7</v>
      </c>
      <c r="AB192" s="85">
        <f t="shared" si="69"/>
        <v>8.4600000000000009</v>
      </c>
      <c r="AC192" s="110">
        <f t="shared" si="70"/>
        <v>7.5761730814232502</v>
      </c>
      <c r="AD192" s="82">
        <f t="shared" si="71"/>
        <v>1.1166587548988145</v>
      </c>
      <c r="AE192" s="111">
        <f t="shared" si="72"/>
        <v>0.7</v>
      </c>
      <c r="AF192" s="82" t="str">
        <f t="shared" si="73"/>
        <v>NS</v>
      </c>
      <c r="AG192" s="111" t="str">
        <f t="shared" si="74"/>
        <v>NS</v>
      </c>
      <c r="AH192" s="111" t="str">
        <f t="shared" si="75"/>
        <v>NS</v>
      </c>
      <c r="AI192" s="82"/>
      <c r="AJ192" s="112" t="str">
        <f t="shared" si="77"/>
        <v>NS</v>
      </c>
      <c r="AK192" s="113" t="e">
        <f t="shared" si="78"/>
        <v>#VALUE!</v>
      </c>
      <c r="AL192" s="85"/>
      <c r="AM192" s="82"/>
      <c r="AN192" s="82"/>
      <c r="AO192" s="82"/>
      <c r="AP192" s="85"/>
      <c r="AQ192" s="82"/>
      <c r="AR192" s="82"/>
      <c r="AS192" s="115">
        <f>((LN(AM191)-LN(0.4))/(LN(0.9)-LN(0.4))*100)</f>
        <v>130.28395219588586</v>
      </c>
      <c r="AT192" s="120">
        <f>((LN(AN191)-LN(0.6))/(LN(3)-LN(0.6))*100)</f>
        <v>12.185302546383278</v>
      </c>
      <c r="AU192" s="115">
        <f>((LN(AO191)-LN(10))/(LN(1)-LN(10))*100)</f>
        <v>70.235829635497637</v>
      </c>
      <c r="AV192" s="115">
        <f>((LN(AP191)-LN(10))/(LN(3)-LN(10))*100)</f>
        <v>17.348276306978217</v>
      </c>
      <c r="AW192" s="115">
        <f>((LN(AQ191)-LN(43))/(LN(20)-LN(43))*100)</f>
        <v>-45.774879706351093</v>
      </c>
      <c r="AX192" s="82"/>
      <c r="AY192" s="82"/>
      <c r="AZ192" s="82"/>
      <c r="BA192" s="82"/>
      <c r="BB192" s="82"/>
    </row>
    <row r="193" spans="1:54" ht="16" x14ac:dyDescent="0.2">
      <c r="A193" s="101" t="s">
        <v>292</v>
      </c>
      <c r="B193" s="102">
        <v>2022</v>
      </c>
      <c r="C193" s="132">
        <v>8</v>
      </c>
      <c r="D193" s="82">
        <v>30</v>
      </c>
      <c r="E193" s="85"/>
      <c r="F193" s="131">
        <v>0.7</v>
      </c>
      <c r="G193" s="131">
        <v>8.4600000000000009</v>
      </c>
      <c r="H193" s="85"/>
      <c r="I193" s="131">
        <v>23.4</v>
      </c>
      <c r="J193" s="134">
        <v>26.8</v>
      </c>
      <c r="K193" s="85"/>
      <c r="L193" s="85"/>
      <c r="M193" s="85"/>
      <c r="N193" s="137">
        <v>1.1239959587130932</v>
      </c>
      <c r="O193" s="85"/>
      <c r="P193" s="85"/>
      <c r="Q193" s="85"/>
      <c r="R193" s="140"/>
      <c r="S193" s="137">
        <v>45.484307260205213</v>
      </c>
      <c r="T193" s="137">
        <v>8.1112363095238091</v>
      </c>
      <c r="U193" s="137">
        <v>0.03</v>
      </c>
      <c r="V193" s="85"/>
      <c r="W193" s="85"/>
      <c r="X193" s="85"/>
      <c r="Y193" s="85">
        <f t="shared" si="66"/>
        <v>23.4</v>
      </c>
      <c r="Z193" s="82">
        <f t="shared" si="67"/>
        <v>296.54999999999995</v>
      </c>
      <c r="AA193" s="85">
        <f t="shared" si="68"/>
        <v>26.8</v>
      </c>
      <c r="AB193" s="85">
        <f t="shared" si="69"/>
        <v>8.4600000000000009</v>
      </c>
      <c r="AC193" s="110">
        <f t="shared" si="70"/>
        <v>7.2725332491088501</v>
      </c>
      <c r="AD193" s="82">
        <f t="shared" si="71"/>
        <v>1.1632810342993838</v>
      </c>
      <c r="AE193" s="111">
        <f t="shared" si="72"/>
        <v>0.7</v>
      </c>
      <c r="AF193" s="82">
        <f t="shared" si="73"/>
        <v>1.1239959587130932</v>
      </c>
      <c r="AG193" s="111">
        <f t="shared" si="74"/>
        <v>8.1112363095238091</v>
      </c>
      <c r="AH193" s="111">
        <f t="shared" si="75"/>
        <v>0.03</v>
      </c>
      <c r="AI193" s="102">
        <f t="shared" ref="AI193" si="80">IF(Y193=" ", " ", IF(Y193&gt;0, SUM(AG193:AH193)))</f>
        <v>8.1412363095238085</v>
      </c>
      <c r="AJ193" s="112">
        <f t="shared" si="77"/>
        <v>45.484307260205213</v>
      </c>
      <c r="AK193" s="113">
        <f t="shared" si="78"/>
        <v>44.360311301492118</v>
      </c>
      <c r="AL193" s="82"/>
      <c r="AM193" s="85"/>
      <c r="AN193" s="85"/>
      <c r="AO193" s="85"/>
      <c r="AP193" s="128" t="s">
        <v>1237</v>
      </c>
      <c r="AQ193" s="85"/>
      <c r="AR193" s="82"/>
      <c r="AS193" s="82">
        <f>IF(AS192&gt;100, 100, IF(AS192&lt;0, 0, AS192))</f>
        <v>100</v>
      </c>
      <c r="AT193" s="82">
        <f t="shared" ref="AT193:AW193" si="81">IF(AT192&gt;100, 100, IF(AT192&lt;0, 0, AT192))</f>
        <v>12.185302546383278</v>
      </c>
      <c r="AU193" s="82">
        <f t="shared" si="81"/>
        <v>70.235829635497637</v>
      </c>
      <c r="AV193" s="82">
        <f t="shared" si="81"/>
        <v>17.348276306978217</v>
      </c>
      <c r="AW193" s="82">
        <f t="shared" si="81"/>
        <v>0</v>
      </c>
      <c r="AX193" s="129">
        <f>AVERAGE(AS193:AW193)</f>
        <v>39.953881697771827</v>
      </c>
      <c r="AY193" s="84"/>
      <c r="AZ193" s="84"/>
      <c r="BA193" s="84" t="str">
        <f>IF(AX193&gt;65, "Acceptable; Ongoing Protection is Required", "Unacceptable; Immediate Restoration is Required")</f>
        <v>Unacceptable; Immediate Restoration is Required</v>
      </c>
      <c r="BB193" s="82"/>
    </row>
    <row r="194" spans="1:54" ht="16" x14ac:dyDescent="0.2">
      <c r="A194" s="101" t="s">
        <v>292</v>
      </c>
      <c r="B194" s="102">
        <v>2022</v>
      </c>
      <c r="C194" s="132">
        <v>8</v>
      </c>
      <c r="D194" s="82">
        <v>30</v>
      </c>
      <c r="E194" s="85"/>
      <c r="F194" s="131">
        <v>0.7</v>
      </c>
      <c r="G194" s="131">
        <v>8.4600000000000009</v>
      </c>
      <c r="H194" s="85"/>
      <c r="I194" s="131">
        <v>23.4</v>
      </c>
      <c r="J194" s="134">
        <v>27</v>
      </c>
      <c r="K194" s="85"/>
      <c r="L194" s="85"/>
      <c r="M194" s="85"/>
      <c r="N194" s="137" t="s">
        <v>763</v>
      </c>
      <c r="O194" s="85"/>
      <c r="P194" s="85"/>
      <c r="Q194" s="85"/>
      <c r="R194" s="140"/>
      <c r="S194" s="137" t="s">
        <v>763</v>
      </c>
      <c r="T194" s="137" t="s">
        <v>763</v>
      </c>
      <c r="U194" s="137" t="s">
        <v>763</v>
      </c>
      <c r="V194" s="85"/>
      <c r="W194" s="85"/>
      <c r="X194" s="85"/>
      <c r="Y194" s="85">
        <f t="shared" si="66"/>
        <v>23.4</v>
      </c>
      <c r="Z194" s="82">
        <f t="shared" si="67"/>
        <v>296.54999999999995</v>
      </c>
      <c r="AA194" s="85">
        <f t="shared" si="68"/>
        <v>27</v>
      </c>
      <c r="AB194" s="85">
        <f t="shared" si="69"/>
        <v>8.4600000000000009</v>
      </c>
      <c r="AC194" s="110">
        <f t="shared" si="70"/>
        <v>7.2641585762173353</v>
      </c>
      <c r="AD194" s="82">
        <f t="shared" si="71"/>
        <v>1.1646221528943241</v>
      </c>
      <c r="AE194" s="111">
        <f t="shared" si="72"/>
        <v>0.7</v>
      </c>
      <c r="AF194" s="82" t="str">
        <f t="shared" si="73"/>
        <v>NS</v>
      </c>
      <c r="AG194" s="111" t="str">
        <f t="shared" si="74"/>
        <v>NS</v>
      </c>
      <c r="AH194" s="111" t="str">
        <f t="shared" si="75"/>
        <v>NS</v>
      </c>
      <c r="AI194" s="82"/>
      <c r="AJ194" s="112" t="str">
        <f t="shared" si="77"/>
        <v>NS</v>
      </c>
      <c r="AK194" s="113" t="e">
        <f t="shared" si="78"/>
        <v>#VALUE!</v>
      </c>
      <c r="AL194" s="85"/>
      <c r="AM194" s="85"/>
      <c r="AN194" s="85"/>
      <c r="AO194" s="85"/>
      <c r="AP194" s="85"/>
      <c r="AQ194" s="85"/>
      <c r="AR194" s="85"/>
      <c r="AS194" s="85"/>
      <c r="AT194" s="85"/>
      <c r="AU194" s="85"/>
      <c r="AV194" s="85"/>
      <c r="AW194" s="126" t="s">
        <v>1238</v>
      </c>
      <c r="AX194" s="126">
        <f>AVERAGE(AS193:AW193)</f>
        <v>39.953881697771827</v>
      </c>
      <c r="AY194" s="85"/>
      <c r="AZ194" s="85"/>
      <c r="BA194" s="82"/>
      <c r="BB194" s="82"/>
    </row>
    <row r="195" spans="1:54" ht="16" x14ac:dyDescent="0.2">
      <c r="A195" s="101"/>
      <c r="B195" s="102"/>
      <c r="C195" s="132"/>
      <c r="D195" s="82"/>
      <c r="E195" s="85"/>
      <c r="F195" s="144"/>
      <c r="G195" s="144"/>
      <c r="H195" s="85"/>
      <c r="I195" s="144"/>
      <c r="J195" s="145"/>
      <c r="K195" s="85"/>
      <c r="L195" s="85"/>
      <c r="M195" s="85"/>
      <c r="N195" s="146"/>
      <c r="O195" s="85"/>
      <c r="P195" s="85"/>
      <c r="Q195" s="85"/>
      <c r="R195" s="140"/>
      <c r="S195" s="146"/>
      <c r="T195" s="146"/>
      <c r="U195" s="146"/>
      <c r="V195" s="85"/>
      <c r="W195" s="85"/>
      <c r="X195" s="85"/>
      <c r="Y195" s="85"/>
      <c r="Z195" s="82"/>
      <c r="AA195" s="85"/>
      <c r="AB195" s="85"/>
      <c r="AC195" s="110"/>
      <c r="AD195" s="82"/>
      <c r="AE195" s="111"/>
      <c r="AF195" s="82"/>
      <c r="AG195" s="111"/>
      <c r="AH195" s="111"/>
      <c r="AI195" s="82"/>
      <c r="AJ195" s="112"/>
      <c r="AK195" s="113"/>
      <c r="AL195" s="85"/>
      <c r="AM195" s="82"/>
      <c r="AN195" s="82"/>
      <c r="AO195" s="82"/>
      <c r="AP195" s="85"/>
      <c r="AQ195" s="82"/>
      <c r="AR195" s="82"/>
      <c r="AS195" s="115"/>
      <c r="AT195" s="120"/>
      <c r="AU195" s="115"/>
      <c r="AV195" s="115"/>
      <c r="AW195" s="115"/>
      <c r="AX195" s="82"/>
      <c r="AY195" s="82"/>
      <c r="AZ195" s="82"/>
      <c r="BA195" s="82"/>
      <c r="BB195" s="82"/>
    </row>
    <row r="196" spans="1:54" ht="16" x14ac:dyDescent="0.2">
      <c r="A196" s="101"/>
      <c r="B196" s="102"/>
      <c r="C196" s="132"/>
      <c r="D196" s="82"/>
      <c r="E196" s="85"/>
      <c r="F196" s="144"/>
      <c r="G196" s="144"/>
      <c r="H196" s="85"/>
      <c r="I196" s="144"/>
      <c r="J196" s="145"/>
      <c r="K196" s="85"/>
      <c r="L196" s="85"/>
      <c r="M196" s="85"/>
      <c r="N196" s="146"/>
      <c r="O196" s="85"/>
      <c r="P196" s="85"/>
      <c r="Q196" s="85"/>
      <c r="R196" s="140"/>
      <c r="S196" s="146"/>
      <c r="T196" s="146"/>
      <c r="U196" s="146"/>
      <c r="V196" s="85"/>
      <c r="W196" s="85"/>
      <c r="X196" s="85"/>
      <c r="Y196" s="85"/>
      <c r="Z196" s="82"/>
      <c r="AA196" s="85"/>
      <c r="AB196" s="85"/>
      <c r="AC196" s="110"/>
      <c r="AD196" s="82"/>
      <c r="AE196" s="111"/>
      <c r="AF196" s="82"/>
      <c r="AG196" s="111"/>
      <c r="AH196" s="111"/>
      <c r="AI196" s="82"/>
      <c r="AJ196" s="112"/>
      <c r="AK196" s="113"/>
      <c r="AL196" s="85"/>
      <c r="AM196" s="82"/>
      <c r="AN196" s="82"/>
      <c r="AO196" s="82"/>
      <c r="AP196" s="85"/>
      <c r="AQ196" s="82"/>
      <c r="AR196" s="82"/>
      <c r="AS196" s="115"/>
      <c r="AT196" s="120"/>
      <c r="AU196" s="115"/>
      <c r="AV196" s="115"/>
      <c r="AW196" s="115"/>
      <c r="AX196" s="82"/>
      <c r="AY196" s="82"/>
      <c r="AZ196" s="82"/>
      <c r="BA196" s="82"/>
      <c r="BB196" s="82"/>
    </row>
    <row r="197" spans="1:54" ht="16" x14ac:dyDescent="0.2">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4">
        <f>_xlfn.AGGREGATE(1, 6,AD183:AD195)</f>
        <v>1.1505282714341012</v>
      </c>
      <c r="AE197" s="84">
        <f>_xlfn.AGGREGATE(1, 6,AE183:AE195)</f>
        <v>0.72999999999999987</v>
      </c>
      <c r="AF197" s="84">
        <f>_xlfn.AGGREGATE(1, 6,AF183:AF195)</f>
        <v>1.9844570491879083</v>
      </c>
      <c r="AG197" s="82"/>
      <c r="AH197" s="82"/>
      <c r="AI197" s="84">
        <f>_xlfn.AGGREGATE(1, 6,AI183:AI195)</f>
        <v>8.1150191779761904</v>
      </c>
      <c r="AJ197" s="82"/>
      <c r="AK197" s="84">
        <f>_xlfn.AGGREGATE(1, 6,AK183:AK195)</f>
        <v>61.0438281000404</v>
      </c>
      <c r="AL197" s="82"/>
      <c r="AM197" s="82"/>
      <c r="AN197" s="82"/>
      <c r="AO197" s="82"/>
      <c r="AP197" s="82"/>
      <c r="AQ197" s="82"/>
      <c r="AR197" s="82"/>
      <c r="AS197" s="82"/>
      <c r="AT197" s="82"/>
      <c r="AU197" s="82"/>
      <c r="AV197" s="82"/>
      <c r="AW197" s="82"/>
      <c r="AX197" s="82"/>
      <c r="AY197" s="82"/>
      <c r="AZ197" s="82"/>
      <c r="BA197" s="82"/>
      <c r="BB197" s="82"/>
    </row>
    <row r="198" spans="1:54"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126" t="s">
        <v>1238</v>
      </c>
      <c r="AD198" s="126">
        <f>AVERAGE(AD183:AD194)</f>
        <v>1.1505282714341012</v>
      </c>
      <c r="AE198" s="126">
        <f>AVERAGE(AE182:AE194)</f>
        <v>0.72999999999999987</v>
      </c>
      <c r="AF198" s="126">
        <f>AVERAGE(AF182:AF194)</f>
        <v>1.9844570491879083</v>
      </c>
      <c r="AG198" s="126"/>
      <c r="AH198" s="126"/>
      <c r="AI198" s="126">
        <f>AVERAGE(AI182:AI194)</f>
        <v>8.1150191779761904</v>
      </c>
      <c r="AJ198" s="126"/>
      <c r="AK198" s="127" t="e">
        <f>AVERAGE(AK182:AK194)</f>
        <v>#VALUE!</v>
      </c>
      <c r="AL198" s="82"/>
      <c r="AM198" s="82"/>
      <c r="AN198" s="82"/>
      <c r="AO198" s="82"/>
      <c r="AP198" s="82"/>
      <c r="AQ198" s="82"/>
      <c r="AR198" s="82"/>
      <c r="AS198" s="82"/>
      <c r="AT198" s="82"/>
      <c r="AU198" s="82"/>
      <c r="AV198" s="82"/>
      <c r="AW198" s="82"/>
      <c r="AX198" s="82"/>
      <c r="AY198" s="82"/>
      <c r="AZ198" s="82"/>
      <c r="BA198" s="82"/>
      <c r="BB198"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32.417388600626978</v>
      </c>
      <c r="D201" s="15"/>
      <c r="E201" s="15"/>
      <c r="F201" s="15"/>
      <c r="G201" s="15"/>
      <c r="H201" s="15"/>
      <c r="I201" s="15"/>
    </row>
    <row r="202" spans="1:54" ht="16" x14ac:dyDescent="0.2">
      <c r="A202" s="15"/>
      <c r="B202">
        <v>2019</v>
      </c>
      <c r="C202" s="234">
        <f>AX69</f>
        <v>39.354772853549079</v>
      </c>
      <c r="D202" s="15"/>
      <c r="E202" s="15"/>
      <c r="F202" s="15"/>
      <c r="G202" s="15"/>
      <c r="H202" s="15"/>
      <c r="I202" s="15"/>
    </row>
    <row r="203" spans="1:54" ht="16" x14ac:dyDescent="0.2">
      <c r="A203" s="15"/>
      <c r="B203" s="15">
        <v>2020</v>
      </c>
      <c r="C203" s="228">
        <f>AX108</f>
        <v>40.795048771990253</v>
      </c>
      <c r="D203" s="15"/>
      <c r="E203" s="15"/>
      <c r="F203" s="15"/>
      <c r="G203" s="15"/>
      <c r="H203" s="15"/>
      <c r="I203" s="15"/>
    </row>
    <row r="204" spans="1:54" ht="16" x14ac:dyDescent="0.2">
      <c r="A204" s="15"/>
      <c r="B204" s="15">
        <v>2021</v>
      </c>
      <c r="C204" s="228">
        <f>AX153</f>
        <v>32.752771398774371</v>
      </c>
      <c r="D204" s="15"/>
      <c r="E204" s="15"/>
      <c r="F204" s="15"/>
      <c r="G204" s="15"/>
      <c r="H204" s="15"/>
      <c r="I204" s="15"/>
    </row>
    <row r="205" spans="1:54" ht="16" x14ac:dyDescent="0.2">
      <c r="A205" s="15"/>
      <c r="B205" s="15">
        <v>2022</v>
      </c>
      <c r="C205" s="228">
        <f>AX193</f>
        <v>39.953881697771827</v>
      </c>
      <c r="D205" s="15"/>
      <c r="E205" s="15"/>
      <c r="F205" s="15"/>
      <c r="G205" s="15"/>
      <c r="H205" s="15"/>
      <c r="I205" s="15"/>
    </row>
    <row r="206" spans="1:54" ht="16" x14ac:dyDescent="0.2">
      <c r="A206" s="28" t="s">
        <v>1254</v>
      </c>
      <c r="B206" s="28"/>
      <c r="C206" s="230">
        <f>AVERAGE(C201:C205)</f>
        <v>37.054772664542504</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37.054772664542504</v>
      </c>
    </row>
  </sheetData>
  <mergeCells count="8">
    <mergeCell ref="AD139:AD142"/>
    <mergeCell ref="AC140:AC142"/>
    <mergeCell ref="AD18:AD21"/>
    <mergeCell ref="AC19:AC21"/>
    <mergeCell ref="AD57:AD60"/>
    <mergeCell ref="AC58:AC60"/>
    <mergeCell ref="AD94:AD97"/>
    <mergeCell ref="AC95:AC97"/>
  </mergeCells>
  <phoneticPr fontId="29" type="noConversion"/>
  <conditionalFormatting sqref="A18:AB18 AE18:AK19 W19:AB19">
    <cfRule type="expression" dxfId="184" priority="10">
      <formula>_xlfn.NUMBERVALUE($Y18)&gt;0</formula>
    </cfRule>
  </conditionalFormatting>
  <conditionalFormatting sqref="A57:AB57 AE57:AK58 W58:AB58">
    <cfRule type="expression" dxfId="183" priority="6">
      <formula>_xlfn.NUMBERVALUE($Y57)&gt;0</formula>
    </cfRule>
  </conditionalFormatting>
  <conditionalFormatting sqref="A94:AB94 AE94:AK95 W95:AB95 V98:AK111 C106:E111 H106:H111 K106:M111 O106:Q111 A112:AK113 A139:AB139 AE139:AK140 W140:AB140 V143:AK156 C151:E156 H151:H156 K151:M156 O151:Q156 A157:AK158 A179:AB179 AE179:AK180 W180:AB180 V183:AK196 C191:E196 H191:H196 K191:M196 O191:Q196 A197:AK198">
    <cfRule type="expression" dxfId="182" priority="21">
      <formula>_xlfn.NUMBERVALUE($Y94)&gt;0</formula>
    </cfRule>
  </conditionalFormatting>
  <conditionalFormatting sqref="V22:AK33">
    <cfRule type="expression" dxfId="181" priority="7">
      <formula>_xlfn.NUMBERVALUE($Y22)&gt;0</formula>
    </cfRule>
  </conditionalFormatting>
  <conditionalFormatting sqref="V61:AK72">
    <cfRule type="expression" dxfId="180" priority="1">
      <formula>_xlfn.NUMBERVALUE($Y61)&gt;0</formula>
    </cfRule>
  </conditionalFormatting>
  <conditionalFormatting sqref="AC35:AK37">
    <cfRule type="expression" dxfId="179" priority="8">
      <formula>_xlfn.NUMBERVALUE($Y35)&gt;0</formula>
    </cfRule>
  </conditionalFormatting>
  <conditionalFormatting sqref="AC74:AK76">
    <cfRule type="expression" dxfId="178" priority="4">
      <formula>_xlfn.NUMBERVALUE($Y74)&gt;0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CEE71-51F9-4267-A29C-1A96B392DFA3}">
  <dimension ref="A1:BE207"/>
  <sheetViews>
    <sheetView topLeftCell="A184" workbookViewId="0">
      <selection activeCell="C206" sqref="C206"/>
    </sheetView>
  </sheetViews>
  <sheetFormatPr baseColWidth="10" defaultColWidth="8.83203125" defaultRowHeight="15" x14ac:dyDescent="0.2"/>
  <cols>
    <col min="5" max="5" width="11.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293</v>
      </c>
      <c r="C4" t="s">
        <v>757</v>
      </c>
      <c r="E4" s="167">
        <v>43297</v>
      </c>
      <c r="F4" t="s">
        <v>777</v>
      </c>
      <c r="G4" t="s">
        <v>778</v>
      </c>
      <c r="H4">
        <v>0</v>
      </c>
      <c r="I4" t="s">
        <v>760</v>
      </c>
      <c r="J4" s="326">
        <v>0.43124999999999997</v>
      </c>
      <c r="K4">
        <v>2</v>
      </c>
      <c r="L4">
        <v>1</v>
      </c>
      <c r="M4" t="s">
        <v>774</v>
      </c>
      <c r="N4" t="s">
        <v>774</v>
      </c>
      <c r="O4" s="131">
        <v>24.5</v>
      </c>
      <c r="P4" s="131">
        <v>0.8</v>
      </c>
      <c r="Q4" s="68" t="s">
        <v>761</v>
      </c>
      <c r="R4" s="68" t="s">
        <v>761</v>
      </c>
      <c r="S4" s="131" t="s">
        <v>761</v>
      </c>
      <c r="T4" s="68">
        <v>1.1499999999999999</v>
      </c>
      <c r="U4" s="68" t="s">
        <v>761</v>
      </c>
      <c r="V4" s="68">
        <v>0.15</v>
      </c>
      <c r="W4" s="77">
        <v>0.27777777777777779</v>
      </c>
      <c r="X4" s="68">
        <v>26.5</v>
      </c>
      <c r="Y4" s="68">
        <v>9.82</v>
      </c>
      <c r="Z4" s="320">
        <v>8.6864946152383808</v>
      </c>
      <c r="AA4" s="321">
        <v>0.52700000000000002</v>
      </c>
      <c r="AB4" s="134">
        <v>21.8</v>
      </c>
      <c r="AC4" s="204">
        <v>34.9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293</v>
      </c>
      <c r="C5" t="s">
        <v>764</v>
      </c>
      <c r="E5" s="167">
        <v>43297</v>
      </c>
      <c r="F5" t="s">
        <v>777</v>
      </c>
      <c r="G5" t="s">
        <v>778</v>
      </c>
      <c r="H5">
        <v>0</v>
      </c>
      <c r="I5" t="s">
        <v>760</v>
      </c>
      <c r="J5" s="326">
        <v>0.43124999999999997</v>
      </c>
      <c r="K5">
        <v>2</v>
      </c>
      <c r="L5">
        <v>1</v>
      </c>
      <c r="M5" t="s">
        <v>774</v>
      </c>
      <c r="N5" t="s">
        <v>774</v>
      </c>
      <c r="O5" s="131">
        <v>24.5</v>
      </c>
      <c r="P5" s="131">
        <v>0.8</v>
      </c>
      <c r="Q5" s="68" t="s">
        <v>761</v>
      </c>
      <c r="R5" s="68" t="s">
        <v>761</v>
      </c>
      <c r="S5" s="131" t="s">
        <v>761</v>
      </c>
      <c r="T5" s="68">
        <v>1.1499999999999999</v>
      </c>
      <c r="U5" s="68" t="s">
        <v>761</v>
      </c>
      <c r="V5" s="68">
        <v>0.6</v>
      </c>
      <c r="W5" s="77">
        <v>0.27916666666666667</v>
      </c>
      <c r="X5" s="68">
        <v>26.5</v>
      </c>
      <c r="Y5" s="68">
        <v>8.82</v>
      </c>
      <c r="Z5" s="320">
        <v>7.6068733276570528</v>
      </c>
      <c r="AA5" s="321">
        <v>0.66200000000000003</v>
      </c>
      <c r="AB5" s="226">
        <v>26.3</v>
      </c>
      <c r="AC5" s="204">
        <v>41.3</v>
      </c>
      <c r="AD5" s="72">
        <v>0.77477170290862096</v>
      </c>
      <c r="AE5" s="72">
        <v>5.6715027700831024</v>
      </c>
      <c r="AF5" s="72">
        <v>0.46968799999999999</v>
      </c>
      <c r="AG5" s="137">
        <v>6.1411907700831021</v>
      </c>
      <c r="AH5" s="75">
        <v>21.759115352365878</v>
      </c>
      <c r="AI5" s="75">
        <v>27.900306122448981</v>
      </c>
      <c r="AJ5" s="72">
        <v>109.53930031757203</v>
      </c>
      <c r="AK5" s="72">
        <v>15.857017679416705</v>
      </c>
      <c r="AL5" s="72">
        <v>6.9079383357035766</v>
      </c>
      <c r="AM5" s="322">
        <v>37.616133031782581</v>
      </c>
      <c r="AN5" s="323">
        <v>43.757323801865688</v>
      </c>
      <c r="AO5" s="137">
        <v>3.8881518987341792</v>
      </c>
      <c r="AP5" s="137">
        <v>9.918714767932487</v>
      </c>
      <c r="AQ5" s="72">
        <v>0.28161001280045528</v>
      </c>
      <c r="AR5" s="72">
        <v>13.806866666666666</v>
      </c>
      <c r="AV5" s="69"/>
      <c r="AX5" s="322"/>
      <c r="AY5" s="322"/>
    </row>
    <row r="6" spans="1:53" x14ac:dyDescent="0.2">
      <c r="A6" t="s">
        <v>756</v>
      </c>
      <c r="B6" t="s">
        <v>293</v>
      </c>
      <c r="C6" t="s">
        <v>765</v>
      </c>
      <c r="E6" s="167">
        <v>43297</v>
      </c>
      <c r="F6" t="s">
        <v>777</v>
      </c>
      <c r="G6" t="s">
        <v>778</v>
      </c>
      <c r="H6">
        <v>0</v>
      </c>
      <c r="I6" t="s">
        <v>760</v>
      </c>
      <c r="J6" s="326">
        <v>0.43124999999999997</v>
      </c>
      <c r="K6">
        <v>2</v>
      </c>
      <c r="L6">
        <v>1</v>
      </c>
      <c r="M6" t="s">
        <v>774</v>
      </c>
      <c r="N6" t="s">
        <v>774</v>
      </c>
      <c r="O6" s="131">
        <v>24.5</v>
      </c>
      <c r="P6" s="131">
        <v>0.8</v>
      </c>
      <c r="Q6" s="68" t="s">
        <v>761</v>
      </c>
      <c r="R6" s="68" t="s">
        <v>761</v>
      </c>
      <c r="S6" s="131" t="s">
        <v>761</v>
      </c>
      <c r="T6" s="68">
        <v>1.1499999999999999</v>
      </c>
      <c r="U6" s="68" t="s">
        <v>761</v>
      </c>
      <c r="V6" s="68">
        <v>0.65</v>
      </c>
      <c r="W6" s="77">
        <v>0.28055555555555556</v>
      </c>
      <c r="X6" s="68">
        <v>26.5</v>
      </c>
      <c r="Y6" s="68">
        <v>5.21</v>
      </c>
      <c r="Z6" s="320" t="s">
        <v>761</v>
      </c>
      <c r="AA6" s="321">
        <v>0.68299999999999994</v>
      </c>
      <c r="AB6" s="205" t="s">
        <v>763</v>
      </c>
      <c r="AC6" s="68" t="s">
        <v>763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293</v>
      </c>
      <c r="C7" t="s">
        <v>757</v>
      </c>
      <c r="E7" s="167">
        <v>43312</v>
      </c>
      <c r="F7" t="s">
        <v>777</v>
      </c>
      <c r="G7" t="s">
        <v>775</v>
      </c>
      <c r="H7">
        <v>1</v>
      </c>
      <c r="I7" t="s">
        <v>760</v>
      </c>
      <c r="J7" s="326">
        <v>0.42708333333333331</v>
      </c>
      <c r="K7">
        <v>2</v>
      </c>
      <c r="L7">
        <v>1</v>
      </c>
      <c r="M7" t="s">
        <v>761</v>
      </c>
      <c r="N7" t="s">
        <v>774</v>
      </c>
      <c r="O7" s="131">
        <v>23.9</v>
      </c>
      <c r="P7" s="131">
        <v>8.67</v>
      </c>
      <c r="Q7" s="68">
        <v>0.75</v>
      </c>
      <c r="R7" s="68">
        <v>0.75</v>
      </c>
      <c r="S7" s="131">
        <v>0.75</v>
      </c>
      <c r="T7" s="68">
        <v>0.75</v>
      </c>
      <c r="U7" s="76">
        <v>1</v>
      </c>
      <c r="V7" s="68">
        <v>0.15</v>
      </c>
      <c r="W7" s="77">
        <v>0.33333333333333331</v>
      </c>
      <c r="X7" s="68">
        <v>25.7</v>
      </c>
      <c r="Y7" s="68">
        <v>2.85</v>
      </c>
      <c r="Z7" s="320">
        <v>2.6181019982041649</v>
      </c>
      <c r="AA7" s="321">
        <v>0.36599999999999999</v>
      </c>
      <c r="AB7" s="205">
        <v>15</v>
      </c>
      <c r="AC7" s="171">
        <v>24.84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293</v>
      </c>
      <c r="C8" t="s">
        <v>764</v>
      </c>
      <c r="E8" s="167">
        <v>43312</v>
      </c>
      <c r="F8" t="s">
        <v>777</v>
      </c>
      <c r="G8" t="s">
        <v>775</v>
      </c>
      <c r="H8">
        <v>1</v>
      </c>
      <c r="I8" t="s">
        <v>760</v>
      </c>
      <c r="J8" s="326">
        <v>0.42708333333333331</v>
      </c>
      <c r="K8">
        <v>2</v>
      </c>
      <c r="L8">
        <v>1</v>
      </c>
      <c r="M8" t="s">
        <v>761</v>
      </c>
      <c r="N8" t="s">
        <v>774</v>
      </c>
      <c r="O8" s="131">
        <v>23.9</v>
      </c>
      <c r="P8" s="131">
        <v>8.67</v>
      </c>
      <c r="Q8" s="68">
        <v>0.75</v>
      </c>
      <c r="R8" s="68">
        <v>0.75</v>
      </c>
      <c r="S8" s="131">
        <v>0.75</v>
      </c>
      <c r="T8" s="68">
        <v>0.75</v>
      </c>
      <c r="U8" s="76">
        <v>1</v>
      </c>
      <c r="V8" s="68">
        <v>0.32500000000000001</v>
      </c>
      <c r="W8" s="77">
        <v>0.3347222222222222</v>
      </c>
      <c r="X8" s="68">
        <v>27</v>
      </c>
      <c r="Y8" s="68">
        <v>4.6900000000000004</v>
      </c>
      <c r="Z8" s="320">
        <v>4.0926434682466075</v>
      </c>
      <c r="AA8" s="321">
        <v>0.58499999999999996</v>
      </c>
      <c r="AB8" s="205">
        <v>24.3</v>
      </c>
      <c r="AC8" s="171">
        <v>38.6</v>
      </c>
      <c r="AD8" s="72">
        <v>0.65271771448815086</v>
      </c>
      <c r="AE8" s="72">
        <v>1.0942033421068742</v>
      </c>
      <c r="AF8" s="72">
        <v>1.0799561883899234</v>
      </c>
      <c r="AG8" s="137">
        <v>2.1741595304967976</v>
      </c>
      <c r="AH8" s="75">
        <v>27.543748632768501</v>
      </c>
      <c r="AI8" s="75">
        <v>29.717908163265299</v>
      </c>
      <c r="AJ8" s="72">
        <v>128.56329393758779</v>
      </c>
      <c r="AK8" s="72">
        <v>22.40085085911781</v>
      </c>
      <c r="AL8" s="72">
        <v>5.7392147622490297</v>
      </c>
      <c r="AM8" s="322">
        <v>49.944599491886308</v>
      </c>
      <c r="AN8" s="323">
        <v>52.118759022383109</v>
      </c>
      <c r="AO8" s="137">
        <v>7.114683544303797</v>
      </c>
      <c r="AP8" s="137">
        <v>10.243543122362874</v>
      </c>
      <c r="AQ8" s="72">
        <v>0.40987387023619515</v>
      </c>
      <c r="AR8" s="72">
        <v>17.35822666666667</v>
      </c>
      <c r="AV8" s="324"/>
      <c r="AW8" s="325"/>
      <c r="AX8" s="204"/>
      <c r="AY8" s="204"/>
      <c r="AZ8" s="204"/>
      <c r="BA8" s="204"/>
    </row>
    <row r="9" spans="1:53" x14ac:dyDescent="0.2">
      <c r="A9" t="s">
        <v>756</v>
      </c>
      <c r="B9" t="s">
        <v>293</v>
      </c>
      <c r="C9" t="s">
        <v>765</v>
      </c>
      <c r="E9" s="167">
        <v>43312</v>
      </c>
      <c r="F9" t="s">
        <v>777</v>
      </c>
      <c r="G9" t="s">
        <v>775</v>
      </c>
      <c r="H9">
        <v>1</v>
      </c>
      <c r="I9" t="s">
        <v>760</v>
      </c>
      <c r="J9" s="326">
        <v>0.42708333333333331</v>
      </c>
      <c r="K9">
        <v>2</v>
      </c>
      <c r="L9">
        <v>1</v>
      </c>
      <c r="M9" t="s">
        <v>761</v>
      </c>
      <c r="N9" t="s">
        <v>774</v>
      </c>
      <c r="O9" s="131">
        <v>23.9</v>
      </c>
      <c r="P9" s="131">
        <v>8.67</v>
      </c>
      <c r="Q9" s="68">
        <v>0.75</v>
      </c>
      <c r="R9" s="68">
        <v>0.75</v>
      </c>
      <c r="S9" s="131">
        <v>0.75</v>
      </c>
      <c r="T9" s="68">
        <v>0.75</v>
      </c>
      <c r="U9" s="76">
        <v>1</v>
      </c>
      <c r="V9" s="68">
        <v>0.25</v>
      </c>
      <c r="W9" s="77">
        <v>0.33611111111111108</v>
      </c>
      <c r="X9" s="68">
        <v>27</v>
      </c>
      <c r="Y9" s="68">
        <v>4.6900000000000004</v>
      </c>
      <c r="Z9" s="320">
        <v>4.0926434682466075</v>
      </c>
      <c r="AA9" s="321">
        <v>0.58499999999999996</v>
      </c>
      <c r="AB9" s="205">
        <v>24.3</v>
      </c>
      <c r="AC9" s="171">
        <v>38.6</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293</v>
      </c>
      <c r="C10" t="s">
        <v>757</v>
      </c>
      <c r="E10" s="167">
        <v>43326</v>
      </c>
      <c r="F10" t="s">
        <v>777</v>
      </c>
      <c r="G10" t="s">
        <v>778</v>
      </c>
      <c r="H10">
        <v>0</v>
      </c>
      <c r="I10" t="s">
        <v>760</v>
      </c>
      <c r="J10" s="326">
        <v>0.4152777777777778</v>
      </c>
      <c r="K10">
        <v>3</v>
      </c>
      <c r="L10">
        <v>3</v>
      </c>
      <c r="M10" t="s">
        <v>757</v>
      </c>
      <c r="N10" t="s">
        <v>774</v>
      </c>
      <c r="O10" s="131">
        <v>23.2</v>
      </c>
      <c r="P10" s="131">
        <v>8.61</v>
      </c>
      <c r="Q10" s="68">
        <v>0.5</v>
      </c>
      <c r="R10" s="68">
        <v>0.5</v>
      </c>
      <c r="S10" s="131">
        <v>0.5</v>
      </c>
      <c r="T10" s="68">
        <v>0.9</v>
      </c>
      <c r="U10" s="76">
        <v>0.55555555555555558</v>
      </c>
      <c r="V10" s="68">
        <v>0.15</v>
      </c>
      <c r="W10" s="77">
        <v>0.28125</v>
      </c>
      <c r="X10" s="68">
        <v>24.2</v>
      </c>
      <c r="Y10" s="68">
        <v>9.6999999999999993</v>
      </c>
      <c r="Z10" s="320">
        <v>8.7012582721368688</v>
      </c>
      <c r="AA10" s="321">
        <v>0.52500000000000002</v>
      </c>
      <c r="AB10" s="226">
        <v>19</v>
      </c>
      <c r="AC10" s="216">
        <v>30.8</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293</v>
      </c>
      <c r="C11" t="s">
        <v>764</v>
      </c>
      <c r="E11" s="167">
        <v>43326</v>
      </c>
      <c r="F11" t="s">
        <v>777</v>
      </c>
      <c r="G11" t="s">
        <v>778</v>
      </c>
      <c r="H11">
        <v>0</v>
      </c>
      <c r="I11" t="s">
        <v>760</v>
      </c>
      <c r="J11" s="326">
        <v>0.4152777777777778</v>
      </c>
      <c r="K11">
        <v>3</v>
      </c>
      <c r="L11">
        <v>3</v>
      </c>
      <c r="M11" t="s">
        <v>757</v>
      </c>
      <c r="N11" t="s">
        <v>774</v>
      </c>
      <c r="O11" s="131">
        <v>23.2</v>
      </c>
      <c r="P11" s="131">
        <v>8.61</v>
      </c>
      <c r="Q11" s="68">
        <v>0.5</v>
      </c>
      <c r="R11" s="68">
        <v>0.5</v>
      </c>
      <c r="S11" s="131">
        <v>0.5</v>
      </c>
      <c r="T11" s="68">
        <v>0.9</v>
      </c>
      <c r="U11" s="76">
        <v>0.55555555555555558</v>
      </c>
      <c r="V11" s="68">
        <v>0.45</v>
      </c>
      <c r="W11" s="77">
        <v>0.28333333333333333</v>
      </c>
      <c r="X11" s="68">
        <v>25</v>
      </c>
      <c r="Y11" s="68">
        <v>2.8</v>
      </c>
      <c r="Z11" s="320">
        <v>2.4455965594270346</v>
      </c>
      <c r="AA11" s="321">
        <v>0.38200000000000001</v>
      </c>
      <c r="AB11" s="226">
        <v>23.8</v>
      </c>
      <c r="AC11" s="216">
        <v>37.799999999999997</v>
      </c>
      <c r="AD11" s="72">
        <v>0.88011387071001934</v>
      </c>
      <c r="AE11" s="72">
        <v>0.15416676261312023</v>
      </c>
      <c r="AF11" s="72">
        <v>0.99616648411829145</v>
      </c>
      <c r="AG11" s="137">
        <v>1.1503332467314116</v>
      </c>
      <c r="AH11" s="75">
        <v>31.168709769218292</v>
      </c>
      <c r="AI11" s="222">
        <v>32.319043015949703</v>
      </c>
      <c r="AJ11" s="136">
        <v>2549.3378136486799</v>
      </c>
      <c r="AK11" s="72">
        <v>476.7507754910842</v>
      </c>
      <c r="AL11" s="72">
        <v>5.3473176022056714</v>
      </c>
      <c r="AM11" s="322">
        <v>507.91948526030251</v>
      </c>
      <c r="AN11" s="323">
        <v>509.06981850703392</v>
      </c>
      <c r="AO11" s="137">
        <v>134.02794936708867</v>
      </c>
      <c r="AP11" s="137">
        <v>232.2537839662447</v>
      </c>
      <c r="AQ11" s="136">
        <v>0.36591491513205499</v>
      </c>
      <c r="AR11" s="136">
        <v>366.28173333333336</v>
      </c>
      <c r="AS11" t="s">
        <v>832</v>
      </c>
      <c r="AV11" s="69"/>
      <c r="AX11" s="322"/>
      <c r="AY11" s="322"/>
    </row>
    <row r="12" spans="1:53" x14ac:dyDescent="0.2">
      <c r="A12" t="s">
        <v>756</v>
      </c>
      <c r="B12" t="s">
        <v>293</v>
      </c>
      <c r="C12" t="s">
        <v>765</v>
      </c>
      <c r="E12" s="167">
        <v>43326</v>
      </c>
      <c r="F12" t="s">
        <v>777</v>
      </c>
      <c r="G12" t="s">
        <v>778</v>
      </c>
      <c r="H12">
        <v>0</v>
      </c>
      <c r="I12" t="s">
        <v>760</v>
      </c>
      <c r="J12" s="326">
        <v>0.4152777777777778</v>
      </c>
      <c r="K12">
        <v>3</v>
      </c>
      <c r="L12">
        <v>3</v>
      </c>
      <c r="M12" t="s">
        <v>757</v>
      </c>
      <c r="N12" t="s">
        <v>774</v>
      </c>
      <c r="O12" s="131">
        <v>23.2</v>
      </c>
      <c r="P12" s="131">
        <v>8.61</v>
      </c>
      <c r="Q12" s="68">
        <v>0.5</v>
      </c>
      <c r="R12" s="68">
        <v>0.5</v>
      </c>
      <c r="S12" s="131">
        <v>0.5</v>
      </c>
      <c r="T12" s="68">
        <v>0.9</v>
      </c>
      <c r="U12" s="76">
        <v>0.55555555555555558</v>
      </c>
      <c r="V12" s="68">
        <v>0.4</v>
      </c>
      <c r="W12" s="77">
        <v>0.28611111111111115</v>
      </c>
      <c r="X12" s="68">
        <v>24.7</v>
      </c>
      <c r="Y12" s="68">
        <v>3.1</v>
      </c>
      <c r="Z12" s="320">
        <v>2.6945269349390615</v>
      </c>
      <c r="AA12" s="321">
        <v>0.38</v>
      </c>
      <c r="AB12" s="226">
        <v>24.6</v>
      </c>
      <c r="AC12" s="216">
        <v>38.9</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293</v>
      </c>
      <c r="C13" t="s">
        <v>757</v>
      </c>
      <c r="E13" s="167">
        <v>43340</v>
      </c>
      <c r="F13" t="s">
        <v>777</v>
      </c>
      <c r="G13" t="s">
        <v>778</v>
      </c>
      <c r="H13">
        <v>0</v>
      </c>
      <c r="I13" t="s">
        <v>760</v>
      </c>
      <c r="J13" s="326">
        <v>0.37916666666666665</v>
      </c>
      <c r="K13">
        <v>2</v>
      </c>
      <c r="L13">
        <v>1</v>
      </c>
      <c r="M13" t="s">
        <v>773</v>
      </c>
      <c r="N13" t="s">
        <v>774</v>
      </c>
      <c r="O13" s="131">
        <v>24</v>
      </c>
      <c r="P13" s="131">
        <v>8.8699999999999992</v>
      </c>
      <c r="Q13" s="68">
        <v>0.5</v>
      </c>
      <c r="R13" s="68">
        <v>0.5</v>
      </c>
      <c r="S13" s="131">
        <v>0.5</v>
      </c>
      <c r="T13" s="68">
        <v>0.9</v>
      </c>
      <c r="U13" s="76">
        <v>0.55555555555555558</v>
      </c>
      <c r="V13" s="68">
        <v>0.15</v>
      </c>
      <c r="W13" s="77">
        <v>0.25</v>
      </c>
      <c r="X13" s="68">
        <v>24.1</v>
      </c>
      <c r="Y13" s="68">
        <v>6.8</v>
      </c>
      <c r="Z13" s="320">
        <v>6.1378914359934988</v>
      </c>
      <c r="AA13" s="321">
        <v>0.871</v>
      </c>
      <c r="AB13" s="226">
        <v>17.899999999999999</v>
      </c>
      <c r="AC13" s="216">
        <v>29.41</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293</v>
      </c>
      <c r="C14" t="s">
        <v>764</v>
      </c>
      <c r="E14" s="167">
        <v>43340</v>
      </c>
      <c r="F14" t="s">
        <v>777</v>
      </c>
      <c r="G14" t="s">
        <v>778</v>
      </c>
      <c r="H14">
        <v>0</v>
      </c>
      <c r="I14" t="s">
        <v>760</v>
      </c>
      <c r="J14" s="326">
        <v>0.37916666666666665</v>
      </c>
      <c r="K14">
        <v>2</v>
      </c>
      <c r="L14">
        <v>1</v>
      </c>
      <c r="M14" t="s">
        <v>773</v>
      </c>
      <c r="N14" t="s">
        <v>774</v>
      </c>
      <c r="O14" s="131">
        <v>24</v>
      </c>
      <c r="P14" s="131">
        <v>8.8699999999999992</v>
      </c>
      <c r="Q14" s="68">
        <v>0.5</v>
      </c>
      <c r="R14" s="68">
        <v>0.5</v>
      </c>
      <c r="S14" s="131">
        <v>0.5</v>
      </c>
      <c r="T14" s="68">
        <v>0.9</v>
      </c>
      <c r="U14" s="76">
        <v>0.55555555555555558</v>
      </c>
      <c r="V14" s="68">
        <v>0.45</v>
      </c>
      <c r="W14" s="77">
        <v>0.25347222222222221</v>
      </c>
      <c r="X14" s="68">
        <v>26.2</v>
      </c>
      <c r="Y14" s="68">
        <v>6.2</v>
      </c>
      <c r="Z14" s="320">
        <v>5.3757940453657902</v>
      </c>
      <c r="AA14" s="321">
        <v>0.8</v>
      </c>
      <c r="AB14" s="226">
        <v>25.3</v>
      </c>
      <c r="AC14" s="216">
        <v>39.799999999999997</v>
      </c>
      <c r="AD14" s="72">
        <v>0.24583083383323334</v>
      </c>
      <c r="AE14" s="72">
        <v>1.8086573830793484</v>
      </c>
      <c r="AF14" s="72">
        <v>0.56325301204819278</v>
      </c>
      <c r="AG14" s="137">
        <v>2.3719103951275411</v>
      </c>
      <c r="AH14" s="75">
        <v>36.757185786602754</v>
      </c>
      <c r="AI14" s="222">
        <v>39.129096181730297</v>
      </c>
      <c r="AJ14" s="72">
        <v>264.10270958433654</v>
      </c>
      <c r="AK14" s="72">
        <v>37.834444455838984</v>
      </c>
      <c r="AL14" s="72">
        <v>6.9804833501018306</v>
      </c>
      <c r="AM14" s="322">
        <v>74.591630242441738</v>
      </c>
      <c r="AN14" s="323">
        <v>76.963540637569281</v>
      </c>
      <c r="AO14" s="137">
        <v>71.527493670886088</v>
      </c>
      <c r="AP14" s="137">
        <v>30.679119662447231</v>
      </c>
      <c r="AQ14" s="72">
        <v>0.69983234291903051</v>
      </c>
      <c r="AR14" s="72">
        <v>102.20661333333332</v>
      </c>
      <c r="AV14" s="69"/>
      <c r="AX14" s="322"/>
      <c r="AY14" s="322"/>
    </row>
    <row r="15" spans="1:53" x14ac:dyDescent="0.2">
      <c r="A15" t="s">
        <v>756</v>
      </c>
      <c r="B15" t="s">
        <v>293</v>
      </c>
      <c r="C15" t="s">
        <v>765</v>
      </c>
      <c r="E15" s="167">
        <v>43340</v>
      </c>
      <c r="F15" t="s">
        <v>777</v>
      </c>
      <c r="G15" t="s">
        <v>778</v>
      </c>
      <c r="H15">
        <v>0</v>
      </c>
      <c r="I15" t="s">
        <v>760</v>
      </c>
      <c r="J15" s="326">
        <v>0.37916666666666665</v>
      </c>
      <c r="K15">
        <v>2</v>
      </c>
      <c r="L15">
        <v>1</v>
      </c>
      <c r="M15" t="s">
        <v>773</v>
      </c>
      <c r="N15" t="s">
        <v>774</v>
      </c>
      <c r="O15" s="131">
        <v>24</v>
      </c>
      <c r="P15" s="131">
        <v>8.8699999999999992</v>
      </c>
      <c r="Q15" s="68">
        <v>0.5</v>
      </c>
      <c r="R15" s="68">
        <v>0.5</v>
      </c>
      <c r="S15" s="131">
        <v>0.5</v>
      </c>
      <c r="T15" s="68">
        <v>0.9</v>
      </c>
      <c r="U15" s="76">
        <v>0.55555555555555558</v>
      </c>
      <c r="V15" s="68">
        <v>0.4</v>
      </c>
      <c r="W15" s="77">
        <v>0.25555555555555559</v>
      </c>
      <c r="X15" s="68">
        <v>26.1</v>
      </c>
      <c r="Y15" s="68">
        <v>6.48</v>
      </c>
      <c r="Z15" s="320">
        <v>5.6116727268793252</v>
      </c>
      <c r="AA15" s="321">
        <v>0.86199999999999999</v>
      </c>
      <c r="AB15" s="226">
        <v>25.5</v>
      </c>
      <c r="AC15" s="216">
        <v>40</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293</v>
      </c>
      <c r="B22" s="102">
        <v>2018</v>
      </c>
      <c r="C22" s="103">
        <v>7</v>
      </c>
      <c r="D22" s="102">
        <v>16</v>
      </c>
      <c r="E22" s="82"/>
      <c r="F22" s="131" t="s">
        <v>761</v>
      </c>
      <c r="G22" s="131">
        <v>0.8</v>
      </c>
      <c r="H22" s="82"/>
      <c r="I22" s="131">
        <v>24.5</v>
      </c>
      <c r="J22" s="134">
        <v>21.8</v>
      </c>
      <c r="K22" s="82"/>
      <c r="L22" s="82"/>
      <c r="M22" s="108"/>
      <c r="N22" s="131" t="s">
        <v>763</v>
      </c>
      <c r="O22" s="82"/>
      <c r="P22" s="82"/>
      <c r="Q22" s="82"/>
      <c r="R22" s="140"/>
      <c r="S22" s="131" t="s">
        <v>763</v>
      </c>
      <c r="T22" s="131" t="s">
        <v>763</v>
      </c>
      <c r="U22" s="131" t="s">
        <v>763</v>
      </c>
      <c r="V22" s="85"/>
      <c r="W22" s="85"/>
      <c r="X22" s="85"/>
      <c r="Y22" s="102">
        <f>IF(C22&lt;6," ",IF(C22&lt;=9,I22, IF(C22&gt;=10," ")))</f>
        <v>24.5</v>
      </c>
      <c r="Z22" s="102">
        <f>IF(Y22=" ", " ", IF(Y22&gt;0, Y22+273.15))</f>
        <v>297.64999999999998</v>
      </c>
      <c r="AA22" s="102">
        <f>IF(C22&lt;6," ",IF(C22&lt;=9,J22, IF(C22&gt;=10," ")))</f>
        <v>21.8</v>
      </c>
      <c r="AB22" s="102">
        <f>IF(C22&lt;6," ",IF(C22&lt;=9,G22, IF(C22&gt;=10," ")))</f>
        <v>0.8</v>
      </c>
      <c r="AC22" s="104">
        <f>IF(Y22=" "," ",IF(Y22&gt;0,EXP(-173.4292+249.6339*100/Z22+143.3483*LN(+Z22/100)-21.8492*Z22/100+AA22*(-0.033096+0.014259*Z22/100-0.0017*(Z22/100)^2))*1.4276))</f>
        <v>7.3390744287823955</v>
      </c>
      <c r="AD22" s="102">
        <f>IF(Y22=" "," ",IF(Y22&gt;0,AB22/AC22))</f>
        <v>0.10900557117428304</v>
      </c>
      <c r="AE22" s="105" t="str">
        <f>IF(C22&lt;6," ",IF(C22&lt;=9,F22, IF(C22&gt;=10," ")))</f>
        <v>ND</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293</v>
      </c>
      <c r="B23" s="102">
        <v>2018</v>
      </c>
      <c r="C23" s="103">
        <v>7</v>
      </c>
      <c r="D23" s="102">
        <v>16</v>
      </c>
      <c r="E23" s="82"/>
      <c r="F23" s="131" t="s">
        <v>761</v>
      </c>
      <c r="G23" s="131">
        <v>0.8</v>
      </c>
      <c r="H23" s="82"/>
      <c r="I23" s="131">
        <v>24.5</v>
      </c>
      <c r="J23" s="226">
        <v>26.3</v>
      </c>
      <c r="K23" s="82"/>
      <c r="L23" s="82"/>
      <c r="M23" s="108"/>
      <c r="N23" s="137">
        <v>6.1411907700831021</v>
      </c>
      <c r="O23" s="82"/>
      <c r="P23" s="82"/>
      <c r="Q23" s="82"/>
      <c r="R23" s="140"/>
      <c r="S23" s="323">
        <v>43.757323801865688</v>
      </c>
      <c r="T23" s="137">
        <v>3.8881518987341792</v>
      </c>
      <c r="U23" s="137">
        <v>9.918714767932487</v>
      </c>
      <c r="V23" s="85"/>
      <c r="W23" s="85"/>
      <c r="X23" s="85"/>
      <c r="Y23" s="102">
        <f t="shared" ref="Y23:Y33" si="0">IF(C23&lt;6," ",IF(C23&lt;=9,I23, IF(C23&gt;=10," ")))</f>
        <v>24.5</v>
      </c>
      <c r="Z23" s="102">
        <f t="shared" ref="Z23:Z33" si="1">IF(Y23=" ", " ", IF(Y23&gt;0, Y23+273.15))</f>
        <v>297.64999999999998</v>
      </c>
      <c r="AA23" s="102">
        <f t="shared" ref="AA23:AA33" si="2">IF(C23&lt;6," ",IF(C23&lt;=9,J23, IF(C23&gt;=10," ")))</f>
        <v>26.3</v>
      </c>
      <c r="AB23" s="102">
        <f t="shared" ref="AB23:AB33" si="3">IF(C23&lt;6," ",IF(C23&lt;=9,G23, IF(C23&gt;=10," ")))</f>
        <v>0.8</v>
      </c>
      <c r="AC23" s="104">
        <f t="shared" ref="AC23:AC33" si="4">IF(Y23=" "," ",IF(Y23&gt;0,EXP(-173.4292+249.6339*100/Z23+143.3483*LN(+Z23/100)-21.8492*Z23/100+AA23*(-0.033096+0.014259*Z23/100-0.0017*(Z23/100)^2))*1.4276))</f>
        <v>7.152727633005032</v>
      </c>
      <c r="AD23" s="102">
        <f t="shared" ref="AD23:AD33" si="5">IF(Y23=" "," ",IF(Y23&gt;0,AB23/AC23))</f>
        <v>0.11184544429016667</v>
      </c>
      <c r="AE23" s="105" t="str">
        <f t="shared" ref="AE23:AE33" si="6">IF(C23&lt;6," ",IF(C23&lt;=9,F23, IF(C23&gt;=10," ")))</f>
        <v>ND</v>
      </c>
      <c r="AF23" s="102">
        <f t="shared" ref="AF23:AF33" si="7">IF(Y23=" "," ",N23)</f>
        <v>6.1411907700831021</v>
      </c>
      <c r="AG23" s="105">
        <f t="shared" ref="AG23:AG33" si="8">IF(C23&lt;6," ",IF(C23&lt;=9,T23, IF(C23&gt;=10," ")))</f>
        <v>3.8881518987341792</v>
      </c>
      <c r="AH23" s="105">
        <f t="shared" ref="AH23:AH33" si="9">IF(C23&lt;6," ",IF(C23&lt;=9,U23, IF(C23&gt;=10," ")))</f>
        <v>9.918714767932487</v>
      </c>
      <c r="AI23" s="102">
        <f t="shared" ref="AI23" si="10">IF(Y23=" ", " ", IF(Y23&gt;0, SUM(AG23:AH23)))</f>
        <v>13.806866666666666</v>
      </c>
      <c r="AJ23" s="106">
        <f t="shared" ref="AJ23:AJ33" si="11">IF(C23&lt;6," ",IF(C23&lt;=9,S23, IF(C23&gt;=10," ")))</f>
        <v>43.757323801865688</v>
      </c>
      <c r="AK23" s="107">
        <f t="shared" ref="AK23:AK33" si="12">IF(Y23=" ", " ", IF(Y23&gt;0, AJ23-AF23))</f>
        <v>37.616133031782589</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293</v>
      </c>
      <c r="B24" s="102">
        <v>2018</v>
      </c>
      <c r="C24" s="103">
        <v>7</v>
      </c>
      <c r="D24" s="102">
        <v>16</v>
      </c>
      <c r="E24" s="82"/>
      <c r="F24" s="131" t="s">
        <v>761</v>
      </c>
      <c r="G24" s="131">
        <v>0.8</v>
      </c>
      <c r="H24" s="82"/>
      <c r="I24" s="131">
        <v>24.5</v>
      </c>
      <c r="J24" s="205" t="s">
        <v>763</v>
      </c>
      <c r="K24" s="82"/>
      <c r="L24" s="82"/>
      <c r="M24" s="108"/>
      <c r="N24" s="131" t="s">
        <v>763</v>
      </c>
      <c r="O24" s="82"/>
      <c r="P24" s="82"/>
      <c r="Q24" s="82"/>
      <c r="R24" s="140"/>
      <c r="S24" s="131" t="s">
        <v>763</v>
      </c>
      <c r="T24" s="131" t="s">
        <v>763</v>
      </c>
      <c r="U24" s="131" t="s">
        <v>763</v>
      </c>
      <c r="V24" s="85"/>
      <c r="W24" s="85"/>
      <c r="X24" s="85"/>
      <c r="Y24" s="102">
        <f t="shared" si="0"/>
        <v>24.5</v>
      </c>
      <c r="Z24" s="102">
        <f t="shared" si="1"/>
        <v>297.64999999999998</v>
      </c>
      <c r="AA24" s="102" t="str">
        <f t="shared" si="2"/>
        <v>NS</v>
      </c>
      <c r="AB24" s="102">
        <f t="shared" si="3"/>
        <v>0.8</v>
      </c>
      <c r="AC24" s="104" t="e">
        <f t="shared" si="4"/>
        <v>#VALUE!</v>
      </c>
      <c r="AD24" s="102" t="e">
        <f t="shared" si="5"/>
        <v>#VALUE!</v>
      </c>
      <c r="AE24" s="105" t="str">
        <f t="shared" si="6"/>
        <v>ND</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293</v>
      </c>
      <c r="B25" s="102">
        <v>2018</v>
      </c>
      <c r="C25" s="103">
        <v>7</v>
      </c>
      <c r="D25" s="102">
        <v>31</v>
      </c>
      <c r="E25" s="82"/>
      <c r="F25" s="131">
        <v>0.75</v>
      </c>
      <c r="G25" s="131">
        <v>8.67</v>
      </c>
      <c r="H25" s="82"/>
      <c r="I25" s="131">
        <v>23.9</v>
      </c>
      <c r="J25" s="205">
        <v>15</v>
      </c>
      <c r="K25" s="82"/>
      <c r="L25" s="82"/>
      <c r="M25" s="108"/>
      <c r="N25" s="131" t="s">
        <v>763</v>
      </c>
      <c r="O25" s="82"/>
      <c r="P25" s="82"/>
      <c r="Q25" s="82"/>
      <c r="R25" s="140"/>
      <c r="S25" s="131" t="s">
        <v>763</v>
      </c>
      <c r="T25" s="131" t="s">
        <v>763</v>
      </c>
      <c r="U25" s="131" t="s">
        <v>763</v>
      </c>
      <c r="V25" s="85"/>
      <c r="W25" s="85"/>
      <c r="X25" s="85"/>
      <c r="Y25" s="102">
        <f t="shared" si="0"/>
        <v>23.9</v>
      </c>
      <c r="Z25" s="102">
        <f t="shared" si="1"/>
        <v>297.04999999999995</v>
      </c>
      <c r="AA25" s="102">
        <f t="shared" si="2"/>
        <v>15</v>
      </c>
      <c r="AB25" s="102">
        <f t="shared" si="3"/>
        <v>8.67</v>
      </c>
      <c r="AC25" s="104">
        <f t="shared" si="4"/>
        <v>7.7133245899874527</v>
      </c>
      <c r="AD25" s="102">
        <f t="shared" si="5"/>
        <v>1.1240289318634915</v>
      </c>
      <c r="AE25" s="105">
        <f t="shared" si="6"/>
        <v>0.75</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293</v>
      </c>
      <c r="B26" s="102">
        <v>2018</v>
      </c>
      <c r="C26" s="103">
        <v>7</v>
      </c>
      <c r="D26" s="102">
        <v>31</v>
      </c>
      <c r="E26" s="82"/>
      <c r="F26" s="131">
        <v>0.75</v>
      </c>
      <c r="G26" s="131">
        <v>8.67</v>
      </c>
      <c r="H26" s="82"/>
      <c r="I26" s="131">
        <v>23.9</v>
      </c>
      <c r="J26" s="205">
        <v>24.3</v>
      </c>
      <c r="K26" s="82"/>
      <c r="L26" s="82"/>
      <c r="M26" s="108"/>
      <c r="N26" s="137">
        <v>2.1741595304967976</v>
      </c>
      <c r="O26" s="82"/>
      <c r="P26" s="82"/>
      <c r="Q26" s="82"/>
      <c r="R26" s="140"/>
      <c r="S26" s="323">
        <v>52.118759022383109</v>
      </c>
      <c r="T26" s="137">
        <v>7.114683544303797</v>
      </c>
      <c r="U26" s="137">
        <v>10.243543122362874</v>
      </c>
      <c r="V26" s="85"/>
      <c r="W26" s="85"/>
      <c r="X26" s="85"/>
      <c r="Y26" s="102">
        <f t="shared" si="0"/>
        <v>23.9</v>
      </c>
      <c r="Z26" s="102">
        <f t="shared" si="1"/>
        <v>297.04999999999995</v>
      </c>
      <c r="AA26" s="102">
        <f t="shared" si="2"/>
        <v>24.3</v>
      </c>
      <c r="AB26" s="102">
        <f t="shared" si="3"/>
        <v>8.67</v>
      </c>
      <c r="AC26" s="104">
        <f t="shared" si="4"/>
        <v>7.3123540563852538</v>
      </c>
      <c r="AD26" s="102">
        <f t="shared" si="5"/>
        <v>1.1856646892568379</v>
      </c>
      <c r="AE26" s="105">
        <f t="shared" si="6"/>
        <v>0.75</v>
      </c>
      <c r="AF26" s="102">
        <f t="shared" si="7"/>
        <v>2.1741595304967976</v>
      </c>
      <c r="AG26" s="105">
        <f t="shared" si="8"/>
        <v>7.114683544303797</v>
      </c>
      <c r="AH26" s="105">
        <f t="shared" si="9"/>
        <v>10.243543122362874</v>
      </c>
      <c r="AI26" s="102">
        <f t="shared" ref="AI26" si="13">IF(Y26=" ", " ", IF(Y26&gt;0, SUM(AG26:AH26)))</f>
        <v>17.35822666666667</v>
      </c>
      <c r="AJ26" s="106">
        <f t="shared" si="11"/>
        <v>52.118759022383109</v>
      </c>
      <c r="AK26" s="107">
        <f t="shared" si="12"/>
        <v>49.944599491886315</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293</v>
      </c>
      <c r="B27" s="102">
        <v>2018</v>
      </c>
      <c r="C27" s="103">
        <v>7</v>
      </c>
      <c r="D27" s="102">
        <v>31</v>
      </c>
      <c r="E27" s="82"/>
      <c r="F27" s="131">
        <v>0.75</v>
      </c>
      <c r="G27" s="131">
        <v>8.67</v>
      </c>
      <c r="H27" s="82"/>
      <c r="I27" s="131">
        <v>23.9</v>
      </c>
      <c r="J27" s="205">
        <v>24.3</v>
      </c>
      <c r="K27" s="82"/>
      <c r="L27" s="82"/>
      <c r="M27" s="108"/>
      <c r="N27" s="131" t="s">
        <v>763</v>
      </c>
      <c r="O27" s="82"/>
      <c r="P27" s="82"/>
      <c r="Q27" s="82"/>
      <c r="R27" s="140"/>
      <c r="S27" s="131" t="s">
        <v>763</v>
      </c>
      <c r="T27" s="131" t="s">
        <v>763</v>
      </c>
      <c r="U27" s="131" t="s">
        <v>763</v>
      </c>
      <c r="V27" s="85"/>
      <c r="W27" s="85"/>
      <c r="X27" s="85"/>
      <c r="Y27" s="102">
        <f t="shared" si="0"/>
        <v>23.9</v>
      </c>
      <c r="Z27" s="102">
        <f t="shared" si="1"/>
        <v>297.04999999999995</v>
      </c>
      <c r="AA27" s="102">
        <f t="shared" si="2"/>
        <v>24.3</v>
      </c>
      <c r="AB27" s="102">
        <f t="shared" si="3"/>
        <v>8.67</v>
      </c>
      <c r="AC27" s="104">
        <f t="shared" si="4"/>
        <v>7.3123540563852538</v>
      </c>
      <c r="AD27" s="102">
        <f t="shared" si="5"/>
        <v>1.1856646892568379</v>
      </c>
      <c r="AE27" s="105">
        <f t="shared" si="6"/>
        <v>0.75</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293</v>
      </c>
      <c r="B28" s="102">
        <v>2018</v>
      </c>
      <c r="C28" s="103">
        <v>8</v>
      </c>
      <c r="D28" s="102">
        <v>14</v>
      </c>
      <c r="E28" s="82"/>
      <c r="F28" s="131">
        <v>0.5</v>
      </c>
      <c r="G28" s="131">
        <v>8.61</v>
      </c>
      <c r="H28" s="82"/>
      <c r="I28" s="131">
        <v>23.2</v>
      </c>
      <c r="J28" s="226">
        <v>19</v>
      </c>
      <c r="K28" s="82"/>
      <c r="L28" s="82"/>
      <c r="M28" s="82"/>
      <c r="N28" s="131" t="s">
        <v>763</v>
      </c>
      <c r="O28" s="82"/>
      <c r="P28" s="82"/>
      <c r="Q28" s="82"/>
      <c r="R28" s="140"/>
      <c r="S28" s="131" t="s">
        <v>763</v>
      </c>
      <c r="T28" s="131" t="s">
        <v>763</v>
      </c>
      <c r="U28" s="131" t="s">
        <v>763</v>
      </c>
      <c r="V28" s="85"/>
      <c r="W28" s="85"/>
      <c r="X28" s="85"/>
      <c r="Y28" s="102">
        <f t="shared" si="0"/>
        <v>23.2</v>
      </c>
      <c r="Z28" s="102">
        <f t="shared" si="1"/>
        <v>296.34999999999997</v>
      </c>
      <c r="AA28" s="102">
        <f t="shared" si="2"/>
        <v>19</v>
      </c>
      <c r="AB28" s="102">
        <f t="shared" si="3"/>
        <v>8.61</v>
      </c>
      <c r="AC28" s="104">
        <f t="shared" si="4"/>
        <v>7.6345297792350468</v>
      </c>
      <c r="AD28" s="102">
        <f t="shared" si="5"/>
        <v>1.1277708318615913</v>
      </c>
      <c r="AE28" s="105">
        <f t="shared" si="6"/>
        <v>0.5</v>
      </c>
      <c r="AF28" s="102" t="str">
        <f t="shared" si="7"/>
        <v>NS</v>
      </c>
      <c r="AG28" s="105" t="str">
        <f t="shared" si="8"/>
        <v>NS</v>
      </c>
      <c r="AH28" s="105" t="str">
        <f t="shared" si="9"/>
        <v>NS</v>
      </c>
      <c r="AI28" s="102"/>
      <c r="AJ28" s="106" t="str">
        <f t="shared" si="11"/>
        <v>NS</v>
      </c>
      <c r="AK28" s="107" t="e">
        <f t="shared" si="12"/>
        <v>#VALUE!</v>
      </c>
      <c r="AL28" s="82"/>
      <c r="AM28" s="82">
        <f>AD36</f>
        <v>0.98048501997765281</v>
      </c>
      <c r="AN28" s="82">
        <f>AE36</f>
        <v>0.58333333333333337</v>
      </c>
      <c r="AO28" s="82">
        <f>AF36</f>
        <v>2.9593984856097131</v>
      </c>
      <c r="AP28" s="82">
        <f>AI36</f>
        <v>44.457235555555549</v>
      </c>
      <c r="AQ28" s="113">
        <f>AK36</f>
        <v>40.250507379844805</v>
      </c>
      <c r="AR28" s="118"/>
      <c r="AS28" s="115" t="s">
        <v>497</v>
      </c>
      <c r="AT28" s="115" t="s">
        <v>497</v>
      </c>
      <c r="AU28" s="115" t="s">
        <v>497</v>
      </c>
      <c r="AV28" s="115" t="s">
        <v>497</v>
      </c>
      <c r="AW28" s="115" t="s">
        <v>497</v>
      </c>
      <c r="AX28" s="116" t="s">
        <v>498</v>
      </c>
      <c r="AY28" s="102"/>
      <c r="AZ28" s="102"/>
      <c r="BA28" s="82"/>
      <c r="BB28" s="82"/>
    </row>
    <row r="29" spans="1:54" ht="16" x14ac:dyDescent="0.2">
      <c r="A29" s="101" t="s">
        <v>293</v>
      </c>
      <c r="B29" s="102">
        <v>2018</v>
      </c>
      <c r="C29" s="103">
        <v>8</v>
      </c>
      <c r="D29" s="102">
        <v>14</v>
      </c>
      <c r="E29" s="82"/>
      <c r="F29" s="131">
        <v>0.5</v>
      </c>
      <c r="G29" s="131">
        <v>8.61</v>
      </c>
      <c r="H29" s="82"/>
      <c r="I29" s="131">
        <v>23.2</v>
      </c>
      <c r="J29" s="226">
        <v>23.8</v>
      </c>
      <c r="K29" s="82"/>
      <c r="L29" s="82"/>
      <c r="M29" s="108"/>
      <c r="N29" s="137">
        <v>1.1503332467314116</v>
      </c>
      <c r="O29" s="82"/>
      <c r="P29" s="82"/>
      <c r="Q29" s="82"/>
      <c r="R29" s="140"/>
      <c r="S29" s="323"/>
      <c r="T29" s="137"/>
      <c r="U29" s="137"/>
      <c r="V29" s="85"/>
      <c r="W29" s="85"/>
      <c r="X29" s="85"/>
      <c r="Y29" s="102">
        <f t="shared" si="0"/>
        <v>23.2</v>
      </c>
      <c r="Z29" s="102">
        <f t="shared" si="1"/>
        <v>296.34999999999997</v>
      </c>
      <c r="AA29" s="102">
        <f t="shared" si="2"/>
        <v>23.8</v>
      </c>
      <c r="AB29" s="102">
        <f t="shared" si="3"/>
        <v>8.61</v>
      </c>
      <c r="AC29" s="104">
        <f t="shared" si="4"/>
        <v>7.4260058333673884</v>
      </c>
      <c r="AD29" s="102">
        <f t="shared" si="5"/>
        <v>1.1594388953093131</v>
      </c>
      <c r="AE29" s="105">
        <f t="shared" si="6"/>
        <v>0.5</v>
      </c>
      <c r="AF29" s="102">
        <f t="shared" si="7"/>
        <v>1.1503332467314116</v>
      </c>
      <c r="AG29" s="105"/>
      <c r="AH29" s="105"/>
      <c r="AI29" s="102"/>
      <c r="AJ29" s="106">
        <f t="shared" si="11"/>
        <v>0</v>
      </c>
      <c r="AK29" s="107">
        <f t="shared" si="12"/>
        <v>-1.1503332467314116</v>
      </c>
      <c r="AL29" s="82"/>
      <c r="AM29" s="82"/>
      <c r="AN29" s="82"/>
      <c r="AO29" s="82"/>
      <c r="AP29" s="85"/>
      <c r="AQ29" s="82"/>
      <c r="AR29" s="82"/>
      <c r="AS29" s="115">
        <f>((LN(AM28)-LN(0.4))/(LN(0.9)-LN(0.4))*100)</f>
        <v>110.56226572155643</v>
      </c>
      <c r="AT29" s="120">
        <f>((LN(AN28)-LN(0.6))/(LN(3)-LN(0.6))*100)</f>
        <v>-1.7503549996589045</v>
      </c>
      <c r="AU29" s="115">
        <f>((LN(AO28)-LN(10))/(LN(1)-LN(10))*100)</f>
        <v>52.879655276787474</v>
      </c>
      <c r="AV29" s="115">
        <f>((LN(AP28)-LN(10))/(LN(3)-LN(10))*100)</f>
        <v>-123.91830031464286</v>
      </c>
      <c r="AW29" s="115">
        <f>((LN(AQ28)-LN(43))/(LN(20)-LN(43))*100)</f>
        <v>8.6323033523285773</v>
      </c>
      <c r="AX29" s="82"/>
      <c r="AY29" s="82"/>
      <c r="AZ29" s="82"/>
      <c r="BA29" s="82"/>
      <c r="BB29" s="82"/>
    </row>
    <row r="30" spans="1:54" ht="16" x14ac:dyDescent="0.2">
      <c r="A30" s="101" t="s">
        <v>293</v>
      </c>
      <c r="B30" s="102">
        <v>2018</v>
      </c>
      <c r="C30" s="103">
        <v>8</v>
      </c>
      <c r="D30" s="102">
        <v>14</v>
      </c>
      <c r="E30" s="82"/>
      <c r="F30" s="131">
        <v>0.5</v>
      </c>
      <c r="G30" s="131">
        <v>8.61</v>
      </c>
      <c r="H30" s="82"/>
      <c r="I30" s="131">
        <v>23.2</v>
      </c>
      <c r="J30" s="226">
        <v>24.6</v>
      </c>
      <c r="K30" s="82"/>
      <c r="L30" s="82"/>
      <c r="M30" s="108"/>
      <c r="N30" s="131" t="s">
        <v>763</v>
      </c>
      <c r="O30" s="82"/>
      <c r="P30" s="82"/>
      <c r="Q30" s="82"/>
      <c r="R30" s="140"/>
      <c r="S30" s="131" t="s">
        <v>763</v>
      </c>
      <c r="T30" s="131" t="s">
        <v>763</v>
      </c>
      <c r="U30" s="131" t="s">
        <v>763</v>
      </c>
      <c r="V30" s="85"/>
      <c r="W30" s="85"/>
      <c r="X30" s="85"/>
      <c r="Y30" s="102">
        <f t="shared" si="0"/>
        <v>23.2</v>
      </c>
      <c r="Z30" s="102">
        <f t="shared" si="1"/>
        <v>296.34999999999997</v>
      </c>
      <c r="AA30" s="102">
        <f t="shared" si="2"/>
        <v>24.6</v>
      </c>
      <c r="AB30" s="102">
        <f t="shared" si="3"/>
        <v>8.61</v>
      </c>
      <c r="AC30" s="104">
        <f t="shared" si="4"/>
        <v>7.391809823200103</v>
      </c>
      <c r="AD30" s="102">
        <f t="shared" si="5"/>
        <v>1.1648026945953691</v>
      </c>
      <c r="AE30" s="105">
        <f t="shared" si="6"/>
        <v>0.5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4">IF(AT29&gt;100, 100, IF(AT29&lt;0, 0, AT29))</f>
        <v>0</v>
      </c>
      <c r="AU30" s="82">
        <f t="shared" si="14"/>
        <v>52.879655276787474</v>
      </c>
      <c r="AV30" s="82">
        <f t="shared" si="14"/>
        <v>0</v>
      </c>
      <c r="AW30" s="82">
        <f t="shared" si="14"/>
        <v>8.6323033523285773</v>
      </c>
      <c r="AX30" s="129">
        <f>AVERAGE(AS30:AW30)</f>
        <v>32.302391725823213</v>
      </c>
      <c r="AY30" s="84"/>
      <c r="AZ30" s="84"/>
      <c r="BA30" s="84" t="str">
        <f>IF(AX30&gt;65, "Acceptable; Ongoing Protection is Required", "Unacceptable; Immediate Restoration is Required")</f>
        <v>Unacceptable; Immediate Restoration is Required</v>
      </c>
      <c r="BB30" s="82"/>
    </row>
    <row r="31" spans="1:54" ht="16" x14ac:dyDescent="0.2">
      <c r="A31" s="101" t="s">
        <v>293</v>
      </c>
      <c r="B31" s="102">
        <v>2018</v>
      </c>
      <c r="C31" s="103">
        <v>8</v>
      </c>
      <c r="D31" s="102">
        <v>28</v>
      </c>
      <c r="E31" s="82"/>
      <c r="F31" s="131">
        <v>0.5</v>
      </c>
      <c r="G31" s="131">
        <v>8.8699999999999992</v>
      </c>
      <c r="H31" s="82"/>
      <c r="I31" s="131">
        <v>24</v>
      </c>
      <c r="J31" s="226">
        <v>17.899999999999999</v>
      </c>
      <c r="K31" s="82"/>
      <c r="L31" s="82"/>
      <c r="M31" s="108"/>
      <c r="N31" s="131" t="s">
        <v>763</v>
      </c>
      <c r="O31" s="82"/>
      <c r="P31" s="82"/>
      <c r="Q31" s="82"/>
      <c r="R31" s="140"/>
      <c r="S31" s="131" t="s">
        <v>763</v>
      </c>
      <c r="T31" s="131" t="s">
        <v>763</v>
      </c>
      <c r="U31" s="131" t="s">
        <v>763</v>
      </c>
      <c r="V31" s="85"/>
      <c r="W31" s="85"/>
      <c r="X31" s="85"/>
      <c r="Y31" s="102">
        <f t="shared" si="0"/>
        <v>24</v>
      </c>
      <c r="Z31" s="102">
        <f t="shared" si="1"/>
        <v>297.14999999999998</v>
      </c>
      <c r="AA31" s="102">
        <f t="shared" si="2"/>
        <v>17.899999999999999</v>
      </c>
      <c r="AB31" s="102">
        <f t="shared" si="3"/>
        <v>8.8699999999999992</v>
      </c>
      <c r="AC31" s="104">
        <f t="shared" si="4"/>
        <v>7.5722922606759004</v>
      </c>
      <c r="AD31" s="102">
        <f t="shared" si="5"/>
        <v>1.1713758125875964</v>
      </c>
      <c r="AE31" s="105">
        <f t="shared" si="6"/>
        <v>0.5</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32.302391725823213</v>
      </c>
      <c r="AY31" s="85"/>
      <c r="AZ31" s="85"/>
      <c r="BA31" s="82"/>
      <c r="BB31" s="82"/>
    </row>
    <row r="32" spans="1:54" ht="16" x14ac:dyDescent="0.2">
      <c r="A32" s="101" t="s">
        <v>293</v>
      </c>
      <c r="B32" s="102">
        <v>2018</v>
      </c>
      <c r="C32" s="103">
        <v>8</v>
      </c>
      <c r="D32" s="102">
        <v>28</v>
      </c>
      <c r="E32" s="82"/>
      <c r="F32" s="131">
        <v>0.5</v>
      </c>
      <c r="G32" s="131">
        <v>8.8699999999999992</v>
      </c>
      <c r="H32" s="82"/>
      <c r="I32" s="131">
        <v>24</v>
      </c>
      <c r="J32" s="226">
        <v>25.3</v>
      </c>
      <c r="K32" s="82"/>
      <c r="L32" s="82"/>
      <c r="M32" s="108"/>
      <c r="N32" s="137">
        <v>2.3719103951275411</v>
      </c>
      <c r="O32" s="82"/>
      <c r="P32" s="82"/>
      <c r="Q32" s="82"/>
      <c r="R32" s="140"/>
      <c r="S32" s="323">
        <v>76.963540637569281</v>
      </c>
      <c r="T32" s="137">
        <v>71.527493670886088</v>
      </c>
      <c r="U32" s="137">
        <v>30.679119662447231</v>
      </c>
      <c r="V32" s="85"/>
      <c r="W32" s="85"/>
      <c r="X32" s="85"/>
      <c r="Y32" s="102">
        <f t="shared" si="0"/>
        <v>24</v>
      </c>
      <c r="Z32" s="102">
        <f t="shared" si="1"/>
        <v>297.14999999999998</v>
      </c>
      <c r="AA32" s="102">
        <f t="shared" si="2"/>
        <v>25.3</v>
      </c>
      <c r="AB32" s="102">
        <f t="shared" si="3"/>
        <v>8.8699999999999992</v>
      </c>
      <c r="AC32" s="104">
        <f t="shared" si="4"/>
        <v>7.2575983545544211</v>
      </c>
      <c r="AD32" s="102">
        <f t="shared" si="5"/>
        <v>1.2221673846739858</v>
      </c>
      <c r="AE32" s="105">
        <f t="shared" si="6"/>
        <v>0.5</v>
      </c>
      <c r="AF32" s="102">
        <f t="shared" si="7"/>
        <v>2.3719103951275411</v>
      </c>
      <c r="AG32" s="105">
        <f t="shared" si="8"/>
        <v>71.527493670886088</v>
      </c>
      <c r="AH32" s="105">
        <f t="shared" si="9"/>
        <v>30.679119662447231</v>
      </c>
      <c r="AI32" s="102">
        <f t="shared" ref="AI32" si="15">IF(Y32=" ", " ", IF(Y32&gt;0, SUM(AG32:AH32)))</f>
        <v>102.20661333333332</v>
      </c>
      <c r="AJ32" s="106">
        <f t="shared" si="11"/>
        <v>76.963540637569281</v>
      </c>
      <c r="AK32" s="107">
        <f t="shared" si="12"/>
        <v>74.591630242441738</v>
      </c>
      <c r="AL32" s="82"/>
      <c r="AM32" s="82"/>
      <c r="AN32" s="82"/>
      <c r="AO32" s="82"/>
      <c r="AP32" s="82"/>
      <c r="AQ32" s="82"/>
      <c r="AR32" s="82"/>
      <c r="AS32" s="82"/>
      <c r="AT32" s="82"/>
      <c r="AU32" s="82"/>
      <c r="AV32" s="82"/>
      <c r="AW32" s="82"/>
      <c r="AX32" s="82"/>
      <c r="AY32" s="82"/>
      <c r="AZ32" s="82"/>
      <c r="BA32" s="82"/>
      <c r="BB32" s="82"/>
    </row>
    <row r="33" spans="1:54" ht="16" x14ac:dyDescent="0.2">
      <c r="A33" s="101" t="s">
        <v>293</v>
      </c>
      <c r="B33" s="102">
        <v>2018</v>
      </c>
      <c r="C33" s="103">
        <v>8</v>
      </c>
      <c r="D33" s="102">
        <v>28</v>
      </c>
      <c r="E33" s="82"/>
      <c r="F33" s="131">
        <v>0.5</v>
      </c>
      <c r="G33" s="131">
        <v>8.8699999999999992</v>
      </c>
      <c r="H33" s="82"/>
      <c r="I33" s="131">
        <v>24</v>
      </c>
      <c r="J33" s="226">
        <v>25.5</v>
      </c>
      <c r="K33" s="82"/>
      <c r="L33" s="82"/>
      <c r="M33" s="82"/>
      <c r="N33" s="131" t="s">
        <v>763</v>
      </c>
      <c r="O33" s="82"/>
      <c r="P33" s="82"/>
      <c r="Q33" s="82"/>
      <c r="R33" s="140"/>
      <c r="S33" s="131" t="s">
        <v>763</v>
      </c>
      <c r="T33" s="131" t="s">
        <v>763</v>
      </c>
      <c r="U33" s="131" t="s">
        <v>763</v>
      </c>
      <c r="V33" s="85"/>
      <c r="W33" s="85"/>
      <c r="X33" s="85"/>
      <c r="Y33" s="102">
        <f t="shared" si="0"/>
        <v>24</v>
      </c>
      <c r="Z33" s="102">
        <f t="shared" si="1"/>
        <v>297.14999999999998</v>
      </c>
      <c r="AA33" s="102">
        <f t="shared" si="2"/>
        <v>25.5</v>
      </c>
      <c r="AB33" s="102">
        <f t="shared" si="3"/>
        <v>8.8699999999999992</v>
      </c>
      <c r="AC33" s="104">
        <f t="shared" si="4"/>
        <v>7.2492771212800102</v>
      </c>
      <c r="AD33" s="102">
        <f t="shared" si="5"/>
        <v>1.223570274884707</v>
      </c>
      <c r="AE33" s="105">
        <f t="shared" si="6"/>
        <v>0.5</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0.98048501997765281</v>
      </c>
      <c r="AE36" s="84">
        <f>_xlfn.AGGREGATE(1, 6,AE22:AE35)</f>
        <v>0.58333333333333337</v>
      </c>
      <c r="AF36" s="84">
        <f>_xlfn.AGGREGATE(1, 6,AF22:AF35)</f>
        <v>2.9593984856097131</v>
      </c>
      <c r="AG36" s="82"/>
      <c r="AH36" s="82"/>
      <c r="AI36" s="84">
        <f>_xlfn.AGGREGATE(1, 6,AI22:AI35)</f>
        <v>44.457235555555549</v>
      </c>
      <c r="AJ36" s="82"/>
      <c r="AK36" s="84">
        <f>_xlfn.AGGREGATE(1, 6,AK22:AK35)</f>
        <v>40.250507379844805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0.58333333333333337</v>
      </c>
      <c r="AF37" s="126">
        <f>AVERAGE(AF22:AF33)</f>
        <v>2.9593984856097131</v>
      </c>
      <c r="AG37" s="126"/>
      <c r="AH37" s="126"/>
      <c r="AI37" s="126">
        <f>AVERAGE(AI23:AI32)</f>
        <v>44.457235555555549</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293</v>
      </c>
      <c r="C43" s="68" t="s">
        <v>757</v>
      </c>
      <c r="E43" s="69">
        <v>43654</v>
      </c>
      <c r="F43" t="s">
        <v>866</v>
      </c>
      <c r="G43" t="s">
        <v>867</v>
      </c>
      <c r="H43" s="68">
        <v>0</v>
      </c>
      <c r="I43" s="68" t="s">
        <v>760</v>
      </c>
      <c r="J43" s="326">
        <v>0.52430555555555558</v>
      </c>
      <c r="K43" s="68">
        <v>2</v>
      </c>
      <c r="L43">
        <v>1</v>
      </c>
      <c r="M43" t="s">
        <v>820</v>
      </c>
      <c r="N43" t="s">
        <v>868</v>
      </c>
      <c r="O43" s="205">
        <v>21.2</v>
      </c>
      <c r="P43" s="131">
        <v>8.8800000000000008</v>
      </c>
      <c r="Q43" s="68">
        <v>1.01</v>
      </c>
      <c r="R43" s="68">
        <v>1</v>
      </c>
      <c r="S43" s="131">
        <v>1.0049999999999999</v>
      </c>
      <c r="T43" s="68">
        <v>1.3</v>
      </c>
      <c r="U43" s="70">
        <v>0.77307692307692299</v>
      </c>
      <c r="V43" s="68">
        <v>0.15</v>
      </c>
      <c r="W43" s="77">
        <v>0.33958333333333335</v>
      </c>
      <c r="X43" s="68">
        <v>25.4</v>
      </c>
      <c r="Y43" s="68">
        <v>8.83</v>
      </c>
      <c r="Z43" s="72">
        <v>7.6499892526733495</v>
      </c>
      <c r="AA43" s="68">
        <v>88.6</v>
      </c>
      <c r="AB43" s="226">
        <v>25.3</v>
      </c>
      <c r="AC43" s="216">
        <v>39.9</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293</v>
      </c>
      <c r="C44" s="68" t="s">
        <v>764</v>
      </c>
      <c r="E44" s="69">
        <v>43654</v>
      </c>
      <c r="F44" t="s">
        <v>866</v>
      </c>
      <c r="G44" t="s">
        <v>867</v>
      </c>
      <c r="H44" s="68">
        <v>0</v>
      </c>
      <c r="I44" s="68" t="s">
        <v>760</v>
      </c>
      <c r="J44" s="326">
        <v>0.52430555555555558</v>
      </c>
      <c r="K44" s="68">
        <v>2</v>
      </c>
      <c r="L44">
        <v>1</v>
      </c>
      <c r="M44" t="s">
        <v>820</v>
      </c>
      <c r="N44" t="s">
        <v>868</v>
      </c>
      <c r="O44" s="205">
        <v>21.2</v>
      </c>
      <c r="P44" s="131">
        <v>8.8800000000000008</v>
      </c>
      <c r="Q44" s="68">
        <v>1.01</v>
      </c>
      <c r="R44" s="68">
        <v>1</v>
      </c>
      <c r="S44" s="131">
        <v>1.0049999999999999</v>
      </c>
      <c r="T44" s="68">
        <v>1.3</v>
      </c>
      <c r="U44" s="70">
        <v>0.77307692307692299</v>
      </c>
      <c r="V44" s="68">
        <v>0.65</v>
      </c>
      <c r="W44" s="77">
        <v>0.34097222222222223</v>
      </c>
      <c r="X44" s="68">
        <v>25.4</v>
      </c>
      <c r="Y44" s="68">
        <v>8.86</v>
      </c>
      <c r="Z44" s="72">
        <v>7.6803336640581215</v>
      </c>
      <c r="AA44" s="68">
        <v>88.9</v>
      </c>
      <c r="AB44" s="226">
        <v>25.2</v>
      </c>
      <c r="AC44" s="216">
        <v>39.700000000000003</v>
      </c>
      <c r="AD44" s="72">
        <v>0.1192771084337349</v>
      </c>
      <c r="AE44" s="72">
        <v>0.71605749169306843</v>
      </c>
      <c r="AF44" s="72">
        <v>6.5882352941176461E-2</v>
      </c>
      <c r="AG44" s="137">
        <v>0.78193984463424493</v>
      </c>
      <c r="AH44" s="75">
        <v>25.406287105720359</v>
      </c>
      <c r="AI44" s="75">
        <v>26.188226950354604</v>
      </c>
      <c r="AJ44" s="72">
        <v>110.18265684621531</v>
      </c>
      <c r="AK44" s="72">
        <v>13.131867961648076</v>
      </c>
      <c r="AL44" s="72">
        <v>8.3904785798948254</v>
      </c>
      <c r="AM44" s="72">
        <v>38.538155067368436</v>
      </c>
      <c r="AN44" s="137">
        <v>39.320094912002681</v>
      </c>
      <c r="AO44" s="137">
        <v>8.9821820833333312</v>
      </c>
      <c r="AP44" s="137">
        <v>0.35689333333333328</v>
      </c>
      <c r="AQ44" s="70">
        <v>0.96178493936386722</v>
      </c>
      <c r="AR44" s="72">
        <v>9.339075416666665</v>
      </c>
      <c r="AS44" s="68"/>
      <c r="AT44" s="68" t="s">
        <v>761</v>
      </c>
      <c r="AX44" s="72"/>
    </row>
    <row r="45" spans="1:54" x14ac:dyDescent="0.2">
      <c r="A45" t="s">
        <v>756</v>
      </c>
      <c r="B45" t="s">
        <v>293</v>
      </c>
      <c r="C45" s="68" t="s">
        <v>765</v>
      </c>
      <c r="E45" s="69">
        <v>43654</v>
      </c>
      <c r="F45" t="s">
        <v>866</v>
      </c>
      <c r="G45" t="s">
        <v>867</v>
      </c>
      <c r="H45" s="68">
        <v>0</v>
      </c>
      <c r="I45" s="68" t="s">
        <v>760</v>
      </c>
      <c r="J45" s="326">
        <v>0.52430555555555558</v>
      </c>
      <c r="K45" s="68">
        <v>2</v>
      </c>
      <c r="L45">
        <v>1</v>
      </c>
      <c r="M45" t="s">
        <v>820</v>
      </c>
      <c r="N45" t="s">
        <v>868</v>
      </c>
      <c r="O45" s="205">
        <v>21.2</v>
      </c>
      <c r="P45" s="131">
        <v>8.8800000000000008</v>
      </c>
      <c r="Q45" s="68">
        <v>1.01</v>
      </c>
      <c r="R45" s="68">
        <v>1</v>
      </c>
      <c r="S45" s="131">
        <v>1.0049999999999999</v>
      </c>
      <c r="T45" s="68">
        <v>1.3</v>
      </c>
      <c r="U45" s="70">
        <v>0.77307692307692299</v>
      </c>
      <c r="V45" s="68">
        <v>0.8</v>
      </c>
      <c r="W45" s="77">
        <v>0.34375</v>
      </c>
      <c r="X45" s="68">
        <v>25.4</v>
      </c>
      <c r="Y45" s="68">
        <v>8.9</v>
      </c>
      <c r="Z45" s="72">
        <v>7.723761624095812</v>
      </c>
      <c r="AA45" s="68">
        <v>89</v>
      </c>
      <c r="AB45" s="226">
        <v>25</v>
      </c>
      <c r="AC45" s="216">
        <v>39.5</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293</v>
      </c>
      <c r="C46" s="68" t="s">
        <v>757</v>
      </c>
      <c r="E46" s="69">
        <v>43665</v>
      </c>
      <c r="F46" t="s">
        <v>866</v>
      </c>
      <c r="G46" t="s">
        <v>867</v>
      </c>
      <c r="H46" s="68">
        <v>2</v>
      </c>
      <c r="I46" s="68" t="s">
        <v>760</v>
      </c>
      <c r="J46" s="326">
        <v>0.40625</v>
      </c>
      <c r="K46" s="68">
        <v>5</v>
      </c>
      <c r="L46">
        <v>3</v>
      </c>
      <c r="M46" t="s">
        <v>820</v>
      </c>
      <c r="N46" t="s">
        <v>907</v>
      </c>
      <c r="O46" s="205">
        <v>20.399999999999999</v>
      </c>
      <c r="P46" s="131">
        <v>12.12</v>
      </c>
      <c r="Q46" s="68">
        <v>0.82</v>
      </c>
      <c r="R46" s="68">
        <v>0.76</v>
      </c>
      <c r="S46" s="131">
        <v>0.79</v>
      </c>
      <c r="T46" s="68">
        <v>0.93</v>
      </c>
      <c r="U46" s="70">
        <v>0.84946236559139787</v>
      </c>
      <c r="V46" s="68">
        <v>0.15</v>
      </c>
      <c r="W46" s="77">
        <v>0.25347222222222221</v>
      </c>
      <c r="X46" s="68">
        <v>25.1</v>
      </c>
      <c r="Y46" s="68">
        <v>5.57</v>
      </c>
      <c r="Z46" s="72">
        <v>4.8378918184598589</v>
      </c>
      <c r="AA46" s="68">
        <v>67.5</v>
      </c>
      <c r="AB46" s="226">
        <v>24.8</v>
      </c>
      <c r="AC46" s="216">
        <v>39.4</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293</v>
      </c>
      <c r="C47" s="68" t="s">
        <v>764</v>
      </c>
      <c r="E47" s="69">
        <v>43665</v>
      </c>
      <c r="F47" t="s">
        <v>866</v>
      </c>
      <c r="G47" t="s">
        <v>867</v>
      </c>
      <c r="H47" s="68">
        <v>2</v>
      </c>
      <c r="I47" s="68" t="s">
        <v>760</v>
      </c>
      <c r="J47" s="326">
        <v>0.40625</v>
      </c>
      <c r="K47" s="68">
        <v>5</v>
      </c>
      <c r="L47">
        <v>3</v>
      </c>
      <c r="M47" t="s">
        <v>820</v>
      </c>
      <c r="N47" t="s">
        <v>907</v>
      </c>
      <c r="O47" s="205">
        <v>20.399999999999999</v>
      </c>
      <c r="P47" s="131">
        <v>12.12</v>
      </c>
      <c r="Q47" s="68">
        <v>0.82</v>
      </c>
      <c r="R47" s="68">
        <v>0.76</v>
      </c>
      <c r="S47" s="131">
        <v>0.79</v>
      </c>
      <c r="T47" s="68">
        <v>0.93</v>
      </c>
      <c r="U47" s="70">
        <v>0.84946236559139787</v>
      </c>
      <c r="V47" s="68">
        <v>0.46500000000000002</v>
      </c>
      <c r="W47" s="77">
        <v>0.25555555555555559</v>
      </c>
      <c r="X47" s="68">
        <v>25.9</v>
      </c>
      <c r="Y47" s="68">
        <v>3.32</v>
      </c>
      <c r="Z47" s="72">
        <v>2.8761580523929782</v>
      </c>
      <c r="AA47" s="68">
        <v>41.5</v>
      </c>
      <c r="AB47" s="226">
        <v>25.4</v>
      </c>
      <c r="AC47" s="216">
        <v>40</v>
      </c>
      <c r="AD47" s="72">
        <v>2.6806421594110912</v>
      </c>
      <c r="AE47" s="72">
        <v>0.74737514188422249</v>
      </c>
      <c r="AF47" s="72">
        <v>0.27232087420836953</v>
      </c>
      <c r="AG47" s="137">
        <v>1.0196960160925921</v>
      </c>
      <c r="AH47" s="75">
        <v>23.541453724682029</v>
      </c>
      <c r="AI47" s="75">
        <v>24.561149740774621</v>
      </c>
      <c r="AJ47" s="72">
        <v>178.99000783888584</v>
      </c>
      <c r="AK47" s="72">
        <v>32.362552334187839</v>
      </c>
      <c r="AL47" s="72">
        <v>5.5307753847894308</v>
      </c>
      <c r="AM47" s="72">
        <v>55.904006058869868</v>
      </c>
      <c r="AN47" s="137">
        <v>56.923702074962463</v>
      </c>
      <c r="AO47" s="137">
        <v>13.088968749999998</v>
      </c>
      <c r="AP47" s="137">
        <v>0.42726666666666663</v>
      </c>
      <c r="AQ47" s="70">
        <v>0.96838863385437857</v>
      </c>
      <c r="AR47" s="72">
        <v>13.516235416666664</v>
      </c>
      <c r="AS47" s="68"/>
      <c r="AT47" s="68" t="s">
        <v>761</v>
      </c>
      <c r="AX47" s="72"/>
    </row>
    <row r="48" spans="1:54" x14ac:dyDescent="0.2">
      <c r="A48" t="s">
        <v>756</v>
      </c>
      <c r="B48" t="s">
        <v>293</v>
      </c>
      <c r="C48" s="68" t="s">
        <v>765</v>
      </c>
      <c r="E48" s="69">
        <v>43665</v>
      </c>
      <c r="F48" t="s">
        <v>866</v>
      </c>
      <c r="G48" t="s">
        <v>867</v>
      </c>
      <c r="H48" s="68">
        <v>2</v>
      </c>
      <c r="I48" s="68" t="s">
        <v>760</v>
      </c>
      <c r="J48" s="326">
        <v>0.40625</v>
      </c>
      <c r="K48" s="68">
        <v>5</v>
      </c>
      <c r="L48">
        <v>3</v>
      </c>
      <c r="M48" t="s">
        <v>820</v>
      </c>
      <c r="N48" t="s">
        <v>907</v>
      </c>
      <c r="O48" s="205">
        <v>20.399999999999999</v>
      </c>
      <c r="P48" s="131">
        <v>12.12</v>
      </c>
      <c r="Q48" s="68">
        <v>0.82</v>
      </c>
      <c r="R48" s="68">
        <v>0.76</v>
      </c>
      <c r="S48" s="131">
        <v>0.79</v>
      </c>
      <c r="T48" s="68">
        <v>0.93</v>
      </c>
      <c r="U48" s="70">
        <v>0.84946236559139787</v>
      </c>
      <c r="V48" s="68">
        <v>0.63</v>
      </c>
      <c r="W48" s="77">
        <v>0.25694444444444448</v>
      </c>
      <c r="X48" s="68">
        <v>26.2</v>
      </c>
      <c r="Y48" s="68">
        <v>2.72</v>
      </c>
      <c r="Z48" s="72">
        <v>2.3570835582002645</v>
      </c>
      <c r="AA48" s="68">
        <v>33.6</v>
      </c>
      <c r="AB48" s="226">
        <v>25.4</v>
      </c>
      <c r="AC48" s="216">
        <v>40.1</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86.01</v>
      </c>
      <c r="AV48" s="322">
        <v>2.7523200000000001</v>
      </c>
      <c r="AX48" s="72"/>
      <c r="AY48" s="322"/>
    </row>
    <row r="49" spans="1:54" x14ac:dyDescent="0.2">
      <c r="A49" t="s">
        <v>756</v>
      </c>
      <c r="B49" t="s">
        <v>293</v>
      </c>
      <c r="C49" s="68" t="s">
        <v>757</v>
      </c>
      <c r="E49" s="69">
        <v>43682</v>
      </c>
      <c r="F49" t="s">
        <v>866</v>
      </c>
      <c r="G49" t="s">
        <v>867</v>
      </c>
      <c r="H49" s="68">
        <v>1</v>
      </c>
      <c r="I49" s="68" t="s">
        <v>760</v>
      </c>
      <c r="J49" s="326">
        <v>0.46527777777777773</v>
      </c>
      <c r="K49" s="68">
        <v>2</v>
      </c>
      <c r="L49">
        <v>1</v>
      </c>
      <c r="M49" t="s">
        <v>760</v>
      </c>
      <c r="N49" t="s">
        <v>929</v>
      </c>
      <c r="O49" s="205">
        <v>19.600000000000001</v>
      </c>
      <c r="P49" s="131">
        <v>9.9</v>
      </c>
      <c r="Q49" s="68">
        <v>0.93</v>
      </c>
      <c r="R49" s="68">
        <v>0.93</v>
      </c>
      <c r="S49" s="131">
        <v>0.93</v>
      </c>
      <c r="T49" s="68">
        <v>0.93</v>
      </c>
      <c r="U49" s="70">
        <v>1</v>
      </c>
      <c r="V49" s="68">
        <v>0.15</v>
      </c>
      <c r="W49" s="77">
        <v>0.31388888888888888</v>
      </c>
      <c r="X49" s="68">
        <v>26</v>
      </c>
      <c r="Y49" s="68">
        <v>5.81</v>
      </c>
      <c r="Z49" s="72">
        <v>5.0680059806128712</v>
      </c>
      <c r="AA49" s="68">
        <v>98.1</v>
      </c>
      <c r="AB49" s="226">
        <v>24.2</v>
      </c>
      <c r="AC49" s="216">
        <v>38.4</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293</v>
      </c>
      <c r="C50" s="68" t="s">
        <v>764</v>
      </c>
      <c r="E50" s="69">
        <v>43682</v>
      </c>
      <c r="F50" t="s">
        <v>866</v>
      </c>
      <c r="G50" t="s">
        <v>867</v>
      </c>
      <c r="H50" s="68">
        <v>1</v>
      </c>
      <c r="I50" s="68" t="s">
        <v>760</v>
      </c>
      <c r="J50" s="326">
        <v>0.46527777777777773</v>
      </c>
      <c r="K50" s="68">
        <v>2</v>
      </c>
      <c r="L50">
        <v>1</v>
      </c>
      <c r="M50" t="s">
        <v>760</v>
      </c>
      <c r="N50" t="s">
        <v>929</v>
      </c>
      <c r="O50" s="205">
        <v>19.600000000000001</v>
      </c>
      <c r="P50" s="131">
        <v>9.9</v>
      </c>
      <c r="Q50" s="68">
        <v>0.93</v>
      </c>
      <c r="R50" s="68">
        <v>0.93</v>
      </c>
      <c r="S50" s="131">
        <v>0.93</v>
      </c>
      <c r="T50" s="68">
        <v>0.93</v>
      </c>
      <c r="U50" s="70">
        <v>1</v>
      </c>
      <c r="V50" s="68">
        <v>0.46500000000000002</v>
      </c>
      <c r="W50" s="77">
        <v>0.31597222222222221</v>
      </c>
      <c r="X50" s="68">
        <v>26.9</v>
      </c>
      <c r="Y50" s="68">
        <v>5.97</v>
      </c>
      <c r="Z50" s="72">
        <v>5.1423306946628671</v>
      </c>
      <c r="AA50" s="68">
        <v>99</v>
      </c>
      <c r="AB50" s="226">
        <v>26.6</v>
      </c>
      <c r="AC50" s="216">
        <v>41.7</v>
      </c>
      <c r="AD50" s="72">
        <v>0.4605346912794398</v>
      </c>
      <c r="AE50" s="72">
        <v>2.5000000000000001E-2</v>
      </c>
      <c r="AF50" s="72">
        <v>5.2913533834586475E-2</v>
      </c>
      <c r="AG50" s="137">
        <v>7.7913533834586476E-2</v>
      </c>
      <c r="AH50" s="75">
        <v>22.206454282257369</v>
      </c>
      <c r="AI50" s="75">
        <v>22.284367816091954</v>
      </c>
      <c r="AJ50" s="72">
        <v>187.56768454996728</v>
      </c>
      <c r="AK50" s="72">
        <v>28.998566409753938</v>
      </c>
      <c r="AL50" s="72">
        <v>6.4681709398874681</v>
      </c>
      <c r="AM50" s="72">
        <v>51.205020692011303</v>
      </c>
      <c r="AN50" s="137">
        <v>51.282934225845892</v>
      </c>
      <c r="AO50" s="137">
        <v>10.620875416666665</v>
      </c>
      <c r="AP50" s="137">
        <v>7.5399999999999981E-2</v>
      </c>
      <c r="AQ50" s="70">
        <v>0.99295081726462342</v>
      </c>
      <c r="AR50" s="72">
        <v>10.696275416666666</v>
      </c>
      <c r="AS50" s="68"/>
      <c r="AT50" s="68" t="s">
        <v>761</v>
      </c>
      <c r="AX50" s="72"/>
    </row>
    <row r="51" spans="1:54" x14ac:dyDescent="0.2">
      <c r="A51" t="s">
        <v>756</v>
      </c>
      <c r="B51" t="s">
        <v>293</v>
      </c>
      <c r="C51" s="68" t="s">
        <v>765</v>
      </c>
      <c r="E51" s="69">
        <v>43682</v>
      </c>
      <c r="F51" t="s">
        <v>866</v>
      </c>
      <c r="G51" t="s">
        <v>867</v>
      </c>
      <c r="H51" s="68">
        <v>1</v>
      </c>
      <c r="I51" s="68" t="s">
        <v>760</v>
      </c>
      <c r="J51" s="326">
        <v>0.46527777777777773</v>
      </c>
      <c r="K51" s="68">
        <v>2</v>
      </c>
      <c r="L51">
        <v>1</v>
      </c>
      <c r="M51" t="s">
        <v>760</v>
      </c>
      <c r="N51" t="s">
        <v>929</v>
      </c>
      <c r="O51" s="205">
        <v>19.600000000000001</v>
      </c>
      <c r="P51" s="131">
        <v>9.9</v>
      </c>
      <c r="Q51" s="68">
        <v>0.93</v>
      </c>
      <c r="R51" s="68">
        <v>0.93</v>
      </c>
      <c r="S51" s="131">
        <v>0.93</v>
      </c>
      <c r="T51" s="68">
        <v>0.93</v>
      </c>
      <c r="U51" s="70">
        <v>1</v>
      </c>
      <c r="V51" s="68">
        <v>0.63</v>
      </c>
      <c r="W51" s="77">
        <v>0.31666666666666665</v>
      </c>
      <c r="X51" s="68">
        <v>27.3</v>
      </c>
      <c r="Y51" s="68">
        <v>5.08</v>
      </c>
      <c r="Z51" s="72">
        <v>4.3750804297323809</v>
      </c>
      <c r="AA51" s="68">
        <v>98.2</v>
      </c>
      <c r="AB51" s="226">
        <v>26.7</v>
      </c>
      <c r="AC51" s="216">
        <v>41.8</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141.9</v>
      </c>
      <c r="AV51" s="322">
        <v>4.5407999999999999</v>
      </c>
      <c r="AX51" s="72"/>
      <c r="AY51" s="322"/>
    </row>
    <row r="52" spans="1:54" x14ac:dyDescent="0.2">
      <c r="A52" t="s">
        <v>756</v>
      </c>
      <c r="B52" t="s">
        <v>293</v>
      </c>
      <c r="C52" s="68" t="s">
        <v>757</v>
      </c>
      <c r="E52" s="69">
        <v>43696</v>
      </c>
      <c r="F52" t="s">
        <v>866</v>
      </c>
      <c r="G52" t="s">
        <v>961</v>
      </c>
      <c r="H52" s="68">
        <v>0</v>
      </c>
      <c r="I52" s="68" t="s">
        <v>760</v>
      </c>
      <c r="J52" s="326">
        <v>0.43194444444444446</v>
      </c>
      <c r="K52" s="68">
        <v>3</v>
      </c>
      <c r="L52">
        <v>1</v>
      </c>
      <c r="M52" t="s">
        <v>761</v>
      </c>
      <c r="N52" t="s">
        <v>774</v>
      </c>
      <c r="O52" s="205">
        <v>24.4</v>
      </c>
      <c r="P52" s="131">
        <v>97.9</v>
      </c>
      <c r="Q52" s="68">
        <v>0.64</v>
      </c>
      <c r="R52" s="68">
        <v>0.79</v>
      </c>
      <c r="S52" s="131">
        <v>0.71500000000000008</v>
      </c>
      <c r="T52" s="68">
        <v>1</v>
      </c>
      <c r="U52" s="70">
        <v>0.71500000000000008</v>
      </c>
      <c r="V52" s="68">
        <v>0.15</v>
      </c>
      <c r="W52" s="77">
        <v>0.27708333333333335</v>
      </c>
      <c r="X52" s="68">
        <v>25.8</v>
      </c>
      <c r="Y52" s="68">
        <v>3.87</v>
      </c>
      <c r="Z52" s="72">
        <v>3.4270310576291889</v>
      </c>
      <c r="AA52" s="68">
        <v>79.7</v>
      </c>
      <c r="AB52" s="226">
        <v>21.5</v>
      </c>
      <c r="AC52" s="216">
        <v>34.6</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293</v>
      </c>
      <c r="C53" s="68" t="s">
        <v>764</v>
      </c>
      <c r="E53" s="69">
        <v>43696</v>
      </c>
      <c r="F53" t="s">
        <v>866</v>
      </c>
      <c r="G53" t="s">
        <v>961</v>
      </c>
      <c r="H53" s="68">
        <v>0</v>
      </c>
      <c r="I53" s="68" t="s">
        <v>760</v>
      </c>
      <c r="J53" s="326">
        <v>0.43194444444444446</v>
      </c>
      <c r="K53" s="68">
        <v>3</v>
      </c>
      <c r="L53">
        <v>1</v>
      </c>
      <c r="M53" t="s">
        <v>761</v>
      </c>
      <c r="N53" t="s">
        <v>774</v>
      </c>
      <c r="O53" s="205">
        <v>24.4</v>
      </c>
      <c r="P53" s="131">
        <v>97.9</v>
      </c>
      <c r="Q53" s="68">
        <v>0.64</v>
      </c>
      <c r="R53" s="68">
        <v>0.79</v>
      </c>
      <c r="S53" s="131">
        <v>0.71500000000000008</v>
      </c>
      <c r="T53" s="68">
        <v>1</v>
      </c>
      <c r="U53" s="70">
        <v>0.71500000000000008</v>
      </c>
      <c r="V53" s="68">
        <v>0.5</v>
      </c>
      <c r="W53" s="77">
        <v>0.27777777777777779</v>
      </c>
      <c r="X53" s="68">
        <v>26.1</v>
      </c>
      <c r="Y53" s="68">
        <v>4.9000000000000004</v>
      </c>
      <c r="Z53" s="72">
        <v>4.3231410150743521</v>
      </c>
      <c r="AA53" s="68">
        <v>99.3</v>
      </c>
      <c r="AB53" s="226">
        <v>22.2</v>
      </c>
      <c r="AC53" s="216">
        <v>35.5</v>
      </c>
      <c r="AD53" s="72">
        <v>7.6315789473684295E-2</v>
      </c>
      <c r="AE53" s="72">
        <v>1.8300733496332517</v>
      </c>
      <c r="AF53" s="72">
        <v>7.6597744360902262E-2</v>
      </c>
      <c r="AG53" s="137">
        <v>1.906671093994154</v>
      </c>
      <c r="AH53" s="75">
        <v>26.828000981732693</v>
      </c>
      <c r="AI53" s="75">
        <v>28.734672075726849</v>
      </c>
      <c r="AJ53" s="72">
        <v>360.44916440740298</v>
      </c>
      <c r="AK53" s="72">
        <v>58.962591989118756</v>
      </c>
      <c r="AL53" s="72">
        <v>6.1131838382193582</v>
      </c>
      <c r="AM53" s="72">
        <v>85.790592970851449</v>
      </c>
      <c r="AN53" s="137">
        <v>87.697264064845598</v>
      </c>
      <c r="AO53" s="137">
        <v>38.576357974683546</v>
      </c>
      <c r="AP53" s="137">
        <v>19.89499032323311</v>
      </c>
      <c r="AQ53" s="70">
        <v>0.65974804921777441</v>
      </c>
      <c r="AR53" s="72">
        <v>58.471348297916656</v>
      </c>
      <c r="AS53" s="68"/>
      <c r="AT53" s="68" t="s">
        <v>761</v>
      </c>
      <c r="AX53" s="72"/>
    </row>
    <row r="54" spans="1:54" x14ac:dyDescent="0.2">
      <c r="A54" t="s">
        <v>756</v>
      </c>
      <c r="B54" t="s">
        <v>293</v>
      </c>
      <c r="C54" s="68" t="s">
        <v>765</v>
      </c>
      <c r="E54" s="69">
        <v>43696</v>
      </c>
      <c r="F54" t="s">
        <v>866</v>
      </c>
      <c r="G54" t="s">
        <v>961</v>
      </c>
      <c r="H54" s="68">
        <v>0</v>
      </c>
      <c r="I54" s="68" t="s">
        <v>760</v>
      </c>
      <c r="J54" s="326">
        <v>0.43194444444444446</v>
      </c>
      <c r="K54" s="68">
        <v>3</v>
      </c>
      <c r="L54">
        <v>1</v>
      </c>
      <c r="M54" t="s">
        <v>761</v>
      </c>
      <c r="N54" t="s">
        <v>774</v>
      </c>
      <c r="O54" s="205">
        <v>24.4</v>
      </c>
      <c r="P54" s="131">
        <v>97.9</v>
      </c>
      <c r="Q54" s="68">
        <v>0.64</v>
      </c>
      <c r="R54" s="68">
        <v>0.79</v>
      </c>
      <c r="S54" s="131">
        <v>0.71500000000000008</v>
      </c>
      <c r="T54" s="68">
        <v>1</v>
      </c>
      <c r="U54" s="70">
        <v>0.71500000000000008</v>
      </c>
      <c r="V54" s="68">
        <v>0.7</v>
      </c>
      <c r="W54" s="77">
        <v>0.27916666666666667</v>
      </c>
      <c r="X54" s="68">
        <v>26.6</v>
      </c>
      <c r="Y54" s="68">
        <v>3.04</v>
      </c>
      <c r="Z54" s="72">
        <v>2.6832873091632785</v>
      </c>
      <c r="AA54" s="68">
        <v>89.1</v>
      </c>
      <c r="AB54" s="226">
        <v>22.2</v>
      </c>
      <c r="AC54" s="216">
        <v>35.5</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U54" s="322">
        <v>186.6</v>
      </c>
      <c r="AV54" s="322">
        <v>5.9711999999999996</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293</v>
      </c>
      <c r="B61" s="102">
        <v>2019</v>
      </c>
      <c r="C61" s="103">
        <v>7</v>
      </c>
      <c r="D61" s="102">
        <v>8</v>
      </c>
      <c r="E61" s="82"/>
      <c r="F61" s="131">
        <v>1.0049999999999999</v>
      </c>
      <c r="G61" s="131">
        <v>8.8800000000000008</v>
      </c>
      <c r="H61" s="82"/>
      <c r="I61" s="205">
        <v>21.2</v>
      </c>
      <c r="J61" s="226">
        <v>25.3</v>
      </c>
      <c r="K61" s="82"/>
      <c r="L61" s="82"/>
      <c r="M61" s="108"/>
      <c r="N61" s="131" t="s">
        <v>763</v>
      </c>
      <c r="O61" s="82"/>
      <c r="P61" s="82"/>
      <c r="Q61" s="82"/>
      <c r="R61" s="140"/>
      <c r="S61" s="137" t="s">
        <v>763</v>
      </c>
      <c r="T61" s="131" t="s">
        <v>763</v>
      </c>
      <c r="U61" s="131" t="s">
        <v>763</v>
      </c>
      <c r="V61" s="85"/>
      <c r="W61" s="85"/>
      <c r="X61" s="85"/>
      <c r="Y61" s="102">
        <f>IF(C61&lt;6," ",IF(C61&lt;=9,I61, IF(C61&gt;=10," ")))</f>
        <v>21.2</v>
      </c>
      <c r="Z61" s="102">
        <f>IF(Y61=" ", " ", IF(Y61&gt;0, Y61+273.15))</f>
        <v>294.34999999999997</v>
      </c>
      <c r="AA61" s="102">
        <f>IF(C61&lt;6," ",IF(C61&lt;=9,J61, IF(C61&gt;=10," ")))</f>
        <v>25.3</v>
      </c>
      <c r="AB61" s="102">
        <f>IF(C61&lt;6," ",IF(C61&lt;=9,G61, IF(C61&gt;=10," ")))</f>
        <v>8.8800000000000008</v>
      </c>
      <c r="AC61" s="104">
        <f>IF(Y61=" "," ",IF(Y61&gt;0,EXP(-173.4292+249.6339*100/Z61+143.3483*LN(+Z61/100)-21.8492*Z61/100+AA61*(-0.033096+0.014259*Z61/100-0.0017*(Z61/100)^2))*1.4276))</f>
        <v>7.635688182360318</v>
      </c>
      <c r="AD61" s="102">
        <f>IF(Y61=" "," ",IF(Y61&gt;0,AB61/AC61))</f>
        <v>1.1629600093563597</v>
      </c>
      <c r="AE61" s="105">
        <f>IF(C61&lt;6," ",IF(C61&lt;=9,F61, IF(C61&gt;=10," ")))</f>
        <v>1.0049999999999999</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293</v>
      </c>
      <c r="B62" s="102">
        <v>2019</v>
      </c>
      <c r="C62" s="103">
        <v>7</v>
      </c>
      <c r="D62" s="102">
        <v>8</v>
      </c>
      <c r="E62" s="82"/>
      <c r="F62" s="131">
        <v>1.0049999999999999</v>
      </c>
      <c r="G62" s="131">
        <v>8.8800000000000008</v>
      </c>
      <c r="H62" s="82"/>
      <c r="I62" s="205">
        <v>21.2</v>
      </c>
      <c r="J62" s="226">
        <v>25.2</v>
      </c>
      <c r="K62" s="82"/>
      <c r="L62" s="82"/>
      <c r="M62" s="108"/>
      <c r="N62" s="137">
        <v>0.78193984463424493</v>
      </c>
      <c r="O62" s="82"/>
      <c r="P62" s="82"/>
      <c r="Q62" s="82"/>
      <c r="R62" s="140"/>
      <c r="S62" s="137">
        <v>39.320094912002681</v>
      </c>
      <c r="T62" s="137">
        <v>8.9821820833333312</v>
      </c>
      <c r="U62" s="137">
        <v>0.35689333333333328</v>
      </c>
      <c r="V62" s="85"/>
      <c r="W62" s="85"/>
      <c r="X62" s="85"/>
      <c r="Y62" s="102">
        <f t="shared" ref="Y62:Y72" si="16">IF(C62&lt;6," ",IF(C62&lt;=9,I62, IF(C62&gt;=10," ")))</f>
        <v>21.2</v>
      </c>
      <c r="Z62" s="102">
        <f t="shared" ref="Z62:Z72" si="17">IF(Y62=" ", " ", IF(Y62&gt;0, Y62+273.15))</f>
        <v>294.34999999999997</v>
      </c>
      <c r="AA62" s="102">
        <f t="shared" ref="AA62:AA72" si="18">IF(C62&lt;6," ",IF(C62&lt;=9,J62, IF(C62&gt;=10," ")))</f>
        <v>25.2</v>
      </c>
      <c r="AB62" s="102">
        <f t="shared" ref="AB62:AB69" si="19">IF(C62&lt;6," ",IF(C62&lt;=9,G62, IF(C62&gt;=10," ")))</f>
        <v>8.8800000000000008</v>
      </c>
      <c r="AC62" s="104">
        <f t="shared" ref="AC62:AC72" si="20">IF(Y62=" "," ",IF(Y62&gt;0,EXP(-173.4292+249.6339*100/Z62+143.3483*LN(+Z62/100)-21.8492*Z62/100+AA62*(-0.033096+0.014259*Z62/100-0.0017*(Z62/100)^2))*1.4276))</f>
        <v>7.6401592397111475</v>
      </c>
      <c r="AD62" s="102">
        <f t="shared" ref="AD62:AD69" si="21">IF(Y62=" "," ",IF(Y62&gt;0,AB62/AC62))</f>
        <v>1.1622794396541567</v>
      </c>
      <c r="AE62" s="105">
        <f t="shared" ref="AE62:AE72" si="22">IF(C62&lt;6," ",IF(C62&lt;=9,F62, IF(C62&gt;=10," ")))</f>
        <v>1.0049999999999999</v>
      </c>
      <c r="AF62" s="102">
        <f t="shared" ref="AF62:AF72" si="23">IF(Y62=" "," ",N62)</f>
        <v>0.78193984463424493</v>
      </c>
      <c r="AG62" s="105">
        <f t="shared" ref="AG62:AG72" si="24">IF(C62&lt;6," ",IF(C62&lt;=9,T62, IF(C62&gt;=10," ")))</f>
        <v>8.9821820833333312</v>
      </c>
      <c r="AH62" s="105">
        <f t="shared" ref="AH62:AH72" si="25">IF(C62&lt;6," ",IF(C62&lt;=9,U62, IF(C62&gt;=10," ")))</f>
        <v>0.35689333333333328</v>
      </c>
      <c r="AI62" s="102">
        <f t="shared" ref="AI62" si="26">IF(Y62=" ", " ", IF(Y62&gt;0, SUM(AG62:AH62)))</f>
        <v>9.339075416666665</v>
      </c>
      <c r="AJ62" s="106">
        <f t="shared" ref="AJ62:AJ72" si="27">IF(C62&lt;6," ",IF(C62&lt;=9,S62, IF(C62&gt;=10," ")))</f>
        <v>39.320094912002681</v>
      </c>
      <c r="AK62" s="107">
        <f t="shared" ref="AK62:AK72" si="28">IF(Y62=" ", " ", IF(Y62&gt;0, AJ62-AF62))</f>
        <v>38.538155067368436</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293</v>
      </c>
      <c r="B63" s="102">
        <v>2019</v>
      </c>
      <c r="C63" s="103">
        <v>7</v>
      </c>
      <c r="D63" s="102">
        <v>8</v>
      </c>
      <c r="E63" s="82"/>
      <c r="F63" s="131">
        <v>1.0049999999999999</v>
      </c>
      <c r="G63" s="131">
        <v>8.8800000000000008</v>
      </c>
      <c r="H63" s="82"/>
      <c r="I63" s="205">
        <v>21.2</v>
      </c>
      <c r="J63" s="226">
        <v>25</v>
      </c>
      <c r="K63" s="82"/>
      <c r="L63" s="82"/>
      <c r="M63" s="108"/>
      <c r="N63" s="131" t="s">
        <v>763</v>
      </c>
      <c r="O63" s="82"/>
      <c r="P63" s="82"/>
      <c r="Q63" s="82"/>
      <c r="R63" s="140"/>
      <c r="S63" s="137" t="s">
        <v>763</v>
      </c>
      <c r="T63" s="131" t="s">
        <v>763</v>
      </c>
      <c r="U63" s="131" t="s">
        <v>763</v>
      </c>
      <c r="V63" s="85"/>
      <c r="W63" s="85"/>
      <c r="X63" s="85"/>
      <c r="Y63" s="102">
        <f t="shared" si="16"/>
        <v>21.2</v>
      </c>
      <c r="Z63" s="102">
        <f t="shared" si="17"/>
        <v>294.34999999999997</v>
      </c>
      <c r="AA63" s="102">
        <f t="shared" si="18"/>
        <v>25</v>
      </c>
      <c r="AB63" s="102">
        <f t="shared" si="19"/>
        <v>8.8800000000000008</v>
      </c>
      <c r="AC63" s="104">
        <f t="shared" si="20"/>
        <v>7.6491092099937843</v>
      </c>
      <c r="AD63" s="102">
        <f t="shared" si="21"/>
        <v>1.1609194948345125</v>
      </c>
      <c r="AE63" s="105">
        <f t="shared" si="22"/>
        <v>1.0049999999999999</v>
      </c>
      <c r="AF63" s="102" t="str">
        <f t="shared" si="23"/>
        <v>NS</v>
      </c>
      <c r="AG63" s="105" t="str">
        <f t="shared" si="24"/>
        <v>NS</v>
      </c>
      <c r="AH63" s="105" t="str">
        <f t="shared" si="25"/>
        <v>NS</v>
      </c>
      <c r="AI63" s="102"/>
      <c r="AJ63" s="106" t="str">
        <f t="shared" si="27"/>
        <v>NS</v>
      </c>
      <c r="AK63" s="107" t="e">
        <f t="shared" si="28"/>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293</v>
      </c>
      <c r="B64" s="102">
        <v>2019</v>
      </c>
      <c r="C64" s="103">
        <v>7</v>
      </c>
      <c r="D64" s="102">
        <v>19</v>
      </c>
      <c r="E64" s="82"/>
      <c r="F64" s="131">
        <v>0.79</v>
      </c>
      <c r="G64" s="131">
        <v>12.12</v>
      </c>
      <c r="H64" s="82"/>
      <c r="I64" s="205">
        <v>20.399999999999999</v>
      </c>
      <c r="J64" s="226">
        <v>24.8</v>
      </c>
      <c r="K64" s="82"/>
      <c r="L64" s="82"/>
      <c r="M64" s="108"/>
      <c r="N64" s="131" t="s">
        <v>763</v>
      </c>
      <c r="O64" s="82"/>
      <c r="P64" s="82"/>
      <c r="Q64" s="82"/>
      <c r="R64" s="140"/>
      <c r="S64" s="137" t="s">
        <v>763</v>
      </c>
      <c r="T64" s="131" t="s">
        <v>763</v>
      </c>
      <c r="U64" s="131" t="s">
        <v>763</v>
      </c>
      <c r="V64" s="85"/>
      <c r="W64" s="85"/>
      <c r="X64" s="85"/>
      <c r="Y64" s="102">
        <f t="shared" si="16"/>
        <v>20.399999999999999</v>
      </c>
      <c r="Z64" s="102">
        <f t="shared" si="17"/>
        <v>293.54999999999995</v>
      </c>
      <c r="AA64" s="102">
        <f t="shared" si="18"/>
        <v>24.8</v>
      </c>
      <c r="AB64" s="102">
        <f t="shared" si="19"/>
        <v>12.12</v>
      </c>
      <c r="AC64" s="104">
        <f t="shared" si="20"/>
        <v>7.7733615960650067</v>
      </c>
      <c r="AD64" s="102">
        <f t="shared" si="21"/>
        <v>1.5591710034607584</v>
      </c>
      <c r="AE64" s="105">
        <f t="shared" si="22"/>
        <v>0.79</v>
      </c>
      <c r="AF64" s="102" t="str">
        <f t="shared" si="23"/>
        <v>NS</v>
      </c>
      <c r="AG64" s="105" t="str">
        <f t="shared" si="24"/>
        <v>NS</v>
      </c>
      <c r="AH64" s="105" t="str">
        <f t="shared" si="25"/>
        <v>NS</v>
      </c>
      <c r="AI64" s="102"/>
      <c r="AJ64" s="106" t="str">
        <f t="shared" si="27"/>
        <v>NS</v>
      </c>
      <c r="AK64" s="107" t="e">
        <f t="shared" si="28"/>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293</v>
      </c>
      <c r="B65" s="102">
        <v>2019</v>
      </c>
      <c r="C65" s="103">
        <v>7</v>
      </c>
      <c r="D65" s="102">
        <v>19</v>
      </c>
      <c r="E65" s="82"/>
      <c r="F65" s="131">
        <v>0.79</v>
      </c>
      <c r="G65" s="131">
        <v>12.12</v>
      </c>
      <c r="H65" s="82"/>
      <c r="I65" s="205">
        <v>20.399999999999999</v>
      </c>
      <c r="J65" s="226">
        <v>25.4</v>
      </c>
      <c r="K65" s="82"/>
      <c r="L65" s="82"/>
      <c r="M65" s="108"/>
      <c r="N65" s="137">
        <v>1.0196960160925921</v>
      </c>
      <c r="O65" s="82"/>
      <c r="P65" s="82"/>
      <c r="Q65" s="82"/>
      <c r="R65" s="140"/>
      <c r="S65" s="137">
        <v>56.923702074962463</v>
      </c>
      <c r="T65" s="137">
        <v>13.088968749999998</v>
      </c>
      <c r="U65" s="137">
        <v>0.42726666666666663</v>
      </c>
      <c r="V65" s="85"/>
      <c r="W65" s="85"/>
      <c r="X65" s="85"/>
      <c r="Y65" s="102">
        <f t="shared" si="16"/>
        <v>20.399999999999999</v>
      </c>
      <c r="Z65" s="102">
        <f t="shared" si="17"/>
        <v>293.54999999999995</v>
      </c>
      <c r="AA65" s="102">
        <f t="shared" si="18"/>
        <v>25.4</v>
      </c>
      <c r="AB65" s="102">
        <f t="shared" si="19"/>
        <v>12.12</v>
      </c>
      <c r="AC65" s="104">
        <f t="shared" si="20"/>
        <v>7.7459488829004863</v>
      </c>
      <c r="AD65" s="102">
        <f t="shared" si="21"/>
        <v>1.5646888693979659</v>
      </c>
      <c r="AE65" s="105">
        <f t="shared" si="22"/>
        <v>0.79</v>
      </c>
      <c r="AF65" s="102">
        <f t="shared" si="23"/>
        <v>1.0196960160925921</v>
      </c>
      <c r="AG65" s="105">
        <f t="shared" si="24"/>
        <v>13.088968749999998</v>
      </c>
      <c r="AH65" s="105">
        <f t="shared" si="25"/>
        <v>0.42726666666666663</v>
      </c>
      <c r="AI65" s="102">
        <f t="shared" ref="AI65" si="29">IF(Y65=" ", " ", IF(Y65&gt;0, SUM(AG65:AH65)))</f>
        <v>13.516235416666664</v>
      </c>
      <c r="AJ65" s="106">
        <f t="shared" si="27"/>
        <v>56.923702074962463</v>
      </c>
      <c r="AK65" s="107">
        <f t="shared" si="28"/>
        <v>55.904006058869868</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293</v>
      </c>
      <c r="B66" s="102">
        <v>2019</v>
      </c>
      <c r="C66" s="103">
        <v>7</v>
      </c>
      <c r="D66" s="102">
        <v>19</v>
      </c>
      <c r="E66" s="82"/>
      <c r="F66" s="131">
        <v>0.79</v>
      </c>
      <c r="G66" s="131">
        <v>12.12</v>
      </c>
      <c r="H66" s="82"/>
      <c r="I66" s="205">
        <v>20.399999999999999</v>
      </c>
      <c r="J66" s="226">
        <v>25.4</v>
      </c>
      <c r="K66" s="82"/>
      <c r="L66" s="82"/>
      <c r="M66" s="108"/>
      <c r="N66" s="131" t="s">
        <v>763</v>
      </c>
      <c r="O66" s="82"/>
      <c r="P66" s="82"/>
      <c r="Q66" s="82"/>
      <c r="R66" s="140"/>
      <c r="S66" s="137" t="s">
        <v>763</v>
      </c>
      <c r="T66" s="131" t="s">
        <v>763</v>
      </c>
      <c r="U66" s="131" t="s">
        <v>763</v>
      </c>
      <c r="V66" s="85"/>
      <c r="W66" s="85"/>
      <c r="X66" s="85"/>
      <c r="Y66" s="102">
        <f t="shared" si="16"/>
        <v>20.399999999999999</v>
      </c>
      <c r="Z66" s="102">
        <f t="shared" si="17"/>
        <v>293.54999999999995</v>
      </c>
      <c r="AA66" s="102">
        <f t="shared" si="18"/>
        <v>25.4</v>
      </c>
      <c r="AB66" s="102">
        <f t="shared" si="19"/>
        <v>12.12</v>
      </c>
      <c r="AC66" s="104">
        <f t="shared" si="20"/>
        <v>7.7459488829004863</v>
      </c>
      <c r="AD66" s="102">
        <f t="shared" si="21"/>
        <v>1.5646888693979659</v>
      </c>
      <c r="AE66" s="105">
        <f t="shared" si="22"/>
        <v>0.79</v>
      </c>
      <c r="AF66" s="102" t="str">
        <f t="shared" si="23"/>
        <v>NS</v>
      </c>
      <c r="AG66" s="105" t="str">
        <f t="shared" si="24"/>
        <v>NS</v>
      </c>
      <c r="AH66" s="105" t="str">
        <f t="shared" si="25"/>
        <v>NS</v>
      </c>
      <c r="AI66" s="102"/>
      <c r="AJ66" s="106" t="str">
        <f t="shared" si="27"/>
        <v>NS</v>
      </c>
      <c r="AK66" s="107" t="e">
        <f t="shared" si="28"/>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293</v>
      </c>
      <c r="B67" s="102">
        <v>2019</v>
      </c>
      <c r="C67" s="103">
        <v>8</v>
      </c>
      <c r="D67" s="102">
        <v>5</v>
      </c>
      <c r="E67" s="82"/>
      <c r="F67" s="131">
        <v>0.93</v>
      </c>
      <c r="G67" s="131">
        <v>9.9</v>
      </c>
      <c r="H67" s="82"/>
      <c r="I67" s="205">
        <v>19.600000000000001</v>
      </c>
      <c r="J67" s="226">
        <v>24.2</v>
      </c>
      <c r="K67" s="82"/>
      <c r="L67" s="82"/>
      <c r="M67" s="82"/>
      <c r="N67" s="131" t="s">
        <v>763</v>
      </c>
      <c r="O67" s="82"/>
      <c r="P67" s="82"/>
      <c r="Q67" s="82"/>
      <c r="R67" s="140"/>
      <c r="S67" s="137" t="s">
        <v>763</v>
      </c>
      <c r="T67" s="131" t="s">
        <v>763</v>
      </c>
      <c r="U67" s="131" t="s">
        <v>763</v>
      </c>
      <c r="V67" s="85"/>
      <c r="W67" s="85"/>
      <c r="X67" s="85"/>
      <c r="Y67" s="102">
        <f t="shared" si="16"/>
        <v>19.600000000000001</v>
      </c>
      <c r="Z67" s="102">
        <f t="shared" si="17"/>
        <v>292.75</v>
      </c>
      <c r="AA67" s="102">
        <f t="shared" si="18"/>
        <v>24.2</v>
      </c>
      <c r="AB67" s="102">
        <f t="shared" si="19"/>
        <v>9.9</v>
      </c>
      <c r="AC67" s="104">
        <f t="shared" si="20"/>
        <v>7.9200057863887769</v>
      </c>
      <c r="AD67" s="102">
        <f t="shared" si="21"/>
        <v>1.2499990867448629</v>
      </c>
      <c r="AE67" s="105">
        <f t="shared" si="22"/>
        <v>0.93</v>
      </c>
      <c r="AF67" s="102" t="str">
        <f t="shared" si="23"/>
        <v>NS</v>
      </c>
      <c r="AG67" s="105" t="str">
        <f t="shared" si="24"/>
        <v>NS</v>
      </c>
      <c r="AH67" s="105" t="str">
        <f t="shared" si="25"/>
        <v>NS</v>
      </c>
      <c r="AI67" s="102"/>
      <c r="AJ67" s="106" t="str">
        <f t="shared" si="27"/>
        <v>NS</v>
      </c>
      <c r="AK67" s="107" t="e">
        <f t="shared" si="28"/>
        <v>#VALUE!</v>
      </c>
      <c r="AL67" s="82"/>
      <c r="AM67" s="82">
        <f>AD75</f>
        <v>1.3290270019742587</v>
      </c>
      <c r="AN67" s="82">
        <f>AE75</f>
        <v>0.85999999999999988</v>
      </c>
      <c r="AO67" s="82">
        <f>AF75</f>
        <v>0.94655512213889437</v>
      </c>
      <c r="AP67" s="82">
        <f>AI75</f>
        <v>23.005733636979162</v>
      </c>
      <c r="AQ67" s="113">
        <f>AK75</f>
        <v>57.859443697275267</v>
      </c>
      <c r="AR67" s="118"/>
      <c r="AS67" s="115" t="s">
        <v>497</v>
      </c>
      <c r="AT67" s="115" t="s">
        <v>497</v>
      </c>
      <c r="AU67" s="115" t="s">
        <v>497</v>
      </c>
      <c r="AV67" s="115" t="s">
        <v>497</v>
      </c>
      <c r="AW67" s="115" t="s">
        <v>497</v>
      </c>
      <c r="AX67" s="116" t="s">
        <v>498</v>
      </c>
      <c r="AY67" s="102"/>
      <c r="AZ67" s="102"/>
      <c r="BA67" s="82"/>
      <c r="BB67" s="82"/>
    </row>
    <row r="68" spans="1:54" ht="16" x14ac:dyDescent="0.2">
      <c r="A68" s="101" t="s">
        <v>293</v>
      </c>
      <c r="B68" s="102">
        <v>2019</v>
      </c>
      <c r="C68" s="103">
        <v>8</v>
      </c>
      <c r="D68" s="102">
        <v>5</v>
      </c>
      <c r="E68" s="82"/>
      <c r="F68" s="131">
        <v>0.93</v>
      </c>
      <c r="G68" s="131">
        <v>9.9</v>
      </c>
      <c r="H68" s="82"/>
      <c r="I68" s="205">
        <v>19.600000000000001</v>
      </c>
      <c r="J68" s="226">
        <v>26.6</v>
      </c>
      <c r="K68" s="82"/>
      <c r="L68" s="82"/>
      <c r="M68" s="108"/>
      <c r="N68" s="137">
        <v>7.7913533834586476E-2</v>
      </c>
      <c r="O68" s="82"/>
      <c r="P68" s="82"/>
      <c r="Q68" s="82"/>
      <c r="R68" s="140"/>
      <c r="S68" s="137">
        <v>51.282934225845892</v>
      </c>
      <c r="T68" s="137">
        <v>10.620875416666665</v>
      </c>
      <c r="U68" s="137">
        <v>7.5399999999999981E-2</v>
      </c>
      <c r="V68" s="85"/>
      <c r="W68" s="85"/>
      <c r="X68" s="85"/>
      <c r="Y68" s="102">
        <f t="shared" si="16"/>
        <v>19.600000000000001</v>
      </c>
      <c r="Z68" s="102">
        <f t="shared" si="17"/>
        <v>292.75</v>
      </c>
      <c r="AA68" s="102">
        <f t="shared" si="18"/>
        <v>26.6</v>
      </c>
      <c r="AB68" s="102">
        <f t="shared" si="19"/>
        <v>9.9</v>
      </c>
      <c r="AC68" s="104">
        <f t="shared" si="20"/>
        <v>7.8082324930632527</v>
      </c>
      <c r="AD68" s="102">
        <f t="shared" si="21"/>
        <v>1.2678925747658065</v>
      </c>
      <c r="AE68" s="105">
        <f t="shared" si="22"/>
        <v>0.93</v>
      </c>
      <c r="AF68" s="102">
        <f t="shared" si="23"/>
        <v>7.7913533834586476E-2</v>
      </c>
      <c r="AG68" s="105">
        <f t="shared" si="24"/>
        <v>10.620875416666665</v>
      </c>
      <c r="AH68" s="105">
        <f t="shared" si="25"/>
        <v>7.5399999999999981E-2</v>
      </c>
      <c r="AI68" s="102">
        <f t="shared" ref="AI68" si="30">IF(Y68=" ", " ", IF(Y68&gt;0, SUM(AG68:AH68)))</f>
        <v>10.696275416666666</v>
      </c>
      <c r="AJ68" s="106">
        <f t="shared" si="27"/>
        <v>51.282934225845892</v>
      </c>
      <c r="AK68" s="107">
        <f t="shared" si="28"/>
        <v>51.205020692011303</v>
      </c>
      <c r="AL68" s="82"/>
      <c r="AM68" s="82"/>
      <c r="AN68" s="82"/>
      <c r="AO68" s="82"/>
      <c r="AP68" s="85"/>
      <c r="AQ68" s="82"/>
      <c r="AR68" s="82"/>
      <c r="AS68" s="115">
        <f>((LN(AM67)-LN(0.4))/(LN(0.9)-LN(0.4))*100)</f>
        <v>148.06919324253656</v>
      </c>
      <c r="AT68" s="120">
        <f>((LN(AN67)-LN(0.6))/(LN(3)-LN(0.6))*100)</f>
        <v>22.368227519068554</v>
      </c>
      <c r="AU68" s="115">
        <f>((LN(AO67)-LN(10))/(LN(1)-LN(10))*100)</f>
        <v>102.38540900533863</v>
      </c>
      <c r="AV68" s="115">
        <f>((LN(AP67)-LN(10))/(LN(3)-LN(10))*100)</f>
        <v>-69.200764123458868</v>
      </c>
      <c r="AW68" s="115">
        <f>((LN(AQ67)-LN(43))/(LN(20)-LN(43))*100)</f>
        <v>-38.775837838535864</v>
      </c>
      <c r="AX68" s="82"/>
      <c r="AY68" s="82"/>
      <c r="AZ68" s="82"/>
      <c r="BA68" s="82"/>
      <c r="BB68" s="82"/>
    </row>
    <row r="69" spans="1:54" ht="16" x14ac:dyDescent="0.2">
      <c r="A69" s="101" t="s">
        <v>293</v>
      </c>
      <c r="B69" s="102">
        <v>2019</v>
      </c>
      <c r="C69" s="103">
        <v>8</v>
      </c>
      <c r="D69" s="102">
        <v>5</v>
      </c>
      <c r="E69" s="82"/>
      <c r="F69" s="131">
        <v>0.93</v>
      </c>
      <c r="G69" s="131">
        <v>9.9</v>
      </c>
      <c r="H69" s="82"/>
      <c r="I69" s="205">
        <v>19.600000000000001</v>
      </c>
      <c r="J69" s="226">
        <v>26.7</v>
      </c>
      <c r="K69" s="82"/>
      <c r="L69" s="82"/>
      <c r="M69" s="108"/>
      <c r="N69" s="131" t="s">
        <v>763</v>
      </c>
      <c r="O69" s="82"/>
      <c r="P69" s="82"/>
      <c r="Q69" s="82"/>
      <c r="R69" s="140"/>
      <c r="S69" s="137" t="s">
        <v>763</v>
      </c>
      <c r="T69" s="131" t="s">
        <v>763</v>
      </c>
      <c r="U69" s="131" t="s">
        <v>763</v>
      </c>
      <c r="V69" s="85"/>
      <c r="W69" s="85"/>
      <c r="X69" s="85"/>
      <c r="Y69" s="102">
        <f t="shared" si="16"/>
        <v>19.600000000000001</v>
      </c>
      <c r="Z69" s="102">
        <f t="shared" si="17"/>
        <v>292.75</v>
      </c>
      <c r="AA69" s="102">
        <f t="shared" si="18"/>
        <v>26.7</v>
      </c>
      <c r="AB69" s="102">
        <f t="shared" si="19"/>
        <v>9.9</v>
      </c>
      <c r="AC69" s="104">
        <f t="shared" si="20"/>
        <v>7.8036096603730405</v>
      </c>
      <c r="AD69" s="102">
        <f t="shared" si="21"/>
        <v>1.2686436701559398</v>
      </c>
      <c r="AE69" s="105">
        <f t="shared" si="22"/>
        <v>0.93</v>
      </c>
      <c r="AF69" s="102" t="str">
        <f t="shared" si="23"/>
        <v>NS</v>
      </c>
      <c r="AG69" s="105" t="str">
        <f t="shared" si="24"/>
        <v>NS</v>
      </c>
      <c r="AH69" s="105" t="str">
        <f t="shared" si="25"/>
        <v>NS</v>
      </c>
      <c r="AI69" s="102"/>
      <c r="AJ69" s="106" t="str">
        <f t="shared" si="27"/>
        <v>NS</v>
      </c>
      <c r="AK69" s="107" t="e">
        <f t="shared" si="28"/>
        <v>#VALUE!</v>
      </c>
      <c r="AL69" s="82"/>
      <c r="AM69" s="85"/>
      <c r="AN69" s="85"/>
      <c r="AO69" s="85"/>
      <c r="AP69" s="128" t="s">
        <v>1237</v>
      </c>
      <c r="AQ69" s="85"/>
      <c r="AR69" s="82"/>
      <c r="AS69" s="82">
        <f>IF(AS68&gt;100, 100, IF(AS68&lt;0, 0, AS68))</f>
        <v>100</v>
      </c>
      <c r="AT69" s="82">
        <f t="shared" ref="AT69:AW69" si="31">IF(AT68&gt;100, 100, IF(AT68&lt;0, 0, AT68))</f>
        <v>22.368227519068554</v>
      </c>
      <c r="AU69" s="82">
        <f t="shared" si="31"/>
        <v>100</v>
      </c>
      <c r="AV69" s="82">
        <f t="shared" si="31"/>
        <v>0</v>
      </c>
      <c r="AW69" s="82">
        <f t="shared" si="31"/>
        <v>0</v>
      </c>
      <c r="AX69" s="129">
        <f>AVERAGE(AS69:AW69)</f>
        <v>44.473645503813714</v>
      </c>
      <c r="AY69" s="84"/>
      <c r="AZ69" s="84"/>
      <c r="BA69" s="84" t="str">
        <f>IF(AX69&gt;65, "Acceptable; Ongoing Protection is Required", "Unacceptable; Immediate Restoration is Required")</f>
        <v>Unacceptable; Immediate Restoration is Required</v>
      </c>
      <c r="BB69" s="82"/>
    </row>
    <row r="70" spans="1:54" ht="16" x14ac:dyDescent="0.2">
      <c r="A70" s="101" t="s">
        <v>293</v>
      </c>
      <c r="B70" s="102">
        <v>2019</v>
      </c>
      <c r="C70" s="103">
        <v>8</v>
      </c>
      <c r="D70" s="102">
        <v>19</v>
      </c>
      <c r="E70" s="82"/>
      <c r="F70" s="131">
        <v>0.71500000000000008</v>
      </c>
      <c r="G70" s="131">
        <v>97.9</v>
      </c>
      <c r="H70" s="82"/>
      <c r="I70" s="205">
        <v>24.4</v>
      </c>
      <c r="J70" s="226">
        <v>21.5</v>
      </c>
      <c r="K70" s="82"/>
      <c r="L70" s="82"/>
      <c r="M70" s="108"/>
      <c r="N70" s="131" t="s">
        <v>763</v>
      </c>
      <c r="O70" s="82"/>
      <c r="P70" s="82"/>
      <c r="Q70" s="82"/>
      <c r="R70" s="140"/>
      <c r="S70" s="137" t="s">
        <v>763</v>
      </c>
      <c r="T70" s="131" t="s">
        <v>763</v>
      </c>
      <c r="U70" s="131" t="s">
        <v>763</v>
      </c>
      <c r="V70" s="85"/>
      <c r="W70" s="85"/>
      <c r="X70" s="85"/>
      <c r="Y70" s="102">
        <f t="shared" si="16"/>
        <v>24.4</v>
      </c>
      <c r="Z70" s="102">
        <f t="shared" si="17"/>
        <v>297.54999999999995</v>
      </c>
      <c r="AA70" s="102">
        <f t="shared" si="18"/>
        <v>21.5</v>
      </c>
      <c r="AB70" s="102"/>
      <c r="AC70" s="104">
        <f t="shared" si="20"/>
        <v>7.3647541981311244</v>
      </c>
      <c r="AD70" s="102"/>
      <c r="AE70" s="105">
        <f t="shared" si="22"/>
        <v>0.71500000000000008</v>
      </c>
      <c r="AF70" s="102" t="str">
        <f t="shared" si="23"/>
        <v>NS</v>
      </c>
      <c r="AG70" s="105" t="str">
        <f t="shared" si="24"/>
        <v>NS</v>
      </c>
      <c r="AH70" s="105" t="str">
        <f t="shared" si="25"/>
        <v>NS</v>
      </c>
      <c r="AI70" s="102"/>
      <c r="AJ70" s="106" t="str">
        <f t="shared" si="27"/>
        <v>NS</v>
      </c>
      <c r="AK70" s="107" t="e">
        <f t="shared" si="28"/>
        <v>#VALUE!</v>
      </c>
      <c r="AL70" s="82"/>
      <c r="AM70" s="85"/>
      <c r="AN70" s="85"/>
      <c r="AO70" s="85"/>
      <c r="AP70" s="85"/>
      <c r="AQ70" s="85"/>
      <c r="AR70" s="85"/>
      <c r="AS70" s="85"/>
      <c r="AT70" s="85"/>
      <c r="AU70" s="85"/>
      <c r="AV70" s="85"/>
      <c r="AW70" s="126" t="s">
        <v>1238</v>
      </c>
      <c r="AX70" s="126">
        <f>AVERAGE(AS69:AW69)</f>
        <v>44.473645503813714</v>
      </c>
      <c r="AY70" s="85"/>
      <c r="AZ70" s="85"/>
      <c r="BA70" s="82"/>
      <c r="BB70" s="82"/>
    </row>
    <row r="71" spans="1:54" ht="16" x14ac:dyDescent="0.2">
      <c r="A71" s="101" t="s">
        <v>293</v>
      </c>
      <c r="B71" s="102">
        <v>2019</v>
      </c>
      <c r="C71" s="103">
        <v>8</v>
      </c>
      <c r="D71" s="102">
        <v>19</v>
      </c>
      <c r="E71" s="82"/>
      <c r="F71" s="131">
        <v>0.71500000000000008</v>
      </c>
      <c r="G71" s="131">
        <v>97.9</v>
      </c>
      <c r="H71" s="82"/>
      <c r="I71" s="205">
        <v>24.4</v>
      </c>
      <c r="J71" s="226">
        <v>22.2</v>
      </c>
      <c r="K71" s="82"/>
      <c r="L71" s="82"/>
      <c r="M71" s="108"/>
      <c r="N71" s="137">
        <v>1.906671093994154</v>
      </c>
      <c r="O71" s="82"/>
      <c r="P71" s="82"/>
      <c r="Q71" s="82"/>
      <c r="R71" s="140"/>
      <c r="S71" s="137">
        <v>87.697264064845598</v>
      </c>
      <c r="T71" s="137">
        <v>38.576357974683546</v>
      </c>
      <c r="U71" s="137">
        <v>19.89499032323311</v>
      </c>
      <c r="V71" s="85"/>
      <c r="W71" s="85"/>
      <c r="X71" s="85"/>
      <c r="Y71" s="102">
        <f t="shared" si="16"/>
        <v>24.4</v>
      </c>
      <c r="Z71" s="102">
        <f t="shared" si="17"/>
        <v>297.54999999999995</v>
      </c>
      <c r="AA71" s="102">
        <f t="shared" si="18"/>
        <v>22.2</v>
      </c>
      <c r="AB71" s="102"/>
      <c r="AC71" s="104">
        <f t="shared" si="20"/>
        <v>7.3353274218658822</v>
      </c>
      <c r="AD71" s="102"/>
      <c r="AE71" s="105">
        <f t="shared" si="22"/>
        <v>0.71500000000000008</v>
      </c>
      <c r="AF71" s="102">
        <f t="shared" si="23"/>
        <v>1.906671093994154</v>
      </c>
      <c r="AG71" s="105">
        <f t="shared" si="24"/>
        <v>38.576357974683546</v>
      </c>
      <c r="AH71" s="105">
        <f t="shared" si="25"/>
        <v>19.89499032323311</v>
      </c>
      <c r="AI71" s="102">
        <f t="shared" ref="AI71" si="32">IF(Y71=" ", " ", IF(Y71&gt;0, SUM(AG71:AH71)))</f>
        <v>58.471348297916656</v>
      </c>
      <c r="AJ71" s="106">
        <f t="shared" si="27"/>
        <v>87.697264064845598</v>
      </c>
      <c r="AK71" s="107">
        <f t="shared" si="28"/>
        <v>85.790592970851449</v>
      </c>
      <c r="AL71" s="82"/>
      <c r="AM71" s="82"/>
      <c r="AN71" s="82"/>
      <c r="AO71" s="82"/>
      <c r="AP71" s="82"/>
      <c r="AQ71" s="82"/>
      <c r="AR71" s="82"/>
      <c r="AS71" s="82"/>
      <c r="AT71" s="82"/>
      <c r="AU71" s="82"/>
      <c r="AV71" s="82"/>
      <c r="AW71" s="82"/>
      <c r="AX71" s="82"/>
      <c r="AY71" s="82"/>
      <c r="AZ71" s="82"/>
      <c r="BA71" s="82"/>
      <c r="BB71" s="82"/>
    </row>
    <row r="72" spans="1:54" ht="16" x14ac:dyDescent="0.2">
      <c r="A72" s="101" t="s">
        <v>293</v>
      </c>
      <c r="B72" s="102">
        <v>2019</v>
      </c>
      <c r="C72" s="103">
        <v>8</v>
      </c>
      <c r="D72" s="102">
        <v>19</v>
      </c>
      <c r="E72" s="82"/>
      <c r="F72" s="131">
        <v>0.71500000000000008</v>
      </c>
      <c r="G72" s="131">
        <v>97.9</v>
      </c>
      <c r="H72" s="82"/>
      <c r="I72" s="205">
        <v>24.4</v>
      </c>
      <c r="J72" s="226">
        <v>22.2</v>
      </c>
      <c r="K72" s="82"/>
      <c r="L72" s="82"/>
      <c r="M72" s="82"/>
      <c r="N72" s="131" t="s">
        <v>763</v>
      </c>
      <c r="O72" s="82"/>
      <c r="P72" s="82"/>
      <c r="Q72" s="82"/>
      <c r="R72" s="140"/>
      <c r="S72" s="137" t="s">
        <v>763</v>
      </c>
      <c r="T72" s="131" t="s">
        <v>763</v>
      </c>
      <c r="U72" s="131" t="s">
        <v>763</v>
      </c>
      <c r="V72" s="85"/>
      <c r="W72" s="85"/>
      <c r="X72" s="85"/>
      <c r="Y72" s="102">
        <f t="shared" si="16"/>
        <v>24.4</v>
      </c>
      <c r="Z72" s="102">
        <f t="shared" si="17"/>
        <v>297.54999999999995</v>
      </c>
      <c r="AA72" s="102">
        <f t="shared" si="18"/>
        <v>22.2</v>
      </c>
      <c r="AB72" s="102"/>
      <c r="AC72" s="104">
        <f t="shared" si="20"/>
        <v>7.3353274218658822</v>
      </c>
      <c r="AD72" s="102"/>
      <c r="AE72" s="105">
        <f t="shared" si="22"/>
        <v>0.71500000000000008</v>
      </c>
      <c r="AF72" s="102" t="str">
        <f t="shared" si="23"/>
        <v>NS</v>
      </c>
      <c r="AG72" s="105" t="str">
        <f t="shared" si="24"/>
        <v>NS</v>
      </c>
      <c r="AH72" s="105" t="str">
        <f t="shared" si="25"/>
        <v>NS</v>
      </c>
      <c r="AI72" s="102"/>
      <c r="AJ72" s="106" t="str">
        <f t="shared" si="27"/>
        <v>NS</v>
      </c>
      <c r="AK72" s="107" t="e">
        <f t="shared" si="28"/>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1.3290270019742587</v>
      </c>
      <c r="AE75" s="84">
        <f>_xlfn.AGGREGATE(1, 6,AE61:AE74)</f>
        <v>0.85999999999999988</v>
      </c>
      <c r="AF75" s="84">
        <f>_xlfn.AGGREGATE(1, 6,AF61:AF74)</f>
        <v>0.94655512213889437</v>
      </c>
      <c r="AG75" s="82"/>
      <c r="AH75" s="82"/>
      <c r="AI75" s="84">
        <f>_xlfn.AGGREGATE(1, 6,AI61:AI74)</f>
        <v>23.005733636979162</v>
      </c>
      <c r="AJ75" s="82"/>
      <c r="AK75" s="84">
        <f>_xlfn.AGGREGATE(1, 6,AK61:AK74)</f>
        <v>57.859443697275267</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AVERAGE(AD61:AD69)</f>
        <v>1.3290270019742587</v>
      </c>
      <c r="AE76" s="126">
        <f>AVERAGE(AE61:AE72)</f>
        <v>0.85999999999999988</v>
      </c>
      <c r="AF76" s="126">
        <f>AVERAGE(AF62:AF71)</f>
        <v>0.94655512213889437</v>
      </c>
      <c r="AG76" s="126"/>
      <c r="AH76" s="126"/>
      <c r="AI76" s="126">
        <f>AVERAGE(AI62:AI71)</f>
        <v>23.005733636979162</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293</v>
      </c>
      <c r="C83" t="s">
        <v>757</v>
      </c>
      <c r="E83" s="147">
        <v>44020</v>
      </c>
      <c r="F83" s="68" t="s">
        <v>290</v>
      </c>
      <c r="G83" s="68" t="s">
        <v>992</v>
      </c>
      <c r="H83" s="68">
        <v>3</v>
      </c>
      <c r="I83" s="68" t="s">
        <v>982</v>
      </c>
      <c r="J83" s="77">
        <v>0.41666666666666669</v>
      </c>
      <c r="K83" s="68">
        <v>3</v>
      </c>
      <c r="L83" s="68">
        <v>2</v>
      </c>
      <c r="M83" s="68" t="s">
        <v>773</v>
      </c>
      <c r="N83" s="68" t="s">
        <v>993</v>
      </c>
      <c r="O83" s="131">
        <v>21</v>
      </c>
      <c r="P83" s="131" t="s">
        <v>761</v>
      </c>
      <c r="Q83" s="68">
        <v>1</v>
      </c>
      <c r="R83" s="68">
        <v>0.9</v>
      </c>
      <c r="S83" s="131">
        <v>0.95</v>
      </c>
      <c r="T83" s="68">
        <v>1.75</v>
      </c>
      <c r="U83" s="72">
        <v>0.54285714285714282</v>
      </c>
      <c r="V83" s="68">
        <v>0.15</v>
      </c>
      <c r="W83" s="77">
        <v>0.26458333333333334</v>
      </c>
      <c r="X83" s="68">
        <v>21</v>
      </c>
      <c r="Y83" s="68" t="s">
        <v>761</v>
      </c>
      <c r="Z83" s="68" t="s">
        <v>761</v>
      </c>
      <c r="AA83" s="68" t="s">
        <v>761</v>
      </c>
      <c r="AB83" s="131">
        <v>24.2</v>
      </c>
      <c r="AC83" s="79">
        <v>38.5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293</v>
      </c>
      <c r="C84" t="s">
        <v>764</v>
      </c>
      <c r="E84" s="147">
        <v>44020</v>
      </c>
      <c r="F84" s="68" t="s">
        <v>290</v>
      </c>
      <c r="G84" s="68" t="s">
        <v>992</v>
      </c>
      <c r="H84" s="68">
        <v>3</v>
      </c>
      <c r="I84" s="68" t="s">
        <v>982</v>
      </c>
      <c r="J84" s="77">
        <v>0.41666666666666669</v>
      </c>
      <c r="K84" s="68">
        <v>3</v>
      </c>
      <c r="L84" s="68">
        <v>2</v>
      </c>
      <c r="M84" s="68" t="s">
        <v>773</v>
      </c>
      <c r="N84" s="68" t="s">
        <v>993</v>
      </c>
      <c r="O84" s="131">
        <v>21</v>
      </c>
      <c r="P84" s="131" t="s">
        <v>761</v>
      </c>
      <c r="Q84" s="68">
        <v>1</v>
      </c>
      <c r="R84" s="68">
        <v>0.9</v>
      </c>
      <c r="S84" s="131">
        <v>0.95</v>
      </c>
      <c r="T84" s="68">
        <v>1.75</v>
      </c>
      <c r="U84" s="72">
        <v>0.54285714285714282</v>
      </c>
      <c r="V84" s="68">
        <v>0.75</v>
      </c>
      <c r="W84" s="77">
        <v>0.2673611111111111</v>
      </c>
      <c r="X84" s="68" t="s">
        <v>761</v>
      </c>
      <c r="Y84" s="68" t="s">
        <v>761</v>
      </c>
      <c r="Z84" s="68" t="s">
        <v>761</v>
      </c>
      <c r="AA84" s="68" t="s">
        <v>761</v>
      </c>
      <c r="AB84" s="134">
        <v>24.4</v>
      </c>
      <c r="AC84" s="204">
        <v>38.5</v>
      </c>
      <c r="AD84" s="171">
        <v>7.383831954169312E-2</v>
      </c>
      <c r="AE84" s="72">
        <v>1.30309364548495</v>
      </c>
      <c r="AF84" s="72">
        <v>0.31676575505350779</v>
      </c>
      <c r="AG84" s="137">
        <v>1.6198594005384579</v>
      </c>
      <c r="AH84" s="75">
        <v>32.129618767725653</v>
      </c>
      <c r="AI84" s="75">
        <v>33.749478168264112</v>
      </c>
      <c r="AJ84" s="72">
        <v>185.74920414657075</v>
      </c>
      <c r="AK84" s="72">
        <v>28.659578329027454</v>
      </c>
      <c r="AL84" s="72">
        <v>6.4812259976078312</v>
      </c>
      <c r="AM84" s="75">
        <v>60.789197096753107</v>
      </c>
      <c r="AN84" s="137">
        <v>62.409056497291566</v>
      </c>
      <c r="AO84" s="137">
        <v>17.301750000000002</v>
      </c>
      <c r="AP84" s="137">
        <v>1.4024070312499988</v>
      </c>
      <c r="AQ84" s="70">
        <v>0.92502163936568083</v>
      </c>
      <c r="AR84" s="177">
        <v>18.704157031250002</v>
      </c>
      <c r="AS84" s="68"/>
      <c r="AT84" s="68"/>
      <c r="AU84" s="68" t="s">
        <v>763</v>
      </c>
      <c r="AV84" s="68" t="s">
        <v>763</v>
      </c>
      <c r="AW84" s="68"/>
      <c r="BA84" s="200"/>
      <c r="BB84" s="68"/>
      <c r="BC84" s="147"/>
      <c r="BD84" s="68"/>
      <c r="BE84" s="68"/>
    </row>
    <row r="85" spans="1:57" x14ac:dyDescent="0.2">
      <c r="A85" s="79" t="s">
        <v>756</v>
      </c>
      <c r="B85" t="s">
        <v>293</v>
      </c>
      <c r="C85" t="s">
        <v>765</v>
      </c>
      <c r="E85" s="147">
        <v>44020</v>
      </c>
      <c r="F85" s="68" t="s">
        <v>290</v>
      </c>
      <c r="G85" s="68" t="s">
        <v>992</v>
      </c>
      <c r="H85" s="68">
        <v>3</v>
      </c>
      <c r="I85" s="68" t="s">
        <v>982</v>
      </c>
      <c r="J85" s="77">
        <v>0.41666666666666669</v>
      </c>
      <c r="K85" s="68">
        <v>3</v>
      </c>
      <c r="L85" s="68">
        <v>2</v>
      </c>
      <c r="M85" s="68" t="s">
        <v>773</v>
      </c>
      <c r="N85" s="68" t="s">
        <v>993</v>
      </c>
      <c r="O85" s="131">
        <v>21</v>
      </c>
      <c r="P85" s="131" t="s">
        <v>761</v>
      </c>
      <c r="Q85" s="68">
        <v>1</v>
      </c>
      <c r="R85" s="68">
        <v>0.9</v>
      </c>
      <c r="S85" s="131">
        <v>0.95</v>
      </c>
      <c r="T85" s="68">
        <v>1.75</v>
      </c>
      <c r="U85" s="72">
        <v>0.54285714285714282</v>
      </c>
      <c r="V85" s="68">
        <v>1.25</v>
      </c>
      <c r="W85" s="77">
        <v>0.27013888888888887</v>
      </c>
      <c r="X85" s="68" t="s">
        <v>761</v>
      </c>
      <c r="Y85" s="68" t="s">
        <v>761</v>
      </c>
      <c r="Z85" s="68" t="s">
        <v>761</v>
      </c>
      <c r="AA85" s="68" t="s">
        <v>761</v>
      </c>
      <c r="AB85" s="131">
        <v>24.6</v>
      </c>
      <c r="AC85" s="79">
        <v>39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209.4</v>
      </c>
      <c r="AV85" s="72">
        <v>6.7008000000000001</v>
      </c>
      <c r="AW85" s="68"/>
      <c r="BA85" s="200"/>
      <c r="BB85" s="68"/>
      <c r="BC85" s="147"/>
      <c r="BD85" s="68"/>
      <c r="BE85" s="68"/>
    </row>
    <row r="86" spans="1:57" x14ac:dyDescent="0.2">
      <c r="A86" s="79" t="s">
        <v>756</v>
      </c>
      <c r="B86" t="s">
        <v>293</v>
      </c>
      <c r="C86" t="s">
        <v>757</v>
      </c>
      <c r="E86" s="194">
        <v>44035</v>
      </c>
      <c r="F86" s="79" t="s">
        <v>290</v>
      </c>
      <c r="G86" s="79" t="s">
        <v>992</v>
      </c>
      <c r="H86" s="68">
        <v>1</v>
      </c>
      <c r="I86" s="214" t="s">
        <v>982</v>
      </c>
      <c r="J86" s="77">
        <v>0.41666666666666669</v>
      </c>
      <c r="K86" s="214">
        <v>6</v>
      </c>
      <c r="L86" s="79">
        <v>2</v>
      </c>
      <c r="M86" s="79" t="s">
        <v>760</v>
      </c>
      <c r="N86" s="79" t="s">
        <v>761</v>
      </c>
      <c r="O86" s="131">
        <v>26.3</v>
      </c>
      <c r="P86" s="131" t="s">
        <v>761</v>
      </c>
      <c r="Q86" s="68">
        <v>1.5</v>
      </c>
      <c r="R86" s="68">
        <v>1.5</v>
      </c>
      <c r="S86" s="131">
        <v>1.5</v>
      </c>
      <c r="T86" s="68">
        <v>1.5</v>
      </c>
      <c r="U86" s="72">
        <v>1</v>
      </c>
      <c r="V86" s="68">
        <v>0.15</v>
      </c>
      <c r="W86" s="77">
        <v>0.25</v>
      </c>
      <c r="X86" s="68" t="s">
        <v>761</v>
      </c>
      <c r="Y86" s="68" t="s">
        <v>761</v>
      </c>
      <c r="Z86" s="130" t="s">
        <v>761</v>
      </c>
      <c r="AA86" s="68" t="s">
        <v>761</v>
      </c>
      <c r="AB86" s="131">
        <v>22.1</v>
      </c>
      <c r="AC86" s="79">
        <v>35.299999999999997</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293</v>
      </c>
      <c r="C87" t="s">
        <v>764</v>
      </c>
      <c r="E87" s="194">
        <v>44035</v>
      </c>
      <c r="F87" s="79" t="s">
        <v>290</v>
      </c>
      <c r="G87" s="79" t="s">
        <v>992</v>
      </c>
      <c r="H87" s="68">
        <v>1</v>
      </c>
      <c r="I87" s="214" t="s">
        <v>982</v>
      </c>
      <c r="J87" s="77">
        <v>0.41666666666666669</v>
      </c>
      <c r="K87" s="214">
        <v>6</v>
      </c>
      <c r="L87" s="79">
        <v>2</v>
      </c>
      <c r="M87" s="79" t="s">
        <v>760</v>
      </c>
      <c r="N87" s="79" t="s">
        <v>761</v>
      </c>
      <c r="O87" s="131">
        <v>26.3</v>
      </c>
      <c r="P87" s="131" t="s">
        <v>761</v>
      </c>
      <c r="Q87" s="68">
        <v>1.5</v>
      </c>
      <c r="R87" s="68">
        <v>1.5</v>
      </c>
      <c r="S87" s="131">
        <v>1.5</v>
      </c>
      <c r="T87" s="68">
        <v>1.5</v>
      </c>
      <c r="U87" s="72">
        <v>1</v>
      </c>
      <c r="V87" s="68">
        <v>0.75</v>
      </c>
      <c r="W87" s="77">
        <v>0.25208333333333333</v>
      </c>
      <c r="X87" s="68" t="s">
        <v>761</v>
      </c>
      <c r="Y87" s="68" t="s">
        <v>761</v>
      </c>
      <c r="Z87" s="130" t="s">
        <v>761</v>
      </c>
      <c r="AA87" s="68" t="s">
        <v>761</v>
      </c>
      <c r="AB87" s="134">
        <v>26.1</v>
      </c>
      <c r="AC87" s="204">
        <v>40.9</v>
      </c>
      <c r="AD87" s="171">
        <v>9.1024824952259636E-2</v>
      </c>
      <c r="AE87" s="72">
        <v>0.29116432004046855</v>
      </c>
      <c r="AF87" s="72">
        <v>0.15980392156862744</v>
      </c>
      <c r="AG87" s="137">
        <v>0.45096824160909599</v>
      </c>
      <c r="AH87" s="75">
        <v>26.298804692087536</v>
      </c>
      <c r="AI87" s="75">
        <v>26.749772933696633</v>
      </c>
      <c r="AJ87" s="72">
        <v>206.07550949348874</v>
      </c>
      <c r="AK87" s="72">
        <v>30.1104411447701</v>
      </c>
      <c r="AL87" s="72">
        <v>6.84398838604469</v>
      </c>
      <c r="AM87" s="75">
        <v>56.409245836857636</v>
      </c>
      <c r="AN87" s="137">
        <v>56.860214078466733</v>
      </c>
      <c r="AO87" s="137">
        <v>17.567999999999994</v>
      </c>
      <c r="AP87" s="137">
        <v>0.19810000000000577</v>
      </c>
      <c r="AQ87" s="70">
        <v>0.9888495505485162</v>
      </c>
      <c r="AR87" s="177">
        <v>17.766100000000002</v>
      </c>
      <c r="AS87" s="68"/>
      <c r="AT87" s="68"/>
      <c r="AU87" s="68" t="s">
        <v>763</v>
      </c>
      <c r="AV87" s="68" t="s">
        <v>763</v>
      </c>
      <c r="AW87" s="68"/>
      <c r="BA87" s="68"/>
      <c r="BB87" s="68"/>
      <c r="BC87" s="147"/>
      <c r="BD87" s="68"/>
      <c r="BE87" s="68"/>
    </row>
    <row r="88" spans="1:57" x14ac:dyDescent="0.2">
      <c r="A88" s="79" t="s">
        <v>756</v>
      </c>
      <c r="B88" t="s">
        <v>293</v>
      </c>
      <c r="C88" t="s">
        <v>765</v>
      </c>
      <c r="E88" s="194">
        <v>44035</v>
      </c>
      <c r="F88" s="79" t="s">
        <v>290</v>
      </c>
      <c r="G88" s="79" t="s">
        <v>992</v>
      </c>
      <c r="H88" s="68">
        <v>1</v>
      </c>
      <c r="I88" s="214" t="s">
        <v>982</v>
      </c>
      <c r="J88" s="77">
        <v>0.41666666666666669</v>
      </c>
      <c r="K88" s="214">
        <v>6</v>
      </c>
      <c r="L88" s="79">
        <v>2</v>
      </c>
      <c r="M88" s="79" t="s">
        <v>760</v>
      </c>
      <c r="N88" s="79" t="s">
        <v>761</v>
      </c>
      <c r="O88" s="131">
        <v>26.3</v>
      </c>
      <c r="P88" s="131" t="s">
        <v>761</v>
      </c>
      <c r="Q88" s="68">
        <v>1.5</v>
      </c>
      <c r="R88" s="68">
        <v>1.5</v>
      </c>
      <c r="S88" s="131">
        <v>1.5</v>
      </c>
      <c r="T88" s="68">
        <v>1.5</v>
      </c>
      <c r="U88" s="72">
        <v>1</v>
      </c>
      <c r="V88" s="68">
        <v>0.75</v>
      </c>
      <c r="W88" s="77">
        <v>0.25416666666666665</v>
      </c>
      <c r="X88" s="68" t="s">
        <v>761</v>
      </c>
      <c r="Y88" s="68" t="s">
        <v>761</v>
      </c>
      <c r="Z88" s="130" t="s">
        <v>761</v>
      </c>
      <c r="AA88" s="68" t="s">
        <v>761</v>
      </c>
      <c r="AB88" s="131">
        <v>26.1</v>
      </c>
      <c r="AC88" s="79">
        <v>41.1</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165</v>
      </c>
      <c r="AV88" s="72">
        <v>2.6389999999999998</v>
      </c>
      <c r="AW88" s="68"/>
      <c r="BA88" s="68"/>
      <c r="BB88" s="68"/>
      <c r="BC88" s="147"/>
      <c r="BD88" s="68"/>
      <c r="BE88" s="68"/>
    </row>
    <row r="89" spans="1:57" x14ac:dyDescent="0.2">
      <c r="A89" s="79" t="s">
        <v>756</v>
      </c>
      <c r="B89" t="s">
        <v>293</v>
      </c>
      <c r="C89" t="s">
        <v>757</v>
      </c>
      <c r="E89" s="147">
        <v>44049</v>
      </c>
      <c r="F89" s="68" t="s">
        <v>290</v>
      </c>
      <c r="G89" s="68" t="s">
        <v>992</v>
      </c>
      <c r="H89" s="68">
        <v>0</v>
      </c>
      <c r="I89" s="68" t="s">
        <v>982</v>
      </c>
      <c r="J89" s="77">
        <v>0.40486111111111112</v>
      </c>
      <c r="K89" s="215">
        <v>2</v>
      </c>
      <c r="L89" s="68">
        <v>1</v>
      </c>
      <c r="M89" s="68" t="s">
        <v>757</v>
      </c>
      <c r="N89" s="68" t="s">
        <v>761</v>
      </c>
      <c r="O89" s="131">
        <v>20</v>
      </c>
      <c r="P89" s="131" t="s">
        <v>761</v>
      </c>
      <c r="Q89" s="68">
        <v>0.75</v>
      </c>
      <c r="R89" s="68">
        <v>0.72499999999999998</v>
      </c>
      <c r="S89" s="131">
        <v>0.73799999999999999</v>
      </c>
      <c r="T89" s="68">
        <v>1.1000000000000001</v>
      </c>
      <c r="U89" s="72">
        <v>0.6709090909090909</v>
      </c>
      <c r="V89" s="68">
        <v>0.15</v>
      </c>
      <c r="W89" s="77">
        <v>0.23958333333333334</v>
      </c>
      <c r="X89" s="68">
        <v>26</v>
      </c>
      <c r="Y89" s="68" t="s">
        <v>761</v>
      </c>
      <c r="Z89" s="130" t="s">
        <v>761</v>
      </c>
      <c r="AA89" s="68" t="s">
        <v>761</v>
      </c>
      <c r="AB89" s="131">
        <v>20.7</v>
      </c>
      <c r="AC89" s="79">
        <v>33.200000000000003</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293</v>
      </c>
      <c r="C90" t="s">
        <v>764</v>
      </c>
      <c r="E90" s="147">
        <v>44049</v>
      </c>
      <c r="F90" s="68" t="s">
        <v>290</v>
      </c>
      <c r="G90" s="68" t="s">
        <v>992</v>
      </c>
      <c r="H90" s="68">
        <v>0</v>
      </c>
      <c r="I90" s="68" t="s">
        <v>982</v>
      </c>
      <c r="J90" s="77">
        <v>0.40486111111111112</v>
      </c>
      <c r="K90" s="215">
        <v>2</v>
      </c>
      <c r="L90" s="68">
        <v>1</v>
      </c>
      <c r="M90" s="68" t="s">
        <v>757</v>
      </c>
      <c r="N90" s="68" t="s">
        <v>761</v>
      </c>
      <c r="O90" s="131">
        <v>20</v>
      </c>
      <c r="P90" s="131" t="s">
        <v>761</v>
      </c>
      <c r="Q90" s="68">
        <v>0.75</v>
      </c>
      <c r="R90" s="68">
        <v>0.72499999999999998</v>
      </c>
      <c r="S90" s="131">
        <v>0.73799999999999999</v>
      </c>
      <c r="T90" s="68">
        <v>1.1000000000000001</v>
      </c>
      <c r="U90" s="72">
        <v>0.6709090909090909</v>
      </c>
      <c r="V90" s="68">
        <v>0.5</v>
      </c>
      <c r="W90" s="77">
        <v>0.24305555555555555</v>
      </c>
      <c r="X90" s="68" t="s">
        <v>761</v>
      </c>
      <c r="Y90" s="68" t="s">
        <v>761</v>
      </c>
      <c r="Z90" s="130" t="s">
        <v>761</v>
      </c>
      <c r="AA90" s="68" t="s">
        <v>761</v>
      </c>
      <c r="AB90" s="134">
        <v>21.4</v>
      </c>
      <c r="AC90" s="209">
        <v>34.300719172841937</v>
      </c>
      <c r="AD90" s="171">
        <v>0.14999999999999997</v>
      </c>
      <c r="AE90" s="72">
        <v>1.1218568665377173</v>
      </c>
      <c r="AF90" s="72">
        <v>0.36780487804878048</v>
      </c>
      <c r="AG90" s="137">
        <v>1.4896617445864977</v>
      </c>
      <c r="AH90" s="75">
        <v>27.695685125125852</v>
      </c>
      <c r="AI90" s="75">
        <v>29.185346869712351</v>
      </c>
      <c r="AJ90" s="72">
        <v>248.88893140396451</v>
      </c>
      <c r="AK90" s="72">
        <v>41.238760450240591</v>
      </c>
      <c r="AL90" s="72">
        <v>6.0353155305014132</v>
      </c>
      <c r="AM90" s="75">
        <v>68.934445575366439</v>
      </c>
      <c r="AN90" s="137">
        <v>70.424107319952938</v>
      </c>
      <c r="AO90" s="137">
        <v>9.9679999999999946</v>
      </c>
      <c r="AP90" s="137">
        <v>6.5789000000000071</v>
      </c>
      <c r="AQ90" s="70">
        <v>0.60240891043035216</v>
      </c>
      <c r="AR90" s="177">
        <v>16.546900000000001</v>
      </c>
      <c r="AS90" s="68"/>
      <c r="AT90" s="68"/>
      <c r="AU90" s="68" t="s">
        <v>763</v>
      </c>
      <c r="AV90" s="68" t="s">
        <v>763</v>
      </c>
      <c r="AW90" s="68"/>
    </row>
    <row r="91" spans="1:57" x14ac:dyDescent="0.2">
      <c r="A91" s="79" t="s">
        <v>756</v>
      </c>
      <c r="B91" t="s">
        <v>293</v>
      </c>
      <c r="C91" t="s">
        <v>765</v>
      </c>
      <c r="E91" s="147">
        <v>44049</v>
      </c>
      <c r="F91" s="68" t="s">
        <v>290</v>
      </c>
      <c r="G91" s="68" t="s">
        <v>992</v>
      </c>
      <c r="H91" s="68">
        <v>0</v>
      </c>
      <c r="I91" s="68" t="s">
        <v>982</v>
      </c>
      <c r="J91" s="77">
        <v>0.40486111111111112</v>
      </c>
      <c r="K91" s="215">
        <v>2</v>
      </c>
      <c r="L91" s="68">
        <v>1</v>
      </c>
      <c r="M91" s="68" t="s">
        <v>757</v>
      </c>
      <c r="N91" s="68" t="s">
        <v>761</v>
      </c>
      <c r="O91" s="131">
        <v>20</v>
      </c>
      <c r="P91" s="131" t="s">
        <v>761</v>
      </c>
      <c r="Q91" s="68">
        <v>0.75</v>
      </c>
      <c r="R91" s="68">
        <v>0.72499999999999998</v>
      </c>
      <c r="S91" s="131">
        <v>0.73799999999999999</v>
      </c>
      <c r="T91" s="68">
        <v>1.1000000000000001</v>
      </c>
      <c r="U91" s="72">
        <v>0.6709090909090909</v>
      </c>
      <c r="V91" s="68">
        <v>0.7</v>
      </c>
      <c r="W91" s="77">
        <v>0.24791666666666667</v>
      </c>
      <c r="X91" s="68" t="s">
        <v>761</v>
      </c>
      <c r="Y91" s="68" t="s">
        <v>761</v>
      </c>
      <c r="Z91" s="130" t="s">
        <v>761</v>
      </c>
      <c r="AA91" s="68" t="s">
        <v>761</v>
      </c>
      <c r="AB91" s="131">
        <v>22.1</v>
      </c>
      <c r="AC91" s="79">
        <v>35.4</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147.9</v>
      </c>
      <c r="AV91" s="72">
        <v>2.3660000000000001</v>
      </c>
      <c r="AW91" s="68"/>
    </row>
    <row r="92" spans="1:57" x14ac:dyDescent="0.2">
      <c r="A92" s="79" t="s">
        <v>756</v>
      </c>
      <c r="B92" t="s">
        <v>293</v>
      </c>
      <c r="C92" t="s">
        <v>757</v>
      </c>
      <c r="E92" s="147">
        <v>44064</v>
      </c>
      <c r="F92" s="68" t="s">
        <v>290</v>
      </c>
      <c r="G92" s="68" t="s">
        <v>992</v>
      </c>
      <c r="H92" s="68">
        <v>1</v>
      </c>
      <c r="I92" s="68" t="s">
        <v>982</v>
      </c>
      <c r="J92" s="77">
        <v>0.35416666666666669</v>
      </c>
      <c r="K92" s="68">
        <v>2</v>
      </c>
      <c r="L92" s="68">
        <v>1</v>
      </c>
      <c r="M92" s="68" t="s">
        <v>812</v>
      </c>
      <c r="N92" s="68" t="s">
        <v>761</v>
      </c>
      <c r="O92" s="131">
        <v>18.7</v>
      </c>
      <c r="P92" s="131">
        <v>9.3000000000000007</v>
      </c>
      <c r="Q92" s="68">
        <v>0.625</v>
      </c>
      <c r="R92" s="68" t="s">
        <v>761</v>
      </c>
      <c r="S92" s="131">
        <v>0.6</v>
      </c>
      <c r="T92" s="68">
        <v>0.91</v>
      </c>
      <c r="U92" s="72">
        <v>0.65934065934065933</v>
      </c>
      <c r="V92" s="68">
        <v>0.15</v>
      </c>
      <c r="W92" s="77">
        <v>0.23194444444444443</v>
      </c>
      <c r="X92" s="68">
        <v>22.9</v>
      </c>
      <c r="Y92" s="68">
        <v>6.7</v>
      </c>
      <c r="Z92" s="72">
        <v>5.8163086045122476</v>
      </c>
      <c r="AA92" s="68">
        <v>82.6</v>
      </c>
      <c r="AB92" s="131">
        <v>24.5</v>
      </c>
      <c r="AC92" s="176">
        <v>38.799999999999997</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293</v>
      </c>
      <c r="C93" t="s">
        <v>764</v>
      </c>
      <c r="E93" s="147">
        <v>44064</v>
      </c>
      <c r="F93" s="68" t="s">
        <v>290</v>
      </c>
      <c r="G93" s="68" t="s">
        <v>992</v>
      </c>
      <c r="H93" s="68">
        <v>1</v>
      </c>
      <c r="I93" s="68" t="s">
        <v>982</v>
      </c>
      <c r="J93" s="77">
        <v>0.35416666666666669</v>
      </c>
      <c r="K93" s="68">
        <v>2</v>
      </c>
      <c r="L93" s="68">
        <v>1</v>
      </c>
      <c r="M93" s="68" t="s">
        <v>812</v>
      </c>
      <c r="N93" s="68" t="s">
        <v>761</v>
      </c>
      <c r="O93" s="131">
        <v>18.7</v>
      </c>
      <c r="P93" s="131">
        <v>9.3000000000000007</v>
      </c>
      <c r="Q93" s="68">
        <v>0.625</v>
      </c>
      <c r="R93" s="68" t="s">
        <v>761</v>
      </c>
      <c r="S93" s="131">
        <v>0.6</v>
      </c>
      <c r="T93" s="68">
        <v>0.91</v>
      </c>
      <c r="U93" s="72">
        <v>0.65934065934065933</v>
      </c>
      <c r="V93" s="68">
        <v>0.4</v>
      </c>
      <c r="W93" s="77">
        <v>0.23263888888888887</v>
      </c>
      <c r="X93" s="68">
        <v>23.3</v>
      </c>
      <c r="Y93" s="68">
        <v>6.51</v>
      </c>
      <c r="Z93" s="72">
        <v>5.5954248403621092</v>
      </c>
      <c r="AA93" s="68">
        <v>87.8</v>
      </c>
      <c r="AB93" s="134">
        <v>26.3</v>
      </c>
      <c r="AC93" s="204">
        <v>41.3</v>
      </c>
      <c r="AD93" s="171">
        <v>9.9999999999999964E-2</v>
      </c>
      <c r="AE93" s="72">
        <v>0.20466467597449689</v>
      </c>
      <c r="AF93" s="75">
        <v>2.5000000000000001E-2</v>
      </c>
      <c r="AG93" s="137">
        <v>0.22966467597449688</v>
      </c>
      <c r="AH93" s="75">
        <v>22.356697422164252</v>
      </c>
      <c r="AI93" s="72">
        <v>22.58636209813875</v>
      </c>
      <c r="AJ93" s="72">
        <v>218.62611434117699</v>
      </c>
      <c r="AK93" s="72">
        <v>36.21808684345843</v>
      </c>
      <c r="AL93" s="72">
        <v>6.036379427939452</v>
      </c>
      <c r="AM93" s="75">
        <v>58.574784265622682</v>
      </c>
      <c r="AN93" s="137">
        <v>58.804448941597173</v>
      </c>
      <c r="AO93" s="137">
        <v>17.073333333333334</v>
      </c>
      <c r="AP93" s="137">
        <v>3.5914666666666717</v>
      </c>
      <c r="AQ93" s="70">
        <v>0.82620365710451249</v>
      </c>
      <c r="AR93" s="177">
        <v>20.664800000000007</v>
      </c>
      <c r="AS93" s="68"/>
      <c r="AT93" s="68"/>
      <c r="AU93" s="68" t="s">
        <v>763</v>
      </c>
      <c r="AV93" s="68" t="s">
        <v>763</v>
      </c>
      <c r="AW93" s="68"/>
      <c r="BB93" s="200"/>
      <c r="BC93" s="68"/>
      <c r="BD93" s="147"/>
    </row>
    <row r="95" spans="1:57" x14ac:dyDescent="0.2">
      <c r="A95" s="236" t="s">
        <v>1245</v>
      </c>
    </row>
    <row r="96" spans="1:57" ht="16" x14ac:dyDescent="0.2">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450" t="s">
        <v>1203</v>
      </c>
      <c r="AE96" s="84"/>
      <c r="AF96" s="84"/>
      <c r="AG96" s="82"/>
      <c r="AH96" s="82"/>
      <c r="AI96" s="84"/>
      <c r="AJ96" s="82"/>
      <c r="AK96" s="84"/>
      <c r="AL96" s="82"/>
      <c r="AM96" s="82"/>
      <c r="AN96" s="82"/>
      <c r="AO96" s="82"/>
      <c r="AP96" s="82"/>
      <c r="AQ96" s="82"/>
      <c r="AR96" s="82"/>
      <c r="AS96" s="82"/>
      <c r="AT96" s="82"/>
      <c r="AU96" s="82"/>
      <c r="AV96" s="82"/>
      <c r="AW96" s="82"/>
      <c r="AX96" s="82"/>
      <c r="AY96" s="82"/>
      <c r="AZ96" s="82"/>
      <c r="BA96" s="82"/>
      <c r="BB96" s="82"/>
    </row>
    <row r="97" spans="1:54" x14ac:dyDescent="0.2">
      <c r="A97" s="86"/>
      <c r="B97" s="86"/>
      <c r="C97" s="87"/>
      <c r="D97" s="87"/>
      <c r="E97" s="87"/>
      <c r="F97" s="86"/>
      <c r="G97" s="86"/>
      <c r="H97" s="88" t="s">
        <v>702</v>
      </c>
      <c r="I97" s="89"/>
      <c r="J97" s="89"/>
      <c r="K97" s="82"/>
      <c r="L97" s="86"/>
      <c r="M97" s="86"/>
      <c r="N97" s="86"/>
      <c r="O97" s="86"/>
      <c r="P97" s="86"/>
      <c r="Q97" s="86"/>
      <c r="R97" s="86"/>
      <c r="S97" s="86"/>
      <c r="T97" s="86"/>
      <c r="U97" s="86"/>
      <c r="V97" s="89" t="s">
        <v>977</v>
      </c>
      <c r="W97" s="82"/>
      <c r="X97" s="82"/>
      <c r="Y97" s="82"/>
      <c r="Z97" s="82"/>
      <c r="AA97" s="82"/>
      <c r="AB97" s="82"/>
      <c r="AC97" s="450" t="s">
        <v>1204</v>
      </c>
      <c r="AD97" s="450"/>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row>
    <row r="98" spans="1:54" ht="16" thickBot="1" x14ac:dyDescent="0.25">
      <c r="A98" s="90"/>
      <c r="B98" s="90"/>
      <c r="C98" s="91"/>
      <c r="D98" s="91"/>
      <c r="E98" s="91"/>
      <c r="F98" s="89" t="s">
        <v>976</v>
      </c>
      <c r="G98" s="89" t="s">
        <v>702</v>
      </c>
      <c r="H98" s="89" t="s">
        <v>1205</v>
      </c>
      <c r="I98" s="89" t="s">
        <v>702</v>
      </c>
      <c r="J98" s="82"/>
      <c r="K98" s="82"/>
      <c r="L98" s="89"/>
      <c r="M98" s="89"/>
      <c r="N98" s="90"/>
      <c r="O98" s="89"/>
      <c r="P98" s="89" t="s">
        <v>1206</v>
      </c>
      <c r="Q98" s="89"/>
      <c r="R98" s="89"/>
      <c r="S98" s="89"/>
      <c r="T98" s="89"/>
      <c r="U98" s="89"/>
      <c r="V98" s="89" t="s">
        <v>726</v>
      </c>
      <c r="W98" s="82"/>
      <c r="X98" s="82"/>
      <c r="Y98" s="82"/>
      <c r="Z98" s="92">
        <v>273.14999999999998</v>
      </c>
      <c r="AA98" s="82"/>
      <c r="AB98" s="82"/>
      <c r="AC98" s="450"/>
      <c r="AD98" s="450"/>
      <c r="AE98" s="82"/>
      <c r="AF98" s="82"/>
      <c r="AG98" s="82"/>
      <c r="AH98" s="82"/>
      <c r="AI98" s="82"/>
      <c r="AJ98" s="82"/>
      <c r="AK98" s="82" t="s">
        <v>1207</v>
      </c>
      <c r="AL98" s="82"/>
      <c r="AM98" s="82"/>
      <c r="AN98" s="82"/>
      <c r="AO98" s="82"/>
      <c r="AP98" s="82"/>
      <c r="AQ98" s="82"/>
      <c r="AR98" s="82"/>
      <c r="AS98" s="82"/>
      <c r="AT98" s="82"/>
      <c r="AU98" s="82"/>
      <c r="AV98" s="82"/>
      <c r="AW98" s="82"/>
      <c r="AX98" s="82"/>
      <c r="AY98" s="82"/>
      <c r="AZ98" s="82"/>
      <c r="BA98" s="82"/>
      <c r="BB98" s="82"/>
    </row>
    <row r="99" spans="1:54" ht="36" thickTop="1" thickBot="1" x14ac:dyDescent="0.25">
      <c r="A99" s="93" t="s">
        <v>1208</v>
      </c>
      <c r="B99" s="94" t="s">
        <v>1209</v>
      </c>
      <c r="C99" s="94" t="s">
        <v>1210</v>
      </c>
      <c r="D99" s="94" t="s">
        <v>1211</v>
      </c>
      <c r="E99" s="94"/>
      <c r="F99" s="93" t="s">
        <v>706</v>
      </c>
      <c r="G99" s="93" t="s">
        <v>1205</v>
      </c>
      <c r="H99" s="93" t="s">
        <v>1212</v>
      </c>
      <c r="I99" s="93" t="s">
        <v>1213</v>
      </c>
      <c r="J99" s="93" t="s">
        <v>541</v>
      </c>
      <c r="K99" s="93" t="s">
        <v>1214</v>
      </c>
      <c r="L99" s="93" t="s">
        <v>1215</v>
      </c>
      <c r="M99" s="89" t="s">
        <v>1216</v>
      </c>
      <c r="N99" s="93" t="s">
        <v>1217</v>
      </c>
      <c r="O99" s="93" t="s">
        <v>1218</v>
      </c>
      <c r="P99" s="93" t="s">
        <v>1219</v>
      </c>
      <c r="Q99" s="93" t="s">
        <v>1220</v>
      </c>
      <c r="R99" s="93" t="s">
        <v>1221</v>
      </c>
      <c r="S99" s="93" t="s">
        <v>1222</v>
      </c>
      <c r="T99" s="93" t="s">
        <v>1223</v>
      </c>
      <c r="U99" s="93" t="s">
        <v>1224</v>
      </c>
      <c r="V99" s="93" t="s">
        <v>474</v>
      </c>
      <c r="W99" s="95"/>
      <c r="X99" s="82"/>
      <c r="Y99" s="96" t="s">
        <v>540</v>
      </c>
      <c r="Z99" s="97" t="s">
        <v>1225</v>
      </c>
      <c r="AA99" s="98" t="s">
        <v>1226</v>
      </c>
      <c r="AB99" s="98" t="s">
        <v>1205</v>
      </c>
      <c r="AC99" s="450"/>
      <c r="AD99" s="450"/>
      <c r="AE99" s="99" t="s">
        <v>1227</v>
      </c>
      <c r="AF99" s="100" t="s">
        <v>485</v>
      </c>
      <c r="AG99" s="98" t="s">
        <v>1228</v>
      </c>
      <c r="AH99" s="98" t="s">
        <v>724</v>
      </c>
      <c r="AI99" s="100" t="s">
        <v>1229</v>
      </c>
      <c r="AJ99" s="98" t="s">
        <v>722</v>
      </c>
      <c r="AK99" s="100" t="s">
        <v>489</v>
      </c>
      <c r="AL99" s="82"/>
      <c r="AM99" s="82"/>
      <c r="AN99" s="82"/>
      <c r="AO99" s="82"/>
      <c r="AP99" s="82"/>
      <c r="AQ99" s="82"/>
      <c r="AR99" s="82"/>
      <c r="AS99" s="82"/>
      <c r="AT99" s="82"/>
      <c r="AU99" s="82"/>
      <c r="AV99" s="82"/>
      <c r="AW99" s="82"/>
      <c r="AX99" s="82"/>
      <c r="AY99" s="109"/>
      <c r="AZ99" s="109"/>
      <c r="BA99" s="82"/>
      <c r="BB99" s="82"/>
    </row>
    <row r="100" spans="1:54" ht="16" x14ac:dyDescent="0.2">
      <c r="A100" s="101" t="s">
        <v>293</v>
      </c>
      <c r="B100" s="102">
        <v>2020</v>
      </c>
      <c r="C100" s="103">
        <v>7</v>
      </c>
      <c r="D100" s="102">
        <v>8</v>
      </c>
      <c r="E100" s="82"/>
      <c r="F100" s="131">
        <v>0.95</v>
      </c>
      <c r="G100" s="131" t="s">
        <v>761</v>
      </c>
      <c r="H100" s="82"/>
      <c r="I100" s="131">
        <v>21</v>
      </c>
      <c r="J100" s="131">
        <v>24.2</v>
      </c>
      <c r="K100" s="82"/>
      <c r="L100" s="82"/>
      <c r="M100" s="108"/>
      <c r="N100" s="137" t="s">
        <v>763</v>
      </c>
      <c r="O100" s="82"/>
      <c r="P100" s="82"/>
      <c r="Q100" s="82"/>
      <c r="R100" s="140"/>
      <c r="S100" s="137" t="s">
        <v>763</v>
      </c>
      <c r="T100" s="137" t="s">
        <v>763</v>
      </c>
      <c r="U100" s="137" t="s">
        <v>763</v>
      </c>
      <c r="V100" s="85"/>
      <c r="W100" s="85"/>
      <c r="X100" s="85"/>
      <c r="Y100" s="102">
        <f>IF(C100&lt;6," ",IF(C100&lt;=9,I100, IF(C100&gt;=10," ")))</f>
        <v>21</v>
      </c>
      <c r="Z100" s="102">
        <f>IF(Y100=" ", " ", IF(Y100&gt;0, Y100+273.15))</f>
        <v>294.14999999999998</v>
      </c>
      <c r="AA100" s="102">
        <f>IF(C100&lt;6," ",IF(C100&lt;=9,J100, IF(C100&gt;=10," ")))</f>
        <v>24.2</v>
      </c>
      <c r="AB100" s="102" t="str">
        <f>IF(C100&lt;6," ",IF(C100&lt;=9,G100, IF(C100&gt;=10," ")))</f>
        <v>ND</v>
      </c>
      <c r="AC100" s="104">
        <f>IF(Y100=" "," ",IF(Y100&gt;0,EXP(-173.4292+249.6339*100/Z100+143.3483*LN(+Z100/100)-21.8492*Z100/100+AA100*(-0.033096+0.014259*Z100/100-0.0017*(Z100/100)^2))*1.4276))</f>
        <v>7.7136781882900474</v>
      </c>
      <c r="AD100" s="102" t="e">
        <f>IF(Y100=" "," ",IF(Y100&gt;0,AB100/AC100))</f>
        <v>#VALUE!</v>
      </c>
      <c r="AE100" s="105">
        <f>IF(C100&lt;6," ",IF(C100&lt;=9,F100, IF(C100&gt;=10," ")))</f>
        <v>0.95</v>
      </c>
      <c r="AF100" s="102" t="str">
        <f>IF(Y100=" "," ",N100)</f>
        <v>NS</v>
      </c>
      <c r="AG100" s="105" t="str">
        <f>IF(C100&lt;6," ",IF(C100&lt;=9,T100, IF(C100&gt;=10," ")))</f>
        <v>NS</v>
      </c>
      <c r="AH100" s="105" t="str">
        <f>IF(C100&lt;6," ",IF(C100&lt;=9,U100, IF(C100&gt;=10," ")))</f>
        <v>NS</v>
      </c>
      <c r="AI100" s="102"/>
      <c r="AJ100" s="106" t="str">
        <f>IF(C100&lt;6," ",IF(C100&lt;=9,S100, IF(C100&gt;=10," ")))</f>
        <v>NS</v>
      </c>
      <c r="AK100" s="107" t="e">
        <f>IF(Y100=" ", " ", IF(Y100&gt;0, AJ100-AF100))</f>
        <v>#VALUE!</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293</v>
      </c>
      <c r="B101" s="102">
        <v>2020</v>
      </c>
      <c r="C101" s="103">
        <v>7</v>
      </c>
      <c r="D101" s="102">
        <v>8</v>
      </c>
      <c r="E101" s="82"/>
      <c r="F101" s="131">
        <v>0.95</v>
      </c>
      <c r="G101" s="131" t="s">
        <v>761</v>
      </c>
      <c r="H101" s="82"/>
      <c r="I101" s="131">
        <v>21</v>
      </c>
      <c r="J101" s="134">
        <v>24.4</v>
      </c>
      <c r="K101" s="82"/>
      <c r="L101" s="82"/>
      <c r="M101" s="108"/>
      <c r="N101" s="137">
        <v>1.6198594005384579</v>
      </c>
      <c r="O101" s="82"/>
      <c r="P101" s="82"/>
      <c r="Q101" s="82"/>
      <c r="R101" s="140"/>
      <c r="S101" s="137">
        <v>62.409056497291566</v>
      </c>
      <c r="T101" s="137">
        <v>17.301750000000002</v>
      </c>
      <c r="U101" s="137">
        <v>1.4024070312499988</v>
      </c>
      <c r="V101" s="85"/>
      <c r="W101" s="85"/>
      <c r="X101" s="85"/>
      <c r="Y101" s="102">
        <f t="shared" ref="Y101:Y111" si="33">IF(C101&lt;6," ",IF(C101&lt;=9,I101, IF(C101&gt;=10," ")))</f>
        <v>21</v>
      </c>
      <c r="Z101" s="102">
        <f t="shared" ref="Z101:Z111" si="34">IF(Y101=" ", " ", IF(Y101&gt;0, Y101+273.15))</f>
        <v>294.14999999999998</v>
      </c>
      <c r="AA101" s="102">
        <f t="shared" ref="AA101:AA111" si="35">IF(C101&lt;6," ",IF(C101&lt;=9,J101, IF(C101&gt;=10," ")))</f>
        <v>24.4</v>
      </c>
      <c r="AB101" s="102" t="str">
        <f t="shared" ref="AB101:AB111" si="36">IF(C101&lt;6," ",IF(C101&lt;=9,G101, IF(C101&gt;=10," ")))</f>
        <v>ND</v>
      </c>
      <c r="AC101" s="104">
        <f t="shared" ref="AC101:AC111" si="37">IF(Y101=" "," ",IF(Y101&gt;0,EXP(-173.4292+249.6339*100/Z101+143.3483*LN(+Z101/100)-21.8492*Z101/100+AA101*(-0.033096+0.014259*Z101/100-0.0017*(Z101/100)^2))*1.4276))</f>
        <v>7.7046395562097887</v>
      </c>
      <c r="AD101" s="102" t="e">
        <f t="shared" ref="AD101:AD111" si="38">IF(Y101=" "," ",IF(Y101&gt;0,AB101/AC101))</f>
        <v>#VALUE!</v>
      </c>
      <c r="AE101" s="105">
        <f t="shared" ref="AE101:AE111" si="39">IF(C101&lt;6," ",IF(C101&lt;=9,F101, IF(C101&gt;=10," ")))</f>
        <v>0.95</v>
      </c>
      <c r="AF101" s="102">
        <f t="shared" ref="AF101:AF111" si="40">IF(Y101=" "," ",N101)</f>
        <v>1.6198594005384579</v>
      </c>
      <c r="AG101" s="105">
        <f t="shared" ref="AG101:AG111" si="41">IF(C101&lt;6," ",IF(C101&lt;=9,T101, IF(C101&gt;=10," ")))</f>
        <v>17.301750000000002</v>
      </c>
      <c r="AH101" s="105">
        <f t="shared" ref="AH101:AH111" si="42">IF(C101&lt;6," ",IF(C101&lt;=9,U101, IF(C101&gt;=10," ")))</f>
        <v>1.4024070312499988</v>
      </c>
      <c r="AI101" s="102">
        <f t="shared" ref="AI101:AI104" si="43">IF(Y101=" ", " ", IF(Y101&gt;0, SUM(AG101:AH101)))</f>
        <v>18.704157031250002</v>
      </c>
      <c r="AJ101" s="106">
        <f t="shared" ref="AJ101:AJ111" si="44">IF(C101&lt;6," ",IF(C101&lt;=9,S101, IF(C101&gt;=10," ")))</f>
        <v>62.409056497291566</v>
      </c>
      <c r="AK101" s="107">
        <f t="shared" ref="AK101:AK111" si="45">IF(Y101=" ", " ", IF(Y101&gt;0, AJ101-AF101))</f>
        <v>60.789197096753107</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293</v>
      </c>
      <c r="B102" s="102">
        <v>2020</v>
      </c>
      <c r="C102" s="103">
        <v>7</v>
      </c>
      <c r="D102" s="102">
        <v>8</v>
      </c>
      <c r="E102" s="82"/>
      <c r="F102" s="131">
        <v>0.95</v>
      </c>
      <c r="G102" s="131" t="s">
        <v>761</v>
      </c>
      <c r="H102" s="82"/>
      <c r="I102" s="131">
        <v>21</v>
      </c>
      <c r="J102" s="131">
        <v>24.6</v>
      </c>
      <c r="K102" s="82"/>
      <c r="L102" s="82"/>
      <c r="M102" s="108"/>
      <c r="N102" s="137" t="s">
        <v>763</v>
      </c>
      <c r="O102" s="82"/>
      <c r="P102" s="82"/>
      <c r="Q102" s="82"/>
      <c r="R102" s="140"/>
      <c r="S102" s="137" t="s">
        <v>763</v>
      </c>
      <c r="T102" s="137" t="s">
        <v>763</v>
      </c>
      <c r="U102" s="137" t="s">
        <v>763</v>
      </c>
      <c r="V102" s="85"/>
      <c r="W102" s="85"/>
      <c r="X102" s="85"/>
      <c r="Y102" s="102">
        <f t="shared" si="33"/>
        <v>21</v>
      </c>
      <c r="Z102" s="102">
        <f t="shared" si="34"/>
        <v>294.14999999999998</v>
      </c>
      <c r="AA102" s="102">
        <f t="shared" si="35"/>
        <v>24.6</v>
      </c>
      <c r="AB102" s="102" t="str">
        <f t="shared" si="36"/>
        <v>ND</v>
      </c>
      <c r="AC102" s="104">
        <f t="shared" si="37"/>
        <v>7.695611515298606</v>
      </c>
      <c r="AD102" s="102" t="e">
        <f t="shared" si="38"/>
        <v>#VALUE!</v>
      </c>
      <c r="AE102" s="105">
        <f t="shared" si="39"/>
        <v>0.95</v>
      </c>
      <c r="AF102" s="102" t="str">
        <f t="shared" si="40"/>
        <v>NS</v>
      </c>
      <c r="AG102" s="105" t="str">
        <f t="shared" si="41"/>
        <v>NS</v>
      </c>
      <c r="AH102" s="105" t="str">
        <f t="shared" si="42"/>
        <v>NS</v>
      </c>
      <c r="AI102" s="102"/>
      <c r="AJ102" s="106" t="str">
        <f t="shared" si="44"/>
        <v>NS</v>
      </c>
      <c r="AK102" s="107" t="e">
        <f t="shared" si="45"/>
        <v>#VALUE!</v>
      </c>
      <c r="AL102" s="82"/>
      <c r="AM102" s="85"/>
      <c r="AN102" s="85"/>
      <c r="AO102" s="85"/>
      <c r="AP102" s="85"/>
      <c r="AQ102" s="85"/>
      <c r="AR102" s="114" t="s">
        <v>1230</v>
      </c>
      <c r="AS102" s="85"/>
      <c r="AT102" s="85"/>
      <c r="AU102" s="85"/>
      <c r="AV102" s="85"/>
      <c r="AW102" s="85"/>
      <c r="AX102" s="85"/>
      <c r="AY102" s="85"/>
      <c r="AZ102" s="85"/>
      <c r="BA102" s="82"/>
      <c r="BB102" s="82"/>
    </row>
    <row r="103" spans="1:54" ht="16" x14ac:dyDescent="0.2">
      <c r="A103" s="101" t="s">
        <v>293</v>
      </c>
      <c r="B103" s="102">
        <v>2020</v>
      </c>
      <c r="C103" s="103">
        <v>7</v>
      </c>
      <c r="D103" s="102">
        <v>23</v>
      </c>
      <c r="E103" s="82"/>
      <c r="F103" s="131">
        <v>1.5</v>
      </c>
      <c r="G103" s="131" t="s">
        <v>761</v>
      </c>
      <c r="H103" s="82"/>
      <c r="I103" s="131">
        <v>26.3</v>
      </c>
      <c r="J103" s="131">
        <v>22.1</v>
      </c>
      <c r="K103" s="82"/>
      <c r="L103" s="82"/>
      <c r="M103" s="108"/>
      <c r="N103" s="137" t="s">
        <v>763</v>
      </c>
      <c r="O103" s="82"/>
      <c r="P103" s="82"/>
      <c r="Q103" s="82"/>
      <c r="R103" s="140"/>
      <c r="S103" s="137" t="s">
        <v>763</v>
      </c>
      <c r="T103" s="137" t="s">
        <v>763</v>
      </c>
      <c r="U103" s="137" t="s">
        <v>763</v>
      </c>
      <c r="V103" s="85"/>
      <c r="W103" s="85"/>
      <c r="X103" s="85"/>
      <c r="Y103" s="102">
        <f t="shared" si="33"/>
        <v>26.3</v>
      </c>
      <c r="Z103" s="102">
        <f t="shared" si="34"/>
        <v>299.45</v>
      </c>
      <c r="AA103" s="102">
        <f t="shared" si="35"/>
        <v>22.1</v>
      </c>
      <c r="AB103" s="102" t="str">
        <f t="shared" si="36"/>
        <v>ND</v>
      </c>
      <c r="AC103" s="104">
        <f t="shared" si="37"/>
        <v>7.0992040646928984</v>
      </c>
      <c r="AD103" s="102" t="e">
        <f t="shared" si="38"/>
        <v>#VALUE!</v>
      </c>
      <c r="AE103" s="105">
        <f t="shared" si="39"/>
        <v>1.5</v>
      </c>
      <c r="AF103" s="102" t="str">
        <f t="shared" si="40"/>
        <v>NS</v>
      </c>
      <c r="AG103" s="105" t="str">
        <f t="shared" si="41"/>
        <v>NS</v>
      </c>
      <c r="AH103" s="105" t="str">
        <f t="shared" si="42"/>
        <v>NS</v>
      </c>
      <c r="AI103" s="102"/>
      <c r="AJ103" s="106" t="str">
        <f t="shared" si="44"/>
        <v>NS</v>
      </c>
      <c r="AK103" s="107" t="e">
        <f t="shared" si="45"/>
        <v>#VALUE!</v>
      </c>
      <c r="AL103" s="82"/>
      <c r="AM103" s="85"/>
      <c r="AN103" s="85"/>
      <c r="AO103" s="85"/>
      <c r="AP103" s="85"/>
      <c r="AQ103" s="85"/>
      <c r="AR103" s="115"/>
      <c r="AS103" s="116" t="s">
        <v>487</v>
      </c>
      <c r="AT103" s="116" t="s">
        <v>1231</v>
      </c>
      <c r="AU103" s="116" t="s">
        <v>485</v>
      </c>
      <c r="AV103" s="116" t="s">
        <v>513</v>
      </c>
      <c r="AW103" s="116" t="s">
        <v>489</v>
      </c>
      <c r="AX103" s="116"/>
      <c r="AY103" s="85"/>
      <c r="AZ103" s="85"/>
      <c r="BA103" s="82"/>
      <c r="BB103" s="82"/>
    </row>
    <row r="104" spans="1:54" ht="16" x14ac:dyDescent="0.2">
      <c r="A104" s="101" t="s">
        <v>293</v>
      </c>
      <c r="B104" s="102">
        <v>2020</v>
      </c>
      <c r="C104" s="103">
        <v>7</v>
      </c>
      <c r="D104" s="102">
        <v>23</v>
      </c>
      <c r="E104" s="82"/>
      <c r="F104" s="131">
        <v>1.5</v>
      </c>
      <c r="G104" s="131" t="s">
        <v>761</v>
      </c>
      <c r="H104" s="82"/>
      <c r="I104" s="131">
        <v>26.3</v>
      </c>
      <c r="J104" s="134">
        <v>26.1</v>
      </c>
      <c r="K104" s="82"/>
      <c r="L104" s="82"/>
      <c r="M104" s="108"/>
      <c r="N104" s="137">
        <v>0.45096824160909599</v>
      </c>
      <c r="O104" s="82"/>
      <c r="P104" s="82"/>
      <c r="Q104" s="82"/>
      <c r="R104" s="140"/>
      <c r="S104" s="137">
        <v>56.860214078466733</v>
      </c>
      <c r="T104" s="137">
        <v>17.567999999999994</v>
      </c>
      <c r="U104" s="137">
        <v>0.19810000000000577</v>
      </c>
      <c r="V104" s="85"/>
      <c r="W104" s="85"/>
      <c r="X104" s="85"/>
      <c r="Y104" s="102">
        <f t="shared" si="33"/>
        <v>26.3</v>
      </c>
      <c r="Z104" s="102">
        <f t="shared" si="34"/>
        <v>299.45</v>
      </c>
      <c r="AA104" s="102">
        <f t="shared" si="35"/>
        <v>26.1</v>
      </c>
      <c r="AB104" s="102" t="str">
        <f t="shared" si="36"/>
        <v>ND</v>
      </c>
      <c r="AC104" s="104">
        <f t="shared" si="37"/>
        <v>6.9408008943110113</v>
      </c>
      <c r="AD104" s="102" t="e">
        <f t="shared" si="38"/>
        <v>#VALUE!</v>
      </c>
      <c r="AE104" s="105">
        <f t="shared" si="39"/>
        <v>1.5</v>
      </c>
      <c r="AF104" s="102">
        <f t="shared" si="40"/>
        <v>0.45096824160909599</v>
      </c>
      <c r="AG104" s="105">
        <f t="shared" si="41"/>
        <v>17.567999999999994</v>
      </c>
      <c r="AH104" s="105">
        <f t="shared" si="42"/>
        <v>0.19810000000000577</v>
      </c>
      <c r="AI104" s="102">
        <f t="shared" si="43"/>
        <v>17.766100000000002</v>
      </c>
      <c r="AJ104" s="106">
        <f t="shared" si="44"/>
        <v>56.860214078466733</v>
      </c>
      <c r="AK104" s="107">
        <f t="shared" si="45"/>
        <v>56.409245836857636</v>
      </c>
      <c r="AL104" s="82"/>
      <c r="AM104" s="84" t="s">
        <v>1232</v>
      </c>
      <c r="AN104" s="82"/>
      <c r="AO104" s="82"/>
      <c r="AP104" s="82"/>
      <c r="AQ104" s="82"/>
      <c r="AR104" s="117" t="s">
        <v>522</v>
      </c>
      <c r="AS104" s="115"/>
      <c r="AT104" s="115"/>
      <c r="AU104" s="115"/>
      <c r="AV104" s="115"/>
      <c r="AW104" s="115"/>
      <c r="AX104" s="118"/>
      <c r="AY104" s="85"/>
      <c r="AZ104" s="85"/>
      <c r="BA104" s="82"/>
      <c r="BB104" s="82"/>
    </row>
    <row r="105" spans="1:54" ht="18" x14ac:dyDescent="0.25">
      <c r="A105" s="101" t="s">
        <v>293</v>
      </c>
      <c r="B105" s="102">
        <v>2020</v>
      </c>
      <c r="C105" s="103">
        <v>8</v>
      </c>
      <c r="D105" s="102">
        <v>23</v>
      </c>
      <c r="E105" s="82"/>
      <c r="F105" s="131">
        <v>1.5</v>
      </c>
      <c r="G105" s="131" t="s">
        <v>761</v>
      </c>
      <c r="H105" s="82"/>
      <c r="I105" s="131">
        <v>26.3</v>
      </c>
      <c r="J105" s="131">
        <v>26.1</v>
      </c>
      <c r="K105" s="82"/>
      <c r="L105" s="82"/>
      <c r="M105" s="108"/>
      <c r="N105" s="137" t="s">
        <v>763</v>
      </c>
      <c r="O105" s="82"/>
      <c r="P105" s="82"/>
      <c r="Q105" s="82"/>
      <c r="R105" s="140"/>
      <c r="S105" s="137" t="s">
        <v>763</v>
      </c>
      <c r="T105" s="137" t="s">
        <v>763</v>
      </c>
      <c r="U105" s="137" t="s">
        <v>763</v>
      </c>
      <c r="V105" s="85"/>
      <c r="W105" s="85"/>
      <c r="X105" s="85"/>
      <c r="Y105" s="102">
        <f t="shared" si="33"/>
        <v>26.3</v>
      </c>
      <c r="Z105" s="102">
        <f t="shared" si="34"/>
        <v>299.45</v>
      </c>
      <c r="AA105" s="102">
        <f t="shared" si="35"/>
        <v>26.1</v>
      </c>
      <c r="AB105" s="102" t="str">
        <f t="shared" si="36"/>
        <v>ND</v>
      </c>
      <c r="AC105" s="104">
        <f t="shared" si="37"/>
        <v>6.9408008943110113</v>
      </c>
      <c r="AD105" s="102" t="e">
        <f t="shared" si="38"/>
        <v>#VALUE!</v>
      </c>
      <c r="AE105" s="105">
        <f t="shared" si="39"/>
        <v>1.5</v>
      </c>
      <c r="AF105" s="102" t="str">
        <f t="shared" si="40"/>
        <v>NS</v>
      </c>
      <c r="AG105" s="105" t="str">
        <f t="shared" si="41"/>
        <v>NS</v>
      </c>
      <c r="AH105" s="105" t="str">
        <f t="shared" si="42"/>
        <v>NS</v>
      </c>
      <c r="AI105" s="102"/>
      <c r="AJ105" s="106" t="str">
        <f t="shared" si="44"/>
        <v>NS</v>
      </c>
      <c r="AK105" s="107" t="e">
        <f t="shared" si="45"/>
        <v>#VALUE!</v>
      </c>
      <c r="AL105" s="82"/>
      <c r="AM105" s="119" t="s">
        <v>477</v>
      </c>
      <c r="AN105" s="109" t="s">
        <v>1231</v>
      </c>
      <c r="AO105" s="120" t="s">
        <v>479</v>
      </c>
      <c r="AP105" s="120" t="s">
        <v>726</v>
      </c>
      <c r="AQ105" s="120" t="s">
        <v>481</v>
      </c>
      <c r="AR105" s="118" t="s">
        <v>476</v>
      </c>
      <c r="AS105" s="115">
        <v>0.4</v>
      </c>
      <c r="AT105" s="118">
        <v>0.6</v>
      </c>
      <c r="AU105" s="121">
        <v>10</v>
      </c>
      <c r="AV105" s="115">
        <v>10</v>
      </c>
      <c r="AW105" s="122">
        <v>43</v>
      </c>
      <c r="AX105" s="118"/>
      <c r="AY105" s="85"/>
      <c r="AZ105" s="85"/>
      <c r="BA105" s="82"/>
      <c r="BB105" s="82"/>
    </row>
    <row r="106" spans="1:54" ht="16" x14ac:dyDescent="0.2">
      <c r="A106" s="101" t="s">
        <v>293</v>
      </c>
      <c r="B106" s="102">
        <v>2020</v>
      </c>
      <c r="C106" s="103">
        <v>8</v>
      </c>
      <c r="D106" s="102">
        <v>6</v>
      </c>
      <c r="E106" s="82"/>
      <c r="F106" s="131">
        <v>0.73799999999999999</v>
      </c>
      <c r="G106" s="131" t="s">
        <v>761</v>
      </c>
      <c r="H106" s="82"/>
      <c r="I106" s="131">
        <v>20</v>
      </c>
      <c r="J106" s="131">
        <v>20.7</v>
      </c>
      <c r="K106" s="82"/>
      <c r="L106" s="82"/>
      <c r="M106" s="82"/>
      <c r="N106" s="137" t="s">
        <v>763</v>
      </c>
      <c r="O106" s="82"/>
      <c r="P106" s="82"/>
      <c r="Q106" s="82"/>
      <c r="R106" s="140"/>
      <c r="S106" s="137" t="s">
        <v>763</v>
      </c>
      <c r="T106" s="137" t="s">
        <v>763</v>
      </c>
      <c r="U106" s="137" t="s">
        <v>763</v>
      </c>
      <c r="V106" s="85"/>
      <c r="W106" s="85"/>
      <c r="X106" s="85"/>
      <c r="Y106" s="102">
        <f t="shared" si="33"/>
        <v>20</v>
      </c>
      <c r="Z106" s="102">
        <f t="shared" si="34"/>
        <v>293.14999999999998</v>
      </c>
      <c r="AA106" s="102">
        <f t="shared" si="35"/>
        <v>20.7</v>
      </c>
      <c r="AB106" s="102" t="str">
        <f t="shared" si="36"/>
        <v>ND</v>
      </c>
      <c r="AC106" s="104">
        <f t="shared" si="37"/>
        <v>8.0241585327824119</v>
      </c>
      <c r="AD106" s="102" t="e">
        <f t="shared" si="38"/>
        <v>#VALUE!</v>
      </c>
      <c r="AE106" s="105">
        <f t="shared" si="39"/>
        <v>0.73799999999999999</v>
      </c>
      <c r="AF106" s="102" t="str">
        <f t="shared" si="40"/>
        <v>NS</v>
      </c>
      <c r="AG106" s="105" t="str">
        <f t="shared" si="41"/>
        <v>NS</v>
      </c>
      <c r="AH106" s="105" t="str">
        <f t="shared" si="42"/>
        <v>NS</v>
      </c>
      <c r="AI106" s="102"/>
      <c r="AJ106" s="106" t="str">
        <f t="shared" si="44"/>
        <v>NS</v>
      </c>
      <c r="AK106" s="107" t="e">
        <f t="shared" si="45"/>
        <v>#VALUE!</v>
      </c>
      <c r="AL106" s="82"/>
      <c r="AM106" s="123" t="s">
        <v>479</v>
      </c>
      <c r="AN106" s="124" t="s">
        <v>1233</v>
      </c>
      <c r="AO106" s="124" t="s">
        <v>485</v>
      </c>
      <c r="AP106" s="124" t="s">
        <v>1234</v>
      </c>
      <c r="AQ106" s="124"/>
      <c r="AR106" s="118" t="s">
        <v>482</v>
      </c>
      <c r="AS106" s="115">
        <v>0.9</v>
      </c>
      <c r="AT106" s="118">
        <v>3</v>
      </c>
      <c r="AU106" s="121">
        <v>1</v>
      </c>
      <c r="AV106" s="115">
        <v>3</v>
      </c>
      <c r="AW106" s="122">
        <v>20</v>
      </c>
      <c r="AX106" s="118"/>
      <c r="AY106" s="85"/>
      <c r="AZ106" s="102"/>
      <c r="BA106" s="102" t="s">
        <v>1235</v>
      </c>
      <c r="BB106" s="82"/>
    </row>
    <row r="107" spans="1:54" ht="16" x14ac:dyDescent="0.2">
      <c r="A107" s="101" t="s">
        <v>293</v>
      </c>
      <c r="B107" s="102">
        <v>2020</v>
      </c>
      <c r="C107" s="132">
        <v>8</v>
      </c>
      <c r="D107" s="82">
        <v>6</v>
      </c>
      <c r="E107" s="82"/>
      <c r="F107" s="131">
        <v>0.73799999999999999</v>
      </c>
      <c r="G107" s="131" t="s">
        <v>761</v>
      </c>
      <c r="H107" s="82"/>
      <c r="I107" s="131">
        <v>20</v>
      </c>
      <c r="J107" s="134">
        <v>21.4</v>
      </c>
      <c r="K107" s="82"/>
      <c r="L107" s="82"/>
      <c r="M107" s="82"/>
      <c r="N107" s="137">
        <v>1.4896617445864977</v>
      </c>
      <c r="O107" s="82"/>
      <c r="P107" s="82"/>
      <c r="Q107" s="82"/>
      <c r="R107" s="140"/>
      <c r="S107" s="137">
        <v>70.424107319952938</v>
      </c>
      <c r="T107" s="137">
        <v>9.9679999999999946</v>
      </c>
      <c r="U107" s="137">
        <v>6.5789000000000071</v>
      </c>
      <c r="V107" s="85"/>
      <c r="W107" s="85"/>
      <c r="X107" s="85"/>
      <c r="Y107" s="102">
        <f t="shared" si="33"/>
        <v>20</v>
      </c>
      <c r="Z107" s="102">
        <f t="shared" si="34"/>
        <v>293.14999999999998</v>
      </c>
      <c r="AA107" s="102">
        <f t="shared" si="35"/>
        <v>21.4</v>
      </c>
      <c r="AB107" s="102" t="str">
        <f t="shared" si="36"/>
        <v>ND</v>
      </c>
      <c r="AC107" s="104">
        <f t="shared" si="37"/>
        <v>7.9910590263025423</v>
      </c>
      <c r="AD107" s="102" t="e">
        <f t="shared" si="38"/>
        <v>#VALUE!</v>
      </c>
      <c r="AE107" s="105">
        <f t="shared" si="39"/>
        <v>0.73799999999999999</v>
      </c>
      <c r="AF107" s="102">
        <f t="shared" si="40"/>
        <v>1.4896617445864977</v>
      </c>
      <c r="AG107" s="105">
        <f t="shared" si="41"/>
        <v>9.9679999999999946</v>
      </c>
      <c r="AH107" s="105">
        <f t="shared" si="42"/>
        <v>6.5789000000000071</v>
      </c>
      <c r="AI107" s="102">
        <f t="shared" ref="AI107" si="46">IF(Y107=" ", " ", IF(Y107&gt;0, SUM(AG107:AH107)))</f>
        <v>16.546900000000001</v>
      </c>
      <c r="AJ107" s="106">
        <f t="shared" si="44"/>
        <v>70.424107319952938</v>
      </c>
      <c r="AK107" s="107">
        <f t="shared" si="45"/>
        <v>68.934445575366439</v>
      </c>
      <c r="AL107" s="82"/>
      <c r="AM107" s="123" t="s">
        <v>1236</v>
      </c>
      <c r="AN107" s="125" t="s">
        <v>742</v>
      </c>
      <c r="AO107" s="125" t="s">
        <v>494</v>
      </c>
      <c r="AP107" s="125" t="s">
        <v>495</v>
      </c>
      <c r="AQ107" s="125" t="s">
        <v>494</v>
      </c>
      <c r="AR107" s="118"/>
      <c r="AS107" s="115" t="s">
        <v>487</v>
      </c>
      <c r="AT107" s="115" t="s">
        <v>976</v>
      </c>
      <c r="AU107" s="115" t="s">
        <v>485</v>
      </c>
      <c r="AV107" s="115" t="s">
        <v>488</v>
      </c>
      <c r="AW107" s="115" t="s">
        <v>489</v>
      </c>
      <c r="AX107" s="116" t="s">
        <v>490</v>
      </c>
      <c r="AY107" s="102"/>
      <c r="AZ107" s="102"/>
      <c r="BA107" s="84" t="s">
        <v>1</v>
      </c>
      <c r="BB107" s="82"/>
    </row>
    <row r="108" spans="1:54" ht="16" x14ac:dyDescent="0.2">
      <c r="A108" s="101" t="s">
        <v>293</v>
      </c>
      <c r="B108" s="102">
        <v>2020</v>
      </c>
      <c r="C108" s="132">
        <v>8</v>
      </c>
      <c r="D108" s="82">
        <v>6</v>
      </c>
      <c r="E108" s="85"/>
      <c r="F108" s="131">
        <v>0.73799999999999999</v>
      </c>
      <c r="G108" s="131" t="s">
        <v>761</v>
      </c>
      <c r="H108" s="85"/>
      <c r="I108" s="131">
        <v>20</v>
      </c>
      <c r="J108" s="131">
        <v>22.1</v>
      </c>
      <c r="K108" s="85"/>
      <c r="L108" s="85"/>
      <c r="M108" s="85"/>
      <c r="N108" s="137" t="s">
        <v>763</v>
      </c>
      <c r="O108" s="85"/>
      <c r="P108" s="85"/>
      <c r="Q108" s="85"/>
      <c r="R108" s="140"/>
      <c r="S108" s="137" t="s">
        <v>763</v>
      </c>
      <c r="T108" s="137" t="s">
        <v>763</v>
      </c>
      <c r="U108" s="137" t="s">
        <v>763</v>
      </c>
      <c r="V108" s="85"/>
      <c r="W108" s="85"/>
      <c r="X108" s="85"/>
      <c r="Y108" s="85">
        <f t="shared" si="33"/>
        <v>20</v>
      </c>
      <c r="Z108" s="82">
        <f t="shared" si="34"/>
        <v>293.14999999999998</v>
      </c>
      <c r="AA108" s="85">
        <f t="shared" si="35"/>
        <v>22.1</v>
      </c>
      <c r="AB108" s="85" t="str">
        <f t="shared" si="36"/>
        <v>ND</v>
      </c>
      <c r="AC108" s="110">
        <f t="shared" si="37"/>
        <v>7.9580960546785988</v>
      </c>
      <c r="AD108" s="82" t="e">
        <f t="shared" si="38"/>
        <v>#VALUE!</v>
      </c>
      <c r="AE108" s="111">
        <f t="shared" si="39"/>
        <v>0.73799999999999999</v>
      </c>
      <c r="AF108" s="82" t="str">
        <f t="shared" si="40"/>
        <v>NS</v>
      </c>
      <c r="AG108" s="111" t="str">
        <f t="shared" si="41"/>
        <v>NS</v>
      </c>
      <c r="AH108" s="111" t="str">
        <f t="shared" si="42"/>
        <v>NS</v>
      </c>
      <c r="AI108" s="102"/>
      <c r="AJ108" s="112" t="str">
        <f t="shared" si="44"/>
        <v>NS</v>
      </c>
      <c r="AK108" s="113" t="e">
        <f t="shared" si="45"/>
        <v>#VALUE!</v>
      </c>
      <c r="AL108" s="82"/>
      <c r="AM108" s="82">
        <f>AD114</f>
        <v>1.1624181119872554</v>
      </c>
      <c r="AN108" s="82">
        <f>AE114</f>
        <v>0.97854545454545427</v>
      </c>
      <c r="AO108" s="82">
        <f>AF114</f>
        <v>0.94753851567713709</v>
      </c>
      <c r="AP108" s="82">
        <f>AI114</f>
        <v>18.420489257812502</v>
      </c>
      <c r="AQ108" s="113">
        <f>AK114</f>
        <v>61.176918193649968</v>
      </c>
      <c r="AR108" s="118"/>
      <c r="AS108" s="115" t="s">
        <v>497</v>
      </c>
      <c r="AT108" s="115" t="s">
        <v>497</v>
      </c>
      <c r="AU108" s="115" t="s">
        <v>497</v>
      </c>
      <c r="AV108" s="115" t="s">
        <v>497</v>
      </c>
      <c r="AW108" s="115" t="s">
        <v>497</v>
      </c>
      <c r="AX108" s="116" t="s">
        <v>498</v>
      </c>
      <c r="AY108" s="102"/>
      <c r="AZ108" s="102"/>
      <c r="BA108" s="82"/>
      <c r="BB108" s="82"/>
    </row>
    <row r="109" spans="1:54" ht="16" x14ac:dyDescent="0.2">
      <c r="A109" s="101" t="s">
        <v>293</v>
      </c>
      <c r="B109" s="102">
        <v>2020</v>
      </c>
      <c r="C109" s="132">
        <v>8</v>
      </c>
      <c r="D109" s="82">
        <v>21</v>
      </c>
      <c r="E109" s="85"/>
      <c r="F109" s="131">
        <v>0.6</v>
      </c>
      <c r="G109" s="131">
        <v>9.3000000000000007</v>
      </c>
      <c r="H109" s="85"/>
      <c r="I109" s="131">
        <v>18.7</v>
      </c>
      <c r="J109" s="131">
        <v>24.5</v>
      </c>
      <c r="K109" s="85"/>
      <c r="L109" s="85"/>
      <c r="M109" s="85"/>
      <c r="N109" s="137" t="s">
        <v>763</v>
      </c>
      <c r="O109" s="85"/>
      <c r="P109" s="85"/>
      <c r="Q109" s="85"/>
      <c r="R109" s="140"/>
      <c r="S109" s="137" t="s">
        <v>763</v>
      </c>
      <c r="T109" s="137" t="s">
        <v>763</v>
      </c>
      <c r="U109" s="137" t="s">
        <v>763</v>
      </c>
      <c r="V109" s="85"/>
      <c r="W109" s="85"/>
      <c r="X109" s="85"/>
      <c r="Y109" s="85">
        <f t="shared" si="33"/>
        <v>18.7</v>
      </c>
      <c r="Z109" s="82">
        <f t="shared" si="34"/>
        <v>291.84999999999997</v>
      </c>
      <c r="AA109" s="85">
        <f t="shared" si="35"/>
        <v>24.5</v>
      </c>
      <c r="AB109" s="85">
        <f t="shared" si="36"/>
        <v>9.3000000000000007</v>
      </c>
      <c r="AC109" s="110">
        <f t="shared" si="37"/>
        <v>8.0437176230367893</v>
      </c>
      <c r="AD109" s="82">
        <f t="shared" si="38"/>
        <v>1.1561818099339147</v>
      </c>
      <c r="AE109" s="111">
        <f t="shared" si="39"/>
        <v>0.6</v>
      </c>
      <c r="AF109" s="82" t="str">
        <f t="shared" si="40"/>
        <v>NS</v>
      </c>
      <c r="AG109" s="111" t="str">
        <f t="shared" si="41"/>
        <v>NS</v>
      </c>
      <c r="AH109" s="111" t="str">
        <f t="shared" si="42"/>
        <v>NS</v>
      </c>
      <c r="AI109" s="82"/>
      <c r="AJ109" s="112" t="str">
        <f t="shared" si="44"/>
        <v>NS</v>
      </c>
      <c r="AK109" s="113" t="e">
        <f t="shared" si="45"/>
        <v>#VALUE!</v>
      </c>
      <c r="AL109" s="85"/>
      <c r="AM109" s="82"/>
      <c r="AN109" s="82"/>
      <c r="AO109" s="82"/>
      <c r="AP109" s="85"/>
      <c r="AQ109" s="82"/>
      <c r="AR109" s="82"/>
      <c r="AS109" s="115">
        <f>((LN(AM108)-LN(0.4))/(LN(0.9)-LN(0.4))*100)</f>
        <v>131.55178155139237</v>
      </c>
      <c r="AT109" s="120">
        <f>((LN(AN108)-LN(0.6))/(LN(3)-LN(0.6))*100)</f>
        <v>30.391826864107585</v>
      </c>
      <c r="AU109" s="115">
        <f>((LN(AO108)-LN(10))/(LN(1)-LN(10))*100)</f>
        <v>102.34031277386984</v>
      </c>
      <c r="AV109" s="115">
        <f>((LN(AP108)-LN(10))/(LN(3)-LN(10))*100)</f>
        <v>-50.738562907157025</v>
      </c>
      <c r="AW109" s="115">
        <f>((LN(AQ108)-LN(43))/(LN(20)-LN(43))*100)</f>
        <v>-46.059393951856961</v>
      </c>
      <c r="AX109" s="82"/>
      <c r="AY109" s="82"/>
      <c r="AZ109" s="82"/>
      <c r="BA109" s="82"/>
      <c r="BB109" s="82"/>
    </row>
    <row r="110" spans="1:54" ht="16" x14ac:dyDescent="0.2">
      <c r="A110" s="101" t="s">
        <v>293</v>
      </c>
      <c r="B110" s="102">
        <v>2020</v>
      </c>
      <c r="C110" s="132">
        <v>8</v>
      </c>
      <c r="D110" s="82">
        <v>21</v>
      </c>
      <c r="E110" s="85"/>
      <c r="F110" s="131">
        <v>0.6</v>
      </c>
      <c r="G110" s="131">
        <v>9.3000000000000007</v>
      </c>
      <c r="H110" s="85"/>
      <c r="I110" s="131">
        <v>18.7</v>
      </c>
      <c r="J110" s="134">
        <v>26.3</v>
      </c>
      <c r="K110" s="85"/>
      <c r="L110" s="85"/>
      <c r="M110" s="85"/>
      <c r="N110" s="137">
        <v>0.22966467597449688</v>
      </c>
      <c r="O110" s="85"/>
      <c r="P110" s="85"/>
      <c r="Q110" s="85"/>
      <c r="R110" s="140"/>
      <c r="S110" s="137">
        <v>58.804448941597173</v>
      </c>
      <c r="T110" s="137">
        <v>17.073333333333334</v>
      </c>
      <c r="U110" s="137">
        <v>3.5914666666666717</v>
      </c>
      <c r="V110" s="85"/>
      <c r="W110" s="85"/>
      <c r="X110" s="85"/>
      <c r="Y110" s="85">
        <f t="shared" si="33"/>
        <v>18.7</v>
      </c>
      <c r="Z110" s="82">
        <f t="shared" si="34"/>
        <v>291.84999999999997</v>
      </c>
      <c r="AA110" s="85">
        <f t="shared" si="35"/>
        <v>26.3</v>
      </c>
      <c r="AB110" s="85">
        <f t="shared" si="36"/>
        <v>9.3000000000000007</v>
      </c>
      <c r="AC110" s="110">
        <f t="shared" si="37"/>
        <v>7.9578700839758616</v>
      </c>
      <c r="AD110" s="82">
        <f t="shared" si="38"/>
        <v>1.1686544140405961</v>
      </c>
      <c r="AE110" s="111">
        <f t="shared" si="39"/>
        <v>0.6</v>
      </c>
      <c r="AF110" s="82">
        <f t="shared" si="40"/>
        <v>0.22966467597449688</v>
      </c>
      <c r="AG110" s="111">
        <f t="shared" si="41"/>
        <v>17.073333333333334</v>
      </c>
      <c r="AH110" s="111">
        <f t="shared" si="42"/>
        <v>3.5914666666666717</v>
      </c>
      <c r="AI110" s="102">
        <f t="shared" ref="AI110" si="47">IF(Y110=" ", " ", IF(Y110&gt;0, SUM(AG110:AH110)))</f>
        <v>20.664800000000007</v>
      </c>
      <c r="AJ110" s="112">
        <f t="shared" si="44"/>
        <v>58.804448941597173</v>
      </c>
      <c r="AK110" s="113">
        <f t="shared" si="45"/>
        <v>58.574784265622675</v>
      </c>
      <c r="AL110" s="82"/>
      <c r="AM110" s="85"/>
      <c r="AN110" s="85"/>
      <c r="AO110" s="85"/>
      <c r="AP110" s="128" t="s">
        <v>1237</v>
      </c>
      <c r="AQ110" s="85"/>
      <c r="AR110" s="82"/>
      <c r="AS110" s="82">
        <f>IF(AS109&gt;100, 100, IF(AS109&lt;0, 0, AS109))</f>
        <v>100</v>
      </c>
      <c r="AT110" s="82">
        <f t="shared" ref="AT110:AW110" si="48">IF(AT109&gt;100, 100, IF(AT109&lt;0, 0, AT109))</f>
        <v>30.391826864107585</v>
      </c>
      <c r="AU110" s="82">
        <f t="shared" si="48"/>
        <v>100</v>
      </c>
      <c r="AV110" s="82">
        <f t="shared" si="48"/>
        <v>0</v>
      </c>
      <c r="AW110" s="82">
        <f t="shared" si="48"/>
        <v>0</v>
      </c>
      <c r="AX110" s="129">
        <f>AVERAGE(AS110:AW110)</f>
        <v>46.078365372821523</v>
      </c>
      <c r="AY110" s="84"/>
      <c r="AZ110" s="84"/>
      <c r="BA110" s="84" t="str">
        <f>IF(AX110&gt;65, "Acceptable; Ongoing Protection is Required", "Unacceptable; Immediate Restoration is Required")</f>
        <v>Unacceptable; Immediate Restoration is Required</v>
      </c>
      <c r="BB110" s="82"/>
    </row>
    <row r="111" spans="1:54" ht="16" x14ac:dyDescent="0.2">
      <c r="A111" s="101"/>
      <c r="B111" s="102"/>
      <c r="C111" s="132"/>
      <c r="D111" s="82"/>
      <c r="E111" s="85"/>
      <c r="F111" s="144"/>
      <c r="G111" s="144"/>
      <c r="H111" s="85"/>
      <c r="I111" s="144"/>
      <c r="J111" s="257"/>
      <c r="K111" s="85"/>
      <c r="L111" s="85"/>
      <c r="M111" s="85"/>
      <c r="N111" s="146"/>
      <c r="O111" s="85"/>
      <c r="P111" s="85"/>
      <c r="Q111" s="85"/>
      <c r="R111" s="140"/>
      <c r="S111" s="146"/>
      <c r="T111" s="146"/>
      <c r="U111" s="146"/>
      <c r="V111" s="85"/>
      <c r="W111" s="85"/>
      <c r="X111" s="85"/>
      <c r="Y111" s="85" t="str">
        <f t="shared" si="33"/>
        <v xml:space="preserve"> </v>
      </c>
      <c r="Z111" s="82" t="str">
        <f t="shared" si="34"/>
        <v xml:space="preserve"> </v>
      </c>
      <c r="AA111" s="85" t="str">
        <f t="shared" si="35"/>
        <v xml:space="preserve"> </v>
      </c>
      <c r="AB111" s="85" t="str">
        <f t="shared" si="36"/>
        <v xml:space="preserve"> </v>
      </c>
      <c r="AC111" s="110" t="str">
        <f t="shared" si="37"/>
        <v xml:space="preserve"> </v>
      </c>
      <c r="AD111" s="82" t="str">
        <f t="shared" si="38"/>
        <v xml:space="preserve"> </v>
      </c>
      <c r="AE111" s="111" t="str">
        <f t="shared" si="39"/>
        <v xml:space="preserve"> </v>
      </c>
      <c r="AF111" s="82" t="str">
        <f t="shared" si="40"/>
        <v xml:space="preserve"> </v>
      </c>
      <c r="AG111" s="111" t="str">
        <f t="shared" si="41"/>
        <v xml:space="preserve"> </v>
      </c>
      <c r="AH111" s="111" t="str">
        <f t="shared" si="42"/>
        <v xml:space="preserve"> </v>
      </c>
      <c r="AI111" s="82"/>
      <c r="AJ111" s="112" t="str">
        <f t="shared" si="44"/>
        <v xml:space="preserve"> </v>
      </c>
      <c r="AK111" s="113" t="str">
        <f t="shared" si="45"/>
        <v xml:space="preserve"> </v>
      </c>
      <c r="AL111" s="85"/>
      <c r="AM111" s="85"/>
      <c r="AN111" s="85"/>
      <c r="AO111" s="85"/>
      <c r="AP111" s="85"/>
      <c r="AQ111" s="85"/>
      <c r="AR111" s="85"/>
      <c r="AS111" s="85"/>
      <c r="AT111" s="85"/>
      <c r="AU111" s="85"/>
      <c r="AV111" s="85"/>
      <c r="AW111" s="126" t="s">
        <v>1238</v>
      </c>
      <c r="AX111" s="126">
        <f>AVERAGE(AS110:AW110)</f>
        <v>46.078365372821523</v>
      </c>
      <c r="AY111" s="85"/>
      <c r="AZ111" s="85"/>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4">
        <f>_xlfn.AGGREGATE(1, 6,AD99:AD111)</f>
        <v>1.1624181119872554</v>
      </c>
      <c r="AE114" s="84">
        <f>_xlfn.AGGREGATE(1, 6,AE100:AE112)</f>
        <v>0.97854545454545427</v>
      </c>
      <c r="AF114" s="84">
        <f>_xlfn.AGGREGATE(1, 6,AF100:AF112)</f>
        <v>0.94753851567713709</v>
      </c>
      <c r="AG114" s="82"/>
      <c r="AH114" s="82"/>
      <c r="AI114" s="84">
        <f>_xlfn.AGGREGATE(1, 6,AI100:AI112)</f>
        <v>18.420489257812502</v>
      </c>
      <c r="AJ114" s="82"/>
      <c r="AK114" s="84">
        <f>_xlfn.AGGREGATE(1, 6,AK100:AK112)</f>
        <v>61.176918193649968</v>
      </c>
      <c r="AL114" s="82"/>
      <c r="AM114" s="82"/>
      <c r="AN114" s="82"/>
      <c r="AO114" s="82"/>
      <c r="AP114" s="82"/>
      <c r="AQ114" s="82"/>
      <c r="AR114" s="82"/>
      <c r="AS114" s="82"/>
      <c r="AT114" s="82"/>
      <c r="AU114" s="82"/>
      <c r="AV114" s="82"/>
      <c r="AW114" s="82"/>
      <c r="AX114" s="82"/>
      <c r="AY114" s="82"/>
      <c r="AZ114" s="82"/>
      <c r="BA114" s="82"/>
      <c r="BB114" s="82"/>
    </row>
    <row r="115" spans="1:55"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126" t="s">
        <v>1238</v>
      </c>
      <c r="AD115" s="126" t="e">
        <f>AVERAGE(AD99:AD106)</f>
        <v>#VALUE!</v>
      </c>
      <c r="AE115" s="126">
        <f>AVERAGE(AE99:AE111)</f>
        <v>0.97854545454545427</v>
      </c>
      <c r="AF115" s="126">
        <f>AVERAGE(AF99:AF111)</f>
        <v>0.94753851567713709</v>
      </c>
      <c r="AG115" s="126"/>
      <c r="AH115" s="126"/>
      <c r="AI115" s="126">
        <f>AVERAGE(AI99:AI111)</f>
        <v>18.420489257812502</v>
      </c>
      <c r="AJ115" s="126"/>
      <c r="AK115" s="127" t="e">
        <f>AVERAGE(AK99:AK111)</f>
        <v>#VALUE!</v>
      </c>
      <c r="AL115" s="82"/>
      <c r="AM115" s="82"/>
      <c r="AN115" s="82"/>
      <c r="AO115" s="82"/>
      <c r="AP115" s="82"/>
      <c r="AQ115" s="82"/>
      <c r="AR115" s="82"/>
      <c r="AS115" s="82"/>
      <c r="AT115" s="82"/>
      <c r="AU115" s="82"/>
      <c r="AV115" s="82"/>
      <c r="AW115" s="82"/>
      <c r="AX115" s="82"/>
      <c r="AY115" s="82"/>
      <c r="AZ115" s="82"/>
      <c r="BA115" s="82"/>
      <c r="BB115"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293</v>
      </c>
      <c r="C122" s="68" t="s">
        <v>757</v>
      </c>
      <c r="E122" s="147">
        <v>44390</v>
      </c>
      <c r="F122" s="68" t="s">
        <v>1059</v>
      </c>
      <c r="G122" s="68" t="s">
        <v>1060</v>
      </c>
      <c r="H122" s="68">
        <v>2</v>
      </c>
      <c r="I122" s="68" t="s">
        <v>760</v>
      </c>
      <c r="J122" s="77">
        <v>0.42777777777777781</v>
      </c>
      <c r="K122" s="81">
        <v>5</v>
      </c>
      <c r="L122" s="68">
        <v>2</v>
      </c>
      <c r="M122" s="68" t="s">
        <v>787</v>
      </c>
      <c r="O122" s="131">
        <v>18.7</v>
      </c>
      <c r="P122" s="131">
        <v>9.36</v>
      </c>
      <c r="Q122" s="68">
        <v>0.9</v>
      </c>
      <c r="R122" s="68">
        <v>0.8</v>
      </c>
      <c r="S122" s="131">
        <v>0.8</v>
      </c>
      <c r="T122" s="68">
        <v>0.8</v>
      </c>
      <c r="U122" s="76">
        <v>0.88888888888888895</v>
      </c>
      <c r="V122" s="68">
        <v>0.15</v>
      </c>
      <c r="W122" s="77">
        <v>0.27777777777777779</v>
      </c>
      <c r="X122" s="68">
        <v>23</v>
      </c>
      <c r="Y122" s="68">
        <v>7.37</v>
      </c>
      <c r="Z122" s="72">
        <v>6.3875375142546877</v>
      </c>
      <c r="AA122" s="68">
        <v>95.5</v>
      </c>
      <c r="AB122" s="205">
        <v>24.8</v>
      </c>
      <c r="AC122" s="72">
        <v>39.200000000000003</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293</v>
      </c>
      <c r="C123" s="68" t="s">
        <v>764</v>
      </c>
      <c r="E123" s="147">
        <v>44390</v>
      </c>
      <c r="F123" s="68" t="s">
        <v>1059</v>
      </c>
      <c r="G123" s="68" t="s">
        <v>1060</v>
      </c>
      <c r="H123" s="68">
        <v>2</v>
      </c>
      <c r="I123" s="68" t="s">
        <v>760</v>
      </c>
      <c r="J123" s="77">
        <v>0.42777777777777781</v>
      </c>
      <c r="K123" s="81">
        <v>5</v>
      </c>
      <c r="L123" s="68">
        <v>2</v>
      </c>
      <c r="M123" s="68" t="s">
        <v>787</v>
      </c>
      <c r="O123" s="131" t="s">
        <v>761</v>
      </c>
      <c r="P123" s="131" t="s">
        <v>761</v>
      </c>
      <c r="Q123" s="68">
        <v>0.9</v>
      </c>
      <c r="R123" s="68">
        <v>0.8</v>
      </c>
      <c r="S123" s="131">
        <v>0.8</v>
      </c>
      <c r="T123" s="68">
        <v>0.8</v>
      </c>
      <c r="U123" s="76" t="s">
        <v>761</v>
      </c>
      <c r="V123" s="68" t="s">
        <v>761</v>
      </c>
      <c r="W123" s="77" t="s">
        <v>761</v>
      </c>
      <c r="X123" s="68" t="s">
        <v>761</v>
      </c>
      <c r="Y123" s="68" t="s">
        <v>761</v>
      </c>
      <c r="Z123" s="72" t="s">
        <v>761</v>
      </c>
      <c r="AA123" s="68" t="s">
        <v>761</v>
      </c>
      <c r="AB123" s="205">
        <v>25.1</v>
      </c>
      <c r="AC123" s="72">
        <v>39.6</v>
      </c>
      <c r="AD123" s="72">
        <v>9.9999999999999964E-2</v>
      </c>
      <c r="AE123" s="72">
        <v>2.9485569375679268</v>
      </c>
      <c r="AF123" s="72">
        <v>0.21159510153464584</v>
      </c>
      <c r="AG123" s="137">
        <v>3.1601520391025728</v>
      </c>
      <c r="AH123" s="72">
        <v>21.857328063420013</v>
      </c>
      <c r="AI123" s="75">
        <v>25.017480102522587</v>
      </c>
      <c r="AJ123" s="72">
        <v>273.10945537872004</v>
      </c>
      <c r="AK123" s="72">
        <v>42.008602208210007</v>
      </c>
      <c r="AL123" s="72">
        <v>6.5012745252767425</v>
      </c>
      <c r="AM123" s="72">
        <v>63.86593027163002</v>
      </c>
      <c r="AN123" s="137">
        <v>67.02608231073259</v>
      </c>
      <c r="AO123" s="137">
        <v>3.3929630456349198</v>
      </c>
      <c r="AP123" s="137">
        <v>2.0238095238095251</v>
      </c>
      <c r="AQ123" s="72">
        <v>0.37361906889457808</v>
      </c>
      <c r="AR123" s="72">
        <v>5.4167725694444453</v>
      </c>
      <c r="AS123" s="68" t="s">
        <v>763</v>
      </c>
      <c r="AT123" s="68" t="s">
        <v>763</v>
      </c>
      <c r="AU123" s="68" t="s">
        <v>763</v>
      </c>
      <c r="AV123" s="68" t="s">
        <v>763</v>
      </c>
      <c r="BA123" s="200"/>
      <c r="BC123" s="147"/>
    </row>
    <row r="124" spans="1:55" s="68" customFormat="1" x14ac:dyDescent="0.2">
      <c r="A124" s="79" t="s">
        <v>756</v>
      </c>
      <c r="B124" s="68" t="s">
        <v>293</v>
      </c>
      <c r="C124" s="68" t="s">
        <v>765</v>
      </c>
      <c r="E124" s="147">
        <v>44390</v>
      </c>
      <c r="F124" s="68" t="s">
        <v>1059</v>
      </c>
      <c r="G124" s="68" t="s">
        <v>1060</v>
      </c>
      <c r="H124" s="68">
        <v>2</v>
      </c>
      <c r="I124" s="68" t="s">
        <v>760</v>
      </c>
      <c r="J124" s="77">
        <v>0.42777777777777781</v>
      </c>
      <c r="K124" s="81">
        <v>5</v>
      </c>
      <c r="L124" s="68">
        <v>2</v>
      </c>
      <c r="M124" s="68" t="s">
        <v>787</v>
      </c>
      <c r="O124" s="131">
        <v>18.7</v>
      </c>
      <c r="P124" s="131">
        <v>9.36</v>
      </c>
      <c r="Q124" s="68">
        <v>0.9</v>
      </c>
      <c r="R124" s="68">
        <v>0.8</v>
      </c>
      <c r="S124" s="131">
        <v>0.8</v>
      </c>
      <c r="T124" s="68">
        <v>0.8</v>
      </c>
      <c r="U124" s="76">
        <v>0.88888888888888895</v>
      </c>
      <c r="V124" s="68">
        <v>0.45</v>
      </c>
      <c r="W124" s="77">
        <v>0.27916666666666667</v>
      </c>
      <c r="X124" s="68">
        <v>23.2</v>
      </c>
      <c r="Y124" s="68">
        <v>7.42</v>
      </c>
      <c r="Z124" s="72">
        <v>6.4285119086550955</v>
      </c>
      <c r="AA124" s="68">
        <v>100.5</v>
      </c>
      <c r="AB124" s="205">
        <v>24.9</v>
      </c>
      <c r="AC124" s="72">
        <v>39.299999999999997</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293</v>
      </c>
      <c r="C125" s="68" t="s">
        <v>757</v>
      </c>
      <c r="E125" s="147">
        <v>44404</v>
      </c>
      <c r="F125" s="68" t="s">
        <v>1059</v>
      </c>
      <c r="G125" s="68" t="s">
        <v>1077</v>
      </c>
      <c r="H125" s="68">
        <v>0</v>
      </c>
      <c r="I125" s="68" t="s">
        <v>760</v>
      </c>
      <c r="J125" s="77">
        <v>0.42708333333333331</v>
      </c>
      <c r="K125" s="81">
        <v>1</v>
      </c>
      <c r="L125" s="68">
        <v>2</v>
      </c>
      <c r="M125" s="68" t="s">
        <v>519</v>
      </c>
      <c r="O125" s="131">
        <v>22.3</v>
      </c>
      <c r="P125" s="131">
        <v>8.5399999999999991</v>
      </c>
      <c r="Q125" s="68">
        <v>2</v>
      </c>
      <c r="R125" s="68">
        <v>0.8</v>
      </c>
      <c r="S125" s="131">
        <v>0.75</v>
      </c>
      <c r="T125" s="68">
        <v>0.77500000000000002</v>
      </c>
      <c r="U125" s="76">
        <v>0.38750000000000001</v>
      </c>
      <c r="V125" s="68">
        <v>0.15</v>
      </c>
      <c r="W125" s="77">
        <v>0.26250000000000001</v>
      </c>
      <c r="X125" s="68">
        <v>25.1</v>
      </c>
      <c r="Y125" s="68">
        <v>7.56</v>
      </c>
      <c r="Z125" s="72">
        <v>6.6262997573052029</v>
      </c>
      <c r="AA125" s="68">
        <v>105.5</v>
      </c>
      <c r="AB125" s="205">
        <v>23.2</v>
      </c>
      <c r="AC125" s="72">
        <v>36.799999999999997</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293</v>
      </c>
      <c r="C126" s="68" t="s">
        <v>764</v>
      </c>
      <c r="E126" s="147">
        <v>44404</v>
      </c>
      <c r="F126" s="68" t="s">
        <v>1059</v>
      </c>
      <c r="G126" s="68" t="s">
        <v>1077</v>
      </c>
      <c r="H126" s="68">
        <v>0</v>
      </c>
      <c r="I126" s="68" t="s">
        <v>760</v>
      </c>
      <c r="J126" s="77">
        <v>0.42708333333333331</v>
      </c>
      <c r="K126" s="81">
        <v>1</v>
      </c>
      <c r="L126" s="68">
        <v>2</v>
      </c>
      <c r="M126" s="68" t="s">
        <v>519</v>
      </c>
      <c r="O126" s="131">
        <v>22.3</v>
      </c>
      <c r="P126" s="131">
        <v>8.5399999999999991</v>
      </c>
      <c r="Q126" s="68">
        <v>2</v>
      </c>
      <c r="R126" s="68">
        <v>0.8</v>
      </c>
      <c r="S126" s="131">
        <v>0.75</v>
      </c>
      <c r="T126" s="68">
        <v>0.77500000000000002</v>
      </c>
      <c r="U126" s="76">
        <v>0.38750000000000001</v>
      </c>
      <c r="V126" s="68">
        <v>1</v>
      </c>
      <c r="W126" s="77">
        <v>0.26250000000000001</v>
      </c>
      <c r="X126" s="68">
        <v>25.4</v>
      </c>
      <c r="Y126" s="68">
        <v>7.52</v>
      </c>
      <c r="Z126" s="72">
        <v>6.3942835510953993</v>
      </c>
      <c r="AA126" s="68">
        <v>107.8</v>
      </c>
      <c r="AB126" s="205">
        <v>28.6</v>
      </c>
      <c r="AC126" s="72">
        <v>44.4</v>
      </c>
      <c r="AD126" s="75">
        <v>4.9999999999999954E-2</v>
      </c>
      <c r="AE126" s="72">
        <v>0.80013736263736224</v>
      </c>
      <c r="AF126" s="72">
        <v>0.57231436986513728</v>
      </c>
      <c r="AG126" s="137">
        <v>1.3724517325024994</v>
      </c>
      <c r="AH126" s="72">
        <v>21.520382477668811</v>
      </c>
      <c r="AI126" s="72">
        <v>22.892834210171312</v>
      </c>
      <c r="AJ126" s="72">
        <v>133.88303385882011</v>
      </c>
      <c r="AK126" s="72">
        <v>18.909139292254284</v>
      </c>
      <c r="AL126" s="72">
        <v>7.0803346355199981</v>
      </c>
      <c r="AM126" s="72">
        <v>40.429521769923099</v>
      </c>
      <c r="AN126" s="137">
        <v>41.801973502425597</v>
      </c>
      <c r="AO126" s="137">
        <v>4.6173214285714286</v>
      </c>
      <c r="AP126" s="137">
        <v>0.69050799851190581</v>
      </c>
      <c r="AQ126" s="72">
        <v>0.86990765095265288</v>
      </c>
      <c r="AR126" s="72">
        <v>5.3078294270833339</v>
      </c>
      <c r="AS126" s="68" t="s">
        <v>763</v>
      </c>
      <c r="AT126" s="68" t="s">
        <v>763</v>
      </c>
      <c r="AU126" s="68" t="s">
        <v>763</v>
      </c>
      <c r="AV126" s="68" t="s">
        <v>763</v>
      </c>
      <c r="BA126" s="200"/>
      <c r="BC126" s="147"/>
    </row>
    <row r="127" spans="1:55" s="68" customFormat="1" x14ac:dyDescent="0.2">
      <c r="A127" s="79" t="s">
        <v>756</v>
      </c>
      <c r="B127" s="68" t="s">
        <v>293</v>
      </c>
      <c r="C127" s="68" t="s">
        <v>765</v>
      </c>
      <c r="E127" s="147">
        <v>44404</v>
      </c>
      <c r="F127" s="68" t="s">
        <v>1059</v>
      </c>
      <c r="G127" s="68" t="s">
        <v>1077</v>
      </c>
      <c r="H127" s="68">
        <v>0</v>
      </c>
      <c r="I127" s="68" t="s">
        <v>760</v>
      </c>
      <c r="J127" s="77">
        <v>0.42708333333333331</v>
      </c>
      <c r="K127" s="81">
        <v>1</v>
      </c>
      <c r="L127" s="68">
        <v>2</v>
      </c>
      <c r="M127" s="68" t="s">
        <v>519</v>
      </c>
      <c r="O127" s="131">
        <v>22.3</v>
      </c>
      <c r="P127" s="131">
        <v>8.5399999999999991</v>
      </c>
      <c r="Q127" s="68">
        <v>2</v>
      </c>
      <c r="R127" s="68">
        <v>0.8</v>
      </c>
      <c r="S127" s="131">
        <v>0.75</v>
      </c>
      <c r="T127" s="68">
        <v>0.77500000000000002</v>
      </c>
      <c r="U127" s="76">
        <v>0.38750000000000001</v>
      </c>
      <c r="V127" s="68">
        <v>1.5</v>
      </c>
      <c r="W127" s="77">
        <v>0.2638888888888889</v>
      </c>
      <c r="X127" s="68">
        <v>25.4</v>
      </c>
      <c r="Y127" s="68">
        <v>5.35</v>
      </c>
      <c r="Z127" s="72">
        <v>4.5905819594807475</v>
      </c>
      <c r="AA127" s="68">
        <v>76.5</v>
      </c>
      <c r="AB127" s="205">
        <v>27</v>
      </c>
      <c r="AC127" s="72">
        <v>42.2</v>
      </c>
      <c r="AD127" s="72"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293</v>
      </c>
      <c r="C128" s="68" t="s">
        <v>757</v>
      </c>
      <c r="E128" s="147">
        <v>44420</v>
      </c>
      <c r="F128" s="68" t="s">
        <v>1059</v>
      </c>
      <c r="G128" s="68" t="s">
        <v>1096</v>
      </c>
      <c r="H128" s="68">
        <v>1</v>
      </c>
      <c r="I128" s="68" t="s">
        <v>760</v>
      </c>
      <c r="J128" s="77">
        <v>0.4381944444444445</v>
      </c>
      <c r="K128" s="81">
        <v>5</v>
      </c>
      <c r="L128" s="68">
        <v>1</v>
      </c>
      <c r="M128" s="68" t="s">
        <v>773</v>
      </c>
      <c r="O128" s="131">
        <v>24.1</v>
      </c>
      <c r="P128" s="131">
        <v>8.39</v>
      </c>
      <c r="Q128" s="68">
        <v>1</v>
      </c>
      <c r="R128" s="68">
        <v>0.7</v>
      </c>
      <c r="S128" s="131">
        <v>0.65</v>
      </c>
      <c r="T128" s="68">
        <v>0.67500000000000004</v>
      </c>
      <c r="U128" s="76">
        <v>0.67500000000000004</v>
      </c>
      <c r="V128" s="68">
        <v>0.15</v>
      </c>
      <c r="W128" s="77">
        <v>0.27638888888888885</v>
      </c>
      <c r="X128" s="68">
        <v>25.3</v>
      </c>
      <c r="Y128" s="68">
        <v>6.9</v>
      </c>
      <c r="Z128" s="72">
        <v>5.9840856596702698</v>
      </c>
      <c r="AA128" s="68">
        <v>84.2</v>
      </c>
      <c r="AB128" s="205">
        <v>25.1</v>
      </c>
      <c r="AC128" s="72">
        <v>39.6</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BC128" s="147"/>
    </row>
    <row r="129" spans="1:55" s="68" customFormat="1" x14ac:dyDescent="0.2">
      <c r="A129" s="79" t="s">
        <v>756</v>
      </c>
      <c r="B129" s="68" t="s">
        <v>293</v>
      </c>
      <c r="C129" s="68" t="s">
        <v>764</v>
      </c>
      <c r="E129" s="147">
        <v>44420</v>
      </c>
      <c r="F129" s="68" t="s">
        <v>1059</v>
      </c>
      <c r="G129" s="68" t="s">
        <v>1096</v>
      </c>
      <c r="H129" s="68">
        <v>1</v>
      </c>
      <c r="I129" s="68" t="s">
        <v>760</v>
      </c>
      <c r="J129" s="77">
        <v>0.4381944444444445</v>
      </c>
      <c r="K129" s="81">
        <v>5</v>
      </c>
      <c r="L129" s="68">
        <v>1</v>
      </c>
      <c r="M129" s="68" t="s">
        <v>773</v>
      </c>
      <c r="O129" s="131">
        <v>24.1</v>
      </c>
      <c r="P129" s="131">
        <v>8.39</v>
      </c>
      <c r="Q129" s="68">
        <v>1</v>
      </c>
      <c r="R129" s="68">
        <v>0.7</v>
      </c>
      <c r="S129" s="131">
        <v>0.65</v>
      </c>
      <c r="T129" s="68">
        <v>0.67500000000000004</v>
      </c>
      <c r="U129" s="76">
        <v>0.67500000000000004</v>
      </c>
      <c r="V129" s="68">
        <v>0.5</v>
      </c>
      <c r="W129" s="77">
        <v>0.27777777777777779</v>
      </c>
      <c r="X129" s="68">
        <v>26</v>
      </c>
      <c r="Y129" s="68">
        <v>6.03</v>
      </c>
      <c r="Z129" s="72">
        <v>5.2362054475413604</v>
      </c>
      <c r="AA129" s="68">
        <v>85.3</v>
      </c>
      <c r="AB129" s="205">
        <v>25</v>
      </c>
      <c r="AC129" s="72">
        <v>39.5</v>
      </c>
      <c r="AD129" s="72">
        <v>0.05</v>
      </c>
      <c r="AE129" s="72">
        <v>2.9132498921018213E-2</v>
      </c>
      <c r="AF129" s="72">
        <v>0.27608122771663318</v>
      </c>
      <c r="AG129" s="137">
        <v>0.30521372663765139</v>
      </c>
      <c r="AH129" s="72">
        <v>32.300287419996629</v>
      </c>
      <c r="AI129" s="72">
        <v>32.605501146634282</v>
      </c>
      <c r="AJ129" s="72">
        <v>224.23403422149192</v>
      </c>
      <c r="AK129" s="72">
        <v>35.09173003112079</v>
      </c>
      <c r="AL129" s="72">
        <v>6.3899395676027364</v>
      </c>
      <c r="AM129" s="72">
        <v>67.392017451117425</v>
      </c>
      <c r="AN129" s="137">
        <v>67.697231177755071</v>
      </c>
      <c r="AO129" s="137">
        <v>13.669821428571428</v>
      </c>
      <c r="AP129" s="137">
        <v>6.221882998511906</v>
      </c>
      <c r="AQ129" s="72">
        <v>0.68721217322933026</v>
      </c>
      <c r="AR129" s="72">
        <v>19.891704427083333</v>
      </c>
      <c r="AS129" s="68" t="s">
        <v>763</v>
      </c>
      <c r="AT129" s="68" t="s">
        <v>763</v>
      </c>
      <c r="AU129" s="68" t="s">
        <v>763</v>
      </c>
      <c r="AV129" s="68" t="s">
        <v>763</v>
      </c>
      <c r="BC129" s="147"/>
    </row>
    <row r="130" spans="1:55" s="68" customFormat="1" x14ac:dyDescent="0.2">
      <c r="A130" s="79" t="s">
        <v>756</v>
      </c>
      <c r="B130" s="68" t="s">
        <v>293</v>
      </c>
      <c r="C130" s="68" t="s">
        <v>765</v>
      </c>
      <c r="E130" s="147">
        <v>44420</v>
      </c>
      <c r="F130" s="68" t="s">
        <v>1059</v>
      </c>
      <c r="G130" s="68" t="s">
        <v>1096</v>
      </c>
      <c r="H130" s="68">
        <v>1</v>
      </c>
      <c r="I130" s="68" t="s">
        <v>760</v>
      </c>
      <c r="J130" s="77">
        <v>0.4381944444444445</v>
      </c>
      <c r="K130" s="81">
        <v>5</v>
      </c>
      <c r="L130" s="68">
        <v>1</v>
      </c>
      <c r="M130" s="68" t="s">
        <v>773</v>
      </c>
      <c r="O130" s="131">
        <v>24.1</v>
      </c>
      <c r="P130" s="131">
        <v>8.39</v>
      </c>
      <c r="Q130" s="68">
        <v>1</v>
      </c>
      <c r="R130" s="68">
        <v>0.7</v>
      </c>
      <c r="S130" s="131">
        <v>0.65</v>
      </c>
      <c r="T130" s="68">
        <v>0.67500000000000004</v>
      </c>
      <c r="U130" s="76">
        <v>0.67500000000000004</v>
      </c>
      <c r="V130" s="68">
        <v>0.7</v>
      </c>
      <c r="W130" s="77">
        <v>0.27847222222222223</v>
      </c>
      <c r="X130" s="68">
        <v>26.1</v>
      </c>
      <c r="Y130" s="68">
        <v>5.72</v>
      </c>
      <c r="Z130" s="72">
        <v>4.9312056800046564</v>
      </c>
      <c r="AA130" s="68">
        <v>81.900000000000006</v>
      </c>
      <c r="AB130" s="205">
        <v>26.3</v>
      </c>
      <c r="AC130" s="72">
        <v>41.5</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293</v>
      </c>
      <c r="C131" s="68" t="s">
        <v>757</v>
      </c>
      <c r="E131" s="147">
        <v>44434</v>
      </c>
      <c r="F131" s="68" t="s">
        <v>1059</v>
      </c>
      <c r="G131" s="68" t="s">
        <v>1113</v>
      </c>
      <c r="H131" s="68">
        <v>0</v>
      </c>
      <c r="I131" s="68" t="s">
        <v>760</v>
      </c>
      <c r="J131" s="77">
        <v>0.4375</v>
      </c>
      <c r="K131" s="81">
        <v>1</v>
      </c>
      <c r="L131" s="68">
        <v>1</v>
      </c>
      <c r="M131" s="68" t="s">
        <v>773</v>
      </c>
      <c r="O131" s="131">
        <v>21.9</v>
      </c>
      <c r="P131" s="131">
        <v>8.8800000000000008</v>
      </c>
      <c r="Q131" s="68">
        <v>1</v>
      </c>
      <c r="R131" s="68">
        <v>0.8</v>
      </c>
      <c r="S131" s="131">
        <v>0.7</v>
      </c>
      <c r="T131" s="68">
        <v>0.75</v>
      </c>
      <c r="U131" s="76">
        <v>0.75</v>
      </c>
      <c r="V131" s="68">
        <v>0.15</v>
      </c>
      <c r="W131" s="77">
        <v>0.26944444444444443</v>
      </c>
      <c r="X131" s="68">
        <v>27.4</v>
      </c>
      <c r="Y131" s="68">
        <v>7.15</v>
      </c>
      <c r="Z131" s="72">
        <v>6.2312106649877164</v>
      </c>
      <c r="AA131" s="68">
        <v>90.4</v>
      </c>
      <c r="AB131" s="205">
        <v>24.6</v>
      </c>
      <c r="AC131" s="72">
        <v>38.9</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293</v>
      </c>
      <c r="C132" s="68" t="s">
        <v>764</v>
      </c>
      <c r="E132" s="147">
        <v>44434</v>
      </c>
      <c r="F132" s="68" t="s">
        <v>1059</v>
      </c>
      <c r="G132" s="68" t="s">
        <v>1113</v>
      </c>
      <c r="H132" s="68">
        <v>0</v>
      </c>
      <c r="I132" s="68" t="s">
        <v>760</v>
      </c>
      <c r="J132" s="77">
        <v>0.4375</v>
      </c>
      <c r="K132" s="81">
        <v>1</v>
      </c>
      <c r="L132" s="68">
        <v>1</v>
      </c>
      <c r="M132" s="68" t="s">
        <v>773</v>
      </c>
      <c r="O132" s="131">
        <v>21.9</v>
      </c>
      <c r="P132" s="131">
        <v>8.8800000000000008</v>
      </c>
      <c r="Q132" s="68">
        <v>1</v>
      </c>
      <c r="R132" s="68">
        <v>0.8</v>
      </c>
      <c r="S132" s="131">
        <v>0.7</v>
      </c>
      <c r="T132" s="68">
        <v>0.75</v>
      </c>
      <c r="U132" s="76">
        <v>0.75</v>
      </c>
      <c r="V132" s="68">
        <v>0.5</v>
      </c>
      <c r="W132" s="77">
        <v>0.27083333333333331</v>
      </c>
      <c r="X132" s="68">
        <v>27.7</v>
      </c>
      <c r="Y132" s="68">
        <v>6.26</v>
      </c>
      <c r="Z132" s="72">
        <v>5.4116467038445357</v>
      </c>
      <c r="AA132" s="68">
        <v>91.4</v>
      </c>
      <c r="AB132" s="205">
        <v>26.1</v>
      </c>
      <c r="AC132" s="72">
        <v>41</v>
      </c>
      <c r="AD132" s="75">
        <v>0.1532894736842105</v>
      </c>
      <c r="AE132" s="72">
        <v>0.32582983594048054</v>
      </c>
      <c r="AF132" s="72">
        <v>0.41714462873973035</v>
      </c>
      <c r="AG132" s="137">
        <v>0.74297446468021089</v>
      </c>
      <c r="AH132" s="72">
        <v>27.00619321372259</v>
      </c>
      <c r="AI132" s="72">
        <v>27.749167678402799</v>
      </c>
      <c r="AJ132" s="72">
        <v>154.26437503402067</v>
      </c>
      <c r="AK132" s="72">
        <v>26.54426222530503</v>
      </c>
      <c r="AL132" s="72">
        <v>5.8115902308619534</v>
      </c>
      <c r="AM132" s="72">
        <v>53.550455439027616</v>
      </c>
      <c r="AN132" s="137">
        <v>54.293429903707832</v>
      </c>
      <c r="AO132" s="137">
        <v>20.914047619047622</v>
      </c>
      <c r="AP132" s="137">
        <v>4.9622249503968261</v>
      </c>
      <c r="AQ132" s="72">
        <v>0.80823262171629828</v>
      </c>
      <c r="AR132" s="72">
        <v>25.876272569444449</v>
      </c>
      <c r="AS132" s="68" t="s">
        <v>763</v>
      </c>
      <c r="AT132" s="68" t="s">
        <v>763</v>
      </c>
      <c r="AU132" s="68" t="s">
        <v>763</v>
      </c>
      <c r="AV132" s="68" t="s">
        <v>763</v>
      </c>
    </row>
    <row r="133" spans="1:55" s="68" customFormat="1" x14ac:dyDescent="0.2">
      <c r="A133" s="79" t="s">
        <v>756</v>
      </c>
      <c r="B133" s="68" t="s">
        <v>293</v>
      </c>
      <c r="C133" s="68" t="s">
        <v>765</v>
      </c>
      <c r="E133" s="147">
        <v>44434</v>
      </c>
      <c r="F133" s="68" t="s">
        <v>1059</v>
      </c>
      <c r="G133" s="68" t="s">
        <v>1113</v>
      </c>
      <c r="H133" s="68">
        <v>0</v>
      </c>
      <c r="I133" s="68" t="s">
        <v>760</v>
      </c>
      <c r="J133" s="77">
        <v>0.4375</v>
      </c>
      <c r="K133" s="81">
        <v>1</v>
      </c>
      <c r="L133" s="68">
        <v>1</v>
      </c>
      <c r="M133" s="68" t="s">
        <v>773</v>
      </c>
      <c r="O133" s="131">
        <v>21.9</v>
      </c>
      <c r="P133" s="131">
        <v>8.8800000000000008</v>
      </c>
      <c r="Q133" s="68">
        <v>1</v>
      </c>
      <c r="R133" s="68">
        <v>0.8</v>
      </c>
      <c r="S133" s="131">
        <v>0.7</v>
      </c>
      <c r="T133" s="68">
        <v>0.75</v>
      </c>
      <c r="U133" s="76">
        <v>0.75</v>
      </c>
      <c r="V133" s="68">
        <v>0.7</v>
      </c>
      <c r="W133" s="77">
        <v>0.27361111111111108</v>
      </c>
      <c r="X133" s="68">
        <v>27.7</v>
      </c>
      <c r="Y133" s="68">
        <v>6.16</v>
      </c>
      <c r="Z133" s="72">
        <v>5.2985246196340832</v>
      </c>
      <c r="AA133" s="68">
        <v>90.8</v>
      </c>
      <c r="AB133" s="205">
        <v>27</v>
      </c>
      <c r="AC133" s="72">
        <v>42.3</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293</v>
      </c>
      <c r="B140" s="102">
        <v>2021</v>
      </c>
      <c r="C140" s="103">
        <v>7</v>
      </c>
      <c r="D140" s="102">
        <v>13</v>
      </c>
      <c r="E140" s="82"/>
      <c r="F140" s="131">
        <v>0.8</v>
      </c>
      <c r="G140" s="131">
        <v>9.36</v>
      </c>
      <c r="H140" s="82"/>
      <c r="I140" s="131">
        <v>18.7</v>
      </c>
      <c r="J140" s="205">
        <v>24.8</v>
      </c>
      <c r="K140" s="82"/>
      <c r="L140" s="82"/>
      <c r="M140" s="108"/>
      <c r="N140" s="137" t="s">
        <v>763</v>
      </c>
      <c r="O140" s="82"/>
      <c r="P140" s="82"/>
      <c r="Q140" s="82"/>
      <c r="R140" s="140"/>
      <c r="S140" s="137" t="s">
        <v>763</v>
      </c>
      <c r="T140" s="137" t="s">
        <v>763</v>
      </c>
      <c r="U140" s="137" t="s">
        <v>763</v>
      </c>
      <c r="V140" s="85"/>
      <c r="W140" s="85"/>
      <c r="X140" s="85"/>
      <c r="Y140" s="102">
        <f>IF(C140&lt;6," ",IF(C140&lt;=9,I140, IF(C140&gt;=10," ")))</f>
        <v>18.7</v>
      </c>
      <c r="Z140" s="102">
        <f>IF(Y140=" ", " ", IF(Y140&gt;0, Y140+273.15))</f>
        <v>291.84999999999997</v>
      </c>
      <c r="AA140" s="102">
        <f>IF(C140&lt;6," ",IF(C140&lt;=9,J140, IF(C140&gt;=10," ")))</f>
        <v>24.8</v>
      </c>
      <c r="AB140" s="102">
        <f>IF(C140&lt;6," ",IF(C140&lt;=9,G140, IF(C140&gt;=10," ")))</f>
        <v>9.36</v>
      </c>
      <c r="AC140" s="104">
        <f>IF(Y140=" "," ",IF(Y140&gt;0,EXP(-173.4292+249.6339*100/Z140+143.3483*LN(+Z140/100)-21.8492*Z140/100+AA140*(-0.033096+0.014259*Z140/100-0.0017*(Z140/100)^2))*1.4276))</f>
        <v>8.0293456554570923</v>
      </c>
      <c r="AD140" s="102">
        <f>IF(Y140=" "," ",IF(Y140&gt;0,AB140/AC140))</f>
        <v>1.1657238835693338</v>
      </c>
      <c r="AE140" s="105">
        <f>IF(C140&lt;6," ",IF(C140&lt;=9,F140, IF(C140&gt;=10," ")))</f>
        <v>0.8</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293</v>
      </c>
      <c r="B141" s="102">
        <v>2021</v>
      </c>
      <c r="C141" s="103">
        <v>7</v>
      </c>
      <c r="D141" s="102">
        <v>13</v>
      </c>
      <c r="E141" s="82"/>
      <c r="F141" s="131">
        <v>0.8</v>
      </c>
      <c r="G141" s="131" t="s">
        <v>761</v>
      </c>
      <c r="H141" s="82"/>
      <c r="I141" s="131" t="s">
        <v>761</v>
      </c>
      <c r="J141" s="205">
        <v>25.1</v>
      </c>
      <c r="K141" s="82"/>
      <c r="L141" s="82"/>
      <c r="M141" s="108"/>
      <c r="N141" s="137">
        <v>3.1601520391025728</v>
      </c>
      <c r="O141" s="82"/>
      <c r="P141" s="82"/>
      <c r="Q141" s="82"/>
      <c r="R141" s="140"/>
      <c r="S141" s="137">
        <v>67.02608231073259</v>
      </c>
      <c r="T141" s="137">
        <v>3.3929630456349198</v>
      </c>
      <c r="U141" s="137">
        <v>2.0238095238095251</v>
      </c>
      <c r="V141" s="85"/>
      <c r="W141" s="85"/>
      <c r="X141" s="85"/>
      <c r="Y141" s="102" t="str">
        <f t="shared" ref="Y141:Y151" si="49">IF(C141&lt;6," ",IF(C141&lt;=9,I141, IF(C141&gt;=10," ")))</f>
        <v>ND</v>
      </c>
      <c r="Z141" s="102" t="e">
        <f t="shared" ref="Z141:Z151" si="50">IF(Y141=" ", " ", IF(Y141&gt;0, Y141+273.15))</f>
        <v>#VALUE!</v>
      </c>
      <c r="AA141" s="102">
        <f t="shared" ref="AA141:AA151" si="51">IF(C141&lt;6," ",IF(C141&lt;=9,J141, IF(C141&gt;=10," ")))</f>
        <v>25.1</v>
      </c>
      <c r="AB141" s="102" t="str">
        <f t="shared" ref="AB141:AB151" si="52">IF(C141&lt;6," ",IF(C141&lt;=9,G141, IF(C141&gt;=10," ")))</f>
        <v>ND</v>
      </c>
      <c r="AC141" s="104" t="e">
        <f t="shared" ref="AC141:AC151" si="53">IF(Y141=" "," ",IF(Y141&gt;0,EXP(-173.4292+249.6339*100/Z141+143.3483*LN(+Z141/100)-21.8492*Z141/100+AA141*(-0.033096+0.014259*Z141/100-0.0017*(Z141/100)^2))*1.4276))</f>
        <v>#VALUE!</v>
      </c>
      <c r="AD141" s="102" t="e">
        <f t="shared" ref="AD141:AD151" si="54">IF(Y141=" "," ",IF(Y141&gt;0,AB141/AC141))</f>
        <v>#VALUE!</v>
      </c>
      <c r="AE141" s="105">
        <f t="shared" ref="AE141:AE151" si="55">IF(C141&lt;6," ",IF(C141&lt;=9,F141, IF(C141&gt;=10," ")))</f>
        <v>0.8</v>
      </c>
      <c r="AF141" s="102">
        <f t="shared" ref="AF141:AF151" si="56">IF(Y141=" "," ",N141)</f>
        <v>3.1601520391025728</v>
      </c>
      <c r="AG141" s="105">
        <f t="shared" ref="AG141:AG151" si="57">IF(C141&lt;6," ",IF(C141&lt;=9,T141, IF(C141&gt;=10," ")))</f>
        <v>3.3929630456349198</v>
      </c>
      <c r="AH141" s="105">
        <f t="shared" ref="AH141:AH151" si="58">IF(C141&lt;6," ",IF(C141&lt;=9,U141, IF(C141&gt;=10," ")))</f>
        <v>2.0238095238095251</v>
      </c>
      <c r="AI141" s="102">
        <f t="shared" ref="AI141:AI144" si="59">IF(Y141=" ", " ", IF(Y141&gt;0, SUM(AG141:AH141)))</f>
        <v>5.4167725694444453</v>
      </c>
      <c r="AJ141" s="106">
        <f t="shared" ref="AJ141:AJ151" si="60">IF(C141&lt;6," ",IF(C141&lt;=9,S141, IF(C141&gt;=10," ")))</f>
        <v>67.02608231073259</v>
      </c>
      <c r="AK141" s="107">
        <f t="shared" ref="AK141:AK151" si="61">IF(Y141=" ", " ", IF(Y141&gt;0, AJ141-AF141))</f>
        <v>63.86593027163002</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293</v>
      </c>
      <c r="B142" s="102">
        <v>2021</v>
      </c>
      <c r="C142" s="103">
        <v>7</v>
      </c>
      <c r="D142" s="102">
        <v>13</v>
      </c>
      <c r="E142" s="82"/>
      <c r="F142" s="131">
        <v>0.8</v>
      </c>
      <c r="G142" s="131">
        <v>9.36</v>
      </c>
      <c r="H142" s="82"/>
      <c r="I142" s="131">
        <v>18.7</v>
      </c>
      <c r="J142" s="205">
        <v>24.9</v>
      </c>
      <c r="K142" s="82"/>
      <c r="L142" s="82"/>
      <c r="M142" s="108"/>
      <c r="N142" s="137" t="s">
        <v>763</v>
      </c>
      <c r="O142" s="82"/>
      <c r="P142" s="82"/>
      <c r="Q142" s="82"/>
      <c r="R142" s="140"/>
      <c r="S142" s="137" t="s">
        <v>763</v>
      </c>
      <c r="T142" s="137" t="s">
        <v>763</v>
      </c>
      <c r="U142" s="137" t="s">
        <v>763</v>
      </c>
      <c r="V142" s="85"/>
      <c r="W142" s="85"/>
      <c r="X142" s="85"/>
      <c r="Y142" s="102">
        <f t="shared" si="49"/>
        <v>18.7</v>
      </c>
      <c r="Z142" s="102">
        <f t="shared" si="50"/>
        <v>291.84999999999997</v>
      </c>
      <c r="AA142" s="102">
        <f t="shared" si="51"/>
        <v>24.9</v>
      </c>
      <c r="AB142" s="102">
        <f t="shared" si="52"/>
        <v>9.36</v>
      </c>
      <c r="AC142" s="104">
        <f t="shared" si="53"/>
        <v>8.0245607082766668</v>
      </c>
      <c r="AD142" s="102">
        <f t="shared" si="54"/>
        <v>1.1664189904309576</v>
      </c>
      <c r="AE142" s="105">
        <f t="shared" si="55"/>
        <v>0.8</v>
      </c>
      <c r="AF142" s="102" t="str">
        <f t="shared" si="56"/>
        <v>NS</v>
      </c>
      <c r="AG142" s="105" t="str">
        <f t="shared" si="57"/>
        <v>NS</v>
      </c>
      <c r="AH142" s="105" t="str">
        <f t="shared" si="58"/>
        <v>NS</v>
      </c>
      <c r="AI142" s="102"/>
      <c r="AJ142" s="106" t="str">
        <f t="shared" si="60"/>
        <v>NS</v>
      </c>
      <c r="AK142" s="107" t="e">
        <f t="shared" si="61"/>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293</v>
      </c>
      <c r="B143" s="102">
        <v>2021</v>
      </c>
      <c r="C143" s="103">
        <v>7</v>
      </c>
      <c r="D143" s="102">
        <v>27</v>
      </c>
      <c r="E143" s="82"/>
      <c r="F143" s="131">
        <v>0.75</v>
      </c>
      <c r="G143" s="131">
        <v>8.5399999999999991</v>
      </c>
      <c r="H143" s="82"/>
      <c r="I143" s="131">
        <v>22.3</v>
      </c>
      <c r="J143" s="205">
        <v>23.2</v>
      </c>
      <c r="K143" s="82"/>
      <c r="L143" s="82"/>
      <c r="M143" s="108"/>
      <c r="N143" s="137" t="s">
        <v>763</v>
      </c>
      <c r="O143" s="82"/>
      <c r="P143" s="82"/>
      <c r="Q143" s="82"/>
      <c r="R143" s="140"/>
      <c r="S143" s="137" t="s">
        <v>763</v>
      </c>
      <c r="T143" s="137" t="s">
        <v>763</v>
      </c>
      <c r="U143" s="137" t="s">
        <v>763</v>
      </c>
      <c r="V143" s="85"/>
      <c r="W143" s="85"/>
      <c r="X143" s="85"/>
      <c r="Y143" s="102">
        <f t="shared" si="49"/>
        <v>22.3</v>
      </c>
      <c r="Z143" s="102">
        <f t="shared" si="50"/>
        <v>295.45</v>
      </c>
      <c r="AA143" s="102">
        <f t="shared" si="51"/>
        <v>23.2</v>
      </c>
      <c r="AB143" s="102">
        <f t="shared" si="52"/>
        <v>8.5399999999999991</v>
      </c>
      <c r="AC143" s="104">
        <f t="shared" si="53"/>
        <v>7.574689084217396</v>
      </c>
      <c r="AD143" s="102">
        <f t="shared" si="54"/>
        <v>1.1274390149945459</v>
      </c>
      <c r="AE143" s="105">
        <f t="shared" si="55"/>
        <v>0.75</v>
      </c>
      <c r="AF143" s="102" t="str">
        <f t="shared" si="56"/>
        <v>NS</v>
      </c>
      <c r="AG143" s="105" t="str">
        <f t="shared" si="57"/>
        <v>NS</v>
      </c>
      <c r="AH143" s="105" t="str">
        <f t="shared" si="58"/>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293</v>
      </c>
      <c r="B144" s="102">
        <v>2021</v>
      </c>
      <c r="C144" s="103">
        <v>7</v>
      </c>
      <c r="D144" s="102">
        <v>27</v>
      </c>
      <c r="E144" s="82"/>
      <c r="F144" s="131">
        <v>0.75</v>
      </c>
      <c r="G144" s="131">
        <v>8.5399999999999991</v>
      </c>
      <c r="H144" s="82"/>
      <c r="I144" s="131">
        <v>22.3</v>
      </c>
      <c r="J144" s="205">
        <v>28.6</v>
      </c>
      <c r="K144" s="82"/>
      <c r="L144" s="82"/>
      <c r="M144" s="108"/>
      <c r="N144" s="137">
        <v>1.3724517325024994</v>
      </c>
      <c r="O144" s="82"/>
      <c r="P144" s="82"/>
      <c r="Q144" s="82"/>
      <c r="R144" s="140"/>
      <c r="S144" s="137">
        <v>41.801973502425597</v>
      </c>
      <c r="T144" s="137">
        <v>4.6173214285714286</v>
      </c>
      <c r="U144" s="137">
        <v>0.69050799851190581</v>
      </c>
      <c r="V144" s="85"/>
      <c r="W144" s="85"/>
      <c r="X144" s="85"/>
      <c r="Y144" s="102">
        <f t="shared" si="49"/>
        <v>22.3</v>
      </c>
      <c r="Z144" s="102">
        <f t="shared" si="50"/>
        <v>295.45</v>
      </c>
      <c r="AA144" s="102">
        <f t="shared" si="51"/>
        <v>28.6</v>
      </c>
      <c r="AB144" s="102">
        <f t="shared" si="52"/>
        <v>8.5399999999999991</v>
      </c>
      <c r="AC144" s="104">
        <f t="shared" si="53"/>
        <v>7.3408409313681302</v>
      </c>
      <c r="AD144" s="102">
        <f t="shared" si="54"/>
        <v>1.1633544548701151</v>
      </c>
      <c r="AE144" s="105">
        <f t="shared" si="55"/>
        <v>0.75</v>
      </c>
      <c r="AF144" s="102">
        <f t="shared" si="56"/>
        <v>1.3724517325024994</v>
      </c>
      <c r="AG144" s="105">
        <f t="shared" si="57"/>
        <v>4.6173214285714286</v>
      </c>
      <c r="AH144" s="105">
        <f t="shared" si="58"/>
        <v>0.69050799851190581</v>
      </c>
      <c r="AI144" s="102">
        <f t="shared" si="59"/>
        <v>5.3078294270833339</v>
      </c>
      <c r="AJ144" s="106">
        <f t="shared" si="60"/>
        <v>41.801973502425597</v>
      </c>
      <c r="AK144" s="107">
        <f t="shared" si="61"/>
        <v>40.429521769923099</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293</v>
      </c>
      <c r="B145" s="102">
        <v>2021</v>
      </c>
      <c r="C145" s="103">
        <v>7</v>
      </c>
      <c r="D145" s="102">
        <v>27</v>
      </c>
      <c r="E145" s="82"/>
      <c r="F145" s="131">
        <v>0.75</v>
      </c>
      <c r="G145" s="131">
        <v>8.5399999999999991</v>
      </c>
      <c r="H145" s="82"/>
      <c r="I145" s="131">
        <v>22.3</v>
      </c>
      <c r="J145" s="205">
        <v>27</v>
      </c>
      <c r="K145" s="82"/>
      <c r="L145" s="82"/>
      <c r="M145" s="108"/>
      <c r="N145" s="137" t="s">
        <v>763</v>
      </c>
      <c r="O145" s="82"/>
      <c r="P145" s="82"/>
      <c r="Q145" s="82"/>
      <c r="R145" s="140"/>
      <c r="S145" s="137" t="s">
        <v>763</v>
      </c>
      <c r="T145" s="137" t="s">
        <v>763</v>
      </c>
      <c r="U145" s="137" t="s">
        <v>763</v>
      </c>
      <c r="V145" s="85"/>
      <c r="W145" s="85"/>
      <c r="X145" s="85"/>
      <c r="Y145" s="102">
        <f t="shared" si="49"/>
        <v>22.3</v>
      </c>
      <c r="Z145" s="102">
        <f t="shared" si="50"/>
        <v>295.45</v>
      </c>
      <c r="AA145" s="102">
        <f t="shared" si="51"/>
        <v>27</v>
      </c>
      <c r="AB145" s="102">
        <f t="shared" si="52"/>
        <v>8.5399999999999991</v>
      </c>
      <c r="AC145" s="104">
        <f t="shared" si="53"/>
        <v>7.4093664079353845</v>
      </c>
      <c r="AD145" s="102">
        <f t="shared" si="54"/>
        <v>1.1525951788338762</v>
      </c>
      <c r="AE145" s="105">
        <f t="shared" si="55"/>
        <v>0.75</v>
      </c>
      <c r="AF145" s="102" t="str">
        <f t="shared" si="56"/>
        <v>NS</v>
      </c>
      <c r="AG145" s="105" t="str">
        <f t="shared" si="57"/>
        <v>NS</v>
      </c>
      <c r="AH145" s="105" t="str">
        <f t="shared" si="58"/>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293</v>
      </c>
      <c r="B146" s="102">
        <v>2021</v>
      </c>
      <c r="C146" s="103">
        <v>8</v>
      </c>
      <c r="D146" s="102">
        <v>12</v>
      </c>
      <c r="E146" s="82"/>
      <c r="F146" s="131">
        <v>0.65</v>
      </c>
      <c r="G146" s="131">
        <v>8.39</v>
      </c>
      <c r="H146" s="82"/>
      <c r="I146" s="131">
        <v>24.1</v>
      </c>
      <c r="J146" s="205">
        <v>25.1</v>
      </c>
      <c r="K146" s="82"/>
      <c r="L146" s="82"/>
      <c r="M146" s="82"/>
      <c r="N146" s="137" t="s">
        <v>763</v>
      </c>
      <c r="O146" s="82"/>
      <c r="P146" s="82"/>
      <c r="Q146" s="82"/>
      <c r="R146" s="140"/>
      <c r="S146" s="137" t="s">
        <v>763</v>
      </c>
      <c r="T146" s="137" t="s">
        <v>763</v>
      </c>
      <c r="U146" s="137" t="s">
        <v>763</v>
      </c>
      <c r="V146" s="85"/>
      <c r="W146" s="85"/>
      <c r="X146" s="85"/>
      <c r="Y146" s="102">
        <f t="shared" si="49"/>
        <v>24.1</v>
      </c>
      <c r="Z146" s="102">
        <f t="shared" si="50"/>
        <v>297.25</v>
      </c>
      <c r="AA146" s="102">
        <f t="shared" si="51"/>
        <v>25.1</v>
      </c>
      <c r="AB146" s="102">
        <f t="shared" si="52"/>
        <v>8.39</v>
      </c>
      <c r="AC146" s="104">
        <f t="shared" si="53"/>
        <v>7.2530494423609575</v>
      </c>
      <c r="AD146" s="102">
        <f t="shared" si="54"/>
        <v>1.156754833490967</v>
      </c>
      <c r="AE146" s="105">
        <f t="shared" si="55"/>
        <v>0.65</v>
      </c>
      <c r="AF146" s="102" t="str">
        <f t="shared" si="56"/>
        <v>NS</v>
      </c>
      <c r="AG146" s="105" t="str">
        <f t="shared" si="57"/>
        <v>NS</v>
      </c>
      <c r="AH146" s="105" t="str">
        <f t="shared" si="58"/>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293</v>
      </c>
      <c r="B147" s="102">
        <v>2021</v>
      </c>
      <c r="C147" s="103">
        <v>8</v>
      </c>
      <c r="D147" s="102">
        <v>12</v>
      </c>
      <c r="E147" s="82"/>
      <c r="F147" s="131">
        <v>0.65</v>
      </c>
      <c r="G147" s="131">
        <v>8.39</v>
      </c>
      <c r="H147" s="82"/>
      <c r="I147" s="131">
        <v>24.1</v>
      </c>
      <c r="J147" s="205">
        <v>25</v>
      </c>
      <c r="K147" s="82"/>
      <c r="L147" s="82"/>
      <c r="M147" s="82"/>
      <c r="N147" s="137">
        <v>0.30521372663765139</v>
      </c>
      <c r="O147" s="82"/>
      <c r="P147" s="82"/>
      <c r="Q147" s="82"/>
      <c r="R147" s="140"/>
      <c r="S147" s="137">
        <v>67.697231177755071</v>
      </c>
      <c r="T147" s="137">
        <v>13.669821428571428</v>
      </c>
      <c r="U147" s="137">
        <v>6.221882998511906</v>
      </c>
      <c r="V147" s="85"/>
      <c r="W147" s="85"/>
      <c r="X147" s="85"/>
      <c r="Y147" s="102">
        <f t="shared" si="49"/>
        <v>24.1</v>
      </c>
      <c r="Z147" s="102">
        <f t="shared" si="50"/>
        <v>297.25</v>
      </c>
      <c r="AA147" s="102">
        <f t="shared" si="51"/>
        <v>25</v>
      </c>
      <c r="AB147" s="102">
        <f t="shared" si="52"/>
        <v>8.39</v>
      </c>
      <c r="AC147" s="104">
        <f t="shared" si="53"/>
        <v>7.2572080153779925</v>
      </c>
      <c r="AD147" s="102">
        <f t="shared" si="54"/>
        <v>1.1560919822363678</v>
      </c>
      <c r="AE147" s="105">
        <f t="shared" si="55"/>
        <v>0.65</v>
      </c>
      <c r="AF147" s="102">
        <f t="shared" si="56"/>
        <v>0.30521372663765139</v>
      </c>
      <c r="AG147" s="105">
        <f t="shared" si="57"/>
        <v>13.669821428571428</v>
      </c>
      <c r="AH147" s="105">
        <f t="shared" si="58"/>
        <v>6.221882998511906</v>
      </c>
      <c r="AI147" s="102">
        <f t="shared" ref="AI147" si="62">IF(Y147=" ", " ", IF(Y147&gt;0, SUM(AG147:AH147)))</f>
        <v>19.891704427083333</v>
      </c>
      <c r="AJ147" s="106">
        <f t="shared" si="60"/>
        <v>67.697231177755071</v>
      </c>
      <c r="AK147" s="107">
        <f t="shared" si="61"/>
        <v>67.392017451117425</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293</v>
      </c>
      <c r="B148" s="102">
        <v>2021</v>
      </c>
      <c r="C148" s="132">
        <v>8</v>
      </c>
      <c r="D148" s="82">
        <v>12</v>
      </c>
      <c r="E148" s="85"/>
      <c r="F148" s="131">
        <v>0.65</v>
      </c>
      <c r="G148" s="131">
        <v>8.39</v>
      </c>
      <c r="H148" s="85"/>
      <c r="I148" s="131">
        <v>24.1</v>
      </c>
      <c r="J148" s="205">
        <v>26.3</v>
      </c>
      <c r="K148" s="85"/>
      <c r="L148" s="85"/>
      <c r="M148" s="85"/>
      <c r="N148" s="137" t="s">
        <v>763</v>
      </c>
      <c r="O148" s="85"/>
      <c r="P148" s="85"/>
      <c r="Q148" s="85"/>
      <c r="R148" s="140"/>
      <c r="S148" s="137" t="s">
        <v>763</v>
      </c>
      <c r="T148" s="137" t="s">
        <v>763</v>
      </c>
      <c r="U148" s="137" t="s">
        <v>763</v>
      </c>
      <c r="V148" s="85"/>
      <c r="W148" s="85"/>
      <c r="X148" s="85"/>
      <c r="Y148" s="85">
        <f t="shared" si="49"/>
        <v>24.1</v>
      </c>
      <c r="Z148" s="82">
        <f t="shared" si="50"/>
        <v>297.25</v>
      </c>
      <c r="AA148" s="85">
        <f t="shared" si="51"/>
        <v>26.3</v>
      </c>
      <c r="AB148" s="85">
        <f t="shared" si="52"/>
        <v>8.39</v>
      </c>
      <c r="AC148" s="110">
        <f t="shared" si="53"/>
        <v>7.2033320480614007</v>
      </c>
      <c r="AD148" s="82">
        <f t="shared" si="54"/>
        <v>1.1647387547902865</v>
      </c>
      <c r="AE148" s="111">
        <f t="shared" si="55"/>
        <v>0.65</v>
      </c>
      <c r="AF148" s="82" t="str">
        <f t="shared" si="56"/>
        <v>NS</v>
      </c>
      <c r="AG148" s="111" t="str">
        <f t="shared" si="57"/>
        <v>NS</v>
      </c>
      <c r="AH148" s="111" t="str">
        <f t="shared" si="58"/>
        <v>NS</v>
      </c>
      <c r="AI148" s="102"/>
      <c r="AJ148" s="112" t="str">
        <f t="shared" si="60"/>
        <v>NS</v>
      </c>
      <c r="AK148" s="113" t="e">
        <f t="shared" si="61"/>
        <v>#VALUE!</v>
      </c>
      <c r="AL148" s="82"/>
      <c r="AM148" s="82">
        <f>AD154</f>
        <v>1.1636130998198011</v>
      </c>
      <c r="AN148" s="82">
        <f>AE154</f>
        <v>0.72500000000000009</v>
      </c>
      <c r="AO148" s="82">
        <f>AF154</f>
        <v>1.3951979907307337</v>
      </c>
      <c r="AP148" s="82">
        <f>AI154</f>
        <v>14.12314474826389</v>
      </c>
      <c r="AQ148" s="113">
        <f>AK154</f>
        <v>56.30948123292454</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293</v>
      </c>
      <c r="B149" s="102">
        <v>2021</v>
      </c>
      <c r="C149" s="132">
        <v>8</v>
      </c>
      <c r="D149" s="82">
        <v>26</v>
      </c>
      <c r="E149" s="85"/>
      <c r="F149" s="131">
        <v>0.7</v>
      </c>
      <c r="G149" s="131">
        <v>8.8800000000000008</v>
      </c>
      <c r="H149" s="85"/>
      <c r="I149" s="131">
        <v>21.9</v>
      </c>
      <c r="J149" s="205">
        <v>24.6</v>
      </c>
      <c r="K149" s="85"/>
      <c r="L149" s="85"/>
      <c r="M149" s="85"/>
      <c r="N149" s="137" t="s">
        <v>763</v>
      </c>
      <c r="O149" s="85"/>
      <c r="P149" s="85"/>
      <c r="Q149" s="85"/>
      <c r="R149" s="140"/>
      <c r="S149" s="137" t="s">
        <v>763</v>
      </c>
      <c r="T149" s="137" t="s">
        <v>763</v>
      </c>
      <c r="U149" s="137" t="s">
        <v>763</v>
      </c>
      <c r="V149" s="85"/>
      <c r="W149" s="85"/>
      <c r="X149" s="85"/>
      <c r="Y149" s="85">
        <f t="shared" si="49"/>
        <v>21.9</v>
      </c>
      <c r="Z149" s="82">
        <f t="shared" si="50"/>
        <v>295.04999999999995</v>
      </c>
      <c r="AA149" s="85">
        <f t="shared" si="51"/>
        <v>24.6</v>
      </c>
      <c r="AB149" s="85">
        <f t="shared" si="52"/>
        <v>8.8800000000000008</v>
      </c>
      <c r="AC149" s="110">
        <f t="shared" si="53"/>
        <v>7.5685746192018453</v>
      </c>
      <c r="AD149" s="82">
        <f t="shared" si="54"/>
        <v>1.1732724385739695</v>
      </c>
      <c r="AE149" s="111">
        <f t="shared" si="55"/>
        <v>0.7</v>
      </c>
      <c r="AF149" s="82" t="str">
        <f t="shared" si="56"/>
        <v>NS</v>
      </c>
      <c r="AG149" s="111" t="str">
        <f t="shared" si="57"/>
        <v>NS</v>
      </c>
      <c r="AH149" s="111" t="str">
        <f t="shared" si="58"/>
        <v>NS</v>
      </c>
      <c r="AI149" s="82"/>
      <c r="AJ149" s="112" t="str">
        <f t="shared" si="60"/>
        <v>NS</v>
      </c>
      <c r="AK149" s="113" t="e">
        <f t="shared" si="61"/>
        <v>#VALUE!</v>
      </c>
      <c r="AL149" s="85"/>
      <c r="AM149" s="82"/>
      <c r="AN149" s="82"/>
      <c r="AO149" s="82"/>
      <c r="AP149" s="85"/>
      <c r="AQ149" s="82"/>
      <c r="AR149" s="82"/>
      <c r="AS149" s="115">
        <f>((LN(AM148)-LN(0.4))/(LN(0.9)-LN(0.4))*100)</f>
        <v>131.67848676812523</v>
      </c>
      <c r="AT149" s="120">
        <f>((LN(AN148)-LN(0.6))/(LN(3)-LN(0.6))*100)</f>
        <v>11.758266546133521</v>
      </c>
      <c r="AU149" s="115">
        <f>((LN(AO148)-LN(10))/(LN(1)-LN(10))*100)</f>
        <v>85.536415785243648</v>
      </c>
      <c r="AV149" s="115">
        <f>((LN(AP148)-LN(10))/(LN(3)-LN(10))*100)</f>
        <v>-28.674221619942976</v>
      </c>
      <c r="AW149" s="115">
        <f>((LN(AQ148)-LN(43))/(LN(20)-LN(43))*100)</f>
        <v>-35.228496350399446</v>
      </c>
      <c r="AX149" s="82"/>
      <c r="AY149" s="82"/>
      <c r="AZ149" s="82"/>
      <c r="BA149" s="82"/>
      <c r="BB149" s="82"/>
    </row>
    <row r="150" spans="1:54" ht="16" x14ac:dyDescent="0.2">
      <c r="A150" s="101" t="s">
        <v>293</v>
      </c>
      <c r="B150" s="102">
        <v>2021</v>
      </c>
      <c r="C150" s="132">
        <v>8</v>
      </c>
      <c r="D150" s="82">
        <v>26</v>
      </c>
      <c r="E150" s="85"/>
      <c r="F150" s="131">
        <v>0.7</v>
      </c>
      <c r="G150" s="131">
        <v>8.8800000000000008</v>
      </c>
      <c r="H150" s="85"/>
      <c r="I150" s="131">
        <v>21.9</v>
      </c>
      <c r="J150" s="205">
        <v>26.1</v>
      </c>
      <c r="K150" s="85"/>
      <c r="L150" s="85"/>
      <c r="M150" s="85"/>
      <c r="N150" s="137">
        <v>0.74297446468021089</v>
      </c>
      <c r="O150" s="85"/>
      <c r="P150" s="85"/>
      <c r="Q150" s="85"/>
      <c r="R150" s="140"/>
      <c r="S150" s="137">
        <v>54.293429903707832</v>
      </c>
      <c r="T150" s="137">
        <v>20.914047619047622</v>
      </c>
      <c r="U150" s="137">
        <v>4.9622249503968261</v>
      </c>
      <c r="V150" s="85"/>
      <c r="W150" s="85"/>
      <c r="X150" s="85"/>
      <c r="Y150" s="85">
        <f t="shared" si="49"/>
        <v>21.9</v>
      </c>
      <c r="Z150" s="82">
        <f t="shared" si="50"/>
        <v>295.04999999999995</v>
      </c>
      <c r="AA150" s="85">
        <f t="shared" si="51"/>
        <v>26.1</v>
      </c>
      <c r="AB150" s="85">
        <f t="shared" si="52"/>
        <v>8.8800000000000008</v>
      </c>
      <c r="AC150" s="110">
        <f t="shared" si="53"/>
        <v>7.5027425532315828</v>
      </c>
      <c r="AD150" s="82">
        <f t="shared" si="54"/>
        <v>1.1835672005265869</v>
      </c>
      <c r="AE150" s="111">
        <f t="shared" si="55"/>
        <v>0.7</v>
      </c>
      <c r="AF150" s="82">
        <f t="shared" si="56"/>
        <v>0.74297446468021089</v>
      </c>
      <c r="AG150" s="111">
        <f t="shared" si="57"/>
        <v>20.914047619047622</v>
      </c>
      <c r="AH150" s="111">
        <f t="shared" si="58"/>
        <v>4.9622249503968261</v>
      </c>
      <c r="AI150" s="102">
        <f t="shared" ref="AI150" si="63">IF(Y150=" ", " ", IF(Y150&gt;0, SUM(AG150:AH150)))</f>
        <v>25.876272569444449</v>
      </c>
      <c r="AJ150" s="112">
        <f t="shared" si="60"/>
        <v>54.293429903707832</v>
      </c>
      <c r="AK150" s="113">
        <f t="shared" si="61"/>
        <v>53.550455439027623</v>
      </c>
      <c r="AL150" s="82"/>
      <c r="AM150" s="85"/>
      <c r="AN150" s="85"/>
      <c r="AO150" s="85"/>
      <c r="AP150" s="128" t="s">
        <v>1237</v>
      </c>
      <c r="AQ150" s="85"/>
      <c r="AR150" s="82"/>
      <c r="AS150" s="82">
        <f>IF(AS149&gt;100, 100, IF(AS149&lt;0, 0, AS149))</f>
        <v>100</v>
      </c>
      <c r="AT150" s="82">
        <f t="shared" ref="AT150:AW150" si="64">IF(AT149&gt;100, 100, IF(AT149&lt;0, 0, AT149))</f>
        <v>11.758266546133521</v>
      </c>
      <c r="AU150" s="82">
        <f t="shared" si="64"/>
        <v>85.536415785243648</v>
      </c>
      <c r="AV150" s="82">
        <f t="shared" si="64"/>
        <v>0</v>
      </c>
      <c r="AW150" s="82">
        <f t="shared" si="64"/>
        <v>0</v>
      </c>
      <c r="AX150" s="129">
        <f>AVERAGE(AS150:AW150)</f>
        <v>39.458936466275432</v>
      </c>
      <c r="AY150" s="84"/>
      <c r="AZ150" s="84"/>
      <c r="BA150" s="84" t="str">
        <f>IF(AX150&gt;65, "Acceptable; Ongoing Protection is Required", "Unacceptable; Immediate Restoration is Required")</f>
        <v>Unacceptable; Immediate Restoration is Required</v>
      </c>
      <c r="BB150" s="82"/>
    </row>
    <row r="151" spans="1:54" ht="16" x14ac:dyDescent="0.2">
      <c r="A151" s="101" t="s">
        <v>293</v>
      </c>
      <c r="B151" s="102">
        <v>2021</v>
      </c>
      <c r="C151" s="132">
        <v>8</v>
      </c>
      <c r="D151" s="82">
        <v>26</v>
      </c>
      <c r="E151" s="85"/>
      <c r="F151" s="131">
        <v>0.7</v>
      </c>
      <c r="G151" s="131">
        <v>8.8800000000000008</v>
      </c>
      <c r="H151" s="85"/>
      <c r="I151" s="131">
        <v>21.9</v>
      </c>
      <c r="J151" s="205">
        <v>27</v>
      </c>
      <c r="K151" s="85"/>
      <c r="L151" s="85"/>
      <c r="M151" s="85"/>
      <c r="N151" s="137" t="s">
        <v>763</v>
      </c>
      <c r="O151" s="85"/>
      <c r="P151" s="85"/>
      <c r="Q151" s="85"/>
      <c r="R151" s="140"/>
      <c r="S151" s="137" t="s">
        <v>763</v>
      </c>
      <c r="T151" s="137" t="s">
        <v>763</v>
      </c>
      <c r="U151" s="137" t="s">
        <v>763</v>
      </c>
      <c r="V151" s="85"/>
      <c r="W151" s="85"/>
      <c r="X151" s="85"/>
      <c r="Y151" s="85">
        <f t="shared" si="49"/>
        <v>21.9</v>
      </c>
      <c r="Z151" s="82">
        <f t="shared" si="50"/>
        <v>295.04999999999995</v>
      </c>
      <c r="AA151" s="85">
        <f t="shared" si="51"/>
        <v>27</v>
      </c>
      <c r="AB151" s="85">
        <f t="shared" si="52"/>
        <v>8.8800000000000008</v>
      </c>
      <c r="AC151" s="110">
        <f t="shared" si="53"/>
        <v>7.4635184874143841</v>
      </c>
      <c r="AD151" s="82">
        <f t="shared" si="54"/>
        <v>1.1897873657008029</v>
      </c>
      <c r="AE151" s="111">
        <f t="shared" si="55"/>
        <v>0.7</v>
      </c>
      <c r="AF151" s="82" t="str">
        <f t="shared" si="56"/>
        <v>NS</v>
      </c>
      <c r="AG151" s="111" t="str">
        <f t="shared" si="57"/>
        <v>NS</v>
      </c>
      <c r="AH151" s="111" t="str">
        <f t="shared" si="58"/>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39.458936466275432</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1.1636130998198011</v>
      </c>
      <c r="AE154" s="84">
        <f>_xlfn.AGGREGATE(1, 6,AE140:AE152)</f>
        <v>0.72500000000000009</v>
      </c>
      <c r="AF154" s="84">
        <f>_xlfn.AGGREGATE(1, 6,AF140:AF152)</f>
        <v>1.3951979907307337</v>
      </c>
      <c r="AG154" s="82"/>
      <c r="AH154" s="82"/>
      <c r="AI154" s="84">
        <f>_xlfn.AGGREGATE(1, 6,AI140:AI152)</f>
        <v>14.12314474826389</v>
      </c>
      <c r="AJ154" s="82"/>
      <c r="AK154" s="84">
        <f>_xlfn.AGGREGATE(1, 6,AK140:AK152)</f>
        <v>56.30948123292454</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AVERAGE(AD139:AD146)</f>
        <v>#VALUE!</v>
      </c>
      <c r="AE155" s="126">
        <f>AVERAGE(AE139:AE151)</f>
        <v>0.72500000000000009</v>
      </c>
      <c r="AF155" s="126">
        <f>AVERAGE(AF139:AF151)</f>
        <v>1.3951979907307337</v>
      </c>
      <c r="AG155" s="126"/>
      <c r="AH155" s="126"/>
      <c r="AI155" s="126">
        <f>AVERAGE(AI139:AI151)</f>
        <v>14.12314474826389</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293</v>
      </c>
      <c r="C162" s="68" t="s">
        <v>757</v>
      </c>
      <c r="E162" s="69">
        <v>44757</v>
      </c>
      <c r="F162" s="68" t="s">
        <v>1143</v>
      </c>
      <c r="G162" s="68" t="s">
        <v>1149</v>
      </c>
      <c r="H162" t="s">
        <v>1150</v>
      </c>
      <c r="I162" s="68">
        <v>0</v>
      </c>
      <c r="J162" s="68" t="s">
        <v>760</v>
      </c>
      <c r="K162" s="77">
        <v>0.37083333333333335</v>
      </c>
      <c r="L162" s="68">
        <v>2</v>
      </c>
      <c r="M162" s="68">
        <v>1</v>
      </c>
      <c r="N162" s="68" t="s">
        <v>757</v>
      </c>
      <c r="O162" s="68" t="s">
        <v>761</v>
      </c>
      <c r="P162" s="68">
        <v>0.81</v>
      </c>
      <c r="Q162" s="68" t="s">
        <v>761</v>
      </c>
      <c r="R162" s="68" t="s">
        <v>761</v>
      </c>
      <c r="S162" s="131">
        <v>0.81</v>
      </c>
      <c r="T162" s="76">
        <v>1</v>
      </c>
      <c r="U162" s="131">
        <v>9.59</v>
      </c>
      <c r="V162" s="131">
        <v>17.899999999999999</v>
      </c>
      <c r="W162" s="71">
        <v>0.25</v>
      </c>
      <c r="X162" s="68">
        <v>0.15</v>
      </c>
      <c r="Y162" s="68">
        <v>26.9</v>
      </c>
      <c r="Z162" s="68">
        <v>6.16</v>
      </c>
      <c r="AA162" s="72">
        <v>5.3658637493944674</v>
      </c>
      <c r="AB162" s="73">
        <v>77</v>
      </c>
      <c r="AC162" s="134">
        <v>24.6</v>
      </c>
      <c r="AD162" s="74">
        <v>39</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293</v>
      </c>
      <c r="C163" s="68" t="s">
        <v>764</v>
      </c>
      <c r="E163" s="69">
        <v>44757</v>
      </c>
      <c r="F163" s="68" t="s">
        <v>1143</v>
      </c>
      <c r="G163" s="68" t="s">
        <v>1149</v>
      </c>
      <c r="H163" t="s">
        <v>1150</v>
      </c>
      <c r="I163" s="68">
        <v>0</v>
      </c>
      <c r="J163" s="68" t="s">
        <v>760</v>
      </c>
      <c r="K163" s="77">
        <v>0.37083333333333335</v>
      </c>
      <c r="L163" s="68">
        <v>2</v>
      </c>
      <c r="M163" s="68">
        <v>1</v>
      </c>
      <c r="N163" s="68" t="s">
        <v>757</v>
      </c>
      <c r="O163" s="68" t="s">
        <v>761</v>
      </c>
      <c r="P163" s="68">
        <v>0.81</v>
      </c>
      <c r="Q163" s="68" t="s">
        <v>761</v>
      </c>
      <c r="R163" s="68" t="s">
        <v>761</v>
      </c>
      <c r="S163" s="131">
        <v>0.81</v>
      </c>
      <c r="T163" s="76">
        <v>1</v>
      </c>
      <c r="U163" s="131">
        <v>9.59</v>
      </c>
      <c r="V163" s="131">
        <v>17.899999999999999</v>
      </c>
      <c r="W163" s="71">
        <v>0.25694444444444448</v>
      </c>
      <c r="X163" s="68">
        <v>0.4</v>
      </c>
      <c r="Y163" s="68">
        <v>27.5</v>
      </c>
      <c r="Z163" s="68">
        <v>6.19</v>
      </c>
      <c r="AA163" s="72">
        <v>5.2935633958288122</v>
      </c>
      <c r="AB163" s="73">
        <v>90.8</v>
      </c>
      <c r="AC163" s="134">
        <v>28</v>
      </c>
      <c r="AD163" s="74">
        <v>43.7</v>
      </c>
      <c r="AE163" s="72">
        <v>0.3505154639175258</v>
      </c>
      <c r="AF163" s="72">
        <v>2.5000000000000001E-2</v>
      </c>
      <c r="AG163" s="72">
        <v>0.51863737348802774</v>
      </c>
      <c r="AH163" s="137">
        <v>0.54363737348802776</v>
      </c>
      <c r="AI163" s="72">
        <v>37.660302626511978</v>
      </c>
      <c r="AJ163" s="75">
        <v>38.203940000000003</v>
      </c>
      <c r="AK163" s="72">
        <v>175.6651157742269</v>
      </c>
      <c r="AL163" s="72">
        <v>26.740336753152388</v>
      </c>
      <c r="AM163" s="72">
        <v>6.5692933262524429</v>
      </c>
      <c r="AN163" s="72">
        <v>64.400639379664369</v>
      </c>
      <c r="AO163" s="137">
        <v>64.944276753152394</v>
      </c>
      <c r="AP163" s="137">
        <v>3.6487829780590726</v>
      </c>
      <c r="AQ163" s="137">
        <v>0.03</v>
      </c>
      <c r="AR163" s="70">
        <v>1</v>
      </c>
      <c r="AS163" s="72">
        <v>3.6787829780590724</v>
      </c>
    </row>
    <row r="164" spans="1:54" x14ac:dyDescent="0.2">
      <c r="A164" t="s">
        <v>756</v>
      </c>
      <c r="B164" s="68" t="s">
        <v>293</v>
      </c>
      <c r="C164" s="68" t="s">
        <v>765</v>
      </c>
      <c r="E164" s="69">
        <v>44757</v>
      </c>
      <c r="F164" s="68" t="s">
        <v>1143</v>
      </c>
      <c r="G164" s="68" t="s">
        <v>1149</v>
      </c>
      <c r="H164" t="s">
        <v>1150</v>
      </c>
      <c r="I164" s="68">
        <v>0</v>
      </c>
      <c r="J164" s="68" t="s">
        <v>760</v>
      </c>
      <c r="K164" s="77">
        <v>0.37083333333333335</v>
      </c>
      <c r="L164" s="68">
        <v>2</v>
      </c>
      <c r="M164" s="68">
        <v>1</v>
      </c>
      <c r="N164" s="68" t="s">
        <v>757</v>
      </c>
      <c r="O164" s="68" t="s">
        <v>761</v>
      </c>
      <c r="P164" s="68">
        <v>0.81</v>
      </c>
      <c r="Q164" s="68" t="s">
        <v>761</v>
      </c>
      <c r="R164" s="68" t="s">
        <v>761</v>
      </c>
      <c r="S164" s="131">
        <v>0.81</v>
      </c>
      <c r="T164" s="76">
        <v>1</v>
      </c>
      <c r="U164" s="131">
        <v>9.59</v>
      </c>
      <c r="V164" s="131">
        <v>17.899999999999999</v>
      </c>
      <c r="W164" s="71">
        <v>0.25833333333333336</v>
      </c>
      <c r="X164" s="68">
        <v>0.5</v>
      </c>
      <c r="Y164" s="68">
        <v>27.5</v>
      </c>
      <c r="Z164" s="68">
        <v>6.31</v>
      </c>
      <c r="AA164" s="72">
        <v>5.3992008149500821</v>
      </c>
      <c r="AB164" s="73">
        <v>92.4</v>
      </c>
      <c r="AC164" s="134">
        <v>27.9</v>
      </c>
      <c r="AD164" s="74">
        <v>43.6</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293</v>
      </c>
      <c r="C165" s="68" t="s">
        <v>757</v>
      </c>
      <c r="E165" s="69">
        <v>44771</v>
      </c>
      <c r="F165" s="68" t="s">
        <v>761</v>
      </c>
      <c r="G165" s="68" t="s">
        <v>1149</v>
      </c>
      <c r="H165" t="s">
        <v>761</v>
      </c>
      <c r="I165" s="68" t="s">
        <v>761</v>
      </c>
      <c r="J165" s="68" t="s">
        <v>761</v>
      </c>
      <c r="K165" s="68" t="s">
        <v>761</v>
      </c>
      <c r="L165" s="68" t="s">
        <v>761</v>
      </c>
      <c r="M165" s="68" t="s">
        <v>761</v>
      </c>
      <c r="N165" s="68" t="s">
        <v>761</v>
      </c>
      <c r="O165" s="68" t="s">
        <v>761</v>
      </c>
      <c r="P165" s="68" t="s">
        <v>761</v>
      </c>
      <c r="Q165" s="68" t="s">
        <v>761</v>
      </c>
      <c r="R165" s="68" t="s">
        <v>761</v>
      </c>
      <c r="S165" s="131" t="s">
        <v>761</v>
      </c>
      <c r="T165" s="70" t="s">
        <v>761</v>
      </c>
      <c r="U165" s="131" t="s">
        <v>761</v>
      </c>
      <c r="V165" s="131" t="s">
        <v>761</v>
      </c>
      <c r="W165" s="71" t="s">
        <v>761</v>
      </c>
      <c r="X165" s="68" t="s">
        <v>761</v>
      </c>
      <c r="Y165" s="68" t="s">
        <v>761</v>
      </c>
      <c r="Z165" s="68" t="s">
        <v>761</v>
      </c>
      <c r="AA165" s="72" t="s">
        <v>761</v>
      </c>
      <c r="AB165" s="73" t="s">
        <v>761</v>
      </c>
      <c r="AC165" s="134">
        <v>25.4</v>
      </c>
      <c r="AD165" s="74">
        <v>40.1</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s="151" t="s">
        <v>756</v>
      </c>
      <c r="B166" s="68" t="s">
        <v>293</v>
      </c>
      <c r="C166" s="68" t="s">
        <v>764</v>
      </c>
      <c r="E166" s="69">
        <v>44771</v>
      </c>
      <c r="F166" s="68" t="s">
        <v>761</v>
      </c>
      <c r="G166" s="68" t="s">
        <v>1149</v>
      </c>
      <c r="H166" t="s">
        <v>761</v>
      </c>
      <c r="I166" s="68" t="s">
        <v>761</v>
      </c>
      <c r="J166" s="68" t="s">
        <v>761</v>
      </c>
      <c r="K166" s="68" t="s">
        <v>761</v>
      </c>
      <c r="L166" s="68" t="s">
        <v>761</v>
      </c>
      <c r="M166" s="68" t="s">
        <v>761</v>
      </c>
      <c r="N166" s="68" t="s">
        <v>761</v>
      </c>
      <c r="O166" s="68" t="s">
        <v>761</v>
      </c>
      <c r="P166" s="68" t="s">
        <v>761</v>
      </c>
      <c r="Q166" s="68" t="s">
        <v>761</v>
      </c>
      <c r="R166" s="68" t="s">
        <v>761</v>
      </c>
      <c r="S166" s="131" t="s">
        <v>761</v>
      </c>
      <c r="T166" s="70" t="s">
        <v>761</v>
      </c>
      <c r="U166" s="131" t="s">
        <v>761</v>
      </c>
      <c r="V166" s="131" t="s">
        <v>761</v>
      </c>
      <c r="W166" s="71" t="s">
        <v>761</v>
      </c>
      <c r="X166" s="68" t="s">
        <v>761</v>
      </c>
      <c r="Y166" s="68" t="s">
        <v>761</v>
      </c>
      <c r="Z166" s="68" t="s">
        <v>761</v>
      </c>
      <c r="AA166" s="72" t="s">
        <v>761</v>
      </c>
      <c r="AB166" s="73" t="s">
        <v>761</v>
      </c>
      <c r="AC166" s="134">
        <v>25.4</v>
      </c>
      <c r="AD166" s="74">
        <v>40</v>
      </c>
      <c r="AE166" s="72">
        <v>0.30147058823529405</v>
      </c>
      <c r="AF166" s="72">
        <v>5.7315599063630565</v>
      </c>
      <c r="AG166" s="72">
        <v>0.24370525800000001</v>
      </c>
      <c r="AH166" s="137">
        <v>5.9752651643630568</v>
      </c>
      <c r="AI166" s="72">
        <v>29.696944835636941</v>
      </c>
      <c r="AJ166" s="75">
        <v>35.67221</v>
      </c>
      <c r="AK166" s="72">
        <v>262.77231746169559</v>
      </c>
      <c r="AL166" s="72">
        <v>41.189638830854918</v>
      </c>
      <c r="AM166" s="72">
        <v>6.3795732354141057</v>
      </c>
      <c r="AN166" s="72">
        <v>70.886583666491859</v>
      </c>
      <c r="AO166" s="137">
        <v>76.86184883085491</v>
      </c>
      <c r="AP166" s="137">
        <v>9.5177687500000001</v>
      </c>
      <c r="AQ166" s="137">
        <v>0.03</v>
      </c>
      <c r="AR166" s="70">
        <v>1</v>
      </c>
      <c r="AS166" s="72">
        <v>9.5477687499999995</v>
      </c>
    </row>
    <row r="167" spans="1:54" x14ac:dyDescent="0.2">
      <c r="A167" s="151" t="s">
        <v>756</v>
      </c>
      <c r="B167" s="68" t="s">
        <v>293</v>
      </c>
      <c r="C167" s="68" t="s">
        <v>765</v>
      </c>
      <c r="E167" s="69">
        <v>44771</v>
      </c>
      <c r="F167" s="68" t="s">
        <v>761</v>
      </c>
      <c r="G167" s="68" t="s">
        <v>1149</v>
      </c>
      <c r="H167" t="s">
        <v>761</v>
      </c>
      <c r="I167" s="68" t="s">
        <v>761</v>
      </c>
      <c r="J167" s="68" t="s">
        <v>761</v>
      </c>
      <c r="K167" s="68" t="s">
        <v>761</v>
      </c>
      <c r="L167" s="68" t="s">
        <v>761</v>
      </c>
      <c r="M167" s="68" t="s">
        <v>761</v>
      </c>
      <c r="N167" s="68" t="s">
        <v>761</v>
      </c>
      <c r="O167" s="68" t="s">
        <v>761</v>
      </c>
      <c r="P167" s="68" t="s">
        <v>761</v>
      </c>
      <c r="Q167" s="68" t="s">
        <v>761</v>
      </c>
      <c r="R167" s="68" t="s">
        <v>761</v>
      </c>
      <c r="S167" s="131" t="s">
        <v>761</v>
      </c>
      <c r="T167" s="70" t="s">
        <v>761</v>
      </c>
      <c r="U167" s="131" t="s">
        <v>761</v>
      </c>
      <c r="V167" s="131" t="s">
        <v>761</v>
      </c>
      <c r="W167" s="71" t="s">
        <v>761</v>
      </c>
      <c r="X167" s="68" t="s">
        <v>761</v>
      </c>
      <c r="Y167" s="68" t="s">
        <v>761</v>
      </c>
      <c r="Z167" s="68" t="s">
        <v>761</v>
      </c>
      <c r="AA167" s="72" t="s">
        <v>761</v>
      </c>
      <c r="AB167" s="73" t="s">
        <v>761</v>
      </c>
      <c r="AC167" s="134">
        <v>15.6</v>
      </c>
      <c r="AD167" s="74">
        <v>25.75</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293</v>
      </c>
      <c r="C168" s="68" t="s">
        <v>757</v>
      </c>
      <c r="E168" s="69">
        <v>44788</v>
      </c>
      <c r="F168" s="68" t="s">
        <v>1179</v>
      </c>
      <c r="G168" s="68" t="s">
        <v>1149</v>
      </c>
      <c r="H168" t="s">
        <v>1180</v>
      </c>
      <c r="I168" s="68">
        <v>0</v>
      </c>
      <c r="J168" s="68" t="s">
        <v>760</v>
      </c>
      <c r="K168" s="77">
        <v>0.42569444444444443</v>
      </c>
      <c r="L168" s="68">
        <v>1</v>
      </c>
      <c r="M168" s="68">
        <v>1</v>
      </c>
      <c r="N168" s="68" t="s">
        <v>519</v>
      </c>
      <c r="O168" s="68" t="s">
        <v>816</v>
      </c>
      <c r="P168" s="68">
        <v>0.94</v>
      </c>
      <c r="Q168" s="68" t="s">
        <v>761</v>
      </c>
      <c r="R168" s="68" t="s">
        <v>761</v>
      </c>
      <c r="S168" s="131">
        <v>0.94</v>
      </c>
      <c r="T168" s="143">
        <v>1</v>
      </c>
      <c r="U168" s="131">
        <v>9.27</v>
      </c>
      <c r="V168" s="131">
        <v>18.600000000000001</v>
      </c>
      <c r="W168" s="71">
        <v>0.30486111111111108</v>
      </c>
      <c r="X168" s="68">
        <v>0.15</v>
      </c>
      <c r="Y168" s="68">
        <v>24</v>
      </c>
      <c r="Z168" s="68">
        <v>7.45</v>
      </c>
      <c r="AA168" s="72">
        <v>6.3899560331574321</v>
      </c>
      <c r="AB168" s="73">
        <v>102.5</v>
      </c>
      <c r="AC168" s="134">
        <v>26.8</v>
      </c>
      <c r="AD168" s="74">
        <v>42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293</v>
      </c>
      <c r="C169" s="68" t="s">
        <v>764</v>
      </c>
      <c r="E169" s="69">
        <v>44788</v>
      </c>
      <c r="F169" s="68" t="s">
        <v>1179</v>
      </c>
      <c r="G169" s="68" t="s">
        <v>1149</v>
      </c>
      <c r="H169" t="s">
        <v>1180</v>
      </c>
      <c r="I169" s="68">
        <v>0</v>
      </c>
      <c r="J169" s="68" t="s">
        <v>760</v>
      </c>
      <c r="K169" s="77">
        <v>0.42569444444444443</v>
      </c>
      <c r="L169" s="68">
        <v>1</v>
      </c>
      <c r="M169" s="68">
        <v>1</v>
      </c>
      <c r="N169" s="68" t="s">
        <v>519</v>
      </c>
      <c r="O169" s="68" t="s">
        <v>816</v>
      </c>
      <c r="P169" s="68">
        <v>0.94</v>
      </c>
      <c r="Q169" s="68" t="s">
        <v>761</v>
      </c>
      <c r="R169" s="68" t="s">
        <v>761</v>
      </c>
      <c r="S169" s="131">
        <v>0.94</v>
      </c>
      <c r="T169" s="143">
        <v>1</v>
      </c>
      <c r="U169" s="131">
        <v>9.27</v>
      </c>
      <c r="V169" s="131">
        <v>18.600000000000001</v>
      </c>
      <c r="W169" s="71">
        <v>0.30624999999999997</v>
      </c>
      <c r="X169" s="68">
        <v>0.47</v>
      </c>
      <c r="Y169" s="68">
        <v>24.6</v>
      </c>
      <c r="Z169" s="68">
        <v>7.25</v>
      </c>
      <c r="AA169" s="72">
        <v>6.2048110321309222</v>
      </c>
      <c r="AB169" s="73">
        <v>101.6</v>
      </c>
      <c r="AC169" s="134">
        <v>27.3</v>
      </c>
      <c r="AD169" s="74">
        <v>42.8</v>
      </c>
      <c r="AE169" s="72">
        <v>5.5479452054794529E-2</v>
      </c>
      <c r="AF169" s="72">
        <v>8.6869361844303938E-2</v>
      </c>
      <c r="AG169" s="72">
        <v>2.5000000000000001E-2</v>
      </c>
      <c r="AH169" s="137">
        <v>0.11186936184430393</v>
      </c>
      <c r="AI169" s="72">
        <v>18.583640638155696</v>
      </c>
      <c r="AJ169" s="75">
        <v>18.695509999999999</v>
      </c>
      <c r="AK169" s="72">
        <v>242.04908350545051</v>
      </c>
      <c r="AL169" s="72">
        <v>35.518776796554079</v>
      </c>
      <c r="AM169" s="72">
        <v>6.8146795958619091</v>
      </c>
      <c r="AN169" s="72">
        <v>54.102417434709778</v>
      </c>
      <c r="AO169" s="137">
        <v>54.214286796554077</v>
      </c>
      <c r="AP169" s="137">
        <v>5.6515791666666662</v>
      </c>
      <c r="AQ169" s="137">
        <v>0.03</v>
      </c>
      <c r="AR169" s="70">
        <v>1</v>
      </c>
      <c r="AS169" s="72">
        <v>5.6815791666666664</v>
      </c>
    </row>
    <row r="170" spans="1:54" x14ac:dyDescent="0.2">
      <c r="A170" t="s">
        <v>756</v>
      </c>
      <c r="B170" s="68" t="s">
        <v>293</v>
      </c>
      <c r="C170" s="68" t="s">
        <v>765</v>
      </c>
      <c r="E170" s="69">
        <v>44788</v>
      </c>
      <c r="F170" s="68" t="s">
        <v>1179</v>
      </c>
      <c r="G170" s="68" t="s">
        <v>1149</v>
      </c>
      <c r="H170" t="s">
        <v>1180</v>
      </c>
      <c r="I170" s="68">
        <v>0</v>
      </c>
      <c r="J170" s="68" t="s">
        <v>760</v>
      </c>
      <c r="K170" s="77">
        <v>0.42569444444444443</v>
      </c>
      <c r="L170" s="68">
        <v>1</v>
      </c>
      <c r="M170" s="68">
        <v>1</v>
      </c>
      <c r="N170" s="68" t="s">
        <v>519</v>
      </c>
      <c r="O170" s="68" t="s">
        <v>816</v>
      </c>
      <c r="P170" s="68">
        <v>0.94</v>
      </c>
      <c r="Q170" s="68" t="s">
        <v>761</v>
      </c>
      <c r="R170" s="68" t="s">
        <v>761</v>
      </c>
      <c r="S170" s="131">
        <v>0.94</v>
      </c>
      <c r="T170" s="143">
        <v>1</v>
      </c>
      <c r="U170" s="131">
        <v>9.27</v>
      </c>
      <c r="V170" s="131">
        <v>18.600000000000001</v>
      </c>
      <c r="W170" s="71">
        <v>0.30833333333333335</v>
      </c>
      <c r="X170" s="68">
        <v>0.64</v>
      </c>
      <c r="Y170" s="68">
        <v>24.4</v>
      </c>
      <c r="Z170" s="68">
        <v>7.4</v>
      </c>
      <c r="AA170" s="72">
        <v>6.3029093306419757</v>
      </c>
      <c r="AB170" s="73">
        <v>103.8</v>
      </c>
      <c r="AC170" s="134">
        <v>28.1</v>
      </c>
      <c r="AD170" s="74">
        <v>43.9</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293</v>
      </c>
      <c r="C171" s="68" t="s">
        <v>757</v>
      </c>
      <c r="E171" s="69">
        <v>44803</v>
      </c>
      <c r="F171" s="68" t="s">
        <v>1143</v>
      </c>
      <c r="G171" s="68" t="s">
        <v>1149</v>
      </c>
      <c r="H171" t="s">
        <v>1192</v>
      </c>
      <c r="I171" s="68">
        <v>2</v>
      </c>
      <c r="J171" s="68" t="s">
        <v>760</v>
      </c>
      <c r="K171" s="77">
        <v>0.40833333333333338</v>
      </c>
      <c r="L171" s="68">
        <v>3</v>
      </c>
      <c r="M171" s="68">
        <v>1</v>
      </c>
      <c r="N171" s="68" t="s">
        <v>773</v>
      </c>
      <c r="O171" s="68" t="s">
        <v>761</v>
      </c>
      <c r="P171" s="68">
        <v>0.6</v>
      </c>
      <c r="Q171" s="68" t="s">
        <v>761</v>
      </c>
      <c r="R171" s="79" t="s">
        <v>761</v>
      </c>
      <c r="S171" s="131">
        <v>0.33</v>
      </c>
      <c r="T171" s="80">
        <v>0.55000000000000004</v>
      </c>
      <c r="U171" s="131">
        <v>8.58</v>
      </c>
      <c r="V171" s="131">
        <v>23.5</v>
      </c>
      <c r="W171" s="71">
        <v>0.25625000000000003</v>
      </c>
      <c r="X171" s="68">
        <v>0.15</v>
      </c>
      <c r="Y171" s="68">
        <v>25.3</v>
      </c>
      <c r="Z171" s="68">
        <v>6.28</v>
      </c>
      <c r="AA171" s="72">
        <v>5.424796089368944</v>
      </c>
      <c r="AB171" s="73">
        <v>75.5</v>
      </c>
      <c r="AC171" s="134">
        <v>25.8</v>
      </c>
      <c r="AD171" s="74">
        <v>40.700000000000003</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293</v>
      </c>
      <c r="C172" s="68" t="s">
        <v>764</v>
      </c>
      <c r="E172" s="69">
        <v>44803</v>
      </c>
      <c r="F172" s="68" t="s">
        <v>1143</v>
      </c>
      <c r="G172" s="68" t="s">
        <v>1149</v>
      </c>
      <c r="H172" t="s">
        <v>1192</v>
      </c>
      <c r="I172" s="68">
        <v>2</v>
      </c>
      <c r="J172" s="68" t="s">
        <v>760</v>
      </c>
      <c r="K172" s="77">
        <v>0.40833333333333338</v>
      </c>
      <c r="L172" s="68">
        <v>3</v>
      </c>
      <c r="M172" s="68">
        <v>1</v>
      </c>
      <c r="N172" s="68" t="s">
        <v>773</v>
      </c>
      <c r="O172" s="68" t="s">
        <v>761</v>
      </c>
      <c r="P172" s="68">
        <v>0.6</v>
      </c>
      <c r="Q172" s="68" t="s">
        <v>761</v>
      </c>
      <c r="R172" s="79" t="s">
        <v>761</v>
      </c>
      <c r="S172" s="131">
        <v>0.33</v>
      </c>
      <c r="T172" s="80">
        <v>0.55000000000000004</v>
      </c>
      <c r="U172" s="131">
        <v>8.58</v>
      </c>
      <c r="V172" s="131">
        <v>23.5</v>
      </c>
      <c r="W172" s="71">
        <v>0.2590277777777778</v>
      </c>
      <c r="X172" s="68">
        <v>0.3</v>
      </c>
      <c r="Y172" s="68">
        <v>25.6</v>
      </c>
      <c r="Z172" s="68">
        <v>4.8</v>
      </c>
      <c r="AA172" s="72">
        <v>4.1546821091650266</v>
      </c>
      <c r="AB172" s="73">
        <v>71</v>
      </c>
      <c r="AC172" s="134">
        <v>25.5</v>
      </c>
      <c r="AD172" s="74">
        <v>40.200000000000003</v>
      </c>
      <c r="AE172" s="72">
        <v>0.28293556085918853</v>
      </c>
      <c r="AF172" s="72">
        <v>0.24626061045656811</v>
      </c>
      <c r="AG172" s="72">
        <v>8.2411750185139479E-2</v>
      </c>
      <c r="AH172" s="137">
        <v>0.32867236064170757</v>
      </c>
      <c r="AI172" s="72">
        <v>30.420714059823769</v>
      </c>
      <c r="AJ172" s="75">
        <v>30.749386420465477</v>
      </c>
      <c r="AK172" s="72">
        <v>228.67557579925315</v>
      </c>
      <c r="AL172" s="72">
        <v>36.888809784471384</v>
      </c>
      <c r="AM172" s="72">
        <v>6.1990499865765747</v>
      </c>
      <c r="AN172" s="72">
        <v>67.309523844295157</v>
      </c>
      <c r="AO172" s="137">
        <v>67.638196204936861</v>
      </c>
      <c r="AP172" s="137">
        <v>7.0679220238095253</v>
      </c>
      <c r="AQ172" s="137">
        <v>0.03</v>
      </c>
      <c r="AR172" s="70">
        <v>1</v>
      </c>
      <c r="AS172" s="72">
        <v>7.0979220238095255</v>
      </c>
    </row>
    <row r="173" spans="1:54" x14ac:dyDescent="0.2">
      <c r="A173" t="s">
        <v>756</v>
      </c>
      <c r="B173" s="68" t="s">
        <v>293</v>
      </c>
      <c r="C173" s="68" t="s">
        <v>765</v>
      </c>
      <c r="E173" s="69">
        <v>44803</v>
      </c>
      <c r="F173" s="68" t="s">
        <v>1143</v>
      </c>
      <c r="G173" s="68" t="s">
        <v>1149</v>
      </c>
      <c r="H173" t="s">
        <v>1192</v>
      </c>
      <c r="I173" s="68">
        <v>2</v>
      </c>
      <c r="J173" s="68" t="s">
        <v>760</v>
      </c>
      <c r="K173" s="77">
        <v>0.40833333333333299</v>
      </c>
      <c r="L173" s="68">
        <v>3</v>
      </c>
      <c r="M173" s="68">
        <v>1</v>
      </c>
      <c r="N173" s="68" t="s">
        <v>773</v>
      </c>
      <c r="O173" s="68" t="s">
        <v>761</v>
      </c>
      <c r="P173" s="68">
        <v>0.6</v>
      </c>
      <c r="Q173" s="68" t="s">
        <v>761</v>
      </c>
      <c r="R173" s="79" t="s">
        <v>761</v>
      </c>
      <c r="S173" s="131">
        <v>0.33</v>
      </c>
      <c r="T173" s="80">
        <v>0.55000000000000004</v>
      </c>
      <c r="U173" s="131">
        <v>8.58</v>
      </c>
      <c r="V173" s="131">
        <v>23.5</v>
      </c>
      <c r="W173" s="71">
        <v>0.26180555555555557</v>
      </c>
      <c r="X173" s="68" t="s">
        <v>761</v>
      </c>
      <c r="Y173" s="68" t="s">
        <v>761</v>
      </c>
      <c r="Z173" s="68" t="s">
        <v>761</v>
      </c>
      <c r="AA173" s="72" t="s">
        <v>761</v>
      </c>
      <c r="AB173" s="73" t="s">
        <v>761</v>
      </c>
      <c r="AC173" s="134">
        <v>25.9</v>
      </c>
      <c r="AD173" s="74">
        <v>40.700000000000003</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293</v>
      </c>
      <c r="B180" s="102">
        <v>2022</v>
      </c>
      <c r="C180" s="103">
        <v>7</v>
      </c>
      <c r="D180" s="102">
        <v>15</v>
      </c>
      <c r="E180" s="82"/>
      <c r="F180" s="131">
        <v>0.81</v>
      </c>
      <c r="G180" s="131">
        <v>9.59</v>
      </c>
      <c r="H180" s="82"/>
      <c r="I180" s="131">
        <v>17.899999999999999</v>
      </c>
      <c r="J180" s="134">
        <v>24.6</v>
      </c>
      <c r="K180" s="82"/>
      <c r="L180" s="82"/>
      <c r="M180" s="108"/>
      <c r="N180" s="137" t="s">
        <v>763</v>
      </c>
      <c r="O180" s="82"/>
      <c r="P180" s="82"/>
      <c r="Q180" s="82"/>
      <c r="R180" s="140"/>
      <c r="S180" s="137" t="s">
        <v>763</v>
      </c>
      <c r="T180" s="137" t="s">
        <v>763</v>
      </c>
      <c r="U180" s="137" t="s">
        <v>763</v>
      </c>
      <c r="V180" s="85"/>
      <c r="W180" s="85"/>
      <c r="X180" s="85"/>
      <c r="Y180" s="102">
        <f>IF(C180&lt;6," ",IF(C180&lt;=9,I180, IF(C180&gt;=10," ")))</f>
        <v>17.899999999999999</v>
      </c>
      <c r="Z180" s="102">
        <f>IF(Y180=" ", " ", IF(Y180&gt;0, Y180+273.15))</f>
        <v>291.04999999999995</v>
      </c>
      <c r="AA180" s="102">
        <f>IF(C180&lt;6," ",IF(C180&lt;=9,J180, IF(C180&gt;=10," ")))</f>
        <v>24.6</v>
      </c>
      <c r="AB180" s="102">
        <f>IF(C180&lt;6," ",IF(C180&lt;=9,G180, IF(C180&gt;=10," ")))</f>
        <v>9.59</v>
      </c>
      <c r="AC180" s="104">
        <f>IF(Y180=" "," ",IF(Y180&gt;0,EXP(-173.4292+249.6339*100/Z180+143.3483*LN(+Z180/100)-21.8492*Z180/100+AA180*(-0.033096+0.014259*Z180/100-0.0017*(Z180/100)^2))*1.4276))</f>
        <v>8.165057398679874</v>
      </c>
      <c r="AD180" s="102">
        <f>IF(Y180=" "," ",IF(Y180&gt;0,AB180/AC180))</f>
        <v>1.1745171566767565</v>
      </c>
      <c r="AE180" s="105">
        <f>IF(C180&lt;6," ",IF(C180&lt;=9,F180, IF(C180&gt;=10," ")))</f>
        <v>0.81</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293</v>
      </c>
      <c r="B181" s="102">
        <v>2022</v>
      </c>
      <c r="C181" s="103">
        <v>7</v>
      </c>
      <c r="D181" s="102">
        <v>15</v>
      </c>
      <c r="E181" s="82"/>
      <c r="F181" s="131">
        <v>0.81</v>
      </c>
      <c r="G181" s="131">
        <v>9.59</v>
      </c>
      <c r="H181" s="82"/>
      <c r="I181" s="131">
        <v>17.899999999999999</v>
      </c>
      <c r="J181" s="134">
        <v>28</v>
      </c>
      <c r="K181" s="82"/>
      <c r="L181" s="82"/>
      <c r="M181" s="108"/>
      <c r="N181" s="137">
        <v>0.54363737348802776</v>
      </c>
      <c r="O181" s="82"/>
      <c r="P181" s="82"/>
      <c r="Q181" s="82"/>
      <c r="R181" s="140"/>
      <c r="S181" s="137">
        <v>64.944276753152394</v>
      </c>
      <c r="T181" s="137">
        <v>3.6487829780590726</v>
      </c>
      <c r="U181" s="137">
        <v>0.03</v>
      </c>
      <c r="V181" s="85"/>
      <c r="W181" s="85"/>
      <c r="X181" s="85"/>
      <c r="Y181" s="102">
        <f t="shared" ref="Y181:Y191" si="65">IF(C181&lt;6," ",IF(C181&lt;=9,I181, IF(C181&gt;=10," ")))</f>
        <v>17.899999999999999</v>
      </c>
      <c r="Z181" s="102">
        <f t="shared" ref="Z181:Z191" si="66">IF(Y181=" ", " ", IF(Y181&gt;0, Y181+273.15))</f>
        <v>291.04999999999995</v>
      </c>
      <c r="AA181" s="102">
        <f t="shared" ref="AA181:AA191" si="67">IF(C181&lt;6," ",IF(C181&lt;=9,J181, IF(C181&gt;=10," ")))</f>
        <v>28</v>
      </c>
      <c r="AB181" s="102">
        <f t="shared" ref="AB181:AB191" si="68">IF(C181&lt;6," ",IF(C181&lt;=9,G181, IF(C181&gt;=10," ")))</f>
        <v>9.59</v>
      </c>
      <c r="AC181" s="104">
        <f t="shared" ref="AC181:AC191" si="69">IF(Y181=" "," ",IF(Y181&gt;0,EXP(-173.4292+249.6339*100/Z181+143.3483*LN(+Z181/100)-21.8492*Z181/100+AA181*(-0.033096+0.014259*Z181/100-0.0017*(Z181/100)^2))*1.4276))</f>
        <v>8.0002892981693208</v>
      </c>
      <c r="AD181" s="102">
        <f t="shared" ref="AD181:AD191" si="70">IF(Y181=" "," ",IF(Y181&gt;0,AB181/AC181))</f>
        <v>1.1987066520450014</v>
      </c>
      <c r="AE181" s="105">
        <f t="shared" ref="AE181:AE191" si="71">IF(C181&lt;6," ",IF(C181&lt;=9,F181, IF(C181&gt;=10," ")))</f>
        <v>0.81</v>
      </c>
      <c r="AF181" s="102">
        <f t="shared" ref="AF181:AF191" si="72">IF(Y181=" "," ",N181)</f>
        <v>0.54363737348802776</v>
      </c>
      <c r="AG181" s="105">
        <f t="shared" ref="AG181:AG191" si="73">IF(C181&lt;6," ",IF(C181&lt;=9,T181, IF(C181&gt;=10," ")))</f>
        <v>3.6487829780590726</v>
      </c>
      <c r="AH181" s="105">
        <f t="shared" ref="AH181:AH191" si="74">IF(C181&lt;6," ",IF(C181&lt;=9,U181, IF(C181&gt;=10," ")))</f>
        <v>0.03</v>
      </c>
      <c r="AI181" s="102">
        <f t="shared" ref="AI181:AI184" si="75">IF(Y181=" ", " ", IF(Y181&gt;0, SUM(AG181:AH181)))</f>
        <v>3.6787829780590724</v>
      </c>
      <c r="AJ181" s="106">
        <f t="shared" ref="AJ181:AJ191" si="76">IF(C181&lt;6," ",IF(C181&lt;=9,S181, IF(C181&gt;=10," ")))</f>
        <v>64.944276753152394</v>
      </c>
      <c r="AK181" s="107">
        <f t="shared" ref="AK181:AK191" si="77">IF(Y181=" ", " ", IF(Y181&gt;0, AJ181-AF181))</f>
        <v>64.400639379664369</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293</v>
      </c>
      <c r="B182" s="102">
        <v>2022</v>
      </c>
      <c r="C182" s="103">
        <v>7</v>
      </c>
      <c r="D182" s="102">
        <v>15</v>
      </c>
      <c r="E182" s="82"/>
      <c r="F182" s="131">
        <v>0.81</v>
      </c>
      <c r="G182" s="131">
        <v>9.59</v>
      </c>
      <c r="H182" s="82"/>
      <c r="I182" s="131">
        <v>17.899999999999999</v>
      </c>
      <c r="J182" s="134">
        <v>27.9</v>
      </c>
      <c r="K182" s="82"/>
      <c r="L182" s="82"/>
      <c r="M182" s="108"/>
      <c r="N182" s="137" t="s">
        <v>763</v>
      </c>
      <c r="O182" s="82"/>
      <c r="P182" s="82"/>
      <c r="Q182" s="82"/>
      <c r="R182" s="140"/>
      <c r="S182" s="137" t="s">
        <v>763</v>
      </c>
      <c r="T182" s="137" t="s">
        <v>763</v>
      </c>
      <c r="U182" s="137" t="s">
        <v>763</v>
      </c>
      <c r="V182" s="85"/>
      <c r="W182" s="85"/>
      <c r="X182" s="85"/>
      <c r="Y182" s="102">
        <f t="shared" si="65"/>
        <v>17.899999999999999</v>
      </c>
      <c r="Z182" s="102">
        <f t="shared" si="66"/>
        <v>291.04999999999995</v>
      </c>
      <c r="AA182" s="102">
        <f t="shared" si="67"/>
        <v>27.9</v>
      </c>
      <c r="AB182" s="102">
        <f t="shared" si="68"/>
        <v>9.59</v>
      </c>
      <c r="AC182" s="104">
        <f t="shared" si="69"/>
        <v>8.0050876283406911</v>
      </c>
      <c r="AD182" s="102">
        <f t="shared" si="70"/>
        <v>1.1979881352014421</v>
      </c>
      <c r="AE182" s="105">
        <f t="shared" si="71"/>
        <v>0.81</v>
      </c>
      <c r="AF182" s="102" t="str">
        <f t="shared" si="72"/>
        <v>NS</v>
      </c>
      <c r="AG182" s="105" t="str">
        <f t="shared" si="73"/>
        <v>NS</v>
      </c>
      <c r="AH182" s="105" t="str">
        <f t="shared" si="74"/>
        <v>NS</v>
      </c>
      <c r="AI182" s="102"/>
      <c r="AJ182" s="106" t="str">
        <f t="shared" si="76"/>
        <v>NS</v>
      </c>
      <c r="AK182" s="107" t="e">
        <f t="shared" si="77"/>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293</v>
      </c>
      <c r="B183" s="102">
        <v>2022</v>
      </c>
      <c r="C183" s="103">
        <v>7</v>
      </c>
      <c r="D183" s="102">
        <v>29</v>
      </c>
      <c r="E183" s="82"/>
      <c r="F183" s="131" t="s">
        <v>761</v>
      </c>
      <c r="G183" s="131" t="s">
        <v>761</v>
      </c>
      <c r="H183" s="82"/>
      <c r="I183" s="131" t="s">
        <v>761</v>
      </c>
      <c r="J183" s="134">
        <v>25.4</v>
      </c>
      <c r="K183" s="82"/>
      <c r="L183" s="82"/>
      <c r="M183" s="108"/>
      <c r="N183" s="137" t="s">
        <v>763</v>
      </c>
      <c r="O183" s="82"/>
      <c r="P183" s="82"/>
      <c r="Q183" s="82"/>
      <c r="R183" s="140"/>
      <c r="S183" s="137" t="s">
        <v>763</v>
      </c>
      <c r="T183" s="137" t="s">
        <v>763</v>
      </c>
      <c r="U183" s="137" t="s">
        <v>763</v>
      </c>
      <c r="V183" s="85"/>
      <c r="W183" s="85"/>
      <c r="X183" s="85"/>
      <c r="Y183" s="102" t="str">
        <f t="shared" si="65"/>
        <v>ND</v>
      </c>
      <c r="Z183" s="102" t="e">
        <f t="shared" si="66"/>
        <v>#VALUE!</v>
      </c>
      <c r="AA183" s="102">
        <f t="shared" si="67"/>
        <v>25.4</v>
      </c>
      <c r="AB183" s="102" t="str">
        <f t="shared" si="68"/>
        <v>ND</v>
      </c>
      <c r="AC183" s="104" t="e">
        <f t="shared" si="69"/>
        <v>#VALUE!</v>
      </c>
      <c r="AD183" s="102" t="e">
        <f t="shared" si="70"/>
        <v>#VALUE!</v>
      </c>
      <c r="AE183" s="105" t="str">
        <f t="shared" si="71"/>
        <v>ND</v>
      </c>
      <c r="AF183" s="102" t="str">
        <f t="shared" si="72"/>
        <v>NS</v>
      </c>
      <c r="AG183" s="105" t="str">
        <f t="shared" si="73"/>
        <v>NS</v>
      </c>
      <c r="AH183" s="105" t="str">
        <f t="shared" si="74"/>
        <v>NS</v>
      </c>
      <c r="AI183" s="102"/>
      <c r="AJ183" s="106" t="str">
        <f t="shared" si="76"/>
        <v>NS</v>
      </c>
      <c r="AK183" s="107" t="e">
        <f t="shared" si="77"/>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293</v>
      </c>
      <c r="B184" s="102">
        <v>2022</v>
      </c>
      <c r="C184" s="103">
        <v>7</v>
      </c>
      <c r="D184" s="102">
        <v>29</v>
      </c>
      <c r="E184" s="82"/>
      <c r="F184" s="131" t="s">
        <v>761</v>
      </c>
      <c r="G184" s="131" t="s">
        <v>761</v>
      </c>
      <c r="H184" s="82"/>
      <c r="I184" s="131" t="s">
        <v>761</v>
      </c>
      <c r="J184" s="134">
        <v>25.4</v>
      </c>
      <c r="K184" s="82"/>
      <c r="L184" s="82"/>
      <c r="M184" s="108"/>
      <c r="N184" s="137">
        <v>5.9752651643630568</v>
      </c>
      <c r="O184" s="82"/>
      <c r="P184" s="82"/>
      <c r="Q184" s="82"/>
      <c r="R184" s="140"/>
      <c r="S184" s="137">
        <v>76.86184883085491</v>
      </c>
      <c r="T184" s="137">
        <v>9.5177687500000001</v>
      </c>
      <c r="U184" s="137">
        <v>0.03</v>
      </c>
      <c r="V184" s="85"/>
      <c r="W184" s="85"/>
      <c r="X184" s="85"/>
      <c r="Y184" s="102" t="str">
        <f t="shared" si="65"/>
        <v>ND</v>
      </c>
      <c r="Z184" s="102" t="e">
        <f t="shared" si="66"/>
        <v>#VALUE!</v>
      </c>
      <c r="AA184" s="102">
        <f t="shared" si="67"/>
        <v>25.4</v>
      </c>
      <c r="AB184" s="102" t="str">
        <f t="shared" si="68"/>
        <v>ND</v>
      </c>
      <c r="AC184" s="104" t="e">
        <f t="shared" si="69"/>
        <v>#VALUE!</v>
      </c>
      <c r="AD184" s="102" t="e">
        <f t="shared" si="70"/>
        <v>#VALUE!</v>
      </c>
      <c r="AE184" s="105" t="str">
        <f t="shared" si="71"/>
        <v>ND</v>
      </c>
      <c r="AF184" s="102">
        <f t="shared" si="72"/>
        <v>5.9752651643630568</v>
      </c>
      <c r="AG184" s="105">
        <f t="shared" si="73"/>
        <v>9.5177687500000001</v>
      </c>
      <c r="AH184" s="105">
        <f t="shared" si="74"/>
        <v>0.03</v>
      </c>
      <c r="AI184" s="102">
        <f t="shared" si="75"/>
        <v>9.5477687499999995</v>
      </c>
      <c r="AJ184" s="106">
        <f t="shared" si="76"/>
        <v>76.86184883085491</v>
      </c>
      <c r="AK184" s="107">
        <f t="shared" si="77"/>
        <v>70.886583666491859</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293</v>
      </c>
      <c r="B185" s="102">
        <v>2022</v>
      </c>
      <c r="C185" s="103">
        <v>7</v>
      </c>
      <c r="D185" s="102">
        <v>29</v>
      </c>
      <c r="E185" s="82"/>
      <c r="F185" s="131" t="s">
        <v>761</v>
      </c>
      <c r="G185" s="131" t="s">
        <v>761</v>
      </c>
      <c r="H185" s="82"/>
      <c r="I185" s="131" t="s">
        <v>761</v>
      </c>
      <c r="J185" s="134">
        <v>15.6</v>
      </c>
      <c r="K185" s="82"/>
      <c r="L185" s="82"/>
      <c r="M185" s="108"/>
      <c r="N185" s="137" t="s">
        <v>763</v>
      </c>
      <c r="O185" s="82"/>
      <c r="P185" s="82"/>
      <c r="Q185" s="82"/>
      <c r="R185" s="140"/>
      <c r="S185" s="137" t="s">
        <v>763</v>
      </c>
      <c r="T185" s="137" t="s">
        <v>763</v>
      </c>
      <c r="U185" s="137" t="s">
        <v>763</v>
      </c>
      <c r="V185" s="85"/>
      <c r="W185" s="85"/>
      <c r="X185" s="85"/>
      <c r="Y185" s="102" t="str">
        <f t="shared" si="65"/>
        <v>ND</v>
      </c>
      <c r="Z185" s="102" t="e">
        <f t="shared" si="66"/>
        <v>#VALUE!</v>
      </c>
      <c r="AA185" s="102">
        <f t="shared" si="67"/>
        <v>15.6</v>
      </c>
      <c r="AB185" s="102" t="str">
        <f t="shared" si="68"/>
        <v>ND</v>
      </c>
      <c r="AC185" s="104" t="e">
        <f t="shared" si="69"/>
        <v>#VALUE!</v>
      </c>
      <c r="AD185" s="102" t="e">
        <f t="shared" si="70"/>
        <v>#VALUE!</v>
      </c>
      <c r="AE185" s="105" t="str">
        <f t="shared" si="71"/>
        <v>ND</v>
      </c>
      <c r="AF185" s="102" t="str">
        <f t="shared" si="72"/>
        <v>NS</v>
      </c>
      <c r="AG185" s="105" t="str">
        <f t="shared" si="73"/>
        <v>NS</v>
      </c>
      <c r="AH185" s="105" t="str">
        <f t="shared" si="74"/>
        <v>NS</v>
      </c>
      <c r="AI185" s="102"/>
      <c r="AJ185" s="106" t="str">
        <f t="shared" si="76"/>
        <v>NS</v>
      </c>
      <c r="AK185" s="107" t="e">
        <f t="shared" si="77"/>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293</v>
      </c>
      <c r="B186" s="102">
        <v>2022</v>
      </c>
      <c r="C186" s="103">
        <v>8</v>
      </c>
      <c r="D186" s="102">
        <v>15</v>
      </c>
      <c r="E186" s="82"/>
      <c r="F186" s="131">
        <v>0.94</v>
      </c>
      <c r="G186" s="131">
        <v>9.27</v>
      </c>
      <c r="H186" s="82"/>
      <c r="I186" s="131">
        <v>18.600000000000001</v>
      </c>
      <c r="J186" s="134">
        <v>26.8</v>
      </c>
      <c r="K186" s="82"/>
      <c r="L186" s="82"/>
      <c r="M186" s="82"/>
      <c r="N186" s="137" t="s">
        <v>763</v>
      </c>
      <c r="O186" s="82"/>
      <c r="P186" s="82"/>
      <c r="Q186" s="82"/>
      <c r="R186" s="140"/>
      <c r="S186" s="137" t="s">
        <v>763</v>
      </c>
      <c r="T186" s="137" t="s">
        <v>763</v>
      </c>
      <c r="U186" s="137" t="s">
        <v>763</v>
      </c>
      <c r="V186" s="85"/>
      <c r="W186" s="85"/>
      <c r="X186" s="85"/>
      <c r="Y186" s="102">
        <f t="shared" si="65"/>
        <v>18.600000000000001</v>
      </c>
      <c r="Z186" s="102">
        <f t="shared" si="66"/>
        <v>291.75</v>
      </c>
      <c r="AA186" s="102">
        <f t="shared" si="67"/>
        <v>26.8</v>
      </c>
      <c r="AB186" s="102">
        <f t="shared" si="68"/>
        <v>9.27</v>
      </c>
      <c r="AC186" s="104">
        <f t="shared" si="69"/>
        <v>7.949477166269344</v>
      </c>
      <c r="AD186" s="102">
        <f t="shared" si="70"/>
        <v>1.1661144256547844</v>
      </c>
      <c r="AE186" s="105">
        <f t="shared" si="71"/>
        <v>0.94</v>
      </c>
      <c r="AF186" s="102" t="str">
        <f t="shared" si="72"/>
        <v>NS</v>
      </c>
      <c r="AG186" s="105" t="str">
        <f t="shared" si="73"/>
        <v>NS</v>
      </c>
      <c r="AH186" s="105" t="str">
        <f t="shared" si="74"/>
        <v>NS</v>
      </c>
      <c r="AI186" s="102"/>
      <c r="AJ186" s="106" t="str">
        <f t="shared" si="76"/>
        <v>NS</v>
      </c>
      <c r="AK186" s="107" t="e">
        <f t="shared" si="77"/>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293</v>
      </c>
      <c r="B187" s="102">
        <v>2022</v>
      </c>
      <c r="C187" s="103">
        <v>8</v>
      </c>
      <c r="D187" s="102">
        <v>15</v>
      </c>
      <c r="E187" s="82"/>
      <c r="F187" s="131">
        <v>0.94</v>
      </c>
      <c r="G187" s="131">
        <v>9.27</v>
      </c>
      <c r="H187" s="82"/>
      <c r="I187" s="131">
        <v>18.600000000000001</v>
      </c>
      <c r="J187" s="134">
        <v>27.3</v>
      </c>
      <c r="K187" s="82"/>
      <c r="L187" s="82"/>
      <c r="M187" s="82"/>
      <c r="N187" s="137">
        <v>0.11186936184430393</v>
      </c>
      <c r="O187" s="82"/>
      <c r="P187" s="82"/>
      <c r="Q187" s="82"/>
      <c r="R187" s="140"/>
      <c r="S187" s="137">
        <v>54.214286796554077</v>
      </c>
      <c r="T187" s="137">
        <v>5.6515791666666662</v>
      </c>
      <c r="U187" s="137">
        <v>0.03</v>
      </c>
      <c r="V187" s="85"/>
      <c r="W187" s="85"/>
      <c r="X187" s="85"/>
      <c r="Y187" s="102">
        <f t="shared" si="65"/>
        <v>18.600000000000001</v>
      </c>
      <c r="Z187" s="102">
        <f t="shared" si="66"/>
        <v>291.75</v>
      </c>
      <c r="AA187" s="102">
        <f t="shared" si="67"/>
        <v>27.3</v>
      </c>
      <c r="AB187" s="102">
        <f t="shared" si="68"/>
        <v>9.27</v>
      </c>
      <c r="AC187" s="104">
        <f t="shared" si="69"/>
        <v>7.9258014357677604</v>
      </c>
      <c r="AD187" s="102">
        <f t="shared" si="70"/>
        <v>1.1695978097768265</v>
      </c>
      <c r="AE187" s="105">
        <f t="shared" si="71"/>
        <v>0.94</v>
      </c>
      <c r="AF187" s="102">
        <f t="shared" si="72"/>
        <v>0.11186936184430393</v>
      </c>
      <c r="AG187" s="105">
        <f t="shared" si="73"/>
        <v>5.6515791666666662</v>
      </c>
      <c r="AH187" s="105">
        <f t="shared" si="74"/>
        <v>0.03</v>
      </c>
      <c r="AI187" s="102">
        <f t="shared" ref="AI187" si="78">IF(Y187=" ", " ", IF(Y187&gt;0, SUM(AG187:AH187)))</f>
        <v>5.6815791666666664</v>
      </c>
      <c r="AJ187" s="106">
        <f t="shared" si="76"/>
        <v>54.214286796554077</v>
      </c>
      <c r="AK187" s="107">
        <f t="shared" si="77"/>
        <v>54.102417434709771</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293</v>
      </c>
      <c r="B188" s="102">
        <v>2022</v>
      </c>
      <c r="C188" s="132">
        <v>8</v>
      </c>
      <c r="D188" s="82">
        <v>15</v>
      </c>
      <c r="E188" s="85"/>
      <c r="F188" s="131">
        <v>0.94</v>
      </c>
      <c r="G188" s="131">
        <v>9.27</v>
      </c>
      <c r="H188" s="85"/>
      <c r="I188" s="131">
        <v>18.600000000000001</v>
      </c>
      <c r="J188" s="134">
        <v>28.1</v>
      </c>
      <c r="K188" s="85"/>
      <c r="L188" s="85"/>
      <c r="M188" s="85"/>
      <c r="N188" s="137" t="s">
        <v>763</v>
      </c>
      <c r="O188" s="85"/>
      <c r="P188" s="85"/>
      <c r="Q188" s="85"/>
      <c r="R188" s="140"/>
      <c r="S188" s="137" t="s">
        <v>763</v>
      </c>
      <c r="T188" s="137" t="s">
        <v>763</v>
      </c>
      <c r="U188" s="137" t="s">
        <v>763</v>
      </c>
      <c r="V188" s="85"/>
      <c r="W188" s="85"/>
      <c r="X188" s="85"/>
      <c r="Y188" s="85">
        <f t="shared" si="65"/>
        <v>18.600000000000001</v>
      </c>
      <c r="Z188" s="82">
        <f t="shared" si="66"/>
        <v>291.75</v>
      </c>
      <c r="AA188" s="85">
        <f t="shared" si="67"/>
        <v>28.1</v>
      </c>
      <c r="AB188" s="85">
        <f t="shared" si="68"/>
        <v>9.27</v>
      </c>
      <c r="AC188" s="110">
        <f t="shared" si="69"/>
        <v>7.8880668462844836</v>
      </c>
      <c r="AD188" s="82">
        <f t="shared" si="70"/>
        <v>1.1751928806696723</v>
      </c>
      <c r="AE188" s="111">
        <f t="shared" si="71"/>
        <v>0.94</v>
      </c>
      <c r="AF188" s="82" t="str">
        <f t="shared" si="72"/>
        <v>NS</v>
      </c>
      <c r="AG188" s="111" t="str">
        <f t="shared" si="73"/>
        <v>NS</v>
      </c>
      <c r="AH188" s="111" t="str">
        <f t="shared" si="74"/>
        <v>NS</v>
      </c>
      <c r="AI188" s="102"/>
      <c r="AJ188" s="112" t="str">
        <f t="shared" si="76"/>
        <v>NS</v>
      </c>
      <c r="AK188" s="113" t="e">
        <f t="shared" si="77"/>
        <v>#VALUE!</v>
      </c>
      <c r="AL188" s="82"/>
      <c r="AM188" s="82">
        <f>AD194</f>
        <v>1.1784527841480701</v>
      </c>
      <c r="AN188" s="82">
        <f>AE194</f>
        <v>0.69333333333333336</v>
      </c>
      <c r="AO188" s="82">
        <f>AF194</f>
        <v>1.7398610650842741</v>
      </c>
      <c r="AP188" s="82">
        <f>AI194</f>
        <v>6.5015132296338152</v>
      </c>
      <c r="AQ188" s="113">
        <f>AK194</f>
        <v>64.17479108129028</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293</v>
      </c>
      <c r="B189" s="102">
        <v>2022</v>
      </c>
      <c r="C189" s="132">
        <v>8</v>
      </c>
      <c r="D189" s="82">
        <v>30</v>
      </c>
      <c r="E189" s="85"/>
      <c r="F189" s="131">
        <v>0.33</v>
      </c>
      <c r="G189" s="131">
        <v>8.58</v>
      </c>
      <c r="H189" s="85"/>
      <c r="I189" s="131">
        <v>23.5</v>
      </c>
      <c r="J189" s="134">
        <v>25.8</v>
      </c>
      <c r="K189" s="85"/>
      <c r="L189" s="85"/>
      <c r="M189" s="85"/>
      <c r="N189" s="137" t="s">
        <v>763</v>
      </c>
      <c r="O189" s="85"/>
      <c r="P189" s="85"/>
      <c r="Q189" s="85"/>
      <c r="R189" s="140"/>
      <c r="S189" s="137" t="s">
        <v>763</v>
      </c>
      <c r="T189" s="137" t="s">
        <v>763</v>
      </c>
      <c r="U189" s="137" t="s">
        <v>763</v>
      </c>
      <c r="V189" s="85"/>
      <c r="W189" s="85"/>
      <c r="X189" s="85"/>
      <c r="Y189" s="85">
        <f t="shared" si="65"/>
        <v>23.5</v>
      </c>
      <c r="Z189" s="82">
        <f t="shared" si="66"/>
        <v>296.64999999999998</v>
      </c>
      <c r="AA189" s="85">
        <f t="shared" si="67"/>
        <v>25.8</v>
      </c>
      <c r="AB189" s="85">
        <f t="shared" si="68"/>
        <v>8.58</v>
      </c>
      <c r="AC189" s="110">
        <f t="shared" si="69"/>
        <v>7.3014875367013499</v>
      </c>
      <c r="AD189" s="82">
        <f t="shared" si="70"/>
        <v>1.175103012485077</v>
      </c>
      <c r="AE189" s="111">
        <f t="shared" si="71"/>
        <v>0.33</v>
      </c>
      <c r="AF189" s="82" t="str">
        <f t="shared" si="72"/>
        <v>NS</v>
      </c>
      <c r="AG189" s="111" t="str">
        <f t="shared" si="73"/>
        <v>NS</v>
      </c>
      <c r="AH189" s="111" t="str">
        <f t="shared" si="74"/>
        <v>NS</v>
      </c>
      <c r="AI189" s="82"/>
      <c r="AJ189" s="112" t="str">
        <f t="shared" si="76"/>
        <v>NS</v>
      </c>
      <c r="AK189" s="113" t="e">
        <f t="shared" si="77"/>
        <v>#VALUE!</v>
      </c>
      <c r="AL189" s="85"/>
      <c r="AM189" s="82"/>
      <c r="AN189" s="82"/>
      <c r="AO189" s="82"/>
      <c r="AP189" s="85"/>
      <c r="AQ189" s="82"/>
      <c r="AR189" s="82"/>
      <c r="AS189" s="115">
        <f>((LN(AM188)-LN(0.4))/(LN(0.9)-LN(0.4))*100)</f>
        <v>133.24119492598271</v>
      </c>
      <c r="AT189" s="120">
        <f>((LN(AN188)-LN(0.6))/(LN(3)-LN(0.6))*100)</f>
        <v>8.9833368341897852</v>
      </c>
      <c r="AU189" s="115">
        <f>((LN(AO188)-LN(10))/(LN(1)-LN(10))*100)</f>
        <v>75.948543049689576</v>
      </c>
      <c r="AV189" s="115">
        <f>((LN(AP188)-LN(10))/(LN(3)-LN(10))*100)</f>
        <v>35.76078604775735</v>
      </c>
      <c r="AW189" s="115">
        <f>((LN(AQ188)-LN(43))/(LN(20)-LN(43))*100)</f>
        <v>-52.309232806689806</v>
      </c>
      <c r="AX189" s="82"/>
      <c r="AY189" s="82"/>
      <c r="AZ189" s="82"/>
      <c r="BA189" s="82"/>
      <c r="BB189" s="82"/>
    </row>
    <row r="190" spans="1:54" ht="16" x14ac:dyDescent="0.2">
      <c r="A190" s="101" t="s">
        <v>293</v>
      </c>
      <c r="B190" s="102">
        <v>2022</v>
      </c>
      <c r="C190" s="132">
        <v>8</v>
      </c>
      <c r="D190" s="82">
        <v>30</v>
      </c>
      <c r="E190" s="85"/>
      <c r="F190" s="131">
        <v>0.33</v>
      </c>
      <c r="G190" s="131">
        <v>8.58</v>
      </c>
      <c r="H190" s="85"/>
      <c r="I190" s="131">
        <v>23.5</v>
      </c>
      <c r="J190" s="134">
        <v>25.5</v>
      </c>
      <c r="K190" s="85"/>
      <c r="L190" s="85"/>
      <c r="M190" s="85"/>
      <c r="N190" s="137">
        <v>0.32867236064170757</v>
      </c>
      <c r="O190" s="85"/>
      <c r="P190" s="85"/>
      <c r="Q190" s="85"/>
      <c r="R190" s="140"/>
      <c r="S190" s="137">
        <v>67.638196204936861</v>
      </c>
      <c r="T190" s="137">
        <v>7.0679220238095253</v>
      </c>
      <c r="U190" s="137">
        <v>0.03</v>
      </c>
      <c r="V190" s="85"/>
      <c r="W190" s="85"/>
      <c r="X190" s="85"/>
      <c r="Y190" s="85">
        <f t="shared" si="65"/>
        <v>23.5</v>
      </c>
      <c r="Z190" s="82">
        <f t="shared" si="66"/>
        <v>296.64999999999998</v>
      </c>
      <c r="AA190" s="85">
        <f t="shared" si="67"/>
        <v>25.5</v>
      </c>
      <c r="AB190" s="85">
        <f t="shared" si="68"/>
        <v>8.58</v>
      </c>
      <c r="AC190" s="110">
        <f t="shared" si="69"/>
        <v>7.3141085779902069</v>
      </c>
      <c r="AD190" s="82">
        <f t="shared" si="70"/>
        <v>1.173075284364679</v>
      </c>
      <c r="AE190" s="111">
        <f t="shared" si="71"/>
        <v>0.33</v>
      </c>
      <c r="AF190" s="82">
        <f t="shared" si="72"/>
        <v>0.32867236064170757</v>
      </c>
      <c r="AG190" s="111">
        <f t="shared" si="73"/>
        <v>7.0679220238095253</v>
      </c>
      <c r="AH190" s="111">
        <f t="shared" si="74"/>
        <v>0.03</v>
      </c>
      <c r="AI190" s="102">
        <f t="shared" ref="AI190" si="79">IF(Y190=" ", " ", IF(Y190&gt;0, SUM(AG190:AH190)))</f>
        <v>7.0979220238095255</v>
      </c>
      <c r="AJ190" s="112">
        <f t="shared" si="76"/>
        <v>67.638196204936861</v>
      </c>
      <c r="AK190" s="113">
        <f t="shared" si="77"/>
        <v>67.309523844295157</v>
      </c>
      <c r="AL190" s="82"/>
      <c r="AM190" s="85"/>
      <c r="AN190" s="85"/>
      <c r="AO190" s="85"/>
      <c r="AP190" s="128" t="s">
        <v>1237</v>
      </c>
      <c r="AQ190" s="85"/>
      <c r="AR190" s="82"/>
      <c r="AS190" s="82">
        <f>IF(AS189&gt;100, 100, IF(AS189&lt;0, 0, AS189))</f>
        <v>100</v>
      </c>
      <c r="AT190" s="82">
        <f t="shared" ref="AT190:AW190" si="80">IF(AT189&gt;100, 100, IF(AT189&lt;0, 0, AT189))</f>
        <v>8.9833368341897852</v>
      </c>
      <c r="AU190" s="82">
        <f t="shared" si="80"/>
        <v>75.948543049689576</v>
      </c>
      <c r="AV190" s="82">
        <f t="shared" si="80"/>
        <v>35.76078604775735</v>
      </c>
      <c r="AW190" s="82">
        <f t="shared" si="80"/>
        <v>0</v>
      </c>
      <c r="AX190" s="129">
        <f>AVERAGE(AS190:AW190)</f>
        <v>44.138533186327344</v>
      </c>
      <c r="AY190" s="84"/>
      <c r="AZ190" s="84"/>
      <c r="BA190" s="84" t="str">
        <f>IF(AX190&gt;65, "Acceptable; Ongoing Protection is Required", "Unacceptable; Immediate Restoration is Required")</f>
        <v>Unacceptable; Immediate Restoration is Required</v>
      </c>
      <c r="BB190" s="82"/>
    </row>
    <row r="191" spans="1:54" ht="16" x14ac:dyDescent="0.2">
      <c r="A191" s="101" t="s">
        <v>293</v>
      </c>
      <c r="B191" s="102">
        <v>2022</v>
      </c>
      <c r="C191" s="132">
        <v>8</v>
      </c>
      <c r="D191" s="82">
        <v>30</v>
      </c>
      <c r="E191" s="85"/>
      <c r="F191" s="131">
        <v>0.33</v>
      </c>
      <c r="G191" s="131">
        <v>8.58</v>
      </c>
      <c r="H191" s="85"/>
      <c r="I191" s="131">
        <v>23.5</v>
      </c>
      <c r="J191" s="134">
        <v>25.9</v>
      </c>
      <c r="K191" s="85"/>
      <c r="L191" s="85"/>
      <c r="M191" s="85"/>
      <c r="N191" s="137" t="s">
        <v>763</v>
      </c>
      <c r="O191" s="85"/>
      <c r="P191" s="85"/>
      <c r="Q191" s="85"/>
      <c r="R191" s="140"/>
      <c r="S191" s="137" t="s">
        <v>763</v>
      </c>
      <c r="T191" s="137" t="s">
        <v>763</v>
      </c>
      <c r="U191" s="137" t="s">
        <v>763</v>
      </c>
      <c r="V191" s="85"/>
      <c r="W191" s="85"/>
      <c r="X191" s="85"/>
      <c r="Y191" s="85">
        <f t="shared" si="65"/>
        <v>23.5</v>
      </c>
      <c r="Z191" s="82">
        <f t="shared" si="66"/>
        <v>296.64999999999998</v>
      </c>
      <c r="AA191" s="85">
        <f t="shared" si="67"/>
        <v>25.9</v>
      </c>
      <c r="AB191" s="85">
        <f t="shared" si="68"/>
        <v>8.58</v>
      </c>
      <c r="AC191" s="110">
        <f t="shared" si="69"/>
        <v>7.2972853644734545</v>
      </c>
      <c r="AD191" s="82">
        <f t="shared" si="70"/>
        <v>1.1757797004583912</v>
      </c>
      <c r="AE191" s="111">
        <f t="shared" si="71"/>
        <v>0.33</v>
      </c>
      <c r="AF191" s="82" t="str">
        <f t="shared" si="72"/>
        <v>NS</v>
      </c>
      <c r="AG191" s="111" t="str">
        <f t="shared" si="73"/>
        <v>NS</v>
      </c>
      <c r="AH191" s="111" t="str">
        <f t="shared" si="74"/>
        <v>NS</v>
      </c>
      <c r="AI191" s="82"/>
      <c r="AJ191" s="112" t="str">
        <f t="shared" si="76"/>
        <v>NS</v>
      </c>
      <c r="AK191" s="113" t="e">
        <f t="shared" si="77"/>
        <v>#VALUE!</v>
      </c>
      <c r="AL191" s="85"/>
      <c r="AM191" s="85"/>
      <c r="AN191" s="85"/>
      <c r="AO191" s="85"/>
      <c r="AP191" s="85"/>
      <c r="AQ191" s="85"/>
      <c r="AR191" s="85"/>
      <c r="AS191" s="85"/>
      <c r="AT191" s="85"/>
      <c r="AU191" s="85"/>
      <c r="AV191" s="85"/>
      <c r="AW191" s="126" t="s">
        <v>1238</v>
      </c>
      <c r="AX191" s="126">
        <f>AVERAGE(AS190:AW190)</f>
        <v>44.138533186327344</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1.1784527841480701</v>
      </c>
      <c r="AE194" s="84">
        <f>_xlfn.AGGREGATE(1, 6,AE180:AE191)</f>
        <v>0.69333333333333336</v>
      </c>
      <c r="AF194" s="84">
        <f>_xlfn.AGGREGATE(1, 6,AF180:AF191)</f>
        <v>1.7398610650842741</v>
      </c>
      <c r="AG194" s="82"/>
      <c r="AH194" s="82"/>
      <c r="AI194" s="84">
        <f>_xlfn.AGGREGATE(1, 6,AI180:AI191)</f>
        <v>6.5015132296338152</v>
      </c>
      <c r="AJ194" s="82"/>
      <c r="AK194" s="84">
        <f>_xlfn.AGGREGATE(1, 6,AK180:AK191)</f>
        <v>64.17479108129028</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AVERAGE(AD179:AD186)</f>
        <v>#VALUE!</v>
      </c>
      <c r="AE195" s="126">
        <f>AVERAGE(AE180:AE191)</f>
        <v>0.69333333333333336</v>
      </c>
      <c r="AF195" s="126">
        <f>AVERAGE(AF179:AF191)</f>
        <v>1.7398610650842741</v>
      </c>
      <c r="AG195" s="126"/>
      <c r="AH195" s="126"/>
      <c r="AI195" s="126">
        <f>AVERAGE(AI179:AI191)</f>
        <v>6.5015132296338152</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32.302391725823213</v>
      </c>
      <c r="D201" s="15"/>
      <c r="E201" s="15"/>
      <c r="F201" s="15"/>
      <c r="G201" s="15"/>
      <c r="H201" s="15"/>
      <c r="I201" s="15"/>
    </row>
    <row r="202" spans="1:54" ht="16" x14ac:dyDescent="0.2">
      <c r="A202" s="15"/>
      <c r="B202">
        <v>2019</v>
      </c>
      <c r="C202" s="234">
        <f>AX69</f>
        <v>44.473645503813714</v>
      </c>
      <c r="D202" s="15"/>
      <c r="E202" s="15"/>
      <c r="F202" s="15"/>
      <c r="G202" s="15"/>
      <c r="H202" s="15"/>
      <c r="I202" s="15"/>
    </row>
    <row r="203" spans="1:54" ht="16" x14ac:dyDescent="0.2">
      <c r="A203" s="15"/>
      <c r="B203" s="15">
        <v>2020</v>
      </c>
      <c r="C203" s="228">
        <f>AX110</f>
        <v>46.078365372821523</v>
      </c>
      <c r="D203" s="15"/>
      <c r="E203" s="15"/>
      <c r="F203" s="15"/>
      <c r="G203" s="15"/>
      <c r="H203" s="15"/>
      <c r="I203" s="15"/>
    </row>
    <row r="204" spans="1:54" ht="16" x14ac:dyDescent="0.2">
      <c r="A204" s="15"/>
      <c r="B204" s="15">
        <v>2021</v>
      </c>
      <c r="C204" s="228">
        <f>AX150</f>
        <v>39.458936466275432</v>
      </c>
      <c r="D204" s="15"/>
      <c r="E204" s="15"/>
      <c r="F204" s="15"/>
      <c r="G204" s="15"/>
      <c r="H204" s="15"/>
      <c r="I204" s="15"/>
    </row>
    <row r="205" spans="1:54" ht="16" x14ac:dyDescent="0.2">
      <c r="A205" s="15"/>
      <c r="B205" s="15">
        <v>2022</v>
      </c>
      <c r="C205" s="228">
        <f>AX190</f>
        <v>44.138533186327344</v>
      </c>
      <c r="D205" s="15"/>
      <c r="E205" s="15"/>
      <c r="F205" s="15"/>
      <c r="G205" s="15"/>
      <c r="H205" s="15"/>
      <c r="I205" s="15"/>
    </row>
    <row r="206" spans="1:54" ht="16" x14ac:dyDescent="0.2">
      <c r="A206" s="28" t="s">
        <v>1254</v>
      </c>
      <c r="B206" s="28"/>
      <c r="C206" s="230">
        <f>AVERAGE(C201:C205)</f>
        <v>41.290374451012248</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41.290374451012248</v>
      </c>
    </row>
  </sheetData>
  <mergeCells count="8">
    <mergeCell ref="AD136:AD139"/>
    <mergeCell ref="AC137:AC139"/>
    <mergeCell ref="AD18:AD21"/>
    <mergeCell ref="AC19:AC21"/>
    <mergeCell ref="AD57:AD60"/>
    <mergeCell ref="AC58:AC60"/>
    <mergeCell ref="AD96:AD99"/>
    <mergeCell ref="AC97:AC99"/>
  </mergeCells>
  <phoneticPr fontId="29" type="noConversion"/>
  <conditionalFormatting sqref="A18:AB18 AE18:AK19 W19:AB19">
    <cfRule type="expression" dxfId="177" priority="10">
      <formula>_xlfn.NUMBERVALUE($Y18)&gt;0</formula>
    </cfRule>
  </conditionalFormatting>
  <conditionalFormatting sqref="A57:AB57 AE57:AK58 W58:AB58">
    <cfRule type="expression" dxfId="176" priority="6">
      <formula>_xlfn.NUMBERVALUE($Y57)&gt;0</formula>
    </cfRule>
  </conditionalFormatting>
  <conditionalFormatting sqref="A96:AB96 AE96:AK97 W97:AB97 V100:AK113 C107:D111 E108:E111 H108:H113 K108:M113 O108:Q113 C112:E113 A114:AK115 A136:AB136 AE136:AK137 W137:AB137 V140:AK153 C148:E153 H148:H153 K148:M153 O148:Q153 A154:AK155 A176:AB176 AE176:AK177 W177:AB177 V180:AK193 C188:E193 H188:H193 K188:M193 O188:Q193 A194:AK195">
    <cfRule type="expression" dxfId="175" priority="20">
      <formula>_xlfn.NUMBERVALUE($Y96)&gt;0</formula>
    </cfRule>
  </conditionalFormatting>
  <conditionalFormatting sqref="V22:AK33">
    <cfRule type="expression" dxfId="174" priority="7">
      <formula>_xlfn.NUMBERVALUE($Y22)&gt;0</formula>
    </cfRule>
  </conditionalFormatting>
  <conditionalFormatting sqref="V61:AK72">
    <cfRule type="expression" dxfId="173" priority="1">
      <formula>_xlfn.NUMBERVALUE($Y61)&gt;0</formula>
    </cfRule>
  </conditionalFormatting>
  <conditionalFormatting sqref="AC35:AK37">
    <cfRule type="expression" dxfId="172" priority="8">
      <formula>_xlfn.NUMBERVALUE($Y35)&gt;0</formula>
    </cfRule>
  </conditionalFormatting>
  <conditionalFormatting sqref="AC74:AK76">
    <cfRule type="expression" dxfId="171" priority="4">
      <formula>_xlfn.NUMBERVALUE($Y74)&gt;0</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530A-8890-49CD-A415-044D051CFB5E}">
  <dimension ref="A1:BE207"/>
  <sheetViews>
    <sheetView topLeftCell="A184" workbookViewId="0">
      <selection activeCell="C206" sqref="C206"/>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295</v>
      </c>
      <c r="C4" t="s">
        <v>757</v>
      </c>
      <c r="E4" s="167">
        <v>43297</v>
      </c>
      <c r="F4" t="s">
        <v>777</v>
      </c>
      <c r="G4" t="s">
        <v>778</v>
      </c>
      <c r="H4">
        <v>0</v>
      </c>
      <c r="I4" t="s">
        <v>760</v>
      </c>
      <c r="J4" s="326">
        <v>0.43124999999999997</v>
      </c>
      <c r="K4">
        <v>1</v>
      </c>
      <c r="L4">
        <v>1</v>
      </c>
      <c r="M4" t="s">
        <v>761</v>
      </c>
      <c r="N4" t="s">
        <v>779</v>
      </c>
      <c r="O4" s="131">
        <v>23.8</v>
      </c>
      <c r="P4" s="131" t="s">
        <v>761</v>
      </c>
      <c r="Q4" s="68" t="s">
        <v>761</v>
      </c>
      <c r="R4" s="68" t="s">
        <v>761</v>
      </c>
      <c r="S4" s="131" t="s">
        <v>761</v>
      </c>
      <c r="T4" s="68" t="s">
        <v>761</v>
      </c>
      <c r="U4" s="68" t="s">
        <v>761</v>
      </c>
      <c r="V4" s="68">
        <v>0.15</v>
      </c>
      <c r="W4" s="77">
        <v>0.29166666666666669</v>
      </c>
      <c r="X4" s="68">
        <v>25.4</v>
      </c>
      <c r="Y4" s="68">
        <v>4.5999999999999996</v>
      </c>
      <c r="Z4" s="320">
        <v>4.049046845242203</v>
      </c>
      <c r="AA4" s="321">
        <v>0.56399999999999995</v>
      </c>
      <c r="AB4" s="226">
        <v>22.5</v>
      </c>
      <c r="AC4" s="204">
        <v>35.9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295</v>
      </c>
      <c r="C5" t="s">
        <v>764</v>
      </c>
      <c r="E5" s="167">
        <v>43297</v>
      </c>
      <c r="F5" t="s">
        <v>777</v>
      </c>
      <c r="G5" t="s">
        <v>778</v>
      </c>
      <c r="H5">
        <v>0</v>
      </c>
      <c r="I5" t="s">
        <v>760</v>
      </c>
      <c r="J5" s="326">
        <v>0.43124999999999997</v>
      </c>
      <c r="K5">
        <v>1</v>
      </c>
      <c r="L5">
        <v>1</v>
      </c>
      <c r="M5" t="s">
        <v>761</v>
      </c>
      <c r="N5" t="s">
        <v>779</v>
      </c>
      <c r="O5" s="131">
        <v>23.8</v>
      </c>
      <c r="P5" s="131" t="s">
        <v>761</v>
      </c>
      <c r="Q5" s="68" t="s">
        <v>761</v>
      </c>
      <c r="R5" s="68" t="s">
        <v>761</v>
      </c>
      <c r="S5" s="131" t="s">
        <v>761</v>
      </c>
      <c r="T5" s="68" t="s">
        <v>761</v>
      </c>
      <c r="U5" s="68" t="s">
        <v>761</v>
      </c>
      <c r="V5" s="68">
        <v>0.5</v>
      </c>
      <c r="W5" s="77">
        <v>0.29375000000000001</v>
      </c>
      <c r="X5" s="68">
        <v>25.7</v>
      </c>
      <c r="Y5" s="68">
        <v>5.05</v>
      </c>
      <c r="Z5" s="320">
        <v>4.3789444683878926</v>
      </c>
      <c r="AA5" s="321">
        <v>0.625</v>
      </c>
      <c r="AB5" s="226">
        <v>25.2</v>
      </c>
      <c r="AC5" s="204">
        <v>39.700000000000003</v>
      </c>
      <c r="AD5" s="72">
        <v>1.0143310687484419</v>
      </c>
      <c r="AE5" s="72">
        <v>9.0118594182825476</v>
      </c>
      <c r="AF5" s="72">
        <v>0.27557502738225631</v>
      </c>
      <c r="AG5" s="137">
        <v>9.2874344456648039</v>
      </c>
      <c r="AH5" s="75">
        <v>23.459810452294374</v>
      </c>
      <c r="AI5" s="75">
        <v>32.747244897959177</v>
      </c>
      <c r="AJ5" s="72">
        <v>105.45965638337474</v>
      </c>
      <c r="AK5" s="72">
        <v>15.919925710411484</v>
      </c>
      <c r="AL5" s="72">
        <v>6.6243811875582495</v>
      </c>
      <c r="AM5" s="322">
        <v>39.379736162705854</v>
      </c>
      <c r="AN5" s="323">
        <v>48.667170608370661</v>
      </c>
      <c r="AO5" s="137">
        <v>3.8065822784810144</v>
      </c>
      <c r="AP5" s="137">
        <v>9.4704443881856513</v>
      </c>
      <c r="AQ5" s="72">
        <v>0.28670442366722276</v>
      </c>
      <c r="AR5" s="72">
        <v>13.277026666666666</v>
      </c>
      <c r="AV5" s="69"/>
      <c r="AX5" s="322"/>
      <c r="AY5" s="322"/>
    </row>
    <row r="6" spans="1:53" x14ac:dyDescent="0.2">
      <c r="A6" t="s">
        <v>756</v>
      </c>
      <c r="B6" t="s">
        <v>295</v>
      </c>
      <c r="C6" t="s">
        <v>765</v>
      </c>
      <c r="E6" s="167">
        <v>43297</v>
      </c>
      <c r="F6" t="s">
        <v>777</v>
      </c>
      <c r="G6" t="s">
        <v>778</v>
      </c>
      <c r="H6">
        <v>0</v>
      </c>
      <c r="I6" t="s">
        <v>760</v>
      </c>
      <c r="J6" s="326">
        <v>0.43124999999999997</v>
      </c>
      <c r="K6">
        <v>1</v>
      </c>
      <c r="L6">
        <v>1</v>
      </c>
      <c r="M6" t="s">
        <v>761</v>
      </c>
      <c r="N6" t="s">
        <v>779</v>
      </c>
      <c r="O6" s="131">
        <v>23.8</v>
      </c>
      <c r="P6" s="131" t="s">
        <v>761</v>
      </c>
      <c r="Q6" s="68" t="s">
        <v>761</v>
      </c>
      <c r="R6" s="68" t="s">
        <v>761</v>
      </c>
      <c r="S6" s="131" t="s">
        <v>761</v>
      </c>
      <c r="T6" s="68" t="s">
        <v>761</v>
      </c>
      <c r="U6" s="68" t="s">
        <v>761</v>
      </c>
      <c r="V6" s="68">
        <v>0.5</v>
      </c>
      <c r="W6" s="77">
        <v>0.29375000000000001</v>
      </c>
      <c r="X6" s="68">
        <v>25.7</v>
      </c>
      <c r="Y6" s="68">
        <v>5.05</v>
      </c>
      <c r="Z6" s="320">
        <v>4.3296720095209462</v>
      </c>
      <c r="AA6" s="321">
        <v>0.625</v>
      </c>
      <c r="AB6" s="226">
        <v>27.2</v>
      </c>
      <c r="AC6" s="204">
        <v>42.7</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295</v>
      </c>
      <c r="C7" t="s">
        <v>757</v>
      </c>
      <c r="E7" s="167">
        <v>43312</v>
      </c>
      <c r="F7" t="s">
        <v>777</v>
      </c>
      <c r="G7" t="s">
        <v>775</v>
      </c>
      <c r="H7">
        <v>1</v>
      </c>
      <c r="I7" t="s">
        <v>760</v>
      </c>
      <c r="J7" s="326">
        <v>0.42708333333333331</v>
      </c>
      <c r="K7">
        <v>2</v>
      </c>
      <c r="L7">
        <v>1</v>
      </c>
      <c r="M7" t="s">
        <v>809</v>
      </c>
      <c r="N7" t="s">
        <v>774</v>
      </c>
      <c r="O7" s="131">
        <v>24.6</v>
      </c>
      <c r="P7" s="131">
        <v>8.2200000000000006</v>
      </c>
      <c r="Q7" s="68">
        <v>1.6</v>
      </c>
      <c r="R7" s="68">
        <v>1.6</v>
      </c>
      <c r="S7" s="131">
        <v>1.6</v>
      </c>
      <c r="T7" s="68">
        <v>1.6</v>
      </c>
      <c r="U7" s="70">
        <v>1</v>
      </c>
      <c r="V7" s="68">
        <v>0.15</v>
      </c>
      <c r="W7" s="77">
        <v>0.3430555555555555</v>
      </c>
      <c r="X7" s="68">
        <v>26.8</v>
      </c>
      <c r="Y7" s="68">
        <v>2.95</v>
      </c>
      <c r="Z7" s="320">
        <v>2.6814547732855103</v>
      </c>
      <c r="AA7" s="321">
        <v>0.36399999999999999</v>
      </c>
      <c r="AB7" s="205">
        <v>17</v>
      </c>
      <c r="AC7" s="171">
        <v>27.92</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295</v>
      </c>
      <c r="C8" t="s">
        <v>764</v>
      </c>
      <c r="E8" s="167">
        <v>43312</v>
      </c>
      <c r="F8" t="s">
        <v>777</v>
      </c>
      <c r="G8" t="s">
        <v>775</v>
      </c>
      <c r="H8">
        <v>1</v>
      </c>
      <c r="I8" t="s">
        <v>760</v>
      </c>
      <c r="J8" s="326">
        <v>0.42708333333333331</v>
      </c>
      <c r="K8">
        <v>2</v>
      </c>
      <c r="L8">
        <v>1</v>
      </c>
      <c r="M8" t="s">
        <v>809</v>
      </c>
      <c r="N8" t="s">
        <v>774</v>
      </c>
      <c r="O8" s="131">
        <v>24.6</v>
      </c>
      <c r="P8" s="131">
        <v>8.2200000000000006</v>
      </c>
      <c r="Q8" s="68">
        <v>1.6</v>
      </c>
      <c r="R8" s="68">
        <v>1.6</v>
      </c>
      <c r="S8" s="131">
        <v>1.6</v>
      </c>
      <c r="T8" s="68">
        <v>1.6</v>
      </c>
      <c r="U8" s="70">
        <v>1</v>
      </c>
      <c r="V8" s="68">
        <v>0.55000000000000004</v>
      </c>
      <c r="W8" s="77">
        <v>0.3444444444444445</v>
      </c>
      <c r="X8" s="68">
        <v>27.1</v>
      </c>
      <c r="Y8" s="68">
        <v>4.01</v>
      </c>
      <c r="Z8" s="320">
        <v>3.4741878180963988</v>
      </c>
      <c r="AA8" s="321">
        <v>0.48699999999999999</v>
      </c>
      <c r="AB8" s="205">
        <v>25.6</v>
      </c>
      <c r="AC8" s="171">
        <v>40.5</v>
      </c>
      <c r="AD8" s="72">
        <v>0.82050811645178823</v>
      </c>
      <c r="AE8" s="72">
        <v>1.785578747628084</v>
      </c>
      <c r="AF8" s="72">
        <v>0.37984665936473166</v>
      </c>
      <c r="AG8" s="137">
        <v>2.1654254069928158</v>
      </c>
      <c r="AH8" s="75">
        <v>21.796742960354127</v>
      </c>
      <c r="AI8" s="75">
        <v>23.962168367346944</v>
      </c>
      <c r="AJ8" s="72">
        <v>175.48780602459985</v>
      </c>
      <c r="AK8" s="72">
        <v>32.046748944983563</v>
      </c>
      <c r="AL8" s="72">
        <v>5.4759940337745192</v>
      </c>
      <c r="AM8" s="322">
        <v>53.843491905337686</v>
      </c>
      <c r="AN8" s="323">
        <v>56.008917312330503</v>
      </c>
      <c r="AO8" s="137">
        <v>10.98470886075949</v>
      </c>
      <c r="AP8" s="137">
        <v>15.846197805907179</v>
      </c>
      <c r="AQ8" s="72">
        <v>0.40940505653528003</v>
      </c>
      <c r="AR8" s="72">
        <v>26.830906666666671</v>
      </c>
      <c r="AV8" s="324"/>
      <c r="AW8" s="325"/>
      <c r="AX8" s="204"/>
      <c r="AY8" s="204"/>
      <c r="AZ8" s="204"/>
      <c r="BA8" s="204"/>
    </row>
    <row r="9" spans="1:53" x14ac:dyDescent="0.2">
      <c r="A9" t="s">
        <v>756</v>
      </c>
      <c r="B9" t="s">
        <v>295</v>
      </c>
      <c r="C9" t="s">
        <v>765</v>
      </c>
      <c r="E9" s="167">
        <v>43312</v>
      </c>
      <c r="F9" t="s">
        <v>777</v>
      </c>
      <c r="G9" t="s">
        <v>775</v>
      </c>
      <c r="H9">
        <v>1</v>
      </c>
      <c r="I9" t="s">
        <v>760</v>
      </c>
      <c r="J9" s="326">
        <v>0.42708333333333331</v>
      </c>
      <c r="K9">
        <v>2</v>
      </c>
      <c r="L9">
        <v>1</v>
      </c>
      <c r="M9" t="s">
        <v>809</v>
      </c>
      <c r="N9" t="s">
        <v>774</v>
      </c>
      <c r="O9" s="131">
        <v>24.6</v>
      </c>
      <c r="P9" s="131">
        <v>8.2200000000000006</v>
      </c>
      <c r="Q9" s="68">
        <v>1.6</v>
      </c>
      <c r="R9" s="68">
        <v>1.6</v>
      </c>
      <c r="S9" s="131">
        <v>1.6</v>
      </c>
      <c r="T9" s="68">
        <v>1.6</v>
      </c>
      <c r="U9" s="70">
        <v>1</v>
      </c>
      <c r="V9" s="68">
        <v>0.6</v>
      </c>
      <c r="W9" s="77">
        <v>0.34513888888888888</v>
      </c>
      <c r="X9" s="68">
        <v>27.1</v>
      </c>
      <c r="Y9" s="68">
        <v>4.01</v>
      </c>
      <c r="Z9" s="320">
        <v>3.4722418611966499</v>
      </c>
      <c r="AA9" s="321" t="s">
        <v>761</v>
      </c>
      <c r="AB9" s="205">
        <v>25.7</v>
      </c>
      <c r="AC9" s="171">
        <v>40.5</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295</v>
      </c>
      <c r="C10" t="s">
        <v>757</v>
      </c>
      <c r="E10" s="167">
        <v>43326</v>
      </c>
      <c r="F10" t="s">
        <v>777</v>
      </c>
      <c r="G10" t="s">
        <v>778</v>
      </c>
      <c r="H10">
        <v>0</v>
      </c>
      <c r="I10" t="s">
        <v>760</v>
      </c>
      <c r="J10" s="326">
        <v>0.4152777777777778</v>
      </c>
      <c r="K10">
        <v>2</v>
      </c>
      <c r="L10">
        <v>3</v>
      </c>
      <c r="M10" t="s">
        <v>757</v>
      </c>
      <c r="N10" t="s">
        <v>833</v>
      </c>
      <c r="O10" s="131">
        <v>24.5</v>
      </c>
      <c r="P10" s="131">
        <v>7.82</v>
      </c>
      <c r="Q10" s="68">
        <v>0.9</v>
      </c>
      <c r="R10" s="68">
        <v>0.9</v>
      </c>
      <c r="S10" s="131">
        <v>0.9</v>
      </c>
      <c r="T10" s="68">
        <v>0.9</v>
      </c>
      <c r="U10" s="76">
        <v>1</v>
      </c>
      <c r="V10" s="68">
        <v>0.15</v>
      </c>
      <c r="W10" s="77">
        <v>0.29305555555555557</v>
      </c>
      <c r="X10" s="68">
        <v>24.8</v>
      </c>
      <c r="Y10" s="68">
        <v>2.65</v>
      </c>
      <c r="Z10" s="320">
        <v>2.3823244729231212</v>
      </c>
      <c r="AA10" s="321">
        <v>0.32400000000000001</v>
      </c>
      <c r="AB10" s="226">
        <v>18.7</v>
      </c>
      <c r="AC10" s="216">
        <v>30.4</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295</v>
      </c>
      <c r="C11" t="s">
        <v>764</v>
      </c>
      <c r="E11" s="167">
        <v>43326</v>
      </c>
      <c r="F11" t="s">
        <v>777</v>
      </c>
      <c r="G11" t="s">
        <v>778</v>
      </c>
      <c r="H11">
        <v>0</v>
      </c>
      <c r="I11" t="s">
        <v>760</v>
      </c>
      <c r="J11" s="326">
        <v>0.4152777777777778</v>
      </c>
      <c r="K11">
        <v>2</v>
      </c>
      <c r="L11">
        <v>3</v>
      </c>
      <c r="M11" t="s">
        <v>757</v>
      </c>
      <c r="N11" t="s">
        <v>833</v>
      </c>
      <c r="O11" s="131">
        <v>24.5</v>
      </c>
      <c r="P11" s="131">
        <v>7.82</v>
      </c>
      <c r="Q11" s="68">
        <v>0.9</v>
      </c>
      <c r="R11" s="68">
        <v>0.9</v>
      </c>
      <c r="S11" s="131">
        <v>0.9</v>
      </c>
      <c r="T11" s="68">
        <v>0.9</v>
      </c>
      <c r="U11" s="76">
        <v>1</v>
      </c>
      <c r="V11" s="68">
        <v>0.6</v>
      </c>
      <c r="W11" s="77">
        <v>0.2951388888888889</v>
      </c>
      <c r="X11" s="68">
        <v>25.2</v>
      </c>
      <c r="Y11" s="68">
        <v>2.85</v>
      </c>
      <c r="Z11" s="320">
        <v>2.4742454051033782</v>
      </c>
      <c r="AA11" s="321">
        <v>0.28600000000000003</v>
      </c>
      <c r="AB11" s="226">
        <v>24.9</v>
      </c>
      <c r="AC11" s="216">
        <v>39.299999999999997</v>
      </c>
      <c r="AD11" s="72">
        <v>0.11927710843373496</v>
      </c>
      <c r="AE11" s="72">
        <v>2.5000000000000001E-2</v>
      </c>
      <c r="AF11" s="72">
        <v>0.38263964950711943</v>
      </c>
      <c r="AG11" s="137">
        <v>0.40763964950711945</v>
      </c>
      <c r="AH11" s="75">
        <v>28.401467493350022</v>
      </c>
      <c r="AI11" s="75">
        <v>28.80910714285714</v>
      </c>
      <c r="AJ11" s="72">
        <v>160.07601643800461</v>
      </c>
      <c r="AK11" s="72">
        <v>26.09516229203064</v>
      </c>
      <c r="AL11" s="72">
        <v>6.1343177193763303</v>
      </c>
      <c r="AM11" s="322">
        <v>54.496629785380662</v>
      </c>
      <c r="AN11" s="323">
        <v>54.90426943488778</v>
      </c>
      <c r="AO11" s="137">
        <v>9.4620759493670885</v>
      </c>
      <c r="AP11" s="137">
        <v>35.920390717299583</v>
      </c>
      <c r="AQ11" s="72">
        <v>0.20849629040364531</v>
      </c>
      <c r="AR11" s="72">
        <v>45.382466666666673</v>
      </c>
      <c r="AV11" s="69"/>
      <c r="AX11" s="322"/>
      <c r="AY11" s="322"/>
    </row>
    <row r="12" spans="1:53" x14ac:dyDescent="0.2">
      <c r="A12" t="s">
        <v>756</v>
      </c>
      <c r="B12" t="s">
        <v>295</v>
      </c>
      <c r="C12" t="s">
        <v>765</v>
      </c>
      <c r="E12" s="167">
        <v>43326</v>
      </c>
      <c r="F12" t="s">
        <v>777</v>
      </c>
      <c r="G12" t="s">
        <v>778</v>
      </c>
      <c r="H12">
        <v>0</v>
      </c>
      <c r="I12" t="s">
        <v>760</v>
      </c>
      <c r="J12" s="326">
        <v>0.4152777777777778</v>
      </c>
      <c r="K12">
        <v>2</v>
      </c>
      <c r="L12">
        <v>3</v>
      </c>
      <c r="M12" t="s">
        <v>757</v>
      </c>
      <c r="N12" t="s">
        <v>833</v>
      </c>
      <c r="O12" s="131">
        <v>24.5</v>
      </c>
      <c r="P12" s="131">
        <v>7.82</v>
      </c>
      <c r="Q12" s="68">
        <v>0.9</v>
      </c>
      <c r="R12" s="68">
        <v>0.9</v>
      </c>
      <c r="S12" s="131">
        <v>0.9</v>
      </c>
      <c r="T12" s="68">
        <v>0.9</v>
      </c>
      <c r="U12" s="76">
        <v>1</v>
      </c>
      <c r="V12" s="68">
        <v>0.7</v>
      </c>
      <c r="W12" s="77">
        <v>0.2986111111111111</v>
      </c>
      <c r="X12" s="68">
        <v>25.2</v>
      </c>
      <c r="Y12" s="68">
        <v>2.89</v>
      </c>
      <c r="Z12" s="320">
        <v>2.503279692610032</v>
      </c>
      <c r="AA12" s="321">
        <v>0.36200000000000004</v>
      </c>
      <c r="AB12" s="226">
        <v>25.3</v>
      </c>
      <c r="AC12" s="216">
        <v>40</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295</v>
      </c>
      <c r="C13" t="s">
        <v>757</v>
      </c>
      <c r="E13" s="167">
        <v>43340</v>
      </c>
      <c r="F13" t="s">
        <v>777</v>
      </c>
      <c r="G13" t="s">
        <v>778</v>
      </c>
      <c r="H13">
        <v>0</v>
      </c>
      <c r="I13" t="s">
        <v>760</v>
      </c>
      <c r="J13" s="326">
        <v>0.37916666666666665</v>
      </c>
      <c r="K13">
        <v>2</v>
      </c>
      <c r="L13">
        <v>1</v>
      </c>
      <c r="M13" t="s">
        <v>773</v>
      </c>
      <c r="N13" t="s">
        <v>849</v>
      </c>
      <c r="O13" s="131">
        <v>22.8</v>
      </c>
      <c r="P13" s="131">
        <v>9.01</v>
      </c>
      <c r="Q13" s="68">
        <v>0.7</v>
      </c>
      <c r="R13" s="68">
        <v>0.7</v>
      </c>
      <c r="S13" s="131">
        <v>0.7</v>
      </c>
      <c r="T13" s="68">
        <v>1.1000000000000001</v>
      </c>
      <c r="U13" s="76">
        <v>0.63636363636363624</v>
      </c>
      <c r="V13" s="68">
        <v>0.15</v>
      </c>
      <c r="W13" s="77">
        <v>0.2638888888888889</v>
      </c>
      <c r="X13" s="68">
        <v>24.8</v>
      </c>
      <c r="Y13" s="68">
        <v>6.88</v>
      </c>
      <c r="Z13" s="320">
        <v>6.1324495988366854</v>
      </c>
      <c r="AA13" s="321">
        <v>0.86</v>
      </c>
      <c r="AB13" s="226">
        <v>20.2</v>
      </c>
      <c r="AC13" s="216">
        <v>32.5</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295</v>
      </c>
      <c r="C14" t="s">
        <v>764</v>
      </c>
      <c r="E14" s="167">
        <v>43340</v>
      </c>
      <c r="F14" t="s">
        <v>777</v>
      </c>
      <c r="G14" t="s">
        <v>778</v>
      </c>
      <c r="H14">
        <v>0</v>
      </c>
      <c r="I14" t="s">
        <v>760</v>
      </c>
      <c r="J14" s="326">
        <v>0.37916666666666665</v>
      </c>
      <c r="K14">
        <v>2</v>
      </c>
      <c r="L14">
        <v>1</v>
      </c>
      <c r="M14" t="s">
        <v>773</v>
      </c>
      <c r="N14" t="s">
        <v>849</v>
      </c>
      <c r="O14" s="131">
        <v>22.8</v>
      </c>
      <c r="P14" s="131">
        <v>9.01</v>
      </c>
      <c r="Q14" s="68">
        <v>0.7</v>
      </c>
      <c r="R14" s="68">
        <v>0.7</v>
      </c>
      <c r="S14" s="131">
        <v>0.7</v>
      </c>
      <c r="T14" s="68">
        <v>1.1000000000000001</v>
      </c>
      <c r="U14" s="76">
        <v>0.63636363636363624</v>
      </c>
      <c r="V14" s="68">
        <v>0.55000000000000004</v>
      </c>
      <c r="W14" s="77">
        <v>0.26527777777777778</v>
      </c>
      <c r="X14" s="68">
        <v>26</v>
      </c>
      <c r="Y14" s="68">
        <v>6.15</v>
      </c>
      <c r="Z14" s="320">
        <v>5.3434245854542546</v>
      </c>
      <c r="AA14" s="321">
        <v>0.65200000000000002</v>
      </c>
      <c r="AB14" s="226">
        <v>24.9</v>
      </c>
      <c r="AC14" s="216">
        <v>39.1</v>
      </c>
      <c r="AD14" s="72">
        <v>0.22081583683263345</v>
      </c>
      <c r="AE14" s="72">
        <v>3.509360220704151</v>
      </c>
      <c r="AF14" s="72">
        <v>0.34633077765607889</v>
      </c>
      <c r="AG14" s="137">
        <v>3.8556909983602301</v>
      </c>
      <c r="AH14" s="75">
        <v>38.108567097338167</v>
      </c>
      <c r="AI14" s="222">
        <v>41.964258095698398</v>
      </c>
      <c r="AJ14" s="72">
        <v>214.26811676945837</v>
      </c>
      <c r="AK14" s="72">
        <v>33.420455885389273</v>
      </c>
      <c r="AL14" s="72">
        <v>6.4112864738967232</v>
      </c>
      <c r="AM14" s="322">
        <v>71.52902298272744</v>
      </c>
      <c r="AN14" s="323">
        <v>75.384713981087671</v>
      </c>
      <c r="AO14" s="137">
        <v>20.011746835443045</v>
      </c>
      <c r="AP14" s="137">
        <v>25.743039831223626</v>
      </c>
      <c r="AQ14" s="72">
        <v>0.43736947089782902</v>
      </c>
      <c r="AR14" s="72">
        <v>45.754786666666675</v>
      </c>
      <c r="AV14" s="69"/>
      <c r="AX14" s="322"/>
      <c r="AY14" s="322"/>
    </row>
    <row r="15" spans="1:53" x14ac:dyDescent="0.2">
      <c r="A15" t="s">
        <v>756</v>
      </c>
      <c r="B15" t="s">
        <v>295</v>
      </c>
      <c r="C15" t="s">
        <v>765</v>
      </c>
      <c r="E15" s="167">
        <v>43340</v>
      </c>
      <c r="F15" t="s">
        <v>777</v>
      </c>
      <c r="G15" t="s">
        <v>778</v>
      </c>
      <c r="H15">
        <v>0</v>
      </c>
      <c r="I15" t="s">
        <v>760</v>
      </c>
      <c r="J15" s="326">
        <v>0.37916666666666665</v>
      </c>
      <c r="K15">
        <v>2</v>
      </c>
      <c r="L15">
        <v>1</v>
      </c>
      <c r="M15" t="s">
        <v>773</v>
      </c>
      <c r="N15" t="s">
        <v>849</v>
      </c>
      <c r="O15" s="131">
        <v>22.8</v>
      </c>
      <c r="P15" s="131">
        <v>9.01</v>
      </c>
      <c r="Q15" s="68">
        <v>0.7</v>
      </c>
      <c r="R15" s="68">
        <v>0.7</v>
      </c>
      <c r="S15" s="131">
        <v>0.7</v>
      </c>
      <c r="T15" s="68">
        <v>1.1000000000000001</v>
      </c>
      <c r="U15" s="76">
        <v>0.63636363636363624</v>
      </c>
      <c r="V15" s="68">
        <v>0.55000000000000004</v>
      </c>
      <c r="W15" s="77">
        <v>0.26666666666666666</v>
      </c>
      <c r="X15" s="68">
        <v>26</v>
      </c>
      <c r="Y15" s="68">
        <v>6.15</v>
      </c>
      <c r="Z15" s="320">
        <v>5.3404085410247708</v>
      </c>
      <c r="AA15" s="321">
        <v>0.65200000000000002</v>
      </c>
      <c r="AB15" s="226">
        <v>25</v>
      </c>
      <c r="AC15" s="216">
        <v>39.299999999999997</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295</v>
      </c>
      <c r="B22" s="102">
        <v>2018</v>
      </c>
      <c r="C22" s="103">
        <v>7</v>
      </c>
      <c r="D22" s="102">
        <v>16</v>
      </c>
      <c r="E22" s="82"/>
      <c r="F22" s="131" t="s">
        <v>761</v>
      </c>
      <c r="G22" s="131" t="s">
        <v>761</v>
      </c>
      <c r="H22" s="82"/>
      <c r="I22" s="131">
        <v>23.8</v>
      </c>
      <c r="J22" s="226">
        <v>22.5</v>
      </c>
      <c r="K22" s="82"/>
      <c r="L22" s="82"/>
      <c r="M22" s="108"/>
      <c r="N22" s="131" t="s">
        <v>763</v>
      </c>
      <c r="O22" s="82"/>
      <c r="P22" s="82"/>
      <c r="Q22" s="82"/>
      <c r="R22" s="140"/>
      <c r="S22" s="131" t="s">
        <v>763</v>
      </c>
      <c r="T22" s="131" t="s">
        <v>763</v>
      </c>
      <c r="U22" s="131" t="s">
        <v>763</v>
      </c>
      <c r="V22" s="85"/>
      <c r="W22" s="85"/>
      <c r="X22" s="85"/>
      <c r="Y22" s="102">
        <f>IF(C22&lt;6," ",IF(C22&lt;=9,I22, IF(C22&gt;=10," ")))</f>
        <v>23.8</v>
      </c>
      <c r="Z22" s="102">
        <f>IF(Y22=" ", " ", IF(Y22&gt;0, Y22+273.15))</f>
        <v>296.95</v>
      </c>
      <c r="AA22" s="102">
        <f>IF(C22&lt;6," ",IF(C22&lt;=9,J22, IF(C22&gt;=10," ")))</f>
        <v>22.5</v>
      </c>
      <c r="AB22" s="102" t="str">
        <f>IF(C22&lt;6," ",IF(C22&lt;=9,G22, IF(C22&gt;=10," ")))</f>
        <v>ND</v>
      </c>
      <c r="AC22" s="104">
        <f>IF(Y22=" "," ",IF(Y22&gt;0,EXP(-173.4292+249.6339*100/Z22+143.3483*LN(+Z22/100)-21.8492*Z22/100+AA22*(-0.033096+0.014259*Z22/100-0.0017*(Z22/100)^2))*1.4276))</f>
        <v>7.401539969717871</v>
      </c>
      <c r="AD22" s="102" t="e">
        <f>IF(Y22=" "," ",IF(Y22&gt;0,AB22/AC22))</f>
        <v>#VALUE!</v>
      </c>
      <c r="AE22" s="105" t="str">
        <f>IF(C22&lt;6," ",IF(C22&lt;=9,F22, IF(C22&gt;=10," ")))</f>
        <v>ND</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295</v>
      </c>
      <c r="B23" s="102">
        <v>2018</v>
      </c>
      <c r="C23" s="103">
        <v>7</v>
      </c>
      <c r="D23" s="102">
        <v>16</v>
      </c>
      <c r="E23" s="82"/>
      <c r="F23" s="131" t="s">
        <v>761</v>
      </c>
      <c r="G23" s="131" t="s">
        <v>761</v>
      </c>
      <c r="H23" s="82"/>
      <c r="I23" s="131">
        <v>23.8</v>
      </c>
      <c r="J23" s="226">
        <v>25.2</v>
      </c>
      <c r="K23" s="82"/>
      <c r="L23" s="82"/>
      <c r="M23" s="108"/>
      <c r="N23" s="137">
        <v>9.2874344456648039</v>
      </c>
      <c r="O23" s="82"/>
      <c r="P23" s="82"/>
      <c r="Q23" s="82"/>
      <c r="R23" s="140"/>
      <c r="S23" s="323">
        <v>48.667170608370661</v>
      </c>
      <c r="T23" s="137">
        <v>3.8065822784810144</v>
      </c>
      <c r="U23" s="137">
        <v>9.4704443881856513</v>
      </c>
      <c r="V23" s="85"/>
      <c r="W23" s="85"/>
      <c r="X23" s="85"/>
      <c r="Y23" s="102">
        <f t="shared" ref="Y23:Y33" si="0">IF(C23&lt;6," ",IF(C23&lt;=9,I23, IF(C23&gt;=10," ")))</f>
        <v>23.8</v>
      </c>
      <c r="Z23" s="102">
        <f t="shared" ref="Z23:Z33" si="1">IF(Y23=" ", " ", IF(Y23&gt;0, Y23+273.15))</f>
        <v>296.95</v>
      </c>
      <c r="AA23" s="102">
        <f t="shared" ref="AA23:AA33" si="2">IF(C23&lt;6," ",IF(C23&lt;=9,J23, IF(C23&gt;=10," ")))</f>
        <v>25.2</v>
      </c>
      <c r="AB23" s="102" t="str">
        <f t="shared" ref="AB23:AB33" si="3">IF(C23&lt;6," ",IF(C23&lt;=9,G23, IF(C23&gt;=10," ")))</f>
        <v>ND</v>
      </c>
      <c r="AC23" s="104">
        <f t="shared" ref="AC23:AC33" si="4">IF(Y23=" "," ",IF(Y23&gt;0,EXP(-173.4292+249.6339*100/Z23+143.3483*LN(+Z23/100)-21.8492*Z23/100+AA23*(-0.033096+0.014259*Z23/100-0.0017*(Z23/100)^2))*1.4276))</f>
        <v>7.2876290073913754</v>
      </c>
      <c r="AD23" s="102" t="e">
        <f t="shared" ref="AD23:AD33" si="5">IF(Y23=" "," ",IF(Y23&gt;0,AB23/AC23))</f>
        <v>#VALUE!</v>
      </c>
      <c r="AE23" s="105" t="str">
        <f t="shared" ref="AE23:AE33" si="6">IF(C23&lt;6," ",IF(C23&lt;=9,F23, IF(C23&gt;=10," ")))</f>
        <v>ND</v>
      </c>
      <c r="AF23" s="102">
        <f t="shared" ref="AF23:AF33" si="7">IF(Y23=" "," ",N23)</f>
        <v>9.2874344456648039</v>
      </c>
      <c r="AG23" s="105">
        <f t="shared" ref="AG23:AG33" si="8">IF(C23&lt;6," ",IF(C23&lt;=9,T23, IF(C23&gt;=10," ")))</f>
        <v>3.8065822784810144</v>
      </c>
      <c r="AH23" s="105">
        <f t="shared" ref="AH23:AH33" si="9">IF(C23&lt;6," ",IF(C23&lt;=9,U23, IF(C23&gt;=10," ")))</f>
        <v>9.4704443881856513</v>
      </c>
      <c r="AI23" s="102">
        <f t="shared" ref="AI23" si="10">IF(Y23=" ", " ", IF(Y23&gt;0, SUM(AG23:AH23)))</f>
        <v>13.277026666666666</v>
      </c>
      <c r="AJ23" s="106">
        <f t="shared" ref="AJ23:AJ33" si="11">IF(C23&lt;6," ",IF(C23&lt;=9,S23, IF(C23&gt;=10," ")))</f>
        <v>48.667170608370661</v>
      </c>
      <c r="AK23" s="107">
        <f t="shared" ref="AK23:AK33" si="12">IF(Y23=" ", " ", IF(Y23&gt;0, AJ23-AF23))</f>
        <v>39.379736162705854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295</v>
      </c>
      <c r="B24" s="102">
        <v>2018</v>
      </c>
      <c r="C24" s="103">
        <v>7</v>
      </c>
      <c r="D24" s="102">
        <v>16</v>
      </c>
      <c r="E24" s="82"/>
      <c r="F24" s="131" t="s">
        <v>761</v>
      </c>
      <c r="G24" s="131" t="s">
        <v>761</v>
      </c>
      <c r="H24" s="82"/>
      <c r="I24" s="131">
        <v>23.8</v>
      </c>
      <c r="J24" s="226">
        <v>27.2</v>
      </c>
      <c r="K24" s="82"/>
      <c r="L24" s="82"/>
      <c r="M24" s="108"/>
      <c r="N24" s="131" t="s">
        <v>763</v>
      </c>
      <c r="O24" s="82"/>
      <c r="P24" s="82"/>
      <c r="Q24" s="82"/>
      <c r="R24" s="140"/>
      <c r="S24" s="131" t="s">
        <v>763</v>
      </c>
      <c r="T24" s="131" t="s">
        <v>763</v>
      </c>
      <c r="U24" s="131" t="s">
        <v>763</v>
      </c>
      <c r="V24" s="85"/>
      <c r="W24" s="85"/>
      <c r="X24" s="85"/>
      <c r="Y24" s="102">
        <f t="shared" si="0"/>
        <v>23.8</v>
      </c>
      <c r="Z24" s="102">
        <f t="shared" si="1"/>
        <v>296.95</v>
      </c>
      <c r="AA24" s="102">
        <f t="shared" si="2"/>
        <v>27.2</v>
      </c>
      <c r="AB24" s="102" t="str">
        <f t="shared" si="3"/>
        <v>ND</v>
      </c>
      <c r="AC24" s="104">
        <f t="shared" si="4"/>
        <v>7.2043822897849354</v>
      </c>
      <c r="AD24" s="102" t="e">
        <f t="shared" si="5"/>
        <v>#VALUE!</v>
      </c>
      <c r="AE24" s="105" t="str">
        <f t="shared" si="6"/>
        <v>ND</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295</v>
      </c>
      <c r="B25" s="102">
        <v>2018</v>
      </c>
      <c r="C25" s="103">
        <v>7</v>
      </c>
      <c r="D25" s="102">
        <v>31</v>
      </c>
      <c r="E25" s="82"/>
      <c r="F25" s="131">
        <v>1.6</v>
      </c>
      <c r="G25" s="131">
        <v>8.2200000000000006</v>
      </c>
      <c r="H25" s="82"/>
      <c r="I25" s="131">
        <v>24.6</v>
      </c>
      <c r="J25" s="205">
        <v>17</v>
      </c>
      <c r="K25" s="82"/>
      <c r="L25" s="82"/>
      <c r="M25" s="108"/>
      <c r="N25" s="131" t="s">
        <v>763</v>
      </c>
      <c r="O25" s="82"/>
      <c r="P25" s="82"/>
      <c r="Q25" s="82"/>
      <c r="R25" s="140"/>
      <c r="S25" s="131" t="s">
        <v>763</v>
      </c>
      <c r="T25" s="131" t="s">
        <v>763</v>
      </c>
      <c r="U25" s="131" t="s">
        <v>763</v>
      </c>
      <c r="V25" s="85"/>
      <c r="W25" s="85"/>
      <c r="X25" s="85"/>
      <c r="Y25" s="102">
        <f t="shared" si="0"/>
        <v>24.6</v>
      </c>
      <c r="Z25" s="102">
        <f t="shared" si="1"/>
        <v>297.75</v>
      </c>
      <c r="AA25" s="102">
        <f t="shared" si="2"/>
        <v>17</v>
      </c>
      <c r="AB25" s="102">
        <f t="shared" si="3"/>
        <v>8.2200000000000006</v>
      </c>
      <c r="AC25" s="104">
        <f t="shared" si="4"/>
        <v>7.5296760263083939</v>
      </c>
      <c r="AD25" s="102">
        <f t="shared" si="5"/>
        <v>1.0916804350253106</v>
      </c>
      <c r="AE25" s="105">
        <f t="shared" si="6"/>
        <v>1.6</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295</v>
      </c>
      <c r="B26" s="102">
        <v>2018</v>
      </c>
      <c r="C26" s="103">
        <v>7</v>
      </c>
      <c r="D26" s="102">
        <v>31</v>
      </c>
      <c r="E26" s="82"/>
      <c r="F26" s="131">
        <v>1.6</v>
      </c>
      <c r="G26" s="131">
        <v>8.2200000000000006</v>
      </c>
      <c r="H26" s="82"/>
      <c r="I26" s="131">
        <v>24.6</v>
      </c>
      <c r="J26" s="205">
        <v>25.6</v>
      </c>
      <c r="K26" s="82"/>
      <c r="L26" s="82"/>
      <c r="M26" s="108"/>
      <c r="N26" s="137">
        <v>2.1654254069928158</v>
      </c>
      <c r="O26" s="82"/>
      <c r="P26" s="82"/>
      <c r="Q26" s="82"/>
      <c r="R26" s="140"/>
      <c r="S26" s="323">
        <v>56.008917312330503</v>
      </c>
      <c r="T26" s="137">
        <v>10.98470886075949</v>
      </c>
      <c r="U26" s="137">
        <v>15.846197805907179</v>
      </c>
      <c r="V26" s="85"/>
      <c r="W26" s="85"/>
      <c r="X26" s="85"/>
      <c r="Y26" s="102">
        <f t="shared" si="0"/>
        <v>24.6</v>
      </c>
      <c r="Z26" s="102">
        <f t="shared" si="1"/>
        <v>297.75</v>
      </c>
      <c r="AA26" s="102">
        <f t="shared" si="2"/>
        <v>25.6</v>
      </c>
      <c r="AB26" s="102">
        <f t="shared" si="3"/>
        <v>8.2200000000000006</v>
      </c>
      <c r="AC26" s="104">
        <f t="shared" si="4"/>
        <v>7.1687822359414843</v>
      </c>
      <c r="AD26" s="102">
        <f t="shared" si="5"/>
        <v>1.1466382614871631</v>
      </c>
      <c r="AE26" s="105">
        <f t="shared" si="6"/>
        <v>1.6</v>
      </c>
      <c r="AF26" s="102">
        <f t="shared" si="7"/>
        <v>2.1654254069928158</v>
      </c>
      <c r="AG26" s="105">
        <f t="shared" si="8"/>
        <v>10.98470886075949</v>
      </c>
      <c r="AH26" s="105">
        <f t="shared" si="9"/>
        <v>15.846197805907179</v>
      </c>
      <c r="AI26" s="102">
        <f t="shared" ref="AI26" si="13">IF(Y26=" ", " ", IF(Y26&gt;0, SUM(AG26:AH26)))</f>
        <v>26.830906666666671</v>
      </c>
      <c r="AJ26" s="106">
        <f t="shared" si="11"/>
        <v>56.008917312330503</v>
      </c>
      <c r="AK26" s="107">
        <f t="shared" si="12"/>
        <v>53.843491905337686</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295</v>
      </c>
      <c r="B27" s="102">
        <v>2018</v>
      </c>
      <c r="C27" s="103">
        <v>7</v>
      </c>
      <c r="D27" s="102">
        <v>31</v>
      </c>
      <c r="E27" s="82"/>
      <c r="F27" s="131">
        <v>1.6</v>
      </c>
      <c r="G27" s="131">
        <v>8.2200000000000006</v>
      </c>
      <c r="H27" s="82"/>
      <c r="I27" s="131">
        <v>24.6</v>
      </c>
      <c r="J27" s="205">
        <v>25.7</v>
      </c>
      <c r="K27" s="82"/>
      <c r="L27" s="82"/>
      <c r="M27" s="108"/>
      <c r="N27" s="131" t="s">
        <v>763</v>
      </c>
      <c r="O27" s="82"/>
      <c r="P27" s="82"/>
      <c r="Q27" s="82"/>
      <c r="R27" s="140"/>
      <c r="S27" s="131" t="s">
        <v>763</v>
      </c>
      <c r="T27" s="131" t="s">
        <v>763</v>
      </c>
      <c r="U27" s="131" t="s">
        <v>763</v>
      </c>
      <c r="V27" s="85"/>
      <c r="W27" s="85"/>
      <c r="X27" s="85"/>
      <c r="Y27" s="102">
        <f t="shared" si="0"/>
        <v>24.6</v>
      </c>
      <c r="Z27" s="102">
        <f t="shared" si="1"/>
        <v>297.75</v>
      </c>
      <c r="AA27" s="102">
        <f t="shared" si="2"/>
        <v>25.7</v>
      </c>
      <c r="AB27" s="102">
        <f t="shared" si="3"/>
        <v>8.2200000000000006</v>
      </c>
      <c r="AC27" s="104">
        <f t="shared" si="4"/>
        <v>7.1646891784661397</v>
      </c>
      <c r="AD27" s="102">
        <f t="shared" si="5"/>
        <v>1.1472933152083771</v>
      </c>
      <c r="AE27" s="105">
        <f t="shared" si="6"/>
        <v>1.6</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295</v>
      </c>
      <c r="B28" s="102">
        <v>2018</v>
      </c>
      <c r="C28" s="103">
        <v>8</v>
      </c>
      <c r="D28" s="102">
        <v>14</v>
      </c>
      <c r="E28" s="82"/>
      <c r="F28" s="131">
        <v>0.9</v>
      </c>
      <c r="G28" s="131">
        <v>7.82</v>
      </c>
      <c r="H28" s="82"/>
      <c r="I28" s="131">
        <v>24.5</v>
      </c>
      <c r="J28" s="226">
        <v>18.7</v>
      </c>
      <c r="K28" s="82"/>
      <c r="L28" s="82"/>
      <c r="M28" s="82"/>
      <c r="N28" s="131" t="s">
        <v>763</v>
      </c>
      <c r="O28" s="82"/>
      <c r="P28" s="82"/>
      <c r="Q28" s="82"/>
      <c r="R28" s="140"/>
      <c r="S28" s="131" t="s">
        <v>763</v>
      </c>
      <c r="T28" s="131" t="s">
        <v>763</v>
      </c>
      <c r="U28" s="131" t="s">
        <v>763</v>
      </c>
      <c r="V28" s="85"/>
      <c r="W28" s="85"/>
      <c r="X28" s="85"/>
      <c r="Y28" s="102">
        <f t="shared" si="0"/>
        <v>24.5</v>
      </c>
      <c r="Z28" s="102">
        <f t="shared" si="1"/>
        <v>297.64999999999998</v>
      </c>
      <c r="AA28" s="102">
        <f t="shared" si="2"/>
        <v>18.7</v>
      </c>
      <c r="AB28" s="102">
        <f t="shared" si="3"/>
        <v>7.82</v>
      </c>
      <c r="AC28" s="104">
        <f t="shared" si="4"/>
        <v>7.470263280434887</v>
      </c>
      <c r="AD28" s="102">
        <f t="shared" si="5"/>
        <v>1.0468171878869512</v>
      </c>
      <c r="AE28" s="105">
        <f t="shared" si="6"/>
        <v>0.9</v>
      </c>
      <c r="AF28" s="102" t="str">
        <f t="shared" si="7"/>
        <v>NS</v>
      </c>
      <c r="AG28" s="105" t="str">
        <f t="shared" si="8"/>
        <v>NS</v>
      </c>
      <c r="AH28" s="105" t="str">
        <f t="shared" si="9"/>
        <v>NS</v>
      </c>
      <c r="AI28" s="102"/>
      <c r="AJ28" s="106" t="str">
        <f t="shared" si="11"/>
        <v>NS</v>
      </c>
      <c r="AK28" s="107" t="e">
        <f t="shared" si="12"/>
        <v>#VALUE!</v>
      </c>
      <c r="AL28" s="82"/>
      <c r="AM28" s="82">
        <f>AD36</f>
        <v>1.1343323557508695</v>
      </c>
      <c r="AN28" s="82">
        <f>AE36</f>
        <v>1.0666666666666667</v>
      </c>
      <c r="AO28" s="82">
        <f>AF36</f>
        <v>3.9290476251312425</v>
      </c>
      <c r="AP28" s="82">
        <f>AI36</f>
        <v>32.811296666666671</v>
      </c>
      <c r="AQ28" s="113">
        <f>AK36</f>
        <v>54.81222020903791</v>
      </c>
      <c r="AR28" s="118"/>
      <c r="AS28" s="115" t="s">
        <v>497</v>
      </c>
      <c r="AT28" s="115" t="s">
        <v>497</v>
      </c>
      <c r="AU28" s="115" t="s">
        <v>497</v>
      </c>
      <c r="AV28" s="115" t="s">
        <v>497</v>
      </c>
      <c r="AW28" s="115" t="s">
        <v>497</v>
      </c>
      <c r="AX28" s="116" t="s">
        <v>498</v>
      </c>
      <c r="AY28" s="102"/>
      <c r="AZ28" s="102"/>
      <c r="BA28" s="82"/>
      <c r="BB28" s="82"/>
    </row>
    <row r="29" spans="1:54" ht="16" x14ac:dyDescent="0.2">
      <c r="A29" s="101" t="s">
        <v>295</v>
      </c>
      <c r="B29" s="102">
        <v>2018</v>
      </c>
      <c r="C29" s="103">
        <v>8</v>
      </c>
      <c r="D29" s="102">
        <v>14</v>
      </c>
      <c r="E29" s="82"/>
      <c r="F29" s="131">
        <v>0.9</v>
      </c>
      <c r="G29" s="131">
        <v>7.82</v>
      </c>
      <c r="H29" s="82"/>
      <c r="I29" s="131">
        <v>24.5</v>
      </c>
      <c r="J29" s="226">
        <v>24.9</v>
      </c>
      <c r="K29" s="82"/>
      <c r="L29" s="82"/>
      <c r="M29" s="108"/>
      <c r="N29" s="137">
        <v>0.40763964950711945</v>
      </c>
      <c r="O29" s="82"/>
      <c r="P29" s="82"/>
      <c r="Q29" s="82"/>
      <c r="R29" s="140"/>
      <c r="S29" s="323">
        <v>54.90426943488778</v>
      </c>
      <c r="T29" s="137">
        <v>9.4620759493670885</v>
      </c>
      <c r="U29" s="137">
        <v>35.920390717299583</v>
      </c>
      <c r="V29" s="85"/>
      <c r="W29" s="85"/>
      <c r="X29" s="85"/>
      <c r="Y29" s="102">
        <f t="shared" si="0"/>
        <v>24.5</v>
      </c>
      <c r="Z29" s="102">
        <f t="shared" si="1"/>
        <v>297.64999999999998</v>
      </c>
      <c r="AA29" s="102">
        <f t="shared" si="2"/>
        <v>24.9</v>
      </c>
      <c r="AB29" s="102">
        <f t="shared" si="3"/>
        <v>7.82</v>
      </c>
      <c r="AC29" s="104">
        <f t="shared" si="4"/>
        <v>7.2101894470407535</v>
      </c>
      <c r="AD29" s="102">
        <f t="shared" si="5"/>
        <v>1.0845762177871108</v>
      </c>
      <c r="AE29" s="105">
        <f t="shared" si="6"/>
        <v>0.9</v>
      </c>
      <c r="AF29" s="102">
        <f t="shared" si="7"/>
        <v>0.40763964950711945</v>
      </c>
      <c r="AG29" s="105">
        <f t="shared" si="8"/>
        <v>9.4620759493670885</v>
      </c>
      <c r="AH29" s="105">
        <f t="shared" si="9"/>
        <v>35.920390717299583</v>
      </c>
      <c r="AI29" s="102">
        <f t="shared" ref="AI29" si="14">IF(Y29=" ", " ", IF(Y29&gt;0, SUM(AG29:AH29)))</f>
        <v>45.382466666666673</v>
      </c>
      <c r="AJ29" s="106">
        <f t="shared" si="11"/>
        <v>54.90426943488778</v>
      </c>
      <c r="AK29" s="107">
        <f t="shared" si="12"/>
        <v>54.496629785380662</v>
      </c>
      <c r="AL29" s="82"/>
      <c r="AM29" s="82"/>
      <c r="AN29" s="82"/>
      <c r="AO29" s="82"/>
      <c r="AP29" s="85"/>
      <c r="AQ29" s="82"/>
      <c r="AR29" s="82"/>
      <c r="AS29" s="115">
        <f>((LN(AM28)-LN(0.4))/(LN(0.9)-LN(0.4))*100)</f>
        <v>128.53571812571889</v>
      </c>
      <c r="AT29" s="120">
        <f>((LN(AN28)-LN(0.6))/(LN(3)-LN(0.6))*100)</f>
        <v>35.749384332160162</v>
      </c>
      <c r="AU29" s="115">
        <f>((LN(AO28)-LN(10))/(LN(1)-LN(10))*100)</f>
        <v>40.571270694631465</v>
      </c>
      <c r="AV29" s="115">
        <f>((LN(AP28)-LN(10))/(LN(3)-LN(10))*100)</f>
        <v>-98.688921327810093</v>
      </c>
      <c r="AW29" s="115">
        <f>((LN(AQ28)-LN(43))/(LN(20)-LN(43))*100)</f>
        <v>-31.707804894489005</v>
      </c>
      <c r="AX29" s="82"/>
      <c r="AY29" s="82"/>
      <c r="AZ29" s="82"/>
      <c r="BA29" s="82"/>
      <c r="BB29" s="82"/>
    </row>
    <row r="30" spans="1:54" ht="16" x14ac:dyDescent="0.2">
      <c r="A30" s="101" t="s">
        <v>295</v>
      </c>
      <c r="B30" s="102">
        <v>2018</v>
      </c>
      <c r="C30" s="103">
        <v>8</v>
      </c>
      <c r="D30" s="102">
        <v>14</v>
      </c>
      <c r="E30" s="82"/>
      <c r="F30" s="131">
        <v>0.9</v>
      </c>
      <c r="G30" s="131">
        <v>7.82</v>
      </c>
      <c r="H30" s="82"/>
      <c r="I30" s="131">
        <v>24.5</v>
      </c>
      <c r="J30" s="226">
        <v>25.3</v>
      </c>
      <c r="K30" s="82"/>
      <c r="L30" s="82"/>
      <c r="M30" s="108"/>
      <c r="N30" s="131" t="s">
        <v>763</v>
      </c>
      <c r="O30" s="82"/>
      <c r="P30" s="82"/>
      <c r="Q30" s="82"/>
      <c r="R30" s="140"/>
      <c r="S30" s="131" t="s">
        <v>763</v>
      </c>
      <c r="T30" s="131" t="s">
        <v>763</v>
      </c>
      <c r="U30" s="131" t="s">
        <v>763</v>
      </c>
      <c r="V30" s="85"/>
      <c r="W30" s="85"/>
      <c r="X30" s="85"/>
      <c r="Y30" s="102">
        <f t="shared" si="0"/>
        <v>24.5</v>
      </c>
      <c r="Z30" s="102">
        <f t="shared" si="1"/>
        <v>297.64999999999998</v>
      </c>
      <c r="AA30" s="102">
        <f t="shared" si="2"/>
        <v>25.3</v>
      </c>
      <c r="AB30" s="102">
        <f t="shared" si="3"/>
        <v>7.82</v>
      </c>
      <c r="AC30" s="104">
        <f t="shared" si="4"/>
        <v>7.1937248429874385</v>
      </c>
      <c r="AD30" s="102">
        <f t="shared" si="5"/>
        <v>1.0870585365275773</v>
      </c>
      <c r="AE30" s="105">
        <f t="shared" si="6"/>
        <v>0.9</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35.749384332160162</v>
      </c>
      <c r="AU30" s="82">
        <f t="shared" si="15"/>
        <v>40.571270694631465</v>
      </c>
      <c r="AV30" s="82">
        <f t="shared" si="15"/>
        <v>0</v>
      </c>
      <c r="AW30" s="82">
        <f t="shared" si="15"/>
        <v>0</v>
      </c>
      <c r="AX30" s="129">
        <f>AVERAGE(AS30:AW30)</f>
        <v>35.264131005358323</v>
      </c>
      <c r="AY30" s="84"/>
      <c r="AZ30" s="84"/>
      <c r="BA30" s="84" t="str">
        <f>IF(AX30&gt;65, "Acceptable; Ongoing Protection is Required", "Unacceptable; Immediate Restoration is Required")</f>
        <v>Unacceptable; Immediate Restoration is Required</v>
      </c>
      <c r="BB30" s="82"/>
    </row>
    <row r="31" spans="1:54" ht="16" x14ac:dyDescent="0.2">
      <c r="A31" s="101" t="s">
        <v>295</v>
      </c>
      <c r="B31" s="102">
        <v>2018</v>
      </c>
      <c r="C31" s="103">
        <v>8</v>
      </c>
      <c r="D31" s="102">
        <v>28</v>
      </c>
      <c r="E31" s="82"/>
      <c r="F31" s="131">
        <v>0.7</v>
      </c>
      <c r="G31" s="131">
        <v>9.01</v>
      </c>
      <c r="H31" s="82"/>
      <c r="I31" s="131">
        <v>22.8</v>
      </c>
      <c r="J31" s="226">
        <v>20.2</v>
      </c>
      <c r="K31" s="82"/>
      <c r="L31" s="82"/>
      <c r="M31" s="108"/>
      <c r="N31" s="131" t="s">
        <v>763</v>
      </c>
      <c r="O31" s="82"/>
      <c r="P31" s="82"/>
      <c r="Q31" s="82"/>
      <c r="R31" s="140"/>
      <c r="S31" s="131" t="s">
        <v>763</v>
      </c>
      <c r="T31" s="131" t="s">
        <v>763</v>
      </c>
      <c r="U31" s="131" t="s">
        <v>763</v>
      </c>
      <c r="V31" s="85"/>
      <c r="W31" s="85"/>
      <c r="X31" s="85"/>
      <c r="Y31" s="102">
        <f t="shared" si="0"/>
        <v>22.8</v>
      </c>
      <c r="Z31" s="102">
        <f t="shared" si="1"/>
        <v>295.95</v>
      </c>
      <c r="AA31" s="102">
        <f t="shared" si="2"/>
        <v>20.2</v>
      </c>
      <c r="AB31" s="102">
        <f t="shared" si="3"/>
        <v>9.01</v>
      </c>
      <c r="AC31" s="104">
        <f t="shared" si="4"/>
        <v>7.637362871124596</v>
      </c>
      <c r="AD31" s="102">
        <f t="shared" si="5"/>
        <v>1.1797265825963412</v>
      </c>
      <c r="AE31" s="105">
        <f t="shared" si="6"/>
        <v>0.7</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35.264131005358323</v>
      </c>
      <c r="AY31" s="85"/>
      <c r="AZ31" s="85"/>
      <c r="BA31" s="82"/>
      <c r="BB31" s="82"/>
    </row>
    <row r="32" spans="1:54" ht="16" x14ac:dyDescent="0.2">
      <c r="A32" s="101" t="s">
        <v>295</v>
      </c>
      <c r="B32" s="102">
        <v>2018</v>
      </c>
      <c r="C32" s="103">
        <v>8</v>
      </c>
      <c r="D32" s="102">
        <v>28</v>
      </c>
      <c r="E32" s="82"/>
      <c r="F32" s="131">
        <v>0.7</v>
      </c>
      <c r="G32" s="131">
        <v>9.01</v>
      </c>
      <c r="H32" s="82"/>
      <c r="I32" s="131">
        <v>22.8</v>
      </c>
      <c r="J32" s="226">
        <v>24.9</v>
      </c>
      <c r="K32" s="82"/>
      <c r="L32" s="82"/>
      <c r="M32" s="108"/>
      <c r="N32" s="137">
        <v>3.8556909983602301</v>
      </c>
      <c r="O32" s="82"/>
      <c r="P32" s="82"/>
      <c r="Q32" s="82"/>
      <c r="R32" s="140"/>
      <c r="S32" s="323">
        <v>75.384713981087671</v>
      </c>
      <c r="T32" s="137">
        <v>20.011746835443045</v>
      </c>
      <c r="U32" s="137">
        <v>25.743039831223626</v>
      </c>
      <c r="V32" s="85"/>
      <c r="W32" s="85"/>
      <c r="X32" s="85"/>
      <c r="Y32" s="102">
        <f t="shared" si="0"/>
        <v>22.8</v>
      </c>
      <c r="Z32" s="102">
        <f t="shared" si="1"/>
        <v>295.95</v>
      </c>
      <c r="AA32" s="102">
        <f t="shared" si="2"/>
        <v>24.9</v>
      </c>
      <c r="AB32" s="102">
        <f t="shared" si="3"/>
        <v>9.01</v>
      </c>
      <c r="AC32" s="104">
        <f t="shared" si="4"/>
        <v>7.432463265093368</v>
      </c>
      <c r="AD32" s="102">
        <f t="shared" si="5"/>
        <v>1.2122495165654632</v>
      </c>
      <c r="AE32" s="105">
        <f t="shared" si="6"/>
        <v>0.7</v>
      </c>
      <c r="AF32" s="102">
        <f t="shared" si="7"/>
        <v>3.8556909983602301</v>
      </c>
      <c r="AG32" s="105">
        <f t="shared" si="8"/>
        <v>20.011746835443045</v>
      </c>
      <c r="AH32" s="105">
        <f t="shared" si="9"/>
        <v>25.743039831223626</v>
      </c>
      <c r="AI32" s="102">
        <f t="shared" ref="AI32" si="16">IF(Y32=" ", " ", IF(Y32&gt;0, SUM(AG32:AH32)))</f>
        <v>45.754786666666675</v>
      </c>
      <c r="AJ32" s="106">
        <f t="shared" si="11"/>
        <v>75.384713981087671</v>
      </c>
      <c r="AK32" s="107">
        <f t="shared" si="12"/>
        <v>71.52902298272744</v>
      </c>
      <c r="AL32" s="82"/>
      <c r="AM32" s="82"/>
      <c r="AN32" s="82"/>
      <c r="AO32" s="82"/>
      <c r="AP32" s="82"/>
      <c r="AQ32" s="82"/>
      <c r="AR32" s="82"/>
      <c r="AS32" s="82"/>
      <c r="AT32" s="82"/>
      <c r="AU32" s="82"/>
      <c r="AV32" s="82"/>
      <c r="AW32" s="82"/>
      <c r="AX32" s="82"/>
      <c r="AY32" s="82"/>
      <c r="AZ32" s="82"/>
      <c r="BA32" s="82"/>
      <c r="BB32" s="82"/>
    </row>
    <row r="33" spans="1:54" ht="16" x14ac:dyDescent="0.2">
      <c r="A33" s="101" t="s">
        <v>295</v>
      </c>
      <c r="B33" s="102">
        <v>2018</v>
      </c>
      <c r="C33" s="103">
        <v>8</v>
      </c>
      <c r="D33" s="102">
        <v>28</v>
      </c>
      <c r="E33" s="82"/>
      <c r="F33" s="131">
        <v>0.7</v>
      </c>
      <c r="G33" s="131">
        <v>9.01</v>
      </c>
      <c r="H33" s="82"/>
      <c r="I33" s="131">
        <v>22.8</v>
      </c>
      <c r="J33" s="226">
        <v>25</v>
      </c>
      <c r="K33" s="82"/>
      <c r="L33" s="82"/>
      <c r="M33" s="82"/>
      <c r="N33" s="131" t="s">
        <v>763</v>
      </c>
      <c r="O33" s="82"/>
      <c r="P33" s="82"/>
      <c r="Q33" s="82"/>
      <c r="R33" s="140"/>
      <c r="S33" s="131" t="s">
        <v>763</v>
      </c>
      <c r="T33" s="131" t="s">
        <v>763</v>
      </c>
      <c r="U33" s="131" t="s">
        <v>763</v>
      </c>
      <c r="V33" s="85"/>
      <c r="W33" s="85"/>
      <c r="X33" s="85"/>
      <c r="Y33" s="102">
        <f t="shared" si="0"/>
        <v>22.8</v>
      </c>
      <c r="Z33" s="102">
        <f t="shared" si="1"/>
        <v>295.95</v>
      </c>
      <c r="AA33" s="102">
        <f t="shared" si="2"/>
        <v>25</v>
      </c>
      <c r="AB33" s="102">
        <f t="shared" si="3"/>
        <v>9.01</v>
      </c>
      <c r="AC33" s="104">
        <f t="shared" si="4"/>
        <v>7.4281639535551074</v>
      </c>
      <c r="AD33" s="102">
        <f t="shared" si="5"/>
        <v>1.2129511486735329</v>
      </c>
      <c r="AE33" s="105">
        <f t="shared" si="6"/>
        <v>0.7</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1.1343323557508695</v>
      </c>
      <c r="AE36" s="84">
        <f>_xlfn.AGGREGATE(1, 6,AE22:AE35)</f>
        <v>1.0666666666666667</v>
      </c>
      <c r="AF36" s="84">
        <f>_xlfn.AGGREGATE(1, 6,AF22:AF35)</f>
        <v>3.9290476251312425</v>
      </c>
      <c r="AG36" s="82"/>
      <c r="AH36" s="82"/>
      <c r="AI36" s="84">
        <f>_xlfn.AGGREGATE(1, 6,AI22:AI35)</f>
        <v>32.811296666666671</v>
      </c>
      <c r="AJ36" s="82"/>
      <c r="AK36" s="84">
        <f>_xlfn.AGGREGATE(1, 6,AK22:AK35)</f>
        <v>54.81222020903791</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1.0666666666666667</v>
      </c>
      <c r="AF37" s="126">
        <f>AVERAGE(AF22:AF33)</f>
        <v>3.9290476251312425</v>
      </c>
      <c r="AG37" s="126"/>
      <c r="AH37" s="126"/>
      <c r="AI37" s="126">
        <f>AVERAGE(AI23:AI32)</f>
        <v>32.811296666666671</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295</v>
      </c>
      <c r="C43" s="68" t="s">
        <v>757</v>
      </c>
      <c r="E43" s="69">
        <v>43654</v>
      </c>
      <c r="F43" t="s">
        <v>866</v>
      </c>
      <c r="G43" t="s">
        <v>867</v>
      </c>
      <c r="H43" s="68">
        <v>0</v>
      </c>
      <c r="I43" s="68" t="s">
        <v>760</v>
      </c>
      <c r="J43" s="326">
        <v>0.52430555555555558</v>
      </c>
      <c r="K43" s="68">
        <v>2</v>
      </c>
      <c r="L43">
        <v>1</v>
      </c>
      <c r="M43" t="s">
        <v>820</v>
      </c>
      <c r="N43" t="s">
        <v>869</v>
      </c>
      <c r="O43" s="205">
        <v>22.8</v>
      </c>
      <c r="P43" s="131">
        <v>8.9</v>
      </c>
      <c r="Q43" s="68">
        <v>1.0249999999999999</v>
      </c>
      <c r="R43" s="68">
        <v>0.95</v>
      </c>
      <c r="S43" s="131">
        <v>0.98750000000000004</v>
      </c>
      <c r="T43" s="68">
        <v>1.2</v>
      </c>
      <c r="U43" s="70">
        <v>0.82291666666666674</v>
      </c>
      <c r="V43" s="68">
        <v>0.15</v>
      </c>
      <c r="W43" s="77">
        <v>0.35347222222222219</v>
      </c>
      <c r="X43" s="68">
        <v>24.9</v>
      </c>
      <c r="Y43" s="68">
        <v>8.92</v>
      </c>
      <c r="Z43" s="72">
        <v>7.7328054232848631</v>
      </c>
      <c r="AA43" s="68">
        <v>99.3</v>
      </c>
      <c r="AB43" s="226">
        <v>25.1</v>
      </c>
      <c r="AC43" s="216">
        <v>39.6</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295</v>
      </c>
      <c r="C44" s="68" t="s">
        <v>764</v>
      </c>
      <c r="E44" s="69">
        <v>43654</v>
      </c>
      <c r="F44" t="s">
        <v>866</v>
      </c>
      <c r="G44" t="s">
        <v>867</v>
      </c>
      <c r="H44" s="68">
        <v>0</v>
      </c>
      <c r="I44" s="68" t="s">
        <v>760</v>
      </c>
      <c r="J44" s="326">
        <v>0.52430555555555558</v>
      </c>
      <c r="K44" s="68">
        <v>2</v>
      </c>
      <c r="L44">
        <v>1</v>
      </c>
      <c r="M44" t="s">
        <v>820</v>
      </c>
      <c r="N44" t="s">
        <v>869</v>
      </c>
      <c r="O44" s="205">
        <v>22.8</v>
      </c>
      <c r="P44" s="131">
        <v>8.9</v>
      </c>
      <c r="Q44" s="68">
        <v>1.0249999999999999</v>
      </c>
      <c r="R44" s="68">
        <v>0.95</v>
      </c>
      <c r="S44" s="131">
        <v>0.98750000000000004</v>
      </c>
      <c r="T44" s="68">
        <v>1.2</v>
      </c>
      <c r="U44" s="70">
        <v>0.82291666666666674</v>
      </c>
      <c r="V44" s="68">
        <v>0.55000000000000004</v>
      </c>
      <c r="W44" s="77">
        <v>0.35555555555555557</v>
      </c>
      <c r="X44" s="68">
        <v>25.7</v>
      </c>
      <c r="Y44" s="68">
        <v>7.91</v>
      </c>
      <c r="Z44" s="72">
        <v>6.8666670053364038</v>
      </c>
      <c r="AA44" s="68">
        <v>98.5</v>
      </c>
      <c r="AB44" s="226">
        <v>25</v>
      </c>
      <c r="AC44" s="216">
        <v>39.299999999999997</v>
      </c>
      <c r="AD44" s="72">
        <v>0.1192771084337349</v>
      </c>
      <c r="AE44" s="72">
        <v>0.44621744841975097</v>
      </c>
      <c r="AF44" s="72">
        <v>2.63529411764706E-2</v>
      </c>
      <c r="AG44" s="137">
        <v>0.47257038959622155</v>
      </c>
      <c r="AH44" s="75">
        <v>25.43070215346355</v>
      </c>
      <c r="AI44" s="75">
        <v>25.903272543059771</v>
      </c>
      <c r="AJ44" s="72">
        <v>184.59820932695803</v>
      </c>
      <c r="AK44" s="72">
        <v>22.959536316069027</v>
      </c>
      <c r="AL44" s="72">
        <v>8.0401540686934769</v>
      </c>
      <c r="AM44" s="72">
        <v>48.390238469532576</v>
      </c>
      <c r="AN44" s="137">
        <v>48.862808859128798</v>
      </c>
      <c r="AO44" s="137">
        <v>7.5244487499999986</v>
      </c>
      <c r="AP44" s="137">
        <v>2.5000000000000001E-2</v>
      </c>
      <c r="AQ44" s="70">
        <v>0.99668849993848885</v>
      </c>
      <c r="AR44" s="72">
        <v>7.5494487499999989</v>
      </c>
      <c r="AS44" s="68"/>
      <c r="AT44" s="68" t="s">
        <v>761</v>
      </c>
      <c r="AX44" s="72"/>
    </row>
    <row r="45" spans="1:54" x14ac:dyDescent="0.2">
      <c r="A45" t="s">
        <v>756</v>
      </c>
      <c r="B45" t="s">
        <v>295</v>
      </c>
      <c r="C45" s="68" t="s">
        <v>765</v>
      </c>
      <c r="E45" s="69">
        <v>43654</v>
      </c>
      <c r="F45" t="s">
        <v>866</v>
      </c>
      <c r="G45" t="s">
        <v>867</v>
      </c>
      <c r="H45" s="68">
        <v>0</v>
      </c>
      <c r="I45" s="68" t="s">
        <v>760</v>
      </c>
      <c r="J45" s="326">
        <v>0.52430555555555558</v>
      </c>
      <c r="K45" s="68">
        <v>2</v>
      </c>
      <c r="L45">
        <v>1</v>
      </c>
      <c r="M45" t="s">
        <v>820</v>
      </c>
      <c r="N45" t="s">
        <v>869</v>
      </c>
      <c r="O45" s="205">
        <v>22.8</v>
      </c>
      <c r="P45" s="131">
        <v>8.9</v>
      </c>
      <c r="Q45" s="68">
        <v>1.0249999999999999</v>
      </c>
      <c r="R45" s="68">
        <v>0.95</v>
      </c>
      <c r="S45" s="131">
        <v>0.98750000000000004</v>
      </c>
      <c r="T45" s="68">
        <v>1.2</v>
      </c>
      <c r="U45" s="70">
        <v>0.82291666666666674</v>
      </c>
      <c r="V45" s="68">
        <v>0.7</v>
      </c>
      <c r="W45" s="77">
        <v>0.3576388888888889</v>
      </c>
      <c r="X45" s="68">
        <v>25.6</v>
      </c>
      <c r="Y45" s="68">
        <v>9.0399999999999991</v>
      </c>
      <c r="Z45" s="72">
        <v>7.8468341248491074</v>
      </c>
      <c r="AA45" s="68">
        <v>80</v>
      </c>
      <c r="AB45" s="226">
        <v>25</v>
      </c>
      <c r="AC45" s="216">
        <v>39.5</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295</v>
      </c>
      <c r="C46" s="68" t="s">
        <v>757</v>
      </c>
      <c r="E46" s="69">
        <v>43665</v>
      </c>
      <c r="F46" t="s">
        <v>866</v>
      </c>
      <c r="G46" t="s">
        <v>867</v>
      </c>
      <c r="H46" s="68">
        <v>2</v>
      </c>
      <c r="I46" s="68" t="s">
        <v>760</v>
      </c>
      <c r="J46" s="326">
        <v>0.40625</v>
      </c>
      <c r="K46" s="68">
        <v>5</v>
      </c>
      <c r="L46">
        <v>3</v>
      </c>
      <c r="M46" t="s">
        <v>820</v>
      </c>
      <c r="N46" t="s">
        <v>908</v>
      </c>
      <c r="O46" s="205">
        <v>20.3</v>
      </c>
      <c r="P46" s="131">
        <v>12.32</v>
      </c>
      <c r="Q46" s="68">
        <v>0.88</v>
      </c>
      <c r="R46" s="68">
        <v>0.88</v>
      </c>
      <c r="S46" s="131">
        <v>0.88</v>
      </c>
      <c r="T46" s="68">
        <v>0.88</v>
      </c>
      <c r="U46" s="70">
        <v>1</v>
      </c>
      <c r="V46" s="68">
        <v>0.15</v>
      </c>
      <c r="W46" s="77">
        <v>0.29722222222222222</v>
      </c>
      <c r="X46" s="68">
        <v>24.4</v>
      </c>
      <c r="Y46" s="68">
        <v>4.5</v>
      </c>
      <c r="Z46" s="72">
        <v>3.9416160491773709</v>
      </c>
      <c r="AA46" s="68">
        <v>54.1</v>
      </c>
      <c r="AB46" s="226">
        <v>23.2</v>
      </c>
      <c r="AC46" s="216">
        <v>36.9</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295</v>
      </c>
      <c r="C47" s="68" t="s">
        <v>764</v>
      </c>
      <c r="E47" s="69">
        <v>43665</v>
      </c>
      <c r="F47" t="s">
        <v>866</v>
      </c>
      <c r="G47" t="s">
        <v>867</v>
      </c>
      <c r="H47" s="68">
        <v>2</v>
      </c>
      <c r="I47" s="68" t="s">
        <v>760</v>
      </c>
      <c r="J47" s="326">
        <v>0.40625</v>
      </c>
      <c r="K47" s="68">
        <v>5</v>
      </c>
      <c r="L47">
        <v>3</v>
      </c>
      <c r="M47" t="s">
        <v>820</v>
      </c>
      <c r="N47" t="s">
        <v>908</v>
      </c>
      <c r="O47" s="205">
        <v>20.3</v>
      </c>
      <c r="P47" s="131">
        <v>12.32</v>
      </c>
      <c r="Q47" s="68">
        <v>0.88</v>
      </c>
      <c r="R47" s="68">
        <v>0.88</v>
      </c>
      <c r="S47" s="131">
        <v>0.88</v>
      </c>
      <c r="T47" s="68">
        <v>0.88</v>
      </c>
      <c r="U47" s="70">
        <v>1</v>
      </c>
      <c r="V47" s="68">
        <v>0.44</v>
      </c>
      <c r="W47" s="77">
        <v>0.29791666666666666</v>
      </c>
      <c r="X47" s="68">
        <v>25.3</v>
      </c>
      <c r="Y47" s="68">
        <v>4.82</v>
      </c>
      <c r="Z47" s="72">
        <v>4.2111353700940306</v>
      </c>
      <c r="AA47" s="68">
        <v>59.4</v>
      </c>
      <c r="AB47" s="226">
        <v>23.8</v>
      </c>
      <c r="AC47" s="216">
        <v>37.799999999999997</v>
      </c>
      <c r="AD47" s="72">
        <v>1.6681281216880308</v>
      </c>
      <c r="AE47" s="72">
        <v>1.1352511350737795</v>
      </c>
      <c r="AF47" s="72">
        <v>2.3854464174841667</v>
      </c>
      <c r="AG47" s="137">
        <v>3.5206975525579463</v>
      </c>
      <c r="AH47" s="75">
        <v>22.206966369369475</v>
      </c>
      <c r="AI47" s="75">
        <v>25.727663921927419</v>
      </c>
      <c r="AJ47" s="72">
        <v>207.84116866525594</v>
      </c>
      <c r="AK47" s="72">
        <v>36.698050472434446</v>
      </c>
      <c r="AL47" s="72">
        <v>5.6635479538994797</v>
      </c>
      <c r="AM47" s="72">
        <v>58.905016841803921</v>
      </c>
      <c r="AN47" s="137">
        <v>62.425714394361869</v>
      </c>
      <c r="AO47" s="137">
        <v>14.405955416666666</v>
      </c>
      <c r="AP47" s="137">
        <v>2.5000000000000001E-2</v>
      </c>
      <c r="AQ47" s="70">
        <v>0.99826761296960786</v>
      </c>
      <c r="AR47" s="72">
        <v>14.430955416666666</v>
      </c>
      <c r="AS47" s="68"/>
      <c r="AT47" s="68" t="s">
        <v>761</v>
      </c>
      <c r="AX47" s="72"/>
    </row>
    <row r="48" spans="1:54" x14ac:dyDescent="0.2">
      <c r="A48" t="s">
        <v>756</v>
      </c>
      <c r="B48" t="s">
        <v>295</v>
      </c>
      <c r="C48" s="68" t="s">
        <v>765</v>
      </c>
      <c r="E48" s="69">
        <v>43665</v>
      </c>
      <c r="F48" t="s">
        <v>866</v>
      </c>
      <c r="G48" t="s">
        <v>867</v>
      </c>
      <c r="H48" s="68">
        <v>2</v>
      </c>
      <c r="I48" s="68" t="s">
        <v>760</v>
      </c>
      <c r="J48" s="326">
        <v>0.40625</v>
      </c>
      <c r="K48" s="68">
        <v>5</v>
      </c>
      <c r="L48">
        <v>3</v>
      </c>
      <c r="M48" t="s">
        <v>820</v>
      </c>
      <c r="N48" t="s">
        <v>908</v>
      </c>
      <c r="O48" s="205">
        <v>20.3</v>
      </c>
      <c r="P48" s="131">
        <v>12.32</v>
      </c>
      <c r="Q48" s="68">
        <v>0.88</v>
      </c>
      <c r="R48" s="68">
        <v>0.88</v>
      </c>
      <c r="S48" s="131">
        <v>0.88</v>
      </c>
      <c r="T48" s="68">
        <v>0.88</v>
      </c>
      <c r="U48" s="70">
        <v>1</v>
      </c>
      <c r="V48" s="68">
        <v>0.57999999999999996</v>
      </c>
      <c r="W48" s="77">
        <v>0.29930555555555555</v>
      </c>
      <c r="X48" s="68">
        <v>25.5</v>
      </c>
      <c r="Y48" s="68">
        <v>4.54</v>
      </c>
      <c r="Z48" s="72">
        <v>3.9807747653311005</v>
      </c>
      <c r="AA48" s="68">
        <v>55.3</v>
      </c>
      <c r="AB48" s="226">
        <v>23.2</v>
      </c>
      <c r="AC48" s="216">
        <v>37</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97.2</v>
      </c>
      <c r="AV48" s="322">
        <v>3.1104000000000003</v>
      </c>
      <c r="AX48" s="72"/>
      <c r="AY48" s="322"/>
    </row>
    <row r="49" spans="1:54" x14ac:dyDescent="0.2">
      <c r="A49" t="s">
        <v>756</v>
      </c>
      <c r="B49" t="s">
        <v>295</v>
      </c>
      <c r="C49" s="68" t="s">
        <v>757</v>
      </c>
      <c r="E49" s="69">
        <v>43682</v>
      </c>
      <c r="F49" t="s">
        <v>866</v>
      </c>
      <c r="G49" t="s">
        <v>867</v>
      </c>
      <c r="H49" s="68">
        <v>1</v>
      </c>
      <c r="I49" s="68" t="s">
        <v>760</v>
      </c>
      <c r="J49" s="326">
        <v>0.46527777777777773</v>
      </c>
      <c r="K49" s="68">
        <v>2</v>
      </c>
      <c r="L49">
        <v>1</v>
      </c>
      <c r="M49" t="s">
        <v>760</v>
      </c>
      <c r="N49" t="s">
        <v>930</v>
      </c>
      <c r="O49" s="205">
        <v>20.8</v>
      </c>
      <c r="P49" s="131">
        <v>9.0500000000000007</v>
      </c>
      <c r="Q49" s="68">
        <v>0.84</v>
      </c>
      <c r="R49" s="68">
        <v>0.84</v>
      </c>
      <c r="S49" s="131">
        <v>0.84</v>
      </c>
      <c r="T49" s="68">
        <v>0.84</v>
      </c>
      <c r="U49" s="70">
        <v>1</v>
      </c>
      <c r="V49" s="68">
        <v>0.15</v>
      </c>
      <c r="W49" s="77">
        <v>0.34027777777777773</v>
      </c>
      <c r="X49" s="68">
        <v>26.2</v>
      </c>
      <c r="Y49" s="68">
        <v>5.99</v>
      </c>
      <c r="Z49" s="72">
        <v>5.1937106986679167</v>
      </c>
      <c r="AA49" s="68">
        <v>98.4</v>
      </c>
      <c r="AB49" s="226">
        <v>25.3</v>
      </c>
      <c r="AC49" s="216">
        <v>40</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295</v>
      </c>
      <c r="C50" s="68" t="s">
        <v>764</v>
      </c>
      <c r="E50" s="69">
        <v>43682</v>
      </c>
      <c r="F50" t="s">
        <v>866</v>
      </c>
      <c r="G50" t="s">
        <v>867</v>
      </c>
      <c r="H50" s="68">
        <v>1</v>
      </c>
      <c r="I50" s="68" t="s">
        <v>760</v>
      </c>
      <c r="J50" s="326">
        <v>0.46527777777777773</v>
      </c>
      <c r="K50" s="68">
        <v>2</v>
      </c>
      <c r="L50">
        <v>1</v>
      </c>
      <c r="M50" t="s">
        <v>760</v>
      </c>
      <c r="N50" t="s">
        <v>930</v>
      </c>
      <c r="O50" s="205">
        <v>20.8</v>
      </c>
      <c r="P50" s="131">
        <v>9.0500000000000007</v>
      </c>
      <c r="Q50" s="68">
        <v>0.84</v>
      </c>
      <c r="R50" s="68">
        <v>0.84</v>
      </c>
      <c r="S50" s="131">
        <v>0.84</v>
      </c>
      <c r="T50" s="68">
        <v>0.84</v>
      </c>
      <c r="U50" s="70">
        <v>1</v>
      </c>
      <c r="V50" s="68">
        <v>0.42</v>
      </c>
      <c r="W50" s="77">
        <v>0.34097222222222223</v>
      </c>
      <c r="X50" s="68">
        <v>26.1</v>
      </c>
      <c r="Y50" s="68">
        <v>5.94</v>
      </c>
      <c r="Z50" s="72">
        <v>5.1469364289141915</v>
      </c>
      <c r="AA50" s="68">
        <v>99.4</v>
      </c>
      <c r="AB50" s="226">
        <v>25.4</v>
      </c>
      <c r="AC50" s="216">
        <v>40</v>
      </c>
      <c r="AD50" s="72">
        <v>0.68061696716992348</v>
      </c>
      <c r="AE50" s="72">
        <v>2.5000000000000001E-2</v>
      </c>
      <c r="AF50" s="72">
        <v>1.7011278195488724E-2</v>
      </c>
      <c r="AG50" s="137">
        <v>4.2011278195488722E-2</v>
      </c>
      <c r="AH50" s="75">
        <v>27.17136262308917</v>
      </c>
      <c r="AI50" s="75">
        <v>27.213373901284658</v>
      </c>
      <c r="AJ50" s="72">
        <v>110.80286505025677</v>
      </c>
      <c r="AK50" s="72">
        <v>15.603907660197532</v>
      </c>
      <c r="AL50" s="72">
        <v>7.1009690305264277</v>
      </c>
      <c r="AM50" s="72">
        <v>42.775270283286702</v>
      </c>
      <c r="AN50" s="137">
        <v>42.81728156148219</v>
      </c>
      <c r="AO50" s="137">
        <v>6.6095954166666653</v>
      </c>
      <c r="AP50" s="137">
        <v>2.5000000000000001E-2</v>
      </c>
      <c r="AQ50" s="70">
        <v>0.99623187271718205</v>
      </c>
      <c r="AR50" s="72">
        <v>6.6345954166666656</v>
      </c>
      <c r="AS50" s="68"/>
      <c r="AT50" s="68" t="s">
        <v>761</v>
      </c>
      <c r="AX50" s="72"/>
    </row>
    <row r="51" spans="1:54" x14ac:dyDescent="0.2">
      <c r="A51" t="s">
        <v>756</v>
      </c>
      <c r="B51" t="s">
        <v>295</v>
      </c>
      <c r="C51" s="68" t="s">
        <v>765</v>
      </c>
      <c r="E51" s="69">
        <v>43682</v>
      </c>
      <c r="F51" t="s">
        <v>866</v>
      </c>
      <c r="G51" t="s">
        <v>867</v>
      </c>
      <c r="H51" s="68">
        <v>1</v>
      </c>
      <c r="I51" s="68" t="s">
        <v>760</v>
      </c>
      <c r="J51" s="326">
        <v>0.46527777777777773</v>
      </c>
      <c r="K51" s="68">
        <v>2</v>
      </c>
      <c r="L51">
        <v>1</v>
      </c>
      <c r="M51" t="s">
        <v>760</v>
      </c>
      <c r="N51" t="s">
        <v>930</v>
      </c>
      <c r="O51" s="205">
        <v>20.8</v>
      </c>
      <c r="P51" s="131">
        <v>9.0500000000000007</v>
      </c>
      <c r="Q51" s="68">
        <v>0.84</v>
      </c>
      <c r="R51" s="68">
        <v>0.84</v>
      </c>
      <c r="S51" s="131">
        <v>0.84</v>
      </c>
      <c r="T51" s="68">
        <v>0.84</v>
      </c>
      <c r="U51" s="70">
        <v>1</v>
      </c>
      <c r="V51" s="68">
        <v>0.54</v>
      </c>
      <c r="W51" s="77">
        <v>0.34166666666666662</v>
      </c>
      <c r="X51" s="68">
        <v>26.2</v>
      </c>
      <c r="Y51" s="68">
        <v>5.43</v>
      </c>
      <c r="Z51" s="72">
        <v>4.702849124349374</v>
      </c>
      <c r="AA51" s="68">
        <v>99</v>
      </c>
      <c r="AB51" s="226">
        <v>25.5</v>
      </c>
      <c r="AC51" s="216">
        <v>40.200000000000003</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295</v>
      </c>
      <c r="C52" s="68" t="s">
        <v>757</v>
      </c>
      <c r="E52" s="69">
        <v>43696</v>
      </c>
      <c r="F52" t="s">
        <v>866</v>
      </c>
      <c r="G52" t="s">
        <v>961</v>
      </c>
      <c r="H52" s="68" t="s">
        <v>761</v>
      </c>
      <c r="I52" s="68" t="s">
        <v>760</v>
      </c>
      <c r="J52" s="326">
        <v>0.43194444444444446</v>
      </c>
      <c r="K52" s="68">
        <v>2</v>
      </c>
      <c r="L52">
        <v>1</v>
      </c>
      <c r="M52" t="s">
        <v>761</v>
      </c>
      <c r="N52" t="s">
        <v>962</v>
      </c>
      <c r="O52" s="205">
        <v>25.5</v>
      </c>
      <c r="P52" s="131">
        <v>7.87</v>
      </c>
      <c r="Q52" s="68">
        <v>0.88</v>
      </c>
      <c r="R52" s="68" t="s">
        <v>761</v>
      </c>
      <c r="S52" s="131">
        <v>0.88</v>
      </c>
      <c r="T52" s="68">
        <v>0.97</v>
      </c>
      <c r="U52" s="70">
        <v>0.90721649484536082</v>
      </c>
      <c r="V52" s="68">
        <v>0.15</v>
      </c>
      <c r="W52" s="77">
        <v>0.30208333333333331</v>
      </c>
      <c r="X52" s="68">
        <v>26.1</v>
      </c>
      <c r="Y52" s="68">
        <v>3.97</v>
      </c>
      <c r="Z52" s="72">
        <v>3.5065811087175103</v>
      </c>
      <c r="AA52" s="68">
        <v>88.2</v>
      </c>
      <c r="AB52" s="226">
        <v>22</v>
      </c>
      <c r="AC52" s="216">
        <v>35.1</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295</v>
      </c>
      <c r="C53" s="68" t="s">
        <v>764</v>
      </c>
      <c r="E53" s="69">
        <v>43696</v>
      </c>
      <c r="F53" t="s">
        <v>866</v>
      </c>
      <c r="G53" t="s">
        <v>961</v>
      </c>
      <c r="H53" s="68" t="s">
        <v>761</v>
      </c>
      <c r="I53" s="68" t="s">
        <v>760</v>
      </c>
      <c r="J53" s="326">
        <v>0.43194444444444446</v>
      </c>
      <c r="K53" s="68">
        <v>2</v>
      </c>
      <c r="L53">
        <v>1</v>
      </c>
      <c r="M53" t="s">
        <v>761</v>
      </c>
      <c r="N53" t="s">
        <v>962</v>
      </c>
      <c r="O53" s="205">
        <v>25.5</v>
      </c>
      <c r="P53" s="131">
        <v>7.87</v>
      </c>
      <c r="Q53" s="68">
        <v>0.88</v>
      </c>
      <c r="R53" s="68" t="s">
        <v>761</v>
      </c>
      <c r="S53" s="131">
        <v>0.88</v>
      </c>
      <c r="T53" s="68">
        <v>0.97</v>
      </c>
      <c r="U53" s="70">
        <v>0.90721649484536082</v>
      </c>
      <c r="V53" s="68">
        <v>0.5</v>
      </c>
      <c r="W53" s="77">
        <v>0.30277777777777776</v>
      </c>
      <c r="X53" s="68">
        <v>26</v>
      </c>
      <c r="Y53" s="68">
        <v>3.96</v>
      </c>
      <c r="Z53" s="72">
        <v>3.4699066603595448</v>
      </c>
      <c r="AA53" s="68">
        <v>88.3</v>
      </c>
      <c r="AB53" s="226">
        <v>23.4</v>
      </c>
      <c r="AC53" s="216">
        <v>37.200000000000003</v>
      </c>
      <c r="AD53" s="72">
        <v>0.23263157894736847</v>
      </c>
      <c r="AE53" s="72">
        <v>2.1231662591687037</v>
      </c>
      <c r="AF53" s="72">
        <v>8.6372000000000004E-2</v>
      </c>
      <c r="AG53" s="137">
        <v>2.2095382591687036</v>
      </c>
      <c r="AH53" s="75">
        <v>28.65495126077721</v>
      </c>
      <c r="AI53" s="75">
        <v>30.864489519945913</v>
      </c>
      <c r="AJ53" s="72">
        <v>227.02359820172134</v>
      </c>
      <c r="AK53" s="72">
        <v>37.883400119281127</v>
      </c>
      <c r="AL53" s="72">
        <v>5.9926933033177097</v>
      </c>
      <c r="AM53" s="72">
        <v>66.538351380058344</v>
      </c>
      <c r="AN53" s="137">
        <v>68.74788963922704</v>
      </c>
      <c r="AO53" s="137">
        <v>12.813985074274795</v>
      </c>
      <c r="AP53" s="137">
        <v>9.558667974683539</v>
      </c>
      <c r="AQ53" s="70">
        <v>0.5727521472859658</v>
      </c>
      <c r="AR53" s="72">
        <v>22.372653048958334</v>
      </c>
      <c r="AS53" s="68"/>
      <c r="AT53" s="68" t="s">
        <v>761</v>
      </c>
      <c r="AX53" s="72"/>
    </row>
    <row r="54" spans="1:54" x14ac:dyDescent="0.2">
      <c r="A54" t="s">
        <v>756</v>
      </c>
      <c r="B54" t="s">
        <v>295</v>
      </c>
      <c r="C54" s="68" t="s">
        <v>765</v>
      </c>
      <c r="E54" s="69">
        <v>43696</v>
      </c>
      <c r="F54" t="s">
        <v>866</v>
      </c>
      <c r="G54" t="s">
        <v>961</v>
      </c>
      <c r="H54" s="68" t="s">
        <v>761</v>
      </c>
      <c r="I54" s="68" t="s">
        <v>760</v>
      </c>
      <c r="J54" s="326">
        <v>0.43194444444444446</v>
      </c>
      <c r="K54" s="68">
        <v>2</v>
      </c>
      <c r="L54">
        <v>1</v>
      </c>
      <c r="M54" t="s">
        <v>761</v>
      </c>
      <c r="N54" t="s">
        <v>962</v>
      </c>
      <c r="O54" s="205">
        <v>25.5</v>
      </c>
      <c r="P54" s="131">
        <v>7.87</v>
      </c>
      <c r="Q54" s="68">
        <v>0.88</v>
      </c>
      <c r="R54" s="68" t="s">
        <v>761</v>
      </c>
      <c r="S54" s="131">
        <v>0.88</v>
      </c>
      <c r="T54" s="68">
        <v>0.97</v>
      </c>
      <c r="U54" s="70">
        <v>0.90721649484536082</v>
      </c>
      <c r="V54" s="68">
        <v>0.67</v>
      </c>
      <c r="W54" s="77">
        <v>0.30416666666666664</v>
      </c>
      <c r="X54" s="68">
        <v>26</v>
      </c>
      <c r="Y54" s="68">
        <v>3.96</v>
      </c>
      <c r="Z54" s="72">
        <v>3.4464768215912325</v>
      </c>
      <c r="AA54" s="68">
        <v>88.8</v>
      </c>
      <c r="AB54" s="226">
        <v>24.6</v>
      </c>
      <c r="AC54" s="216">
        <v>39</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U54" s="322">
        <v>141.30000000000001</v>
      </c>
      <c r="AV54" s="322">
        <v>4.5216000000000003</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295</v>
      </c>
      <c r="B61" s="102">
        <v>2019</v>
      </c>
      <c r="C61" s="103">
        <v>7</v>
      </c>
      <c r="D61" s="102">
        <v>8</v>
      </c>
      <c r="E61" s="82"/>
      <c r="F61" s="131">
        <v>0.98750000000000004</v>
      </c>
      <c r="G61" s="131">
        <v>8.9</v>
      </c>
      <c r="H61" s="82"/>
      <c r="I61" s="205">
        <v>22.8</v>
      </c>
      <c r="J61" s="226">
        <v>25.1</v>
      </c>
      <c r="K61" s="82"/>
      <c r="L61" s="82"/>
      <c r="M61" s="108"/>
      <c r="N61" s="131" t="s">
        <v>763</v>
      </c>
      <c r="O61" s="82"/>
      <c r="P61" s="82"/>
      <c r="Q61" s="82"/>
      <c r="R61" s="140"/>
      <c r="S61" s="137" t="s">
        <v>763</v>
      </c>
      <c r="T61" s="131" t="s">
        <v>763</v>
      </c>
      <c r="U61" s="131" t="s">
        <v>763</v>
      </c>
      <c r="V61" s="85"/>
      <c r="W61" s="85"/>
      <c r="X61" s="85"/>
      <c r="Y61" s="102">
        <f>IF(C61&lt;6," ",IF(C61&lt;=9,I61, IF(C61&gt;=10," ")))</f>
        <v>22.8</v>
      </c>
      <c r="Z61" s="102">
        <f>IF(Y61=" ", " ", IF(Y61&gt;0, Y61+273.15))</f>
        <v>295.95</v>
      </c>
      <c r="AA61" s="102">
        <f>IF(C61&lt;6," ",IF(C61&lt;=9,J61, IF(C61&gt;=10," ")))</f>
        <v>25.1</v>
      </c>
      <c r="AB61" s="102">
        <f>IF(C61&lt;6," ",IF(C61&lt;=9,G61, IF(C61&gt;=10," ")))</f>
        <v>8.9</v>
      </c>
      <c r="AC61" s="104">
        <f>IF(Y61=" "," ",IF(Y61&gt;0,EXP(-173.4292+249.6339*100/Z61+143.3483*LN(+Z61/100)-21.8492*Z61/100+AA61*(-0.033096+0.014259*Z61/100-0.0017*(Z61/100)^2))*1.4276))</f>
        <v>7.423867128955437</v>
      </c>
      <c r="AD61" s="102">
        <f>IF(Y61=" "," ",IF(Y61&gt;0,AB61/AC61))</f>
        <v>1.1988361113424535</v>
      </c>
      <c r="AE61" s="105">
        <f>IF(C61&lt;6," ",IF(C61&lt;=9,F61, IF(C61&gt;=10," ")))</f>
        <v>0.98750000000000004</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295</v>
      </c>
      <c r="B62" s="102">
        <v>2019</v>
      </c>
      <c r="C62" s="103">
        <v>7</v>
      </c>
      <c r="D62" s="102">
        <v>8</v>
      </c>
      <c r="E62" s="82"/>
      <c r="F62" s="131">
        <v>0.98750000000000004</v>
      </c>
      <c r="G62" s="131">
        <v>8.9</v>
      </c>
      <c r="H62" s="82"/>
      <c r="I62" s="205">
        <v>22.8</v>
      </c>
      <c r="J62" s="226">
        <v>25</v>
      </c>
      <c r="K62" s="82"/>
      <c r="L62" s="82"/>
      <c r="M62" s="108"/>
      <c r="N62" s="137">
        <v>0.47257038959622155</v>
      </c>
      <c r="O62" s="82"/>
      <c r="P62" s="82"/>
      <c r="Q62" s="82"/>
      <c r="R62" s="140"/>
      <c r="S62" s="137">
        <v>48.862808859128798</v>
      </c>
      <c r="T62" s="137">
        <v>7.5244487499999986</v>
      </c>
      <c r="U62" s="137">
        <v>2.5000000000000001E-2</v>
      </c>
      <c r="V62" s="85"/>
      <c r="W62" s="85"/>
      <c r="X62" s="85"/>
      <c r="Y62" s="102">
        <f t="shared" ref="Y62:Y72" si="17">IF(C62&lt;6," ",IF(C62&lt;=9,I62, IF(C62&gt;=10," ")))</f>
        <v>22.8</v>
      </c>
      <c r="Z62" s="102">
        <f t="shared" ref="Z62:Z72" si="18">IF(Y62=" ", " ", IF(Y62&gt;0, Y62+273.15))</f>
        <v>295.95</v>
      </c>
      <c r="AA62" s="102">
        <f t="shared" ref="AA62:AA72" si="19">IF(C62&lt;6," ",IF(C62&lt;=9,J62, IF(C62&gt;=10," ")))</f>
        <v>25</v>
      </c>
      <c r="AB62" s="102">
        <f t="shared" ref="AB62:AB72" si="20">IF(C62&lt;6," ",IF(C62&lt;=9,G62, IF(C62&gt;=10," ")))</f>
        <v>8.9</v>
      </c>
      <c r="AC62" s="104">
        <f t="shared" ref="AC62:AC72" si="21">IF(Y62=" "," ",IF(Y62&gt;0,EXP(-173.4292+249.6339*100/Z62+143.3483*LN(+Z62/100)-21.8492*Z62/100+AA62*(-0.033096+0.014259*Z62/100-0.0017*(Z62/100)^2))*1.4276))</f>
        <v>7.4281639535551074</v>
      </c>
      <c r="AD62" s="102">
        <f t="shared" ref="AD62:AD72" si="22">IF(Y62=" "," ",IF(Y62&gt;0,AB62/AC62))</f>
        <v>1.1981426440837342</v>
      </c>
      <c r="AE62" s="105">
        <f t="shared" ref="AE62:AE72" si="23">IF(C62&lt;6," ",IF(C62&lt;=9,F62, IF(C62&gt;=10," ")))</f>
        <v>0.98750000000000004</v>
      </c>
      <c r="AF62" s="102">
        <f t="shared" ref="AF62:AF72" si="24">IF(Y62=" "," ",N62)</f>
        <v>0.47257038959622155</v>
      </c>
      <c r="AG62" s="105">
        <f t="shared" ref="AG62:AG72" si="25">IF(C62&lt;6," ",IF(C62&lt;=9,T62, IF(C62&gt;=10," ")))</f>
        <v>7.5244487499999986</v>
      </c>
      <c r="AH62" s="105">
        <f t="shared" ref="AH62:AH72" si="26">IF(C62&lt;6," ",IF(C62&lt;=9,U62, IF(C62&gt;=10," ")))</f>
        <v>2.5000000000000001E-2</v>
      </c>
      <c r="AI62" s="102">
        <f t="shared" ref="AI62" si="27">IF(Y62=" ", " ", IF(Y62&gt;0, SUM(AG62:AH62)))</f>
        <v>7.5494487499999989</v>
      </c>
      <c r="AJ62" s="106">
        <f t="shared" ref="AJ62:AJ72" si="28">IF(C62&lt;6," ",IF(C62&lt;=9,S62, IF(C62&gt;=10," ")))</f>
        <v>48.862808859128798</v>
      </c>
      <c r="AK62" s="107">
        <f t="shared" ref="AK62:AK72" si="29">IF(Y62=" ", " ", IF(Y62&gt;0, AJ62-AF62))</f>
        <v>48.390238469532576</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295</v>
      </c>
      <c r="B63" s="102">
        <v>2019</v>
      </c>
      <c r="C63" s="103">
        <v>7</v>
      </c>
      <c r="D63" s="102">
        <v>8</v>
      </c>
      <c r="E63" s="82"/>
      <c r="F63" s="131">
        <v>0.98750000000000004</v>
      </c>
      <c r="G63" s="131">
        <v>8.9</v>
      </c>
      <c r="H63" s="82"/>
      <c r="I63" s="205">
        <v>22.8</v>
      </c>
      <c r="J63" s="226">
        <v>25</v>
      </c>
      <c r="K63" s="82"/>
      <c r="L63" s="82"/>
      <c r="M63" s="108"/>
      <c r="N63" s="131" t="s">
        <v>763</v>
      </c>
      <c r="O63" s="82"/>
      <c r="P63" s="82"/>
      <c r="Q63" s="82"/>
      <c r="R63" s="140"/>
      <c r="S63" s="137" t="s">
        <v>763</v>
      </c>
      <c r="T63" s="131" t="s">
        <v>763</v>
      </c>
      <c r="U63" s="131" t="s">
        <v>763</v>
      </c>
      <c r="V63" s="85"/>
      <c r="W63" s="85"/>
      <c r="X63" s="85"/>
      <c r="Y63" s="102">
        <f t="shared" si="17"/>
        <v>22.8</v>
      </c>
      <c r="Z63" s="102">
        <f t="shared" si="18"/>
        <v>295.95</v>
      </c>
      <c r="AA63" s="102">
        <f t="shared" si="19"/>
        <v>25</v>
      </c>
      <c r="AB63" s="102">
        <f t="shared" si="20"/>
        <v>8.9</v>
      </c>
      <c r="AC63" s="104">
        <f t="shared" si="21"/>
        <v>7.4281639535551074</v>
      </c>
      <c r="AD63" s="102">
        <f t="shared" si="22"/>
        <v>1.1981426440837342</v>
      </c>
      <c r="AE63" s="105">
        <f t="shared" si="23"/>
        <v>0.98750000000000004</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295</v>
      </c>
      <c r="B64" s="102">
        <v>2019</v>
      </c>
      <c r="C64" s="103">
        <v>7</v>
      </c>
      <c r="D64" s="102">
        <v>19</v>
      </c>
      <c r="E64" s="82"/>
      <c r="F64" s="131">
        <v>0.88</v>
      </c>
      <c r="G64" s="131">
        <v>12.32</v>
      </c>
      <c r="H64" s="82"/>
      <c r="I64" s="205">
        <v>20.3</v>
      </c>
      <c r="J64" s="226">
        <v>23.2</v>
      </c>
      <c r="K64" s="82"/>
      <c r="L64" s="82"/>
      <c r="M64" s="108"/>
      <c r="N64" s="131" t="s">
        <v>763</v>
      </c>
      <c r="O64" s="82"/>
      <c r="P64" s="82"/>
      <c r="Q64" s="82"/>
      <c r="R64" s="140"/>
      <c r="S64" s="137" t="s">
        <v>763</v>
      </c>
      <c r="T64" s="131" t="s">
        <v>763</v>
      </c>
      <c r="U64" s="131" t="s">
        <v>763</v>
      </c>
      <c r="V64" s="85"/>
      <c r="W64" s="85"/>
      <c r="X64" s="85"/>
      <c r="Y64" s="102">
        <f t="shared" si="17"/>
        <v>20.3</v>
      </c>
      <c r="Z64" s="102">
        <f t="shared" si="18"/>
        <v>293.45</v>
      </c>
      <c r="AA64" s="102">
        <f t="shared" si="19"/>
        <v>23.2</v>
      </c>
      <c r="AB64" s="102">
        <f t="shared" si="20"/>
        <v>12.32</v>
      </c>
      <c r="AC64" s="104">
        <f t="shared" si="21"/>
        <v>7.8617678117509993</v>
      </c>
      <c r="AD64" s="102">
        <f t="shared" si="22"/>
        <v>1.5670775702107702</v>
      </c>
      <c r="AE64" s="105">
        <f t="shared" si="23"/>
        <v>0.88</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295</v>
      </c>
      <c r="B65" s="102">
        <v>2019</v>
      </c>
      <c r="C65" s="103">
        <v>7</v>
      </c>
      <c r="D65" s="102">
        <v>19</v>
      </c>
      <c r="E65" s="82"/>
      <c r="F65" s="131">
        <v>0.88</v>
      </c>
      <c r="G65" s="131">
        <v>12.32</v>
      </c>
      <c r="H65" s="82"/>
      <c r="I65" s="205">
        <v>20.3</v>
      </c>
      <c r="J65" s="226">
        <v>23.8</v>
      </c>
      <c r="K65" s="82"/>
      <c r="L65" s="82"/>
      <c r="M65" s="108"/>
      <c r="N65" s="137">
        <v>3.5206975525579463</v>
      </c>
      <c r="O65" s="82"/>
      <c r="P65" s="82"/>
      <c r="Q65" s="82"/>
      <c r="R65" s="140"/>
      <c r="S65" s="137">
        <v>62.425714394361869</v>
      </c>
      <c r="T65" s="137">
        <v>14.405955416666666</v>
      </c>
      <c r="U65" s="137">
        <v>2.5000000000000001E-2</v>
      </c>
      <c r="V65" s="85"/>
      <c r="W65" s="85"/>
      <c r="X65" s="85"/>
      <c r="Y65" s="102">
        <f t="shared" si="17"/>
        <v>20.3</v>
      </c>
      <c r="Z65" s="102">
        <f t="shared" si="18"/>
        <v>293.45</v>
      </c>
      <c r="AA65" s="102">
        <f t="shared" si="19"/>
        <v>23.8</v>
      </c>
      <c r="AB65" s="102">
        <f t="shared" si="20"/>
        <v>12.32</v>
      </c>
      <c r="AC65" s="104">
        <f t="shared" si="21"/>
        <v>7.8340232167983004</v>
      </c>
      <c r="AD65" s="102">
        <f t="shared" si="22"/>
        <v>1.5726274557857489</v>
      </c>
      <c r="AE65" s="105">
        <f t="shared" si="23"/>
        <v>0.88</v>
      </c>
      <c r="AF65" s="102">
        <f t="shared" si="24"/>
        <v>3.5206975525579463</v>
      </c>
      <c r="AG65" s="105">
        <f t="shared" si="25"/>
        <v>14.405955416666666</v>
      </c>
      <c r="AH65" s="105">
        <f t="shared" si="26"/>
        <v>2.5000000000000001E-2</v>
      </c>
      <c r="AI65" s="102">
        <f t="shared" ref="AI65" si="30">IF(Y65=" ", " ", IF(Y65&gt;0, SUM(AG65:AH65)))</f>
        <v>14.430955416666666</v>
      </c>
      <c r="AJ65" s="106">
        <f t="shared" si="28"/>
        <v>62.425714394361869</v>
      </c>
      <c r="AK65" s="107">
        <f t="shared" si="29"/>
        <v>58.905016841803921</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295</v>
      </c>
      <c r="B66" s="102">
        <v>2019</v>
      </c>
      <c r="C66" s="103">
        <v>7</v>
      </c>
      <c r="D66" s="102">
        <v>19</v>
      </c>
      <c r="E66" s="82"/>
      <c r="F66" s="131">
        <v>0.88</v>
      </c>
      <c r="G66" s="131">
        <v>12.32</v>
      </c>
      <c r="H66" s="82"/>
      <c r="I66" s="205">
        <v>20.3</v>
      </c>
      <c r="J66" s="226">
        <v>23.2</v>
      </c>
      <c r="K66" s="82"/>
      <c r="L66" s="82"/>
      <c r="M66" s="108"/>
      <c r="N66" s="131" t="s">
        <v>763</v>
      </c>
      <c r="O66" s="82"/>
      <c r="P66" s="82"/>
      <c r="Q66" s="82"/>
      <c r="R66" s="140"/>
      <c r="S66" s="137" t="s">
        <v>763</v>
      </c>
      <c r="T66" s="131" t="s">
        <v>763</v>
      </c>
      <c r="U66" s="131" t="s">
        <v>763</v>
      </c>
      <c r="V66" s="85"/>
      <c r="W66" s="85"/>
      <c r="X66" s="85"/>
      <c r="Y66" s="102">
        <f t="shared" si="17"/>
        <v>20.3</v>
      </c>
      <c r="Z66" s="102">
        <f t="shared" si="18"/>
        <v>293.45</v>
      </c>
      <c r="AA66" s="102">
        <f t="shared" si="19"/>
        <v>23.2</v>
      </c>
      <c r="AB66" s="102">
        <f t="shared" si="20"/>
        <v>12.32</v>
      </c>
      <c r="AC66" s="104">
        <f t="shared" si="21"/>
        <v>7.8617678117509993</v>
      </c>
      <c r="AD66" s="102">
        <f t="shared" si="22"/>
        <v>1.5670775702107702</v>
      </c>
      <c r="AE66" s="105">
        <f t="shared" si="23"/>
        <v>0.88</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295</v>
      </c>
      <c r="B67" s="102">
        <v>2019</v>
      </c>
      <c r="C67" s="103">
        <v>8</v>
      </c>
      <c r="D67" s="102">
        <v>5</v>
      </c>
      <c r="E67" s="82"/>
      <c r="F67" s="131">
        <v>0.84</v>
      </c>
      <c r="G67" s="131">
        <v>9.0500000000000007</v>
      </c>
      <c r="H67" s="82"/>
      <c r="I67" s="205">
        <v>20.8</v>
      </c>
      <c r="J67" s="226">
        <v>25.3</v>
      </c>
      <c r="K67" s="82"/>
      <c r="L67" s="82"/>
      <c r="M67" s="82"/>
      <c r="N67" s="131" t="s">
        <v>763</v>
      </c>
      <c r="O67" s="82"/>
      <c r="P67" s="82"/>
      <c r="Q67" s="82"/>
      <c r="R67" s="140"/>
      <c r="S67" s="137" t="s">
        <v>763</v>
      </c>
      <c r="T67" s="131" t="s">
        <v>763</v>
      </c>
      <c r="U67" s="131" t="s">
        <v>763</v>
      </c>
      <c r="V67" s="85"/>
      <c r="W67" s="85"/>
      <c r="X67" s="85"/>
      <c r="Y67" s="102">
        <f t="shared" si="17"/>
        <v>20.8</v>
      </c>
      <c r="Z67" s="102">
        <f t="shared" si="18"/>
        <v>293.95</v>
      </c>
      <c r="AA67" s="102">
        <f t="shared" si="19"/>
        <v>25.3</v>
      </c>
      <c r="AB67" s="102">
        <f t="shared" si="20"/>
        <v>9.0500000000000007</v>
      </c>
      <c r="AC67" s="104">
        <f t="shared" si="21"/>
        <v>7.69270189062465</v>
      </c>
      <c r="AD67" s="102">
        <f t="shared" si="22"/>
        <v>1.1764397124278967</v>
      </c>
      <c r="AE67" s="105">
        <f t="shared" si="23"/>
        <v>0.84</v>
      </c>
      <c r="AF67" s="102" t="str">
        <f t="shared" si="24"/>
        <v>NS</v>
      </c>
      <c r="AG67" s="105" t="str">
        <f t="shared" si="25"/>
        <v>NS</v>
      </c>
      <c r="AH67" s="105" t="str">
        <f t="shared" si="26"/>
        <v>NS</v>
      </c>
      <c r="AI67" s="102"/>
      <c r="AJ67" s="106" t="str">
        <f t="shared" si="28"/>
        <v>NS</v>
      </c>
      <c r="AK67" s="107" t="e">
        <f t="shared" si="29"/>
        <v>#VALUE!</v>
      </c>
      <c r="AL67" s="82"/>
      <c r="AM67" s="82">
        <f>AD75</f>
        <v>1.2613497431393053</v>
      </c>
      <c r="AN67" s="82">
        <f>AE75</f>
        <v>0.8968750000000002</v>
      </c>
      <c r="AO67" s="82">
        <f>AF75</f>
        <v>1.5612043698795901</v>
      </c>
      <c r="AP67" s="82">
        <f>AI75</f>
        <v>12.746913158072918</v>
      </c>
      <c r="AQ67" s="113">
        <f>AK75</f>
        <v>54.152219243670373</v>
      </c>
      <c r="AR67" s="118"/>
      <c r="AS67" s="115" t="s">
        <v>497</v>
      </c>
      <c r="AT67" s="115" t="s">
        <v>497</v>
      </c>
      <c r="AU67" s="115" t="s">
        <v>497</v>
      </c>
      <c r="AV67" s="115" t="s">
        <v>497</v>
      </c>
      <c r="AW67" s="115" t="s">
        <v>497</v>
      </c>
      <c r="AX67" s="116" t="s">
        <v>498</v>
      </c>
      <c r="AY67" s="102"/>
      <c r="AZ67" s="102"/>
      <c r="BA67" s="82"/>
      <c r="BB67" s="82"/>
    </row>
    <row r="68" spans="1:54" ht="16" x14ac:dyDescent="0.2">
      <c r="A68" s="101" t="s">
        <v>295</v>
      </c>
      <c r="B68" s="102">
        <v>2019</v>
      </c>
      <c r="C68" s="103">
        <v>8</v>
      </c>
      <c r="D68" s="102">
        <v>5</v>
      </c>
      <c r="E68" s="82"/>
      <c r="F68" s="131">
        <v>0.84</v>
      </c>
      <c r="G68" s="131">
        <v>9.0500000000000007</v>
      </c>
      <c r="H68" s="82"/>
      <c r="I68" s="205">
        <v>20.8</v>
      </c>
      <c r="J68" s="226">
        <v>25.4</v>
      </c>
      <c r="K68" s="82"/>
      <c r="L68" s="82"/>
      <c r="M68" s="108"/>
      <c r="N68" s="137">
        <v>4.2011278195488722E-2</v>
      </c>
      <c r="O68" s="82"/>
      <c r="P68" s="82"/>
      <c r="Q68" s="82"/>
      <c r="R68" s="140"/>
      <c r="S68" s="137">
        <v>42.81728156148219</v>
      </c>
      <c r="T68" s="137">
        <v>6.6095954166666653</v>
      </c>
      <c r="U68" s="137">
        <v>2.5000000000000001E-2</v>
      </c>
      <c r="V68" s="85"/>
      <c r="W68" s="85"/>
      <c r="X68" s="85"/>
      <c r="Y68" s="102">
        <f t="shared" si="17"/>
        <v>20.8</v>
      </c>
      <c r="Z68" s="102">
        <f t="shared" si="18"/>
        <v>293.95</v>
      </c>
      <c r="AA68" s="102">
        <f t="shared" si="19"/>
        <v>25.4</v>
      </c>
      <c r="AB68" s="102">
        <f t="shared" si="20"/>
        <v>9.0500000000000007</v>
      </c>
      <c r="AC68" s="104">
        <f t="shared" si="21"/>
        <v>7.6881869908420946</v>
      </c>
      <c r="AD68" s="102">
        <f t="shared" si="22"/>
        <v>1.1771305784809931</v>
      </c>
      <c r="AE68" s="105">
        <f t="shared" si="23"/>
        <v>0.84</v>
      </c>
      <c r="AF68" s="102">
        <f t="shared" si="24"/>
        <v>4.2011278195488722E-2</v>
      </c>
      <c r="AG68" s="105">
        <f t="shared" si="25"/>
        <v>6.6095954166666653</v>
      </c>
      <c r="AH68" s="105">
        <f t="shared" si="26"/>
        <v>2.5000000000000001E-2</v>
      </c>
      <c r="AI68" s="102">
        <f t="shared" ref="AI68" si="31">IF(Y68=" ", " ", IF(Y68&gt;0, SUM(AG68:AH68)))</f>
        <v>6.6345954166666656</v>
      </c>
      <c r="AJ68" s="106">
        <f t="shared" si="28"/>
        <v>42.81728156148219</v>
      </c>
      <c r="AK68" s="107">
        <f t="shared" si="29"/>
        <v>42.775270283286702</v>
      </c>
      <c r="AL68" s="82"/>
      <c r="AM68" s="82"/>
      <c r="AN68" s="82"/>
      <c r="AO68" s="82"/>
      <c r="AP68" s="85"/>
      <c r="AQ68" s="82"/>
      <c r="AR68" s="82"/>
      <c r="AS68" s="115">
        <f>((LN(AM67)-LN(0.4))/(LN(0.9)-LN(0.4))*100)</f>
        <v>141.62415966667237</v>
      </c>
      <c r="AT68" s="120">
        <f>((LN(AN67)-LN(0.6))/(LN(3)-LN(0.6))*100)</f>
        <v>24.976846924394756</v>
      </c>
      <c r="AU68" s="115">
        <f>((LN(AO67)-LN(10))/(LN(1)-LN(10))*100)</f>
        <v>80.654024177976112</v>
      </c>
      <c r="AV68" s="115">
        <f>((LN(AP67)-LN(10))/(LN(3)-LN(10))*100)</f>
        <v>-20.158598531208618</v>
      </c>
      <c r="AW68" s="115">
        <f>((LN(AQ67)-LN(43))/(LN(20)-LN(43))*100)</f>
        <v>-30.125215911318566</v>
      </c>
      <c r="AX68" s="82"/>
      <c r="AY68" s="82"/>
      <c r="AZ68" s="82"/>
      <c r="BA68" s="82"/>
      <c r="BB68" s="82"/>
    </row>
    <row r="69" spans="1:54" ht="16" x14ac:dyDescent="0.2">
      <c r="A69" s="101" t="s">
        <v>295</v>
      </c>
      <c r="B69" s="102">
        <v>2019</v>
      </c>
      <c r="C69" s="103">
        <v>8</v>
      </c>
      <c r="D69" s="102">
        <v>5</v>
      </c>
      <c r="E69" s="82"/>
      <c r="F69" s="131">
        <v>0.84</v>
      </c>
      <c r="G69" s="131">
        <v>9.0500000000000007</v>
      </c>
      <c r="H69" s="82"/>
      <c r="I69" s="205">
        <v>20.8</v>
      </c>
      <c r="J69" s="226">
        <v>25.5</v>
      </c>
      <c r="K69" s="82"/>
      <c r="L69" s="82"/>
      <c r="M69" s="108"/>
      <c r="N69" s="131" t="s">
        <v>763</v>
      </c>
      <c r="O69" s="82"/>
      <c r="P69" s="82"/>
      <c r="Q69" s="82"/>
      <c r="R69" s="140"/>
      <c r="S69" s="137" t="s">
        <v>763</v>
      </c>
      <c r="T69" s="131" t="s">
        <v>763</v>
      </c>
      <c r="U69" s="131" t="s">
        <v>763</v>
      </c>
      <c r="V69" s="85"/>
      <c r="W69" s="85"/>
      <c r="X69" s="85"/>
      <c r="Y69" s="102">
        <f t="shared" si="17"/>
        <v>20.8</v>
      </c>
      <c r="Z69" s="102">
        <f t="shared" si="18"/>
        <v>293.95</v>
      </c>
      <c r="AA69" s="102">
        <f t="shared" si="19"/>
        <v>25.5</v>
      </c>
      <c r="AB69" s="102">
        <f t="shared" si="20"/>
        <v>9.0500000000000007</v>
      </c>
      <c r="AC69" s="104">
        <f t="shared" si="21"/>
        <v>7.6836747408853521</v>
      </c>
      <c r="AD69" s="102">
        <f t="shared" si="22"/>
        <v>1.1778218502462552</v>
      </c>
      <c r="AE69" s="105">
        <f t="shared" si="23"/>
        <v>0.84</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24.976846924394756</v>
      </c>
      <c r="AU69" s="82">
        <f t="shared" si="32"/>
        <v>80.654024177976112</v>
      </c>
      <c r="AV69" s="82">
        <f t="shared" si="32"/>
        <v>0</v>
      </c>
      <c r="AW69" s="82">
        <f t="shared" si="32"/>
        <v>0</v>
      </c>
      <c r="AX69" s="129">
        <f>AVERAGE(AS69:AW69)</f>
        <v>41.126174220474169</v>
      </c>
      <c r="AY69" s="84"/>
      <c r="AZ69" s="84"/>
      <c r="BA69" s="84" t="str">
        <f>IF(AX69&gt;65, "Acceptable; Ongoing Protection is Required", "Unacceptable; Immediate Restoration is Required")</f>
        <v>Unacceptable; Immediate Restoration is Required</v>
      </c>
      <c r="BB69" s="82"/>
    </row>
    <row r="70" spans="1:54" ht="16" x14ac:dyDescent="0.2">
      <c r="A70" s="101" t="s">
        <v>295</v>
      </c>
      <c r="B70" s="102">
        <v>2019</v>
      </c>
      <c r="C70" s="103">
        <v>8</v>
      </c>
      <c r="D70" s="102">
        <v>19</v>
      </c>
      <c r="E70" s="82"/>
      <c r="F70" s="131">
        <v>0.88</v>
      </c>
      <c r="G70" s="131">
        <v>7.87</v>
      </c>
      <c r="H70" s="82"/>
      <c r="I70" s="205">
        <v>25.5</v>
      </c>
      <c r="J70" s="226">
        <v>22</v>
      </c>
      <c r="K70" s="82"/>
      <c r="L70" s="82"/>
      <c r="M70" s="108"/>
      <c r="N70" s="131" t="s">
        <v>763</v>
      </c>
      <c r="O70" s="82"/>
      <c r="P70" s="82"/>
      <c r="Q70" s="82"/>
      <c r="R70" s="140"/>
      <c r="S70" s="137" t="s">
        <v>763</v>
      </c>
      <c r="T70" s="131" t="s">
        <v>763</v>
      </c>
      <c r="U70" s="131" t="s">
        <v>763</v>
      </c>
      <c r="V70" s="85"/>
      <c r="W70" s="85"/>
      <c r="X70" s="85"/>
      <c r="Y70" s="102">
        <f t="shared" si="17"/>
        <v>25.5</v>
      </c>
      <c r="Z70" s="102">
        <f t="shared" si="18"/>
        <v>298.64999999999998</v>
      </c>
      <c r="AA70" s="102">
        <f t="shared" si="19"/>
        <v>22</v>
      </c>
      <c r="AB70" s="102">
        <f t="shared" si="20"/>
        <v>7.87</v>
      </c>
      <c r="AC70" s="104">
        <f t="shared" si="21"/>
        <v>7.2026779070461249</v>
      </c>
      <c r="AD70" s="102">
        <f t="shared" si="22"/>
        <v>1.0926491648753387</v>
      </c>
      <c r="AE70" s="105">
        <f t="shared" si="23"/>
        <v>0.88</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41.126174220474169</v>
      </c>
      <c r="AY70" s="85"/>
      <c r="AZ70" s="85"/>
      <c r="BA70" s="82"/>
      <c r="BB70" s="82"/>
    </row>
    <row r="71" spans="1:54" ht="16" x14ac:dyDescent="0.2">
      <c r="A71" s="101" t="s">
        <v>295</v>
      </c>
      <c r="B71" s="102">
        <v>2019</v>
      </c>
      <c r="C71" s="103">
        <v>8</v>
      </c>
      <c r="D71" s="102">
        <v>19</v>
      </c>
      <c r="E71" s="82"/>
      <c r="F71" s="131">
        <v>0.88</v>
      </c>
      <c r="G71" s="131">
        <v>7.87</v>
      </c>
      <c r="H71" s="82"/>
      <c r="I71" s="205">
        <v>25.5</v>
      </c>
      <c r="J71" s="226">
        <v>23.4</v>
      </c>
      <c r="K71" s="82"/>
      <c r="L71" s="82"/>
      <c r="M71" s="108"/>
      <c r="N71" s="137">
        <v>2.2095382591687036</v>
      </c>
      <c r="O71" s="82"/>
      <c r="P71" s="82"/>
      <c r="Q71" s="82"/>
      <c r="R71" s="140"/>
      <c r="S71" s="137">
        <v>68.74788963922704</v>
      </c>
      <c r="T71" s="137">
        <v>12.813985074274795</v>
      </c>
      <c r="U71" s="137">
        <v>9.558667974683539</v>
      </c>
      <c r="V71" s="85"/>
      <c r="W71" s="85"/>
      <c r="X71" s="85"/>
      <c r="Y71" s="102">
        <f t="shared" si="17"/>
        <v>25.5</v>
      </c>
      <c r="Z71" s="102">
        <f t="shared" si="18"/>
        <v>298.64999999999998</v>
      </c>
      <c r="AA71" s="102">
        <f t="shared" si="19"/>
        <v>23.4</v>
      </c>
      <c r="AB71" s="102">
        <f t="shared" si="20"/>
        <v>7.87</v>
      </c>
      <c r="AC71" s="104">
        <f t="shared" si="21"/>
        <v>7.1456882979251803</v>
      </c>
      <c r="AD71" s="102">
        <f t="shared" si="22"/>
        <v>1.1013634616955137</v>
      </c>
      <c r="AE71" s="105">
        <f t="shared" si="23"/>
        <v>0.88</v>
      </c>
      <c r="AF71" s="102">
        <f t="shared" si="24"/>
        <v>2.2095382591687036</v>
      </c>
      <c r="AG71" s="105">
        <f t="shared" si="25"/>
        <v>12.813985074274795</v>
      </c>
      <c r="AH71" s="105">
        <f t="shared" si="26"/>
        <v>9.558667974683539</v>
      </c>
      <c r="AI71" s="102">
        <f t="shared" ref="AI71" si="33">IF(Y71=" ", " ", IF(Y71&gt;0, SUM(AG71:AH71)))</f>
        <v>22.372653048958334</v>
      </c>
      <c r="AJ71" s="106">
        <f t="shared" si="28"/>
        <v>68.74788963922704</v>
      </c>
      <c r="AK71" s="107">
        <f t="shared" si="29"/>
        <v>66.53835138005833</v>
      </c>
      <c r="AL71" s="82"/>
      <c r="AM71" s="82"/>
      <c r="AN71" s="82"/>
      <c r="AO71" s="82"/>
      <c r="AP71" s="82"/>
      <c r="AQ71" s="82"/>
      <c r="AR71" s="82"/>
      <c r="AS71" s="82"/>
      <c r="AT71" s="82"/>
      <c r="AU71" s="82"/>
      <c r="AV71" s="82"/>
      <c r="AW71" s="82"/>
      <c r="AX71" s="82"/>
      <c r="AY71" s="82"/>
      <c r="AZ71" s="82"/>
      <c r="BA71" s="82"/>
      <c r="BB71" s="82"/>
    </row>
    <row r="72" spans="1:54" ht="16" x14ac:dyDescent="0.2">
      <c r="A72" s="101" t="s">
        <v>295</v>
      </c>
      <c r="B72" s="102">
        <v>2019</v>
      </c>
      <c r="C72" s="103">
        <v>8</v>
      </c>
      <c r="D72" s="102">
        <v>19</v>
      </c>
      <c r="E72" s="82"/>
      <c r="F72" s="131">
        <v>0.88</v>
      </c>
      <c r="G72" s="131">
        <v>7.87</v>
      </c>
      <c r="H72" s="82"/>
      <c r="I72" s="205">
        <v>25.5</v>
      </c>
      <c r="J72" s="226">
        <v>24.6</v>
      </c>
      <c r="K72" s="82"/>
      <c r="L72" s="82"/>
      <c r="M72" s="82"/>
      <c r="N72" s="131" t="s">
        <v>763</v>
      </c>
      <c r="O72" s="82"/>
      <c r="P72" s="82"/>
      <c r="Q72" s="82"/>
      <c r="R72" s="140"/>
      <c r="S72" s="137" t="s">
        <v>763</v>
      </c>
      <c r="T72" s="131" t="s">
        <v>763</v>
      </c>
      <c r="U72" s="131" t="s">
        <v>763</v>
      </c>
      <c r="V72" s="85"/>
      <c r="W72" s="85"/>
      <c r="X72" s="85"/>
      <c r="Y72" s="102">
        <f t="shared" si="17"/>
        <v>25.5</v>
      </c>
      <c r="Z72" s="102">
        <f t="shared" si="18"/>
        <v>298.64999999999998</v>
      </c>
      <c r="AA72" s="102">
        <f t="shared" si="19"/>
        <v>24.6</v>
      </c>
      <c r="AB72" s="102">
        <f t="shared" si="20"/>
        <v>7.87</v>
      </c>
      <c r="AC72" s="104">
        <f t="shared" si="21"/>
        <v>7.097199090809835</v>
      </c>
      <c r="AD72" s="102">
        <f t="shared" si="22"/>
        <v>1.1088881542284568</v>
      </c>
      <c r="AE72" s="105">
        <f t="shared" si="23"/>
        <v>0.88</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1.2613497431393053</v>
      </c>
      <c r="AE75" s="84">
        <f>_xlfn.AGGREGATE(1, 6,AE61:AE74)</f>
        <v>0.8968750000000002</v>
      </c>
      <c r="AF75" s="84">
        <f>_xlfn.AGGREGATE(1, 6,AF61:AF74)</f>
        <v>1.5612043698795901</v>
      </c>
      <c r="AG75" s="82"/>
      <c r="AH75" s="82"/>
      <c r="AI75" s="84">
        <f>_xlfn.AGGREGATE(1, 6,AI61:AI74)</f>
        <v>12.746913158072918</v>
      </c>
      <c r="AJ75" s="82"/>
      <c r="AK75" s="84">
        <f>_xlfn.AGGREGATE(1, 6,AK61:AK74)</f>
        <v>54.152219243670373</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1.2613497431393053</v>
      </c>
      <c r="AE76" s="126">
        <f>AVERAGE(AE61:AE72)</f>
        <v>0.8968750000000002</v>
      </c>
      <c r="AF76" s="126">
        <f>AVERAGE(AF62:AF71)</f>
        <v>1.5612043698795901</v>
      </c>
      <c r="AG76" s="126"/>
      <c r="AH76" s="126"/>
      <c r="AI76" s="126">
        <f>AVERAGE(AI62:AI71)</f>
        <v>12.746913158072918</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295</v>
      </c>
      <c r="C83" t="s">
        <v>757</v>
      </c>
      <c r="E83" s="147">
        <v>44020</v>
      </c>
      <c r="F83" s="68" t="s">
        <v>290</v>
      </c>
      <c r="G83" s="68" t="s">
        <v>992</v>
      </c>
      <c r="H83" s="68">
        <v>3</v>
      </c>
      <c r="I83" s="68" t="s">
        <v>982</v>
      </c>
      <c r="J83" s="77">
        <v>0.41666666666666669</v>
      </c>
      <c r="K83" s="68">
        <v>3</v>
      </c>
      <c r="L83" s="68">
        <v>2</v>
      </c>
      <c r="M83" s="68" t="s">
        <v>773</v>
      </c>
      <c r="N83" s="68" t="s">
        <v>994</v>
      </c>
      <c r="O83" s="131">
        <v>21</v>
      </c>
      <c r="P83" s="131" t="s">
        <v>761</v>
      </c>
      <c r="Q83" s="68">
        <v>1.6</v>
      </c>
      <c r="R83" s="68">
        <v>1.5</v>
      </c>
      <c r="S83" s="131">
        <v>1.55</v>
      </c>
      <c r="T83" s="68">
        <v>2.7</v>
      </c>
      <c r="U83" s="72">
        <v>0.57407407407407407</v>
      </c>
      <c r="V83" s="68">
        <v>0.15</v>
      </c>
      <c r="W83" s="77">
        <v>0.28472222222222221</v>
      </c>
      <c r="X83" s="68" t="s">
        <v>761</v>
      </c>
      <c r="Y83" s="68" t="s">
        <v>761</v>
      </c>
      <c r="Z83" s="68" t="s">
        <v>761</v>
      </c>
      <c r="AA83" s="68" t="s">
        <v>761</v>
      </c>
      <c r="AB83" s="131">
        <v>24.4</v>
      </c>
      <c r="AC83" s="79">
        <v>38.700000000000003</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295</v>
      </c>
      <c r="C84" t="s">
        <v>764</v>
      </c>
      <c r="E84" s="147">
        <v>44020</v>
      </c>
      <c r="F84" s="68" t="s">
        <v>290</v>
      </c>
      <c r="G84" s="68" t="s">
        <v>992</v>
      </c>
      <c r="H84" s="68">
        <v>3</v>
      </c>
      <c r="I84" s="68" t="s">
        <v>982</v>
      </c>
      <c r="J84" s="77">
        <v>0.41666666666666669</v>
      </c>
      <c r="K84" s="68">
        <v>3</v>
      </c>
      <c r="L84" s="68">
        <v>2</v>
      </c>
      <c r="M84" s="68" t="s">
        <v>773</v>
      </c>
      <c r="N84" s="68" t="s">
        <v>994</v>
      </c>
      <c r="O84" s="131">
        <v>21</v>
      </c>
      <c r="P84" s="131" t="s">
        <v>761</v>
      </c>
      <c r="Q84" s="68">
        <v>1.6</v>
      </c>
      <c r="R84" s="68">
        <v>1.5</v>
      </c>
      <c r="S84" s="131">
        <v>1.55</v>
      </c>
      <c r="T84" s="68">
        <v>2.7</v>
      </c>
      <c r="U84" s="72">
        <v>0.57407407407407407</v>
      </c>
      <c r="V84" s="68">
        <v>1.25</v>
      </c>
      <c r="W84" s="77">
        <v>0.28888888888888892</v>
      </c>
      <c r="X84" s="68" t="s">
        <v>761</v>
      </c>
      <c r="Y84" s="68" t="s">
        <v>761</v>
      </c>
      <c r="Z84" s="68" t="s">
        <v>761</v>
      </c>
      <c r="AA84" s="68" t="s">
        <v>761</v>
      </c>
      <c r="AB84" s="134">
        <v>24.8</v>
      </c>
      <c r="AC84" s="204">
        <v>39.200000000000003</v>
      </c>
      <c r="AD84" s="171">
        <v>0.20273711012094203</v>
      </c>
      <c r="AE84" s="72">
        <v>0.96112040133779275</v>
      </c>
      <c r="AF84" s="72">
        <v>0.21593341260404283</v>
      </c>
      <c r="AG84" s="137">
        <v>1.1770538139418356</v>
      </c>
      <c r="AH84" s="75">
        <v>27.971786186058164</v>
      </c>
      <c r="AI84" s="75">
        <v>29.14884</v>
      </c>
      <c r="AJ84" s="72">
        <v>137.5776149027036</v>
      </c>
      <c r="AK84" s="72">
        <v>21.58662210228206</v>
      </c>
      <c r="AL84" s="72">
        <v>6.3732812966675034</v>
      </c>
      <c r="AM84" s="75">
        <v>49.558408288340225</v>
      </c>
      <c r="AN84" s="137">
        <v>50.735462102282057</v>
      </c>
      <c r="AO84" s="137">
        <v>17.972035714285717</v>
      </c>
      <c r="AP84" s="137">
        <v>3.8096316964286982E-2</v>
      </c>
      <c r="AQ84" s="70">
        <v>0.9978847286128617</v>
      </c>
      <c r="AR84" s="177">
        <v>18.010132031250002</v>
      </c>
      <c r="AS84" s="68"/>
      <c r="AT84" s="68"/>
      <c r="AU84" s="68" t="s">
        <v>763</v>
      </c>
      <c r="AV84" s="68" t="s">
        <v>763</v>
      </c>
      <c r="AW84" s="68"/>
      <c r="BA84" s="200"/>
      <c r="BB84" s="68"/>
      <c r="BC84" s="147"/>
      <c r="BD84" s="68"/>
      <c r="BE84" s="68"/>
    </row>
    <row r="85" spans="1:57" x14ac:dyDescent="0.2">
      <c r="A85" s="79" t="s">
        <v>756</v>
      </c>
      <c r="B85" t="s">
        <v>295</v>
      </c>
      <c r="C85" t="s">
        <v>765</v>
      </c>
      <c r="E85" s="147">
        <v>44020</v>
      </c>
      <c r="F85" s="68" t="s">
        <v>290</v>
      </c>
      <c r="G85" s="68" t="s">
        <v>992</v>
      </c>
      <c r="H85" s="68">
        <v>3</v>
      </c>
      <c r="I85" s="68" t="s">
        <v>982</v>
      </c>
      <c r="J85" s="77">
        <v>0.41666666666666669</v>
      </c>
      <c r="K85" s="68">
        <v>3</v>
      </c>
      <c r="L85" s="68">
        <v>2</v>
      </c>
      <c r="M85" s="68" t="s">
        <v>773</v>
      </c>
      <c r="N85" s="68" t="s">
        <v>994</v>
      </c>
      <c r="O85" s="131">
        <v>21</v>
      </c>
      <c r="P85" s="131" t="s">
        <v>761</v>
      </c>
      <c r="Q85" s="68">
        <v>1.6</v>
      </c>
      <c r="R85" s="68">
        <v>1.5</v>
      </c>
      <c r="S85" s="131">
        <v>1.55</v>
      </c>
      <c r="T85" s="68">
        <v>2.7</v>
      </c>
      <c r="U85" s="72">
        <v>0.57407407407407407</v>
      </c>
      <c r="V85" s="68">
        <v>2.2000000000000002</v>
      </c>
      <c r="W85" s="77">
        <v>0.29097222222222224</v>
      </c>
      <c r="X85" s="68" t="s">
        <v>761</v>
      </c>
      <c r="Y85" s="68" t="s">
        <v>761</v>
      </c>
      <c r="Z85" s="68" t="s">
        <v>761</v>
      </c>
      <c r="AA85" s="68" t="s">
        <v>761</v>
      </c>
      <c r="AB85" s="131">
        <v>25.4</v>
      </c>
      <c r="AC85" s="79">
        <v>40.200000000000003</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181.7</v>
      </c>
      <c r="AV85" s="72">
        <v>5.8144</v>
      </c>
      <c r="AW85" s="68"/>
      <c r="BA85" s="200"/>
      <c r="BB85" s="68"/>
      <c r="BC85" s="147"/>
      <c r="BD85" s="68"/>
      <c r="BE85" s="68"/>
    </row>
    <row r="86" spans="1:57" x14ac:dyDescent="0.2">
      <c r="A86" s="79" t="s">
        <v>756</v>
      </c>
      <c r="B86" t="s">
        <v>295</v>
      </c>
      <c r="C86" t="s">
        <v>757</v>
      </c>
      <c r="E86" s="194">
        <v>44035</v>
      </c>
      <c r="F86" s="79" t="s">
        <v>290</v>
      </c>
      <c r="G86" s="79" t="s">
        <v>1012</v>
      </c>
      <c r="H86" s="68">
        <v>1</v>
      </c>
      <c r="I86" s="214" t="s">
        <v>982</v>
      </c>
      <c r="J86" s="77">
        <v>0.41666666666666669</v>
      </c>
      <c r="K86" s="214">
        <v>3</v>
      </c>
      <c r="L86" s="79">
        <v>2</v>
      </c>
      <c r="M86" s="79" t="s">
        <v>809</v>
      </c>
      <c r="N86" s="79" t="s">
        <v>808</v>
      </c>
      <c r="O86" s="131">
        <v>25.46</v>
      </c>
      <c r="P86" s="131">
        <v>9.8000000000000007</v>
      </c>
      <c r="Q86" s="68">
        <v>0.88</v>
      </c>
      <c r="R86" s="68">
        <v>0.88</v>
      </c>
      <c r="S86" s="131">
        <v>0.88</v>
      </c>
      <c r="T86" s="68">
        <v>1</v>
      </c>
      <c r="U86" s="72">
        <v>0.88</v>
      </c>
      <c r="V86" s="68">
        <v>0.15</v>
      </c>
      <c r="W86" s="77">
        <v>0.26319444444444445</v>
      </c>
      <c r="X86" s="68">
        <v>27.4</v>
      </c>
      <c r="Y86" s="68" t="s">
        <v>761</v>
      </c>
      <c r="Z86" s="130" t="s">
        <v>761</v>
      </c>
      <c r="AA86" s="68" t="s">
        <v>761</v>
      </c>
      <c r="AB86" s="131">
        <v>24.9</v>
      </c>
      <c r="AC86" s="79">
        <v>39.4</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295</v>
      </c>
      <c r="C87" t="s">
        <v>764</v>
      </c>
      <c r="E87" s="194">
        <v>44035</v>
      </c>
      <c r="F87" s="79" t="s">
        <v>290</v>
      </c>
      <c r="G87" s="79" t="s">
        <v>1012</v>
      </c>
      <c r="H87" s="68">
        <v>1</v>
      </c>
      <c r="I87" s="214" t="s">
        <v>982</v>
      </c>
      <c r="J87" s="77">
        <v>0.41666666666666669</v>
      </c>
      <c r="K87" s="214">
        <v>3</v>
      </c>
      <c r="L87" s="79">
        <v>2</v>
      </c>
      <c r="M87" s="79" t="s">
        <v>809</v>
      </c>
      <c r="N87" s="79" t="s">
        <v>808</v>
      </c>
      <c r="O87" s="131">
        <v>25.46</v>
      </c>
      <c r="P87" s="131">
        <v>9.8000000000000007</v>
      </c>
      <c r="Q87" s="68">
        <v>0.88</v>
      </c>
      <c r="R87" s="68">
        <v>0.88</v>
      </c>
      <c r="S87" s="131">
        <v>0.88</v>
      </c>
      <c r="T87" s="68">
        <v>1</v>
      </c>
      <c r="U87" s="72">
        <v>0.88</v>
      </c>
      <c r="V87" s="68">
        <v>0.5</v>
      </c>
      <c r="W87" s="77">
        <v>0.2638888888888889</v>
      </c>
      <c r="X87" s="68">
        <v>27.4</v>
      </c>
      <c r="Y87" s="68" t="s">
        <v>761</v>
      </c>
      <c r="Z87" s="130" t="s">
        <v>761</v>
      </c>
      <c r="AA87" s="68" t="s">
        <v>761</v>
      </c>
      <c r="AB87" s="134">
        <v>26.4</v>
      </c>
      <c r="AC87" s="204">
        <v>41.4</v>
      </c>
      <c r="AD87" s="171">
        <v>9.1024824952259636E-2</v>
      </c>
      <c r="AE87" s="72">
        <v>0.38449540510918112</v>
      </c>
      <c r="AF87" s="72">
        <v>5.1568627450980384E-2</v>
      </c>
      <c r="AG87" s="137">
        <v>0.43606403256016152</v>
      </c>
      <c r="AH87" s="75">
        <v>25.782373751272715</v>
      </c>
      <c r="AI87" s="75">
        <v>26.218437783832876</v>
      </c>
      <c r="AJ87" s="72">
        <v>196.25071085478118</v>
      </c>
      <c r="AK87" s="72">
        <v>31.984472281771023</v>
      </c>
      <c r="AL87" s="72">
        <v>6.1358120629875375</v>
      </c>
      <c r="AM87" s="75">
        <v>57.766846033043734</v>
      </c>
      <c r="AN87" s="137">
        <v>58.202910065603902</v>
      </c>
      <c r="AO87" s="137">
        <v>14.343999999999994</v>
      </c>
      <c r="AP87" s="137">
        <v>1.6125000000000071</v>
      </c>
      <c r="AQ87" s="70">
        <v>0.89894400401090413</v>
      </c>
      <c r="AR87" s="177">
        <v>15.956500000000002</v>
      </c>
      <c r="AS87" s="68"/>
      <c r="AT87" s="68"/>
      <c r="AU87" s="68" t="s">
        <v>763</v>
      </c>
      <c r="AV87" s="68" t="s">
        <v>763</v>
      </c>
      <c r="AW87" s="68"/>
      <c r="BA87" s="68"/>
      <c r="BB87" s="68"/>
      <c r="BC87" s="147"/>
      <c r="BD87" s="68"/>
      <c r="BE87" s="68"/>
    </row>
    <row r="88" spans="1:57" x14ac:dyDescent="0.2">
      <c r="A88" s="79" t="s">
        <v>756</v>
      </c>
      <c r="B88" t="s">
        <v>295</v>
      </c>
      <c r="C88" t="s">
        <v>765</v>
      </c>
      <c r="E88" s="194">
        <v>44035</v>
      </c>
      <c r="F88" s="79" t="s">
        <v>290</v>
      </c>
      <c r="G88" s="79" t="s">
        <v>1012</v>
      </c>
      <c r="H88" s="68">
        <v>1</v>
      </c>
      <c r="I88" s="214" t="s">
        <v>982</v>
      </c>
      <c r="J88" s="77">
        <v>0.41666666666666669</v>
      </c>
      <c r="K88" s="214">
        <v>3</v>
      </c>
      <c r="L88" s="79">
        <v>2</v>
      </c>
      <c r="M88" s="79" t="s">
        <v>809</v>
      </c>
      <c r="N88" s="79" t="s">
        <v>808</v>
      </c>
      <c r="O88" s="131">
        <v>25.46</v>
      </c>
      <c r="P88" s="131">
        <v>9.8000000000000007</v>
      </c>
      <c r="Q88" s="68">
        <v>0.88</v>
      </c>
      <c r="R88" s="68">
        <v>0.88</v>
      </c>
      <c r="S88" s="131">
        <v>0.88</v>
      </c>
      <c r="T88" s="68">
        <v>1</v>
      </c>
      <c r="U88" s="72">
        <v>0.88</v>
      </c>
      <c r="V88" s="68">
        <v>0.8</v>
      </c>
      <c r="W88" s="77">
        <v>0.2673611111111111</v>
      </c>
      <c r="X88" s="68">
        <v>27.4</v>
      </c>
      <c r="Y88" s="68" t="s">
        <v>761</v>
      </c>
      <c r="Z88" s="130" t="s">
        <v>761</v>
      </c>
      <c r="AA88" s="68" t="s">
        <v>761</v>
      </c>
      <c r="AB88" s="131">
        <v>26.6</v>
      </c>
      <c r="AC88" s="79">
        <v>41.7</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178.7</v>
      </c>
      <c r="AV88" s="72">
        <v>2.859</v>
      </c>
      <c r="AW88" s="68"/>
      <c r="BA88" s="68"/>
      <c r="BB88" s="68"/>
      <c r="BC88" s="147"/>
      <c r="BD88" s="68"/>
      <c r="BE88" s="68"/>
    </row>
    <row r="89" spans="1:57" x14ac:dyDescent="0.2">
      <c r="A89" s="79" t="s">
        <v>756</v>
      </c>
      <c r="B89" t="s">
        <v>295</v>
      </c>
      <c r="C89" t="s">
        <v>757</v>
      </c>
      <c r="E89" s="147">
        <v>44049</v>
      </c>
      <c r="F89" s="68" t="s">
        <v>290</v>
      </c>
      <c r="G89" s="68" t="s">
        <v>992</v>
      </c>
      <c r="H89" s="68">
        <v>0</v>
      </c>
      <c r="I89" s="68" t="s">
        <v>982</v>
      </c>
      <c r="J89" s="77">
        <v>0.40486111111111112</v>
      </c>
      <c r="K89" s="215">
        <v>2</v>
      </c>
      <c r="L89" s="68">
        <v>1</v>
      </c>
      <c r="M89" s="68" t="s">
        <v>757</v>
      </c>
      <c r="N89" s="68" t="s">
        <v>1034</v>
      </c>
      <c r="O89" s="131">
        <v>22</v>
      </c>
      <c r="P89" s="131" t="s">
        <v>761</v>
      </c>
      <c r="Q89" s="68">
        <v>0.9</v>
      </c>
      <c r="R89" s="68">
        <v>0.85</v>
      </c>
      <c r="S89" s="131">
        <v>0.82499999999999996</v>
      </c>
      <c r="T89" s="68">
        <v>1.7</v>
      </c>
      <c r="U89" s="72">
        <v>0.48529411764705882</v>
      </c>
      <c r="V89" s="68">
        <v>0.15</v>
      </c>
      <c r="W89" s="77">
        <v>0.2590277777777778</v>
      </c>
      <c r="X89" s="68">
        <v>25</v>
      </c>
      <c r="Y89" s="68" t="s">
        <v>761</v>
      </c>
      <c r="Z89" s="130" t="s">
        <v>761</v>
      </c>
      <c r="AA89" s="68" t="s">
        <v>761</v>
      </c>
      <c r="AB89" s="131">
        <v>21.8</v>
      </c>
      <c r="AC89" s="79">
        <v>34.9</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295</v>
      </c>
      <c r="C90" t="s">
        <v>764</v>
      </c>
      <c r="E90" s="147">
        <v>44049</v>
      </c>
      <c r="F90" s="68" t="s">
        <v>290</v>
      </c>
      <c r="G90" s="68" t="s">
        <v>992</v>
      </c>
      <c r="H90" s="68">
        <v>0</v>
      </c>
      <c r="I90" s="68" t="s">
        <v>982</v>
      </c>
      <c r="J90" s="77">
        <v>0.40486111111111112</v>
      </c>
      <c r="K90" s="215">
        <v>2</v>
      </c>
      <c r="L90" s="68">
        <v>1</v>
      </c>
      <c r="M90" s="68" t="s">
        <v>757</v>
      </c>
      <c r="N90" s="68" t="s">
        <v>1034</v>
      </c>
      <c r="O90" s="131">
        <v>22</v>
      </c>
      <c r="P90" s="131" t="s">
        <v>761</v>
      </c>
      <c r="Q90" s="68">
        <v>0.9</v>
      </c>
      <c r="R90" s="68">
        <v>0.85</v>
      </c>
      <c r="S90" s="131">
        <v>0.82499999999999996</v>
      </c>
      <c r="T90" s="68">
        <v>1.7</v>
      </c>
      <c r="U90" s="72">
        <v>0.48529411764705882</v>
      </c>
      <c r="V90" s="68">
        <v>0.8</v>
      </c>
      <c r="W90" s="77">
        <v>0.2638888888888889</v>
      </c>
      <c r="X90" s="68" t="s">
        <v>761</v>
      </c>
      <c r="Y90" s="68" t="s">
        <v>761</v>
      </c>
      <c r="Z90" s="130" t="s">
        <v>761</v>
      </c>
      <c r="AA90" s="68" t="s">
        <v>761</v>
      </c>
      <c r="AB90" s="134">
        <v>25.4</v>
      </c>
      <c r="AC90" s="204">
        <v>40.1</v>
      </c>
      <c r="AD90" s="171">
        <v>0.22500000000000001</v>
      </c>
      <c r="AE90" s="72">
        <v>1.0299806576402317</v>
      </c>
      <c r="AF90" s="72">
        <v>0.2448780487804878</v>
      </c>
      <c r="AG90" s="137">
        <v>1.2748587064207195</v>
      </c>
      <c r="AH90" s="75">
        <v>31.10845770643888</v>
      </c>
      <c r="AI90" s="75">
        <v>32.3833164128596</v>
      </c>
      <c r="AJ90" s="72">
        <v>190.69203742672232</v>
      </c>
      <c r="AK90" s="72">
        <v>32.775394025075165</v>
      </c>
      <c r="AL90" s="72">
        <v>5.8181462984344705</v>
      </c>
      <c r="AM90" s="75">
        <v>63.883851731514042</v>
      </c>
      <c r="AN90" s="137">
        <v>65.158710437934758</v>
      </c>
      <c r="AO90" s="137">
        <v>8.1519999999999975</v>
      </c>
      <c r="AP90" s="137">
        <v>5.3661000000000012</v>
      </c>
      <c r="AQ90" s="70">
        <v>0.60304332709478392</v>
      </c>
      <c r="AR90" s="177">
        <v>13.518099999999999</v>
      </c>
      <c r="AS90" s="68"/>
      <c r="AT90" s="68"/>
      <c r="AU90" s="68" t="s">
        <v>763</v>
      </c>
      <c r="AV90" s="68" t="s">
        <v>763</v>
      </c>
      <c r="AW90" s="68"/>
    </row>
    <row r="91" spans="1:57" x14ac:dyDescent="0.2">
      <c r="A91" s="79" t="s">
        <v>756</v>
      </c>
      <c r="B91" t="s">
        <v>295</v>
      </c>
      <c r="C91" t="s">
        <v>765</v>
      </c>
      <c r="E91" s="147">
        <v>44049</v>
      </c>
      <c r="F91" s="68" t="s">
        <v>290</v>
      </c>
      <c r="G91" s="68" t="s">
        <v>992</v>
      </c>
      <c r="H91" s="68">
        <v>0</v>
      </c>
      <c r="I91" s="68" t="s">
        <v>982</v>
      </c>
      <c r="J91" s="77">
        <v>0.40486111111111112</v>
      </c>
      <c r="K91" s="215">
        <v>2</v>
      </c>
      <c r="L91" s="68">
        <v>1</v>
      </c>
      <c r="M91" s="68" t="s">
        <v>757</v>
      </c>
      <c r="N91" s="68" t="s">
        <v>1034</v>
      </c>
      <c r="O91" s="131">
        <v>22</v>
      </c>
      <c r="P91" s="131" t="s">
        <v>761</v>
      </c>
      <c r="Q91" s="68">
        <v>0.9</v>
      </c>
      <c r="R91" s="68">
        <v>0.85</v>
      </c>
      <c r="S91" s="131">
        <v>0.82499999999999996</v>
      </c>
      <c r="T91" s="68">
        <v>1.7</v>
      </c>
      <c r="U91" s="72">
        <v>0.48529411764705882</v>
      </c>
      <c r="V91" s="68">
        <v>1.3</v>
      </c>
      <c r="W91" s="77">
        <v>0.2673611111111111</v>
      </c>
      <c r="X91" s="68" t="s">
        <v>761</v>
      </c>
      <c r="Y91" s="68" t="s">
        <v>761</v>
      </c>
      <c r="Z91" s="130" t="s">
        <v>761</v>
      </c>
      <c r="AA91" s="68" t="s">
        <v>761</v>
      </c>
      <c r="AB91" s="131">
        <v>25.8</v>
      </c>
      <c r="AC91" s="79">
        <v>40.6</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136.80000000000001</v>
      </c>
      <c r="AV91" s="72">
        <v>2.1880000000000002</v>
      </c>
      <c r="AW91" s="68"/>
    </row>
    <row r="92" spans="1:57" x14ac:dyDescent="0.2">
      <c r="A92" s="79" t="s">
        <v>756</v>
      </c>
      <c r="B92" t="s">
        <v>295</v>
      </c>
      <c r="C92" t="s">
        <v>757</v>
      </c>
      <c r="E92" s="147">
        <v>44064</v>
      </c>
      <c r="F92" s="68" t="s">
        <v>290</v>
      </c>
      <c r="G92" s="68" t="s">
        <v>992</v>
      </c>
      <c r="H92" s="68">
        <v>1</v>
      </c>
      <c r="I92" s="68" t="s">
        <v>982</v>
      </c>
      <c r="J92" s="77">
        <v>0.35416666666666669</v>
      </c>
      <c r="K92" s="68">
        <v>2</v>
      </c>
      <c r="L92" s="68">
        <v>1</v>
      </c>
      <c r="M92" s="68" t="s">
        <v>812</v>
      </c>
      <c r="N92" s="68" t="s">
        <v>808</v>
      </c>
      <c r="O92" s="131">
        <v>18.5</v>
      </c>
      <c r="P92" s="131">
        <v>9.35</v>
      </c>
      <c r="Q92" s="68">
        <v>0.8</v>
      </c>
      <c r="R92" s="68">
        <v>0.8</v>
      </c>
      <c r="S92" s="131">
        <v>0.8</v>
      </c>
      <c r="T92" s="68">
        <v>1.2</v>
      </c>
      <c r="U92" s="72">
        <v>0.66666666666666674</v>
      </c>
      <c r="V92" s="68">
        <v>0.15</v>
      </c>
      <c r="W92" s="77">
        <v>0.24374999999999999</v>
      </c>
      <c r="X92" s="68">
        <v>22.8</v>
      </c>
      <c r="Y92" s="68">
        <v>7</v>
      </c>
      <c r="Z92" s="72">
        <v>6.0550841615102247</v>
      </c>
      <c r="AA92" s="68">
        <v>86.7</v>
      </c>
      <c r="AB92" s="131">
        <v>25.1</v>
      </c>
      <c r="AC92" s="79">
        <v>39.6</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c r="BB92" s="68"/>
      <c r="BC92" s="68"/>
      <c r="BD92" s="147"/>
    </row>
    <row r="93" spans="1:57" x14ac:dyDescent="0.2">
      <c r="A93" s="79" t="s">
        <v>756</v>
      </c>
      <c r="B93" t="s">
        <v>295</v>
      </c>
      <c r="C93" t="s">
        <v>764</v>
      </c>
      <c r="E93" s="147">
        <v>44064</v>
      </c>
      <c r="F93" s="68" t="s">
        <v>290</v>
      </c>
      <c r="G93" s="68" t="s">
        <v>992</v>
      </c>
      <c r="H93" s="68">
        <v>1</v>
      </c>
      <c r="I93" s="68" t="s">
        <v>982</v>
      </c>
      <c r="J93" s="77">
        <v>0.35416666666666669</v>
      </c>
      <c r="K93" s="68">
        <v>2</v>
      </c>
      <c r="L93" s="68">
        <v>1</v>
      </c>
      <c r="M93" s="68" t="s">
        <v>812</v>
      </c>
      <c r="N93" s="68" t="s">
        <v>808</v>
      </c>
      <c r="O93" s="131">
        <v>18.5</v>
      </c>
      <c r="P93" s="131">
        <v>9.35</v>
      </c>
      <c r="Q93" s="68">
        <v>0.8</v>
      </c>
      <c r="R93" s="68">
        <v>0.8</v>
      </c>
      <c r="S93" s="131">
        <v>0.8</v>
      </c>
      <c r="T93" s="68">
        <v>1.2</v>
      </c>
      <c r="U93" s="72">
        <v>0.66666666666666674</v>
      </c>
      <c r="V93" s="68">
        <v>0.6</v>
      </c>
      <c r="W93" s="77">
        <v>0.24583333333333335</v>
      </c>
      <c r="X93" s="68">
        <v>23.2</v>
      </c>
      <c r="Y93" s="68">
        <v>6.73</v>
      </c>
      <c r="Z93" s="72">
        <v>5.7972211319888451</v>
      </c>
      <c r="AA93" s="68">
        <v>91.8</v>
      </c>
      <c r="AB93" s="134">
        <v>25.9</v>
      </c>
      <c r="AC93" s="204">
        <v>40.700000000000003</v>
      </c>
      <c r="AD93" s="171">
        <v>4.9999999999999954E-2</v>
      </c>
      <c r="AE93" s="72">
        <v>0.20466467597449689</v>
      </c>
      <c r="AF93" s="75">
        <v>2.5000000000000001E-2</v>
      </c>
      <c r="AG93" s="137">
        <v>0.22966467597449688</v>
      </c>
      <c r="AH93" s="75">
        <v>22.102890315565269</v>
      </c>
      <c r="AI93" s="72">
        <v>22.332554991539766</v>
      </c>
      <c r="AJ93" s="72">
        <v>189.2228237123158</v>
      </c>
      <c r="AK93" s="72">
        <v>33.137306437433764</v>
      </c>
      <c r="AL93" s="72">
        <v>5.7102656810560513</v>
      </c>
      <c r="AM93" s="75">
        <v>55.240196752999033</v>
      </c>
      <c r="AN93" s="137">
        <v>55.46986142897353</v>
      </c>
      <c r="AO93" s="137">
        <v>16.683333333333334</v>
      </c>
      <c r="AP93" s="137">
        <v>4.6470666666666727</v>
      </c>
      <c r="AQ93" s="70">
        <v>0.78213879408418641</v>
      </c>
      <c r="AR93" s="177">
        <v>21.330400000000004</v>
      </c>
      <c r="AS93" s="68"/>
      <c r="AT93" s="68"/>
      <c r="AU93" s="68" t="s">
        <v>763</v>
      </c>
      <c r="AV93" s="68" t="s">
        <v>763</v>
      </c>
      <c r="AW93" s="68"/>
      <c r="BB93" s="68"/>
      <c r="BC93" s="68"/>
      <c r="BD93" s="147"/>
    </row>
    <row r="94" spans="1:57" x14ac:dyDescent="0.2">
      <c r="A94" s="79" t="s">
        <v>756</v>
      </c>
      <c r="B94" t="s">
        <v>295</v>
      </c>
      <c r="C94" t="s">
        <v>765</v>
      </c>
      <c r="E94" s="147">
        <v>44064</v>
      </c>
      <c r="F94" s="68" t="s">
        <v>290</v>
      </c>
      <c r="G94" s="68" t="s">
        <v>992</v>
      </c>
      <c r="H94" s="68">
        <v>1</v>
      </c>
      <c r="I94" s="68" t="s">
        <v>982</v>
      </c>
      <c r="J94" s="77">
        <v>0.35416666666666669</v>
      </c>
      <c r="K94" s="68">
        <v>2</v>
      </c>
      <c r="L94" s="68">
        <v>1</v>
      </c>
      <c r="M94" s="68" t="s">
        <v>812</v>
      </c>
      <c r="N94" s="68" t="s">
        <v>808</v>
      </c>
      <c r="O94" s="131">
        <v>18.5</v>
      </c>
      <c r="P94" s="131">
        <v>9.35</v>
      </c>
      <c r="Q94" s="68">
        <v>0.8</v>
      </c>
      <c r="R94" s="68">
        <v>0.8</v>
      </c>
      <c r="S94" s="131">
        <v>0.8</v>
      </c>
      <c r="T94" s="68">
        <v>1.2</v>
      </c>
      <c r="U94" s="72">
        <v>0.66666666666666674</v>
      </c>
      <c r="V94" s="68">
        <v>0.7</v>
      </c>
      <c r="W94" s="77">
        <v>0.24722222222222223</v>
      </c>
      <c r="X94" s="68">
        <v>23.3</v>
      </c>
      <c r="Y94" s="68">
        <v>6.44</v>
      </c>
      <c r="Z94" s="72">
        <v>5.5512131825813249</v>
      </c>
      <c r="AA94" s="68">
        <v>88.1</v>
      </c>
      <c r="AB94" s="131">
        <v>25.8</v>
      </c>
      <c r="AC94" s="79">
        <v>40.5</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295</v>
      </c>
      <c r="B101" s="102">
        <v>2020</v>
      </c>
      <c r="C101" s="103">
        <v>7</v>
      </c>
      <c r="D101" s="102">
        <v>8</v>
      </c>
      <c r="E101" s="82"/>
      <c r="F101" s="131">
        <v>1.55</v>
      </c>
      <c r="G101" s="131" t="s">
        <v>761</v>
      </c>
      <c r="H101" s="82"/>
      <c r="I101" s="131">
        <v>21</v>
      </c>
      <c r="J101" s="131">
        <v>24.4</v>
      </c>
      <c r="K101" s="82"/>
      <c r="L101" s="82"/>
      <c r="M101" s="108"/>
      <c r="N101" s="137" t="s">
        <v>763</v>
      </c>
      <c r="O101" s="82"/>
      <c r="P101" s="82"/>
      <c r="Q101" s="82"/>
      <c r="R101" s="140"/>
      <c r="S101" s="137" t="s">
        <v>763</v>
      </c>
      <c r="T101" s="137" t="s">
        <v>763</v>
      </c>
      <c r="U101" s="137" t="s">
        <v>763</v>
      </c>
      <c r="V101" s="85"/>
      <c r="W101" s="85"/>
      <c r="X101" s="85"/>
      <c r="Y101" s="102">
        <f>IF(C101&lt;6," ",IF(C101&lt;=9,I101, IF(C101&gt;=10," ")))</f>
        <v>21</v>
      </c>
      <c r="Z101" s="102">
        <f>IF(Y101=" ", " ", IF(Y101&gt;0, Y101+273.15))</f>
        <v>294.14999999999998</v>
      </c>
      <c r="AA101" s="102">
        <f>IF(C101&lt;6," ",IF(C101&lt;=9,J101, IF(C101&gt;=10," ")))</f>
        <v>24.4</v>
      </c>
      <c r="AB101" s="102" t="str">
        <f>IF(C101&lt;6," ",IF(C101&lt;=9,G101, IF(C101&gt;=10," ")))</f>
        <v>ND</v>
      </c>
      <c r="AC101" s="104">
        <f>IF(Y101=" "," ",IF(Y101&gt;0,EXP(-173.4292+249.6339*100/Z101+143.3483*LN(+Z101/100)-21.8492*Z101/100+AA101*(-0.033096+0.014259*Z101/100-0.0017*(Z101/100)^2))*1.4276))</f>
        <v>7.7046395562097887</v>
      </c>
      <c r="AD101" s="102" t="e">
        <f>IF(Y101=" "," ",IF(Y101&gt;0,AB101/AC101))</f>
        <v>#VALUE!</v>
      </c>
      <c r="AE101" s="105">
        <f>IF(C101&lt;6," ",IF(C101&lt;=9,F101, IF(C101&gt;=10," ")))</f>
        <v>1.55</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295</v>
      </c>
      <c r="B102" s="102">
        <v>2020</v>
      </c>
      <c r="C102" s="103">
        <v>7</v>
      </c>
      <c r="D102" s="102">
        <v>8</v>
      </c>
      <c r="E102" s="82"/>
      <c r="F102" s="131">
        <v>1.55</v>
      </c>
      <c r="G102" s="131" t="s">
        <v>761</v>
      </c>
      <c r="H102" s="82"/>
      <c r="I102" s="131">
        <v>21</v>
      </c>
      <c r="J102" s="134">
        <v>24.8</v>
      </c>
      <c r="K102" s="82"/>
      <c r="L102" s="82"/>
      <c r="M102" s="108"/>
      <c r="N102" s="137">
        <v>1.1770538139418356</v>
      </c>
      <c r="O102" s="82"/>
      <c r="P102" s="82"/>
      <c r="Q102" s="82"/>
      <c r="R102" s="140"/>
      <c r="S102" s="137">
        <v>50.735462102282057</v>
      </c>
      <c r="T102" s="137">
        <v>17.972035714285717</v>
      </c>
      <c r="U102" s="137">
        <v>3.8096316964286982E-2</v>
      </c>
      <c r="V102" s="85"/>
      <c r="W102" s="85"/>
      <c r="X102" s="85"/>
      <c r="Y102" s="102">
        <f t="shared" ref="Y102:Y112" si="34">IF(C102&lt;6," ",IF(C102&lt;=9,I102, IF(C102&gt;=10," ")))</f>
        <v>21</v>
      </c>
      <c r="Z102" s="102">
        <f t="shared" ref="Z102:Z112" si="35">IF(Y102=" ", " ", IF(Y102&gt;0, Y102+273.15))</f>
        <v>294.14999999999998</v>
      </c>
      <c r="AA102" s="102">
        <f t="shared" ref="AA102:AA112" si="36">IF(C102&lt;6," ",IF(C102&lt;=9,J102, IF(C102&gt;=10," ")))</f>
        <v>24.8</v>
      </c>
      <c r="AB102" s="102" t="str">
        <f t="shared" ref="AB102:AB112" si="37">IF(C102&lt;6," ",IF(C102&lt;=9,G102, IF(C102&gt;=10," ")))</f>
        <v>ND</v>
      </c>
      <c r="AC102" s="104">
        <f t="shared" ref="AC102:AC112" si="38">IF(Y102=" "," ",IF(Y102&gt;0,EXP(-173.4292+249.6339*100/Z102+143.3483*LN(+Z102/100)-21.8492*Z102/100+AA102*(-0.033096+0.014259*Z102/100-0.0017*(Z102/100)^2))*1.4276))</f>
        <v>7.6865940531461199</v>
      </c>
      <c r="AD102" s="102" t="e">
        <f t="shared" ref="AD102:AD112" si="39">IF(Y102=" "," ",IF(Y102&gt;0,AB102/AC102))</f>
        <v>#VALUE!</v>
      </c>
      <c r="AE102" s="105">
        <f t="shared" ref="AE102:AE112" si="40">IF(C102&lt;6," ",IF(C102&lt;=9,F102, IF(C102&gt;=10," ")))</f>
        <v>1.55</v>
      </c>
      <c r="AF102" s="102">
        <f t="shared" ref="AF102:AF112" si="41">IF(Y102=" "," ",N102)</f>
        <v>1.1770538139418356</v>
      </c>
      <c r="AG102" s="105">
        <f t="shared" ref="AG102:AG112" si="42">IF(C102&lt;6," ",IF(C102&lt;=9,T102, IF(C102&gt;=10," ")))</f>
        <v>17.972035714285717</v>
      </c>
      <c r="AH102" s="105">
        <f t="shared" ref="AH102:AH112" si="43">IF(C102&lt;6," ",IF(C102&lt;=9,U102, IF(C102&gt;=10," ")))</f>
        <v>3.8096316964286982E-2</v>
      </c>
      <c r="AI102" s="102">
        <f t="shared" ref="AI102" si="44">IF(Y102=" ", " ", IF(Y102&gt;0, SUM(AG102:AH102)))</f>
        <v>18.010132031250002</v>
      </c>
      <c r="AJ102" s="106">
        <f t="shared" ref="AJ102:AJ112" si="45">IF(C102&lt;6," ",IF(C102&lt;=9,S102, IF(C102&gt;=10," ")))</f>
        <v>50.735462102282057</v>
      </c>
      <c r="AK102" s="107">
        <f t="shared" ref="AK102:AK112" si="46">IF(Y102=" ", " ", IF(Y102&gt;0, AJ102-AF102))</f>
        <v>49.558408288340217</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295</v>
      </c>
      <c r="B103" s="102">
        <v>2020</v>
      </c>
      <c r="C103" s="103">
        <v>7</v>
      </c>
      <c r="D103" s="102">
        <v>8</v>
      </c>
      <c r="E103" s="82"/>
      <c r="F103" s="131">
        <v>1.55</v>
      </c>
      <c r="G103" s="131" t="s">
        <v>761</v>
      </c>
      <c r="H103" s="82"/>
      <c r="I103" s="131">
        <v>21</v>
      </c>
      <c r="J103" s="131">
        <v>25.4</v>
      </c>
      <c r="K103" s="82"/>
      <c r="L103" s="82"/>
      <c r="M103" s="108"/>
      <c r="N103" s="137" t="s">
        <v>763</v>
      </c>
      <c r="O103" s="82"/>
      <c r="P103" s="82"/>
      <c r="Q103" s="82"/>
      <c r="R103" s="140"/>
      <c r="S103" s="137" t="s">
        <v>763</v>
      </c>
      <c r="T103" s="137" t="s">
        <v>763</v>
      </c>
      <c r="U103" s="137" t="s">
        <v>763</v>
      </c>
      <c r="V103" s="85"/>
      <c r="W103" s="85"/>
      <c r="X103" s="85"/>
      <c r="Y103" s="102">
        <f t="shared" si="34"/>
        <v>21</v>
      </c>
      <c r="Z103" s="102">
        <f t="shared" si="35"/>
        <v>294.14999999999998</v>
      </c>
      <c r="AA103" s="102">
        <f t="shared" si="36"/>
        <v>25.4</v>
      </c>
      <c r="AB103" s="102" t="str">
        <f t="shared" si="37"/>
        <v>ND</v>
      </c>
      <c r="AC103" s="104">
        <f t="shared" si="38"/>
        <v>7.6596050153550514</v>
      </c>
      <c r="AD103" s="102" t="e">
        <f t="shared" si="39"/>
        <v>#VALUE!</v>
      </c>
      <c r="AE103" s="105">
        <f t="shared" si="40"/>
        <v>1.55</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295</v>
      </c>
      <c r="B104" s="102">
        <v>2020</v>
      </c>
      <c r="C104" s="103">
        <v>7</v>
      </c>
      <c r="D104" s="102">
        <v>23</v>
      </c>
      <c r="E104" s="82"/>
      <c r="F104" s="131">
        <v>0.88</v>
      </c>
      <c r="G104" s="131">
        <v>9.8000000000000007</v>
      </c>
      <c r="H104" s="82"/>
      <c r="I104" s="131">
        <v>25.46</v>
      </c>
      <c r="J104" s="131">
        <v>24.9</v>
      </c>
      <c r="K104" s="82"/>
      <c r="L104" s="82"/>
      <c r="M104" s="108"/>
      <c r="N104" s="137" t="s">
        <v>763</v>
      </c>
      <c r="O104" s="82"/>
      <c r="P104" s="82"/>
      <c r="Q104" s="82"/>
      <c r="R104" s="140"/>
      <c r="S104" s="137" t="s">
        <v>763</v>
      </c>
      <c r="T104" s="137" t="s">
        <v>763</v>
      </c>
      <c r="U104" s="137" t="s">
        <v>763</v>
      </c>
      <c r="V104" s="85"/>
      <c r="W104" s="85"/>
      <c r="X104" s="85"/>
      <c r="Y104" s="102">
        <f t="shared" si="34"/>
        <v>25.46</v>
      </c>
      <c r="Z104" s="102">
        <f t="shared" si="35"/>
        <v>298.60999999999996</v>
      </c>
      <c r="AA104" s="102">
        <f t="shared" si="36"/>
        <v>24.9</v>
      </c>
      <c r="AB104" s="102">
        <f t="shared" si="37"/>
        <v>9.8000000000000007</v>
      </c>
      <c r="AC104" s="104">
        <f t="shared" si="38"/>
        <v>7.0900532386005279</v>
      </c>
      <c r="AD104" s="102">
        <f t="shared" si="39"/>
        <v>1.3822181117971939</v>
      </c>
      <c r="AE104" s="105">
        <f t="shared" si="40"/>
        <v>0.88</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295</v>
      </c>
      <c r="B105" s="102">
        <v>2020</v>
      </c>
      <c r="C105" s="103">
        <v>7</v>
      </c>
      <c r="D105" s="102">
        <v>23</v>
      </c>
      <c r="E105" s="82"/>
      <c r="F105" s="131">
        <v>0.88</v>
      </c>
      <c r="G105" s="131">
        <v>9.8000000000000007</v>
      </c>
      <c r="H105" s="82"/>
      <c r="I105" s="131">
        <v>25.46</v>
      </c>
      <c r="J105" s="134">
        <v>26.4</v>
      </c>
      <c r="K105" s="82"/>
      <c r="L105" s="82"/>
      <c r="M105" s="108"/>
      <c r="N105" s="137">
        <v>0.43606403256016152</v>
      </c>
      <c r="O105" s="82"/>
      <c r="P105" s="82"/>
      <c r="Q105" s="82"/>
      <c r="R105" s="140"/>
      <c r="S105" s="137">
        <v>58.202910065603902</v>
      </c>
      <c r="T105" s="137">
        <v>14.343999999999994</v>
      </c>
      <c r="U105" s="137">
        <v>1.6125000000000071</v>
      </c>
      <c r="V105" s="85"/>
      <c r="W105" s="85"/>
      <c r="X105" s="85"/>
      <c r="Y105" s="102">
        <f t="shared" si="34"/>
        <v>25.46</v>
      </c>
      <c r="Z105" s="102">
        <f t="shared" si="35"/>
        <v>298.60999999999996</v>
      </c>
      <c r="AA105" s="102">
        <f t="shared" si="36"/>
        <v>26.4</v>
      </c>
      <c r="AB105" s="102">
        <f t="shared" si="37"/>
        <v>9.8000000000000007</v>
      </c>
      <c r="AC105" s="104">
        <f t="shared" si="38"/>
        <v>7.0299474216190481</v>
      </c>
      <c r="AD105" s="102">
        <f t="shared" si="39"/>
        <v>1.3940360307478643</v>
      </c>
      <c r="AE105" s="105">
        <f t="shared" si="40"/>
        <v>0.88</v>
      </c>
      <c r="AF105" s="102">
        <f t="shared" si="41"/>
        <v>0.43606403256016152</v>
      </c>
      <c r="AG105" s="105">
        <f t="shared" si="42"/>
        <v>14.343999999999994</v>
      </c>
      <c r="AH105" s="105">
        <f t="shared" si="43"/>
        <v>1.6125000000000071</v>
      </c>
      <c r="AI105" s="102">
        <f t="shared" ref="AI105" si="47">IF(Y105=" ", " ", IF(Y105&gt;0, SUM(AG105:AH105)))</f>
        <v>15.956500000000002</v>
      </c>
      <c r="AJ105" s="106">
        <f t="shared" si="45"/>
        <v>58.202910065603902</v>
      </c>
      <c r="AK105" s="107">
        <f t="shared" si="46"/>
        <v>57.766846033043741</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295</v>
      </c>
      <c r="B106" s="102">
        <v>2020</v>
      </c>
      <c r="C106" s="103">
        <v>7</v>
      </c>
      <c r="D106" s="102">
        <v>23</v>
      </c>
      <c r="E106" s="82"/>
      <c r="F106" s="131">
        <v>0.88</v>
      </c>
      <c r="G106" s="131">
        <v>9.8000000000000007</v>
      </c>
      <c r="H106" s="82"/>
      <c r="I106" s="131">
        <v>25.46</v>
      </c>
      <c r="J106" s="131">
        <v>26.6</v>
      </c>
      <c r="K106" s="82"/>
      <c r="L106" s="82"/>
      <c r="M106" s="108"/>
      <c r="N106" s="137" t="s">
        <v>763</v>
      </c>
      <c r="O106" s="82"/>
      <c r="P106" s="82"/>
      <c r="Q106" s="82"/>
      <c r="R106" s="140"/>
      <c r="S106" s="137" t="s">
        <v>763</v>
      </c>
      <c r="T106" s="137" t="s">
        <v>763</v>
      </c>
      <c r="U106" s="137" t="s">
        <v>763</v>
      </c>
      <c r="V106" s="85"/>
      <c r="W106" s="85"/>
      <c r="X106" s="85"/>
      <c r="Y106" s="102">
        <f t="shared" si="34"/>
        <v>25.46</v>
      </c>
      <c r="Z106" s="102">
        <f t="shared" si="35"/>
        <v>298.60999999999996</v>
      </c>
      <c r="AA106" s="102">
        <f t="shared" si="36"/>
        <v>26.6</v>
      </c>
      <c r="AB106" s="102">
        <f t="shared" si="37"/>
        <v>9.8000000000000007</v>
      </c>
      <c r="AC106" s="104">
        <f t="shared" si="38"/>
        <v>7.0219719063905615</v>
      </c>
      <c r="AD106" s="102">
        <f t="shared" si="39"/>
        <v>1.3956193688387175</v>
      </c>
      <c r="AE106" s="105">
        <f t="shared" si="40"/>
        <v>0.88</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295</v>
      </c>
      <c r="B107" s="102">
        <v>2020</v>
      </c>
      <c r="C107" s="103">
        <v>8</v>
      </c>
      <c r="D107" s="102">
        <v>6</v>
      </c>
      <c r="E107" s="82"/>
      <c r="F107" s="131">
        <v>0.82499999999999996</v>
      </c>
      <c r="G107" s="131" t="s">
        <v>761</v>
      </c>
      <c r="H107" s="82"/>
      <c r="I107" s="131">
        <v>22</v>
      </c>
      <c r="J107" s="131">
        <v>21.8</v>
      </c>
      <c r="K107" s="82"/>
      <c r="L107" s="82"/>
      <c r="M107" s="82"/>
      <c r="N107" s="137" t="s">
        <v>763</v>
      </c>
      <c r="O107" s="82"/>
      <c r="P107" s="82"/>
      <c r="Q107" s="82"/>
      <c r="R107" s="140"/>
      <c r="S107" s="137" t="s">
        <v>763</v>
      </c>
      <c r="T107" s="137" t="s">
        <v>763</v>
      </c>
      <c r="U107" s="137" t="s">
        <v>763</v>
      </c>
      <c r="V107" s="85"/>
      <c r="W107" s="85"/>
      <c r="X107" s="85"/>
      <c r="Y107" s="102">
        <f t="shared" si="34"/>
        <v>22</v>
      </c>
      <c r="Z107" s="102">
        <f t="shared" si="35"/>
        <v>295.14999999999998</v>
      </c>
      <c r="AA107" s="102">
        <f t="shared" si="36"/>
        <v>21.8</v>
      </c>
      <c r="AB107" s="102" t="str">
        <f t="shared" si="37"/>
        <v>ND</v>
      </c>
      <c r="AC107" s="104">
        <f t="shared" si="38"/>
        <v>7.6788164037979589</v>
      </c>
      <c r="AD107" s="102" t="e">
        <f t="shared" si="39"/>
        <v>#VALUE!</v>
      </c>
      <c r="AE107" s="105">
        <f t="shared" si="40"/>
        <v>0.82499999999999996</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295</v>
      </c>
      <c r="B108" s="102">
        <v>2020</v>
      </c>
      <c r="C108" s="103">
        <v>8</v>
      </c>
      <c r="D108" s="102">
        <v>6</v>
      </c>
      <c r="E108" s="82"/>
      <c r="F108" s="131">
        <v>0.82499999999999996</v>
      </c>
      <c r="G108" s="131" t="s">
        <v>761</v>
      </c>
      <c r="H108" s="82"/>
      <c r="I108" s="131">
        <v>22</v>
      </c>
      <c r="J108" s="134">
        <v>25.4</v>
      </c>
      <c r="K108" s="82"/>
      <c r="L108" s="82"/>
      <c r="M108" s="82"/>
      <c r="N108" s="137">
        <v>1.2748587064207195</v>
      </c>
      <c r="O108" s="82"/>
      <c r="P108" s="82"/>
      <c r="Q108" s="82"/>
      <c r="R108" s="140"/>
      <c r="S108" s="137">
        <v>65.158710437934758</v>
      </c>
      <c r="T108" s="137">
        <v>8.1519999999999975</v>
      </c>
      <c r="U108" s="137">
        <v>5.3661000000000012</v>
      </c>
      <c r="V108" s="85"/>
      <c r="W108" s="85"/>
      <c r="X108" s="85"/>
      <c r="Y108" s="102">
        <f t="shared" si="34"/>
        <v>22</v>
      </c>
      <c r="Z108" s="102">
        <f t="shared" si="35"/>
        <v>295.14999999999998</v>
      </c>
      <c r="AA108" s="102">
        <f t="shared" si="36"/>
        <v>25.4</v>
      </c>
      <c r="AB108" s="102" t="str">
        <f t="shared" si="37"/>
        <v>ND</v>
      </c>
      <c r="AC108" s="104">
        <f t="shared" si="38"/>
        <v>7.5196073614386503</v>
      </c>
      <c r="AD108" s="102" t="e">
        <f t="shared" si="39"/>
        <v>#VALUE!</v>
      </c>
      <c r="AE108" s="105">
        <f t="shared" si="40"/>
        <v>0.82499999999999996</v>
      </c>
      <c r="AF108" s="102">
        <f t="shared" si="41"/>
        <v>1.2748587064207195</v>
      </c>
      <c r="AG108" s="105">
        <f t="shared" si="42"/>
        <v>8.1519999999999975</v>
      </c>
      <c r="AH108" s="105">
        <f t="shared" si="43"/>
        <v>5.3661000000000012</v>
      </c>
      <c r="AI108" s="102">
        <f t="shared" ref="AI108" si="48">IF(Y108=" ", " ", IF(Y108&gt;0, SUM(AG108:AH108)))</f>
        <v>13.518099999999999</v>
      </c>
      <c r="AJ108" s="106">
        <f t="shared" si="45"/>
        <v>65.158710437934758</v>
      </c>
      <c r="AK108" s="107">
        <f t="shared" si="46"/>
        <v>63.883851731514035</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295</v>
      </c>
      <c r="B109" s="102">
        <v>2020</v>
      </c>
      <c r="C109" s="132">
        <v>8</v>
      </c>
      <c r="D109" s="82">
        <v>6</v>
      </c>
      <c r="E109" s="85"/>
      <c r="F109" s="131">
        <v>0.82499999999999996</v>
      </c>
      <c r="G109" s="131" t="s">
        <v>761</v>
      </c>
      <c r="H109" s="85"/>
      <c r="I109" s="131">
        <v>22</v>
      </c>
      <c r="J109" s="131">
        <v>25.8</v>
      </c>
      <c r="K109" s="85"/>
      <c r="L109" s="85"/>
      <c r="M109" s="85"/>
      <c r="N109" s="137" t="s">
        <v>763</v>
      </c>
      <c r="O109" s="85"/>
      <c r="P109" s="85"/>
      <c r="Q109" s="85"/>
      <c r="R109" s="140"/>
      <c r="S109" s="137" t="s">
        <v>763</v>
      </c>
      <c r="T109" s="137" t="s">
        <v>763</v>
      </c>
      <c r="U109" s="137" t="s">
        <v>763</v>
      </c>
      <c r="V109" s="85"/>
      <c r="W109" s="85"/>
      <c r="X109" s="85"/>
      <c r="Y109" s="85">
        <f t="shared" si="34"/>
        <v>22</v>
      </c>
      <c r="Z109" s="82">
        <f t="shared" si="35"/>
        <v>295.14999999999998</v>
      </c>
      <c r="AA109" s="85">
        <f t="shared" si="36"/>
        <v>25.8</v>
      </c>
      <c r="AB109" s="85" t="str">
        <f t="shared" si="37"/>
        <v>ND</v>
      </c>
      <c r="AC109" s="110">
        <f t="shared" si="38"/>
        <v>7.5021224954136434</v>
      </c>
      <c r="AD109" s="82" t="e">
        <f t="shared" si="39"/>
        <v>#VALUE!</v>
      </c>
      <c r="AE109" s="111">
        <f t="shared" si="40"/>
        <v>0.82499999999999996</v>
      </c>
      <c r="AF109" s="82" t="str">
        <f t="shared" si="41"/>
        <v>NS</v>
      </c>
      <c r="AG109" s="111" t="str">
        <f t="shared" si="42"/>
        <v>NS</v>
      </c>
      <c r="AH109" s="111" t="str">
        <f t="shared" si="43"/>
        <v>NS</v>
      </c>
      <c r="AI109" s="102"/>
      <c r="AJ109" s="112" t="str">
        <f t="shared" si="45"/>
        <v>NS</v>
      </c>
      <c r="AK109" s="113" t="e">
        <f t="shared" si="46"/>
        <v>#VALUE!</v>
      </c>
      <c r="AL109" s="82"/>
      <c r="AM109" s="82">
        <f>AD115</f>
        <v>1.2780797498164669</v>
      </c>
      <c r="AN109" s="82">
        <f>AE115</f>
        <v>1.0137500000000002</v>
      </c>
      <c r="AO109" s="82">
        <f>AF115</f>
        <v>0.77941030722430338</v>
      </c>
      <c r="AP109" s="82">
        <f>AI115</f>
        <v>17.2037830078125</v>
      </c>
      <c r="AQ109" s="113">
        <f>AK115</f>
        <v>56.612325701474255</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295</v>
      </c>
      <c r="B110" s="102">
        <v>2020</v>
      </c>
      <c r="C110" s="132">
        <v>8</v>
      </c>
      <c r="D110" s="82">
        <v>21</v>
      </c>
      <c r="E110" s="85"/>
      <c r="F110" s="131">
        <v>0.8</v>
      </c>
      <c r="G110" s="131">
        <v>9.35</v>
      </c>
      <c r="H110" s="85"/>
      <c r="I110" s="131">
        <v>18.5</v>
      </c>
      <c r="J110" s="131">
        <v>25.1</v>
      </c>
      <c r="K110" s="85"/>
      <c r="L110" s="85"/>
      <c r="M110" s="85"/>
      <c r="N110" s="137" t="s">
        <v>763</v>
      </c>
      <c r="O110" s="85"/>
      <c r="P110" s="85"/>
      <c r="Q110" s="85"/>
      <c r="R110" s="140"/>
      <c r="S110" s="137" t="s">
        <v>763</v>
      </c>
      <c r="T110" s="137" t="s">
        <v>763</v>
      </c>
      <c r="U110" s="137" t="s">
        <v>763</v>
      </c>
      <c r="V110" s="85"/>
      <c r="W110" s="85"/>
      <c r="X110" s="85"/>
      <c r="Y110" s="85">
        <f t="shared" si="34"/>
        <v>18.5</v>
      </c>
      <c r="Z110" s="82">
        <f t="shared" si="35"/>
        <v>291.64999999999998</v>
      </c>
      <c r="AA110" s="85">
        <f t="shared" si="36"/>
        <v>25.1</v>
      </c>
      <c r="AB110" s="85">
        <f t="shared" si="37"/>
        <v>9.35</v>
      </c>
      <c r="AC110" s="110">
        <f t="shared" si="38"/>
        <v>8.0460660575962866</v>
      </c>
      <c r="AD110" s="82">
        <f t="shared" si="39"/>
        <v>1.1620585678851927</v>
      </c>
      <c r="AE110" s="111">
        <f t="shared" si="40"/>
        <v>0.8</v>
      </c>
      <c r="AF110" s="82" t="str">
        <f t="shared" si="41"/>
        <v>NS</v>
      </c>
      <c r="AG110" s="111" t="str">
        <f t="shared" si="42"/>
        <v>NS</v>
      </c>
      <c r="AH110" s="111" t="str">
        <f t="shared" si="43"/>
        <v>NS</v>
      </c>
      <c r="AI110" s="82"/>
      <c r="AJ110" s="112" t="str">
        <f t="shared" si="45"/>
        <v>NS</v>
      </c>
      <c r="AK110" s="113" t="e">
        <f t="shared" si="46"/>
        <v>#VALUE!</v>
      </c>
      <c r="AL110" s="85"/>
      <c r="AM110" s="82"/>
      <c r="AN110" s="82"/>
      <c r="AO110" s="82"/>
      <c r="AP110" s="85"/>
      <c r="AQ110" s="82"/>
      <c r="AR110" s="82"/>
      <c r="AS110" s="115">
        <f>((LN(AM109)-LN(0.4))/(LN(0.9)-LN(0.4))*100)</f>
        <v>143.24900770746422</v>
      </c>
      <c r="AT110" s="120">
        <f>((LN(AN109)-LN(0.6))/(LN(3)-LN(0.6))*100)</f>
        <v>32.587895821358799</v>
      </c>
      <c r="AU110" s="115">
        <f>((LN(AO109)-LN(10))/(LN(1)-LN(10))*100)</f>
        <v>110.82338552266233</v>
      </c>
      <c r="AV110" s="115">
        <f>((LN(AP109)-LN(10))/(LN(3)-LN(10))*100)</f>
        <v>-45.062829243890512</v>
      </c>
      <c r="AW110" s="115">
        <f>((LN(AQ109)-LN(43))/(LN(20)-LN(43))*100)</f>
        <v>-35.929218609104751</v>
      </c>
      <c r="AX110" s="82"/>
      <c r="AY110" s="82"/>
      <c r="AZ110" s="82"/>
      <c r="BA110" s="82"/>
      <c r="BB110" s="82"/>
    </row>
    <row r="111" spans="1:54" ht="16" x14ac:dyDescent="0.2">
      <c r="A111" s="101" t="s">
        <v>295</v>
      </c>
      <c r="B111" s="102">
        <v>2020</v>
      </c>
      <c r="C111" s="132">
        <v>8</v>
      </c>
      <c r="D111" s="82">
        <v>21</v>
      </c>
      <c r="E111" s="85"/>
      <c r="F111" s="131">
        <v>0.8</v>
      </c>
      <c r="G111" s="131">
        <v>9.35</v>
      </c>
      <c r="H111" s="85"/>
      <c r="I111" s="131">
        <v>18.5</v>
      </c>
      <c r="J111" s="134">
        <v>25.9</v>
      </c>
      <c r="K111" s="85"/>
      <c r="L111" s="85"/>
      <c r="M111" s="85"/>
      <c r="N111" s="137">
        <v>0.22966467597449688</v>
      </c>
      <c r="O111" s="85"/>
      <c r="P111" s="85"/>
      <c r="Q111" s="85"/>
      <c r="R111" s="140"/>
      <c r="S111" s="137">
        <v>55.46986142897353</v>
      </c>
      <c r="T111" s="137">
        <v>16.683333333333334</v>
      </c>
      <c r="U111" s="137">
        <v>4.6470666666666727</v>
      </c>
      <c r="V111" s="85"/>
      <c r="W111" s="85"/>
      <c r="X111" s="85"/>
      <c r="Y111" s="85">
        <f t="shared" si="34"/>
        <v>18.5</v>
      </c>
      <c r="Z111" s="82">
        <f t="shared" si="35"/>
        <v>291.64999999999998</v>
      </c>
      <c r="AA111" s="85">
        <f t="shared" si="36"/>
        <v>25.9</v>
      </c>
      <c r="AB111" s="85">
        <f t="shared" si="37"/>
        <v>9.35</v>
      </c>
      <c r="AC111" s="110">
        <f t="shared" si="38"/>
        <v>8.0077310799640173</v>
      </c>
      <c r="AD111" s="82">
        <f t="shared" si="39"/>
        <v>1.1676216279782978</v>
      </c>
      <c r="AE111" s="111">
        <f t="shared" si="40"/>
        <v>0.8</v>
      </c>
      <c r="AF111" s="82">
        <f t="shared" si="41"/>
        <v>0.22966467597449688</v>
      </c>
      <c r="AG111" s="111">
        <f t="shared" si="42"/>
        <v>16.683333333333334</v>
      </c>
      <c r="AH111" s="111">
        <f t="shared" si="43"/>
        <v>4.6470666666666727</v>
      </c>
      <c r="AI111" s="102">
        <f t="shared" ref="AI111" si="49">IF(Y111=" ", " ", IF(Y111&gt;0, SUM(AG111:AH111)))</f>
        <v>21.330400000000004</v>
      </c>
      <c r="AJ111" s="112">
        <f t="shared" si="45"/>
        <v>55.46986142897353</v>
      </c>
      <c r="AK111" s="113">
        <f t="shared" si="46"/>
        <v>55.240196752999033</v>
      </c>
      <c r="AL111" s="82"/>
      <c r="AM111" s="85"/>
      <c r="AN111" s="85"/>
      <c r="AO111" s="85"/>
      <c r="AP111" s="128" t="s">
        <v>1237</v>
      </c>
      <c r="AQ111" s="85"/>
      <c r="AR111" s="82"/>
      <c r="AS111" s="82">
        <f>IF(AS110&gt;100, 100, IF(AS110&lt;0, 0, AS110))</f>
        <v>100</v>
      </c>
      <c r="AT111" s="82">
        <f t="shared" ref="AT111:AW111" si="50">IF(AT110&gt;100, 100, IF(AT110&lt;0, 0, AT110))</f>
        <v>32.587895821358799</v>
      </c>
      <c r="AU111" s="82">
        <f t="shared" si="50"/>
        <v>100</v>
      </c>
      <c r="AV111" s="82">
        <f t="shared" si="50"/>
        <v>0</v>
      </c>
      <c r="AW111" s="82">
        <f t="shared" si="50"/>
        <v>0</v>
      </c>
      <c r="AX111" s="129">
        <f>AVERAGE(AS111:AW111)</f>
        <v>46.517579164271766</v>
      </c>
      <c r="AY111" s="84"/>
      <c r="AZ111" s="84"/>
      <c r="BA111" s="84" t="str">
        <f>IF(AX111&gt;65, "Acceptable; Ongoing Protection is Required", "Unacceptable; Immediate Restoration is Required")</f>
        <v>Unacceptable; Immediate Restoration is Required</v>
      </c>
      <c r="BB111" s="82"/>
    </row>
    <row r="112" spans="1:54" ht="16" x14ac:dyDescent="0.2">
      <c r="A112" s="101" t="s">
        <v>295</v>
      </c>
      <c r="B112" s="102">
        <v>2020</v>
      </c>
      <c r="C112" s="132">
        <v>8</v>
      </c>
      <c r="D112" s="82">
        <v>21</v>
      </c>
      <c r="E112" s="85"/>
      <c r="F112" s="131">
        <v>0.8</v>
      </c>
      <c r="G112" s="131">
        <v>9.35</v>
      </c>
      <c r="H112" s="85"/>
      <c r="I112" s="131">
        <v>18.5</v>
      </c>
      <c r="J112" s="131">
        <v>25.8</v>
      </c>
      <c r="K112" s="85"/>
      <c r="L112" s="85"/>
      <c r="M112" s="85"/>
      <c r="N112" s="137" t="s">
        <v>763</v>
      </c>
      <c r="O112" s="85"/>
      <c r="P112" s="85"/>
      <c r="Q112" s="85"/>
      <c r="R112" s="140"/>
      <c r="S112" s="137" t="s">
        <v>763</v>
      </c>
      <c r="T112" s="137" t="s">
        <v>763</v>
      </c>
      <c r="U112" s="137" t="s">
        <v>763</v>
      </c>
      <c r="V112" s="85"/>
      <c r="W112" s="85"/>
      <c r="X112" s="85"/>
      <c r="Y112" s="85">
        <f t="shared" si="34"/>
        <v>18.5</v>
      </c>
      <c r="Z112" s="82">
        <f t="shared" si="35"/>
        <v>291.64999999999998</v>
      </c>
      <c r="AA112" s="85">
        <f t="shared" si="36"/>
        <v>25.8</v>
      </c>
      <c r="AB112" s="85">
        <f t="shared" si="37"/>
        <v>9.35</v>
      </c>
      <c r="AC112" s="110">
        <f t="shared" si="38"/>
        <v>8.0125129459003546</v>
      </c>
      <c r="AD112" s="82">
        <f t="shared" si="39"/>
        <v>1.1669247916515353</v>
      </c>
      <c r="AE112" s="111">
        <f t="shared" si="40"/>
        <v>0.8</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46.517579164271766</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6,AD100:AD112)</f>
        <v>1.2780797498164669</v>
      </c>
      <c r="AE115" s="84">
        <f>_xlfn.AGGREGATE(1, 6,AE100:AE112)</f>
        <v>1.0137500000000002</v>
      </c>
      <c r="AF115" s="84">
        <f>_xlfn.AGGREGATE(1, 6,AF100:AF112)</f>
        <v>0.77941030722430338</v>
      </c>
      <c r="AG115" s="82"/>
      <c r="AH115" s="82"/>
      <c r="AI115" s="84">
        <f>_xlfn.AGGREGATE(1, 6,AI100:AI112)</f>
        <v>17.2037830078125</v>
      </c>
      <c r="AJ115" s="82"/>
      <c r="AK115" s="84">
        <f>_xlfn.AGGREGATE(1, 6,AK100:AK112)</f>
        <v>56.612325701474255</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t="e">
        <f>AVERAGE(AD100:AD107)</f>
        <v>#VALUE!</v>
      </c>
      <c r="AE116" s="126">
        <f>AVERAGE(AE100:AE112)</f>
        <v>1.0137500000000002</v>
      </c>
      <c r="AF116" s="126">
        <f>AVERAGE(AF100:AF112)</f>
        <v>0.77941030722430338</v>
      </c>
      <c r="AG116" s="126"/>
      <c r="AH116" s="126"/>
      <c r="AI116" s="126">
        <f>AVERAGE(AI100:AI112)</f>
        <v>17.2037830078125</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295</v>
      </c>
      <c r="C122" s="68" t="s">
        <v>757</v>
      </c>
      <c r="E122" s="147">
        <v>44390</v>
      </c>
      <c r="F122" s="68" t="s">
        <v>1059</v>
      </c>
      <c r="G122" s="68" t="s">
        <v>1060</v>
      </c>
      <c r="H122" s="68">
        <v>2</v>
      </c>
      <c r="I122" s="68" t="s">
        <v>760</v>
      </c>
      <c r="J122" s="77">
        <v>0.42777777777777781</v>
      </c>
      <c r="K122" s="81">
        <v>5</v>
      </c>
      <c r="L122" s="68">
        <v>2</v>
      </c>
      <c r="M122" s="68" t="s">
        <v>787</v>
      </c>
      <c r="N122" s="68" t="s">
        <v>776</v>
      </c>
      <c r="O122" s="131" t="s">
        <v>761</v>
      </c>
      <c r="P122" s="131">
        <v>9.14</v>
      </c>
      <c r="Q122" s="68">
        <v>1.1000000000000001</v>
      </c>
      <c r="R122" s="68">
        <v>1.1000000000000001</v>
      </c>
      <c r="S122" s="131">
        <v>1.05</v>
      </c>
      <c r="T122" s="68">
        <v>1</v>
      </c>
      <c r="U122" s="76">
        <v>0.90909090909090906</v>
      </c>
      <c r="V122" s="68">
        <v>0.15</v>
      </c>
      <c r="W122" s="77">
        <v>0.29305555555555557</v>
      </c>
      <c r="X122" s="68">
        <v>22.9</v>
      </c>
      <c r="Y122" s="68">
        <v>6.27</v>
      </c>
      <c r="Z122" s="72">
        <v>5.4273341368171764</v>
      </c>
      <c r="AA122" s="68">
        <v>84.5</v>
      </c>
      <c r="AB122" s="205">
        <v>25</v>
      </c>
      <c r="AC122" s="72">
        <v>39.5</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295</v>
      </c>
      <c r="C123" s="68" t="s">
        <v>764</v>
      </c>
      <c r="E123" s="147">
        <v>44390</v>
      </c>
      <c r="F123" s="68" t="s">
        <v>1059</v>
      </c>
      <c r="G123" s="68" t="s">
        <v>1060</v>
      </c>
      <c r="H123" s="68">
        <v>2</v>
      </c>
      <c r="I123" s="68" t="s">
        <v>760</v>
      </c>
      <c r="J123" s="77">
        <v>0.42777777777777781</v>
      </c>
      <c r="K123" s="81">
        <v>5</v>
      </c>
      <c r="L123" s="68">
        <v>2</v>
      </c>
      <c r="M123" s="68" t="s">
        <v>787</v>
      </c>
      <c r="N123" s="68" t="s">
        <v>776</v>
      </c>
      <c r="O123" s="131" t="s">
        <v>761</v>
      </c>
      <c r="P123" s="131">
        <v>9.14</v>
      </c>
      <c r="Q123" s="68">
        <v>1.1000000000000001</v>
      </c>
      <c r="R123" s="68">
        <v>1.1000000000000001</v>
      </c>
      <c r="S123" s="131">
        <v>1.05</v>
      </c>
      <c r="T123" s="68">
        <v>1</v>
      </c>
      <c r="U123" s="76">
        <v>0.90909090909090906</v>
      </c>
      <c r="V123" s="68">
        <v>0.5</v>
      </c>
      <c r="W123" s="77">
        <v>0.29444444444444445</v>
      </c>
      <c r="X123" s="68">
        <v>23.1</v>
      </c>
      <c r="Y123" s="68">
        <v>6.1</v>
      </c>
      <c r="Z123" s="72">
        <v>5.2691320856075379</v>
      </c>
      <c r="AA123" s="68">
        <v>82.6</v>
      </c>
      <c r="AB123" s="205">
        <v>25.4</v>
      </c>
      <c r="AC123" s="72">
        <v>40.1</v>
      </c>
      <c r="AD123" s="72">
        <v>9.9999999999999964E-2</v>
      </c>
      <c r="AE123" s="72">
        <v>0.65300084530853741</v>
      </c>
      <c r="AF123" s="72">
        <v>0.19043559138118124</v>
      </c>
      <c r="AG123" s="137">
        <v>0.84343643668971868</v>
      </c>
      <c r="AH123" s="72">
        <v>21.442356089952654</v>
      </c>
      <c r="AI123" s="75">
        <v>22.285792526642371</v>
      </c>
      <c r="AJ123" s="72">
        <v>242.33047147842785</v>
      </c>
      <c r="AK123" s="72">
        <v>36.6592529013571</v>
      </c>
      <c r="AL123" s="72">
        <v>6.6103494288465692</v>
      </c>
      <c r="AM123" s="72">
        <v>58.101608991309753</v>
      </c>
      <c r="AN123" s="137">
        <v>58.945045427999474</v>
      </c>
      <c r="AO123" s="137">
        <v>3.4488201884920633</v>
      </c>
      <c r="AP123" s="137">
        <v>2.687619047619048</v>
      </c>
      <c r="AQ123" s="72">
        <v>0.43797696745748138</v>
      </c>
      <c r="AR123" s="72">
        <v>6.1364392361111113</v>
      </c>
      <c r="AS123" s="68" t="s">
        <v>763</v>
      </c>
      <c r="AT123" s="68" t="s">
        <v>763</v>
      </c>
      <c r="AU123" s="68" t="s">
        <v>763</v>
      </c>
      <c r="AV123" s="68" t="s">
        <v>763</v>
      </c>
      <c r="BA123" s="200"/>
      <c r="BC123" s="147"/>
    </row>
    <row r="124" spans="1:55" s="68" customFormat="1" x14ac:dyDescent="0.2">
      <c r="A124" s="79" t="s">
        <v>756</v>
      </c>
      <c r="B124" s="68" t="s">
        <v>295</v>
      </c>
      <c r="C124" s="68" t="s">
        <v>765</v>
      </c>
      <c r="E124" s="147">
        <v>44390</v>
      </c>
      <c r="F124" s="68" t="s">
        <v>1059</v>
      </c>
      <c r="G124" s="68" t="s">
        <v>1060</v>
      </c>
      <c r="H124" s="68">
        <v>2</v>
      </c>
      <c r="I124" s="68" t="s">
        <v>760</v>
      </c>
      <c r="J124" s="77">
        <v>0.42777777777777781</v>
      </c>
      <c r="K124" s="81">
        <v>5</v>
      </c>
      <c r="L124" s="68">
        <v>2</v>
      </c>
      <c r="M124" s="68" t="s">
        <v>787</v>
      </c>
      <c r="N124" s="68" t="s">
        <v>776</v>
      </c>
      <c r="O124" s="131" t="s">
        <v>761</v>
      </c>
      <c r="P124" s="131">
        <v>9.14</v>
      </c>
      <c r="Q124" s="68">
        <v>1.1000000000000001</v>
      </c>
      <c r="R124" s="68">
        <v>1.1000000000000001</v>
      </c>
      <c r="S124" s="131">
        <v>1.05</v>
      </c>
      <c r="T124" s="68">
        <v>1</v>
      </c>
      <c r="U124" s="76">
        <v>0.90909090909090906</v>
      </c>
      <c r="V124" s="68">
        <v>0.6</v>
      </c>
      <c r="W124" s="77">
        <v>0.2951388888888889</v>
      </c>
      <c r="X124" s="68">
        <v>23.1</v>
      </c>
      <c r="Y124" s="68">
        <v>6.2</v>
      </c>
      <c r="Z124" s="72">
        <v>5.3585994761037838</v>
      </c>
      <c r="AA124" s="68">
        <v>83.9</v>
      </c>
      <c r="AB124" s="205">
        <v>25.3</v>
      </c>
      <c r="AC124" s="72">
        <v>39.9</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295</v>
      </c>
      <c r="C125" s="68" t="s">
        <v>757</v>
      </c>
      <c r="E125" s="147">
        <v>44404</v>
      </c>
      <c r="F125" s="68" t="s">
        <v>1059</v>
      </c>
      <c r="G125" s="68" t="s">
        <v>1078</v>
      </c>
      <c r="H125" s="68">
        <v>0</v>
      </c>
      <c r="I125" s="68" t="s">
        <v>760</v>
      </c>
      <c r="J125" s="77">
        <v>0.42708333333333331</v>
      </c>
      <c r="K125" s="81">
        <v>1</v>
      </c>
      <c r="L125" s="68">
        <v>2</v>
      </c>
      <c r="M125" s="68" t="s">
        <v>519</v>
      </c>
      <c r="N125" s="68" t="s">
        <v>1079</v>
      </c>
      <c r="O125" s="131">
        <v>23</v>
      </c>
      <c r="P125" s="131">
        <v>8.93</v>
      </c>
      <c r="Q125" s="68">
        <v>1.8</v>
      </c>
      <c r="R125" s="68">
        <v>0.8</v>
      </c>
      <c r="S125" s="131">
        <v>0.75</v>
      </c>
      <c r="T125" s="68">
        <v>0.77500000000000002</v>
      </c>
      <c r="U125" s="76">
        <v>0.43055555555555558</v>
      </c>
      <c r="V125" s="68">
        <v>0.15</v>
      </c>
      <c r="W125" s="77">
        <v>0.27430555555555552</v>
      </c>
      <c r="X125" s="68">
        <v>24.9</v>
      </c>
      <c r="Y125" s="68">
        <v>8.4499999999999993</v>
      </c>
      <c r="Z125" s="72">
        <v>7.4472424407603155</v>
      </c>
      <c r="AA125" s="68">
        <v>118.2</v>
      </c>
      <c r="AB125" s="205">
        <v>22.2</v>
      </c>
      <c r="AC125" s="72">
        <v>35.5</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295</v>
      </c>
      <c r="C126" s="68" t="s">
        <v>764</v>
      </c>
      <c r="E126" s="147">
        <v>44404</v>
      </c>
      <c r="F126" s="68" t="s">
        <v>1059</v>
      </c>
      <c r="G126" s="68" t="s">
        <v>1078</v>
      </c>
      <c r="H126" s="68">
        <v>0</v>
      </c>
      <c r="I126" s="68" t="s">
        <v>760</v>
      </c>
      <c r="J126" s="77">
        <v>0.42708333333333331</v>
      </c>
      <c r="K126" s="81">
        <v>1</v>
      </c>
      <c r="L126" s="68">
        <v>2</v>
      </c>
      <c r="M126" s="68" t="s">
        <v>519</v>
      </c>
      <c r="N126" s="68" t="s">
        <v>1079</v>
      </c>
      <c r="O126" s="131">
        <v>23</v>
      </c>
      <c r="P126" s="131">
        <v>8.93</v>
      </c>
      <c r="Q126" s="68">
        <v>1.8</v>
      </c>
      <c r="R126" s="68">
        <v>0.8</v>
      </c>
      <c r="S126" s="131">
        <v>0.75</v>
      </c>
      <c r="T126" s="68">
        <v>0.77500000000000002</v>
      </c>
      <c r="U126" s="76">
        <v>0.43055555555555558</v>
      </c>
      <c r="V126" s="68">
        <v>0.9</v>
      </c>
      <c r="W126" s="77">
        <v>0.27777777777777779</v>
      </c>
      <c r="X126" s="68">
        <v>25.5</v>
      </c>
      <c r="Y126" s="68">
        <v>7.18</v>
      </c>
      <c r="Z126" s="72">
        <v>6.1475384780214668</v>
      </c>
      <c r="AA126" s="68">
        <v>103.6</v>
      </c>
      <c r="AB126" s="205">
        <v>27.4</v>
      </c>
      <c r="AC126" s="72">
        <v>42.7</v>
      </c>
      <c r="AD126" s="75">
        <v>4.9999999999999954E-2</v>
      </c>
      <c r="AE126" s="72">
        <v>0.33653846153846101</v>
      </c>
      <c r="AF126" s="72">
        <v>0.41412184157494969</v>
      </c>
      <c r="AG126" s="137">
        <v>0.7506603031134107</v>
      </c>
      <c r="AH126" s="72">
        <v>21.838653065293435</v>
      </c>
      <c r="AI126" s="72">
        <v>22.589313368406845</v>
      </c>
      <c r="AJ126" s="72">
        <v>137.01562834301788</v>
      </c>
      <c r="AK126" s="72">
        <v>17.207073603710178</v>
      </c>
      <c r="AL126" s="72">
        <v>7.9627501746418208</v>
      </c>
      <c r="AM126" s="72">
        <v>39.045726669003614</v>
      </c>
      <c r="AN126" s="137">
        <v>39.79638697211702</v>
      </c>
      <c r="AO126" s="137">
        <v>8.248035714285713</v>
      </c>
      <c r="AP126" s="137">
        <v>0.73816871279761809</v>
      </c>
      <c r="AQ126" s="72">
        <v>0.9178553393941421</v>
      </c>
      <c r="AR126" s="72">
        <v>8.9862044270833312</v>
      </c>
      <c r="AS126" s="68" t="s">
        <v>763</v>
      </c>
      <c r="AT126" s="68" t="s">
        <v>763</v>
      </c>
      <c r="AU126" s="68" t="s">
        <v>763</v>
      </c>
      <c r="AV126" s="68" t="s">
        <v>763</v>
      </c>
      <c r="BA126" s="200"/>
      <c r="BC126" s="147"/>
    </row>
    <row r="127" spans="1:55" s="68" customFormat="1" x14ac:dyDescent="0.2">
      <c r="A127" s="79" t="s">
        <v>756</v>
      </c>
      <c r="B127" s="68" t="s">
        <v>295</v>
      </c>
      <c r="C127" s="68" t="s">
        <v>765</v>
      </c>
      <c r="E127" s="147">
        <v>44404</v>
      </c>
      <c r="F127" s="68" t="s">
        <v>1059</v>
      </c>
      <c r="G127" s="68" t="s">
        <v>1078</v>
      </c>
      <c r="H127" s="68">
        <v>0</v>
      </c>
      <c r="I127" s="68" t="s">
        <v>760</v>
      </c>
      <c r="J127" s="77">
        <v>0.42708333333333331</v>
      </c>
      <c r="K127" s="81">
        <v>1</v>
      </c>
      <c r="L127" s="68">
        <v>2</v>
      </c>
      <c r="M127" s="68" t="s">
        <v>519</v>
      </c>
      <c r="N127" s="68" t="s">
        <v>1079</v>
      </c>
      <c r="O127" s="131">
        <v>23</v>
      </c>
      <c r="P127" s="131">
        <v>8.93</v>
      </c>
      <c r="Q127" s="68">
        <v>1.8</v>
      </c>
      <c r="R127" s="68">
        <v>0.8</v>
      </c>
      <c r="S127" s="131">
        <v>0.75</v>
      </c>
      <c r="T127" s="68">
        <v>0.77500000000000002</v>
      </c>
      <c r="U127" s="76">
        <v>0.43055555555555558</v>
      </c>
      <c r="V127" s="68">
        <v>1.3</v>
      </c>
      <c r="W127" s="77">
        <v>0.28125</v>
      </c>
      <c r="X127" s="68">
        <v>25.5</v>
      </c>
      <c r="Y127" s="68">
        <v>6.88</v>
      </c>
      <c r="Z127" s="72">
        <v>5.8408250662214067</v>
      </c>
      <c r="AA127" s="68">
        <v>99.3</v>
      </c>
      <c r="AB127" s="205">
        <v>28.9</v>
      </c>
      <c r="AC127" s="72">
        <v>44.9</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295</v>
      </c>
      <c r="C128" s="68" t="s">
        <v>757</v>
      </c>
      <c r="E128" s="147">
        <v>44420</v>
      </c>
      <c r="F128" s="68" t="s">
        <v>1059</v>
      </c>
      <c r="G128" s="68" t="s">
        <v>1096</v>
      </c>
      <c r="H128" s="68">
        <v>1</v>
      </c>
      <c r="I128" s="68" t="s">
        <v>760</v>
      </c>
      <c r="J128" s="77">
        <v>0.4381944444444445</v>
      </c>
      <c r="K128" s="81">
        <v>5</v>
      </c>
      <c r="L128" s="68">
        <v>1</v>
      </c>
      <c r="M128" s="68" t="s">
        <v>773</v>
      </c>
      <c r="N128" s="68" t="s">
        <v>808</v>
      </c>
      <c r="O128" s="131">
        <v>23.8</v>
      </c>
      <c r="P128" s="131">
        <v>8.5</v>
      </c>
      <c r="Q128" s="68">
        <v>1.2</v>
      </c>
      <c r="R128" s="68">
        <v>0.9</v>
      </c>
      <c r="S128" s="131">
        <v>0.85</v>
      </c>
      <c r="T128" s="68">
        <v>0.875</v>
      </c>
      <c r="U128" s="76">
        <v>0.72916666666666674</v>
      </c>
      <c r="V128" s="68">
        <v>0.15</v>
      </c>
      <c r="W128" s="77">
        <v>0.28680555555555554</v>
      </c>
      <c r="X128" s="68">
        <v>25.7</v>
      </c>
      <c r="Y128" s="68">
        <v>7.24</v>
      </c>
      <c r="Z128" s="72">
        <v>6.2460452749875097</v>
      </c>
      <c r="AA128" s="68">
        <v>89</v>
      </c>
      <c r="AB128" s="205">
        <v>26.1</v>
      </c>
      <c r="AC128" s="72">
        <v>41.1</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C128" s="147"/>
    </row>
    <row r="129" spans="1:55" s="68" customFormat="1" x14ac:dyDescent="0.2">
      <c r="A129" s="79" t="s">
        <v>756</v>
      </c>
      <c r="B129" s="68" t="s">
        <v>295</v>
      </c>
      <c r="C129" s="68" t="s">
        <v>764</v>
      </c>
      <c r="E129" s="147">
        <v>44420</v>
      </c>
      <c r="F129" s="68" t="s">
        <v>1059</v>
      </c>
      <c r="G129" s="68" t="s">
        <v>1096</v>
      </c>
      <c r="H129" s="68">
        <v>1</v>
      </c>
      <c r="I129" s="68" t="s">
        <v>760</v>
      </c>
      <c r="J129" s="77">
        <v>0.4381944444444445</v>
      </c>
      <c r="K129" s="81">
        <v>5</v>
      </c>
      <c r="L129" s="68">
        <v>1</v>
      </c>
      <c r="M129" s="68" t="s">
        <v>773</v>
      </c>
      <c r="N129" s="68" t="s">
        <v>808</v>
      </c>
      <c r="O129" s="131">
        <v>23.8</v>
      </c>
      <c r="P129" s="131">
        <v>8.5</v>
      </c>
      <c r="Q129" s="68">
        <v>1.2</v>
      </c>
      <c r="R129" s="68">
        <v>0.9</v>
      </c>
      <c r="S129" s="131">
        <v>0.85</v>
      </c>
      <c r="T129" s="68">
        <v>0.875</v>
      </c>
      <c r="U129" s="76">
        <v>0.72916666666666674</v>
      </c>
      <c r="V129" s="68">
        <v>0.6</v>
      </c>
      <c r="W129" s="77">
        <v>0.29097222222222224</v>
      </c>
      <c r="X129" s="68">
        <v>25.8</v>
      </c>
      <c r="Y129" s="68">
        <v>6.24</v>
      </c>
      <c r="Z129" s="72">
        <v>5.3869380726784977</v>
      </c>
      <c r="AA129" s="68">
        <v>88.8</v>
      </c>
      <c r="AB129" s="205">
        <v>26</v>
      </c>
      <c r="AC129" s="72">
        <v>40.799999999999997</v>
      </c>
      <c r="AD129" s="72">
        <v>0.05</v>
      </c>
      <c r="AE129" s="72">
        <v>0.10325852395338764</v>
      </c>
      <c r="AF129" s="72">
        <v>0.31235467369400099</v>
      </c>
      <c r="AG129" s="137">
        <v>0.41561319764738863</v>
      </c>
      <c r="AH129" s="72">
        <v>21.566658487230516</v>
      </c>
      <c r="AI129" s="72">
        <v>21.982271684877905</v>
      </c>
      <c r="AJ129" s="72">
        <v>166.46720107693906</v>
      </c>
      <c r="AK129" s="72">
        <v>25.655863996669058</v>
      </c>
      <c r="AL129" s="72">
        <v>6.4884659935269289</v>
      </c>
      <c r="AM129" s="72">
        <v>47.222522483899574</v>
      </c>
      <c r="AN129" s="137">
        <v>47.638135681546963</v>
      </c>
      <c r="AO129" s="137">
        <v>10.442857142857147</v>
      </c>
      <c r="AP129" s="137">
        <v>6.8372222842261881</v>
      </c>
      <c r="AQ129" s="72">
        <v>0.60432923279796358</v>
      </c>
      <c r="AR129" s="72">
        <v>17.280079427083336</v>
      </c>
      <c r="AS129" s="68" t="s">
        <v>763</v>
      </c>
      <c r="AT129" s="68" t="s">
        <v>763</v>
      </c>
      <c r="AU129" s="68" t="s">
        <v>763</v>
      </c>
      <c r="AV129" s="68" t="s">
        <v>763</v>
      </c>
      <c r="BC129" s="147"/>
    </row>
    <row r="130" spans="1:55" s="68" customFormat="1" x14ac:dyDescent="0.2">
      <c r="A130" s="79" t="s">
        <v>756</v>
      </c>
      <c r="B130" s="68" t="s">
        <v>295</v>
      </c>
      <c r="C130" s="68" t="s">
        <v>765</v>
      </c>
      <c r="E130" s="147">
        <v>44420</v>
      </c>
      <c r="F130" s="68" t="s">
        <v>1059</v>
      </c>
      <c r="G130" s="68" t="s">
        <v>1096</v>
      </c>
      <c r="H130" s="68">
        <v>1</v>
      </c>
      <c r="I130" s="68" t="s">
        <v>760</v>
      </c>
      <c r="J130" s="77">
        <v>0.4381944444444445</v>
      </c>
      <c r="K130" s="81">
        <v>5</v>
      </c>
      <c r="L130" s="68">
        <v>1</v>
      </c>
      <c r="M130" s="68" t="s">
        <v>773</v>
      </c>
      <c r="N130" s="68" t="s">
        <v>808</v>
      </c>
      <c r="O130" s="131">
        <v>23.8</v>
      </c>
      <c r="P130" s="131">
        <v>8.5</v>
      </c>
      <c r="Q130" s="68">
        <v>1.2</v>
      </c>
      <c r="R130" s="68">
        <v>0.9</v>
      </c>
      <c r="S130" s="131">
        <v>0.85</v>
      </c>
      <c r="T130" s="68">
        <v>0.875</v>
      </c>
      <c r="U130" s="76">
        <v>0.72916666666666674</v>
      </c>
      <c r="V130" s="68">
        <v>0.9</v>
      </c>
      <c r="W130" s="77">
        <v>0.29236111111111113</v>
      </c>
      <c r="X130" s="68">
        <v>26</v>
      </c>
      <c r="Y130" s="68">
        <v>5.59</v>
      </c>
      <c r="Z130" s="72">
        <v>4.8023336018785843</v>
      </c>
      <c r="AA130" s="68">
        <v>86.4</v>
      </c>
      <c r="AB130" s="205">
        <v>26.9</v>
      </c>
      <c r="AC130" s="72">
        <v>42.2</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295</v>
      </c>
      <c r="C131" s="68" t="s">
        <v>757</v>
      </c>
      <c r="E131" s="147">
        <v>44434</v>
      </c>
      <c r="F131" s="68" t="s">
        <v>1059</v>
      </c>
      <c r="G131" s="68" t="s">
        <v>1113</v>
      </c>
      <c r="H131" s="68">
        <v>0</v>
      </c>
      <c r="I131" s="68" t="s">
        <v>760</v>
      </c>
      <c r="J131" s="77">
        <v>0.4375</v>
      </c>
      <c r="K131" s="81">
        <v>1</v>
      </c>
      <c r="L131" s="68">
        <v>1</v>
      </c>
      <c r="M131" s="68" t="s">
        <v>773</v>
      </c>
      <c r="N131" s="68" t="s">
        <v>808</v>
      </c>
      <c r="O131" s="131">
        <v>23.1</v>
      </c>
      <c r="P131" s="131">
        <v>8.6</v>
      </c>
      <c r="Q131" s="68">
        <v>1</v>
      </c>
      <c r="R131" s="68">
        <v>0.8</v>
      </c>
      <c r="S131" s="131">
        <v>0.7</v>
      </c>
      <c r="T131" s="68">
        <v>0.75</v>
      </c>
      <c r="U131" s="76">
        <v>0.75</v>
      </c>
      <c r="V131" s="68">
        <v>0.15</v>
      </c>
      <c r="W131" s="77">
        <v>0.28750000000000003</v>
      </c>
      <c r="X131" s="68">
        <v>27.8</v>
      </c>
      <c r="Y131" s="68">
        <v>6.72</v>
      </c>
      <c r="Z131" s="72">
        <v>5.8586847828292372</v>
      </c>
      <c r="AA131" s="68">
        <v>90.6</v>
      </c>
      <c r="AB131" s="205">
        <v>24.6</v>
      </c>
      <c r="AC131" s="72">
        <v>39</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295</v>
      </c>
      <c r="C132" s="68" t="s">
        <v>764</v>
      </c>
      <c r="E132" s="147">
        <v>44434</v>
      </c>
      <c r="F132" s="68" t="s">
        <v>1059</v>
      </c>
      <c r="G132" s="68" t="s">
        <v>1113</v>
      </c>
      <c r="H132" s="68">
        <v>0</v>
      </c>
      <c r="I132" s="68" t="s">
        <v>760</v>
      </c>
      <c r="J132" s="77">
        <v>0.4375</v>
      </c>
      <c r="K132" s="81">
        <v>1</v>
      </c>
      <c r="L132" s="68">
        <v>1</v>
      </c>
      <c r="M132" s="68" t="s">
        <v>773</v>
      </c>
      <c r="N132" s="68" t="s">
        <v>808</v>
      </c>
      <c r="O132" s="131">
        <v>23.1</v>
      </c>
      <c r="P132" s="131">
        <v>8.6</v>
      </c>
      <c r="Q132" s="68">
        <v>1</v>
      </c>
      <c r="R132" s="68">
        <v>0.8</v>
      </c>
      <c r="S132" s="131">
        <v>0.7</v>
      </c>
      <c r="T132" s="68">
        <v>0.75</v>
      </c>
      <c r="U132" s="76">
        <v>0.75</v>
      </c>
      <c r="V132" s="68">
        <v>0.5</v>
      </c>
      <c r="W132" s="77">
        <v>0.28888888888888892</v>
      </c>
      <c r="X132" s="68">
        <v>27.7</v>
      </c>
      <c r="Y132" s="68">
        <v>6.2</v>
      </c>
      <c r="Z132" s="72">
        <v>5.3597778855968246</v>
      </c>
      <c r="AA132" s="68">
        <v>90.3</v>
      </c>
      <c r="AB132" s="205">
        <v>26.1</v>
      </c>
      <c r="AC132" s="72">
        <v>41</v>
      </c>
      <c r="AD132" s="75">
        <v>0.11184210526315788</v>
      </c>
      <c r="AE132" s="72">
        <v>0.17645936665394868</v>
      </c>
      <c r="AF132" s="72">
        <v>0.57634475275151142</v>
      </c>
      <c r="AG132" s="137">
        <v>0.7528041194054601</v>
      </c>
      <c r="AH132" s="72">
        <v>20.743834218649297</v>
      </c>
      <c r="AI132" s="72">
        <v>21.496638338054758</v>
      </c>
      <c r="AJ132" s="72">
        <v>151.84370573746349</v>
      </c>
      <c r="AK132" s="72">
        <v>26.382735274643938</v>
      </c>
      <c r="AL132" s="72">
        <v>5.7554193739493824</v>
      </c>
      <c r="AM132" s="72">
        <v>47.126569493293232</v>
      </c>
      <c r="AN132" s="137">
        <v>47.8793736126987</v>
      </c>
      <c r="AO132" s="137">
        <v>19.82119047619048</v>
      </c>
      <c r="AP132" s="137">
        <v>8.4322487599206326</v>
      </c>
      <c r="AQ132" s="72">
        <v>0.70154965243511813</v>
      </c>
      <c r="AR132" s="72">
        <v>28.253439236111113</v>
      </c>
      <c r="AS132" s="68" t="s">
        <v>763</v>
      </c>
      <c r="AT132" s="68" t="s">
        <v>763</v>
      </c>
      <c r="AU132" s="68" t="s">
        <v>763</v>
      </c>
      <c r="AV132" s="68" t="s">
        <v>763</v>
      </c>
    </row>
    <row r="133" spans="1:55" s="68" customFormat="1" x14ac:dyDescent="0.2">
      <c r="A133" s="79" t="s">
        <v>756</v>
      </c>
      <c r="B133" s="68" t="s">
        <v>295</v>
      </c>
      <c r="C133" s="68" t="s">
        <v>765</v>
      </c>
      <c r="E133" s="147">
        <v>44434</v>
      </c>
      <c r="F133" s="68" t="s">
        <v>1059</v>
      </c>
      <c r="G133" s="68" t="s">
        <v>1113</v>
      </c>
      <c r="H133" s="68">
        <v>0</v>
      </c>
      <c r="I133" s="68" t="s">
        <v>760</v>
      </c>
      <c r="J133" s="77">
        <v>0.4375</v>
      </c>
      <c r="K133" s="81">
        <v>1</v>
      </c>
      <c r="L133" s="68">
        <v>1</v>
      </c>
      <c r="M133" s="68" t="s">
        <v>773</v>
      </c>
      <c r="N133" s="68" t="s">
        <v>808</v>
      </c>
      <c r="O133" s="131">
        <v>23.1</v>
      </c>
      <c r="P133" s="131">
        <v>8.6</v>
      </c>
      <c r="Q133" s="68">
        <v>1</v>
      </c>
      <c r="R133" s="68">
        <v>0.8</v>
      </c>
      <c r="S133" s="131">
        <v>0.7</v>
      </c>
      <c r="T133" s="68">
        <v>0.75</v>
      </c>
      <c r="U133" s="76">
        <v>0.75</v>
      </c>
      <c r="V133" s="68">
        <v>0.7</v>
      </c>
      <c r="W133" s="77">
        <v>0.28958333333333336</v>
      </c>
      <c r="X133" s="68">
        <v>27.6</v>
      </c>
      <c r="Y133" s="68">
        <v>5.85</v>
      </c>
      <c r="Z133" s="72">
        <v>5.0257404847033778</v>
      </c>
      <c r="AA133" s="68">
        <v>86.4</v>
      </c>
      <c r="AB133" s="205">
        <v>27.2</v>
      </c>
      <c r="AC133" s="72">
        <v>42.7</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295</v>
      </c>
      <c r="B140" s="102">
        <v>2021</v>
      </c>
      <c r="C140" s="103">
        <v>7</v>
      </c>
      <c r="D140" s="102">
        <v>13</v>
      </c>
      <c r="E140" s="82"/>
      <c r="F140" s="131">
        <v>1.05</v>
      </c>
      <c r="G140" s="131">
        <v>9.14</v>
      </c>
      <c r="H140" s="82"/>
      <c r="I140" s="131" t="s">
        <v>761</v>
      </c>
      <c r="J140" s="205">
        <v>25</v>
      </c>
      <c r="K140" s="82"/>
      <c r="L140" s="82"/>
      <c r="M140" s="108"/>
      <c r="N140" s="137" t="s">
        <v>763</v>
      </c>
      <c r="O140" s="82"/>
      <c r="P140" s="82"/>
      <c r="Q140" s="82"/>
      <c r="R140" s="140"/>
      <c r="S140" s="137" t="s">
        <v>763</v>
      </c>
      <c r="T140" s="137" t="s">
        <v>763</v>
      </c>
      <c r="U140" s="137" t="s">
        <v>763</v>
      </c>
      <c r="V140" s="85"/>
      <c r="W140" s="85"/>
      <c r="X140" s="85"/>
      <c r="Y140" s="102" t="str">
        <f>IF(C140&lt;6," ",IF(C140&lt;=9,I140, IF(C140&gt;=10," ")))</f>
        <v>ND</v>
      </c>
      <c r="Z140" s="102" t="e">
        <f>IF(Y140=" ", " ", IF(Y140&gt;0, Y140+273.15))</f>
        <v>#VALUE!</v>
      </c>
      <c r="AA140" s="102">
        <f>IF(C140&lt;6," ",IF(C140&lt;=9,J140, IF(C140&gt;=10," ")))</f>
        <v>25</v>
      </c>
      <c r="AB140" s="102">
        <f>IF(C140&lt;6," ",IF(C140&lt;=9,G140, IF(C140&gt;=10," ")))</f>
        <v>9.14</v>
      </c>
      <c r="AC140" s="104" t="e">
        <f>IF(Y140=" "," ",IF(Y140&gt;0,EXP(-173.4292+249.6339*100/Z140+143.3483*LN(+Z140/100)-21.8492*Z140/100+AA140*(-0.033096+0.014259*Z140/100-0.0017*(Z140/100)^2))*1.4276))</f>
        <v>#VALUE!</v>
      </c>
      <c r="AD140" s="102" t="e">
        <f>IF(Y140=" "," ",IF(Y140&gt;0,AB140/AC140))</f>
        <v>#VALUE!</v>
      </c>
      <c r="AE140" s="105">
        <f>IF(C140&lt;6," ",IF(C140&lt;=9,F140, IF(C140&gt;=10," ")))</f>
        <v>1.05</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295</v>
      </c>
      <c r="B141" s="102">
        <v>2021</v>
      </c>
      <c r="C141" s="103">
        <v>7</v>
      </c>
      <c r="D141" s="102">
        <v>13</v>
      </c>
      <c r="E141" s="82"/>
      <c r="F141" s="131">
        <v>1.05</v>
      </c>
      <c r="G141" s="131">
        <v>9.14</v>
      </c>
      <c r="H141" s="82"/>
      <c r="I141" s="131" t="s">
        <v>761</v>
      </c>
      <c r="J141" s="205">
        <v>25.4</v>
      </c>
      <c r="K141" s="82"/>
      <c r="L141" s="82"/>
      <c r="M141" s="108"/>
      <c r="N141" s="137">
        <v>0.84343643668971868</v>
      </c>
      <c r="O141" s="82"/>
      <c r="P141" s="82"/>
      <c r="Q141" s="82"/>
      <c r="R141" s="140"/>
      <c r="S141" s="137">
        <v>58.945045427999474</v>
      </c>
      <c r="T141" s="137">
        <v>3.4488201884920633</v>
      </c>
      <c r="U141" s="137">
        <v>2.687619047619048</v>
      </c>
      <c r="V141" s="85"/>
      <c r="W141" s="85"/>
      <c r="X141" s="85"/>
      <c r="Y141" s="102" t="str">
        <f t="shared" ref="Y141:Y151" si="51">IF(C141&lt;6," ",IF(C141&lt;=9,I141, IF(C141&gt;=10," ")))</f>
        <v>ND</v>
      </c>
      <c r="Z141" s="102" t="e">
        <f t="shared" ref="Z141:Z151" si="52">IF(Y141=" ", " ", IF(Y141&gt;0, Y141+273.15))</f>
        <v>#VALUE!</v>
      </c>
      <c r="AA141" s="102">
        <f t="shared" ref="AA141:AA151" si="53">IF(C141&lt;6," ",IF(C141&lt;=9,J141, IF(C141&gt;=10," ")))</f>
        <v>25.4</v>
      </c>
      <c r="AB141" s="102">
        <f t="shared" ref="AB141:AB151" si="54">IF(C141&lt;6," ",IF(C141&lt;=9,G141, IF(C141&gt;=10," ")))</f>
        <v>9.14</v>
      </c>
      <c r="AC141" s="104" t="e">
        <f t="shared" ref="AC141:AC151" si="55">IF(Y141=" "," ",IF(Y141&gt;0,EXP(-173.4292+249.6339*100/Z141+143.3483*LN(+Z141/100)-21.8492*Z141/100+AA141*(-0.033096+0.014259*Z141/100-0.0017*(Z141/100)^2))*1.4276))</f>
        <v>#VALUE!</v>
      </c>
      <c r="AD141" s="102" t="e">
        <f t="shared" ref="AD141:AD151" si="56">IF(Y141=" "," ",IF(Y141&gt;0,AB141/AC141))</f>
        <v>#VALUE!</v>
      </c>
      <c r="AE141" s="105">
        <f t="shared" ref="AE141:AE151" si="57">IF(C141&lt;6," ",IF(C141&lt;=9,F141, IF(C141&gt;=10," ")))</f>
        <v>1.05</v>
      </c>
      <c r="AF141" s="102">
        <f t="shared" ref="AF141:AF151" si="58">IF(Y141=" "," ",N141)</f>
        <v>0.84343643668971868</v>
      </c>
      <c r="AG141" s="105">
        <f t="shared" ref="AG141:AG151" si="59">IF(C141&lt;6," ",IF(C141&lt;=9,T141, IF(C141&gt;=10," ")))</f>
        <v>3.4488201884920633</v>
      </c>
      <c r="AH141" s="105">
        <f t="shared" ref="AH141:AH151" si="60">IF(C141&lt;6," ",IF(C141&lt;=9,U141, IF(C141&gt;=10," ")))</f>
        <v>2.687619047619048</v>
      </c>
      <c r="AI141" s="102">
        <f t="shared" ref="AI141:AI144" si="61">IF(Y141=" ", " ", IF(Y141&gt;0, SUM(AG141:AH141)))</f>
        <v>6.1364392361111113</v>
      </c>
      <c r="AJ141" s="106">
        <f t="shared" ref="AJ141:AJ151" si="62">IF(C141&lt;6," ",IF(C141&lt;=9,S141, IF(C141&gt;=10," ")))</f>
        <v>58.945045427999474</v>
      </c>
      <c r="AK141" s="107">
        <f t="shared" ref="AK141:AK151" si="63">IF(Y141=" ", " ", IF(Y141&gt;0, AJ141-AF141))</f>
        <v>58.101608991309753</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295</v>
      </c>
      <c r="B142" s="102">
        <v>2021</v>
      </c>
      <c r="C142" s="103">
        <v>7</v>
      </c>
      <c r="D142" s="102">
        <v>13</v>
      </c>
      <c r="E142" s="82"/>
      <c r="F142" s="131">
        <v>1.05</v>
      </c>
      <c r="G142" s="131">
        <v>9.14</v>
      </c>
      <c r="H142" s="82"/>
      <c r="I142" s="131" t="s">
        <v>761</v>
      </c>
      <c r="J142" s="205">
        <v>25.3</v>
      </c>
      <c r="K142" s="82"/>
      <c r="L142" s="82"/>
      <c r="M142" s="108"/>
      <c r="N142" s="137" t="s">
        <v>763</v>
      </c>
      <c r="O142" s="82"/>
      <c r="P142" s="82"/>
      <c r="Q142" s="82"/>
      <c r="R142" s="140"/>
      <c r="S142" s="137" t="s">
        <v>763</v>
      </c>
      <c r="T142" s="137" t="s">
        <v>763</v>
      </c>
      <c r="U142" s="137" t="s">
        <v>763</v>
      </c>
      <c r="V142" s="85"/>
      <c r="W142" s="85"/>
      <c r="X142" s="85"/>
      <c r="Y142" s="102" t="str">
        <f t="shared" si="51"/>
        <v>ND</v>
      </c>
      <c r="Z142" s="102" t="e">
        <f t="shared" si="52"/>
        <v>#VALUE!</v>
      </c>
      <c r="AA142" s="102">
        <f t="shared" si="53"/>
        <v>25.3</v>
      </c>
      <c r="AB142" s="102">
        <f t="shared" si="54"/>
        <v>9.14</v>
      </c>
      <c r="AC142" s="104" t="e">
        <f t="shared" si="55"/>
        <v>#VALUE!</v>
      </c>
      <c r="AD142" s="102" t="e">
        <f t="shared" si="56"/>
        <v>#VALUE!</v>
      </c>
      <c r="AE142" s="105">
        <f t="shared" si="57"/>
        <v>1.05</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295</v>
      </c>
      <c r="B143" s="102">
        <v>2021</v>
      </c>
      <c r="C143" s="103">
        <v>7</v>
      </c>
      <c r="D143" s="102">
        <v>27</v>
      </c>
      <c r="E143" s="82"/>
      <c r="F143" s="131">
        <v>0.75</v>
      </c>
      <c r="G143" s="131">
        <v>8.93</v>
      </c>
      <c r="H143" s="82"/>
      <c r="I143" s="131">
        <v>23</v>
      </c>
      <c r="J143" s="205">
        <v>22.2</v>
      </c>
      <c r="K143" s="82"/>
      <c r="L143" s="82"/>
      <c r="M143" s="108"/>
      <c r="N143" s="137" t="s">
        <v>763</v>
      </c>
      <c r="O143" s="82"/>
      <c r="P143" s="82"/>
      <c r="Q143" s="82"/>
      <c r="R143" s="140"/>
      <c r="S143" s="137" t="s">
        <v>763</v>
      </c>
      <c r="T143" s="137" t="s">
        <v>763</v>
      </c>
      <c r="U143" s="137" t="s">
        <v>763</v>
      </c>
      <c r="V143" s="85"/>
      <c r="W143" s="85"/>
      <c r="X143" s="85"/>
      <c r="Y143" s="102">
        <f t="shared" si="51"/>
        <v>23</v>
      </c>
      <c r="Z143" s="102">
        <f t="shared" si="52"/>
        <v>296.14999999999998</v>
      </c>
      <c r="AA143" s="102">
        <f t="shared" si="53"/>
        <v>22.2</v>
      </c>
      <c r="AB143" s="102">
        <f t="shared" si="54"/>
        <v>8.93</v>
      </c>
      <c r="AC143" s="104">
        <f t="shared" si="55"/>
        <v>7.5220898729052168</v>
      </c>
      <c r="AD143" s="102">
        <f t="shared" si="56"/>
        <v>1.1871700751896246</v>
      </c>
      <c r="AE143" s="105">
        <f t="shared" si="57"/>
        <v>0.75</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295</v>
      </c>
      <c r="B144" s="102">
        <v>2021</v>
      </c>
      <c r="C144" s="103">
        <v>7</v>
      </c>
      <c r="D144" s="102">
        <v>27</v>
      </c>
      <c r="E144" s="82"/>
      <c r="F144" s="131">
        <v>0.75</v>
      </c>
      <c r="G144" s="131">
        <v>8.93</v>
      </c>
      <c r="H144" s="82"/>
      <c r="I144" s="131">
        <v>23</v>
      </c>
      <c r="J144" s="205">
        <v>27.4</v>
      </c>
      <c r="K144" s="82"/>
      <c r="L144" s="82"/>
      <c r="M144" s="108"/>
      <c r="N144" s="137">
        <v>0.7506603031134107</v>
      </c>
      <c r="O144" s="82"/>
      <c r="P144" s="82"/>
      <c r="Q144" s="82"/>
      <c r="R144" s="140"/>
      <c r="S144" s="137">
        <v>39.79638697211702</v>
      </c>
      <c r="T144" s="137">
        <v>8.248035714285713</v>
      </c>
      <c r="U144" s="137">
        <v>0.73816871279761809</v>
      </c>
      <c r="V144" s="85"/>
      <c r="W144" s="85"/>
      <c r="X144" s="85"/>
      <c r="Y144" s="102">
        <f t="shared" si="51"/>
        <v>23</v>
      </c>
      <c r="Z144" s="102">
        <f t="shared" si="52"/>
        <v>296.14999999999998</v>
      </c>
      <c r="AA144" s="102">
        <f t="shared" si="53"/>
        <v>27.4</v>
      </c>
      <c r="AB144" s="102">
        <f t="shared" si="54"/>
        <v>8.93</v>
      </c>
      <c r="AC144" s="104">
        <f t="shared" si="55"/>
        <v>7.2994535785059096</v>
      </c>
      <c r="AD144" s="102">
        <f t="shared" si="56"/>
        <v>1.223379243933467</v>
      </c>
      <c r="AE144" s="105">
        <f t="shared" si="57"/>
        <v>0.75</v>
      </c>
      <c r="AF144" s="102">
        <f t="shared" si="58"/>
        <v>0.7506603031134107</v>
      </c>
      <c r="AG144" s="105">
        <f t="shared" si="59"/>
        <v>8.248035714285713</v>
      </c>
      <c r="AH144" s="105">
        <f t="shared" si="60"/>
        <v>0.73816871279761809</v>
      </c>
      <c r="AI144" s="102">
        <f t="shared" si="61"/>
        <v>8.9862044270833312</v>
      </c>
      <c r="AJ144" s="106">
        <f t="shared" si="62"/>
        <v>39.79638697211702</v>
      </c>
      <c r="AK144" s="107">
        <f t="shared" si="63"/>
        <v>39.045726669003606</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295</v>
      </c>
      <c r="B145" s="102">
        <v>2021</v>
      </c>
      <c r="C145" s="103">
        <v>7</v>
      </c>
      <c r="D145" s="102">
        <v>27</v>
      </c>
      <c r="E145" s="82"/>
      <c r="F145" s="131">
        <v>0.75</v>
      </c>
      <c r="G145" s="131">
        <v>8.93</v>
      </c>
      <c r="H145" s="82"/>
      <c r="I145" s="131">
        <v>23</v>
      </c>
      <c r="J145" s="205">
        <v>28.9</v>
      </c>
      <c r="K145" s="82"/>
      <c r="L145" s="82"/>
      <c r="M145" s="108"/>
      <c r="N145" s="137" t="s">
        <v>763</v>
      </c>
      <c r="O145" s="82"/>
      <c r="P145" s="82"/>
      <c r="Q145" s="82"/>
      <c r="R145" s="140"/>
      <c r="S145" s="137" t="s">
        <v>763</v>
      </c>
      <c r="T145" s="137" t="s">
        <v>763</v>
      </c>
      <c r="U145" s="137" t="s">
        <v>763</v>
      </c>
      <c r="V145" s="85"/>
      <c r="W145" s="85"/>
      <c r="X145" s="85"/>
      <c r="Y145" s="102">
        <f t="shared" si="51"/>
        <v>23</v>
      </c>
      <c r="Z145" s="102">
        <f t="shared" si="52"/>
        <v>296.14999999999998</v>
      </c>
      <c r="AA145" s="102">
        <f t="shared" si="53"/>
        <v>28.9</v>
      </c>
      <c r="AB145" s="102">
        <f t="shared" si="54"/>
        <v>8.93</v>
      </c>
      <c r="AC145" s="104">
        <f t="shared" si="55"/>
        <v>7.2364648452428444</v>
      </c>
      <c r="AD145" s="102">
        <f t="shared" si="56"/>
        <v>1.2340279668283696</v>
      </c>
      <c r="AE145" s="105">
        <f t="shared" si="57"/>
        <v>0.75</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295</v>
      </c>
      <c r="B146" s="102">
        <v>2021</v>
      </c>
      <c r="C146" s="103">
        <v>8</v>
      </c>
      <c r="D146" s="102">
        <v>12</v>
      </c>
      <c r="E146" s="82"/>
      <c r="F146" s="131">
        <v>0.85</v>
      </c>
      <c r="G146" s="131">
        <v>8.5</v>
      </c>
      <c r="H146" s="82"/>
      <c r="I146" s="131">
        <v>23.8</v>
      </c>
      <c r="J146" s="205">
        <v>26.1</v>
      </c>
      <c r="K146" s="82"/>
      <c r="L146" s="82"/>
      <c r="M146" s="82"/>
      <c r="N146" s="137" t="s">
        <v>763</v>
      </c>
      <c r="O146" s="82"/>
      <c r="P146" s="82"/>
      <c r="Q146" s="82"/>
      <c r="R146" s="140"/>
      <c r="S146" s="137" t="s">
        <v>763</v>
      </c>
      <c r="T146" s="137" t="s">
        <v>763</v>
      </c>
      <c r="U146" s="137" t="s">
        <v>763</v>
      </c>
      <c r="V146" s="85"/>
      <c r="W146" s="85"/>
      <c r="X146" s="85"/>
      <c r="Y146" s="102">
        <f t="shared" si="51"/>
        <v>23.8</v>
      </c>
      <c r="Z146" s="102">
        <f t="shared" si="52"/>
        <v>296.95</v>
      </c>
      <c r="AA146" s="102">
        <f t="shared" si="53"/>
        <v>26.1</v>
      </c>
      <c r="AB146" s="102">
        <f t="shared" si="54"/>
        <v>8.5</v>
      </c>
      <c r="AC146" s="104">
        <f t="shared" si="55"/>
        <v>7.2500496074162486</v>
      </c>
      <c r="AD146" s="102">
        <f t="shared" si="56"/>
        <v>1.172405771031573</v>
      </c>
      <c r="AE146" s="105">
        <f t="shared" si="57"/>
        <v>0.85</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295</v>
      </c>
      <c r="B147" s="102">
        <v>2021</v>
      </c>
      <c r="C147" s="103">
        <v>8</v>
      </c>
      <c r="D147" s="102">
        <v>12</v>
      </c>
      <c r="E147" s="82"/>
      <c r="F147" s="131">
        <v>0.85</v>
      </c>
      <c r="G147" s="131">
        <v>8.5</v>
      </c>
      <c r="H147" s="82"/>
      <c r="I147" s="131">
        <v>23.8</v>
      </c>
      <c r="J147" s="205">
        <v>26</v>
      </c>
      <c r="K147" s="82"/>
      <c r="L147" s="82"/>
      <c r="M147" s="82"/>
      <c r="N147" s="137">
        <v>0.41561319764738863</v>
      </c>
      <c r="O147" s="82"/>
      <c r="P147" s="82"/>
      <c r="Q147" s="82"/>
      <c r="R147" s="140"/>
      <c r="S147" s="137">
        <v>47.638135681546963</v>
      </c>
      <c r="T147" s="137">
        <v>10.442857142857147</v>
      </c>
      <c r="U147" s="137">
        <v>6.8372222842261881</v>
      </c>
      <c r="V147" s="85"/>
      <c r="W147" s="85"/>
      <c r="X147" s="85"/>
      <c r="Y147" s="102">
        <f t="shared" si="51"/>
        <v>23.8</v>
      </c>
      <c r="Z147" s="102">
        <f t="shared" si="52"/>
        <v>296.95</v>
      </c>
      <c r="AA147" s="102">
        <f t="shared" si="53"/>
        <v>26</v>
      </c>
      <c r="AB147" s="102">
        <f t="shared" si="54"/>
        <v>8.5</v>
      </c>
      <c r="AC147" s="104">
        <f t="shared" si="55"/>
        <v>7.2542155084948421</v>
      </c>
      <c r="AD147" s="102">
        <f t="shared" si="56"/>
        <v>1.1717324898945058</v>
      </c>
      <c r="AE147" s="105">
        <f t="shared" si="57"/>
        <v>0.85</v>
      </c>
      <c r="AF147" s="102">
        <f t="shared" si="58"/>
        <v>0.41561319764738863</v>
      </c>
      <c r="AG147" s="105">
        <f t="shared" si="59"/>
        <v>10.442857142857147</v>
      </c>
      <c r="AH147" s="105">
        <f t="shared" si="60"/>
        <v>6.8372222842261881</v>
      </c>
      <c r="AI147" s="102">
        <f t="shared" ref="AI147" si="64">IF(Y147=" ", " ", IF(Y147&gt;0, SUM(AG147:AH147)))</f>
        <v>17.280079427083336</v>
      </c>
      <c r="AJ147" s="106">
        <f t="shared" si="62"/>
        <v>47.638135681546963</v>
      </c>
      <c r="AK147" s="107">
        <f t="shared" si="63"/>
        <v>47.222522483899574</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295</v>
      </c>
      <c r="B148" s="102">
        <v>2021</v>
      </c>
      <c r="C148" s="132">
        <v>8</v>
      </c>
      <c r="D148" s="82">
        <v>12</v>
      </c>
      <c r="E148" s="85"/>
      <c r="F148" s="131">
        <v>0.85</v>
      </c>
      <c r="G148" s="131">
        <v>8.5</v>
      </c>
      <c r="H148" s="85"/>
      <c r="I148" s="131">
        <v>23.8</v>
      </c>
      <c r="J148" s="205">
        <v>26.9</v>
      </c>
      <c r="K148" s="85"/>
      <c r="L148" s="85"/>
      <c r="M148" s="85"/>
      <c r="N148" s="137" t="s">
        <v>763</v>
      </c>
      <c r="O148" s="85"/>
      <c r="P148" s="85"/>
      <c r="Q148" s="85"/>
      <c r="R148" s="140"/>
      <c r="S148" s="137" t="s">
        <v>763</v>
      </c>
      <c r="T148" s="137" t="s">
        <v>763</v>
      </c>
      <c r="U148" s="137" t="s">
        <v>763</v>
      </c>
      <c r="V148" s="85"/>
      <c r="W148" s="85"/>
      <c r="X148" s="85"/>
      <c r="Y148" s="85">
        <f t="shared" si="51"/>
        <v>23.8</v>
      </c>
      <c r="Z148" s="82">
        <f t="shared" si="52"/>
        <v>296.95</v>
      </c>
      <c r="AA148" s="85">
        <f t="shared" si="53"/>
        <v>26.9</v>
      </c>
      <c r="AB148" s="85">
        <f t="shared" si="54"/>
        <v>8.5</v>
      </c>
      <c r="AC148" s="110">
        <f t="shared" si="55"/>
        <v>7.2168084086242263</v>
      </c>
      <c r="AD148" s="82">
        <f t="shared" si="56"/>
        <v>1.1778059661168689</v>
      </c>
      <c r="AE148" s="111">
        <f t="shared" si="57"/>
        <v>0.85</v>
      </c>
      <c r="AF148" s="82" t="str">
        <f t="shared" si="58"/>
        <v>NS</v>
      </c>
      <c r="AG148" s="111" t="str">
        <f t="shared" si="59"/>
        <v>NS</v>
      </c>
      <c r="AH148" s="111" t="str">
        <f t="shared" si="60"/>
        <v>NS</v>
      </c>
      <c r="AI148" s="102"/>
      <c r="AJ148" s="112" t="str">
        <f t="shared" si="62"/>
        <v>NS</v>
      </c>
      <c r="AK148" s="113" t="e">
        <f t="shared" si="63"/>
        <v>#VALUE!</v>
      </c>
      <c r="AL148" s="82"/>
      <c r="AM148" s="82">
        <f>AD154</f>
        <v>1.1864730316726559</v>
      </c>
      <c r="AN148" s="82">
        <f>AE154</f>
        <v>0.8374999999999998</v>
      </c>
      <c r="AO148" s="82">
        <f>AF154</f>
        <v>0.69062851421399452</v>
      </c>
      <c r="AP148" s="82">
        <f>AI154</f>
        <v>15.164040581597222</v>
      </c>
      <c r="AQ148" s="113">
        <f>AK154</f>
        <v>47.874106909376543</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295</v>
      </c>
      <c r="B149" s="102">
        <v>2021</v>
      </c>
      <c r="C149" s="132">
        <v>8</v>
      </c>
      <c r="D149" s="82">
        <v>26</v>
      </c>
      <c r="E149" s="85"/>
      <c r="F149" s="131">
        <v>0.7</v>
      </c>
      <c r="G149" s="131">
        <v>8.6</v>
      </c>
      <c r="H149" s="85"/>
      <c r="I149" s="131">
        <v>23.1</v>
      </c>
      <c r="J149" s="205">
        <v>24.6</v>
      </c>
      <c r="K149" s="85"/>
      <c r="L149" s="85"/>
      <c r="M149" s="85"/>
      <c r="N149" s="137" t="s">
        <v>763</v>
      </c>
      <c r="O149" s="85"/>
      <c r="P149" s="85"/>
      <c r="Q149" s="85"/>
      <c r="R149" s="140"/>
      <c r="S149" s="137" t="s">
        <v>763</v>
      </c>
      <c r="T149" s="137" t="s">
        <v>763</v>
      </c>
      <c r="U149" s="137" t="s">
        <v>763</v>
      </c>
      <c r="V149" s="85"/>
      <c r="W149" s="85"/>
      <c r="X149" s="85"/>
      <c r="Y149" s="85">
        <f t="shared" si="51"/>
        <v>23.1</v>
      </c>
      <c r="Z149" s="82">
        <f t="shared" si="52"/>
        <v>296.25</v>
      </c>
      <c r="AA149" s="85">
        <f t="shared" si="53"/>
        <v>24.6</v>
      </c>
      <c r="AB149" s="85">
        <f t="shared" si="54"/>
        <v>8.6</v>
      </c>
      <c r="AC149" s="110">
        <f t="shared" si="55"/>
        <v>7.405134159340041</v>
      </c>
      <c r="AD149" s="82">
        <f t="shared" si="56"/>
        <v>1.1613564069130176</v>
      </c>
      <c r="AE149" s="111">
        <f t="shared" si="57"/>
        <v>0.7</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134.07760340608712</v>
      </c>
      <c r="AT149" s="120">
        <f>((LN(AN148)-LN(0.6))/(LN(3)-LN(0.6))*100)</f>
        <v>20.720998673301104</v>
      </c>
      <c r="AU149" s="115">
        <f>((LN(AO148)-LN(10))/(LN(1)-LN(10))*100)</f>
        <v>116.07554947526407</v>
      </c>
      <c r="AV149" s="115">
        <f>((LN(AP148)-LN(10))/(LN(3)-LN(10))*100)</f>
        <v>-34.580663229332771</v>
      </c>
      <c r="AW149" s="115">
        <f>((LN(AQ148)-LN(43))/(LN(20)-LN(43))*100)</f>
        <v>-14.027326961076591</v>
      </c>
      <c r="AX149" s="82"/>
      <c r="AY149" s="82"/>
      <c r="AZ149" s="82"/>
      <c r="BA149" s="82"/>
      <c r="BB149" s="82"/>
    </row>
    <row r="150" spans="1:54" ht="16" x14ac:dyDescent="0.2">
      <c r="A150" s="101" t="s">
        <v>295</v>
      </c>
      <c r="B150" s="102">
        <v>2021</v>
      </c>
      <c r="C150" s="132">
        <v>8</v>
      </c>
      <c r="D150" s="82">
        <v>26</v>
      </c>
      <c r="E150" s="85"/>
      <c r="F150" s="131">
        <v>0.7</v>
      </c>
      <c r="G150" s="131">
        <v>8.6</v>
      </c>
      <c r="H150" s="85"/>
      <c r="I150" s="131">
        <v>23.1</v>
      </c>
      <c r="J150" s="205">
        <v>26.1</v>
      </c>
      <c r="K150" s="85"/>
      <c r="L150" s="85"/>
      <c r="M150" s="85"/>
      <c r="N150" s="137">
        <v>0.7528041194054601</v>
      </c>
      <c r="O150" s="85"/>
      <c r="P150" s="85"/>
      <c r="Q150" s="85"/>
      <c r="R150" s="140"/>
      <c r="S150" s="137">
        <v>47.8793736126987</v>
      </c>
      <c r="T150" s="137">
        <v>19.82119047619048</v>
      </c>
      <c r="U150" s="137">
        <v>8.4322487599206326</v>
      </c>
      <c r="V150" s="85"/>
      <c r="W150" s="85"/>
      <c r="X150" s="85"/>
      <c r="Y150" s="85">
        <f t="shared" si="51"/>
        <v>23.1</v>
      </c>
      <c r="Z150" s="82">
        <f t="shared" si="52"/>
        <v>296.25</v>
      </c>
      <c r="AA150" s="85">
        <f t="shared" si="53"/>
        <v>26.1</v>
      </c>
      <c r="AB150" s="85">
        <f t="shared" si="54"/>
        <v>8.6</v>
      </c>
      <c r="AC150" s="110">
        <f t="shared" si="55"/>
        <v>7.3412796030087755</v>
      </c>
      <c r="AD150" s="82">
        <f t="shared" si="56"/>
        <v>1.1714579017635216</v>
      </c>
      <c r="AE150" s="111">
        <f t="shared" si="57"/>
        <v>0.7</v>
      </c>
      <c r="AF150" s="82">
        <f t="shared" si="58"/>
        <v>0.7528041194054601</v>
      </c>
      <c r="AG150" s="111">
        <f t="shared" si="59"/>
        <v>19.82119047619048</v>
      </c>
      <c r="AH150" s="111">
        <f t="shared" si="60"/>
        <v>8.4322487599206326</v>
      </c>
      <c r="AI150" s="102">
        <f t="shared" ref="AI150" si="65">IF(Y150=" ", " ", IF(Y150&gt;0, SUM(AG150:AH150)))</f>
        <v>28.253439236111113</v>
      </c>
      <c r="AJ150" s="112">
        <f t="shared" si="62"/>
        <v>47.8793736126987</v>
      </c>
      <c r="AK150" s="113">
        <f t="shared" si="63"/>
        <v>47.126569493293239</v>
      </c>
      <c r="AL150" s="82"/>
      <c r="AM150" s="85"/>
      <c r="AN150" s="85"/>
      <c r="AO150" s="85"/>
      <c r="AP150" s="128" t="s">
        <v>1237</v>
      </c>
      <c r="AQ150" s="85"/>
      <c r="AR150" s="82"/>
      <c r="AS150" s="82">
        <f>IF(AS149&gt;100, 100, IF(AS149&lt;0, 0, AS149))</f>
        <v>100</v>
      </c>
      <c r="AT150" s="82">
        <f t="shared" ref="AT150:AW150" si="66">IF(AT149&gt;100, 100, IF(AT149&lt;0, 0, AT149))</f>
        <v>20.720998673301104</v>
      </c>
      <c r="AU150" s="82">
        <f t="shared" si="66"/>
        <v>100</v>
      </c>
      <c r="AV150" s="82">
        <f t="shared" si="66"/>
        <v>0</v>
      </c>
      <c r="AW150" s="82">
        <f t="shared" si="66"/>
        <v>0</v>
      </c>
      <c r="AX150" s="129">
        <f>AVERAGE(AS150:AW150)</f>
        <v>44.144199734660219</v>
      </c>
      <c r="AY150" s="84"/>
      <c r="AZ150" s="84"/>
      <c r="BA150" s="84" t="str">
        <f>IF(AX150&gt;65, "Acceptable; Ongoing Protection is Required", "Unacceptable; Immediate Restoration is Required")</f>
        <v>Unacceptable; Immediate Restoration is Required</v>
      </c>
      <c r="BB150" s="82"/>
    </row>
    <row r="151" spans="1:54" ht="16" x14ac:dyDescent="0.2">
      <c r="A151" s="101" t="s">
        <v>295</v>
      </c>
      <c r="B151" s="102">
        <v>2021</v>
      </c>
      <c r="C151" s="132">
        <v>8</v>
      </c>
      <c r="D151" s="82">
        <v>26</v>
      </c>
      <c r="E151" s="85"/>
      <c r="F151" s="131">
        <v>0.7</v>
      </c>
      <c r="G151" s="131">
        <v>8.6</v>
      </c>
      <c r="H151" s="85"/>
      <c r="I151" s="131">
        <v>23.1</v>
      </c>
      <c r="J151" s="205">
        <v>27.2</v>
      </c>
      <c r="K151" s="85"/>
      <c r="L151" s="85"/>
      <c r="M151" s="85"/>
      <c r="N151" s="137" t="s">
        <v>763</v>
      </c>
      <c r="O151" s="85"/>
      <c r="P151" s="85"/>
      <c r="Q151" s="85"/>
      <c r="R151" s="140"/>
      <c r="S151" s="137" t="s">
        <v>763</v>
      </c>
      <c r="T151" s="137" t="s">
        <v>763</v>
      </c>
      <c r="U151" s="137" t="s">
        <v>763</v>
      </c>
      <c r="V151" s="85"/>
      <c r="W151" s="85"/>
      <c r="X151" s="85"/>
      <c r="Y151" s="85">
        <f t="shared" si="51"/>
        <v>23.1</v>
      </c>
      <c r="Z151" s="82">
        <f t="shared" si="52"/>
        <v>296.25</v>
      </c>
      <c r="AA151" s="85">
        <f t="shared" si="53"/>
        <v>27.2</v>
      </c>
      <c r="AB151" s="85">
        <f t="shared" si="54"/>
        <v>8.6</v>
      </c>
      <c r="AC151" s="110">
        <f t="shared" si="55"/>
        <v>7.2948031460229785</v>
      </c>
      <c r="AD151" s="82">
        <f t="shared" si="56"/>
        <v>1.1789214633829559</v>
      </c>
      <c r="AE151" s="111">
        <f t="shared" si="57"/>
        <v>0.7</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44.144199734660219</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1.1864730316726559</v>
      </c>
      <c r="AE154" s="84">
        <f>_xlfn.AGGREGATE(1, 6,AE140:AE151)</f>
        <v>0.8374999999999998</v>
      </c>
      <c r="AF154" s="84">
        <f>_xlfn.AGGREGATE(1, 6,AF140:AF151)</f>
        <v>0.69062851421399452</v>
      </c>
      <c r="AG154" s="82"/>
      <c r="AH154" s="82"/>
      <c r="AI154" s="84">
        <f>_xlfn.AGGREGATE(1, 6,AI140:AI151)</f>
        <v>15.164040581597222</v>
      </c>
      <c r="AJ154" s="82"/>
      <c r="AK154" s="84">
        <f>_xlfn.AGGREGATE(1, 6,AK140:AK151)</f>
        <v>47.874106909376543</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AVERAGE(AD139:AD146)</f>
        <v>#VALUE!</v>
      </c>
      <c r="AE155" s="126">
        <f>AVERAGE(AE139:AE151)</f>
        <v>0.8374999999999998</v>
      </c>
      <c r="AF155" s="126">
        <f>AVERAGE(AF139:AF151)</f>
        <v>0.69062851421399452</v>
      </c>
      <c r="AG155" s="126"/>
      <c r="AH155" s="126"/>
      <c r="AI155" s="126">
        <f>AVERAGE(AI139:AI151)</f>
        <v>15.164040581597222</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295</v>
      </c>
      <c r="C162" s="68" t="s">
        <v>757</v>
      </c>
      <c r="E162" s="69">
        <v>44757</v>
      </c>
      <c r="F162" s="68" t="s">
        <v>1143</v>
      </c>
      <c r="G162" s="68" t="s">
        <v>1149</v>
      </c>
      <c r="H162" t="s">
        <v>1150</v>
      </c>
      <c r="I162" s="68">
        <v>0</v>
      </c>
      <c r="J162" s="68" t="s">
        <v>760</v>
      </c>
      <c r="K162" s="77">
        <v>0.37083333333333335</v>
      </c>
      <c r="L162" s="68">
        <v>2</v>
      </c>
      <c r="M162" s="68">
        <v>1</v>
      </c>
      <c r="N162" s="68" t="s">
        <v>757</v>
      </c>
      <c r="O162" s="68" t="s">
        <v>808</v>
      </c>
      <c r="P162" s="68">
        <v>1</v>
      </c>
      <c r="Q162" s="68" t="s">
        <v>761</v>
      </c>
      <c r="R162" s="68" t="s">
        <v>761</v>
      </c>
      <c r="S162" s="131">
        <v>1</v>
      </c>
      <c r="T162" s="76">
        <v>1</v>
      </c>
      <c r="U162" s="131">
        <v>9.35</v>
      </c>
      <c r="V162" s="131">
        <v>18.8</v>
      </c>
      <c r="W162" s="71">
        <v>0.26597222222222222</v>
      </c>
      <c r="X162" s="68">
        <v>0.15</v>
      </c>
      <c r="Y162" s="68">
        <v>25.8</v>
      </c>
      <c r="Z162" s="68">
        <v>6.57</v>
      </c>
      <c r="AA162" s="72">
        <v>5.7007592323438399</v>
      </c>
      <c r="AB162" s="73">
        <v>82.1</v>
      </c>
      <c r="AC162" s="134">
        <v>25.1</v>
      </c>
      <c r="AD162" s="74">
        <v>39.700000000000003</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295</v>
      </c>
      <c r="C163" s="68" t="s">
        <v>764</v>
      </c>
      <c r="E163" s="69">
        <v>44757</v>
      </c>
      <c r="F163" s="68" t="s">
        <v>1143</v>
      </c>
      <c r="G163" s="68" t="s">
        <v>1149</v>
      </c>
      <c r="H163" t="s">
        <v>1150</v>
      </c>
      <c r="I163" s="68">
        <v>0</v>
      </c>
      <c r="J163" s="68" t="s">
        <v>760</v>
      </c>
      <c r="K163" s="77">
        <v>0.37083333333333335</v>
      </c>
      <c r="L163" s="68">
        <v>2</v>
      </c>
      <c r="M163" s="68">
        <v>1</v>
      </c>
      <c r="N163" s="68" t="s">
        <v>757</v>
      </c>
      <c r="O163" s="68" t="s">
        <v>808</v>
      </c>
      <c r="P163" s="68">
        <v>1</v>
      </c>
      <c r="Q163" s="68" t="s">
        <v>761</v>
      </c>
      <c r="R163" s="68" t="s">
        <v>761</v>
      </c>
      <c r="S163" s="131">
        <v>1</v>
      </c>
      <c r="T163" s="76">
        <v>1</v>
      </c>
      <c r="U163" s="131">
        <v>9.35</v>
      </c>
      <c r="V163" s="131">
        <v>18.8</v>
      </c>
      <c r="W163" s="71">
        <v>0.26666666666666666</v>
      </c>
      <c r="X163" s="68">
        <v>0.5</v>
      </c>
      <c r="Y163" s="68">
        <v>27</v>
      </c>
      <c r="Z163" s="68">
        <v>6.27</v>
      </c>
      <c r="AA163" s="72">
        <v>5.3590690121164926</v>
      </c>
      <c r="AB163" s="73">
        <v>91.5</v>
      </c>
      <c r="AC163" s="134">
        <v>28</v>
      </c>
      <c r="AD163" s="74">
        <v>43.6</v>
      </c>
      <c r="AE163" s="72">
        <v>0.3505154639175258</v>
      </c>
      <c r="AF163" s="72">
        <v>5.6307816061123006E-3</v>
      </c>
      <c r="AG163" s="72">
        <v>2.5000000000000001E-2</v>
      </c>
      <c r="AH163" s="137">
        <v>3.0630781606112302E-2</v>
      </c>
      <c r="AI163" s="72">
        <v>17.469332672904368</v>
      </c>
      <c r="AJ163" s="75">
        <v>17.499963454510482</v>
      </c>
      <c r="AK163" s="72">
        <v>212.34289256725117</v>
      </c>
      <c r="AL163" s="72">
        <v>32.440588683117824</v>
      </c>
      <c r="AM163" s="72">
        <v>6.5455930729689573</v>
      </c>
      <c r="AN163" s="72">
        <v>49.909921356022195</v>
      </c>
      <c r="AO163" s="137">
        <v>49.940552137628302</v>
      </c>
      <c r="AP163" s="137">
        <v>4.7519513679324898</v>
      </c>
      <c r="AQ163" s="137">
        <v>0.03</v>
      </c>
      <c r="AR163" s="70">
        <v>1</v>
      </c>
      <c r="AS163" s="72">
        <v>4.7819513679324901</v>
      </c>
    </row>
    <row r="164" spans="1:54" x14ac:dyDescent="0.2">
      <c r="A164" t="s">
        <v>756</v>
      </c>
      <c r="B164" s="68" t="s">
        <v>295</v>
      </c>
      <c r="C164" s="68" t="s">
        <v>765</v>
      </c>
      <c r="E164" s="69">
        <v>44757</v>
      </c>
      <c r="F164" s="68" t="s">
        <v>1143</v>
      </c>
      <c r="G164" s="68" t="s">
        <v>1149</v>
      </c>
      <c r="H164" t="s">
        <v>1150</v>
      </c>
      <c r="I164" s="68">
        <v>0</v>
      </c>
      <c r="J164" s="68" t="s">
        <v>760</v>
      </c>
      <c r="K164" s="77">
        <v>0.37083333333333335</v>
      </c>
      <c r="L164" s="68">
        <v>2</v>
      </c>
      <c r="M164" s="68">
        <v>1</v>
      </c>
      <c r="N164" s="68" t="s">
        <v>757</v>
      </c>
      <c r="O164" s="68" t="s">
        <v>808</v>
      </c>
      <c r="P164" s="68">
        <v>1</v>
      </c>
      <c r="Q164" s="68" t="s">
        <v>761</v>
      </c>
      <c r="R164" s="68" t="s">
        <v>761</v>
      </c>
      <c r="S164" s="131">
        <v>1</v>
      </c>
      <c r="T164" s="76">
        <v>1</v>
      </c>
      <c r="U164" s="131">
        <v>9.35</v>
      </c>
      <c r="V164" s="131">
        <v>18.8</v>
      </c>
      <c r="W164" s="71">
        <v>0.2673611111111111</v>
      </c>
      <c r="X164" s="68">
        <v>0.8</v>
      </c>
      <c r="Y164" s="68">
        <v>27.2</v>
      </c>
      <c r="Z164" s="68">
        <v>5.64</v>
      </c>
      <c r="AA164" s="72">
        <v>4.8216475695069629</v>
      </c>
      <c r="AB164" s="73">
        <v>83</v>
      </c>
      <c r="AC164" s="134">
        <v>28</v>
      </c>
      <c r="AD164" s="74">
        <v>43.7</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295</v>
      </c>
      <c r="C165" s="68" t="s">
        <v>757</v>
      </c>
      <c r="E165" s="69">
        <v>44771</v>
      </c>
      <c r="F165" s="68" t="s">
        <v>761</v>
      </c>
      <c r="G165" s="68" t="s">
        <v>1149</v>
      </c>
      <c r="H165" t="s">
        <v>761</v>
      </c>
      <c r="I165" s="68" t="s">
        <v>761</v>
      </c>
      <c r="J165" s="68" t="s">
        <v>761</v>
      </c>
      <c r="K165" s="68" t="s">
        <v>761</v>
      </c>
      <c r="L165" s="68" t="s">
        <v>761</v>
      </c>
      <c r="M165" s="68" t="s">
        <v>761</v>
      </c>
      <c r="N165" s="68" t="s">
        <v>761</v>
      </c>
      <c r="O165" s="68" t="s">
        <v>761</v>
      </c>
      <c r="P165" s="68" t="s">
        <v>761</v>
      </c>
      <c r="Q165" s="68" t="s">
        <v>761</v>
      </c>
      <c r="R165" s="68" t="s">
        <v>761</v>
      </c>
      <c r="S165" s="131" t="s">
        <v>761</v>
      </c>
      <c r="T165" s="70" t="s">
        <v>761</v>
      </c>
      <c r="U165" s="131" t="s">
        <v>761</v>
      </c>
      <c r="V165" s="131" t="s">
        <v>761</v>
      </c>
      <c r="W165" s="71" t="s">
        <v>761</v>
      </c>
      <c r="X165" s="68" t="s">
        <v>761</v>
      </c>
      <c r="Y165" s="68" t="s">
        <v>761</v>
      </c>
      <c r="Z165" s="68" t="s">
        <v>761</v>
      </c>
      <c r="AA165" s="72" t="s">
        <v>761</v>
      </c>
      <c r="AB165" s="73" t="s">
        <v>761</v>
      </c>
      <c r="AC165" s="134">
        <v>21.4</v>
      </c>
      <c r="AD165" s="74">
        <v>34.299999999999997</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295</v>
      </c>
      <c r="C166" s="68" t="s">
        <v>764</v>
      </c>
      <c r="E166" s="69">
        <v>44771</v>
      </c>
      <c r="F166" s="68" t="s">
        <v>761</v>
      </c>
      <c r="G166" s="68" t="s">
        <v>1149</v>
      </c>
      <c r="H166" t="s">
        <v>761</v>
      </c>
      <c r="I166" s="68" t="s">
        <v>761</v>
      </c>
      <c r="J166" s="68" t="s">
        <v>761</v>
      </c>
      <c r="K166" s="68" t="s">
        <v>761</v>
      </c>
      <c r="L166" s="68" t="s">
        <v>761</v>
      </c>
      <c r="M166" s="68" t="s">
        <v>761</v>
      </c>
      <c r="N166" s="68" t="s">
        <v>761</v>
      </c>
      <c r="O166" s="68" t="s">
        <v>761</v>
      </c>
      <c r="P166" s="68" t="s">
        <v>761</v>
      </c>
      <c r="Q166" s="68" t="s">
        <v>761</v>
      </c>
      <c r="R166" s="68" t="s">
        <v>761</v>
      </c>
      <c r="S166" s="131" t="s">
        <v>761</v>
      </c>
      <c r="T166" s="70" t="s">
        <v>761</v>
      </c>
      <c r="U166" s="131" t="s">
        <v>761</v>
      </c>
      <c r="V166" s="131" t="s">
        <v>761</v>
      </c>
      <c r="W166" s="71" t="s">
        <v>761</v>
      </c>
      <c r="X166" s="68" t="s">
        <v>761</v>
      </c>
      <c r="Y166" s="68" t="s">
        <v>761</v>
      </c>
      <c r="Z166" s="68" t="s">
        <v>761</v>
      </c>
      <c r="AA166" s="72" t="s">
        <v>761</v>
      </c>
      <c r="AB166" s="73" t="s">
        <v>761</v>
      </c>
      <c r="AC166" s="134">
        <v>25.7</v>
      </c>
      <c r="AD166" s="74">
        <v>40.5</v>
      </c>
      <c r="AE166" s="72">
        <v>0.57766256453297149</v>
      </c>
      <c r="AF166" s="72">
        <v>0.78545403912649947</v>
      </c>
      <c r="AG166" s="72">
        <v>2.5000000000000001E-2</v>
      </c>
      <c r="AH166" s="137">
        <v>0.81045403912649949</v>
      </c>
      <c r="AI166" s="72">
        <v>29.657628284397259</v>
      </c>
      <c r="AJ166" s="75">
        <v>30.46808232352376</v>
      </c>
      <c r="AK166" s="72">
        <v>279.83851013154441</v>
      </c>
      <c r="AL166" s="72">
        <v>43.72822936728992</v>
      </c>
      <c r="AM166" s="72">
        <v>6.3994932834136735</v>
      </c>
      <c r="AN166" s="72">
        <v>73.385857651687175</v>
      </c>
      <c r="AO166" s="137">
        <v>74.196311690813673</v>
      </c>
      <c r="AP166" s="137">
        <v>11.769054464285711</v>
      </c>
      <c r="AQ166" s="137">
        <v>0.03</v>
      </c>
      <c r="AR166" s="70">
        <v>1</v>
      </c>
      <c r="AS166" s="72">
        <v>11.79905446428571</v>
      </c>
    </row>
    <row r="167" spans="1:54" x14ac:dyDescent="0.2">
      <c r="A167" t="s">
        <v>756</v>
      </c>
      <c r="B167" s="68" t="s">
        <v>295</v>
      </c>
      <c r="C167" s="68" t="s">
        <v>765</v>
      </c>
      <c r="E167" s="69">
        <v>44771</v>
      </c>
      <c r="F167" s="68" t="s">
        <v>761</v>
      </c>
      <c r="G167" s="68" t="s">
        <v>1149</v>
      </c>
      <c r="H167" t="s">
        <v>761</v>
      </c>
      <c r="I167" s="68" t="s">
        <v>761</v>
      </c>
      <c r="J167" s="68" t="s">
        <v>761</v>
      </c>
      <c r="K167" s="68" t="s">
        <v>761</v>
      </c>
      <c r="L167" s="68" t="s">
        <v>761</v>
      </c>
      <c r="M167" s="68" t="s">
        <v>761</v>
      </c>
      <c r="N167" s="68" t="s">
        <v>761</v>
      </c>
      <c r="O167" s="68" t="s">
        <v>761</v>
      </c>
      <c r="P167" s="68" t="s">
        <v>761</v>
      </c>
      <c r="Q167" s="68" t="s">
        <v>761</v>
      </c>
      <c r="R167" s="68" t="s">
        <v>761</v>
      </c>
      <c r="S167" s="131" t="s">
        <v>761</v>
      </c>
      <c r="T167" s="70" t="s">
        <v>761</v>
      </c>
      <c r="U167" s="131" t="s">
        <v>761</v>
      </c>
      <c r="V167" s="131" t="s">
        <v>761</v>
      </c>
      <c r="W167" s="71" t="s">
        <v>761</v>
      </c>
      <c r="X167" s="68" t="s">
        <v>761</v>
      </c>
      <c r="Y167" s="68" t="s">
        <v>761</v>
      </c>
      <c r="Z167" s="68" t="s">
        <v>761</v>
      </c>
      <c r="AA167" s="72" t="s">
        <v>761</v>
      </c>
      <c r="AB167" s="73" t="s">
        <v>761</v>
      </c>
      <c r="AC167" s="134">
        <v>25.9</v>
      </c>
      <c r="AD167" s="74">
        <v>40.799999999999997</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295</v>
      </c>
      <c r="C168" s="68" t="s">
        <v>757</v>
      </c>
      <c r="E168" s="69">
        <v>44788</v>
      </c>
      <c r="F168" s="68" t="s">
        <v>1179</v>
      </c>
      <c r="G168" s="68" t="s">
        <v>1149</v>
      </c>
      <c r="H168" t="s">
        <v>1180</v>
      </c>
      <c r="I168" s="68" t="s">
        <v>1145</v>
      </c>
      <c r="J168" s="68" t="s">
        <v>820</v>
      </c>
      <c r="K168" s="77">
        <v>0.42569444444444443</v>
      </c>
      <c r="L168" s="68">
        <v>1</v>
      </c>
      <c r="M168" s="68">
        <v>1</v>
      </c>
      <c r="N168" s="68" t="s">
        <v>519</v>
      </c>
      <c r="O168" s="68" t="s">
        <v>1181</v>
      </c>
      <c r="P168" s="68">
        <v>0.86</v>
      </c>
      <c r="Q168" s="68" t="s">
        <v>761</v>
      </c>
      <c r="R168" s="68" t="s">
        <v>761</v>
      </c>
      <c r="S168" s="131">
        <v>0.86</v>
      </c>
      <c r="T168" s="143">
        <v>1</v>
      </c>
      <c r="U168" s="131">
        <v>8.6</v>
      </c>
      <c r="V168" s="131">
        <v>21.6</v>
      </c>
      <c r="W168" s="71">
        <v>0.31527777777777777</v>
      </c>
      <c r="X168" s="68">
        <v>0.15</v>
      </c>
      <c r="Y168" s="68">
        <v>22.9</v>
      </c>
      <c r="Z168" s="68">
        <v>9.2799999999999994</v>
      </c>
      <c r="AA168" s="72">
        <v>8.0374395444480573</v>
      </c>
      <c r="AB168" s="73">
        <v>108.6</v>
      </c>
      <c r="AC168" s="134">
        <v>24.9</v>
      </c>
      <c r="AD168" s="74">
        <v>39.299999999999997</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295</v>
      </c>
      <c r="C169" s="68" t="s">
        <v>764</v>
      </c>
      <c r="E169" s="69">
        <v>44788</v>
      </c>
      <c r="F169" s="68" t="s">
        <v>1179</v>
      </c>
      <c r="G169" s="68" t="s">
        <v>1149</v>
      </c>
      <c r="H169" t="s">
        <v>1180</v>
      </c>
      <c r="I169" s="68" t="s">
        <v>1145</v>
      </c>
      <c r="J169" s="68" t="s">
        <v>820</v>
      </c>
      <c r="K169" s="77">
        <v>0.42569444444444443</v>
      </c>
      <c r="L169" s="68">
        <v>1</v>
      </c>
      <c r="M169" s="68">
        <v>1</v>
      </c>
      <c r="N169" s="68" t="s">
        <v>519</v>
      </c>
      <c r="O169" s="68" t="s">
        <v>1181</v>
      </c>
      <c r="P169" s="68">
        <v>0.86</v>
      </c>
      <c r="Q169" s="68" t="s">
        <v>761</v>
      </c>
      <c r="R169" s="68" t="s">
        <v>761</v>
      </c>
      <c r="S169" s="131">
        <v>0.86</v>
      </c>
      <c r="T169" s="143">
        <v>1</v>
      </c>
      <c r="U169" s="131">
        <v>8.6</v>
      </c>
      <c r="V169" s="131">
        <v>21.6</v>
      </c>
      <c r="W169" s="71">
        <v>0.31527777777777777</v>
      </c>
      <c r="X169" s="68">
        <v>0.43</v>
      </c>
      <c r="Y169" s="68">
        <v>24.2</v>
      </c>
      <c r="Z169" s="68">
        <v>7.6</v>
      </c>
      <c r="AA169" s="72">
        <v>6.4940069254017851</v>
      </c>
      <c r="AB169" s="73">
        <v>105.8</v>
      </c>
      <c r="AC169" s="134">
        <v>27.5</v>
      </c>
      <c r="AD169" s="74">
        <v>43.2</v>
      </c>
      <c r="AE169" s="72">
        <v>0.10410958904109591</v>
      </c>
      <c r="AF169" s="72">
        <v>2.5000000000000001E-2</v>
      </c>
      <c r="AG169" s="72">
        <v>0.37064922241421877</v>
      </c>
      <c r="AH169" s="137">
        <v>0.39564922241421879</v>
      </c>
      <c r="AI169" s="72">
        <v>16.654227676989517</v>
      </c>
      <c r="AJ169" s="75">
        <v>17.049876899403735</v>
      </c>
      <c r="AK169" s="72">
        <v>187.67108948472904</v>
      </c>
      <c r="AL169" s="72">
        <v>26.320751403164181</v>
      </c>
      <c r="AM169" s="72">
        <v>7.1301569856462352</v>
      </c>
      <c r="AN169" s="72">
        <v>42.974979080153702</v>
      </c>
      <c r="AO169" s="137">
        <v>43.370628302567916</v>
      </c>
      <c r="AP169" s="137">
        <v>3.6465505952380957</v>
      </c>
      <c r="AQ169" s="137">
        <v>0.03</v>
      </c>
      <c r="AR169" s="70">
        <v>1</v>
      </c>
      <c r="AS169" s="72">
        <v>3.6765505952380955</v>
      </c>
    </row>
    <row r="170" spans="1:54" x14ac:dyDescent="0.2">
      <c r="A170" t="s">
        <v>756</v>
      </c>
      <c r="B170" s="68" t="s">
        <v>295</v>
      </c>
      <c r="C170" s="68" t="s">
        <v>765</v>
      </c>
      <c r="E170" s="69">
        <v>44788</v>
      </c>
      <c r="F170" s="68" t="s">
        <v>1179</v>
      </c>
      <c r="G170" s="68" t="s">
        <v>1149</v>
      </c>
      <c r="H170" t="s">
        <v>1180</v>
      </c>
      <c r="I170" s="68" t="s">
        <v>1145</v>
      </c>
      <c r="J170" s="68" t="s">
        <v>820</v>
      </c>
      <c r="K170" s="77">
        <v>0.42569444444444399</v>
      </c>
      <c r="L170" s="68">
        <v>1</v>
      </c>
      <c r="M170" s="68">
        <v>1</v>
      </c>
      <c r="N170" s="68" t="s">
        <v>519</v>
      </c>
      <c r="O170" s="68" t="s">
        <v>1181</v>
      </c>
      <c r="P170" s="68">
        <v>0.86</v>
      </c>
      <c r="Q170" s="68" t="s">
        <v>761</v>
      </c>
      <c r="R170" s="68" t="s">
        <v>761</v>
      </c>
      <c r="S170" s="131">
        <v>0.86</v>
      </c>
      <c r="T170" s="143">
        <v>1</v>
      </c>
      <c r="U170" s="131">
        <v>8.6</v>
      </c>
      <c r="V170" s="131">
        <v>21.6</v>
      </c>
      <c r="W170" s="71">
        <v>0.31527777777777799</v>
      </c>
      <c r="X170" s="68">
        <v>0.6</v>
      </c>
      <c r="Y170" s="68" t="s">
        <v>761</v>
      </c>
      <c r="Z170" s="68" t="s">
        <v>761</v>
      </c>
      <c r="AA170" s="72" t="s">
        <v>761</v>
      </c>
      <c r="AB170" s="73" t="s">
        <v>761</v>
      </c>
      <c r="AC170" s="134">
        <v>27.3</v>
      </c>
      <c r="AD170" s="74">
        <v>42.8</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295</v>
      </c>
      <c r="C171" s="68" t="s">
        <v>757</v>
      </c>
      <c r="E171" s="69">
        <v>44803</v>
      </c>
      <c r="F171" s="68" t="s">
        <v>1143</v>
      </c>
      <c r="G171" s="68" t="s">
        <v>1149</v>
      </c>
      <c r="H171" t="s">
        <v>1192</v>
      </c>
      <c r="I171" s="68">
        <v>2</v>
      </c>
      <c r="J171" s="68" t="s">
        <v>760</v>
      </c>
      <c r="K171" s="77">
        <v>0.40833333333333338</v>
      </c>
      <c r="L171" s="68">
        <v>3</v>
      </c>
      <c r="M171" s="68">
        <v>1</v>
      </c>
      <c r="N171" s="68" t="s">
        <v>773</v>
      </c>
      <c r="O171" s="68" t="s">
        <v>808</v>
      </c>
      <c r="P171" s="68">
        <v>1.43</v>
      </c>
      <c r="Q171" s="68">
        <v>0.73</v>
      </c>
      <c r="R171" s="68">
        <v>0.75</v>
      </c>
      <c r="S171" s="131">
        <v>0.74</v>
      </c>
      <c r="T171" s="80">
        <v>0.5174825174825175</v>
      </c>
      <c r="U171" s="131">
        <v>8.65</v>
      </c>
      <c r="V171" s="131">
        <v>23.2</v>
      </c>
      <c r="W171" s="71">
        <v>0.28194444444444444</v>
      </c>
      <c r="X171" s="68">
        <v>0.15</v>
      </c>
      <c r="Y171" s="68">
        <v>25.3</v>
      </c>
      <c r="Z171" s="68">
        <v>5.72</v>
      </c>
      <c r="AA171" s="72">
        <v>4.9270583545912698</v>
      </c>
      <c r="AB171" s="73">
        <v>69.2</v>
      </c>
      <c r="AC171" s="134">
        <v>26.3</v>
      </c>
      <c r="AD171" s="74">
        <v>41.4</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295</v>
      </c>
      <c r="C172" s="68" t="s">
        <v>764</v>
      </c>
      <c r="E172" s="69">
        <v>44803</v>
      </c>
      <c r="F172" s="68" t="s">
        <v>1143</v>
      </c>
      <c r="G172" s="68" t="s">
        <v>1149</v>
      </c>
      <c r="H172" t="s">
        <v>1192</v>
      </c>
      <c r="I172" s="68">
        <v>2</v>
      </c>
      <c r="J172" s="68" t="s">
        <v>760</v>
      </c>
      <c r="K172" s="77">
        <v>0.40833333333333338</v>
      </c>
      <c r="L172" s="68">
        <v>3</v>
      </c>
      <c r="M172" s="68">
        <v>1</v>
      </c>
      <c r="N172" s="68" t="s">
        <v>773</v>
      </c>
      <c r="O172" s="68" t="s">
        <v>808</v>
      </c>
      <c r="P172" s="68">
        <v>1.43</v>
      </c>
      <c r="Q172" s="68">
        <v>0.73</v>
      </c>
      <c r="R172" s="68">
        <v>0.75</v>
      </c>
      <c r="S172" s="131">
        <v>0.74</v>
      </c>
      <c r="T172" s="80">
        <v>0.5174825174825175</v>
      </c>
      <c r="U172" s="131">
        <v>8.65</v>
      </c>
      <c r="V172" s="131">
        <v>23.2</v>
      </c>
      <c r="W172" s="71">
        <v>0.28263888888888888</v>
      </c>
      <c r="X172" s="68">
        <v>0.7</v>
      </c>
      <c r="Y172" s="68">
        <v>25.5</v>
      </c>
      <c r="Z172" s="68">
        <v>4.67</v>
      </c>
      <c r="AA172" s="72">
        <v>4.0234671735216478</v>
      </c>
      <c r="AB172" s="73">
        <v>66.2</v>
      </c>
      <c r="AC172" s="134">
        <v>26.3</v>
      </c>
      <c r="AD172" s="74">
        <v>41.3</v>
      </c>
      <c r="AE172" s="72">
        <v>6.062052505966585E-2</v>
      </c>
      <c r="AF172" s="72">
        <v>0.24626061045656811</v>
      </c>
      <c r="AG172" s="72">
        <v>2.5000000000000001E-2</v>
      </c>
      <c r="AH172" s="137">
        <v>0.27126061045656813</v>
      </c>
      <c r="AI172" s="72">
        <v>32.728558585542672</v>
      </c>
      <c r="AJ172" s="75">
        <v>32.999819195999237</v>
      </c>
      <c r="AK172" s="72">
        <v>224.81655367507682</v>
      </c>
      <c r="AL172" s="72">
        <v>36.727629432951694</v>
      </c>
      <c r="AM172" s="72">
        <v>6.1211833474167392</v>
      </c>
      <c r="AN172" s="72">
        <v>69.456188018494373</v>
      </c>
      <c r="AO172" s="137">
        <v>69.727448628950924</v>
      </c>
      <c r="AP172" s="137">
        <v>8.5299220238095241</v>
      </c>
      <c r="AQ172" s="137">
        <v>0.03</v>
      </c>
      <c r="AR172" s="70">
        <v>1</v>
      </c>
      <c r="AS172" s="72">
        <v>8.5599220238095235</v>
      </c>
    </row>
    <row r="173" spans="1:54" x14ac:dyDescent="0.2">
      <c r="A173" t="s">
        <v>756</v>
      </c>
      <c r="B173" s="68" t="s">
        <v>295</v>
      </c>
      <c r="C173" s="68" t="s">
        <v>765</v>
      </c>
      <c r="E173" s="69">
        <v>44803</v>
      </c>
      <c r="F173" s="68" t="s">
        <v>1143</v>
      </c>
      <c r="G173" s="68" t="s">
        <v>1149</v>
      </c>
      <c r="H173" t="s">
        <v>1192</v>
      </c>
      <c r="I173" s="68">
        <v>2</v>
      </c>
      <c r="J173" s="68" t="s">
        <v>760</v>
      </c>
      <c r="K173" s="77">
        <v>0.40833333333333338</v>
      </c>
      <c r="L173" s="68">
        <v>3</v>
      </c>
      <c r="M173" s="68">
        <v>1</v>
      </c>
      <c r="N173" s="68" t="s">
        <v>773</v>
      </c>
      <c r="O173" s="68" t="s">
        <v>808</v>
      </c>
      <c r="P173" s="68">
        <v>1.43</v>
      </c>
      <c r="Q173" s="68">
        <v>0.73</v>
      </c>
      <c r="R173" s="68">
        <v>0.75</v>
      </c>
      <c r="S173" s="131">
        <v>0.74</v>
      </c>
      <c r="T173" s="80">
        <v>0.5174825174825175</v>
      </c>
      <c r="U173" s="131">
        <v>8.65</v>
      </c>
      <c r="V173" s="131">
        <v>23.2</v>
      </c>
      <c r="W173" s="71">
        <v>0.28263888888888888</v>
      </c>
      <c r="X173" s="68">
        <v>1.1000000000000001</v>
      </c>
      <c r="Y173" s="68">
        <v>25.6</v>
      </c>
      <c r="Z173" s="68">
        <v>4.49</v>
      </c>
      <c r="AA173" s="72">
        <v>3.8513108231923705</v>
      </c>
      <c r="AB173" s="73">
        <v>64.099999999999994</v>
      </c>
      <c r="AC173" s="134">
        <v>27.1</v>
      </c>
      <c r="AD173" s="74">
        <v>42.4</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295</v>
      </c>
      <c r="B180" s="102">
        <v>2022</v>
      </c>
      <c r="C180" s="103">
        <v>7</v>
      </c>
      <c r="D180" s="102">
        <v>15</v>
      </c>
      <c r="E180" s="82"/>
      <c r="F180" s="131">
        <v>1</v>
      </c>
      <c r="G180" s="131">
        <v>9.35</v>
      </c>
      <c r="H180" s="82"/>
      <c r="I180" s="131">
        <v>18.8</v>
      </c>
      <c r="J180" s="134">
        <v>25.1</v>
      </c>
      <c r="K180" s="82"/>
      <c r="L180" s="82"/>
      <c r="M180" s="108"/>
      <c r="N180" s="137" t="s">
        <v>763</v>
      </c>
      <c r="O180" s="82"/>
      <c r="P180" s="82"/>
      <c r="Q180" s="82"/>
      <c r="R180" s="140"/>
      <c r="S180" s="137" t="s">
        <v>763</v>
      </c>
      <c r="T180" s="137" t="s">
        <v>763</v>
      </c>
      <c r="U180" s="137" t="s">
        <v>763</v>
      </c>
      <c r="V180" s="85"/>
      <c r="W180" s="85"/>
      <c r="X180" s="85"/>
      <c r="Y180" s="102">
        <f>IF(C180&lt;6," ",IF(C180&lt;=9,I180, IF(C180&gt;=10," ")))</f>
        <v>18.8</v>
      </c>
      <c r="Z180" s="102">
        <f>IF(Y180=" ", " ", IF(Y180&gt;0, Y180+273.15))</f>
        <v>291.95</v>
      </c>
      <c r="AA180" s="102">
        <f>IF(C180&lt;6," ",IF(C180&lt;=9,J180, IF(C180&gt;=10," ")))</f>
        <v>25.1</v>
      </c>
      <c r="AB180" s="102">
        <f>IF(C180&lt;6," ",IF(C180&lt;=9,G180, IF(C180&gt;=10," ")))</f>
        <v>9.35</v>
      </c>
      <c r="AC180" s="104">
        <f>IF(Y180=" "," ",IF(Y180&gt;0,EXP(-173.4292+249.6339*100/Z180+143.3483*LN(+Z180/100)-21.8492*Z180/100+AA180*(-0.033096+0.014259*Z180/100-0.0017*(Z180/100)^2))*1.4276))</f>
        <v>7.9995490978135022</v>
      </c>
      <c r="AD180" s="102">
        <f>IF(Y180=" "," ",IF(Y180&gt;0,AB180/AC180))</f>
        <v>1.1688158777043587</v>
      </c>
      <c r="AE180" s="105">
        <f>IF(C180&lt;6," ",IF(C180&lt;=9,F180, IF(C180&gt;=10," ")))</f>
        <v>1</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295</v>
      </c>
      <c r="B181" s="102">
        <v>2022</v>
      </c>
      <c r="C181" s="103">
        <v>7</v>
      </c>
      <c r="D181" s="102">
        <v>15</v>
      </c>
      <c r="E181" s="82"/>
      <c r="F181" s="131">
        <v>1</v>
      </c>
      <c r="G181" s="131">
        <v>9.35</v>
      </c>
      <c r="H181" s="82"/>
      <c r="I181" s="131">
        <v>18.8</v>
      </c>
      <c r="J181" s="134">
        <v>28</v>
      </c>
      <c r="K181" s="82"/>
      <c r="L181" s="82"/>
      <c r="M181" s="108"/>
      <c r="N181" s="137">
        <v>3.0630781606112302E-2</v>
      </c>
      <c r="O181" s="82"/>
      <c r="P181" s="82"/>
      <c r="Q181" s="82"/>
      <c r="R181" s="140"/>
      <c r="S181" s="137">
        <v>49.940552137628302</v>
      </c>
      <c r="T181" s="137">
        <v>4.7519513679324898</v>
      </c>
      <c r="U181" s="137">
        <v>0.03</v>
      </c>
      <c r="V181" s="85"/>
      <c r="W181" s="85"/>
      <c r="X181" s="85"/>
      <c r="Y181" s="102">
        <f t="shared" ref="Y181:Y191" si="67">IF(C181&lt;6," ",IF(C181&lt;=9,I181, IF(C181&gt;=10," ")))</f>
        <v>18.8</v>
      </c>
      <c r="Z181" s="102">
        <f t="shared" ref="Z181:Z191" si="68">IF(Y181=" ", " ", IF(Y181&gt;0, Y181+273.15))</f>
        <v>291.95</v>
      </c>
      <c r="AA181" s="102">
        <f t="shared" ref="AA181:AA191" si="69">IF(C181&lt;6," ",IF(C181&lt;=9,J181, IF(C181&gt;=10," ")))</f>
        <v>28</v>
      </c>
      <c r="AB181" s="102">
        <f t="shared" ref="AB181:AB191" si="70">IF(C181&lt;6," ",IF(C181&lt;=9,G181, IF(C181&gt;=10," ")))</f>
        <v>9.35</v>
      </c>
      <c r="AC181" s="104">
        <f t="shared" ref="AC181:AC191" si="71">IF(Y181=" "," ",IF(Y181&gt;0,EXP(-173.4292+249.6339*100/Z181+143.3483*LN(+Z181/100)-21.8492*Z181/100+AA181*(-0.033096+0.014259*Z181/100-0.0017*(Z181/100)^2))*1.4276))</f>
        <v>7.8625466570706335</v>
      </c>
      <c r="AD181" s="102">
        <f t="shared" ref="AD181:AD191" si="72">IF(Y181=" "," ",IF(Y181&gt;0,AB181/AC181))</f>
        <v>1.1891821324318284</v>
      </c>
      <c r="AE181" s="105">
        <f t="shared" ref="AE181:AE191" si="73">IF(C181&lt;6," ",IF(C181&lt;=9,F181, IF(C181&gt;=10," ")))</f>
        <v>1</v>
      </c>
      <c r="AF181" s="102">
        <f t="shared" ref="AF181:AF191" si="74">IF(Y181=" "," ",N181)</f>
        <v>3.0630781606112302E-2</v>
      </c>
      <c r="AG181" s="105">
        <f t="shared" ref="AG181:AG191" si="75">IF(C181&lt;6," ",IF(C181&lt;=9,T181, IF(C181&gt;=10," ")))</f>
        <v>4.7519513679324898</v>
      </c>
      <c r="AH181" s="105">
        <f t="shared" ref="AH181:AH191" si="76">IF(C181&lt;6," ",IF(C181&lt;=9,U181, IF(C181&gt;=10," ")))</f>
        <v>0.03</v>
      </c>
      <c r="AI181" s="102">
        <f t="shared" ref="AI181:AI184" si="77">IF(Y181=" ", " ", IF(Y181&gt;0, SUM(AG181:AH181)))</f>
        <v>4.7819513679324901</v>
      </c>
      <c r="AJ181" s="106">
        <f t="shared" ref="AJ181:AJ191" si="78">IF(C181&lt;6," ",IF(C181&lt;=9,S181, IF(C181&gt;=10," ")))</f>
        <v>49.940552137628302</v>
      </c>
      <c r="AK181" s="107">
        <f t="shared" ref="AK181:AK191" si="79">IF(Y181=" ", " ", IF(Y181&gt;0, AJ181-AF181))</f>
        <v>49.909921356022188</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295</v>
      </c>
      <c r="B182" s="102">
        <v>2022</v>
      </c>
      <c r="C182" s="103">
        <v>7</v>
      </c>
      <c r="D182" s="102">
        <v>15</v>
      </c>
      <c r="E182" s="82"/>
      <c r="F182" s="131">
        <v>1</v>
      </c>
      <c r="G182" s="131">
        <v>9.35</v>
      </c>
      <c r="H182" s="82"/>
      <c r="I182" s="131">
        <v>18.8</v>
      </c>
      <c r="J182" s="134">
        <v>28</v>
      </c>
      <c r="K182" s="82"/>
      <c r="L182" s="82"/>
      <c r="M182" s="108"/>
      <c r="N182" s="137" t="s">
        <v>763</v>
      </c>
      <c r="O182" s="82"/>
      <c r="P182" s="82"/>
      <c r="Q182" s="82"/>
      <c r="R182" s="140"/>
      <c r="S182" s="137" t="s">
        <v>763</v>
      </c>
      <c r="T182" s="137" t="s">
        <v>763</v>
      </c>
      <c r="U182" s="137" t="s">
        <v>763</v>
      </c>
      <c r="V182" s="85"/>
      <c r="W182" s="85"/>
      <c r="X182" s="85"/>
      <c r="Y182" s="102">
        <f t="shared" si="67"/>
        <v>18.8</v>
      </c>
      <c r="Z182" s="102">
        <f t="shared" si="68"/>
        <v>291.95</v>
      </c>
      <c r="AA182" s="102">
        <f t="shared" si="69"/>
        <v>28</v>
      </c>
      <c r="AB182" s="102">
        <f t="shared" si="70"/>
        <v>9.35</v>
      </c>
      <c r="AC182" s="104">
        <f t="shared" si="71"/>
        <v>7.8625466570706335</v>
      </c>
      <c r="AD182" s="102">
        <f t="shared" si="72"/>
        <v>1.1891821324318284</v>
      </c>
      <c r="AE182" s="105">
        <f t="shared" si="73"/>
        <v>1</v>
      </c>
      <c r="AF182" s="102" t="str">
        <f t="shared" si="74"/>
        <v>NS</v>
      </c>
      <c r="AG182" s="105" t="str">
        <f t="shared" si="75"/>
        <v>NS</v>
      </c>
      <c r="AH182" s="105" t="str">
        <f t="shared" si="76"/>
        <v>NS</v>
      </c>
      <c r="AI182" s="102"/>
      <c r="AJ182" s="106" t="str">
        <f t="shared" si="78"/>
        <v>NS</v>
      </c>
      <c r="AK182" s="107" t="e">
        <f t="shared" si="79"/>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295</v>
      </c>
      <c r="B183" s="102">
        <v>2022</v>
      </c>
      <c r="C183" s="103">
        <v>7</v>
      </c>
      <c r="D183" s="102">
        <v>29</v>
      </c>
      <c r="E183" s="82"/>
      <c r="F183" s="131" t="s">
        <v>761</v>
      </c>
      <c r="G183" s="131" t="s">
        <v>761</v>
      </c>
      <c r="H183" s="82"/>
      <c r="I183" s="131" t="s">
        <v>761</v>
      </c>
      <c r="J183" s="134">
        <v>21.4</v>
      </c>
      <c r="K183" s="82"/>
      <c r="L183" s="82"/>
      <c r="M183" s="108"/>
      <c r="N183" s="137" t="s">
        <v>763</v>
      </c>
      <c r="O183" s="82"/>
      <c r="P183" s="82"/>
      <c r="Q183" s="82"/>
      <c r="R183" s="140"/>
      <c r="S183" s="137" t="s">
        <v>763</v>
      </c>
      <c r="T183" s="137" t="s">
        <v>763</v>
      </c>
      <c r="U183" s="137" t="s">
        <v>763</v>
      </c>
      <c r="V183" s="85"/>
      <c r="W183" s="85"/>
      <c r="X183" s="85"/>
      <c r="Y183" s="102" t="str">
        <f t="shared" si="67"/>
        <v>ND</v>
      </c>
      <c r="Z183" s="102" t="e">
        <f t="shared" si="68"/>
        <v>#VALUE!</v>
      </c>
      <c r="AA183" s="102">
        <f t="shared" si="69"/>
        <v>21.4</v>
      </c>
      <c r="AB183" s="102" t="str">
        <f t="shared" si="70"/>
        <v>ND</v>
      </c>
      <c r="AC183" s="104" t="e">
        <f t="shared" si="71"/>
        <v>#VALUE!</v>
      </c>
      <c r="AD183" s="102" t="e">
        <f t="shared" si="72"/>
        <v>#VALUE!</v>
      </c>
      <c r="AE183" s="105" t="str">
        <f t="shared" si="73"/>
        <v>ND</v>
      </c>
      <c r="AF183" s="102" t="str">
        <f t="shared" si="74"/>
        <v>NS</v>
      </c>
      <c r="AG183" s="105" t="str">
        <f t="shared" si="75"/>
        <v>NS</v>
      </c>
      <c r="AH183" s="105" t="str">
        <f t="shared" si="76"/>
        <v>NS</v>
      </c>
      <c r="AI183" s="102"/>
      <c r="AJ183" s="106" t="str">
        <f t="shared" si="78"/>
        <v>NS</v>
      </c>
      <c r="AK183" s="107" t="e">
        <f t="shared" si="79"/>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295</v>
      </c>
      <c r="B184" s="102">
        <v>2022</v>
      </c>
      <c r="C184" s="103">
        <v>7</v>
      </c>
      <c r="D184" s="102">
        <v>29</v>
      </c>
      <c r="E184" s="82"/>
      <c r="F184" s="131" t="s">
        <v>761</v>
      </c>
      <c r="G184" s="131" t="s">
        <v>761</v>
      </c>
      <c r="H184" s="82"/>
      <c r="I184" s="131" t="s">
        <v>761</v>
      </c>
      <c r="J184" s="134">
        <v>25.7</v>
      </c>
      <c r="K184" s="82"/>
      <c r="L184" s="82"/>
      <c r="M184" s="108"/>
      <c r="N184" s="137">
        <v>0.81045403912649949</v>
      </c>
      <c r="O184" s="82"/>
      <c r="P184" s="82"/>
      <c r="Q184" s="82"/>
      <c r="R184" s="140"/>
      <c r="S184" s="137">
        <v>74.196311690813673</v>
      </c>
      <c r="T184" s="137">
        <v>11.769054464285711</v>
      </c>
      <c r="U184" s="137">
        <v>0.03</v>
      </c>
      <c r="V184" s="85"/>
      <c r="W184" s="85"/>
      <c r="X184" s="85"/>
      <c r="Y184" s="102" t="str">
        <f t="shared" si="67"/>
        <v>ND</v>
      </c>
      <c r="Z184" s="102" t="e">
        <f t="shared" si="68"/>
        <v>#VALUE!</v>
      </c>
      <c r="AA184" s="102">
        <f t="shared" si="69"/>
        <v>25.7</v>
      </c>
      <c r="AB184" s="102" t="str">
        <f t="shared" si="70"/>
        <v>ND</v>
      </c>
      <c r="AC184" s="104" t="e">
        <f t="shared" si="71"/>
        <v>#VALUE!</v>
      </c>
      <c r="AD184" s="102" t="e">
        <f t="shared" si="72"/>
        <v>#VALUE!</v>
      </c>
      <c r="AE184" s="105" t="str">
        <f t="shared" si="73"/>
        <v>ND</v>
      </c>
      <c r="AF184" s="102">
        <f t="shared" si="74"/>
        <v>0.81045403912649949</v>
      </c>
      <c r="AG184" s="105">
        <f t="shared" si="75"/>
        <v>11.769054464285711</v>
      </c>
      <c r="AH184" s="105">
        <f t="shared" si="76"/>
        <v>0.03</v>
      </c>
      <c r="AI184" s="102">
        <f t="shared" si="77"/>
        <v>11.79905446428571</v>
      </c>
      <c r="AJ184" s="106">
        <f t="shared" si="78"/>
        <v>74.196311690813673</v>
      </c>
      <c r="AK184" s="107">
        <f t="shared" si="79"/>
        <v>73.385857651687175</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295</v>
      </c>
      <c r="B185" s="102">
        <v>2022</v>
      </c>
      <c r="C185" s="103">
        <v>7</v>
      </c>
      <c r="D185" s="102">
        <v>29</v>
      </c>
      <c r="E185" s="82"/>
      <c r="F185" s="131" t="s">
        <v>761</v>
      </c>
      <c r="G185" s="131" t="s">
        <v>761</v>
      </c>
      <c r="H185" s="82"/>
      <c r="I185" s="131" t="s">
        <v>761</v>
      </c>
      <c r="J185" s="134">
        <v>25.9</v>
      </c>
      <c r="K185" s="82"/>
      <c r="L185" s="82"/>
      <c r="M185" s="108"/>
      <c r="N185" s="137" t="s">
        <v>763</v>
      </c>
      <c r="O185" s="82"/>
      <c r="P185" s="82"/>
      <c r="Q185" s="82"/>
      <c r="R185" s="140"/>
      <c r="S185" s="137" t="s">
        <v>763</v>
      </c>
      <c r="T185" s="137" t="s">
        <v>763</v>
      </c>
      <c r="U185" s="137" t="s">
        <v>763</v>
      </c>
      <c r="V185" s="85"/>
      <c r="W185" s="85"/>
      <c r="X185" s="85"/>
      <c r="Y185" s="102" t="str">
        <f t="shared" si="67"/>
        <v>ND</v>
      </c>
      <c r="Z185" s="102" t="e">
        <f t="shared" si="68"/>
        <v>#VALUE!</v>
      </c>
      <c r="AA185" s="102">
        <f t="shared" si="69"/>
        <v>25.9</v>
      </c>
      <c r="AB185" s="102" t="str">
        <f t="shared" si="70"/>
        <v>ND</v>
      </c>
      <c r="AC185" s="104" t="e">
        <f t="shared" si="71"/>
        <v>#VALUE!</v>
      </c>
      <c r="AD185" s="102" t="e">
        <f t="shared" si="72"/>
        <v>#VALUE!</v>
      </c>
      <c r="AE185" s="105" t="str">
        <f t="shared" si="73"/>
        <v>ND</v>
      </c>
      <c r="AF185" s="102" t="str">
        <f t="shared" si="74"/>
        <v>NS</v>
      </c>
      <c r="AG185" s="105" t="str">
        <f t="shared" si="75"/>
        <v>NS</v>
      </c>
      <c r="AH185" s="105" t="str">
        <f t="shared" si="76"/>
        <v>NS</v>
      </c>
      <c r="AI185" s="102"/>
      <c r="AJ185" s="106" t="str">
        <f t="shared" si="78"/>
        <v>NS</v>
      </c>
      <c r="AK185" s="107" t="e">
        <f t="shared" si="79"/>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295</v>
      </c>
      <c r="B186" s="102">
        <v>2022</v>
      </c>
      <c r="C186" s="103">
        <v>8</v>
      </c>
      <c r="D186" s="102">
        <v>15</v>
      </c>
      <c r="E186" s="82"/>
      <c r="F186" s="131">
        <v>0.86</v>
      </c>
      <c r="G186" s="131">
        <v>8.6</v>
      </c>
      <c r="H186" s="82"/>
      <c r="I186" s="131">
        <v>21.6</v>
      </c>
      <c r="J186" s="134">
        <v>24.9</v>
      </c>
      <c r="K186" s="82"/>
      <c r="L186" s="82"/>
      <c r="M186" s="82"/>
      <c r="N186" s="137" t="s">
        <v>763</v>
      </c>
      <c r="O186" s="82"/>
      <c r="P186" s="82"/>
      <c r="Q186" s="82"/>
      <c r="R186" s="140"/>
      <c r="S186" s="137" t="s">
        <v>763</v>
      </c>
      <c r="T186" s="137" t="s">
        <v>763</v>
      </c>
      <c r="U186" s="137" t="s">
        <v>763</v>
      </c>
      <c r="V186" s="85"/>
      <c r="W186" s="85"/>
      <c r="X186" s="85"/>
      <c r="Y186" s="102">
        <f t="shared" si="67"/>
        <v>21.6</v>
      </c>
      <c r="Z186" s="102">
        <f t="shared" si="68"/>
        <v>294.75</v>
      </c>
      <c r="AA186" s="102">
        <f t="shared" si="69"/>
        <v>24.9</v>
      </c>
      <c r="AB186" s="102">
        <f t="shared" si="70"/>
        <v>8.6</v>
      </c>
      <c r="AC186" s="104">
        <f t="shared" si="71"/>
        <v>7.5971707931623378</v>
      </c>
      <c r="AD186" s="102">
        <f t="shared" si="72"/>
        <v>1.1320003504120555</v>
      </c>
      <c r="AE186" s="105">
        <f t="shared" si="73"/>
        <v>0.86</v>
      </c>
      <c r="AF186" s="102" t="str">
        <f t="shared" si="74"/>
        <v>NS</v>
      </c>
      <c r="AG186" s="105" t="str">
        <f t="shared" si="75"/>
        <v>NS</v>
      </c>
      <c r="AH186" s="105" t="str">
        <f t="shared" si="76"/>
        <v>NS</v>
      </c>
      <c r="AI186" s="102"/>
      <c r="AJ186" s="106" t="str">
        <f t="shared" si="78"/>
        <v>NS</v>
      </c>
      <c r="AK186" s="107" t="e">
        <f t="shared" si="79"/>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295</v>
      </c>
      <c r="B187" s="102">
        <v>2022</v>
      </c>
      <c r="C187" s="103">
        <v>8</v>
      </c>
      <c r="D187" s="102">
        <v>15</v>
      </c>
      <c r="E187" s="82"/>
      <c r="F187" s="131">
        <v>0.86</v>
      </c>
      <c r="G187" s="131">
        <v>8.6</v>
      </c>
      <c r="H187" s="82"/>
      <c r="I187" s="131">
        <v>21.6</v>
      </c>
      <c r="J187" s="134">
        <v>27.5</v>
      </c>
      <c r="K187" s="82"/>
      <c r="L187" s="82"/>
      <c r="M187" s="82"/>
      <c r="N187" s="137">
        <v>0.39564922241421879</v>
      </c>
      <c r="O187" s="82"/>
      <c r="P187" s="82"/>
      <c r="Q187" s="82"/>
      <c r="R187" s="140"/>
      <c r="S187" s="137">
        <v>43.370628302567916</v>
      </c>
      <c r="T187" s="137">
        <v>3.6465505952380957</v>
      </c>
      <c r="U187" s="137">
        <v>0.03</v>
      </c>
      <c r="V187" s="85"/>
      <c r="W187" s="85"/>
      <c r="X187" s="85"/>
      <c r="Y187" s="102">
        <f t="shared" si="67"/>
        <v>21.6</v>
      </c>
      <c r="Z187" s="102">
        <f t="shared" si="68"/>
        <v>294.75</v>
      </c>
      <c r="AA187" s="102">
        <f t="shared" si="69"/>
        <v>27.5</v>
      </c>
      <c r="AB187" s="102">
        <f t="shared" si="70"/>
        <v>8.6</v>
      </c>
      <c r="AC187" s="104">
        <f t="shared" si="71"/>
        <v>7.4827492990357962</v>
      </c>
      <c r="AD187" s="102">
        <f t="shared" si="72"/>
        <v>1.149310187514657</v>
      </c>
      <c r="AE187" s="105">
        <f t="shared" si="73"/>
        <v>0.86</v>
      </c>
      <c r="AF187" s="102">
        <f t="shared" si="74"/>
        <v>0.39564922241421879</v>
      </c>
      <c r="AG187" s="105">
        <f t="shared" si="75"/>
        <v>3.6465505952380957</v>
      </c>
      <c r="AH187" s="105">
        <f t="shared" si="76"/>
        <v>0.03</v>
      </c>
      <c r="AI187" s="102">
        <f t="shared" ref="AI187" si="80">IF(Y187=" ", " ", IF(Y187&gt;0, SUM(AG187:AH187)))</f>
        <v>3.6765505952380955</v>
      </c>
      <c r="AJ187" s="106">
        <f t="shared" si="78"/>
        <v>43.370628302567916</v>
      </c>
      <c r="AK187" s="107">
        <f t="shared" si="79"/>
        <v>42.974979080153695</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295</v>
      </c>
      <c r="B188" s="102">
        <v>2022</v>
      </c>
      <c r="C188" s="132">
        <v>8</v>
      </c>
      <c r="D188" s="82">
        <v>15</v>
      </c>
      <c r="E188" s="85"/>
      <c r="F188" s="131">
        <v>0.86</v>
      </c>
      <c r="G188" s="131">
        <v>8.6</v>
      </c>
      <c r="H188" s="85"/>
      <c r="I188" s="131">
        <v>21.6</v>
      </c>
      <c r="J188" s="134">
        <v>27.3</v>
      </c>
      <c r="K188" s="85"/>
      <c r="L188" s="85"/>
      <c r="M188" s="85"/>
      <c r="N188" s="137" t="s">
        <v>763</v>
      </c>
      <c r="O188" s="85"/>
      <c r="P188" s="85"/>
      <c r="Q188" s="85"/>
      <c r="R188" s="140"/>
      <c r="S188" s="137" t="s">
        <v>763</v>
      </c>
      <c r="T188" s="137" t="s">
        <v>763</v>
      </c>
      <c r="U188" s="137" t="s">
        <v>763</v>
      </c>
      <c r="V188" s="85"/>
      <c r="W188" s="85"/>
      <c r="X188" s="85"/>
      <c r="Y188" s="85">
        <f t="shared" si="67"/>
        <v>21.6</v>
      </c>
      <c r="Z188" s="82">
        <f t="shared" si="68"/>
        <v>294.75</v>
      </c>
      <c r="AA188" s="85">
        <f t="shared" si="69"/>
        <v>27.3</v>
      </c>
      <c r="AB188" s="85">
        <f t="shared" si="70"/>
        <v>8.6</v>
      </c>
      <c r="AC188" s="110">
        <f t="shared" si="71"/>
        <v>7.4914894364393589</v>
      </c>
      <c r="AD188" s="82">
        <f t="shared" si="72"/>
        <v>1.1479693154432995</v>
      </c>
      <c r="AE188" s="111">
        <f t="shared" si="73"/>
        <v>0.86</v>
      </c>
      <c r="AF188" s="82" t="str">
        <f t="shared" si="74"/>
        <v>NS</v>
      </c>
      <c r="AG188" s="111" t="str">
        <f t="shared" si="75"/>
        <v>NS</v>
      </c>
      <c r="AH188" s="111" t="str">
        <f t="shared" si="76"/>
        <v>NS</v>
      </c>
      <c r="AI188" s="102"/>
      <c r="AJ188" s="112" t="str">
        <f t="shared" si="78"/>
        <v>NS</v>
      </c>
      <c r="AK188" s="113" t="e">
        <f t="shared" si="79"/>
        <v>#VALUE!</v>
      </c>
      <c r="AL188" s="82"/>
      <c r="AM188" s="82">
        <f>AD194</f>
        <v>1.1696856775763367</v>
      </c>
      <c r="AN188" s="82">
        <f>AE194</f>
        <v>0.8666666666666667</v>
      </c>
      <c r="AO188" s="82">
        <f>AF194</f>
        <v>0.37699866340084964</v>
      </c>
      <c r="AP188" s="82">
        <f>AI194</f>
        <v>7.2043696128164543</v>
      </c>
      <c r="AQ188" s="113">
        <f>AK194</f>
        <v>58.931736526589361</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295</v>
      </c>
      <c r="B189" s="102">
        <v>2022</v>
      </c>
      <c r="C189" s="132">
        <v>8</v>
      </c>
      <c r="D189" s="82">
        <v>30</v>
      </c>
      <c r="E189" s="85"/>
      <c r="F189" s="131">
        <v>0.74</v>
      </c>
      <c r="G189" s="131">
        <v>8.65</v>
      </c>
      <c r="H189" s="85"/>
      <c r="I189" s="131">
        <v>23.2</v>
      </c>
      <c r="J189" s="134">
        <v>26.3</v>
      </c>
      <c r="K189" s="85"/>
      <c r="L189" s="85"/>
      <c r="M189" s="85"/>
      <c r="N189" s="137" t="s">
        <v>763</v>
      </c>
      <c r="O189" s="85"/>
      <c r="P189" s="85"/>
      <c r="Q189" s="85"/>
      <c r="R189" s="140"/>
      <c r="S189" s="137" t="s">
        <v>763</v>
      </c>
      <c r="T189" s="137" t="s">
        <v>763</v>
      </c>
      <c r="U189" s="137" t="s">
        <v>763</v>
      </c>
      <c r="V189" s="85"/>
      <c r="W189" s="85"/>
      <c r="X189" s="85"/>
      <c r="Y189" s="85">
        <f t="shared" si="67"/>
        <v>23.2</v>
      </c>
      <c r="Z189" s="82">
        <f t="shared" si="68"/>
        <v>296.34999999999997</v>
      </c>
      <c r="AA189" s="85">
        <f t="shared" si="69"/>
        <v>26.3</v>
      </c>
      <c r="AB189" s="85">
        <f t="shared" si="70"/>
        <v>8.65</v>
      </c>
      <c r="AC189" s="110">
        <f t="shared" si="71"/>
        <v>7.3196652457675855</v>
      </c>
      <c r="AD189" s="82">
        <f t="shared" si="72"/>
        <v>1.1817480321250549</v>
      </c>
      <c r="AE189" s="111">
        <f t="shared" si="73"/>
        <v>0.74</v>
      </c>
      <c r="AF189" s="82" t="str">
        <f t="shared" si="74"/>
        <v>NS</v>
      </c>
      <c r="AG189" s="111" t="str">
        <f t="shared" si="75"/>
        <v>NS</v>
      </c>
      <c r="AH189" s="111" t="str">
        <f t="shared" si="76"/>
        <v>NS</v>
      </c>
      <c r="AI189" s="82"/>
      <c r="AJ189" s="112" t="str">
        <f t="shared" si="78"/>
        <v>NS</v>
      </c>
      <c r="AK189" s="113" t="e">
        <f t="shared" si="79"/>
        <v>#VALUE!</v>
      </c>
      <c r="AL189" s="85"/>
      <c r="AM189" s="82"/>
      <c r="AN189" s="82"/>
      <c r="AO189" s="82"/>
      <c r="AP189" s="85"/>
      <c r="AQ189" s="82"/>
      <c r="AR189" s="82"/>
      <c r="AS189" s="115">
        <f>((LN(AM188)-LN(0.4))/(LN(0.9)-LN(0.4))*100)</f>
        <v>132.32036141813941</v>
      </c>
      <c r="AT189" s="120">
        <f>((LN(AN188)-LN(0.6))/(LN(3)-LN(0.6))*100)</f>
        <v>22.848025219511172</v>
      </c>
      <c r="AU189" s="115">
        <f>((LN(AO188)-LN(10))/(LN(1)-LN(10))*100)</f>
        <v>142.36601895254128</v>
      </c>
      <c r="AV189" s="115">
        <f>((LN(AP188)-LN(10))/(LN(3)-LN(10))*100)</f>
        <v>27.234615201323397</v>
      </c>
      <c r="AW189" s="115">
        <f>((LN(AQ188)-LN(43))/(LN(20)-LN(43))*100)</f>
        <v>-41.174773515863109</v>
      </c>
      <c r="AX189" s="82"/>
      <c r="AY189" s="82"/>
      <c r="AZ189" s="82"/>
      <c r="BA189" s="82"/>
      <c r="BB189" s="82"/>
    </row>
    <row r="190" spans="1:54" ht="16" x14ac:dyDescent="0.2">
      <c r="A190" s="101" t="s">
        <v>295</v>
      </c>
      <c r="B190" s="102">
        <v>2022</v>
      </c>
      <c r="C190" s="132">
        <v>8</v>
      </c>
      <c r="D190" s="82">
        <v>30</v>
      </c>
      <c r="E190" s="85"/>
      <c r="F190" s="131">
        <v>0.74</v>
      </c>
      <c r="G190" s="131">
        <v>8.65</v>
      </c>
      <c r="H190" s="85"/>
      <c r="I190" s="131">
        <v>23.2</v>
      </c>
      <c r="J190" s="134">
        <v>26.3</v>
      </c>
      <c r="K190" s="85"/>
      <c r="L190" s="85"/>
      <c r="M190" s="85"/>
      <c r="N190" s="137">
        <v>0.27126061045656813</v>
      </c>
      <c r="O190" s="85"/>
      <c r="P190" s="85"/>
      <c r="Q190" s="85"/>
      <c r="R190" s="140"/>
      <c r="S190" s="137">
        <v>69.727448628950924</v>
      </c>
      <c r="T190" s="137">
        <v>8.5299220238095241</v>
      </c>
      <c r="U190" s="137">
        <v>0.03</v>
      </c>
      <c r="V190" s="85"/>
      <c r="W190" s="85"/>
      <c r="X190" s="85"/>
      <c r="Y190" s="85">
        <f t="shared" si="67"/>
        <v>23.2</v>
      </c>
      <c r="Z190" s="82">
        <f t="shared" si="68"/>
        <v>296.34999999999997</v>
      </c>
      <c r="AA190" s="85">
        <f t="shared" si="69"/>
        <v>26.3</v>
      </c>
      <c r="AB190" s="85">
        <f t="shared" si="70"/>
        <v>8.65</v>
      </c>
      <c r="AC190" s="110">
        <f t="shared" si="71"/>
        <v>7.3196652457675855</v>
      </c>
      <c r="AD190" s="82">
        <f t="shared" si="72"/>
        <v>1.1817480321250549</v>
      </c>
      <c r="AE190" s="111">
        <f t="shared" si="73"/>
        <v>0.74</v>
      </c>
      <c r="AF190" s="82">
        <f t="shared" si="74"/>
        <v>0.27126061045656813</v>
      </c>
      <c r="AG190" s="111">
        <f t="shared" si="75"/>
        <v>8.5299220238095241</v>
      </c>
      <c r="AH190" s="111">
        <f t="shared" si="76"/>
        <v>0.03</v>
      </c>
      <c r="AI190" s="102">
        <f t="shared" ref="AI190" si="81">IF(Y190=" ", " ", IF(Y190&gt;0, SUM(AG190:AH190)))</f>
        <v>8.5599220238095235</v>
      </c>
      <c r="AJ190" s="112">
        <f t="shared" si="78"/>
        <v>69.727448628950924</v>
      </c>
      <c r="AK190" s="113">
        <f t="shared" si="79"/>
        <v>69.456188018494359</v>
      </c>
      <c r="AL190" s="82"/>
      <c r="AM190" s="85"/>
      <c r="AN190" s="85"/>
      <c r="AO190" s="85"/>
      <c r="AP190" s="128" t="s">
        <v>1237</v>
      </c>
      <c r="AQ190" s="85"/>
      <c r="AR190" s="82"/>
      <c r="AS190" s="82">
        <f>IF(AS189&gt;100, 100, IF(AS189&lt;0, 0, AS189))</f>
        <v>100</v>
      </c>
      <c r="AT190" s="82">
        <f t="shared" ref="AT190:AW190" si="82">IF(AT189&gt;100, 100, IF(AT189&lt;0, 0, AT189))</f>
        <v>22.848025219511172</v>
      </c>
      <c r="AU190" s="82">
        <f t="shared" si="82"/>
        <v>100</v>
      </c>
      <c r="AV190" s="82">
        <f t="shared" si="82"/>
        <v>27.234615201323397</v>
      </c>
      <c r="AW190" s="82">
        <f t="shared" si="82"/>
        <v>0</v>
      </c>
      <c r="AX190" s="129">
        <f>AVERAGE(AS190:AW190)</f>
        <v>50.016528084166914</v>
      </c>
      <c r="AY190" s="84"/>
      <c r="AZ190" s="84"/>
      <c r="BA190" s="84" t="str">
        <f>IF(AX190&gt;65, "Acceptable; Ongoing Protection is Required", "Unacceptable; Immediate Restoration is Required")</f>
        <v>Unacceptable; Immediate Restoration is Required</v>
      </c>
      <c r="BB190" s="82"/>
    </row>
    <row r="191" spans="1:54" ht="16" x14ac:dyDescent="0.2">
      <c r="A191" s="101" t="s">
        <v>295</v>
      </c>
      <c r="B191" s="102">
        <v>2022</v>
      </c>
      <c r="C191" s="132">
        <v>8</v>
      </c>
      <c r="D191" s="82">
        <v>30</v>
      </c>
      <c r="E191" s="85"/>
      <c r="F191" s="131">
        <v>0.74</v>
      </c>
      <c r="G191" s="131">
        <v>8.65</v>
      </c>
      <c r="H191" s="85"/>
      <c r="I191" s="131">
        <v>23.2</v>
      </c>
      <c r="J191" s="134">
        <v>27.1</v>
      </c>
      <c r="K191" s="85"/>
      <c r="L191" s="85"/>
      <c r="M191" s="85"/>
      <c r="N191" s="137" t="s">
        <v>763</v>
      </c>
      <c r="O191" s="85"/>
      <c r="P191" s="85"/>
      <c r="Q191" s="85"/>
      <c r="R191" s="140"/>
      <c r="S191" s="137" t="s">
        <v>763</v>
      </c>
      <c r="T191" s="137" t="s">
        <v>763</v>
      </c>
      <c r="U191" s="137" t="s">
        <v>763</v>
      </c>
      <c r="V191" s="85"/>
      <c r="W191" s="85"/>
      <c r="X191" s="85"/>
      <c r="Y191" s="85">
        <f t="shared" si="67"/>
        <v>23.2</v>
      </c>
      <c r="Z191" s="82">
        <f t="shared" si="68"/>
        <v>296.34999999999997</v>
      </c>
      <c r="AA191" s="85">
        <f t="shared" si="69"/>
        <v>27.1</v>
      </c>
      <c r="AB191" s="85">
        <f t="shared" si="70"/>
        <v>8.65</v>
      </c>
      <c r="AC191" s="110">
        <f t="shared" si="71"/>
        <v>7.2859589233134994</v>
      </c>
      <c r="AD191" s="82">
        <f t="shared" si="72"/>
        <v>1.1872150379988917</v>
      </c>
      <c r="AE191" s="111">
        <f t="shared" si="73"/>
        <v>0.74</v>
      </c>
      <c r="AF191" s="82" t="str">
        <f t="shared" si="74"/>
        <v>NS</v>
      </c>
      <c r="AG191" s="111" t="str">
        <f t="shared" si="75"/>
        <v>NS</v>
      </c>
      <c r="AH191" s="111" t="str">
        <f t="shared" si="76"/>
        <v>NS</v>
      </c>
      <c r="AI191" s="82"/>
      <c r="AJ191" s="112" t="str">
        <f t="shared" si="78"/>
        <v>NS</v>
      </c>
      <c r="AK191" s="113" t="e">
        <f t="shared" si="79"/>
        <v>#VALUE!</v>
      </c>
      <c r="AL191" s="85"/>
      <c r="AM191" s="85"/>
      <c r="AN191" s="85"/>
      <c r="AO191" s="85"/>
      <c r="AP191" s="85"/>
      <c r="AQ191" s="85"/>
      <c r="AR191" s="85"/>
      <c r="AS191" s="85"/>
      <c r="AT191" s="85"/>
      <c r="AU191" s="85"/>
      <c r="AV191" s="85"/>
      <c r="AW191" s="126" t="s">
        <v>1238</v>
      </c>
      <c r="AX191" s="126">
        <f>AVERAGE(AS190:AW190)</f>
        <v>50.016528084166914</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1.1696856775763367</v>
      </c>
      <c r="AE194" s="84">
        <f>_xlfn.AGGREGATE(1, 6,AE180:AE191)</f>
        <v>0.8666666666666667</v>
      </c>
      <c r="AF194" s="84">
        <f>_xlfn.AGGREGATE(1, 6,AF180:AF191)</f>
        <v>0.37699866340084964</v>
      </c>
      <c r="AG194" s="82"/>
      <c r="AH194" s="82"/>
      <c r="AI194" s="84">
        <f>_xlfn.AGGREGATE(1, 6,AI180:AI191)</f>
        <v>7.2043696128164543</v>
      </c>
      <c r="AJ194" s="82"/>
      <c r="AK194" s="84">
        <f>_xlfn.AGGREGATE(1, 6,AK180:AK191)</f>
        <v>58.931736526589361</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AVERAGE(AD179:AD186)</f>
        <v>#VALUE!</v>
      </c>
      <c r="AE195" s="126">
        <f>AVERAGE(AE179:AE191)</f>
        <v>0.8666666666666667</v>
      </c>
      <c r="AF195" s="126">
        <f>AVERAGE(AF179:AF191)</f>
        <v>0.37699866340084964</v>
      </c>
      <c r="AG195" s="126"/>
      <c r="AH195" s="126"/>
      <c r="AI195" s="126">
        <f>AVERAGE(AI179:AI191)</f>
        <v>7.2043696128164543</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35.264131005358323</v>
      </c>
      <c r="D201" s="15"/>
      <c r="E201" s="15"/>
      <c r="F201" s="15"/>
      <c r="G201" s="15"/>
      <c r="H201" s="15"/>
      <c r="I201" s="15"/>
    </row>
    <row r="202" spans="1:54" ht="16" x14ac:dyDescent="0.2">
      <c r="A202" s="15"/>
      <c r="B202">
        <v>2019</v>
      </c>
      <c r="C202" s="234">
        <f>AX69</f>
        <v>41.126174220474169</v>
      </c>
      <c r="D202" s="15"/>
      <c r="E202" s="15"/>
      <c r="F202" s="15"/>
      <c r="G202" s="15"/>
      <c r="H202" s="15"/>
      <c r="I202" s="15"/>
    </row>
    <row r="203" spans="1:54" ht="16" x14ac:dyDescent="0.2">
      <c r="A203" s="15"/>
      <c r="B203" s="15">
        <v>2020</v>
      </c>
      <c r="C203" s="228">
        <f>AX111</f>
        <v>46.517579164271766</v>
      </c>
      <c r="D203" s="15"/>
      <c r="E203" s="15"/>
      <c r="F203" s="15"/>
      <c r="G203" s="15"/>
      <c r="H203" s="15"/>
      <c r="I203" s="15"/>
    </row>
    <row r="204" spans="1:54" ht="16" x14ac:dyDescent="0.2">
      <c r="A204" s="15"/>
      <c r="B204" s="15">
        <v>2021</v>
      </c>
      <c r="C204" s="228">
        <f>AX150</f>
        <v>44.144199734660219</v>
      </c>
      <c r="D204" s="15"/>
      <c r="E204" s="15"/>
      <c r="F204" s="15"/>
      <c r="G204" s="15"/>
      <c r="H204" s="15"/>
      <c r="I204" s="15"/>
    </row>
    <row r="205" spans="1:54" ht="16" x14ac:dyDescent="0.2">
      <c r="A205" s="15"/>
      <c r="B205" s="15">
        <v>2022</v>
      </c>
      <c r="C205" s="228">
        <f>AX190</f>
        <v>50.016528084166914</v>
      </c>
      <c r="D205" s="15"/>
      <c r="E205" s="15"/>
      <c r="F205" s="15"/>
      <c r="G205" s="15"/>
      <c r="H205" s="15"/>
      <c r="I205" s="15"/>
    </row>
    <row r="206" spans="1:54" ht="16" x14ac:dyDescent="0.2">
      <c r="A206" s="28" t="s">
        <v>1254</v>
      </c>
      <c r="B206" s="28"/>
      <c r="C206" s="230">
        <f>AVERAGE(C201:C205)</f>
        <v>43.413722441786277</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43.413722441786277</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70" priority="12">
      <formula>_xlfn.NUMBERVALUE($Y18)&gt;0</formula>
    </cfRule>
  </conditionalFormatting>
  <conditionalFormatting sqref="A57:AB57 AE57:AK58 W58:AB58">
    <cfRule type="expression" dxfId="169" priority="8">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68" priority="17">
      <formula>_xlfn.NUMBERVALUE($Y97)&gt;0</formula>
    </cfRule>
  </conditionalFormatting>
  <conditionalFormatting sqref="V22:AK33">
    <cfRule type="expression" dxfId="167" priority="1">
      <formula>_xlfn.NUMBERVALUE($Y22)&gt;0</formula>
    </cfRule>
  </conditionalFormatting>
  <conditionalFormatting sqref="V61:AK72">
    <cfRule type="expression" dxfId="166" priority="3">
      <formula>_xlfn.NUMBERVALUE($Y61)&gt;0</formula>
    </cfRule>
  </conditionalFormatting>
  <conditionalFormatting sqref="AC35:AK37">
    <cfRule type="expression" dxfId="165" priority="10">
      <formula>_xlfn.NUMBERVALUE($Y35)&gt;0</formula>
    </cfRule>
  </conditionalFormatting>
  <conditionalFormatting sqref="AC74:AK76">
    <cfRule type="expression" dxfId="164" priority="6">
      <formula>_xlfn.NUMBERVALUE($Y74)&gt;0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68F1-37B2-441F-81F2-D404EFB7A3C0}">
  <dimension ref="A1:BE207"/>
  <sheetViews>
    <sheetView topLeftCell="A195" workbookViewId="0">
      <selection activeCell="C206" sqref="C206"/>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297</v>
      </c>
      <c r="C4" t="s">
        <v>757</v>
      </c>
      <c r="E4" s="167">
        <v>43297</v>
      </c>
      <c r="F4" t="s">
        <v>777</v>
      </c>
      <c r="G4" t="s">
        <v>778</v>
      </c>
      <c r="H4">
        <v>0</v>
      </c>
      <c r="I4" t="s">
        <v>760</v>
      </c>
      <c r="J4" s="326">
        <v>0.43124999999999997</v>
      </c>
      <c r="K4">
        <v>1</v>
      </c>
      <c r="L4">
        <v>1</v>
      </c>
      <c r="M4" t="s">
        <v>761</v>
      </c>
      <c r="N4" t="s">
        <v>780</v>
      </c>
      <c r="O4" s="131">
        <v>23.8</v>
      </c>
      <c r="P4" s="131" t="s">
        <v>761</v>
      </c>
      <c r="Q4" s="68">
        <v>0.8</v>
      </c>
      <c r="R4" s="68">
        <v>0.8</v>
      </c>
      <c r="S4" s="131">
        <v>0.8</v>
      </c>
      <c r="T4" s="68">
        <v>0.8</v>
      </c>
      <c r="U4" s="76">
        <v>1</v>
      </c>
      <c r="V4" s="68">
        <v>0.15</v>
      </c>
      <c r="W4" s="77">
        <v>0.30694444444444441</v>
      </c>
      <c r="X4" s="68">
        <v>25.4</v>
      </c>
      <c r="Y4" s="68">
        <v>9.84</v>
      </c>
      <c r="Z4" s="320">
        <v>8.554067783759896</v>
      </c>
      <c r="AA4" s="321">
        <v>0.60199999999999998</v>
      </c>
      <c r="AB4" s="226">
        <v>24.7</v>
      </c>
      <c r="AC4" s="204">
        <v>39.200000000000003</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297</v>
      </c>
      <c r="C5" t="s">
        <v>764</v>
      </c>
      <c r="E5" s="167">
        <v>43297</v>
      </c>
      <c r="F5" t="s">
        <v>777</v>
      </c>
      <c r="G5" t="s">
        <v>778</v>
      </c>
      <c r="H5">
        <v>0</v>
      </c>
      <c r="I5" t="s">
        <v>760</v>
      </c>
      <c r="J5" s="326">
        <v>0.43124999999999997</v>
      </c>
      <c r="K5">
        <v>1</v>
      </c>
      <c r="L5">
        <v>1</v>
      </c>
      <c r="M5" t="s">
        <v>761</v>
      </c>
      <c r="N5" t="s">
        <v>780</v>
      </c>
      <c r="O5" s="131">
        <v>23.8</v>
      </c>
      <c r="P5" s="131" t="s">
        <v>761</v>
      </c>
      <c r="Q5" s="68">
        <v>0.8</v>
      </c>
      <c r="R5" s="68">
        <v>0.8</v>
      </c>
      <c r="S5" s="131">
        <v>0.8</v>
      </c>
      <c r="T5" s="68">
        <v>0.8</v>
      </c>
      <c r="U5" s="76">
        <v>1</v>
      </c>
      <c r="V5" s="68">
        <v>0.4</v>
      </c>
      <c r="W5" s="77">
        <v>0.30833333333333335</v>
      </c>
      <c r="X5" s="68">
        <v>25.4</v>
      </c>
      <c r="Y5" s="68">
        <v>9.85</v>
      </c>
      <c r="Z5" s="320">
        <v>8.5482080895891848</v>
      </c>
      <c r="AA5" s="321">
        <v>0.59</v>
      </c>
      <c r="AB5" s="226">
        <v>25</v>
      </c>
      <c r="AC5" s="204">
        <v>39.4</v>
      </c>
      <c r="AD5" s="72">
        <v>0.96109565411737063</v>
      </c>
      <c r="AE5" s="72">
        <v>6.9984937673130192</v>
      </c>
      <c r="AF5" s="72">
        <v>0.16292442497261775</v>
      </c>
      <c r="AG5" s="137">
        <v>7.1614181922856366</v>
      </c>
      <c r="AH5" s="75">
        <v>29.826898134244978</v>
      </c>
      <c r="AI5" s="75">
        <v>36.988316326530615</v>
      </c>
      <c r="AJ5" s="72">
        <v>213.67350276451978</v>
      </c>
      <c r="AK5" s="72">
        <v>28.312807816382485</v>
      </c>
      <c r="AL5" s="72">
        <v>7.546884934558947</v>
      </c>
      <c r="AM5" s="322">
        <v>58.139705950627459</v>
      </c>
      <c r="AN5" s="323">
        <v>65.301124142913096</v>
      </c>
      <c r="AO5" s="137">
        <v>3.5709367088607591</v>
      </c>
      <c r="AP5" s="137">
        <v>30.040489957805907</v>
      </c>
      <c r="AQ5" s="72">
        <v>0.10624174761383011</v>
      </c>
      <c r="AR5" s="72">
        <v>33.611426666666667</v>
      </c>
      <c r="AV5" s="69"/>
      <c r="AX5" s="322"/>
      <c r="AY5" s="322"/>
    </row>
    <row r="6" spans="1:53" x14ac:dyDescent="0.2">
      <c r="A6" t="s">
        <v>756</v>
      </c>
      <c r="B6" t="s">
        <v>297</v>
      </c>
      <c r="C6" t="s">
        <v>765</v>
      </c>
      <c r="E6" s="167">
        <v>43297</v>
      </c>
      <c r="F6" t="s">
        <v>777</v>
      </c>
      <c r="G6" t="s">
        <v>778</v>
      </c>
      <c r="H6">
        <v>0</v>
      </c>
      <c r="I6" t="s">
        <v>760</v>
      </c>
      <c r="J6" s="326">
        <v>0.43124999999999997</v>
      </c>
      <c r="K6">
        <v>1</v>
      </c>
      <c r="L6">
        <v>1</v>
      </c>
      <c r="M6" t="s">
        <v>761</v>
      </c>
      <c r="N6" t="s">
        <v>780</v>
      </c>
      <c r="O6" s="131">
        <v>23.8</v>
      </c>
      <c r="P6" s="131" t="s">
        <v>761</v>
      </c>
      <c r="Q6" s="68">
        <v>0.8</v>
      </c>
      <c r="R6" s="68">
        <v>0.8</v>
      </c>
      <c r="S6" s="131">
        <v>0.8</v>
      </c>
      <c r="T6" s="68">
        <v>0.8</v>
      </c>
      <c r="U6" s="76">
        <v>1</v>
      </c>
      <c r="V6" s="68">
        <v>0.5</v>
      </c>
      <c r="W6" s="77">
        <v>0.31041666666666667</v>
      </c>
      <c r="X6" s="68">
        <v>25.4</v>
      </c>
      <c r="Y6" s="68">
        <v>9.85</v>
      </c>
      <c r="Z6" s="320">
        <v>8.562760942076725</v>
      </c>
      <c r="AA6" s="321">
        <v>0.58399999999999996</v>
      </c>
      <c r="AB6" s="226">
        <v>24.7</v>
      </c>
      <c r="AC6" s="204">
        <v>39.1</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297</v>
      </c>
      <c r="C7" t="s">
        <v>757</v>
      </c>
      <c r="E7" s="167">
        <v>43312</v>
      </c>
      <c r="F7" t="s">
        <v>777</v>
      </c>
      <c r="G7" t="s">
        <v>775</v>
      </c>
      <c r="H7">
        <v>1</v>
      </c>
      <c r="I7" t="s">
        <v>760</v>
      </c>
      <c r="J7" s="326">
        <v>0.42708333333333331</v>
      </c>
      <c r="K7">
        <v>2</v>
      </c>
      <c r="L7">
        <v>1</v>
      </c>
      <c r="M7" t="s">
        <v>809</v>
      </c>
      <c r="N7" t="s">
        <v>810</v>
      </c>
      <c r="O7" s="131">
        <v>23.9</v>
      </c>
      <c r="P7" s="131">
        <v>8.2899999999999991</v>
      </c>
      <c r="Q7" s="68">
        <v>0.85</v>
      </c>
      <c r="R7" s="68">
        <v>0.8</v>
      </c>
      <c r="S7" s="131">
        <v>0.82499999999999996</v>
      </c>
      <c r="T7" s="68">
        <v>0.9</v>
      </c>
      <c r="U7" s="76">
        <v>0.91666666666666663</v>
      </c>
      <c r="V7" s="68">
        <v>0.15</v>
      </c>
      <c r="W7" s="77">
        <v>0.3576388888888889</v>
      </c>
      <c r="X7" s="68">
        <v>26.5</v>
      </c>
      <c r="Y7" s="68">
        <v>3.51</v>
      </c>
      <c r="Z7" s="320">
        <v>3.1346858742253554</v>
      </c>
      <c r="AA7" s="321">
        <v>0.44600000000000001</v>
      </c>
      <c r="AB7" s="205">
        <v>20.100000000000001</v>
      </c>
      <c r="AC7" s="171">
        <v>32.5</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297</v>
      </c>
      <c r="C8" t="s">
        <v>764</v>
      </c>
      <c r="E8" s="167">
        <v>43312</v>
      </c>
      <c r="F8" t="s">
        <v>777</v>
      </c>
      <c r="G8" t="s">
        <v>775</v>
      </c>
      <c r="H8">
        <v>1</v>
      </c>
      <c r="I8" t="s">
        <v>760</v>
      </c>
      <c r="J8" s="326">
        <v>0.42708333333333331</v>
      </c>
      <c r="K8">
        <v>2</v>
      </c>
      <c r="L8">
        <v>1</v>
      </c>
      <c r="M8" t="s">
        <v>809</v>
      </c>
      <c r="N8" t="s">
        <v>810</v>
      </c>
      <c r="O8" s="131">
        <v>23.9</v>
      </c>
      <c r="P8" s="131">
        <v>8.2899999999999991</v>
      </c>
      <c r="Q8" s="68">
        <v>0.85</v>
      </c>
      <c r="R8" s="68">
        <v>0.8</v>
      </c>
      <c r="S8" s="131">
        <v>0.82499999999999996</v>
      </c>
      <c r="T8" s="68">
        <v>0.9</v>
      </c>
      <c r="U8" s="76">
        <v>0.91666666666666663</v>
      </c>
      <c r="V8" s="68">
        <v>0.45</v>
      </c>
      <c r="W8" s="77">
        <v>0.35902777777777778</v>
      </c>
      <c r="X8" s="68">
        <v>26.9</v>
      </c>
      <c r="Y8" s="68">
        <v>3.73</v>
      </c>
      <c r="Z8" s="320">
        <v>3.2345841740662338</v>
      </c>
      <c r="AA8" s="321">
        <v>0.45500000000000002</v>
      </c>
      <c r="AB8" s="205">
        <v>25.4</v>
      </c>
      <c r="AC8" s="171">
        <v>40.299999999999997</v>
      </c>
      <c r="AD8" s="72">
        <v>0.93236838442754655</v>
      </c>
      <c r="AE8" s="72">
        <v>2.0160372161351532</v>
      </c>
      <c r="AF8" s="72">
        <v>0.30257393209200439</v>
      </c>
      <c r="AG8" s="137">
        <v>2.3186111482271574</v>
      </c>
      <c r="AH8" s="75">
        <v>22.55235823952794</v>
      </c>
      <c r="AI8" s="75">
        <v>24.8709693877551</v>
      </c>
      <c r="AJ8" s="72">
        <v>141.96988754131769</v>
      </c>
      <c r="AK8" s="72">
        <v>25.985210669575746</v>
      </c>
      <c r="AL8" s="72">
        <v>5.4634880335043903</v>
      </c>
      <c r="AM8" s="322">
        <v>48.537568909103683</v>
      </c>
      <c r="AN8" s="323">
        <v>50.856180057330846</v>
      </c>
      <c r="AO8" s="137">
        <v>8.7823291139240514</v>
      </c>
      <c r="AP8" s="137">
        <v>13.129657552742616</v>
      </c>
      <c r="AQ8" s="72">
        <v>0.40080022170167062</v>
      </c>
      <c r="AR8" s="72">
        <v>21.911986666666667</v>
      </c>
      <c r="AV8" s="324"/>
      <c r="AW8" s="325"/>
      <c r="AX8" s="204"/>
      <c r="AY8" s="204"/>
      <c r="AZ8" s="204"/>
      <c r="BA8" s="204"/>
    </row>
    <row r="9" spans="1:53" x14ac:dyDescent="0.2">
      <c r="A9" t="s">
        <v>756</v>
      </c>
      <c r="B9" t="s">
        <v>297</v>
      </c>
      <c r="C9" t="s">
        <v>765</v>
      </c>
      <c r="E9" s="167">
        <v>43312</v>
      </c>
      <c r="F9" t="s">
        <v>777</v>
      </c>
      <c r="G9" t="s">
        <v>775</v>
      </c>
      <c r="H9">
        <v>1</v>
      </c>
      <c r="I9" t="s">
        <v>760</v>
      </c>
      <c r="J9" s="326">
        <v>0.42708333333333331</v>
      </c>
      <c r="K9">
        <v>2</v>
      </c>
      <c r="L9">
        <v>1</v>
      </c>
      <c r="M9" t="s">
        <v>809</v>
      </c>
      <c r="N9" t="s">
        <v>810</v>
      </c>
      <c r="O9" s="131">
        <v>23.9</v>
      </c>
      <c r="P9" s="131">
        <v>8.2899999999999991</v>
      </c>
      <c r="Q9" s="68">
        <v>0.85</v>
      </c>
      <c r="R9" s="68">
        <v>0.8</v>
      </c>
      <c r="S9" s="131">
        <v>0.82499999999999996</v>
      </c>
      <c r="T9" s="68">
        <v>0.9</v>
      </c>
      <c r="U9" s="76">
        <v>0.91666666666666663</v>
      </c>
      <c r="V9" s="68">
        <v>0.4</v>
      </c>
      <c r="W9" s="77">
        <v>0.36041666666666666</v>
      </c>
      <c r="X9" s="68">
        <v>26.9</v>
      </c>
      <c r="Y9" s="68">
        <v>3.73</v>
      </c>
      <c r="Z9" s="320">
        <v>3.2327699049234795</v>
      </c>
      <c r="AA9" s="321">
        <v>0.45500000000000002</v>
      </c>
      <c r="AB9" s="205">
        <v>25.5</v>
      </c>
      <c r="AC9" s="171">
        <v>40.299999999999997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297</v>
      </c>
      <c r="C10" t="s">
        <v>757</v>
      </c>
      <c r="E10" s="167">
        <v>43326</v>
      </c>
      <c r="F10" t="s">
        <v>777</v>
      </c>
      <c r="G10" t="s">
        <v>778</v>
      </c>
      <c r="H10">
        <v>0</v>
      </c>
      <c r="I10" t="s">
        <v>760</v>
      </c>
      <c r="J10" s="326">
        <v>0.4152777777777778</v>
      </c>
      <c r="K10">
        <v>2</v>
      </c>
      <c r="L10">
        <v>3</v>
      </c>
      <c r="M10" t="s">
        <v>757</v>
      </c>
      <c r="N10" t="s">
        <v>834</v>
      </c>
      <c r="O10" s="131">
        <v>25.1</v>
      </c>
      <c r="P10" s="131">
        <v>8.15</v>
      </c>
      <c r="Q10" s="68">
        <v>0.7</v>
      </c>
      <c r="R10" s="68">
        <v>0.7</v>
      </c>
      <c r="S10" s="131">
        <v>0.7</v>
      </c>
      <c r="T10" s="68">
        <v>0.7</v>
      </c>
      <c r="U10" s="76">
        <v>1</v>
      </c>
      <c r="V10" s="68">
        <v>0.15</v>
      </c>
      <c r="W10" s="77">
        <v>0.30902777777777779</v>
      </c>
      <c r="X10" s="68">
        <v>24.8</v>
      </c>
      <c r="Y10" s="68">
        <v>3.65</v>
      </c>
      <c r="Z10" s="320">
        <v>3.1983017516275853</v>
      </c>
      <c r="AA10" s="321">
        <v>0.48499999999999999</v>
      </c>
      <c r="AB10" s="226">
        <v>23.2</v>
      </c>
      <c r="AC10" s="216">
        <v>36.9</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297</v>
      </c>
      <c r="C11" t="s">
        <v>764</v>
      </c>
      <c r="E11" s="167">
        <v>43326</v>
      </c>
      <c r="F11" t="s">
        <v>777</v>
      </c>
      <c r="G11" t="s">
        <v>778</v>
      </c>
      <c r="H11">
        <v>0</v>
      </c>
      <c r="I11" t="s">
        <v>760</v>
      </c>
      <c r="J11" s="326">
        <v>0.4152777777777778</v>
      </c>
      <c r="K11">
        <v>2</v>
      </c>
      <c r="L11">
        <v>3</v>
      </c>
      <c r="M11" t="s">
        <v>757</v>
      </c>
      <c r="N11" t="s">
        <v>834</v>
      </c>
      <c r="O11" s="131">
        <v>25.1</v>
      </c>
      <c r="P11" s="131">
        <v>8.15</v>
      </c>
      <c r="Q11" s="68">
        <v>0.7</v>
      </c>
      <c r="R11" s="68">
        <v>0.7</v>
      </c>
      <c r="S11" s="131">
        <v>0.7</v>
      </c>
      <c r="T11" s="68">
        <v>0.7</v>
      </c>
      <c r="U11" s="76">
        <v>1</v>
      </c>
      <c r="V11" s="68">
        <v>0.35</v>
      </c>
      <c r="W11" s="77">
        <v>0.31111111111111112</v>
      </c>
      <c r="X11" s="68">
        <v>24.8</v>
      </c>
      <c r="Y11" s="68">
        <v>3.67</v>
      </c>
      <c r="Z11" s="320">
        <v>3.2103378409756274</v>
      </c>
      <c r="AA11" s="321">
        <v>0.432</v>
      </c>
      <c r="AB11" s="226">
        <v>23.5</v>
      </c>
      <c r="AC11" s="216">
        <v>37.299999999999997</v>
      </c>
      <c r="AD11" s="72">
        <v>0.17530120481927711</v>
      </c>
      <c r="AE11" s="72">
        <v>0.44638128353328543</v>
      </c>
      <c r="AF11" s="72">
        <v>0.52973713033953995</v>
      </c>
      <c r="AG11" s="137">
        <v>0.97611841387282539</v>
      </c>
      <c r="AH11" s="75">
        <v>20.108180055514929</v>
      </c>
      <c r="AI11" s="75">
        <v>21.084298469387754</v>
      </c>
      <c r="AJ11" s="72">
        <v>141.88434992005881</v>
      </c>
      <c r="AK11" s="72">
        <v>21.523966144888792</v>
      </c>
      <c r="AL11" s="72">
        <v>6.5919240424818968</v>
      </c>
      <c r="AM11" s="322">
        <v>41.632146200403724</v>
      </c>
      <c r="AN11" s="323">
        <v>42.60826461427655</v>
      </c>
      <c r="AO11" s="137">
        <v>9.4439493670886066</v>
      </c>
      <c r="AP11" s="137">
        <v>24.131677299578051</v>
      </c>
      <c r="AQ11" s="72">
        <v>0.28127395687492579</v>
      </c>
      <c r="AR11" s="72">
        <v>33.575626666666658</v>
      </c>
      <c r="AV11" s="69"/>
      <c r="AX11" s="322"/>
      <c r="AY11" s="322"/>
    </row>
    <row r="12" spans="1:53" x14ac:dyDescent="0.2">
      <c r="A12" t="s">
        <v>756</v>
      </c>
      <c r="B12" t="s">
        <v>297</v>
      </c>
      <c r="C12" t="s">
        <v>765</v>
      </c>
      <c r="E12" s="167">
        <v>43326</v>
      </c>
      <c r="F12" t="s">
        <v>777</v>
      </c>
      <c r="G12" t="s">
        <v>778</v>
      </c>
      <c r="H12">
        <v>0</v>
      </c>
      <c r="I12" t="s">
        <v>760</v>
      </c>
      <c r="J12" s="326">
        <v>0.4152777777777778</v>
      </c>
      <c r="K12">
        <v>2</v>
      </c>
      <c r="L12">
        <v>3</v>
      </c>
      <c r="M12" t="s">
        <v>757</v>
      </c>
      <c r="N12" t="s">
        <v>834</v>
      </c>
      <c r="O12" s="131">
        <v>25.1</v>
      </c>
      <c r="P12" s="131">
        <v>8.15</v>
      </c>
      <c r="Q12" s="68">
        <v>0.7</v>
      </c>
      <c r="R12" s="68">
        <v>0.7</v>
      </c>
      <c r="S12" s="131">
        <v>0.7</v>
      </c>
      <c r="T12" s="68">
        <v>0.7</v>
      </c>
      <c r="U12" s="76">
        <v>1</v>
      </c>
      <c r="V12" s="68">
        <v>0.2</v>
      </c>
      <c r="W12" s="77">
        <v>0.31458333333333333</v>
      </c>
      <c r="X12" s="68">
        <v>24.8</v>
      </c>
      <c r="Y12" s="68">
        <v>3.68</v>
      </c>
      <c r="Z12" s="320">
        <v>3.2209189135399319</v>
      </c>
      <c r="AA12" s="321">
        <v>0.48799999999999999</v>
      </c>
      <c r="AB12" s="226">
        <v>23.4</v>
      </c>
      <c r="AC12" s="216">
        <v>37.200000000000003</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297</v>
      </c>
      <c r="C13" t="s">
        <v>757</v>
      </c>
      <c r="E13" s="167">
        <v>43340</v>
      </c>
      <c r="F13" t="s">
        <v>777</v>
      </c>
      <c r="G13" t="s">
        <v>778</v>
      </c>
      <c r="H13">
        <v>0</v>
      </c>
      <c r="I13" t="s">
        <v>760</v>
      </c>
      <c r="J13" s="326">
        <v>0.37916666666666665</v>
      </c>
      <c r="K13">
        <v>2</v>
      </c>
      <c r="L13">
        <v>1</v>
      </c>
      <c r="M13" t="s">
        <v>773</v>
      </c>
      <c r="N13" t="s">
        <v>850</v>
      </c>
      <c r="O13" s="131">
        <v>22.9</v>
      </c>
      <c r="P13" s="131">
        <v>9.83</v>
      </c>
      <c r="Q13" s="68" t="s">
        <v>761</v>
      </c>
      <c r="R13" s="68" t="s">
        <v>761</v>
      </c>
      <c r="S13" s="131" t="s">
        <v>761</v>
      </c>
      <c r="T13" s="68">
        <v>0.65</v>
      </c>
      <c r="U13" s="68" t="s">
        <v>761</v>
      </c>
      <c r="V13" s="68">
        <v>0.15</v>
      </c>
      <c r="W13" s="77">
        <v>0.27777777777777779</v>
      </c>
      <c r="X13" s="68">
        <v>25.7</v>
      </c>
      <c r="Y13" s="68">
        <v>5.95</v>
      </c>
      <c r="Z13" s="320">
        <v>5.2033238295797686</v>
      </c>
      <c r="AA13" s="321">
        <v>0.88400000000000001</v>
      </c>
      <c r="AB13" s="226">
        <v>23.7</v>
      </c>
      <c r="AC13" s="216">
        <v>37.5</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297</v>
      </c>
      <c r="C14" t="s">
        <v>764</v>
      </c>
      <c r="E14" s="167">
        <v>43340</v>
      </c>
      <c r="F14" t="s">
        <v>777</v>
      </c>
      <c r="G14" t="s">
        <v>778</v>
      </c>
      <c r="H14">
        <v>0</v>
      </c>
      <c r="I14" t="s">
        <v>760</v>
      </c>
      <c r="J14" s="326">
        <v>0.37916666666666665</v>
      </c>
      <c r="K14">
        <v>2</v>
      </c>
      <c r="L14">
        <v>1</v>
      </c>
      <c r="M14" t="s">
        <v>773</v>
      </c>
      <c r="N14" t="s">
        <v>850</v>
      </c>
      <c r="O14" s="131">
        <v>22.9</v>
      </c>
      <c r="P14" s="131">
        <v>9.83</v>
      </c>
      <c r="Q14" s="68" t="s">
        <v>761</v>
      </c>
      <c r="R14" s="68" t="s">
        <v>761</v>
      </c>
      <c r="S14" s="131" t="s">
        <v>761</v>
      </c>
      <c r="T14" s="68">
        <v>0.65</v>
      </c>
      <c r="U14" s="68" t="s">
        <v>761</v>
      </c>
      <c r="V14" s="68">
        <v>0.35</v>
      </c>
      <c r="W14" s="77">
        <v>0.28125</v>
      </c>
      <c r="X14" s="68">
        <v>25.7</v>
      </c>
      <c r="Y14" s="68">
        <v>5.68</v>
      </c>
      <c r="Z14" s="320">
        <v>4.8753230639157055</v>
      </c>
      <c r="AA14" s="321">
        <v>0.82099999999999995</v>
      </c>
      <c r="AB14" s="226">
        <v>27</v>
      </c>
      <c r="AC14" s="216">
        <v>42.1</v>
      </c>
      <c r="AD14" s="72">
        <v>0.24583083383323334</v>
      </c>
      <c r="AE14" s="72">
        <v>3.0115935365212816</v>
      </c>
      <c r="AF14" s="72">
        <v>0.46270536692223446</v>
      </c>
      <c r="AG14" s="137">
        <v>3.4742989034435161</v>
      </c>
      <c r="AH14" s="75">
        <v>23.517206198597307</v>
      </c>
      <c r="AI14" s="75">
        <v>26.991505102040822</v>
      </c>
      <c r="AJ14" s="72">
        <v>171.62532576045757</v>
      </c>
      <c r="AK14" s="72">
        <v>26.117747312902747</v>
      </c>
      <c r="AL14" s="72">
        <v>6.5712147263049312</v>
      </c>
      <c r="AM14" s="322">
        <v>49.634953511500058</v>
      </c>
      <c r="AN14" s="323">
        <v>53.109252414943569</v>
      </c>
      <c r="AO14" s="137">
        <v>16.549569620253163</v>
      </c>
      <c r="AP14" s="137">
        <v>13.7754170464135</v>
      </c>
      <c r="AQ14" s="72">
        <v>0.54574037582164914</v>
      </c>
      <c r="AR14" s="72">
        <v>30.324986666666661</v>
      </c>
      <c r="AV14" s="69"/>
      <c r="AX14" s="322"/>
      <c r="AY14" s="322"/>
      <c r="BA14" s="322"/>
    </row>
    <row r="15" spans="1:53" x14ac:dyDescent="0.2">
      <c r="A15" t="s">
        <v>756</v>
      </c>
      <c r="B15" t="s">
        <v>297</v>
      </c>
      <c r="C15" t="s">
        <v>765</v>
      </c>
      <c r="E15" s="167">
        <v>43340</v>
      </c>
      <c r="F15" t="s">
        <v>777</v>
      </c>
      <c r="G15" t="s">
        <v>778</v>
      </c>
      <c r="H15">
        <v>0</v>
      </c>
      <c r="I15" t="s">
        <v>760</v>
      </c>
      <c r="J15" s="326">
        <v>0.37916666666666665</v>
      </c>
      <c r="K15">
        <v>2</v>
      </c>
      <c r="L15">
        <v>1</v>
      </c>
      <c r="M15" t="s">
        <v>773</v>
      </c>
      <c r="N15" t="s">
        <v>850</v>
      </c>
      <c r="O15" s="131">
        <v>22.9</v>
      </c>
      <c r="P15" s="131">
        <v>9.83</v>
      </c>
      <c r="Q15" s="68" t="s">
        <v>761</v>
      </c>
      <c r="R15" s="68" t="s">
        <v>761</v>
      </c>
      <c r="S15" s="131" t="s">
        <v>761</v>
      </c>
      <c r="T15" s="68">
        <v>0.65</v>
      </c>
      <c r="U15" s="68" t="s">
        <v>761</v>
      </c>
      <c r="V15" s="68">
        <v>0.15</v>
      </c>
      <c r="W15" s="77">
        <v>0.27777777777777779</v>
      </c>
      <c r="X15" s="68">
        <v>25.7</v>
      </c>
      <c r="Y15" s="68">
        <v>5.95</v>
      </c>
      <c r="Z15" s="320">
        <v>5.1041838329347984</v>
      </c>
      <c r="AA15" s="321">
        <v>0.88400000000000001</v>
      </c>
      <c r="AB15" s="226">
        <v>27.1</v>
      </c>
      <c r="AC15" s="216">
        <v>42.3</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297</v>
      </c>
      <c r="B22" s="102">
        <v>2018</v>
      </c>
      <c r="C22" s="103">
        <v>7</v>
      </c>
      <c r="D22" s="102">
        <v>16</v>
      </c>
      <c r="E22" s="82"/>
      <c r="F22" s="131">
        <v>0.8</v>
      </c>
      <c r="G22" s="131" t="s">
        <v>761</v>
      </c>
      <c r="H22" s="82"/>
      <c r="I22" s="131">
        <v>23.8</v>
      </c>
      <c r="J22" s="226">
        <v>24.7</v>
      </c>
      <c r="K22" s="82"/>
      <c r="L22" s="82"/>
      <c r="M22" s="108"/>
      <c r="N22" s="131" t="s">
        <v>763</v>
      </c>
      <c r="O22" s="82"/>
      <c r="P22" s="82"/>
      <c r="Q22" s="82"/>
      <c r="R22" s="140"/>
      <c r="S22" s="131" t="s">
        <v>763</v>
      </c>
      <c r="T22" s="131" t="s">
        <v>763</v>
      </c>
      <c r="U22" s="131" t="s">
        <v>763</v>
      </c>
      <c r="V22" s="85"/>
      <c r="W22" s="85"/>
      <c r="X22" s="85"/>
      <c r="Y22" s="102">
        <f>IF(C22&lt;6," ",IF(C22&lt;=9,I22, IF(C22&gt;=10," ")))</f>
        <v>23.8</v>
      </c>
      <c r="Z22" s="102">
        <f>IF(Y22=" ", " ", IF(Y22&gt;0, Y22+273.15))</f>
        <v>296.95</v>
      </c>
      <c r="AA22" s="102">
        <f>IF(C22&lt;6," ",IF(C22&lt;=9,J22, IF(C22&gt;=10," ")))</f>
        <v>24.7</v>
      </c>
      <c r="AB22" s="102" t="str">
        <f>IF(C22&lt;6," ",IF(C22&lt;=9,G22, IF(C22&gt;=10," ")))</f>
        <v>ND</v>
      </c>
      <c r="AC22" s="104">
        <f>IF(Y22=" "," ",IF(Y22&gt;0,EXP(-173.4292+249.6339*100/Z22+143.3483*LN(+Z22/100)-21.8492*Z22/100+AA22*(-0.033096+0.014259*Z22/100-0.0017*(Z22/100)^2))*1.4276))</f>
        <v>7.3085905542880312</v>
      </c>
      <c r="AD22" s="102" t="e">
        <f>IF(Y22=" "," ",IF(Y22&gt;0,AB22/AC22))</f>
        <v>#VALUE!</v>
      </c>
      <c r="AE22" s="105">
        <f>IF(C22&lt;6," ",IF(C22&lt;=9,F22, IF(C22&gt;=10," ")))</f>
        <v>0.8</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297</v>
      </c>
      <c r="B23" s="102">
        <v>2018</v>
      </c>
      <c r="C23" s="103">
        <v>7</v>
      </c>
      <c r="D23" s="102">
        <v>16</v>
      </c>
      <c r="E23" s="82"/>
      <c r="F23" s="131">
        <v>0.8</v>
      </c>
      <c r="G23" s="131" t="s">
        <v>761</v>
      </c>
      <c r="H23" s="82"/>
      <c r="I23" s="131">
        <v>23.8</v>
      </c>
      <c r="J23" s="226">
        <v>25</v>
      </c>
      <c r="K23" s="82"/>
      <c r="L23" s="82"/>
      <c r="M23" s="108"/>
      <c r="N23" s="137">
        <v>7.1614181922856366</v>
      </c>
      <c r="O23" s="82"/>
      <c r="P23" s="82"/>
      <c r="Q23" s="82"/>
      <c r="R23" s="140"/>
      <c r="S23" s="323">
        <v>65.301124142913096</v>
      </c>
      <c r="T23" s="137">
        <v>3.5709367088607591</v>
      </c>
      <c r="U23" s="137">
        <v>30.040489957805907</v>
      </c>
      <c r="V23" s="85"/>
      <c r="W23" s="85"/>
      <c r="X23" s="85"/>
      <c r="Y23" s="102">
        <f t="shared" ref="Y23:Y33" si="0">IF(C23&lt;6," ",IF(C23&lt;=9,I23, IF(C23&gt;=10," ")))</f>
        <v>23.8</v>
      </c>
      <c r="Z23" s="102">
        <f t="shared" ref="Z23:Z33" si="1">IF(Y23=" ", " ", IF(Y23&gt;0, Y23+273.15))</f>
        <v>296.95</v>
      </c>
      <c r="AA23" s="102">
        <f t="shared" ref="AA23:AA33" si="2">IF(C23&lt;6," ",IF(C23&lt;=9,J23, IF(C23&gt;=10," ")))</f>
        <v>25</v>
      </c>
      <c r="AB23" s="102" t="str">
        <f t="shared" ref="AB23:AB33" si="3">IF(C23&lt;6," ",IF(C23&lt;=9,G23, IF(C23&gt;=10," ")))</f>
        <v>ND</v>
      </c>
      <c r="AC23" s="104">
        <f t="shared" ref="AC23:AC33" si="4">IF(Y23=" "," ",IF(Y23&gt;0,EXP(-173.4292+249.6339*100/Z23+143.3483*LN(+Z23/100)-21.8492*Z23/100+AA23*(-0.033096+0.014259*Z23/100-0.0017*(Z23/100)^2))*1.4276))</f>
        <v>7.2960064021763085</v>
      </c>
      <c r="AD23" s="102" t="e">
        <f t="shared" ref="AD23:AD33" si="5">IF(Y23=" "," ",IF(Y23&gt;0,AB23/AC23))</f>
        <v>#VALUE!</v>
      </c>
      <c r="AE23" s="105">
        <f t="shared" ref="AE23:AE33" si="6">IF(C23&lt;6," ",IF(C23&lt;=9,F23, IF(C23&gt;=10," ")))</f>
        <v>0.8</v>
      </c>
      <c r="AF23" s="102">
        <f t="shared" ref="AF23:AF33" si="7">IF(Y23=" "," ",N23)</f>
        <v>7.1614181922856366</v>
      </c>
      <c r="AG23" s="105">
        <f t="shared" ref="AG23:AG33" si="8">IF(C23&lt;6," ",IF(C23&lt;=9,T23, IF(C23&gt;=10," ")))</f>
        <v>3.5709367088607591</v>
      </c>
      <c r="AH23" s="105">
        <f t="shared" ref="AH23:AH33" si="9">IF(C23&lt;6," ",IF(C23&lt;=9,U23, IF(C23&gt;=10," ")))</f>
        <v>30.040489957805907</v>
      </c>
      <c r="AI23" s="102">
        <f t="shared" ref="AI23" si="10">IF(Y23=" ", " ", IF(Y23&gt;0, SUM(AG23:AH23)))</f>
        <v>33.611426666666667</v>
      </c>
      <c r="AJ23" s="106">
        <f t="shared" ref="AJ23:AJ33" si="11">IF(C23&lt;6," ",IF(C23&lt;=9,S23, IF(C23&gt;=10," ")))</f>
        <v>65.301124142913096</v>
      </c>
      <c r="AK23" s="107">
        <f t="shared" ref="AK23:AK33" si="12">IF(Y23=" ", " ", IF(Y23&gt;0, AJ23-AF23))</f>
        <v>58.139705950627459</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297</v>
      </c>
      <c r="B24" s="102">
        <v>2018</v>
      </c>
      <c r="C24" s="103">
        <v>7</v>
      </c>
      <c r="D24" s="102">
        <v>16</v>
      </c>
      <c r="E24" s="82"/>
      <c r="F24" s="131">
        <v>0.8</v>
      </c>
      <c r="G24" s="131" t="s">
        <v>761</v>
      </c>
      <c r="H24" s="82"/>
      <c r="I24" s="131">
        <v>23.8</v>
      </c>
      <c r="J24" s="226">
        <v>24.7</v>
      </c>
      <c r="K24" s="82"/>
      <c r="L24" s="82"/>
      <c r="M24" s="108"/>
      <c r="N24" s="131" t="s">
        <v>763</v>
      </c>
      <c r="O24" s="82"/>
      <c r="P24" s="82"/>
      <c r="Q24" s="82"/>
      <c r="R24" s="140"/>
      <c r="S24" s="131" t="s">
        <v>763</v>
      </c>
      <c r="T24" s="131" t="s">
        <v>763</v>
      </c>
      <c r="U24" s="131" t="s">
        <v>763</v>
      </c>
      <c r="V24" s="85"/>
      <c r="W24" s="85"/>
      <c r="X24" s="85"/>
      <c r="Y24" s="102">
        <f t="shared" si="0"/>
        <v>23.8</v>
      </c>
      <c r="Z24" s="102">
        <f t="shared" si="1"/>
        <v>296.95</v>
      </c>
      <c r="AA24" s="102">
        <f t="shared" si="2"/>
        <v>24.7</v>
      </c>
      <c r="AB24" s="102" t="str">
        <f t="shared" si="3"/>
        <v>ND</v>
      </c>
      <c r="AC24" s="104">
        <f t="shared" si="4"/>
        <v>7.3085905542880312</v>
      </c>
      <c r="AD24" s="102" t="e">
        <f t="shared" si="5"/>
        <v>#VALUE!</v>
      </c>
      <c r="AE24" s="105">
        <f t="shared" si="6"/>
        <v>0.8</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297</v>
      </c>
      <c r="B25" s="102">
        <v>2018</v>
      </c>
      <c r="C25" s="103">
        <v>7</v>
      </c>
      <c r="D25" s="102">
        <v>31</v>
      </c>
      <c r="E25" s="82"/>
      <c r="F25" s="131">
        <v>0.82499999999999996</v>
      </c>
      <c r="G25" s="131">
        <v>8.2899999999999991</v>
      </c>
      <c r="H25" s="82"/>
      <c r="I25" s="131">
        <v>23.9</v>
      </c>
      <c r="J25" s="205">
        <v>20.100000000000001</v>
      </c>
      <c r="K25" s="82"/>
      <c r="L25" s="82"/>
      <c r="M25" s="108"/>
      <c r="N25" s="131" t="s">
        <v>763</v>
      </c>
      <c r="O25" s="82"/>
      <c r="P25" s="82"/>
      <c r="Q25" s="82"/>
      <c r="R25" s="140"/>
      <c r="S25" s="131" t="s">
        <v>763</v>
      </c>
      <c r="T25" s="131" t="s">
        <v>763</v>
      </c>
      <c r="U25" s="131" t="s">
        <v>763</v>
      </c>
      <c r="V25" s="85"/>
      <c r="W25" s="85"/>
      <c r="X25" s="85"/>
      <c r="Y25" s="102">
        <f t="shared" si="0"/>
        <v>23.9</v>
      </c>
      <c r="Z25" s="102">
        <f t="shared" si="1"/>
        <v>297.04999999999995</v>
      </c>
      <c r="AA25" s="102">
        <f t="shared" si="2"/>
        <v>20.100000000000001</v>
      </c>
      <c r="AB25" s="102">
        <f t="shared" si="3"/>
        <v>8.2899999999999991</v>
      </c>
      <c r="AC25" s="104">
        <f t="shared" si="4"/>
        <v>7.4907893408870638</v>
      </c>
      <c r="AD25" s="102">
        <f t="shared" si="5"/>
        <v>1.1066924489186465</v>
      </c>
      <c r="AE25" s="105">
        <f t="shared" si="6"/>
        <v>0.82499999999999996</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297</v>
      </c>
      <c r="B26" s="102">
        <v>2018</v>
      </c>
      <c r="C26" s="103">
        <v>7</v>
      </c>
      <c r="D26" s="102">
        <v>31</v>
      </c>
      <c r="E26" s="82"/>
      <c r="F26" s="131">
        <v>0.82499999999999996</v>
      </c>
      <c r="G26" s="131">
        <v>8.2899999999999991</v>
      </c>
      <c r="H26" s="82"/>
      <c r="I26" s="131">
        <v>23.9</v>
      </c>
      <c r="J26" s="205">
        <v>25.4</v>
      </c>
      <c r="K26" s="82"/>
      <c r="L26" s="82"/>
      <c r="M26" s="108"/>
      <c r="N26" s="137">
        <v>2.3186111482271574</v>
      </c>
      <c r="O26" s="82"/>
      <c r="P26" s="82"/>
      <c r="Q26" s="82"/>
      <c r="R26" s="140"/>
      <c r="S26" s="323">
        <v>50.856180057330846</v>
      </c>
      <c r="T26" s="137">
        <v>8.7823291139240514</v>
      </c>
      <c r="U26" s="137">
        <v>13.129657552742616</v>
      </c>
      <c r="V26" s="85"/>
      <c r="W26" s="85"/>
      <c r="X26" s="85"/>
      <c r="Y26" s="102">
        <f t="shared" si="0"/>
        <v>23.9</v>
      </c>
      <c r="Z26" s="102">
        <f t="shared" si="1"/>
        <v>297.04999999999995</v>
      </c>
      <c r="AA26" s="102">
        <f t="shared" si="2"/>
        <v>25.4</v>
      </c>
      <c r="AB26" s="102">
        <f t="shared" si="3"/>
        <v>8.2899999999999991</v>
      </c>
      <c r="AC26" s="104">
        <f t="shared" si="4"/>
        <v>7.2663275480625416</v>
      </c>
      <c r="AD26" s="102">
        <f t="shared" si="5"/>
        <v>1.1408789302665561</v>
      </c>
      <c r="AE26" s="105">
        <f t="shared" si="6"/>
        <v>0.82499999999999996</v>
      </c>
      <c r="AF26" s="102">
        <f t="shared" si="7"/>
        <v>2.3186111482271574</v>
      </c>
      <c r="AG26" s="105">
        <f t="shared" si="8"/>
        <v>8.7823291139240514</v>
      </c>
      <c r="AH26" s="105">
        <f t="shared" si="9"/>
        <v>13.129657552742616</v>
      </c>
      <c r="AI26" s="102">
        <f t="shared" ref="AI26" si="13">IF(Y26=" ", " ", IF(Y26&gt;0, SUM(AG26:AH26)))</f>
        <v>21.911986666666667</v>
      </c>
      <c r="AJ26" s="106">
        <f t="shared" si="11"/>
        <v>50.856180057330846</v>
      </c>
      <c r="AK26" s="107">
        <f t="shared" si="12"/>
        <v>48.53756890910369</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297</v>
      </c>
      <c r="B27" s="102">
        <v>2018</v>
      </c>
      <c r="C27" s="103">
        <v>7</v>
      </c>
      <c r="D27" s="102">
        <v>31</v>
      </c>
      <c r="E27" s="82"/>
      <c r="F27" s="131">
        <v>0.82499999999999996</v>
      </c>
      <c r="G27" s="131">
        <v>8.2899999999999991</v>
      </c>
      <c r="H27" s="82"/>
      <c r="I27" s="131">
        <v>23.9</v>
      </c>
      <c r="J27" s="205">
        <v>25.5</v>
      </c>
      <c r="K27" s="82"/>
      <c r="L27" s="82"/>
      <c r="M27" s="108"/>
      <c r="N27" s="131" t="s">
        <v>763</v>
      </c>
      <c r="O27" s="82"/>
      <c r="P27" s="82"/>
      <c r="Q27" s="82"/>
      <c r="R27" s="140"/>
      <c r="S27" s="131" t="s">
        <v>763</v>
      </c>
      <c r="T27" s="131" t="s">
        <v>763</v>
      </c>
      <c r="U27" s="131" t="s">
        <v>763</v>
      </c>
      <c r="V27" s="85"/>
      <c r="W27" s="85"/>
      <c r="X27" s="85"/>
      <c r="Y27" s="102">
        <f t="shared" si="0"/>
        <v>23.9</v>
      </c>
      <c r="Z27" s="102">
        <f t="shared" si="1"/>
        <v>297.04999999999995</v>
      </c>
      <c r="AA27" s="102">
        <f t="shared" si="2"/>
        <v>25.5</v>
      </c>
      <c r="AB27" s="102">
        <f t="shared" si="3"/>
        <v>8.2899999999999991</v>
      </c>
      <c r="AC27" s="104">
        <f t="shared" si="4"/>
        <v>7.2621577131482162</v>
      </c>
      <c r="AD27" s="102">
        <f t="shared" si="5"/>
        <v>1.141534007859794</v>
      </c>
      <c r="AE27" s="105">
        <f t="shared" si="6"/>
        <v>0.82499999999999996</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297</v>
      </c>
      <c r="B28" s="102">
        <v>2018</v>
      </c>
      <c r="C28" s="103">
        <v>8</v>
      </c>
      <c r="D28" s="102">
        <v>14</v>
      </c>
      <c r="E28" s="82"/>
      <c r="F28" s="131">
        <v>0.7</v>
      </c>
      <c r="G28" s="131">
        <v>8.15</v>
      </c>
      <c r="H28" s="82"/>
      <c r="I28" s="131">
        <v>25.1</v>
      </c>
      <c r="J28" s="226">
        <v>23.2</v>
      </c>
      <c r="K28" s="82"/>
      <c r="L28" s="82"/>
      <c r="M28" s="82"/>
      <c r="N28" s="131" t="s">
        <v>763</v>
      </c>
      <c r="O28" s="82"/>
      <c r="P28" s="82"/>
      <c r="Q28" s="82"/>
      <c r="R28" s="140"/>
      <c r="S28" s="131" t="s">
        <v>763</v>
      </c>
      <c r="T28" s="131" t="s">
        <v>763</v>
      </c>
      <c r="U28" s="131" t="s">
        <v>763</v>
      </c>
      <c r="V28" s="85"/>
      <c r="W28" s="85"/>
      <c r="X28" s="85"/>
      <c r="Y28" s="102">
        <f t="shared" si="0"/>
        <v>25.1</v>
      </c>
      <c r="Z28" s="102">
        <f t="shared" si="1"/>
        <v>298.25</v>
      </c>
      <c r="AA28" s="102">
        <f t="shared" si="2"/>
        <v>23.2</v>
      </c>
      <c r="AB28" s="102">
        <f t="shared" si="3"/>
        <v>8.15</v>
      </c>
      <c r="AC28" s="104">
        <f t="shared" si="4"/>
        <v>7.2040208702874997</v>
      </c>
      <c r="AD28" s="102">
        <f t="shared" si="5"/>
        <v>1.1313126581315343</v>
      </c>
      <c r="AE28" s="105">
        <f t="shared" si="6"/>
        <v>0.7</v>
      </c>
      <c r="AF28" s="102" t="str">
        <f t="shared" si="7"/>
        <v>NS</v>
      </c>
      <c r="AG28" s="105" t="str">
        <f t="shared" si="8"/>
        <v>NS</v>
      </c>
      <c r="AH28" s="105" t="str">
        <f t="shared" si="9"/>
        <v>NS</v>
      </c>
      <c r="AI28" s="102"/>
      <c r="AJ28" s="106" t="str">
        <f t="shared" si="11"/>
        <v>NS</v>
      </c>
      <c r="AK28" s="107" t="e">
        <f t="shared" si="12"/>
        <v>#VALUE!</v>
      </c>
      <c r="AL28" s="82"/>
      <c r="AM28" s="82">
        <f>AD36</f>
        <v>1.1983511773299886</v>
      </c>
      <c r="AN28" s="82">
        <f>AE36</f>
        <v>0.77500000000000013</v>
      </c>
      <c r="AO28" s="82">
        <f>AF36</f>
        <v>3.4826116644572838</v>
      </c>
      <c r="AP28" s="82">
        <f>AI36</f>
        <v>29.856006666666666</v>
      </c>
      <c r="AQ28" s="113">
        <f>AK36</f>
        <v>49.486093642908727</v>
      </c>
      <c r="AR28" s="118"/>
      <c r="AS28" s="115" t="s">
        <v>497</v>
      </c>
      <c r="AT28" s="115" t="s">
        <v>497</v>
      </c>
      <c r="AU28" s="115" t="s">
        <v>497</v>
      </c>
      <c r="AV28" s="115" t="s">
        <v>497</v>
      </c>
      <c r="AW28" s="115" t="s">
        <v>497</v>
      </c>
      <c r="AX28" s="116" t="s">
        <v>498</v>
      </c>
      <c r="AY28" s="102"/>
      <c r="AZ28" s="102"/>
      <c r="BA28" s="82"/>
      <c r="BB28" s="82"/>
    </row>
    <row r="29" spans="1:54" ht="16" x14ac:dyDescent="0.2">
      <c r="A29" s="101" t="s">
        <v>297</v>
      </c>
      <c r="B29" s="102">
        <v>2018</v>
      </c>
      <c r="C29" s="103">
        <v>8</v>
      </c>
      <c r="D29" s="102">
        <v>14</v>
      </c>
      <c r="E29" s="82"/>
      <c r="F29" s="131">
        <v>0.7</v>
      </c>
      <c r="G29" s="131">
        <v>8.15</v>
      </c>
      <c r="H29" s="82"/>
      <c r="I29" s="131">
        <v>25.1</v>
      </c>
      <c r="J29" s="226">
        <v>23.5</v>
      </c>
      <c r="K29" s="82"/>
      <c r="L29" s="82"/>
      <c r="M29" s="108"/>
      <c r="N29" s="137">
        <v>0.97611841387282539</v>
      </c>
      <c r="O29" s="82"/>
      <c r="P29" s="82"/>
      <c r="Q29" s="82"/>
      <c r="R29" s="140"/>
      <c r="S29" s="323">
        <v>42.60826461427655</v>
      </c>
      <c r="T29" s="137">
        <v>9.4439493670886066</v>
      </c>
      <c r="U29" s="137">
        <v>24.131677299578051</v>
      </c>
      <c r="V29" s="85"/>
      <c r="W29" s="85"/>
      <c r="X29" s="85"/>
      <c r="Y29" s="102">
        <f t="shared" si="0"/>
        <v>25.1</v>
      </c>
      <c r="Z29" s="102">
        <f t="shared" si="1"/>
        <v>298.25</v>
      </c>
      <c r="AA29" s="102">
        <f t="shared" si="2"/>
        <v>23.5</v>
      </c>
      <c r="AB29" s="102">
        <f t="shared" si="3"/>
        <v>8.15</v>
      </c>
      <c r="AC29" s="104">
        <f t="shared" si="4"/>
        <v>7.1917329030286323</v>
      </c>
      <c r="AD29" s="102">
        <f t="shared" si="5"/>
        <v>1.1332456460622746</v>
      </c>
      <c r="AE29" s="105">
        <f t="shared" si="6"/>
        <v>0.7</v>
      </c>
      <c r="AF29" s="102">
        <f t="shared" si="7"/>
        <v>0.97611841387282539</v>
      </c>
      <c r="AG29" s="105">
        <f t="shared" si="8"/>
        <v>9.4439493670886066</v>
      </c>
      <c r="AH29" s="105">
        <f t="shared" si="9"/>
        <v>24.131677299578051</v>
      </c>
      <c r="AI29" s="102">
        <f t="shared" ref="AI29" si="14">IF(Y29=" ", " ", IF(Y29&gt;0, SUM(AG29:AH29)))</f>
        <v>33.575626666666658</v>
      </c>
      <c r="AJ29" s="106">
        <f t="shared" si="11"/>
        <v>42.60826461427655</v>
      </c>
      <c r="AK29" s="107">
        <f t="shared" si="12"/>
        <v>41.632146200403724</v>
      </c>
      <c r="AL29" s="82"/>
      <c r="AM29" s="82"/>
      <c r="AN29" s="82"/>
      <c r="AO29" s="82"/>
      <c r="AP29" s="85"/>
      <c r="AQ29" s="82"/>
      <c r="AR29" s="82"/>
      <c r="AS29" s="115">
        <f>((LN(AM28)-LN(0.4))/(LN(0.9)-LN(0.4))*100)</f>
        <v>135.30601067825981</v>
      </c>
      <c r="AT29" s="120">
        <f>((LN(AN28)-LN(0.6))/(LN(3)-LN(0.6))*100)</f>
        <v>15.902034627115832</v>
      </c>
      <c r="AU29" s="115">
        <f>((LN(AO28)-LN(10))/(LN(1)-LN(10))*100)</f>
        <v>45.809494971228247</v>
      </c>
      <c r="AV29" s="115">
        <f>((LN(AP28)-LN(10))/(LN(3)-LN(10))*100)</f>
        <v>-90.849307478940801</v>
      </c>
      <c r="AW29" s="115">
        <f>((LN(AQ28)-LN(43))/(LN(20)-LN(43))*100)</f>
        <v>-18.353687793264367</v>
      </c>
      <c r="AX29" s="82"/>
      <c r="AY29" s="82"/>
      <c r="AZ29" s="82"/>
      <c r="BA29" s="82"/>
      <c r="BB29" s="82"/>
    </row>
    <row r="30" spans="1:54" ht="16" x14ac:dyDescent="0.2">
      <c r="A30" s="101" t="s">
        <v>297</v>
      </c>
      <c r="B30" s="102">
        <v>2018</v>
      </c>
      <c r="C30" s="103">
        <v>8</v>
      </c>
      <c r="D30" s="102">
        <v>14</v>
      </c>
      <c r="E30" s="82"/>
      <c r="F30" s="131">
        <v>0.7</v>
      </c>
      <c r="G30" s="131">
        <v>8.15</v>
      </c>
      <c r="H30" s="82"/>
      <c r="I30" s="131">
        <v>25.1</v>
      </c>
      <c r="J30" s="226">
        <v>23.4</v>
      </c>
      <c r="K30" s="82"/>
      <c r="L30" s="82"/>
      <c r="M30" s="108"/>
      <c r="N30" s="131" t="s">
        <v>763</v>
      </c>
      <c r="O30" s="82"/>
      <c r="P30" s="82"/>
      <c r="Q30" s="82"/>
      <c r="R30" s="140"/>
      <c r="S30" s="131" t="s">
        <v>763</v>
      </c>
      <c r="T30" s="131" t="s">
        <v>763</v>
      </c>
      <c r="U30" s="131" t="s">
        <v>763</v>
      </c>
      <c r="V30" s="85"/>
      <c r="W30" s="85"/>
      <c r="X30" s="85"/>
      <c r="Y30" s="102">
        <f t="shared" si="0"/>
        <v>25.1</v>
      </c>
      <c r="Z30" s="102">
        <f t="shared" si="1"/>
        <v>298.25</v>
      </c>
      <c r="AA30" s="102">
        <f t="shared" si="2"/>
        <v>23.4</v>
      </c>
      <c r="AB30" s="102">
        <f t="shared" si="3"/>
        <v>8.15</v>
      </c>
      <c r="AC30" s="104">
        <f t="shared" si="4"/>
        <v>7.1958265614917618</v>
      </c>
      <c r="AD30" s="102">
        <f t="shared" si="5"/>
        <v>1.1326009500582557</v>
      </c>
      <c r="AE30" s="105">
        <f t="shared" si="6"/>
        <v>0.7</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15.902034627115832</v>
      </c>
      <c r="AU30" s="82">
        <f t="shared" si="15"/>
        <v>45.809494971228247</v>
      </c>
      <c r="AV30" s="82">
        <f t="shared" si="15"/>
        <v>0</v>
      </c>
      <c r="AW30" s="82">
        <f t="shared" si="15"/>
        <v>0</v>
      </c>
      <c r="AX30" s="129">
        <f>AVERAGE(AS30:AW30)</f>
        <v>32.342305919668817</v>
      </c>
      <c r="AY30" s="84"/>
      <c r="AZ30" s="84"/>
      <c r="BA30" s="84" t="str">
        <f>IF(AX30&gt;65, "Acceptable; Ongoing Protection is Required", "Unacceptable; Immediate Restoration is Required")</f>
        <v>Unacceptable; Immediate Restoration is Required</v>
      </c>
      <c r="BB30" s="82"/>
    </row>
    <row r="31" spans="1:54" ht="16" x14ac:dyDescent="0.2">
      <c r="A31" s="101" t="s">
        <v>297</v>
      </c>
      <c r="B31" s="102">
        <v>2018</v>
      </c>
      <c r="C31" s="103">
        <v>8</v>
      </c>
      <c r="D31" s="102">
        <v>28</v>
      </c>
      <c r="E31" s="82"/>
      <c r="F31" s="131" t="s">
        <v>761</v>
      </c>
      <c r="G31" s="131">
        <v>9.83</v>
      </c>
      <c r="H31" s="82"/>
      <c r="I31" s="131">
        <v>22.9</v>
      </c>
      <c r="J31" s="226">
        <v>23.7</v>
      </c>
      <c r="K31" s="82"/>
      <c r="L31" s="82"/>
      <c r="M31" s="108"/>
      <c r="N31" s="131" t="s">
        <v>763</v>
      </c>
      <c r="O31" s="82"/>
      <c r="P31" s="82"/>
      <c r="Q31" s="82"/>
      <c r="R31" s="140"/>
      <c r="S31" s="131" t="s">
        <v>763</v>
      </c>
      <c r="T31" s="131" t="s">
        <v>763</v>
      </c>
      <c r="U31" s="131" t="s">
        <v>763</v>
      </c>
      <c r="V31" s="85"/>
      <c r="W31" s="85"/>
      <c r="X31" s="85"/>
      <c r="Y31" s="102">
        <f t="shared" si="0"/>
        <v>22.9</v>
      </c>
      <c r="Z31" s="102">
        <f t="shared" si="1"/>
        <v>296.04999999999995</v>
      </c>
      <c r="AA31" s="102">
        <f t="shared" si="2"/>
        <v>23.7</v>
      </c>
      <c r="AB31" s="102">
        <f t="shared" si="3"/>
        <v>9.83</v>
      </c>
      <c r="AC31" s="104">
        <f t="shared" si="4"/>
        <v>7.470691993744353</v>
      </c>
      <c r="AD31" s="102">
        <f t="shared" si="5"/>
        <v>1.3158084964861667</v>
      </c>
      <c r="AE31" s="105" t="str">
        <f t="shared" si="6"/>
        <v>ND</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32.342305919668817</v>
      </c>
      <c r="AY31" s="85"/>
      <c r="AZ31" s="85"/>
      <c r="BA31" s="82"/>
      <c r="BB31" s="82"/>
    </row>
    <row r="32" spans="1:54" ht="16" x14ac:dyDescent="0.2">
      <c r="A32" s="101" t="s">
        <v>297</v>
      </c>
      <c r="B32" s="102">
        <v>2018</v>
      </c>
      <c r="C32" s="103">
        <v>8</v>
      </c>
      <c r="D32" s="102">
        <v>28</v>
      </c>
      <c r="E32" s="82"/>
      <c r="F32" s="131" t="s">
        <v>761</v>
      </c>
      <c r="G32" s="131">
        <v>9.83</v>
      </c>
      <c r="H32" s="82"/>
      <c r="I32" s="131">
        <v>22.9</v>
      </c>
      <c r="J32" s="226">
        <v>27</v>
      </c>
      <c r="K32" s="82"/>
      <c r="L32" s="82"/>
      <c r="M32" s="108"/>
      <c r="N32" s="137">
        <v>3.4742989034435161</v>
      </c>
      <c r="O32" s="82"/>
      <c r="P32" s="82"/>
      <c r="Q32" s="82"/>
      <c r="R32" s="140"/>
      <c r="S32" s="323">
        <v>53.109252414943569</v>
      </c>
      <c r="T32" s="137">
        <v>16.549569620253163</v>
      </c>
      <c r="U32" s="137">
        <v>13.7754170464135</v>
      </c>
      <c r="V32" s="85"/>
      <c r="W32" s="85"/>
      <c r="X32" s="85"/>
      <c r="Y32" s="102">
        <f t="shared" si="0"/>
        <v>22.9</v>
      </c>
      <c r="Z32" s="102">
        <f t="shared" si="1"/>
        <v>296.04999999999995</v>
      </c>
      <c r="AA32" s="102">
        <f t="shared" si="2"/>
        <v>27</v>
      </c>
      <c r="AB32" s="102">
        <f t="shared" si="3"/>
        <v>9.83</v>
      </c>
      <c r="AC32" s="104">
        <f t="shared" si="4"/>
        <v>7.3294984375844736</v>
      </c>
      <c r="AD32" s="102">
        <f t="shared" si="5"/>
        <v>1.341155889957403</v>
      </c>
      <c r="AE32" s="105" t="str">
        <f t="shared" si="6"/>
        <v>ND</v>
      </c>
      <c r="AF32" s="102">
        <f t="shared" si="7"/>
        <v>3.4742989034435161</v>
      </c>
      <c r="AG32" s="105">
        <f t="shared" si="8"/>
        <v>16.549569620253163</v>
      </c>
      <c r="AH32" s="105">
        <f t="shared" si="9"/>
        <v>13.7754170464135</v>
      </c>
      <c r="AI32" s="102">
        <f t="shared" ref="AI32" si="16">IF(Y32=" ", " ", IF(Y32&gt;0, SUM(AG32:AH32)))</f>
        <v>30.324986666666661</v>
      </c>
      <c r="AJ32" s="106">
        <f t="shared" si="11"/>
        <v>53.109252414943569</v>
      </c>
      <c r="AK32" s="107">
        <f t="shared" si="12"/>
        <v>49.634953511500051</v>
      </c>
      <c r="AL32" s="82"/>
      <c r="AM32" s="82"/>
      <c r="AN32" s="82"/>
      <c r="AO32" s="82"/>
      <c r="AP32" s="82"/>
      <c r="AQ32" s="82"/>
      <c r="AR32" s="82"/>
      <c r="AS32" s="82"/>
      <c r="AT32" s="82"/>
      <c r="AU32" s="82"/>
      <c r="AV32" s="82"/>
      <c r="AW32" s="82"/>
      <c r="AX32" s="82"/>
      <c r="AY32" s="82"/>
      <c r="AZ32" s="82"/>
      <c r="BA32" s="82"/>
      <c r="BB32" s="82"/>
    </row>
    <row r="33" spans="1:54" ht="16" x14ac:dyDescent="0.2">
      <c r="A33" s="101" t="s">
        <v>297</v>
      </c>
      <c r="B33" s="102">
        <v>2018</v>
      </c>
      <c r="C33" s="103">
        <v>8</v>
      </c>
      <c r="D33" s="102">
        <v>28</v>
      </c>
      <c r="E33" s="82"/>
      <c r="F33" s="131" t="s">
        <v>761</v>
      </c>
      <c r="G33" s="131">
        <v>9.83</v>
      </c>
      <c r="H33" s="82"/>
      <c r="I33" s="131">
        <v>22.9</v>
      </c>
      <c r="J33" s="226">
        <v>27.1</v>
      </c>
      <c r="K33" s="82"/>
      <c r="L33" s="82"/>
      <c r="M33" s="82"/>
      <c r="N33" s="131" t="s">
        <v>763</v>
      </c>
      <c r="O33" s="82"/>
      <c r="P33" s="82"/>
      <c r="Q33" s="82"/>
      <c r="R33" s="140"/>
      <c r="S33" s="131" t="s">
        <v>763</v>
      </c>
      <c r="T33" s="131" t="s">
        <v>763</v>
      </c>
      <c r="U33" s="131" t="s">
        <v>763</v>
      </c>
      <c r="V33" s="85"/>
      <c r="W33" s="85"/>
      <c r="X33" s="85"/>
      <c r="Y33" s="102">
        <f t="shared" si="0"/>
        <v>22.9</v>
      </c>
      <c r="Z33" s="102">
        <f t="shared" si="1"/>
        <v>296.04999999999995</v>
      </c>
      <c r="AA33" s="102">
        <f t="shared" si="2"/>
        <v>27.1</v>
      </c>
      <c r="AB33" s="102">
        <f t="shared" si="3"/>
        <v>9.83</v>
      </c>
      <c r="AC33" s="104">
        <f t="shared" si="4"/>
        <v>7.3252617590411608</v>
      </c>
      <c r="AD33" s="102">
        <f t="shared" si="5"/>
        <v>1.3419315682292692</v>
      </c>
      <c r="AE33" s="105" t="str">
        <f t="shared" si="6"/>
        <v>ND</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1.1983511773299886</v>
      </c>
      <c r="AE36" s="84">
        <f>_xlfn.AGGREGATE(1, 6,AE22:AE35)</f>
        <v>0.77500000000000013</v>
      </c>
      <c r="AF36" s="84">
        <f>_xlfn.AGGREGATE(1, 6,AF22:AF35)</f>
        <v>3.4826116644572838</v>
      </c>
      <c r="AG36" s="82"/>
      <c r="AH36" s="82"/>
      <c r="AI36" s="84">
        <f>_xlfn.AGGREGATE(1, 6,AI22:AI35)</f>
        <v>29.856006666666666</v>
      </c>
      <c r="AJ36" s="82"/>
      <c r="AK36" s="84">
        <f>_xlfn.AGGREGATE(1, 6,AK22:AK35)</f>
        <v>49.486093642908727</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0.77500000000000013</v>
      </c>
      <c r="AF37" s="126">
        <f>AVERAGE(AF22:AF33)</f>
        <v>3.4826116644572838</v>
      </c>
      <c r="AG37" s="126"/>
      <c r="AH37" s="126"/>
      <c r="AI37" s="126">
        <f>AVERAGE(AI23:AI32)</f>
        <v>29.856006666666666</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297</v>
      </c>
      <c r="C43" s="68" t="s">
        <v>757</v>
      </c>
      <c r="E43" s="69">
        <v>43654</v>
      </c>
      <c r="F43" t="s">
        <v>866</v>
      </c>
      <c r="G43" t="s">
        <v>867</v>
      </c>
      <c r="H43" s="68">
        <v>0</v>
      </c>
      <c r="I43" s="68" t="s">
        <v>760</v>
      </c>
      <c r="J43" s="326">
        <v>0.52430555555555558</v>
      </c>
      <c r="K43" s="68">
        <v>2</v>
      </c>
      <c r="L43">
        <v>1</v>
      </c>
      <c r="M43" t="s">
        <v>820</v>
      </c>
      <c r="N43" t="s">
        <v>870</v>
      </c>
      <c r="O43" s="205">
        <v>23.2</v>
      </c>
      <c r="P43" s="131">
        <v>8.9</v>
      </c>
      <c r="Q43" s="68">
        <v>1</v>
      </c>
      <c r="R43" s="68">
        <v>0.9</v>
      </c>
      <c r="S43" s="131">
        <v>0.95</v>
      </c>
      <c r="T43" s="68">
        <v>1</v>
      </c>
      <c r="U43" s="70">
        <v>0.95</v>
      </c>
      <c r="V43" s="68">
        <v>0.15</v>
      </c>
      <c r="W43" s="77">
        <v>0.3756944444444445</v>
      </c>
      <c r="X43" s="68">
        <v>24.9</v>
      </c>
      <c r="Y43" s="68">
        <v>7.85</v>
      </c>
      <c r="Z43" s="72">
        <v>6.6824229760492013</v>
      </c>
      <c r="AA43" s="68">
        <v>88.9</v>
      </c>
      <c r="AB43" s="226">
        <v>28.3</v>
      </c>
      <c r="AC43" s="216">
        <v>44.2</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297</v>
      </c>
      <c r="C44" s="68" t="s">
        <v>764</v>
      </c>
      <c r="E44" s="69">
        <v>43654</v>
      </c>
      <c r="F44" t="s">
        <v>866</v>
      </c>
      <c r="G44" t="s">
        <v>867</v>
      </c>
      <c r="H44" s="68">
        <v>0</v>
      </c>
      <c r="I44" s="68" t="s">
        <v>760</v>
      </c>
      <c r="J44" s="326">
        <v>0.52430555555555558</v>
      </c>
      <c r="K44" s="68">
        <v>2</v>
      </c>
      <c r="L44">
        <v>1</v>
      </c>
      <c r="M44" t="s">
        <v>820</v>
      </c>
      <c r="N44" t="s">
        <v>870</v>
      </c>
      <c r="O44" s="205">
        <v>23.2</v>
      </c>
      <c r="P44" s="131">
        <v>8.9</v>
      </c>
      <c r="Q44" s="68">
        <v>1</v>
      </c>
      <c r="R44" s="68">
        <v>0.9</v>
      </c>
      <c r="S44" s="131">
        <v>0.95</v>
      </c>
      <c r="T44" s="68">
        <v>1</v>
      </c>
      <c r="U44" s="70">
        <v>0.95</v>
      </c>
      <c r="V44" s="68">
        <v>0.5</v>
      </c>
      <c r="W44" s="77">
        <v>0.37708333333333338</v>
      </c>
      <c r="X44" s="68">
        <v>25.1</v>
      </c>
      <c r="Y44" s="68">
        <v>9.8699999999999992</v>
      </c>
      <c r="Z44" s="72" t="s">
        <v>761</v>
      </c>
      <c r="AA44" s="68">
        <v>89.4</v>
      </c>
      <c r="AB44" s="226">
        <v>28.4</v>
      </c>
      <c r="AC44" s="216">
        <v>44.1</v>
      </c>
      <c r="AD44" s="72">
        <v>0.45542168674698796</v>
      </c>
      <c r="AE44" s="72">
        <v>0.31129742678309225</v>
      </c>
      <c r="AF44" s="72">
        <v>2.5000000000000001E-2</v>
      </c>
      <c r="AG44" s="137">
        <v>0.33629742678309227</v>
      </c>
      <c r="AH44" s="75">
        <v>17.075333778890663</v>
      </c>
      <c r="AI44" s="75">
        <v>17.411631205673753</v>
      </c>
      <c r="AJ44" s="72">
        <v>113.1155814736143</v>
      </c>
      <c r="AK44" s="72">
        <v>15.615650810305084</v>
      </c>
      <c r="AL44" s="72">
        <v>7.243731487577004</v>
      </c>
      <c r="AM44" s="72">
        <v>32.69098458919575</v>
      </c>
      <c r="AN44" s="137">
        <v>33.027282015978841</v>
      </c>
      <c r="AO44" s="137">
        <v>6.1019020833333322</v>
      </c>
      <c r="AP44" s="137">
        <v>0.85453333333333348</v>
      </c>
      <c r="AQ44" s="70">
        <v>0.87715930902111316</v>
      </c>
      <c r="AR44" s="72">
        <v>6.9564354166666655</v>
      </c>
      <c r="AS44" s="68"/>
      <c r="AT44" s="68" t="s">
        <v>761</v>
      </c>
      <c r="AX44" s="72"/>
    </row>
    <row r="45" spans="1:54" x14ac:dyDescent="0.2">
      <c r="A45" t="s">
        <v>756</v>
      </c>
      <c r="B45" t="s">
        <v>297</v>
      </c>
      <c r="C45" s="68" t="s">
        <v>765</v>
      </c>
      <c r="E45" s="69">
        <v>43654</v>
      </c>
      <c r="F45" t="s">
        <v>866</v>
      </c>
      <c r="G45" t="s">
        <v>867</v>
      </c>
      <c r="H45" s="68">
        <v>0</v>
      </c>
      <c r="I45" s="68" t="s">
        <v>760</v>
      </c>
      <c r="J45" s="326">
        <v>0.52430555555555558</v>
      </c>
      <c r="K45" s="68">
        <v>2</v>
      </c>
      <c r="L45">
        <v>1</v>
      </c>
      <c r="M45" t="s">
        <v>820</v>
      </c>
      <c r="N45" t="s">
        <v>870</v>
      </c>
      <c r="O45" s="205">
        <v>23.2</v>
      </c>
      <c r="P45" s="131">
        <v>8.9</v>
      </c>
      <c r="Q45" s="68">
        <v>1</v>
      </c>
      <c r="R45" s="68">
        <v>0.9</v>
      </c>
      <c r="S45" s="131">
        <v>0.95</v>
      </c>
      <c r="T45" s="68">
        <v>1</v>
      </c>
      <c r="U45" s="70">
        <v>0.95</v>
      </c>
      <c r="V45" s="68">
        <v>0.5</v>
      </c>
      <c r="W45" s="77">
        <v>0.37916666666666665</v>
      </c>
      <c r="X45" s="68">
        <v>25</v>
      </c>
      <c r="Y45" s="68">
        <v>9.84</v>
      </c>
      <c r="Z45" s="72">
        <v>8.3631225340034447</v>
      </c>
      <c r="AA45" s="68">
        <v>88.8</v>
      </c>
      <c r="AB45" s="226">
        <v>28.6</v>
      </c>
      <c r="AC45" s="216">
        <v>44.6</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ht="14.25" customHeight="1" x14ac:dyDescent="0.2">
      <c r="A46" t="s">
        <v>756</v>
      </c>
      <c r="B46" t="s">
        <v>297</v>
      </c>
      <c r="C46" s="68" t="s">
        <v>757</v>
      </c>
      <c r="E46" s="69">
        <v>43665</v>
      </c>
      <c r="F46" t="s">
        <v>866</v>
      </c>
      <c r="G46" t="s">
        <v>867</v>
      </c>
      <c r="H46" s="68">
        <v>1</v>
      </c>
      <c r="I46" s="68" t="s">
        <v>760</v>
      </c>
      <c r="J46" s="326">
        <v>0.40625</v>
      </c>
      <c r="K46" s="68">
        <v>5</v>
      </c>
      <c r="L46">
        <v>3</v>
      </c>
      <c r="M46" t="s">
        <v>820</v>
      </c>
      <c r="N46" t="s">
        <v>909</v>
      </c>
      <c r="O46" s="205">
        <v>20</v>
      </c>
      <c r="P46" s="131">
        <v>12.42</v>
      </c>
      <c r="Q46" s="68">
        <v>0.44</v>
      </c>
      <c r="R46" s="68">
        <v>0.44</v>
      </c>
      <c r="S46" s="131">
        <v>0.44</v>
      </c>
      <c r="T46" s="68">
        <v>0.44</v>
      </c>
      <c r="U46" s="70">
        <v>1</v>
      </c>
      <c r="V46" s="68">
        <v>0.15</v>
      </c>
      <c r="W46" s="77">
        <v>0.33819444444444446</v>
      </c>
      <c r="X46" s="68">
        <v>25.1</v>
      </c>
      <c r="Y46" s="68">
        <v>4.5</v>
      </c>
      <c r="Z46" s="72">
        <v>3.9151984704760552</v>
      </c>
      <c r="AA46" s="68">
        <v>54.2</v>
      </c>
      <c r="AB46" s="226">
        <v>24.5</v>
      </c>
      <c r="AC46" s="216">
        <v>38.799999999999997</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297</v>
      </c>
      <c r="C47" s="68" t="s">
        <v>764</v>
      </c>
      <c r="E47" s="69">
        <v>43665</v>
      </c>
      <c r="F47" t="s">
        <v>866</v>
      </c>
      <c r="G47" t="s">
        <v>867</v>
      </c>
      <c r="H47" s="68">
        <v>1</v>
      </c>
      <c r="I47" s="68" t="s">
        <v>760</v>
      </c>
      <c r="J47" s="326">
        <v>0.40625</v>
      </c>
      <c r="K47" s="68">
        <v>5</v>
      </c>
      <c r="L47">
        <v>3</v>
      </c>
      <c r="M47" t="s">
        <v>820</v>
      </c>
      <c r="N47" t="s">
        <v>909</v>
      </c>
      <c r="O47" s="205">
        <v>20</v>
      </c>
      <c r="P47" s="131">
        <v>12.42</v>
      </c>
      <c r="Q47" s="68">
        <v>0.44</v>
      </c>
      <c r="R47" s="68">
        <v>0.44</v>
      </c>
      <c r="S47" s="131">
        <v>0.44</v>
      </c>
      <c r="T47" s="68">
        <v>0.44</v>
      </c>
      <c r="U47" s="70">
        <v>1</v>
      </c>
      <c r="V47" s="68">
        <v>0.22</v>
      </c>
      <c r="W47" s="77">
        <v>0.33958333333333335</v>
      </c>
      <c r="X47" s="68">
        <v>25.3</v>
      </c>
      <c r="Y47" s="68">
        <v>3.42</v>
      </c>
      <c r="Z47" s="72">
        <v>2.9778289881612912</v>
      </c>
      <c r="AA47" s="68">
        <v>42</v>
      </c>
      <c r="AB47" s="226">
        <v>24.4</v>
      </c>
      <c r="AC47" s="216">
        <v>38.6</v>
      </c>
      <c r="AD47" s="72">
        <v>1.6414830154321607</v>
      </c>
      <c r="AE47" s="72">
        <v>1.609321793416572</v>
      </c>
      <c r="AF47" s="72">
        <v>1.5410406059853468</v>
      </c>
      <c r="AG47" s="137">
        <v>3.150362399401919</v>
      </c>
      <c r="AH47" s="75">
        <v>21.702415886660894</v>
      </c>
      <c r="AI47" s="75">
        <v>24.852778286062815</v>
      </c>
      <c r="AJ47" s="72">
        <v>130.02512758204026</v>
      </c>
      <c r="AK47" s="72">
        <v>21.624914687690875</v>
      </c>
      <c r="AL47" s="72">
        <v>6.0127463835060535</v>
      </c>
      <c r="AM47" s="72">
        <v>43.32733057435177</v>
      </c>
      <c r="AN47" s="137">
        <v>46.47769297375369</v>
      </c>
      <c r="AO47" s="137">
        <v>11.249208749999999</v>
      </c>
      <c r="AP47" s="137">
        <v>0.18598666666666666</v>
      </c>
      <c r="AQ47" s="70">
        <v>0.98373559349973216</v>
      </c>
      <c r="AR47" s="72">
        <v>11.435195416666666</v>
      </c>
      <c r="AS47" s="68"/>
      <c r="AT47" s="68" t="s">
        <v>761</v>
      </c>
      <c r="AX47" s="72"/>
    </row>
    <row r="48" spans="1:54" x14ac:dyDescent="0.2">
      <c r="A48" t="s">
        <v>756</v>
      </c>
      <c r="B48" t="s">
        <v>297</v>
      </c>
      <c r="C48" s="68" t="s">
        <v>765</v>
      </c>
      <c r="E48" s="69">
        <v>43665</v>
      </c>
      <c r="F48" t="s">
        <v>866</v>
      </c>
      <c r="G48" t="s">
        <v>867</v>
      </c>
      <c r="H48" s="68">
        <v>1</v>
      </c>
      <c r="I48" s="68" t="s">
        <v>760</v>
      </c>
      <c r="J48" s="326">
        <v>0.40625</v>
      </c>
      <c r="K48" s="68">
        <v>5</v>
      </c>
      <c r="L48">
        <v>3</v>
      </c>
      <c r="M48" t="s">
        <v>820</v>
      </c>
      <c r="N48" t="s">
        <v>909</v>
      </c>
      <c r="O48" s="205">
        <v>20</v>
      </c>
      <c r="P48" s="131">
        <v>12.42</v>
      </c>
      <c r="Q48" s="68">
        <v>0.44</v>
      </c>
      <c r="R48" s="68">
        <v>0.44</v>
      </c>
      <c r="S48" s="131">
        <v>0.44</v>
      </c>
      <c r="T48" s="68">
        <v>0.44</v>
      </c>
      <c r="U48" s="70">
        <v>1</v>
      </c>
      <c r="V48" s="68">
        <v>0.14000000000000001</v>
      </c>
      <c r="W48" s="77">
        <v>0.33958333333333335</v>
      </c>
      <c r="X48" s="68">
        <v>25.2</v>
      </c>
      <c r="Y48" s="68">
        <v>4.0199999999999996</v>
      </c>
      <c r="Z48" s="72">
        <v>3.4979237998768107</v>
      </c>
      <c r="AA48" s="68">
        <v>49.3</v>
      </c>
      <c r="AB48" s="226">
        <v>24.5</v>
      </c>
      <c r="AC48" s="216">
        <v>38.799999999999997</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106.7</v>
      </c>
      <c r="AV48" s="322">
        <v>3.4144000000000001</v>
      </c>
      <c r="AX48" s="72"/>
      <c r="AY48" s="322"/>
    </row>
    <row r="49" spans="1:54" x14ac:dyDescent="0.2">
      <c r="A49" t="s">
        <v>756</v>
      </c>
      <c r="B49" t="s">
        <v>297</v>
      </c>
      <c r="C49" s="68" t="s">
        <v>757</v>
      </c>
      <c r="E49" s="69">
        <v>43682</v>
      </c>
      <c r="F49" t="s">
        <v>866</v>
      </c>
      <c r="G49" t="s">
        <v>867</v>
      </c>
      <c r="H49" s="68">
        <v>1</v>
      </c>
      <c r="I49" s="68" t="s">
        <v>760</v>
      </c>
      <c r="J49" s="326">
        <v>0.46527777777777773</v>
      </c>
      <c r="K49" s="68">
        <v>2</v>
      </c>
      <c r="L49">
        <v>1</v>
      </c>
      <c r="M49" t="s">
        <v>760</v>
      </c>
      <c r="N49" t="s">
        <v>931</v>
      </c>
      <c r="O49" s="205">
        <v>21.2</v>
      </c>
      <c r="P49" s="131">
        <v>9.08</v>
      </c>
      <c r="Q49" s="68">
        <v>0.62</v>
      </c>
      <c r="R49" s="68">
        <v>0.62</v>
      </c>
      <c r="S49" s="131">
        <v>0.62</v>
      </c>
      <c r="T49" s="68">
        <v>0.62</v>
      </c>
      <c r="U49" s="70">
        <v>1</v>
      </c>
      <c r="V49" s="68">
        <v>0.15</v>
      </c>
      <c r="W49" s="77">
        <v>0.35833333333333334</v>
      </c>
      <c r="X49" s="68">
        <v>26.4</v>
      </c>
      <c r="Y49" s="68">
        <v>8.84</v>
      </c>
      <c r="Z49" s="72">
        <v>7.6276259509723419</v>
      </c>
      <c r="AA49" s="68">
        <v>99.5</v>
      </c>
      <c r="AB49" s="226">
        <v>26.2</v>
      </c>
      <c r="AC49" s="216">
        <v>41.1</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297</v>
      </c>
      <c r="C50" s="68" t="s">
        <v>764</v>
      </c>
      <c r="E50" s="69">
        <v>43682</v>
      </c>
      <c r="F50" t="s">
        <v>866</v>
      </c>
      <c r="G50" t="s">
        <v>867</v>
      </c>
      <c r="H50" s="68">
        <v>1</v>
      </c>
      <c r="I50" s="68" t="s">
        <v>760</v>
      </c>
      <c r="J50" s="326">
        <v>0.46527777777777773</v>
      </c>
      <c r="K50" s="68">
        <v>2</v>
      </c>
      <c r="L50">
        <v>1</v>
      </c>
      <c r="M50" t="s">
        <v>760</v>
      </c>
      <c r="N50" t="s">
        <v>931</v>
      </c>
      <c r="O50" s="205">
        <v>21.2</v>
      </c>
      <c r="P50" s="131">
        <v>9.08</v>
      </c>
      <c r="Q50" s="68">
        <v>0.62</v>
      </c>
      <c r="R50" s="68">
        <v>0.62</v>
      </c>
      <c r="S50" s="131">
        <v>0.62</v>
      </c>
      <c r="T50" s="68">
        <v>0.62</v>
      </c>
      <c r="U50" s="70">
        <v>1</v>
      </c>
      <c r="V50" s="68">
        <v>0.31</v>
      </c>
      <c r="W50" s="77">
        <v>0.35972222222222222</v>
      </c>
      <c r="X50" s="68">
        <v>26.5</v>
      </c>
      <c r="Y50" s="68">
        <v>9</v>
      </c>
      <c r="Z50" s="72">
        <v>7.7446667269115634</v>
      </c>
      <c r="AA50" s="68">
        <v>88</v>
      </c>
      <c r="AB50" s="226">
        <v>26.7</v>
      </c>
      <c r="AC50" s="216">
        <v>41.7</v>
      </c>
      <c r="AD50" s="72">
        <v>0.4605346912794398</v>
      </c>
      <c r="AE50" s="72">
        <v>2.5000000000000001E-2</v>
      </c>
      <c r="AF50" s="72">
        <v>8.6654135338345872E-2</v>
      </c>
      <c r="AG50" s="137">
        <v>0.11165413533834587</v>
      </c>
      <c r="AH50" s="75">
        <v>22.476973315642052</v>
      </c>
      <c r="AI50" s="75">
        <v>22.588627450980397</v>
      </c>
      <c r="AJ50" s="72">
        <v>165.85065865739506</v>
      </c>
      <c r="AK50" s="72">
        <v>26.644353659831907</v>
      </c>
      <c r="AL50" s="72">
        <v>6.2246080642378541</v>
      </c>
      <c r="AM50" s="72">
        <v>49.121326975473963</v>
      </c>
      <c r="AN50" s="137">
        <v>49.232981110812304</v>
      </c>
      <c r="AO50" s="137">
        <v>7.9969554166666654</v>
      </c>
      <c r="AP50" s="137">
        <v>4.5239999999999989E-2</v>
      </c>
      <c r="AQ50" s="70">
        <v>0.99437467039084326</v>
      </c>
      <c r="AR50" s="72">
        <v>8.0421954166666652</v>
      </c>
      <c r="AS50" s="68"/>
      <c r="AT50" s="68" t="s">
        <v>761</v>
      </c>
      <c r="AX50" s="72"/>
    </row>
    <row r="51" spans="1:54" x14ac:dyDescent="0.2">
      <c r="A51" t="s">
        <v>756</v>
      </c>
      <c r="B51" t="s">
        <v>297</v>
      </c>
      <c r="C51" s="68" t="s">
        <v>765</v>
      </c>
      <c r="E51" s="69">
        <v>43682</v>
      </c>
      <c r="F51" t="s">
        <v>866</v>
      </c>
      <c r="G51" t="s">
        <v>867</v>
      </c>
      <c r="H51" s="68">
        <v>1</v>
      </c>
      <c r="I51" s="68" t="s">
        <v>760</v>
      </c>
      <c r="J51" s="326">
        <v>0.46527777777777773</v>
      </c>
      <c r="K51" s="68">
        <v>2</v>
      </c>
      <c r="L51">
        <v>1</v>
      </c>
      <c r="M51" t="s">
        <v>760</v>
      </c>
      <c r="N51" t="s">
        <v>931</v>
      </c>
      <c r="O51" s="205">
        <v>21.2</v>
      </c>
      <c r="P51" s="131">
        <v>9.08</v>
      </c>
      <c r="Q51" s="68">
        <v>0.62</v>
      </c>
      <c r="R51" s="68">
        <v>0.62</v>
      </c>
      <c r="S51" s="131">
        <v>0.62</v>
      </c>
      <c r="T51" s="68">
        <v>0.62</v>
      </c>
      <c r="U51" s="70">
        <v>1</v>
      </c>
      <c r="V51" s="68">
        <v>0.32</v>
      </c>
      <c r="W51" s="77">
        <v>0.36180555555555555</v>
      </c>
      <c r="X51" s="68">
        <v>26.6</v>
      </c>
      <c r="Y51" s="68">
        <v>9.92</v>
      </c>
      <c r="Z51" s="72">
        <v>8.5420410266802911</v>
      </c>
      <c r="AA51" s="68">
        <v>89</v>
      </c>
      <c r="AB51" s="226">
        <v>26.6</v>
      </c>
      <c r="AC51" s="216">
        <v>41.7</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297</v>
      </c>
      <c r="C52" s="68" t="s">
        <v>757</v>
      </c>
      <c r="E52" s="69">
        <v>43696</v>
      </c>
      <c r="F52" t="s">
        <v>866</v>
      </c>
      <c r="G52" t="s">
        <v>961</v>
      </c>
      <c r="H52" s="68" t="s">
        <v>761</v>
      </c>
      <c r="I52" s="68" t="s">
        <v>760</v>
      </c>
      <c r="J52" s="326">
        <v>0.43194444444444446</v>
      </c>
      <c r="K52" s="68">
        <v>2</v>
      </c>
      <c r="L52">
        <v>1</v>
      </c>
      <c r="M52" t="s">
        <v>761</v>
      </c>
      <c r="N52" t="s">
        <v>963</v>
      </c>
      <c r="O52" s="205">
        <v>26.2</v>
      </c>
      <c r="P52" s="131">
        <v>7.78</v>
      </c>
      <c r="Q52" s="68">
        <v>0.61</v>
      </c>
      <c r="R52" s="68">
        <v>0.61</v>
      </c>
      <c r="S52" s="131">
        <v>0.61</v>
      </c>
      <c r="T52" s="68">
        <v>0.73</v>
      </c>
      <c r="U52" s="70">
        <v>0.83561643835616439</v>
      </c>
      <c r="V52" s="68">
        <v>0.15</v>
      </c>
      <c r="W52" s="77">
        <v>0.32430555555555557</v>
      </c>
      <c r="X52" s="68">
        <v>25.8</v>
      </c>
      <c r="Y52" s="68">
        <v>4.05</v>
      </c>
      <c r="Z52" s="72">
        <v>3.5082110121257171</v>
      </c>
      <c r="AA52" s="68">
        <v>89.5</v>
      </c>
      <c r="AB52" s="226">
        <v>25.4</v>
      </c>
      <c r="AC52" s="216">
        <v>40</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297</v>
      </c>
      <c r="C53" s="68" t="s">
        <v>764</v>
      </c>
      <c r="E53" s="69">
        <v>43696</v>
      </c>
      <c r="F53" t="s">
        <v>866</v>
      </c>
      <c r="G53" t="s">
        <v>961</v>
      </c>
      <c r="H53" s="68" t="s">
        <v>761</v>
      </c>
      <c r="I53" s="68" t="s">
        <v>760</v>
      </c>
      <c r="J53" s="326">
        <v>0.43194444444444446</v>
      </c>
      <c r="K53" s="68">
        <v>2</v>
      </c>
      <c r="L53">
        <v>1</v>
      </c>
      <c r="M53" t="s">
        <v>761</v>
      </c>
      <c r="N53" t="s">
        <v>963</v>
      </c>
      <c r="O53" s="205">
        <v>26.2</v>
      </c>
      <c r="P53" s="131">
        <v>7.78</v>
      </c>
      <c r="Q53" s="68">
        <v>0.61</v>
      </c>
      <c r="R53" s="68">
        <v>0.61</v>
      </c>
      <c r="S53" s="131">
        <v>0.61</v>
      </c>
      <c r="T53" s="68">
        <v>0.73</v>
      </c>
      <c r="U53" s="70">
        <v>0.83561643835616439</v>
      </c>
      <c r="V53" s="68">
        <v>0.35</v>
      </c>
      <c r="W53" s="77">
        <v>0.32291666666666669</v>
      </c>
      <c r="X53" s="68">
        <v>25.8</v>
      </c>
      <c r="Y53" s="68">
        <v>3.87</v>
      </c>
      <c r="Z53" s="72">
        <v>3.3447175988827644</v>
      </c>
      <c r="AA53" s="68">
        <v>98.8</v>
      </c>
      <c r="AB53" s="226">
        <v>25.8</v>
      </c>
      <c r="AC53" s="216">
        <v>40.6</v>
      </c>
      <c r="AD53" s="72">
        <v>0.25868421052631579</v>
      </c>
      <c r="AE53" s="72">
        <v>2.1650366748166259</v>
      </c>
      <c r="AF53" s="72">
        <v>2.5000000000000001E-2</v>
      </c>
      <c r="AG53" s="137">
        <v>2.1900366748166258</v>
      </c>
      <c r="AH53" s="75">
        <v>21.311369680829088</v>
      </c>
      <c r="AI53" s="75">
        <v>23.501406355645713</v>
      </c>
      <c r="AJ53" s="72">
        <v>144.70365074958315</v>
      </c>
      <c r="AK53" s="72">
        <v>24.914935057210602</v>
      </c>
      <c r="AL53" s="72">
        <v>5.8079080044683735</v>
      </c>
      <c r="AM53" s="72">
        <v>46.226304738039687</v>
      </c>
      <c r="AN53" s="137">
        <v>48.416341412856312</v>
      </c>
      <c r="AO53" s="137">
        <v>17.610403365414037</v>
      </c>
      <c r="AP53" s="137">
        <v>6.4493246835442983</v>
      </c>
      <c r="AQ53" s="70">
        <v>0.73194523768428377</v>
      </c>
      <c r="AR53" s="72">
        <v>24.059728048958334</v>
      </c>
      <c r="AS53" s="68"/>
      <c r="AT53" s="68" t="s">
        <v>761</v>
      </c>
      <c r="AX53" s="72"/>
    </row>
    <row r="54" spans="1:54" x14ac:dyDescent="0.2">
      <c r="A54" t="s">
        <v>756</v>
      </c>
      <c r="B54" t="s">
        <v>297</v>
      </c>
      <c r="C54" s="68" t="s">
        <v>765</v>
      </c>
      <c r="E54" s="69">
        <v>43696</v>
      </c>
      <c r="F54" t="s">
        <v>866</v>
      </c>
      <c r="G54" t="s">
        <v>961</v>
      </c>
      <c r="H54" s="68" t="s">
        <v>761</v>
      </c>
      <c r="I54" s="68" t="s">
        <v>760</v>
      </c>
      <c r="J54" s="326">
        <v>0.43194444444444446</v>
      </c>
      <c r="K54" s="68">
        <v>2</v>
      </c>
      <c r="L54">
        <v>1</v>
      </c>
      <c r="M54" t="s">
        <v>761</v>
      </c>
      <c r="N54" t="s">
        <v>963</v>
      </c>
      <c r="O54" s="205">
        <v>26.2</v>
      </c>
      <c r="P54" s="131">
        <v>7.78</v>
      </c>
      <c r="Q54" s="68">
        <v>0.61</v>
      </c>
      <c r="R54" s="68">
        <v>0.61</v>
      </c>
      <c r="S54" s="131">
        <v>0.61</v>
      </c>
      <c r="T54" s="68">
        <v>0.73</v>
      </c>
      <c r="U54" s="70">
        <v>0.83561643835616439</v>
      </c>
      <c r="V54" s="68">
        <v>0.43</v>
      </c>
      <c r="W54" s="77">
        <v>0.3263888888888889</v>
      </c>
      <c r="X54" s="68">
        <v>25.8</v>
      </c>
      <c r="Y54" s="68">
        <v>4.9000000000000004</v>
      </c>
      <c r="Z54" s="72">
        <v>4.2421030647118316</v>
      </c>
      <c r="AA54" s="68">
        <v>89.8</v>
      </c>
      <c r="AB54" s="226">
        <v>25.5</v>
      </c>
      <c r="AC54" s="216">
        <v>40.299999999999997</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U54" s="322">
        <v>146.80000000000001</v>
      </c>
      <c r="AV54" s="322">
        <v>4.6976000000000004</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297</v>
      </c>
      <c r="B61" s="102">
        <v>2019</v>
      </c>
      <c r="C61" s="103">
        <v>7</v>
      </c>
      <c r="D61" s="102">
        <v>8</v>
      </c>
      <c r="E61" s="82"/>
      <c r="F61" s="131">
        <v>0.95</v>
      </c>
      <c r="G61" s="131">
        <v>8.9</v>
      </c>
      <c r="H61" s="82"/>
      <c r="I61" s="205">
        <v>23.2</v>
      </c>
      <c r="J61" s="226">
        <v>28.3</v>
      </c>
      <c r="K61" s="82"/>
      <c r="L61" s="82"/>
      <c r="M61" s="108"/>
      <c r="N61" s="131" t="s">
        <v>763</v>
      </c>
      <c r="O61" s="82"/>
      <c r="P61" s="82"/>
      <c r="Q61" s="82"/>
      <c r="R61" s="140"/>
      <c r="S61" s="137" t="s">
        <v>763</v>
      </c>
      <c r="T61" s="131" t="s">
        <v>763</v>
      </c>
      <c r="U61" s="131" t="s">
        <v>763</v>
      </c>
      <c r="V61" s="85"/>
      <c r="W61" s="85"/>
      <c r="X61" s="85"/>
      <c r="Y61" s="102">
        <f>IF(C61&lt;6," ",IF(C61&lt;=9,I61, IF(C61&gt;=10," ")))</f>
        <v>23.2</v>
      </c>
      <c r="Z61" s="102">
        <f>IF(Y61=" ", " ", IF(Y61&gt;0, Y61+273.15))</f>
        <v>296.34999999999997</v>
      </c>
      <c r="AA61" s="102">
        <f>IF(C61&lt;6," ",IF(C61&lt;=9,J61, IF(C61&gt;=10," ")))</f>
        <v>28.3</v>
      </c>
      <c r="AB61" s="102">
        <f>IF(C61&lt;6," ",IF(C61&lt;=9,G61, IF(C61&gt;=10," ")))</f>
        <v>8.9</v>
      </c>
      <c r="AC61" s="104">
        <f>IF(Y61=" "," ",IF(Y61&gt;0,EXP(-173.4292+249.6339*100/Z61+143.3483*LN(+Z61/100)-21.8492*Z61/100+AA61*(-0.033096+0.014259*Z61/100-0.0017*(Z61/100)^2))*1.4276))</f>
        <v>7.2356902428186851</v>
      </c>
      <c r="AD61" s="102">
        <f>IF(Y61=" "," ",IF(Y61&gt;0,AB61/AC61))</f>
        <v>1.2300139587696028</v>
      </c>
      <c r="AE61" s="105">
        <f>IF(C61&lt;6," ",IF(C61&lt;=9,F61, IF(C61&gt;=10," ")))</f>
        <v>0.95</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297</v>
      </c>
      <c r="B62" s="102">
        <v>2019</v>
      </c>
      <c r="C62" s="103">
        <v>7</v>
      </c>
      <c r="D62" s="102">
        <v>8</v>
      </c>
      <c r="E62" s="82"/>
      <c r="F62" s="131">
        <v>0.95</v>
      </c>
      <c r="G62" s="131">
        <v>8.9</v>
      </c>
      <c r="H62" s="82"/>
      <c r="I62" s="205">
        <v>23.2</v>
      </c>
      <c r="J62" s="226">
        <v>28.4</v>
      </c>
      <c r="K62" s="82"/>
      <c r="L62" s="82"/>
      <c r="M62" s="108"/>
      <c r="N62" s="137">
        <v>0.33629742678309227</v>
      </c>
      <c r="O62" s="82"/>
      <c r="P62" s="82"/>
      <c r="Q62" s="82"/>
      <c r="R62" s="140"/>
      <c r="S62" s="137">
        <v>33.027282015978841</v>
      </c>
      <c r="T62" s="137">
        <v>6.1019020833333322</v>
      </c>
      <c r="U62" s="137">
        <v>0.85453333333333348</v>
      </c>
      <c r="V62" s="85"/>
      <c r="W62" s="85"/>
      <c r="X62" s="85"/>
      <c r="Y62" s="102">
        <f t="shared" ref="Y62:Y72" si="17">IF(C62&lt;6," ",IF(C62&lt;=9,I62, IF(C62&gt;=10," ")))</f>
        <v>23.2</v>
      </c>
      <c r="Z62" s="102">
        <f t="shared" ref="Z62:Z72" si="18">IF(Y62=" ", " ", IF(Y62&gt;0, Y62+273.15))</f>
        <v>296.34999999999997</v>
      </c>
      <c r="AA62" s="102">
        <f t="shared" ref="AA62:AA72" si="19">IF(C62&lt;6," ",IF(C62&lt;=9,J62, IF(C62&gt;=10," ")))</f>
        <v>28.4</v>
      </c>
      <c r="AB62" s="102">
        <f t="shared" ref="AB62:AB72" si="20">IF(C62&lt;6," ",IF(C62&lt;=9,G62, IF(C62&gt;=10," ")))</f>
        <v>8.9</v>
      </c>
      <c r="AC62" s="104">
        <f t="shared" ref="AC62:AC72" si="21">IF(Y62=" "," ",IF(Y62&gt;0,EXP(-173.4292+249.6339*100/Z62+143.3483*LN(+Z62/100)-21.8492*Z62/100+AA62*(-0.033096+0.014259*Z62/100-0.0017*(Z62/100)^2))*1.4276))</f>
        <v>7.2315168744417546</v>
      </c>
      <c r="AD62" s="102">
        <f t="shared" ref="AD62:AD72" si="22">IF(Y62=" "," ",IF(Y62&gt;0,AB62/AC62))</f>
        <v>1.2307238100287288</v>
      </c>
      <c r="AE62" s="105">
        <f t="shared" ref="AE62:AE72" si="23">IF(C62&lt;6," ",IF(C62&lt;=9,F62, IF(C62&gt;=10," ")))</f>
        <v>0.95</v>
      </c>
      <c r="AF62" s="102">
        <f t="shared" ref="AF62:AF72" si="24">IF(Y62=" "," ",N62)</f>
        <v>0.33629742678309227</v>
      </c>
      <c r="AG62" s="105">
        <f t="shared" ref="AG62:AG72" si="25">IF(C62&lt;6," ",IF(C62&lt;=9,T62, IF(C62&gt;=10," ")))</f>
        <v>6.1019020833333322</v>
      </c>
      <c r="AH62" s="105">
        <f t="shared" ref="AH62:AH72" si="26">IF(C62&lt;6," ",IF(C62&lt;=9,U62, IF(C62&gt;=10," ")))</f>
        <v>0.85453333333333348</v>
      </c>
      <c r="AI62" s="102">
        <f t="shared" ref="AI62" si="27">IF(Y62=" ", " ", IF(Y62&gt;0, SUM(AG62:AH62)))</f>
        <v>6.9564354166666655</v>
      </c>
      <c r="AJ62" s="106">
        <f t="shared" ref="AJ62:AJ72" si="28">IF(C62&lt;6," ",IF(C62&lt;=9,S62, IF(C62&gt;=10," ")))</f>
        <v>33.027282015978841</v>
      </c>
      <c r="AK62" s="107">
        <f t="shared" ref="AK62:AK72" si="29">IF(Y62=" ", " ", IF(Y62&gt;0, AJ62-AF62))</f>
        <v>32.69098458919575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297</v>
      </c>
      <c r="B63" s="102">
        <v>2019</v>
      </c>
      <c r="C63" s="103">
        <v>7</v>
      </c>
      <c r="D63" s="102">
        <v>8</v>
      </c>
      <c r="E63" s="82"/>
      <c r="F63" s="131">
        <v>0.95</v>
      </c>
      <c r="G63" s="131">
        <v>8.9</v>
      </c>
      <c r="H63" s="82"/>
      <c r="I63" s="205">
        <v>23.2</v>
      </c>
      <c r="J63" s="226">
        <v>28.6</v>
      </c>
      <c r="K63" s="82"/>
      <c r="L63" s="82"/>
      <c r="M63" s="108"/>
      <c r="N63" s="131" t="s">
        <v>763</v>
      </c>
      <c r="O63" s="82"/>
      <c r="P63" s="82"/>
      <c r="Q63" s="82"/>
      <c r="R63" s="140"/>
      <c r="S63" s="137" t="s">
        <v>763</v>
      </c>
      <c r="T63" s="131" t="s">
        <v>763</v>
      </c>
      <c r="U63" s="131" t="s">
        <v>763</v>
      </c>
      <c r="V63" s="85"/>
      <c r="W63" s="85"/>
      <c r="X63" s="85"/>
      <c r="Y63" s="102">
        <f t="shared" si="17"/>
        <v>23.2</v>
      </c>
      <c r="Z63" s="102">
        <f t="shared" si="18"/>
        <v>296.34999999999997</v>
      </c>
      <c r="AA63" s="102">
        <f t="shared" si="19"/>
        <v>28.6</v>
      </c>
      <c r="AB63" s="102">
        <f t="shared" si="20"/>
        <v>8.9</v>
      </c>
      <c r="AC63" s="104">
        <f t="shared" si="21"/>
        <v>7.223177357588602</v>
      </c>
      <c r="AD63" s="102">
        <f t="shared" si="22"/>
        <v>1.2321447417665501</v>
      </c>
      <c r="AE63" s="105">
        <f t="shared" si="23"/>
        <v>0.95</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297</v>
      </c>
      <c r="B64" s="102">
        <v>2019</v>
      </c>
      <c r="C64" s="103">
        <v>7</v>
      </c>
      <c r="D64" s="102">
        <v>19</v>
      </c>
      <c r="E64" s="82"/>
      <c r="F64" s="131">
        <v>0.44</v>
      </c>
      <c r="G64" s="131">
        <v>12.42</v>
      </c>
      <c r="H64" s="82"/>
      <c r="I64" s="205">
        <v>20</v>
      </c>
      <c r="J64" s="226">
        <v>24.5</v>
      </c>
      <c r="K64" s="82"/>
      <c r="L64" s="82"/>
      <c r="M64" s="108"/>
      <c r="N64" s="131" t="s">
        <v>763</v>
      </c>
      <c r="O64" s="82"/>
      <c r="P64" s="82"/>
      <c r="Q64" s="82"/>
      <c r="R64" s="140"/>
      <c r="S64" s="137" t="s">
        <v>763</v>
      </c>
      <c r="T64" s="131" t="s">
        <v>763</v>
      </c>
      <c r="U64" s="131" t="s">
        <v>763</v>
      </c>
      <c r="V64" s="85"/>
      <c r="W64" s="85"/>
      <c r="X64" s="85"/>
      <c r="Y64" s="102">
        <f t="shared" si="17"/>
        <v>20</v>
      </c>
      <c r="Z64" s="102">
        <f t="shared" si="18"/>
        <v>293.14999999999998</v>
      </c>
      <c r="AA64" s="102">
        <f t="shared" si="19"/>
        <v>24.5</v>
      </c>
      <c r="AB64" s="102">
        <f t="shared" si="20"/>
        <v>12.42</v>
      </c>
      <c r="AC64" s="104">
        <f t="shared" si="21"/>
        <v>7.8461089845836502</v>
      </c>
      <c r="AD64" s="102">
        <f t="shared" si="22"/>
        <v>1.5829502272277016</v>
      </c>
      <c r="AE64" s="105">
        <f t="shared" si="23"/>
        <v>0.44</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297</v>
      </c>
      <c r="B65" s="102">
        <v>2019</v>
      </c>
      <c r="C65" s="103">
        <v>7</v>
      </c>
      <c r="D65" s="102">
        <v>19</v>
      </c>
      <c r="E65" s="82"/>
      <c r="F65" s="131">
        <v>0.44</v>
      </c>
      <c r="G65" s="131">
        <v>12.42</v>
      </c>
      <c r="H65" s="82"/>
      <c r="I65" s="205">
        <v>20</v>
      </c>
      <c r="J65" s="226">
        <v>24.4</v>
      </c>
      <c r="K65" s="82"/>
      <c r="L65" s="82"/>
      <c r="M65" s="108"/>
      <c r="N65" s="137">
        <v>3.150362399401919</v>
      </c>
      <c r="O65" s="82"/>
      <c r="P65" s="82"/>
      <c r="Q65" s="82"/>
      <c r="R65" s="140"/>
      <c r="S65" s="137">
        <v>46.47769297375369</v>
      </c>
      <c r="T65" s="137">
        <v>11.249208749999999</v>
      </c>
      <c r="U65" s="137">
        <v>0.18598666666666666</v>
      </c>
      <c r="V65" s="85"/>
      <c r="W65" s="85"/>
      <c r="X65" s="85"/>
      <c r="Y65" s="102">
        <f t="shared" si="17"/>
        <v>20</v>
      </c>
      <c r="Z65" s="102">
        <f t="shared" si="18"/>
        <v>293.14999999999998</v>
      </c>
      <c r="AA65" s="102">
        <f t="shared" si="19"/>
        <v>24.4</v>
      </c>
      <c r="AB65" s="102">
        <f t="shared" si="20"/>
        <v>12.42</v>
      </c>
      <c r="AC65" s="104">
        <f t="shared" si="21"/>
        <v>7.8507434945256804</v>
      </c>
      <c r="AD65" s="102">
        <f t="shared" si="22"/>
        <v>1.5820157681448208</v>
      </c>
      <c r="AE65" s="105">
        <f t="shared" si="23"/>
        <v>0.44</v>
      </c>
      <c r="AF65" s="102">
        <f t="shared" si="24"/>
        <v>3.150362399401919</v>
      </c>
      <c r="AG65" s="105">
        <f t="shared" si="25"/>
        <v>11.249208749999999</v>
      </c>
      <c r="AH65" s="105">
        <f t="shared" si="26"/>
        <v>0.18598666666666666</v>
      </c>
      <c r="AI65" s="102">
        <f t="shared" ref="AI65" si="30">IF(Y65=" ", " ", IF(Y65&gt;0, SUM(AG65:AH65)))</f>
        <v>11.435195416666666</v>
      </c>
      <c r="AJ65" s="106">
        <f t="shared" si="28"/>
        <v>46.47769297375369</v>
      </c>
      <c r="AK65" s="107">
        <f t="shared" si="29"/>
        <v>43.32733057435177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297</v>
      </c>
      <c r="B66" s="102">
        <v>2019</v>
      </c>
      <c r="C66" s="103">
        <v>7</v>
      </c>
      <c r="D66" s="102">
        <v>19</v>
      </c>
      <c r="E66" s="82"/>
      <c r="F66" s="131">
        <v>0.44</v>
      </c>
      <c r="G66" s="131">
        <v>12.42</v>
      </c>
      <c r="H66" s="82"/>
      <c r="I66" s="205">
        <v>20</v>
      </c>
      <c r="J66" s="226">
        <v>24.5</v>
      </c>
      <c r="K66" s="82"/>
      <c r="L66" s="82"/>
      <c r="M66" s="108"/>
      <c r="N66" s="131" t="s">
        <v>763</v>
      </c>
      <c r="O66" s="82"/>
      <c r="P66" s="82"/>
      <c r="Q66" s="82"/>
      <c r="R66" s="140"/>
      <c r="S66" s="137" t="s">
        <v>763</v>
      </c>
      <c r="T66" s="131" t="s">
        <v>763</v>
      </c>
      <c r="U66" s="131" t="s">
        <v>763</v>
      </c>
      <c r="V66" s="85"/>
      <c r="W66" s="85"/>
      <c r="X66" s="85"/>
      <c r="Y66" s="102">
        <f t="shared" si="17"/>
        <v>20</v>
      </c>
      <c r="Z66" s="102">
        <f t="shared" si="18"/>
        <v>293.14999999999998</v>
      </c>
      <c r="AA66" s="102">
        <f t="shared" si="19"/>
        <v>24.5</v>
      </c>
      <c r="AB66" s="102">
        <f t="shared" si="20"/>
        <v>12.42</v>
      </c>
      <c r="AC66" s="104">
        <f t="shared" si="21"/>
        <v>7.8461089845836502</v>
      </c>
      <c r="AD66" s="102">
        <f t="shared" si="22"/>
        <v>1.5829502272277016</v>
      </c>
      <c r="AE66" s="105">
        <f t="shared" si="23"/>
        <v>0.44</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297</v>
      </c>
      <c r="B67" s="102">
        <v>2019</v>
      </c>
      <c r="C67" s="103">
        <v>8</v>
      </c>
      <c r="D67" s="102">
        <v>5</v>
      </c>
      <c r="E67" s="82"/>
      <c r="F67" s="131">
        <v>0.62</v>
      </c>
      <c r="G67" s="131">
        <v>9.08</v>
      </c>
      <c r="H67" s="82"/>
      <c r="I67" s="205">
        <v>21.2</v>
      </c>
      <c r="J67" s="226">
        <v>26.2</v>
      </c>
      <c r="K67" s="82"/>
      <c r="L67" s="82"/>
      <c r="M67" s="82"/>
      <c r="N67" s="131" t="s">
        <v>763</v>
      </c>
      <c r="O67" s="82"/>
      <c r="P67" s="82"/>
      <c r="Q67" s="82"/>
      <c r="R67" s="140"/>
      <c r="S67" s="137" t="s">
        <v>763</v>
      </c>
      <c r="T67" s="131" t="s">
        <v>763</v>
      </c>
      <c r="U67" s="131" t="s">
        <v>763</v>
      </c>
      <c r="V67" s="85"/>
      <c r="W67" s="85"/>
      <c r="X67" s="85"/>
      <c r="Y67" s="102">
        <f t="shared" si="17"/>
        <v>21.2</v>
      </c>
      <c r="Z67" s="102">
        <f t="shared" si="18"/>
        <v>294.34999999999997</v>
      </c>
      <c r="AA67" s="102">
        <f t="shared" si="19"/>
        <v>26.2</v>
      </c>
      <c r="AB67" s="102">
        <f t="shared" si="20"/>
        <v>9.08</v>
      </c>
      <c r="AC67" s="104">
        <f t="shared" si="21"/>
        <v>7.5955662244260456</v>
      </c>
      <c r="AD67" s="102">
        <f t="shared" si="22"/>
        <v>1.1954342483118992</v>
      </c>
      <c r="AE67" s="105">
        <f t="shared" si="23"/>
        <v>0.62</v>
      </c>
      <c r="AF67" s="102" t="str">
        <f t="shared" si="24"/>
        <v>NS</v>
      </c>
      <c r="AG67" s="105" t="str">
        <f t="shared" si="25"/>
        <v>NS</v>
      </c>
      <c r="AH67" s="105" t="str">
        <f t="shared" si="26"/>
        <v>NS</v>
      </c>
      <c r="AI67" s="102"/>
      <c r="AJ67" s="106" t="str">
        <f t="shared" si="28"/>
        <v>NS</v>
      </c>
      <c r="AK67" s="107" t="e">
        <f t="shared" si="29"/>
        <v>#VALUE!</v>
      </c>
      <c r="AL67" s="82"/>
      <c r="AM67" s="82">
        <f>AD75</f>
        <v>1.2816906163180011</v>
      </c>
      <c r="AN67" s="82">
        <f>AE75</f>
        <v>0.65500000000000014</v>
      </c>
      <c r="AO67" s="82">
        <f>AF75</f>
        <v>1.4470876590849957</v>
      </c>
      <c r="AP67" s="82">
        <f>AI75</f>
        <v>12.623388574739582</v>
      </c>
      <c r="AQ67" s="113">
        <f>AK75</f>
        <v>42.841486719265291</v>
      </c>
      <c r="AR67" s="118"/>
      <c r="AS67" s="115" t="s">
        <v>497</v>
      </c>
      <c r="AT67" s="115" t="s">
        <v>497</v>
      </c>
      <c r="AU67" s="115" t="s">
        <v>497</v>
      </c>
      <c r="AV67" s="115" t="s">
        <v>497</v>
      </c>
      <c r="AW67" s="115" t="s">
        <v>497</v>
      </c>
      <c r="AX67" s="116" t="s">
        <v>498</v>
      </c>
      <c r="AY67" s="102"/>
      <c r="AZ67" s="102"/>
      <c r="BA67" s="82"/>
      <c r="BB67" s="82"/>
    </row>
    <row r="68" spans="1:54" ht="16" x14ac:dyDescent="0.2">
      <c r="A68" s="101" t="s">
        <v>297</v>
      </c>
      <c r="B68" s="102">
        <v>2019</v>
      </c>
      <c r="C68" s="103">
        <v>8</v>
      </c>
      <c r="D68" s="102">
        <v>5</v>
      </c>
      <c r="E68" s="82"/>
      <c r="F68" s="131">
        <v>0.62</v>
      </c>
      <c r="G68" s="131">
        <v>9.08</v>
      </c>
      <c r="H68" s="82"/>
      <c r="I68" s="205">
        <v>21.2</v>
      </c>
      <c r="J68" s="226">
        <v>26.7</v>
      </c>
      <c r="K68" s="82"/>
      <c r="L68" s="82"/>
      <c r="M68" s="108"/>
      <c r="N68" s="137">
        <v>0.11165413533834587</v>
      </c>
      <c r="O68" s="82"/>
      <c r="P68" s="82"/>
      <c r="Q68" s="82"/>
      <c r="R68" s="140"/>
      <c r="S68" s="137">
        <v>49.232981110812304</v>
      </c>
      <c r="T68" s="137">
        <v>7.9969554166666654</v>
      </c>
      <c r="U68" s="137">
        <v>4.5239999999999989E-2</v>
      </c>
      <c r="V68" s="85"/>
      <c r="W68" s="85"/>
      <c r="X68" s="85"/>
      <c r="Y68" s="102">
        <f t="shared" si="17"/>
        <v>21.2</v>
      </c>
      <c r="Z68" s="102">
        <f t="shared" si="18"/>
        <v>294.34999999999997</v>
      </c>
      <c r="AA68" s="102">
        <f t="shared" si="19"/>
        <v>26.7</v>
      </c>
      <c r="AB68" s="102">
        <f t="shared" si="20"/>
        <v>9.08</v>
      </c>
      <c r="AC68" s="104">
        <f t="shared" si="21"/>
        <v>7.573367414795996</v>
      </c>
      <c r="AD68" s="102">
        <f t="shared" si="22"/>
        <v>1.1989382665180768</v>
      </c>
      <c r="AE68" s="105">
        <f t="shared" si="23"/>
        <v>0.62</v>
      </c>
      <c r="AF68" s="102">
        <f t="shared" si="24"/>
        <v>0.11165413533834587</v>
      </c>
      <c r="AG68" s="105">
        <f t="shared" si="25"/>
        <v>7.9969554166666654</v>
      </c>
      <c r="AH68" s="105">
        <f t="shared" si="26"/>
        <v>4.5239999999999989E-2</v>
      </c>
      <c r="AI68" s="102">
        <f t="shared" ref="AI68" si="31">IF(Y68=" ", " ", IF(Y68&gt;0, SUM(AG68:AH68)))</f>
        <v>8.0421954166666652</v>
      </c>
      <c r="AJ68" s="106">
        <f t="shared" si="28"/>
        <v>49.232981110812304</v>
      </c>
      <c r="AK68" s="107">
        <f t="shared" si="29"/>
        <v>49.121326975473956</v>
      </c>
      <c r="AL68" s="82"/>
      <c r="AM68" s="82"/>
      <c r="AN68" s="82"/>
      <c r="AO68" s="82"/>
      <c r="AP68" s="85"/>
      <c r="AQ68" s="82"/>
      <c r="AR68" s="82"/>
      <c r="AS68" s="115">
        <f>((LN(AM67)-LN(0.4))/(LN(0.9)-LN(0.4))*100)</f>
        <v>143.59690994821247</v>
      </c>
      <c r="AT68" s="120">
        <f>((LN(AN67)-LN(0.6))/(LN(3)-LN(0.6))*100)</f>
        <v>5.4494541070217872</v>
      </c>
      <c r="AU68" s="115">
        <f>((LN(AO67)-LN(10))/(LN(1)-LN(10))*100)</f>
        <v>83.950516017065482</v>
      </c>
      <c r="AV68" s="115">
        <f>((LN(AP67)-LN(10))/(LN(3)-LN(10))*100)</f>
        <v>-19.349792249422187</v>
      </c>
      <c r="AW68" s="115">
        <f>((LN(AQ67)-LN(43))/(LN(20)-LN(43))*100)</f>
        <v>0.48247183161502694</v>
      </c>
      <c r="AX68" s="82"/>
      <c r="AY68" s="82"/>
      <c r="AZ68" s="82"/>
      <c r="BA68" s="82"/>
      <c r="BB68" s="82"/>
    </row>
    <row r="69" spans="1:54" ht="16" x14ac:dyDescent="0.2">
      <c r="A69" s="101" t="s">
        <v>297</v>
      </c>
      <c r="B69" s="102">
        <v>2019</v>
      </c>
      <c r="C69" s="103">
        <v>8</v>
      </c>
      <c r="D69" s="102">
        <v>5</v>
      </c>
      <c r="E69" s="82"/>
      <c r="F69" s="131">
        <v>0.62</v>
      </c>
      <c r="G69" s="131">
        <v>9.08</v>
      </c>
      <c r="H69" s="82"/>
      <c r="I69" s="205">
        <v>21.2</v>
      </c>
      <c r="J69" s="226">
        <v>26.6</v>
      </c>
      <c r="K69" s="82"/>
      <c r="L69" s="82"/>
      <c r="M69" s="108"/>
      <c r="N69" s="131" t="s">
        <v>763</v>
      </c>
      <c r="O69" s="82"/>
      <c r="P69" s="82"/>
      <c r="Q69" s="82"/>
      <c r="R69" s="140"/>
      <c r="S69" s="137" t="s">
        <v>763</v>
      </c>
      <c r="T69" s="131" t="s">
        <v>763</v>
      </c>
      <c r="U69" s="131" t="s">
        <v>763</v>
      </c>
      <c r="V69" s="85"/>
      <c r="W69" s="85"/>
      <c r="X69" s="85"/>
      <c r="Y69" s="102">
        <f t="shared" si="17"/>
        <v>21.2</v>
      </c>
      <c r="Z69" s="102">
        <f t="shared" si="18"/>
        <v>294.34999999999997</v>
      </c>
      <c r="AA69" s="102">
        <f t="shared" si="19"/>
        <v>26.6</v>
      </c>
      <c r="AB69" s="102">
        <f t="shared" si="20"/>
        <v>9.08</v>
      </c>
      <c r="AC69" s="104">
        <f t="shared" si="21"/>
        <v>7.5778019803835086</v>
      </c>
      <c r="AD69" s="102">
        <f t="shared" si="22"/>
        <v>1.1982366421694839</v>
      </c>
      <c r="AE69" s="105">
        <f t="shared" si="23"/>
        <v>0.62</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5.4494541070217872</v>
      </c>
      <c r="AU69" s="82">
        <f t="shared" si="32"/>
        <v>83.950516017065482</v>
      </c>
      <c r="AV69" s="82">
        <f t="shared" si="32"/>
        <v>0</v>
      </c>
      <c r="AW69" s="82">
        <f t="shared" si="32"/>
        <v>0.48247183161502694</v>
      </c>
      <c r="AX69" s="129">
        <f>AVERAGE(AS69:AW69)</f>
        <v>37.976488391140457</v>
      </c>
      <c r="AY69" s="84"/>
      <c r="AZ69" s="84"/>
      <c r="BA69" s="84" t="str">
        <f>IF(AX69&gt;65, "Acceptable; Ongoing Protection is Required", "Unacceptable; Immediate Restoration is Required")</f>
        <v>Unacceptable; Immediate Restoration is Required</v>
      </c>
      <c r="BB69" s="82"/>
    </row>
    <row r="70" spans="1:54" ht="16" x14ac:dyDescent="0.2">
      <c r="A70" s="101" t="s">
        <v>297</v>
      </c>
      <c r="B70" s="102">
        <v>2019</v>
      </c>
      <c r="C70" s="103">
        <v>8</v>
      </c>
      <c r="D70" s="102">
        <v>19</v>
      </c>
      <c r="E70" s="82"/>
      <c r="F70" s="131">
        <v>0.61</v>
      </c>
      <c r="G70" s="131">
        <v>7.78</v>
      </c>
      <c r="H70" s="82"/>
      <c r="I70" s="205">
        <v>26.2</v>
      </c>
      <c r="J70" s="226">
        <v>25.4</v>
      </c>
      <c r="K70" s="82"/>
      <c r="L70" s="82"/>
      <c r="M70" s="108"/>
      <c r="N70" s="131" t="s">
        <v>763</v>
      </c>
      <c r="O70" s="82"/>
      <c r="P70" s="82"/>
      <c r="Q70" s="82"/>
      <c r="R70" s="140"/>
      <c r="S70" s="137" t="s">
        <v>763</v>
      </c>
      <c r="T70" s="131" t="s">
        <v>763</v>
      </c>
      <c r="U70" s="131" t="s">
        <v>763</v>
      </c>
      <c r="V70" s="85"/>
      <c r="W70" s="85"/>
      <c r="X70" s="85"/>
      <c r="Y70" s="102">
        <f t="shared" si="17"/>
        <v>26.2</v>
      </c>
      <c r="Z70" s="102">
        <f t="shared" si="18"/>
        <v>299.34999999999997</v>
      </c>
      <c r="AA70" s="102">
        <f t="shared" si="19"/>
        <v>25.4</v>
      </c>
      <c r="AB70" s="102">
        <f t="shared" si="20"/>
        <v>7.78</v>
      </c>
      <c r="AC70" s="104">
        <f t="shared" si="21"/>
        <v>6.9802279625965475</v>
      </c>
      <c r="AD70" s="102">
        <f t="shared" si="22"/>
        <v>1.1145767791093673</v>
      </c>
      <c r="AE70" s="105">
        <f t="shared" si="23"/>
        <v>0.61</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37.976488391140457</v>
      </c>
      <c r="AY70" s="85"/>
      <c r="AZ70" s="85"/>
      <c r="BA70" s="82"/>
      <c r="BB70" s="82"/>
    </row>
    <row r="71" spans="1:54" ht="16" x14ac:dyDescent="0.2">
      <c r="A71" s="101" t="s">
        <v>297</v>
      </c>
      <c r="B71" s="102">
        <v>2019</v>
      </c>
      <c r="C71" s="103">
        <v>8</v>
      </c>
      <c r="D71" s="102">
        <v>19</v>
      </c>
      <c r="E71" s="82"/>
      <c r="F71" s="131">
        <v>0.61</v>
      </c>
      <c r="G71" s="131">
        <v>7.78</v>
      </c>
      <c r="H71" s="82"/>
      <c r="I71" s="205">
        <v>26.2</v>
      </c>
      <c r="J71" s="226">
        <v>25.8</v>
      </c>
      <c r="K71" s="82"/>
      <c r="L71" s="82"/>
      <c r="M71" s="108"/>
      <c r="N71" s="137">
        <v>2.1900366748166258</v>
      </c>
      <c r="O71" s="82"/>
      <c r="P71" s="82"/>
      <c r="Q71" s="82"/>
      <c r="R71" s="140"/>
      <c r="S71" s="137">
        <v>48.416341412856312</v>
      </c>
      <c r="T71" s="137">
        <v>17.610403365414037</v>
      </c>
      <c r="U71" s="137">
        <v>6.4493246835442983</v>
      </c>
      <c r="V71" s="85"/>
      <c r="W71" s="85"/>
      <c r="X71" s="85"/>
      <c r="Y71" s="102">
        <f t="shared" si="17"/>
        <v>26.2</v>
      </c>
      <c r="Z71" s="102">
        <f t="shared" si="18"/>
        <v>299.34999999999997</v>
      </c>
      <c r="AA71" s="102">
        <f t="shared" si="19"/>
        <v>25.8</v>
      </c>
      <c r="AB71" s="102">
        <f t="shared" si="20"/>
        <v>7.78</v>
      </c>
      <c r="AC71" s="104">
        <f t="shared" si="21"/>
        <v>6.9644831205992572</v>
      </c>
      <c r="AD71" s="102">
        <f t="shared" si="22"/>
        <v>1.1170965404437037</v>
      </c>
      <c r="AE71" s="105">
        <f t="shared" si="23"/>
        <v>0.61</v>
      </c>
      <c r="AF71" s="102">
        <f t="shared" si="24"/>
        <v>2.1900366748166258</v>
      </c>
      <c r="AG71" s="105">
        <f t="shared" si="25"/>
        <v>17.610403365414037</v>
      </c>
      <c r="AH71" s="105">
        <f t="shared" si="26"/>
        <v>6.4493246835442983</v>
      </c>
      <c r="AI71" s="102">
        <f t="shared" ref="AI71" si="33">IF(Y71=" ", " ", IF(Y71&gt;0, SUM(AG71:AH71)))</f>
        <v>24.059728048958334</v>
      </c>
      <c r="AJ71" s="106">
        <f t="shared" si="28"/>
        <v>48.416341412856312</v>
      </c>
      <c r="AK71" s="107">
        <f t="shared" si="29"/>
        <v>46.226304738039687</v>
      </c>
      <c r="AL71" s="82"/>
      <c r="AM71" s="82"/>
      <c r="AN71" s="82"/>
      <c r="AO71" s="82"/>
      <c r="AP71" s="82"/>
      <c r="AQ71" s="82"/>
      <c r="AR71" s="82"/>
      <c r="AS71" s="82"/>
      <c r="AT71" s="82"/>
      <c r="AU71" s="82"/>
      <c r="AV71" s="82"/>
      <c r="AW71" s="82"/>
      <c r="AX71" s="82"/>
      <c r="AY71" s="82"/>
      <c r="AZ71" s="82"/>
      <c r="BA71" s="82"/>
      <c r="BB71" s="82"/>
    </row>
    <row r="72" spans="1:54" ht="16" x14ac:dyDescent="0.2">
      <c r="A72" s="101" t="s">
        <v>297</v>
      </c>
      <c r="B72" s="102">
        <v>2019</v>
      </c>
      <c r="C72" s="103">
        <v>8</v>
      </c>
      <c r="D72" s="102">
        <v>19</v>
      </c>
      <c r="E72" s="82"/>
      <c r="F72" s="131">
        <v>0.61</v>
      </c>
      <c r="G72" s="131">
        <v>7.78</v>
      </c>
      <c r="H72" s="82"/>
      <c r="I72" s="205">
        <v>26.2</v>
      </c>
      <c r="J72" s="226">
        <v>25.5</v>
      </c>
      <c r="K72" s="82"/>
      <c r="L72" s="82"/>
      <c r="M72" s="82"/>
      <c r="N72" s="131" t="s">
        <v>763</v>
      </c>
      <c r="O72" s="82"/>
      <c r="P72" s="82"/>
      <c r="Q72" s="82"/>
      <c r="R72" s="140"/>
      <c r="S72" s="137" t="s">
        <v>763</v>
      </c>
      <c r="T72" s="131" t="s">
        <v>763</v>
      </c>
      <c r="U72" s="131" t="s">
        <v>763</v>
      </c>
      <c r="V72" s="85"/>
      <c r="W72" s="85"/>
      <c r="X72" s="85"/>
      <c r="Y72" s="102">
        <f t="shared" si="17"/>
        <v>26.2</v>
      </c>
      <c r="Z72" s="102">
        <f t="shared" si="18"/>
        <v>299.34999999999997</v>
      </c>
      <c r="AA72" s="102">
        <f t="shared" si="19"/>
        <v>25.5</v>
      </c>
      <c r="AB72" s="102">
        <f t="shared" si="20"/>
        <v>7.78</v>
      </c>
      <c r="AC72" s="104">
        <f t="shared" si="21"/>
        <v>6.9762884182151543</v>
      </c>
      <c r="AD72" s="102">
        <f t="shared" si="22"/>
        <v>1.1152061860983769</v>
      </c>
      <c r="AE72" s="105">
        <f t="shared" si="23"/>
        <v>0.61</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1.2816906163180011</v>
      </c>
      <c r="AE75" s="84">
        <f>_xlfn.AGGREGATE(1, 6,AE61:AE74)</f>
        <v>0.65500000000000014</v>
      </c>
      <c r="AF75" s="84">
        <f>_xlfn.AGGREGATE(1, 6,AF61:AF74)</f>
        <v>1.4470876590849957</v>
      </c>
      <c r="AG75" s="82"/>
      <c r="AH75" s="82"/>
      <c r="AI75" s="84">
        <f>_xlfn.AGGREGATE(1, 6,AI61:AI74)</f>
        <v>12.623388574739582</v>
      </c>
      <c r="AJ75" s="82"/>
      <c r="AK75" s="84">
        <f>_xlfn.AGGREGATE(1, 6,AK61:AK74)</f>
        <v>42.841486719265291</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1.2816906163180011</v>
      </c>
      <c r="AE76" s="126">
        <f>AVERAGE(AE61:AE72)</f>
        <v>0.65500000000000014</v>
      </c>
      <c r="AF76" s="126">
        <f>AVERAGE(AF62:AF71)</f>
        <v>1.4470876590849957</v>
      </c>
      <c r="AG76" s="126"/>
      <c r="AH76" s="126"/>
      <c r="AI76" s="126">
        <f>AVERAGE(AI62:AI71)</f>
        <v>12.623388574739582</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297</v>
      </c>
      <c r="C83" t="s">
        <v>757</v>
      </c>
      <c r="E83" s="147">
        <v>44020</v>
      </c>
      <c r="F83" s="68" t="s">
        <v>290</v>
      </c>
      <c r="G83" s="68" t="s">
        <v>992</v>
      </c>
      <c r="H83" s="68">
        <v>3</v>
      </c>
      <c r="I83" s="68" t="s">
        <v>982</v>
      </c>
      <c r="J83" s="77">
        <v>0.41666666666666669</v>
      </c>
      <c r="K83" s="68">
        <v>3</v>
      </c>
      <c r="L83" s="68">
        <v>2</v>
      </c>
      <c r="M83" s="68" t="s">
        <v>773</v>
      </c>
      <c r="N83" s="68" t="s">
        <v>995</v>
      </c>
      <c r="O83" s="131">
        <v>21</v>
      </c>
      <c r="P83" s="131" t="s">
        <v>761</v>
      </c>
      <c r="Q83" s="68">
        <v>0.9</v>
      </c>
      <c r="R83" s="68">
        <v>0.95</v>
      </c>
      <c r="S83" s="131">
        <v>0.92500000000000004</v>
      </c>
      <c r="T83" s="68">
        <v>1</v>
      </c>
      <c r="U83" s="72">
        <v>0.92500000000000004</v>
      </c>
      <c r="V83" s="68">
        <v>0.15</v>
      </c>
      <c r="W83" s="77">
        <v>0.2951388888888889</v>
      </c>
      <c r="X83" s="68" t="s">
        <v>761</v>
      </c>
      <c r="Y83" s="68" t="s">
        <v>761</v>
      </c>
      <c r="Z83" s="68" t="s">
        <v>761</v>
      </c>
      <c r="AA83" s="68" t="s">
        <v>761</v>
      </c>
      <c r="AB83" s="131">
        <v>25.1</v>
      </c>
      <c r="AC83" s="79">
        <v>39.799999999999997</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297</v>
      </c>
      <c r="C84" t="s">
        <v>764</v>
      </c>
      <c r="E84" s="147">
        <v>44020</v>
      </c>
      <c r="F84" s="68" t="s">
        <v>290</v>
      </c>
      <c r="G84" s="68" t="s">
        <v>992</v>
      </c>
      <c r="H84" s="68">
        <v>3</v>
      </c>
      <c r="I84" s="68" t="s">
        <v>982</v>
      </c>
      <c r="J84" s="77">
        <v>0.41666666666666669</v>
      </c>
      <c r="K84" s="68">
        <v>3</v>
      </c>
      <c r="L84" s="68">
        <v>2</v>
      </c>
      <c r="M84" s="68" t="s">
        <v>773</v>
      </c>
      <c r="N84" s="68" t="s">
        <v>995</v>
      </c>
      <c r="O84" s="131">
        <v>21</v>
      </c>
      <c r="P84" s="131" t="s">
        <v>761</v>
      </c>
      <c r="Q84" s="68">
        <v>0.9</v>
      </c>
      <c r="R84" s="68">
        <v>0.95</v>
      </c>
      <c r="S84" s="131">
        <v>0.92500000000000004</v>
      </c>
      <c r="T84" s="68">
        <v>1</v>
      </c>
      <c r="U84" s="72">
        <v>0.92500000000000004</v>
      </c>
      <c r="V84" s="68">
        <v>0.5</v>
      </c>
      <c r="W84" s="77">
        <v>0.29930555555555555</v>
      </c>
      <c r="X84" s="68" t="s">
        <v>761</v>
      </c>
      <c r="Y84" s="68" t="s">
        <v>761</v>
      </c>
      <c r="Z84" s="68" t="s">
        <v>761</v>
      </c>
      <c r="AA84" s="68" t="s">
        <v>761</v>
      </c>
      <c r="AB84" s="134">
        <v>25</v>
      </c>
      <c r="AC84" s="204">
        <v>39.5</v>
      </c>
      <c r="AD84" s="171">
        <v>0.20273711012094203</v>
      </c>
      <c r="AE84" s="72">
        <v>0.96112040133779275</v>
      </c>
      <c r="AF84" s="72">
        <v>0.25398335315101073</v>
      </c>
      <c r="AG84" s="137">
        <v>1.2151037544888035</v>
      </c>
      <c r="AH84" s="75">
        <v>27.933735436139525</v>
      </c>
      <c r="AI84" s="75">
        <v>29.14883919062833</v>
      </c>
      <c r="AJ84" s="72">
        <v>130.13382613817259</v>
      </c>
      <c r="AK84" s="72">
        <v>20.377569755829857</v>
      </c>
      <c r="AL84" s="72">
        <v>6.3861308142960649</v>
      </c>
      <c r="AM84" s="75">
        <v>48.311305191969382</v>
      </c>
      <c r="AN84" s="137">
        <v>49.52640894645819</v>
      </c>
      <c r="AO84" s="137">
        <v>13.259089285714287</v>
      </c>
      <c r="AP84" s="137">
        <v>2.9964302455357141</v>
      </c>
      <c r="AQ84" s="70">
        <v>0.81566690379994899</v>
      </c>
      <c r="AR84" s="177">
        <v>16.255519531250002</v>
      </c>
      <c r="AS84" s="68"/>
      <c r="AT84" s="68"/>
      <c r="AU84" s="68" t="s">
        <v>763</v>
      </c>
      <c r="AV84" s="68" t="s">
        <v>763</v>
      </c>
      <c r="AW84" s="68"/>
      <c r="BA84" s="200"/>
      <c r="BB84" s="68"/>
      <c r="BC84" s="147"/>
      <c r="BD84" s="68"/>
      <c r="BE84" s="68"/>
    </row>
    <row r="85" spans="1:57" x14ac:dyDescent="0.2">
      <c r="A85" s="79" t="s">
        <v>756</v>
      </c>
      <c r="B85" t="s">
        <v>297</v>
      </c>
      <c r="C85" t="s">
        <v>765</v>
      </c>
      <c r="E85" s="147">
        <v>44020</v>
      </c>
      <c r="F85" s="68" t="s">
        <v>290</v>
      </c>
      <c r="G85" s="68" t="s">
        <v>992</v>
      </c>
      <c r="H85" s="68">
        <v>3</v>
      </c>
      <c r="I85" s="68" t="s">
        <v>982</v>
      </c>
      <c r="J85" s="77">
        <v>0.41666666666666669</v>
      </c>
      <c r="K85" s="68">
        <v>3</v>
      </c>
      <c r="L85" s="68">
        <v>2</v>
      </c>
      <c r="M85" s="68" t="s">
        <v>773</v>
      </c>
      <c r="N85" s="68" t="s">
        <v>995</v>
      </c>
      <c r="O85" s="131">
        <v>21</v>
      </c>
      <c r="P85" s="131" t="s">
        <v>761</v>
      </c>
      <c r="Q85" s="68">
        <v>0.9</v>
      </c>
      <c r="R85" s="68">
        <v>0.95</v>
      </c>
      <c r="S85" s="131">
        <v>0.92500000000000004</v>
      </c>
      <c r="T85" s="68">
        <v>1</v>
      </c>
      <c r="U85" s="72">
        <v>0.92500000000000004</v>
      </c>
      <c r="V85" s="68">
        <v>0.5</v>
      </c>
      <c r="W85" s="77">
        <v>0.30208333333333331</v>
      </c>
      <c r="X85" s="68" t="s">
        <v>761</v>
      </c>
      <c r="Y85" s="68" t="s">
        <v>761</v>
      </c>
      <c r="Z85" s="68" t="s">
        <v>761</v>
      </c>
      <c r="AA85" s="68" t="s">
        <v>761</v>
      </c>
      <c r="AB85" s="131">
        <v>24.9</v>
      </c>
      <c r="AC85" s="79">
        <v>39.4</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202.9</v>
      </c>
      <c r="AV85" s="72">
        <v>6.4927999999999999</v>
      </c>
      <c r="AW85" s="68"/>
      <c r="BA85" s="200"/>
      <c r="BB85" s="68"/>
      <c r="BC85" s="147"/>
      <c r="BD85" s="68"/>
      <c r="BE85" s="68"/>
    </row>
    <row r="86" spans="1:57" x14ac:dyDescent="0.2">
      <c r="A86" s="79" t="s">
        <v>756</v>
      </c>
      <c r="B86" t="s">
        <v>297</v>
      </c>
      <c r="C86" t="s">
        <v>757</v>
      </c>
      <c r="E86" s="194">
        <v>44035</v>
      </c>
      <c r="F86" s="79" t="s">
        <v>290</v>
      </c>
      <c r="G86" s="79" t="s">
        <v>992</v>
      </c>
      <c r="H86" s="68">
        <v>1</v>
      </c>
      <c r="I86" s="214" t="s">
        <v>982</v>
      </c>
      <c r="J86" s="77">
        <v>0.41666666666666669</v>
      </c>
      <c r="K86" s="214">
        <v>3</v>
      </c>
      <c r="L86" s="79">
        <v>2</v>
      </c>
      <c r="M86" s="79" t="s">
        <v>809</v>
      </c>
      <c r="N86" s="79" t="s">
        <v>761</v>
      </c>
      <c r="O86" s="131" t="s">
        <v>761</v>
      </c>
      <c r="P86" s="131" t="s">
        <v>761</v>
      </c>
      <c r="Q86" s="68">
        <v>0.9</v>
      </c>
      <c r="R86" s="68">
        <v>0.9</v>
      </c>
      <c r="S86" s="131">
        <v>0.9</v>
      </c>
      <c r="T86" s="68">
        <v>0.9</v>
      </c>
      <c r="U86" s="72">
        <v>1</v>
      </c>
      <c r="V86" s="68">
        <v>0.15</v>
      </c>
      <c r="W86" s="77">
        <v>0.27569444444444446</v>
      </c>
      <c r="X86" s="68" t="s">
        <v>761</v>
      </c>
      <c r="Y86" s="68" t="s">
        <v>761</v>
      </c>
      <c r="Z86" s="130" t="s">
        <v>761</v>
      </c>
      <c r="AA86" s="68" t="s">
        <v>761</v>
      </c>
      <c r="AB86" s="131">
        <v>26.3</v>
      </c>
      <c r="AC86" s="79">
        <v>41.3</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297</v>
      </c>
      <c r="C87" t="s">
        <v>764</v>
      </c>
      <c r="E87" s="194">
        <v>44035</v>
      </c>
      <c r="F87" s="79" t="s">
        <v>290</v>
      </c>
      <c r="G87" s="79" t="s">
        <v>992</v>
      </c>
      <c r="H87" s="68">
        <v>1</v>
      </c>
      <c r="I87" s="214" t="s">
        <v>982</v>
      </c>
      <c r="J87" s="77">
        <v>0.41666666666666669</v>
      </c>
      <c r="K87" s="214">
        <v>3</v>
      </c>
      <c r="L87" s="79">
        <v>2</v>
      </c>
      <c r="M87" s="79" t="s">
        <v>809</v>
      </c>
      <c r="N87" s="79" t="s">
        <v>761</v>
      </c>
      <c r="O87" s="131" t="s">
        <v>761</v>
      </c>
      <c r="P87" s="131" t="s">
        <v>761</v>
      </c>
      <c r="Q87" s="68">
        <v>0.9</v>
      </c>
      <c r="R87" s="68">
        <v>0.9</v>
      </c>
      <c r="S87" s="131">
        <v>0.9</v>
      </c>
      <c r="T87" s="68">
        <v>0.9</v>
      </c>
      <c r="U87" s="72">
        <v>1</v>
      </c>
      <c r="V87" s="68">
        <v>0.45</v>
      </c>
      <c r="W87" s="77">
        <v>0.27777777777777779</v>
      </c>
      <c r="X87" s="68" t="s">
        <v>761</v>
      </c>
      <c r="Y87" s="68" t="s">
        <v>761</v>
      </c>
      <c r="Z87" s="130" t="s">
        <v>761</v>
      </c>
      <c r="AA87" s="68" t="s">
        <v>761</v>
      </c>
      <c r="AB87" s="134">
        <v>26.7</v>
      </c>
      <c r="AC87" s="204">
        <v>41.7</v>
      </c>
      <c r="AD87" s="171">
        <v>9.1024824952259636E-2</v>
      </c>
      <c r="AE87" s="72">
        <v>0.38449540510918112</v>
      </c>
      <c r="AF87" s="72">
        <v>8.3039215686274495E-2</v>
      </c>
      <c r="AG87" s="137">
        <v>0.4675346207954556</v>
      </c>
      <c r="AH87" s="75">
        <v>23.625562563582378</v>
      </c>
      <c r="AI87" s="75">
        <v>24.093097184377832</v>
      </c>
      <c r="AJ87" s="72">
        <v>221.21371964088507</v>
      </c>
      <c r="AK87" s="72">
        <v>35.309366234514584</v>
      </c>
      <c r="AL87" s="72">
        <v>6.2650152985371532</v>
      </c>
      <c r="AM87" s="75">
        <v>58.934928798096962</v>
      </c>
      <c r="AN87" s="137">
        <v>59.402463418892417</v>
      </c>
      <c r="AO87" s="137">
        <v>16.727999999999998</v>
      </c>
      <c r="AP87" s="137">
        <v>4.5660999999999978</v>
      </c>
      <c r="AQ87" s="70">
        <v>0.78556971179810375</v>
      </c>
      <c r="AR87" s="177">
        <v>21.294099999999997</v>
      </c>
      <c r="AS87" s="68"/>
      <c r="AT87" s="68"/>
      <c r="AU87" s="68" t="s">
        <v>763</v>
      </c>
      <c r="AV87" s="68" t="s">
        <v>763</v>
      </c>
      <c r="AW87" s="68"/>
      <c r="BA87" s="68"/>
      <c r="BB87" s="68"/>
      <c r="BC87" s="147"/>
      <c r="BD87" s="68"/>
      <c r="BE87" s="68"/>
    </row>
    <row r="88" spans="1:57" x14ac:dyDescent="0.2">
      <c r="A88" s="79" t="s">
        <v>756</v>
      </c>
      <c r="B88" t="s">
        <v>297</v>
      </c>
      <c r="C88" t="s">
        <v>765</v>
      </c>
      <c r="E88" s="194">
        <v>44035</v>
      </c>
      <c r="F88" s="79" t="s">
        <v>290</v>
      </c>
      <c r="G88" s="79" t="s">
        <v>992</v>
      </c>
      <c r="H88" s="68">
        <v>1</v>
      </c>
      <c r="I88" s="214" t="s">
        <v>982</v>
      </c>
      <c r="J88" s="77">
        <v>0.41666666666666669</v>
      </c>
      <c r="K88" s="214">
        <v>3</v>
      </c>
      <c r="L88" s="79">
        <v>2</v>
      </c>
      <c r="M88" s="79" t="s">
        <v>809</v>
      </c>
      <c r="N88" s="79" t="s">
        <v>761</v>
      </c>
      <c r="O88" s="131" t="s">
        <v>761</v>
      </c>
      <c r="P88" s="131" t="s">
        <v>761</v>
      </c>
      <c r="Q88" s="68">
        <v>0.9</v>
      </c>
      <c r="R88" s="68">
        <v>0.9</v>
      </c>
      <c r="S88" s="131">
        <v>0.9</v>
      </c>
      <c r="T88" s="68">
        <v>0.9</v>
      </c>
      <c r="U88" s="72">
        <v>1</v>
      </c>
      <c r="V88" s="68">
        <v>0.45</v>
      </c>
      <c r="W88" s="77">
        <v>0.27777777777777779</v>
      </c>
      <c r="X88" s="68" t="s">
        <v>761</v>
      </c>
      <c r="Y88" s="68" t="s">
        <v>761</v>
      </c>
      <c r="Z88" s="130" t="s">
        <v>761</v>
      </c>
      <c r="AA88" s="68" t="s">
        <v>761</v>
      </c>
      <c r="AB88" s="131">
        <v>26.6</v>
      </c>
      <c r="AC88" s="79">
        <v>41.7</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297</v>
      </c>
      <c r="C89" t="s">
        <v>757</v>
      </c>
      <c r="E89" s="147">
        <v>44049</v>
      </c>
      <c r="F89" s="68" t="s">
        <v>290</v>
      </c>
      <c r="G89" s="68" t="s">
        <v>992</v>
      </c>
      <c r="H89" s="68">
        <v>0</v>
      </c>
      <c r="I89" s="68" t="s">
        <v>982</v>
      </c>
      <c r="J89" s="77">
        <v>0.40486111111111112</v>
      </c>
      <c r="K89" s="215">
        <v>2</v>
      </c>
      <c r="L89" s="68">
        <v>1</v>
      </c>
      <c r="M89" s="68" t="s">
        <v>757</v>
      </c>
      <c r="N89" s="68" t="s">
        <v>762</v>
      </c>
      <c r="O89" s="131">
        <v>20</v>
      </c>
      <c r="P89" s="131" t="s">
        <v>761</v>
      </c>
      <c r="Q89" s="68">
        <v>0.9</v>
      </c>
      <c r="R89" s="68">
        <v>0.88</v>
      </c>
      <c r="S89" s="131">
        <v>0.89</v>
      </c>
      <c r="T89" s="68">
        <v>1</v>
      </c>
      <c r="U89" s="72">
        <v>0.89</v>
      </c>
      <c r="V89" s="68">
        <v>0.15</v>
      </c>
      <c r="W89" s="77">
        <v>0.2722222222222222</v>
      </c>
      <c r="X89" s="68">
        <v>25</v>
      </c>
      <c r="Y89" s="68" t="s">
        <v>761</v>
      </c>
      <c r="Z89" s="130" t="s">
        <v>761</v>
      </c>
      <c r="AA89" s="68" t="s">
        <v>761</v>
      </c>
      <c r="AB89" s="131">
        <v>23</v>
      </c>
      <c r="AC89" s="79">
        <v>36.6</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297</v>
      </c>
      <c r="C90" t="s">
        <v>764</v>
      </c>
      <c r="E90" s="147">
        <v>44049</v>
      </c>
      <c r="F90" s="68" t="s">
        <v>290</v>
      </c>
      <c r="G90" s="68" t="s">
        <v>992</v>
      </c>
      <c r="H90" s="68">
        <v>0</v>
      </c>
      <c r="I90" s="68" t="s">
        <v>982</v>
      </c>
      <c r="J90" s="77">
        <v>0.40486111111111112</v>
      </c>
      <c r="K90" s="215">
        <v>2</v>
      </c>
      <c r="L90" s="68">
        <v>1</v>
      </c>
      <c r="M90" s="68" t="s">
        <v>757</v>
      </c>
      <c r="N90" s="68" t="s">
        <v>762</v>
      </c>
      <c r="O90" s="131">
        <v>20</v>
      </c>
      <c r="P90" s="131" t="s">
        <v>761</v>
      </c>
      <c r="Q90" s="68">
        <v>0.9</v>
      </c>
      <c r="R90" s="68">
        <v>0.88</v>
      </c>
      <c r="S90" s="131">
        <v>0.89</v>
      </c>
      <c r="T90" s="68">
        <v>1</v>
      </c>
      <c r="U90" s="72">
        <v>0.89</v>
      </c>
      <c r="V90" s="68">
        <v>0.5</v>
      </c>
      <c r="W90" s="77">
        <v>0.27569444444444446</v>
      </c>
      <c r="X90" s="68" t="s">
        <v>761</v>
      </c>
      <c r="Y90" s="68" t="s">
        <v>761</v>
      </c>
      <c r="Z90" s="130" t="s">
        <v>761</v>
      </c>
      <c r="AA90" s="68" t="s">
        <v>761</v>
      </c>
      <c r="AB90" s="134">
        <v>27.8</v>
      </c>
      <c r="AC90" s="204">
        <v>43.5</v>
      </c>
      <c r="AD90" s="171">
        <v>0.44999999999999996</v>
      </c>
      <c r="AE90" s="72">
        <v>3.1431334622823988</v>
      </c>
      <c r="AF90" s="72">
        <v>0.17560975609756097</v>
      </c>
      <c r="AG90" s="137">
        <v>3.3187432183799599</v>
      </c>
      <c r="AH90" s="75">
        <v>23.328532585342547</v>
      </c>
      <c r="AI90" s="75">
        <v>26.647275803722508</v>
      </c>
      <c r="AJ90" s="72">
        <v>155.1523321469077</v>
      </c>
      <c r="AK90" s="72">
        <v>24.674743303845407</v>
      </c>
      <c r="AL90" s="72">
        <v>6.28790055630399</v>
      </c>
      <c r="AM90" s="75">
        <v>48.003275889187954</v>
      </c>
      <c r="AN90" s="137">
        <v>51.322019107567911</v>
      </c>
      <c r="AO90" s="137">
        <v>7.0959999999999983</v>
      </c>
      <c r="AP90" s="137">
        <v>3.0813000000000024</v>
      </c>
      <c r="AQ90" s="70">
        <v>0.69723797077810401</v>
      </c>
      <c r="AR90" s="177">
        <v>10.177300000000001</v>
      </c>
      <c r="AS90" s="68"/>
      <c r="AT90" s="68"/>
      <c r="AU90" s="68" t="s">
        <v>763</v>
      </c>
      <c r="AV90" s="68" t="s">
        <v>763</v>
      </c>
      <c r="AW90" s="68"/>
    </row>
    <row r="91" spans="1:57" x14ac:dyDescent="0.2">
      <c r="A91" s="79" t="s">
        <v>756</v>
      </c>
      <c r="B91" t="s">
        <v>297</v>
      </c>
      <c r="C91" t="s">
        <v>765</v>
      </c>
      <c r="E91" s="147">
        <v>44049</v>
      </c>
      <c r="F91" s="68" t="s">
        <v>290</v>
      </c>
      <c r="G91" s="68" t="s">
        <v>992</v>
      </c>
      <c r="H91" s="68">
        <v>0</v>
      </c>
      <c r="I91" s="68" t="s">
        <v>982</v>
      </c>
      <c r="J91" s="77">
        <v>0.40486111111111112</v>
      </c>
      <c r="K91" s="215">
        <v>2</v>
      </c>
      <c r="L91" s="68">
        <v>1</v>
      </c>
      <c r="M91" s="68" t="s">
        <v>757</v>
      </c>
      <c r="N91" s="68" t="s">
        <v>762</v>
      </c>
      <c r="O91" s="131">
        <v>20</v>
      </c>
      <c r="P91" s="131" t="s">
        <v>761</v>
      </c>
      <c r="Q91" s="68">
        <v>0.9</v>
      </c>
      <c r="R91" s="68">
        <v>0.88</v>
      </c>
      <c r="S91" s="131">
        <v>0.89</v>
      </c>
      <c r="T91" s="68">
        <v>1</v>
      </c>
      <c r="U91" s="72">
        <v>0.89</v>
      </c>
      <c r="V91" s="68">
        <v>0.7</v>
      </c>
      <c r="W91" s="77">
        <v>0.27916666666666667</v>
      </c>
      <c r="X91" s="68" t="s">
        <v>761</v>
      </c>
      <c r="Y91" s="68" t="s">
        <v>761</v>
      </c>
      <c r="Z91" s="130" t="s">
        <v>761</v>
      </c>
      <c r="AA91" s="68" t="s">
        <v>761</v>
      </c>
      <c r="AB91" s="131">
        <v>28.2</v>
      </c>
      <c r="AC91" s="79">
        <v>44</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198.4</v>
      </c>
      <c r="AV91" s="72">
        <v>3.1749999999999998</v>
      </c>
      <c r="AW91" s="68"/>
    </row>
    <row r="92" spans="1:57" x14ac:dyDescent="0.2">
      <c r="A92" s="79" t="s">
        <v>756</v>
      </c>
      <c r="B92" t="s">
        <v>297</v>
      </c>
      <c r="C92" t="s">
        <v>757</v>
      </c>
      <c r="E92" s="147">
        <v>44064</v>
      </c>
      <c r="F92" s="68" t="s">
        <v>290</v>
      </c>
      <c r="G92" s="68" t="s">
        <v>992</v>
      </c>
      <c r="H92" s="68">
        <v>1</v>
      </c>
      <c r="I92" s="68" t="s">
        <v>982</v>
      </c>
      <c r="J92" s="77">
        <v>0.35416666666666669</v>
      </c>
      <c r="K92" s="68">
        <v>2</v>
      </c>
      <c r="L92" s="68">
        <v>1</v>
      </c>
      <c r="M92" s="68" t="s">
        <v>812</v>
      </c>
      <c r="N92" s="68" t="s">
        <v>808</v>
      </c>
      <c r="O92" s="131">
        <v>18.3</v>
      </c>
      <c r="P92" s="131">
        <v>9.49</v>
      </c>
      <c r="Q92" s="68">
        <v>0.84</v>
      </c>
      <c r="R92" s="68">
        <v>0.87</v>
      </c>
      <c r="S92" s="131">
        <v>0.85</v>
      </c>
      <c r="T92" s="68">
        <v>0.98</v>
      </c>
      <c r="U92" s="72">
        <v>0.86734693877551017</v>
      </c>
      <c r="V92" s="68">
        <v>0.15</v>
      </c>
      <c r="W92" s="77">
        <v>0.25694444444444448</v>
      </c>
      <c r="X92" s="68">
        <v>22.6</v>
      </c>
      <c r="Y92" s="68">
        <v>6.38</v>
      </c>
      <c r="Z92" s="72">
        <v>5.4825954421410703</v>
      </c>
      <c r="AA92" s="68">
        <v>85.6</v>
      </c>
      <c r="AB92" s="131">
        <v>26.2</v>
      </c>
      <c r="AC92" s="79">
        <v>41.1</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297</v>
      </c>
      <c r="C93" t="s">
        <v>764</v>
      </c>
      <c r="E93" s="147">
        <v>44064</v>
      </c>
      <c r="F93" s="68" t="s">
        <v>290</v>
      </c>
      <c r="G93" s="68" t="s">
        <v>992</v>
      </c>
      <c r="H93" s="68">
        <v>1</v>
      </c>
      <c r="I93" s="68" t="s">
        <v>982</v>
      </c>
      <c r="J93" s="77">
        <v>0.35416666666666669</v>
      </c>
      <c r="K93" s="68">
        <v>2</v>
      </c>
      <c r="L93" s="68">
        <v>1</v>
      </c>
      <c r="M93" s="68" t="s">
        <v>812</v>
      </c>
      <c r="N93" s="68" t="s">
        <v>808</v>
      </c>
      <c r="O93" s="131">
        <v>18.3</v>
      </c>
      <c r="P93" s="131">
        <v>9.49</v>
      </c>
      <c r="Q93" s="68">
        <v>0.84</v>
      </c>
      <c r="R93" s="68">
        <v>0.87</v>
      </c>
      <c r="S93" s="131">
        <v>0.85</v>
      </c>
      <c r="T93" s="68">
        <v>0.98</v>
      </c>
      <c r="U93" s="72">
        <v>0.86734693877551017</v>
      </c>
      <c r="V93" s="68">
        <v>0.49</v>
      </c>
      <c r="W93" s="77">
        <v>0.25833333333333336</v>
      </c>
      <c r="X93" s="68">
        <v>23.1</v>
      </c>
      <c r="Y93" s="68">
        <v>6.26</v>
      </c>
      <c r="Z93" s="72">
        <v>5.3422730407065213</v>
      </c>
      <c r="AA93" s="68">
        <v>84.7</v>
      </c>
      <c r="AB93" s="134">
        <v>27.5</v>
      </c>
      <c r="AC93" s="204">
        <v>42.9</v>
      </c>
      <c r="AD93" s="171">
        <v>4.9999999999999954E-2</v>
      </c>
      <c r="AE93" s="72">
        <v>1.2324267613590503</v>
      </c>
      <c r="AF93" s="75">
        <v>2.5000000000000001E-2</v>
      </c>
      <c r="AG93" s="137">
        <v>1.2574267613590502</v>
      </c>
      <c r="AH93" s="75">
        <v>20.567514016982749</v>
      </c>
      <c r="AI93" s="72">
        <v>21.824940778341798</v>
      </c>
      <c r="AJ93" s="72">
        <v>154.69572503537285</v>
      </c>
      <c r="AK93" s="72">
        <v>25.597501759531287</v>
      </c>
      <c r="AL93" s="72">
        <v>6.0433915187747393</v>
      </c>
      <c r="AM93" s="75">
        <v>46.165015776514039</v>
      </c>
      <c r="AN93" s="137">
        <v>47.422442537873081</v>
      </c>
      <c r="AO93" s="137">
        <v>13.008666666666668</v>
      </c>
      <c r="AP93" s="137">
        <v>7.8537333333333388</v>
      </c>
      <c r="AQ93" s="70">
        <v>0.62354602858092378</v>
      </c>
      <c r="AR93" s="177">
        <v>20.862400000000008</v>
      </c>
      <c r="AS93" s="68"/>
      <c r="AT93" s="68"/>
      <c r="AU93" s="68" t="s">
        <v>763</v>
      </c>
      <c r="AV93" s="68" t="s">
        <v>763</v>
      </c>
      <c r="AW93" s="68"/>
    </row>
    <row r="95" spans="1:57" x14ac:dyDescent="0.2">
      <c r="A95" s="236" t="s">
        <v>1245</v>
      </c>
    </row>
    <row r="96" spans="1:57" ht="16" x14ac:dyDescent="0.2">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450" t="s">
        <v>1203</v>
      </c>
      <c r="AE96" s="84"/>
      <c r="AF96" s="84"/>
      <c r="AG96" s="82"/>
      <c r="AH96" s="82"/>
      <c r="AI96" s="84"/>
      <c r="AJ96" s="82"/>
      <c r="AK96" s="84"/>
      <c r="AL96" s="82"/>
      <c r="AM96" s="82"/>
      <c r="AN96" s="82"/>
      <c r="AO96" s="82"/>
      <c r="AP96" s="82"/>
      <c r="AQ96" s="82"/>
      <c r="AR96" s="82"/>
      <c r="AS96" s="82"/>
      <c r="AT96" s="82"/>
      <c r="AU96" s="82"/>
      <c r="AV96" s="82"/>
      <c r="AW96" s="82"/>
      <c r="AX96" s="82"/>
      <c r="AY96" s="82"/>
      <c r="AZ96" s="82"/>
      <c r="BA96" s="82"/>
      <c r="BB96" s="82"/>
    </row>
    <row r="97" spans="1:54" x14ac:dyDescent="0.2">
      <c r="A97" s="86"/>
      <c r="B97" s="86"/>
      <c r="C97" s="87"/>
      <c r="D97" s="87"/>
      <c r="E97" s="87"/>
      <c r="F97" s="86"/>
      <c r="G97" s="86"/>
      <c r="H97" s="88" t="s">
        <v>702</v>
      </c>
      <c r="I97" s="89"/>
      <c r="J97" s="89"/>
      <c r="K97" s="82"/>
      <c r="L97" s="86"/>
      <c r="M97" s="86"/>
      <c r="N97" s="86"/>
      <c r="O97" s="86"/>
      <c r="P97" s="86"/>
      <c r="Q97" s="86"/>
      <c r="R97" s="86"/>
      <c r="S97" s="86"/>
      <c r="T97" s="86"/>
      <c r="U97" s="86"/>
      <c r="V97" s="89" t="s">
        <v>977</v>
      </c>
      <c r="W97" s="82"/>
      <c r="X97" s="82"/>
      <c r="Y97" s="82"/>
      <c r="Z97" s="82"/>
      <c r="AA97" s="82"/>
      <c r="AB97" s="82"/>
      <c r="AC97" s="450" t="s">
        <v>1204</v>
      </c>
      <c r="AD97" s="450"/>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row>
    <row r="98" spans="1:54" ht="16" thickBot="1" x14ac:dyDescent="0.25">
      <c r="A98" s="90"/>
      <c r="B98" s="90"/>
      <c r="C98" s="91"/>
      <c r="D98" s="91"/>
      <c r="E98" s="91"/>
      <c r="F98" s="89" t="s">
        <v>976</v>
      </c>
      <c r="G98" s="89" t="s">
        <v>702</v>
      </c>
      <c r="H98" s="89" t="s">
        <v>1205</v>
      </c>
      <c r="I98" s="89" t="s">
        <v>702</v>
      </c>
      <c r="J98" s="82"/>
      <c r="K98" s="82"/>
      <c r="L98" s="89"/>
      <c r="M98" s="89"/>
      <c r="N98" s="90"/>
      <c r="O98" s="89"/>
      <c r="P98" s="89" t="s">
        <v>1206</v>
      </c>
      <c r="Q98" s="89"/>
      <c r="R98" s="89"/>
      <c r="S98" s="89"/>
      <c r="T98" s="89"/>
      <c r="U98" s="89"/>
      <c r="V98" s="89" t="s">
        <v>726</v>
      </c>
      <c r="W98" s="82"/>
      <c r="X98" s="82"/>
      <c r="Y98" s="82"/>
      <c r="Z98" s="92">
        <v>273.14999999999998</v>
      </c>
      <c r="AA98" s="82"/>
      <c r="AB98" s="82"/>
      <c r="AC98" s="450"/>
      <c r="AD98" s="450"/>
      <c r="AE98" s="82"/>
      <c r="AF98" s="82"/>
      <c r="AG98" s="82"/>
      <c r="AH98" s="82"/>
      <c r="AI98" s="82"/>
      <c r="AJ98" s="82"/>
      <c r="AK98" s="82" t="s">
        <v>1207</v>
      </c>
      <c r="AL98" s="82"/>
      <c r="AM98" s="82"/>
      <c r="AN98" s="82"/>
      <c r="AO98" s="82"/>
      <c r="AP98" s="82"/>
      <c r="AQ98" s="82"/>
      <c r="AR98" s="82"/>
      <c r="AS98" s="82"/>
      <c r="AT98" s="82"/>
      <c r="AU98" s="82"/>
      <c r="AV98" s="82"/>
      <c r="AW98" s="82"/>
      <c r="AX98" s="82"/>
      <c r="AY98" s="82"/>
      <c r="AZ98" s="82"/>
      <c r="BA98" s="82"/>
      <c r="BB98" s="82"/>
    </row>
    <row r="99" spans="1:54" ht="36" thickTop="1" thickBot="1" x14ac:dyDescent="0.25">
      <c r="A99" s="93" t="s">
        <v>1208</v>
      </c>
      <c r="B99" s="94" t="s">
        <v>1209</v>
      </c>
      <c r="C99" s="94" t="s">
        <v>1210</v>
      </c>
      <c r="D99" s="94" t="s">
        <v>1211</v>
      </c>
      <c r="E99" s="94"/>
      <c r="F99" s="93" t="s">
        <v>706</v>
      </c>
      <c r="G99" s="93" t="s">
        <v>1205</v>
      </c>
      <c r="H99" s="93" t="s">
        <v>1212</v>
      </c>
      <c r="I99" s="93" t="s">
        <v>1213</v>
      </c>
      <c r="J99" s="93" t="s">
        <v>541</v>
      </c>
      <c r="K99" s="93" t="s">
        <v>1214</v>
      </c>
      <c r="L99" s="93" t="s">
        <v>1215</v>
      </c>
      <c r="M99" s="89" t="s">
        <v>1216</v>
      </c>
      <c r="N99" s="93" t="s">
        <v>1217</v>
      </c>
      <c r="O99" s="93" t="s">
        <v>1218</v>
      </c>
      <c r="P99" s="93" t="s">
        <v>1219</v>
      </c>
      <c r="Q99" s="93" t="s">
        <v>1220</v>
      </c>
      <c r="R99" s="93" t="s">
        <v>1221</v>
      </c>
      <c r="S99" s="93" t="s">
        <v>1222</v>
      </c>
      <c r="T99" s="93" t="s">
        <v>1223</v>
      </c>
      <c r="U99" s="93" t="s">
        <v>1224</v>
      </c>
      <c r="V99" s="93" t="s">
        <v>474</v>
      </c>
      <c r="W99" s="95"/>
      <c r="X99" s="82"/>
      <c r="Y99" s="96" t="s">
        <v>540</v>
      </c>
      <c r="Z99" s="97" t="s">
        <v>1225</v>
      </c>
      <c r="AA99" s="98" t="s">
        <v>1226</v>
      </c>
      <c r="AB99" s="98" t="s">
        <v>1205</v>
      </c>
      <c r="AC99" s="450"/>
      <c r="AD99" s="450"/>
      <c r="AE99" s="99" t="s">
        <v>1227</v>
      </c>
      <c r="AF99" s="100" t="s">
        <v>485</v>
      </c>
      <c r="AG99" s="98" t="s">
        <v>1228</v>
      </c>
      <c r="AH99" s="98" t="s">
        <v>724</v>
      </c>
      <c r="AI99" s="100" t="s">
        <v>1229</v>
      </c>
      <c r="AJ99" s="98" t="s">
        <v>722</v>
      </c>
      <c r="AK99" s="100" t="s">
        <v>489</v>
      </c>
      <c r="AL99" s="82"/>
      <c r="AM99" s="82"/>
      <c r="AN99" s="82"/>
      <c r="AO99" s="82"/>
      <c r="AP99" s="82"/>
      <c r="AQ99" s="82"/>
      <c r="AR99" s="82"/>
      <c r="AS99" s="82"/>
      <c r="AT99" s="82"/>
      <c r="AU99" s="82"/>
      <c r="AV99" s="82"/>
      <c r="AW99" s="82"/>
      <c r="AX99" s="82"/>
      <c r="AY99" s="109"/>
      <c r="AZ99" s="109"/>
      <c r="BA99" s="82"/>
      <c r="BB99" s="82"/>
    </row>
    <row r="100" spans="1:54" ht="16" x14ac:dyDescent="0.2">
      <c r="A100" s="101" t="s">
        <v>297</v>
      </c>
      <c r="B100" s="102">
        <v>2020</v>
      </c>
      <c r="C100" s="103">
        <v>7</v>
      </c>
      <c r="D100" s="102">
        <v>8</v>
      </c>
      <c r="E100" s="82"/>
      <c r="F100" s="131">
        <v>0.92500000000000004</v>
      </c>
      <c r="G100" s="131" t="s">
        <v>761</v>
      </c>
      <c r="H100" s="82"/>
      <c r="I100" s="131">
        <v>21</v>
      </c>
      <c r="J100" s="131">
        <v>25.1</v>
      </c>
      <c r="K100" s="82"/>
      <c r="L100" s="82"/>
      <c r="M100" s="108"/>
      <c r="N100" s="137" t="s">
        <v>763</v>
      </c>
      <c r="O100" s="82"/>
      <c r="P100" s="82"/>
      <c r="Q100" s="82"/>
      <c r="R100" s="140"/>
      <c r="S100" s="137" t="s">
        <v>763</v>
      </c>
      <c r="T100" s="137" t="s">
        <v>763</v>
      </c>
      <c r="U100" s="137" t="s">
        <v>763</v>
      </c>
      <c r="V100" s="85"/>
      <c r="W100" s="85"/>
      <c r="X100" s="85"/>
      <c r="Y100" s="102">
        <f>IF(C100&lt;6," ",IF(C100&lt;=9,I100, IF(C100&gt;=10," ")))</f>
        <v>21</v>
      </c>
      <c r="Z100" s="102">
        <f>IF(Y100=" ", " ", IF(Y100&gt;0, Y100+273.15))</f>
        <v>294.14999999999998</v>
      </c>
      <c r="AA100" s="102">
        <f>IF(C100&lt;6," ",IF(C100&lt;=9,J100, IF(C100&gt;=10," ")))</f>
        <v>25.1</v>
      </c>
      <c r="AB100" s="102" t="str">
        <f>IF(C100&lt;6," ",IF(C100&lt;=9,G100, IF(C100&gt;=10," ")))</f>
        <v>ND</v>
      </c>
      <c r="AC100" s="104">
        <f>IF(Y100=" "," ",IF(Y100&gt;0,EXP(-173.4292+249.6339*100/Z100+143.3483*LN(+Z100/100)-21.8492*Z100/100+AA100*(-0.033096+0.014259*Z100/100-0.0017*(Z100/100)^2))*1.4276))</f>
        <v>7.6730876679780184</v>
      </c>
      <c r="AD100" s="102" t="e">
        <f>IF(Y100=" "," ",IF(Y100&gt;0,AB100/AC100))</f>
        <v>#VALUE!</v>
      </c>
      <c r="AE100" s="105">
        <f>IF(C100&lt;6," ",IF(C100&lt;=9,F100, IF(C100&gt;=10," ")))</f>
        <v>0.92500000000000004</v>
      </c>
      <c r="AF100" s="102" t="str">
        <f>IF(Y100=" "," ",N100)</f>
        <v>NS</v>
      </c>
      <c r="AG100" s="105" t="str">
        <f>IF(C100&lt;6," ",IF(C100&lt;=9,T100, IF(C100&gt;=10," ")))</f>
        <v>NS</v>
      </c>
      <c r="AH100" s="105" t="str">
        <f>IF(C100&lt;6," ",IF(C100&lt;=9,U100, IF(C100&gt;=10," ")))</f>
        <v>NS</v>
      </c>
      <c r="AI100" s="102"/>
      <c r="AJ100" s="106" t="str">
        <f>IF(C100&lt;6," ",IF(C100&lt;=9,S100, IF(C100&gt;=10," ")))</f>
        <v>NS</v>
      </c>
      <c r="AK100" s="107" t="e">
        <f>IF(Y100=" ", " ", IF(Y100&gt;0, AJ100-AF100))</f>
        <v>#VALUE!</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297</v>
      </c>
      <c r="B101" s="102">
        <v>2020</v>
      </c>
      <c r="C101" s="103">
        <v>7</v>
      </c>
      <c r="D101" s="102">
        <v>8</v>
      </c>
      <c r="E101" s="82"/>
      <c r="F101" s="131">
        <v>0.92500000000000004</v>
      </c>
      <c r="G101" s="131" t="s">
        <v>761</v>
      </c>
      <c r="H101" s="82"/>
      <c r="I101" s="131">
        <v>21</v>
      </c>
      <c r="J101" s="134">
        <v>25</v>
      </c>
      <c r="K101" s="82"/>
      <c r="L101" s="82"/>
      <c r="M101" s="108"/>
      <c r="N101" s="137">
        <v>1.2151037544888035</v>
      </c>
      <c r="O101" s="82"/>
      <c r="P101" s="82"/>
      <c r="Q101" s="82"/>
      <c r="R101" s="140"/>
      <c r="S101" s="137">
        <v>49.52640894645819</v>
      </c>
      <c r="T101" s="137">
        <v>13.259089285714287</v>
      </c>
      <c r="U101" s="137">
        <v>2.9964302455357141</v>
      </c>
      <c r="V101" s="85"/>
      <c r="W101" s="85"/>
      <c r="X101" s="85"/>
      <c r="Y101" s="102">
        <f t="shared" ref="Y101:Y111" si="34">IF(C101&lt;6," ",IF(C101&lt;=9,I101, IF(C101&gt;=10," ")))</f>
        <v>21</v>
      </c>
      <c r="Z101" s="102">
        <f t="shared" ref="Z101:Z111" si="35">IF(Y101=" ", " ", IF(Y101&gt;0, Y101+273.15))</f>
        <v>294.14999999999998</v>
      </c>
      <c r="AA101" s="102">
        <f t="shared" ref="AA101:AA111" si="36">IF(C101&lt;6," ",IF(C101&lt;=9,J101, IF(C101&gt;=10," ")))</f>
        <v>25</v>
      </c>
      <c r="AB101" s="102" t="str">
        <f t="shared" ref="AB101:AB111" si="37">IF(C101&lt;6," ",IF(C101&lt;=9,G101, IF(C101&gt;=10," ")))</f>
        <v>ND</v>
      </c>
      <c r="AC101" s="104">
        <f t="shared" ref="AC101:AC111" si="38">IF(Y101=" "," ",IF(Y101&gt;0,EXP(-173.4292+249.6339*100/Z101+143.3483*LN(+Z101/100)-21.8492*Z101/100+AA101*(-0.033096+0.014259*Z101/100-0.0017*(Z101/100)^2))*1.4276))</f>
        <v>7.6775871573564887</v>
      </c>
      <c r="AD101" s="102" t="e">
        <f t="shared" ref="AD101:AD111" si="39">IF(Y101=" "," ",IF(Y101&gt;0,AB101/AC101))</f>
        <v>#VALUE!</v>
      </c>
      <c r="AE101" s="105">
        <f t="shared" ref="AE101:AE111" si="40">IF(C101&lt;6," ",IF(C101&lt;=9,F101, IF(C101&gt;=10," ")))</f>
        <v>0.92500000000000004</v>
      </c>
      <c r="AF101" s="102">
        <f t="shared" ref="AF101:AF111" si="41">IF(Y101=" "," ",N101)</f>
        <v>1.2151037544888035</v>
      </c>
      <c r="AG101" s="105">
        <f t="shared" ref="AG101:AG111" si="42">IF(C101&lt;6," ",IF(C101&lt;=9,T101, IF(C101&gt;=10," ")))</f>
        <v>13.259089285714287</v>
      </c>
      <c r="AH101" s="105">
        <f t="shared" ref="AH101:AH111" si="43">IF(C101&lt;6," ",IF(C101&lt;=9,U101, IF(C101&gt;=10," ")))</f>
        <v>2.9964302455357141</v>
      </c>
      <c r="AI101" s="102">
        <f t="shared" ref="AI101" si="44">IF(Y101=" ", " ", IF(Y101&gt;0, SUM(AG101:AH101)))</f>
        <v>16.255519531250002</v>
      </c>
      <c r="AJ101" s="106">
        <f t="shared" ref="AJ101:AJ111" si="45">IF(C101&lt;6," ",IF(C101&lt;=9,S101, IF(C101&gt;=10," ")))</f>
        <v>49.52640894645819</v>
      </c>
      <c r="AK101" s="107">
        <f t="shared" ref="AK101:AK111" si="46">IF(Y101=" ", " ", IF(Y101&gt;0, AJ101-AF101))</f>
        <v>48.311305191969389</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297</v>
      </c>
      <c r="B102" s="102">
        <v>2020</v>
      </c>
      <c r="C102" s="103">
        <v>7</v>
      </c>
      <c r="D102" s="102">
        <v>8</v>
      </c>
      <c r="E102" s="82"/>
      <c r="F102" s="131">
        <v>0.92500000000000004</v>
      </c>
      <c r="G102" s="131" t="s">
        <v>761</v>
      </c>
      <c r="H102" s="82"/>
      <c r="I102" s="131">
        <v>21</v>
      </c>
      <c r="J102" s="131">
        <v>24.9</v>
      </c>
      <c r="K102" s="82"/>
      <c r="L102" s="82"/>
      <c r="M102" s="108"/>
      <c r="N102" s="137" t="s">
        <v>763</v>
      </c>
      <c r="O102" s="82"/>
      <c r="P102" s="82"/>
      <c r="Q102" s="82"/>
      <c r="R102" s="140"/>
      <c r="S102" s="137" t="s">
        <v>763</v>
      </c>
      <c r="T102" s="137" t="s">
        <v>763</v>
      </c>
      <c r="U102" s="137" t="s">
        <v>763</v>
      </c>
      <c r="V102" s="85"/>
      <c r="W102" s="85"/>
      <c r="X102" s="85"/>
      <c r="Y102" s="102">
        <f t="shared" si="34"/>
        <v>21</v>
      </c>
      <c r="Z102" s="102">
        <f t="shared" si="35"/>
        <v>294.14999999999998</v>
      </c>
      <c r="AA102" s="102">
        <f t="shared" si="36"/>
        <v>24.9</v>
      </c>
      <c r="AB102" s="102" t="str">
        <f t="shared" si="37"/>
        <v>ND</v>
      </c>
      <c r="AC102" s="104">
        <f t="shared" si="38"/>
        <v>7.6820892852301208</v>
      </c>
      <c r="AD102" s="102" t="e">
        <f t="shared" si="39"/>
        <v>#VALUE!</v>
      </c>
      <c r="AE102" s="105">
        <f t="shared" si="40"/>
        <v>0.92500000000000004</v>
      </c>
      <c r="AF102" s="102" t="str">
        <f t="shared" si="41"/>
        <v>NS</v>
      </c>
      <c r="AG102" s="105" t="str">
        <f t="shared" si="42"/>
        <v>NS</v>
      </c>
      <c r="AH102" s="105" t="str">
        <f t="shared" si="43"/>
        <v>NS</v>
      </c>
      <c r="AI102" s="102"/>
      <c r="AJ102" s="106" t="str">
        <f t="shared" si="45"/>
        <v>NS</v>
      </c>
      <c r="AK102" s="107" t="e">
        <f t="shared" si="46"/>
        <v>#VALUE!</v>
      </c>
      <c r="AL102" s="82"/>
      <c r="AM102" s="85"/>
      <c r="AN102" s="85"/>
      <c r="AO102" s="85"/>
      <c r="AP102" s="85"/>
      <c r="AQ102" s="85"/>
      <c r="AR102" s="114" t="s">
        <v>1230</v>
      </c>
      <c r="AS102" s="85"/>
      <c r="AT102" s="85"/>
      <c r="AU102" s="85"/>
      <c r="AV102" s="85"/>
      <c r="AW102" s="85"/>
      <c r="AX102" s="85"/>
      <c r="AY102" s="85"/>
      <c r="AZ102" s="85"/>
      <c r="BA102" s="82"/>
      <c r="BB102" s="82"/>
    </row>
    <row r="103" spans="1:54" ht="16" x14ac:dyDescent="0.2">
      <c r="A103" s="101" t="s">
        <v>297</v>
      </c>
      <c r="B103" s="102">
        <v>2020</v>
      </c>
      <c r="C103" s="103">
        <v>7</v>
      </c>
      <c r="D103" s="102">
        <v>23</v>
      </c>
      <c r="E103" s="82"/>
      <c r="F103" s="131">
        <v>0.9</v>
      </c>
      <c r="G103" s="131" t="s">
        <v>761</v>
      </c>
      <c r="H103" s="82"/>
      <c r="I103" s="131" t="s">
        <v>761</v>
      </c>
      <c r="J103" s="131">
        <v>26.3</v>
      </c>
      <c r="K103" s="82"/>
      <c r="L103" s="82"/>
      <c r="M103" s="108"/>
      <c r="N103" s="137" t="s">
        <v>763</v>
      </c>
      <c r="O103" s="82"/>
      <c r="P103" s="82"/>
      <c r="Q103" s="82"/>
      <c r="R103" s="140"/>
      <c r="S103" s="137" t="s">
        <v>763</v>
      </c>
      <c r="T103" s="137" t="s">
        <v>763</v>
      </c>
      <c r="U103" s="137" t="s">
        <v>763</v>
      </c>
      <c r="V103" s="85"/>
      <c r="W103" s="85"/>
      <c r="X103" s="85"/>
      <c r="Y103" s="102" t="str">
        <f t="shared" si="34"/>
        <v>ND</v>
      </c>
      <c r="Z103" s="102" t="e">
        <f t="shared" si="35"/>
        <v>#VALUE!</v>
      </c>
      <c r="AA103" s="102">
        <f t="shared" si="36"/>
        <v>26.3</v>
      </c>
      <c r="AB103" s="102" t="str">
        <f t="shared" si="37"/>
        <v>ND</v>
      </c>
      <c r="AC103" s="104" t="e">
        <f t="shared" si="38"/>
        <v>#VALUE!</v>
      </c>
      <c r="AD103" s="102" t="e">
        <f t="shared" si="39"/>
        <v>#VALUE!</v>
      </c>
      <c r="AE103" s="105">
        <f t="shared" si="40"/>
        <v>0.9</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5"/>
      <c r="AS103" s="116" t="s">
        <v>487</v>
      </c>
      <c r="AT103" s="116" t="s">
        <v>1231</v>
      </c>
      <c r="AU103" s="116" t="s">
        <v>485</v>
      </c>
      <c r="AV103" s="116" t="s">
        <v>513</v>
      </c>
      <c r="AW103" s="116" t="s">
        <v>489</v>
      </c>
      <c r="AX103" s="116"/>
      <c r="AY103" s="85"/>
      <c r="AZ103" s="85"/>
      <c r="BA103" s="82"/>
      <c r="BB103" s="82"/>
    </row>
    <row r="104" spans="1:54" ht="16" x14ac:dyDescent="0.2">
      <c r="A104" s="101" t="s">
        <v>297</v>
      </c>
      <c r="B104" s="102">
        <v>2020</v>
      </c>
      <c r="C104" s="103">
        <v>7</v>
      </c>
      <c r="D104" s="102">
        <v>23</v>
      </c>
      <c r="E104" s="82"/>
      <c r="F104" s="131">
        <v>0.9</v>
      </c>
      <c r="G104" s="131" t="s">
        <v>761</v>
      </c>
      <c r="H104" s="82"/>
      <c r="I104" s="131" t="s">
        <v>761</v>
      </c>
      <c r="J104" s="134">
        <v>26.7</v>
      </c>
      <c r="K104" s="82"/>
      <c r="L104" s="82"/>
      <c r="M104" s="108"/>
      <c r="N104" s="137">
        <v>0.4675346207954556</v>
      </c>
      <c r="O104" s="82"/>
      <c r="P104" s="82"/>
      <c r="Q104" s="82"/>
      <c r="R104" s="140"/>
      <c r="S104" s="137">
        <v>59.402463418892417</v>
      </c>
      <c r="T104" s="137">
        <v>16.727999999999998</v>
      </c>
      <c r="U104" s="137">
        <v>4.5660999999999978</v>
      </c>
      <c r="V104" s="85"/>
      <c r="W104" s="85"/>
      <c r="X104" s="85"/>
      <c r="Y104" s="102" t="str">
        <f t="shared" si="34"/>
        <v>ND</v>
      </c>
      <c r="Z104" s="102" t="e">
        <f t="shared" si="35"/>
        <v>#VALUE!</v>
      </c>
      <c r="AA104" s="102">
        <f t="shared" si="36"/>
        <v>26.7</v>
      </c>
      <c r="AB104" s="102" t="str">
        <f t="shared" si="37"/>
        <v>ND</v>
      </c>
      <c r="AC104" s="104" t="e">
        <f t="shared" si="38"/>
        <v>#VALUE!</v>
      </c>
      <c r="AD104" s="102" t="e">
        <f t="shared" si="39"/>
        <v>#VALUE!</v>
      </c>
      <c r="AE104" s="105">
        <f t="shared" si="40"/>
        <v>0.9</v>
      </c>
      <c r="AF104" s="102">
        <f t="shared" si="41"/>
        <v>0.4675346207954556</v>
      </c>
      <c r="AG104" s="105">
        <f t="shared" si="42"/>
        <v>16.727999999999998</v>
      </c>
      <c r="AH104" s="105">
        <f t="shared" si="43"/>
        <v>4.5660999999999978</v>
      </c>
      <c r="AI104" s="102">
        <f t="shared" ref="AI104" si="47">IF(Y104=" ", " ", IF(Y104&gt;0, SUM(AG104:AH104)))</f>
        <v>21.294099999999997</v>
      </c>
      <c r="AJ104" s="106">
        <f t="shared" si="45"/>
        <v>59.402463418892417</v>
      </c>
      <c r="AK104" s="107">
        <f t="shared" si="46"/>
        <v>58.934928798096962</v>
      </c>
      <c r="AL104" s="82"/>
      <c r="AM104" s="84" t="s">
        <v>1232</v>
      </c>
      <c r="AN104" s="82"/>
      <c r="AO104" s="82"/>
      <c r="AP104" s="82"/>
      <c r="AQ104" s="82"/>
      <c r="AR104" s="117" t="s">
        <v>522</v>
      </c>
      <c r="AS104" s="115"/>
      <c r="AT104" s="115"/>
      <c r="AU104" s="115"/>
      <c r="AV104" s="115"/>
      <c r="AW104" s="115"/>
      <c r="AX104" s="118"/>
      <c r="AY104" s="85"/>
      <c r="AZ104" s="85"/>
      <c r="BA104" s="82"/>
      <c r="BB104" s="82"/>
    </row>
    <row r="105" spans="1:54" ht="18" x14ac:dyDescent="0.25">
      <c r="A105" s="101" t="s">
        <v>297</v>
      </c>
      <c r="B105" s="102">
        <v>2020</v>
      </c>
      <c r="C105" s="103">
        <v>7</v>
      </c>
      <c r="D105" s="102">
        <v>23</v>
      </c>
      <c r="E105" s="82"/>
      <c r="F105" s="131">
        <v>0.9</v>
      </c>
      <c r="G105" s="131" t="s">
        <v>761</v>
      </c>
      <c r="H105" s="82"/>
      <c r="I105" s="131" t="s">
        <v>761</v>
      </c>
      <c r="J105" s="131">
        <v>26.6</v>
      </c>
      <c r="K105" s="82"/>
      <c r="L105" s="82"/>
      <c r="M105" s="108"/>
      <c r="N105" s="137" t="s">
        <v>763</v>
      </c>
      <c r="O105" s="82"/>
      <c r="P105" s="82"/>
      <c r="Q105" s="82"/>
      <c r="R105" s="140"/>
      <c r="S105" s="137" t="s">
        <v>763</v>
      </c>
      <c r="T105" s="137" t="s">
        <v>763</v>
      </c>
      <c r="U105" s="137" t="s">
        <v>763</v>
      </c>
      <c r="V105" s="85"/>
      <c r="W105" s="85"/>
      <c r="X105" s="85"/>
      <c r="Y105" s="102" t="str">
        <f t="shared" si="34"/>
        <v>ND</v>
      </c>
      <c r="Z105" s="102" t="e">
        <f t="shared" si="35"/>
        <v>#VALUE!</v>
      </c>
      <c r="AA105" s="102">
        <f t="shared" si="36"/>
        <v>26.6</v>
      </c>
      <c r="AB105" s="102" t="str">
        <f t="shared" si="37"/>
        <v>ND</v>
      </c>
      <c r="AC105" s="104" t="e">
        <f t="shared" si="38"/>
        <v>#VALUE!</v>
      </c>
      <c r="AD105" s="102" t="e">
        <f t="shared" si="39"/>
        <v>#VALUE!</v>
      </c>
      <c r="AE105" s="105">
        <f t="shared" si="40"/>
        <v>0.9</v>
      </c>
      <c r="AF105" s="102" t="str">
        <f t="shared" si="41"/>
        <v>NS</v>
      </c>
      <c r="AG105" s="105" t="str">
        <f t="shared" si="42"/>
        <v>NS</v>
      </c>
      <c r="AH105" s="105" t="str">
        <f t="shared" si="43"/>
        <v>NS</v>
      </c>
      <c r="AI105" s="102"/>
      <c r="AJ105" s="106" t="str">
        <f t="shared" si="45"/>
        <v>NS</v>
      </c>
      <c r="AK105" s="107" t="e">
        <f t="shared" si="46"/>
        <v>#VALUE!</v>
      </c>
      <c r="AL105" s="82"/>
      <c r="AM105" s="119" t="s">
        <v>477</v>
      </c>
      <c r="AN105" s="109" t="s">
        <v>1231</v>
      </c>
      <c r="AO105" s="120" t="s">
        <v>479</v>
      </c>
      <c r="AP105" s="120" t="s">
        <v>726</v>
      </c>
      <c r="AQ105" s="120" t="s">
        <v>481</v>
      </c>
      <c r="AR105" s="118" t="s">
        <v>476</v>
      </c>
      <c r="AS105" s="115">
        <v>0.4</v>
      </c>
      <c r="AT105" s="118">
        <v>0.6</v>
      </c>
      <c r="AU105" s="121">
        <v>10</v>
      </c>
      <c r="AV105" s="115">
        <v>10</v>
      </c>
      <c r="AW105" s="122">
        <v>43</v>
      </c>
      <c r="AX105" s="118"/>
      <c r="AY105" s="85"/>
      <c r="AZ105" s="85"/>
      <c r="BA105" s="82"/>
      <c r="BB105" s="82"/>
    </row>
    <row r="106" spans="1:54" ht="16" x14ac:dyDescent="0.2">
      <c r="A106" s="101" t="s">
        <v>297</v>
      </c>
      <c r="B106" s="102">
        <v>2020</v>
      </c>
      <c r="C106" s="103">
        <v>8</v>
      </c>
      <c r="D106" s="102">
        <v>6</v>
      </c>
      <c r="E106" s="82"/>
      <c r="F106" s="131">
        <v>0.89</v>
      </c>
      <c r="G106" s="131" t="s">
        <v>761</v>
      </c>
      <c r="H106" s="82"/>
      <c r="I106" s="131">
        <v>20</v>
      </c>
      <c r="J106" s="131">
        <v>23</v>
      </c>
      <c r="K106" s="82"/>
      <c r="L106" s="82"/>
      <c r="M106" s="82"/>
      <c r="N106" s="137" t="s">
        <v>763</v>
      </c>
      <c r="O106" s="82"/>
      <c r="P106" s="82"/>
      <c r="Q106" s="82"/>
      <c r="R106" s="140"/>
      <c r="S106" s="137" t="s">
        <v>763</v>
      </c>
      <c r="T106" s="137" t="s">
        <v>763</v>
      </c>
      <c r="U106" s="137" t="s">
        <v>763</v>
      </c>
      <c r="V106" s="85"/>
      <c r="W106" s="85"/>
      <c r="X106" s="85"/>
      <c r="Y106" s="102">
        <f t="shared" si="34"/>
        <v>20</v>
      </c>
      <c r="Z106" s="102">
        <f t="shared" si="35"/>
        <v>293.14999999999998</v>
      </c>
      <c r="AA106" s="102">
        <f t="shared" si="36"/>
        <v>23</v>
      </c>
      <c r="AB106" s="102" t="str">
        <f t="shared" si="37"/>
        <v>ND</v>
      </c>
      <c r="AC106" s="104">
        <f t="shared" si="38"/>
        <v>7.9159148076943451</v>
      </c>
      <c r="AD106" s="102" t="e">
        <f t="shared" si="39"/>
        <v>#VALUE!</v>
      </c>
      <c r="AE106" s="105">
        <f t="shared" si="40"/>
        <v>0.89</v>
      </c>
      <c r="AF106" s="102" t="str">
        <f t="shared" si="41"/>
        <v>NS</v>
      </c>
      <c r="AG106" s="105" t="str">
        <f t="shared" si="42"/>
        <v>NS</v>
      </c>
      <c r="AH106" s="105" t="str">
        <f t="shared" si="43"/>
        <v>NS</v>
      </c>
      <c r="AI106" s="102"/>
      <c r="AJ106" s="106" t="str">
        <f t="shared" si="45"/>
        <v>NS</v>
      </c>
      <c r="AK106" s="107" t="e">
        <f t="shared" si="46"/>
        <v>#VALUE!</v>
      </c>
      <c r="AL106" s="82"/>
      <c r="AM106" s="123" t="s">
        <v>479</v>
      </c>
      <c r="AN106" s="124" t="s">
        <v>1233</v>
      </c>
      <c r="AO106" s="124" t="s">
        <v>485</v>
      </c>
      <c r="AP106" s="124" t="s">
        <v>1234</v>
      </c>
      <c r="AQ106" s="124"/>
      <c r="AR106" s="118" t="s">
        <v>482</v>
      </c>
      <c r="AS106" s="115">
        <v>0.9</v>
      </c>
      <c r="AT106" s="118">
        <v>3</v>
      </c>
      <c r="AU106" s="121">
        <v>1</v>
      </c>
      <c r="AV106" s="115">
        <v>3</v>
      </c>
      <c r="AW106" s="122">
        <v>20</v>
      </c>
      <c r="AX106" s="118"/>
      <c r="AY106" s="85"/>
      <c r="AZ106" s="102"/>
      <c r="BA106" s="102" t="s">
        <v>1235</v>
      </c>
      <c r="BB106" s="82"/>
    </row>
    <row r="107" spans="1:54" ht="16" x14ac:dyDescent="0.2">
      <c r="A107" s="101" t="s">
        <v>297</v>
      </c>
      <c r="B107" s="102">
        <v>2020</v>
      </c>
      <c r="C107" s="103">
        <v>8</v>
      </c>
      <c r="D107" s="102">
        <v>6</v>
      </c>
      <c r="E107" s="82"/>
      <c r="F107" s="131">
        <v>0.89</v>
      </c>
      <c r="G107" s="131" t="s">
        <v>761</v>
      </c>
      <c r="H107" s="82"/>
      <c r="I107" s="131">
        <v>20</v>
      </c>
      <c r="J107" s="134">
        <v>27.8</v>
      </c>
      <c r="K107" s="82"/>
      <c r="L107" s="82"/>
      <c r="M107" s="82"/>
      <c r="N107" s="137">
        <v>3.3187432183799599</v>
      </c>
      <c r="O107" s="82"/>
      <c r="P107" s="82"/>
      <c r="Q107" s="82"/>
      <c r="R107" s="140"/>
      <c r="S107" s="137">
        <v>51.322019107567911</v>
      </c>
      <c r="T107" s="137">
        <v>7.0959999999999983</v>
      </c>
      <c r="U107" s="137">
        <v>3.0813000000000024</v>
      </c>
      <c r="V107" s="85"/>
      <c r="W107" s="85"/>
      <c r="X107" s="85"/>
      <c r="Y107" s="102">
        <f t="shared" si="34"/>
        <v>20</v>
      </c>
      <c r="Z107" s="102">
        <f t="shared" si="35"/>
        <v>293.14999999999998</v>
      </c>
      <c r="AA107" s="102">
        <f t="shared" si="36"/>
        <v>27.8</v>
      </c>
      <c r="AB107" s="102" t="str">
        <f t="shared" si="37"/>
        <v>ND</v>
      </c>
      <c r="AC107" s="104">
        <f t="shared" si="38"/>
        <v>7.6946953639962485</v>
      </c>
      <c r="AD107" s="102" t="e">
        <f t="shared" si="39"/>
        <v>#VALUE!</v>
      </c>
      <c r="AE107" s="105">
        <f t="shared" si="40"/>
        <v>0.89</v>
      </c>
      <c r="AF107" s="102">
        <f t="shared" si="41"/>
        <v>3.3187432183799599</v>
      </c>
      <c r="AG107" s="105">
        <f t="shared" si="42"/>
        <v>7.0959999999999983</v>
      </c>
      <c r="AH107" s="105">
        <f t="shared" si="43"/>
        <v>3.0813000000000024</v>
      </c>
      <c r="AI107" s="102">
        <f t="shared" ref="AI107" si="48">IF(Y107=" ", " ", IF(Y107&gt;0, SUM(AG107:AH107)))</f>
        <v>10.177300000000001</v>
      </c>
      <c r="AJ107" s="106">
        <f t="shared" si="45"/>
        <v>51.322019107567911</v>
      </c>
      <c r="AK107" s="107">
        <f t="shared" si="46"/>
        <v>48.003275889187954</v>
      </c>
      <c r="AL107" s="82"/>
      <c r="AM107" s="123" t="s">
        <v>1236</v>
      </c>
      <c r="AN107" s="125" t="s">
        <v>742</v>
      </c>
      <c r="AO107" s="125" t="s">
        <v>494</v>
      </c>
      <c r="AP107" s="125" t="s">
        <v>495</v>
      </c>
      <c r="AQ107" s="125" t="s">
        <v>494</v>
      </c>
      <c r="AR107" s="118"/>
      <c r="AS107" s="115" t="s">
        <v>487</v>
      </c>
      <c r="AT107" s="115" t="s">
        <v>976</v>
      </c>
      <c r="AU107" s="115" t="s">
        <v>485</v>
      </c>
      <c r="AV107" s="115" t="s">
        <v>488</v>
      </c>
      <c r="AW107" s="115" t="s">
        <v>489</v>
      </c>
      <c r="AX107" s="116" t="s">
        <v>490</v>
      </c>
      <c r="AY107" s="102"/>
      <c r="AZ107" s="102"/>
      <c r="BA107" s="84" t="s">
        <v>1</v>
      </c>
      <c r="BB107" s="82"/>
    </row>
    <row r="108" spans="1:54" ht="16" x14ac:dyDescent="0.2">
      <c r="A108" s="101" t="s">
        <v>297</v>
      </c>
      <c r="B108" s="102">
        <v>2020</v>
      </c>
      <c r="C108" s="132">
        <v>8</v>
      </c>
      <c r="D108" s="82">
        <v>6</v>
      </c>
      <c r="E108" s="85"/>
      <c r="F108" s="131">
        <v>0.89</v>
      </c>
      <c r="G108" s="131" t="s">
        <v>761</v>
      </c>
      <c r="H108" s="85"/>
      <c r="I108" s="131">
        <v>20</v>
      </c>
      <c r="J108" s="131">
        <v>28.2</v>
      </c>
      <c r="K108" s="85"/>
      <c r="L108" s="85"/>
      <c r="M108" s="85"/>
      <c r="N108" s="137" t="s">
        <v>763</v>
      </c>
      <c r="O108" s="85"/>
      <c r="P108" s="85"/>
      <c r="Q108" s="85"/>
      <c r="R108" s="140"/>
      <c r="S108" s="137" t="s">
        <v>763</v>
      </c>
      <c r="T108" s="137" t="s">
        <v>763</v>
      </c>
      <c r="U108" s="137" t="s">
        <v>763</v>
      </c>
      <c r="V108" s="85"/>
      <c r="W108" s="85"/>
      <c r="X108" s="85"/>
      <c r="Y108" s="85">
        <f t="shared" si="34"/>
        <v>20</v>
      </c>
      <c r="Z108" s="82">
        <f t="shared" si="35"/>
        <v>293.14999999999998</v>
      </c>
      <c r="AA108" s="85">
        <f t="shared" si="36"/>
        <v>28.2</v>
      </c>
      <c r="AB108" s="85" t="str">
        <f t="shared" si="37"/>
        <v>ND</v>
      </c>
      <c r="AC108" s="110">
        <f t="shared" si="38"/>
        <v>7.67654188490968</v>
      </c>
      <c r="AD108" s="82" t="e">
        <f t="shared" si="39"/>
        <v>#VALUE!</v>
      </c>
      <c r="AE108" s="111">
        <f t="shared" si="40"/>
        <v>0.89</v>
      </c>
      <c r="AF108" s="82" t="str">
        <f t="shared" si="41"/>
        <v>NS</v>
      </c>
      <c r="AG108" s="111" t="str">
        <f t="shared" si="42"/>
        <v>NS</v>
      </c>
      <c r="AH108" s="111" t="str">
        <f t="shared" si="43"/>
        <v>NS</v>
      </c>
      <c r="AI108" s="102"/>
      <c r="AJ108" s="112" t="str">
        <f t="shared" si="45"/>
        <v>NS</v>
      </c>
      <c r="AK108" s="113" t="e">
        <f t="shared" si="46"/>
        <v>#VALUE!</v>
      </c>
      <c r="AL108" s="82"/>
      <c r="AM108" s="82">
        <f>AD114</f>
        <v>1.1872549513793311</v>
      </c>
      <c r="AN108" s="82">
        <f>AE114</f>
        <v>0.89499999999999991</v>
      </c>
      <c r="AO108" s="82">
        <f>AF114</f>
        <v>1.5647020887558172</v>
      </c>
      <c r="AP108" s="82">
        <f>AI114</f>
        <v>17.147329882812503</v>
      </c>
      <c r="AQ108" s="113">
        <f>AK114</f>
        <v>50.353631413942082</v>
      </c>
      <c r="AR108" s="118"/>
      <c r="AS108" s="115" t="s">
        <v>497</v>
      </c>
      <c r="AT108" s="115" t="s">
        <v>497</v>
      </c>
      <c r="AU108" s="115" t="s">
        <v>497</v>
      </c>
      <c r="AV108" s="115" t="s">
        <v>497</v>
      </c>
      <c r="AW108" s="115" t="s">
        <v>497</v>
      </c>
      <c r="AX108" s="116" t="s">
        <v>498</v>
      </c>
      <c r="AY108" s="102"/>
      <c r="AZ108" s="102"/>
      <c r="BA108" s="82"/>
      <c r="BB108" s="82"/>
    </row>
    <row r="109" spans="1:54" ht="16" x14ac:dyDescent="0.2">
      <c r="A109" s="101" t="s">
        <v>297</v>
      </c>
      <c r="B109" s="102">
        <v>2020</v>
      </c>
      <c r="C109" s="132">
        <v>8</v>
      </c>
      <c r="D109" s="82">
        <v>21</v>
      </c>
      <c r="E109" s="85"/>
      <c r="F109" s="131">
        <v>0.85</v>
      </c>
      <c r="G109" s="131">
        <v>9.49</v>
      </c>
      <c r="H109" s="85"/>
      <c r="I109" s="131">
        <v>18.3</v>
      </c>
      <c r="J109" s="131">
        <v>26.2</v>
      </c>
      <c r="K109" s="85"/>
      <c r="L109" s="85"/>
      <c r="M109" s="85"/>
      <c r="N109" s="137" t="s">
        <v>763</v>
      </c>
      <c r="O109" s="85"/>
      <c r="P109" s="85"/>
      <c r="Q109" s="85"/>
      <c r="R109" s="140"/>
      <c r="S109" s="137" t="s">
        <v>763</v>
      </c>
      <c r="T109" s="137" t="s">
        <v>763</v>
      </c>
      <c r="U109" s="137" t="s">
        <v>763</v>
      </c>
      <c r="V109" s="85"/>
      <c r="W109" s="85"/>
      <c r="X109" s="85"/>
      <c r="Y109" s="85">
        <f t="shared" si="34"/>
        <v>18.3</v>
      </c>
      <c r="Z109" s="82">
        <f t="shared" si="35"/>
        <v>291.45</v>
      </c>
      <c r="AA109" s="85">
        <f t="shared" si="36"/>
        <v>26.2</v>
      </c>
      <c r="AB109" s="85">
        <f t="shared" si="37"/>
        <v>9.49</v>
      </c>
      <c r="AC109" s="110">
        <f t="shared" si="38"/>
        <v>8.0244111628592414</v>
      </c>
      <c r="AD109" s="82">
        <f t="shared" si="39"/>
        <v>1.1826412938464812</v>
      </c>
      <c r="AE109" s="111">
        <f t="shared" si="40"/>
        <v>0.85</v>
      </c>
      <c r="AF109" s="82" t="str">
        <f t="shared" si="41"/>
        <v>NS</v>
      </c>
      <c r="AG109" s="111" t="str">
        <f t="shared" si="42"/>
        <v>NS</v>
      </c>
      <c r="AH109" s="111" t="str">
        <f t="shared" si="43"/>
        <v>NS</v>
      </c>
      <c r="AI109" s="82"/>
      <c r="AJ109" s="112" t="str">
        <f t="shared" si="45"/>
        <v>NS</v>
      </c>
      <c r="AK109" s="113" t="e">
        <f t="shared" si="46"/>
        <v>#VALUE!</v>
      </c>
      <c r="AL109" s="85"/>
      <c r="AM109" s="82"/>
      <c r="AN109" s="82"/>
      <c r="AO109" s="82"/>
      <c r="AP109" s="85"/>
      <c r="AQ109" s="82"/>
      <c r="AR109" s="82"/>
      <c r="AS109" s="115">
        <f>((LN(AM108)-LN(0.4))/(LN(0.9)-LN(0.4))*100)</f>
        <v>134.15884486944742</v>
      </c>
      <c r="AT109" s="120">
        <f>((LN(AN108)-LN(0.6))/(LN(3)-LN(0.6))*100)</f>
        <v>24.846815150136017</v>
      </c>
      <c r="AU109" s="115">
        <f>((LN(AO108)-LN(10))/(LN(1)-LN(10))*100)</f>
        <v>80.556833768649312</v>
      </c>
      <c r="AV109" s="115">
        <f>((LN(AP108)-LN(10))/(LN(3)-LN(10))*100)</f>
        <v>-44.789830351216068</v>
      </c>
      <c r="AW109" s="115">
        <f>((LN(AQ108)-LN(43))/(LN(20)-LN(43))*100)</f>
        <v>-20.624070090771024</v>
      </c>
      <c r="AX109" s="82"/>
      <c r="AY109" s="82"/>
      <c r="AZ109" s="82"/>
      <c r="BA109" s="82"/>
      <c r="BB109" s="82"/>
    </row>
    <row r="110" spans="1:54" ht="16" x14ac:dyDescent="0.2">
      <c r="A110" s="101" t="s">
        <v>297</v>
      </c>
      <c r="B110" s="102">
        <v>2020</v>
      </c>
      <c r="C110" s="132">
        <v>8</v>
      </c>
      <c r="D110" s="82">
        <v>21</v>
      </c>
      <c r="E110" s="85"/>
      <c r="F110" s="131">
        <v>0.85</v>
      </c>
      <c r="G110" s="131">
        <v>9.49</v>
      </c>
      <c r="H110" s="85"/>
      <c r="I110" s="131">
        <v>18.3</v>
      </c>
      <c r="J110" s="134">
        <v>27.5</v>
      </c>
      <c r="K110" s="85"/>
      <c r="L110" s="85"/>
      <c r="M110" s="85"/>
      <c r="N110" s="137">
        <v>1.2574267613590502</v>
      </c>
      <c r="O110" s="85"/>
      <c r="P110" s="85"/>
      <c r="Q110" s="85"/>
      <c r="R110" s="140"/>
      <c r="S110" s="137">
        <v>47.422442537873081</v>
      </c>
      <c r="T110" s="137">
        <v>13.008666666666668</v>
      </c>
      <c r="U110" s="137">
        <v>7.8537333333333388</v>
      </c>
      <c r="V110" s="85"/>
      <c r="W110" s="85"/>
      <c r="X110" s="85"/>
      <c r="Y110" s="85">
        <f t="shared" si="34"/>
        <v>18.3</v>
      </c>
      <c r="Z110" s="82">
        <f t="shared" si="35"/>
        <v>291.45</v>
      </c>
      <c r="AA110" s="85">
        <f t="shared" si="36"/>
        <v>27.5</v>
      </c>
      <c r="AB110" s="85">
        <f t="shared" si="37"/>
        <v>9.49</v>
      </c>
      <c r="AC110" s="110">
        <f t="shared" si="38"/>
        <v>7.9622870583541321</v>
      </c>
      <c r="AD110" s="82">
        <f t="shared" si="39"/>
        <v>1.1918686089121808</v>
      </c>
      <c r="AE110" s="111">
        <f t="shared" si="40"/>
        <v>0.85</v>
      </c>
      <c r="AF110" s="82">
        <f t="shared" si="41"/>
        <v>1.2574267613590502</v>
      </c>
      <c r="AG110" s="111">
        <f t="shared" si="42"/>
        <v>13.008666666666668</v>
      </c>
      <c r="AH110" s="111">
        <f t="shared" si="43"/>
        <v>7.8537333333333388</v>
      </c>
      <c r="AI110" s="102">
        <f t="shared" ref="AI110" si="49">IF(Y110=" ", " ", IF(Y110&gt;0, SUM(AG110:AH110)))</f>
        <v>20.862400000000008</v>
      </c>
      <c r="AJ110" s="112">
        <f t="shared" si="45"/>
        <v>47.422442537873081</v>
      </c>
      <c r="AK110" s="113">
        <f t="shared" si="46"/>
        <v>46.165015776514032</v>
      </c>
      <c r="AL110" s="82"/>
      <c r="AM110" s="85"/>
      <c r="AN110" s="85"/>
      <c r="AO110" s="85"/>
      <c r="AP110" s="128" t="s">
        <v>1237</v>
      </c>
      <c r="AQ110" s="85"/>
      <c r="AR110" s="82"/>
      <c r="AS110" s="82">
        <f>IF(AS109&gt;100, 100, IF(AS109&lt;0, 0, AS109))</f>
        <v>100</v>
      </c>
      <c r="AT110" s="82">
        <f t="shared" ref="AT110:AW110" si="50">IF(AT109&gt;100, 100, IF(AT109&lt;0, 0, AT109))</f>
        <v>24.846815150136017</v>
      </c>
      <c r="AU110" s="82">
        <f t="shared" si="50"/>
        <v>80.556833768649312</v>
      </c>
      <c r="AV110" s="82">
        <f t="shared" si="50"/>
        <v>0</v>
      </c>
      <c r="AW110" s="82">
        <f t="shared" si="50"/>
        <v>0</v>
      </c>
      <c r="AX110" s="129">
        <f>AVERAGE(AS110:AW110)</f>
        <v>41.080729783757064</v>
      </c>
      <c r="AY110" s="84"/>
      <c r="AZ110" s="84"/>
      <c r="BA110" s="84" t="str">
        <f>IF(AX110&gt;65, "Acceptable; Ongoing Protection is Required", "Unacceptable; Immediate Restoration is Required")</f>
        <v>Unacceptable; Immediate Restoration is Required</v>
      </c>
      <c r="BB110" s="82"/>
    </row>
    <row r="111" spans="1:54" ht="16" x14ac:dyDescent="0.2">
      <c r="A111" s="101"/>
      <c r="B111" s="102"/>
      <c r="C111" s="132"/>
      <c r="D111" s="82"/>
      <c r="E111" s="85"/>
      <c r="F111" s="144"/>
      <c r="G111" s="144"/>
      <c r="H111" s="85"/>
      <c r="I111" s="144"/>
      <c r="J111" s="144"/>
      <c r="K111" s="85"/>
      <c r="L111" s="85"/>
      <c r="M111" s="85"/>
      <c r="N111" s="146"/>
      <c r="O111" s="85"/>
      <c r="P111" s="85"/>
      <c r="Q111" s="85"/>
      <c r="R111" s="140"/>
      <c r="S111" s="146"/>
      <c r="T111" s="146"/>
      <c r="U111" s="146"/>
      <c r="V111" s="85"/>
      <c r="W111" s="85"/>
      <c r="X111" s="85"/>
      <c r="Y111" s="85" t="str">
        <f t="shared" si="34"/>
        <v xml:space="preserve"> </v>
      </c>
      <c r="Z111" s="82" t="str">
        <f t="shared" si="35"/>
        <v xml:space="preserve"> </v>
      </c>
      <c r="AA111" s="85" t="str">
        <f t="shared" si="36"/>
        <v xml:space="preserve"> </v>
      </c>
      <c r="AB111" s="85" t="str">
        <f t="shared" si="37"/>
        <v xml:space="preserve"> </v>
      </c>
      <c r="AC111" s="110" t="str">
        <f t="shared" si="38"/>
        <v xml:space="preserve"> </v>
      </c>
      <c r="AD111" s="82" t="str">
        <f t="shared" si="39"/>
        <v xml:space="preserve"> </v>
      </c>
      <c r="AE111" s="111" t="str">
        <f t="shared" si="40"/>
        <v xml:space="preserve"> </v>
      </c>
      <c r="AF111" s="82" t="str">
        <f t="shared" si="41"/>
        <v xml:space="preserve"> </v>
      </c>
      <c r="AG111" s="111" t="str">
        <f t="shared" si="42"/>
        <v xml:space="preserve"> </v>
      </c>
      <c r="AH111" s="111" t="str">
        <f t="shared" si="43"/>
        <v xml:space="preserve"> </v>
      </c>
      <c r="AI111" s="82"/>
      <c r="AJ111" s="112" t="str">
        <f t="shared" si="45"/>
        <v xml:space="preserve"> </v>
      </c>
      <c r="AK111" s="113" t="str">
        <f t="shared" si="46"/>
        <v xml:space="preserve"> </v>
      </c>
      <c r="AL111" s="85"/>
      <c r="AM111" s="85"/>
      <c r="AN111" s="85"/>
      <c r="AO111" s="85"/>
      <c r="AP111" s="85"/>
      <c r="AQ111" s="85"/>
      <c r="AR111" s="85"/>
      <c r="AS111" s="85"/>
      <c r="AT111" s="85"/>
      <c r="AU111" s="85"/>
      <c r="AV111" s="85"/>
      <c r="AW111" s="126" t="s">
        <v>1238</v>
      </c>
      <c r="AX111" s="126">
        <f>AVERAGE(AS110:AW110)</f>
        <v>41.080729783757064</v>
      </c>
      <c r="AY111" s="85"/>
      <c r="AZ111" s="85"/>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4">
        <f>_xlfn.AGGREGATE(1, 6,AD100:AD111)</f>
        <v>1.1872549513793311</v>
      </c>
      <c r="AE114" s="84">
        <f>_xlfn.AGGREGATE(1, 6,AE100:AE111)</f>
        <v>0.89499999999999991</v>
      </c>
      <c r="AF114" s="84">
        <f>_xlfn.AGGREGATE(1, 6,AF100:AF111)</f>
        <v>1.5647020887558172</v>
      </c>
      <c r="AG114" s="82"/>
      <c r="AH114" s="82"/>
      <c r="AI114" s="84">
        <f>_xlfn.AGGREGATE(1, 6,AI100:AI111)</f>
        <v>17.147329882812503</v>
      </c>
      <c r="AJ114" s="82"/>
      <c r="AK114" s="84">
        <f>_xlfn.AGGREGATE(1, 6,AK100:AK111)</f>
        <v>50.353631413942082</v>
      </c>
      <c r="AL114" s="82"/>
      <c r="AM114" s="82"/>
      <c r="AN114" s="82"/>
      <c r="AO114" s="82"/>
      <c r="AP114" s="82"/>
      <c r="AQ114" s="82"/>
      <c r="AR114" s="82"/>
      <c r="AS114" s="82"/>
      <c r="AT114" s="82"/>
      <c r="AU114" s="82"/>
      <c r="AV114" s="82"/>
      <c r="AW114" s="82"/>
      <c r="AX114" s="82"/>
      <c r="AY114" s="82"/>
      <c r="AZ114" s="82"/>
      <c r="BA114" s="82"/>
      <c r="BB114" s="82"/>
    </row>
    <row r="115" spans="1:55"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126" t="s">
        <v>1238</v>
      </c>
      <c r="AD115" s="126" t="e">
        <f>AVERAGE(AD99:AD106)</f>
        <v>#VALUE!</v>
      </c>
      <c r="AE115" s="126">
        <f>AVERAGE(AE99:AE111)</f>
        <v>0.89499999999999991</v>
      </c>
      <c r="AF115" s="126">
        <f>AVERAGE(AF99:AF111)</f>
        <v>1.5647020887558172</v>
      </c>
      <c r="AG115" s="126"/>
      <c r="AH115" s="126"/>
      <c r="AI115" s="126">
        <f>AVERAGE(AI99:AI111)</f>
        <v>17.147329882812503</v>
      </c>
      <c r="AJ115" s="126"/>
      <c r="AK115" s="127" t="e">
        <f>AVERAGE(AK99:AK111)</f>
        <v>#VALUE!</v>
      </c>
      <c r="AL115" s="82"/>
      <c r="AM115" s="82"/>
      <c r="AN115" s="82"/>
      <c r="AO115" s="82"/>
      <c r="AP115" s="82"/>
      <c r="AQ115" s="82"/>
      <c r="AR115" s="82"/>
      <c r="AS115" s="82"/>
      <c r="AT115" s="82"/>
      <c r="AU115" s="82"/>
      <c r="AV115" s="82"/>
      <c r="AW115" s="82"/>
      <c r="AX115" s="82"/>
      <c r="AY115" s="82"/>
      <c r="AZ115" s="82"/>
      <c r="BA115" s="82"/>
      <c r="BB115"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297</v>
      </c>
      <c r="C122" s="68" t="s">
        <v>757</v>
      </c>
      <c r="E122" s="147">
        <v>44390</v>
      </c>
      <c r="F122" s="68" t="s">
        <v>1059</v>
      </c>
      <c r="G122" s="68" t="s">
        <v>1060</v>
      </c>
      <c r="H122" s="68">
        <v>1</v>
      </c>
      <c r="I122" s="68" t="s">
        <v>760</v>
      </c>
      <c r="J122" s="77">
        <v>0.42777777777777781</v>
      </c>
      <c r="K122" s="81">
        <v>5</v>
      </c>
      <c r="L122" s="68">
        <v>2</v>
      </c>
      <c r="M122" s="68" t="s">
        <v>787</v>
      </c>
      <c r="O122" s="131">
        <v>19.899999999999999</v>
      </c>
      <c r="P122" s="131">
        <v>9.07</v>
      </c>
      <c r="Q122" s="68">
        <v>0.7</v>
      </c>
      <c r="R122" s="68">
        <v>0.7</v>
      </c>
      <c r="S122" s="131">
        <v>0.7</v>
      </c>
      <c r="T122" s="68">
        <v>0.7</v>
      </c>
      <c r="U122" s="76">
        <v>1</v>
      </c>
      <c r="V122" s="68">
        <v>0.15</v>
      </c>
      <c r="W122" s="77">
        <v>0.30972222222222223</v>
      </c>
      <c r="X122" s="68">
        <v>22.8</v>
      </c>
      <c r="Y122" s="68">
        <v>6.2</v>
      </c>
      <c r="Z122" s="72">
        <v>5.3414292319818113</v>
      </c>
      <c r="AA122" s="68">
        <v>84.2</v>
      </c>
      <c r="AB122" s="205">
        <v>25.8</v>
      </c>
      <c r="AC122" s="72">
        <v>40.6</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297</v>
      </c>
      <c r="C123" s="68" t="s">
        <v>764</v>
      </c>
      <c r="E123" s="147">
        <v>44390</v>
      </c>
      <c r="F123" s="68" t="s">
        <v>1059</v>
      </c>
      <c r="G123" s="68" t="s">
        <v>1060</v>
      </c>
      <c r="H123" s="68">
        <v>1</v>
      </c>
      <c r="I123" s="68" t="s">
        <v>760</v>
      </c>
      <c r="J123" s="77">
        <v>0.42777777777777781</v>
      </c>
      <c r="K123" s="81">
        <v>5</v>
      </c>
      <c r="L123" s="68">
        <v>2</v>
      </c>
      <c r="M123" s="68" t="s">
        <v>787</v>
      </c>
      <c r="O123" s="131" t="s">
        <v>761</v>
      </c>
      <c r="P123" s="131" t="s">
        <v>761</v>
      </c>
      <c r="Q123" s="68" t="s">
        <v>761</v>
      </c>
      <c r="R123" s="68" t="s">
        <v>761</v>
      </c>
      <c r="S123" s="131" t="s">
        <v>761</v>
      </c>
      <c r="T123" s="68" t="s">
        <v>761</v>
      </c>
      <c r="U123" s="76" t="s">
        <v>761</v>
      </c>
      <c r="V123" s="68" t="s">
        <v>761</v>
      </c>
      <c r="W123" s="77" t="s">
        <v>761</v>
      </c>
      <c r="X123" s="68" t="s">
        <v>761</v>
      </c>
      <c r="Y123" s="68" t="s">
        <v>761</v>
      </c>
      <c r="Z123" s="72" t="s">
        <v>761</v>
      </c>
      <c r="AA123" s="68" t="s">
        <v>761</v>
      </c>
      <c r="AB123" s="205">
        <v>26.6</v>
      </c>
      <c r="AC123" s="72">
        <v>41.8</v>
      </c>
      <c r="AD123" s="75">
        <v>0.19999999999999998</v>
      </c>
      <c r="AE123" s="75">
        <v>0.65300084530853741</v>
      </c>
      <c r="AF123" s="72">
        <v>0.3274686095179043</v>
      </c>
      <c r="AG123" s="137">
        <v>0.98046945482644166</v>
      </c>
      <c r="AH123" s="72">
        <v>26.161656540047424</v>
      </c>
      <c r="AI123" s="75">
        <v>27.142125994873865</v>
      </c>
      <c r="AJ123" s="72">
        <v>281.21442206005702</v>
      </c>
      <c r="AK123" s="72">
        <v>41.279145484548245</v>
      </c>
      <c r="AL123" s="72">
        <v>6.8125058975681121</v>
      </c>
      <c r="AM123" s="72">
        <v>67.440802024595669</v>
      </c>
      <c r="AN123" s="137">
        <v>68.421271479422103</v>
      </c>
      <c r="AO123" s="137">
        <v>4.0397725694444455</v>
      </c>
      <c r="AP123" s="137">
        <v>0.90666666666666673</v>
      </c>
      <c r="AQ123" s="72">
        <v>0.18329683705555583</v>
      </c>
      <c r="AR123" s="72">
        <v>4.9464392361111127</v>
      </c>
      <c r="AS123" s="68" t="s">
        <v>763</v>
      </c>
      <c r="AT123" s="68" t="s">
        <v>763</v>
      </c>
      <c r="AU123" s="68" t="s">
        <v>763</v>
      </c>
      <c r="AV123" s="68" t="s">
        <v>763</v>
      </c>
      <c r="BA123" s="200"/>
      <c r="BC123" s="147"/>
    </row>
    <row r="124" spans="1:55" s="68" customFormat="1" x14ac:dyDescent="0.2">
      <c r="A124" s="79" t="s">
        <v>756</v>
      </c>
      <c r="B124" s="68" t="s">
        <v>297</v>
      </c>
      <c r="C124" s="68" t="s">
        <v>765</v>
      </c>
      <c r="E124" s="147">
        <v>44390</v>
      </c>
      <c r="F124" s="68" t="s">
        <v>1059</v>
      </c>
      <c r="G124" s="68" t="s">
        <v>1060</v>
      </c>
      <c r="H124" s="68">
        <v>1</v>
      </c>
      <c r="I124" s="68" t="s">
        <v>760</v>
      </c>
      <c r="J124" s="77">
        <v>0.42777777777777781</v>
      </c>
      <c r="K124" s="81">
        <v>5</v>
      </c>
      <c r="L124" s="68">
        <v>2</v>
      </c>
      <c r="M124" s="68" t="s">
        <v>787</v>
      </c>
      <c r="O124" s="131">
        <v>19.899999999999999</v>
      </c>
      <c r="P124" s="131">
        <v>9.07</v>
      </c>
      <c r="Q124" s="68">
        <v>0.7</v>
      </c>
      <c r="R124" s="68">
        <v>0.7</v>
      </c>
      <c r="S124" s="131">
        <v>0.7</v>
      </c>
      <c r="T124" s="68">
        <v>0.7</v>
      </c>
      <c r="U124" s="76">
        <v>1</v>
      </c>
      <c r="V124" s="68">
        <v>0.35</v>
      </c>
      <c r="W124" s="77">
        <v>0.31111111111111112</v>
      </c>
      <c r="X124" s="68">
        <v>23</v>
      </c>
      <c r="Y124" s="68">
        <v>5.97</v>
      </c>
      <c r="Z124" s="72">
        <v>5.1236696404949349</v>
      </c>
      <c r="AA124" s="68">
        <v>80.7</v>
      </c>
      <c r="AB124" s="205">
        <v>26.5</v>
      </c>
      <c r="AC124" s="72">
        <v>41.6</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297</v>
      </c>
      <c r="C125" s="68" t="s">
        <v>757</v>
      </c>
      <c r="E125" s="147">
        <v>44404</v>
      </c>
      <c r="F125" s="68" t="s">
        <v>1059</v>
      </c>
      <c r="G125" s="68" t="s">
        <v>1078</v>
      </c>
      <c r="H125" s="68">
        <v>0</v>
      </c>
      <c r="I125" s="68" t="s">
        <v>760</v>
      </c>
      <c r="J125" s="77">
        <v>0.42708333333333331</v>
      </c>
      <c r="K125" s="81">
        <v>1</v>
      </c>
      <c r="L125" s="68">
        <v>2</v>
      </c>
      <c r="M125" s="68" t="s">
        <v>519</v>
      </c>
      <c r="N125" s="68" t="s">
        <v>808</v>
      </c>
      <c r="O125" s="131">
        <v>23.5</v>
      </c>
      <c r="P125" s="131">
        <v>8.42</v>
      </c>
      <c r="Q125" s="68">
        <v>1</v>
      </c>
      <c r="R125" s="68">
        <v>0.7</v>
      </c>
      <c r="S125" s="131">
        <v>0.8</v>
      </c>
      <c r="T125" s="68">
        <v>0.75</v>
      </c>
      <c r="U125" s="76">
        <v>0.75</v>
      </c>
      <c r="V125" s="68">
        <v>0.15</v>
      </c>
      <c r="W125" s="77">
        <v>0.29166666666666669</v>
      </c>
      <c r="X125" s="68">
        <v>25.4</v>
      </c>
      <c r="Y125" s="68">
        <v>7.34</v>
      </c>
      <c r="Z125" s="72">
        <v>6.3195694503696007</v>
      </c>
      <c r="AA125" s="68">
        <v>105.9</v>
      </c>
      <c r="AB125" s="205">
        <v>26.4</v>
      </c>
      <c r="AC125" s="72">
        <v>41.4</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297</v>
      </c>
      <c r="C126" s="68" t="s">
        <v>764</v>
      </c>
      <c r="E126" s="147">
        <v>44404</v>
      </c>
      <c r="F126" s="68" t="s">
        <v>1059</v>
      </c>
      <c r="G126" s="68" t="s">
        <v>1078</v>
      </c>
      <c r="H126" s="68">
        <v>0</v>
      </c>
      <c r="I126" s="68" t="s">
        <v>760</v>
      </c>
      <c r="J126" s="77">
        <v>0.42708333333333331</v>
      </c>
      <c r="K126" s="81">
        <v>1</v>
      </c>
      <c r="L126" s="68">
        <v>2</v>
      </c>
      <c r="M126" s="68" t="s">
        <v>519</v>
      </c>
      <c r="O126" s="131" t="s">
        <v>761</v>
      </c>
      <c r="P126" s="131" t="s">
        <v>761</v>
      </c>
      <c r="Q126" s="68" t="s">
        <v>761</v>
      </c>
      <c r="R126" s="68" t="s">
        <v>761</v>
      </c>
      <c r="S126" s="131" t="s">
        <v>761</v>
      </c>
      <c r="T126" s="68" t="e">
        <v>#DIV/0!</v>
      </c>
      <c r="U126" s="76" t="s">
        <v>761</v>
      </c>
      <c r="V126" s="68" t="s">
        <v>761</v>
      </c>
      <c r="W126" s="77" t="s">
        <v>761</v>
      </c>
      <c r="X126" s="68" t="s">
        <v>761</v>
      </c>
      <c r="Y126" s="68" t="s">
        <v>761</v>
      </c>
      <c r="Z126" s="72" t="s">
        <v>761</v>
      </c>
      <c r="AA126" s="68" t="s">
        <v>761</v>
      </c>
      <c r="AB126" s="205">
        <v>28</v>
      </c>
      <c r="AC126" s="72">
        <v>43.5</v>
      </c>
      <c r="AD126" s="75">
        <v>9.9999999999999964E-2</v>
      </c>
      <c r="AE126" s="72">
        <v>0.25927197802197766</v>
      </c>
      <c r="AF126" s="72">
        <v>0.3677724383816463</v>
      </c>
      <c r="AG126" s="137">
        <v>0.62704441640362396</v>
      </c>
      <c r="AH126" s="72">
        <v>21.658748110238747</v>
      </c>
      <c r="AI126" s="72">
        <v>22.285792526642371</v>
      </c>
      <c r="AJ126" s="72">
        <v>135.27529807401913</v>
      </c>
      <c r="AK126" s="72">
        <v>18.179682568592526</v>
      </c>
      <c r="AL126" s="72">
        <v>7.441015406271319</v>
      </c>
      <c r="AM126" s="72">
        <v>39.838430678831273</v>
      </c>
      <c r="AN126" s="137">
        <v>40.465475095234893</v>
      </c>
      <c r="AO126" s="137">
        <v>4.7903571428571414</v>
      </c>
      <c r="AP126" s="137">
        <v>0.68534728422619073</v>
      </c>
      <c r="AQ126" s="72">
        <v>0.87483851742683538</v>
      </c>
      <c r="AR126" s="72">
        <v>5.4757044270833326</v>
      </c>
      <c r="AS126" s="68" t="s">
        <v>763</v>
      </c>
      <c r="AT126" s="68" t="s">
        <v>763</v>
      </c>
      <c r="AU126" s="68" t="s">
        <v>763</v>
      </c>
      <c r="AV126" s="68" t="s">
        <v>763</v>
      </c>
      <c r="BA126" s="200"/>
      <c r="BC126" s="147"/>
    </row>
    <row r="127" spans="1:55" s="68" customFormat="1" x14ac:dyDescent="0.2">
      <c r="A127" s="79" t="s">
        <v>756</v>
      </c>
      <c r="B127" s="68" t="s">
        <v>297</v>
      </c>
      <c r="C127" s="68" t="s">
        <v>765</v>
      </c>
      <c r="E127" s="147">
        <v>44404</v>
      </c>
      <c r="F127" s="68" t="s">
        <v>1059</v>
      </c>
      <c r="G127" s="68" t="s">
        <v>1078</v>
      </c>
      <c r="H127" s="68">
        <v>0</v>
      </c>
      <c r="I127" s="68" t="s">
        <v>760</v>
      </c>
      <c r="J127" s="77">
        <v>0.42708333333333331</v>
      </c>
      <c r="K127" s="81">
        <v>1</v>
      </c>
      <c r="L127" s="68">
        <v>2</v>
      </c>
      <c r="M127" s="68" t="s">
        <v>519</v>
      </c>
      <c r="N127" s="68" t="s">
        <v>808</v>
      </c>
      <c r="O127" s="131">
        <v>23.5</v>
      </c>
      <c r="P127" s="131">
        <v>8.42</v>
      </c>
      <c r="Q127" s="68">
        <v>1</v>
      </c>
      <c r="R127" s="68">
        <v>0.7</v>
      </c>
      <c r="S127" s="131">
        <v>0.8</v>
      </c>
      <c r="T127" s="68">
        <v>0.75</v>
      </c>
      <c r="U127" s="76">
        <v>0.75</v>
      </c>
      <c r="V127" s="68">
        <v>0.5</v>
      </c>
      <c r="W127" s="77">
        <v>0.29305555555555557</v>
      </c>
      <c r="X127" s="68">
        <v>25.4</v>
      </c>
      <c r="Y127" s="68">
        <v>7.5</v>
      </c>
      <c r="Z127" s="72">
        <v>6.3881344407582565</v>
      </c>
      <c r="AA127" s="68">
        <v>108.1</v>
      </c>
      <c r="AB127" s="205">
        <v>28.3</v>
      </c>
      <c r="AC127" s="72">
        <v>44.1</v>
      </c>
      <c r="AD127" s="72" t="s">
        <v>763</v>
      </c>
      <c r="AE127" s="72" t="s">
        <v>763</v>
      </c>
      <c r="AF127" s="72"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A127" s="200"/>
      <c r="BC127" s="147"/>
    </row>
    <row r="128" spans="1:55" s="68" customFormat="1" x14ac:dyDescent="0.2">
      <c r="A128" s="79" t="s">
        <v>756</v>
      </c>
      <c r="B128" s="68" t="s">
        <v>297</v>
      </c>
      <c r="C128" s="68" t="s">
        <v>757</v>
      </c>
      <c r="E128" s="147">
        <v>44420</v>
      </c>
      <c r="F128" s="68" t="s">
        <v>1059</v>
      </c>
      <c r="G128" s="68" t="s">
        <v>1096</v>
      </c>
      <c r="H128" s="68">
        <v>2</v>
      </c>
      <c r="I128" s="68" t="s">
        <v>760</v>
      </c>
      <c r="J128" s="77">
        <v>0.4381944444444445</v>
      </c>
      <c r="K128" s="81">
        <v>5</v>
      </c>
      <c r="L128" s="68">
        <v>1</v>
      </c>
      <c r="M128" s="68" t="s">
        <v>773</v>
      </c>
      <c r="N128" s="68" t="s">
        <v>776</v>
      </c>
      <c r="O128" s="131">
        <v>24</v>
      </c>
      <c r="P128" s="131">
        <v>8.43</v>
      </c>
      <c r="Q128" s="68">
        <v>0.9</v>
      </c>
      <c r="R128" s="68">
        <v>0.85</v>
      </c>
      <c r="S128" s="131">
        <v>0.7</v>
      </c>
      <c r="T128" s="68">
        <v>0.77499999999999991</v>
      </c>
      <c r="U128" s="76">
        <v>0.86111111111111094</v>
      </c>
      <c r="V128" s="68">
        <v>0.15</v>
      </c>
      <c r="W128" s="77">
        <v>0.30208333333333331</v>
      </c>
      <c r="X128" s="68">
        <v>25.7</v>
      </c>
      <c r="Y128" s="68">
        <v>6.75</v>
      </c>
      <c r="Z128" s="72">
        <v>5.7839119203349485</v>
      </c>
      <c r="AA128" s="68">
        <v>81.599999999999994</v>
      </c>
      <c r="AB128" s="205">
        <v>27.3</v>
      </c>
      <c r="AC128" s="72">
        <v>42.8</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C128" s="147"/>
    </row>
    <row r="129" spans="1:55" s="68" customFormat="1" x14ac:dyDescent="0.2">
      <c r="A129" s="79" t="s">
        <v>756</v>
      </c>
      <c r="B129" s="68" t="s">
        <v>297</v>
      </c>
      <c r="C129" s="68" t="s">
        <v>764</v>
      </c>
      <c r="E129" s="147">
        <v>44420</v>
      </c>
      <c r="F129" s="68" t="s">
        <v>1059</v>
      </c>
      <c r="G129" s="68" t="s">
        <v>1096</v>
      </c>
      <c r="H129" s="68">
        <v>2</v>
      </c>
      <c r="I129" s="68" t="s">
        <v>760</v>
      </c>
      <c r="J129" s="77">
        <v>0.4381944444444445</v>
      </c>
      <c r="K129" s="81">
        <v>5</v>
      </c>
      <c r="L129" s="68">
        <v>1</v>
      </c>
      <c r="M129" s="68" t="s">
        <v>773</v>
      </c>
      <c r="N129" s="68" t="s">
        <v>776</v>
      </c>
      <c r="O129" s="131">
        <v>24</v>
      </c>
      <c r="P129" s="131">
        <v>8.43</v>
      </c>
      <c r="Q129" s="68">
        <v>0.9</v>
      </c>
      <c r="R129" s="68">
        <v>0.85</v>
      </c>
      <c r="S129" s="131">
        <v>0.7</v>
      </c>
      <c r="T129" s="68">
        <v>0.77499999999999991</v>
      </c>
      <c r="U129" s="76">
        <v>0.86111111111111094</v>
      </c>
      <c r="V129" s="68">
        <v>0.45</v>
      </c>
      <c r="W129" s="77">
        <v>0.30555555555555552</v>
      </c>
      <c r="X129" s="68">
        <v>26</v>
      </c>
      <c r="Y129" s="68">
        <v>5.58</v>
      </c>
      <c r="Z129" s="72">
        <v>4.7910368834271528</v>
      </c>
      <c r="AA129" s="68">
        <v>80.400000000000006</v>
      </c>
      <c r="AB129" s="205">
        <v>27</v>
      </c>
      <c r="AC129" s="72">
        <v>42.3</v>
      </c>
      <c r="AD129" s="75">
        <v>0.19999999999999998</v>
      </c>
      <c r="AE129" s="72">
        <v>0.99277082434182073</v>
      </c>
      <c r="AF129" s="72">
        <v>0.25290652611998143</v>
      </c>
      <c r="AG129" s="137">
        <v>1.2456773504618022</v>
      </c>
      <c r="AH129" s="72">
        <v>21.950677701473978</v>
      </c>
      <c r="AI129" s="72">
        <v>23.196355051935779</v>
      </c>
      <c r="AJ129" s="72">
        <v>192.96192392555807</v>
      </c>
      <c r="AK129" s="72">
        <v>29.451747337204562</v>
      </c>
      <c r="AL129" s="72">
        <v>6.5517988361186728</v>
      </c>
      <c r="AM129" s="72">
        <v>51.402425038678544</v>
      </c>
      <c r="AN129" s="137">
        <v>52.648102389140341</v>
      </c>
      <c r="AO129" s="137">
        <v>10.099821428571433</v>
      </c>
      <c r="AP129" s="137">
        <v>6.7552579985119019</v>
      </c>
      <c r="AQ129" s="72">
        <v>0.59921529722029576</v>
      </c>
      <c r="AR129" s="72">
        <v>16.855079427083336</v>
      </c>
      <c r="AS129" s="68" t="s">
        <v>763</v>
      </c>
      <c r="AT129" s="68" t="s">
        <v>763</v>
      </c>
      <c r="AU129" s="68" t="s">
        <v>763</v>
      </c>
      <c r="AV129" s="68" t="s">
        <v>763</v>
      </c>
      <c r="BC129" s="147"/>
    </row>
    <row r="130" spans="1:55" s="68" customFormat="1" x14ac:dyDescent="0.2">
      <c r="A130" s="79" t="s">
        <v>756</v>
      </c>
      <c r="B130" s="68" t="s">
        <v>297</v>
      </c>
      <c r="C130" s="68" t="s">
        <v>765</v>
      </c>
      <c r="E130" s="147">
        <v>44420</v>
      </c>
      <c r="F130" s="68" t="s">
        <v>1059</v>
      </c>
      <c r="G130" s="68" t="s">
        <v>1096</v>
      </c>
      <c r="H130" s="68">
        <v>2</v>
      </c>
      <c r="I130" s="68" t="s">
        <v>760</v>
      </c>
      <c r="J130" s="77">
        <v>0.4381944444444445</v>
      </c>
      <c r="K130" s="81">
        <v>5</v>
      </c>
      <c r="L130" s="68">
        <v>1</v>
      </c>
      <c r="M130" s="68" t="s">
        <v>773</v>
      </c>
      <c r="N130" s="68" t="s">
        <v>776</v>
      </c>
      <c r="O130" s="131">
        <v>24</v>
      </c>
      <c r="P130" s="131">
        <v>8.43</v>
      </c>
      <c r="Q130" s="68">
        <v>0.9</v>
      </c>
      <c r="R130" s="68">
        <v>0.85</v>
      </c>
      <c r="S130" s="131">
        <v>0.7</v>
      </c>
      <c r="T130" s="68">
        <v>0.77499999999999991</v>
      </c>
      <c r="U130" s="76">
        <v>0.86111111111111094</v>
      </c>
      <c r="V130" s="68">
        <v>0.6</v>
      </c>
      <c r="W130" s="77">
        <v>0.30624999999999997</v>
      </c>
      <c r="X130" s="68">
        <v>26</v>
      </c>
      <c r="Y130" s="68">
        <v>5.51</v>
      </c>
      <c r="Z130" s="72">
        <v>4.7175976831943718</v>
      </c>
      <c r="AA130" s="68">
        <v>79.2</v>
      </c>
      <c r="AB130" s="205">
        <v>27.5</v>
      </c>
      <c r="AC130" s="72">
        <v>43</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297</v>
      </c>
      <c r="C131" s="68" t="s">
        <v>757</v>
      </c>
      <c r="E131" s="147">
        <v>44434</v>
      </c>
      <c r="F131" s="68" t="s">
        <v>1059</v>
      </c>
      <c r="G131" s="68" t="s">
        <v>1113</v>
      </c>
      <c r="H131" s="68">
        <v>0</v>
      </c>
      <c r="I131" s="68" t="s">
        <v>760</v>
      </c>
      <c r="J131" s="77">
        <v>0.4375</v>
      </c>
      <c r="K131" s="81">
        <v>1</v>
      </c>
      <c r="L131" s="68">
        <v>1</v>
      </c>
      <c r="M131" s="68" t="s">
        <v>773</v>
      </c>
      <c r="N131" s="68" t="s">
        <v>808</v>
      </c>
      <c r="O131" s="131">
        <v>22.9</v>
      </c>
      <c r="P131" s="131">
        <v>8.6999999999999993</v>
      </c>
      <c r="Q131" s="68">
        <v>1</v>
      </c>
      <c r="R131" s="68">
        <v>0.9</v>
      </c>
      <c r="S131" s="131">
        <v>0.8</v>
      </c>
      <c r="T131" s="68">
        <v>0.85000000000000009</v>
      </c>
      <c r="U131" s="76">
        <v>0.85000000000000009</v>
      </c>
      <c r="V131" s="68">
        <v>0.15</v>
      </c>
      <c r="W131" s="77">
        <v>0.29930555555555555</v>
      </c>
      <c r="X131" s="68">
        <v>26.8</v>
      </c>
      <c r="Y131" s="68">
        <v>7.23</v>
      </c>
      <c r="Z131" s="72">
        <v>6.2095433948584464</v>
      </c>
      <c r="AA131" s="68">
        <v>90.5</v>
      </c>
      <c r="AB131" s="205">
        <v>27.1</v>
      </c>
      <c r="AC131" s="72">
        <v>42.4</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297</v>
      </c>
      <c r="C132" s="68" t="s">
        <v>764</v>
      </c>
      <c r="E132" s="147">
        <v>44434</v>
      </c>
      <c r="F132" s="68" t="s">
        <v>1059</v>
      </c>
      <c r="G132" s="68" t="s">
        <v>1113</v>
      </c>
      <c r="H132" s="68">
        <v>0</v>
      </c>
      <c r="I132" s="68" t="s">
        <v>760</v>
      </c>
      <c r="J132" s="77">
        <v>0.4375</v>
      </c>
      <c r="K132" s="81">
        <v>1</v>
      </c>
      <c r="L132" s="68">
        <v>1</v>
      </c>
      <c r="M132" s="68" t="s">
        <v>773</v>
      </c>
      <c r="N132" s="68" t="s">
        <v>808</v>
      </c>
      <c r="O132" s="131">
        <v>22.9</v>
      </c>
      <c r="P132" s="131">
        <v>8.6999999999999993</v>
      </c>
      <c r="Q132" s="68">
        <v>1</v>
      </c>
      <c r="R132" s="68">
        <v>0.9</v>
      </c>
      <c r="S132" s="131">
        <v>0.8</v>
      </c>
      <c r="T132" s="68">
        <v>0.85000000000000009</v>
      </c>
      <c r="U132" s="76">
        <v>0.85000000000000009</v>
      </c>
      <c r="V132" s="68">
        <v>0.5</v>
      </c>
      <c r="W132" s="77">
        <v>0.30208333333333331</v>
      </c>
      <c r="X132" s="68">
        <v>27.3</v>
      </c>
      <c r="Y132" s="68">
        <v>5.72</v>
      </c>
      <c r="Z132" s="72">
        <v>4.9097619138091195</v>
      </c>
      <c r="AA132" s="68">
        <v>84.3</v>
      </c>
      <c r="AB132" s="205">
        <v>27.3</v>
      </c>
      <c r="AC132" s="72">
        <v>42.8</v>
      </c>
      <c r="AD132" s="72">
        <v>7.0394736842105246E-2</v>
      </c>
      <c r="AE132" s="72">
        <v>2.068485310950019</v>
      </c>
      <c r="AF132" s="72">
        <v>0.586420709967447</v>
      </c>
      <c r="AG132" s="137">
        <v>2.654906020917466</v>
      </c>
      <c r="AH132" s="72">
        <v>19.630886505724906</v>
      </c>
      <c r="AI132" s="72">
        <v>22.285792526642371</v>
      </c>
      <c r="AJ132" s="72">
        <v>150.05307365507875</v>
      </c>
      <c r="AK132" s="72">
        <v>25.252046620016344</v>
      </c>
      <c r="AL132" s="72">
        <v>5.9422143445647428</v>
      </c>
      <c r="AM132" s="72">
        <v>44.882933125741246</v>
      </c>
      <c r="AN132" s="137">
        <v>47.537839146658712</v>
      </c>
      <c r="AO132" s="137">
        <v>13.15476190476191</v>
      </c>
      <c r="AP132" s="137">
        <v>7.802843998015871</v>
      </c>
      <c r="AQ132" s="72">
        <v>0.62768438178419705</v>
      </c>
      <c r="AR132" s="72">
        <v>20.957605902777782</v>
      </c>
      <c r="AS132" s="68" t="s">
        <v>763</v>
      </c>
      <c r="AT132" s="68" t="s">
        <v>763</v>
      </c>
      <c r="AU132" s="68" t="s">
        <v>763</v>
      </c>
      <c r="AV132" s="68" t="s">
        <v>763</v>
      </c>
    </row>
    <row r="133" spans="1:55" s="68" customFormat="1" x14ac:dyDescent="0.2">
      <c r="A133" s="79" t="s">
        <v>756</v>
      </c>
      <c r="B133" s="68" t="s">
        <v>297</v>
      </c>
      <c r="C133" s="68" t="s">
        <v>765</v>
      </c>
      <c r="E133" s="147">
        <v>44434</v>
      </c>
      <c r="F133" s="68" t="s">
        <v>1059</v>
      </c>
      <c r="G133" s="68" t="s">
        <v>1113</v>
      </c>
      <c r="H133" s="68">
        <v>0</v>
      </c>
      <c r="I133" s="68" t="s">
        <v>760</v>
      </c>
      <c r="J133" s="77">
        <v>0.4375</v>
      </c>
      <c r="K133" s="81">
        <v>1</v>
      </c>
      <c r="L133" s="68">
        <v>1</v>
      </c>
      <c r="M133" s="68" t="s">
        <v>773</v>
      </c>
      <c r="N133" s="68" t="s">
        <v>808</v>
      </c>
      <c r="O133" s="131">
        <v>22.9</v>
      </c>
      <c r="P133" s="131">
        <v>8.6999999999999993</v>
      </c>
      <c r="Q133" s="68">
        <v>1</v>
      </c>
      <c r="R133" s="68">
        <v>0.9</v>
      </c>
      <c r="S133" s="131">
        <v>0.8</v>
      </c>
      <c r="T133" s="68">
        <v>0.85000000000000009</v>
      </c>
      <c r="U133" s="76">
        <v>0.85000000000000009</v>
      </c>
      <c r="V133" s="68">
        <v>0.7</v>
      </c>
      <c r="W133" s="77">
        <v>0.30416666666666664</v>
      </c>
      <c r="X133" s="68">
        <v>27.3</v>
      </c>
      <c r="Y133" s="68">
        <v>5.25</v>
      </c>
      <c r="Z133" s="72">
        <v>4.4586865711496131</v>
      </c>
      <c r="AA133" s="68">
        <v>77.3</v>
      </c>
      <c r="AB133" s="205">
        <v>29.2</v>
      </c>
      <c r="AC133" s="72">
        <v>45.4</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297</v>
      </c>
      <c r="B140" s="102">
        <v>2021</v>
      </c>
      <c r="C140" s="103">
        <v>7</v>
      </c>
      <c r="D140" s="102">
        <v>13</v>
      </c>
      <c r="E140" s="82"/>
      <c r="F140" s="131">
        <v>0.7</v>
      </c>
      <c r="G140" s="131">
        <v>9.07</v>
      </c>
      <c r="H140" s="82"/>
      <c r="I140" s="131">
        <v>19.899999999999999</v>
      </c>
      <c r="J140" s="205">
        <v>25.8</v>
      </c>
      <c r="K140" s="82"/>
      <c r="L140" s="82"/>
      <c r="M140" s="108"/>
      <c r="N140" s="137" t="s">
        <v>763</v>
      </c>
      <c r="O140" s="82"/>
      <c r="P140" s="82"/>
      <c r="Q140" s="82"/>
      <c r="R140" s="140"/>
      <c r="S140" s="137" t="s">
        <v>763</v>
      </c>
      <c r="T140" s="137" t="s">
        <v>763</v>
      </c>
      <c r="U140" s="137" t="s">
        <v>763</v>
      </c>
      <c r="V140" s="85"/>
      <c r="W140" s="85"/>
      <c r="X140" s="85"/>
      <c r="Y140" s="102">
        <f>IF(C140&lt;6," ",IF(C140&lt;=9,I140, IF(C140&gt;=10," ")))</f>
        <v>19.899999999999999</v>
      </c>
      <c r="Z140" s="102">
        <f>IF(Y140=" ", " ", IF(Y140&gt;0, Y140+273.15))</f>
        <v>293.04999999999995</v>
      </c>
      <c r="AA140" s="102">
        <f>IF(C140&lt;6," ",IF(C140&lt;=9,J140, IF(C140&gt;=10," ")))</f>
        <v>25.8</v>
      </c>
      <c r="AB140" s="102">
        <f>IF(C140&lt;6," ",IF(C140&lt;=9,G140, IF(C140&gt;=10," ")))</f>
        <v>9.07</v>
      </c>
      <c r="AC140" s="104">
        <f>IF(Y140=" "," ",IF(Y140&gt;0,EXP(-173.4292+249.6339*100/Z140+143.3483*LN(+Z140/100)-21.8492*Z140/100+AA140*(-0.033096+0.014259*Z140/100-0.0017*(Z140/100)^2))*1.4276))</f>
        <v>7.8008321396726021</v>
      </c>
      <c r="AD140" s="102">
        <f>IF(Y140=" "," ",IF(Y140&gt;0,AB140/AC140))</f>
        <v>1.1626964710434937</v>
      </c>
      <c r="AE140" s="105">
        <f>IF(C140&lt;6," ",IF(C140&lt;=9,F140, IF(C140&gt;=10," ")))</f>
        <v>0.7</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297</v>
      </c>
      <c r="B141" s="102">
        <v>2021</v>
      </c>
      <c r="C141" s="103">
        <v>7</v>
      </c>
      <c r="D141" s="102">
        <v>13</v>
      </c>
      <c r="E141" s="82"/>
      <c r="F141" s="131" t="s">
        <v>761</v>
      </c>
      <c r="G141" s="131" t="s">
        <v>761</v>
      </c>
      <c r="H141" s="82"/>
      <c r="I141" s="131" t="s">
        <v>761</v>
      </c>
      <c r="J141" s="205">
        <v>26.6</v>
      </c>
      <c r="K141" s="82"/>
      <c r="L141" s="82"/>
      <c r="M141" s="108"/>
      <c r="N141" s="137">
        <v>0.98046945482644166</v>
      </c>
      <c r="O141" s="82"/>
      <c r="P141" s="82"/>
      <c r="Q141" s="82"/>
      <c r="R141" s="140"/>
      <c r="S141" s="137">
        <v>68.421271479422103</v>
      </c>
      <c r="T141" s="137">
        <v>4.0397725694444455</v>
      </c>
      <c r="U141" s="137">
        <v>0.90666666666666673</v>
      </c>
      <c r="V141" s="85"/>
      <c r="W141" s="85"/>
      <c r="X141" s="85"/>
      <c r="Y141" s="102" t="str">
        <f t="shared" ref="Y141:Y151" si="51">IF(C141&lt;6," ",IF(C141&lt;=9,I141, IF(C141&gt;=10," ")))</f>
        <v>ND</v>
      </c>
      <c r="Z141" s="102" t="e">
        <f t="shared" ref="Z141:Z151" si="52">IF(Y141=" ", " ", IF(Y141&gt;0, Y141+273.15))</f>
        <v>#VALUE!</v>
      </c>
      <c r="AA141" s="102">
        <f t="shared" ref="AA141:AA151" si="53">IF(C141&lt;6," ",IF(C141&lt;=9,J141, IF(C141&gt;=10," ")))</f>
        <v>26.6</v>
      </c>
      <c r="AB141" s="102" t="str">
        <f t="shared" ref="AB141:AB151" si="54">IF(C141&lt;6," ",IF(C141&lt;=9,G141, IF(C141&gt;=10," ")))</f>
        <v>ND</v>
      </c>
      <c r="AC141" s="104" t="e">
        <f t="shared" ref="AC141:AC151" si="55">IF(Y141=" "," ",IF(Y141&gt;0,EXP(-173.4292+249.6339*100/Z141+143.3483*LN(+Z141/100)-21.8492*Z141/100+AA141*(-0.033096+0.014259*Z141/100-0.0017*(Z141/100)^2))*1.4276))</f>
        <v>#VALUE!</v>
      </c>
      <c r="AD141" s="102" t="e">
        <f t="shared" ref="AD141:AD151" si="56">IF(Y141=" "," ",IF(Y141&gt;0,AB141/AC141))</f>
        <v>#VALUE!</v>
      </c>
      <c r="AE141" s="105" t="str">
        <f t="shared" ref="AE141:AE151" si="57">IF(C141&lt;6," ",IF(C141&lt;=9,F141, IF(C141&gt;=10," ")))</f>
        <v>ND</v>
      </c>
      <c r="AF141" s="102">
        <f t="shared" ref="AF141:AF151" si="58">IF(Y141=" "," ",N141)</f>
        <v>0.98046945482644166</v>
      </c>
      <c r="AG141" s="105">
        <f t="shared" ref="AG141:AG151" si="59">IF(C141&lt;6," ",IF(C141&lt;=9,T141, IF(C141&gt;=10," ")))</f>
        <v>4.0397725694444455</v>
      </c>
      <c r="AH141" s="105">
        <f t="shared" ref="AH141:AH151" si="60">IF(C141&lt;6," ",IF(C141&lt;=9,U141, IF(C141&gt;=10," ")))</f>
        <v>0.90666666666666673</v>
      </c>
      <c r="AI141" s="102">
        <f t="shared" ref="AI141" si="61">IF(Y141=" ", " ", IF(Y141&gt;0, SUM(AG141:AH141)))</f>
        <v>4.9464392361111127</v>
      </c>
      <c r="AJ141" s="106">
        <f t="shared" ref="AJ141:AJ151" si="62">IF(C141&lt;6," ",IF(C141&lt;=9,S141, IF(C141&gt;=10," ")))</f>
        <v>68.421271479422103</v>
      </c>
      <c r="AK141" s="107">
        <f t="shared" ref="AK141:AK151" si="63">IF(Y141=" ", " ", IF(Y141&gt;0, AJ141-AF141))</f>
        <v>67.440802024595655</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297</v>
      </c>
      <c r="B142" s="102">
        <v>2021</v>
      </c>
      <c r="C142" s="103">
        <v>7</v>
      </c>
      <c r="D142" s="102">
        <v>13</v>
      </c>
      <c r="E142" s="82"/>
      <c r="F142" s="131">
        <v>0.7</v>
      </c>
      <c r="G142" s="131">
        <v>9.07</v>
      </c>
      <c r="H142" s="82"/>
      <c r="I142" s="131">
        <v>19.899999999999999</v>
      </c>
      <c r="J142" s="205">
        <v>26.5</v>
      </c>
      <c r="K142" s="82"/>
      <c r="L142" s="82"/>
      <c r="M142" s="108"/>
      <c r="N142" s="137" t="s">
        <v>763</v>
      </c>
      <c r="O142" s="82"/>
      <c r="P142" s="82"/>
      <c r="Q142" s="82"/>
      <c r="R142" s="140"/>
      <c r="S142" s="137" t="s">
        <v>763</v>
      </c>
      <c r="T142" s="137" t="s">
        <v>763</v>
      </c>
      <c r="U142" s="137" t="s">
        <v>763</v>
      </c>
      <c r="V142" s="85"/>
      <c r="W142" s="85"/>
      <c r="X142" s="85"/>
      <c r="Y142" s="102">
        <f t="shared" si="51"/>
        <v>19.899999999999999</v>
      </c>
      <c r="Z142" s="102">
        <f t="shared" si="52"/>
        <v>293.04999999999995</v>
      </c>
      <c r="AA142" s="102">
        <f t="shared" si="53"/>
        <v>26.5</v>
      </c>
      <c r="AB142" s="102">
        <f t="shared" si="54"/>
        <v>9.07</v>
      </c>
      <c r="AC142" s="104">
        <f t="shared" si="55"/>
        <v>7.7686305016505868</v>
      </c>
      <c r="AD142" s="102">
        <f t="shared" si="56"/>
        <v>1.1675159473826067</v>
      </c>
      <c r="AE142" s="105">
        <f t="shared" si="57"/>
        <v>0.7</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297</v>
      </c>
      <c r="B143" s="102">
        <v>2021</v>
      </c>
      <c r="C143" s="103">
        <v>7</v>
      </c>
      <c r="D143" s="102">
        <v>27</v>
      </c>
      <c r="E143" s="82"/>
      <c r="F143" s="131">
        <v>0.8</v>
      </c>
      <c r="G143" s="131">
        <v>8.42</v>
      </c>
      <c r="H143" s="82"/>
      <c r="I143" s="131">
        <v>23.5</v>
      </c>
      <c r="J143" s="205">
        <v>26.4</v>
      </c>
      <c r="K143" s="82"/>
      <c r="L143" s="82"/>
      <c r="M143" s="108"/>
      <c r="N143" s="137" t="s">
        <v>763</v>
      </c>
      <c r="O143" s="82"/>
      <c r="P143" s="82"/>
      <c r="Q143" s="82"/>
      <c r="R143" s="140"/>
      <c r="S143" s="137" t="s">
        <v>763</v>
      </c>
      <c r="T143" s="137" t="s">
        <v>763</v>
      </c>
      <c r="U143" s="137" t="s">
        <v>763</v>
      </c>
      <c r="V143" s="85"/>
      <c r="W143" s="85"/>
      <c r="X143" s="85"/>
      <c r="Y143" s="102">
        <f t="shared" si="51"/>
        <v>23.5</v>
      </c>
      <c r="Z143" s="102">
        <f t="shared" si="52"/>
        <v>296.64999999999998</v>
      </c>
      <c r="AA143" s="102">
        <f t="shared" si="53"/>
        <v>26.4</v>
      </c>
      <c r="AB143" s="102">
        <f t="shared" si="54"/>
        <v>8.42</v>
      </c>
      <c r="AC143" s="104">
        <f t="shared" si="55"/>
        <v>7.2763107521946937</v>
      </c>
      <c r="AD143" s="102">
        <f t="shared" si="56"/>
        <v>1.1571798246055316</v>
      </c>
      <c r="AE143" s="105">
        <f t="shared" si="57"/>
        <v>0.8</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297</v>
      </c>
      <c r="B144" s="102">
        <v>2021</v>
      </c>
      <c r="C144" s="103">
        <v>7</v>
      </c>
      <c r="D144" s="102">
        <v>27</v>
      </c>
      <c r="E144" s="82"/>
      <c r="F144" s="131" t="s">
        <v>761</v>
      </c>
      <c r="G144" s="131" t="s">
        <v>761</v>
      </c>
      <c r="H144" s="82"/>
      <c r="I144" s="131" t="s">
        <v>761</v>
      </c>
      <c r="J144" s="205">
        <v>28</v>
      </c>
      <c r="K144" s="82"/>
      <c r="L144" s="82"/>
      <c r="M144" s="108"/>
      <c r="N144" s="137">
        <v>0.62704441640362396</v>
      </c>
      <c r="O144" s="82"/>
      <c r="P144" s="82"/>
      <c r="Q144" s="82"/>
      <c r="R144" s="140"/>
      <c r="S144" s="137">
        <v>40.465475095234893</v>
      </c>
      <c r="T144" s="137">
        <v>4.7903571428571414</v>
      </c>
      <c r="U144" s="137">
        <v>0.68534728422619073</v>
      </c>
      <c r="V144" s="85"/>
      <c r="W144" s="85"/>
      <c r="X144" s="85"/>
      <c r="Y144" s="102" t="str">
        <f t="shared" si="51"/>
        <v>ND</v>
      </c>
      <c r="Z144" s="102" t="e">
        <f t="shared" si="52"/>
        <v>#VALUE!</v>
      </c>
      <c r="AA144" s="102">
        <f t="shared" si="53"/>
        <v>28</v>
      </c>
      <c r="AB144" s="102" t="str">
        <f t="shared" si="54"/>
        <v>ND</v>
      </c>
      <c r="AC144" s="104" t="e">
        <f t="shared" si="55"/>
        <v>#VALUE!</v>
      </c>
      <c r="AD144" s="102" t="e">
        <f t="shared" si="56"/>
        <v>#VALUE!</v>
      </c>
      <c r="AE144" s="105" t="str">
        <f t="shared" si="57"/>
        <v>ND</v>
      </c>
      <c r="AF144" s="102">
        <f t="shared" si="58"/>
        <v>0.62704441640362396</v>
      </c>
      <c r="AG144" s="105">
        <f t="shared" si="59"/>
        <v>4.7903571428571414</v>
      </c>
      <c r="AH144" s="105">
        <f t="shared" si="60"/>
        <v>0.68534728422619073</v>
      </c>
      <c r="AI144" s="102">
        <f t="shared" ref="AI144" si="64">IF(Y144=" ", " ", IF(Y144&gt;0, SUM(AG144:AH144)))</f>
        <v>5.4757044270833326</v>
      </c>
      <c r="AJ144" s="106">
        <f t="shared" si="62"/>
        <v>40.465475095234893</v>
      </c>
      <c r="AK144" s="107">
        <f t="shared" si="63"/>
        <v>39.838430678831273</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297</v>
      </c>
      <c r="B145" s="102">
        <v>2021</v>
      </c>
      <c r="C145" s="103">
        <v>7</v>
      </c>
      <c r="D145" s="102">
        <v>27</v>
      </c>
      <c r="E145" s="82"/>
      <c r="F145" s="131">
        <v>0.8</v>
      </c>
      <c r="G145" s="131">
        <v>8.42</v>
      </c>
      <c r="H145" s="82"/>
      <c r="I145" s="131">
        <v>23.5</v>
      </c>
      <c r="J145" s="205">
        <v>28.3</v>
      </c>
      <c r="K145" s="82"/>
      <c r="L145" s="82"/>
      <c r="M145" s="108"/>
      <c r="N145" s="137" t="s">
        <v>763</v>
      </c>
      <c r="O145" s="82"/>
      <c r="P145" s="82"/>
      <c r="Q145" s="82"/>
      <c r="R145" s="140"/>
      <c r="S145" s="137" t="s">
        <v>763</v>
      </c>
      <c r="T145" s="137" t="s">
        <v>763</v>
      </c>
      <c r="U145" s="137" t="s">
        <v>763</v>
      </c>
      <c r="V145" s="85"/>
      <c r="W145" s="85"/>
      <c r="X145" s="85"/>
      <c r="Y145" s="102">
        <f t="shared" si="51"/>
        <v>23.5</v>
      </c>
      <c r="Z145" s="102">
        <f t="shared" si="52"/>
        <v>296.64999999999998</v>
      </c>
      <c r="AA145" s="102">
        <f t="shared" si="53"/>
        <v>28.3</v>
      </c>
      <c r="AB145" s="102">
        <f t="shared" si="54"/>
        <v>8.42</v>
      </c>
      <c r="AC145" s="104">
        <f t="shared" si="55"/>
        <v>7.1971555735327515</v>
      </c>
      <c r="AD145" s="102">
        <f t="shared" si="56"/>
        <v>1.1699066268574503</v>
      </c>
      <c r="AE145" s="105">
        <f t="shared" si="57"/>
        <v>0.8</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297</v>
      </c>
      <c r="B146" s="102">
        <v>2021</v>
      </c>
      <c r="C146" s="103">
        <v>8</v>
      </c>
      <c r="D146" s="102">
        <v>12</v>
      </c>
      <c r="E146" s="82"/>
      <c r="F146" s="131">
        <v>0.7</v>
      </c>
      <c r="G146" s="131">
        <v>8.43</v>
      </c>
      <c r="H146" s="82"/>
      <c r="I146" s="131">
        <v>24</v>
      </c>
      <c r="J146" s="205">
        <v>27.3</v>
      </c>
      <c r="K146" s="82"/>
      <c r="L146" s="82"/>
      <c r="M146" s="82"/>
      <c r="N146" s="137" t="s">
        <v>763</v>
      </c>
      <c r="O146" s="82"/>
      <c r="P146" s="82"/>
      <c r="Q146" s="82"/>
      <c r="R146" s="140"/>
      <c r="S146" s="137" t="s">
        <v>763</v>
      </c>
      <c r="T146" s="137" t="s">
        <v>763</v>
      </c>
      <c r="U146" s="137" t="s">
        <v>763</v>
      </c>
      <c r="V146" s="85"/>
      <c r="W146" s="85"/>
      <c r="X146" s="85"/>
      <c r="Y146" s="102">
        <f t="shared" si="51"/>
        <v>24</v>
      </c>
      <c r="Z146" s="102">
        <f t="shared" si="52"/>
        <v>297.14999999999998</v>
      </c>
      <c r="AA146" s="102">
        <f t="shared" si="53"/>
        <v>27.3</v>
      </c>
      <c r="AB146" s="102">
        <f t="shared" si="54"/>
        <v>8.43</v>
      </c>
      <c r="AC146" s="104">
        <f t="shared" si="55"/>
        <v>7.1748140454602973</v>
      </c>
      <c r="AD146" s="102">
        <f t="shared" si="56"/>
        <v>1.1749433430032787</v>
      </c>
      <c r="AE146" s="105">
        <f t="shared" si="57"/>
        <v>0.7</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297</v>
      </c>
      <c r="B147" s="102">
        <v>2021</v>
      </c>
      <c r="C147" s="103">
        <v>8</v>
      </c>
      <c r="D147" s="102">
        <v>12</v>
      </c>
      <c r="E147" s="82"/>
      <c r="F147" s="131">
        <v>0.7</v>
      </c>
      <c r="G147" s="131">
        <v>8.43</v>
      </c>
      <c r="H147" s="82"/>
      <c r="I147" s="131">
        <v>24</v>
      </c>
      <c r="J147" s="205">
        <v>27</v>
      </c>
      <c r="K147" s="82"/>
      <c r="L147" s="82"/>
      <c r="M147" s="82"/>
      <c r="N147" s="137">
        <v>1.2456773504618022</v>
      </c>
      <c r="O147" s="82"/>
      <c r="P147" s="82"/>
      <c r="Q147" s="82"/>
      <c r="R147" s="140"/>
      <c r="S147" s="137">
        <v>52.648102389140341</v>
      </c>
      <c r="T147" s="137">
        <v>10.099821428571433</v>
      </c>
      <c r="U147" s="137">
        <v>6.7552579985119019</v>
      </c>
      <c r="V147" s="85"/>
      <c r="W147" s="85"/>
      <c r="X147" s="85"/>
      <c r="Y147" s="102">
        <f t="shared" si="51"/>
        <v>24</v>
      </c>
      <c r="Z147" s="102">
        <f t="shared" si="52"/>
        <v>297.14999999999998</v>
      </c>
      <c r="AA147" s="102">
        <f t="shared" si="53"/>
        <v>27</v>
      </c>
      <c r="AB147" s="102">
        <f t="shared" si="54"/>
        <v>8.43</v>
      </c>
      <c r="AC147" s="104">
        <f t="shared" si="55"/>
        <v>7.1871712288075287</v>
      </c>
      <c r="AD147" s="102">
        <f t="shared" si="56"/>
        <v>1.172923217163796</v>
      </c>
      <c r="AE147" s="105">
        <f t="shared" si="57"/>
        <v>0.7</v>
      </c>
      <c r="AF147" s="102">
        <f t="shared" si="58"/>
        <v>1.2456773504618022</v>
      </c>
      <c r="AG147" s="105">
        <f t="shared" si="59"/>
        <v>10.099821428571433</v>
      </c>
      <c r="AH147" s="105">
        <f t="shared" si="60"/>
        <v>6.7552579985119019</v>
      </c>
      <c r="AI147" s="102">
        <f t="shared" ref="AI147" si="65">IF(Y147=" ", " ", IF(Y147&gt;0, SUM(AG147:AH147)))</f>
        <v>16.855079427083336</v>
      </c>
      <c r="AJ147" s="106">
        <f t="shared" si="62"/>
        <v>52.648102389140341</v>
      </c>
      <c r="AK147" s="107">
        <f t="shared" si="63"/>
        <v>51.402425038678537</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297</v>
      </c>
      <c r="B148" s="102">
        <v>2021</v>
      </c>
      <c r="C148" s="132">
        <v>8</v>
      </c>
      <c r="D148" s="82">
        <v>12</v>
      </c>
      <c r="E148" s="85"/>
      <c r="F148" s="131">
        <v>0.7</v>
      </c>
      <c r="G148" s="131">
        <v>8.43</v>
      </c>
      <c r="H148" s="85"/>
      <c r="I148" s="131">
        <v>24</v>
      </c>
      <c r="J148" s="205">
        <v>27.5</v>
      </c>
      <c r="K148" s="85"/>
      <c r="L148" s="85"/>
      <c r="M148" s="85"/>
      <c r="N148" s="137" t="s">
        <v>763</v>
      </c>
      <c r="O148" s="85"/>
      <c r="P148" s="85"/>
      <c r="Q148" s="85"/>
      <c r="R148" s="140"/>
      <c r="S148" s="137" t="s">
        <v>763</v>
      </c>
      <c r="T148" s="137" t="s">
        <v>763</v>
      </c>
      <c r="U148" s="137" t="s">
        <v>763</v>
      </c>
      <c r="V148" s="85"/>
      <c r="W148" s="85"/>
      <c r="X148" s="85"/>
      <c r="Y148" s="85">
        <f t="shared" si="51"/>
        <v>24</v>
      </c>
      <c r="Z148" s="82">
        <f t="shared" si="52"/>
        <v>297.14999999999998</v>
      </c>
      <c r="AA148" s="85">
        <f t="shared" si="53"/>
        <v>27.5</v>
      </c>
      <c r="AB148" s="85">
        <f t="shared" si="54"/>
        <v>8.43</v>
      </c>
      <c r="AC148" s="110">
        <f t="shared" si="55"/>
        <v>7.166587728921944</v>
      </c>
      <c r="AD148" s="82">
        <f t="shared" si="56"/>
        <v>1.1762920261171641</v>
      </c>
      <c r="AE148" s="111">
        <f t="shared" si="57"/>
        <v>0.7</v>
      </c>
      <c r="AF148" s="82" t="str">
        <f t="shared" si="58"/>
        <v>NS</v>
      </c>
      <c r="AG148" s="111" t="str">
        <f t="shared" si="59"/>
        <v>NS</v>
      </c>
      <c r="AH148" s="111" t="str">
        <f t="shared" si="60"/>
        <v>NS</v>
      </c>
      <c r="AI148" s="102"/>
      <c r="AJ148" s="112" t="str">
        <f t="shared" si="62"/>
        <v>NS</v>
      </c>
      <c r="AK148" s="113" t="e">
        <f t="shared" si="63"/>
        <v>#VALUE!</v>
      </c>
      <c r="AL148" s="82"/>
      <c r="AM148" s="82">
        <f>AD154</f>
        <v>1.176035307703325</v>
      </c>
      <c r="AN148" s="82">
        <f>AE154</f>
        <v>0.75</v>
      </c>
      <c r="AO148" s="82">
        <f>AF154</f>
        <v>1.3770243106523334</v>
      </c>
      <c r="AP148" s="82">
        <f>AI154</f>
        <v>12.05870724826389</v>
      </c>
      <c r="AQ148" s="113">
        <f>AK154</f>
        <v>50.891147716961683</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297</v>
      </c>
      <c r="B149" s="102">
        <v>2021</v>
      </c>
      <c r="C149" s="132">
        <v>8</v>
      </c>
      <c r="D149" s="82">
        <v>26</v>
      </c>
      <c r="E149" s="85"/>
      <c r="F149" s="131">
        <v>0.8</v>
      </c>
      <c r="G149" s="131">
        <v>8.6999999999999993</v>
      </c>
      <c r="H149" s="85"/>
      <c r="I149" s="131">
        <v>22.9</v>
      </c>
      <c r="J149" s="205">
        <v>27.1</v>
      </c>
      <c r="K149" s="85"/>
      <c r="L149" s="85"/>
      <c r="M149" s="85"/>
      <c r="N149" s="137" t="s">
        <v>763</v>
      </c>
      <c r="O149" s="85"/>
      <c r="P149" s="85"/>
      <c r="Q149" s="85"/>
      <c r="R149" s="140"/>
      <c r="S149" s="137" t="s">
        <v>763</v>
      </c>
      <c r="T149" s="137" t="s">
        <v>763</v>
      </c>
      <c r="U149" s="137" t="s">
        <v>763</v>
      </c>
      <c r="V149" s="85"/>
      <c r="W149" s="85"/>
      <c r="X149" s="85"/>
      <c r="Y149" s="85">
        <f t="shared" si="51"/>
        <v>22.9</v>
      </c>
      <c r="Z149" s="82">
        <f t="shared" si="52"/>
        <v>296.04999999999995</v>
      </c>
      <c r="AA149" s="85">
        <f t="shared" si="53"/>
        <v>27.1</v>
      </c>
      <c r="AB149" s="85">
        <f t="shared" si="54"/>
        <v>8.6999999999999993</v>
      </c>
      <c r="AC149" s="110">
        <f t="shared" si="55"/>
        <v>7.3252617590411608</v>
      </c>
      <c r="AD149" s="82">
        <f t="shared" si="56"/>
        <v>1.1876708691347548</v>
      </c>
      <c r="AE149" s="111">
        <f t="shared" si="57"/>
        <v>0.8</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132.98796652182585</v>
      </c>
      <c r="AT149" s="120">
        <f>((LN(AN148)-LN(0.6))/(LN(3)-LN(0.6))*100)</f>
        <v>13.864688385321392</v>
      </c>
      <c r="AU149" s="115">
        <f>((LN(AO148)-LN(10))/(LN(1)-LN(10))*100)</f>
        <v>86.105839243083125</v>
      </c>
      <c r="AV149" s="115">
        <f>((LN(AP148)-LN(10))/(LN(3)-LN(10))*100)</f>
        <v>-15.548681709597659</v>
      </c>
      <c r="AW149" s="115">
        <f>((LN(AQ148)-LN(43))/(LN(20)-LN(43))*100)</f>
        <v>-22.011228725112158</v>
      </c>
      <c r="AX149" s="82"/>
      <c r="AY149" s="82"/>
      <c r="AZ149" s="82"/>
      <c r="BA149" s="82"/>
      <c r="BB149" s="82"/>
    </row>
    <row r="150" spans="1:54" ht="16" x14ac:dyDescent="0.2">
      <c r="A150" s="101" t="s">
        <v>297</v>
      </c>
      <c r="B150" s="102">
        <v>2021</v>
      </c>
      <c r="C150" s="132">
        <v>8</v>
      </c>
      <c r="D150" s="82">
        <v>26</v>
      </c>
      <c r="E150" s="85"/>
      <c r="F150" s="131">
        <v>0.8</v>
      </c>
      <c r="G150" s="131">
        <v>8.6999999999999993</v>
      </c>
      <c r="H150" s="85"/>
      <c r="I150" s="131">
        <v>22.9</v>
      </c>
      <c r="J150" s="205">
        <v>27.3</v>
      </c>
      <c r="K150" s="85"/>
      <c r="L150" s="85"/>
      <c r="M150" s="85"/>
      <c r="N150" s="137">
        <v>2.654906020917466</v>
      </c>
      <c r="O150" s="85"/>
      <c r="P150" s="85"/>
      <c r="Q150" s="85"/>
      <c r="R150" s="140"/>
      <c r="S150" s="137">
        <v>47.537839146658712</v>
      </c>
      <c r="T150" s="137">
        <v>13.15476190476191</v>
      </c>
      <c r="U150" s="137">
        <v>7.802843998015871</v>
      </c>
      <c r="V150" s="85"/>
      <c r="W150" s="85"/>
      <c r="X150" s="85"/>
      <c r="Y150" s="85">
        <f t="shared" si="51"/>
        <v>22.9</v>
      </c>
      <c r="Z150" s="82">
        <f t="shared" si="52"/>
        <v>296.04999999999995</v>
      </c>
      <c r="AA150" s="85">
        <f t="shared" si="53"/>
        <v>27.3</v>
      </c>
      <c r="AB150" s="85">
        <f t="shared" si="54"/>
        <v>8.6999999999999993</v>
      </c>
      <c r="AC150" s="110">
        <f t="shared" si="55"/>
        <v>7.3167957473357212</v>
      </c>
      <c r="AD150" s="82">
        <f t="shared" si="56"/>
        <v>1.1890450820863692</v>
      </c>
      <c r="AE150" s="111">
        <f t="shared" si="57"/>
        <v>0.8</v>
      </c>
      <c r="AF150" s="82">
        <f t="shared" si="58"/>
        <v>2.654906020917466</v>
      </c>
      <c r="AG150" s="111">
        <f t="shared" si="59"/>
        <v>13.15476190476191</v>
      </c>
      <c r="AH150" s="111">
        <f t="shared" si="60"/>
        <v>7.802843998015871</v>
      </c>
      <c r="AI150" s="102">
        <f t="shared" ref="AI150" si="66">IF(Y150=" ", " ", IF(Y150&gt;0, SUM(AG150:AH150)))</f>
        <v>20.957605902777782</v>
      </c>
      <c r="AJ150" s="112">
        <f t="shared" si="62"/>
        <v>47.537839146658712</v>
      </c>
      <c r="AK150" s="113">
        <f t="shared" si="63"/>
        <v>44.882933125741246</v>
      </c>
      <c r="AL150" s="82"/>
      <c r="AM150" s="85"/>
      <c r="AN150" s="85"/>
      <c r="AO150" s="85"/>
      <c r="AP150" s="128" t="s">
        <v>1237</v>
      </c>
      <c r="AQ150" s="85"/>
      <c r="AR150" s="82"/>
      <c r="AS150" s="82">
        <f>IF(AS149&gt;100, 100, IF(AS149&lt;0, 0, AS149))</f>
        <v>100</v>
      </c>
      <c r="AT150" s="82">
        <f t="shared" ref="AT150:AW150" si="67">IF(AT149&gt;100, 100, IF(AT149&lt;0, 0, AT149))</f>
        <v>13.864688385321392</v>
      </c>
      <c r="AU150" s="82">
        <f t="shared" si="67"/>
        <v>86.105839243083125</v>
      </c>
      <c r="AV150" s="82">
        <f t="shared" si="67"/>
        <v>0</v>
      </c>
      <c r="AW150" s="82">
        <f t="shared" si="67"/>
        <v>0</v>
      </c>
      <c r="AX150" s="129">
        <f>AVERAGE(AS150:AW150)</f>
        <v>39.994105525680901</v>
      </c>
      <c r="AY150" s="84"/>
      <c r="AZ150" s="84"/>
      <c r="BA150" s="84" t="str">
        <f>IF(AX150&gt;65, "Acceptable; Ongoing Protection is Required", "Unacceptable; Immediate Restoration is Required")</f>
        <v>Unacceptable; Immediate Restoration is Required</v>
      </c>
      <c r="BB150" s="82"/>
    </row>
    <row r="151" spans="1:54" ht="16" x14ac:dyDescent="0.2">
      <c r="A151" s="101" t="s">
        <v>297</v>
      </c>
      <c r="B151" s="102">
        <v>2021</v>
      </c>
      <c r="C151" s="132">
        <v>8</v>
      </c>
      <c r="D151" s="82">
        <v>26</v>
      </c>
      <c r="E151" s="85"/>
      <c r="F151" s="131">
        <v>0.8</v>
      </c>
      <c r="G151" s="131">
        <v>8.6999999999999993</v>
      </c>
      <c r="H151" s="85"/>
      <c r="I151" s="131">
        <v>22.9</v>
      </c>
      <c r="J151" s="205">
        <v>29.2</v>
      </c>
      <c r="K151" s="85"/>
      <c r="L151" s="85"/>
      <c r="M151" s="85"/>
      <c r="N151" s="137" t="s">
        <v>763</v>
      </c>
      <c r="O151" s="85"/>
      <c r="P151" s="85"/>
      <c r="Q151" s="85"/>
      <c r="R151" s="140"/>
      <c r="S151" s="137" t="s">
        <v>763</v>
      </c>
      <c r="T151" s="137" t="s">
        <v>763</v>
      </c>
      <c r="U151" s="137" t="s">
        <v>763</v>
      </c>
      <c r="V151" s="85"/>
      <c r="W151" s="85"/>
      <c r="X151" s="85"/>
      <c r="Y151" s="85">
        <f t="shared" si="51"/>
        <v>22.9</v>
      </c>
      <c r="Z151" s="82">
        <f t="shared" si="52"/>
        <v>296.04999999999995</v>
      </c>
      <c r="AA151" s="85">
        <f t="shared" si="53"/>
        <v>29.2</v>
      </c>
      <c r="AB151" s="85">
        <f t="shared" si="54"/>
        <v>8.6999999999999993</v>
      </c>
      <c r="AC151" s="110">
        <f t="shared" si="55"/>
        <v>7.2368550389925694</v>
      </c>
      <c r="AD151" s="82">
        <f t="shared" si="56"/>
        <v>1.2021796696388038</v>
      </c>
      <c r="AE151" s="111">
        <f t="shared" si="57"/>
        <v>0.8</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39.994105525680901</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1.176035307703325</v>
      </c>
      <c r="AE154" s="84">
        <f>_xlfn.AGGREGATE(1, 6,AE140:AE151)</f>
        <v>0.75</v>
      </c>
      <c r="AF154" s="84">
        <f>_xlfn.AGGREGATE(1, 6,AF140:AF151)</f>
        <v>1.3770243106523334</v>
      </c>
      <c r="AG154" s="82"/>
      <c r="AH154" s="82"/>
      <c r="AI154" s="84">
        <f>_xlfn.AGGREGATE(1, 6,AI140:AI151)</f>
        <v>12.05870724826389</v>
      </c>
      <c r="AJ154" s="82"/>
      <c r="AK154" s="84">
        <f>_xlfn.AGGREGATE(1, 6,AK140:AK151)</f>
        <v>50.891147716961683</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AVERAGE(AD139:AD146)</f>
        <v>#VALUE!</v>
      </c>
      <c r="AE155" s="126">
        <f>AVERAGE(AE139:AE151)</f>
        <v>0.75</v>
      </c>
      <c r="AF155" s="126">
        <f>AVERAGE(AF139:AF151)</f>
        <v>1.3770243106523334</v>
      </c>
      <c r="AG155" s="126"/>
      <c r="AH155" s="126"/>
      <c r="AI155" s="126">
        <f>AVERAGE(AI139:AI151)</f>
        <v>12.05870724826389</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297</v>
      </c>
      <c r="C162" s="68" t="s">
        <v>757</v>
      </c>
      <c r="E162" s="69">
        <v>44757</v>
      </c>
      <c r="F162" s="68" t="s">
        <v>1143</v>
      </c>
      <c r="G162" s="68" t="s">
        <v>1149</v>
      </c>
      <c r="H162" t="s">
        <v>1150</v>
      </c>
      <c r="I162" s="68">
        <v>0</v>
      </c>
      <c r="J162" s="68" t="s">
        <v>760</v>
      </c>
      <c r="K162" s="77">
        <v>0.37083333333333335</v>
      </c>
      <c r="L162" s="68">
        <v>2</v>
      </c>
      <c r="M162" s="68">
        <v>1</v>
      </c>
      <c r="N162" s="68" t="s">
        <v>757</v>
      </c>
      <c r="O162" s="68" t="s">
        <v>1151</v>
      </c>
      <c r="P162" s="68">
        <v>0.8</v>
      </c>
      <c r="Q162" s="68" t="s">
        <v>761</v>
      </c>
      <c r="R162" s="68" t="s">
        <v>761</v>
      </c>
      <c r="S162" s="131">
        <v>0.8</v>
      </c>
      <c r="T162" s="76">
        <v>1</v>
      </c>
      <c r="U162" s="131">
        <v>9.44</v>
      </c>
      <c r="V162" s="131">
        <v>18.8</v>
      </c>
      <c r="W162" s="71">
        <v>0.28055555555555556</v>
      </c>
      <c r="X162" s="68">
        <v>0.15</v>
      </c>
      <c r="Y162" s="68">
        <v>26.4</v>
      </c>
      <c r="Z162" s="68">
        <v>6.56</v>
      </c>
      <c r="AA162" s="72">
        <v>5.6412308625291629</v>
      </c>
      <c r="AB162" s="73">
        <v>81.5</v>
      </c>
      <c r="AC162" s="134">
        <v>26.8</v>
      </c>
      <c r="AD162" s="74">
        <v>42.1</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297</v>
      </c>
      <c r="C163" s="68" t="s">
        <v>764</v>
      </c>
      <c r="E163" s="69">
        <v>44757</v>
      </c>
      <c r="F163" s="68" t="s">
        <v>1143</v>
      </c>
      <c r="G163" s="68" t="s">
        <v>1149</v>
      </c>
      <c r="H163" t="s">
        <v>1150</v>
      </c>
      <c r="I163" s="68">
        <v>0</v>
      </c>
      <c r="J163" s="68" t="s">
        <v>760</v>
      </c>
      <c r="K163" s="77">
        <v>0.37083333333333335</v>
      </c>
      <c r="L163" s="68">
        <v>2</v>
      </c>
      <c r="M163" s="68">
        <v>1</v>
      </c>
      <c r="N163" s="68" t="s">
        <v>757</v>
      </c>
      <c r="O163" s="68" t="s">
        <v>1151</v>
      </c>
      <c r="P163" s="68">
        <v>0.8</v>
      </c>
      <c r="Q163" s="68" t="s">
        <v>761</v>
      </c>
      <c r="R163" s="68" t="s">
        <v>761</v>
      </c>
      <c r="S163" s="131">
        <v>0.8</v>
      </c>
      <c r="T163" s="76">
        <v>1</v>
      </c>
      <c r="U163" s="131">
        <v>9.44</v>
      </c>
      <c r="V163" s="131">
        <v>18.8</v>
      </c>
      <c r="W163" s="71">
        <v>0.28194444444444444</v>
      </c>
      <c r="X163" s="68">
        <v>0.4</v>
      </c>
      <c r="Y163" s="68">
        <v>26.7</v>
      </c>
      <c r="Z163" s="68">
        <v>5.56</v>
      </c>
      <c r="AA163" s="72">
        <v>4.7774272591441953</v>
      </c>
      <c r="AB163" s="73">
        <v>80.5</v>
      </c>
      <c r="AC163" s="134">
        <v>27</v>
      </c>
      <c r="AD163" s="74">
        <v>42.2</v>
      </c>
      <c r="AE163" s="72">
        <v>0.25773195876288663</v>
      </c>
      <c r="AF163" s="72">
        <v>2.7160477275774233</v>
      </c>
      <c r="AG163" s="72">
        <v>0.58787953591705755</v>
      </c>
      <c r="AH163" s="137">
        <v>3.3039272634944807</v>
      </c>
      <c r="AI163" s="72">
        <v>23.225897702845202</v>
      </c>
      <c r="AJ163" s="75">
        <v>26.529824966339682</v>
      </c>
      <c r="AK163" s="72">
        <v>380.92729208137018</v>
      </c>
      <c r="AL163" s="72">
        <v>50.745623049767374</v>
      </c>
      <c r="AM163" s="72">
        <v>7.5066039037058667</v>
      </c>
      <c r="AN163" s="72">
        <v>73.971520752612577</v>
      </c>
      <c r="AO163" s="137">
        <v>77.275448016107049</v>
      </c>
      <c r="AP163" s="137">
        <v>7.1160773274261624</v>
      </c>
      <c r="AQ163" s="137">
        <v>4.931971139240507</v>
      </c>
      <c r="AR163" s="70">
        <v>0.59064149244703079</v>
      </c>
      <c r="AS163" s="72">
        <v>12.048048466666669</v>
      </c>
    </row>
    <row r="164" spans="1:54" x14ac:dyDescent="0.2">
      <c r="A164" t="s">
        <v>756</v>
      </c>
      <c r="B164" s="68" t="s">
        <v>297</v>
      </c>
      <c r="C164" s="68" t="s">
        <v>765</v>
      </c>
      <c r="E164" s="69">
        <v>44757</v>
      </c>
      <c r="F164" s="68" t="s">
        <v>1143</v>
      </c>
      <c r="G164" s="68" t="s">
        <v>1149</v>
      </c>
      <c r="H164" t="s">
        <v>1150</v>
      </c>
      <c r="I164" s="68">
        <v>0</v>
      </c>
      <c r="J164" s="68" t="s">
        <v>760</v>
      </c>
      <c r="K164" s="77">
        <v>0.37083333333333335</v>
      </c>
      <c r="L164" s="68">
        <v>2</v>
      </c>
      <c r="M164" s="68">
        <v>1</v>
      </c>
      <c r="N164" s="68" t="s">
        <v>757</v>
      </c>
      <c r="O164" s="68" t="s">
        <v>1151</v>
      </c>
      <c r="P164" s="68">
        <v>0.8</v>
      </c>
      <c r="Q164" s="68" t="s">
        <v>761</v>
      </c>
      <c r="R164" s="68" t="s">
        <v>761</v>
      </c>
      <c r="S164" s="131">
        <v>0.8</v>
      </c>
      <c r="T164" s="76">
        <v>1</v>
      </c>
      <c r="U164" s="131">
        <v>9.44</v>
      </c>
      <c r="V164" s="131">
        <v>18.8</v>
      </c>
      <c r="W164" s="71">
        <v>0.28263888888888888</v>
      </c>
      <c r="X164" s="68">
        <v>0.5</v>
      </c>
      <c r="Y164" s="68">
        <v>26.7</v>
      </c>
      <c r="Z164" s="68">
        <v>5.56</v>
      </c>
      <c r="AA164" s="72">
        <v>4.7774272591441953</v>
      </c>
      <c r="AB164" s="73">
        <v>80.7</v>
      </c>
      <c r="AC164" s="134">
        <v>27</v>
      </c>
      <c r="AD164" s="74">
        <v>42.4</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297</v>
      </c>
      <c r="C165" s="68" t="s">
        <v>757</v>
      </c>
      <c r="E165" s="69">
        <v>44771</v>
      </c>
      <c r="F165" s="68" t="s">
        <v>761</v>
      </c>
      <c r="G165" s="68" t="s">
        <v>1149</v>
      </c>
      <c r="H165" t="s">
        <v>761</v>
      </c>
      <c r="I165" s="68" t="s">
        <v>761</v>
      </c>
      <c r="J165" s="68" t="s">
        <v>761</v>
      </c>
      <c r="K165" s="68" t="s">
        <v>761</v>
      </c>
      <c r="L165" s="68" t="s">
        <v>761</v>
      </c>
      <c r="M165" s="68" t="s">
        <v>761</v>
      </c>
      <c r="N165" s="68" t="s">
        <v>761</v>
      </c>
      <c r="O165" s="68" t="s">
        <v>761</v>
      </c>
      <c r="P165" s="68" t="s">
        <v>761</v>
      </c>
      <c r="Q165" s="68" t="s">
        <v>761</v>
      </c>
      <c r="R165" s="68" t="s">
        <v>761</v>
      </c>
      <c r="S165" s="131" t="s">
        <v>761</v>
      </c>
      <c r="T165" s="70" t="s">
        <v>761</v>
      </c>
      <c r="U165" s="131" t="s">
        <v>761</v>
      </c>
      <c r="V165" s="131" t="s">
        <v>761</v>
      </c>
      <c r="W165" s="71" t="s">
        <v>761</v>
      </c>
      <c r="X165" s="68" t="s">
        <v>761</v>
      </c>
      <c r="Y165" s="68" t="s">
        <v>761</v>
      </c>
      <c r="Z165" s="68" t="s">
        <v>761</v>
      </c>
      <c r="AA165" s="72" t="s">
        <v>761</v>
      </c>
      <c r="AB165" s="73" t="s">
        <v>761</v>
      </c>
      <c r="AC165" s="134">
        <v>25.7</v>
      </c>
      <c r="AD165" s="74">
        <v>40.5</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297</v>
      </c>
      <c r="C166" s="68" t="s">
        <v>764</v>
      </c>
      <c r="E166" s="69">
        <v>44771</v>
      </c>
      <c r="F166" s="68" t="s">
        <v>761</v>
      </c>
      <c r="G166" s="68" t="s">
        <v>1149</v>
      </c>
      <c r="H166" t="s">
        <v>761</v>
      </c>
      <c r="I166" s="68" t="s">
        <v>761</v>
      </c>
      <c r="J166" s="68" t="s">
        <v>761</v>
      </c>
      <c r="K166" s="68" t="s">
        <v>761</v>
      </c>
      <c r="L166" s="68" t="s">
        <v>761</v>
      </c>
      <c r="M166" s="68" t="s">
        <v>761</v>
      </c>
      <c r="N166" s="68" t="s">
        <v>761</v>
      </c>
      <c r="O166" s="68" t="s">
        <v>761</v>
      </c>
      <c r="P166" s="68" t="s">
        <v>761</v>
      </c>
      <c r="Q166" s="68" t="s">
        <v>761</v>
      </c>
      <c r="R166" s="68" t="s">
        <v>761</v>
      </c>
      <c r="S166" s="131" t="s">
        <v>761</v>
      </c>
      <c r="T166" s="70" t="s">
        <v>761</v>
      </c>
      <c r="U166" s="131" t="s">
        <v>761</v>
      </c>
      <c r="V166" s="131" t="s">
        <v>761</v>
      </c>
      <c r="W166" s="71" t="s">
        <v>761</v>
      </c>
      <c r="X166" s="68" t="s">
        <v>761</v>
      </c>
      <c r="Y166" s="68" t="s">
        <v>761</v>
      </c>
      <c r="Z166" s="68" t="s">
        <v>761</v>
      </c>
      <c r="AA166" s="72" t="s">
        <v>761</v>
      </c>
      <c r="AB166" s="73" t="s">
        <v>761</v>
      </c>
      <c r="AC166" s="134">
        <v>25.7</v>
      </c>
      <c r="AD166" s="74">
        <v>40.5</v>
      </c>
      <c r="AE166" s="72">
        <v>0.70044111762811434</v>
      </c>
      <c r="AF166" s="72">
        <v>1.4745538511522125</v>
      </c>
      <c r="AG166" s="72">
        <v>0.17921500863984205</v>
      </c>
      <c r="AH166" s="137">
        <v>1.6537688597920546</v>
      </c>
      <c r="AI166" s="72">
        <v>23.75083971878075</v>
      </c>
      <c r="AJ166" s="75">
        <v>25.404608578572805</v>
      </c>
      <c r="AK166" s="72">
        <v>261.87409679486137</v>
      </c>
      <c r="AL166" s="72">
        <v>41.431409358134438</v>
      </c>
      <c r="AM166" s="72">
        <v>6.3206659114879065</v>
      </c>
      <c r="AN166" s="72">
        <v>65.182249076915184</v>
      </c>
      <c r="AO166" s="137">
        <v>66.836017936707236</v>
      </c>
      <c r="AP166" s="137">
        <v>12.064854464285713</v>
      </c>
      <c r="AQ166" s="137">
        <v>0.03</v>
      </c>
      <c r="AR166" s="70">
        <v>1</v>
      </c>
      <c r="AS166" s="72">
        <v>12.094854464285712</v>
      </c>
    </row>
    <row r="167" spans="1:54" x14ac:dyDescent="0.2">
      <c r="A167" t="s">
        <v>756</v>
      </c>
      <c r="B167" s="68" t="s">
        <v>297</v>
      </c>
      <c r="C167" s="68" t="s">
        <v>765</v>
      </c>
      <c r="E167" s="69">
        <v>44771</v>
      </c>
      <c r="F167" s="68" t="s">
        <v>761</v>
      </c>
      <c r="G167" s="68" t="s">
        <v>1149</v>
      </c>
      <c r="H167" t="s">
        <v>761</v>
      </c>
      <c r="I167" s="68" t="s">
        <v>761</v>
      </c>
      <c r="J167" s="68" t="s">
        <v>761</v>
      </c>
      <c r="K167" s="68" t="s">
        <v>761</v>
      </c>
      <c r="L167" s="68" t="s">
        <v>761</v>
      </c>
      <c r="M167" s="68" t="s">
        <v>761</v>
      </c>
      <c r="N167" s="68" t="s">
        <v>761</v>
      </c>
      <c r="O167" s="68" t="s">
        <v>761</v>
      </c>
      <c r="P167" s="68" t="s">
        <v>761</v>
      </c>
      <c r="Q167" s="68" t="s">
        <v>761</v>
      </c>
      <c r="R167" s="68" t="s">
        <v>761</v>
      </c>
      <c r="S167" s="131" t="s">
        <v>761</v>
      </c>
      <c r="T167" s="70" t="s">
        <v>761</v>
      </c>
      <c r="U167" s="131" t="s">
        <v>761</v>
      </c>
      <c r="V167" s="131" t="s">
        <v>761</v>
      </c>
      <c r="W167" s="71" t="s">
        <v>761</v>
      </c>
      <c r="X167" s="68" t="s">
        <v>761</v>
      </c>
      <c r="Y167" s="68" t="s">
        <v>761</v>
      </c>
      <c r="Z167" s="68" t="s">
        <v>761</v>
      </c>
      <c r="AA167" s="72" t="s">
        <v>761</v>
      </c>
      <c r="AB167" s="73" t="s">
        <v>761</v>
      </c>
      <c r="AC167" s="134">
        <v>25.2</v>
      </c>
      <c r="AD167" s="74">
        <v>39.799999999999997</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297</v>
      </c>
      <c r="C168" s="68" t="s">
        <v>757</v>
      </c>
      <c r="E168" s="69">
        <v>44788</v>
      </c>
      <c r="F168" s="68" t="s">
        <v>1143</v>
      </c>
      <c r="G168" s="68" t="s">
        <v>1149</v>
      </c>
      <c r="H168" t="s">
        <v>1182</v>
      </c>
      <c r="I168" s="68">
        <v>0</v>
      </c>
      <c r="J168" s="68" t="s">
        <v>760</v>
      </c>
      <c r="K168" s="77">
        <v>0.42569444444444443</v>
      </c>
      <c r="L168" s="68">
        <v>1</v>
      </c>
      <c r="M168" s="68">
        <v>1</v>
      </c>
      <c r="N168" s="68" t="s">
        <v>783</v>
      </c>
      <c r="O168" s="68" t="s">
        <v>761</v>
      </c>
      <c r="P168" s="68">
        <v>0.65</v>
      </c>
      <c r="Q168" s="68" t="s">
        <v>761</v>
      </c>
      <c r="R168" s="68" t="s">
        <v>761</v>
      </c>
      <c r="S168" s="131">
        <v>0.65</v>
      </c>
      <c r="T168" s="143">
        <v>1</v>
      </c>
      <c r="U168" s="131">
        <v>8.44</v>
      </c>
      <c r="V168" s="131">
        <v>28.2</v>
      </c>
      <c r="W168" s="71">
        <v>0.32708333333333334</v>
      </c>
      <c r="X168" s="68">
        <v>0.5</v>
      </c>
      <c r="Y168" s="68">
        <v>23.7</v>
      </c>
      <c r="Z168" s="68">
        <v>8.83</v>
      </c>
      <c r="AA168" s="72">
        <v>7.5537103262589786</v>
      </c>
      <c r="AB168" s="73">
        <v>93.3</v>
      </c>
      <c r="AC168" s="134">
        <v>27.2</v>
      </c>
      <c r="AD168" s="74">
        <v>42.6</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297</v>
      </c>
      <c r="C169" s="68" t="s">
        <v>764</v>
      </c>
      <c r="E169" s="69">
        <v>44788</v>
      </c>
      <c r="F169" s="68" t="s">
        <v>1143</v>
      </c>
      <c r="G169" s="68" t="s">
        <v>1149</v>
      </c>
      <c r="H169" t="s">
        <v>1182</v>
      </c>
      <c r="I169" s="68">
        <v>0</v>
      </c>
      <c r="J169" s="68" t="s">
        <v>760</v>
      </c>
      <c r="K169" s="77">
        <v>0.42569444444444443</v>
      </c>
      <c r="L169" s="68">
        <v>1</v>
      </c>
      <c r="M169" s="68">
        <v>1</v>
      </c>
      <c r="N169" s="68" t="s">
        <v>783</v>
      </c>
      <c r="O169" s="68" t="s">
        <v>761</v>
      </c>
      <c r="P169" s="68">
        <v>0.65</v>
      </c>
      <c r="Q169" s="68" t="s">
        <v>761</v>
      </c>
      <c r="R169" s="68" t="s">
        <v>761</v>
      </c>
      <c r="S169" s="131">
        <v>0.65</v>
      </c>
      <c r="T169" s="143">
        <v>1</v>
      </c>
      <c r="U169" s="131">
        <v>8.44</v>
      </c>
      <c r="V169" s="131">
        <v>28.2</v>
      </c>
      <c r="W169" s="71">
        <v>0.32708333333333334</v>
      </c>
      <c r="X169" s="68">
        <v>0.3</v>
      </c>
      <c r="Y169" s="68">
        <v>23.7</v>
      </c>
      <c r="Z169" s="68">
        <v>8.89</v>
      </c>
      <c r="AA169" s="72">
        <v>7.5963130047025906</v>
      </c>
      <c r="AB169" s="73">
        <v>93.2</v>
      </c>
      <c r="AC169" s="134">
        <v>27.4</v>
      </c>
      <c r="AD169" s="74">
        <v>42.8</v>
      </c>
      <c r="AE169" s="72">
        <v>0.10410958904109591</v>
      </c>
      <c r="AF169" s="72">
        <v>1.8028733711994653</v>
      </c>
      <c r="AG169" s="72">
        <v>0.39372994322389532</v>
      </c>
      <c r="AH169" s="137">
        <v>2.1966033144233608</v>
      </c>
      <c r="AI169" s="72">
        <v>22.645397070266004</v>
      </c>
      <c r="AJ169" s="75">
        <v>24.842000384689364</v>
      </c>
      <c r="AK169" s="72">
        <v>195.85487778255128</v>
      </c>
      <c r="AL169" s="72">
        <v>29.221997730518474</v>
      </c>
      <c r="AM169" s="72">
        <v>6.702309663723196</v>
      </c>
      <c r="AN169" s="72">
        <v>51.867394800784481</v>
      </c>
      <c r="AO169" s="137">
        <v>54.063998115207838</v>
      </c>
      <c r="AP169" s="137">
        <v>4.9074648809523804</v>
      </c>
      <c r="AQ169" s="137">
        <v>0.03</v>
      </c>
      <c r="AR169" s="70">
        <v>1</v>
      </c>
      <c r="AS169" s="72">
        <v>4.9374648809523807</v>
      </c>
    </row>
    <row r="170" spans="1:54" x14ac:dyDescent="0.2">
      <c r="A170" t="s">
        <v>756</v>
      </c>
      <c r="B170" s="68" t="s">
        <v>297</v>
      </c>
      <c r="C170" s="68" t="s">
        <v>765</v>
      </c>
      <c r="E170" s="69">
        <v>44788</v>
      </c>
      <c r="F170" s="68" t="s">
        <v>1143</v>
      </c>
      <c r="G170" s="68" t="s">
        <v>1149</v>
      </c>
      <c r="H170" t="s">
        <v>1182</v>
      </c>
      <c r="I170" s="68">
        <v>0</v>
      </c>
      <c r="J170" s="68" t="s">
        <v>760</v>
      </c>
      <c r="K170" s="77">
        <v>0.42569444444444443</v>
      </c>
      <c r="L170" s="68">
        <v>1</v>
      </c>
      <c r="M170" s="68">
        <v>1</v>
      </c>
      <c r="N170" s="68" t="s">
        <v>783</v>
      </c>
      <c r="O170" s="68" t="s">
        <v>761</v>
      </c>
      <c r="P170" s="68">
        <v>0.65</v>
      </c>
      <c r="Q170" s="68" t="s">
        <v>761</v>
      </c>
      <c r="R170" s="68" t="s">
        <v>761</v>
      </c>
      <c r="S170" s="131">
        <v>0.65</v>
      </c>
      <c r="T170" s="143">
        <v>1</v>
      </c>
      <c r="U170" s="131">
        <v>8.44</v>
      </c>
      <c r="V170" s="131">
        <v>28.2</v>
      </c>
      <c r="W170" s="71">
        <v>0.32708333333333334</v>
      </c>
      <c r="X170" s="68">
        <v>0.3</v>
      </c>
      <c r="Y170" s="68">
        <v>23.8</v>
      </c>
      <c r="Z170" s="68">
        <v>7.93</v>
      </c>
      <c r="AA170" s="72">
        <v>7.93</v>
      </c>
      <c r="AB170" s="73">
        <v>92.3</v>
      </c>
      <c r="AC170" s="131" t="s">
        <v>763</v>
      </c>
      <c r="AD170" s="68" t="s">
        <v>763</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297</v>
      </c>
      <c r="C171" s="68" t="s">
        <v>757</v>
      </c>
      <c r="E171" s="69">
        <v>44803</v>
      </c>
      <c r="F171" s="68" t="s">
        <v>1143</v>
      </c>
      <c r="G171" s="68" t="s">
        <v>1149</v>
      </c>
      <c r="H171" t="s">
        <v>1192</v>
      </c>
      <c r="I171" s="68">
        <v>2</v>
      </c>
      <c r="J171" s="68" t="s">
        <v>760</v>
      </c>
      <c r="K171" s="77">
        <v>0.40833333333333338</v>
      </c>
      <c r="L171" s="68">
        <v>3</v>
      </c>
      <c r="M171" s="68">
        <v>1</v>
      </c>
      <c r="N171" s="68" t="s">
        <v>773</v>
      </c>
      <c r="O171" s="68" t="s">
        <v>808</v>
      </c>
      <c r="P171" s="68">
        <v>0.85</v>
      </c>
      <c r="Q171" s="68">
        <v>0.73</v>
      </c>
      <c r="R171" s="68">
        <v>0.76</v>
      </c>
      <c r="S171" s="131">
        <v>0.745</v>
      </c>
      <c r="T171" s="80">
        <v>0.87647058823529411</v>
      </c>
      <c r="U171" s="131">
        <v>8.6</v>
      </c>
      <c r="V171" s="131">
        <v>23.5</v>
      </c>
      <c r="W171" s="71">
        <v>0.30208333333333331</v>
      </c>
      <c r="X171" s="68">
        <v>0.15</v>
      </c>
      <c r="Y171" s="68">
        <v>25.4</v>
      </c>
      <c r="Z171" s="68">
        <v>4.63</v>
      </c>
      <c r="AA171" s="72">
        <v>3.9660320628346226</v>
      </c>
      <c r="AB171" s="73">
        <v>65</v>
      </c>
      <c r="AC171" s="134">
        <v>27.3</v>
      </c>
      <c r="AD171" s="74">
        <v>42.8</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297</v>
      </c>
      <c r="C172" s="68" t="s">
        <v>764</v>
      </c>
      <c r="E172" s="69">
        <v>44803</v>
      </c>
      <c r="F172" s="68" t="s">
        <v>1143</v>
      </c>
      <c r="G172" s="68" t="s">
        <v>1149</v>
      </c>
      <c r="H172" t="s">
        <v>1192</v>
      </c>
      <c r="I172" s="68">
        <v>2</v>
      </c>
      <c r="J172" s="68" t="s">
        <v>760</v>
      </c>
      <c r="K172" s="77">
        <v>0.40833333333333338</v>
      </c>
      <c r="L172" s="68">
        <v>3</v>
      </c>
      <c r="M172" s="68">
        <v>1</v>
      </c>
      <c r="N172" s="68" t="s">
        <v>773</v>
      </c>
      <c r="O172" s="68" t="s">
        <v>808</v>
      </c>
      <c r="P172" s="68">
        <v>0.85</v>
      </c>
      <c r="Q172" s="68">
        <v>0.73</v>
      </c>
      <c r="R172" s="68">
        <v>0.76</v>
      </c>
      <c r="S172" s="131">
        <v>0.745</v>
      </c>
      <c r="T172" s="80">
        <v>0.87647058823529411</v>
      </c>
      <c r="U172" s="131">
        <v>8.6</v>
      </c>
      <c r="V172" s="131">
        <v>23.5</v>
      </c>
      <c r="W172" s="71">
        <v>0.30208333333333331</v>
      </c>
      <c r="X172" s="68">
        <v>0.4</v>
      </c>
      <c r="Y172" s="68">
        <v>25.5</v>
      </c>
      <c r="Z172" s="68">
        <v>4.54</v>
      </c>
      <c r="AA172" s="72">
        <v>3.889365292362216</v>
      </c>
      <c r="AB172" s="73">
        <v>64.7</v>
      </c>
      <c r="AC172" s="134">
        <v>27.3</v>
      </c>
      <c r="AD172" s="74">
        <v>42.7</v>
      </c>
      <c r="AE172" s="72">
        <v>8.532219570405726E-2</v>
      </c>
      <c r="AF172" s="72">
        <v>0.42716276881456938</v>
      </c>
      <c r="AG172" s="72">
        <v>2.5000000000000001E-2</v>
      </c>
      <c r="AH172" s="137">
        <v>0.4521627688145694</v>
      </c>
      <c r="AI172" s="72">
        <v>21.858100743399316</v>
      </c>
      <c r="AJ172" s="75">
        <v>22.310263512213886</v>
      </c>
      <c r="AK172" s="72">
        <v>182.30077544492701</v>
      </c>
      <c r="AL172" s="72">
        <v>28.426841329688042</v>
      </c>
      <c r="AM172" s="72">
        <v>6.4129803705815949</v>
      </c>
      <c r="AN172" s="72">
        <v>50.284942073087358</v>
      </c>
      <c r="AO172" s="137">
        <v>50.737104841901925</v>
      </c>
      <c r="AP172" s="137">
        <v>6.2052934523809515</v>
      </c>
      <c r="AQ172" s="137">
        <v>0.03</v>
      </c>
      <c r="AR172" s="70">
        <v>1</v>
      </c>
      <c r="AS172" s="72">
        <v>6.2352934523809518</v>
      </c>
    </row>
    <row r="173" spans="1:54" x14ac:dyDescent="0.2">
      <c r="A173" t="s">
        <v>756</v>
      </c>
      <c r="B173" s="68" t="s">
        <v>297</v>
      </c>
      <c r="C173" s="68" t="s">
        <v>765</v>
      </c>
      <c r="E173" s="69">
        <v>44803</v>
      </c>
      <c r="F173" s="68" t="s">
        <v>1143</v>
      </c>
      <c r="G173" s="68" t="s">
        <v>1149</v>
      </c>
      <c r="H173" t="s">
        <v>1192</v>
      </c>
      <c r="I173" s="68">
        <v>2</v>
      </c>
      <c r="J173" s="68" t="s">
        <v>760</v>
      </c>
      <c r="K173" s="77">
        <v>0.40833333333333338</v>
      </c>
      <c r="L173" s="68">
        <v>3</v>
      </c>
      <c r="M173" s="68">
        <v>1</v>
      </c>
      <c r="N173" s="68" t="s">
        <v>773</v>
      </c>
      <c r="O173" s="68" t="s">
        <v>808</v>
      </c>
      <c r="P173" s="68">
        <v>0.85</v>
      </c>
      <c r="Q173" s="68">
        <v>0.73</v>
      </c>
      <c r="R173" s="68">
        <v>0.76</v>
      </c>
      <c r="S173" s="131">
        <v>0.745</v>
      </c>
      <c r="T173" s="80">
        <v>0.87647058823529411</v>
      </c>
      <c r="U173" s="131">
        <v>8.6</v>
      </c>
      <c r="V173" s="131">
        <v>23.5</v>
      </c>
      <c r="W173" s="71">
        <v>0.3034722222222222</v>
      </c>
      <c r="X173" s="68">
        <v>0.54</v>
      </c>
      <c r="Y173" s="68">
        <v>25.5</v>
      </c>
      <c r="Z173" s="68">
        <v>4.42</v>
      </c>
      <c r="AA173" s="72">
        <v>3.7801317853774461</v>
      </c>
      <c r="AB173" s="73">
        <v>62.4</v>
      </c>
      <c r="AC173" s="134">
        <v>27.6</v>
      </c>
      <c r="AD173" s="74">
        <v>43.2</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297</v>
      </c>
      <c r="B180" s="102">
        <v>2022</v>
      </c>
      <c r="C180" s="103">
        <v>7</v>
      </c>
      <c r="D180" s="102">
        <v>15</v>
      </c>
      <c r="E180" s="82"/>
      <c r="F180" s="131">
        <v>0.8</v>
      </c>
      <c r="G180" s="131">
        <v>9.44</v>
      </c>
      <c r="H180" s="82"/>
      <c r="I180" s="131">
        <v>18.8</v>
      </c>
      <c r="J180" s="134">
        <v>26.8</v>
      </c>
      <c r="K180" s="82"/>
      <c r="L180" s="82"/>
      <c r="M180" s="108"/>
      <c r="N180" s="137" t="s">
        <v>763</v>
      </c>
      <c r="O180" s="82"/>
      <c r="P180" s="82"/>
      <c r="Q180" s="82"/>
      <c r="R180" s="140"/>
      <c r="S180" s="137" t="s">
        <v>763</v>
      </c>
      <c r="T180" s="137" t="s">
        <v>763</v>
      </c>
      <c r="U180" s="137" t="s">
        <v>763</v>
      </c>
      <c r="V180" s="85"/>
      <c r="W180" s="85"/>
      <c r="X180" s="85"/>
      <c r="Y180" s="102">
        <f>IF(C180&lt;6," ",IF(C180&lt;=9,I180, IF(C180&gt;=10," ")))</f>
        <v>18.8</v>
      </c>
      <c r="Z180" s="102">
        <f>IF(Y180=" ", " ", IF(Y180&gt;0, Y180+273.15))</f>
        <v>291.95</v>
      </c>
      <c r="AA180" s="102">
        <f>IF(C180&lt;6," ",IF(C180&lt;=9,J180, IF(C180&gt;=10," ")))</f>
        <v>26.8</v>
      </c>
      <c r="AB180" s="102">
        <f>IF(C180&lt;6," ",IF(C180&lt;=9,G180, IF(C180&gt;=10," ")))</f>
        <v>9.44</v>
      </c>
      <c r="AC180" s="104">
        <f>IF(Y180=" "," ",IF(Y180&gt;0,EXP(-173.4292+249.6339*100/Z180+143.3483*LN(+Z180/100)-21.8492*Z180/100+AA180*(-0.033096+0.014259*Z180/100-0.0017*(Z180/100)^2))*1.4276))</f>
        <v>7.9189504273522191</v>
      </c>
      <c r="AD180" s="102">
        <f>IF(Y180=" "," ",IF(Y180&gt;0,AB180/AC180))</f>
        <v>1.1920771681300142</v>
      </c>
      <c r="AE180" s="105">
        <f>IF(C180&lt;6," ",IF(C180&lt;=9,F180, IF(C180&gt;=10," ")))</f>
        <v>0.8</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297</v>
      </c>
      <c r="B181" s="102">
        <v>2022</v>
      </c>
      <c r="C181" s="103">
        <v>7</v>
      </c>
      <c r="D181" s="102">
        <v>15</v>
      </c>
      <c r="E181" s="82"/>
      <c r="F181" s="131">
        <v>0.8</v>
      </c>
      <c r="G181" s="131">
        <v>9.44</v>
      </c>
      <c r="H181" s="82"/>
      <c r="I181" s="131">
        <v>18.8</v>
      </c>
      <c r="J181" s="134">
        <v>27</v>
      </c>
      <c r="K181" s="82"/>
      <c r="L181" s="82"/>
      <c r="M181" s="108"/>
      <c r="N181" s="137">
        <v>3.3039272634944807</v>
      </c>
      <c r="O181" s="82"/>
      <c r="P181" s="82"/>
      <c r="Q181" s="82"/>
      <c r="R181" s="140"/>
      <c r="S181" s="137">
        <v>77.275448016107049</v>
      </c>
      <c r="T181" s="137">
        <v>7.1160773274261624</v>
      </c>
      <c r="U181" s="137">
        <v>4.931971139240507</v>
      </c>
      <c r="V181" s="85"/>
      <c r="W181" s="85"/>
      <c r="X181" s="85"/>
      <c r="Y181" s="102">
        <f t="shared" ref="Y181:Y191" si="68">IF(C181&lt;6," ",IF(C181&lt;=9,I181, IF(C181&gt;=10," ")))</f>
        <v>18.8</v>
      </c>
      <c r="Z181" s="102">
        <f t="shared" ref="Z181:Z191" si="69">IF(Y181=" ", " ", IF(Y181&gt;0, Y181+273.15))</f>
        <v>291.95</v>
      </c>
      <c r="AA181" s="102">
        <f t="shared" ref="AA181:AA191" si="70">IF(C181&lt;6," ",IF(C181&lt;=9,J181, IF(C181&gt;=10," ")))</f>
        <v>27</v>
      </c>
      <c r="AB181" s="102">
        <f t="shared" ref="AB181:AB191" si="71">IF(C181&lt;6," ",IF(C181&lt;=9,G181, IF(C181&gt;=10," ")))</f>
        <v>9.44</v>
      </c>
      <c r="AC181" s="104">
        <f t="shared" ref="AC181:AC191" si="72">IF(Y181=" "," ",IF(Y181&gt;0,EXP(-173.4292+249.6339*100/Z181+143.3483*LN(+Z181/100)-21.8492*Z181/100+AA181*(-0.033096+0.014259*Z181/100-0.0017*(Z181/100)^2))*1.4276))</f>
        <v>7.9095217780795961</v>
      </c>
      <c r="AD181" s="102">
        <f t="shared" ref="AD181:AD191" si="73">IF(Y181=" "," ",IF(Y181&gt;0,AB181/AC181))</f>
        <v>1.1934981993680025</v>
      </c>
      <c r="AE181" s="105">
        <f t="shared" ref="AE181:AE191" si="74">IF(C181&lt;6," ",IF(C181&lt;=9,F181, IF(C181&gt;=10," ")))</f>
        <v>0.8</v>
      </c>
      <c r="AF181" s="102">
        <f t="shared" ref="AF181:AF191" si="75">IF(Y181=" "," ",N181)</f>
        <v>3.3039272634944807</v>
      </c>
      <c r="AG181" s="105">
        <f t="shared" ref="AG181:AG191" si="76">IF(C181&lt;6," ",IF(C181&lt;=9,T181, IF(C181&gt;=10," ")))</f>
        <v>7.1160773274261624</v>
      </c>
      <c r="AH181" s="105">
        <f t="shared" ref="AH181:AH191" si="77">IF(C181&lt;6," ",IF(C181&lt;=9,U181, IF(C181&gt;=10," ")))</f>
        <v>4.931971139240507</v>
      </c>
      <c r="AI181" s="102">
        <f t="shared" ref="AI181" si="78">IF(Y181=" ", " ", IF(Y181&gt;0, SUM(AG181:AH181)))</f>
        <v>12.048048466666669</v>
      </c>
      <c r="AJ181" s="106">
        <f t="shared" ref="AJ181:AJ191" si="79">IF(C181&lt;6," ",IF(C181&lt;=9,S181, IF(C181&gt;=10," ")))</f>
        <v>77.275448016107049</v>
      </c>
      <c r="AK181" s="107">
        <f t="shared" ref="AK181:AK191" si="80">IF(Y181=" ", " ", IF(Y181&gt;0, AJ181-AF181))</f>
        <v>73.971520752612562</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297</v>
      </c>
      <c r="B182" s="102">
        <v>2022</v>
      </c>
      <c r="C182" s="103">
        <v>7</v>
      </c>
      <c r="D182" s="102">
        <v>15</v>
      </c>
      <c r="E182" s="82"/>
      <c r="F182" s="131">
        <v>0.8</v>
      </c>
      <c r="G182" s="131">
        <v>9.44</v>
      </c>
      <c r="H182" s="82"/>
      <c r="I182" s="131">
        <v>18.8</v>
      </c>
      <c r="J182" s="134">
        <v>27</v>
      </c>
      <c r="K182" s="82"/>
      <c r="L182" s="82"/>
      <c r="M182" s="108"/>
      <c r="N182" s="137" t="s">
        <v>763</v>
      </c>
      <c r="O182" s="82"/>
      <c r="P182" s="82"/>
      <c r="Q182" s="82"/>
      <c r="R182" s="140"/>
      <c r="S182" s="137" t="s">
        <v>763</v>
      </c>
      <c r="T182" s="137" t="s">
        <v>763</v>
      </c>
      <c r="U182" s="137" t="s">
        <v>763</v>
      </c>
      <c r="V182" s="85"/>
      <c r="W182" s="85"/>
      <c r="X182" s="85"/>
      <c r="Y182" s="102">
        <f t="shared" si="68"/>
        <v>18.8</v>
      </c>
      <c r="Z182" s="102">
        <f t="shared" si="69"/>
        <v>291.95</v>
      </c>
      <c r="AA182" s="102">
        <f t="shared" si="70"/>
        <v>27</v>
      </c>
      <c r="AB182" s="102">
        <f t="shared" si="71"/>
        <v>9.44</v>
      </c>
      <c r="AC182" s="104">
        <f t="shared" si="72"/>
        <v>7.9095217780795961</v>
      </c>
      <c r="AD182" s="102">
        <f t="shared" si="73"/>
        <v>1.1934981993680025</v>
      </c>
      <c r="AE182" s="105">
        <f t="shared" si="74"/>
        <v>0.8</v>
      </c>
      <c r="AF182" s="102" t="str">
        <f t="shared" si="75"/>
        <v>NS</v>
      </c>
      <c r="AG182" s="105" t="str">
        <f t="shared" si="76"/>
        <v>NS</v>
      </c>
      <c r="AH182" s="105" t="str">
        <f t="shared" si="77"/>
        <v>NS</v>
      </c>
      <c r="AI182" s="102"/>
      <c r="AJ182" s="106" t="str">
        <f t="shared" si="79"/>
        <v>NS</v>
      </c>
      <c r="AK182" s="107" t="e">
        <f t="shared" si="80"/>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297</v>
      </c>
      <c r="B183" s="102">
        <v>2022</v>
      </c>
      <c r="C183" s="103">
        <v>7</v>
      </c>
      <c r="D183" s="102">
        <v>29</v>
      </c>
      <c r="E183" s="82"/>
      <c r="F183" s="131" t="s">
        <v>761</v>
      </c>
      <c r="G183" s="131" t="s">
        <v>761</v>
      </c>
      <c r="H183" s="82"/>
      <c r="I183" s="131" t="s">
        <v>761</v>
      </c>
      <c r="J183" s="134">
        <v>25.7</v>
      </c>
      <c r="K183" s="82"/>
      <c r="L183" s="82"/>
      <c r="M183" s="108"/>
      <c r="N183" s="137" t="s">
        <v>763</v>
      </c>
      <c r="O183" s="82"/>
      <c r="P183" s="82"/>
      <c r="Q183" s="82"/>
      <c r="R183" s="140"/>
      <c r="S183" s="137" t="s">
        <v>763</v>
      </c>
      <c r="T183" s="137" t="s">
        <v>763</v>
      </c>
      <c r="U183" s="137" t="s">
        <v>763</v>
      </c>
      <c r="V183" s="85"/>
      <c r="W183" s="85"/>
      <c r="X183" s="85"/>
      <c r="Y183" s="102" t="str">
        <f t="shared" si="68"/>
        <v>ND</v>
      </c>
      <c r="Z183" s="102" t="e">
        <f t="shared" si="69"/>
        <v>#VALUE!</v>
      </c>
      <c r="AA183" s="102">
        <f t="shared" si="70"/>
        <v>25.7</v>
      </c>
      <c r="AB183" s="102" t="str">
        <f t="shared" si="71"/>
        <v>ND</v>
      </c>
      <c r="AC183" s="104" t="e">
        <f t="shared" si="72"/>
        <v>#VALUE!</v>
      </c>
      <c r="AD183" s="102" t="e">
        <f t="shared" si="73"/>
        <v>#VALUE!</v>
      </c>
      <c r="AE183" s="105" t="str">
        <f t="shared" si="74"/>
        <v>ND</v>
      </c>
      <c r="AF183" s="102" t="str">
        <f t="shared" si="75"/>
        <v>NS</v>
      </c>
      <c r="AG183" s="105" t="str">
        <f t="shared" si="76"/>
        <v>NS</v>
      </c>
      <c r="AH183" s="105" t="str">
        <f t="shared" si="77"/>
        <v>NS</v>
      </c>
      <c r="AI183" s="102"/>
      <c r="AJ183" s="106" t="str">
        <f t="shared" si="79"/>
        <v>NS</v>
      </c>
      <c r="AK183" s="107" t="e">
        <f t="shared" si="80"/>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297</v>
      </c>
      <c r="B184" s="102">
        <v>2022</v>
      </c>
      <c r="C184" s="103">
        <v>7</v>
      </c>
      <c r="D184" s="102">
        <v>29</v>
      </c>
      <c r="E184" s="82"/>
      <c r="F184" s="131" t="s">
        <v>761</v>
      </c>
      <c r="G184" s="131" t="s">
        <v>761</v>
      </c>
      <c r="H184" s="82"/>
      <c r="I184" s="131" t="s">
        <v>761</v>
      </c>
      <c r="J184" s="134">
        <v>25.7</v>
      </c>
      <c r="K184" s="82"/>
      <c r="L184" s="82"/>
      <c r="M184" s="108"/>
      <c r="N184" s="137">
        <v>1.6537688597920546</v>
      </c>
      <c r="O184" s="82"/>
      <c r="P184" s="82"/>
      <c r="Q184" s="82"/>
      <c r="R184" s="140"/>
      <c r="S184" s="137">
        <v>66.836017936707236</v>
      </c>
      <c r="T184" s="137">
        <v>12.064854464285713</v>
      </c>
      <c r="U184" s="137">
        <v>0.03</v>
      </c>
      <c r="V184" s="85"/>
      <c r="W184" s="85"/>
      <c r="X184" s="85"/>
      <c r="Y184" s="102" t="str">
        <f t="shared" si="68"/>
        <v>ND</v>
      </c>
      <c r="Z184" s="102" t="e">
        <f t="shared" si="69"/>
        <v>#VALUE!</v>
      </c>
      <c r="AA184" s="102">
        <f t="shared" si="70"/>
        <v>25.7</v>
      </c>
      <c r="AB184" s="102" t="str">
        <f t="shared" si="71"/>
        <v>ND</v>
      </c>
      <c r="AC184" s="104" t="e">
        <f t="shared" si="72"/>
        <v>#VALUE!</v>
      </c>
      <c r="AD184" s="102" t="e">
        <f t="shared" si="73"/>
        <v>#VALUE!</v>
      </c>
      <c r="AE184" s="105" t="str">
        <f t="shared" si="74"/>
        <v>ND</v>
      </c>
      <c r="AF184" s="102">
        <f t="shared" si="75"/>
        <v>1.6537688597920546</v>
      </c>
      <c r="AG184" s="105">
        <f t="shared" si="76"/>
        <v>12.064854464285713</v>
      </c>
      <c r="AH184" s="105">
        <f t="shared" si="77"/>
        <v>0.03</v>
      </c>
      <c r="AI184" s="102">
        <f t="shared" ref="AI184" si="81">IF(Y184=" ", " ", IF(Y184&gt;0, SUM(AG184:AH184)))</f>
        <v>12.094854464285712</v>
      </c>
      <c r="AJ184" s="106">
        <f t="shared" si="79"/>
        <v>66.836017936707236</v>
      </c>
      <c r="AK184" s="107">
        <f t="shared" si="80"/>
        <v>65.182249076915184</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297</v>
      </c>
      <c r="B185" s="102">
        <v>2022</v>
      </c>
      <c r="C185" s="103">
        <v>7</v>
      </c>
      <c r="D185" s="102">
        <v>29</v>
      </c>
      <c r="E185" s="82"/>
      <c r="F185" s="131" t="s">
        <v>761</v>
      </c>
      <c r="G185" s="131" t="s">
        <v>761</v>
      </c>
      <c r="H185" s="82"/>
      <c r="I185" s="131" t="s">
        <v>761</v>
      </c>
      <c r="J185" s="134">
        <v>25.2</v>
      </c>
      <c r="K185" s="82"/>
      <c r="L185" s="82"/>
      <c r="M185" s="108"/>
      <c r="N185" s="137" t="s">
        <v>763</v>
      </c>
      <c r="O185" s="82"/>
      <c r="P185" s="82"/>
      <c r="Q185" s="82"/>
      <c r="R185" s="140"/>
      <c r="S185" s="137" t="s">
        <v>763</v>
      </c>
      <c r="T185" s="137" t="s">
        <v>763</v>
      </c>
      <c r="U185" s="137" t="s">
        <v>763</v>
      </c>
      <c r="V185" s="85"/>
      <c r="W185" s="85"/>
      <c r="X185" s="85"/>
      <c r="Y185" s="102" t="str">
        <f t="shared" si="68"/>
        <v>ND</v>
      </c>
      <c r="Z185" s="102" t="e">
        <f t="shared" si="69"/>
        <v>#VALUE!</v>
      </c>
      <c r="AA185" s="102">
        <f t="shared" si="70"/>
        <v>25.2</v>
      </c>
      <c r="AB185" s="102" t="str">
        <f t="shared" si="71"/>
        <v>ND</v>
      </c>
      <c r="AC185" s="104" t="e">
        <f t="shared" si="72"/>
        <v>#VALUE!</v>
      </c>
      <c r="AD185" s="102" t="e">
        <f t="shared" si="73"/>
        <v>#VALUE!</v>
      </c>
      <c r="AE185" s="105" t="str">
        <f t="shared" si="74"/>
        <v>ND</v>
      </c>
      <c r="AF185" s="102" t="str">
        <f t="shared" si="75"/>
        <v>NS</v>
      </c>
      <c r="AG185" s="105" t="str">
        <f t="shared" si="76"/>
        <v>NS</v>
      </c>
      <c r="AH185" s="105" t="str">
        <f t="shared" si="77"/>
        <v>NS</v>
      </c>
      <c r="AI185" s="102"/>
      <c r="AJ185" s="106" t="str">
        <f t="shared" si="79"/>
        <v>NS</v>
      </c>
      <c r="AK185" s="107" t="e">
        <f t="shared" si="80"/>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297</v>
      </c>
      <c r="B186" s="102">
        <v>2022</v>
      </c>
      <c r="C186" s="103">
        <v>8</v>
      </c>
      <c r="D186" s="102">
        <v>15</v>
      </c>
      <c r="E186" s="82"/>
      <c r="F186" s="131">
        <v>0.65</v>
      </c>
      <c r="G186" s="131">
        <v>8.44</v>
      </c>
      <c r="H186" s="82"/>
      <c r="I186" s="131">
        <v>28.2</v>
      </c>
      <c r="J186" s="134">
        <v>27.2</v>
      </c>
      <c r="K186" s="82"/>
      <c r="L186" s="82"/>
      <c r="M186" s="82"/>
      <c r="N186" s="137" t="s">
        <v>763</v>
      </c>
      <c r="O186" s="82"/>
      <c r="P186" s="82"/>
      <c r="Q186" s="82"/>
      <c r="R186" s="140"/>
      <c r="S186" s="137" t="s">
        <v>763</v>
      </c>
      <c r="T186" s="137" t="s">
        <v>763</v>
      </c>
      <c r="U186" s="137" t="s">
        <v>763</v>
      </c>
      <c r="V186" s="85"/>
      <c r="W186" s="85"/>
      <c r="X186" s="85"/>
      <c r="Y186" s="102">
        <f t="shared" si="68"/>
        <v>28.2</v>
      </c>
      <c r="Z186" s="102">
        <f t="shared" si="69"/>
        <v>301.34999999999997</v>
      </c>
      <c r="AA186" s="102">
        <f t="shared" si="70"/>
        <v>27.2</v>
      </c>
      <c r="AB186" s="102">
        <f t="shared" si="71"/>
        <v>8.44</v>
      </c>
      <c r="AC186" s="104">
        <f t="shared" si="72"/>
        <v>6.6807256244597726</v>
      </c>
      <c r="AD186" s="102">
        <f t="shared" si="73"/>
        <v>1.2633358222494713</v>
      </c>
      <c r="AE186" s="105">
        <f t="shared" si="74"/>
        <v>0.65</v>
      </c>
      <c r="AF186" s="102" t="str">
        <f t="shared" si="75"/>
        <v>NS</v>
      </c>
      <c r="AG186" s="105" t="str">
        <f t="shared" si="76"/>
        <v>NS</v>
      </c>
      <c r="AH186" s="105" t="str">
        <f t="shared" si="77"/>
        <v>NS</v>
      </c>
      <c r="AI186" s="102"/>
      <c r="AJ186" s="106" t="str">
        <f t="shared" si="79"/>
        <v>NS</v>
      </c>
      <c r="AK186" s="107" t="e">
        <f t="shared" si="80"/>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297</v>
      </c>
      <c r="B187" s="102">
        <v>2022</v>
      </c>
      <c r="C187" s="103">
        <v>8</v>
      </c>
      <c r="D187" s="102">
        <v>15</v>
      </c>
      <c r="E187" s="82"/>
      <c r="F187" s="131">
        <v>0.65</v>
      </c>
      <c r="G187" s="131">
        <v>8.44</v>
      </c>
      <c r="H187" s="82"/>
      <c r="I187" s="131">
        <v>28.2</v>
      </c>
      <c r="J187" s="134">
        <v>27.4</v>
      </c>
      <c r="K187" s="82"/>
      <c r="L187" s="82"/>
      <c r="M187" s="82"/>
      <c r="N187" s="137">
        <v>2.1966033144233608</v>
      </c>
      <c r="O187" s="82"/>
      <c r="P187" s="82"/>
      <c r="Q187" s="82"/>
      <c r="R187" s="140"/>
      <c r="S187" s="137">
        <v>54.063998115207838</v>
      </c>
      <c r="T187" s="137">
        <v>4.9074648809523804</v>
      </c>
      <c r="U187" s="137">
        <v>0.03</v>
      </c>
      <c r="V187" s="85"/>
      <c r="W187" s="85"/>
      <c r="X187" s="85"/>
      <c r="Y187" s="102">
        <f t="shared" si="68"/>
        <v>28.2</v>
      </c>
      <c r="Z187" s="102">
        <f t="shared" si="69"/>
        <v>301.34999999999997</v>
      </c>
      <c r="AA187" s="102">
        <f t="shared" si="70"/>
        <v>27.4</v>
      </c>
      <c r="AB187" s="102">
        <f t="shared" si="71"/>
        <v>8.44</v>
      </c>
      <c r="AC187" s="104">
        <f t="shared" si="72"/>
        <v>6.6732947627880144</v>
      </c>
      <c r="AD187" s="102">
        <f t="shared" si="73"/>
        <v>1.2647425746969221</v>
      </c>
      <c r="AE187" s="105">
        <f t="shared" si="74"/>
        <v>0.65</v>
      </c>
      <c r="AF187" s="102">
        <f t="shared" si="75"/>
        <v>2.1966033144233608</v>
      </c>
      <c r="AG187" s="105">
        <f t="shared" si="76"/>
        <v>4.9074648809523804</v>
      </c>
      <c r="AH187" s="105">
        <f t="shared" si="77"/>
        <v>0.03</v>
      </c>
      <c r="AI187" s="102">
        <f t="shared" ref="AI187" si="82">IF(Y187=" ", " ", IF(Y187&gt;0, SUM(AG187:AH187)))</f>
        <v>4.9374648809523807</v>
      </c>
      <c r="AJ187" s="106">
        <f t="shared" si="79"/>
        <v>54.063998115207838</v>
      </c>
      <c r="AK187" s="107">
        <f t="shared" si="80"/>
        <v>51.867394800784474</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297</v>
      </c>
      <c r="B188" s="102">
        <v>2022</v>
      </c>
      <c r="C188" s="132">
        <v>8</v>
      </c>
      <c r="D188" s="82">
        <v>15</v>
      </c>
      <c r="E188" s="85"/>
      <c r="F188" s="131">
        <v>0.65</v>
      </c>
      <c r="G188" s="131">
        <v>8.44</v>
      </c>
      <c r="H188" s="85"/>
      <c r="I188" s="131">
        <v>28.2</v>
      </c>
      <c r="J188" s="131" t="s">
        <v>763</v>
      </c>
      <c r="K188" s="85"/>
      <c r="L188" s="85"/>
      <c r="M188" s="85"/>
      <c r="N188" s="137" t="s">
        <v>763</v>
      </c>
      <c r="O188" s="85"/>
      <c r="P188" s="85"/>
      <c r="Q188" s="85"/>
      <c r="R188" s="140"/>
      <c r="S188" s="137" t="s">
        <v>763</v>
      </c>
      <c r="T188" s="137" t="s">
        <v>763</v>
      </c>
      <c r="U188" s="137" t="s">
        <v>763</v>
      </c>
      <c r="V188" s="85"/>
      <c r="W188" s="85"/>
      <c r="X188" s="85"/>
      <c r="Y188" s="85">
        <f t="shared" si="68"/>
        <v>28.2</v>
      </c>
      <c r="Z188" s="82">
        <f t="shared" si="69"/>
        <v>301.34999999999997</v>
      </c>
      <c r="AA188" s="85" t="str">
        <f t="shared" si="70"/>
        <v>NS</v>
      </c>
      <c r="AB188" s="85">
        <f t="shared" si="71"/>
        <v>8.44</v>
      </c>
      <c r="AC188" s="110" t="e">
        <f t="shared" si="72"/>
        <v>#VALUE!</v>
      </c>
      <c r="AD188" s="82" t="e">
        <f t="shared" si="73"/>
        <v>#VALUE!</v>
      </c>
      <c r="AE188" s="111">
        <f t="shared" si="74"/>
        <v>0.65</v>
      </c>
      <c r="AF188" s="82" t="str">
        <f t="shared" si="75"/>
        <v>NS</v>
      </c>
      <c r="AG188" s="111" t="str">
        <f t="shared" si="76"/>
        <v>NS</v>
      </c>
      <c r="AH188" s="111" t="str">
        <f t="shared" si="77"/>
        <v>NS</v>
      </c>
      <c r="AI188" s="102"/>
      <c r="AJ188" s="112" t="str">
        <f t="shared" si="79"/>
        <v>NS</v>
      </c>
      <c r="AK188" s="113" t="e">
        <f t="shared" si="80"/>
        <v>#VALUE!</v>
      </c>
      <c r="AL188" s="82"/>
      <c r="AM188" s="82">
        <f>AD194</f>
        <v>1.2091721763885261</v>
      </c>
      <c r="AN188" s="82">
        <f>AE194</f>
        <v>0.7316666666666668</v>
      </c>
      <c r="AO188" s="82">
        <f>AF194</f>
        <v>1.9016155516311164</v>
      </c>
      <c r="AP188" s="82">
        <f>AI194</f>
        <v>8.8289153160714289</v>
      </c>
      <c r="AQ188" s="113">
        <f>AK194</f>
        <v>60.326526675849891</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297</v>
      </c>
      <c r="B189" s="102">
        <v>2022</v>
      </c>
      <c r="C189" s="132">
        <v>8</v>
      </c>
      <c r="D189" s="82">
        <v>30</v>
      </c>
      <c r="E189" s="85"/>
      <c r="F189" s="131">
        <v>0.745</v>
      </c>
      <c r="G189" s="131">
        <v>8.6</v>
      </c>
      <c r="H189" s="85"/>
      <c r="I189" s="131">
        <v>23.5</v>
      </c>
      <c r="J189" s="134">
        <v>27.3</v>
      </c>
      <c r="K189" s="85"/>
      <c r="L189" s="85"/>
      <c r="M189" s="85"/>
      <c r="N189" s="137" t="s">
        <v>763</v>
      </c>
      <c r="O189" s="85"/>
      <c r="P189" s="85"/>
      <c r="Q189" s="85"/>
      <c r="R189" s="140"/>
      <c r="S189" s="137" t="s">
        <v>763</v>
      </c>
      <c r="T189" s="137" t="s">
        <v>763</v>
      </c>
      <c r="U189" s="137" t="s">
        <v>763</v>
      </c>
      <c r="V189" s="85"/>
      <c r="W189" s="85"/>
      <c r="X189" s="85"/>
      <c r="Y189" s="85">
        <f t="shared" si="68"/>
        <v>23.5</v>
      </c>
      <c r="Z189" s="82">
        <f t="shared" si="69"/>
        <v>296.64999999999998</v>
      </c>
      <c r="AA189" s="85">
        <f t="shared" si="70"/>
        <v>27.3</v>
      </c>
      <c r="AB189" s="85">
        <f t="shared" si="71"/>
        <v>8.6</v>
      </c>
      <c r="AC189" s="110">
        <f t="shared" si="72"/>
        <v>7.2387082578766426</v>
      </c>
      <c r="AD189" s="82">
        <f t="shared" si="73"/>
        <v>1.188057273981459</v>
      </c>
      <c r="AE189" s="111">
        <f t="shared" si="74"/>
        <v>0.745</v>
      </c>
      <c r="AF189" s="82" t="str">
        <f t="shared" si="75"/>
        <v>NS</v>
      </c>
      <c r="AG189" s="111" t="str">
        <f t="shared" si="76"/>
        <v>NS</v>
      </c>
      <c r="AH189" s="111" t="str">
        <f t="shared" si="77"/>
        <v>NS</v>
      </c>
      <c r="AI189" s="82"/>
      <c r="AJ189" s="112" t="str">
        <f t="shared" si="79"/>
        <v>NS</v>
      </c>
      <c r="AK189" s="113" t="e">
        <f t="shared" si="80"/>
        <v>#VALUE!</v>
      </c>
      <c r="AL189" s="85"/>
      <c r="AM189" s="82"/>
      <c r="AN189" s="82"/>
      <c r="AO189" s="82"/>
      <c r="AP189" s="85"/>
      <c r="AQ189" s="82"/>
      <c r="AR189" s="82"/>
      <c r="AS189" s="115">
        <f>((LN(AM188)-LN(0.4))/(LN(0.9)-LN(0.4))*100)</f>
        <v>136.41453770962693</v>
      </c>
      <c r="AT189" s="120">
        <f>((LN(AN188)-LN(0.6))/(LN(3)-LN(0.6))*100)</f>
        <v>12.326998145890848</v>
      </c>
      <c r="AU189" s="115">
        <f>((LN(AO188)-LN(10))/(LN(1)-LN(10))*100)</f>
        <v>72.08772795550334</v>
      </c>
      <c r="AV189" s="115">
        <f>((LN(AP188)-LN(10))/(LN(3)-LN(10))*100)</f>
        <v>10.34516113970426</v>
      </c>
      <c r="AW189" s="115">
        <f>((LN(AQ188)-LN(43))/(LN(20)-LN(43))*100)</f>
        <v>-44.230702372300854</v>
      </c>
      <c r="AX189" s="82"/>
      <c r="AY189" s="82"/>
      <c r="AZ189" s="82"/>
      <c r="BA189" s="82"/>
      <c r="BB189" s="82"/>
    </row>
    <row r="190" spans="1:54" ht="16" x14ac:dyDescent="0.2">
      <c r="A190" s="101" t="s">
        <v>297</v>
      </c>
      <c r="B190" s="102">
        <v>2022</v>
      </c>
      <c r="C190" s="132">
        <v>8</v>
      </c>
      <c r="D190" s="82">
        <v>30</v>
      </c>
      <c r="E190" s="85"/>
      <c r="F190" s="131">
        <v>0.745</v>
      </c>
      <c r="G190" s="131">
        <v>8.6</v>
      </c>
      <c r="H190" s="85"/>
      <c r="I190" s="131">
        <v>23.5</v>
      </c>
      <c r="J190" s="134">
        <v>27.3</v>
      </c>
      <c r="K190" s="85"/>
      <c r="L190" s="85"/>
      <c r="M190" s="85"/>
      <c r="N190" s="137">
        <v>0.4521627688145694</v>
      </c>
      <c r="O190" s="85"/>
      <c r="P190" s="85"/>
      <c r="Q190" s="85"/>
      <c r="R190" s="140"/>
      <c r="S190" s="137">
        <v>50.737104841901925</v>
      </c>
      <c r="T190" s="137">
        <v>6.2052934523809515</v>
      </c>
      <c r="U190" s="137">
        <v>0.03</v>
      </c>
      <c r="V190" s="85"/>
      <c r="W190" s="85"/>
      <c r="X190" s="85"/>
      <c r="Y190" s="85">
        <f t="shared" si="68"/>
        <v>23.5</v>
      </c>
      <c r="Z190" s="82">
        <f t="shared" si="69"/>
        <v>296.64999999999998</v>
      </c>
      <c r="AA190" s="85">
        <f t="shared" si="70"/>
        <v>27.3</v>
      </c>
      <c r="AB190" s="85">
        <f t="shared" si="71"/>
        <v>8.6</v>
      </c>
      <c r="AC190" s="110">
        <f t="shared" si="72"/>
        <v>7.2387082578766426</v>
      </c>
      <c r="AD190" s="82">
        <f t="shared" si="73"/>
        <v>1.188057273981459</v>
      </c>
      <c r="AE190" s="111">
        <f t="shared" si="74"/>
        <v>0.745</v>
      </c>
      <c r="AF190" s="82">
        <f t="shared" si="75"/>
        <v>0.4521627688145694</v>
      </c>
      <c r="AG190" s="111">
        <f t="shared" si="76"/>
        <v>6.2052934523809515</v>
      </c>
      <c r="AH190" s="111">
        <f t="shared" si="77"/>
        <v>0.03</v>
      </c>
      <c r="AI190" s="102">
        <f t="shared" ref="AI190" si="83">IF(Y190=" ", " ", IF(Y190&gt;0, SUM(AG190:AH190)))</f>
        <v>6.2352934523809518</v>
      </c>
      <c r="AJ190" s="112">
        <f t="shared" si="79"/>
        <v>50.737104841901925</v>
      </c>
      <c r="AK190" s="113">
        <f t="shared" si="80"/>
        <v>50.284942073087358</v>
      </c>
      <c r="AL190" s="82"/>
      <c r="AM190" s="85"/>
      <c r="AN190" s="85"/>
      <c r="AO190" s="85"/>
      <c r="AP190" s="128" t="s">
        <v>1237</v>
      </c>
      <c r="AQ190" s="85"/>
      <c r="AR190" s="82"/>
      <c r="AS190" s="82">
        <f>IF(AS189&gt;100, 100, IF(AS189&lt;0, 0, AS189))</f>
        <v>100</v>
      </c>
      <c r="AT190" s="82">
        <f t="shared" ref="AT190:AW190" si="84">IF(AT189&gt;100, 100, IF(AT189&lt;0, 0, AT189))</f>
        <v>12.326998145890848</v>
      </c>
      <c r="AU190" s="82">
        <f t="shared" si="84"/>
        <v>72.08772795550334</v>
      </c>
      <c r="AV190" s="82">
        <f t="shared" si="84"/>
        <v>10.34516113970426</v>
      </c>
      <c r="AW190" s="82">
        <f t="shared" si="84"/>
        <v>0</v>
      </c>
      <c r="AX190" s="129">
        <f>AVERAGE(AS190:AW190)</f>
        <v>38.951977448219694</v>
      </c>
      <c r="AY190" s="84"/>
      <c r="AZ190" s="84"/>
      <c r="BA190" s="84" t="str">
        <f>IF(AX190&gt;65, "Acceptable; Ongoing Protection is Required", "Unacceptable; Immediate Restoration is Required")</f>
        <v>Unacceptable; Immediate Restoration is Required</v>
      </c>
      <c r="BB190" s="82"/>
    </row>
    <row r="191" spans="1:54" ht="16" x14ac:dyDescent="0.2">
      <c r="A191" s="101" t="s">
        <v>297</v>
      </c>
      <c r="B191" s="102">
        <v>2022</v>
      </c>
      <c r="C191" s="132">
        <v>8</v>
      </c>
      <c r="D191" s="82">
        <v>30</v>
      </c>
      <c r="E191" s="85"/>
      <c r="F191" s="131">
        <v>0.745</v>
      </c>
      <c r="G191" s="131">
        <v>8.6</v>
      </c>
      <c r="H191" s="85"/>
      <c r="I191" s="131">
        <v>23.5</v>
      </c>
      <c r="J191" s="134">
        <v>27.6</v>
      </c>
      <c r="K191" s="85"/>
      <c r="L191" s="85"/>
      <c r="M191" s="85"/>
      <c r="N191" s="137" t="s">
        <v>763</v>
      </c>
      <c r="O191" s="85"/>
      <c r="P191" s="85"/>
      <c r="Q191" s="85"/>
      <c r="R191" s="140"/>
      <c r="S191" s="137" t="s">
        <v>763</v>
      </c>
      <c r="T191" s="137" t="s">
        <v>763</v>
      </c>
      <c r="U191" s="137" t="s">
        <v>763</v>
      </c>
      <c r="V191" s="85"/>
      <c r="W191" s="85"/>
      <c r="X191" s="85"/>
      <c r="Y191" s="85">
        <f t="shared" si="68"/>
        <v>23.5</v>
      </c>
      <c r="Z191" s="82">
        <f t="shared" si="69"/>
        <v>296.64999999999998</v>
      </c>
      <c r="AA191" s="85">
        <f t="shared" si="70"/>
        <v>27.6</v>
      </c>
      <c r="AB191" s="85">
        <f t="shared" si="71"/>
        <v>8.6</v>
      </c>
      <c r="AC191" s="110">
        <f t="shared" si="72"/>
        <v>7.2262173254784603</v>
      </c>
      <c r="AD191" s="82">
        <f t="shared" si="73"/>
        <v>1.1901108993328786</v>
      </c>
      <c r="AE191" s="111">
        <f t="shared" si="74"/>
        <v>0.745</v>
      </c>
      <c r="AF191" s="82" t="str">
        <f t="shared" si="75"/>
        <v>NS</v>
      </c>
      <c r="AG191" s="111" t="str">
        <f t="shared" si="76"/>
        <v>NS</v>
      </c>
      <c r="AH191" s="111" t="str">
        <f t="shared" si="77"/>
        <v>NS</v>
      </c>
      <c r="AI191" s="82"/>
      <c r="AJ191" s="112" t="str">
        <f t="shared" si="79"/>
        <v>NS</v>
      </c>
      <c r="AK191" s="113" t="e">
        <f t="shared" si="80"/>
        <v>#VALUE!</v>
      </c>
      <c r="AL191" s="85"/>
      <c r="AM191" s="85"/>
      <c r="AN191" s="85"/>
      <c r="AO191" s="85"/>
      <c r="AP191" s="85"/>
      <c r="AQ191" s="85"/>
      <c r="AR191" s="85"/>
      <c r="AS191" s="85"/>
      <c r="AT191" s="85"/>
      <c r="AU191" s="85"/>
      <c r="AV191" s="85"/>
      <c r="AW191" s="126" t="s">
        <v>1238</v>
      </c>
      <c r="AX191" s="126">
        <f>AVERAGE(AS190:AW190)</f>
        <v>38.951977448219694</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6,AD179:AD191)</f>
        <v>1.2091721763885261</v>
      </c>
      <c r="AE194" s="84">
        <f>_xlfn.AGGREGATE(1, 6,AE180:AE191)</f>
        <v>0.7316666666666668</v>
      </c>
      <c r="AF194" s="84">
        <f>_xlfn.AGGREGATE(1, 6,AF180:AF191)</f>
        <v>1.9016155516311164</v>
      </c>
      <c r="AG194" s="82"/>
      <c r="AH194" s="82"/>
      <c r="AI194" s="84">
        <f>_xlfn.AGGREGATE(1, 6,AI180:AI191)</f>
        <v>8.8289153160714289</v>
      </c>
      <c r="AJ194" s="82"/>
      <c r="AK194" s="84">
        <f>_xlfn.AGGREGATE(1, 6,AK180:AK191)</f>
        <v>60.326526675849891</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AVERAGE(AD179:AD186)</f>
        <v>#VALUE!</v>
      </c>
      <c r="AE195" s="126">
        <f>AVERAGE(AE179:AE191)</f>
        <v>0.7316666666666668</v>
      </c>
      <c r="AF195" s="126">
        <f>AVERAGE(AF179:AF191)</f>
        <v>1.9016155516311164</v>
      </c>
      <c r="AG195" s="126"/>
      <c r="AH195" s="126"/>
      <c r="AI195" s="126">
        <f>AVERAGE(AI179:AI191)</f>
        <v>8.8289153160714289</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32.342305919668817</v>
      </c>
      <c r="D201" s="15"/>
      <c r="E201" s="15"/>
      <c r="F201" s="15"/>
      <c r="G201" s="15"/>
      <c r="H201" s="15"/>
      <c r="I201" s="15"/>
    </row>
    <row r="202" spans="1:54" ht="16" x14ac:dyDescent="0.2">
      <c r="A202" s="15"/>
      <c r="B202">
        <v>2019</v>
      </c>
      <c r="C202" s="234">
        <f>AX69</f>
        <v>37.976488391140457</v>
      </c>
      <c r="D202" s="15"/>
      <c r="E202" s="15"/>
      <c r="F202" s="15"/>
      <c r="G202" s="15"/>
      <c r="H202" s="15"/>
      <c r="I202" s="15"/>
    </row>
    <row r="203" spans="1:54" ht="16" x14ac:dyDescent="0.2">
      <c r="A203" s="15"/>
      <c r="B203" s="15">
        <v>2020</v>
      </c>
      <c r="C203" s="228">
        <f>AX110</f>
        <v>41.080729783757064</v>
      </c>
      <c r="D203" s="15"/>
      <c r="E203" s="15"/>
      <c r="F203" s="15"/>
      <c r="G203" s="15"/>
      <c r="H203" s="15"/>
      <c r="I203" s="15"/>
    </row>
    <row r="204" spans="1:54" ht="16" x14ac:dyDescent="0.2">
      <c r="A204" s="15"/>
      <c r="B204" s="15">
        <v>2021</v>
      </c>
      <c r="C204" s="228">
        <f>AX150</f>
        <v>39.994105525680901</v>
      </c>
      <c r="D204" s="15"/>
      <c r="E204" s="15"/>
      <c r="F204" s="15"/>
      <c r="G204" s="15"/>
      <c r="H204" s="15"/>
      <c r="I204" s="15"/>
    </row>
    <row r="205" spans="1:54" ht="16" x14ac:dyDescent="0.2">
      <c r="A205" s="15"/>
      <c r="B205" s="15">
        <v>2022</v>
      </c>
      <c r="C205" s="228">
        <f>AX190</f>
        <v>38.951977448219694</v>
      </c>
      <c r="D205" s="15"/>
      <c r="E205" s="15"/>
      <c r="F205" s="15"/>
      <c r="G205" s="15"/>
      <c r="H205" s="15"/>
      <c r="I205" s="15"/>
    </row>
    <row r="206" spans="1:54" ht="16" x14ac:dyDescent="0.2">
      <c r="A206" s="28" t="s">
        <v>1254</v>
      </c>
      <c r="B206" s="28"/>
      <c r="C206" s="230">
        <f>AVERAGE(C201:C205)</f>
        <v>38.069121413693381</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38.069121413693381</v>
      </c>
    </row>
  </sheetData>
  <mergeCells count="8">
    <mergeCell ref="AD136:AD139"/>
    <mergeCell ref="AC137:AC139"/>
    <mergeCell ref="AD18:AD21"/>
    <mergeCell ref="AC19:AC21"/>
    <mergeCell ref="AD57:AD60"/>
    <mergeCell ref="AC58:AC60"/>
    <mergeCell ref="AD96:AD99"/>
    <mergeCell ref="AC97:AC99"/>
  </mergeCells>
  <phoneticPr fontId="29" type="noConversion"/>
  <conditionalFormatting sqref="A18:AB18 AE18:AK19 W19:AB19">
    <cfRule type="expression" dxfId="163" priority="11">
      <formula>_xlfn.NUMBERVALUE($Y18)&gt;0</formula>
    </cfRule>
  </conditionalFormatting>
  <conditionalFormatting sqref="A57:AB57 AE57:AK58 W58:AB58">
    <cfRule type="expression" dxfId="162" priority="8">
      <formula>_xlfn.NUMBERVALUE($Y57)&gt;0</formula>
    </cfRule>
  </conditionalFormatting>
  <conditionalFormatting sqref="A96:AB96 AE96:AK97 W97:AB97 V100:AK113 C108:E113 H108:H113 K108:M113 O108:Q113 A114:AK115 A136:AB136 AE136:AK137 W137:AB137 V140:AK153 C148:E153 H148:H153 K148:M153 O148:Q153 A154:AK155 A176:AB176 AE176:AK177 W177:AB177 V180:AK193 C188:E193 H188:H193 K188:M193 O188:Q193 A194:AK195">
    <cfRule type="expression" dxfId="161" priority="22">
      <formula>_xlfn.NUMBERVALUE($Y96)&gt;0</formula>
    </cfRule>
  </conditionalFormatting>
  <conditionalFormatting sqref="V22:AK33">
    <cfRule type="expression" dxfId="160" priority="1">
      <formula>_xlfn.NUMBERVALUE($Y22)&gt;0</formula>
    </cfRule>
  </conditionalFormatting>
  <conditionalFormatting sqref="V61:AK72">
    <cfRule type="expression" dxfId="159" priority="3">
      <formula>_xlfn.NUMBERVALUE($Y61)&gt;0</formula>
    </cfRule>
  </conditionalFormatting>
  <conditionalFormatting sqref="AC35:AK37">
    <cfRule type="expression" dxfId="158" priority="9">
      <formula>_xlfn.NUMBERVALUE($Y35)&gt;0</formula>
    </cfRule>
  </conditionalFormatting>
  <conditionalFormatting sqref="AC74:AK76">
    <cfRule type="expression" dxfId="157" priority="6">
      <formula>_xlfn.NUMBERVALUE($Y74)&gt;0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29CB0-FBC2-46CC-BDF8-452C0F4C8865}">
  <dimension ref="A1:BE295"/>
  <sheetViews>
    <sheetView topLeftCell="A274" workbookViewId="0">
      <selection activeCell="C292" sqref="C292"/>
    </sheetView>
  </sheetViews>
  <sheetFormatPr baseColWidth="10" defaultColWidth="8.83203125" defaultRowHeight="15" x14ac:dyDescent="0.2"/>
  <cols>
    <col min="5" max="5" width="12"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299</v>
      </c>
      <c r="C4" t="s">
        <v>757</v>
      </c>
      <c r="D4" t="s">
        <v>781</v>
      </c>
      <c r="E4" s="167">
        <v>43297</v>
      </c>
      <c r="F4" t="s">
        <v>777</v>
      </c>
      <c r="G4" t="s">
        <v>782</v>
      </c>
      <c r="H4">
        <v>1</v>
      </c>
      <c r="I4" t="s">
        <v>760</v>
      </c>
      <c r="J4" t="s">
        <v>761</v>
      </c>
      <c r="K4">
        <v>1</v>
      </c>
      <c r="L4">
        <v>1</v>
      </c>
      <c r="M4" t="s">
        <v>783</v>
      </c>
      <c r="N4" t="s">
        <v>784</v>
      </c>
      <c r="O4" s="131" t="s">
        <v>761</v>
      </c>
      <c r="P4" s="131" t="s">
        <v>761</v>
      </c>
      <c r="Q4" s="68">
        <v>1.55</v>
      </c>
      <c r="R4" s="68">
        <v>1.55</v>
      </c>
      <c r="S4" s="131">
        <v>1.55</v>
      </c>
      <c r="T4" s="68">
        <v>1.7</v>
      </c>
      <c r="U4" s="76">
        <v>0.91176470588235303</v>
      </c>
      <c r="V4" s="68">
        <v>0.15</v>
      </c>
      <c r="W4" s="77">
        <v>0.34236111111111112</v>
      </c>
      <c r="X4" s="359">
        <v>25.5</v>
      </c>
      <c r="Y4" s="68">
        <v>4.62</v>
      </c>
      <c r="Z4" s="360">
        <v>4.0808688593208817</v>
      </c>
      <c r="AA4" s="321" t="s">
        <v>761</v>
      </c>
      <c r="AB4" s="226">
        <v>21.9</v>
      </c>
      <c r="AC4" s="204">
        <v>35.1</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299</v>
      </c>
      <c r="C5" t="s">
        <v>757</v>
      </c>
      <c r="D5" t="s">
        <v>785</v>
      </c>
      <c r="E5" s="167">
        <v>43297</v>
      </c>
      <c r="F5" t="s">
        <v>777</v>
      </c>
      <c r="G5" t="s">
        <v>782</v>
      </c>
      <c r="H5">
        <v>1</v>
      </c>
      <c r="I5" t="s">
        <v>760</v>
      </c>
      <c r="J5" t="s">
        <v>761</v>
      </c>
      <c r="K5">
        <v>1</v>
      </c>
      <c r="L5">
        <v>1</v>
      </c>
      <c r="M5" t="s">
        <v>783</v>
      </c>
      <c r="N5" t="s">
        <v>784</v>
      </c>
      <c r="O5" s="131" t="s">
        <v>761</v>
      </c>
      <c r="P5" s="131" t="s">
        <v>761</v>
      </c>
      <c r="Q5" s="68">
        <v>1.55</v>
      </c>
      <c r="R5" s="68">
        <v>1.55</v>
      </c>
      <c r="S5" s="131">
        <v>1.55</v>
      </c>
      <c r="T5" s="68">
        <v>1.7</v>
      </c>
      <c r="U5" s="76">
        <v>0.91176470588235303</v>
      </c>
      <c r="V5" s="68">
        <v>0.15</v>
      </c>
      <c r="W5" s="77">
        <v>0.34236111111111112</v>
      </c>
      <c r="X5" s="359">
        <v>25.5</v>
      </c>
      <c r="Y5" s="68">
        <v>4.62</v>
      </c>
      <c r="Z5" s="360">
        <v>4.0785573054324322</v>
      </c>
      <c r="AA5" s="321" t="s">
        <v>761</v>
      </c>
      <c r="AB5" s="226">
        <v>22</v>
      </c>
      <c r="AC5" s="204">
        <v>35.200000000000003</v>
      </c>
      <c r="AD5" s="68" t="s">
        <v>763</v>
      </c>
      <c r="AE5" s="68" t="s">
        <v>763</v>
      </c>
      <c r="AF5" s="68" t="s">
        <v>763</v>
      </c>
      <c r="AG5" s="131" t="s">
        <v>763</v>
      </c>
      <c r="AH5" s="68" t="s">
        <v>763</v>
      </c>
      <c r="AI5" s="68" t="s">
        <v>763</v>
      </c>
      <c r="AJ5" s="72" t="s">
        <v>763</v>
      </c>
      <c r="AK5" s="72" t="s">
        <v>763</v>
      </c>
      <c r="AL5" s="72" t="s">
        <v>763</v>
      </c>
      <c r="AM5" s="68" t="s">
        <v>763</v>
      </c>
      <c r="AN5" s="131" t="s">
        <v>763</v>
      </c>
      <c r="AO5" s="131" t="s">
        <v>763</v>
      </c>
      <c r="AP5" s="131" t="s">
        <v>763</v>
      </c>
      <c r="AQ5" s="68" t="s">
        <v>763</v>
      </c>
      <c r="AR5" s="68" t="s">
        <v>763</v>
      </c>
      <c r="AV5" s="69"/>
      <c r="AX5" s="322"/>
      <c r="AY5" s="322"/>
    </row>
    <row r="6" spans="1:53" x14ac:dyDescent="0.2">
      <c r="A6" t="s">
        <v>756</v>
      </c>
      <c r="B6" t="s">
        <v>299</v>
      </c>
      <c r="C6" t="s">
        <v>764</v>
      </c>
      <c r="D6" t="s">
        <v>781</v>
      </c>
      <c r="E6" s="167">
        <v>43297</v>
      </c>
      <c r="F6" t="s">
        <v>777</v>
      </c>
      <c r="G6" t="s">
        <v>782</v>
      </c>
      <c r="H6">
        <v>1</v>
      </c>
      <c r="I6" t="s">
        <v>760</v>
      </c>
      <c r="J6" t="s">
        <v>761</v>
      </c>
      <c r="K6">
        <v>1</v>
      </c>
      <c r="L6">
        <v>1</v>
      </c>
      <c r="M6" t="s">
        <v>783</v>
      </c>
      <c r="N6" t="s">
        <v>784</v>
      </c>
      <c r="O6" s="131" t="s">
        <v>761</v>
      </c>
      <c r="P6" s="131" t="s">
        <v>761</v>
      </c>
      <c r="Q6" s="68">
        <v>1.55</v>
      </c>
      <c r="R6" s="68">
        <v>1.55</v>
      </c>
      <c r="S6" s="131">
        <v>1.55</v>
      </c>
      <c r="T6" s="68">
        <v>1.7</v>
      </c>
      <c r="U6" s="76">
        <v>0.91176470588235303</v>
      </c>
      <c r="V6" s="68">
        <v>0.8</v>
      </c>
      <c r="W6" s="68" t="s">
        <v>761</v>
      </c>
      <c r="X6" s="359">
        <v>25.3</v>
      </c>
      <c r="Y6" s="68">
        <v>5.23</v>
      </c>
      <c r="Z6" s="360">
        <v>4.5254807497940623</v>
      </c>
      <c r="AA6" s="321" t="s">
        <v>761</v>
      </c>
      <c r="AB6" s="226">
        <v>25.5</v>
      </c>
      <c r="AC6" s="204">
        <v>40.200000000000003</v>
      </c>
      <c r="AD6" s="72">
        <v>0.82800711753969236</v>
      </c>
      <c r="AE6" s="72">
        <v>5.6122448979591733E-2</v>
      </c>
      <c r="AF6" s="72">
        <v>0.17316538882803945</v>
      </c>
      <c r="AG6" s="137">
        <v>0.22928783780763118</v>
      </c>
      <c r="AH6" s="75">
        <v>15.220444305049513</v>
      </c>
      <c r="AI6" s="75">
        <v>15.449732142857144</v>
      </c>
      <c r="AJ6" s="72">
        <v>96.215906203358045</v>
      </c>
      <c r="AK6" s="72">
        <v>14.850489183500279</v>
      </c>
      <c r="AL6" s="72">
        <v>6.478972174886958</v>
      </c>
      <c r="AM6" s="322">
        <v>30.070933488549791</v>
      </c>
      <c r="AN6" s="323">
        <v>30.300221326357423</v>
      </c>
      <c r="AO6" s="137">
        <v>3.3171645569620272</v>
      </c>
      <c r="AP6" s="137">
        <v>10.632902109704638</v>
      </c>
      <c r="AQ6" s="72">
        <v>0.23778843759136356</v>
      </c>
      <c r="AR6" s="72">
        <v>13.950066666666665</v>
      </c>
      <c r="AV6" s="69"/>
      <c r="AX6" s="322"/>
      <c r="AY6" s="322"/>
    </row>
    <row r="7" spans="1:53" x14ac:dyDescent="0.2">
      <c r="A7" t="s">
        <v>756</v>
      </c>
      <c r="B7" t="s">
        <v>299</v>
      </c>
      <c r="C7" t="s">
        <v>764</v>
      </c>
      <c r="D7" t="s">
        <v>785</v>
      </c>
      <c r="E7" s="167">
        <v>43297</v>
      </c>
      <c r="F7" t="s">
        <v>777</v>
      </c>
      <c r="G7" t="s">
        <v>782</v>
      </c>
      <c r="H7">
        <v>1</v>
      </c>
      <c r="I7" t="s">
        <v>760</v>
      </c>
      <c r="J7" t="s">
        <v>761</v>
      </c>
      <c r="K7">
        <v>1</v>
      </c>
      <c r="L7">
        <v>1</v>
      </c>
      <c r="M7" t="s">
        <v>783</v>
      </c>
      <c r="N7" t="s">
        <v>784</v>
      </c>
      <c r="O7" s="131" t="s">
        <v>761</v>
      </c>
      <c r="P7" s="131" t="s">
        <v>761</v>
      </c>
      <c r="Q7" s="68">
        <v>1.55</v>
      </c>
      <c r="R7" s="68">
        <v>1.55</v>
      </c>
      <c r="S7" s="131">
        <v>1.55</v>
      </c>
      <c r="T7" s="68">
        <v>1.7</v>
      </c>
      <c r="U7" s="76">
        <v>0.91176470588235303</v>
      </c>
      <c r="V7" s="68">
        <v>0.8</v>
      </c>
      <c r="W7" s="68" t="s">
        <v>761</v>
      </c>
      <c r="X7" s="359">
        <v>25.3</v>
      </c>
      <c r="Y7" s="68">
        <v>5.23</v>
      </c>
      <c r="Z7" s="360">
        <v>4.5203481305953055</v>
      </c>
      <c r="AA7" s="321" t="s">
        <v>761</v>
      </c>
      <c r="AB7" s="226">
        <v>25.7</v>
      </c>
      <c r="AC7" s="204">
        <v>40.4</v>
      </c>
      <c r="AD7" s="72">
        <v>0.82800711753969236</v>
      </c>
      <c r="AE7" s="72">
        <v>2.5000000000000001E-2</v>
      </c>
      <c r="AF7" s="72">
        <v>0.11358159912376781</v>
      </c>
      <c r="AG7" s="137">
        <v>0.1385815991237678</v>
      </c>
      <c r="AH7" s="75">
        <v>15.856431155978274</v>
      </c>
      <c r="AI7" s="75">
        <v>15.995012755102042</v>
      </c>
      <c r="AJ7" s="72">
        <v>99.572575263140635</v>
      </c>
      <c r="AK7" s="72">
        <v>14.473040997531619</v>
      </c>
      <c r="AL7" s="72">
        <v>6.879865487848944</v>
      </c>
      <c r="AM7" s="322">
        <v>30.329472153509894</v>
      </c>
      <c r="AN7" s="323">
        <v>30.468053752633661</v>
      </c>
      <c r="AO7" s="137">
        <v>4.4500759493670898</v>
      </c>
      <c r="AP7" s="137">
        <v>8.5978307172995727</v>
      </c>
      <c r="AQ7" s="72">
        <v>0.34105669691335605</v>
      </c>
      <c r="AR7" s="72">
        <v>13.047906666666663</v>
      </c>
      <c r="AV7" s="69"/>
      <c r="AX7" s="322"/>
      <c r="AY7" s="322"/>
    </row>
    <row r="8" spans="1:53" x14ac:dyDescent="0.2">
      <c r="A8" t="s">
        <v>756</v>
      </c>
      <c r="B8" t="s">
        <v>299</v>
      </c>
      <c r="C8" t="s">
        <v>765</v>
      </c>
      <c r="D8" t="s">
        <v>781</v>
      </c>
      <c r="E8" s="167">
        <v>43297</v>
      </c>
      <c r="F8" t="s">
        <v>777</v>
      </c>
      <c r="G8" t="s">
        <v>782</v>
      </c>
      <c r="H8">
        <v>1</v>
      </c>
      <c r="I8" t="s">
        <v>760</v>
      </c>
      <c r="J8" t="s">
        <v>761</v>
      </c>
      <c r="K8">
        <v>1</v>
      </c>
      <c r="L8">
        <v>1</v>
      </c>
      <c r="M8" t="s">
        <v>783</v>
      </c>
      <c r="N8" t="s">
        <v>784</v>
      </c>
      <c r="O8" s="131" t="s">
        <v>761</v>
      </c>
      <c r="P8" s="131" t="s">
        <v>761</v>
      </c>
      <c r="Q8" s="68">
        <v>1.55</v>
      </c>
      <c r="R8" s="68">
        <v>1.55</v>
      </c>
      <c r="S8" s="131">
        <v>1.55</v>
      </c>
      <c r="T8" s="68">
        <v>1.7</v>
      </c>
      <c r="U8" s="76">
        <v>0.91176470588235303</v>
      </c>
      <c r="V8" s="68">
        <v>1.5</v>
      </c>
      <c r="W8" s="77">
        <v>0.34513888888888888</v>
      </c>
      <c r="X8" s="359">
        <v>25.4</v>
      </c>
      <c r="Y8" s="68">
        <v>5.3</v>
      </c>
      <c r="Z8" s="360">
        <v>4.5657649018823347</v>
      </c>
      <c r="AA8" s="321" t="s">
        <v>761</v>
      </c>
      <c r="AB8" s="226">
        <v>26.3</v>
      </c>
      <c r="AC8" s="204">
        <v>41.1</v>
      </c>
      <c r="AD8" s="68" t="s">
        <v>763</v>
      </c>
      <c r="AE8" s="68" t="s">
        <v>763</v>
      </c>
      <c r="AF8" s="68" t="s">
        <v>763</v>
      </c>
      <c r="AG8" s="131" t="s">
        <v>763</v>
      </c>
      <c r="AH8" s="68" t="s">
        <v>763</v>
      </c>
      <c r="AI8" s="68" t="s">
        <v>763</v>
      </c>
      <c r="AJ8" s="72" t="s">
        <v>763</v>
      </c>
      <c r="AK8" s="72" t="s">
        <v>763</v>
      </c>
      <c r="AL8" s="72" t="s">
        <v>763</v>
      </c>
      <c r="AM8" s="68" t="s">
        <v>763</v>
      </c>
      <c r="AN8" s="131" t="s">
        <v>763</v>
      </c>
      <c r="AO8" s="131" t="s">
        <v>763</v>
      </c>
      <c r="AP8" s="131" t="s">
        <v>763</v>
      </c>
      <c r="AQ8" s="68" t="s">
        <v>763</v>
      </c>
      <c r="AR8" s="68" t="s">
        <v>763</v>
      </c>
      <c r="AV8" s="69"/>
      <c r="AX8" s="322"/>
      <c r="AY8" s="322"/>
    </row>
    <row r="9" spans="1:53" x14ac:dyDescent="0.2">
      <c r="A9" t="s">
        <v>756</v>
      </c>
      <c r="B9" t="s">
        <v>299</v>
      </c>
      <c r="C9" t="s">
        <v>765</v>
      </c>
      <c r="D9" t="s">
        <v>785</v>
      </c>
      <c r="E9" s="167">
        <v>43297</v>
      </c>
      <c r="F9" t="s">
        <v>777</v>
      </c>
      <c r="G9" t="s">
        <v>782</v>
      </c>
      <c r="H9">
        <v>1</v>
      </c>
      <c r="I9" t="s">
        <v>760</v>
      </c>
      <c r="J9" t="s">
        <v>761</v>
      </c>
      <c r="K9">
        <v>1</v>
      </c>
      <c r="L9">
        <v>1</v>
      </c>
      <c r="M9" t="s">
        <v>783</v>
      </c>
      <c r="N9" t="s">
        <v>784</v>
      </c>
      <c r="O9" s="131" t="s">
        <v>761</v>
      </c>
      <c r="P9" s="131" t="s">
        <v>761</v>
      </c>
      <c r="Q9" s="68">
        <v>1.55</v>
      </c>
      <c r="R9" s="68">
        <v>1.55</v>
      </c>
      <c r="S9" s="131">
        <v>1.55</v>
      </c>
      <c r="T9" s="68">
        <v>1.7</v>
      </c>
      <c r="U9" s="76">
        <v>0.91176470588235303</v>
      </c>
      <c r="V9" s="68">
        <v>1.5</v>
      </c>
      <c r="W9" s="77">
        <v>0.34513888888888888</v>
      </c>
      <c r="X9" s="359">
        <v>25.4</v>
      </c>
      <c r="Y9" s="68">
        <v>5.3</v>
      </c>
      <c r="Z9" s="360">
        <v>4.5657649018823347</v>
      </c>
      <c r="AA9" s="321" t="s">
        <v>761</v>
      </c>
      <c r="AB9" s="226">
        <v>26.3</v>
      </c>
      <c r="AC9" s="204">
        <v>41.4</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3" x14ac:dyDescent="0.2">
      <c r="A10" t="s">
        <v>756</v>
      </c>
      <c r="B10" t="s">
        <v>299</v>
      </c>
      <c r="C10" t="s">
        <v>757</v>
      </c>
      <c r="D10" t="s">
        <v>781</v>
      </c>
      <c r="E10" s="167">
        <v>43312</v>
      </c>
      <c r="F10" t="s">
        <v>777</v>
      </c>
      <c r="G10" t="s">
        <v>811</v>
      </c>
      <c r="H10">
        <v>1</v>
      </c>
      <c r="I10" t="s">
        <v>760</v>
      </c>
      <c r="J10" t="s">
        <v>761</v>
      </c>
      <c r="K10">
        <v>1</v>
      </c>
      <c r="L10">
        <v>1</v>
      </c>
      <c r="M10" t="s">
        <v>812</v>
      </c>
      <c r="N10" t="s">
        <v>813</v>
      </c>
      <c r="O10" s="131" t="s">
        <v>761</v>
      </c>
      <c r="P10" s="131" t="s">
        <v>761</v>
      </c>
      <c r="Q10" s="68">
        <v>1.5</v>
      </c>
      <c r="R10" s="68">
        <v>1.5</v>
      </c>
      <c r="S10" s="131">
        <v>1.5</v>
      </c>
      <c r="T10" s="68">
        <v>1.7</v>
      </c>
      <c r="U10" s="76">
        <v>0.88235294117647056</v>
      </c>
      <c r="V10" s="68">
        <v>0.15</v>
      </c>
      <c r="W10" s="77">
        <v>0.33749999999999997</v>
      </c>
      <c r="X10" s="359">
        <v>25.1</v>
      </c>
      <c r="Y10" s="68">
        <v>4.04</v>
      </c>
      <c r="Z10" s="360">
        <v>3.6080626416297692</v>
      </c>
      <c r="AA10" s="321">
        <v>0.50782101733912421</v>
      </c>
      <c r="AB10" s="205">
        <v>19.899999999999999</v>
      </c>
      <c r="AC10" s="171">
        <v>32.299999999999997</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324"/>
      <c r="AW10" s="325"/>
      <c r="AX10" s="204"/>
      <c r="AY10" s="204"/>
      <c r="AZ10" s="204"/>
      <c r="BA10" s="204"/>
    </row>
    <row r="11" spans="1:53" x14ac:dyDescent="0.2">
      <c r="A11" t="s">
        <v>756</v>
      </c>
      <c r="B11" t="s">
        <v>299</v>
      </c>
      <c r="C11" t="s">
        <v>757</v>
      </c>
      <c r="D11" t="s">
        <v>785</v>
      </c>
      <c r="E11" s="167">
        <v>43312</v>
      </c>
      <c r="F11" t="s">
        <v>777</v>
      </c>
      <c r="G11" t="s">
        <v>811</v>
      </c>
      <c r="H11">
        <v>1</v>
      </c>
      <c r="I11" t="s">
        <v>760</v>
      </c>
      <c r="J11" t="s">
        <v>761</v>
      </c>
      <c r="K11">
        <v>1</v>
      </c>
      <c r="L11">
        <v>1</v>
      </c>
      <c r="M11" t="s">
        <v>812</v>
      </c>
      <c r="N11" t="s">
        <v>813</v>
      </c>
      <c r="O11" s="131" t="s">
        <v>761</v>
      </c>
      <c r="P11" s="131" t="s">
        <v>761</v>
      </c>
      <c r="Q11" s="68">
        <v>1.5</v>
      </c>
      <c r="R11" s="68">
        <v>1.5</v>
      </c>
      <c r="S11" s="131">
        <v>1.5</v>
      </c>
      <c r="T11" s="68">
        <v>1.7</v>
      </c>
      <c r="U11" s="76">
        <v>0.88235294117647056</v>
      </c>
      <c r="V11" s="68">
        <v>0.15</v>
      </c>
      <c r="W11" s="77">
        <v>0.33749999999999997</v>
      </c>
      <c r="X11" s="359">
        <v>25.1</v>
      </c>
      <c r="Y11" s="68">
        <v>4.04</v>
      </c>
      <c r="Z11" s="360">
        <v>3.5794745943184614</v>
      </c>
      <c r="AA11" s="321">
        <v>0.50379735901848877</v>
      </c>
      <c r="AB11" s="205">
        <v>21.3</v>
      </c>
      <c r="AC11" s="171">
        <v>34.299999999999997</v>
      </c>
      <c r="AD11" s="68" t="s">
        <v>763</v>
      </c>
      <c r="AE11" s="68" t="s">
        <v>763</v>
      </c>
      <c r="AF11" s="68" t="s">
        <v>763</v>
      </c>
      <c r="AG11" s="131" t="s">
        <v>763</v>
      </c>
      <c r="AH11" s="68" t="s">
        <v>763</v>
      </c>
      <c r="AI11" s="68" t="s">
        <v>763</v>
      </c>
      <c r="AJ11" s="72" t="s">
        <v>763</v>
      </c>
      <c r="AK11" s="72" t="s">
        <v>763</v>
      </c>
      <c r="AL11" s="72" t="s">
        <v>763</v>
      </c>
      <c r="AM11" s="68" t="s">
        <v>763</v>
      </c>
      <c r="AN11" s="131" t="s">
        <v>763</v>
      </c>
      <c r="AO11" s="131" t="s">
        <v>763</v>
      </c>
      <c r="AP11" s="131" t="s">
        <v>763</v>
      </c>
      <c r="AQ11" s="68" t="s">
        <v>763</v>
      </c>
      <c r="AR11" s="68" t="s">
        <v>763</v>
      </c>
      <c r="AV11" s="324"/>
      <c r="AW11" s="325"/>
      <c r="AX11" s="204"/>
      <c r="AY11" s="204"/>
      <c r="AZ11" s="204"/>
      <c r="BA11" s="204"/>
    </row>
    <row r="12" spans="1:53" x14ac:dyDescent="0.2">
      <c r="A12" t="s">
        <v>756</v>
      </c>
      <c r="B12" t="s">
        <v>299</v>
      </c>
      <c r="C12" t="s">
        <v>764</v>
      </c>
      <c r="D12" t="s">
        <v>781</v>
      </c>
      <c r="E12" s="167">
        <v>43312</v>
      </c>
      <c r="F12" t="s">
        <v>777</v>
      </c>
      <c r="G12" t="s">
        <v>811</v>
      </c>
      <c r="H12">
        <v>1</v>
      </c>
      <c r="I12" t="s">
        <v>760</v>
      </c>
      <c r="J12" t="s">
        <v>761</v>
      </c>
      <c r="K12">
        <v>1</v>
      </c>
      <c r="L12">
        <v>1</v>
      </c>
      <c r="M12" t="s">
        <v>812</v>
      </c>
      <c r="N12" t="s">
        <v>813</v>
      </c>
      <c r="O12" s="131" t="s">
        <v>761</v>
      </c>
      <c r="P12" s="131" t="s">
        <v>761</v>
      </c>
      <c r="Q12" s="68">
        <v>1.5</v>
      </c>
      <c r="R12" s="68">
        <v>1.5</v>
      </c>
      <c r="S12" s="131">
        <v>1.5</v>
      </c>
      <c r="T12" s="68">
        <v>1.7</v>
      </c>
      <c r="U12" s="76">
        <v>0.88235294117647056</v>
      </c>
      <c r="V12" s="68">
        <v>0.75</v>
      </c>
      <c r="W12" s="77">
        <v>0.34375</v>
      </c>
      <c r="X12" s="359">
        <v>26.6</v>
      </c>
      <c r="Y12" s="68">
        <v>4.1500000000000004</v>
      </c>
      <c r="Z12" s="360">
        <v>3.59368335066962</v>
      </c>
      <c r="AA12" s="321">
        <v>0.50579718713181387</v>
      </c>
      <c r="AB12" s="205">
        <v>25.6</v>
      </c>
      <c r="AC12" s="171">
        <v>40.5</v>
      </c>
      <c r="AD12" s="72">
        <v>0.87643825043966739</v>
      </c>
      <c r="AE12" s="72">
        <v>2.5000000000000001E-2</v>
      </c>
      <c r="AF12" s="72">
        <v>0.24578313253012052</v>
      </c>
      <c r="AG12" s="137">
        <v>0.27078313253012054</v>
      </c>
      <c r="AH12" s="75">
        <v>18.450632683796414</v>
      </c>
      <c r="AI12" s="75">
        <v>18.721415816326534</v>
      </c>
      <c r="AJ12" s="72">
        <v>101.01852501197006</v>
      </c>
      <c r="AK12" s="72">
        <v>17.178086330307018</v>
      </c>
      <c r="AL12" s="72">
        <v>5.8806623199782573</v>
      </c>
      <c r="AM12" s="322">
        <v>35.628719014103432</v>
      </c>
      <c r="AN12" s="323">
        <v>35.899502146633552</v>
      </c>
      <c r="AO12" s="137">
        <v>3.009012658227848</v>
      </c>
      <c r="AP12" s="137">
        <v>13.611734008438825</v>
      </c>
      <c r="AQ12" s="72">
        <v>0.18103955968852464</v>
      </c>
      <c r="AR12" s="72">
        <v>16.620746666666673</v>
      </c>
      <c r="AV12" s="324"/>
      <c r="AW12" s="325"/>
      <c r="AX12" s="204"/>
      <c r="AY12" s="204"/>
      <c r="AZ12" s="204"/>
      <c r="BA12" s="204"/>
    </row>
    <row r="13" spans="1:53" x14ac:dyDescent="0.2">
      <c r="A13" t="s">
        <v>756</v>
      </c>
      <c r="B13" t="s">
        <v>299</v>
      </c>
      <c r="C13" t="s">
        <v>764</v>
      </c>
      <c r="D13" t="s">
        <v>785</v>
      </c>
      <c r="E13" s="167">
        <v>43312</v>
      </c>
      <c r="F13" t="s">
        <v>777</v>
      </c>
      <c r="G13" t="s">
        <v>811</v>
      </c>
      <c r="H13">
        <v>1</v>
      </c>
      <c r="I13" t="s">
        <v>760</v>
      </c>
      <c r="J13" t="s">
        <v>761</v>
      </c>
      <c r="K13">
        <v>1</v>
      </c>
      <c r="L13">
        <v>1</v>
      </c>
      <c r="M13" t="s">
        <v>812</v>
      </c>
      <c r="N13" t="s">
        <v>813</v>
      </c>
      <c r="O13" s="131" t="s">
        <v>761</v>
      </c>
      <c r="P13" s="131" t="s">
        <v>761</v>
      </c>
      <c r="Q13" s="68">
        <v>1.5</v>
      </c>
      <c r="R13" s="68">
        <v>1.5</v>
      </c>
      <c r="S13" s="131">
        <v>1.5</v>
      </c>
      <c r="T13" s="68">
        <v>1.7</v>
      </c>
      <c r="U13" s="76">
        <v>0.88235294117647056</v>
      </c>
      <c r="V13" s="68">
        <v>0.75</v>
      </c>
      <c r="W13" s="77">
        <v>0.34375</v>
      </c>
      <c r="X13" s="359">
        <v>26.6</v>
      </c>
      <c r="Y13" s="68">
        <v>4.1500000000000004</v>
      </c>
      <c r="Z13" s="360">
        <v>3.5957043921888299</v>
      </c>
      <c r="AA13" s="321">
        <v>0.5060816409959259</v>
      </c>
      <c r="AB13" s="205">
        <v>25.5</v>
      </c>
      <c r="AC13" s="171">
        <v>40.299999999999997</v>
      </c>
      <c r="AD13" s="72">
        <v>0.87643825043966739</v>
      </c>
      <c r="AE13" s="72">
        <v>2.5000000000000001E-2</v>
      </c>
      <c r="AF13" s="72">
        <v>0.241594</v>
      </c>
      <c r="AG13" s="137">
        <v>0.266594</v>
      </c>
      <c r="AH13" s="75">
        <v>16.803836</v>
      </c>
      <c r="AI13" s="75">
        <v>17.070430000000002</v>
      </c>
      <c r="AJ13" s="72">
        <v>97.112739321382008</v>
      </c>
      <c r="AK13" s="72">
        <v>17.013686675974</v>
      </c>
      <c r="AL13" s="72">
        <v>5.7079186404978568</v>
      </c>
      <c r="AM13" s="322">
        <v>33.817522675974004</v>
      </c>
      <c r="AN13" s="323">
        <v>34.084116675974002</v>
      </c>
      <c r="AO13" s="137">
        <v>4.1328607594936706</v>
      </c>
      <c r="AP13" s="137">
        <v>10.676405907172995</v>
      </c>
      <c r="AQ13" s="72">
        <v>0.27907261395975069</v>
      </c>
      <c r="AR13" s="72">
        <v>14.809266666666666</v>
      </c>
      <c r="AV13" s="324"/>
      <c r="AW13" s="325"/>
      <c r="AX13" s="204"/>
      <c r="AY13" s="204"/>
      <c r="AZ13" s="204"/>
      <c r="BA13" s="204"/>
    </row>
    <row r="14" spans="1:53" x14ac:dyDescent="0.2">
      <c r="A14" t="s">
        <v>756</v>
      </c>
      <c r="B14" t="s">
        <v>299</v>
      </c>
      <c r="C14" t="s">
        <v>765</v>
      </c>
      <c r="D14" t="s">
        <v>781</v>
      </c>
      <c r="E14" s="167">
        <v>43312</v>
      </c>
      <c r="F14" t="s">
        <v>777</v>
      </c>
      <c r="G14" t="s">
        <v>811</v>
      </c>
      <c r="H14">
        <v>1</v>
      </c>
      <c r="I14" t="s">
        <v>760</v>
      </c>
      <c r="J14" t="s">
        <v>761</v>
      </c>
      <c r="K14">
        <v>1</v>
      </c>
      <c r="L14">
        <v>1</v>
      </c>
      <c r="M14" t="s">
        <v>812</v>
      </c>
      <c r="N14" t="s">
        <v>813</v>
      </c>
      <c r="O14" s="131" t="s">
        <v>761</v>
      </c>
      <c r="P14" s="131" t="s">
        <v>761</v>
      </c>
      <c r="Q14" s="68">
        <v>1.5</v>
      </c>
      <c r="R14" s="68">
        <v>1.5</v>
      </c>
      <c r="S14" s="131">
        <v>1.5</v>
      </c>
      <c r="T14" s="68">
        <v>1.7</v>
      </c>
      <c r="U14" s="76">
        <v>0.88235294117647056</v>
      </c>
      <c r="V14" s="68">
        <v>1.5</v>
      </c>
      <c r="W14" s="77">
        <v>0.3520833333333333</v>
      </c>
      <c r="X14" s="359">
        <v>26.3</v>
      </c>
      <c r="Y14" s="68">
        <v>4.6399999999999997</v>
      </c>
      <c r="Z14" s="360">
        <v>3.9561411839624863</v>
      </c>
      <c r="AA14" s="321">
        <v>0.5568117409041331</v>
      </c>
      <c r="AB14" s="205">
        <v>28.3</v>
      </c>
      <c r="AC14" s="171">
        <v>44.2</v>
      </c>
      <c r="AD14" s="68" t="s">
        <v>763</v>
      </c>
      <c r="AE14" s="68" t="s">
        <v>763</v>
      </c>
      <c r="AF14" s="68" t="s">
        <v>763</v>
      </c>
      <c r="AG14" s="131" t="s">
        <v>763</v>
      </c>
      <c r="AH14" s="68" t="s">
        <v>763</v>
      </c>
      <c r="AI14" s="68" t="s">
        <v>763</v>
      </c>
      <c r="AJ14" s="72" t="s">
        <v>763</v>
      </c>
      <c r="AK14" s="72" t="s">
        <v>763</v>
      </c>
      <c r="AL14" s="72" t="s">
        <v>763</v>
      </c>
      <c r="AM14" s="68" t="s">
        <v>763</v>
      </c>
      <c r="AN14" s="131" t="s">
        <v>763</v>
      </c>
      <c r="AO14" s="131" t="s">
        <v>763</v>
      </c>
      <c r="AP14" s="131" t="s">
        <v>763</v>
      </c>
      <c r="AQ14" s="68" t="s">
        <v>763</v>
      </c>
      <c r="AR14" s="68" t="s">
        <v>763</v>
      </c>
      <c r="AV14" s="324"/>
      <c r="AW14" s="325"/>
      <c r="AX14" s="204"/>
      <c r="AY14" s="204"/>
      <c r="AZ14" s="204"/>
      <c r="BA14" s="204"/>
    </row>
    <row r="15" spans="1:53" x14ac:dyDescent="0.2">
      <c r="A15" t="s">
        <v>756</v>
      </c>
      <c r="B15" t="s">
        <v>299</v>
      </c>
      <c r="C15" t="s">
        <v>765</v>
      </c>
      <c r="D15" t="s">
        <v>785</v>
      </c>
      <c r="E15" s="167">
        <v>43312</v>
      </c>
      <c r="F15" t="s">
        <v>777</v>
      </c>
      <c r="G15" t="s">
        <v>811</v>
      </c>
      <c r="H15">
        <v>1</v>
      </c>
      <c r="I15" t="s">
        <v>760</v>
      </c>
      <c r="J15" t="s">
        <v>761</v>
      </c>
      <c r="K15">
        <v>1</v>
      </c>
      <c r="L15">
        <v>1</v>
      </c>
      <c r="M15" t="s">
        <v>812</v>
      </c>
      <c r="N15" t="s">
        <v>813</v>
      </c>
      <c r="O15" s="131" t="s">
        <v>761</v>
      </c>
      <c r="P15" s="131" t="s">
        <v>761</v>
      </c>
      <c r="Q15" s="68">
        <v>1.5</v>
      </c>
      <c r="R15" s="68">
        <v>1.5</v>
      </c>
      <c r="S15" s="131">
        <v>1.5</v>
      </c>
      <c r="T15" s="68">
        <v>1.7</v>
      </c>
      <c r="U15" s="76">
        <v>0.88235294117647056</v>
      </c>
      <c r="V15" s="68">
        <v>1.5</v>
      </c>
      <c r="W15" s="77">
        <v>0.3520833333333333</v>
      </c>
      <c r="X15" s="359">
        <v>26.3</v>
      </c>
      <c r="Y15" s="68">
        <v>4.6399999999999997</v>
      </c>
      <c r="Z15" s="360">
        <v>3.9561411839624863</v>
      </c>
      <c r="AA15" s="321">
        <v>0.5568117409041331</v>
      </c>
      <c r="AB15" s="205">
        <v>28.3</v>
      </c>
      <c r="AC15" s="171">
        <v>44.2</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324"/>
      <c r="AW15" s="325"/>
      <c r="AX15" s="204"/>
      <c r="AY15" s="204"/>
      <c r="AZ15" s="204"/>
      <c r="BA15" s="204"/>
    </row>
    <row r="16" spans="1:53" x14ac:dyDescent="0.2">
      <c r="A16" t="s">
        <v>756</v>
      </c>
      <c r="B16" t="s">
        <v>299</v>
      </c>
      <c r="C16" t="s">
        <v>757</v>
      </c>
      <c r="D16" t="s">
        <v>781</v>
      </c>
      <c r="E16" s="167">
        <v>43326</v>
      </c>
      <c r="F16" t="s">
        <v>777</v>
      </c>
      <c r="G16" t="s">
        <v>811</v>
      </c>
      <c r="H16">
        <v>0</v>
      </c>
      <c r="I16" t="s">
        <v>760</v>
      </c>
      <c r="J16" t="s">
        <v>761</v>
      </c>
      <c r="K16">
        <v>5</v>
      </c>
      <c r="L16">
        <v>3</v>
      </c>
      <c r="M16" t="s">
        <v>761</v>
      </c>
      <c r="N16" t="s">
        <v>835</v>
      </c>
      <c r="O16" s="131" t="s">
        <v>761</v>
      </c>
      <c r="P16" s="131" t="s">
        <v>761</v>
      </c>
      <c r="Q16" s="68">
        <v>1.25</v>
      </c>
      <c r="R16" s="68">
        <v>1.1000000000000001</v>
      </c>
      <c r="S16" s="131">
        <v>1.175</v>
      </c>
      <c r="T16" s="68">
        <v>2.0499999999999998</v>
      </c>
      <c r="U16" s="76">
        <v>0.57317073170731714</v>
      </c>
      <c r="V16" s="68">
        <v>0.15</v>
      </c>
      <c r="W16" s="77">
        <v>0.33333333333333331</v>
      </c>
      <c r="X16" s="359">
        <v>23.7</v>
      </c>
      <c r="Y16" s="68">
        <v>4.16</v>
      </c>
      <c r="Z16" s="360">
        <v>3.7646190055364701</v>
      </c>
      <c r="AA16" s="321">
        <v>0.57037576046355853</v>
      </c>
      <c r="AB16" s="226">
        <v>17.399999999999999</v>
      </c>
      <c r="AC16" s="216">
        <v>28.49</v>
      </c>
      <c r="AD16" s="68" t="s">
        <v>763</v>
      </c>
      <c r="AE16" s="68" t="s">
        <v>763</v>
      </c>
      <c r="AF16" s="68" t="s">
        <v>763</v>
      </c>
      <c r="AG16" s="131" t="s">
        <v>763</v>
      </c>
      <c r="AH16" s="68" t="s">
        <v>763</v>
      </c>
      <c r="AI16" s="68" t="s">
        <v>763</v>
      </c>
      <c r="AJ16" s="72" t="s">
        <v>763</v>
      </c>
      <c r="AK16" s="72" t="s">
        <v>763</v>
      </c>
      <c r="AL16" s="72" t="s">
        <v>763</v>
      </c>
      <c r="AM16" s="68" t="s">
        <v>763</v>
      </c>
      <c r="AN16" s="131" t="s">
        <v>763</v>
      </c>
      <c r="AO16" s="131" t="s">
        <v>763</v>
      </c>
      <c r="AP16" s="131" t="s">
        <v>763</v>
      </c>
      <c r="AQ16" s="68" t="s">
        <v>763</v>
      </c>
      <c r="AR16" s="68" t="s">
        <v>763</v>
      </c>
      <c r="AV16" s="69"/>
      <c r="AX16" s="322"/>
      <c r="AY16" s="322"/>
    </row>
    <row r="17" spans="1:53" x14ac:dyDescent="0.2">
      <c r="A17" t="s">
        <v>756</v>
      </c>
      <c r="B17" t="s">
        <v>299</v>
      </c>
      <c r="C17" t="s">
        <v>757</v>
      </c>
      <c r="D17" t="s">
        <v>785</v>
      </c>
      <c r="E17" s="167">
        <v>43326</v>
      </c>
      <c r="F17" t="s">
        <v>777</v>
      </c>
      <c r="G17" t="s">
        <v>811</v>
      </c>
      <c r="H17">
        <v>0</v>
      </c>
      <c r="I17" t="s">
        <v>760</v>
      </c>
      <c r="J17" t="s">
        <v>761</v>
      </c>
      <c r="K17">
        <v>5</v>
      </c>
      <c r="L17">
        <v>3</v>
      </c>
      <c r="M17" t="s">
        <v>761</v>
      </c>
      <c r="N17" t="s">
        <v>835</v>
      </c>
      <c r="O17" s="131" t="s">
        <v>761</v>
      </c>
      <c r="P17" s="131" t="s">
        <v>761</v>
      </c>
      <c r="Q17" s="68">
        <v>1.25</v>
      </c>
      <c r="R17" s="68">
        <v>1.1000000000000001</v>
      </c>
      <c r="S17" s="131">
        <v>1.175</v>
      </c>
      <c r="T17" s="68">
        <v>2.0499999999999998</v>
      </c>
      <c r="U17" s="76">
        <v>0.57317073170731714</v>
      </c>
      <c r="V17" s="68">
        <v>0.15</v>
      </c>
      <c r="W17" s="77">
        <v>0.33333333333333331</v>
      </c>
      <c r="X17" s="359">
        <v>23.7</v>
      </c>
      <c r="Y17" s="68">
        <v>4.16</v>
      </c>
      <c r="Z17" s="360">
        <v>3.7689429410817024</v>
      </c>
      <c r="AA17" s="321">
        <v>0.57103087802556951</v>
      </c>
      <c r="AB17" s="226">
        <v>17.2</v>
      </c>
      <c r="AC17" s="216">
        <v>28.16</v>
      </c>
      <c r="AD17" s="68" t="s">
        <v>763</v>
      </c>
      <c r="AE17" s="68" t="s">
        <v>763</v>
      </c>
      <c r="AF17" s="68" t="s">
        <v>763</v>
      </c>
      <c r="AG17" s="131" t="s">
        <v>763</v>
      </c>
      <c r="AH17" s="68" t="s">
        <v>763</v>
      </c>
      <c r="AI17" s="68" t="s">
        <v>763</v>
      </c>
      <c r="AJ17" s="72" t="s">
        <v>763</v>
      </c>
      <c r="AK17" s="72" t="s">
        <v>763</v>
      </c>
      <c r="AL17" s="72" t="s">
        <v>763</v>
      </c>
      <c r="AM17" s="68" t="s">
        <v>763</v>
      </c>
      <c r="AN17" s="131" t="s">
        <v>763</v>
      </c>
      <c r="AO17" s="131" t="s">
        <v>763</v>
      </c>
      <c r="AP17" s="131" t="s">
        <v>763</v>
      </c>
      <c r="AQ17" s="68" t="s">
        <v>763</v>
      </c>
      <c r="AR17" s="68" t="s">
        <v>763</v>
      </c>
      <c r="AV17" s="69"/>
      <c r="AX17" s="322"/>
      <c r="AY17" s="322"/>
    </row>
    <row r="18" spans="1:53" x14ac:dyDescent="0.2">
      <c r="A18" t="s">
        <v>756</v>
      </c>
      <c r="B18" t="s">
        <v>299</v>
      </c>
      <c r="C18" t="s">
        <v>764</v>
      </c>
      <c r="D18" t="s">
        <v>781</v>
      </c>
      <c r="E18" s="167">
        <v>43326</v>
      </c>
      <c r="F18" t="s">
        <v>777</v>
      </c>
      <c r="G18" t="s">
        <v>811</v>
      </c>
      <c r="H18">
        <v>0</v>
      </c>
      <c r="I18" t="s">
        <v>760</v>
      </c>
      <c r="J18" t="s">
        <v>761</v>
      </c>
      <c r="K18">
        <v>5</v>
      </c>
      <c r="L18">
        <v>3</v>
      </c>
      <c r="M18" t="s">
        <v>761</v>
      </c>
      <c r="N18" t="s">
        <v>835</v>
      </c>
      <c r="O18" s="131" t="s">
        <v>761</v>
      </c>
      <c r="P18" s="131" t="s">
        <v>761</v>
      </c>
      <c r="Q18" s="68">
        <v>1.25</v>
      </c>
      <c r="R18" s="68">
        <v>1.1000000000000001</v>
      </c>
      <c r="S18" s="131">
        <v>1.175</v>
      </c>
      <c r="T18" s="68">
        <v>2.0499999999999998</v>
      </c>
      <c r="U18" s="76">
        <v>0.57317073170731714</v>
      </c>
      <c r="V18" s="68">
        <v>1</v>
      </c>
      <c r="W18" s="77">
        <v>0.33333333333333331</v>
      </c>
      <c r="X18" s="359">
        <v>25.1</v>
      </c>
      <c r="Y18" s="68">
        <v>3.54</v>
      </c>
      <c r="Z18" s="360">
        <v>3.0712182437947533</v>
      </c>
      <c r="AA18" s="321">
        <v>0.46531891773849171</v>
      </c>
      <c r="AB18" s="226">
        <v>25</v>
      </c>
      <c r="AC18" s="216">
        <v>39.5</v>
      </c>
      <c r="AD18" s="72">
        <v>0.39939759036144573</v>
      </c>
      <c r="AE18" s="72">
        <v>2.5000000000000001E-2</v>
      </c>
      <c r="AF18" s="72">
        <v>0.4319824753559694</v>
      </c>
      <c r="AG18" s="137">
        <v>0.45698247535596942</v>
      </c>
      <c r="AH18" s="75">
        <v>21.081716504235871</v>
      </c>
      <c r="AI18" s="75">
        <v>21.538698979591839</v>
      </c>
      <c r="AJ18" s="72">
        <v>141.29294145752067</v>
      </c>
      <c r="AK18" s="72">
        <v>22.950370705449348</v>
      </c>
      <c r="AL18" s="72">
        <v>6.1564557396875514</v>
      </c>
      <c r="AM18" s="322">
        <v>44.032087209685216</v>
      </c>
      <c r="AN18" s="323">
        <v>44.489069685041187</v>
      </c>
      <c r="AO18" s="137">
        <v>11.265670886075949</v>
      </c>
      <c r="AP18" s="137">
        <v>22.925715780590718</v>
      </c>
      <c r="AQ18" s="72">
        <v>0.3294885637691583</v>
      </c>
      <c r="AR18" s="72">
        <v>34.191386666666666</v>
      </c>
      <c r="AV18" s="69"/>
      <c r="AX18" s="322"/>
      <c r="AY18" s="322"/>
    </row>
    <row r="19" spans="1:53" x14ac:dyDescent="0.2">
      <c r="A19" t="s">
        <v>756</v>
      </c>
      <c r="B19" t="s">
        <v>299</v>
      </c>
      <c r="C19" t="s">
        <v>764</v>
      </c>
      <c r="D19" t="s">
        <v>785</v>
      </c>
      <c r="E19" s="167">
        <v>43326</v>
      </c>
      <c r="F19" t="s">
        <v>777</v>
      </c>
      <c r="G19" t="s">
        <v>811</v>
      </c>
      <c r="H19">
        <v>0</v>
      </c>
      <c r="I19" t="s">
        <v>760</v>
      </c>
      <c r="J19" t="s">
        <v>761</v>
      </c>
      <c r="K19">
        <v>5</v>
      </c>
      <c r="L19">
        <v>3</v>
      </c>
      <c r="M19" t="s">
        <v>761</v>
      </c>
      <c r="N19" t="s">
        <v>835</v>
      </c>
      <c r="O19" s="131" t="s">
        <v>761</v>
      </c>
      <c r="P19" s="131" t="s">
        <v>761</v>
      </c>
      <c r="Q19" s="68">
        <v>1.25</v>
      </c>
      <c r="R19" s="68">
        <v>1.1000000000000001</v>
      </c>
      <c r="S19" s="131">
        <v>1.175</v>
      </c>
      <c r="T19" s="68">
        <v>2.0499999999999998</v>
      </c>
      <c r="U19" s="76">
        <v>0.57317073170731714</v>
      </c>
      <c r="V19" s="68">
        <v>1</v>
      </c>
      <c r="W19" s="77">
        <v>0.33333333333333331</v>
      </c>
      <c r="X19" s="359">
        <v>25.1</v>
      </c>
      <c r="Y19" s="68">
        <v>3.54</v>
      </c>
      <c r="Z19" s="360">
        <v>3.0694736435288221</v>
      </c>
      <c r="AA19" s="321">
        <v>0.46505459412382527</v>
      </c>
      <c r="AB19" s="226">
        <v>25.1</v>
      </c>
      <c r="AC19" s="216">
        <v>39.700000000000003</v>
      </c>
      <c r="AD19" s="72">
        <v>0.39939759036144573</v>
      </c>
      <c r="AE19" s="72">
        <v>2.5000000000000001E-2</v>
      </c>
      <c r="AF19" s="72">
        <v>0.18713033953997812</v>
      </c>
      <c r="AG19" s="137">
        <v>0.21213033953997812</v>
      </c>
      <c r="AH19" s="75">
        <v>16.328163027806962</v>
      </c>
      <c r="AI19" s="75">
        <v>16.540293367346941</v>
      </c>
      <c r="AJ19" s="72">
        <v>158.6897057090375</v>
      </c>
      <c r="AK19" s="72">
        <v>25.861913655959828</v>
      </c>
      <c r="AL19" s="72">
        <v>6.1360388028543182</v>
      </c>
      <c r="AM19" s="322">
        <v>42.19007668376679</v>
      </c>
      <c r="AN19" s="323">
        <v>42.402207023306765</v>
      </c>
      <c r="AO19" s="137">
        <v>10.812506329113925</v>
      </c>
      <c r="AP19" s="137">
        <v>20.22132033755274</v>
      </c>
      <c r="AQ19" s="72">
        <v>0.34841034736871829</v>
      </c>
      <c r="AR19" s="72">
        <v>31.033826666666663</v>
      </c>
      <c r="AV19" s="69"/>
      <c r="AX19" s="322"/>
      <c r="AY19" s="322"/>
    </row>
    <row r="20" spans="1:53" x14ac:dyDescent="0.2">
      <c r="A20" t="s">
        <v>756</v>
      </c>
      <c r="B20" t="s">
        <v>299</v>
      </c>
      <c r="C20" t="s">
        <v>765</v>
      </c>
      <c r="D20" t="s">
        <v>781</v>
      </c>
      <c r="E20" s="167">
        <v>43326</v>
      </c>
      <c r="F20" t="s">
        <v>777</v>
      </c>
      <c r="G20" t="s">
        <v>811</v>
      </c>
      <c r="H20">
        <v>0</v>
      </c>
      <c r="I20" t="s">
        <v>760</v>
      </c>
      <c r="J20" t="s">
        <v>761</v>
      </c>
      <c r="K20">
        <v>5</v>
      </c>
      <c r="L20">
        <v>3</v>
      </c>
      <c r="M20" t="s">
        <v>761</v>
      </c>
      <c r="N20" t="s">
        <v>835</v>
      </c>
      <c r="O20" s="131" t="s">
        <v>761</v>
      </c>
      <c r="P20" s="131" t="s">
        <v>761</v>
      </c>
      <c r="Q20" s="68">
        <v>1.25</v>
      </c>
      <c r="R20" s="68">
        <v>1.1000000000000001</v>
      </c>
      <c r="S20" s="131">
        <v>1.175</v>
      </c>
      <c r="T20" s="68">
        <v>2.0499999999999998</v>
      </c>
      <c r="U20" s="76">
        <v>0.57317073170731714</v>
      </c>
      <c r="V20" s="68">
        <v>1.5</v>
      </c>
      <c r="W20" s="77">
        <v>0.33333333333333331</v>
      </c>
      <c r="X20" s="359">
        <v>25.1</v>
      </c>
      <c r="Y20" s="68">
        <v>3.7</v>
      </c>
      <c r="Z20" s="360">
        <v>3.1972879334262525</v>
      </c>
      <c r="AA20" s="321">
        <v>0.48441968065479757</v>
      </c>
      <c r="AB20" s="226">
        <v>25.7</v>
      </c>
      <c r="AC20" s="216">
        <v>40.5</v>
      </c>
      <c r="AD20" s="68" t="s">
        <v>763</v>
      </c>
      <c r="AE20" s="68" t="s">
        <v>763</v>
      </c>
      <c r="AF20" s="68" t="s">
        <v>763</v>
      </c>
      <c r="AG20" s="131" t="s">
        <v>763</v>
      </c>
      <c r="AH20" s="68" t="s">
        <v>763</v>
      </c>
      <c r="AI20" s="68" t="s">
        <v>763</v>
      </c>
      <c r="AJ20" s="72" t="s">
        <v>763</v>
      </c>
      <c r="AK20" s="72" t="s">
        <v>763</v>
      </c>
      <c r="AL20" s="72" t="s">
        <v>763</v>
      </c>
      <c r="AM20" s="68" t="s">
        <v>763</v>
      </c>
      <c r="AN20" s="131" t="s">
        <v>763</v>
      </c>
      <c r="AO20" s="131" t="s">
        <v>763</v>
      </c>
      <c r="AP20" s="131" t="s">
        <v>763</v>
      </c>
      <c r="AQ20" s="68" t="s">
        <v>763</v>
      </c>
      <c r="AR20" s="68" t="s">
        <v>763</v>
      </c>
      <c r="AV20" s="69"/>
      <c r="AX20" s="322"/>
      <c r="AY20" s="322"/>
    </row>
    <row r="21" spans="1:53" x14ac:dyDescent="0.2">
      <c r="A21" t="s">
        <v>756</v>
      </c>
      <c r="B21" t="s">
        <v>299</v>
      </c>
      <c r="C21" t="s">
        <v>765</v>
      </c>
      <c r="D21" t="s">
        <v>785</v>
      </c>
      <c r="E21" s="167">
        <v>43326</v>
      </c>
      <c r="F21" t="s">
        <v>777</v>
      </c>
      <c r="G21" t="s">
        <v>811</v>
      </c>
      <c r="H21">
        <v>0</v>
      </c>
      <c r="I21" t="s">
        <v>760</v>
      </c>
      <c r="J21" t="s">
        <v>761</v>
      </c>
      <c r="K21">
        <v>5</v>
      </c>
      <c r="L21">
        <v>3</v>
      </c>
      <c r="M21" t="s">
        <v>761</v>
      </c>
      <c r="N21" t="s">
        <v>835</v>
      </c>
      <c r="O21" s="131" t="s">
        <v>761</v>
      </c>
      <c r="P21" s="131" t="s">
        <v>761</v>
      </c>
      <c r="Q21" s="68">
        <v>1.25</v>
      </c>
      <c r="R21" s="68">
        <v>1.1000000000000001</v>
      </c>
      <c r="S21" s="131">
        <v>1.175</v>
      </c>
      <c r="T21" s="68">
        <v>2.0499999999999998</v>
      </c>
      <c r="U21" s="76">
        <v>0.57317073170731714</v>
      </c>
      <c r="V21" s="68">
        <v>1.5</v>
      </c>
      <c r="W21" s="77">
        <v>0.33333333333333331</v>
      </c>
      <c r="X21" s="359">
        <v>25.1</v>
      </c>
      <c r="Y21" s="68">
        <v>3.7</v>
      </c>
      <c r="Z21" s="360">
        <v>3.1972879334262525</v>
      </c>
      <c r="AA21" s="321">
        <v>0.48441968065479757</v>
      </c>
      <c r="AB21" s="226">
        <v>25.7</v>
      </c>
      <c r="AC21" s="216">
        <v>40.5</v>
      </c>
      <c r="AD21" s="68" t="s">
        <v>763</v>
      </c>
      <c r="AE21" s="68" t="s">
        <v>763</v>
      </c>
      <c r="AF21" s="68" t="s">
        <v>763</v>
      </c>
      <c r="AG21" s="131" t="s">
        <v>763</v>
      </c>
      <c r="AH21" s="68" t="s">
        <v>763</v>
      </c>
      <c r="AI21" s="68" t="s">
        <v>763</v>
      </c>
      <c r="AJ21" s="72" t="s">
        <v>763</v>
      </c>
      <c r="AK21" s="72" t="s">
        <v>763</v>
      </c>
      <c r="AL21" s="72" t="s">
        <v>763</v>
      </c>
      <c r="AM21" s="68" t="s">
        <v>763</v>
      </c>
      <c r="AN21" s="131" t="s">
        <v>763</v>
      </c>
      <c r="AO21" s="131" t="s">
        <v>763</v>
      </c>
      <c r="AP21" s="131" t="s">
        <v>763</v>
      </c>
      <c r="AQ21" s="68" t="s">
        <v>763</v>
      </c>
      <c r="AR21" s="68" t="s">
        <v>763</v>
      </c>
      <c r="AV21" s="69"/>
      <c r="AX21" s="322"/>
      <c r="AY21" s="322"/>
    </row>
    <row r="22" spans="1:53" x14ac:dyDescent="0.2">
      <c r="A22" t="s">
        <v>756</v>
      </c>
      <c r="B22" t="s">
        <v>299</v>
      </c>
      <c r="C22" t="s">
        <v>757</v>
      </c>
      <c r="D22" t="s">
        <v>781</v>
      </c>
      <c r="E22" s="167">
        <v>43340</v>
      </c>
      <c r="F22" t="s">
        <v>777</v>
      </c>
      <c r="G22" t="s">
        <v>846</v>
      </c>
      <c r="H22">
        <v>1</v>
      </c>
      <c r="I22" t="s">
        <v>760</v>
      </c>
      <c r="J22" t="s">
        <v>761</v>
      </c>
      <c r="K22">
        <v>2</v>
      </c>
      <c r="L22">
        <v>1</v>
      </c>
      <c r="M22" t="s">
        <v>774</v>
      </c>
      <c r="N22" t="s">
        <v>774</v>
      </c>
      <c r="O22" s="131" t="s">
        <v>761</v>
      </c>
      <c r="P22" s="131" t="s">
        <v>761</v>
      </c>
      <c r="Q22" s="68">
        <v>0.9</v>
      </c>
      <c r="R22" s="68">
        <v>0.9</v>
      </c>
      <c r="S22" s="131">
        <v>0.9</v>
      </c>
      <c r="T22" s="68">
        <v>2.1</v>
      </c>
      <c r="U22" s="76">
        <v>0.42857142857142855</v>
      </c>
      <c r="V22" s="68">
        <v>0.5</v>
      </c>
      <c r="W22" s="77">
        <v>0.3125</v>
      </c>
      <c r="X22" s="359" t="s">
        <v>761</v>
      </c>
      <c r="Y22" s="68" t="s">
        <v>761</v>
      </c>
      <c r="Z22" s="361" t="s">
        <v>761</v>
      </c>
      <c r="AA22" s="321" t="s">
        <v>761</v>
      </c>
      <c r="AB22" s="226">
        <v>21.4</v>
      </c>
      <c r="AC22" s="216">
        <v>34.200000000000003</v>
      </c>
      <c r="AD22" s="68" t="s">
        <v>763</v>
      </c>
      <c r="AE22" s="68" t="s">
        <v>763</v>
      </c>
      <c r="AF22" s="68" t="s">
        <v>763</v>
      </c>
      <c r="AG22" s="131" t="s">
        <v>763</v>
      </c>
      <c r="AH22" s="68" t="s">
        <v>763</v>
      </c>
      <c r="AI22" s="68" t="s">
        <v>763</v>
      </c>
      <c r="AJ22" s="72" t="s">
        <v>763</v>
      </c>
      <c r="AK22" s="72" t="s">
        <v>763</v>
      </c>
      <c r="AL22" s="72" t="s">
        <v>763</v>
      </c>
      <c r="AM22" s="68" t="s">
        <v>763</v>
      </c>
      <c r="AN22" s="131" t="s">
        <v>763</v>
      </c>
      <c r="AO22" s="131" t="s">
        <v>763</v>
      </c>
      <c r="AP22" s="131" t="s">
        <v>763</v>
      </c>
      <c r="AQ22" s="68" t="s">
        <v>763</v>
      </c>
      <c r="AR22" s="68" t="s">
        <v>763</v>
      </c>
      <c r="AV22" s="69"/>
      <c r="AX22" s="322"/>
      <c r="AY22" s="322"/>
    </row>
    <row r="23" spans="1:53" ht="12.75" customHeight="1" x14ac:dyDescent="0.2">
      <c r="A23" t="s">
        <v>756</v>
      </c>
      <c r="B23" t="s">
        <v>299</v>
      </c>
      <c r="C23" t="s">
        <v>757</v>
      </c>
      <c r="D23" t="s">
        <v>785</v>
      </c>
      <c r="E23" s="167">
        <v>43340</v>
      </c>
      <c r="F23" t="s">
        <v>777</v>
      </c>
      <c r="G23" t="s">
        <v>846</v>
      </c>
      <c r="H23">
        <v>1</v>
      </c>
      <c r="I23" t="s">
        <v>760</v>
      </c>
      <c r="J23" t="s">
        <v>761</v>
      </c>
      <c r="K23">
        <v>2</v>
      </c>
      <c r="L23">
        <v>1</v>
      </c>
      <c r="M23" t="s">
        <v>774</v>
      </c>
      <c r="N23" t="s">
        <v>774</v>
      </c>
      <c r="O23" s="131" t="s">
        <v>761</v>
      </c>
      <c r="P23" s="131" t="s">
        <v>761</v>
      </c>
      <c r="Q23" s="68">
        <v>0.9</v>
      </c>
      <c r="R23" s="68">
        <v>0.9</v>
      </c>
      <c r="S23" s="131">
        <v>0.9</v>
      </c>
      <c r="T23" s="68">
        <v>2.1</v>
      </c>
      <c r="U23" s="76">
        <v>0.42857142857142855</v>
      </c>
      <c r="V23" s="68">
        <v>0.5</v>
      </c>
      <c r="W23" s="77">
        <v>0.3125</v>
      </c>
      <c r="X23" s="359" t="s">
        <v>761</v>
      </c>
      <c r="Y23" s="68" t="s">
        <v>761</v>
      </c>
      <c r="Z23" s="361" t="s">
        <v>761</v>
      </c>
      <c r="AA23" s="321" t="s">
        <v>761</v>
      </c>
      <c r="AB23" s="226">
        <v>19.8</v>
      </c>
      <c r="AC23" s="216">
        <v>31.9</v>
      </c>
      <c r="AD23" s="68" t="s">
        <v>763</v>
      </c>
      <c r="AE23" s="68" t="s">
        <v>763</v>
      </c>
      <c r="AF23" s="68" t="s">
        <v>763</v>
      </c>
      <c r="AG23" s="131" t="s">
        <v>763</v>
      </c>
      <c r="AH23" s="68" t="s">
        <v>763</v>
      </c>
      <c r="AI23" s="68" t="s">
        <v>763</v>
      </c>
      <c r="AJ23" s="72" t="s">
        <v>763</v>
      </c>
      <c r="AK23" s="72" t="s">
        <v>763</v>
      </c>
      <c r="AL23" s="72" t="s">
        <v>763</v>
      </c>
      <c r="AM23" s="68" t="s">
        <v>763</v>
      </c>
      <c r="AN23" s="131" t="s">
        <v>763</v>
      </c>
      <c r="AO23" s="131" t="s">
        <v>763</v>
      </c>
      <c r="AP23" s="131" t="s">
        <v>763</v>
      </c>
      <c r="AQ23" s="68" t="s">
        <v>763</v>
      </c>
      <c r="AR23" s="68" t="s">
        <v>763</v>
      </c>
      <c r="AV23" s="69"/>
      <c r="AX23" s="322"/>
      <c r="AY23" s="322"/>
    </row>
    <row r="24" spans="1:53" x14ac:dyDescent="0.2">
      <c r="A24" t="s">
        <v>756</v>
      </c>
      <c r="B24" t="s">
        <v>299</v>
      </c>
      <c r="C24" t="s">
        <v>764</v>
      </c>
      <c r="D24" t="s">
        <v>781</v>
      </c>
      <c r="E24" s="167">
        <v>43340</v>
      </c>
      <c r="F24" t="s">
        <v>777</v>
      </c>
      <c r="G24" t="s">
        <v>846</v>
      </c>
      <c r="H24">
        <v>1</v>
      </c>
      <c r="I24" t="s">
        <v>760</v>
      </c>
      <c r="J24" t="s">
        <v>761</v>
      </c>
      <c r="K24">
        <v>2</v>
      </c>
      <c r="L24">
        <v>1</v>
      </c>
      <c r="M24" t="s">
        <v>774</v>
      </c>
      <c r="N24" t="s">
        <v>774</v>
      </c>
      <c r="O24" s="131" t="s">
        <v>761</v>
      </c>
      <c r="P24" s="131" t="s">
        <v>761</v>
      </c>
      <c r="Q24" s="68">
        <v>0.9</v>
      </c>
      <c r="R24" s="68">
        <v>0.9</v>
      </c>
      <c r="S24" s="131">
        <v>0.9</v>
      </c>
      <c r="T24" s="68">
        <v>2.1</v>
      </c>
      <c r="U24" s="76">
        <v>0.42857142857142855</v>
      </c>
      <c r="V24" s="68">
        <v>1</v>
      </c>
      <c r="W24" s="77">
        <v>0.3125</v>
      </c>
      <c r="X24" s="359" t="s">
        <v>761</v>
      </c>
      <c r="Y24" s="68" t="s">
        <v>761</v>
      </c>
      <c r="Z24" s="361" t="s">
        <v>761</v>
      </c>
      <c r="AA24" s="321" t="s">
        <v>761</v>
      </c>
      <c r="AB24" s="226">
        <v>27.4</v>
      </c>
      <c r="AC24" s="216">
        <v>42.8</v>
      </c>
      <c r="AD24" s="72">
        <v>0.56184203567044222</v>
      </c>
      <c r="AE24" s="72">
        <v>0.89608512874408808</v>
      </c>
      <c r="AF24" s="72">
        <v>0.19457831325301206</v>
      </c>
      <c r="AG24" s="137">
        <v>1.0906634419971002</v>
      </c>
      <c r="AH24" s="75">
        <v>36.806453904941669</v>
      </c>
      <c r="AI24" s="75">
        <v>37.897117346938771</v>
      </c>
      <c r="AJ24" s="72">
        <v>200.57750751078146</v>
      </c>
      <c r="AK24" s="72">
        <v>32.446819329484576</v>
      </c>
      <c r="AL24" s="72">
        <v>6.1817309571701449</v>
      </c>
      <c r="AM24" s="322">
        <v>69.253273234426246</v>
      </c>
      <c r="AN24" s="323">
        <v>70.34393667642334</v>
      </c>
      <c r="AO24" s="137">
        <v>16.413620253164556</v>
      </c>
      <c r="AP24" s="137">
        <v>15.049806413502111</v>
      </c>
      <c r="AQ24" s="72">
        <v>0.52167300234191138</v>
      </c>
      <c r="AR24" s="72">
        <v>31.463426666666667</v>
      </c>
      <c r="AV24" s="69"/>
      <c r="AX24" s="322"/>
      <c r="AY24" s="322"/>
    </row>
    <row r="25" spans="1:53" x14ac:dyDescent="0.2">
      <c r="A25" t="s">
        <v>756</v>
      </c>
      <c r="B25" t="s">
        <v>299</v>
      </c>
      <c r="C25" t="s">
        <v>764</v>
      </c>
      <c r="D25" t="s">
        <v>785</v>
      </c>
      <c r="E25" s="167">
        <v>43340</v>
      </c>
      <c r="F25" t="s">
        <v>777</v>
      </c>
      <c r="G25" t="s">
        <v>846</v>
      </c>
      <c r="H25">
        <v>1</v>
      </c>
      <c r="I25" t="s">
        <v>760</v>
      </c>
      <c r="J25" t="s">
        <v>761</v>
      </c>
      <c r="K25">
        <v>2</v>
      </c>
      <c r="L25">
        <v>1</v>
      </c>
      <c r="M25" t="s">
        <v>774</v>
      </c>
      <c r="N25" t="s">
        <v>774</v>
      </c>
      <c r="O25" s="131" t="s">
        <v>761</v>
      </c>
      <c r="P25" s="131" t="s">
        <v>761</v>
      </c>
      <c r="Q25" s="68">
        <v>0.9</v>
      </c>
      <c r="R25" s="68">
        <v>0.9</v>
      </c>
      <c r="S25" s="131">
        <v>0.9</v>
      </c>
      <c r="T25" s="68">
        <v>2.1</v>
      </c>
      <c r="U25" s="76">
        <v>0.42857142857142855</v>
      </c>
      <c r="V25" s="68">
        <v>1</v>
      </c>
      <c r="W25" s="77">
        <v>0.3125</v>
      </c>
      <c r="X25" s="359" t="s">
        <v>761</v>
      </c>
      <c r="Y25" s="68" t="s">
        <v>761</v>
      </c>
      <c r="Z25" s="361" t="s">
        <v>761</v>
      </c>
      <c r="AA25" s="321" t="s">
        <v>761</v>
      </c>
      <c r="AB25" s="226">
        <v>27.4</v>
      </c>
      <c r="AC25" s="216">
        <v>42.8</v>
      </c>
      <c r="AD25" s="72">
        <v>0.50937079833979615</v>
      </c>
      <c r="AE25" s="72">
        <v>1.310890698896479</v>
      </c>
      <c r="AF25" s="72">
        <v>0.22250821467688939</v>
      </c>
      <c r="AG25" s="137">
        <v>1.5333989135733683</v>
      </c>
      <c r="AH25" s="75">
        <v>33.940251086426628</v>
      </c>
      <c r="AI25" s="75">
        <v>35.473649999999999</v>
      </c>
      <c r="AJ25" s="72">
        <v>189.2539459800351</v>
      </c>
      <c r="AK25" s="72">
        <v>30.206686068246356</v>
      </c>
      <c r="AL25" s="72">
        <v>6.2652998595228624</v>
      </c>
      <c r="AM25" s="322">
        <v>64.146937154672983</v>
      </c>
      <c r="AN25" s="323">
        <v>65.680336068246362</v>
      </c>
      <c r="AO25" s="137">
        <v>20.32896202531645</v>
      </c>
      <c r="AP25" s="137">
        <v>13.447144641350212</v>
      </c>
      <c r="AQ25" s="72">
        <v>0.60187404741289852</v>
      </c>
      <c r="AR25" s="72">
        <v>33.776106666666664</v>
      </c>
      <c r="AV25" s="69"/>
      <c r="AX25" s="322"/>
      <c r="AY25" s="322"/>
    </row>
    <row r="26" spans="1:53" x14ac:dyDescent="0.2">
      <c r="A26" t="s">
        <v>756</v>
      </c>
      <c r="B26" t="s">
        <v>299</v>
      </c>
      <c r="C26" t="s">
        <v>765</v>
      </c>
      <c r="D26" t="s">
        <v>781</v>
      </c>
      <c r="E26" s="167">
        <v>43340</v>
      </c>
      <c r="F26" t="s">
        <v>777</v>
      </c>
      <c r="G26" t="s">
        <v>846</v>
      </c>
      <c r="H26">
        <v>1</v>
      </c>
      <c r="I26" t="s">
        <v>760</v>
      </c>
      <c r="J26" t="s">
        <v>761</v>
      </c>
      <c r="K26">
        <v>2</v>
      </c>
      <c r="L26">
        <v>1</v>
      </c>
      <c r="M26" t="s">
        <v>774</v>
      </c>
      <c r="N26" t="s">
        <v>774</v>
      </c>
      <c r="O26" s="131" t="s">
        <v>761</v>
      </c>
      <c r="P26" s="131" t="s">
        <v>761</v>
      </c>
      <c r="Q26" s="68">
        <v>0.9</v>
      </c>
      <c r="R26" s="68">
        <v>0.9</v>
      </c>
      <c r="S26" s="131">
        <v>0.9</v>
      </c>
      <c r="T26" s="68">
        <v>2.1</v>
      </c>
      <c r="U26" s="76">
        <v>0.42857142857142855</v>
      </c>
      <c r="V26" s="68">
        <v>1.9</v>
      </c>
      <c r="W26" s="77">
        <v>0.3125</v>
      </c>
      <c r="X26" s="359">
        <v>25</v>
      </c>
      <c r="Y26" s="68" t="s">
        <v>761</v>
      </c>
      <c r="Z26" s="361" t="s">
        <v>761</v>
      </c>
      <c r="AA26" s="321" t="s">
        <v>761</v>
      </c>
      <c r="AB26" s="226">
        <v>29.4</v>
      </c>
      <c r="AC26" s="216">
        <v>45.6</v>
      </c>
      <c r="AD26" s="68" t="s">
        <v>763</v>
      </c>
      <c r="AE26" s="68" t="s">
        <v>763</v>
      </c>
      <c r="AF26" s="68" t="s">
        <v>763</v>
      </c>
      <c r="AG26" s="131" t="s">
        <v>763</v>
      </c>
      <c r="AH26" s="68" t="s">
        <v>763</v>
      </c>
      <c r="AI26" s="68" t="s">
        <v>763</v>
      </c>
      <c r="AJ26" s="72" t="s">
        <v>763</v>
      </c>
      <c r="AK26" s="72" t="s">
        <v>763</v>
      </c>
      <c r="AL26" s="72" t="s">
        <v>763</v>
      </c>
      <c r="AM26" s="68" t="s">
        <v>763</v>
      </c>
      <c r="AN26" s="131" t="s">
        <v>763</v>
      </c>
      <c r="AO26" s="131" t="s">
        <v>763</v>
      </c>
      <c r="AP26" s="131" t="s">
        <v>763</v>
      </c>
      <c r="AQ26" s="68" t="s">
        <v>763</v>
      </c>
      <c r="AR26" s="68" t="s">
        <v>763</v>
      </c>
      <c r="AV26" s="69"/>
      <c r="AX26" s="322"/>
      <c r="AY26" s="322"/>
    </row>
    <row r="27" spans="1:53" x14ac:dyDescent="0.2">
      <c r="A27" t="s">
        <v>756</v>
      </c>
      <c r="B27" t="s">
        <v>299</v>
      </c>
      <c r="C27" t="s">
        <v>765</v>
      </c>
      <c r="D27" t="s">
        <v>785</v>
      </c>
      <c r="E27" s="167">
        <v>43340</v>
      </c>
      <c r="F27" t="s">
        <v>777</v>
      </c>
      <c r="G27" t="s">
        <v>846</v>
      </c>
      <c r="H27">
        <v>1</v>
      </c>
      <c r="I27" t="s">
        <v>760</v>
      </c>
      <c r="J27" t="s">
        <v>761</v>
      </c>
      <c r="K27">
        <v>2</v>
      </c>
      <c r="L27">
        <v>1</v>
      </c>
      <c r="M27" t="s">
        <v>774</v>
      </c>
      <c r="N27" t="s">
        <v>774</v>
      </c>
      <c r="O27" s="131" t="s">
        <v>761</v>
      </c>
      <c r="P27" s="131" t="s">
        <v>761</v>
      </c>
      <c r="Q27" s="68">
        <v>0.9</v>
      </c>
      <c r="R27" s="68">
        <v>0.9</v>
      </c>
      <c r="S27" s="131">
        <v>0.9</v>
      </c>
      <c r="T27" s="68">
        <v>2.1</v>
      </c>
      <c r="U27" s="76">
        <v>0.42857142857142855</v>
      </c>
      <c r="V27" s="68">
        <v>1.9</v>
      </c>
      <c r="W27" s="77">
        <v>0.3125</v>
      </c>
      <c r="X27" s="359">
        <v>25</v>
      </c>
      <c r="Y27" s="68" t="s">
        <v>761</v>
      </c>
      <c r="Z27" s="361" t="s">
        <v>761</v>
      </c>
      <c r="AA27" s="321" t="s">
        <v>761</v>
      </c>
      <c r="AB27" s="226">
        <v>29.4</v>
      </c>
      <c r="AC27" s="216">
        <v>45.6</v>
      </c>
      <c r="AD27" s="68" t="s">
        <v>763</v>
      </c>
      <c r="AE27" s="68" t="s">
        <v>763</v>
      </c>
      <c r="AF27" s="68" t="s">
        <v>763</v>
      </c>
      <c r="AG27" s="131" t="s">
        <v>763</v>
      </c>
      <c r="AH27" s="68" t="s">
        <v>763</v>
      </c>
      <c r="AI27" s="68" t="s">
        <v>763</v>
      </c>
      <c r="AJ27" s="72" t="s">
        <v>763</v>
      </c>
      <c r="AK27" s="72" t="s">
        <v>763</v>
      </c>
      <c r="AL27" s="72" t="s">
        <v>763</v>
      </c>
      <c r="AM27" s="68" t="s">
        <v>763</v>
      </c>
      <c r="AN27" s="131" t="s">
        <v>763</v>
      </c>
      <c r="AO27" s="131" t="s">
        <v>763</v>
      </c>
      <c r="AP27" s="131" t="s">
        <v>763</v>
      </c>
      <c r="AQ27" s="68" t="s">
        <v>763</v>
      </c>
      <c r="AR27" s="68" t="s">
        <v>763</v>
      </c>
      <c r="AV27" s="69"/>
      <c r="AX27" s="322"/>
      <c r="AY27" s="322"/>
    </row>
    <row r="28" spans="1:53" x14ac:dyDescent="0.2">
      <c r="E28" s="167"/>
      <c r="O28" s="68"/>
      <c r="P28" s="68"/>
      <c r="Q28" s="68"/>
      <c r="R28" s="68"/>
      <c r="S28" s="68"/>
      <c r="T28" s="68"/>
      <c r="U28" s="68"/>
      <c r="V28" s="68"/>
      <c r="W28" s="68"/>
      <c r="X28" s="68"/>
      <c r="Y28" s="68"/>
      <c r="AA28" s="321"/>
      <c r="AB28" s="68"/>
      <c r="AC28" s="68"/>
      <c r="AD28" s="68"/>
      <c r="AE28" s="68"/>
      <c r="AJ28" s="72"/>
      <c r="AK28" s="72"/>
      <c r="AL28" s="72"/>
      <c r="AM28" s="322"/>
      <c r="AV28" s="69"/>
      <c r="AX28" s="322"/>
      <c r="AY28" s="322"/>
    </row>
    <row r="29" spans="1:53" x14ac:dyDescent="0.2">
      <c r="E29" s="167"/>
      <c r="J29" s="326"/>
      <c r="O29" s="149"/>
      <c r="P29" s="149"/>
      <c r="Q29" s="68"/>
      <c r="R29" s="68"/>
      <c r="S29" s="149"/>
      <c r="T29" s="68"/>
      <c r="U29" s="68"/>
      <c r="V29" s="68"/>
      <c r="W29" s="77"/>
      <c r="X29" s="68"/>
      <c r="Y29" s="68"/>
      <c r="Z29" s="320"/>
      <c r="AA29" s="321"/>
      <c r="AB29" s="337"/>
      <c r="AC29" s="216"/>
      <c r="AD29" s="68"/>
      <c r="AE29" s="68"/>
      <c r="AF29" s="68"/>
      <c r="AG29" s="149"/>
      <c r="AH29" s="68"/>
      <c r="AI29" s="68"/>
      <c r="AJ29" s="72"/>
      <c r="AK29" s="72"/>
      <c r="AL29" s="72"/>
      <c r="AM29" s="68"/>
      <c r="AN29" s="149"/>
      <c r="AO29" s="149"/>
      <c r="AP29" s="149"/>
      <c r="AQ29" s="68"/>
      <c r="AR29" s="68"/>
      <c r="AV29" s="69"/>
      <c r="AX29" s="322"/>
      <c r="AY29" s="322"/>
    </row>
    <row r="30" spans="1:53" x14ac:dyDescent="0.2">
      <c r="E30" s="167"/>
      <c r="J30" s="326"/>
      <c r="O30" s="149"/>
      <c r="P30" s="149"/>
      <c r="Q30" s="68"/>
      <c r="R30" s="68"/>
      <c r="S30" s="149"/>
      <c r="T30" s="68"/>
      <c r="U30" s="68"/>
      <c r="V30" s="68"/>
      <c r="W30" s="77"/>
      <c r="X30" s="68"/>
      <c r="Y30" s="68"/>
      <c r="Z30" s="320"/>
      <c r="AA30" s="321"/>
      <c r="AB30" s="337"/>
      <c r="AC30" s="216"/>
      <c r="AD30" s="72"/>
      <c r="AE30" s="72"/>
      <c r="AF30" s="72"/>
      <c r="AG30" s="338"/>
      <c r="AH30" s="75"/>
      <c r="AI30" s="75"/>
      <c r="AJ30" s="72"/>
      <c r="AK30" s="72"/>
      <c r="AL30" s="72"/>
      <c r="AM30" s="322"/>
      <c r="AN30" s="339"/>
      <c r="AO30" s="338"/>
      <c r="AP30" s="338"/>
      <c r="AQ30" s="72"/>
      <c r="AR30" s="72"/>
      <c r="AV30" s="69"/>
      <c r="AX30" s="322"/>
      <c r="AY30" s="322"/>
      <c r="BA30" s="322"/>
    </row>
    <row r="31" spans="1:53" x14ac:dyDescent="0.2">
      <c r="E31" s="167"/>
      <c r="O31" s="68"/>
      <c r="P31" s="68"/>
      <c r="Q31" s="68"/>
      <c r="R31" s="68"/>
      <c r="S31" s="68"/>
      <c r="T31" s="68"/>
      <c r="U31" s="68"/>
      <c r="V31" s="68"/>
      <c r="W31" s="68"/>
      <c r="X31" s="68"/>
      <c r="Y31" s="68"/>
      <c r="AA31" s="321"/>
      <c r="AB31" s="68"/>
      <c r="AC31" s="68"/>
      <c r="AD31" s="68"/>
      <c r="AE31" s="68"/>
      <c r="AJ31" s="72"/>
      <c r="AK31" s="72"/>
      <c r="AL31" s="72"/>
      <c r="AM31" s="322"/>
      <c r="AV31" s="69"/>
      <c r="AX31" s="322"/>
      <c r="AY31" s="322"/>
    </row>
    <row r="32" spans="1:53" x14ac:dyDescent="0.2">
      <c r="A32" s="236" t="s">
        <v>1200</v>
      </c>
    </row>
    <row r="33" spans="1:54" ht="16" x14ac:dyDescent="0.2">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450" t="s">
        <v>1203</v>
      </c>
      <c r="AE33" s="84"/>
      <c r="AF33" s="84"/>
      <c r="AG33" s="82"/>
      <c r="AH33" s="82"/>
      <c r="AI33" s="84"/>
      <c r="AJ33" s="82"/>
      <c r="AK33" s="84"/>
      <c r="AL33" s="82"/>
      <c r="AM33" s="82"/>
      <c r="AN33" s="82"/>
      <c r="AO33" s="82"/>
      <c r="AP33" s="82"/>
      <c r="AQ33" s="82"/>
      <c r="AR33" s="82"/>
      <c r="AS33" s="82"/>
      <c r="AT33" s="82"/>
      <c r="AU33" s="82"/>
      <c r="AV33" s="82"/>
      <c r="AW33" s="82"/>
      <c r="AX33" s="82"/>
      <c r="AY33" s="82"/>
      <c r="AZ33" s="82"/>
      <c r="BA33" s="82"/>
      <c r="BB33" s="82"/>
    </row>
    <row r="34" spans="1:54" x14ac:dyDescent="0.2">
      <c r="A34" s="86"/>
      <c r="B34" s="86"/>
      <c r="C34" s="87"/>
      <c r="D34" s="87"/>
      <c r="E34" s="87"/>
      <c r="F34" s="86"/>
      <c r="G34" s="86"/>
      <c r="H34" s="88" t="s">
        <v>702</v>
      </c>
      <c r="I34" s="89"/>
      <c r="J34" s="89"/>
      <c r="K34" s="82"/>
      <c r="L34" s="86"/>
      <c r="M34" s="86"/>
      <c r="N34" s="86"/>
      <c r="O34" s="86"/>
      <c r="P34" s="86"/>
      <c r="Q34" s="86"/>
      <c r="R34" s="86"/>
      <c r="S34" s="86"/>
      <c r="T34" s="86"/>
      <c r="U34" s="86"/>
      <c r="V34" s="89" t="s">
        <v>977</v>
      </c>
      <c r="W34" s="82"/>
      <c r="X34" s="82"/>
      <c r="Y34" s="82"/>
      <c r="Z34" s="82"/>
      <c r="AA34" s="82"/>
      <c r="AB34" s="82"/>
      <c r="AC34" s="450" t="s">
        <v>1204</v>
      </c>
      <c r="AD34" s="450"/>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thickBot="1" x14ac:dyDescent="0.25">
      <c r="A35" s="90"/>
      <c r="B35" s="90"/>
      <c r="C35" s="91"/>
      <c r="D35" s="91"/>
      <c r="E35" s="91"/>
      <c r="F35" s="89" t="s">
        <v>976</v>
      </c>
      <c r="G35" s="89" t="s">
        <v>702</v>
      </c>
      <c r="H35" s="89" t="s">
        <v>1205</v>
      </c>
      <c r="I35" s="89" t="s">
        <v>702</v>
      </c>
      <c r="J35" s="82"/>
      <c r="K35" s="82"/>
      <c r="L35" s="89"/>
      <c r="M35" s="89"/>
      <c r="N35" s="90"/>
      <c r="O35" s="89"/>
      <c r="P35" s="89" t="s">
        <v>1206</v>
      </c>
      <c r="Q35" s="89"/>
      <c r="R35" s="89"/>
      <c r="S35" s="89"/>
      <c r="T35" s="89"/>
      <c r="U35" s="89"/>
      <c r="V35" s="89" t="s">
        <v>726</v>
      </c>
      <c r="W35" s="82"/>
      <c r="X35" s="82"/>
      <c r="Y35" s="82"/>
      <c r="Z35" s="92">
        <v>273.14999999999998</v>
      </c>
      <c r="AA35" s="82"/>
      <c r="AB35" s="82"/>
      <c r="AC35" s="450"/>
      <c r="AD35" s="450"/>
      <c r="AE35" s="82"/>
      <c r="AF35" s="82"/>
      <c r="AG35" s="82"/>
      <c r="AH35" s="82"/>
      <c r="AI35" s="82"/>
      <c r="AJ35" s="82"/>
      <c r="AK35" s="82" t="s">
        <v>1207</v>
      </c>
      <c r="AL35" s="82"/>
      <c r="AM35" s="82"/>
      <c r="AN35" s="82"/>
      <c r="AO35" s="82"/>
      <c r="AP35" s="82"/>
      <c r="AQ35" s="82"/>
      <c r="AR35" s="82"/>
      <c r="AS35" s="82"/>
      <c r="AT35" s="82"/>
      <c r="AU35" s="82"/>
      <c r="AV35" s="82"/>
      <c r="AW35" s="82"/>
      <c r="AX35" s="82"/>
      <c r="AY35" s="82"/>
      <c r="AZ35" s="82"/>
      <c r="BA35" s="82"/>
      <c r="BB35" s="82"/>
    </row>
    <row r="36" spans="1:54" ht="36" thickTop="1" thickBot="1" x14ac:dyDescent="0.25">
      <c r="A36" s="93" t="s">
        <v>1208</v>
      </c>
      <c r="B36" s="94" t="s">
        <v>1209</v>
      </c>
      <c r="C36" s="94" t="s">
        <v>1210</v>
      </c>
      <c r="D36" s="94" t="s">
        <v>1211</v>
      </c>
      <c r="E36" s="94"/>
      <c r="F36" s="93" t="s">
        <v>706</v>
      </c>
      <c r="G36" s="93" t="s">
        <v>1205</v>
      </c>
      <c r="H36" s="93" t="s">
        <v>1212</v>
      </c>
      <c r="I36" s="93" t="s">
        <v>1213</v>
      </c>
      <c r="J36" s="93" t="s">
        <v>541</v>
      </c>
      <c r="K36" s="93" t="s">
        <v>1214</v>
      </c>
      <c r="L36" s="93" t="s">
        <v>1215</v>
      </c>
      <c r="M36" s="89" t="s">
        <v>1216</v>
      </c>
      <c r="N36" s="93" t="s">
        <v>1217</v>
      </c>
      <c r="O36" s="93" t="s">
        <v>1218</v>
      </c>
      <c r="P36" s="93" t="s">
        <v>1219</v>
      </c>
      <c r="Q36" s="93" t="s">
        <v>1220</v>
      </c>
      <c r="R36" s="93" t="s">
        <v>1221</v>
      </c>
      <c r="S36" s="93" t="s">
        <v>1222</v>
      </c>
      <c r="T36" s="93" t="s">
        <v>1223</v>
      </c>
      <c r="U36" s="93" t="s">
        <v>1224</v>
      </c>
      <c r="V36" s="93" t="s">
        <v>474</v>
      </c>
      <c r="W36" s="95"/>
      <c r="X36" s="82"/>
      <c r="Y36" s="96" t="s">
        <v>540</v>
      </c>
      <c r="Z36" s="97" t="s">
        <v>1225</v>
      </c>
      <c r="AA36" s="98" t="s">
        <v>1226</v>
      </c>
      <c r="AB36" s="98" t="s">
        <v>1205</v>
      </c>
      <c r="AC36" s="450"/>
      <c r="AD36" s="450"/>
      <c r="AE36" s="99" t="s">
        <v>1227</v>
      </c>
      <c r="AF36" s="100" t="s">
        <v>485</v>
      </c>
      <c r="AG36" s="98" t="s">
        <v>1228</v>
      </c>
      <c r="AH36" s="98" t="s">
        <v>724</v>
      </c>
      <c r="AI36" s="100" t="s">
        <v>1229</v>
      </c>
      <c r="AJ36" s="98" t="s">
        <v>722</v>
      </c>
      <c r="AK36" s="100" t="s">
        <v>489</v>
      </c>
      <c r="AL36" s="82"/>
      <c r="AM36" s="82"/>
      <c r="AN36" s="82"/>
      <c r="AO36" s="82"/>
      <c r="AP36" s="82"/>
      <c r="AQ36" s="82"/>
      <c r="AR36" s="82"/>
      <c r="AS36" s="82"/>
      <c r="AT36" s="82"/>
      <c r="AU36" s="82"/>
      <c r="AV36" s="82"/>
      <c r="AW36" s="82"/>
      <c r="AX36" s="82"/>
      <c r="AY36" s="109"/>
      <c r="AZ36" s="109"/>
      <c r="BA36" s="82"/>
      <c r="BB36" s="82"/>
    </row>
    <row r="37" spans="1:54" ht="16" x14ac:dyDescent="0.2">
      <c r="A37" s="101" t="s">
        <v>299</v>
      </c>
      <c r="B37" s="102">
        <v>2018</v>
      </c>
      <c r="C37" s="103">
        <v>7</v>
      </c>
      <c r="D37" s="102">
        <v>16</v>
      </c>
      <c r="E37" s="82"/>
      <c r="F37" s="131">
        <v>1.55</v>
      </c>
      <c r="G37" s="362">
        <v>4.0808688593208817</v>
      </c>
      <c r="H37" s="82"/>
      <c r="I37" s="362">
        <v>25.5</v>
      </c>
      <c r="J37" s="226">
        <v>21.9</v>
      </c>
      <c r="K37" s="82"/>
      <c r="L37" s="82"/>
      <c r="M37" s="108"/>
      <c r="N37" s="131" t="s">
        <v>763</v>
      </c>
      <c r="O37" s="82"/>
      <c r="P37" s="82"/>
      <c r="Q37" s="82"/>
      <c r="R37" s="140"/>
      <c r="S37" s="131" t="s">
        <v>763</v>
      </c>
      <c r="T37" s="131" t="s">
        <v>763</v>
      </c>
      <c r="U37" s="131" t="s">
        <v>763</v>
      </c>
      <c r="V37" s="85"/>
      <c r="W37" s="85"/>
      <c r="X37" s="85"/>
      <c r="Y37" s="102">
        <f>IF(C37&lt;6," ",IF(C37&lt;=9,I37, IF(C37&gt;=10," ")))</f>
        <v>25.5</v>
      </c>
      <c r="Z37" s="102">
        <f>IF(Y37=" ", " ", IF(Y37&gt;0, Y37+273.15))</f>
        <v>298.64999999999998</v>
      </c>
      <c r="AA37" s="102">
        <f>IF(C37&lt;6," ",IF(C37&lt;=9,J37, IF(C37&gt;=10," ")))</f>
        <v>21.9</v>
      </c>
      <c r="AB37" s="102">
        <f>IF(C37&lt;6," ",IF(C37&lt;=9,G37, IF(C37&gt;=10," ")))</f>
        <v>4.0808688593208817</v>
      </c>
      <c r="AC37" s="104">
        <f>IF(Y37=" "," ",IF(Y37&gt;0,EXP(-173.4292+249.6339*100/Z37+143.3483*LN(+Z37/100)-21.8492*Z37/100+AA37*(-0.033096+0.014259*Z37/100-0.0017*(Z37/100)^2))*1.4276))</f>
        <v>7.2067659427608399</v>
      </c>
      <c r="AD37" s="102">
        <f>IF(Y37=" "," ",IF(Y37&gt;0,AB37/AC37))</f>
        <v>0.56625522345707557</v>
      </c>
      <c r="AE37" s="105">
        <f>IF(C37&lt;6," ",IF(C37&lt;=9,F37, IF(C37&gt;=10," ")))</f>
        <v>1.55</v>
      </c>
      <c r="AF37" s="102" t="str">
        <f>IF(Y37=" "," ",N37)</f>
        <v>NS</v>
      </c>
      <c r="AG37" s="105" t="str">
        <f>IF(C37&lt;6," ",IF(C37&lt;=9,T37, IF(C37&gt;=10," ")))</f>
        <v>NS</v>
      </c>
      <c r="AH37" s="105" t="str">
        <f>IF(C37&lt;6," ",IF(C37&lt;=9,U37, IF(C37&gt;=10," ")))</f>
        <v>NS</v>
      </c>
      <c r="AI37" s="102"/>
      <c r="AJ37" s="106" t="str">
        <f>IF(C37&lt;6," ",IF(C37&lt;=9,S37, IF(C37&gt;=10," ")))</f>
        <v>NS</v>
      </c>
      <c r="AK37" s="107"/>
      <c r="AL37" s="85"/>
      <c r="AM37" s="85"/>
      <c r="AN37" s="85"/>
      <c r="AO37" s="85"/>
      <c r="AP37" s="85"/>
      <c r="AQ37" s="85"/>
      <c r="AR37" s="114"/>
      <c r="AS37" s="85"/>
      <c r="AT37" s="85"/>
      <c r="AU37" s="85"/>
      <c r="AV37" s="85"/>
      <c r="AW37" s="85"/>
      <c r="AX37" s="85"/>
      <c r="AY37" s="85"/>
      <c r="AZ37" s="85"/>
      <c r="BA37" s="82"/>
      <c r="BB37" s="82"/>
    </row>
    <row r="38" spans="1:54" ht="16" x14ac:dyDescent="0.2">
      <c r="A38" s="101" t="s">
        <v>299</v>
      </c>
      <c r="B38" s="102">
        <v>2018</v>
      </c>
      <c r="C38" s="103">
        <v>7</v>
      </c>
      <c r="D38" s="102">
        <v>16</v>
      </c>
      <c r="E38" s="82"/>
      <c r="F38" s="131">
        <v>1.55</v>
      </c>
      <c r="G38" s="362">
        <v>4.0785573054324322</v>
      </c>
      <c r="H38" s="82"/>
      <c r="I38" s="362">
        <v>25.5</v>
      </c>
      <c r="J38" s="226">
        <v>22</v>
      </c>
      <c r="K38" s="82"/>
      <c r="L38" s="82"/>
      <c r="M38" s="108"/>
      <c r="N38" s="131" t="s">
        <v>763</v>
      </c>
      <c r="O38" s="82"/>
      <c r="P38" s="82"/>
      <c r="Q38" s="82"/>
      <c r="R38" s="140"/>
      <c r="S38" s="131" t="s">
        <v>763</v>
      </c>
      <c r="T38" s="131" t="s">
        <v>763</v>
      </c>
      <c r="U38" s="131" t="s">
        <v>763</v>
      </c>
      <c r="V38" s="85"/>
      <c r="W38" s="85"/>
      <c r="X38" s="85"/>
      <c r="Y38" s="102">
        <f t="shared" ref="Y38:Y48" si="0">IF(C38&lt;6," ",IF(C38&lt;=9,I38, IF(C38&gt;=10," ")))</f>
        <v>25.5</v>
      </c>
      <c r="Z38" s="102">
        <f t="shared" ref="Z38:Z48" si="1">IF(Y38=" ", " ", IF(Y38&gt;0, Y38+273.15))</f>
        <v>298.64999999999998</v>
      </c>
      <c r="AA38" s="102">
        <f t="shared" ref="AA38:AA48" si="2">IF(C38&lt;6," ",IF(C38&lt;=9,J38, IF(C38&gt;=10," ")))</f>
        <v>22</v>
      </c>
      <c r="AB38" s="102">
        <f t="shared" ref="AB38:AB48" si="3">IF(C38&lt;6," ",IF(C38&lt;=9,G38, IF(C38&gt;=10," ")))</f>
        <v>4.0785573054324322</v>
      </c>
      <c r="AC38" s="104">
        <f t="shared" ref="AC38:AC48" si="4">IF(Y38=" "," ",IF(Y38&gt;0,EXP(-173.4292+249.6339*100/Z38+143.3483*LN(+Z38/100)-21.8492*Z38/100+AA38*(-0.033096+0.014259*Z38/100-0.0017*(Z38/100)^2))*1.4276))</f>
        <v>7.2026779070461249</v>
      </c>
      <c r="AD38" s="102">
        <f t="shared" ref="AD38:AD48" si="5">IF(Y38=" "," ",IF(Y38&gt;0,AB38/AC38))</f>
        <v>0.56625568407585236</v>
      </c>
      <c r="AE38" s="105">
        <f t="shared" ref="AE38:AE48" si="6">IF(C38&lt;6," ",IF(C38&lt;=9,F38, IF(C38&gt;=10," ")))</f>
        <v>1.55</v>
      </c>
      <c r="AF38" s="102" t="str">
        <f t="shared" ref="AF38:AF48" si="7">IF(Y38=" "," ",N38)</f>
        <v>NS</v>
      </c>
      <c r="AG38" s="105" t="str">
        <f t="shared" ref="AG38:AG48" si="8">IF(C38&lt;6," ",IF(C38&lt;=9,T38, IF(C38&gt;=10," ")))</f>
        <v>NS</v>
      </c>
      <c r="AH38" s="105" t="str">
        <f t="shared" ref="AH38:AH48" si="9">IF(C38&lt;6," ",IF(C38&lt;=9,U38, IF(C38&gt;=10," ")))</f>
        <v>NS</v>
      </c>
      <c r="AI38" s="102"/>
      <c r="AJ38" s="106" t="str">
        <f t="shared" ref="AJ38:AJ48" si="10">IF(C38&lt;6," ",IF(C38&lt;=9,S38, IF(C38&gt;=10," ")))</f>
        <v>NS</v>
      </c>
      <c r="AK38" s="107"/>
      <c r="AL38" s="85"/>
      <c r="AM38" s="85"/>
      <c r="AN38" s="85"/>
      <c r="AO38" s="85"/>
      <c r="AP38" s="85"/>
      <c r="AQ38" s="85"/>
      <c r="AR38" s="115"/>
      <c r="AS38" s="116"/>
      <c r="AT38" s="116"/>
      <c r="AU38" s="116"/>
      <c r="AV38" s="116"/>
      <c r="AW38" s="116"/>
      <c r="AX38" s="116"/>
      <c r="AY38" s="85"/>
      <c r="AZ38" s="85"/>
      <c r="BA38" s="82"/>
      <c r="BB38" s="82"/>
    </row>
    <row r="39" spans="1:54" ht="16" x14ac:dyDescent="0.2">
      <c r="A39" s="101" t="s">
        <v>299</v>
      </c>
      <c r="B39" s="102">
        <v>2018</v>
      </c>
      <c r="C39" s="103">
        <v>7</v>
      </c>
      <c r="D39" s="102">
        <v>16</v>
      </c>
      <c r="E39" s="82"/>
      <c r="F39" s="131">
        <v>1.55</v>
      </c>
      <c r="G39" s="362">
        <v>4.5254807497940623</v>
      </c>
      <c r="H39" s="82"/>
      <c r="I39" s="362">
        <v>25.3</v>
      </c>
      <c r="J39" s="226">
        <v>25.5</v>
      </c>
      <c r="K39" s="82"/>
      <c r="L39" s="82"/>
      <c r="M39" s="108"/>
      <c r="N39" s="137">
        <v>0.22928783780763118</v>
      </c>
      <c r="O39" s="82"/>
      <c r="P39" s="82"/>
      <c r="Q39" s="82"/>
      <c r="R39" s="140"/>
      <c r="S39" s="323">
        <v>30.300221326357423</v>
      </c>
      <c r="T39" s="137">
        <v>3.3171645569620272</v>
      </c>
      <c r="U39" s="137">
        <v>10.632902109704638</v>
      </c>
      <c r="V39" s="85"/>
      <c r="W39" s="85"/>
      <c r="X39" s="85"/>
      <c r="Y39" s="102">
        <f t="shared" si="0"/>
        <v>25.3</v>
      </c>
      <c r="Z39" s="102">
        <f t="shared" si="1"/>
        <v>298.45</v>
      </c>
      <c r="AA39" s="102">
        <f t="shared" si="2"/>
        <v>25.5</v>
      </c>
      <c r="AB39" s="102">
        <f t="shared" si="3"/>
        <v>4.5254807497940623</v>
      </c>
      <c r="AC39" s="104">
        <f t="shared" si="4"/>
        <v>7.0856179053482995</v>
      </c>
      <c r="AD39" s="102">
        <f t="shared" si="5"/>
        <v>0.63868540616312119</v>
      </c>
      <c r="AE39" s="105">
        <f t="shared" si="6"/>
        <v>1.55</v>
      </c>
      <c r="AF39" s="102">
        <f t="shared" si="7"/>
        <v>0.22928783780763118</v>
      </c>
      <c r="AG39" s="105">
        <f t="shared" si="8"/>
        <v>3.3171645569620272</v>
      </c>
      <c r="AH39" s="105">
        <f t="shared" si="9"/>
        <v>10.632902109704638</v>
      </c>
      <c r="AI39" s="102">
        <f t="shared" ref="AI39:AI40" si="11">IF(Y39=" ", " ", IF(Y39&gt;0, SUM(AG39:AH39)))</f>
        <v>13.950066666666665</v>
      </c>
      <c r="AJ39" s="106">
        <f t="shared" si="10"/>
        <v>30.300221326357423</v>
      </c>
      <c r="AK39" s="107">
        <f t="shared" ref="AK39:AK46" si="12">IF(Y39=" ", " ", IF(Y39&gt;0, AJ39-AF39))</f>
        <v>30.070933488549791</v>
      </c>
      <c r="AL39" s="82"/>
      <c r="AM39" s="84"/>
      <c r="AN39" s="82"/>
      <c r="AO39" s="82"/>
      <c r="AP39" s="82"/>
      <c r="AQ39" s="82"/>
      <c r="AR39" s="117"/>
      <c r="AS39" s="115"/>
      <c r="AT39" s="115"/>
      <c r="AU39" s="115"/>
      <c r="AV39" s="115"/>
      <c r="AW39" s="115"/>
      <c r="AX39" s="118"/>
      <c r="AY39" s="85"/>
      <c r="AZ39" s="85"/>
      <c r="BA39" s="82"/>
      <c r="BB39" s="82"/>
    </row>
    <row r="40" spans="1:54" ht="16" x14ac:dyDescent="0.2">
      <c r="A40" s="101" t="s">
        <v>299</v>
      </c>
      <c r="B40" s="102">
        <v>2018</v>
      </c>
      <c r="C40" s="103">
        <v>7</v>
      </c>
      <c r="D40" s="102">
        <v>16</v>
      </c>
      <c r="E40" s="82"/>
      <c r="F40" s="131">
        <v>1.55</v>
      </c>
      <c r="G40" s="362">
        <v>4.5203481305953055</v>
      </c>
      <c r="H40" s="82"/>
      <c r="I40" s="362">
        <v>25.3</v>
      </c>
      <c r="J40" s="226">
        <v>25.7</v>
      </c>
      <c r="K40" s="82"/>
      <c r="L40" s="82"/>
      <c r="M40" s="108"/>
      <c r="N40" s="137">
        <v>0.1385815991237678</v>
      </c>
      <c r="O40" s="82"/>
      <c r="P40" s="82"/>
      <c r="Q40" s="82"/>
      <c r="R40" s="140"/>
      <c r="S40" s="323">
        <v>30.468053752633661</v>
      </c>
      <c r="T40" s="137">
        <v>4.4500759493670898</v>
      </c>
      <c r="U40" s="137">
        <v>8.5978307172995727</v>
      </c>
      <c r="V40" s="85"/>
      <c r="W40" s="85"/>
      <c r="X40" s="85"/>
      <c r="Y40" s="102">
        <f t="shared" si="0"/>
        <v>25.3</v>
      </c>
      <c r="Z40" s="102">
        <f t="shared" si="1"/>
        <v>298.45</v>
      </c>
      <c r="AA40" s="102">
        <f t="shared" si="2"/>
        <v>25.7</v>
      </c>
      <c r="AB40" s="102">
        <f t="shared" si="3"/>
        <v>4.5203481305953055</v>
      </c>
      <c r="AC40" s="104">
        <f t="shared" si="4"/>
        <v>7.0775699255242523</v>
      </c>
      <c r="AD40" s="102">
        <f t="shared" si="5"/>
        <v>0.63868646698823994</v>
      </c>
      <c r="AE40" s="105">
        <f t="shared" si="6"/>
        <v>1.55</v>
      </c>
      <c r="AF40" s="102">
        <f t="shared" si="7"/>
        <v>0.1385815991237678</v>
      </c>
      <c r="AG40" s="105">
        <f t="shared" si="8"/>
        <v>4.4500759493670898</v>
      </c>
      <c r="AH40" s="105">
        <f t="shared" si="9"/>
        <v>8.5978307172995727</v>
      </c>
      <c r="AI40" s="102">
        <f t="shared" si="11"/>
        <v>13.047906666666663</v>
      </c>
      <c r="AJ40" s="106">
        <f t="shared" si="10"/>
        <v>30.468053752633661</v>
      </c>
      <c r="AK40" s="107">
        <f t="shared" si="12"/>
        <v>30.329472153509894</v>
      </c>
      <c r="AL40" s="82"/>
      <c r="AM40" s="119"/>
      <c r="AN40" s="109"/>
      <c r="AO40" s="120"/>
      <c r="AP40" s="120"/>
      <c r="AQ40" s="120"/>
      <c r="AR40" s="118"/>
      <c r="AS40" s="115"/>
      <c r="AT40" s="118"/>
      <c r="AU40" s="121"/>
      <c r="AV40" s="115"/>
      <c r="AW40" s="122"/>
      <c r="AX40" s="118"/>
      <c r="AY40" s="85"/>
      <c r="AZ40" s="85"/>
      <c r="BA40" s="82"/>
      <c r="BB40" s="82"/>
    </row>
    <row r="41" spans="1:54" ht="16" x14ac:dyDescent="0.2">
      <c r="A41" s="101" t="s">
        <v>299</v>
      </c>
      <c r="B41" s="102">
        <v>2018</v>
      </c>
      <c r="C41" s="103">
        <v>7</v>
      </c>
      <c r="D41" s="102">
        <v>16</v>
      </c>
      <c r="E41" s="82"/>
      <c r="F41" s="131">
        <v>1.55</v>
      </c>
      <c r="G41" s="362">
        <v>4.5657649018823347</v>
      </c>
      <c r="H41" s="82"/>
      <c r="I41" s="362">
        <v>25.4</v>
      </c>
      <c r="J41" s="226">
        <v>26.3</v>
      </c>
      <c r="K41" s="82"/>
      <c r="L41" s="82"/>
      <c r="M41" s="108"/>
      <c r="N41" s="131" t="s">
        <v>763</v>
      </c>
      <c r="O41" s="82"/>
      <c r="P41" s="82"/>
      <c r="Q41" s="82"/>
      <c r="R41" s="140"/>
      <c r="S41" s="131" t="s">
        <v>763</v>
      </c>
      <c r="T41" s="131" t="s">
        <v>763</v>
      </c>
      <c r="U41" s="131" t="s">
        <v>763</v>
      </c>
      <c r="V41" s="85"/>
      <c r="W41" s="85"/>
      <c r="X41" s="85"/>
      <c r="Y41" s="102">
        <f t="shared" si="0"/>
        <v>25.4</v>
      </c>
      <c r="Z41" s="102">
        <f t="shared" si="1"/>
        <v>298.54999999999995</v>
      </c>
      <c r="AA41" s="102">
        <f t="shared" si="2"/>
        <v>26.3</v>
      </c>
      <c r="AB41" s="102">
        <f t="shared" si="3"/>
        <v>4.5657649018823347</v>
      </c>
      <c r="AC41" s="104">
        <f t="shared" si="4"/>
        <v>7.0412550798785629</v>
      </c>
      <c r="AD41" s="102">
        <f t="shared" si="5"/>
        <v>0.64843054967994118</v>
      </c>
      <c r="AE41" s="105">
        <f t="shared" si="6"/>
        <v>1.55</v>
      </c>
      <c r="AF41" s="102" t="str">
        <f t="shared" si="7"/>
        <v>NS</v>
      </c>
      <c r="AG41" s="105" t="str">
        <f t="shared" si="8"/>
        <v>NS</v>
      </c>
      <c r="AH41" s="105" t="str">
        <f t="shared" si="9"/>
        <v>NS</v>
      </c>
      <c r="AI41" s="102"/>
      <c r="AJ41" s="106" t="str">
        <f t="shared" si="10"/>
        <v>NS</v>
      </c>
      <c r="AK41" s="107"/>
      <c r="AL41" s="82"/>
      <c r="AM41" s="123"/>
      <c r="AN41" s="124"/>
      <c r="AO41" s="124"/>
      <c r="AP41" s="124"/>
      <c r="AQ41" s="124"/>
      <c r="AR41" s="118"/>
      <c r="AS41" s="115"/>
      <c r="AT41" s="118"/>
      <c r="AU41" s="121"/>
      <c r="AV41" s="115"/>
      <c r="AW41" s="122"/>
      <c r="AX41" s="118"/>
      <c r="AY41" s="85"/>
      <c r="AZ41" s="102"/>
      <c r="BA41" s="102"/>
      <c r="BB41" s="82"/>
    </row>
    <row r="42" spans="1:54" ht="16" x14ac:dyDescent="0.2">
      <c r="A42" s="101" t="s">
        <v>299</v>
      </c>
      <c r="B42" s="102">
        <v>2018</v>
      </c>
      <c r="C42" s="103">
        <v>7</v>
      </c>
      <c r="D42" s="102">
        <v>16</v>
      </c>
      <c r="E42" s="82"/>
      <c r="F42" s="131">
        <v>1.55</v>
      </c>
      <c r="G42" s="362">
        <v>4.5657649018823347</v>
      </c>
      <c r="H42" s="82"/>
      <c r="I42" s="362">
        <v>25.4</v>
      </c>
      <c r="J42" s="226">
        <v>26.3</v>
      </c>
      <c r="K42" s="82"/>
      <c r="L42" s="82"/>
      <c r="M42" s="108"/>
      <c r="N42" s="131" t="s">
        <v>763</v>
      </c>
      <c r="O42" s="82"/>
      <c r="P42" s="82"/>
      <c r="Q42" s="82"/>
      <c r="R42" s="140"/>
      <c r="S42" s="131" t="s">
        <v>763</v>
      </c>
      <c r="T42" s="131" t="s">
        <v>763</v>
      </c>
      <c r="U42" s="131" t="s">
        <v>763</v>
      </c>
      <c r="V42" s="85"/>
      <c r="W42" s="85"/>
      <c r="X42" s="85"/>
      <c r="Y42" s="102">
        <f t="shared" si="0"/>
        <v>25.4</v>
      </c>
      <c r="Z42" s="102">
        <f t="shared" si="1"/>
        <v>298.54999999999995</v>
      </c>
      <c r="AA42" s="102">
        <f t="shared" si="2"/>
        <v>26.3</v>
      </c>
      <c r="AB42" s="102">
        <f t="shared" si="3"/>
        <v>4.5657649018823347</v>
      </c>
      <c r="AC42" s="104">
        <f t="shared" si="4"/>
        <v>7.0412550798785629</v>
      </c>
      <c r="AD42" s="102">
        <f t="shared" si="5"/>
        <v>0.64843054967994118</v>
      </c>
      <c r="AE42" s="105">
        <f t="shared" si="6"/>
        <v>1.55</v>
      </c>
      <c r="AF42" s="102" t="str">
        <f t="shared" si="7"/>
        <v>NS</v>
      </c>
      <c r="AG42" s="105" t="str">
        <f t="shared" si="8"/>
        <v>NS</v>
      </c>
      <c r="AH42" s="105" t="str">
        <f t="shared" si="9"/>
        <v>NS</v>
      </c>
      <c r="AI42" s="102"/>
      <c r="AJ42" s="106" t="str">
        <f t="shared" si="10"/>
        <v>NS</v>
      </c>
      <c r="AK42" s="107"/>
      <c r="AL42" s="82"/>
      <c r="AM42" s="123"/>
      <c r="AN42" s="125"/>
      <c r="AO42" s="125"/>
      <c r="AP42" s="125"/>
      <c r="AQ42" s="125"/>
      <c r="AR42" s="118"/>
      <c r="AS42" s="115"/>
      <c r="AT42" s="115"/>
      <c r="AU42" s="115"/>
      <c r="AV42" s="115"/>
      <c r="AW42" s="115"/>
      <c r="AX42" s="116"/>
      <c r="AY42" s="102"/>
      <c r="AZ42" s="102"/>
      <c r="BA42" s="84"/>
      <c r="BB42" s="82"/>
    </row>
    <row r="43" spans="1:54" ht="16" x14ac:dyDescent="0.2">
      <c r="A43" s="101" t="s">
        <v>299</v>
      </c>
      <c r="B43" s="102">
        <v>2018</v>
      </c>
      <c r="C43" s="103">
        <v>7</v>
      </c>
      <c r="D43" s="102">
        <v>31</v>
      </c>
      <c r="E43" s="82"/>
      <c r="F43" s="131">
        <v>1.5</v>
      </c>
      <c r="G43" s="362">
        <v>3.6080626416297692</v>
      </c>
      <c r="H43" s="82"/>
      <c r="I43" s="362">
        <v>25.1</v>
      </c>
      <c r="J43" s="205">
        <v>19.899999999999999</v>
      </c>
      <c r="K43" s="82"/>
      <c r="L43" s="82"/>
      <c r="M43" s="82"/>
      <c r="N43" s="131" t="s">
        <v>763</v>
      </c>
      <c r="O43" s="82"/>
      <c r="P43" s="82"/>
      <c r="Q43" s="82"/>
      <c r="R43" s="140"/>
      <c r="S43" s="131" t="s">
        <v>763</v>
      </c>
      <c r="T43" s="131" t="s">
        <v>763</v>
      </c>
      <c r="U43" s="131" t="s">
        <v>763</v>
      </c>
      <c r="V43" s="85"/>
      <c r="W43" s="85"/>
      <c r="X43" s="85"/>
      <c r="Y43" s="102">
        <f t="shared" si="0"/>
        <v>25.1</v>
      </c>
      <c r="Z43" s="102">
        <f t="shared" si="1"/>
        <v>298.25</v>
      </c>
      <c r="AA43" s="102">
        <f t="shared" si="2"/>
        <v>19.899999999999999</v>
      </c>
      <c r="AB43" s="102">
        <f t="shared" si="3"/>
        <v>3.6080626416297692</v>
      </c>
      <c r="AC43" s="104">
        <f t="shared" si="4"/>
        <v>7.3405821367362432</v>
      </c>
      <c r="AD43" s="102">
        <f t="shared" si="5"/>
        <v>0.49152268504333907</v>
      </c>
      <c r="AE43" s="105">
        <f t="shared" si="6"/>
        <v>1.5</v>
      </c>
      <c r="AF43" s="102" t="str">
        <f t="shared" si="7"/>
        <v>NS</v>
      </c>
      <c r="AG43" s="105" t="str">
        <f t="shared" si="8"/>
        <v>NS</v>
      </c>
      <c r="AH43" s="105" t="str">
        <f t="shared" si="9"/>
        <v>NS</v>
      </c>
      <c r="AI43" s="102"/>
      <c r="AJ43" s="106" t="str">
        <f t="shared" si="10"/>
        <v>NS</v>
      </c>
      <c r="AK43" s="107"/>
      <c r="AL43" s="82"/>
      <c r="AM43" s="82"/>
      <c r="AN43" s="82"/>
      <c r="AO43" s="82"/>
      <c r="AP43" s="82"/>
      <c r="AQ43" s="113"/>
      <c r="AR43" s="118"/>
      <c r="AS43" s="115"/>
      <c r="AT43" s="115"/>
      <c r="AU43" s="115"/>
      <c r="AV43" s="115"/>
      <c r="AW43" s="115"/>
      <c r="AX43" s="116"/>
      <c r="AY43" s="102"/>
      <c r="AZ43" s="102"/>
      <c r="BA43" s="82"/>
      <c r="BB43" s="82"/>
    </row>
    <row r="44" spans="1:54" ht="16" x14ac:dyDescent="0.2">
      <c r="A44" s="101" t="s">
        <v>299</v>
      </c>
      <c r="B44" s="102">
        <v>2018</v>
      </c>
      <c r="C44" s="103">
        <v>7</v>
      </c>
      <c r="D44" s="102">
        <v>31</v>
      </c>
      <c r="E44" s="82"/>
      <c r="F44" s="131">
        <v>1.5</v>
      </c>
      <c r="G44" s="362">
        <v>3.5794745943184614</v>
      </c>
      <c r="H44" s="82"/>
      <c r="I44" s="362">
        <v>25.1</v>
      </c>
      <c r="J44" s="205">
        <v>21.3</v>
      </c>
      <c r="K44" s="82"/>
      <c r="L44" s="82"/>
      <c r="M44" s="108"/>
      <c r="N44" s="131" t="s">
        <v>763</v>
      </c>
      <c r="O44" s="82"/>
      <c r="P44" s="82"/>
      <c r="Q44" s="82"/>
      <c r="R44" s="140"/>
      <c r="S44" s="131" t="s">
        <v>763</v>
      </c>
      <c r="T44" s="131" t="s">
        <v>763</v>
      </c>
      <c r="U44" s="131" t="s">
        <v>763</v>
      </c>
      <c r="V44" s="85"/>
      <c r="W44" s="85"/>
      <c r="X44" s="85"/>
      <c r="Y44" s="102">
        <f t="shared" si="0"/>
        <v>25.1</v>
      </c>
      <c r="Z44" s="102">
        <f t="shared" si="1"/>
        <v>298.25</v>
      </c>
      <c r="AA44" s="102">
        <f t="shared" si="2"/>
        <v>21.3</v>
      </c>
      <c r="AB44" s="102">
        <f t="shared" si="3"/>
        <v>3.5794745943184614</v>
      </c>
      <c r="AC44" s="104">
        <f t="shared" si="4"/>
        <v>7.2823337091945293</v>
      </c>
      <c r="AD44" s="102">
        <f t="shared" si="5"/>
        <v>0.49152850408366872</v>
      </c>
      <c r="AE44" s="105">
        <f t="shared" si="6"/>
        <v>1.5</v>
      </c>
      <c r="AF44" s="102" t="str">
        <f t="shared" si="7"/>
        <v>NS</v>
      </c>
      <c r="AG44" s="105" t="str">
        <f t="shared" si="8"/>
        <v>NS</v>
      </c>
      <c r="AH44" s="105" t="str">
        <f t="shared" si="9"/>
        <v>NS</v>
      </c>
      <c r="AI44" s="102"/>
      <c r="AJ44" s="106" t="str">
        <f t="shared" si="10"/>
        <v>NS</v>
      </c>
      <c r="AK44" s="107"/>
      <c r="AL44" s="82"/>
      <c r="AM44" s="82"/>
      <c r="AN44" s="82"/>
      <c r="AO44" s="82"/>
      <c r="AP44" s="85"/>
      <c r="AQ44" s="82"/>
      <c r="AR44" s="82"/>
      <c r="AS44" s="115"/>
      <c r="AT44" s="120"/>
      <c r="AU44" s="115"/>
      <c r="AV44" s="115"/>
      <c r="AW44" s="115"/>
      <c r="AX44" s="82"/>
      <c r="AY44" s="82"/>
      <c r="AZ44" s="82"/>
      <c r="BA44" s="82"/>
      <c r="BB44" s="82"/>
    </row>
    <row r="45" spans="1:54" ht="16" x14ac:dyDescent="0.2">
      <c r="A45" s="101" t="s">
        <v>299</v>
      </c>
      <c r="B45" s="102">
        <v>2018</v>
      </c>
      <c r="C45" s="103">
        <v>7</v>
      </c>
      <c r="D45" s="102">
        <v>31</v>
      </c>
      <c r="E45" s="82"/>
      <c r="F45" s="131">
        <v>1.5</v>
      </c>
      <c r="G45" s="362">
        <v>3.59368335066962</v>
      </c>
      <c r="H45" s="82"/>
      <c r="I45" s="362">
        <v>26.6</v>
      </c>
      <c r="J45" s="205">
        <v>25.6</v>
      </c>
      <c r="K45" s="82"/>
      <c r="L45" s="82"/>
      <c r="M45" s="108"/>
      <c r="N45" s="137">
        <v>0.27078313253012054</v>
      </c>
      <c r="O45" s="82"/>
      <c r="P45" s="82"/>
      <c r="Q45" s="82"/>
      <c r="R45" s="140"/>
      <c r="S45" s="323">
        <v>35.899502146633552</v>
      </c>
      <c r="T45" s="137">
        <v>3.009012658227848</v>
      </c>
      <c r="U45" s="137">
        <v>13.611734008438825</v>
      </c>
      <c r="V45" s="85"/>
      <c r="W45" s="85"/>
      <c r="X45" s="85"/>
      <c r="Y45" s="102">
        <f t="shared" si="0"/>
        <v>26.6</v>
      </c>
      <c r="Z45" s="102">
        <f t="shared" si="1"/>
        <v>299.75</v>
      </c>
      <c r="AA45" s="102">
        <f t="shared" si="2"/>
        <v>25.6</v>
      </c>
      <c r="AB45" s="102">
        <f t="shared" si="3"/>
        <v>3.59368335066962</v>
      </c>
      <c r="AC45" s="104">
        <f t="shared" si="4"/>
        <v>6.9247993026399337</v>
      </c>
      <c r="AD45" s="102">
        <f t="shared" si="5"/>
        <v>0.51895848437074621</v>
      </c>
      <c r="AE45" s="105">
        <f t="shared" si="6"/>
        <v>1.5</v>
      </c>
      <c r="AF45" s="102">
        <f t="shared" si="7"/>
        <v>0.27078313253012054</v>
      </c>
      <c r="AG45" s="105">
        <f t="shared" si="8"/>
        <v>3.009012658227848</v>
      </c>
      <c r="AH45" s="105">
        <f t="shared" si="9"/>
        <v>13.611734008438825</v>
      </c>
      <c r="AI45" s="102">
        <f t="shared" ref="AI45:AI46" si="13">IF(Y45=" ", " ", IF(Y45&gt;0, SUM(AG45:AH45)))</f>
        <v>16.620746666666673</v>
      </c>
      <c r="AJ45" s="106">
        <f t="shared" si="10"/>
        <v>35.899502146633552</v>
      </c>
      <c r="AK45" s="107">
        <f t="shared" si="12"/>
        <v>35.628719014103432</v>
      </c>
      <c r="AL45" s="82"/>
      <c r="AM45" s="85"/>
      <c r="AN45" s="85"/>
      <c r="AO45" s="85"/>
      <c r="AP45" s="128"/>
      <c r="AQ45" s="85"/>
      <c r="AR45" s="82"/>
      <c r="AS45" s="82"/>
      <c r="AT45" s="82"/>
      <c r="AU45" s="82"/>
      <c r="AV45" s="82"/>
      <c r="AW45" s="82"/>
      <c r="AX45" s="129"/>
      <c r="AY45" s="84"/>
      <c r="AZ45" s="84"/>
      <c r="BA45" s="84"/>
      <c r="BB45" s="82"/>
    </row>
    <row r="46" spans="1:54" ht="16" x14ac:dyDescent="0.2">
      <c r="A46" s="101" t="s">
        <v>299</v>
      </c>
      <c r="B46" s="102">
        <v>2018</v>
      </c>
      <c r="C46" s="103">
        <v>7</v>
      </c>
      <c r="D46" s="102">
        <v>31</v>
      </c>
      <c r="E46" s="82"/>
      <c r="F46" s="131">
        <v>1.5</v>
      </c>
      <c r="G46" s="362">
        <v>3.5957043921888299</v>
      </c>
      <c r="H46" s="82"/>
      <c r="I46" s="362">
        <v>26.6</v>
      </c>
      <c r="J46" s="205">
        <v>25.5</v>
      </c>
      <c r="K46" s="82"/>
      <c r="L46" s="82"/>
      <c r="M46" s="108"/>
      <c r="N46" s="137">
        <v>0.266594</v>
      </c>
      <c r="O46" s="82"/>
      <c r="P46" s="82"/>
      <c r="Q46" s="82"/>
      <c r="R46" s="140"/>
      <c r="S46" s="323">
        <v>34.084116675974002</v>
      </c>
      <c r="T46" s="137">
        <v>4.1328607594936706</v>
      </c>
      <c r="U46" s="137">
        <v>10.676405907172995</v>
      </c>
      <c r="V46" s="85"/>
      <c r="W46" s="85"/>
      <c r="X46" s="85"/>
      <c r="Y46" s="102">
        <f t="shared" si="0"/>
        <v>26.6</v>
      </c>
      <c r="Z46" s="102">
        <f t="shared" si="1"/>
        <v>299.75</v>
      </c>
      <c r="AA46" s="102">
        <f t="shared" si="2"/>
        <v>25.5</v>
      </c>
      <c r="AB46" s="102">
        <f t="shared" si="3"/>
        <v>3.5957043921888299</v>
      </c>
      <c r="AC46" s="104">
        <f t="shared" si="4"/>
        <v>6.9286984790168349</v>
      </c>
      <c r="AD46" s="102">
        <f t="shared" si="5"/>
        <v>0.51895812800603369</v>
      </c>
      <c r="AE46" s="105">
        <f t="shared" si="6"/>
        <v>1.5</v>
      </c>
      <c r="AF46" s="102">
        <f t="shared" si="7"/>
        <v>0.266594</v>
      </c>
      <c r="AG46" s="105">
        <f t="shared" si="8"/>
        <v>4.1328607594936706</v>
      </c>
      <c r="AH46" s="105">
        <f t="shared" si="9"/>
        <v>10.676405907172995</v>
      </c>
      <c r="AI46" s="102">
        <f t="shared" si="13"/>
        <v>14.809266666666666</v>
      </c>
      <c r="AJ46" s="106">
        <f t="shared" si="10"/>
        <v>34.084116675974002</v>
      </c>
      <c r="AK46" s="107">
        <f t="shared" si="12"/>
        <v>33.817522675974004</v>
      </c>
      <c r="AL46" s="82"/>
      <c r="AM46" s="85"/>
      <c r="AN46" s="85"/>
      <c r="AO46" s="85"/>
      <c r="AP46" s="85"/>
      <c r="AQ46" s="85"/>
      <c r="AR46" s="85"/>
      <c r="AS46" s="85"/>
      <c r="AT46" s="85"/>
      <c r="AU46" s="85"/>
      <c r="AV46" s="85"/>
      <c r="AW46" s="126"/>
      <c r="AX46" s="126"/>
      <c r="AY46" s="85"/>
      <c r="AZ46" s="85"/>
      <c r="BA46" s="82"/>
      <c r="BB46" s="82"/>
    </row>
    <row r="47" spans="1:54" ht="16" x14ac:dyDescent="0.2">
      <c r="A47" s="101" t="s">
        <v>299</v>
      </c>
      <c r="B47" s="102">
        <v>2018</v>
      </c>
      <c r="C47" s="103">
        <v>7</v>
      </c>
      <c r="D47" s="102">
        <v>31</v>
      </c>
      <c r="E47" s="82"/>
      <c r="F47" s="131">
        <v>1.5</v>
      </c>
      <c r="G47" s="362">
        <v>3.9561411839624863</v>
      </c>
      <c r="H47" s="82"/>
      <c r="I47" s="362">
        <v>26.3</v>
      </c>
      <c r="J47" s="205">
        <v>28.3</v>
      </c>
      <c r="K47" s="82"/>
      <c r="L47" s="82"/>
      <c r="M47" s="108"/>
      <c r="N47" s="131" t="s">
        <v>763</v>
      </c>
      <c r="O47" s="82"/>
      <c r="P47" s="82"/>
      <c r="Q47" s="82"/>
      <c r="R47" s="140"/>
      <c r="S47" s="131" t="s">
        <v>763</v>
      </c>
      <c r="T47" s="131" t="s">
        <v>763</v>
      </c>
      <c r="U47" s="131" t="s">
        <v>763</v>
      </c>
      <c r="V47" s="85"/>
      <c r="W47" s="85"/>
      <c r="X47" s="85"/>
      <c r="Y47" s="102">
        <f t="shared" si="0"/>
        <v>26.3</v>
      </c>
      <c r="Z47" s="102">
        <f t="shared" si="1"/>
        <v>299.45</v>
      </c>
      <c r="AA47" s="102">
        <f t="shared" si="2"/>
        <v>28.3</v>
      </c>
      <c r="AB47" s="102">
        <f t="shared" si="3"/>
        <v>3.9561411839624863</v>
      </c>
      <c r="AC47" s="104">
        <f t="shared" si="4"/>
        <v>6.8551907803863195</v>
      </c>
      <c r="AD47" s="102">
        <f t="shared" si="5"/>
        <v>0.5771015440272752</v>
      </c>
      <c r="AE47" s="105">
        <f t="shared" si="6"/>
        <v>1.5</v>
      </c>
      <c r="AF47" s="102" t="str">
        <f t="shared" si="7"/>
        <v>NS</v>
      </c>
      <c r="AG47" s="105" t="str">
        <f t="shared" si="8"/>
        <v>NS</v>
      </c>
      <c r="AH47" s="105" t="str">
        <f t="shared" si="9"/>
        <v>NS</v>
      </c>
      <c r="AI47" s="102"/>
      <c r="AJ47" s="106" t="str">
        <f t="shared" si="10"/>
        <v>NS</v>
      </c>
      <c r="AK47" s="107"/>
      <c r="AL47" s="82"/>
      <c r="AM47" s="82"/>
      <c r="AN47" s="82"/>
      <c r="AO47" s="82"/>
      <c r="AP47" s="82"/>
      <c r="AQ47" s="82"/>
      <c r="AR47" s="82"/>
      <c r="AS47" s="82"/>
      <c r="AT47" s="82"/>
      <c r="AU47" s="82"/>
      <c r="AV47" s="82"/>
      <c r="AW47" s="82"/>
      <c r="AX47" s="82"/>
      <c r="AY47" s="82"/>
      <c r="AZ47" s="82"/>
      <c r="BA47" s="82"/>
      <c r="BB47" s="82"/>
    </row>
    <row r="48" spans="1:54" ht="16" x14ac:dyDescent="0.2">
      <c r="A48" s="101" t="s">
        <v>299</v>
      </c>
      <c r="B48" s="102">
        <v>2018</v>
      </c>
      <c r="C48" s="103">
        <v>7</v>
      </c>
      <c r="D48" s="102">
        <v>31</v>
      </c>
      <c r="E48" s="82"/>
      <c r="F48" s="131">
        <v>1.5</v>
      </c>
      <c r="G48" s="362">
        <v>3.9561411839624863</v>
      </c>
      <c r="H48" s="82"/>
      <c r="I48" s="362">
        <v>26.3</v>
      </c>
      <c r="J48" s="205">
        <v>28.3</v>
      </c>
      <c r="K48" s="82"/>
      <c r="L48" s="82"/>
      <c r="M48" s="82"/>
      <c r="N48" s="131" t="s">
        <v>763</v>
      </c>
      <c r="O48" s="82"/>
      <c r="P48" s="82"/>
      <c r="Q48" s="82"/>
      <c r="R48" s="140"/>
      <c r="S48" s="131" t="s">
        <v>763</v>
      </c>
      <c r="T48" s="131" t="s">
        <v>763</v>
      </c>
      <c r="U48" s="131" t="s">
        <v>763</v>
      </c>
      <c r="V48" s="85"/>
      <c r="W48" s="85"/>
      <c r="X48" s="85"/>
      <c r="Y48" s="102">
        <f t="shared" si="0"/>
        <v>26.3</v>
      </c>
      <c r="Z48" s="102">
        <f t="shared" si="1"/>
        <v>299.45</v>
      </c>
      <c r="AA48" s="102">
        <f t="shared" si="2"/>
        <v>28.3</v>
      </c>
      <c r="AB48" s="102">
        <f t="shared" si="3"/>
        <v>3.9561411839624863</v>
      </c>
      <c r="AC48" s="104">
        <f t="shared" si="4"/>
        <v>6.8551907803863195</v>
      </c>
      <c r="AD48" s="102">
        <f t="shared" si="5"/>
        <v>0.5771015440272752</v>
      </c>
      <c r="AE48" s="105">
        <f t="shared" si="6"/>
        <v>1.5</v>
      </c>
      <c r="AF48" s="102" t="str">
        <f t="shared" si="7"/>
        <v>NS</v>
      </c>
      <c r="AG48" s="105" t="str">
        <f t="shared" si="8"/>
        <v>NS</v>
      </c>
      <c r="AH48" s="105" t="str">
        <f t="shared" si="9"/>
        <v>NS</v>
      </c>
      <c r="AI48" s="102"/>
      <c r="AJ48" s="106" t="str">
        <f t="shared" si="10"/>
        <v>NS</v>
      </c>
      <c r="AK48" s="107"/>
      <c r="AL48" s="82"/>
      <c r="AM48" s="123"/>
      <c r="AN48" s="124"/>
      <c r="AO48" s="124"/>
      <c r="AP48" s="124"/>
      <c r="AQ48" s="124"/>
      <c r="AR48" s="118"/>
      <c r="AS48" s="115"/>
      <c r="AT48" s="118"/>
      <c r="AU48" s="121"/>
      <c r="AV48" s="115"/>
      <c r="AW48" s="122"/>
      <c r="AX48" s="118"/>
      <c r="AY48" s="85"/>
      <c r="AZ48" s="102"/>
      <c r="BA48" s="102"/>
      <c r="BB48" s="82"/>
    </row>
    <row r="49" spans="1:54" ht="16" x14ac:dyDescent="0.2">
      <c r="A49" s="101" t="s">
        <v>299</v>
      </c>
      <c r="B49" s="102">
        <v>2018</v>
      </c>
      <c r="C49" s="103">
        <v>8</v>
      </c>
      <c r="D49" s="102">
        <v>14</v>
      </c>
      <c r="E49" s="82"/>
      <c r="F49" s="131">
        <v>1.175</v>
      </c>
      <c r="G49" s="362">
        <v>3.7646190055364701</v>
      </c>
      <c r="H49" s="82"/>
      <c r="I49" s="362">
        <v>23.7</v>
      </c>
      <c r="J49" s="226">
        <v>17.399999999999999</v>
      </c>
      <c r="K49" s="82"/>
      <c r="L49" s="82"/>
      <c r="M49" s="108"/>
      <c r="N49" s="131" t="s">
        <v>763</v>
      </c>
      <c r="O49" s="82"/>
      <c r="P49" s="82"/>
      <c r="Q49" s="82"/>
      <c r="R49" s="140"/>
      <c r="S49" s="131" t="s">
        <v>763</v>
      </c>
      <c r="T49" s="131" t="s">
        <v>763</v>
      </c>
      <c r="U49" s="131" t="s">
        <v>763</v>
      </c>
      <c r="V49" s="85"/>
      <c r="W49" s="85"/>
      <c r="X49" s="85"/>
      <c r="Y49" s="102">
        <f>IF(C49&lt;6," ",IF(C49&lt;=9,I49, IF(C49&gt;=10," ")))</f>
        <v>23.7</v>
      </c>
      <c r="Z49" s="102">
        <f>IF(Y49=" ", " ", IF(Y49&gt;0, Y49+273.15))</f>
        <v>296.84999999999997</v>
      </c>
      <c r="AA49" s="102">
        <f>IF(C49&lt;6," ",IF(C49&lt;=9,J49, IF(C49&gt;=10," ")))</f>
        <v>17.399999999999999</v>
      </c>
      <c r="AB49" s="102">
        <f>IF(C49&lt;6," ",IF(C49&lt;=9,G49, IF(C49&gt;=10," ")))</f>
        <v>3.7646190055364701</v>
      </c>
      <c r="AC49" s="104">
        <f>IF(Y49=" "," ",IF(Y49&gt;0,EXP(-173.4292+249.6339*100/Z49+143.3483*LN(+Z49/100)-21.8492*Z49/100+AA49*(-0.033096+0.014259*Z49/100-0.0017*(Z49/100)^2))*1.4276))</f>
        <v>7.6354267443874448</v>
      </c>
      <c r="AD49" s="102">
        <f>IF(Y49=" "," ",IF(Y49&gt;0,AB49/AC49))</f>
        <v>0.49304631313550612</v>
      </c>
      <c r="AE49" s="105">
        <f>IF(C49&lt;6," ",IF(C49&lt;=9,F49, IF(C49&gt;=10," ")))</f>
        <v>1.175</v>
      </c>
      <c r="AF49" s="102" t="str">
        <f>IF(Y49=" "," ",N49)</f>
        <v>NS</v>
      </c>
      <c r="AG49" s="105" t="str">
        <f>IF(C49&lt;6," ",IF(C49&lt;=9,T49, IF(C49&gt;=10," ")))</f>
        <v>NS</v>
      </c>
      <c r="AH49" s="105" t="str">
        <f>IF(C49&lt;6," ",IF(C49&lt;=9,U49, IF(C49&gt;=10," ")))</f>
        <v>NS</v>
      </c>
      <c r="AI49" s="102"/>
      <c r="AJ49" s="106" t="str">
        <f>IF(C49&lt;6," ",IF(C49&lt;=9,S49, IF(C49&gt;=10," ")))</f>
        <v>NS</v>
      </c>
      <c r="AK49" s="107"/>
      <c r="AL49" s="85"/>
      <c r="AM49" s="82"/>
      <c r="AN49" s="82"/>
      <c r="AO49" s="82"/>
      <c r="AP49" s="82"/>
      <c r="AQ49" s="82"/>
      <c r="AR49" s="82"/>
      <c r="AS49" s="82"/>
      <c r="AT49" s="82"/>
      <c r="AU49" s="82"/>
      <c r="AV49" s="82"/>
      <c r="AW49" s="82"/>
      <c r="AX49" s="82"/>
      <c r="AY49" s="109"/>
      <c r="AZ49" s="109"/>
      <c r="BA49" s="82"/>
      <c r="BB49" s="82"/>
    </row>
    <row r="50" spans="1:54" ht="16" x14ac:dyDescent="0.2">
      <c r="A50" s="101" t="s">
        <v>299</v>
      </c>
      <c r="B50" s="102">
        <v>2018</v>
      </c>
      <c r="C50" s="103">
        <v>8</v>
      </c>
      <c r="D50" s="102">
        <v>14</v>
      </c>
      <c r="E50" s="82"/>
      <c r="F50" s="131">
        <v>1.175</v>
      </c>
      <c r="G50" s="362">
        <v>3.7689429410817024</v>
      </c>
      <c r="H50" s="82"/>
      <c r="I50" s="362">
        <v>23.7</v>
      </c>
      <c r="J50" s="226">
        <v>17.2</v>
      </c>
      <c r="K50" s="82"/>
      <c r="L50" s="82"/>
      <c r="M50" s="108"/>
      <c r="N50" s="131" t="s">
        <v>763</v>
      </c>
      <c r="O50" s="82"/>
      <c r="P50" s="82"/>
      <c r="Q50" s="82"/>
      <c r="R50" s="140"/>
      <c r="S50" s="131" t="s">
        <v>763</v>
      </c>
      <c r="T50" s="131" t="s">
        <v>763</v>
      </c>
      <c r="U50" s="131" t="s">
        <v>763</v>
      </c>
      <c r="V50" s="85"/>
      <c r="W50" s="85"/>
      <c r="X50" s="85"/>
      <c r="Y50" s="102">
        <f t="shared" ref="Y50:Y60" si="14">IF(C50&lt;6," ",IF(C50&lt;=9,I50, IF(C50&gt;=10," ")))</f>
        <v>23.7</v>
      </c>
      <c r="Z50" s="102">
        <f t="shared" ref="Z50:Z60" si="15">IF(Y50=" ", " ", IF(Y50&gt;0, Y50+273.15))</f>
        <v>296.84999999999997</v>
      </c>
      <c r="AA50" s="102">
        <f t="shared" ref="AA50:AA60" si="16">IF(C50&lt;6," ",IF(C50&lt;=9,J50, IF(C50&gt;=10," ")))</f>
        <v>17.2</v>
      </c>
      <c r="AB50" s="102">
        <f t="shared" ref="AB50:AB60" si="17">IF(C50&lt;6," ",IF(C50&lt;=9,G50, IF(C50&gt;=10," ")))</f>
        <v>3.7689429410817024</v>
      </c>
      <c r="AC50" s="104">
        <f t="shared" ref="AC50:AC60" si="18">IF(Y50=" "," ",IF(Y50&gt;0,EXP(-173.4292+249.6339*100/Z50+143.3483*LN(+Z50/100)-21.8492*Z50/100+AA50*(-0.033096+0.014259*Z50/100-0.0017*(Z50/100)^2))*1.4276))</f>
        <v>7.6442103120367539</v>
      </c>
      <c r="AD50" s="102">
        <f t="shared" ref="AD50:AD54" si="19">IF(Y50=" "," ",IF(Y50&gt;0,AB50/AC50))</f>
        <v>0.49304542748477703</v>
      </c>
      <c r="AE50" s="105">
        <f t="shared" ref="AE50:AE60" si="20">IF(C50&lt;6," ",IF(C50&lt;=9,F50, IF(C50&gt;=10," ")))</f>
        <v>1.175</v>
      </c>
      <c r="AF50" s="102" t="str">
        <f t="shared" ref="AF50:AF60" si="21">IF(Y50=" "," ",N50)</f>
        <v>NS</v>
      </c>
      <c r="AG50" s="105" t="str">
        <f t="shared" ref="AG50:AG60" si="22">IF(C50&lt;6," ",IF(C50&lt;=9,T50, IF(C50&gt;=10," ")))</f>
        <v>NS</v>
      </c>
      <c r="AH50" s="105" t="str">
        <f t="shared" ref="AH50:AH60" si="23">IF(C50&lt;6," ",IF(C50&lt;=9,U50, IF(C50&gt;=10," ")))</f>
        <v>NS</v>
      </c>
      <c r="AI50" s="102"/>
      <c r="AJ50" s="106" t="str">
        <f t="shared" ref="AJ50:AJ60" si="24">IF(C50&lt;6," ",IF(C50&lt;=9,S50, IF(C50&gt;=10," ")))</f>
        <v>NS</v>
      </c>
      <c r="AK50" s="107"/>
      <c r="AL50" s="85"/>
      <c r="AM50" s="85"/>
      <c r="AN50" s="85"/>
      <c r="AO50" s="85"/>
      <c r="AP50" s="85"/>
      <c r="AQ50" s="85"/>
      <c r="AR50" s="114" t="s">
        <v>1230</v>
      </c>
      <c r="AS50" s="85"/>
      <c r="AT50" s="85"/>
      <c r="AU50" s="85"/>
      <c r="AV50" s="85"/>
      <c r="AW50" s="85"/>
      <c r="AX50" s="85"/>
      <c r="AY50" s="85"/>
      <c r="AZ50" s="85"/>
      <c r="BA50" s="82"/>
      <c r="BB50" s="82"/>
    </row>
    <row r="51" spans="1:54" ht="16" x14ac:dyDescent="0.2">
      <c r="A51" s="101" t="s">
        <v>299</v>
      </c>
      <c r="B51" s="102">
        <v>2018</v>
      </c>
      <c r="C51" s="103">
        <v>8</v>
      </c>
      <c r="D51" s="102">
        <v>14</v>
      </c>
      <c r="E51" s="82"/>
      <c r="F51" s="131">
        <v>1.175</v>
      </c>
      <c r="G51" s="362">
        <v>3.0712182437947533</v>
      </c>
      <c r="H51" s="82"/>
      <c r="I51" s="362">
        <v>25.1</v>
      </c>
      <c r="J51" s="226">
        <v>25</v>
      </c>
      <c r="K51" s="82"/>
      <c r="L51" s="82"/>
      <c r="M51" s="108"/>
      <c r="N51" s="137">
        <v>0.45698247535596942</v>
      </c>
      <c r="O51" s="82"/>
      <c r="P51" s="82"/>
      <c r="Q51" s="82"/>
      <c r="R51" s="140"/>
      <c r="S51" s="323">
        <v>44.489069685041187</v>
      </c>
      <c r="T51" s="137">
        <v>11.265670886075949</v>
      </c>
      <c r="U51" s="137">
        <v>22.925715780590718</v>
      </c>
      <c r="V51" s="85"/>
      <c r="W51" s="85"/>
      <c r="X51" s="85"/>
      <c r="Y51" s="102">
        <f t="shared" si="14"/>
        <v>25.1</v>
      </c>
      <c r="Z51" s="102">
        <f t="shared" si="15"/>
        <v>298.25</v>
      </c>
      <c r="AA51" s="102">
        <f t="shared" si="16"/>
        <v>25</v>
      </c>
      <c r="AB51" s="102">
        <f t="shared" si="17"/>
        <v>3.0712182437947533</v>
      </c>
      <c r="AC51" s="104">
        <f t="shared" si="18"/>
        <v>7.1306067481732036</v>
      </c>
      <c r="AD51" s="102">
        <f t="shared" si="19"/>
        <v>0.43070924428437612</v>
      </c>
      <c r="AE51" s="105">
        <f t="shared" si="20"/>
        <v>1.175</v>
      </c>
      <c r="AF51" s="102">
        <f t="shared" si="21"/>
        <v>0.45698247535596942</v>
      </c>
      <c r="AG51" s="105">
        <f t="shared" si="22"/>
        <v>11.265670886075949</v>
      </c>
      <c r="AH51" s="105">
        <f t="shared" si="23"/>
        <v>22.925715780590718</v>
      </c>
      <c r="AI51" s="102">
        <f t="shared" ref="AI51:AI52" si="25">IF(Y51=" ", " ", IF(Y51&gt;0, SUM(AG51:AH51)))</f>
        <v>34.191386666666666</v>
      </c>
      <c r="AJ51" s="106">
        <f t="shared" si="24"/>
        <v>44.489069685041187</v>
      </c>
      <c r="AK51" s="107">
        <f t="shared" ref="AK51:AK58" si="26">IF(Y51=" ", " ", IF(Y51&gt;0, AJ51-AF51))</f>
        <v>44.032087209685216</v>
      </c>
      <c r="AL51" s="82"/>
      <c r="AM51" s="85"/>
      <c r="AN51" s="85"/>
      <c r="AO51" s="85"/>
      <c r="AP51" s="85"/>
      <c r="AQ51" s="85"/>
      <c r="AR51" s="115"/>
      <c r="AS51" s="116" t="s">
        <v>487</v>
      </c>
      <c r="AT51" s="116" t="s">
        <v>1231</v>
      </c>
      <c r="AU51" s="116" t="s">
        <v>485</v>
      </c>
      <c r="AV51" s="116" t="s">
        <v>513</v>
      </c>
      <c r="AW51" s="116" t="s">
        <v>489</v>
      </c>
      <c r="AX51" s="116"/>
      <c r="AY51" s="85"/>
      <c r="AZ51" s="85"/>
      <c r="BA51" s="82"/>
      <c r="BB51" s="82"/>
    </row>
    <row r="52" spans="1:54" ht="16" x14ac:dyDescent="0.2">
      <c r="A52" s="101" t="s">
        <v>299</v>
      </c>
      <c r="B52" s="102">
        <v>2018</v>
      </c>
      <c r="C52" s="103">
        <v>8</v>
      </c>
      <c r="D52" s="102">
        <v>14</v>
      </c>
      <c r="E52" s="82"/>
      <c r="F52" s="131">
        <v>1.175</v>
      </c>
      <c r="G52" s="362">
        <v>3.0694736435288221</v>
      </c>
      <c r="H52" s="82"/>
      <c r="I52" s="362">
        <v>25.1</v>
      </c>
      <c r="J52" s="226">
        <v>25.1</v>
      </c>
      <c r="K52" s="82"/>
      <c r="L52" s="82"/>
      <c r="M52" s="108"/>
      <c r="N52" s="137">
        <v>0.21213033953997812</v>
      </c>
      <c r="O52" s="82"/>
      <c r="P52" s="82"/>
      <c r="Q52" s="82"/>
      <c r="R52" s="140"/>
      <c r="S52" s="323">
        <v>42.402207023306765</v>
      </c>
      <c r="T52" s="137">
        <v>10.812506329113925</v>
      </c>
      <c r="U52" s="137">
        <v>20.22132033755274</v>
      </c>
      <c r="V52" s="85"/>
      <c r="W52" s="85"/>
      <c r="X52" s="85"/>
      <c r="Y52" s="102">
        <f t="shared" si="14"/>
        <v>25.1</v>
      </c>
      <c r="Z52" s="102">
        <f t="shared" si="15"/>
        <v>298.25</v>
      </c>
      <c r="AA52" s="102">
        <f t="shared" si="16"/>
        <v>25.1</v>
      </c>
      <c r="AB52" s="102">
        <f t="shared" si="17"/>
        <v>3.0694736435288221</v>
      </c>
      <c r="AC52" s="104">
        <f t="shared" si="18"/>
        <v>7.1265501928334585</v>
      </c>
      <c r="AD52" s="102">
        <f t="shared" si="19"/>
        <v>0.43070960850251505</v>
      </c>
      <c r="AE52" s="105">
        <f t="shared" si="20"/>
        <v>1.175</v>
      </c>
      <c r="AF52" s="102">
        <f t="shared" si="21"/>
        <v>0.21213033953997812</v>
      </c>
      <c r="AG52" s="105">
        <f t="shared" si="22"/>
        <v>10.812506329113925</v>
      </c>
      <c r="AH52" s="105">
        <f t="shared" si="23"/>
        <v>20.22132033755274</v>
      </c>
      <c r="AI52" s="102">
        <f t="shared" si="25"/>
        <v>31.033826666666663</v>
      </c>
      <c r="AJ52" s="106">
        <f t="shared" si="24"/>
        <v>42.402207023306765</v>
      </c>
      <c r="AK52" s="107">
        <f t="shared" si="26"/>
        <v>42.19007668376679</v>
      </c>
      <c r="AL52" s="82"/>
      <c r="AM52" s="84" t="s">
        <v>1232</v>
      </c>
      <c r="AN52" s="82"/>
      <c r="AO52" s="82"/>
      <c r="AP52" s="82"/>
      <c r="AQ52" s="82"/>
      <c r="AR52" s="117" t="s">
        <v>522</v>
      </c>
      <c r="AS52" s="115"/>
      <c r="AT52" s="115"/>
      <c r="AU52" s="115"/>
      <c r="AV52" s="115"/>
      <c r="AW52" s="115"/>
      <c r="AX52" s="118"/>
      <c r="AY52" s="85"/>
      <c r="AZ52" s="85"/>
      <c r="BA52" s="82"/>
      <c r="BB52" s="82"/>
    </row>
    <row r="53" spans="1:54" ht="18" x14ac:dyDescent="0.25">
      <c r="A53" s="101" t="s">
        <v>299</v>
      </c>
      <c r="B53" s="102">
        <v>2018</v>
      </c>
      <c r="C53" s="103">
        <v>8</v>
      </c>
      <c r="D53" s="102">
        <v>14</v>
      </c>
      <c r="E53" s="82"/>
      <c r="F53" s="131">
        <v>1.175</v>
      </c>
      <c r="G53" s="362">
        <v>3.1972879334262525</v>
      </c>
      <c r="H53" s="82"/>
      <c r="I53" s="362">
        <v>25.1</v>
      </c>
      <c r="J53" s="226">
        <v>25.7</v>
      </c>
      <c r="K53" s="82"/>
      <c r="L53" s="82"/>
      <c r="M53" s="108"/>
      <c r="N53" s="131" t="s">
        <v>763</v>
      </c>
      <c r="O53" s="82"/>
      <c r="P53" s="82"/>
      <c r="Q53" s="82"/>
      <c r="R53" s="140"/>
      <c r="S53" s="131" t="s">
        <v>763</v>
      </c>
      <c r="T53" s="131" t="s">
        <v>763</v>
      </c>
      <c r="U53" s="131" t="s">
        <v>763</v>
      </c>
      <c r="V53" s="85"/>
      <c r="W53" s="85"/>
      <c r="X53" s="85"/>
      <c r="Y53" s="102">
        <f t="shared" si="14"/>
        <v>25.1</v>
      </c>
      <c r="Z53" s="102">
        <f t="shared" si="15"/>
        <v>298.25</v>
      </c>
      <c r="AA53" s="102">
        <f t="shared" si="16"/>
        <v>25.7</v>
      </c>
      <c r="AB53" s="102">
        <f t="shared" si="17"/>
        <v>3.1972879334262525</v>
      </c>
      <c r="AC53" s="104">
        <f t="shared" si="18"/>
        <v>7.1022592775723394</v>
      </c>
      <c r="AD53" s="102">
        <f t="shared" si="19"/>
        <v>0.45017899353839619</v>
      </c>
      <c r="AE53" s="105">
        <f t="shared" si="20"/>
        <v>1.175</v>
      </c>
      <c r="AF53" s="102" t="str">
        <f t="shared" si="21"/>
        <v>NS</v>
      </c>
      <c r="AG53" s="105" t="str">
        <f t="shared" si="22"/>
        <v>NS</v>
      </c>
      <c r="AH53" s="105" t="str">
        <f t="shared" si="23"/>
        <v>NS</v>
      </c>
      <c r="AI53" s="102"/>
      <c r="AJ53" s="106" t="str">
        <f t="shared" si="24"/>
        <v>NS</v>
      </c>
      <c r="AK53" s="107"/>
      <c r="AL53" s="82"/>
      <c r="AM53" s="119" t="s">
        <v>477</v>
      </c>
      <c r="AN53" s="109" t="s">
        <v>1231</v>
      </c>
      <c r="AO53" s="120" t="s">
        <v>479</v>
      </c>
      <c r="AP53" s="120" t="s">
        <v>726</v>
      </c>
      <c r="AQ53" s="120" t="s">
        <v>481</v>
      </c>
      <c r="AR53" s="118" t="s">
        <v>476</v>
      </c>
      <c r="AS53" s="115">
        <v>0.4</v>
      </c>
      <c r="AT53" s="118">
        <v>0.6</v>
      </c>
      <c r="AU53" s="121">
        <v>10</v>
      </c>
      <c r="AV53" s="115">
        <v>10</v>
      </c>
      <c r="AW53" s="122">
        <v>43</v>
      </c>
      <c r="AX53" s="118"/>
      <c r="AY53" s="85"/>
      <c r="AZ53" s="85"/>
      <c r="BA53" s="82"/>
      <c r="BB53" s="82"/>
    </row>
    <row r="54" spans="1:54" ht="16" x14ac:dyDescent="0.2">
      <c r="A54" s="101" t="s">
        <v>299</v>
      </c>
      <c r="B54" s="102">
        <v>2018</v>
      </c>
      <c r="C54" s="103">
        <v>8</v>
      </c>
      <c r="D54" s="102">
        <v>14</v>
      </c>
      <c r="E54" s="82"/>
      <c r="F54" s="131">
        <v>1.175</v>
      </c>
      <c r="G54" s="362">
        <v>3.1972879334262525</v>
      </c>
      <c r="H54" s="82"/>
      <c r="I54" s="362">
        <v>25.1</v>
      </c>
      <c r="J54" s="226">
        <v>25.7</v>
      </c>
      <c r="K54" s="82"/>
      <c r="L54" s="82"/>
      <c r="M54" s="108"/>
      <c r="N54" s="131" t="s">
        <v>763</v>
      </c>
      <c r="O54" s="82"/>
      <c r="P54" s="82"/>
      <c r="Q54" s="82"/>
      <c r="R54" s="140"/>
      <c r="S54" s="131" t="s">
        <v>763</v>
      </c>
      <c r="T54" s="131" t="s">
        <v>763</v>
      </c>
      <c r="U54" s="131" t="s">
        <v>763</v>
      </c>
      <c r="V54" s="85"/>
      <c r="W54" s="85"/>
      <c r="X54" s="85"/>
      <c r="Y54" s="102">
        <f t="shared" si="14"/>
        <v>25.1</v>
      </c>
      <c r="Z54" s="102">
        <f t="shared" si="15"/>
        <v>298.25</v>
      </c>
      <c r="AA54" s="102">
        <f t="shared" si="16"/>
        <v>25.7</v>
      </c>
      <c r="AB54" s="102">
        <f t="shared" si="17"/>
        <v>3.1972879334262525</v>
      </c>
      <c r="AC54" s="104">
        <f t="shared" si="18"/>
        <v>7.1022592775723394</v>
      </c>
      <c r="AD54" s="102">
        <f t="shared" si="19"/>
        <v>0.45017899353839619</v>
      </c>
      <c r="AE54" s="105">
        <f t="shared" si="20"/>
        <v>1.175</v>
      </c>
      <c r="AF54" s="102" t="str">
        <f t="shared" si="21"/>
        <v>NS</v>
      </c>
      <c r="AG54" s="105" t="str">
        <f t="shared" si="22"/>
        <v>NS</v>
      </c>
      <c r="AH54" s="105" t="str">
        <f t="shared" si="23"/>
        <v>NS</v>
      </c>
      <c r="AI54" s="102"/>
      <c r="AJ54" s="106" t="str">
        <f t="shared" si="24"/>
        <v>NS</v>
      </c>
      <c r="AK54" s="107"/>
      <c r="AL54" s="82"/>
      <c r="AM54" s="123" t="s">
        <v>479</v>
      </c>
      <c r="AN54" s="124" t="s">
        <v>1233</v>
      </c>
      <c r="AO54" s="124" t="s">
        <v>485</v>
      </c>
      <c r="AP54" s="124" t="s">
        <v>1234</v>
      </c>
      <c r="AQ54" s="124"/>
      <c r="AR54" s="118" t="s">
        <v>482</v>
      </c>
      <c r="AS54" s="115">
        <v>0.9</v>
      </c>
      <c r="AT54" s="118">
        <v>3</v>
      </c>
      <c r="AU54" s="121">
        <v>1</v>
      </c>
      <c r="AV54" s="115">
        <v>3</v>
      </c>
      <c r="AW54" s="122">
        <v>20</v>
      </c>
      <c r="AX54" s="118"/>
      <c r="AY54" s="85"/>
      <c r="AZ54" s="102"/>
      <c r="BA54" s="102" t="s">
        <v>1235</v>
      </c>
      <c r="BB54" s="82"/>
    </row>
    <row r="55" spans="1:54" ht="16" x14ac:dyDescent="0.2">
      <c r="A55" s="101" t="s">
        <v>299</v>
      </c>
      <c r="B55" s="102">
        <v>2018</v>
      </c>
      <c r="C55" s="103">
        <v>8</v>
      </c>
      <c r="D55" s="102">
        <v>28</v>
      </c>
      <c r="E55" s="82"/>
      <c r="F55" s="131">
        <v>0.9</v>
      </c>
      <c r="G55" s="362" t="s">
        <v>761</v>
      </c>
      <c r="H55" s="82"/>
      <c r="I55" s="362" t="s">
        <v>761</v>
      </c>
      <c r="J55" s="226">
        <v>21.4</v>
      </c>
      <c r="K55" s="82"/>
      <c r="L55" s="82"/>
      <c r="M55" s="82"/>
      <c r="N55" s="131" t="s">
        <v>763</v>
      </c>
      <c r="O55" s="82"/>
      <c r="P55" s="82"/>
      <c r="Q55" s="82"/>
      <c r="R55" s="140"/>
      <c r="S55" s="131" t="s">
        <v>763</v>
      </c>
      <c r="T55" s="131" t="s">
        <v>763</v>
      </c>
      <c r="U55" s="131" t="s">
        <v>763</v>
      </c>
      <c r="V55" s="85"/>
      <c r="W55" s="85"/>
      <c r="X55" s="85"/>
      <c r="Y55" s="102" t="str">
        <f t="shared" si="14"/>
        <v>ND</v>
      </c>
      <c r="Z55" s="102" t="e">
        <f t="shared" si="15"/>
        <v>#VALUE!</v>
      </c>
      <c r="AA55" s="102">
        <f t="shared" si="16"/>
        <v>21.4</v>
      </c>
      <c r="AB55" s="102" t="str">
        <f t="shared" si="17"/>
        <v>ND</v>
      </c>
      <c r="AC55" s="104" t="e">
        <f t="shared" si="18"/>
        <v>#VALUE!</v>
      </c>
      <c r="AD55" s="102"/>
      <c r="AE55" s="105">
        <f t="shared" si="20"/>
        <v>0.9</v>
      </c>
      <c r="AF55" s="102" t="str">
        <f t="shared" si="21"/>
        <v>NS</v>
      </c>
      <c r="AG55" s="105" t="str">
        <f t="shared" si="22"/>
        <v>NS</v>
      </c>
      <c r="AH55" s="105" t="str">
        <f t="shared" si="23"/>
        <v>NS</v>
      </c>
      <c r="AI55" s="102"/>
      <c r="AJ55" s="106" t="str">
        <f t="shared" si="24"/>
        <v>NS</v>
      </c>
      <c r="AK55" s="107"/>
      <c r="AL55" s="82"/>
      <c r="AM55" s="123" t="s">
        <v>1236</v>
      </c>
      <c r="AN55" s="125" t="s">
        <v>742</v>
      </c>
      <c r="AO55" s="125" t="s">
        <v>494</v>
      </c>
      <c r="AP55" s="125" t="s">
        <v>495</v>
      </c>
      <c r="AQ55" s="125" t="s">
        <v>494</v>
      </c>
      <c r="AR55" s="118"/>
      <c r="AS55" s="115" t="s">
        <v>487</v>
      </c>
      <c r="AT55" s="115" t="s">
        <v>976</v>
      </c>
      <c r="AU55" s="115" t="s">
        <v>485</v>
      </c>
      <c r="AV55" s="115" t="s">
        <v>488</v>
      </c>
      <c r="AW55" s="115" t="s">
        <v>489</v>
      </c>
      <c r="AX55" s="116" t="s">
        <v>490</v>
      </c>
      <c r="AY55" s="102"/>
      <c r="AZ55" s="102"/>
      <c r="BA55" s="84" t="s">
        <v>1</v>
      </c>
      <c r="BB55" s="82"/>
    </row>
    <row r="56" spans="1:54" ht="16" x14ac:dyDescent="0.2">
      <c r="A56" s="101" t="s">
        <v>299</v>
      </c>
      <c r="B56" s="102">
        <v>2018</v>
      </c>
      <c r="C56" s="103">
        <v>8</v>
      </c>
      <c r="D56" s="102">
        <v>28</v>
      </c>
      <c r="E56" s="82"/>
      <c r="F56" s="131">
        <v>0.9</v>
      </c>
      <c r="G56" s="362" t="s">
        <v>761</v>
      </c>
      <c r="H56" s="82"/>
      <c r="I56" s="362" t="s">
        <v>761</v>
      </c>
      <c r="J56" s="226">
        <v>19.8</v>
      </c>
      <c r="K56" s="82"/>
      <c r="L56" s="82"/>
      <c r="M56" s="108"/>
      <c r="N56" s="131" t="s">
        <v>763</v>
      </c>
      <c r="O56" s="82"/>
      <c r="P56" s="82"/>
      <c r="Q56" s="82"/>
      <c r="R56" s="140"/>
      <c r="S56" s="131" t="s">
        <v>763</v>
      </c>
      <c r="T56" s="131" t="s">
        <v>763</v>
      </c>
      <c r="U56" s="131" t="s">
        <v>763</v>
      </c>
      <c r="V56" s="85"/>
      <c r="W56" s="85"/>
      <c r="X56" s="85"/>
      <c r="Y56" s="102" t="str">
        <f t="shared" si="14"/>
        <v>ND</v>
      </c>
      <c r="Z56" s="102" t="e">
        <f t="shared" si="15"/>
        <v>#VALUE!</v>
      </c>
      <c r="AA56" s="102">
        <f t="shared" si="16"/>
        <v>19.8</v>
      </c>
      <c r="AB56" s="102" t="str">
        <f t="shared" si="17"/>
        <v>ND</v>
      </c>
      <c r="AC56" s="104" t="e">
        <f t="shared" si="18"/>
        <v>#VALUE!</v>
      </c>
      <c r="AD56" s="102"/>
      <c r="AE56" s="105">
        <f t="shared" si="20"/>
        <v>0.9</v>
      </c>
      <c r="AF56" s="102" t="str">
        <f t="shared" si="21"/>
        <v>NS</v>
      </c>
      <c r="AG56" s="105" t="str">
        <f t="shared" si="22"/>
        <v>NS</v>
      </c>
      <c r="AH56" s="105" t="str">
        <f t="shared" si="23"/>
        <v>NS</v>
      </c>
      <c r="AI56" s="102"/>
      <c r="AJ56" s="106" t="str">
        <f t="shared" si="24"/>
        <v>NS</v>
      </c>
      <c r="AK56" s="107"/>
      <c r="AL56" s="82"/>
      <c r="AM56" s="82">
        <f>AD62</f>
        <v>0.53498796389369307</v>
      </c>
      <c r="AN56" s="82">
        <f>AE62</f>
        <v>1.2812499999999998</v>
      </c>
      <c r="AO56" s="82">
        <f>AF62</f>
        <v>0.52480271749099194</v>
      </c>
      <c r="AP56" s="82">
        <f>AI62</f>
        <v>23.611591666666666</v>
      </c>
      <c r="AQ56" s="113">
        <f>AK62</f>
        <v>43.683627701836045</v>
      </c>
      <c r="AR56" s="118"/>
      <c r="AS56" s="115" t="s">
        <v>497</v>
      </c>
      <c r="AT56" s="115" t="s">
        <v>497</v>
      </c>
      <c r="AU56" s="115" t="s">
        <v>497</v>
      </c>
      <c r="AV56" s="115" t="s">
        <v>497</v>
      </c>
      <c r="AW56" s="115" t="s">
        <v>497</v>
      </c>
      <c r="AX56" s="116" t="s">
        <v>498</v>
      </c>
      <c r="AY56" s="102"/>
      <c r="AZ56" s="102"/>
      <c r="BA56" s="82"/>
      <c r="BB56" s="82"/>
    </row>
    <row r="57" spans="1:54" ht="16" x14ac:dyDescent="0.2">
      <c r="A57" s="101" t="s">
        <v>299</v>
      </c>
      <c r="B57" s="102">
        <v>2018</v>
      </c>
      <c r="C57" s="103">
        <v>8</v>
      </c>
      <c r="D57" s="102">
        <v>28</v>
      </c>
      <c r="E57" s="82"/>
      <c r="F57" s="131">
        <v>0.9</v>
      </c>
      <c r="G57" s="362" t="s">
        <v>761</v>
      </c>
      <c r="H57" s="82"/>
      <c r="I57" s="362" t="s">
        <v>761</v>
      </c>
      <c r="J57" s="226">
        <v>27.4</v>
      </c>
      <c r="K57" s="82"/>
      <c r="L57" s="82"/>
      <c r="M57" s="108"/>
      <c r="N57" s="137">
        <v>1.0906634419971002</v>
      </c>
      <c r="O57" s="82"/>
      <c r="P57" s="82"/>
      <c r="Q57" s="82"/>
      <c r="R57" s="140"/>
      <c r="S57" s="323">
        <v>70.34393667642334</v>
      </c>
      <c r="T57" s="137">
        <v>16.413620253164556</v>
      </c>
      <c r="U57" s="137">
        <v>15.049806413502111</v>
      </c>
      <c r="V57" s="85"/>
      <c r="W57" s="85"/>
      <c r="X57" s="85"/>
      <c r="Y57" s="102" t="str">
        <f t="shared" si="14"/>
        <v>ND</v>
      </c>
      <c r="Z57" s="102" t="e">
        <f t="shared" si="15"/>
        <v>#VALUE!</v>
      </c>
      <c r="AA57" s="102">
        <f t="shared" si="16"/>
        <v>27.4</v>
      </c>
      <c r="AB57" s="102" t="str">
        <f t="shared" si="17"/>
        <v>ND</v>
      </c>
      <c r="AC57" s="104" t="e">
        <f t="shared" si="18"/>
        <v>#VALUE!</v>
      </c>
      <c r="AD57" s="102"/>
      <c r="AE57" s="105">
        <f t="shared" si="20"/>
        <v>0.9</v>
      </c>
      <c r="AF57" s="102">
        <f t="shared" si="21"/>
        <v>1.0906634419971002</v>
      </c>
      <c r="AG57" s="105">
        <f t="shared" si="22"/>
        <v>16.413620253164556</v>
      </c>
      <c r="AH57" s="105">
        <f t="shared" si="23"/>
        <v>15.049806413502111</v>
      </c>
      <c r="AI57" s="102">
        <f t="shared" ref="AI57:AI58" si="27">IF(Y57=" ", " ", IF(Y57&gt;0, SUM(AG57:AH57)))</f>
        <v>31.463426666666667</v>
      </c>
      <c r="AJ57" s="106">
        <f t="shared" si="24"/>
        <v>70.34393667642334</v>
      </c>
      <c r="AK57" s="107">
        <f t="shared" si="26"/>
        <v>69.253273234426246</v>
      </c>
      <c r="AL57" s="82"/>
      <c r="AM57" s="82"/>
      <c r="AN57" s="82"/>
      <c r="AO57" s="82"/>
      <c r="AP57" s="85"/>
      <c r="AQ57" s="82"/>
      <c r="AR57" s="82"/>
      <c r="AS57" s="363">
        <f>((LN(AM56)-LN(0.4))/(LN(0.9)-LN(0.4))*100)</f>
        <v>35.857549308831999</v>
      </c>
      <c r="AT57" s="120">
        <f>((LN(AN56)-LN(0.6))/(LN(3)-LN(0.6))*100)</f>
        <v>47.13830721951728</v>
      </c>
      <c r="AU57" s="115">
        <f>((LN(AO56)-LN(10))/(LN(1)-LN(10))*100)</f>
        <v>128.00039247980081</v>
      </c>
      <c r="AV57" s="115">
        <f>((LN(AP56)-LN(10))/(LN(3)-LN(10))*100)</f>
        <v>-71.35980710538351</v>
      </c>
      <c r="AW57" s="115">
        <f>((LN(AQ56)-LN(43))/(LN(20)-LN(43))*100)</f>
        <v>-2.0606044053204817</v>
      </c>
      <c r="AX57" s="82"/>
      <c r="AY57" s="82"/>
      <c r="AZ57" s="82"/>
      <c r="BA57" s="82"/>
      <c r="BB57" s="82"/>
    </row>
    <row r="58" spans="1:54" ht="16" x14ac:dyDescent="0.2">
      <c r="A58" s="101" t="s">
        <v>299</v>
      </c>
      <c r="B58" s="102">
        <v>2018</v>
      </c>
      <c r="C58" s="103">
        <v>8</v>
      </c>
      <c r="D58" s="102">
        <v>28</v>
      </c>
      <c r="E58" s="82"/>
      <c r="F58" s="131">
        <v>0.9</v>
      </c>
      <c r="G58" s="362" t="s">
        <v>761</v>
      </c>
      <c r="H58" s="82"/>
      <c r="I58" s="362" t="s">
        <v>761</v>
      </c>
      <c r="J58" s="226">
        <v>27.4</v>
      </c>
      <c r="K58" s="82"/>
      <c r="L58" s="82"/>
      <c r="M58" s="82"/>
      <c r="N58" s="137">
        <v>1.5333989135733683</v>
      </c>
      <c r="O58" s="82"/>
      <c r="P58" s="82"/>
      <c r="Q58" s="82"/>
      <c r="R58" s="140"/>
      <c r="S58" s="323">
        <v>65.680336068246362</v>
      </c>
      <c r="T58" s="137">
        <v>20.32896202531645</v>
      </c>
      <c r="U58" s="137">
        <v>13.447144641350212</v>
      </c>
      <c r="V58" s="85"/>
      <c r="W58" s="85"/>
      <c r="X58" s="85"/>
      <c r="Y58" s="102" t="str">
        <f t="shared" si="14"/>
        <v>ND</v>
      </c>
      <c r="Z58" s="102" t="e">
        <f t="shared" si="15"/>
        <v>#VALUE!</v>
      </c>
      <c r="AA58" s="102">
        <f t="shared" si="16"/>
        <v>27.4</v>
      </c>
      <c r="AB58" s="102" t="str">
        <f t="shared" si="17"/>
        <v>ND</v>
      </c>
      <c r="AC58" s="104" t="e">
        <f t="shared" si="18"/>
        <v>#VALUE!</v>
      </c>
      <c r="AD58" s="102"/>
      <c r="AE58" s="105">
        <f t="shared" si="20"/>
        <v>0.9</v>
      </c>
      <c r="AF58" s="102">
        <f t="shared" si="21"/>
        <v>1.5333989135733683</v>
      </c>
      <c r="AG58" s="105">
        <f t="shared" si="22"/>
        <v>20.32896202531645</v>
      </c>
      <c r="AH58" s="105">
        <f t="shared" si="23"/>
        <v>13.447144641350212</v>
      </c>
      <c r="AI58" s="102">
        <f t="shared" si="27"/>
        <v>33.776106666666664</v>
      </c>
      <c r="AJ58" s="106">
        <f t="shared" si="24"/>
        <v>65.680336068246362</v>
      </c>
      <c r="AK58" s="107">
        <f t="shared" si="26"/>
        <v>64.146937154672997</v>
      </c>
      <c r="AL58" s="82"/>
      <c r="AM58" s="85"/>
      <c r="AN58" s="85"/>
      <c r="AO58" s="85"/>
      <c r="AP58" s="128" t="s">
        <v>1237</v>
      </c>
      <c r="AQ58" s="85"/>
      <c r="AR58" s="82"/>
      <c r="AS58" s="82">
        <f>IF(AS57&gt;100, 100, IF(AS57&lt;0, 0, AS57))</f>
        <v>35.857549308831999</v>
      </c>
      <c r="AT58" s="82">
        <f t="shared" ref="AT58:AW58" si="28">IF(AT57&gt;100, 100, IF(AT57&lt;0, 0, AT57))</f>
        <v>47.13830721951728</v>
      </c>
      <c r="AU58" s="82">
        <f t="shared" si="28"/>
        <v>100</v>
      </c>
      <c r="AV58" s="82">
        <f t="shared" si="28"/>
        <v>0</v>
      </c>
      <c r="AW58" s="82">
        <f t="shared" si="28"/>
        <v>0</v>
      </c>
      <c r="AX58" s="129">
        <f>AVERAGE(AS58:AW58)</f>
        <v>36.599171305669856</v>
      </c>
      <c r="AY58" s="84"/>
      <c r="AZ58" s="84"/>
      <c r="BA58" s="84" t="str">
        <f>IF(AX58&gt;65, "Acceptable; Ongoing Protection is Required", "Unacceptable; Immediate Restoration is Required")</f>
        <v>Unacceptable; Immediate Restoration is Required</v>
      </c>
      <c r="BB58" s="82"/>
    </row>
    <row r="59" spans="1:54" ht="16" x14ac:dyDescent="0.2">
      <c r="A59" s="101" t="s">
        <v>299</v>
      </c>
      <c r="B59" s="102">
        <v>2018</v>
      </c>
      <c r="C59" s="103">
        <v>8</v>
      </c>
      <c r="D59" s="102">
        <v>28</v>
      </c>
      <c r="E59" s="82"/>
      <c r="F59" s="131">
        <v>0.9</v>
      </c>
      <c r="G59" s="362" t="s">
        <v>761</v>
      </c>
      <c r="H59" s="82"/>
      <c r="I59" s="362">
        <v>25</v>
      </c>
      <c r="J59" s="226">
        <v>29.4</v>
      </c>
      <c r="K59" s="82"/>
      <c r="L59" s="82"/>
      <c r="M59" s="108"/>
      <c r="N59" s="131" t="s">
        <v>763</v>
      </c>
      <c r="O59" s="82"/>
      <c r="P59" s="82"/>
      <c r="Q59" s="82"/>
      <c r="R59" s="140"/>
      <c r="S59" s="131" t="s">
        <v>763</v>
      </c>
      <c r="T59" s="131" t="s">
        <v>763</v>
      </c>
      <c r="U59" s="131" t="s">
        <v>763</v>
      </c>
      <c r="V59" s="85"/>
      <c r="W59" s="85"/>
      <c r="X59" s="85"/>
      <c r="Y59" s="102">
        <f t="shared" si="14"/>
        <v>25</v>
      </c>
      <c r="Z59" s="102">
        <f t="shared" si="15"/>
        <v>298.14999999999998</v>
      </c>
      <c r="AA59" s="102">
        <f t="shared" si="16"/>
        <v>29.4</v>
      </c>
      <c r="AB59" s="102" t="str">
        <f t="shared" si="17"/>
        <v>ND</v>
      </c>
      <c r="AC59" s="104">
        <f t="shared" si="18"/>
        <v>6.9663243487884916</v>
      </c>
      <c r="AD59" s="102"/>
      <c r="AE59" s="105">
        <f t="shared" si="20"/>
        <v>0.9</v>
      </c>
      <c r="AF59" s="102" t="str">
        <f t="shared" si="21"/>
        <v>NS</v>
      </c>
      <c r="AG59" s="105" t="str">
        <f t="shared" si="22"/>
        <v>NS</v>
      </c>
      <c r="AH59" s="105" t="str">
        <f t="shared" si="23"/>
        <v>NS</v>
      </c>
      <c r="AI59" s="102"/>
      <c r="AJ59" s="106" t="str">
        <f t="shared" si="24"/>
        <v>NS</v>
      </c>
      <c r="AK59" s="107"/>
      <c r="AL59" s="82"/>
      <c r="AM59" s="85"/>
      <c r="AN59" s="85"/>
      <c r="AO59" s="85"/>
      <c r="AP59" s="85"/>
      <c r="AQ59" s="85"/>
      <c r="AR59" s="85"/>
      <c r="AS59" s="85"/>
      <c r="AT59" s="85"/>
      <c r="AU59" s="85"/>
      <c r="AV59" s="85"/>
      <c r="AW59" s="126" t="s">
        <v>1238</v>
      </c>
      <c r="AX59" s="126">
        <f>AVERAGE(AS58:AW58)</f>
        <v>36.599171305669856</v>
      </c>
      <c r="AY59" s="85"/>
      <c r="AZ59" s="85"/>
      <c r="BA59" s="82"/>
      <c r="BB59" s="82"/>
    </row>
    <row r="60" spans="1:54" ht="16" x14ac:dyDescent="0.2">
      <c r="A60" s="101" t="s">
        <v>299</v>
      </c>
      <c r="B60" s="102">
        <v>2018</v>
      </c>
      <c r="C60" s="103">
        <v>8</v>
      </c>
      <c r="D60" s="102">
        <v>28</v>
      </c>
      <c r="E60" s="82"/>
      <c r="F60" s="131">
        <v>0.9</v>
      </c>
      <c r="G60" s="362" t="s">
        <v>761</v>
      </c>
      <c r="H60" s="82"/>
      <c r="I60" s="362">
        <v>25</v>
      </c>
      <c r="J60" s="226">
        <v>29.4</v>
      </c>
      <c r="K60" s="82"/>
      <c r="L60" s="82"/>
      <c r="M60" s="108"/>
      <c r="N60" s="131" t="s">
        <v>763</v>
      </c>
      <c r="O60" s="82"/>
      <c r="P60" s="82"/>
      <c r="Q60" s="82"/>
      <c r="R60" s="140"/>
      <c r="S60" s="131" t="s">
        <v>763</v>
      </c>
      <c r="T60" s="131" t="s">
        <v>763</v>
      </c>
      <c r="U60" s="131" t="s">
        <v>763</v>
      </c>
      <c r="V60" s="85"/>
      <c r="W60" s="85"/>
      <c r="X60" s="85"/>
      <c r="Y60" s="102">
        <f t="shared" si="14"/>
        <v>25</v>
      </c>
      <c r="Z60" s="102">
        <f t="shared" si="15"/>
        <v>298.14999999999998</v>
      </c>
      <c r="AA60" s="102">
        <f t="shared" si="16"/>
        <v>29.4</v>
      </c>
      <c r="AB60" s="102" t="str">
        <f t="shared" si="17"/>
        <v>ND</v>
      </c>
      <c r="AC60" s="104">
        <f t="shared" si="18"/>
        <v>6.9663243487884916</v>
      </c>
      <c r="AD60" s="102"/>
      <c r="AE60" s="105">
        <f t="shared" si="20"/>
        <v>0.9</v>
      </c>
      <c r="AF60" s="102" t="str">
        <f t="shared" si="21"/>
        <v>NS</v>
      </c>
      <c r="AG60" s="105" t="str">
        <f t="shared" si="22"/>
        <v>NS</v>
      </c>
      <c r="AH60" s="105" t="str">
        <f t="shared" si="23"/>
        <v>NS</v>
      </c>
      <c r="AI60" s="102"/>
      <c r="AJ60" s="106" t="str">
        <f t="shared" si="24"/>
        <v>NS</v>
      </c>
      <c r="AK60" s="107"/>
      <c r="AL60" s="82"/>
      <c r="AM60" s="82"/>
      <c r="AN60" s="82"/>
      <c r="AO60" s="82"/>
      <c r="AP60" s="82"/>
      <c r="AQ60" s="82"/>
      <c r="AR60" s="82"/>
      <c r="AS60" s="82"/>
      <c r="AT60" s="82"/>
      <c r="AU60" s="82"/>
      <c r="AV60" s="82"/>
      <c r="AW60" s="82"/>
      <c r="AX60" s="82">
        <f>AVERAGE(AS58:AW58)</f>
        <v>36.599171305669856</v>
      </c>
      <c r="AY60" s="82"/>
      <c r="AZ60" s="82"/>
      <c r="BA60" s="82"/>
      <c r="BB60" s="82"/>
    </row>
    <row r="61" spans="1:54" s="82" customFormat="1" ht="16" x14ac:dyDescent="0.2">
      <c r="AM61" s="123"/>
      <c r="AN61" s="124"/>
      <c r="AO61" s="124"/>
      <c r="AP61" s="124"/>
      <c r="AQ61" s="124"/>
      <c r="AR61" s="118"/>
      <c r="AS61" s="115"/>
      <c r="AT61" s="118"/>
      <c r="AU61" s="121"/>
      <c r="AV61" s="115"/>
      <c r="AW61" s="122"/>
      <c r="AX61" s="118"/>
      <c r="AY61" s="85"/>
      <c r="AZ61" s="102"/>
      <c r="BA61" s="102"/>
    </row>
    <row r="62" spans="1:54" s="82" customFormat="1" ht="16" x14ac:dyDescent="0.2">
      <c r="AD62" s="84">
        <f>_xlfn.AGGREGATE(1, 6,AD37:AD61)</f>
        <v>0.53498796389369307</v>
      </c>
      <c r="AE62" s="84">
        <f>_xlfn.AGGREGATE(1, 6,AE37:AE61)</f>
        <v>1.2812499999999998</v>
      </c>
      <c r="AF62" s="84">
        <f>_xlfn.AGGREGATE(1, 6,AF37:AF61)</f>
        <v>0.52480271749099194</v>
      </c>
      <c r="AI62" s="84">
        <f>_xlfn.AGGREGATE(1, 6,AI37:AI61)</f>
        <v>23.611591666666666</v>
      </c>
      <c r="AK62" s="84">
        <f>_xlfn.AGGREGATE(1, 6,AK37:AK61)</f>
        <v>43.683627701836045</v>
      </c>
    </row>
    <row r="63" spans="1:54" s="82" customFormat="1" x14ac:dyDescent="0.2">
      <c r="AC63" s="126" t="s">
        <v>1238</v>
      </c>
      <c r="AD63" s="126">
        <f>AVERAGE(AD48:AD59)</f>
        <v>0.47499573207303453</v>
      </c>
      <c r="AE63" s="126">
        <f>AVERAGE(AE37:AE60)</f>
        <v>1.2812499999999998</v>
      </c>
      <c r="AF63" s="126">
        <f>AVERAGE(AF37:AF59)</f>
        <v>0.52480271749099194</v>
      </c>
      <c r="AG63" s="126"/>
      <c r="AH63" s="126"/>
      <c r="AI63" s="126">
        <f>AVERAGE(AI39:AI58)</f>
        <v>23.611591666666666</v>
      </c>
      <c r="AJ63" s="126"/>
      <c r="AK63" s="127">
        <f>AVERAGE(AK49:AK56)</f>
        <v>43.111081946726003</v>
      </c>
    </row>
    <row r="64" spans="1:54" x14ac:dyDescent="0.2">
      <c r="AD64">
        <f>AVERAGE(AD37:AD60)</f>
        <v>0.53498796389369307</v>
      </c>
      <c r="AK64" s="368">
        <f>AVERAGE(AK38:AK60)</f>
        <v>43.683627701836045</v>
      </c>
    </row>
    <row r="70" spans="1:51" s="68" customFormat="1" x14ac:dyDescent="0.2">
      <c r="A70" s="68" t="s">
        <v>1241</v>
      </c>
      <c r="E70" s="167"/>
      <c r="J70" s="168"/>
      <c r="O70" s="162"/>
      <c r="P70" s="43"/>
      <c r="Q70" s="43" t="s">
        <v>976</v>
      </c>
      <c r="R70" s="43" t="s">
        <v>976</v>
      </c>
      <c r="S70" s="43" t="s">
        <v>976</v>
      </c>
      <c r="T70" s="43" t="s">
        <v>977</v>
      </c>
      <c r="U70" s="44"/>
      <c r="W70" s="168"/>
      <c r="X70" s="171"/>
      <c r="Y70" s="43" t="s">
        <v>978</v>
      </c>
      <c r="Z70" s="46" t="s">
        <v>979</v>
      </c>
      <c r="AA70" s="47"/>
      <c r="AB70" s="171"/>
      <c r="AC70" s="171"/>
      <c r="AD70" s="72"/>
      <c r="AE70" s="72"/>
      <c r="AF70" s="72"/>
      <c r="AG70" s="316"/>
      <c r="AH70" s="72"/>
      <c r="AI70" s="72"/>
      <c r="AJ70" s="72"/>
      <c r="AK70" s="72"/>
      <c r="AL70" s="72"/>
      <c r="AM70" s="72"/>
      <c r="AN70" s="72"/>
      <c r="AO70" s="72"/>
      <c r="AP70" s="46"/>
      <c r="AR70" s="40" t="s">
        <v>977</v>
      </c>
      <c r="AS70" s="40"/>
      <c r="AT70" s="159" t="s">
        <v>980</v>
      </c>
      <c r="AV70" s="147"/>
      <c r="AX70" s="72"/>
    </row>
    <row r="71" spans="1:51" s="68" customFormat="1" x14ac:dyDescent="0.2">
      <c r="A71" s="43"/>
      <c r="E71" s="167"/>
      <c r="F71" s="43"/>
      <c r="G71" s="43" t="s">
        <v>696</v>
      </c>
      <c r="H71" s="49" t="s">
        <v>697</v>
      </c>
      <c r="J71" s="50" t="s">
        <v>698</v>
      </c>
      <c r="K71" s="43" t="s">
        <v>699</v>
      </c>
      <c r="L71" s="43" t="s">
        <v>700</v>
      </c>
      <c r="M71" s="43" t="s">
        <v>701</v>
      </c>
      <c r="O71" s="162" t="s">
        <v>702</v>
      </c>
      <c r="P71" s="43" t="s">
        <v>703</v>
      </c>
      <c r="Q71" s="51" t="s">
        <v>704</v>
      </c>
      <c r="R71" s="43" t="s">
        <v>705</v>
      </c>
      <c r="S71" s="43" t="s">
        <v>706</v>
      </c>
      <c r="T71" s="43" t="s">
        <v>707</v>
      </c>
      <c r="U71" s="52"/>
      <c r="V71" s="43" t="s">
        <v>708</v>
      </c>
      <c r="W71" s="50" t="s">
        <v>709</v>
      </c>
      <c r="X71" s="162" t="s">
        <v>710</v>
      </c>
      <c r="Y71" s="43" t="s">
        <v>711</v>
      </c>
      <c r="Z71" s="46" t="s">
        <v>711</v>
      </c>
      <c r="AA71" s="47"/>
      <c r="AB71" s="162" t="s">
        <v>712</v>
      </c>
      <c r="AC71" s="46" t="s">
        <v>713</v>
      </c>
      <c r="AD71" s="162" t="s">
        <v>714</v>
      </c>
      <c r="AE71" s="162" t="s">
        <v>715</v>
      </c>
      <c r="AF71" s="46" t="s">
        <v>716</v>
      </c>
      <c r="AG71" s="46" t="s">
        <v>485</v>
      </c>
      <c r="AH71" s="46" t="s">
        <v>717</v>
      </c>
      <c r="AI71" s="46" t="s">
        <v>718</v>
      </c>
      <c r="AJ71" s="54" t="s">
        <v>719</v>
      </c>
      <c r="AK71" s="54" t="s">
        <v>720</v>
      </c>
      <c r="AL71" s="46" t="s">
        <v>721</v>
      </c>
      <c r="AM71" s="46" t="s">
        <v>489</v>
      </c>
      <c r="AN71" s="46" t="s">
        <v>722</v>
      </c>
      <c r="AO71" s="46" t="s">
        <v>723</v>
      </c>
      <c r="AP71" s="46" t="s">
        <v>724</v>
      </c>
      <c r="AQ71" s="46" t="s">
        <v>725</v>
      </c>
      <c r="AR71" s="46" t="s">
        <v>726</v>
      </c>
      <c r="AS71" s="43"/>
      <c r="AT71" s="162" t="s">
        <v>712</v>
      </c>
      <c r="AU71" s="40" t="s">
        <v>855</v>
      </c>
      <c r="AV71" s="40" t="s">
        <v>855</v>
      </c>
      <c r="AX71" s="72"/>
    </row>
    <row r="72" spans="1:51" s="68" customFormat="1" x14ac:dyDescent="0.2">
      <c r="A72" s="55" t="s">
        <v>728</v>
      </c>
      <c r="B72" s="55" t="s">
        <v>729</v>
      </c>
      <c r="C72" s="55" t="s">
        <v>707</v>
      </c>
      <c r="D72" s="55" t="s">
        <v>730</v>
      </c>
      <c r="E72" s="56" t="s">
        <v>731</v>
      </c>
      <c r="F72" s="55" t="s">
        <v>15</v>
      </c>
      <c r="G72" s="55" t="s">
        <v>732</v>
      </c>
      <c r="H72" s="318" t="s">
        <v>733</v>
      </c>
      <c r="I72" s="58" t="s">
        <v>734</v>
      </c>
      <c r="J72" s="59" t="s">
        <v>735</v>
      </c>
      <c r="K72" s="60" t="s">
        <v>736</v>
      </c>
      <c r="L72" s="61" t="s">
        <v>737</v>
      </c>
      <c r="M72" s="55" t="s">
        <v>738</v>
      </c>
      <c r="N72" s="55" t="s">
        <v>739</v>
      </c>
      <c r="O72" s="166" t="s">
        <v>856</v>
      </c>
      <c r="P72" s="55" t="s">
        <v>741</v>
      </c>
      <c r="Q72" s="55" t="s">
        <v>742</v>
      </c>
      <c r="R72" s="55" t="s">
        <v>742</v>
      </c>
      <c r="S72" s="55" t="s">
        <v>742</v>
      </c>
      <c r="T72" s="55" t="s">
        <v>742</v>
      </c>
      <c r="U72" s="62" t="s">
        <v>743</v>
      </c>
      <c r="V72" s="55" t="s">
        <v>744</v>
      </c>
      <c r="W72" s="165" t="s">
        <v>745</v>
      </c>
      <c r="X72" s="319" t="s">
        <v>746</v>
      </c>
      <c r="Y72" s="64" t="s">
        <v>747</v>
      </c>
      <c r="Z72" s="65" t="s">
        <v>748</v>
      </c>
      <c r="AA72" s="66" t="s">
        <v>749</v>
      </c>
      <c r="AB72" s="166" t="s">
        <v>750</v>
      </c>
      <c r="AC72" s="67" t="s">
        <v>751</v>
      </c>
      <c r="AD72" s="166" t="s">
        <v>494</v>
      </c>
      <c r="AE72" s="166" t="s">
        <v>494</v>
      </c>
      <c r="AF72" s="67" t="s">
        <v>494</v>
      </c>
      <c r="AG72" s="67" t="s">
        <v>494</v>
      </c>
      <c r="AH72" s="67" t="s">
        <v>494</v>
      </c>
      <c r="AI72" s="67" t="s">
        <v>494</v>
      </c>
      <c r="AJ72" s="67" t="s">
        <v>494</v>
      </c>
      <c r="AK72" s="67" t="s">
        <v>494</v>
      </c>
      <c r="AL72" s="65" t="s">
        <v>725</v>
      </c>
      <c r="AM72" s="67" t="s">
        <v>494</v>
      </c>
      <c r="AN72" s="67" t="s">
        <v>494</v>
      </c>
      <c r="AO72" s="65" t="s">
        <v>752</v>
      </c>
      <c r="AP72" s="65" t="s">
        <v>752</v>
      </c>
      <c r="AQ72" s="67" t="s">
        <v>753</v>
      </c>
      <c r="AR72" s="65" t="s">
        <v>752</v>
      </c>
      <c r="AS72" s="55" t="s">
        <v>754</v>
      </c>
      <c r="AT72" s="166" t="s">
        <v>750</v>
      </c>
      <c r="AU72" s="40" t="s">
        <v>857</v>
      </c>
      <c r="AV72" s="40" t="s">
        <v>858</v>
      </c>
      <c r="AX72" s="72"/>
    </row>
    <row r="73" spans="1:51" x14ac:dyDescent="0.2">
      <c r="A73" t="s">
        <v>756</v>
      </c>
      <c r="B73" t="s">
        <v>299</v>
      </c>
      <c r="C73" s="68" t="s">
        <v>757</v>
      </c>
      <c r="E73" s="69">
        <v>43654</v>
      </c>
      <c r="F73" t="s">
        <v>866</v>
      </c>
      <c r="G73" t="s">
        <v>871</v>
      </c>
      <c r="H73" s="68">
        <v>1</v>
      </c>
      <c r="I73" s="68" t="s">
        <v>760</v>
      </c>
      <c r="J73" s="326">
        <v>0.51666666666666672</v>
      </c>
      <c r="K73" s="68">
        <v>2</v>
      </c>
      <c r="L73">
        <v>1</v>
      </c>
      <c r="M73" t="s">
        <v>872</v>
      </c>
      <c r="N73" t="s">
        <v>873</v>
      </c>
      <c r="O73" s="205" t="s">
        <v>761</v>
      </c>
      <c r="P73" s="131" t="s">
        <v>761</v>
      </c>
      <c r="Q73" s="68">
        <v>1.2</v>
      </c>
      <c r="R73" s="68">
        <v>1.2</v>
      </c>
      <c r="S73" s="131">
        <v>1.2</v>
      </c>
      <c r="T73" s="68">
        <v>1.25</v>
      </c>
      <c r="U73" s="70">
        <v>0.96</v>
      </c>
      <c r="V73" s="68">
        <v>0.15</v>
      </c>
      <c r="W73" s="77">
        <v>0.35416666666666669</v>
      </c>
      <c r="X73" s="359">
        <v>24.1</v>
      </c>
      <c r="Y73" s="68">
        <v>6.97</v>
      </c>
      <c r="Z73" s="365">
        <v>6.0373696271473767</v>
      </c>
      <c r="AA73" s="68" t="s">
        <v>761</v>
      </c>
      <c r="AB73" s="226">
        <v>25.1</v>
      </c>
      <c r="AC73" s="216">
        <v>39.700000000000003</v>
      </c>
      <c r="AD73" s="68" t="s">
        <v>763</v>
      </c>
      <c r="AE73" s="68" t="s">
        <v>763</v>
      </c>
      <c r="AF73" s="68" t="s">
        <v>763</v>
      </c>
      <c r="AG73" s="131" t="s">
        <v>763</v>
      </c>
      <c r="AH73" s="68" t="s">
        <v>763</v>
      </c>
      <c r="AI73" s="68" t="s">
        <v>763</v>
      </c>
      <c r="AJ73" s="68" t="s">
        <v>763</v>
      </c>
      <c r="AK73" s="68" t="s">
        <v>763</v>
      </c>
      <c r="AL73" s="68" t="s">
        <v>763</v>
      </c>
      <c r="AM73" s="72" t="s">
        <v>763</v>
      </c>
      <c r="AN73" s="137" t="s">
        <v>763</v>
      </c>
      <c r="AO73" s="131" t="s">
        <v>763</v>
      </c>
      <c r="AP73" s="131" t="s">
        <v>763</v>
      </c>
      <c r="AQ73" s="68" t="s">
        <v>763</v>
      </c>
      <c r="AR73" s="68" t="s">
        <v>763</v>
      </c>
      <c r="AS73" s="68"/>
      <c r="AT73" s="68" t="s">
        <v>761</v>
      </c>
      <c r="AX73" s="72"/>
    </row>
    <row r="74" spans="1:51" x14ac:dyDescent="0.2">
      <c r="A74" t="s">
        <v>756</v>
      </c>
      <c r="B74" t="s">
        <v>299</v>
      </c>
      <c r="C74" s="68" t="s">
        <v>764</v>
      </c>
      <c r="E74" s="69">
        <v>43654</v>
      </c>
      <c r="F74" t="s">
        <v>866</v>
      </c>
      <c r="G74" t="s">
        <v>871</v>
      </c>
      <c r="H74" s="68">
        <v>1</v>
      </c>
      <c r="I74" s="68" t="s">
        <v>760</v>
      </c>
      <c r="J74" s="326">
        <v>0.51666666666666672</v>
      </c>
      <c r="K74" s="68">
        <v>2</v>
      </c>
      <c r="L74">
        <v>1</v>
      </c>
      <c r="M74" t="s">
        <v>872</v>
      </c>
      <c r="N74" t="s">
        <v>873</v>
      </c>
      <c r="O74" s="205" t="s">
        <v>761</v>
      </c>
      <c r="P74" s="131" t="s">
        <v>761</v>
      </c>
      <c r="Q74" s="68">
        <v>1.2</v>
      </c>
      <c r="R74" s="68">
        <v>1.2</v>
      </c>
      <c r="S74" s="131">
        <v>1.2</v>
      </c>
      <c r="T74" s="68">
        <v>1.25</v>
      </c>
      <c r="U74" s="70">
        <v>0.96</v>
      </c>
      <c r="V74" s="68">
        <v>0.5</v>
      </c>
      <c r="W74" s="68" t="s">
        <v>761</v>
      </c>
      <c r="X74" s="359">
        <v>24.6</v>
      </c>
      <c r="Y74" s="68">
        <v>7</v>
      </c>
      <c r="Z74" s="365">
        <v>6.0113846071426682</v>
      </c>
      <c r="AA74" s="68" t="s">
        <v>761</v>
      </c>
      <c r="AB74" s="226">
        <v>26.7</v>
      </c>
      <c r="AC74" s="216">
        <v>41.8</v>
      </c>
      <c r="AD74" s="72">
        <v>0.23132530120481926</v>
      </c>
      <c r="AE74" s="72">
        <v>0.35627076732864515</v>
      </c>
      <c r="AF74" s="72">
        <v>2.5000000000000001E-2</v>
      </c>
      <c r="AG74" s="137">
        <v>0.38127076732864518</v>
      </c>
      <c r="AH74" s="75">
        <v>15.420369232671355</v>
      </c>
      <c r="AI74" s="75">
        <v>15.801640000000001</v>
      </c>
      <c r="AJ74" s="72">
        <v>133.14358939603554</v>
      </c>
      <c r="AK74" s="72">
        <v>17.499720563612946</v>
      </c>
      <c r="AL74" s="72">
        <v>7.6083265965332112</v>
      </c>
      <c r="AM74" s="72">
        <v>32.920089796284302</v>
      </c>
      <c r="AN74" s="137">
        <v>33.301360563612945</v>
      </c>
      <c r="AO74" s="137">
        <v>5.6947420833333329</v>
      </c>
      <c r="AP74" s="137">
        <v>2.5000000000000001E-2</v>
      </c>
      <c r="AQ74" s="70">
        <v>0.99562917354737945</v>
      </c>
      <c r="AR74" s="72">
        <v>5.7197420833333332</v>
      </c>
      <c r="AS74" s="68"/>
      <c r="AT74" s="68" t="s">
        <v>761</v>
      </c>
      <c r="AX74" s="72"/>
    </row>
    <row r="75" spans="1:51" x14ac:dyDescent="0.2">
      <c r="A75" t="s">
        <v>756</v>
      </c>
      <c r="B75" t="s">
        <v>299</v>
      </c>
      <c r="C75" s="68" t="s">
        <v>764</v>
      </c>
      <c r="D75" t="s">
        <v>785</v>
      </c>
      <c r="E75" s="69">
        <v>43654</v>
      </c>
      <c r="F75" t="s">
        <v>866</v>
      </c>
      <c r="G75" t="s">
        <v>871</v>
      </c>
      <c r="H75" s="68">
        <v>1</v>
      </c>
      <c r="I75" s="68" t="s">
        <v>760</v>
      </c>
      <c r="J75" s="326">
        <v>0.51666666666666705</v>
      </c>
      <c r="K75" s="68">
        <v>2</v>
      </c>
      <c r="L75">
        <v>1</v>
      </c>
      <c r="M75" t="s">
        <v>872</v>
      </c>
      <c r="N75" t="s">
        <v>873</v>
      </c>
      <c r="O75" s="205" t="s">
        <v>761</v>
      </c>
      <c r="P75" s="131" t="s">
        <v>761</v>
      </c>
      <c r="Q75" s="68">
        <v>1.2</v>
      </c>
      <c r="R75" s="68">
        <v>1.2</v>
      </c>
      <c r="S75" s="131">
        <v>1.2</v>
      </c>
      <c r="T75" s="68">
        <v>1.25</v>
      </c>
      <c r="U75" s="70">
        <v>0.96</v>
      </c>
      <c r="V75" s="68">
        <v>0.5</v>
      </c>
      <c r="W75" s="68" t="s">
        <v>761</v>
      </c>
      <c r="X75" s="359">
        <v>24.6</v>
      </c>
      <c r="Y75" s="68">
        <v>7</v>
      </c>
      <c r="Z75" s="365">
        <v>6.0285488332074566</v>
      </c>
      <c r="AA75" s="68" t="s">
        <v>761</v>
      </c>
      <c r="AB75" s="226">
        <v>26.2</v>
      </c>
      <c r="AC75" s="216">
        <v>41.1</v>
      </c>
      <c r="AD75" s="72">
        <v>0.23132530120481926</v>
      </c>
      <c r="AE75" s="72">
        <v>0.35627076732864515</v>
      </c>
      <c r="AF75" s="72">
        <v>3.0964705882352936E-2</v>
      </c>
      <c r="AG75" s="137">
        <v>0.3872354732109981</v>
      </c>
      <c r="AH75" s="75">
        <v>18.876599379879167</v>
      </c>
      <c r="AI75" s="75">
        <v>19.263834853090167</v>
      </c>
      <c r="AJ75" s="72">
        <v>126.90666576804496</v>
      </c>
      <c r="AK75" s="72">
        <v>16.650415891008667</v>
      </c>
      <c r="AL75" s="72">
        <v>7.6218315865957074</v>
      </c>
      <c r="AM75" s="72">
        <v>35.52701527088783</v>
      </c>
      <c r="AN75" s="137">
        <v>35.914250744098837</v>
      </c>
      <c r="AO75" s="137">
        <v>5.458488749999999</v>
      </c>
      <c r="AP75" s="137">
        <v>2.5000000000000001E-2</v>
      </c>
      <c r="AQ75" s="70">
        <v>0.99544085870514454</v>
      </c>
      <c r="AR75" s="72">
        <v>5.4834887499999994</v>
      </c>
      <c r="AS75" s="68"/>
      <c r="AT75" s="68" t="s">
        <v>761</v>
      </c>
      <c r="AX75" s="72"/>
    </row>
    <row r="76" spans="1:51" x14ac:dyDescent="0.2">
      <c r="A76" t="s">
        <v>756</v>
      </c>
      <c r="B76" t="s">
        <v>299</v>
      </c>
      <c r="C76" s="68" t="s">
        <v>765</v>
      </c>
      <c r="E76" s="69">
        <v>43654</v>
      </c>
      <c r="F76" t="s">
        <v>866</v>
      </c>
      <c r="G76" t="s">
        <v>871</v>
      </c>
      <c r="H76" s="68">
        <v>1</v>
      </c>
      <c r="I76" s="68" t="s">
        <v>760</v>
      </c>
      <c r="J76" s="326">
        <v>0.51666666666666705</v>
      </c>
      <c r="K76" s="68">
        <v>2</v>
      </c>
      <c r="L76">
        <v>1</v>
      </c>
      <c r="M76" t="s">
        <v>872</v>
      </c>
      <c r="N76" t="s">
        <v>873</v>
      </c>
      <c r="O76" s="205" t="s">
        <v>761</v>
      </c>
      <c r="P76" s="131" t="s">
        <v>761</v>
      </c>
      <c r="Q76" s="68">
        <v>1.2</v>
      </c>
      <c r="R76" s="68">
        <v>1.2</v>
      </c>
      <c r="S76" s="131">
        <v>1.2</v>
      </c>
      <c r="T76" s="68">
        <v>1.25</v>
      </c>
      <c r="U76" s="70">
        <v>0.96</v>
      </c>
      <c r="V76" s="68">
        <v>1</v>
      </c>
      <c r="W76" s="77">
        <v>0.36458333333333331</v>
      </c>
      <c r="X76" s="359">
        <v>24.7</v>
      </c>
      <c r="Y76" s="68">
        <v>5.69</v>
      </c>
      <c r="Z76" s="365">
        <v>4.8674754077687332</v>
      </c>
      <c r="AA76" s="68" t="s">
        <v>761</v>
      </c>
      <c r="AB76" s="226">
        <v>27.4</v>
      </c>
      <c r="AC76" s="216">
        <v>42.9</v>
      </c>
      <c r="AD76" s="68" t="s">
        <v>763</v>
      </c>
      <c r="AE76" s="68" t="s">
        <v>763</v>
      </c>
      <c r="AF76" s="68" t="s">
        <v>763</v>
      </c>
      <c r="AG76" s="131" t="s">
        <v>763</v>
      </c>
      <c r="AH76" s="68" t="s">
        <v>763</v>
      </c>
      <c r="AI76" s="68" t="s">
        <v>763</v>
      </c>
      <c r="AJ76" s="68" t="s">
        <v>763</v>
      </c>
      <c r="AK76" s="68" t="s">
        <v>763</v>
      </c>
      <c r="AL76" s="68" t="s">
        <v>763</v>
      </c>
      <c r="AM76" s="72" t="s">
        <v>763</v>
      </c>
      <c r="AN76" s="137" t="s">
        <v>763</v>
      </c>
      <c r="AO76" s="131" t="s">
        <v>763</v>
      </c>
      <c r="AP76" s="131" t="s">
        <v>763</v>
      </c>
      <c r="AQ76" s="68" t="s">
        <v>763</v>
      </c>
      <c r="AR76" s="68" t="s">
        <v>763</v>
      </c>
      <c r="AS76" s="68"/>
      <c r="AT76" s="68" t="s">
        <v>761</v>
      </c>
      <c r="AX76" s="72"/>
    </row>
    <row r="77" spans="1:51" x14ac:dyDescent="0.2">
      <c r="A77" t="s">
        <v>756</v>
      </c>
      <c r="B77" t="s">
        <v>299</v>
      </c>
      <c r="C77" s="68" t="s">
        <v>757</v>
      </c>
      <c r="E77" s="69">
        <v>43665</v>
      </c>
      <c r="F77" t="s">
        <v>866</v>
      </c>
      <c r="G77" t="s">
        <v>910</v>
      </c>
      <c r="H77" s="68" t="s">
        <v>761</v>
      </c>
      <c r="I77" s="68" t="s">
        <v>760</v>
      </c>
      <c r="J77" s="326">
        <v>0.39861111111111108</v>
      </c>
      <c r="K77" s="68">
        <v>3</v>
      </c>
      <c r="L77">
        <v>3</v>
      </c>
      <c r="M77" t="s">
        <v>787</v>
      </c>
      <c r="N77" t="s">
        <v>911</v>
      </c>
      <c r="O77" s="205" t="s">
        <v>761</v>
      </c>
      <c r="P77" s="131" t="s">
        <v>761</v>
      </c>
      <c r="Q77" s="68">
        <v>0.55000000000000004</v>
      </c>
      <c r="R77" s="68">
        <v>0.5</v>
      </c>
      <c r="S77" s="131">
        <v>0.52500000000000002</v>
      </c>
      <c r="T77" s="68">
        <v>1</v>
      </c>
      <c r="U77" s="70">
        <v>0.52500000000000002</v>
      </c>
      <c r="V77" s="68">
        <v>0.15</v>
      </c>
      <c r="W77" s="77">
        <v>0.34375</v>
      </c>
      <c r="X77" s="359">
        <v>23.2</v>
      </c>
      <c r="Y77" s="68">
        <v>3.26</v>
      </c>
      <c r="Z77" s="365">
        <v>3.0039508317371508</v>
      </c>
      <c r="AA77" s="68" t="s">
        <v>761</v>
      </c>
      <c r="AB77" s="226">
        <v>14.2</v>
      </c>
      <c r="AC77" s="216">
        <v>23.62</v>
      </c>
      <c r="AD77" s="68" t="s">
        <v>763</v>
      </c>
      <c r="AE77" s="68" t="s">
        <v>763</v>
      </c>
      <c r="AF77" s="68" t="s">
        <v>763</v>
      </c>
      <c r="AG77" s="131" t="s">
        <v>763</v>
      </c>
      <c r="AH77" s="68" t="s">
        <v>763</v>
      </c>
      <c r="AI77" s="68" t="s">
        <v>763</v>
      </c>
      <c r="AJ77" s="68" t="s">
        <v>763</v>
      </c>
      <c r="AK77" s="68" t="s">
        <v>763</v>
      </c>
      <c r="AL77" s="68" t="s">
        <v>763</v>
      </c>
      <c r="AM77" s="72" t="s">
        <v>763</v>
      </c>
      <c r="AN77" s="137" t="s">
        <v>763</v>
      </c>
      <c r="AO77" s="131" t="s">
        <v>763</v>
      </c>
      <c r="AP77" s="131" t="s">
        <v>763</v>
      </c>
      <c r="AQ77" s="68" t="s">
        <v>763</v>
      </c>
      <c r="AR77" s="68" t="s">
        <v>763</v>
      </c>
      <c r="AS77" s="68"/>
      <c r="AT77" s="68" t="s">
        <v>761</v>
      </c>
      <c r="AX77" s="72"/>
    </row>
    <row r="78" spans="1:51" x14ac:dyDescent="0.2">
      <c r="A78" t="s">
        <v>756</v>
      </c>
      <c r="B78" t="s">
        <v>299</v>
      </c>
      <c r="C78" s="68" t="s">
        <v>764</v>
      </c>
      <c r="E78" s="69">
        <v>43665</v>
      </c>
      <c r="F78" t="s">
        <v>866</v>
      </c>
      <c r="G78" t="s">
        <v>910</v>
      </c>
      <c r="H78" s="68" t="s">
        <v>761</v>
      </c>
      <c r="I78" s="68" t="s">
        <v>760</v>
      </c>
      <c r="J78" s="326">
        <v>0.39861111111111108</v>
      </c>
      <c r="K78" s="68">
        <v>3</v>
      </c>
      <c r="L78">
        <v>3</v>
      </c>
      <c r="M78" t="s">
        <v>787</v>
      </c>
      <c r="N78" t="s">
        <v>911</v>
      </c>
      <c r="O78" s="205" t="s">
        <v>761</v>
      </c>
      <c r="P78" s="131" t="s">
        <v>761</v>
      </c>
      <c r="Q78" s="68">
        <v>0.55000000000000004</v>
      </c>
      <c r="R78" s="68">
        <v>0.5</v>
      </c>
      <c r="S78" s="131">
        <v>0.52500000000000002</v>
      </c>
      <c r="T78" s="68">
        <v>1</v>
      </c>
      <c r="U78" s="70">
        <v>0.52500000000000002</v>
      </c>
      <c r="V78" s="68">
        <v>0.5</v>
      </c>
      <c r="W78" s="77">
        <v>0.34930555555555554</v>
      </c>
      <c r="X78" s="359">
        <v>24.7</v>
      </c>
      <c r="Y78" s="68">
        <v>3.37</v>
      </c>
      <c r="Z78" s="365">
        <v>2.9425953645956113</v>
      </c>
      <c r="AA78" s="68" t="s">
        <v>761</v>
      </c>
      <c r="AB78" s="226">
        <v>23.8</v>
      </c>
      <c r="AC78" s="216">
        <v>37.700000000000003</v>
      </c>
      <c r="AD78" s="72">
        <v>1.3217417403617209</v>
      </c>
      <c r="AE78" s="72">
        <v>2.6867551078320089</v>
      </c>
      <c r="AF78" s="72">
        <v>1.129392772879672</v>
      </c>
      <c r="AG78" s="137">
        <v>3.8161478807116809</v>
      </c>
      <c r="AH78" s="75">
        <v>16.195596553567061</v>
      </c>
      <c r="AI78" s="75">
        <v>20.011744434278743</v>
      </c>
      <c r="AJ78" s="72">
        <v>104.32296650217573</v>
      </c>
      <c r="AK78" s="72">
        <v>17.681714422028147</v>
      </c>
      <c r="AL78" s="72">
        <v>5.900048152129898</v>
      </c>
      <c r="AM78" s="72">
        <v>33.877310975595208</v>
      </c>
      <c r="AN78" s="137">
        <v>37.69345885630689</v>
      </c>
      <c r="AO78" s="137">
        <v>7.4892620833333323</v>
      </c>
      <c r="AP78" s="137">
        <v>2.5000000000000001E-2</v>
      </c>
      <c r="AQ78" s="70">
        <v>0.99667299333949899</v>
      </c>
      <c r="AR78" s="72">
        <v>7.5142620833333327</v>
      </c>
      <c r="AS78" s="68"/>
      <c r="AT78" s="68" t="s">
        <v>761</v>
      </c>
      <c r="AX78" s="72"/>
    </row>
    <row r="79" spans="1:51" x14ac:dyDescent="0.2">
      <c r="A79" t="s">
        <v>756</v>
      </c>
      <c r="B79" t="s">
        <v>299</v>
      </c>
      <c r="C79" s="68" t="s">
        <v>764</v>
      </c>
      <c r="D79" t="s">
        <v>785</v>
      </c>
      <c r="E79" s="69">
        <v>43665</v>
      </c>
      <c r="F79" t="s">
        <v>866</v>
      </c>
      <c r="G79" t="s">
        <v>910</v>
      </c>
      <c r="H79" s="68" t="s">
        <v>761</v>
      </c>
      <c r="I79" s="68" t="s">
        <v>760</v>
      </c>
      <c r="J79" s="326">
        <v>0.39861111111111103</v>
      </c>
      <c r="K79" s="68">
        <v>3</v>
      </c>
      <c r="L79">
        <v>3</v>
      </c>
      <c r="M79" t="s">
        <v>787</v>
      </c>
      <c r="N79" t="s">
        <v>911</v>
      </c>
      <c r="O79" s="205" t="s">
        <v>761</v>
      </c>
      <c r="P79" s="131" t="s">
        <v>761</v>
      </c>
      <c r="Q79" s="68">
        <v>0.55000000000000004</v>
      </c>
      <c r="R79" s="68">
        <v>0.5</v>
      </c>
      <c r="S79" s="131">
        <v>0.52500000000000002</v>
      </c>
      <c r="T79" s="68">
        <v>1</v>
      </c>
      <c r="U79" s="70">
        <v>0.52500000000000002</v>
      </c>
      <c r="V79" s="68">
        <v>0.5</v>
      </c>
      <c r="W79" s="77">
        <v>0.34930555555555554</v>
      </c>
      <c r="X79" s="359">
        <v>24.7</v>
      </c>
      <c r="Y79" s="68">
        <v>3.37</v>
      </c>
      <c r="Z79" s="365">
        <v>2.9325517776049885</v>
      </c>
      <c r="AA79" s="68" t="s">
        <v>761</v>
      </c>
      <c r="AB79" s="226">
        <v>24.4</v>
      </c>
      <c r="AC79" s="216">
        <v>38.6</v>
      </c>
      <c r="AD79" s="72">
        <v>1.3483868466175908</v>
      </c>
      <c r="AE79" s="72">
        <v>2.7298524404086262</v>
      </c>
      <c r="AF79" s="72">
        <v>1.0544517571091518</v>
      </c>
      <c r="AG79" s="137">
        <v>3.7843041975177778</v>
      </c>
      <c r="AH79" s="75">
        <v>20.776845543256844</v>
      </c>
      <c r="AI79" s="75">
        <v>24.561149740774621</v>
      </c>
      <c r="AJ79" s="72">
        <v>105.63070855320603</v>
      </c>
      <c r="AK79" s="72">
        <v>17.378391324669476</v>
      </c>
      <c r="AL79" s="72">
        <v>6.0782788567580521</v>
      </c>
      <c r="AM79" s="72">
        <v>38.15523686792632</v>
      </c>
      <c r="AN79" s="137">
        <v>41.939541065444097</v>
      </c>
      <c r="AO79" s="137">
        <v>8.7861420833333348</v>
      </c>
      <c r="AP79" s="137">
        <v>2.5000000000000001E-2</v>
      </c>
      <c r="AQ79" s="70">
        <v>0.99716268336572522</v>
      </c>
      <c r="AR79" s="72">
        <v>8.8111420833333352</v>
      </c>
      <c r="AS79" s="68"/>
      <c r="AT79" s="68" t="s">
        <v>761</v>
      </c>
      <c r="AX79" s="72"/>
    </row>
    <row r="80" spans="1:51" x14ac:dyDescent="0.2">
      <c r="A80" t="s">
        <v>756</v>
      </c>
      <c r="B80" t="s">
        <v>299</v>
      </c>
      <c r="C80" s="68" t="s">
        <v>765</v>
      </c>
      <c r="E80" s="69">
        <v>43665</v>
      </c>
      <c r="F80" t="s">
        <v>866</v>
      </c>
      <c r="G80" t="s">
        <v>910</v>
      </c>
      <c r="H80" s="68" t="s">
        <v>761</v>
      </c>
      <c r="I80" s="68" t="s">
        <v>760</v>
      </c>
      <c r="J80" s="326">
        <v>0.39861111111111103</v>
      </c>
      <c r="K80" s="68">
        <v>3</v>
      </c>
      <c r="L80">
        <v>3</v>
      </c>
      <c r="M80" t="s">
        <v>787</v>
      </c>
      <c r="N80" t="s">
        <v>911</v>
      </c>
      <c r="O80" s="205" t="s">
        <v>761</v>
      </c>
      <c r="P80" s="131" t="s">
        <v>761</v>
      </c>
      <c r="Q80" s="68">
        <v>0.55000000000000004</v>
      </c>
      <c r="R80" s="68">
        <v>0.5</v>
      </c>
      <c r="S80" s="131">
        <v>0.52500000000000002</v>
      </c>
      <c r="T80" s="68">
        <v>1</v>
      </c>
      <c r="U80" s="70">
        <v>0.52500000000000002</v>
      </c>
      <c r="V80" s="68">
        <v>0.7</v>
      </c>
      <c r="W80" s="77">
        <v>0.35416666666666669</v>
      </c>
      <c r="X80" s="359">
        <v>25</v>
      </c>
      <c r="Y80" s="68">
        <v>3.69</v>
      </c>
      <c r="Z80" s="365">
        <v>3.254252419778811</v>
      </c>
      <c r="AA80" s="68" t="s">
        <v>761</v>
      </c>
      <c r="AB80" s="226">
        <v>22.1</v>
      </c>
      <c r="AC80" s="216">
        <v>34.4</v>
      </c>
      <c r="AD80" s="68" t="s">
        <v>763</v>
      </c>
      <c r="AE80" s="68" t="s">
        <v>763</v>
      </c>
      <c r="AF80" s="68" t="s">
        <v>763</v>
      </c>
      <c r="AG80" s="131" t="s">
        <v>763</v>
      </c>
      <c r="AH80" s="68" t="s">
        <v>763</v>
      </c>
      <c r="AI80" s="68" t="s">
        <v>763</v>
      </c>
      <c r="AJ80" s="68" t="s">
        <v>763</v>
      </c>
      <c r="AK80" s="68" t="s">
        <v>763</v>
      </c>
      <c r="AL80" s="68" t="s">
        <v>763</v>
      </c>
      <c r="AM80" s="72" t="s">
        <v>763</v>
      </c>
      <c r="AN80" s="137" t="s">
        <v>763</v>
      </c>
      <c r="AO80" s="131" t="s">
        <v>763</v>
      </c>
      <c r="AP80" s="131" t="s">
        <v>763</v>
      </c>
      <c r="AQ80" s="68" t="s">
        <v>763</v>
      </c>
      <c r="AR80" s="68" t="s">
        <v>763</v>
      </c>
      <c r="AS80" s="68"/>
      <c r="AT80" s="68" t="s">
        <v>761</v>
      </c>
      <c r="AU80" s="322">
        <v>112.2</v>
      </c>
      <c r="AV80" s="322">
        <v>3.5904000000000003</v>
      </c>
      <c r="AX80" s="72"/>
      <c r="AY80" s="322"/>
    </row>
    <row r="81" spans="1:54" x14ac:dyDescent="0.2">
      <c r="A81" t="s">
        <v>756</v>
      </c>
      <c r="B81" t="s">
        <v>299</v>
      </c>
      <c r="C81" s="68" t="s">
        <v>757</v>
      </c>
      <c r="E81" s="69">
        <v>43682</v>
      </c>
      <c r="F81" t="s">
        <v>866</v>
      </c>
      <c r="G81" t="s">
        <v>932</v>
      </c>
      <c r="H81" s="68" t="s">
        <v>761</v>
      </c>
      <c r="I81" s="68" t="s">
        <v>760</v>
      </c>
      <c r="J81" s="326">
        <v>0.47916666666666669</v>
      </c>
      <c r="K81" s="68">
        <v>2</v>
      </c>
      <c r="L81">
        <v>1</v>
      </c>
      <c r="M81" t="s">
        <v>783</v>
      </c>
      <c r="N81" t="s">
        <v>933</v>
      </c>
      <c r="O81" s="205" t="s">
        <v>761</v>
      </c>
      <c r="P81" s="131" t="s">
        <v>761</v>
      </c>
      <c r="Q81" s="68" t="s">
        <v>761</v>
      </c>
      <c r="R81" s="68" t="s">
        <v>761</v>
      </c>
      <c r="S81" s="131" t="s">
        <v>761</v>
      </c>
      <c r="T81" s="68">
        <v>1.05</v>
      </c>
      <c r="U81" s="68" t="s">
        <v>761</v>
      </c>
      <c r="V81" s="68">
        <v>0.15</v>
      </c>
      <c r="W81" s="77">
        <v>0.35833333333333334</v>
      </c>
      <c r="X81" s="359">
        <v>25.4</v>
      </c>
      <c r="Y81" s="68">
        <v>4.51</v>
      </c>
      <c r="Z81" s="365">
        <v>4.0128244276779288</v>
      </c>
      <c r="AA81" s="68" t="s">
        <v>761</v>
      </c>
      <c r="AB81" s="226">
        <v>20.6</v>
      </c>
      <c r="AC81" s="216">
        <v>33.1</v>
      </c>
      <c r="AD81" s="68" t="s">
        <v>763</v>
      </c>
      <c r="AE81" s="68" t="s">
        <v>763</v>
      </c>
      <c r="AF81" s="68" t="s">
        <v>763</v>
      </c>
      <c r="AG81" s="131" t="s">
        <v>763</v>
      </c>
      <c r="AH81" s="68" t="s">
        <v>763</v>
      </c>
      <c r="AI81" s="68" t="s">
        <v>763</v>
      </c>
      <c r="AJ81" s="68" t="s">
        <v>763</v>
      </c>
      <c r="AK81" s="68" t="s">
        <v>763</v>
      </c>
      <c r="AL81" s="68" t="s">
        <v>763</v>
      </c>
      <c r="AM81" s="72" t="s">
        <v>763</v>
      </c>
      <c r="AN81" s="137" t="s">
        <v>763</v>
      </c>
      <c r="AO81" s="131" t="s">
        <v>763</v>
      </c>
      <c r="AP81" s="131" t="s">
        <v>763</v>
      </c>
      <c r="AQ81" s="68" t="s">
        <v>763</v>
      </c>
      <c r="AR81" s="68" t="s">
        <v>763</v>
      </c>
      <c r="AS81" s="68"/>
      <c r="AT81" s="68" t="s">
        <v>761</v>
      </c>
      <c r="AX81" s="72"/>
    </row>
    <row r="82" spans="1:54" x14ac:dyDescent="0.2">
      <c r="A82" t="s">
        <v>756</v>
      </c>
      <c r="B82" t="s">
        <v>299</v>
      </c>
      <c r="C82" s="68" t="s">
        <v>764</v>
      </c>
      <c r="E82" s="69">
        <v>43682</v>
      </c>
      <c r="F82" t="s">
        <v>866</v>
      </c>
      <c r="G82" t="s">
        <v>932</v>
      </c>
      <c r="H82" s="68" t="s">
        <v>761</v>
      </c>
      <c r="I82" s="68" t="s">
        <v>760</v>
      </c>
      <c r="J82" s="326">
        <v>0.47916666666666669</v>
      </c>
      <c r="K82" s="68">
        <v>2</v>
      </c>
      <c r="L82">
        <v>1</v>
      </c>
      <c r="M82" t="s">
        <v>783</v>
      </c>
      <c r="N82" t="s">
        <v>933</v>
      </c>
      <c r="O82" s="205" t="s">
        <v>761</v>
      </c>
      <c r="P82" s="131" t="s">
        <v>761</v>
      </c>
      <c r="Q82" s="68" t="s">
        <v>761</v>
      </c>
      <c r="R82" s="68" t="s">
        <v>761</v>
      </c>
      <c r="S82" s="131" t="s">
        <v>761</v>
      </c>
      <c r="T82" s="68">
        <v>1.05</v>
      </c>
      <c r="U82" s="68" t="s">
        <v>761</v>
      </c>
      <c r="V82" s="68">
        <v>0.5</v>
      </c>
      <c r="W82" s="68" t="s">
        <v>761</v>
      </c>
      <c r="X82" s="359">
        <v>25.9</v>
      </c>
      <c r="Y82" s="68">
        <v>5.13</v>
      </c>
      <c r="Z82" s="365">
        <v>4.4166491454851506</v>
      </c>
      <c r="AA82" s="68" t="s">
        <v>761</v>
      </c>
      <c r="AB82" s="226">
        <v>26.5</v>
      </c>
      <c r="AC82" s="216">
        <v>41.6</v>
      </c>
      <c r="AD82" s="72">
        <v>0.4605346912794398</v>
      </c>
      <c r="AE82" s="72">
        <v>5.0171103764282465E-2</v>
      </c>
      <c r="AF82" s="72">
        <v>0.10056390977443611</v>
      </c>
      <c r="AG82" s="137">
        <v>0.15073501353871857</v>
      </c>
      <c r="AH82" s="75">
        <v>16.185354986461281</v>
      </c>
      <c r="AI82" s="75">
        <v>16.336089999999999</v>
      </c>
      <c r="AJ82" s="72">
        <v>90.931354799195617</v>
      </c>
      <c r="AK82" s="72">
        <v>14.07743843256951</v>
      </c>
      <c r="AL82" s="72">
        <v>6.4593679620588622</v>
      </c>
      <c r="AM82" s="72">
        <v>30.262793419030793</v>
      </c>
      <c r="AN82" s="137">
        <v>30.413528432569507</v>
      </c>
      <c r="AO82" s="137">
        <v>7.6551420833333328</v>
      </c>
      <c r="AP82" s="137">
        <v>2.5000000000000001E-2</v>
      </c>
      <c r="AQ82" s="70">
        <v>0.99674485188831952</v>
      </c>
      <c r="AR82" s="72">
        <v>7.6801420833333331</v>
      </c>
      <c r="AS82" s="68"/>
      <c r="AT82" s="68" t="s">
        <v>761</v>
      </c>
      <c r="AX82" s="72"/>
    </row>
    <row r="83" spans="1:54" x14ac:dyDescent="0.2">
      <c r="A83" t="s">
        <v>756</v>
      </c>
      <c r="B83" t="s">
        <v>299</v>
      </c>
      <c r="C83" s="68" t="s">
        <v>764</v>
      </c>
      <c r="D83" t="s">
        <v>785</v>
      </c>
      <c r="E83" s="69">
        <v>43682</v>
      </c>
      <c r="F83" t="s">
        <v>866</v>
      </c>
      <c r="G83" t="s">
        <v>932</v>
      </c>
      <c r="H83" s="68" t="s">
        <v>761</v>
      </c>
      <c r="I83" s="68" t="s">
        <v>760</v>
      </c>
      <c r="J83" s="326">
        <v>0.47916666666666669</v>
      </c>
      <c r="K83" s="68">
        <v>2</v>
      </c>
      <c r="L83">
        <v>1</v>
      </c>
      <c r="M83" t="s">
        <v>783</v>
      </c>
      <c r="N83" t="s">
        <v>933</v>
      </c>
      <c r="O83" s="205" t="s">
        <v>761</v>
      </c>
      <c r="P83" s="131" t="s">
        <v>761</v>
      </c>
      <c r="Q83" s="68" t="s">
        <v>761</v>
      </c>
      <c r="R83" s="68" t="s">
        <v>761</v>
      </c>
      <c r="S83" s="131" t="s">
        <v>761</v>
      </c>
      <c r="T83" s="68">
        <v>1.05</v>
      </c>
      <c r="U83" s="68" t="s">
        <v>761</v>
      </c>
      <c r="V83" s="68">
        <v>0.5</v>
      </c>
      <c r="W83" s="68" t="s">
        <v>761</v>
      </c>
      <c r="X83" s="359">
        <v>25.9</v>
      </c>
      <c r="Y83" s="68">
        <v>5.13</v>
      </c>
      <c r="Z83" s="365" t="s">
        <v>761</v>
      </c>
      <c r="AA83" s="68" t="s">
        <v>761</v>
      </c>
      <c r="AB83" s="131" t="s">
        <v>763</v>
      </c>
      <c r="AC83" s="68" t="s">
        <v>763</v>
      </c>
      <c r="AD83" s="72">
        <v>0.4605346912794398</v>
      </c>
      <c r="AE83" s="72">
        <v>5.0171103764282465E-2</v>
      </c>
      <c r="AF83" s="72">
        <v>0.20206766917293234</v>
      </c>
      <c r="AG83" s="137">
        <v>0.25223877293721481</v>
      </c>
      <c r="AH83" s="75">
        <v>18.289735534026956</v>
      </c>
      <c r="AI83" s="75">
        <v>18.541974306964171</v>
      </c>
      <c r="AJ83" s="72">
        <v>92.03902381690024</v>
      </c>
      <c r="AK83" s="72">
        <v>14.320977682561445</v>
      </c>
      <c r="AL83" s="72">
        <v>6.4268673450259977</v>
      </c>
      <c r="AM83" s="72">
        <v>32.610713216588401</v>
      </c>
      <c r="AN83" s="137">
        <v>32.862951989525612</v>
      </c>
      <c r="AO83" s="137">
        <v>5.6846887499999994</v>
      </c>
      <c r="AP83" s="137">
        <v>5.0266666666666661E-2</v>
      </c>
      <c r="AQ83" s="70">
        <v>0.99123503793585144</v>
      </c>
      <c r="AR83" s="72">
        <v>5.7349554166666659</v>
      </c>
      <c r="AS83" s="68"/>
      <c r="AT83" s="68" t="s">
        <v>761</v>
      </c>
      <c r="AX83" s="72"/>
    </row>
    <row r="84" spans="1:54" x14ac:dyDescent="0.2">
      <c r="A84" t="s">
        <v>756</v>
      </c>
      <c r="B84" t="s">
        <v>299</v>
      </c>
      <c r="C84" s="68" t="s">
        <v>765</v>
      </c>
      <c r="E84" s="69">
        <v>43682</v>
      </c>
      <c r="F84" t="s">
        <v>866</v>
      </c>
      <c r="G84" t="s">
        <v>932</v>
      </c>
      <c r="H84" s="68" t="s">
        <v>761</v>
      </c>
      <c r="I84" s="68" t="s">
        <v>760</v>
      </c>
      <c r="J84" s="326">
        <v>0.47916666666666669</v>
      </c>
      <c r="K84" s="68">
        <v>2</v>
      </c>
      <c r="L84">
        <v>1</v>
      </c>
      <c r="M84" t="s">
        <v>783</v>
      </c>
      <c r="N84" t="s">
        <v>933</v>
      </c>
      <c r="O84" s="205" t="s">
        <v>761</v>
      </c>
      <c r="P84" s="131" t="s">
        <v>761</v>
      </c>
      <c r="Q84" s="68" t="s">
        <v>761</v>
      </c>
      <c r="R84" s="68" t="s">
        <v>761</v>
      </c>
      <c r="S84" s="131" t="s">
        <v>761</v>
      </c>
      <c r="T84" s="68">
        <v>1.05</v>
      </c>
      <c r="U84" s="68" t="s">
        <v>761</v>
      </c>
      <c r="V84" s="68">
        <v>1</v>
      </c>
      <c r="W84" s="68" t="s">
        <v>761</v>
      </c>
      <c r="X84" s="359">
        <v>26.1</v>
      </c>
      <c r="Y84" s="68">
        <v>5.33</v>
      </c>
      <c r="Z84" s="365">
        <v>4.5872161781261385</v>
      </c>
      <c r="AA84" s="68" t="s">
        <v>761</v>
      </c>
      <c r="AB84" s="226">
        <v>26.6</v>
      </c>
      <c r="AC84" s="216">
        <v>41.8</v>
      </c>
      <c r="AD84" s="68" t="s">
        <v>763</v>
      </c>
      <c r="AE84" s="68" t="s">
        <v>763</v>
      </c>
      <c r="AF84" s="68" t="s">
        <v>763</v>
      </c>
      <c r="AG84" s="131" t="s">
        <v>763</v>
      </c>
      <c r="AH84" s="68" t="s">
        <v>763</v>
      </c>
      <c r="AI84" s="68" t="s">
        <v>763</v>
      </c>
      <c r="AJ84" s="68" t="s">
        <v>763</v>
      </c>
      <c r="AK84" s="68" t="s">
        <v>763</v>
      </c>
      <c r="AL84" s="68" t="s">
        <v>763</v>
      </c>
      <c r="AM84" s="72" t="s">
        <v>763</v>
      </c>
      <c r="AN84" s="137" t="s">
        <v>763</v>
      </c>
      <c r="AO84" s="131" t="s">
        <v>763</v>
      </c>
      <c r="AP84" s="131" t="s">
        <v>763</v>
      </c>
      <c r="AQ84" s="68" t="s">
        <v>763</v>
      </c>
      <c r="AR84" s="68" t="s">
        <v>763</v>
      </c>
      <c r="AS84" s="68"/>
      <c r="AT84" s="68" t="s">
        <v>761</v>
      </c>
      <c r="AX84" s="72"/>
    </row>
    <row r="85" spans="1:54" x14ac:dyDescent="0.2">
      <c r="A85" t="s">
        <v>756</v>
      </c>
      <c r="B85" t="s">
        <v>299</v>
      </c>
      <c r="C85" s="68" t="s">
        <v>757</v>
      </c>
      <c r="E85" s="69">
        <v>43696</v>
      </c>
      <c r="F85" t="s">
        <v>866</v>
      </c>
      <c r="G85" t="s">
        <v>964</v>
      </c>
      <c r="H85" s="68">
        <v>2</v>
      </c>
      <c r="I85" s="68" t="s">
        <v>760</v>
      </c>
      <c r="J85" s="326">
        <v>0.38541666666666669</v>
      </c>
      <c r="K85" s="68">
        <v>2</v>
      </c>
      <c r="L85">
        <v>1</v>
      </c>
      <c r="M85" t="s">
        <v>773</v>
      </c>
      <c r="N85" t="s">
        <v>774</v>
      </c>
      <c r="O85" s="205">
        <v>25.4</v>
      </c>
      <c r="P85" s="131">
        <v>7.91</v>
      </c>
      <c r="Q85" s="68" t="s">
        <v>761</v>
      </c>
      <c r="R85" s="68" t="s">
        <v>761</v>
      </c>
      <c r="S85" s="131">
        <v>0.8</v>
      </c>
      <c r="T85" s="68">
        <v>1.1499999999999999</v>
      </c>
      <c r="U85" s="70">
        <v>0.69565217391304357</v>
      </c>
      <c r="V85" s="68">
        <v>0.15</v>
      </c>
      <c r="W85" s="77">
        <v>0.35833333333333334</v>
      </c>
      <c r="X85" s="359">
        <v>24.7</v>
      </c>
      <c r="Y85" s="68">
        <v>5.01</v>
      </c>
      <c r="Z85" s="365">
        <v>4.6788656226530474</v>
      </c>
      <c r="AA85" s="68">
        <v>58.5</v>
      </c>
      <c r="AB85" s="226">
        <v>12</v>
      </c>
      <c r="AC85" s="216">
        <v>20.22</v>
      </c>
      <c r="AD85" s="68" t="s">
        <v>763</v>
      </c>
      <c r="AE85" s="68" t="s">
        <v>763</v>
      </c>
      <c r="AF85" s="68" t="s">
        <v>763</v>
      </c>
      <c r="AG85" s="131" t="s">
        <v>763</v>
      </c>
      <c r="AH85" s="68" t="s">
        <v>763</v>
      </c>
      <c r="AI85" s="68" t="s">
        <v>763</v>
      </c>
      <c r="AJ85" s="68" t="s">
        <v>763</v>
      </c>
      <c r="AK85" s="68" t="s">
        <v>763</v>
      </c>
      <c r="AL85" s="68" t="s">
        <v>763</v>
      </c>
      <c r="AM85" s="72" t="s">
        <v>763</v>
      </c>
      <c r="AN85" s="137" t="s">
        <v>763</v>
      </c>
      <c r="AO85" s="131" t="s">
        <v>763</v>
      </c>
      <c r="AP85" s="131" t="s">
        <v>763</v>
      </c>
      <c r="AQ85" s="68" t="s">
        <v>763</v>
      </c>
      <c r="AR85" s="68" t="s">
        <v>763</v>
      </c>
      <c r="AS85" s="68"/>
      <c r="AT85" s="68" t="s">
        <v>761</v>
      </c>
      <c r="AX85" s="72"/>
    </row>
    <row r="86" spans="1:54" x14ac:dyDescent="0.2">
      <c r="A86" t="s">
        <v>756</v>
      </c>
      <c r="B86" t="s">
        <v>299</v>
      </c>
      <c r="C86" s="68" t="s">
        <v>757</v>
      </c>
      <c r="D86" t="s">
        <v>785</v>
      </c>
      <c r="E86" s="69">
        <v>43696</v>
      </c>
      <c r="F86" t="s">
        <v>866</v>
      </c>
      <c r="G86" t="s">
        <v>964</v>
      </c>
      <c r="H86" s="68">
        <v>2</v>
      </c>
      <c r="I86" s="68" t="s">
        <v>760</v>
      </c>
      <c r="J86" s="326">
        <v>0.38541666666666669</v>
      </c>
      <c r="K86" s="68">
        <v>2</v>
      </c>
      <c r="L86">
        <v>1</v>
      </c>
      <c r="M86" t="s">
        <v>773</v>
      </c>
      <c r="N86" t="s">
        <v>774</v>
      </c>
      <c r="O86" s="205">
        <v>25.4</v>
      </c>
      <c r="P86" s="131">
        <v>7.91</v>
      </c>
      <c r="Q86" s="68" t="s">
        <v>761</v>
      </c>
      <c r="R86" s="68" t="s">
        <v>761</v>
      </c>
      <c r="S86" s="131">
        <v>0.8</v>
      </c>
      <c r="T86" s="68">
        <v>1.1499999999999999</v>
      </c>
      <c r="U86" s="70">
        <v>0.69565217391304357</v>
      </c>
      <c r="V86" s="68">
        <v>0.15</v>
      </c>
      <c r="W86" s="77">
        <v>0.35833333333333334</v>
      </c>
      <c r="X86" s="359">
        <v>24.7</v>
      </c>
      <c r="Y86" s="68">
        <v>5.01</v>
      </c>
      <c r="Z86" s="365">
        <v>4.6842010269442751</v>
      </c>
      <c r="AA86" s="68">
        <v>58.5</v>
      </c>
      <c r="AB86" s="226">
        <v>11.8</v>
      </c>
      <c r="AC86" s="216">
        <v>19.940000000000001</v>
      </c>
      <c r="AD86" s="68" t="s">
        <v>763</v>
      </c>
      <c r="AE86" s="68" t="s">
        <v>763</v>
      </c>
      <c r="AF86" s="68" t="s">
        <v>763</v>
      </c>
      <c r="AG86" s="131" t="s">
        <v>763</v>
      </c>
      <c r="AH86" s="68" t="s">
        <v>763</v>
      </c>
      <c r="AI86" s="68" t="s">
        <v>763</v>
      </c>
      <c r="AJ86" s="68" t="s">
        <v>763</v>
      </c>
      <c r="AK86" s="68" t="s">
        <v>763</v>
      </c>
      <c r="AL86" s="68" t="s">
        <v>763</v>
      </c>
      <c r="AM86" s="72" t="s">
        <v>763</v>
      </c>
      <c r="AN86" s="137" t="s">
        <v>763</v>
      </c>
      <c r="AO86" s="131" t="s">
        <v>763</v>
      </c>
      <c r="AP86" s="131" t="s">
        <v>763</v>
      </c>
      <c r="AQ86" s="68" t="s">
        <v>763</v>
      </c>
      <c r="AR86" s="68" t="s">
        <v>763</v>
      </c>
      <c r="AS86" s="68"/>
      <c r="AT86" s="68" t="s">
        <v>761</v>
      </c>
      <c r="AX86" s="72"/>
    </row>
    <row r="87" spans="1:54" x14ac:dyDescent="0.2">
      <c r="A87" t="s">
        <v>756</v>
      </c>
      <c r="B87" t="s">
        <v>299</v>
      </c>
      <c r="C87" s="68" t="s">
        <v>764</v>
      </c>
      <c r="E87" s="69">
        <v>43696</v>
      </c>
      <c r="F87" t="s">
        <v>866</v>
      </c>
      <c r="G87" t="s">
        <v>964</v>
      </c>
      <c r="H87" s="68">
        <v>2</v>
      </c>
      <c r="I87" s="68" t="s">
        <v>760</v>
      </c>
      <c r="J87" s="326">
        <v>0.38541666666666669</v>
      </c>
      <c r="K87" s="68">
        <v>2</v>
      </c>
      <c r="L87">
        <v>1</v>
      </c>
      <c r="M87" t="s">
        <v>773</v>
      </c>
      <c r="N87" t="s">
        <v>774</v>
      </c>
      <c r="O87" s="205">
        <v>25.4</v>
      </c>
      <c r="P87" s="131">
        <v>7.91</v>
      </c>
      <c r="Q87" s="68" t="s">
        <v>761</v>
      </c>
      <c r="R87" s="68" t="s">
        <v>761</v>
      </c>
      <c r="S87" s="131">
        <v>0.8</v>
      </c>
      <c r="T87" s="68">
        <v>1.1499999999999999</v>
      </c>
      <c r="U87" s="70">
        <v>0.69565217391304357</v>
      </c>
      <c r="V87" s="68">
        <v>0.55000000000000004</v>
      </c>
      <c r="W87" s="77">
        <v>0.35902777777777778</v>
      </c>
      <c r="X87" s="359">
        <v>26</v>
      </c>
      <c r="Y87" s="68">
        <v>4.8</v>
      </c>
      <c r="Z87" s="365">
        <v>4.1540277001023638</v>
      </c>
      <c r="AA87" s="68">
        <v>59.3</v>
      </c>
      <c r="AB87" s="226">
        <v>25.6</v>
      </c>
      <c r="AC87" s="216">
        <v>40.299999999999997</v>
      </c>
      <c r="AD87" s="72">
        <v>0.36289473684210521</v>
      </c>
      <c r="AE87" s="72">
        <v>1.9975550122249386</v>
      </c>
      <c r="AF87" s="72">
        <v>9.680451127819549E-2</v>
      </c>
      <c r="AG87" s="137">
        <v>2.094359523503134</v>
      </c>
      <c r="AH87" s="75">
        <v>25.727533647558396</v>
      </c>
      <c r="AI87" s="75">
        <v>27.821893171061529</v>
      </c>
      <c r="AJ87" s="72">
        <v>195.17811394271376</v>
      </c>
      <c r="AK87" s="72">
        <v>34.717389869385968</v>
      </c>
      <c r="AL87" s="72">
        <v>5.6219120929601667</v>
      </c>
      <c r="AM87" s="72">
        <v>60.444923516944364</v>
      </c>
      <c r="AN87" s="137">
        <v>62.539283040447501</v>
      </c>
      <c r="AO87" s="137">
        <v>32.324345432502625</v>
      </c>
      <c r="AP87" s="137">
        <v>9.0717653164556946</v>
      </c>
      <c r="AQ87" s="70">
        <v>0.78085464667271975</v>
      </c>
      <c r="AR87" s="72">
        <v>41.396110748958321</v>
      </c>
      <c r="AS87" s="68"/>
      <c r="AT87" s="68" t="s">
        <v>761</v>
      </c>
      <c r="AX87" s="72"/>
    </row>
    <row r="88" spans="1:54" x14ac:dyDescent="0.2">
      <c r="A88" t="s">
        <v>756</v>
      </c>
      <c r="B88" t="s">
        <v>299</v>
      </c>
      <c r="C88" s="68" t="s">
        <v>764</v>
      </c>
      <c r="D88" t="s">
        <v>785</v>
      </c>
      <c r="E88" s="69">
        <v>43696</v>
      </c>
      <c r="F88" t="s">
        <v>866</v>
      </c>
      <c r="G88" t="s">
        <v>964</v>
      </c>
      <c r="H88" s="68">
        <v>2</v>
      </c>
      <c r="I88" s="68" t="s">
        <v>760</v>
      </c>
      <c r="J88" s="326">
        <v>0.38541666666666669</v>
      </c>
      <c r="K88" s="68">
        <v>2</v>
      </c>
      <c r="L88">
        <v>1</v>
      </c>
      <c r="M88" t="s">
        <v>773</v>
      </c>
      <c r="N88" t="s">
        <v>774</v>
      </c>
      <c r="O88" s="205">
        <v>25.4</v>
      </c>
      <c r="P88" s="131">
        <v>7.91</v>
      </c>
      <c r="Q88" s="68" t="s">
        <v>761</v>
      </c>
      <c r="R88" s="68" t="s">
        <v>761</v>
      </c>
      <c r="S88" s="131">
        <v>0.8</v>
      </c>
      <c r="T88" s="68">
        <v>1.1499999999999999</v>
      </c>
      <c r="U88" s="70">
        <v>0.69565217391304357</v>
      </c>
      <c r="V88" s="68">
        <v>0.55000000000000004</v>
      </c>
      <c r="W88" s="77">
        <v>0.35902777777777778</v>
      </c>
      <c r="X88" s="359">
        <v>26</v>
      </c>
      <c r="Y88" s="68">
        <v>4.8</v>
      </c>
      <c r="Z88" s="365">
        <v>4.1563737251318296</v>
      </c>
      <c r="AA88" s="68">
        <v>59.3</v>
      </c>
      <c r="AB88" s="226">
        <v>25.5</v>
      </c>
      <c r="AC88" s="216">
        <v>40.299999999999997</v>
      </c>
      <c r="AD88" s="72">
        <v>0.3889473684210526</v>
      </c>
      <c r="AE88" s="72">
        <v>2.5</v>
      </c>
      <c r="AF88" s="72">
        <v>0.15883458646616544</v>
      </c>
      <c r="AG88" s="137">
        <v>2.6588345864661656</v>
      </c>
      <c r="AH88" s="75">
        <v>23.337500775264733</v>
      </c>
      <c r="AI88" s="75">
        <v>25.9963353617309</v>
      </c>
      <c r="AJ88" s="72">
        <v>198.87873543368144</v>
      </c>
      <c r="AK88" s="72">
        <v>35.204468369369835</v>
      </c>
      <c r="AL88" s="72">
        <v>5.6492469463540829</v>
      </c>
      <c r="AM88" s="72">
        <v>58.541969144634564</v>
      </c>
      <c r="AN88" s="137">
        <v>61.200803731100734</v>
      </c>
      <c r="AO88" s="137">
        <v>19.935747955287447</v>
      </c>
      <c r="AP88" s="137">
        <v>13.018239493670883</v>
      </c>
      <c r="AQ88" s="70">
        <v>0.60495707799141052</v>
      </c>
      <c r="AR88" s="72">
        <v>32.95398744895833</v>
      </c>
      <c r="AS88" s="68"/>
      <c r="AT88" s="68" t="s">
        <v>761</v>
      </c>
      <c r="AX88" s="72"/>
    </row>
    <row r="89" spans="1:54" x14ac:dyDescent="0.2">
      <c r="A89" t="s">
        <v>756</v>
      </c>
      <c r="B89" t="s">
        <v>299</v>
      </c>
      <c r="C89" s="68" t="s">
        <v>765</v>
      </c>
      <c r="E89" s="69">
        <v>43696</v>
      </c>
      <c r="F89" t="s">
        <v>866</v>
      </c>
      <c r="G89" t="s">
        <v>964</v>
      </c>
      <c r="H89" s="68">
        <v>2</v>
      </c>
      <c r="I89" s="68" t="s">
        <v>760</v>
      </c>
      <c r="J89" s="326">
        <v>0.38541666666666669</v>
      </c>
      <c r="K89" s="68">
        <v>2</v>
      </c>
      <c r="L89">
        <v>1</v>
      </c>
      <c r="M89" t="s">
        <v>773</v>
      </c>
      <c r="N89" t="s">
        <v>774</v>
      </c>
      <c r="O89" s="205">
        <v>25.4</v>
      </c>
      <c r="P89" s="131">
        <v>7.91</v>
      </c>
      <c r="Q89" s="68" t="s">
        <v>761</v>
      </c>
      <c r="R89" s="68" t="s">
        <v>761</v>
      </c>
      <c r="S89" s="131">
        <v>0.8</v>
      </c>
      <c r="T89" s="68">
        <v>1.1499999999999999</v>
      </c>
      <c r="U89" s="70">
        <v>0.69565217391304357</v>
      </c>
      <c r="V89" s="68">
        <v>0.8</v>
      </c>
      <c r="W89" s="77">
        <v>0.36041666666666666</v>
      </c>
      <c r="X89" s="359">
        <v>26</v>
      </c>
      <c r="Y89" s="68">
        <v>4.75</v>
      </c>
      <c r="Z89" s="365">
        <v>4.1433783834614699</v>
      </c>
      <c r="AA89" s="68">
        <v>58.4</v>
      </c>
      <c r="AB89" s="226">
        <v>24.2</v>
      </c>
      <c r="AC89" s="216">
        <v>38.299999999999997</v>
      </c>
      <c r="AD89" s="68" t="s">
        <v>763</v>
      </c>
      <c r="AE89" s="68" t="s">
        <v>763</v>
      </c>
      <c r="AF89" s="68" t="s">
        <v>763</v>
      </c>
      <c r="AG89" s="131" t="s">
        <v>763</v>
      </c>
      <c r="AH89" s="68" t="s">
        <v>763</v>
      </c>
      <c r="AI89" s="68" t="s">
        <v>763</v>
      </c>
      <c r="AJ89" s="68" t="s">
        <v>763</v>
      </c>
      <c r="AK89" s="68" t="s">
        <v>763</v>
      </c>
      <c r="AL89" s="68" t="s">
        <v>763</v>
      </c>
      <c r="AM89" s="72" t="s">
        <v>763</v>
      </c>
      <c r="AN89" s="137" t="s">
        <v>763</v>
      </c>
      <c r="AO89" s="131" t="s">
        <v>763</v>
      </c>
      <c r="AP89" s="131" t="s">
        <v>763</v>
      </c>
      <c r="AQ89" s="68" t="s">
        <v>763</v>
      </c>
      <c r="AR89" s="68" t="s">
        <v>763</v>
      </c>
      <c r="AS89" s="68"/>
      <c r="AT89" s="68" t="s">
        <v>761</v>
      </c>
      <c r="AU89" s="322">
        <v>132.9</v>
      </c>
      <c r="AV89" s="322">
        <v>4.2528000000000006</v>
      </c>
      <c r="AX89" s="72"/>
      <c r="AY89" s="322"/>
    </row>
    <row r="90" spans="1:54" x14ac:dyDescent="0.2">
      <c r="A90" t="s">
        <v>756</v>
      </c>
      <c r="B90" t="s">
        <v>299</v>
      </c>
      <c r="C90" s="68" t="s">
        <v>765</v>
      </c>
      <c r="D90" t="s">
        <v>785</v>
      </c>
      <c r="E90" s="69">
        <v>43696</v>
      </c>
      <c r="F90" t="s">
        <v>866</v>
      </c>
      <c r="G90" t="s">
        <v>964</v>
      </c>
      <c r="H90" s="68">
        <v>2</v>
      </c>
      <c r="I90" s="68" t="s">
        <v>760</v>
      </c>
      <c r="J90" s="326">
        <v>0.38541666666666669</v>
      </c>
      <c r="K90" s="68">
        <v>2</v>
      </c>
      <c r="L90">
        <v>1</v>
      </c>
      <c r="M90" t="s">
        <v>773</v>
      </c>
      <c r="N90" t="s">
        <v>774</v>
      </c>
      <c r="O90" s="205">
        <v>25.4</v>
      </c>
      <c r="P90" s="131">
        <v>7.91</v>
      </c>
      <c r="Q90" s="68" t="s">
        <v>761</v>
      </c>
      <c r="R90" s="68" t="s">
        <v>761</v>
      </c>
      <c r="S90" s="131">
        <v>0.8</v>
      </c>
      <c r="T90" s="68">
        <v>1.1499999999999999</v>
      </c>
      <c r="U90" s="70">
        <v>0.69565217391304357</v>
      </c>
      <c r="V90" s="68">
        <v>0.8</v>
      </c>
      <c r="W90" s="77">
        <v>0.36041666666666666</v>
      </c>
      <c r="X90" s="359">
        <v>26</v>
      </c>
      <c r="Y90" s="68">
        <v>4.75</v>
      </c>
      <c r="Z90" s="365">
        <v>4.1293660297245705</v>
      </c>
      <c r="AA90" s="68">
        <v>58.4</v>
      </c>
      <c r="AB90" s="226">
        <v>24.8</v>
      </c>
      <c r="AC90" s="216">
        <v>39.299999999999997</v>
      </c>
      <c r="AD90" s="68" t="s">
        <v>763</v>
      </c>
      <c r="AE90" s="68" t="s">
        <v>763</v>
      </c>
      <c r="AF90" s="68" t="s">
        <v>763</v>
      </c>
      <c r="AG90" s="131" t="s">
        <v>763</v>
      </c>
      <c r="AH90" s="68" t="s">
        <v>763</v>
      </c>
      <c r="AI90" s="68" t="s">
        <v>763</v>
      </c>
      <c r="AJ90" s="68" t="s">
        <v>763</v>
      </c>
      <c r="AK90" s="68" t="s">
        <v>763</v>
      </c>
      <c r="AL90" s="68" t="s">
        <v>763</v>
      </c>
      <c r="AM90" s="72" t="s">
        <v>763</v>
      </c>
      <c r="AN90" s="137" t="s">
        <v>763</v>
      </c>
      <c r="AO90" s="131" t="s">
        <v>763</v>
      </c>
      <c r="AP90" s="131" t="s">
        <v>763</v>
      </c>
      <c r="AQ90" s="68" t="s">
        <v>763</v>
      </c>
      <c r="AR90" s="68" t="s">
        <v>763</v>
      </c>
      <c r="AS90" s="68"/>
      <c r="AT90" s="68" t="s">
        <v>761</v>
      </c>
      <c r="AX90" s="72"/>
    </row>
    <row r="91" spans="1:54" x14ac:dyDescent="0.2">
      <c r="C91" s="68"/>
      <c r="H91" s="68"/>
      <c r="I91" s="68"/>
      <c r="K91" s="68"/>
      <c r="O91" s="171"/>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X91" s="68"/>
    </row>
    <row r="92" spans="1:54" x14ac:dyDescent="0.2">
      <c r="C92" s="68"/>
      <c r="H92" s="68"/>
      <c r="I92" s="68"/>
      <c r="K92" s="68"/>
      <c r="O92" s="171"/>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X92" s="68"/>
    </row>
    <row r="93" spans="1:54" x14ac:dyDescent="0.2">
      <c r="A93" s="236" t="s">
        <v>1242</v>
      </c>
    </row>
    <row r="94" spans="1:54" ht="16"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450" t="s">
        <v>1203</v>
      </c>
      <c r="AE94" s="84"/>
      <c r="AF94" s="84"/>
      <c r="AG94" s="82"/>
      <c r="AH94" s="82"/>
      <c r="AI94" s="84"/>
      <c r="AJ94" s="82"/>
      <c r="AK94" s="84"/>
      <c r="AL94" s="82"/>
      <c r="AM94" s="82"/>
      <c r="AN94" s="82"/>
      <c r="AO94" s="82"/>
      <c r="AP94" s="82"/>
      <c r="AQ94" s="82"/>
      <c r="AR94" s="82"/>
      <c r="AS94" s="82"/>
      <c r="AT94" s="82"/>
      <c r="AU94" s="82"/>
      <c r="AV94" s="82"/>
      <c r="AW94" s="82"/>
      <c r="AX94" s="82"/>
      <c r="AY94" s="82"/>
      <c r="AZ94" s="82"/>
      <c r="BA94" s="82"/>
      <c r="BB94" s="82"/>
    </row>
    <row r="95" spans="1:54" x14ac:dyDescent="0.2">
      <c r="A95" s="86"/>
      <c r="B95" s="86"/>
      <c r="C95" s="87"/>
      <c r="D95" s="87"/>
      <c r="E95" s="87"/>
      <c r="F95" s="86"/>
      <c r="G95" s="86"/>
      <c r="H95" s="88" t="s">
        <v>702</v>
      </c>
      <c r="I95" s="89"/>
      <c r="J95" s="89"/>
      <c r="K95" s="82"/>
      <c r="L95" s="86"/>
      <c r="M95" s="86"/>
      <c r="N95" s="86"/>
      <c r="O95" s="86"/>
      <c r="P95" s="86"/>
      <c r="Q95" s="86"/>
      <c r="R95" s="86"/>
      <c r="S95" s="86"/>
      <c r="T95" s="86"/>
      <c r="U95" s="86"/>
      <c r="V95" s="89" t="s">
        <v>977</v>
      </c>
      <c r="W95" s="82"/>
      <c r="X95" s="82"/>
      <c r="Y95" s="82"/>
      <c r="Z95" s="82"/>
      <c r="AA95" s="82"/>
      <c r="AB95" s="82"/>
      <c r="AC95" s="450" t="s">
        <v>1204</v>
      </c>
      <c r="AD95" s="450"/>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row>
    <row r="96" spans="1:54" ht="16" thickBot="1" x14ac:dyDescent="0.25">
      <c r="A96" s="90"/>
      <c r="B96" s="90"/>
      <c r="C96" s="91"/>
      <c r="D96" s="91"/>
      <c r="E96" s="91"/>
      <c r="F96" s="89" t="s">
        <v>976</v>
      </c>
      <c r="G96" s="89" t="s">
        <v>702</v>
      </c>
      <c r="H96" s="89" t="s">
        <v>1205</v>
      </c>
      <c r="I96" s="89" t="s">
        <v>702</v>
      </c>
      <c r="J96" s="82"/>
      <c r="K96" s="82"/>
      <c r="L96" s="89"/>
      <c r="M96" s="89"/>
      <c r="N96" s="90"/>
      <c r="O96" s="89"/>
      <c r="P96" s="89" t="s">
        <v>1206</v>
      </c>
      <c r="Q96" s="89"/>
      <c r="R96" s="89"/>
      <c r="S96" s="89"/>
      <c r="T96" s="89"/>
      <c r="U96" s="89"/>
      <c r="V96" s="89" t="s">
        <v>726</v>
      </c>
      <c r="W96" s="82"/>
      <c r="X96" s="82"/>
      <c r="Y96" s="82"/>
      <c r="Z96" s="92">
        <v>273.14999999999998</v>
      </c>
      <c r="AA96" s="82"/>
      <c r="AB96" s="82"/>
      <c r="AC96" s="450"/>
      <c r="AD96" s="450"/>
      <c r="AE96" s="82"/>
      <c r="AF96" s="82"/>
      <c r="AG96" s="82"/>
      <c r="AH96" s="82"/>
      <c r="AI96" s="82"/>
      <c r="AJ96" s="82"/>
      <c r="AK96" s="82" t="s">
        <v>1207</v>
      </c>
      <c r="AL96" s="82"/>
      <c r="AM96" s="82"/>
      <c r="AN96" s="82"/>
      <c r="AO96" s="82"/>
      <c r="AP96" s="82"/>
      <c r="AQ96" s="82"/>
      <c r="AR96" s="82"/>
      <c r="AS96" s="82"/>
      <c r="AT96" s="82"/>
      <c r="AU96" s="82"/>
      <c r="AV96" s="82"/>
      <c r="AW96" s="82"/>
      <c r="AX96" s="82"/>
      <c r="AY96" s="82"/>
      <c r="AZ96" s="82"/>
      <c r="BA96" s="82"/>
      <c r="BB96" s="82"/>
    </row>
    <row r="97" spans="1:54" ht="36" thickTop="1" thickBot="1" x14ac:dyDescent="0.25">
      <c r="A97" s="93" t="s">
        <v>1208</v>
      </c>
      <c r="B97" s="94" t="s">
        <v>1209</v>
      </c>
      <c r="C97" s="94" t="s">
        <v>1210</v>
      </c>
      <c r="D97" s="94" t="s">
        <v>1211</v>
      </c>
      <c r="E97" s="94"/>
      <c r="F97" s="93" t="s">
        <v>706</v>
      </c>
      <c r="G97" s="93" t="s">
        <v>1205</v>
      </c>
      <c r="H97" s="93" t="s">
        <v>1212</v>
      </c>
      <c r="I97" s="93" t="s">
        <v>1213</v>
      </c>
      <c r="J97" s="93" t="s">
        <v>541</v>
      </c>
      <c r="K97" s="93" t="s">
        <v>1214</v>
      </c>
      <c r="L97" s="93" t="s">
        <v>1215</v>
      </c>
      <c r="M97" s="89" t="s">
        <v>1216</v>
      </c>
      <c r="N97" s="93" t="s">
        <v>1217</v>
      </c>
      <c r="O97" s="93" t="s">
        <v>1218</v>
      </c>
      <c r="P97" s="93" t="s">
        <v>1219</v>
      </c>
      <c r="Q97" s="93" t="s">
        <v>1220</v>
      </c>
      <c r="R97" s="93" t="s">
        <v>1221</v>
      </c>
      <c r="S97" s="93" t="s">
        <v>1222</v>
      </c>
      <c r="T97" s="93" t="s">
        <v>1223</v>
      </c>
      <c r="U97" s="93" t="s">
        <v>1224</v>
      </c>
      <c r="V97" s="93" t="s">
        <v>474</v>
      </c>
      <c r="W97" s="95"/>
      <c r="X97" s="82"/>
      <c r="Y97" s="96" t="s">
        <v>540</v>
      </c>
      <c r="Z97" s="97" t="s">
        <v>1225</v>
      </c>
      <c r="AA97" s="98" t="s">
        <v>1226</v>
      </c>
      <c r="AB97" s="98" t="s">
        <v>1205</v>
      </c>
      <c r="AC97" s="450"/>
      <c r="AD97" s="450"/>
      <c r="AE97" s="99" t="s">
        <v>1227</v>
      </c>
      <c r="AF97" s="100" t="s">
        <v>485</v>
      </c>
      <c r="AG97" s="98" t="s">
        <v>1228</v>
      </c>
      <c r="AH97" s="98" t="s">
        <v>724</v>
      </c>
      <c r="AI97" s="100" t="s">
        <v>1229</v>
      </c>
      <c r="AJ97" s="98" t="s">
        <v>722</v>
      </c>
      <c r="AK97" s="100" t="s">
        <v>489</v>
      </c>
      <c r="AL97" s="82"/>
      <c r="AM97" s="82"/>
      <c r="AN97" s="82"/>
      <c r="AO97" s="82"/>
      <c r="AP97" s="82"/>
      <c r="AQ97" s="82"/>
      <c r="AR97" s="82"/>
      <c r="AS97" s="82"/>
      <c r="AT97" s="82"/>
      <c r="AU97" s="82"/>
      <c r="AV97" s="82"/>
      <c r="AW97" s="82"/>
      <c r="AX97" s="82"/>
      <c r="AY97" s="109"/>
      <c r="AZ97" s="109"/>
      <c r="BA97" s="82"/>
      <c r="BB97" s="82"/>
    </row>
    <row r="98" spans="1:54" ht="16" x14ac:dyDescent="0.2">
      <c r="A98" s="101" t="s">
        <v>299</v>
      </c>
      <c r="B98" s="102">
        <v>2019</v>
      </c>
      <c r="C98" s="103">
        <v>7</v>
      </c>
      <c r="D98" s="102">
        <v>8</v>
      </c>
      <c r="E98" s="82"/>
      <c r="F98" s="131">
        <v>1.2</v>
      </c>
      <c r="G98" s="362">
        <v>6.0373696271473767</v>
      </c>
      <c r="H98" s="82"/>
      <c r="I98" s="364">
        <v>24.1</v>
      </c>
      <c r="J98" s="226">
        <v>25.1</v>
      </c>
      <c r="K98" s="82"/>
      <c r="L98" s="82"/>
      <c r="M98" s="108"/>
      <c r="N98" s="131" t="s">
        <v>763</v>
      </c>
      <c r="O98" s="82"/>
      <c r="P98" s="82"/>
      <c r="Q98" s="82"/>
      <c r="R98" s="140"/>
      <c r="S98" s="137" t="s">
        <v>763</v>
      </c>
      <c r="T98" s="131" t="s">
        <v>763</v>
      </c>
      <c r="U98" s="131" t="s">
        <v>763</v>
      </c>
      <c r="V98" s="85"/>
      <c r="W98" s="85"/>
      <c r="X98" s="85"/>
      <c r="Y98" s="102">
        <f>IF(C98&lt;6," ",IF(C98&lt;=9,I98, IF(C98&gt;=10," ")))</f>
        <v>24.1</v>
      </c>
      <c r="Z98" s="102">
        <f>IF(Y98=" ", " ", IF(Y98&gt;0, Y98+273.15))</f>
        <v>297.25</v>
      </c>
      <c r="AA98" s="102">
        <f>IF(C98&lt;6," ",IF(C98&lt;=9,J98, IF(C98&gt;=10," ")))</f>
        <v>25.1</v>
      </c>
      <c r="AB98" s="102">
        <f>IF(C98&lt;6," ",IF(C98&lt;=9,G98, IF(C98&gt;=10," ")))</f>
        <v>6.0373696271473767</v>
      </c>
      <c r="AC98" s="104">
        <f>IF(Y98=" "," ",IF(Y98&gt;0,EXP(-173.4292+249.6339*100/Z98+143.3483*LN(+Z98/100)-21.8492*Z98/100+AA98*(-0.033096+0.014259*Z98/100-0.0017*(Z98/100)^2))*1.4276))</f>
        <v>7.2530494423609575</v>
      </c>
      <c r="AD98" s="102">
        <f>IF(Y98=" "," ",IF(Y98&gt;0,AB98/AC98))</f>
        <v>0.83239052416856796</v>
      </c>
      <c r="AE98" s="105">
        <f>IF(C98&lt;6," ",IF(C98&lt;=9,F98, IF(C98&gt;=10," ")))</f>
        <v>1.2</v>
      </c>
      <c r="AF98" s="102" t="str">
        <f>IF(Y98=" "," ",N98)</f>
        <v>NS</v>
      </c>
      <c r="AG98" s="105" t="str">
        <f>IF(C98&lt;6," ",IF(C98&lt;=9,T98, IF(C98&gt;=10," ")))</f>
        <v>NS</v>
      </c>
      <c r="AH98" s="105" t="str">
        <f>IF(C98&lt;6," ",IF(C98&lt;=9,U98, IF(C98&gt;=10," ")))</f>
        <v>NS</v>
      </c>
      <c r="AI98" s="102"/>
      <c r="AJ98" s="106" t="str">
        <f>IF(C98&lt;6," ",IF(C98&lt;=9,S98, IF(C98&gt;=10," ")))</f>
        <v>NS</v>
      </c>
      <c r="AK98" s="107"/>
      <c r="AL98" s="85"/>
      <c r="AM98" s="85"/>
      <c r="AN98" s="85"/>
      <c r="AO98" s="85"/>
      <c r="AP98" s="85"/>
      <c r="AQ98" s="85"/>
      <c r="AR98" s="114"/>
      <c r="AS98" s="85"/>
      <c r="AT98" s="85"/>
      <c r="AU98" s="85"/>
      <c r="AV98" s="85"/>
      <c r="AW98" s="85"/>
      <c r="AX98" s="85"/>
      <c r="AY98" s="85"/>
      <c r="AZ98" s="85"/>
      <c r="BA98" s="82"/>
      <c r="BB98" s="82"/>
    </row>
    <row r="99" spans="1:54" ht="16" x14ac:dyDescent="0.2">
      <c r="A99" s="101" t="s">
        <v>299</v>
      </c>
      <c r="B99" s="102">
        <v>2019</v>
      </c>
      <c r="C99" s="103">
        <v>7</v>
      </c>
      <c r="D99" s="102">
        <v>8</v>
      </c>
      <c r="E99" s="82"/>
      <c r="F99" s="131">
        <v>1.2</v>
      </c>
      <c r="G99" s="362">
        <v>6.0113846071426682</v>
      </c>
      <c r="H99" s="82"/>
      <c r="I99" s="364">
        <v>24.6</v>
      </c>
      <c r="J99" s="226">
        <v>26.7</v>
      </c>
      <c r="K99" s="82"/>
      <c r="L99" s="82"/>
      <c r="M99" s="108"/>
      <c r="N99" s="137">
        <v>0.38127076732864518</v>
      </c>
      <c r="O99" s="82"/>
      <c r="P99" s="82"/>
      <c r="Q99" s="82"/>
      <c r="R99" s="140"/>
      <c r="S99" s="137">
        <v>33.301360563612945</v>
      </c>
      <c r="T99" s="137">
        <v>5.6947420833333329</v>
      </c>
      <c r="U99" s="137">
        <v>2.5000000000000001E-2</v>
      </c>
      <c r="V99" s="85"/>
      <c r="W99" s="85"/>
      <c r="X99" s="85"/>
      <c r="Y99" s="102">
        <f t="shared" ref="Y99:Y109" si="29">IF(C99&lt;6," ",IF(C99&lt;=9,I99, IF(C99&gt;=10," ")))</f>
        <v>24.6</v>
      </c>
      <c r="Z99" s="102">
        <f t="shared" ref="Z99:Z109" si="30">IF(Y99=" ", " ", IF(Y99&gt;0, Y99+273.15))</f>
        <v>297.75</v>
      </c>
      <c r="AA99" s="102">
        <f t="shared" ref="AA99:AA109" si="31">IF(C99&lt;6," ",IF(C99&lt;=9,J99, IF(C99&gt;=10," ")))</f>
        <v>26.7</v>
      </c>
      <c r="AB99" s="102">
        <f t="shared" ref="AB99:AB109" si="32">IF(C99&lt;6," ",IF(C99&lt;=9,G99, IF(C99&gt;=10," ")))</f>
        <v>6.0113846071426682</v>
      </c>
      <c r="AC99" s="104">
        <f t="shared" ref="AC99:AC109" si="33">IF(Y99=" "," ",IF(Y99&gt;0,EXP(-173.4292+249.6339*100/Z99+143.3483*LN(+Z99/100)-21.8492*Z99/100+AA99*(-0.033096+0.014259*Z99/100-0.0017*(Z99/100)^2))*1.4276))</f>
        <v>7.1238869163144702</v>
      </c>
      <c r="AD99" s="102">
        <f t="shared" ref="AD99:AD109" si="34">IF(Y99=" "," ",IF(Y99&gt;0,AB99/AC99))</f>
        <v>0.84383492856630671</v>
      </c>
      <c r="AE99" s="105">
        <f t="shared" ref="AE99:AE109" si="35">IF(C99&lt;6," ",IF(C99&lt;=9,F99, IF(C99&gt;=10," ")))</f>
        <v>1.2</v>
      </c>
      <c r="AF99" s="102">
        <f t="shared" ref="AF99:AF109" si="36">IF(Y99=" "," ",N99)</f>
        <v>0.38127076732864518</v>
      </c>
      <c r="AG99" s="105">
        <f t="shared" ref="AG99:AG109" si="37">IF(C99&lt;6," ",IF(C99&lt;=9,T99, IF(C99&gt;=10," ")))</f>
        <v>5.6947420833333329</v>
      </c>
      <c r="AH99" s="105">
        <f t="shared" ref="AH99:AH109" si="38">IF(C99&lt;6," ",IF(C99&lt;=9,U99, IF(C99&gt;=10," ")))</f>
        <v>2.5000000000000001E-2</v>
      </c>
      <c r="AI99" s="102">
        <f t="shared" ref="AI99:AI104" si="39">IF(Y99=" ", " ", IF(Y99&gt;0, SUM(AG99:AH99)))</f>
        <v>5.7197420833333332</v>
      </c>
      <c r="AJ99" s="106">
        <f t="shared" ref="AJ99:AJ109" si="40">IF(C99&lt;6," ",IF(C99&lt;=9,S99, IF(C99&gt;=10," ")))</f>
        <v>33.301360563612945</v>
      </c>
      <c r="AK99" s="107">
        <f t="shared" ref="AK99:AK108" si="41">IF(Y99=" ", " ", IF(Y99&gt;0, AJ99-AF99))</f>
        <v>32.920089796284302</v>
      </c>
      <c r="AL99" s="85"/>
      <c r="AM99" s="85"/>
      <c r="AN99" s="85"/>
      <c r="AO99" s="85"/>
      <c r="AP99" s="85"/>
      <c r="AQ99" s="85"/>
      <c r="AR99" s="115"/>
      <c r="AS99" s="116"/>
      <c r="AT99" s="116"/>
      <c r="AU99" s="116"/>
      <c r="AV99" s="116"/>
      <c r="AW99" s="116"/>
      <c r="AX99" s="116"/>
      <c r="AY99" s="85"/>
      <c r="AZ99" s="85"/>
      <c r="BA99" s="82"/>
      <c r="BB99" s="82"/>
    </row>
    <row r="100" spans="1:54" ht="16" x14ac:dyDescent="0.2">
      <c r="A100" s="101" t="s">
        <v>299</v>
      </c>
      <c r="B100" s="102">
        <v>2019</v>
      </c>
      <c r="C100" s="103">
        <v>7</v>
      </c>
      <c r="D100" s="102">
        <v>8</v>
      </c>
      <c r="E100" s="82"/>
      <c r="F100" s="131">
        <v>1.2</v>
      </c>
      <c r="G100" s="362">
        <v>6.0285488332074566</v>
      </c>
      <c r="H100" s="82"/>
      <c r="I100" s="364">
        <v>24.6</v>
      </c>
      <c r="J100" s="226">
        <v>26.2</v>
      </c>
      <c r="K100" s="82"/>
      <c r="L100" s="82"/>
      <c r="M100" s="108"/>
      <c r="N100" s="137">
        <v>0.3872354732109981</v>
      </c>
      <c r="O100" s="82"/>
      <c r="P100" s="82"/>
      <c r="Q100" s="82"/>
      <c r="R100" s="140"/>
      <c r="S100" s="137">
        <v>35.914250744098837</v>
      </c>
      <c r="T100" s="137">
        <v>5.458488749999999</v>
      </c>
      <c r="U100" s="137">
        <v>2.5000000000000001E-2</v>
      </c>
      <c r="V100" s="85"/>
      <c r="W100" s="85"/>
      <c r="X100" s="85"/>
      <c r="Y100" s="102">
        <f t="shared" si="29"/>
        <v>24.6</v>
      </c>
      <c r="Z100" s="102">
        <f t="shared" si="30"/>
        <v>297.75</v>
      </c>
      <c r="AA100" s="102">
        <f t="shared" si="31"/>
        <v>26.2</v>
      </c>
      <c r="AB100" s="102">
        <f t="shared" si="32"/>
        <v>6.0285488332074566</v>
      </c>
      <c r="AC100" s="104">
        <f t="shared" si="33"/>
        <v>7.1442589187357139</v>
      </c>
      <c r="AD100" s="102">
        <f t="shared" si="34"/>
        <v>0.84383123593094811</v>
      </c>
      <c r="AE100" s="105">
        <f t="shared" si="35"/>
        <v>1.2</v>
      </c>
      <c r="AF100" s="102">
        <f t="shared" si="36"/>
        <v>0.3872354732109981</v>
      </c>
      <c r="AG100" s="105">
        <f t="shared" si="37"/>
        <v>5.458488749999999</v>
      </c>
      <c r="AH100" s="105">
        <f t="shared" si="38"/>
        <v>2.5000000000000001E-2</v>
      </c>
      <c r="AI100" s="102">
        <f t="shared" si="39"/>
        <v>5.4834887499999994</v>
      </c>
      <c r="AJ100" s="106">
        <f t="shared" si="40"/>
        <v>35.914250744098837</v>
      </c>
      <c r="AK100" s="107">
        <f t="shared" si="41"/>
        <v>35.527015270887837</v>
      </c>
      <c r="AL100" s="82"/>
      <c r="AM100" s="84"/>
      <c r="AN100" s="82"/>
      <c r="AO100" s="82"/>
      <c r="AP100" s="82"/>
      <c r="AQ100" s="82"/>
      <c r="AR100" s="117"/>
      <c r="AS100" s="115"/>
      <c r="AT100" s="115"/>
      <c r="AU100" s="115"/>
      <c r="AV100" s="115"/>
      <c r="AW100" s="115"/>
      <c r="AX100" s="118"/>
      <c r="AY100" s="85"/>
      <c r="AZ100" s="85"/>
      <c r="BA100" s="82"/>
      <c r="BB100" s="82"/>
    </row>
    <row r="101" spans="1:54" ht="16" x14ac:dyDescent="0.2">
      <c r="A101" s="101" t="s">
        <v>299</v>
      </c>
      <c r="B101" s="102">
        <v>2019</v>
      </c>
      <c r="C101" s="103">
        <v>7</v>
      </c>
      <c r="D101" s="102">
        <v>8</v>
      </c>
      <c r="E101" s="82"/>
      <c r="F101" s="131">
        <v>1.2</v>
      </c>
      <c r="G101" s="362">
        <v>4.8674754077687332</v>
      </c>
      <c r="H101" s="82"/>
      <c r="I101" s="364">
        <v>24.7</v>
      </c>
      <c r="J101" s="226">
        <v>27.4</v>
      </c>
      <c r="K101" s="82"/>
      <c r="L101" s="82"/>
      <c r="M101" s="108"/>
      <c r="N101" s="131" t="s">
        <v>763</v>
      </c>
      <c r="O101" s="82"/>
      <c r="P101" s="82"/>
      <c r="Q101" s="82"/>
      <c r="R101" s="140"/>
      <c r="S101" s="137" t="s">
        <v>763</v>
      </c>
      <c r="T101" s="131" t="s">
        <v>763</v>
      </c>
      <c r="U101" s="131" t="s">
        <v>763</v>
      </c>
      <c r="V101" s="85"/>
      <c r="W101" s="85"/>
      <c r="X101" s="85"/>
      <c r="Y101" s="102">
        <f t="shared" si="29"/>
        <v>24.7</v>
      </c>
      <c r="Z101" s="102">
        <f t="shared" si="30"/>
        <v>297.84999999999997</v>
      </c>
      <c r="AA101" s="102">
        <f t="shared" si="31"/>
        <v>27.4</v>
      </c>
      <c r="AB101" s="102">
        <f t="shared" si="32"/>
        <v>4.8674754077687332</v>
      </c>
      <c r="AC101" s="104">
        <f t="shared" si="33"/>
        <v>7.0830673694054225</v>
      </c>
      <c r="AD101" s="102">
        <f t="shared" si="34"/>
        <v>0.6871988015804128</v>
      </c>
      <c r="AE101" s="105">
        <f t="shared" si="35"/>
        <v>1.2</v>
      </c>
      <c r="AF101" s="102" t="str">
        <f t="shared" si="36"/>
        <v>NS</v>
      </c>
      <c r="AG101" s="105" t="str">
        <f t="shared" si="37"/>
        <v>NS</v>
      </c>
      <c r="AH101" s="105" t="str">
        <f t="shared" si="38"/>
        <v>NS</v>
      </c>
      <c r="AI101" s="102"/>
      <c r="AJ101" s="106" t="str">
        <f t="shared" si="40"/>
        <v>NS</v>
      </c>
      <c r="AK101" s="107"/>
      <c r="AL101" s="82"/>
      <c r="AM101" s="119"/>
      <c r="AN101" s="109"/>
      <c r="AO101" s="120"/>
      <c r="AP101" s="120"/>
      <c r="AQ101" s="120"/>
      <c r="AR101" s="118"/>
      <c r="AS101" s="115"/>
      <c r="AT101" s="118"/>
      <c r="AU101" s="121"/>
      <c r="AV101" s="115"/>
      <c r="AW101" s="122"/>
      <c r="AX101" s="118"/>
      <c r="AY101" s="85"/>
      <c r="AZ101" s="85"/>
      <c r="BA101" s="82"/>
      <c r="BB101" s="82"/>
    </row>
    <row r="102" spans="1:54" ht="16" x14ac:dyDescent="0.2">
      <c r="A102" s="101" t="s">
        <v>299</v>
      </c>
      <c r="B102" s="102">
        <v>2019</v>
      </c>
      <c r="C102" s="103">
        <v>7</v>
      </c>
      <c r="D102" s="102">
        <v>19</v>
      </c>
      <c r="E102" s="82"/>
      <c r="F102" s="131">
        <v>0.52500000000000002</v>
      </c>
      <c r="G102" s="362">
        <v>3.0039508317371508</v>
      </c>
      <c r="H102" s="82"/>
      <c r="I102" s="364">
        <v>23.2</v>
      </c>
      <c r="J102" s="226">
        <v>14.2</v>
      </c>
      <c r="K102" s="82"/>
      <c r="L102" s="82"/>
      <c r="M102" s="108"/>
      <c r="N102" s="131" t="s">
        <v>763</v>
      </c>
      <c r="O102" s="82"/>
      <c r="P102" s="82"/>
      <c r="Q102" s="82"/>
      <c r="R102" s="140"/>
      <c r="S102" s="137" t="s">
        <v>763</v>
      </c>
      <c r="T102" s="131" t="s">
        <v>763</v>
      </c>
      <c r="U102" s="131" t="s">
        <v>763</v>
      </c>
      <c r="V102" s="85"/>
      <c r="W102" s="85"/>
      <c r="X102" s="85"/>
      <c r="Y102" s="102">
        <f t="shared" si="29"/>
        <v>23.2</v>
      </c>
      <c r="Z102" s="102">
        <f t="shared" si="30"/>
        <v>296.34999999999997</v>
      </c>
      <c r="AA102" s="102">
        <f t="shared" si="31"/>
        <v>14.2</v>
      </c>
      <c r="AB102" s="102">
        <f t="shared" si="32"/>
        <v>3.0039508317371508</v>
      </c>
      <c r="AC102" s="104">
        <f t="shared" si="33"/>
        <v>7.8489091252970926</v>
      </c>
      <c r="AD102" s="102">
        <f t="shared" si="34"/>
        <v>0.38272208070996705</v>
      </c>
      <c r="AE102" s="105">
        <f t="shared" si="35"/>
        <v>0.52500000000000002</v>
      </c>
      <c r="AF102" s="102" t="str">
        <f t="shared" si="36"/>
        <v>NS</v>
      </c>
      <c r="AG102" s="105" t="str">
        <f t="shared" si="37"/>
        <v>NS</v>
      </c>
      <c r="AH102" s="105" t="str">
        <f t="shared" si="38"/>
        <v>NS</v>
      </c>
      <c r="AI102" s="102"/>
      <c r="AJ102" s="106" t="str">
        <f t="shared" si="40"/>
        <v>NS</v>
      </c>
      <c r="AK102" s="107"/>
      <c r="AL102" s="82"/>
      <c r="AM102" s="123"/>
      <c r="AN102" s="124"/>
      <c r="AO102" s="124"/>
      <c r="AP102" s="124"/>
      <c r="AQ102" s="124"/>
      <c r="AR102" s="118"/>
      <c r="AS102" s="115"/>
      <c r="AT102" s="118"/>
      <c r="AU102" s="121"/>
      <c r="AV102" s="115"/>
      <c r="AW102" s="122"/>
      <c r="AX102" s="118"/>
      <c r="AY102" s="85"/>
      <c r="AZ102" s="102"/>
      <c r="BA102" s="102"/>
      <c r="BB102" s="82"/>
    </row>
    <row r="103" spans="1:54" ht="16" x14ac:dyDescent="0.2">
      <c r="A103" s="101" t="s">
        <v>299</v>
      </c>
      <c r="B103" s="102">
        <v>2019</v>
      </c>
      <c r="C103" s="103">
        <v>7</v>
      </c>
      <c r="D103" s="102">
        <v>19</v>
      </c>
      <c r="E103" s="82"/>
      <c r="F103" s="131">
        <v>0.52500000000000002</v>
      </c>
      <c r="G103" s="362">
        <v>2.9425953645956113</v>
      </c>
      <c r="H103" s="82"/>
      <c r="I103" s="364">
        <v>24.7</v>
      </c>
      <c r="J103" s="226">
        <v>23.8</v>
      </c>
      <c r="K103" s="82"/>
      <c r="L103" s="82"/>
      <c r="M103" s="108"/>
      <c r="N103" s="137">
        <v>3.8161478807116809</v>
      </c>
      <c r="O103" s="82"/>
      <c r="P103" s="82"/>
      <c r="Q103" s="82"/>
      <c r="R103" s="140"/>
      <c r="S103" s="137">
        <v>37.69345885630689</v>
      </c>
      <c r="T103" s="137">
        <v>7.4892620833333323</v>
      </c>
      <c r="U103" s="137">
        <v>2.5000000000000001E-2</v>
      </c>
      <c r="V103" s="85"/>
      <c r="W103" s="85"/>
      <c r="X103" s="85"/>
      <c r="Y103" s="102">
        <f t="shared" si="29"/>
        <v>24.7</v>
      </c>
      <c r="Z103" s="102">
        <f t="shared" si="30"/>
        <v>297.84999999999997</v>
      </c>
      <c r="AA103" s="102">
        <f t="shared" si="31"/>
        <v>23.8</v>
      </c>
      <c r="AB103" s="102">
        <f t="shared" si="32"/>
        <v>2.9425953645956113</v>
      </c>
      <c r="AC103" s="104">
        <f t="shared" si="33"/>
        <v>7.2300970095232762</v>
      </c>
      <c r="AD103" s="102">
        <f t="shared" si="34"/>
        <v>0.40699251486110205</v>
      </c>
      <c r="AE103" s="105">
        <f t="shared" si="35"/>
        <v>0.52500000000000002</v>
      </c>
      <c r="AF103" s="102">
        <f t="shared" si="36"/>
        <v>3.8161478807116809</v>
      </c>
      <c r="AG103" s="105">
        <f t="shared" si="37"/>
        <v>7.4892620833333323</v>
      </c>
      <c r="AH103" s="105">
        <f t="shared" si="38"/>
        <v>2.5000000000000001E-2</v>
      </c>
      <c r="AI103" s="102">
        <f t="shared" si="39"/>
        <v>7.5142620833333327</v>
      </c>
      <c r="AJ103" s="106">
        <f t="shared" si="40"/>
        <v>37.69345885630689</v>
      </c>
      <c r="AK103" s="107">
        <f t="shared" si="41"/>
        <v>33.877310975595208</v>
      </c>
      <c r="AL103" s="82"/>
      <c r="AM103" s="123"/>
      <c r="AN103" s="125"/>
      <c r="AO103" s="125"/>
      <c r="AP103" s="125"/>
      <c r="AQ103" s="125"/>
      <c r="AR103" s="118"/>
      <c r="AS103" s="115"/>
      <c r="AT103" s="115"/>
      <c r="AU103" s="115"/>
      <c r="AV103" s="115"/>
      <c r="AW103" s="115"/>
      <c r="AX103" s="116"/>
      <c r="AY103" s="102"/>
      <c r="AZ103" s="102"/>
      <c r="BA103" s="84"/>
      <c r="BB103" s="82"/>
    </row>
    <row r="104" spans="1:54" ht="16" x14ac:dyDescent="0.2">
      <c r="A104" s="101" t="s">
        <v>299</v>
      </c>
      <c r="B104" s="102">
        <v>2019</v>
      </c>
      <c r="C104" s="103">
        <v>7</v>
      </c>
      <c r="D104" s="102">
        <v>19</v>
      </c>
      <c r="E104" s="82"/>
      <c r="F104" s="131">
        <v>0.52500000000000002</v>
      </c>
      <c r="G104" s="362">
        <v>2.9325517776049885</v>
      </c>
      <c r="H104" s="82"/>
      <c r="I104" s="364">
        <v>24.7</v>
      </c>
      <c r="J104" s="226">
        <v>24.4</v>
      </c>
      <c r="K104" s="82"/>
      <c r="L104" s="82"/>
      <c r="M104" s="82"/>
      <c r="N104" s="137">
        <v>3.7843041975177778</v>
      </c>
      <c r="O104" s="82"/>
      <c r="P104" s="82"/>
      <c r="Q104" s="82"/>
      <c r="R104" s="140"/>
      <c r="S104" s="137">
        <v>41.939541065444097</v>
      </c>
      <c r="T104" s="137">
        <v>8.7861420833333348</v>
      </c>
      <c r="U104" s="137">
        <v>2.5000000000000001E-2</v>
      </c>
      <c r="V104" s="85"/>
      <c r="W104" s="85"/>
      <c r="X104" s="85"/>
      <c r="Y104" s="102">
        <f t="shared" si="29"/>
        <v>24.7</v>
      </c>
      <c r="Z104" s="102">
        <f t="shared" si="30"/>
        <v>297.84999999999997</v>
      </c>
      <c r="AA104" s="102">
        <f t="shared" si="31"/>
        <v>24.4</v>
      </c>
      <c r="AB104" s="102">
        <f t="shared" si="32"/>
        <v>2.9325517776049885</v>
      </c>
      <c r="AC104" s="104">
        <f t="shared" si="33"/>
        <v>7.2053818151149578</v>
      </c>
      <c r="AD104" s="102">
        <f t="shared" si="34"/>
        <v>0.40699463995832696</v>
      </c>
      <c r="AE104" s="105">
        <f t="shared" si="35"/>
        <v>0.52500000000000002</v>
      </c>
      <c r="AF104" s="102">
        <f t="shared" si="36"/>
        <v>3.7843041975177778</v>
      </c>
      <c r="AG104" s="105">
        <f t="shared" si="37"/>
        <v>8.7861420833333348</v>
      </c>
      <c r="AH104" s="105">
        <f t="shared" si="38"/>
        <v>2.5000000000000001E-2</v>
      </c>
      <c r="AI104" s="102">
        <f t="shared" si="39"/>
        <v>8.8111420833333352</v>
      </c>
      <c r="AJ104" s="106">
        <f t="shared" si="40"/>
        <v>41.939541065444097</v>
      </c>
      <c r="AK104" s="107">
        <f t="shared" si="41"/>
        <v>38.15523686792632</v>
      </c>
      <c r="AL104" s="82"/>
      <c r="AM104" s="82"/>
      <c r="AN104" s="82"/>
      <c r="AO104" s="82"/>
      <c r="AP104" s="82"/>
      <c r="AQ104" s="113"/>
      <c r="AR104" s="118"/>
      <c r="AS104" s="115"/>
      <c r="AT104" s="115"/>
      <c r="AU104" s="115"/>
      <c r="AV104" s="115"/>
      <c r="AW104" s="115"/>
      <c r="AX104" s="116"/>
      <c r="AY104" s="102"/>
      <c r="AZ104" s="102"/>
      <c r="BA104" s="82"/>
      <c r="BB104" s="82"/>
    </row>
    <row r="105" spans="1:54" ht="16" x14ac:dyDescent="0.2">
      <c r="A105" s="101" t="s">
        <v>299</v>
      </c>
      <c r="B105" s="102">
        <v>2019</v>
      </c>
      <c r="C105" s="103">
        <v>7</v>
      </c>
      <c r="D105" s="102">
        <v>19</v>
      </c>
      <c r="E105" s="82"/>
      <c r="F105" s="131">
        <v>0.52500000000000002</v>
      </c>
      <c r="G105" s="362">
        <v>3.254252419778811</v>
      </c>
      <c r="H105" s="82"/>
      <c r="I105" s="364">
        <v>25</v>
      </c>
      <c r="J105" s="226">
        <v>22.1</v>
      </c>
      <c r="K105" s="82"/>
      <c r="L105" s="82"/>
      <c r="M105" s="108"/>
      <c r="N105" s="131" t="s">
        <v>763</v>
      </c>
      <c r="O105" s="82"/>
      <c r="P105" s="82"/>
      <c r="Q105" s="82"/>
      <c r="R105" s="140"/>
      <c r="S105" s="137" t="s">
        <v>763</v>
      </c>
      <c r="T105" s="131" t="s">
        <v>763</v>
      </c>
      <c r="U105" s="131" t="s">
        <v>763</v>
      </c>
      <c r="V105" s="85"/>
      <c r="W105" s="85"/>
      <c r="X105" s="85"/>
      <c r="Y105" s="102">
        <f t="shared" si="29"/>
        <v>25</v>
      </c>
      <c r="Z105" s="102">
        <f t="shared" si="30"/>
        <v>298.14999999999998</v>
      </c>
      <c r="AA105" s="102">
        <f t="shared" si="31"/>
        <v>22.1</v>
      </c>
      <c r="AB105" s="102">
        <f t="shared" si="32"/>
        <v>3.254252419778811</v>
      </c>
      <c r="AC105" s="104">
        <f t="shared" si="33"/>
        <v>7.2620259605216679</v>
      </c>
      <c r="AD105" s="102">
        <f t="shared" si="34"/>
        <v>0.44811908377494175</v>
      </c>
      <c r="AE105" s="105">
        <f t="shared" si="35"/>
        <v>0.52500000000000002</v>
      </c>
      <c r="AF105" s="102" t="str">
        <f t="shared" si="36"/>
        <v>NS</v>
      </c>
      <c r="AG105" s="105" t="str">
        <f t="shared" si="37"/>
        <v>NS</v>
      </c>
      <c r="AH105" s="105" t="str">
        <f t="shared" si="38"/>
        <v>NS</v>
      </c>
      <c r="AI105" s="102"/>
      <c r="AJ105" s="106" t="str">
        <f t="shared" si="40"/>
        <v>NS</v>
      </c>
      <c r="AK105" s="107"/>
      <c r="AL105" s="82"/>
      <c r="AM105" s="82"/>
      <c r="AN105" s="82"/>
      <c r="AO105" s="82"/>
      <c r="AP105" s="85"/>
      <c r="AQ105" s="82"/>
      <c r="AR105" s="82"/>
      <c r="AS105" s="115"/>
      <c r="AT105" s="120"/>
      <c r="AU105" s="115"/>
      <c r="AV105" s="115"/>
      <c r="AW105" s="115"/>
      <c r="AX105" s="82"/>
      <c r="AY105" s="82"/>
      <c r="AZ105" s="82"/>
      <c r="BA105" s="82"/>
      <c r="BB105" s="82"/>
    </row>
    <row r="106" spans="1:54" ht="16" x14ac:dyDescent="0.2">
      <c r="A106" s="101" t="s">
        <v>299</v>
      </c>
      <c r="B106" s="102">
        <v>2019</v>
      </c>
      <c r="C106" s="103">
        <v>8</v>
      </c>
      <c r="D106" s="102">
        <v>5</v>
      </c>
      <c r="E106" s="82"/>
      <c r="F106" s="131" t="s">
        <v>761</v>
      </c>
      <c r="G106" s="362">
        <v>4.0128244276779288</v>
      </c>
      <c r="H106" s="82"/>
      <c r="I106" s="364">
        <v>25.4</v>
      </c>
      <c r="J106" s="226">
        <v>20.6</v>
      </c>
      <c r="K106" s="82"/>
      <c r="L106" s="82"/>
      <c r="M106" s="108"/>
      <c r="N106" s="131" t="s">
        <v>763</v>
      </c>
      <c r="O106" s="82"/>
      <c r="P106" s="82"/>
      <c r="Q106" s="82"/>
      <c r="R106" s="140"/>
      <c r="S106" s="137" t="s">
        <v>763</v>
      </c>
      <c r="T106" s="131" t="s">
        <v>763</v>
      </c>
      <c r="U106" s="131" t="s">
        <v>763</v>
      </c>
      <c r="V106" s="85"/>
      <c r="W106" s="85"/>
      <c r="X106" s="85"/>
      <c r="Y106" s="102">
        <f t="shared" si="29"/>
        <v>25.4</v>
      </c>
      <c r="Z106" s="102">
        <f t="shared" si="30"/>
        <v>298.54999999999995</v>
      </c>
      <c r="AA106" s="102">
        <f t="shared" si="31"/>
        <v>20.6</v>
      </c>
      <c r="AB106" s="102">
        <f t="shared" si="32"/>
        <v>4.0128244276779288</v>
      </c>
      <c r="AC106" s="104">
        <f t="shared" si="33"/>
        <v>7.2728791613611588</v>
      </c>
      <c r="AD106" s="102">
        <f t="shared" si="34"/>
        <v>0.55175183564123831</v>
      </c>
      <c r="AE106" s="105" t="str">
        <f t="shared" si="35"/>
        <v>ND</v>
      </c>
      <c r="AF106" s="102" t="str">
        <f t="shared" si="36"/>
        <v>NS</v>
      </c>
      <c r="AG106" s="105" t="str">
        <f t="shared" si="37"/>
        <v>NS</v>
      </c>
      <c r="AH106" s="105" t="str">
        <f t="shared" si="38"/>
        <v>NS</v>
      </c>
      <c r="AI106" s="102"/>
      <c r="AJ106" s="106" t="str">
        <f t="shared" si="40"/>
        <v>NS</v>
      </c>
      <c r="AK106" s="107"/>
      <c r="AL106" s="82"/>
      <c r="AM106" s="85"/>
      <c r="AN106" s="85"/>
      <c r="AO106" s="85"/>
      <c r="AP106" s="128"/>
      <c r="AQ106" s="85"/>
      <c r="AR106" s="82"/>
      <c r="AS106" s="82"/>
      <c r="AT106" s="82"/>
      <c r="AU106" s="82"/>
      <c r="AV106" s="82"/>
      <c r="AW106" s="82"/>
      <c r="AX106" s="129"/>
      <c r="AY106" s="84"/>
      <c r="AZ106" s="84"/>
      <c r="BA106" s="84"/>
      <c r="BB106" s="82"/>
    </row>
    <row r="107" spans="1:54" ht="16" x14ac:dyDescent="0.2">
      <c r="A107" s="101" t="s">
        <v>299</v>
      </c>
      <c r="B107" s="102">
        <v>2019</v>
      </c>
      <c r="C107" s="103">
        <v>8</v>
      </c>
      <c r="D107" s="102">
        <v>5</v>
      </c>
      <c r="E107" s="82"/>
      <c r="F107" s="131" t="s">
        <v>761</v>
      </c>
      <c r="G107" s="362">
        <v>4.4166491454851506</v>
      </c>
      <c r="H107" s="82"/>
      <c r="I107" s="364">
        <v>25.9</v>
      </c>
      <c r="J107" s="226">
        <v>26.5</v>
      </c>
      <c r="K107" s="82"/>
      <c r="L107" s="82"/>
      <c r="M107" s="108"/>
      <c r="N107" s="137">
        <v>0.15073501353871857</v>
      </c>
      <c r="O107" s="82"/>
      <c r="P107" s="82"/>
      <c r="Q107" s="82"/>
      <c r="R107" s="140"/>
      <c r="S107" s="137">
        <v>30.413528432569507</v>
      </c>
      <c r="T107" s="137">
        <v>7.6551420833333328</v>
      </c>
      <c r="U107" s="137">
        <v>2.5000000000000001E-2</v>
      </c>
      <c r="V107" s="85"/>
      <c r="W107" s="85"/>
      <c r="X107" s="85"/>
      <c r="Y107" s="102">
        <f t="shared" si="29"/>
        <v>25.9</v>
      </c>
      <c r="Z107" s="102">
        <f t="shared" si="30"/>
        <v>299.04999999999995</v>
      </c>
      <c r="AA107" s="102">
        <f t="shared" si="31"/>
        <v>26.5</v>
      </c>
      <c r="AB107" s="102">
        <f t="shared" si="32"/>
        <v>4.4166491454851506</v>
      </c>
      <c r="AC107" s="104">
        <f t="shared" si="33"/>
        <v>6.9728192169253056</v>
      </c>
      <c r="AD107" s="102">
        <f t="shared" si="34"/>
        <v>0.6334093869470333</v>
      </c>
      <c r="AE107" s="105" t="str">
        <f t="shared" si="35"/>
        <v>ND</v>
      </c>
      <c r="AF107" s="102">
        <f t="shared" si="36"/>
        <v>0.15073501353871857</v>
      </c>
      <c r="AG107" s="105">
        <f t="shared" si="37"/>
        <v>7.6551420833333328</v>
      </c>
      <c r="AH107" s="105">
        <f t="shared" si="38"/>
        <v>2.5000000000000001E-2</v>
      </c>
      <c r="AI107" s="102">
        <f t="shared" ref="AI107:AI108" si="42">IF(Y107=" ", " ", IF(Y107&gt;0, SUM(AG107:AH107)))</f>
        <v>7.6801420833333331</v>
      </c>
      <c r="AJ107" s="106">
        <f t="shared" si="40"/>
        <v>30.413528432569507</v>
      </c>
      <c r="AK107" s="107">
        <f t="shared" si="41"/>
        <v>30.262793419030789</v>
      </c>
      <c r="AL107" s="82"/>
      <c r="AM107" s="85"/>
      <c r="AN107" s="85"/>
      <c r="AO107" s="85"/>
      <c r="AP107" s="85"/>
      <c r="AQ107" s="85"/>
      <c r="AR107" s="85"/>
      <c r="AS107" s="85"/>
      <c r="AT107" s="85"/>
      <c r="AU107" s="85"/>
      <c r="AV107" s="85"/>
      <c r="AW107" s="126"/>
      <c r="AX107" s="126"/>
      <c r="AY107" s="85"/>
      <c r="AZ107" s="85"/>
      <c r="BA107" s="82"/>
      <c r="BB107" s="82"/>
    </row>
    <row r="108" spans="1:54" ht="16" x14ac:dyDescent="0.2">
      <c r="A108" s="101" t="s">
        <v>299</v>
      </c>
      <c r="B108" s="102">
        <v>2019</v>
      </c>
      <c r="C108" s="103">
        <v>8</v>
      </c>
      <c r="D108" s="102">
        <v>5</v>
      </c>
      <c r="E108" s="82"/>
      <c r="F108" s="131" t="s">
        <v>761</v>
      </c>
      <c r="G108" s="362" t="s">
        <v>761</v>
      </c>
      <c r="H108" s="82"/>
      <c r="I108" s="364">
        <v>25.9</v>
      </c>
      <c r="J108" s="131" t="s">
        <v>763</v>
      </c>
      <c r="K108" s="82"/>
      <c r="L108" s="82"/>
      <c r="M108" s="108"/>
      <c r="N108" s="137">
        <v>0.25223877293721481</v>
      </c>
      <c r="O108" s="82"/>
      <c r="P108" s="82"/>
      <c r="Q108" s="82"/>
      <c r="R108" s="140"/>
      <c r="S108" s="137">
        <v>32.862951989525612</v>
      </c>
      <c r="T108" s="137">
        <v>5.6846887499999994</v>
      </c>
      <c r="U108" s="137">
        <v>5.0266666666666661E-2</v>
      </c>
      <c r="V108" s="85"/>
      <c r="W108" s="85"/>
      <c r="X108" s="85"/>
      <c r="Y108" s="102">
        <f t="shared" si="29"/>
        <v>25.9</v>
      </c>
      <c r="Z108" s="102">
        <f t="shared" si="30"/>
        <v>299.04999999999995</v>
      </c>
      <c r="AA108" s="102" t="str">
        <f t="shared" si="31"/>
        <v>NS</v>
      </c>
      <c r="AB108" s="102" t="str">
        <f t="shared" si="32"/>
        <v>ND</v>
      </c>
      <c r="AC108" s="104" t="e">
        <f t="shared" si="33"/>
        <v>#VALUE!</v>
      </c>
      <c r="AD108" s="102"/>
      <c r="AE108" s="105" t="str">
        <f t="shared" si="35"/>
        <v>ND</v>
      </c>
      <c r="AF108" s="102">
        <f t="shared" si="36"/>
        <v>0.25223877293721481</v>
      </c>
      <c r="AG108" s="105">
        <f t="shared" si="37"/>
        <v>5.6846887499999994</v>
      </c>
      <c r="AH108" s="105">
        <f t="shared" si="38"/>
        <v>5.0266666666666661E-2</v>
      </c>
      <c r="AI108" s="102">
        <f t="shared" si="42"/>
        <v>5.7349554166666659</v>
      </c>
      <c r="AJ108" s="106">
        <f t="shared" si="40"/>
        <v>32.862951989525612</v>
      </c>
      <c r="AK108" s="107">
        <f t="shared" si="41"/>
        <v>32.610713216588401</v>
      </c>
      <c r="AL108" s="82"/>
      <c r="AM108" s="82"/>
      <c r="AN108" s="82"/>
      <c r="AO108" s="82"/>
      <c r="AP108" s="82"/>
      <c r="AQ108" s="82"/>
      <c r="AR108" s="82"/>
      <c r="AS108" s="82"/>
      <c r="AT108" s="82"/>
      <c r="AU108" s="82"/>
      <c r="AV108" s="82"/>
      <c r="AW108" s="82"/>
      <c r="AX108" s="82"/>
      <c r="AY108" s="82"/>
      <c r="AZ108" s="82"/>
      <c r="BA108" s="82"/>
      <c r="BB108" s="82"/>
    </row>
    <row r="109" spans="1:54" ht="16" x14ac:dyDescent="0.2">
      <c r="A109" s="101" t="s">
        <v>299</v>
      </c>
      <c r="B109" s="102">
        <v>2019</v>
      </c>
      <c r="C109" s="103">
        <v>8</v>
      </c>
      <c r="D109" s="102">
        <v>5</v>
      </c>
      <c r="E109" s="82"/>
      <c r="F109" s="131" t="s">
        <v>761</v>
      </c>
      <c r="G109" s="362">
        <v>4.5872161781261385</v>
      </c>
      <c r="H109" s="82"/>
      <c r="I109" s="364">
        <v>26.1</v>
      </c>
      <c r="J109" s="226">
        <v>26.6</v>
      </c>
      <c r="K109" s="82"/>
      <c r="L109" s="82"/>
      <c r="M109" s="82"/>
      <c r="N109" s="131" t="s">
        <v>763</v>
      </c>
      <c r="O109" s="82"/>
      <c r="P109" s="82"/>
      <c r="Q109" s="82"/>
      <c r="R109" s="140"/>
      <c r="S109" s="137" t="s">
        <v>763</v>
      </c>
      <c r="T109" s="131" t="s">
        <v>763</v>
      </c>
      <c r="U109" s="131" t="s">
        <v>763</v>
      </c>
      <c r="V109" s="85"/>
      <c r="W109" s="85"/>
      <c r="X109" s="85"/>
      <c r="Y109" s="102">
        <f t="shared" si="29"/>
        <v>26.1</v>
      </c>
      <c r="Z109" s="102">
        <f t="shared" si="30"/>
        <v>299.25</v>
      </c>
      <c r="AA109" s="102">
        <f t="shared" si="31"/>
        <v>26.6</v>
      </c>
      <c r="AB109" s="102">
        <f t="shared" si="32"/>
        <v>4.5872161781261385</v>
      </c>
      <c r="AC109" s="104">
        <f t="shared" si="33"/>
        <v>6.9449869753562341</v>
      </c>
      <c r="AD109" s="102">
        <f t="shared" si="34"/>
        <v>0.66050752786197175</v>
      </c>
      <c r="AE109" s="105" t="str">
        <f t="shared" si="35"/>
        <v>ND</v>
      </c>
      <c r="AF109" s="102" t="str">
        <f t="shared" si="36"/>
        <v>NS</v>
      </c>
      <c r="AG109" s="105" t="str">
        <f t="shared" si="37"/>
        <v>NS</v>
      </c>
      <c r="AH109" s="105" t="str">
        <f t="shared" si="38"/>
        <v>NS</v>
      </c>
      <c r="AI109" s="102"/>
      <c r="AJ109" s="106" t="str">
        <f t="shared" si="40"/>
        <v>NS</v>
      </c>
      <c r="AK109" s="107"/>
      <c r="AL109" s="82"/>
      <c r="AM109" s="123"/>
      <c r="AN109" s="124"/>
      <c r="AO109" s="124"/>
      <c r="AP109" s="124"/>
      <c r="AQ109" s="124"/>
      <c r="AR109" s="118"/>
      <c r="AS109" s="115"/>
      <c r="AT109" s="118"/>
      <c r="AU109" s="121"/>
      <c r="AV109" s="115"/>
      <c r="AW109" s="122"/>
      <c r="AX109" s="118"/>
      <c r="AY109" s="85"/>
      <c r="AZ109" s="102"/>
      <c r="BA109" s="102"/>
      <c r="BB109" s="82"/>
    </row>
    <row r="110" spans="1:54" ht="16" x14ac:dyDescent="0.2">
      <c r="A110" s="101" t="s">
        <v>299</v>
      </c>
      <c r="B110" s="102">
        <v>2019</v>
      </c>
      <c r="C110" s="103">
        <v>8</v>
      </c>
      <c r="D110" s="102">
        <v>19</v>
      </c>
      <c r="E110" s="82"/>
      <c r="F110" s="131">
        <v>0.8</v>
      </c>
      <c r="G110" s="362">
        <v>4.6788656226530474</v>
      </c>
      <c r="H110" s="82"/>
      <c r="I110" s="364">
        <v>24.7</v>
      </c>
      <c r="J110" s="226">
        <v>12</v>
      </c>
      <c r="K110" s="82"/>
      <c r="L110" s="82"/>
      <c r="M110" s="108"/>
      <c r="N110" s="131" t="s">
        <v>763</v>
      </c>
      <c r="O110" s="82"/>
      <c r="P110" s="82"/>
      <c r="Q110" s="82"/>
      <c r="R110" s="140"/>
      <c r="S110" s="137" t="s">
        <v>763</v>
      </c>
      <c r="T110" s="131" t="s">
        <v>763</v>
      </c>
      <c r="U110" s="131" t="s">
        <v>763</v>
      </c>
      <c r="V110" s="85"/>
      <c r="W110" s="85"/>
      <c r="X110" s="85"/>
      <c r="Y110" s="102">
        <f>IF(C110&lt;6," ",IF(C110&lt;=9,I110, IF(C110&gt;=10," ")))</f>
        <v>24.7</v>
      </c>
      <c r="Z110" s="102">
        <f>IF(Y110=" ", " ", IF(Y110&gt;0, Y110+273.15))</f>
        <v>297.84999999999997</v>
      </c>
      <c r="AA110" s="102">
        <f>IF(C110&lt;6," ",IF(C110&lt;=9,J110, IF(C110&gt;=10," ")))</f>
        <v>12</v>
      </c>
      <c r="AB110" s="102">
        <f>IF(C110&lt;6," ",IF(C110&lt;=9,G110, IF(C110&gt;=10," ")))</f>
        <v>4.6788656226530474</v>
      </c>
      <c r="AC110" s="104">
        <f>IF(Y110=" "," ",IF(Y110&gt;0,EXP(-173.4292+249.6339*100/Z110+143.3483*LN(+Z110/100)-21.8492*Z110/100+AA110*(-0.033096+0.014259*Z110/100-0.0017*(Z110/100)^2))*1.4276))</f>
        <v>7.7337641287286276</v>
      </c>
      <c r="AD110" s="102">
        <f>IF(Y110=" "," ",IF(Y110&gt;0,AB110/AC110))</f>
        <v>0.60499202519927608</v>
      </c>
      <c r="AE110" s="105">
        <f>IF(C110&lt;6," ",IF(C110&lt;=9,F110, IF(C110&gt;=10," ")))</f>
        <v>0.8</v>
      </c>
      <c r="AF110" s="102" t="str">
        <f>IF(Y110=" "," ",N110)</f>
        <v>NS</v>
      </c>
      <c r="AG110" s="105" t="str">
        <f>IF(C110&lt;6," ",IF(C110&lt;=9,T110, IF(C110&gt;=10," ")))</f>
        <v>NS</v>
      </c>
      <c r="AH110" s="105" t="str">
        <f>IF(C110&lt;6," ",IF(C110&lt;=9,U110, IF(C110&gt;=10," ")))</f>
        <v>NS</v>
      </c>
      <c r="AI110" s="102"/>
      <c r="AJ110" s="106" t="str">
        <f>IF(C110&lt;6," ",IF(C110&lt;=9,S110, IF(C110&gt;=10," ")))</f>
        <v>NS</v>
      </c>
      <c r="AK110" s="107"/>
      <c r="AL110" s="85"/>
      <c r="AM110" s="82"/>
      <c r="AN110" s="82"/>
      <c r="AO110" s="82"/>
      <c r="AP110" s="82"/>
      <c r="AQ110" s="82"/>
      <c r="AR110" s="82"/>
      <c r="AS110" s="82"/>
      <c r="AT110" s="82"/>
      <c r="AU110" s="82"/>
      <c r="AV110" s="82"/>
      <c r="AW110" s="82"/>
      <c r="AX110" s="82"/>
      <c r="AY110" s="109"/>
      <c r="AZ110" s="109"/>
      <c r="BA110" s="82"/>
      <c r="BB110" s="82"/>
    </row>
    <row r="111" spans="1:54" ht="16" x14ac:dyDescent="0.2">
      <c r="A111" s="101" t="s">
        <v>299</v>
      </c>
      <c r="B111" s="102">
        <v>2019</v>
      </c>
      <c r="C111" s="103">
        <v>8</v>
      </c>
      <c r="D111" s="102">
        <v>19</v>
      </c>
      <c r="E111" s="82"/>
      <c r="F111" s="131">
        <v>0.8</v>
      </c>
      <c r="G111" s="362">
        <v>4.6842010269442751</v>
      </c>
      <c r="H111" s="82"/>
      <c r="I111" s="364">
        <v>24.7</v>
      </c>
      <c r="J111" s="226">
        <v>11.8</v>
      </c>
      <c r="K111" s="82"/>
      <c r="L111" s="82"/>
      <c r="M111" s="108"/>
      <c r="N111" s="131" t="s">
        <v>763</v>
      </c>
      <c r="O111" s="82"/>
      <c r="P111" s="82"/>
      <c r="Q111" s="82"/>
      <c r="R111" s="140"/>
      <c r="S111" s="137" t="s">
        <v>763</v>
      </c>
      <c r="T111" s="131" t="s">
        <v>763</v>
      </c>
      <c r="U111" s="131" t="s">
        <v>763</v>
      </c>
      <c r="V111" s="85"/>
      <c r="W111" s="85"/>
      <c r="X111" s="85"/>
      <c r="Y111" s="102">
        <f t="shared" ref="Y111:Y121" si="43">IF(C111&lt;6," ",IF(C111&lt;=9,I111, IF(C111&gt;=10," ")))</f>
        <v>24.7</v>
      </c>
      <c r="Z111" s="102">
        <f t="shared" ref="Z111:Z121" si="44">IF(Y111=" ", " ", IF(Y111&gt;0, Y111+273.15))</f>
        <v>297.84999999999997</v>
      </c>
      <c r="AA111" s="102">
        <f t="shared" ref="AA111:AA121" si="45">IF(C111&lt;6," ",IF(C111&lt;=9,J111, IF(C111&gt;=10," ")))</f>
        <v>11.8</v>
      </c>
      <c r="AB111" s="102">
        <f t="shared" ref="AB111:AB121" si="46">IF(C111&lt;6," ",IF(C111&lt;=9,G111, IF(C111&gt;=10," ")))</f>
        <v>4.6842010269442751</v>
      </c>
      <c r="AC111" s="104">
        <f t="shared" ref="AC111:AC121" si="47">IF(Y111=" "," ",IF(Y111&gt;0,EXP(-173.4292+249.6339*100/Z111+143.3483*LN(+Z111/100)-21.8492*Z111/100+AA111*(-0.033096+0.014259*Z111/100-0.0017*(Z111/100)^2))*1.4276))</f>
        <v>7.7425965708963123</v>
      </c>
      <c r="AD111" s="102">
        <f t="shared" ref="AD111:AD121" si="48">IF(Y111=" "," ",IF(Y111&gt;0,AB111/AC111))</f>
        <v>0.60499097222135312</v>
      </c>
      <c r="AE111" s="105">
        <f t="shared" ref="AE111:AE121" si="49">IF(C111&lt;6," ",IF(C111&lt;=9,F111, IF(C111&gt;=10," ")))</f>
        <v>0.8</v>
      </c>
      <c r="AF111" s="102" t="str">
        <f t="shared" ref="AF111:AF121" si="50">IF(Y111=" "," ",N111)</f>
        <v>NS</v>
      </c>
      <c r="AG111" s="105" t="str">
        <f t="shared" ref="AG111:AG121" si="51">IF(C111&lt;6," ",IF(C111&lt;=9,T111, IF(C111&gt;=10," ")))</f>
        <v>NS</v>
      </c>
      <c r="AH111" s="105" t="str">
        <f t="shared" ref="AH111:AH121" si="52">IF(C111&lt;6," ",IF(C111&lt;=9,U111, IF(C111&gt;=10," ")))</f>
        <v>NS</v>
      </c>
      <c r="AI111" s="102"/>
      <c r="AJ111" s="106" t="str">
        <f t="shared" ref="AJ111:AJ121" si="53">IF(C111&lt;6," ",IF(C111&lt;=9,S111, IF(C111&gt;=10," ")))</f>
        <v>NS</v>
      </c>
      <c r="AK111" s="107"/>
      <c r="AL111" s="85"/>
      <c r="AM111" s="85"/>
      <c r="AN111" s="85"/>
      <c r="AO111" s="85"/>
      <c r="AP111" s="85"/>
      <c r="AQ111" s="85"/>
      <c r="AR111" s="114" t="s">
        <v>1230</v>
      </c>
      <c r="AS111" s="85"/>
      <c r="AT111" s="85"/>
      <c r="AU111" s="85"/>
      <c r="AV111" s="85"/>
      <c r="AW111" s="85"/>
      <c r="AX111" s="85"/>
      <c r="AY111" s="85"/>
      <c r="AZ111" s="85"/>
      <c r="BA111" s="82"/>
      <c r="BB111" s="82"/>
    </row>
    <row r="112" spans="1:54" ht="16" x14ac:dyDescent="0.2">
      <c r="A112" s="101" t="s">
        <v>299</v>
      </c>
      <c r="B112" s="102">
        <v>2019</v>
      </c>
      <c r="C112" s="103">
        <v>8</v>
      </c>
      <c r="D112" s="102">
        <v>19</v>
      </c>
      <c r="E112" s="82"/>
      <c r="F112" s="131">
        <v>0.8</v>
      </c>
      <c r="G112" s="362">
        <v>4.1540277001023638</v>
      </c>
      <c r="H112" s="82"/>
      <c r="I112" s="364">
        <v>26</v>
      </c>
      <c r="J112" s="226">
        <v>25.6</v>
      </c>
      <c r="K112" s="82"/>
      <c r="L112" s="82"/>
      <c r="M112" s="108"/>
      <c r="N112" s="137">
        <v>2.094359523503134</v>
      </c>
      <c r="O112" s="82"/>
      <c r="P112" s="82"/>
      <c r="Q112" s="82"/>
      <c r="R112" s="140"/>
      <c r="S112" s="137">
        <v>62.539283040447501</v>
      </c>
      <c r="T112" s="137">
        <v>32.324345432502625</v>
      </c>
      <c r="U112" s="137">
        <v>9.0717653164556946</v>
      </c>
      <c r="V112" s="85"/>
      <c r="W112" s="85"/>
      <c r="X112" s="85"/>
      <c r="Y112" s="102">
        <f t="shared" si="43"/>
        <v>26</v>
      </c>
      <c r="Z112" s="102">
        <f t="shared" si="44"/>
        <v>299.14999999999998</v>
      </c>
      <c r="AA112" s="102">
        <f t="shared" si="45"/>
        <v>25.6</v>
      </c>
      <c r="AB112" s="102">
        <f t="shared" si="46"/>
        <v>4.1540277001023638</v>
      </c>
      <c r="AC112" s="104">
        <f t="shared" si="47"/>
        <v>6.9963552123651374</v>
      </c>
      <c r="AD112" s="102">
        <f t="shared" si="48"/>
        <v>0.59374168034817132</v>
      </c>
      <c r="AE112" s="105">
        <f t="shared" si="49"/>
        <v>0.8</v>
      </c>
      <c r="AF112" s="102">
        <f t="shared" si="50"/>
        <v>2.094359523503134</v>
      </c>
      <c r="AG112" s="105">
        <f t="shared" si="51"/>
        <v>32.324345432502625</v>
      </c>
      <c r="AH112" s="105">
        <f t="shared" si="52"/>
        <v>9.0717653164556946</v>
      </c>
      <c r="AI112" s="102">
        <f t="shared" ref="AI112:AI113" si="54">IF(Y112=" ", " ", IF(Y112&gt;0, SUM(AG112:AH112)))</f>
        <v>41.396110748958321</v>
      </c>
      <c r="AJ112" s="106">
        <f t="shared" si="53"/>
        <v>62.539283040447501</v>
      </c>
      <c r="AK112" s="107">
        <f t="shared" ref="AK112:AK121" si="55">IF(Y112=" ", " ", IF(Y112&gt;0, AJ112-AF112))</f>
        <v>60.444923516944364</v>
      </c>
      <c r="AL112" s="82"/>
      <c r="AM112" s="85"/>
      <c r="AN112" s="85"/>
      <c r="AO112" s="85"/>
      <c r="AP112" s="85"/>
      <c r="AQ112" s="85"/>
      <c r="AR112" s="115"/>
      <c r="AS112" s="116" t="s">
        <v>487</v>
      </c>
      <c r="AT112" s="116" t="s">
        <v>1231</v>
      </c>
      <c r="AU112" s="116" t="s">
        <v>485</v>
      </c>
      <c r="AV112" s="116" t="s">
        <v>513</v>
      </c>
      <c r="AW112" s="116" t="s">
        <v>489</v>
      </c>
      <c r="AX112" s="116"/>
      <c r="AY112" s="85"/>
      <c r="AZ112" s="85"/>
      <c r="BA112" s="82"/>
      <c r="BB112" s="82"/>
    </row>
    <row r="113" spans="1:54" ht="16" x14ac:dyDescent="0.2">
      <c r="A113" s="101" t="s">
        <v>299</v>
      </c>
      <c r="B113" s="102">
        <v>2019</v>
      </c>
      <c r="C113" s="103">
        <v>8</v>
      </c>
      <c r="D113" s="102">
        <v>19</v>
      </c>
      <c r="E113" s="82"/>
      <c r="F113" s="131">
        <v>0.8</v>
      </c>
      <c r="G113" s="362">
        <v>4.1563737251318296</v>
      </c>
      <c r="H113" s="82"/>
      <c r="I113" s="364">
        <v>26</v>
      </c>
      <c r="J113" s="226">
        <v>25.5</v>
      </c>
      <c r="K113" s="82"/>
      <c r="L113" s="82"/>
      <c r="M113" s="108"/>
      <c r="N113" s="137">
        <v>2.6588345864661656</v>
      </c>
      <c r="O113" s="82"/>
      <c r="P113" s="82"/>
      <c r="Q113" s="82"/>
      <c r="R113" s="140"/>
      <c r="S113" s="137">
        <v>61.200803731100734</v>
      </c>
      <c r="T113" s="137">
        <v>19.935747955287447</v>
      </c>
      <c r="U113" s="137">
        <v>13.018239493670883</v>
      </c>
      <c r="V113" s="85"/>
      <c r="W113" s="85"/>
      <c r="X113" s="85"/>
      <c r="Y113" s="102">
        <f t="shared" si="43"/>
        <v>26</v>
      </c>
      <c r="Z113" s="102">
        <f t="shared" si="44"/>
        <v>299.14999999999998</v>
      </c>
      <c r="AA113" s="102">
        <f t="shared" si="45"/>
        <v>25.5</v>
      </c>
      <c r="AB113" s="102">
        <f t="shared" si="46"/>
        <v>4.1563737251318296</v>
      </c>
      <c r="AC113" s="104">
        <f t="shared" si="47"/>
        <v>7.0003118071162609</v>
      </c>
      <c r="AD113" s="102">
        <f t="shared" si="48"/>
        <v>0.5937412274845546</v>
      </c>
      <c r="AE113" s="105">
        <f t="shared" si="49"/>
        <v>0.8</v>
      </c>
      <c r="AF113" s="102">
        <f t="shared" si="50"/>
        <v>2.6588345864661656</v>
      </c>
      <c r="AG113" s="105">
        <f t="shared" si="51"/>
        <v>19.935747955287447</v>
      </c>
      <c r="AH113" s="105">
        <f t="shared" si="52"/>
        <v>13.018239493670883</v>
      </c>
      <c r="AI113" s="102">
        <f t="shared" si="54"/>
        <v>32.95398744895833</v>
      </c>
      <c r="AJ113" s="106">
        <f t="shared" si="53"/>
        <v>61.200803731100734</v>
      </c>
      <c r="AK113" s="107">
        <f t="shared" si="55"/>
        <v>58.541969144634571</v>
      </c>
      <c r="AL113" s="82"/>
      <c r="AM113" s="84" t="s">
        <v>1232</v>
      </c>
      <c r="AN113" s="82"/>
      <c r="AO113" s="82"/>
      <c r="AP113" s="82"/>
      <c r="AQ113" s="82"/>
      <c r="AR113" s="117" t="s">
        <v>522</v>
      </c>
      <c r="AS113" s="115"/>
      <c r="AT113" s="115"/>
      <c r="AU113" s="115"/>
      <c r="AV113" s="115"/>
      <c r="AW113" s="115"/>
      <c r="AX113" s="118"/>
      <c r="AY113" s="85"/>
      <c r="AZ113" s="85"/>
      <c r="BA113" s="82"/>
      <c r="BB113" s="82"/>
    </row>
    <row r="114" spans="1:54" ht="18" x14ac:dyDescent="0.25">
      <c r="A114" s="101" t="s">
        <v>299</v>
      </c>
      <c r="B114" s="102">
        <v>2019</v>
      </c>
      <c r="C114" s="103">
        <v>8</v>
      </c>
      <c r="D114" s="102">
        <v>19</v>
      </c>
      <c r="E114" s="82"/>
      <c r="F114" s="131">
        <v>0.8</v>
      </c>
      <c r="G114" s="362">
        <v>4.1433783834614699</v>
      </c>
      <c r="H114" s="82"/>
      <c r="I114" s="364">
        <v>26</v>
      </c>
      <c r="J114" s="226">
        <v>24.2</v>
      </c>
      <c r="K114" s="82"/>
      <c r="L114" s="82"/>
      <c r="M114" s="108"/>
      <c r="N114" s="131" t="s">
        <v>763</v>
      </c>
      <c r="O114" s="82"/>
      <c r="P114" s="82"/>
      <c r="Q114" s="82"/>
      <c r="R114" s="140"/>
      <c r="S114" s="137" t="s">
        <v>763</v>
      </c>
      <c r="T114" s="131" t="s">
        <v>763</v>
      </c>
      <c r="U114" s="131" t="s">
        <v>763</v>
      </c>
      <c r="V114" s="85"/>
      <c r="W114" s="85"/>
      <c r="X114" s="85"/>
      <c r="Y114" s="102">
        <f t="shared" si="43"/>
        <v>26</v>
      </c>
      <c r="Z114" s="102">
        <f t="shared" si="44"/>
        <v>299.14999999999998</v>
      </c>
      <c r="AA114" s="102">
        <f t="shared" si="45"/>
        <v>24.2</v>
      </c>
      <c r="AB114" s="102">
        <f t="shared" si="46"/>
        <v>4.1433783834614699</v>
      </c>
      <c r="AC114" s="104">
        <f t="shared" si="47"/>
        <v>7.0519516165624676</v>
      </c>
      <c r="AD114" s="102">
        <f t="shared" si="48"/>
        <v>0.58755059716095925</v>
      </c>
      <c r="AE114" s="105">
        <f t="shared" si="49"/>
        <v>0.8</v>
      </c>
      <c r="AF114" s="102" t="str">
        <f t="shared" si="50"/>
        <v>NS</v>
      </c>
      <c r="AG114" s="105" t="str">
        <f t="shared" si="51"/>
        <v>NS</v>
      </c>
      <c r="AH114" s="105" t="str">
        <f t="shared" si="52"/>
        <v>NS</v>
      </c>
      <c r="AI114" s="102"/>
      <c r="AJ114" s="106" t="str">
        <f t="shared" si="53"/>
        <v>NS</v>
      </c>
      <c r="AK114" s="107"/>
      <c r="AL114" s="82"/>
      <c r="AM114" s="119" t="s">
        <v>477</v>
      </c>
      <c r="AN114" s="109" t="s">
        <v>1231</v>
      </c>
      <c r="AO114" s="120" t="s">
        <v>479</v>
      </c>
      <c r="AP114" s="120" t="s">
        <v>726</v>
      </c>
      <c r="AQ114" s="120" t="s">
        <v>481</v>
      </c>
      <c r="AR114" s="118" t="s">
        <v>476</v>
      </c>
      <c r="AS114" s="115">
        <v>0.4</v>
      </c>
      <c r="AT114" s="118">
        <v>0.6</v>
      </c>
      <c r="AU114" s="121">
        <v>10</v>
      </c>
      <c r="AV114" s="115">
        <v>10</v>
      </c>
      <c r="AW114" s="122">
        <v>43</v>
      </c>
      <c r="AX114" s="118"/>
      <c r="AY114" s="85"/>
      <c r="AZ114" s="85"/>
      <c r="BA114" s="82"/>
      <c r="BB114" s="82"/>
    </row>
    <row r="115" spans="1:54" ht="16" x14ac:dyDescent="0.2">
      <c r="A115" s="101" t="s">
        <v>299</v>
      </c>
      <c r="B115" s="102">
        <v>2019</v>
      </c>
      <c r="C115" s="103">
        <v>8</v>
      </c>
      <c r="D115" s="102">
        <v>19</v>
      </c>
      <c r="E115" s="82"/>
      <c r="F115" s="131">
        <v>0.8</v>
      </c>
      <c r="G115" s="362">
        <v>4.1293660297245705</v>
      </c>
      <c r="H115" s="82"/>
      <c r="I115" s="364">
        <v>26</v>
      </c>
      <c r="J115" s="226">
        <v>24.8</v>
      </c>
      <c r="K115" s="82"/>
      <c r="L115" s="82"/>
      <c r="M115" s="108"/>
      <c r="N115" s="131" t="s">
        <v>763</v>
      </c>
      <c r="O115" s="82"/>
      <c r="P115" s="82"/>
      <c r="Q115" s="82"/>
      <c r="R115" s="140"/>
      <c r="S115" s="137" t="s">
        <v>763</v>
      </c>
      <c r="T115" s="131" t="s">
        <v>763</v>
      </c>
      <c r="U115" s="131" t="s">
        <v>763</v>
      </c>
      <c r="V115" s="85"/>
      <c r="W115" s="85"/>
      <c r="X115" s="85"/>
      <c r="Y115" s="102">
        <f t="shared" si="43"/>
        <v>26</v>
      </c>
      <c r="Z115" s="102">
        <f t="shared" si="44"/>
        <v>299.14999999999998</v>
      </c>
      <c r="AA115" s="102">
        <f t="shared" si="45"/>
        <v>24.8</v>
      </c>
      <c r="AB115" s="102">
        <f t="shared" si="46"/>
        <v>4.1293660297245705</v>
      </c>
      <c r="AC115" s="104">
        <f t="shared" si="47"/>
        <v>7.0280706924751017</v>
      </c>
      <c r="AD115" s="102">
        <f t="shared" si="48"/>
        <v>0.58755328601714962</v>
      </c>
      <c r="AE115" s="105">
        <f t="shared" si="49"/>
        <v>0.8</v>
      </c>
      <c r="AF115" s="102" t="str">
        <f t="shared" si="50"/>
        <v>NS</v>
      </c>
      <c r="AG115" s="105" t="str">
        <f t="shared" si="51"/>
        <v>NS</v>
      </c>
      <c r="AH115" s="105" t="str">
        <f t="shared" si="52"/>
        <v>NS</v>
      </c>
      <c r="AI115" s="102"/>
      <c r="AJ115" s="106" t="str">
        <f t="shared" si="53"/>
        <v>NS</v>
      </c>
      <c r="AK115" s="107"/>
      <c r="AL115" s="82"/>
      <c r="AM115" s="123" t="s">
        <v>479</v>
      </c>
      <c r="AN115" s="124" t="s">
        <v>1233</v>
      </c>
      <c r="AO115" s="124" t="s">
        <v>485</v>
      </c>
      <c r="AP115" s="124" t="s">
        <v>1234</v>
      </c>
      <c r="AQ115" s="124"/>
      <c r="AR115" s="118" t="s">
        <v>482</v>
      </c>
      <c r="AS115" s="115">
        <v>0.9</v>
      </c>
      <c r="AT115" s="118">
        <v>3</v>
      </c>
      <c r="AU115" s="121">
        <v>1</v>
      </c>
      <c r="AV115" s="115">
        <v>3</v>
      </c>
      <c r="AW115" s="122">
        <v>20</v>
      </c>
      <c r="AX115" s="118"/>
      <c r="AY115" s="85"/>
      <c r="AZ115" s="102"/>
      <c r="BA115" s="102" t="s">
        <v>1235</v>
      </c>
      <c r="BB115" s="82"/>
    </row>
    <row r="116" spans="1:54" ht="16" x14ac:dyDescent="0.2">
      <c r="A116" s="101"/>
      <c r="B116" s="102"/>
      <c r="C116" s="103"/>
      <c r="D116" s="102"/>
      <c r="E116" s="82"/>
      <c r="F116" s="144"/>
      <c r="G116" s="144"/>
      <c r="H116" s="82"/>
      <c r="I116" s="144"/>
      <c r="J116" s="259"/>
      <c r="K116" s="82"/>
      <c r="L116" s="82"/>
      <c r="M116" s="82"/>
      <c r="N116" s="144"/>
      <c r="O116" s="82"/>
      <c r="P116" s="82"/>
      <c r="Q116" s="82"/>
      <c r="R116" s="140"/>
      <c r="S116" s="144"/>
      <c r="T116" s="144"/>
      <c r="U116" s="144"/>
      <c r="V116" s="85"/>
      <c r="W116" s="85"/>
      <c r="X116" s="85"/>
      <c r="Y116" s="102" t="str">
        <f t="shared" si="43"/>
        <v xml:space="preserve"> </v>
      </c>
      <c r="Z116" s="102" t="str">
        <f t="shared" si="44"/>
        <v xml:space="preserve"> </v>
      </c>
      <c r="AA116" s="102" t="str">
        <f t="shared" si="45"/>
        <v xml:space="preserve"> </v>
      </c>
      <c r="AB116" s="102" t="str">
        <f t="shared" si="46"/>
        <v xml:space="preserve"> </v>
      </c>
      <c r="AC116" s="104" t="str">
        <f t="shared" si="47"/>
        <v xml:space="preserve"> </v>
      </c>
      <c r="AD116" s="102" t="str">
        <f t="shared" si="48"/>
        <v xml:space="preserve"> </v>
      </c>
      <c r="AE116" s="105" t="str">
        <f t="shared" si="49"/>
        <v xml:space="preserve"> </v>
      </c>
      <c r="AF116" s="102" t="str">
        <f t="shared" si="50"/>
        <v xml:space="preserve"> </v>
      </c>
      <c r="AG116" s="105" t="str">
        <f t="shared" si="51"/>
        <v xml:space="preserve"> </v>
      </c>
      <c r="AH116" s="105" t="str">
        <f t="shared" si="52"/>
        <v xml:space="preserve"> </v>
      </c>
      <c r="AI116" s="102"/>
      <c r="AJ116" s="106" t="str">
        <f t="shared" si="53"/>
        <v xml:space="preserve"> </v>
      </c>
      <c r="AK116" s="107" t="str">
        <f t="shared" si="55"/>
        <v xml:space="preserve"> </v>
      </c>
      <c r="AL116" s="82"/>
      <c r="AM116" s="123" t="s">
        <v>1236</v>
      </c>
      <c r="AN116" s="125" t="s">
        <v>742</v>
      </c>
      <c r="AO116" s="125" t="s">
        <v>494</v>
      </c>
      <c r="AP116" s="125" t="s">
        <v>495</v>
      </c>
      <c r="AQ116" s="125" t="s">
        <v>494</v>
      </c>
      <c r="AR116" s="118"/>
      <c r="AS116" s="115" t="s">
        <v>487</v>
      </c>
      <c r="AT116" s="115" t="s">
        <v>976</v>
      </c>
      <c r="AU116" s="115" t="s">
        <v>485</v>
      </c>
      <c r="AV116" s="115" t="s">
        <v>488</v>
      </c>
      <c r="AW116" s="115" t="s">
        <v>489</v>
      </c>
      <c r="AX116" s="116" t="s">
        <v>490</v>
      </c>
      <c r="AY116" s="102"/>
      <c r="AZ116" s="102"/>
      <c r="BA116" s="84" t="s">
        <v>1</v>
      </c>
      <c r="BB116" s="82"/>
    </row>
    <row r="117" spans="1:54" ht="16" x14ac:dyDescent="0.2">
      <c r="A117" s="101"/>
      <c r="B117" s="102"/>
      <c r="C117" s="103"/>
      <c r="D117" s="102"/>
      <c r="E117" s="82"/>
      <c r="F117" s="144"/>
      <c r="G117" s="144"/>
      <c r="H117" s="82"/>
      <c r="I117" s="144"/>
      <c r="J117" s="259"/>
      <c r="K117" s="82"/>
      <c r="L117" s="82"/>
      <c r="M117" s="108"/>
      <c r="N117" s="144"/>
      <c r="O117" s="82"/>
      <c r="P117" s="82"/>
      <c r="Q117" s="82"/>
      <c r="R117" s="140"/>
      <c r="S117" s="144"/>
      <c r="T117" s="144"/>
      <c r="U117" s="144"/>
      <c r="V117" s="85"/>
      <c r="W117" s="85"/>
      <c r="X117" s="85"/>
      <c r="Y117" s="102" t="str">
        <f t="shared" si="43"/>
        <v xml:space="preserve"> </v>
      </c>
      <c r="Z117" s="102" t="str">
        <f t="shared" si="44"/>
        <v xml:space="preserve"> </v>
      </c>
      <c r="AA117" s="102" t="str">
        <f t="shared" si="45"/>
        <v xml:space="preserve"> </v>
      </c>
      <c r="AB117" s="102" t="str">
        <f t="shared" si="46"/>
        <v xml:space="preserve"> </v>
      </c>
      <c r="AC117" s="104" t="str">
        <f t="shared" si="47"/>
        <v xml:space="preserve"> </v>
      </c>
      <c r="AD117" s="102" t="str">
        <f t="shared" si="48"/>
        <v xml:space="preserve"> </v>
      </c>
      <c r="AE117" s="105" t="str">
        <f t="shared" si="49"/>
        <v xml:space="preserve"> </v>
      </c>
      <c r="AF117" s="102" t="str">
        <f t="shared" si="50"/>
        <v xml:space="preserve"> </v>
      </c>
      <c r="AG117" s="105" t="str">
        <f t="shared" si="51"/>
        <v xml:space="preserve"> </v>
      </c>
      <c r="AH117" s="105" t="str">
        <f t="shared" si="52"/>
        <v xml:space="preserve"> </v>
      </c>
      <c r="AI117" s="102"/>
      <c r="AJ117" s="106" t="str">
        <f t="shared" si="53"/>
        <v xml:space="preserve"> </v>
      </c>
      <c r="AK117" s="107" t="str">
        <f t="shared" si="55"/>
        <v xml:space="preserve"> </v>
      </c>
      <c r="AL117" s="82"/>
      <c r="AM117" s="82">
        <f>AD123</f>
        <v>0.60413660873131059</v>
      </c>
      <c r="AN117" s="82">
        <f>AE123</f>
        <v>0.83571428571428608</v>
      </c>
      <c r="AO117" s="82">
        <f>AF123</f>
        <v>1.6906407769017917</v>
      </c>
      <c r="AP117" s="82">
        <f>AI123</f>
        <v>14.411728837239581</v>
      </c>
      <c r="AQ117" s="113">
        <f>AK123</f>
        <v>40.292506525986475</v>
      </c>
      <c r="AR117" s="118"/>
      <c r="AS117" s="115" t="s">
        <v>497</v>
      </c>
      <c r="AT117" s="115" t="s">
        <v>497</v>
      </c>
      <c r="AU117" s="115" t="s">
        <v>497</v>
      </c>
      <c r="AV117" s="115" t="s">
        <v>497</v>
      </c>
      <c r="AW117" s="115" t="s">
        <v>497</v>
      </c>
      <c r="AX117" s="116" t="s">
        <v>498</v>
      </c>
      <c r="AY117" s="102"/>
      <c r="AZ117" s="102"/>
      <c r="BA117" s="82"/>
      <c r="BB117" s="82"/>
    </row>
    <row r="118" spans="1:54" ht="16" x14ac:dyDescent="0.2">
      <c r="A118" s="101"/>
      <c r="B118" s="102"/>
      <c r="C118" s="103"/>
      <c r="D118" s="102"/>
      <c r="E118" s="82"/>
      <c r="F118" s="144"/>
      <c r="G118" s="144"/>
      <c r="H118" s="82"/>
      <c r="I118" s="144"/>
      <c r="J118" s="259"/>
      <c r="K118" s="82"/>
      <c r="L118" s="82"/>
      <c r="M118" s="108"/>
      <c r="N118" s="146"/>
      <c r="O118" s="82"/>
      <c r="P118" s="82"/>
      <c r="Q118" s="82"/>
      <c r="R118" s="140"/>
      <c r="S118" s="340"/>
      <c r="T118" s="146"/>
      <c r="U118" s="146"/>
      <c r="V118" s="85"/>
      <c r="W118" s="85"/>
      <c r="X118" s="85"/>
      <c r="Y118" s="102" t="str">
        <f t="shared" si="43"/>
        <v xml:space="preserve"> </v>
      </c>
      <c r="Z118" s="102" t="str">
        <f t="shared" si="44"/>
        <v xml:space="preserve"> </v>
      </c>
      <c r="AA118" s="102" t="str">
        <f t="shared" si="45"/>
        <v xml:space="preserve"> </v>
      </c>
      <c r="AB118" s="102" t="str">
        <f t="shared" si="46"/>
        <v xml:space="preserve"> </v>
      </c>
      <c r="AC118" s="104" t="str">
        <f t="shared" si="47"/>
        <v xml:space="preserve"> </v>
      </c>
      <c r="AD118" s="102" t="str">
        <f t="shared" si="48"/>
        <v xml:space="preserve"> </v>
      </c>
      <c r="AE118" s="105" t="str">
        <f t="shared" si="49"/>
        <v xml:space="preserve"> </v>
      </c>
      <c r="AF118" s="102" t="str">
        <f t="shared" si="50"/>
        <v xml:space="preserve"> </v>
      </c>
      <c r="AG118" s="105" t="str">
        <f t="shared" si="51"/>
        <v xml:space="preserve"> </v>
      </c>
      <c r="AH118" s="105" t="str">
        <f t="shared" si="52"/>
        <v xml:space="preserve"> </v>
      </c>
      <c r="AI118" s="102" t="str">
        <f t="shared" ref="AI118:AI119" si="56">IF(Y118=" ", " ", IF(Y118&gt;0, SUM(AG118:AH118)))</f>
        <v xml:space="preserve"> </v>
      </c>
      <c r="AJ118" s="106" t="str">
        <f t="shared" si="53"/>
        <v xml:space="preserve"> </v>
      </c>
      <c r="AK118" s="107" t="str">
        <f t="shared" si="55"/>
        <v xml:space="preserve"> </v>
      </c>
      <c r="AL118" s="82"/>
      <c r="AM118" s="82"/>
      <c r="AN118" s="82"/>
      <c r="AO118" s="82"/>
      <c r="AP118" s="85"/>
      <c r="AQ118" s="82"/>
      <c r="AR118" s="82"/>
      <c r="AS118" s="115">
        <f>((LN(AM117)-LN(0.4))/(LN(0.9)-LN(0.4))*100)</f>
        <v>50.8472603935748</v>
      </c>
      <c r="AT118" s="120">
        <f>((LN(AN117)-LN(0.6))/(LN(3)-LN(0.6))*100)</f>
        <v>20.588376438411419</v>
      </c>
      <c r="AU118" s="115">
        <f>((LN(AO117)-LN(10))/(LN(1)-LN(10))*100)</f>
        <v>77.194866039889263</v>
      </c>
      <c r="AV118" s="115">
        <f>((LN(AP117)-LN(10))/(LN(3)-LN(10))*100)</f>
        <v>-30.354280705814979</v>
      </c>
      <c r="AW118" s="115">
        <f>((LN(AQ117)-LN(43))/(LN(20)-LN(43))*100)</f>
        <v>8.496059890872651</v>
      </c>
      <c r="AX118" s="82"/>
      <c r="AY118" s="82"/>
      <c r="AZ118" s="82"/>
      <c r="BA118" s="82"/>
      <c r="BB118" s="82"/>
    </row>
    <row r="119" spans="1:54" ht="16" x14ac:dyDescent="0.2">
      <c r="A119" s="101"/>
      <c r="B119" s="102"/>
      <c r="C119" s="103"/>
      <c r="D119" s="102"/>
      <c r="E119" s="82"/>
      <c r="F119" s="144"/>
      <c r="G119" s="144"/>
      <c r="H119" s="82"/>
      <c r="I119" s="144"/>
      <c r="J119" s="259"/>
      <c r="K119" s="82"/>
      <c r="L119" s="82"/>
      <c r="M119" s="82"/>
      <c r="N119" s="146"/>
      <c r="O119" s="82"/>
      <c r="P119" s="82"/>
      <c r="Q119" s="82"/>
      <c r="R119" s="140"/>
      <c r="S119" s="340"/>
      <c r="T119" s="146"/>
      <c r="U119" s="146"/>
      <c r="V119" s="85"/>
      <c r="W119" s="85"/>
      <c r="X119" s="85"/>
      <c r="Y119" s="102" t="str">
        <f t="shared" si="43"/>
        <v xml:space="preserve"> </v>
      </c>
      <c r="Z119" s="102" t="str">
        <f t="shared" si="44"/>
        <v xml:space="preserve"> </v>
      </c>
      <c r="AA119" s="102" t="str">
        <f t="shared" si="45"/>
        <v xml:space="preserve"> </v>
      </c>
      <c r="AB119" s="102" t="str">
        <f t="shared" si="46"/>
        <v xml:space="preserve"> </v>
      </c>
      <c r="AC119" s="104" t="str">
        <f t="shared" si="47"/>
        <v xml:space="preserve"> </v>
      </c>
      <c r="AD119" s="102" t="str">
        <f t="shared" si="48"/>
        <v xml:space="preserve"> </v>
      </c>
      <c r="AE119" s="105" t="str">
        <f t="shared" si="49"/>
        <v xml:space="preserve"> </v>
      </c>
      <c r="AF119" s="102" t="str">
        <f t="shared" si="50"/>
        <v xml:space="preserve"> </v>
      </c>
      <c r="AG119" s="105" t="str">
        <f t="shared" si="51"/>
        <v xml:space="preserve"> </v>
      </c>
      <c r="AH119" s="105" t="str">
        <f t="shared" si="52"/>
        <v xml:space="preserve"> </v>
      </c>
      <c r="AI119" s="102" t="str">
        <f t="shared" si="56"/>
        <v xml:space="preserve"> </v>
      </c>
      <c r="AJ119" s="106" t="str">
        <f t="shared" si="53"/>
        <v xml:space="preserve"> </v>
      </c>
      <c r="AK119" s="107" t="str">
        <f t="shared" si="55"/>
        <v xml:space="preserve"> </v>
      </c>
      <c r="AL119" s="82"/>
      <c r="AM119" s="85"/>
      <c r="AN119" s="85"/>
      <c r="AO119" s="85"/>
      <c r="AP119" s="128" t="s">
        <v>1237</v>
      </c>
      <c r="AQ119" s="85"/>
      <c r="AR119" s="82"/>
      <c r="AS119" s="82">
        <f>IF(AS118&gt;100, 100, IF(AS118&lt;0, 0, AS118))</f>
        <v>50.8472603935748</v>
      </c>
      <c r="AT119" s="82">
        <f t="shared" ref="AT119:AW119" si="57">IF(AT118&gt;100, 100, IF(AT118&lt;0, 0, AT118))</f>
        <v>20.588376438411419</v>
      </c>
      <c r="AU119" s="82">
        <f t="shared" si="57"/>
        <v>77.194866039889263</v>
      </c>
      <c r="AV119" s="82">
        <f t="shared" si="57"/>
        <v>0</v>
      </c>
      <c r="AW119" s="82">
        <f t="shared" si="57"/>
        <v>8.496059890872651</v>
      </c>
      <c r="AX119" s="129">
        <f>AVERAGE(AS119:AW119)</f>
        <v>31.425312552549627</v>
      </c>
      <c r="AY119" s="84"/>
      <c r="AZ119" s="84"/>
      <c r="BA119" s="84" t="str">
        <f>IF(AX119&gt;65, "Acceptable; Ongoing Protection is Required", "Unacceptable; Immediate Restoration is Required")</f>
        <v>Unacceptable; Immediate Restoration is Required</v>
      </c>
      <c r="BB119" s="82"/>
    </row>
    <row r="120" spans="1:54" ht="16" x14ac:dyDescent="0.2">
      <c r="A120" s="101"/>
      <c r="B120" s="102"/>
      <c r="C120" s="103"/>
      <c r="D120" s="102"/>
      <c r="E120" s="82"/>
      <c r="F120" s="144"/>
      <c r="G120" s="144"/>
      <c r="H120" s="82"/>
      <c r="I120" s="144"/>
      <c r="J120" s="259"/>
      <c r="K120" s="82"/>
      <c r="L120" s="82"/>
      <c r="M120" s="108"/>
      <c r="N120" s="144"/>
      <c r="O120" s="82"/>
      <c r="P120" s="82"/>
      <c r="Q120" s="82"/>
      <c r="R120" s="140"/>
      <c r="S120" s="144"/>
      <c r="T120" s="144"/>
      <c r="U120" s="144"/>
      <c r="V120" s="85"/>
      <c r="W120" s="85"/>
      <c r="X120" s="85"/>
      <c r="Y120" s="102" t="str">
        <f t="shared" si="43"/>
        <v xml:space="preserve"> </v>
      </c>
      <c r="Z120" s="102" t="str">
        <f t="shared" si="44"/>
        <v xml:space="preserve"> </v>
      </c>
      <c r="AA120" s="102" t="str">
        <f t="shared" si="45"/>
        <v xml:space="preserve"> </v>
      </c>
      <c r="AB120" s="102" t="str">
        <f t="shared" si="46"/>
        <v xml:space="preserve"> </v>
      </c>
      <c r="AC120" s="104" t="str">
        <f t="shared" si="47"/>
        <v xml:space="preserve"> </v>
      </c>
      <c r="AD120" s="102" t="str">
        <f t="shared" si="48"/>
        <v xml:space="preserve"> </v>
      </c>
      <c r="AE120" s="105" t="str">
        <f t="shared" si="49"/>
        <v xml:space="preserve"> </v>
      </c>
      <c r="AF120" s="102" t="str">
        <f t="shared" si="50"/>
        <v xml:space="preserve"> </v>
      </c>
      <c r="AG120" s="105" t="str">
        <f t="shared" si="51"/>
        <v xml:space="preserve"> </v>
      </c>
      <c r="AH120" s="105" t="str">
        <f t="shared" si="52"/>
        <v xml:space="preserve"> </v>
      </c>
      <c r="AI120" s="102"/>
      <c r="AJ120" s="106" t="str">
        <f t="shared" si="53"/>
        <v xml:space="preserve"> </v>
      </c>
      <c r="AK120" s="107" t="str">
        <f t="shared" si="55"/>
        <v xml:space="preserve"> </v>
      </c>
      <c r="AL120" s="82"/>
      <c r="AM120" s="85"/>
      <c r="AN120" s="85"/>
      <c r="AO120" s="85"/>
      <c r="AP120" s="85"/>
      <c r="AQ120" s="85"/>
      <c r="AR120" s="85"/>
      <c r="AS120" s="85"/>
      <c r="AT120" s="85"/>
      <c r="AU120" s="85"/>
      <c r="AV120" s="85"/>
      <c r="AW120" s="126" t="s">
        <v>1238</v>
      </c>
      <c r="AX120" s="126">
        <f>AVERAGE(AS119:AW119)</f>
        <v>31.425312552549627</v>
      </c>
      <c r="AY120" s="85"/>
      <c r="AZ120" s="85"/>
      <c r="BA120" s="82"/>
      <c r="BB120" s="82"/>
    </row>
    <row r="121" spans="1:54" ht="16" x14ac:dyDescent="0.2">
      <c r="A121" s="101"/>
      <c r="B121" s="102"/>
      <c r="C121" s="103"/>
      <c r="D121" s="102"/>
      <c r="E121" s="82"/>
      <c r="F121" s="144"/>
      <c r="G121" s="144"/>
      <c r="H121" s="82"/>
      <c r="I121" s="144"/>
      <c r="J121" s="259"/>
      <c r="K121" s="82"/>
      <c r="L121" s="82"/>
      <c r="M121" s="108"/>
      <c r="N121" s="144"/>
      <c r="O121" s="82"/>
      <c r="P121" s="82"/>
      <c r="Q121" s="82"/>
      <c r="R121" s="140"/>
      <c r="S121" s="144"/>
      <c r="T121" s="144"/>
      <c r="U121" s="144"/>
      <c r="V121" s="85"/>
      <c r="W121" s="85"/>
      <c r="X121" s="85"/>
      <c r="Y121" s="102" t="str">
        <f t="shared" si="43"/>
        <v xml:space="preserve"> </v>
      </c>
      <c r="Z121" s="102" t="str">
        <f t="shared" si="44"/>
        <v xml:space="preserve"> </v>
      </c>
      <c r="AA121" s="102" t="str">
        <f t="shared" si="45"/>
        <v xml:space="preserve"> </v>
      </c>
      <c r="AB121" s="102" t="str">
        <f t="shared" si="46"/>
        <v xml:space="preserve"> </v>
      </c>
      <c r="AC121" s="104" t="str">
        <f t="shared" si="47"/>
        <v xml:space="preserve"> </v>
      </c>
      <c r="AD121" s="102" t="str">
        <f t="shared" si="48"/>
        <v xml:space="preserve"> </v>
      </c>
      <c r="AE121" s="105" t="str">
        <f t="shared" si="49"/>
        <v xml:space="preserve"> </v>
      </c>
      <c r="AF121" s="102" t="str">
        <f t="shared" si="50"/>
        <v xml:space="preserve"> </v>
      </c>
      <c r="AG121" s="105" t="str">
        <f t="shared" si="51"/>
        <v xml:space="preserve"> </v>
      </c>
      <c r="AH121" s="105" t="str">
        <f t="shared" si="52"/>
        <v xml:space="preserve"> </v>
      </c>
      <c r="AI121" s="102"/>
      <c r="AJ121" s="106" t="str">
        <f t="shared" si="53"/>
        <v xml:space="preserve"> </v>
      </c>
      <c r="AK121" s="107" t="str">
        <f t="shared" si="55"/>
        <v xml:space="preserve"> </v>
      </c>
      <c r="AL121" s="82"/>
      <c r="AM121" s="82"/>
      <c r="AN121" s="82"/>
      <c r="AO121" s="82"/>
      <c r="AP121" s="82"/>
      <c r="AQ121" s="82"/>
      <c r="AR121" s="82"/>
      <c r="AS121" s="82"/>
      <c r="AT121" s="82"/>
      <c r="AU121" s="82"/>
      <c r="AV121" s="82"/>
      <c r="AW121" s="82"/>
      <c r="AX121" s="82">
        <f>AVERAGE(AS119:AW119)</f>
        <v>31.425312552549627</v>
      </c>
      <c r="AY121" s="82"/>
      <c r="AZ121" s="82"/>
      <c r="BA121" s="82"/>
      <c r="BB121" s="82"/>
    </row>
    <row r="122" spans="1:54" s="82" customFormat="1" ht="16" x14ac:dyDescent="0.2">
      <c r="AM122" s="123"/>
      <c r="AN122" s="124"/>
      <c r="AO122" s="124"/>
      <c r="AP122" s="124"/>
      <c r="AQ122" s="124"/>
      <c r="AR122" s="118"/>
      <c r="AS122" s="115"/>
      <c r="AT122" s="118"/>
      <c r="AU122" s="121"/>
      <c r="AV122" s="115"/>
      <c r="AW122" s="122"/>
      <c r="AX122" s="118"/>
      <c r="AY122" s="85"/>
      <c r="AZ122" s="102"/>
      <c r="BA122" s="102"/>
    </row>
    <row r="123" spans="1:54" s="82" customFormat="1" ht="16" x14ac:dyDescent="0.2">
      <c r="AD123" s="84">
        <f>_xlfn.AGGREGATE(1, 6,AD98:AD122)</f>
        <v>0.60413660873131059</v>
      </c>
      <c r="AE123" s="84">
        <f>_xlfn.AGGREGATE(1, 6,AE98:AE122)</f>
        <v>0.83571428571428608</v>
      </c>
      <c r="AF123" s="84">
        <f>_xlfn.AGGREGATE(1, 6,AF98:AF122)</f>
        <v>1.6906407769017917</v>
      </c>
      <c r="AI123" s="84">
        <f>_xlfn.AGGREGATE(1, 6,AI98:AI122)</f>
        <v>14.411728837239581</v>
      </c>
      <c r="AK123" s="84">
        <f>_xlfn.AGGREGATE(1, 6,AK98:AK122)</f>
        <v>40.292506525986475</v>
      </c>
    </row>
    <row r="124" spans="1:54" s="82" customFormat="1" x14ac:dyDescent="0.2">
      <c r="AC124" s="126" t="s">
        <v>1238</v>
      </c>
      <c r="AD124" s="126">
        <f>AVERAGE(AD109:AD120)</f>
        <v>0.60472533089906222</v>
      </c>
      <c r="AE124" s="126">
        <f>AVERAGE(AE98:AE121)</f>
        <v>0.83571428571428608</v>
      </c>
      <c r="AF124" s="126">
        <f>AVERAGE(AF98:AF120)</f>
        <v>1.6906407769017917</v>
      </c>
      <c r="AG124" s="126"/>
      <c r="AH124" s="126"/>
      <c r="AI124" s="126">
        <f>AVERAGE(AI100:AI119)</f>
        <v>15.65344123065476</v>
      </c>
      <c r="AJ124" s="126"/>
      <c r="AK124" s="127">
        <f>AVERAGE(AK110:AK117)</f>
        <v>59.493446330789467</v>
      </c>
    </row>
    <row r="125" spans="1:54" x14ac:dyDescent="0.2">
      <c r="AD125">
        <f>AVERAGE(AD98:AD115)</f>
        <v>0.60413660873131059</v>
      </c>
      <c r="AI125">
        <f>AVERAGE(AI98:AI115)</f>
        <v>14.411728837239581</v>
      </c>
      <c r="AK125" s="368">
        <f>AVERAGE(AK99:AK115)</f>
        <v>40.292506525986475</v>
      </c>
    </row>
    <row r="126" spans="1:54" s="68" customFormat="1" x14ac:dyDescent="0.2">
      <c r="A126" s="68" t="s">
        <v>1244</v>
      </c>
      <c r="B126"/>
      <c r="C126"/>
      <c r="D126"/>
      <c r="E126" s="167"/>
      <c r="J126" s="168"/>
      <c r="O126" s="79"/>
      <c r="P126" s="79"/>
      <c r="Q126" s="79" t="s">
        <v>976</v>
      </c>
      <c r="R126" s="79" t="s">
        <v>976</v>
      </c>
      <c r="S126" s="79" t="s">
        <v>976</v>
      </c>
      <c r="T126" s="79" t="s">
        <v>977</v>
      </c>
      <c r="U126" s="169"/>
      <c r="W126" s="168"/>
      <c r="Y126" s="79" t="s">
        <v>978</v>
      </c>
      <c r="Z126" s="75" t="s">
        <v>979</v>
      </c>
      <c r="AA126" s="170"/>
      <c r="AD126" s="72"/>
      <c r="AE126" s="72"/>
      <c r="AF126" s="72"/>
      <c r="AG126" s="72"/>
      <c r="AH126" s="72"/>
      <c r="AI126" s="72"/>
      <c r="AJ126" s="72"/>
      <c r="AK126" s="72"/>
      <c r="AL126" s="72"/>
      <c r="AM126" s="72"/>
      <c r="AN126" s="72"/>
      <c r="AO126" s="72"/>
      <c r="AP126" s="75"/>
      <c r="AR126" s="68" t="s">
        <v>977</v>
      </c>
      <c r="AT126" s="171" t="s">
        <v>980</v>
      </c>
      <c r="AV126" s="147"/>
      <c r="AX126" s="72"/>
    </row>
    <row r="127" spans="1:54" s="68" customFormat="1" x14ac:dyDescent="0.2">
      <c r="A127" s="79"/>
      <c r="B127"/>
      <c r="C127"/>
      <c r="D127"/>
      <c r="E127" s="167"/>
      <c r="F127" s="79"/>
      <c r="G127" s="79" t="s">
        <v>696</v>
      </c>
      <c r="H127" s="172" t="s">
        <v>697</v>
      </c>
      <c r="J127" s="173" t="s">
        <v>698</v>
      </c>
      <c r="K127" s="79" t="s">
        <v>699</v>
      </c>
      <c r="L127" s="79" t="s">
        <v>700</v>
      </c>
      <c r="M127" s="79" t="s">
        <v>701</v>
      </c>
      <c r="O127" s="79" t="s">
        <v>702</v>
      </c>
      <c r="P127" s="79" t="s">
        <v>703</v>
      </c>
      <c r="Q127" s="174" t="s">
        <v>704</v>
      </c>
      <c r="R127" s="79" t="s">
        <v>705</v>
      </c>
      <c r="S127" s="79" t="s">
        <v>706</v>
      </c>
      <c r="T127" s="79" t="s">
        <v>707</v>
      </c>
      <c r="U127" s="175"/>
      <c r="V127" s="79" t="s">
        <v>708</v>
      </c>
      <c r="W127" s="173" t="s">
        <v>709</v>
      </c>
      <c r="X127" s="79" t="s">
        <v>710</v>
      </c>
      <c r="Y127" s="79" t="s">
        <v>711</v>
      </c>
      <c r="Z127" s="75" t="s">
        <v>711</v>
      </c>
      <c r="AA127" s="170"/>
      <c r="AB127" s="79" t="s">
        <v>712</v>
      </c>
      <c r="AC127" s="79" t="s">
        <v>713</v>
      </c>
      <c r="AD127" s="176" t="s">
        <v>714</v>
      </c>
      <c r="AE127" s="176" t="s">
        <v>715</v>
      </c>
      <c r="AF127" s="75" t="s">
        <v>716</v>
      </c>
      <c r="AG127" s="75" t="s">
        <v>485</v>
      </c>
      <c r="AH127" s="75" t="s">
        <v>717</v>
      </c>
      <c r="AI127" s="75" t="s">
        <v>718</v>
      </c>
      <c r="AJ127" s="177" t="s">
        <v>719</v>
      </c>
      <c r="AK127" s="177" t="s">
        <v>720</v>
      </c>
      <c r="AL127" s="75" t="s">
        <v>721</v>
      </c>
      <c r="AM127" s="75" t="s">
        <v>489</v>
      </c>
      <c r="AN127" s="75" t="s">
        <v>722</v>
      </c>
      <c r="AO127" s="75" t="s">
        <v>723</v>
      </c>
      <c r="AP127" s="75" t="s">
        <v>724</v>
      </c>
      <c r="AQ127" s="75" t="s">
        <v>725</v>
      </c>
      <c r="AR127" s="75" t="s">
        <v>726</v>
      </c>
      <c r="AS127" s="79"/>
      <c r="AT127" s="176" t="s">
        <v>712</v>
      </c>
      <c r="AU127" s="68" t="s">
        <v>855</v>
      </c>
      <c r="AV127" s="68" t="s">
        <v>855</v>
      </c>
      <c r="AX127" s="72"/>
    </row>
    <row r="128" spans="1:54" s="68" customFormat="1" x14ac:dyDescent="0.2">
      <c r="A128" s="178" t="s">
        <v>728</v>
      </c>
      <c r="B128" s="179" t="s">
        <v>729</v>
      </c>
      <c r="C128" s="179" t="s">
        <v>707</v>
      </c>
      <c r="D128" s="179" t="s">
        <v>730</v>
      </c>
      <c r="E128" s="180" t="s">
        <v>731</v>
      </c>
      <c r="F128" s="178" t="s">
        <v>15</v>
      </c>
      <c r="G128" s="178" t="s">
        <v>732</v>
      </c>
      <c r="H128" s="181" t="s">
        <v>733</v>
      </c>
      <c r="I128" s="182" t="s">
        <v>734</v>
      </c>
      <c r="J128" s="183" t="s">
        <v>735</v>
      </c>
      <c r="K128" s="184" t="s">
        <v>736</v>
      </c>
      <c r="L128" s="185" t="s">
        <v>737</v>
      </c>
      <c r="M128" s="178" t="s">
        <v>738</v>
      </c>
      <c r="N128" s="178" t="s">
        <v>739</v>
      </c>
      <c r="O128" s="178" t="s">
        <v>856</v>
      </c>
      <c r="P128" s="178" t="s">
        <v>741</v>
      </c>
      <c r="Q128" s="178" t="s">
        <v>742</v>
      </c>
      <c r="R128" s="178" t="s">
        <v>742</v>
      </c>
      <c r="S128" s="178" t="s">
        <v>742</v>
      </c>
      <c r="T128" s="178" t="s">
        <v>742</v>
      </c>
      <c r="U128" s="186" t="s">
        <v>743</v>
      </c>
      <c r="V128" s="178" t="s">
        <v>744</v>
      </c>
      <c r="W128" s="187" t="s">
        <v>745</v>
      </c>
      <c r="X128" s="185" t="s">
        <v>746</v>
      </c>
      <c r="Y128" s="188" t="s">
        <v>747</v>
      </c>
      <c r="Z128" s="189" t="s">
        <v>748</v>
      </c>
      <c r="AA128" s="190" t="s">
        <v>749</v>
      </c>
      <c r="AB128" s="178" t="s">
        <v>750</v>
      </c>
      <c r="AC128" s="178" t="s">
        <v>751</v>
      </c>
      <c r="AD128" s="191" t="s">
        <v>494</v>
      </c>
      <c r="AE128" s="191" t="s">
        <v>494</v>
      </c>
      <c r="AF128" s="192" t="s">
        <v>494</v>
      </c>
      <c r="AG128" s="192" t="s">
        <v>494</v>
      </c>
      <c r="AH128" s="192" t="s">
        <v>494</v>
      </c>
      <c r="AI128" s="192" t="s">
        <v>494</v>
      </c>
      <c r="AJ128" s="192" t="s">
        <v>494</v>
      </c>
      <c r="AK128" s="192" t="s">
        <v>494</v>
      </c>
      <c r="AL128" s="189" t="s">
        <v>725</v>
      </c>
      <c r="AM128" s="192" t="s">
        <v>494</v>
      </c>
      <c r="AN128" s="192" t="s">
        <v>494</v>
      </c>
      <c r="AO128" s="189" t="s">
        <v>752</v>
      </c>
      <c r="AP128" s="189" t="s">
        <v>752</v>
      </c>
      <c r="AQ128" s="192" t="s">
        <v>753</v>
      </c>
      <c r="AR128" s="189" t="s">
        <v>752</v>
      </c>
      <c r="AS128" s="178" t="s">
        <v>754</v>
      </c>
      <c r="AT128" s="191" t="s">
        <v>750</v>
      </c>
      <c r="AU128" s="68" t="s">
        <v>857</v>
      </c>
      <c r="AV128" s="68" t="s">
        <v>858</v>
      </c>
      <c r="AX128" s="72"/>
    </row>
    <row r="129" spans="1:57" x14ac:dyDescent="0.2">
      <c r="A129" s="79" t="s">
        <v>756</v>
      </c>
      <c r="B129" t="s">
        <v>299</v>
      </c>
      <c r="C129" t="s">
        <v>757</v>
      </c>
      <c r="E129" s="147">
        <v>44020</v>
      </c>
      <c r="F129" s="68" t="s">
        <v>290</v>
      </c>
      <c r="G129" s="68" t="s">
        <v>996</v>
      </c>
      <c r="H129" s="68">
        <v>2</v>
      </c>
      <c r="I129" s="68" t="s">
        <v>982</v>
      </c>
      <c r="J129" s="77" t="s">
        <v>761</v>
      </c>
      <c r="K129" s="68">
        <v>3</v>
      </c>
      <c r="L129" s="68">
        <v>2</v>
      </c>
      <c r="M129" s="68" t="s">
        <v>812</v>
      </c>
      <c r="N129" s="68" t="s">
        <v>997</v>
      </c>
      <c r="O129" s="131" t="s">
        <v>761</v>
      </c>
      <c r="P129" s="131" t="s">
        <v>761</v>
      </c>
      <c r="Q129" s="68" t="s">
        <v>761</v>
      </c>
      <c r="R129" s="68" t="s">
        <v>761</v>
      </c>
      <c r="S129" s="131">
        <v>1.35</v>
      </c>
      <c r="T129" s="68">
        <v>1.6</v>
      </c>
      <c r="U129" s="72">
        <v>0.84375</v>
      </c>
      <c r="V129" s="68">
        <v>0.15</v>
      </c>
      <c r="W129" s="77">
        <v>0.28819444444444448</v>
      </c>
      <c r="X129" s="372">
        <v>23.4</v>
      </c>
      <c r="Y129" s="79">
        <v>5.12</v>
      </c>
      <c r="Z129" s="365">
        <v>4.4138641992096472</v>
      </c>
      <c r="AA129" s="68" t="s">
        <v>761</v>
      </c>
      <c r="AB129" s="131">
        <v>25.8</v>
      </c>
      <c r="AC129" s="79">
        <v>40.700000000000003</v>
      </c>
      <c r="AD129" s="75" t="s">
        <v>763</v>
      </c>
      <c r="AE129" s="75" t="s">
        <v>763</v>
      </c>
      <c r="AF129" s="75" t="s">
        <v>763</v>
      </c>
      <c r="AG129" s="137" t="s">
        <v>763</v>
      </c>
      <c r="AH129" s="75" t="s">
        <v>763</v>
      </c>
      <c r="AI129" s="75" t="s">
        <v>763</v>
      </c>
      <c r="AJ129" s="75" t="s">
        <v>763</v>
      </c>
      <c r="AK129" s="75" t="s">
        <v>763</v>
      </c>
      <c r="AL129" s="75" t="s">
        <v>763</v>
      </c>
      <c r="AM129" s="75" t="s">
        <v>763</v>
      </c>
      <c r="AN129" s="137" t="s">
        <v>763</v>
      </c>
      <c r="AO129" s="137" t="s">
        <v>763</v>
      </c>
      <c r="AP129" s="137" t="s">
        <v>763</v>
      </c>
      <c r="AQ129" s="75" t="s">
        <v>763</v>
      </c>
      <c r="AR129" s="75" t="s">
        <v>763</v>
      </c>
      <c r="AS129" s="68"/>
      <c r="AT129" s="68"/>
      <c r="AU129" s="68" t="s">
        <v>763</v>
      </c>
      <c r="AV129" s="68" t="s">
        <v>763</v>
      </c>
      <c r="AW129" s="68"/>
      <c r="BA129" s="200"/>
      <c r="BB129" s="68"/>
      <c r="BC129" s="147"/>
      <c r="BD129" s="68"/>
      <c r="BE129" s="68"/>
    </row>
    <row r="130" spans="1:57" x14ac:dyDescent="0.2">
      <c r="A130" s="79" t="s">
        <v>756</v>
      </c>
      <c r="B130" t="s">
        <v>299</v>
      </c>
      <c r="C130" t="s">
        <v>764</v>
      </c>
      <c r="E130" s="147">
        <v>44020</v>
      </c>
      <c r="F130" s="68" t="s">
        <v>290</v>
      </c>
      <c r="G130" s="68" t="s">
        <v>996</v>
      </c>
      <c r="H130" s="68">
        <v>2</v>
      </c>
      <c r="I130" s="68" t="s">
        <v>982</v>
      </c>
      <c r="J130" s="77" t="s">
        <v>761</v>
      </c>
      <c r="K130" s="68">
        <v>3</v>
      </c>
      <c r="L130" s="68">
        <v>2</v>
      </c>
      <c r="M130" s="68" t="s">
        <v>812</v>
      </c>
      <c r="N130" s="68" t="s">
        <v>997</v>
      </c>
      <c r="O130" s="131" t="s">
        <v>761</v>
      </c>
      <c r="P130" s="131" t="s">
        <v>761</v>
      </c>
      <c r="Q130" s="68" t="s">
        <v>761</v>
      </c>
      <c r="R130" s="68" t="s">
        <v>761</v>
      </c>
      <c r="S130" s="131">
        <v>1.35</v>
      </c>
      <c r="T130" s="68">
        <v>1.6</v>
      </c>
      <c r="U130" s="72">
        <v>0.84375</v>
      </c>
      <c r="V130" s="68">
        <v>0.8</v>
      </c>
      <c r="W130" s="68" t="s">
        <v>761</v>
      </c>
      <c r="X130" s="372">
        <v>23.5</v>
      </c>
      <c r="Y130" s="79">
        <v>6.33</v>
      </c>
      <c r="Z130" s="365">
        <v>5.420059445793461</v>
      </c>
      <c r="AA130" s="68" t="s">
        <v>761</v>
      </c>
      <c r="AB130" s="134">
        <v>27</v>
      </c>
      <c r="AC130" s="204">
        <v>42.3</v>
      </c>
      <c r="AD130" s="171">
        <v>9.9618077657542908E-2</v>
      </c>
      <c r="AE130" s="72">
        <v>0.8756270903010035</v>
      </c>
      <c r="AF130" s="72">
        <v>6.0594530321046385E-2</v>
      </c>
      <c r="AG130" s="137">
        <v>0.93622162062204983</v>
      </c>
      <c r="AH130" s="75">
        <v>17.88993386393599</v>
      </c>
      <c r="AI130" s="75">
        <v>18.82615548455804</v>
      </c>
      <c r="AJ130" s="72">
        <v>96.808639064641056</v>
      </c>
      <c r="AK130" s="72">
        <v>13.88395111175948</v>
      </c>
      <c r="AL130" s="72">
        <v>6.9727009469693195</v>
      </c>
      <c r="AM130" s="75">
        <v>31.77388497569547</v>
      </c>
      <c r="AN130" s="137">
        <v>32.710106596317516</v>
      </c>
      <c r="AO130" s="137">
        <v>9.0907499999999999</v>
      </c>
      <c r="AP130" s="137">
        <v>2.2870445312500007</v>
      </c>
      <c r="AQ130" s="70">
        <v>0.79899052272666249</v>
      </c>
      <c r="AR130" s="177">
        <v>11.37779453125</v>
      </c>
      <c r="AS130" s="68"/>
      <c r="AT130" s="68"/>
      <c r="AU130" s="68" t="s">
        <v>763</v>
      </c>
      <c r="AV130" s="68" t="s">
        <v>763</v>
      </c>
      <c r="AW130" s="68"/>
      <c r="BA130" s="200"/>
      <c r="BB130" s="68"/>
      <c r="BC130" s="147"/>
      <c r="BD130" s="68"/>
      <c r="BE130" s="68"/>
    </row>
    <row r="131" spans="1:57" x14ac:dyDescent="0.2">
      <c r="A131" s="79" t="s">
        <v>756</v>
      </c>
      <c r="B131" t="s">
        <v>299</v>
      </c>
      <c r="C131" t="s">
        <v>764</v>
      </c>
      <c r="D131" t="s">
        <v>785</v>
      </c>
      <c r="E131" s="147">
        <v>44020</v>
      </c>
      <c r="F131" s="68" t="s">
        <v>290</v>
      </c>
      <c r="G131" s="68" t="s">
        <v>996</v>
      </c>
      <c r="H131" s="68">
        <v>2</v>
      </c>
      <c r="I131" s="68" t="s">
        <v>982</v>
      </c>
      <c r="J131" s="77" t="s">
        <v>761</v>
      </c>
      <c r="K131" s="68">
        <v>3</v>
      </c>
      <c r="L131" s="68">
        <v>2</v>
      </c>
      <c r="M131" s="68" t="s">
        <v>812</v>
      </c>
      <c r="N131" s="68" t="s">
        <v>997</v>
      </c>
      <c r="O131" s="131" t="s">
        <v>761</v>
      </c>
      <c r="P131" s="131" t="s">
        <v>761</v>
      </c>
      <c r="Q131" s="68" t="s">
        <v>761</v>
      </c>
      <c r="R131" s="68" t="s">
        <v>761</v>
      </c>
      <c r="S131" s="131">
        <v>1.35</v>
      </c>
      <c r="T131" s="68">
        <v>1.6</v>
      </c>
      <c r="U131" s="72">
        <v>0.84375</v>
      </c>
      <c r="V131" s="68">
        <v>0.8</v>
      </c>
      <c r="W131" s="68" t="s">
        <v>761</v>
      </c>
      <c r="X131" s="372">
        <v>23.5</v>
      </c>
      <c r="Y131" s="79">
        <v>6.33</v>
      </c>
      <c r="Z131" s="365">
        <v>5.4169449419345996</v>
      </c>
      <c r="AA131" s="68" t="s">
        <v>761</v>
      </c>
      <c r="AB131" s="134">
        <v>27.1</v>
      </c>
      <c r="AC131" s="204">
        <v>42.3</v>
      </c>
      <c r="AD131" s="171">
        <v>9.9618077657542908E-2</v>
      </c>
      <c r="AE131" s="72">
        <v>0.79013377926421424</v>
      </c>
      <c r="AF131" s="72">
        <v>0.10368608799048752</v>
      </c>
      <c r="AG131" s="137">
        <v>0.89381986725470175</v>
      </c>
      <c r="AH131" s="75">
        <v>18.507415489507814</v>
      </c>
      <c r="AI131" s="75">
        <v>19.401235356762516</v>
      </c>
      <c r="AJ131" s="72">
        <v>76.056258266554678</v>
      </c>
      <c r="AK131" s="72">
        <v>11.465846418855072</v>
      </c>
      <c r="AL131" s="72">
        <v>6.6332877214789443</v>
      </c>
      <c r="AM131" s="75">
        <v>29.973261908362886</v>
      </c>
      <c r="AN131" s="137">
        <v>30.867081775617589</v>
      </c>
      <c r="AO131" s="137">
        <v>9.0837678571428579</v>
      </c>
      <c r="AP131" s="137">
        <v>0.55407667410714156</v>
      </c>
      <c r="AQ131" s="70">
        <v>0.94251031210240122</v>
      </c>
      <c r="AR131" s="177">
        <v>9.6378445312499998</v>
      </c>
      <c r="AS131" s="68"/>
      <c r="AT131" s="68"/>
      <c r="AU131" s="68" t="s">
        <v>763</v>
      </c>
      <c r="AV131" s="68" t="s">
        <v>763</v>
      </c>
      <c r="AW131" s="68"/>
      <c r="BA131" s="200"/>
      <c r="BB131" s="68"/>
      <c r="BC131" s="147"/>
      <c r="BD131" s="68"/>
      <c r="BE131" s="68"/>
    </row>
    <row r="132" spans="1:57" x14ac:dyDescent="0.2">
      <c r="A132" s="79" t="s">
        <v>756</v>
      </c>
      <c r="B132" t="s">
        <v>299</v>
      </c>
      <c r="C132" t="s">
        <v>765</v>
      </c>
      <c r="E132" s="147">
        <v>44020</v>
      </c>
      <c r="F132" s="68" t="s">
        <v>290</v>
      </c>
      <c r="G132" s="68" t="s">
        <v>996</v>
      </c>
      <c r="H132" s="68">
        <v>2</v>
      </c>
      <c r="I132" s="68" t="s">
        <v>982</v>
      </c>
      <c r="J132" s="77" t="s">
        <v>761</v>
      </c>
      <c r="K132" s="68">
        <v>3</v>
      </c>
      <c r="L132" s="68">
        <v>2</v>
      </c>
      <c r="M132" s="68" t="s">
        <v>812</v>
      </c>
      <c r="N132" s="68" t="s">
        <v>997</v>
      </c>
      <c r="O132" s="131" t="s">
        <v>761</v>
      </c>
      <c r="P132" s="131" t="s">
        <v>761</v>
      </c>
      <c r="Q132" s="68" t="s">
        <v>761</v>
      </c>
      <c r="R132" s="68" t="s">
        <v>761</v>
      </c>
      <c r="S132" s="131">
        <v>1.35</v>
      </c>
      <c r="T132" s="68">
        <v>1.6</v>
      </c>
      <c r="U132" s="72">
        <v>0.84375</v>
      </c>
      <c r="V132" s="68">
        <v>1.5</v>
      </c>
      <c r="W132" s="77">
        <v>0.30069444444444443</v>
      </c>
      <c r="X132" s="372">
        <v>23.4</v>
      </c>
      <c r="Y132" s="79">
        <v>5.95</v>
      </c>
      <c r="Z132" s="365">
        <v>5.0941092089910835</v>
      </c>
      <c r="AA132" s="68" t="s">
        <v>761</v>
      </c>
      <c r="AB132" s="131">
        <v>27</v>
      </c>
      <c r="AC132" s="79">
        <v>42.4</v>
      </c>
      <c r="AD132" s="75" t="s">
        <v>763</v>
      </c>
      <c r="AE132" s="75" t="s">
        <v>763</v>
      </c>
      <c r="AF132" s="75" t="s">
        <v>763</v>
      </c>
      <c r="AG132" s="137" t="s">
        <v>763</v>
      </c>
      <c r="AH132" s="75" t="s">
        <v>763</v>
      </c>
      <c r="AI132" s="75" t="s">
        <v>763</v>
      </c>
      <c r="AJ132" s="75" t="s">
        <v>763</v>
      </c>
      <c r="AK132" s="75" t="s">
        <v>763</v>
      </c>
      <c r="AL132" s="75" t="s">
        <v>763</v>
      </c>
      <c r="AM132" s="75" t="s">
        <v>763</v>
      </c>
      <c r="AN132" s="137" t="s">
        <v>763</v>
      </c>
      <c r="AO132" s="137" t="s">
        <v>763</v>
      </c>
      <c r="AP132" s="137" t="s">
        <v>763</v>
      </c>
      <c r="AQ132" s="75" t="s">
        <v>763</v>
      </c>
      <c r="AR132" s="75" t="s">
        <v>763</v>
      </c>
      <c r="AS132" s="68"/>
      <c r="AT132" s="68"/>
      <c r="AU132" s="68" t="s">
        <v>763</v>
      </c>
      <c r="AV132" s="68" t="s">
        <v>763</v>
      </c>
      <c r="AW132" s="68"/>
      <c r="BA132" s="200"/>
      <c r="BB132" s="68"/>
      <c r="BC132" s="147"/>
      <c r="BD132" s="68"/>
      <c r="BE132" s="68"/>
    </row>
    <row r="133" spans="1:57" x14ac:dyDescent="0.2">
      <c r="A133" s="79" t="s">
        <v>756</v>
      </c>
      <c r="B133" t="s">
        <v>299</v>
      </c>
      <c r="C133" t="s">
        <v>757</v>
      </c>
      <c r="E133" s="194">
        <v>44035</v>
      </c>
      <c r="F133" s="79" t="s">
        <v>290</v>
      </c>
      <c r="G133" s="79" t="s">
        <v>1013</v>
      </c>
      <c r="H133" s="68">
        <v>1</v>
      </c>
      <c r="I133" s="214" t="s">
        <v>982</v>
      </c>
      <c r="J133" s="77" t="s">
        <v>761</v>
      </c>
      <c r="K133" s="214">
        <v>3</v>
      </c>
      <c r="L133" s="79">
        <v>2</v>
      </c>
      <c r="M133" s="79" t="s">
        <v>812</v>
      </c>
      <c r="N133" s="79" t="s">
        <v>1014</v>
      </c>
      <c r="O133" s="131" t="s">
        <v>761</v>
      </c>
      <c r="P133" s="131" t="s">
        <v>761</v>
      </c>
      <c r="Q133" s="68">
        <v>1.2</v>
      </c>
      <c r="R133" s="68">
        <v>1.2</v>
      </c>
      <c r="S133" s="131">
        <v>1.2</v>
      </c>
      <c r="T133" s="68">
        <v>1.8</v>
      </c>
      <c r="U133" s="72">
        <v>0.66666666666666663</v>
      </c>
      <c r="V133" s="68">
        <v>0.15</v>
      </c>
      <c r="W133" s="77">
        <v>0.28125</v>
      </c>
      <c r="X133" s="372">
        <v>26.9</v>
      </c>
      <c r="Y133" s="79">
        <v>5.53</v>
      </c>
      <c r="Z133" s="365">
        <v>4.7181151166641841</v>
      </c>
      <c r="AA133" s="68" t="s">
        <v>761</v>
      </c>
      <c r="AB133" s="131">
        <v>28.3</v>
      </c>
      <c r="AC133" s="79">
        <v>43.9</v>
      </c>
      <c r="AD133" s="75" t="s">
        <v>763</v>
      </c>
      <c r="AE133" s="75" t="s">
        <v>763</v>
      </c>
      <c r="AF133" s="75" t="s">
        <v>763</v>
      </c>
      <c r="AG133" s="137" t="s">
        <v>763</v>
      </c>
      <c r="AH133" s="75" t="s">
        <v>763</v>
      </c>
      <c r="AI133" s="75" t="s">
        <v>763</v>
      </c>
      <c r="AJ133" s="75" t="s">
        <v>763</v>
      </c>
      <c r="AK133" s="75" t="s">
        <v>763</v>
      </c>
      <c r="AL133" s="75" t="s">
        <v>763</v>
      </c>
      <c r="AM133" s="75" t="s">
        <v>763</v>
      </c>
      <c r="AN133" s="137" t="s">
        <v>763</v>
      </c>
      <c r="AO133" s="137" t="s">
        <v>763</v>
      </c>
      <c r="AP133" s="137" t="s">
        <v>763</v>
      </c>
      <c r="AQ133" s="75" t="s">
        <v>763</v>
      </c>
      <c r="AR133" s="75" t="s">
        <v>763</v>
      </c>
      <c r="AS133" s="68"/>
      <c r="AT133" s="68"/>
      <c r="AU133" s="68" t="s">
        <v>763</v>
      </c>
      <c r="AV133" s="68" t="s">
        <v>763</v>
      </c>
      <c r="AW133" s="68"/>
      <c r="BA133" s="68"/>
      <c r="BB133" s="68"/>
      <c r="BC133" s="147"/>
      <c r="BD133" s="68"/>
      <c r="BE133" s="68"/>
    </row>
    <row r="134" spans="1:57" x14ac:dyDescent="0.2">
      <c r="A134" s="79" t="s">
        <v>756</v>
      </c>
      <c r="B134" t="s">
        <v>299</v>
      </c>
      <c r="C134" t="s">
        <v>764</v>
      </c>
      <c r="E134" s="194">
        <v>44035</v>
      </c>
      <c r="F134" s="79" t="s">
        <v>290</v>
      </c>
      <c r="G134" s="79" t="s">
        <v>1013</v>
      </c>
      <c r="H134" s="68">
        <v>1</v>
      </c>
      <c r="I134" s="214" t="s">
        <v>982</v>
      </c>
      <c r="J134" s="77" t="s">
        <v>761</v>
      </c>
      <c r="K134" s="214">
        <v>3</v>
      </c>
      <c r="L134" s="79">
        <v>2</v>
      </c>
      <c r="M134" s="79" t="s">
        <v>812</v>
      </c>
      <c r="N134" s="79" t="s">
        <v>1014</v>
      </c>
      <c r="O134" s="131" t="s">
        <v>761</v>
      </c>
      <c r="P134" s="131" t="s">
        <v>761</v>
      </c>
      <c r="Q134" s="68">
        <v>1.2</v>
      </c>
      <c r="R134" s="68">
        <v>1.2</v>
      </c>
      <c r="S134" s="131">
        <v>1.2</v>
      </c>
      <c r="T134" s="68">
        <v>1.8</v>
      </c>
      <c r="U134" s="72">
        <v>0.66666666666666663</v>
      </c>
      <c r="V134" s="68">
        <v>0.9</v>
      </c>
      <c r="W134" s="77">
        <v>0.28472222222222221</v>
      </c>
      <c r="X134" s="372">
        <v>27.7</v>
      </c>
      <c r="Y134" s="79">
        <v>5.77</v>
      </c>
      <c r="Z134" s="365">
        <v>4.9271970226269506</v>
      </c>
      <c r="AA134" s="68" t="s">
        <v>761</v>
      </c>
      <c r="AB134" s="134">
        <v>28.3</v>
      </c>
      <c r="AC134" s="204">
        <v>43.9</v>
      </c>
      <c r="AD134" s="171">
        <v>0.29726288987905791</v>
      </c>
      <c r="AE134" s="72">
        <v>0.89781637298710049</v>
      </c>
      <c r="AF134" s="72">
        <v>4.3627450980392148E-2</v>
      </c>
      <c r="AG134" s="137">
        <v>0.9414438239674926</v>
      </c>
      <c r="AH134" s="75">
        <v>21.823316176032506</v>
      </c>
      <c r="AI134" s="75">
        <v>22.764759999999999</v>
      </c>
      <c r="AJ134" s="72">
        <v>133.56749300935357</v>
      </c>
      <c r="AK134" s="72">
        <v>22.070243040862941</v>
      </c>
      <c r="AL134" s="72">
        <v>6.0519266943301915</v>
      </c>
      <c r="AM134" s="75">
        <v>43.893559216895447</v>
      </c>
      <c r="AN134" s="137">
        <v>44.835003040862944</v>
      </c>
      <c r="AO134" s="137">
        <v>9.44</v>
      </c>
      <c r="AP134" s="137">
        <v>2.6285000000000029</v>
      </c>
      <c r="AQ134" s="70">
        <v>0.78220159920454058</v>
      </c>
      <c r="AR134" s="177">
        <v>12.068500000000002</v>
      </c>
      <c r="AS134" s="68"/>
      <c r="AT134" s="68"/>
      <c r="AU134" s="68" t="s">
        <v>763</v>
      </c>
      <c r="AV134" s="68" t="s">
        <v>763</v>
      </c>
      <c r="AW134" s="68"/>
      <c r="BA134" s="68"/>
      <c r="BB134" s="68"/>
      <c r="BC134" s="147"/>
      <c r="BD134" s="68"/>
      <c r="BE134" s="68"/>
    </row>
    <row r="135" spans="1:57" x14ac:dyDescent="0.2">
      <c r="A135" s="79" t="s">
        <v>756</v>
      </c>
      <c r="B135" t="s">
        <v>299</v>
      </c>
      <c r="C135" t="s">
        <v>764</v>
      </c>
      <c r="D135" t="s">
        <v>785</v>
      </c>
      <c r="E135" s="194">
        <v>44035</v>
      </c>
      <c r="F135" s="79" t="s">
        <v>290</v>
      </c>
      <c r="G135" s="79" t="s">
        <v>1013</v>
      </c>
      <c r="H135" s="68">
        <v>1</v>
      </c>
      <c r="I135" s="214" t="s">
        <v>982</v>
      </c>
      <c r="J135" s="77" t="s">
        <v>761</v>
      </c>
      <c r="K135" s="214">
        <v>3</v>
      </c>
      <c r="L135" s="79">
        <v>2</v>
      </c>
      <c r="M135" s="79" t="s">
        <v>812</v>
      </c>
      <c r="N135" s="79" t="s">
        <v>1014</v>
      </c>
      <c r="O135" s="131" t="s">
        <v>761</v>
      </c>
      <c r="P135" s="131" t="s">
        <v>761</v>
      </c>
      <c r="Q135" s="68">
        <v>1.2</v>
      </c>
      <c r="R135" s="68">
        <v>1.2</v>
      </c>
      <c r="S135" s="131">
        <v>1.2</v>
      </c>
      <c r="T135" s="68">
        <v>1.8</v>
      </c>
      <c r="U135" s="72">
        <v>0.66666666666666663</v>
      </c>
      <c r="V135" s="68">
        <v>0.9</v>
      </c>
      <c r="W135" s="77">
        <v>0.28472222222222221</v>
      </c>
      <c r="X135" s="372">
        <v>27.7</v>
      </c>
      <c r="Y135" s="79">
        <v>5.77</v>
      </c>
      <c r="Z135" s="365">
        <v>4.9271970226269506</v>
      </c>
      <c r="AA135" s="68" t="s">
        <v>761</v>
      </c>
      <c r="AB135" s="134">
        <v>28.3</v>
      </c>
      <c r="AC135" s="204">
        <v>43.9</v>
      </c>
      <c r="AD135" s="171">
        <v>0.37460216422660719</v>
      </c>
      <c r="AE135" s="72">
        <v>0.75781974538403163</v>
      </c>
      <c r="AF135" s="75">
        <v>2.5000000000000001E-2</v>
      </c>
      <c r="AG135" s="137">
        <v>0.78281974538403165</v>
      </c>
      <c r="AH135" s="75">
        <v>19.936299237358924</v>
      </c>
      <c r="AI135" s="75">
        <v>20.719118982742955</v>
      </c>
      <c r="AJ135" s="72">
        <v>137.55434187385825</v>
      </c>
      <c r="AK135" s="72">
        <v>22.011469662910411</v>
      </c>
      <c r="AL135" s="72">
        <v>6.2492120689986894</v>
      </c>
      <c r="AM135" s="75">
        <v>41.947768900269338</v>
      </c>
      <c r="AN135" s="137">
        <v>42.73058864565337</v>
      </c>
      <c r="AO135" s="137">
        <v>7.9919999999999991</v>
      </c>
      <c r="AP135" s="137">
        <v>2.1037000000000003</v>
      </c>
      <c r="AQ135" s="70">
        <v>0.79162415681923981</v>
      </c>
      <c r="AR135" s="177">
        <v>10.095699999999999</v>
      </c>
      <c r="AS135" s="68"/>
      <c r="AT135" s="68"/>
      <c r="AU135" s="68" t="s">
        <v>763</v>
      </c>
      <c r="AV135" s="68" t="s">
        <v>763</v>
      </c>
      <c r="AW135" s="68"/>
      <c r="BA135" s="68"/>
      <c r="BB135" s="68"/>
      <c r="BC135" s="147"/>
      <c r="BD135" s="68"/>
      <c r="BE135" s="68"/>
    </row>
    <row r="136" spans="1:57" x14ac:dyDescent="0.2">
      <c r="A136" s="79" t="s">
        <v>756</v>
      </c>
      <c r="B136" t="s">
        <v>299</v>
      </c>
      <c r="C136" t="s">
        <v>765</v>
      </c>
      <c r="E136" s="194">
        <v>44035</v>
      </c>
      <c r="F136" s="79" t="s">
        <v>290</v>
      </c>
      <c r="G136" s="79" t="s">
        <v>1013</v>
      </c>
      <c r="H136" s="68">
        <v>1</v>
      </c>
      <c r="I136" s="214" t="s">
        <v>982</v>
      </c>
      <c r="J136" s="77" t="s">
        <v>761</v>
      </c>
      <c r="K136" s="214">
        <v>3</v>
      </c>
      <c r="L136" s="79">
        <v>2</v>
      </c>
      <c r="M136" s="79" t="s">
        <v>812</v>
      </c>
      <c r="N136" s="79" t="s">
        <v>1014</v>
      </c>
      <c r="O136" s="131" t="s">
        <v>761</v>
      </c>
      <c r="P136" s="131" t="s">
        <v>761</v>
      </c>
      <c r="Q136" s="68">
        <v>1.2</v>
      </c>
      <c r="R136" s="68">
        <v>1.2</v>
      </c>
      <c r="S136" s="131">
        <v>1.2</v>
      </c>
      <c r="T136" s="68">
        <v>1.8</v>
      </c>
      <c r="U136" s="72">
        <v>0.66666666666666663</v>
      </c>
      <c r="V136" s="68">
        <v>1.5</v>
      </c>
      <c r="W136" s="77">
        <v>0.28888888888888892</v>
      </c>
      <c r="X136" s="372">
        <v>27.6</v>
      </c>
      <c r="Y136" s="79">
        <v>5.81</v>
      </c>
      <c r="Z136" s="365">
        <v>4.9552780179837201</v>
      </c>
      <c r="AA136" s="68" t="s">
        <v>761</v>
      </c>
      <c r="AB136" s="131">
        <v>28.5</v>
      </c>
      <c r="AC136" s="79">
        <v>44.3</v>
      </c>
      <c r="AD136" s="75" t="s">
        <v>763</v>
      </c>
      <c r="AE136" s="75" t="s">
        <v>763</v>
      </c>
      <c r="AF136" s="75" t="s">
        <v>763</v>
      </c>
      <c r="AG136" s="137" t="s">
        <v>763</v>
      </c>
      <c r="AH136" s="75" t="s">
        <v>763</v>
      </c>
      <c r="AI136" s="75" t="s">
        <v>763</v>
      </c>
      <c r="AJ136" s="75" t="s">
        <v>763</v>
      </c>
      <c r="AK136" s="75" t="s">
        <v>763</v>
      </c>
      <c r="AL136" s="75" t="s">
        <v>763</v>
      </c>
      <c r="AM136" s="75" t="s">
        <v>763</v>
      </c>
      <c r="AN136" s="137" t="s">
        <v>763</v>
      </c>
      <c r="AO136" s="137" t="s">
        <v>763</v>
      </c>
      <c r="AP136" s="137" t="s">
        <v>763</v>
      </c>
      <c r="AQ136" s="75" t="s">
        <v>763</v>
      </c>
      <c r="AR136" s="75" t="s">
        <v>763</v>
      </c>
      <c r="AS136" s="68"/>
      <c r="AT136" s="68"/>
      <c r="AU136" s="68" t="s">
        <v>763</v>
      </c>
      <c r="AV136" s="68" t="s">
        <v>763</v>
      </c>
      <c r="AW136" s="68"/>
      <c r="BA136" s="68"/>
      <c r="BB136" s="68"/>
      <c r="BC136" s="147"/>
      <c r="BD136" s="68"/>
      <c r="BE136" s="68"/>
    </row>
    <row r="137" spans="1:57" x14ac:dyDescent="0.2">
      <c r="A137" s="79" t="s">
        <v>756</v>
      </c>
      <c r="B137" t="s">
        <v>299</v>
      </c>
      <c r="C137" t="s">
        <v>757</v>
      </c>
      <c r="E137" s="147">
        <v>44049</v>
      </c>
      <c r="F137" s="68" t="s">
        <v>290</v>
      </c>
      <c r="G137" s="68" t="s">
        <v>1035</v>
      </c>
      <c r="H137" s="68">
        <v>1</v>
      </c>
      <c r="I137" s="68" t="s">
        <v>982</v>
      </c>
      <c r="J137" s="77" t="s">
        <v>761</v>
      </c>
      <c r="K137" s="215">
        <v>2</v>
      </c>
      <c r="L137" s="68">
        <v>1</v>
      </c>
      <c r="M137" s="68" t="s">
        <v>872</v>
      </c>
      <c r="N137" s="68" t="s">
        <v>1036</v>
      </c>
      <c r="O137" s="131" t="s">
        <v>761</v>
      </c>
      <c r="P137" s="131" t="s">
        <v>761</v>
      </c>
      <c r="Q137" s="68">
        <v>1</v>
      </c>
      <c r="R137" s="68">
        <v>1</v>
      </c>
      <c r="S137" s="131">
        <v>1</v>
      </c>
      <c r="T137" s="68">
        <v>1.25</v>
      </c>
      <c r="U137" s="72">
        <v>0.8</v>
      </c>
      <c r="V137" s="68">
        <v>0.15</v>
      </c>
      <c r="W137" s="77">
        <v>0.29236111111111113</v>
      </c>
      <c r="X137" s="372">
        <v>24.5</v>
      </c>
      <c r="Y137" s="79">
        <v>5.18</v>
      </c>
      <c r="Z137" s="365">
        <v>4.5610345473184033</v>
      </c>
      <c r="AA137" s="68" t="s">
        <v>761</v>
      </c>
      <c r="AB137" s="131">
        <v>22.3</v>
      </c>
      <c r="AC137" s="79">
        <v>35.6</v>
      </c>
      <c r="AD137" s="75" t="s">
        <v>763</v>
      </c>
      <c r="AE137" s="75" t="s">
        <v>763</v>
      </c>
      <c r="AF137" s="75" t="s">
        <v>763</v>
      </c>
      <c r="AG137" s="137" t="s">
        <v>763</v>
      </c>
      <c r="AH137" s="75" t="s">
        <v>763</v>
      </c>
      <c r="AI137" s="75" t="s">
        <v>763</v>
      </c>
      <c r="AJ137" s="75" t="s">
        <v>763</v>
      </c>
      <c r="AK137" s="75" t="s">
        <v>763</v>
      </c>
      <c r="AL137" s="75" t="s">
        <v>763</v>
      </c>
      <c r="AM137" s="75" t="s">
        <v>763</v>
      </c>
      <c r="AN137" s="137" t="s">
        <v>763</v>
      </c>
      <c r="AO137" s="137" t="s">
        <v>763</v>
      </c>
      <c r="AP137" s="137" t="s">
        <v>763</v>
      </c>
      <c r="AQ137" s="75" t="s">
        <v>763</v>
      </c>
      <c r="AR137" s="75" t="s">
        <v>763</v>
      </c>
      <c r="AS137" s="68"/>
      <c r="AT137" s="68"/>
      <c r="AU137" s="68" t="s">
        <v>763</v>
      </c>
      <c r="AV137" s="68" t="s">
        <v>763</v>
      </c>
      <c r="AW137" s="68"/>
    </row>
    <row r="138" spans="1:57" x14ac:dyDescent="0.2">
      <c r="A138" s="79" t="s">
        <v>756</v>
      </c>
      <c r="B138" t="s">
        <v>299</v>
      </c>
      <c r="C138" t="s">
        <v>764</v>
      </c>
      <c r="D138" t="s">
        <v>781</v>
      </c>
      <c r="E138" s="147">
        <v>44049</v>
      </c>
      <c r="F138" s="68" t="s">
        <v>290</v>
      </c>
      <c r="G138" s="68" t="s">
        <v>1035</v>
      </c>
      <c r="H138" s="68">
        <v>1</v>
      </c>
      <c r="I138" s="68" t="s">
        <v>982</v>
      </c>
      <c r="J138" s="77" t="s">
        <v>761</v>
      </c>
      <c r="K138" s="215">
        <v>2</v>
      </c>
      <c r="L138" s="68">
        <v>1</v>
      </c>
      <c r="M138" s="68" t="s">
        <v>872</v>
      </c>
      <c r="N138" s="68" t="s">
        <v>1036</v>
      </c>
      <c r="O138" s="131" t="s">
        <v>761</v>
      </c>
      <c r="P138" s="131" t="s">
        <v>761</v>
      </c>
      <c r="Q138" s="68">
        <v>1</v>
      </c>
      <c r="R138" s="68">
        <v>1</v>
      </c>
      <c r="S138" s="131">
        <v>1</v>
      </c>
      <c r="T138" s="68">
        <v>1.25</v>
      </c>
      <c r="U138" s="72">
        <v>0.8</v>
      </c>
      <c r="V138" s="68">
        <v>0.6</v>
      </c>
      <c r="W138" s="77" t="s">
        <v>761</v>
      </c>
      <c r="X138" s="372">
        <v>26.3</v>
      </c>
      <c r="Y138" s="79">
        <v>4.79</v>
      </c>
      <c r="Z138" s="365">
        <v>4.1606765956090426</v>
      </c>
      <c r="AA138" s="68" t="s">
        <v>761</v>
      </c>
      <c r="AB138" s="134">
        <v>25</v>
      </c>
      <c r="AC138" s="204">
        <v>39.5</v>
      </c>
      <c r="AD138" s="68">
        <v>0.2</v>
      </c>
      <c r="AE138" s="68">
        <v>1.49</v>
      </c>
      <c r="AF138" s="72">
        <v>0.65949999999999998</v>
      </c>
      <c r="AG138" s="137">
        <v>2.1494999999999997</v>
      </c>
      <c r="AH138" s="75">
        <v>23.2287</v>
      </c>
      <c r="AI138" s="75" t="s">
        <v>1037</v>
      </c>
      <c r="AJ138" s="72">
        <v>143.1720929905245</v>
      </c>
      <c r="AK138" s="72">
        <v>22.377543845586217</v>
      </c>
      <c r="AL138" s="72">
        <v>6.3980253587465992</v>
      </c>
      <c r="AM138" s="75">
        <v>45.606243845586221</v>
      </c>
      <c r="AN138" s="137">
        <v>47.755743845586217</v>
      </c>
      <c r="AO138" s="137">
        <v>3.7119999999999997</v>
      </c>
      <c r="AP138" s="137">
        <v>3.8205000000000009</v>
      </c>
      <c r="AQ138" s="70">
        <v>0.49279787587122464</v>
      </c>
      <c r="AR138" s="177">
        <v>7.5325000000000006</v>
      </c>
      <c r="AS138" s="68"/>
      <c r="AT138" s="68"/>
      <c r="AU138" s="68" t="s">
        <v>763</v>
      </c>
      <c r="AV138" s="68" t="s">
        <v>763</v>
      </c>
      <c r="AW138" s="68"/>
    </row>
    <row r="139" spans="1:57" x14ac:dyDescent="0.2">
      <c r="A139" s="79" t="s">
        <v>756</v>
      </c>
      <c r="B139" t="s">
        <v>299</v>
      </c>
      <c r="C139" t="s">
        <v>764</v>
      </c>
      <c r="D139" t="s">
        <v>785</v>
      </c>
      <c r="E139" s="147">
        <v>44049</v>
      </c>
      <c r="F139" s="68" t="s">
        <v>290</v>
      </c>
      <c r="G139" s="68" t="s">
        <v>1035</v>
      </c>
      <c r="H139" s="68">
        <v>1</v>
      </c>
      <c r="I139" s="68" t="s">
        <v>982</v>
      </c>
      <c r="J139" s="77" t="s">
        <v>761</v>
      </c>
      <c r="K139" s="215">
        <v>2</v>
      </c>
      <c r="L139" s="68">
        <v>1</v>
      </c>
      <c r="M139" s="68" t="s">
        <v>872</v>
      </c>
      <c r="N139" s="68" t="s">
        <v>1036</v>
      </c>
      <c r="O139" s="131" t="s">
        <v>761</v>
      </c>
      <c r="P139" s="131" t="s">
        <v>761</v>
      </c>
      <c r="Q139" s="68">
        <v>1</v>
      </c>
      <c r="R139" s="68">
        <v>1</v>
      </c>
      <c r="S139" s="131">
        <v>1</v>
      </c>
      <c r="T139" s="68">
        <v>1.25</v>
      </c>
      <c r="U139" s="72">
        <v>0.8</v>
      </c>
      <c r="V139" s="68">
        <v>0.6</v>
      </c>
      <c r="W139" s="77" t="s">
        <v>761</v>
      </c>
      <c r="X139" s="372">
        <v>26.3</v>
      </c>
      <c r="Y139" s="79">
        <v>4.79</v>
      </c>
      <c r="Z139" s="365">
        <v>4.1606765956090426</v>
      </c>
      <c r="AA139" s="68" t="s">
        <v>761</v>
      </c>
      <c r="AB139" s="134">
        <v>25</v>
      </c>
      <c r="AC139" s="204">
        <v>39.5</v>
      </c>
      <c r="AD139" s="68">
        <v>0.3</v>
      </c>
      <c r="AE139" s="68">
        <v>1.31</v>
      </c>
      <c r="AF139" s="72">
        <v>0.48099999999999998</v>
      </c>
      <c r="AG139" s="137">
        <v>1.7909999999999999</v>
      </c>
      <c r="AH139" s="75">
        <v>17.242100000000001</v>
      </c>
      <c r="AI139" s="75" t="s">
        <v>1038</v>
      </c>
      <c r="AJ139" s="72">
        <v>110.59</v>
      </c>
      <c r="AK139" s="72">
        <v>17.78</v>
      </c>
      <c r="AL139" s="72">
        <v>6.22</v>
      </c>
      <c r="AM139" s="75">
        <v>35.022100000000002</v>
      </c>
      <c r="AN139" s="137">
        <v>36.813100000000006</v>
      </c>
      <c r="AO139" s="137">
        <v>4.54</v>
      </c>
      <c r="AP139" s="137">
        <v>3.61</v>
      </c>
      <c r="AQ139" s="70">
        <v>0.56000000000000005</v>
      </c>
      <c r="AR139" s="177">
        <v>8.15</v>
      </c>
      <c r="AS139" s="68"/>
      <c r="AT139" s="68"/>
      <c r="AU139" s="68" t="s">
        <v>763</v>
      </c>
      <c r="AV139" s="68" t="s">
        <v>763</v>
      </c>
      <c r="AW139" s="68"/>
    </row>
    <row r="140" spans="1:57" x14ac:dyDescent="0.2">
      <c r="A140" s="79" t="s">
        <v>756</v>
      </c>
      <c r="B140" t="s">
        <v>299</v>
      </c>
      <c r="C140" t="s">
        <v>765</v>
      </c>
      <c r="E140" s="147">
        <v>44049</v>
      </c>
      <c r="F140" s="68" t="s">
        <v>290</v>
      </c>
      <c r="G140" s="68" t="s">
        <v>1035</v>
      </c>
      <c r="H140" s="68">
        <v>1</v>
      </c>
      <c r="I140" s="68" t="s">
        <v>982</v>
      </c>
      <c r="J140" s="77" t="s">
        <v>761</v>
      </c>
      <c r="K140" s="215">
        <v>2</v>
      </c>
      <c r="L140" s="68">
        <v>1</v>
      </c>
      <c r="M140" s="68" t="s">
        <v>872</v>
      </c>
      <c r="N140" s="68" t="s">
        <v>1036</v>
      </c>
      <c r="O140" s="131" t="s">
        <v>761</v>
      </c>
      <c r="P140" s="131" t="s">
        <v>761</v>
      </c>
      <c r="Q140" s="68">
        <v>1</v>
      </c>
      <c r="R140" s="68">
        <v>1</v>
      </c>
      <c r="S140" s="131">
        <v>1</v>
      </c>
      <c r="T140" s="68">
        <v>1.25</v>
      </c>
      <c r="U140" s="72">
        <v>0.8</v>
      </c>
      <c r="V140" s="68">
        <v>1</v>
      </c>
      <c r="W140" s="77">
        <v>0.30416666666666664</v>
      </c>
      <c r="X140" s="372">
        <v>26.2</v>
      </c>
      <c r="Y140" s="79">
        <v>4.79</v>
      </c>
      <c r="Z140" s="365">
        <v>4.1159369956934437</v>
      </c>
      <c r="AA140" s="68" t="s">
        <v>761</v>
      </c>
      <c r="AB140" s="131">
        <v>26.9</v>
      </c>
      <c r="AC140" s="79">
        <v>42.2</v>
      </c>
      <c r="AD140" s="75" t="s">
        <v>763</v>
      </c>
      <c r="AE140" s="75" t="s">
        <v>763</v>
      </c>
      <c r="AF140" s="75" t="s">
        <v>763</v>
      </c>
      <c r="AG140" s="137" t="s">
        <v>763</v>
      </c>
      <c r="AH140" s="75" t="s">
        <v>763</v>
      </c>
      <c r="AI140" s="75" t="s">
        <v>763</v>
      </c>
      <c r="AJ140" s="75" t="s">
        <v>763</v>
      </c>
      <c r="AK140" s="75" t="s">
        <v>763</v>
      </c>
      <c r="AL140" s="75" t="s">
        <v>763</v>
      </c>
      <c r="AM140" s="75" t="s">
        <v>763</v>
      </c>
      <c r="AN140" s="137" t="s">
        <v>763</v>
      </c>
      <c r="AO140" s="137" t="s">
        <v>763</v>
      </c>
      <c r="AP140" s="137" t="s">
        <v>763</v>
      </c>
      <c r="AQ140" s="75" t="s">
        <v>763</v>
      </c>
      <c r="AR140" s="75" t="s">
        <v>763</v>
      </c>
      <c r="AS140" s="68"/>
      <c r="AT140" s="68"/>
      <c r="AU140" s="68" t="s">
        <v>763</v>
      </c>
      <c r="AV140" s="68" t="s">
        <v>763</v>
      </c>
      <c r="AW140" s="68"/>
    </row>
    <row r="141" spans="1:57" x14ac:dyDescent="0.2">
      <c r="A141" s="79" t="s">
        <v>756</v>
      </c>
      <c r="B141" t="s">
        <v>299</v>
      </c>
      <c r="C141" t="s">
        <v>757</v>
      </c>
      <c r="E141" s="147">
        <v>44064</v>
      </c>
      <c r="F141" s="68" t="s">
        <v>290</v>
      </c>
      <c r="G141" s="68" t="s">
        <v>1013</v>
      </c>
      <c r="H141" s="68">
        <v>1</v>
      </c>
      <c r="I141" s="68" t="s">
        <v>982</v>
      </c>
      <c r="J141" s="77" t="s">
        <v>761</v>
      </c>
      <c r="K141" s="217" t="s">
        <v>1051</v>
      </c>
      <c r="L141" s="68">
        <v>1</v>
      </c>
      <c r="M141" s="68" t="s">
        <v>812</v>
      </c>
      <c r="N141" s="68" t="s">
        <v>1052</v>
      </c>
      <c r="O141" s="131" t="s">
        <v>761</v>
      </c>
      <c r="P141" s="131" t="s">
        <v>761</v>
      </c>
      <c r="Q141" s="68">
        <v>1.1499999999999999</v>
      </c>
      <c r="R141" s="68">
        <v>1.1499999999999999</v>
      </c>
      <c r="S141" s="131">
        <v>1.1499999999999999</v>
      </c>
      <c r="T141" s="68">
        <v>1.2</v>
      </c>
      <c r="U141" s="72">
        <v>0.95833333333333326</v>
      </c>
      <c r="V141" s="68">
        <v>0.15</v>
      </c>
      <c r="W141" s="77">
        <v>0.27847222222222223</v>
      </c>
      <c r="X141" s="372">
        <v>21.8</v>
      </c>
      <c r="Y141" s="79">
        <v>5.44</v>
      </c>
      <c r="Z141" s="365">
        <v>4.678776586121729</v>
      </c>
      <c r="AA141" s="68" t="s">
        <v>761</v>
      </c>
      <c r="AB141" s="131">
        <v>25.9</v>
      </c>
      <c r="AC141" s="79">
        <v>40.6</v>
      </c>
      <c r="AD141" s="75" t="s">
        <v>763</v>
      </c>
      <c r="AE141" s="75" t="s">
        <v>763</v>
      </c>
      <c r="AF141" s="75" t="s">
        <v>763</v>
      </c>
      <c r="AG141" s="137" t="s">
        <v>763</v>
      </c>
      <c r="AH141" s="75" t="s">
        <v>763</v>
      </c>
      <c r="AI141" s="75" t="s">
        <v>763</v>
      </c>
      <c r="AJ141" s="75" t="s">
        <v>763</v>
      </c>
      <c r="AK141" s="75" t="s">
        <v>763</v>
      </c>
      <c r="AL141" s="75" t="s">
        <v>763</v>
      </c>
      <c r="AM141" s="75" t="s">
        <v>763</v>
      </c>
      <c r="AN141" s="137" t="s">
        <v>763</v>
      </c>
      <c r="AO141" s="137" t="s">
        <v>763</v>
      </c>
      <c r="AP141" s="137" t="s">
        <v>763</v>
      </c>
      <c r="AQ141" s="75" t="s">
        <v>763</v>
      </c>
      <c r="AR141" s="75" t="s">
        <v>763</v>
      </c>
      <c r="AS141" s="68"/>
      <c r="AT141" s="68"/>
      <c r="AU141" s="68" t="s">
        <v>763</v>
      </c>
      <c r="AV141" s="68" t="s">
        <v>763</v>
      </c>
      <c r="AW141" s="68"/>
    </row>
    <row r="142" spans="1:57" x14ac:dyDescent="0.2">
      <c r="A142" s="79" t="s">
        <v>756</v>
      </c>
      <c r="B142" t="s">
        <v>299</v>
      </c>
      <c r="C142" t="s">
        <v>764</v>
      </c>
      <c r="D142" t="s">
        <v>781</v>
      </c>
      <c r="E142" s="147">
        <v>44064</v>
      </c>
      <c r="F142" s="68" t="s">
        <v>290</v>
      </c>
      <c r="G142" s="68" t="s">
        <v>1013</v>
      </c>
      <c r="H142" s="68">
        <v>1</v>
      </c>
      <c r="I142" s="68" t="s">
        <v>982</v>
      </c>
      <c r="J142" s="77" t="s">
        <v>761</v>
      </c>
      <c r="K142" s="217" t="s">
        <v>1051</v>
      </c>
      <c r="L142" s="68">
        <v>1</v>
      </c>
      <c r="M142" s="68" t="s">
        <v>812</v>
      </c>
      <c r="N142" s="68" t="s">
        <v>1052</v>
      </c>
      <c r="O142" s="131" t="s">
        <v>761</v>
      </c>
      <c r="P142" s="131" t="s">
        <v>761</v>
      </c>
      <c r="Q142" s="68">
        <v>1.1499999999999999</v>
      </c>
      <c r="R142" s="68">
        <v>1.1499999999999999</v>
      </c>
      <c r="S142" s="131">
        <v>1.1499999999999999</v>
      </c>
      <c r="T142" s="68">
        <v>1.2</v>
      </c>
      <c r="U142" s="72">
        <v>0.95833333333333326</v>
      </c>
      <c r="V142" s="68">
        <v>0.5</v>
      </c>
      <c r="W142" s="77">
        <v>0.27916666666666667</v>
      </c>
      <c r="X142" s="372">
        <v>23</v>
      </c>
      <c r="Y142" s="79">
        <v>6.1</v>
      </c>
      <c r="Z142" s="365">
        <v>5.1991235595053196</v>
      </c>
      <c r="AA142" s="68" t="s">
        <v>761</v>
      </c>
      <c r="AB142" s="134">
        <v>27.7</v>
      </c>
      <c r="AC142" s="204">
        <v>43.2</v>
      </c>
      <c r="AD142" s="171">
        <v>0.125</v>
      </c>
      <c r="AE142" s="72">
        <v>0.78021144378984686</v>
      </c>
      <c r="AF142" s="75">
        <v>2.5000000000000001E-2</v>
      </c>
      <c r="AG142" s="137">
        <v>0.80521144378984688</v>
      </c>
      <c r="AH142" s="75">
        <v>15.943587202572257</v>
      </c>
      <c r="AI142" s="72">
        <v>16.748798646362104</v>
      </c>
      <c r="AJ142" s="72">
        <v>122.41238543830879</v>
      </c>
      <c r="AK142" s="72">
        <v>19.354867778902349</v>
      </c>
      <c r="AL142" s="72">
        <v>6.3246304152872401</v>
      </c>
      <c r="AM142" s="75">
        <v>35.298454981474606</v>
      </c>
      <c r="AN142" s="137">
        <v>36.10366642526445</v>
      </c>
      <c r="AO142" s="137">
        <v>10.763999999999999</v>
      </c>
      <c r="AP142" s="137">
        <v>5.2519999999999998</v>
      </c>
      <c r="AQ142" s="70">
        <v>0.67207792207792216</v>
      </c>
      <c r="AR142" s="177">
        <v>16.015999999999998</v>
      </c>
      <c r="AS142" s="68"/>
      <c r="AT142" s="68"/>
      <c r="AU142" s="68" t="s">
        <v>763</v>
      </c>
      <c r="AV142" s="68" t="s">
        <v>763</v>
      </c>
      <c r="AW142" s="68"/>
    </row>
    <row r="143" spans="1:57" x14ac:dyDescent="0.2">
      <c r="A143" s="79" t="s">
        <v>756</v>
      </c>
      <c r="B143" t="s">
        <v>299</v>
      </c>
      <c r="C143" t="s">
        <v>764</v>
      </c>
      <c r="D143" t="s">
        <v>785</v>
      </c>
      <c r="E143" s="147">
        <v>44064</v>
      </c>
      <c r="F143" s="68" t="s">
        <v>290</v>
      </c>
      <c r="G143" s="68" t="s">
        <v>1013</v>
      </c>
      <c r="H143" s="68">
        <v>1</v>
      </c>
      <c r="I143" s="68" t="s">
        <v>982</v>
      </c>
      <c r="J143" s="77" t="s">
        <v>761</v>
      </c>
      <c r="K143" s="217" t="s">
        <v>1051</v>
      </c>
      <c r="L143" s="68">
        <v>1</v>
      </c>
      <c r="M143" s="68" t="s">
        <v>812</v>
      </c>
      <c r="N143" s="68" t="s">
        <v>1052</v>
      </c>
      <c r="O143" s="131" t="s">
        <v>761</v>
      </c>
      <c r="P143" s="131" t="s">
        <v>761</v>
      </c>
      <c r="Q143" s="68">
        <v>1.1499999999999999</v>
      </c>
      <c r="R143" s="68">
        <v>1.1499999999999999</v>
      </c>
      <c r="S143" s="131">
        <v>1.1499999999999999</v>
      </c>
      <c r="T143" s="68">
        <v>1.2</v>
      </c>
      <c r="U143" s="72">
        <v>0.95833333333333326</v>
      </c>
      <c r="V143" s="68">
        <v>0.5</v>
      </c>
      <c r="W143" s="77">
        <v>0.27916666666666667</v>
      </c>
      <c r="X143" s="372">
        <v>23</v>
      </c>
      <c r="Y143" s="79">
        <v>6.1</v>
      </c>
      <c r="Z143" s="365">
        <v>5.1991235595053196</v>
      </c>
      <c r="AA143" s="68" t="s">
        <v>761</v>
      </c>
      <c r="AB143" s="134">
        <v>27.7</v>
      </c>
      <c r="AC143" s="204">
        <v>43.2</v>
      </c>
      <c r="AD143" s="171">
        <v>0.14999999999999997</v>
      </c>
      <c r="AE143" s="72">
        <v>0.82132192720522901</v>
      </c>
      <c r="AF143" s="75">
        <v>2.5000000000000001E-2</v>
      </c>
      <c r="AG143" s="137">
        <v>0.84632192720522903</v>
      </c>
      <c r="AH143" s="75">
        <v>14.658821896821847</v>
      </c>
      <c r="AI143" s="72">
        <v>15.505143824027076</v>
      </c>
      <c r="AJ143" s="72">
        <v>104.85258777126545</v>
      </c>
      <c r="AK143" s="72">
        <v>16.263277617067068</v>
      </c>
      <c r="AL143" s="72">
        <v>6.4471990357731253</v>
      </c>
      <c r="AM143" s="75">
        <v>30.922099513888917</v>
      </c>
      <c r="AN143" s="137">
        <v>31.768421441094144</v>
      </c>
      <c r="AO143" s="131">
        <v>11.6</v>
      </c>
      <c r="AP143" s="131">
        <v>2.1</v>
      </c>
      <c r="AQ143" s="70">
        <v>0.85</v>
      </c>
      <c r="AR143" s="177">
        <v>13.7</v>
      </c>
      <c r="AS143" s="68"/>
      <c r="AT143" s="68"/>
      <c r="AU143" s="68" t="s">
        <v>763</v>
      </c>
      <c r="AV143" s="68" t="s">
        <v>763</v>
      </c>
      <c r="AW143" s="68"/>
    </row>
    <row r="144" spans="1:57" x14ac:dyDescent="0.2">
      <c r="A144" s="79" t="s">
        <v>756</v>
      </c>
      <c r="B144" t="s">
        <v>299</v>
      </c>
      <c r="C144" t="s">
        <v>765</v>
      </c>
      <c r="E144" s="147">
        <v>44064</v>
      </c>
      <c r="F144" s="68" t="s">
        <v>290</v>
      </c>
      <c r="G144" s="68" t="s">
        <v>1013</v>
      </c>
      <c r="H144" s="68">
        <v>1</v>
      </c>
      <c r="I144" s="68" t="s">
        <v>982</v>
      </c>
      <c r="J144" s="77" t="s">
        <v>761</v>
      </c>
      <c r="K144" s="217" t="s">
        <v>1051</v>
      </c>
      <c r="L144" s="68">
        <v>1</v>
      </c>
      <c r="M144" s="68" t="s">
        <v>812</v>
      </c>
      <c r="N144" s="68" t="s">
        <v>1052</v>
      </c>
      <c r="O144" s="131" t="s">
        <v>761</v>
      </c>
      <c r="P144" s="131" t="s">
        <v>761</v>
      </c>
      <c r="Q144" s="68">
        <v>1.1499999999999999</v>
      </c>
      <c r="R144" s="68">
        <v>1.1499999999999999</v>
      </c>
      <c r="S144" s="131">
        <v>1.1499999999999999</v>
      </c>
      <c r="T144" s="68">
        <v>1.2</v>
      </c>
      <c r="U144" s="72">
        <v>0.95833333333333326</v>
      </c>
      <c r="V144" s="68">
        <v>1</v>
      </c>
      <c r="W144" s="77">
        <v>0.27986111111111112</v>
      </c>
      <c r="X144" s="372">
        <v>23.1</v>
      </c>
      <c r="Y144" s="79">
        <v>6.17</v>
      </c>
      <c r="Z144" s="365">
        <v>5.2563689328875123</v>
      </c>
      <c r="AA144" s="68" t="s">
        <v>761</v>
      </c>
      <c r="AB144" s="131">
        <v>27.8</v>
      </c>
      <c r="AC144" s="79">
        <v>43.4</v>
      </c>
      <c r="AD144" s="75" t="s">
        <v>763</v>
      </c>
      <c r="AE144" s="75" t="s">
        <v>763</v>
      </c>
      <c r="AF144" s="75" t="s">
        <v>763</v>
      </c>
      <c r="AG144" s="137" t="s">
        <v>763</v>
      </c>
      <c r="AH144" s="75" t="s">
        <v>763</v>
      </c>
      <c r="AI144" s="75" t="s">
        <v>763</v>
      </c>
      <c r="AJ144" s="75" t="s">
        <v>763</v>
      </c>
      <c r="AK144" s="75" t="s">
        <v>763</v>
      </c>
      <c r="AL144" s="75" t="s">
        <v>763</v>
      </c>
      <c r="AM144" s="75" t="s">
        <v>763</v>
      </c>
      <c r="AN144" s="137" t="s">
        <v>763</v>
      </c>
      <c r="AO144" s="137" t="s">
        <v>763</v>
      </c>
      <c r="AP144" s="137" t="s">
        <v>763</v>
      </c>
      <c r="AQ144" s="75" t="s">
        <v>763</v>
      </c>
      <c r="AR144" s="75" t="s">
        <v>763</v>
      </c>
      <c r="AS144" s="68"/>
      <c r="AT144" s="68"/>
      <c r="AU144" s="68" t="s">
        <v>763</v>
      </c>
      <c r="AV144" s="68" t="s">
        <v>763</v>
      </c>
      <c r="AW144" s="68"/>
    </row>
    <row r="146" spans="1:54" x14ac:dyDescent="0.2">
      <c r="A146" s="236" t="s">
        <v>1245</v>
      </c>
    </row>
    <row r="147" spans="1:54" ht="16" x14ac:dyDescent="0.2">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450" t="s">
        <v>1203</v>
      </c>
      <c r="AE147" s="84"/>
      <c r="AF147" s="84"/>
      <c r="AG147" s="82"/>
      <c r="AH147" s="82"/>
      <c r="AI147" s="84"/>
      <c r="AJ147" s="82"/>
      <c r="AK147" s="84"/>
      <c r="AL147" s="82"/>
      <c r="AM147" s="82"/>
      <c r="AN147" s="82"/>
      <c r="AO147" s="82"/>
      <c r="AP147" s="82"/>
      <c r="AQ147" s="82"/>
      <c r="AR147" s="82"/>
      <c r="AS147" s="82"/>
      <c r="AT147" s="82"/>
      <c r="AU147" s="82"/>
      <c r="AV147" s="82"/>
      <c r="AW147" s="82"/>
      <c r="AX147" s="82"/>
      <c r="AY147" s="82"/>
      <c r="AZ147" s="82"/>
      <c r="BA147" s="82"/>
      <c r="BB147" s="82"/>
    </row>
    <row r="148" spans="1:54" x14ac:dyDescent="0.2">
      <c r="A148" s="86"/>
      <c r="B148" s="86"/>
      <c r="C148" s="87"/>
      <c r="D148" s="87"/>
      <c r="E148" s="87"/>
      <c r="F148" s="86"/>
      <c r="G148" s="86"/>
      <c r="H148" s="88" t="s">
        <v>702</v>
      </c>
      <c r="I148" s="89"/>
      <c r="J148" s="89"/>
      <c r="K148" s="82"/>
      <c r="L148" s="86"/>
      <c r="M148" s="86"/>
      <c r="N148" s="86"/>
      <c r="O148" s="86"/>
      <c r="P148" s="86"/>
      <c r="Q148" s="86"/>
      <c r="R148" s="86"/>
      <c r="S148" s="86"/>
      <c r="T148" s="86"/>
      <c r="U148" s="86"/>
      <c r="V148" s="89" t="s">
        <v>977</v>
      </c>
      <c r="W148" s="82"/>
      <c r="X148" s="82"/>
      <c r="Y148" s="82"/>
      <c r="Z148" s="82"/>
      <c r="AA148" s="82"/>
      <c r="AB148" s="82"/>
      <c r="AC148" s="450" t="s">
        <v>1204</v>
      </c>
      <c r="AD148" s="450"/>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row>
    <row r="149" spans="1:54" ht="16" thickBot="1" x14ac:dyDescent="0.25">
      <c r="A149" s="90"/>
      <c r="B149" s="90"/>
      <c r="C149" s="91"/>
      <c r="D149" s="91"/>
      <c r="E149" s="91"/>
      <c r="F149" s="89" t="s">
        <v>976</v>
      </c>
      <c r="G149" s="89" t="s">
        <v>702</v>
      </c>
      <c r="H149" s="89" t="s">
        <v>1205</v>
      </c>
      <c r="I149" s="89" t="s">
        <v>702</v>
      </c>
      <c r="J149" s="82"/>
      <c r="K149" s="82"/>
      <c r="L149" s="89"/>
      <c r="M149" s="89"/>
      <c r="N149" s="90"/>
      <c r="O149" s="89"/>
      <c r="P149" s="89" t="s">
        <v>1206</v>
      </c>
      <c r="Q149" s="89"/>
      <c r="R149" s="89"/>
      <c r="S149" s="89"/>
      <c r="T149" s="89"/>
      <c r="U149" s="89"/>
      <c r="V149" s="89" t="s">
        <v>726</v>
      </c>
      <c r="W149" s="82"/>
      <c r="X149" s="82"/>
      <c r="Y149" s="82"/>
      <c r="Z149" s="92">
        <v>273.14999999999998</v>
      </c>
      <c r="AA149" s="82"/>
      <c r="AB149" s="82"/>
      <c r="AC149" s="450"/>
      <c r="AD149" s="450"/>
      <c r="AE149" s="82"/>
      <c r="AF149" s="82"/>
      <c r="AG149" s="82"/>
      <c r="AH149" s="82"/>
      <c r="AI149" s="82"/>
      <c r="AJ149" s="82"/>
      <c r="AK149" s="82" t="s">
        <v>1207</v>
      </c>
      <c r="AL149" s="82"/>
      <c r="AM149" s="82"/>
      <c r="AN149" s="82"/>
      <c r="AO149" s="82"/>
      <c r="AP149" s="82"/>
      <c r="AQ149" s="82"/>
      <c r="AR149" s="82"/>
      <c r="AS149" s="82"/>
      <c r="AT149" s="82"/>
      <c r="AU149" s="82"/>
      <c r="AV149" s="82"/>
      <c r="AW149" s="82"/>
      <c r="AX149" s="82"/>
      <c r="AY149" s="82"/>
      <c r="AZ149" s="82"/>
      <c r="BA149" s="82"/>
      <c r="BB149" s="82"/>
    </row>
    <row r="150" spans="1:54" ht="36" thickTop="1" thickBot="1" x14ac:dyDescent="0.25">
      <c r="A150" s="93" t="s">
        <v>1208</v>
      </c>
      <c r="B150" s="94" t="s">
        <v>1209</v>
      </c>
      <c r="C150" s="94" t="s">
        <v>1210</v>
      </c>
      <c r="D150" s="94" t="s">
        <v>1211</v>
      </c>
      <c r="E150" s="94"/>
      <c r="F150" s="93" t="s">
        <v>706</v>
      </c>
      <c r="G150" s="93" t="s">
        <v>1205</v>
      </c>
      <c r="H150" s="93" t="s">
        <v>1212</v>
      </c>
      <c r="I150" s="93" t="s">
        <v>1213</v>
      </c>
      <c r="J150" s="93" t="s">
        <v>541</v>
      </c>
      <c r="K150" s="93" t="s">
        <v>1214</v>
      </c>
      <c r="L150" s="93" t="s">
        <v>1215</v>
      </c>
      <c r="M150" s="89" t="s">
        <v>1216</v>
      </c>
      <c r="N150" s="93" t="s">
        <v>1217</v>
      </c>
      <c r="O150" s="93" t="s">
        <v>1218</v>
      </c>
      <c r="P150" s="93" t="s">
        <v>1219</v>
      </c>
      <c r="Q150" s="93" t="s">
        <v>1220</v>
      </c>
      <c r="R150" s="93" t="s">
        <v>1221</v>
      </c>
      <c r="S150" s="93" t="s">
        <v>1222</v>
      </c>
      <c r="T150" s="93" t="s">
        <v>1223</v>
      </c>
      <c r="U150" s="93" t="s">
        <v>1224</v>
      </c>
      <c r="V150" s="93" t="s">
        <v>474</v>
      </c>
      <c r="W150" s="95"/>
      <c r="X150" s="82"/>
      <c r="Y150" s="96" t="s">
        <v>540</v>
      </c>
      <c r="Z150" s="97" t="s">
        <v>1225</v>
      </c>
      <c r="AA150" s="98" t="s">
        <v>1226</v>
      </c>
      <c r="AB150" s="98" t="s">
        <v>1205</v>
      </c>
      <c r="AC150" s="450"/>
      <c r="AD150" s="450"/>
      <c r="AE150" s="99" t="s">
        <v>1227</v>
      </c>
      <c r="AF150" s="100" t="s">
        <v>485</v>
      </c>
      <c r="AG150" s="98" t="s">
        <v>1228</v>
      </c>
      <c r="AH150" s="98" t="s">
        <v>724</v>
      </c>
      <c r="AI150" s="100" t="s">
        <v>1229</v>
      </c>
      <c r="AJ150" s="98" t="s">
        <v>722</v>
      </c>
      <c r="AK150" s="100" t="s">
        <v>489</v>
      </c>
      <c r="AL150" s="82"/>
      <c r="AM150" s="82"/>
      <c r="AN150" s="82"/>
      <c r="AO150" s="82"/>
      <c r="AP150" s="82"/>
      <c r="AQ150" s="82"/>
      <c r="AR150" s="82"/>
      <c r="AS150" s="82"/>
      <c r="AT150" s="82"/>
      <c r="AU150" s="82"/>
      <c r="AV150" s="82"/>
      <c r="AW150" s="82"/>
      <c r="AX150" s="82"/>
      <c r="AY150" s="109"/>
      <c r="AZ150" s="109"/>
      <c r="BA150" s="82"/>
      <c r="BB150" s="82"/>
    </row>
    <row r="151" spans="1:54" ht="16" x14ac:dyDescent="0.2">
      <c r="A151" s="101" t="s">
        <v>299</v>
      </c>
      <c r="B151" s="102">
        <v>2020</v>
      </c>
      <c r="C151" s="103">
        <v>7</v>
      </c>
      <c r="D151" s="102">
        <v>8</v>
      </c>
      <c r="E151" s="82"/>
      <c r="F151" s="131">
        <v>1.35</v>
      </c>
      <c r="G151" s="362">
        <v>4.4138641992096472</v>
      </c>
      <c r="H151" s="82"/>
      <c r="I151" s="362">
        <v>23.4</v>
      </c>
      <c r="J151" s="131">
        <v>25.8</v>
      </c>
      <c r="K151" s="82"/>
      <c r="L151" s="82"/>
      <c r="M151" s="108"/>
      <c r="N151" s="137" t="s">
        <v>763</v>
      </c>
      <c r="O151" s="82"/>
      <c r="P151" s="82"/>
      <c r="Q151" s="82"/>
      <c r="R151" s="140"/>
      <c r="S151" s="137" t="s">
        <v>763</v>
      </c>
      <c r="T151" s="137" t="s">
        <v>763</v>
      </c>
      <c r="U151" s="137" t="s">
        <v>763</v>
      </c>
      <c r="V151" s="85"/>
      <c r="W151" s="85"/>
      <c r="X151" s="85"/>
      <c r="Y151" s="102">
        <f>IF(C151&lt;6," ",IF(C151&lt;=9,I151, IF(C151&gt;=10," ")))</f>
        <v>23.4</v>
      </c>
      <c r="Z151" s="102">
        <f>IF(Y151=" ", " ", IF(Y151&gt;0, Y151+273.15))</f>
        <v>296.54999999999995</v>
      </c>
      <c r="AA151" s="102">
        <f>IF(C151&lt;6," ",IF(C151&lt;=9,J151, IF(C151&gt;=10," ")))</f>
        <v>25.8</v>
      </c>
      <c r="AB151" s="102">
        <f>IF(C151&lt;6," ",IF(C151&lt;=9,G151, IF(C151&gt;=10," ")))</f>
        <v>4.4138641992096472</v>
      </c>
      <c r="AC151" s="104">
        <f>IF(Y151=" "," ",IF(Y151&gt;0,EXP(-173.4292+249.6339*100/Z151+143.3483*LN(+Z151/100)-21.8492*Z151/100+AA151*(-0.033096+0.014259*Z151/100-0.0017*(Z151/100)^2))*1.4276))</f>
        <v>7.3145516607485259</v>
      </c>
      <c r="AD151" s="102">
        <f>IF(Y151=" "," ",IF(Y151&gt;0,AB151/AC151))</f>
        <v>0.60343605513040555</v>
      </c>
      <c r="AE151" s="105">
        <f>IF(C151&lt;6," ",IF(C151&lt;=9,F151, IF(C151&gt;=10," ")))</f>
        <v>1.35</v>
      </c>
      <c r="AF151" s="102" t="str">
        <f>IF(Y151=" "," ",N151)</f>
        <v>NS</v>
      </c>
      <c r="AG151" s="105" t="str">
        <f>IF(C151&lt;6," ",IF(C151&lt;=9,T151, IF(C151&gt;=10," ")))</f>
        <v>NS</v>
      </c>
      <c r="AH151" s="105" t="str">
        <f>IF(C151&lt;6," ",IF(C151&lt;=9,U151, IF(C151&gt;=10," ")))</f>
        <v>NS</v>
      </c>
      <c r="AI151" s="102"/>
      <c r="AJ151" s="106" t="str">
        <f>IF(C151&lt;6," ",IF(C151&lt;=9,S151, IF(C151&gt;=10," ")))</f>
        <v>NS</v>
      </c>
      <c r="AK151" s="107"/>
      <c r="AL151" s="85"/>
      <c r="AM151" s="85"/>
      <c r="AN151" s="85"/>
      <c r="AO151" s="85"/>
      <c r="AP151" s="85"/>
      <c r="AQ151" s="85"/>
      <c r="AR151" s="85"/>
      <c r="AS151" s="85"/>
      <c r="AT151" s="85"/>
      <c r="AU151" s="85"/>
      <c r="AV151" s="85"/>
      <c r="AW151" s="85"/>
      <c r="AX151" s="85"/>
      <c r="AY151" s="85"/>
      <c r="AZ151" s="85"/>
      <c r="BA151" s="82"/>
      <c r="BB151" s="82"/>
    </row>
    <row r="152" spans="1:54" ht="16" x14ac:dyDescent="0.2">
      <c r="A152" s="101" t="s">
        <v>299</v>
      </c>
      <c r="B152" s="102">
        <v>2020</v>
      </c>
      <c r="C152" s="103">
        <v>7</v>
      </c>
      <c r="D152" s="102">
        <v>8</v>
      </c>
      <c r="E152" s="82"/>
      <c r="F152" s="131">
        <v>1.35</v>
      </c>
      <c r="G152" s="362">
        <v>5.420059445793461</v>
      </c>
      <c r="H152" s="82"/>
      <c r="I152" s="362">
        <v>23.5</v>
      </c>
      <c r="J152" s="134">
        <v>27</v>
      </c>
      <c r="K152" s="82"/>
      <c r="L152" s="82"/>
      <c r="M152" s="108"/>
      <c r="N152" s="137">
        <v>0.93622162062204983</v>
      </c>
      <c r="O152" s="82"/>
      <c r="P152" s="82"/>
      <c r="Q152" s="82"/>
      <c r="R152" s="140"/>
      <c r="S152" s="137">
        <v>32.710106596317516</v>
      </c>
      <c r="T152" s="137">
        <v>9.0907499999999999</v>
      </c>
      <c r="U152" s="137">
        <v>2.2870445312500007</v>
      </c>
      <c r="V152" s="85"/>
      <c r="W152" s="85"/>
      <c r="X152" s="85"/>
      <c r="Y152" s="102">
        <f t="shared" ref="Y152:Y166" si="58">IF(C152&lt;6," ",IF(C152&lt;=9,I152, IF(C152&gt;=10," ")))</f>
        <v>23.5</v>
      </c>
      <c r="Z152" s="102">
        <f t="shared" ref="Z152:Z166" si="59">IF(Y152=" ", " ", IF(Y152&gt;0, Y152+273.15))</f>
        <v>296.64999999999998</v>
      </c>
      <c r="AA152" s="102">
        <f t="shared" ref="AA152:AA166" si="60">IF(C152&lt;6," ",IF(C152&lt;=9,J152, IF(C152&gt;=10," ")))</f>
        <v>27</v>
      </c>
      <c r="AB152" s="102">
        <f t="shared" ref="AB152:AB166" si="61">IF(C152&lt;6," ",IF(C152&lt;=9,G152, IF(C152&gt;=10," ")))</f>
        <v>5.420059445793461</v>
      </c>
      <c r="AC152" s="104">
        <f t="shared" ref="AC152:AC166" si="62">IF(Y152=" "," ",IF(Y152&gt;0,EXP(-173.4292+249.6339*100/Z152+143.3483*LN(+Z152/100)-21.8492*Z152/100+AA152*(-0.033096+0.014259*Z152/100-0.0017*(Z152/100)^2))*1.4276))</f>
        <v>7.2512207815701286</v>
      </c>
      <c r="AD152" s="102">
        <f t="shared" ref="AD152:AD166" si="63">IF(Y152=" "," ",IF(Y152&gt;0,AB152/AC152))</f>
        <v>0.74746854482340552</v>
      </c>
      <c r="AE152" s="105">
        <f t="shared" ref="AE152:AE166" si="64">IF(C152&lt;6," ",IF(C152&lt;=9,F152, IF(C152&gt;=10," ")))</f>
        <v>1.35</v>
      </c>
      <c r="AF152" s="102">
        <f t="shared" ref="AF152:AF166" si="65">IF(Y152=" "," ",N152)</f>
        <v>0.93622162062204983</v>
      </c>
      <c r="AG152" s="105">
        <f t="shared" ref="AG152:AG166" si="66">IF(C152&lt;6," ",IF(C152&lt;=9,T152, IF(C152&gt;=10," ")))</f>
        <v>9.0907499999999999</v>
      </c>
      <c r="AH152" s="105">
        <f t="shared" ref="AH152:AH166" si="67">IF(C152&lt;6," ",IF(C152&lt;=9,U152, IF(C152&gt;=10," ")))</f>
        <v>2.2870445312500007</v>
      </c>
      <c r="AI152" s="102">
        <f t="shared" ref="AI152:AI153" si="68">IF(Y152=" ", " ", IF(Y152&gt;0, SUM(AG152:AH152)))</f>
        <v>11.37779453125</v>
      </c>
      <c r="AJ152" s="106">
        <f t="shared" ref="AJ152:AJ166" si="69">IF(C152&lt;6," ",IF(C152&lt;=9,S152, IF(C152&gt;=10," ")))</f>
        <v>32.710106596317516</v>
      </c>
      <c r="AK152" s="107">
        <f t="shared" ref="AK152:AK165" si="70">IF(Y152=" ", " ", IF(Y152&gt;0, AJ152-AF152))</f>
        <v>31.773884975695466</v>
      </c>
      <c r="AL152" s="85"/>
      <c r="AM152" s="85"/>
      <c r="AN152" s="85"/>
      <c r="AO152" s="85"/>
      <c r="AP152" s="85"/>
      <c r="AQ152" s="85"/>
      <c r="AR152" s="85"/>
      <c r="AS152" s="85"/>
      <c r="AT152" s="85"/>
      <c r="AU152" s="85"/>
      <c r="AV152" s="85"/>
      <c r="AW152" s="85"/>
      <c r="AX152" s="85"/>
      <c r="AY152" s="85"/>
      <c r="AZ152" s="85"/>
      <c r="BA152" s="82"/>
      <c r="BB152" s="82"/>
    </row>
    <row r="153" spans="1:54" ht="16" x14ac:dyDescent="0.2">
      <c r="A153" s="101" t="s">
        <v>299</v>
      </c>
      <c r="B153" s="102">
        <v>2020</v>
      </c>
      <c r="C153" s="103">
        <v>7</v>
      </c>
      <c r="D153" s="102">
        <v>8</v>
      </c>
      <c r="E153" s="82"/>
      <c r="F153" s="131">
        <v>1.35</v>
      </c>
      <c r="G153" s="362">
        <v>5.4169449419345996</v>
      </c>
      <c r="H153" s="82"/>
      <c r="I153" s="362">
        <v>23.5</v>
      </c>
      <c r="J153" s="134">
        <v>27.1</v>
      </c>
      <c r="K153" s="82"/>
      <c r="L153" s="82"/>
      <c r="M153" s="108"/>
      <c r="N153" s="137">
        <v>0.89381986725470175</v>
      </c>
      <c r="O153" s="82"/>
      <c r="P153" s="82"/>
      <c r="Q153" s="82"/>
      <c r="R153" s="140"/>
      <c r="S153" s="137">
        <v>30.867081775617589</v>
      </c>
      <c r="T153" s="137">
        <v>9.0837678571428579</v>
      </c>
      <c r="U153" s="137">
        <v>0.55407667410714156</v>
      </c>
      <c r="V153" s="85"/>
      <c r="W153" s="85"/>
      <c r="X153" s="85"/>
      <c r="Y153" s="102">
        <f t="shared" si="58"/>
        <v>23.5</v>
      </c>
      <c r="Z153" s="102">
        <f t="shared" si="59"/>
        <v>296.64999999999998</v>
      </c>
      <c r="AA153" s="102">
        <f t="shared" si="60"/>
        <v>27.1</v>
      </c>
      <c r="AB153" s="102">
        <f t="shared" si="61"/>
        <v>5.4169449419345996</v>
      </c>
      <c r="AC153" s="104">
        <f t="shared" si="62"/>
        <v>7.2470475390036668</v>
      </c>
      <c r="AD153" s="102">
        <f t="shared" si="63"/>
        <v>0.74746921595043492</v>
      </c>
      <c r="AE153" s="105">
        <f t="shared" si="64"/>
        <v>1.35</v>
      </c>
      <c r="AF153" s="102">
        <f t="shared" si="65"/>
        <v>0.89381986725470175</v>
      </c>
      <c r="AG153" s="105">
        <f t="shared" si="66"/>
        <v>9.0837678571428579</v>
      </c>
      <c r="AH153" s="105">
        <f t="shared" si="67"/>
        <v>0.55407667410714156</v>
      </c>
      <c r="AI153" s="102">
        <f t="shared" si="68"/>
        <v>9.6378445312499998</v>
      </c>
      <c r="AJ153" s="106">
        <f t="shared" si="69"/>
        <v>30.867081775617589</v>
      </c>
      <c r="AK153" s="107">
        <f t="shared" si="70"/>
        <v>29.973261908362886</v>
      </c>
      <c r="AL153" s="82"/>
      <c r="AM153" s="85"/>
      <c r="AN153" s="85"/>
      <c r="AO153" s="85"/>
      <c r="AP153" s="85"/>
      <c r="AQ153" s="85"/>
      <c r="AR153" s="114" t="s">
        <v>1230</v>
      </c>
      <c r="AS153" s="85"/>
      <c r="AT153" s="85"/>
      <c r="AU153" s="85"/>
      <c r="AV153" s="85"/>
      <c r="AW153" s="85"/>
      <c r="AX153" s="85"/>
      <c r="AY153" s="85"/>
      <c r="AZ153" s="85"/>
      <c r="BA153" s="82"/>
      <c r="BB153" s="82"/>
    </row>
    <row r="154" spans="1:54" ht="16" x14ac:dyDescent="0.2">
      <c r="A154" s="101" t="s">
        <v>299</v>
      </c>
      <c r="B154" s="102">
        <v>2020</v>
      </c>
      <c r="C154" s="103">
        <v>7</v>
      </c>
      <c r="D154" s="102">
        <v>8</v>
      </c>
      <c r="E154" s="82"/>
      <c r="F154" s="131">
        <v>1.35</v>
      </c>
      <c r="G154" s="362">
        <v>5.0941092089910835</v>
      </c>
      <c r="H154" s="82"/>
      <c r="I154" s="362">
        <v>23.4</v>
      </c>
      <c r="J154" s="131">
        <v>27</v>
      </c>
      <c r="K154" s="82"/>
      <c r="L154" s="82"/>
      <c r="M154" s="108"/>
      <c r="N154" s="137" t="s">
        <v>763</v>
      </c>
      <c r="O154" s="82"/>
      <c r="P154" s="82"/>
      <c r="Q154" s="82"/>
      <c r="R154" s="140"/>
      <c r="S154" s="137" t="s">
        <v>763</v>
      </c>
      <c r="T154" s="137" t="s">
        <v>763</v>
      </c>
      <c r="U154" s="137" t="s">
        <v>763</v>
      </c>
      <c r="V154" s="85"/>
      <c r="W154" s="85"/>
      <c r="X154" s="85"/>
      <c r="Y154" s="102">
        <f t="shared" si="58"/>
        <v>23.4</v>
      </c>
      <c r="Z154" s="102">
        <f t="shared" si="59"/>
        <v>296.54999999999995</v>
      </c>
      <c r="AA154" s="102">
        <f t="shared" si="60"/>
        <v>27</v>
      </c>
      <c r="AB154" s="102">
        <f t="shared" si="61"/>
        <v>5.0941092089910835</v>
      </c>
      <c r="AC154" s="104">
        <f t="shared" si="62"/>
        <v>7.2641585762173353</v>
      </c>
      <c r="AD154" s="102">
        <f t="shared" si="63"/>
        <v>0.70126624516004699</v>
      </c>
      <c r="AE154" s="105">
        <f t="shared" si="64"/>
        <v>1.35</v>
      </c>
      <c r="AF154" s="102" t="str">
        <f t="shared" si="65"/>
        <v>NS</v>
      </c>
      <c r="AG154" s="105" t="str">
        <f t="shared" si="66"/>
        <v>NS</v>
      </c>
      <c r="AH154" s="105" t="str">
        <f t="shared" si="67"/>
        <v>NS</v>
      </c>
      <c r="AI154" s="102"/>
      <c r="AJ154" s="106" t="str">
        <f t="shared" si="69"/>
        <v>NS</v>
      </c>
      <c r="AK154" s="107"/>
      <c r="AL154" s="82"/>
      <c r="AM154" s="85"/>
      <c r="AN154" s="85"/>
      <c r="AO154" s="85"/>
      <c r="AP154" s="85"/>
      <c r="AQ154" s="85"/>
      <c r="AR154" s="115"/>
      <c r="AS154" s="116" t="s">
        <v>487</v>
      </c>
      <c r="AT154" s="116" t="s">
        <v>1231</v>
      </c>
      <c r="AU154" s="116" t="s">
        <v>485</v>
      </c>
      <c r="AV154" s="116" t="s">
        <v>513</v>
      </c>
      <c r="AW154" s="116" t="s">
        <v>489</v>
      </c>
      <c r="AX154" s="116"/>
      <c r="AY154" s="85"/>
      <c r="AZ154" s="85"/>
      <c r="BA154" s="82"/>
      <c r="BB154" s="82"/>
    </row>
    <row r="155" spans="1:54" ht="16" x14ac:dyDescent="0.2">
      <c r="A155" s="101" t="s">
        <v>299</v>
      </c>
      <c r="B155" s="102">
        <v>2020</v>
      </c>
      <c r="C155" s="103">
        <v>7</v>
      </c>
      <c r="D155" s="102">
        <v>23</v>
      </c>
      <c r="E155" s="82"/>
      <c r="F155" s="131">
        <v>1.2</v>
      </c>
      <c r="G155" s="362">
        <v>4.7181151166641841</v>
      </c>
      <c r="H155" s="82"/>
      <c r="I155" s="362">
        <v>26.9</v>
      </c>
      <c r="J155" s="131">
        <v>28.3</v>
      </c>
      <c r="K155" s="82"/>
      <c r="L155" s="82"/>
      <c r="M155" s="108"/>
      <c r="N155" s="137" t="s">
        <v>763</v>
      </c>
      <c r="O155" s="82"/>
      <c r="P155" s="82"/>
      <c r="Q155" s="82"/>
      <c r="R155" s="140"/>
      <c r="S155" s="137" t="s">
        <v>763</v>
      </c>
      <c r="T155" s="137" t="s">
        <v>763</v>
      </c>
      <c r="U155" s="137" t="s">
        <v>763</v>
      </c>
      <c r="V155" s="85"/>
      <c r="W155" s="85"/>
      <c r="X155" s="85"/>
      <c r="Y155" s="102">
        <f t="shared" si="58"/>
        <v>26.9</v>
      </c>
      <c r="Z155" s="102">
        <f t="shared" si="59"/>
        <v>300.04999999999995</v>
      </c>
      <c r="AA155" s="102">
        <f t="shared" si="60"/>
        <v>28.3</v>
      </c>
      <c r="AB155" s="102">
        <f t="shared" si="61"/>
        <v>4.7181151166641841</v>
      </c>
      <c r="AC155" s="104">
        <f t="shared" si="62"/>
        <v>6.7858321328777809</v>
      </c>
      <c r="AD155" s="102">
        <f t="shared" si="63"/>
        <v>0.69528910003603261</v>
      </c>
      <c r="AE155" s="105">
        <f t="shared" si="64"/>
        <v>1.2</v>
      </c>
      <c r="AF155" s="102" t="str">
        <f t="shared" si="65"/>
        <v>NS</v>
      </c>
      <c r="AG155" s="105" t="str">
        <f t="shared" si="66"/>
        <v>NS</v>
      </c>
      <c r="AH155" s="105" t="str">
        <f t="shared" si="67"/>
        <v>NS</v>
      </c>
      <c r="AI155" s="102"/>
      <c r="AJ155" s="106" t="str">
        <f t="shared" si="69"/>
        <v>NS</v>
      </c>
      <c r="AK155" s="107"/>
      <c r="AL155" s="82"/>
      <c r="AM155" s="84" t="s">
        <v>1232</v>
      </c>
      <c r="AN155" s="82"/>
      <c r="AO155" s="82"/>
      <c r="AP155" s="82"/>
      <c r="AQ155" s="82"/>
      <c r="AR155" s="117" t="s">
        <v>522</v>
      </c>
      <c r="AS155" s="115"/>
      <c r="AT155" s="115"/>
      <c r="AU155" s="115"/>
      <c r="AV155" s="115"/>
      <c r="AW155" s="115"/>
      <c r="AX155" s="118"/>
      <c r="AY155" s="85"/>
      <c r="AZ155" s="85"/>
      <c r="BA155" s="82"/>
      <c r="BB155" s="82"/>
    </row>
    <row r="156" spans="1:54" ht="18" x14ac:dyDescent="0.25">
      <c r="A156" s="101" t="s">
        <v>299</v>
      </c>
      <c r="B156" s="102">
        <v>2020</v>
      </c>
      <c r="C156" s="103">
        <v>7</v>
      </c>
      <c r="D156" s="102">
        <v>23</v>
      </c>
      <c r="E156" s="82"/>
      <c r="F156" s="131">
        <v>1.2</v>
      </c>
      <c r="G156" s="362">
        <v>4.9271970226269506</v>
      </c>
      <c r="H156" s="82"/>
      <c r="I156" s="362">
        <v>27.7</v>
      </c>
      <c r="J156" s="134">
        <v>28.3</v>
      </c>
      <c r="K156" s="82"/>
      <c r="L156" s="82"/>
      <c r="M156" s="108"/>
      <c r="N156" s="137">
        <v>0.9414438239674926</v>
      </c>
      <c r="O156" s="82"/>
      <c r="P156" s="82"/>
      <c r="Q156" s="82"/>
      <c r="R156" s="140"/>
      <c r="S156" s="137">
        <v>44.835003040862944</v>
      </c>
      <c r="T156" s="137">
        <v>9.44</v>
      </c>
      <c r="U156" s="137">
        <v>2.6285000000000029</v>
      </c>
      <c r="V156" s="85"/>
      <c r="W156" s="85"/>
      <c r="X156" s="85"/>
      <c r="Y156" s="102">
        <f t="shared" si="58"/>
        <v>27.7</v>
      </c>
      <c r="Z156" s="102">
        <f t="shared" si="59"/>
        <v>300.84999999999997</v>
      </c>
      <c r="AA156" s="102">
        <f t="shared" si="60"/>
        <v>28.3</v>
      </c>
      <c r="AB156" s="102">
        <f t="shared" si="61"/>
        <v>4.9271970226269506</v>
      </c>
      <c r="AC156" s="104">
        <f t="shared" si="62"/>
        <v>6.6953660338708252</v>
      </c>
      <c r="AD156" s="102">
        <f t="shared" si="63"/>
        <v>0.73591152413490468</v>
      </c>
      <c r="AE156" s="105">
        <f t="shared" si="64"/>
        <v>1.2</v>
      </c>
      <c r="AF156" s="102">
        <f t="shared" si="65"/>
        <v>0.9414438239674926</v>
      </c>
      <c r="AG156" s="105">
        <f t="shared" si="66"/>
        <v>9.44</v>
      </c>
      <c r="AH156" s="105">
        <f t="shared" si="67"/>
        <v>2.6285000000000029</v>
      </c>
      <c r="AI156" s="102">
        <f t="shared" ref="AI156:AI157" si="71">IF(Y156=" ", " ", IF(Y156&gt;0, SUM(AG156:AH156)))</f>
        <v>12.068500000000002</v>
      </c>
      <c r="AJ156" s="106">
        <f t="shared" si="69"/>
        <v>44.835003040862944</v>
      </c>
      <c r="AK156" s="107">
        <f t="shared" si="70"/>
        <v>43.893559216895454</v>
      </c>
      <c r="AL156" s="82"/>
      <c r="AM156" s="119" t="s">
        <v>477</v>
      </c>
      <c r="AN156" s="109" t="s">
        <v>1231</v>
      </c>
      <c r="AO156" s="120" t="s">
        <v>479</v>
      </c>
      <c r="AP156" s="120" t="s">
        <v>726</v>
      </c>
      <c r="AQ156" s="120" t="s">
        <v>481</v>
      </c>
      <c r="AR156" s="118" t="s">
        <v>476</v>
      </c>
      <c r="AS156" s="115">
        <v>0.4</v>
      </c>
      <c r="AT156" s="118">
        <v>0.6</v>
      </c>
      <c r="AU156" s="121">
        <v>10</v>
      </c>
      <c r="AV156" s="115">
        <v>10</v>
      </c>
      <c r="AW156" s="122">
        <v>43</v>
      </c>
      <c r="AX156" s="118"/>
      <c r="AY156" s="85"/>
      <c r="AZ156" s="85"/>
      <c r="BA156" s="82"/>
      <c r="BB156" s="82"/>
    </row>
    <row r="157" spans="1:54" ht="16" x14ac:dyDescent="0.2">
      <c r="A157" s="101" t="s">
        <v>299</v>
      </c>
      <c r="B157" s="102">
        <v>2020</v>
      </c>
      <c r="C157" s="103">
        <v>7</v>
      </c>
      <c r="D157" s="102">
        <v>23</v>
      </c>
      <c r="E157" s="82"/>
      <c r="F157" s="131">
        <v>1.2</v>
      </c>
      <c r="G157" s="362">
        <v>4.9271970226269506</v>
      </c>
      <c r="H157" s="82"/>
      <c r="I157" s="362">
        <v>27.7</v>
      </c>
      <c r="J157" s="134">
        <v>28.3</v>
      </c>
      <c r="K157" s="82"/>
      <c r="L157" s="82"/>
      <c r="M157" s="82"/>
      <c r="N157" s="137">
        <v>0.78281974538403165</v>
      </c>
      <c r="O157" s="82"/>
      <c r="P157" s="82"/>
      <c r="Q157" s="82"/>
      <c r="R157" s="140"/>
      <c r="S157" s="137">
        <v>42.73058864565337</v>
      </c>
      <c r="T157" s="137">
        <v>7.9919999999999991</v>
      </c>
      <c r="U157" s="137">
        <v>2.1037000000000003</v>
      </c>
      <c r="V157" s="85"/>
      <c r="W157" s="85"/>
      <c r="X157" s="85"/>
      <c r="Y157" s="102">
        <f t="shared" si="58"/>
        <v>27.7</v>
      </c>
      <c r="Z157" s="102">
        <f t="shared" si="59"/>
        <v>300.84999999999997</v>
      </c>
      <c r="AA157" s="102">
        <f t="shared" si="60"/>
        <v>28.3</v>
      </c>
      <c r="AB157" s="102">
        <f t="shared" si="61"/>
        <v>4.9271970226269506</v>
      </c>
      <c r="AC157" s="104">
        <f t="shared" si="62"/>
        <v>6.6953660338708252</v>
      </c>
      <c r="AD157" s="102">
        <f t="shared" si="63"/>
        <v>0.73591152413490468</v>
      </c>
      <c r="AE157" s="105">
        <f t="shared" si="64"/>
        <v>1.2</v>
      </c>
      <c r="AF157" s="102">
        <f t="shared" si="65"/>
        <v>0.78281974538403165</v>
      </c>
      <c r="AG157" s="105">
        <f t="shared" si="66"/>
        <v>7.9919999999999991</v>
      </c>
      <c r="AH157" s="105">
        <f t="shared" si="67"/>
        <v>2.1037000000000003</v>
      </c>
      <c r="AI157" s="102">
        <f t="shared" si="71"/>
        <v>10.095699999999999</v>
      </c>
      <c r="AJ157" s="106">
        <f t="shared" si="69"/>
        <v>42.73058864565337</v>
      </c>
      <c r="AK157" s="107">
        <f t="shared" si="70"/>
        <v>41.947768900269338</v>
      </c>
      <c r="AL157" s="82"/>
      <c r="AM157" s="123" t="s">
        <v>479</v>
      </c>
      <c r="AN157" s="124" t="s">
        <v>1233</v>
      </c>
      <c r="AO157" s="124" t="s">
        <v>485</v>
      </c>
      <c r="AP157" s="124" t="s">
        <v>1234</v>
      </c>
      <c r="AQ157" s="124"/>
      <c r="AR157" s="118" t="s">
        <v>482</v>
      </c>
      <c r="AS157" s="115">
        <v>0.9</v>
      </c>
      <c r="AT157" s="118">
        <v>3</v>
      </c>
      <c r="AU157" s="121">
        <v>1</v>
      </c>
      <c r="AV157" s="115">
        <v>3</v>
      </c>
      <c r="AW157" s="122">
        <v>20</v>
      </c>
      <c r="AX157" s="118"/>
      <c r="AY157" s="85"/>
      <c r="AZ157" s="102"/>
      <c r="BA157" s="102" t="s">
        <v>1235</v>
      </c>
      <c r="BB157" s="82"/>
    </row>
    <row r="158" spans="1:54" ht="16" x14ac:dyDescent="0.2">
      <c r="A158" s="101" t="s">
        <v>299</v>
      </c>
      <c r="B158" s="102">
        <v>2020</v>
      </c>
      <c r="C158" s="103">
        <v>7</v>
      </c>
      <c r="D158" s="102">
        <v>23</v>
      </c>
      <c r="E158" s="82"/>
      <c r="F158" s="131">
        <v>1.2</v>
      </c>
      <c r="G158" s="362">
        <v>4.9552780179837201</v>
      </c>
      <c r="H158" s="82"/>
      <c r="I158" s="362">
        <v>27.6</v>
      </c>
      <c r="J158" s="131">
        <v>28.5</v>
      </c>
      <c r="K158" s="82"/>
      <c r="L158" s="82"/>
      <c r="M158" s="82"/>
      <c r="N158" s="137" t="s">
        <v>763</v>
      </c>
      <c r="O158" s="82"/>
      <c r="P158" s="82"/>
      <c r="Q158" s="82"/>
      <c r="R158" s="140"/>
      <c r="S158" s="137" t="s">
        <v>763</v>
      </c>
      <c r="T158" s="137" t="s">
        <v>763</v>
      </c>
      <c r="U158" s="137" t="s">
        <v>763</v>
      </c>
      <c r="V158" s="85"/>
      <c r="W158" s="85"/>
      <c r="X158" s="85"/>
      <c r="Y158" s="102">
        <f t="shared" si="58"/>
        <v>27.6</v>
      </c>
      <c r="Z158" s="102">
        <f t="shared" si="59"/>
        <v>300.75</v>
      </c>
      <c r="AA158" s="102">
        <f t="shared" si="60"/>
        <v>28.5</v>
      </c>
      <c r="AB158" s="102">
        <f t="shared" si="61"/>
        <v>4.9552780179837201</v>
      </c>
      <c r="AC158" s="104">
        <f t="shared" si="62"/>
        <v>6.6990591671013959</v>
      </c>
      <c r="AD158" s="102">
        <f t="shared" si="63"/>
        <v>0.73969760445149357</v>
      </c>
      <c r="AE158" s="105">
        <f t="shared" si="64"/>
        <v>1.2</v>
      </c>
      <c r="AF158" s="102" t="str">
        <f t="shared" si="65"/>
        <v>NS</v>
      </c>
      <c r="AG158" s="105" t="str">
        <f t="shared" si="66"/>
        <v>NS</v>
      </c>
      <c r="AH158" s="105" t="str">
        <f t="shared" si="67"/>
        <v>NS</v>
      </c>
      <c r="AI158" s="102"/>
      <c r="AJ158" s="106" t="str">
        <f t="shared" si="69"/>
        <v>NS</v>
      </c>
      <c r="AK158" s="107"/>
      <c r="AL158" s="82"/>
      <c r="AM158" s="123" t="s">
        <v>1236</v>
      </c>
      <c r="AN158" s="125" t="s">
        <v>742</v>
      </c>
      <c r="AO158" s="125" t="s">
        <v>494</v>
      </c>
      <c r="AP158" s="125" t="s">
        <v>495</v>
      </c>
      <c r="AQ158" s="125" t="s">
        <v>494</v>
      </c>
      <c r="AR158" s="118"/>
      <c r="AS158" s="115" t="s">
        <v>487</v>
      </c>
      <c r="AT158" s="115" t="s">
        <v>976</v>
      </c>
      <c r="AU158" s="115" t="s">
        <v>485</v>
      </c>
      <c r="AV158" s="115" t="s">
        <v>488</v>
      </c>
      <c r="AW158" s="115" t="s">
        <v>489</v>
      </c>
      <c r="AX158" s="116" t="s">
        <v>490</v>
      </c>
      <c r="AY158" s="102"/>
      <c r="AZ158" s="102"/>
      <c r="BA158" s="84" t="s">
        <v>1</v>
      </c>
      <c r="BB158" s="82"/>
    </row>
    <row r="159" spans="1:54" ht="16" x14ac:dyDescent="0.2">
      <c r="A159" s="101" t="s">
        <v>299</v>
      </c>
      <c r="B159" s="102">
        <v>2020</v>
      </c>
      <c r="C159" s="132">
        <v>8</v>
      </c>
      <c r="D159" s="82">
        <v>6</v>
      </c>
      <c r="E159" s="85"/>
      <c r="F159" s="131">
        <v>1</v>
      </c>
      <c r="G159" s="362">
        <v>4.5610345473184033</v>
      </c>
      <c r="H159" s="85"/>
      <c r="I159" s="362">
        <v>24.5</v>
      </c>
      <c r="J159" s="131">
        <v>22.3</v>
      </c>
      <c r="K159" s="85"/>
      <c r="L159" s="85"/>
      <c r="M159" s="85"/>
      <c r="N159" s="137" t="s">
        <v>763</v>
      </c>
      <c r="O159" s="85"/>
      <c r="P159" s="85"/>
      <c r="Q159" s="85"/>
      <c r="R159" s="140"/>
      <c r="S159" s="137" t="s">
        <v>763</v>
      </c>
      <c r="T159" s="137" t="s">
        <v>763</v>
      </c>
      <c r="U159" s="137" t="s">
        <v>763</v>
      </c>
      <c r="V159" s="85"/>
      <c r="W159" s="85"/>
      <c r="X159" s="85"/>
      <c r="Y159" s="85">
        <f t="shared" si="58"/>
        <v>24.5</v>
      </c>
      <c r="Z159" s="82">
        <f t="shared" si="59"/>
        <v>297.64999999999998</v>
      </c>
      <c r="AA159" s="85">
        <f t="shared" si="60"/>
        <v>22.3</v>
      </c>
      <c r="AB159" s="85">
        <f t="shared" si="61"/>
        <v>4.5610345473184033</v>
      </c>
      <c r="AC159" s="110">
        <f t="shared" si="62"/>
        <v>7.3181317675923161</v>
      </c>
      <c r="AD159" s="82">
        <f t="shared" si="63"/>
        <v>0.62325121932301519</v>
      </c>
      <c r="AE159" s="111">
        <f t="shared" si="64"/>
        <v>1</v>
      </c>
      <c r="AF159" s="82" t="str">
        <f t="shared" si="65"/>
        <v>NS</v>
      </c>
      <c r="AG159" s="111" t="str">
        <f t="shared" si="66"/>
        <v>NS</v>
      </c>
      <c r="AH159" s="111" t="str">
        <f t="shared" si="67"/>
        <v>NS</v>
      </c>
      <c r="AI159" s="102"/>
      <c r="AJ159" s="112" t="str">
        <f t="shared" si="69"/>
        <v>NS</v>
      </c>
      <c r="AK159" s="113"/>
      <c r="AL159" s="82"/>
      <c r="AM159" s="82">
        <f>AD168</f>
        <v>0.68047882079234934</v>
      </c>
      <c r="AN159" s="82">
        <f>AE168</f>
        <v>1.1749999999999998</v>
      </c>
      <c r="AO159" s="82">
        <f>AF168</f>
        <v>1.143292303527919</v>
      </c>
      <c r="AP159" s="82">
        <f>AI168</f>
        <v>11.072292382812501</v>
      </c>
      <c r="AQ159" s="113">
        <f>AK168</f>
        <v>36.804671667771608</v>
      </c>
      <c r="AR159" s="118"/>
      <c r="AS159" s="115" t="s">
        <v>497</v>
      </c>
      <c r="AT159" s="115" t="s">
        <v>497</v>
      </c>
      <c r="AU159" s="115" t="s">
        <v>497</v>
      </c>
      <c r="AV159" s="115" t="s">
        <v>497</v>
      </c>
      <c r="AW159" s="115" t="s">
        <v>497</v>
      </c>
      <c r="AX159" s="116" t="s">
        <v>498</v>
      </c>
      <c r="AY159" s="102"/>
      <c r="AZ159" s="102"/>
      <c r="BA159" s="82"/>
      <c r="BB159" s="82"/>
    </row>
    <row r="160" spans="1:54" ht="16" x14ac:dyDescent="0.2">
      <c r="A160" s="101" t="s">
        <v>299</v>
      </c>
      <c r="B160" s="102">
        <v>2020</v>
      </c>
      <c r="C160" s="103">
        <v>8</v>
      </c>
      <c r="D160" s="102">
        <v>6</v>
      </c>
      <c r="E160" s="82"/>
      <c r="F160" s="131">
        <v>1</v>
      </c>
      <c r="G160" s="362">
        <v>4.1606765956090426</v>
      </c>
      <c r="H160" s="82"/>
      <c r="I160" s="362">
        <v>26.3</v>
      </c>
      <c r="J160" s="134">
        <v>25</v>
      </c>
      <c r="K160" s="82"/>
      <c r="L160" s="82"/>
      <c r="M160" s="108"/>
      <c r="N160" s="137">
        <v>2.1494999999999997</v>
      </c>
      <c r="O160" s="82"/>
      <c r="P160" s="82"/>
      <c r="Q160" s="82"/>
      <c r="R160" s="140"/>
      <c r="S160" s="137">
        <v>47.755743845586217</v>
      </c>
      <c r="T160" s="137">
        <v>3.7119999999999997</v>
      </c>
      <c r="U160" s="137">
        <v>3.8205000000000009</v>
      </c>
      <c r="V160" s="85"/>
      <c r="W160" s="85"/>
      <c r="X160" s="85"/>
      <c r="Y160" s="102">
        <f t="shared" si="58"/>
        <v>26.3</v>
      </c>
      <c r="Z160" s="102">
        <f t="shared" si="59"/>
        <v>299.45</v>
      </c>
      <c r="AA160" s="102">
        <f t="shared" si="60"/>
        <v>25</v>
      </c>
      <c r="AB160" s="102">
        <f t="shared" si="61"/>
        <v>4.1606765956090426</v>
      </c>
      <c r="AC160" s="104">
        <f t="shared" si="62"/>
        <v>6.9840060445080496</v>
      </c>
      <c r="AD160" s="102">
        <f t="shared" si="63"/>
        <v>0.5957435559324632</v>
      </c>
      <c r="AE160" s="105">
        <f t="shared" si="64"/>
        <v>1</v>
      </c>
      <c r="AF160" s="102">
        <f t="shared" si="65"/>
        <v>2.1494999999999997</v>
      </c>
      <c r="AG160" s="105">
        <f t="shared" si="66"/>
        <v>3.7119999999999997</v>
      </c>
      <c r="AH160" s="105">
        <f t="shared" si="67"/>
        <v>3.8205000000000009</v>
      </c>
      <c r="AI160" s="102">
        <f t="shared" ref="AI160:AI161" si="72">IF(Y160=" ", " ", IF(Y160&gt;0, SUM(AG160:AH160)))</f>
        <v>7.5325000000000006</v>
      </c>
      <c r="AJ160" s="106">
        <f t="shared" si="69"/>
        <v>47.755743845586217</v>
      </c>
      <c r="AK160" s="107">
        <f t="shared" si="70"/>
        <v>45.606243845586221</v>
      </c>
      <c r="AL160" s="82"/>
      <c r="AM160" s="82"/>
      <c r="AN160" s="82"/>
      <c r="AO160" s="82"/>
      <c r="AP160" s="85"/>
      <c r="AQ160" s="82"/>
      <c r="AR160" s="82"/>
      <c r="AS160" s="377">
        <f>((LN(AM159)-LN(0.4))/(LN(0.9)-LN(0.4))*100)</f>
        <v>65.521316244606169</v>
      </c>
      <c r="AT160" s="120">
        <f>((LN(AN159)-LN(0.6))/(LN(3)-LN(0.6))*100)</f>
        <v>41.759533944720104</v>
      </c>
      <c r="AU160" s="115">
        <f>((LN(AO159)-LN(10))/(LN(1)-LN(10))*100)</f>
        <v>94.184272010355713</v>
      </c>
      <c r="AV160" s="115">
        <f>((LN(AP159)-LN(10))/(LN(3)-LN(10))*100)</f>
        <v>-8.4603832058171111</v>
      </c>
      <c r="AW160" s="115">
        <f>((LN(AQ159)-LN(43))/(LN(20)-LN(43))*100)</f>
        <v>20.324215142360956</v>
      </c>
      <c r="AX160" s="82"/>
      <c r="AY160" s="82"/>
      <c r="AZ160" s="82"/>
      <c r="BA160" s="82"/>
      <c r="BB160" s="82"/>
    </row>
    <row r="161" spans="1:55" ht="16" x14ac:dyDescent="0.2">
      <c r="A161" s="101" t="s">
        <v>299</v>
      </c>
      <c r="B161" s="102">
        <v>2020</v>
      </c>
      <c r="C161" s="103">
        <v>8</v>
      </c>
      <c r="D161" s="102">
        <v>6</v>
      </c>
      <c r="E161" s="82"/>
      <c r="F161" s="131">
        <v>1</v>
      </c>
      <c r="G161" s="362">
        <v>4.1606765956090426</v>
      </c>
      <c r="H161" s="82"/>
      <c r="I161" s="362">
        <v>26.3</v>
      </c>
      <c r="J161" s="134">
        <v>25</v>
      </c>
      <c r="K161" s="82"/>
      <c r="L161" s="82"/>
      <c r="M161" s="108"/>
      <c r="N161" s="137">
        <v>1.7909999999999999</v>
      </c>
      <c r="O161" s="82"/>
      <c r="P161" s="82"/>
      <c r="Q161" s="82"/>
      <c r="R161" s="140"/>
      <c r="S161" s="137">
        <v>36.813100000000006</v>
      </c>
      <c r="T161" s="137">
        <v>4.54</v>
      </c>
      <c r="U161" s="137">
        <v>3.61</v>
      </c>
      <c r="V161" s="85"/>
      <c r="W161" s="85"/>
      <c r="X161" s="85"/>
      <c r="Y161" s="102">
        <f t="shared" si="58"/>
        <v>26.3</v>
      </c>
      <c r="Z161" s="102">
        <f t="shared" si="59"/>
        <v>299.45</v>
      </c>
      <c r="AA161" s="102">
        <f t="shared" si="60"/>
        <v>25</v>
      </c>
      <c r="AB161" s="102">
        <f t="shared" si="61"/>
        <v>4.1606765956090426</v>
      </c>
      <c r="AC161" s="104">
        <f t="shared" si="62"/>
        <v>6.9840060445080496</v>
      </c>
      <c r="AD161" s="102">
        <f t="shared" si="63"/>
        <v>0.5957435559324632</v>
      </c>
      <c r="AE161" s="105">
        <f t="shared" si="64"/>
        <v>1</v>
      </c>
      <c r="AF161" s="102">
        <f t="shared" si="65"/>
        <v>1.7909999999999999</v>
      </c>
      <c r="AG161" s="105">
        <f t="shared" si="66"/>
        <v>4.54</v>
      </c>
      <c r="AH161" s="105">
        <f t="shared" si="67"/>
        <v>3.61</v>
      </c>
      <c r="AI161" s="102">
        <f t="shared" si="72"/>
        <v>8.15</v>
      </c>
      <c r="AJ161" s="106">
        <f t="shared" si="69"/>
        <v>36.813100000000006</v>
      </c>
      <c r="AK161" s="107">
        <f t="shared" si="70"/>
        <v>35.022100000000009</v>
      </c>
      <c r="AL161" s="82"/>
      <c r="AM161" s="85"/>
      <c r="AN161" s="85"/>
      <c r="AO161" s="85"/>
      <c r="AP161" s="128" t="s">
        <v>1237</v>
      </c>
      <c r="AQ161" s="85"/>
      <c r="AR161" s="82"/>
      <c r="AS161" s="82">
        <f>IF(AS160&gt;100, 100, IF(AS160&lt;0, 0, AS160))</f>
        <v>65.521316244606169</v>
      </c>
      <c r="AT161" s="82">
        <f t="shared" ref="AT161:AW161" si="73">IF(AT160&gt;100, 100, IF(AT160&lt;0, 0, AT160))</f>
        <v>41.759533944720104</v>
      </c>
      <c r="AU161" s="82">
        <f t="shared" si="73"/>
        <v>94.184272010355713</v>
      </c>
      <c r="AV161" s="82">
        <f t="shared" si="73"/>
        <v>0</v>
      </c>
      <c r="AW161" s="82">
        <f t="shared" si="73"/>
        <v>20.324215142360956</v>
      </c>
      <c r="AX161" s="129">
        <f>AVERAGE(AS161:AW161)</f>
        <v>44.357867468408585</v>
      </c>
      <c r="AY161" s="84"/>
      <c r="AZ161" s="84"/>
      <c r="BA161" s="84" t="str">
        <f>IF(AX161&gt;65, "Acceptable; Ongoing Protection is Required", "Unacceptable; Immediate Restoration is Required")</f>
        <v>Unacceptable; Immediate Restoration is Required</v>
      </c>
      <c r="BB161" s="82"/>
    </row>
    <row r="162" spans="1:55" ht="16" x14ac:dyDescent="0.2">
      <c r="A162" s="101" t="s">
        <v>299</v>
      </c>
      <c r="B162" s="102">
        <v>2020</v>
      </c>
      <c r="C162" s="103">
        <v>8</v>
      </c>
      <c r="D162" s="102">
        <v>6</v>
      </c>
      <c r="E162" s="82"/>
      <c r="F162" s="131">
        <v>1</v>
      </c>
      <c r="G162" s="362">
        <v>4.1159369956934437</v>
      </c>
      <c r="H162" s="82"/>
      <c r="I162" s="362">
        <v>26.2</v>
      </c>
      <c r="J162" s="131">
        <v>26.9</v>
      </c>
      <c r="K162" s="82"/>
      <c r="L162" s="82"/>
      <c r="M162" s="108"/>
      <c r="N162" s="137" t="s">
        <v>763</v>
      </c>
      <c r="O162" s="82"/>
      <c r="P162" s="82"/>
      <c r="Q162" s="82"/>
      <c r="R162" s="140"/>
      <c r="S162" s="137" t="s">
        <v>763</v>
      </c>
      <c r="T162" s="137" t="s">
        <v>763</v>
      </c>
      <c r="U162" s="137" t="s">
        <v>763</v>
      </c>
      <c r="V162" s="85"/>
      <c r="W162" s="85"/>
      <c r="X162" s="85"/>
      <c r="Y162" s="102">
        <f t="shared" si="58"/>
        <v>26.2</v>
      </c>
      <c r="Z162" s="102">
        <f t="shared" si="59"/>
        <v>299.34999999999997</v>
      </c>
      <c r="AA162" s="102">
        <f t="shared" si="60"/>
        <v>26.9</v>
      </c>
      <c r="AB162" s="102">
        <f t="shared" si="61"/>
        <v>4.1159369956934437</v>
      </c>
      <c r="AC162" s="104">
        <f t="shared" si="62"/>
        <v>6.9213676864487583</v>
      </c>
      <c r="AD162" s="102">
        <f t="shared" si="63"/>
        <v>0.59467105088954819</v>
      </c>
      <c r="AE162" s="105">
        <f t="shared" si="64"/>
        <v>1</v>
      </c>
      <c r="AF162" s="102" t="str">
        <f t="shared" si="65"/>
        <v>NS</v>
      </c>
      <c r="AG162" s="105" t="str">
        <f t="shared" si="66"/>
        <v>NS</v>
      </c>
      <c r="AH162" s="105" t="str">
        <f t="shared" si="67"/>
        <v>NS</v>
      </c>
      <c r="AI162" s="102"/>
      <c r="AJ162" s="106" t="str">
        <f t="shared" si="69"/>
        <v>NS</v>
      </c>
      <c r="AK162" s="107"/>
      <c r="AL162" s="82"/>
      <c r="AM162" s="85"/>
      <c r="AN162" s="85"/>
      <c r="AO162" s="85"/>
      <c r="AP162" s="85"/>
      <c r="AQ162" s="85"/>
      <c r="AR162" s="85"/>
      <c r="AS162" s="85"/>
      <c r="AT162" s="85"/>
      <c r="AU162" s="85"/>
      <c r="AV162" s="85"/>
      <c r="AW162" s="126" t="s">
        <v>1238</v>
      </c>
      <c r="AX162" s="126">
        <f>AVERAGE(AS161:AW161)</f>
        <v>44.357867468408585</v>
      </c>
      <c r="AY162" s="85"/>
      <c r="AZ162" s="85"/>
      <c r="BA162" s="82"/>
      <c r="BB162" s="82"/>
    </row>
    <row r="163" spans="1:55" ht="16" x14ac:dyDescent="0.2">
      <c r="A163" s="101" t="s">
        <v>299</v>
      </c>
      <c r="B163" s="102">
        <v>2020</v>
      </c>
      <c r="C163" s="103">
        <v>8</v>
      </c>
      <c r="D163" s="102">
        <v>21</v>
      </c>
      <c r="E163" s="82"/>
      <c r="F163" s="131">
        <v>1.1499999999999999</v>
      </c>
      <c r="G163" s="362">
        <v>4.678776586121729</v>
      </c>
      <c r="H163" s="82"/>
      <c r="I163" s="362">
        <v>21.8</v>
      </c>
      <c r="J163" s="131">
        <v>25.9</v>
      </c>
      <c r="K163" s="82"/>
      <c r="L163" s="82"/>
      <c r="M163" s="108"/>
      <c r="N163" s="137" t="s">
        <v>763</v>
      </c>
      <c r="O163" s="82"/>
      <c r="P163" s="82"/>
      <c r="Q163" s="82"/>
      <c r="R163" s="140"/>
      <c r="S163" s="137" t="s">
        <v>763</v>
      </c>
      <c r="T163" s="137" t="s">
        <v>763</v>
      </c>
      <c r="U163" s="137" t="s">
        <v>763</v>
      </c>
      <c r="V163" s="85"/>
      <c r="W163" s="85"/>
      <c r="X163" s="85"/>
      <c r="Y163" s="102">
        <f t="shared" si="58"/>
        <v>21.8</v>
      </c>
      <c r="Z163" s="102">
        <f t="shared" si="59"/>
        <v>294.95</v>
      </c>
      <c r="AA163" s="102">
        <f t="shared" si="60"/>
        <v>25.9</v>
      </c>
      <c r="AB163" s="102">
        <f t="shared" si="61"/>
        <v>4.678776586121729</v>
      </c>
      <c r="AC163" s="104">
        <f t="shared" si="62"/>
        <v>7.5252631389847755</v>
      </c>
      <c r="AD163" s="102">
        <f t="shared" si="63"/>
        <v>0.62174258889144141</v>
      </c>
      <c r="AE163" s="105">
        <f t="shared" si="64"/>
        <v>1.1499999999999999</v>
      </c>
      <c r="AF163" s="102" t="str">
        <f t="shared" si="65"/>
        <v>NS</v>
      </c>
      <c r="AG163" s="105" t="str">
        <f t="shared" si="66"/>
        <v>NS</v>
      </c>
      <c r="AH163" s="105" t="str">
        <f t="shared" si="67"/>
        <v>NS</v>
      </c>
      <c r="AI163" s="102"/>
      <c r="AJ163" s="106" t="str">
        <f t="shared" si="69"/>
        <v>NS</v>
      </c>
      <c r="AK163" s="107"/>
      <c r="AL163" s="82"/>
      <c r="AM163" s="82"/>
      <c r="AN163" s="82"/>
      <c r="AO163" s="82"/>
      <c r="AP163" s="85"/>
      <c r="AQ163" s="82"/>
      <c r="AR163" s="82"/>
      <c r="AS163" s="115"/>
      <c r="AT163" s="120"/>
      <c r="AU163" s="115"/>
      <c r="AV163" s="115"/>
      <c r="AW163" s="115"/>
      <c r="AX163" s="82">
        <f>AVERAGE(AS161:AW161)</f>
        <v>44.357867468408585</v>
      </c>
      <c r="AY163" s="82"/>
      <c r="AZ163" s="82"/>
      <c r="BA163" s="82"/>
      <c r="BB163" s="82"/>
    </row>
    <row r="164" spans="1:55" ht="16" x14ac:dyDescent="0.2">
      <c r="A164" s="101" t="s">
        <v>299</v>
      </c>
      <c r="B164" s="102">
        <v>2020</v>
      </c>
      <c r="C164" s="103">
        <v>8</v>
      </c>
      <c r="D164" s="102">
        <v>21</v>
      </c>
      <c r="E164" s="82"/>
      <c r="F164" s="131">
        <v>1.1499999999999999</v>
      </c>
      <c r="G164" s="362">
        <v>5.1991235595053196</v>
      </c>
      <c r="H164" s="82"/>
      <c r="I164" s="362">
        <v>23</v>
      </c>
      <c r="J164" s="134">
        <v>27.7</v>
      </c>
      <c r="K164" s="82"/>
      <c r="L164" s="82"/>
      <c r="M164" s="82"/>
      <c r="N164" s="137">
        <v>0.80521144378984688</v>
      </c>
      <c r="O164" s="82"/>
      <c r="P164" s="82"/>
      <c r="Q164" s="82"/>
      <c r="R164" s="140"/>
      <c r="S164" s="137">
        <v>36.10366642526445</v>
      </c>
      <c r="T164" s="137">
        <v>10.763999999999999</v>
      </c>
      <c r="U164" s="137">
        <v>5.2519999999999998</v>
      </c>
      <c r="V164" s="85"/>
      <c r="W164" s="85"/>
      <c r="X164" s="85"/>
      <c r="Y164" s="102">
        <f t="shared" si="58"/>
        <v>23</v>
      </c>
      <c r="Z164" s="102">
        <f t="shared" si="59"/>
        <v>296.14999999999998</v>
      </c>
      <c r="AA164" s="102">
        <f t="shared" si="60"/>
        <v>27.7</v>
      </c>
      <c r="AB164" s="102">
        <f t="shared" si="61"/>
        <v>5.1991235595053196</v>
      </c>
      <c r="AC164" s="104">
        <f t="shared" si="62"/>
        <v>7.2868121217569026</v>
      </c>
      <c r="AD164" s="102">
        <f t="shared" si="63"/>
        <v>0.71349768220067322</v>
      </c>
      <c r="AE164" s="105">
        <f t="shared" si="64"/>
        <v>1.1499999999999999</v>
      </c>
      <c r="AF164" s="102">
        <f t="shared" si="65"/>
        <v>0.80521144378984688</v>
      </c>
      <c r="AG164" s="105">
        <f t="shared" si="66"/>
        <v>10.763999999999999</v>
      </c>
      <c r="AH164" s="105">
        <f t="shared" si="67"/>
        <v>5.2519999999999998</v>
      </c>
      <c r="AI164" s="102">
        <f t="shared" ref="AI164" si="74">IF(Y164=" ", " ", IF(Y164&gt;0, SUM(AG164:AH164)))</f>
        <v>16.015999999999998</v>
      </c>
      <c r="AJ164" s="106">
        <f t="shared" si="69"/>
        <v>36.10366642526445</v>
      </c>
      <c r="AK164" s="107">
        <f t="shared" si="70"/>
        <v>35.298454981474606</v>
      </c>
      <c r="AL164" s="82"/>
      <c r="AM164" s="123"/>
      <c r="AN164" s="124"/>
      <c r="AO164" s="124"/>
      <c r="AP164" s="124"/>
      <c r="AQ164" s="124"/>
      <c r="AR164" s="118"/>
      <c r="AS164" s="115"/>
      <c r="AT164" s="118"/>
      <c r="AU164" s="121"/>
      <c r="AV164" s="115"/>
      <c r="AW164" s="122"/>
      <c r="AX164" s="118"/>
      <c r="AY164" s="85"/>
      <c r="AZ164" s="102"/>
      <c r="BA164" s="102"/>
      <c r="BB164" s="82"/>
    </row>
    <row r="165" spans="1:55" ht="16" x14ac:dyDescent="0.2">
      <c r="A165" s="101" t="s">
        <v>299</v>
      </c>
      <c r="B165" s="102">
        <v>2020</v>
      </c>
      <c r="C165" s="103">
        <v>8</v>
      </c>
      <c r="D165" s="102">
        <v>21</v>
      </c>
      <c r="E165" s="82"/>
      <c r="F165" s="131">
        <v>1.1499999999999999</v>
      </c>
      <c r="G165" s="362">
        <v>5.1991235595053196</v>
      </c>
      <c r="H165" s="82"/>
      <c r="I165" s="362">
        <v>23</v>
      </c>
      <c r="J165" s="134">
        <v>27.7</v>
      </c>
      <c r="K165" s="82"/>
      <c r="L165" s="82"/>
      <c r="M165" s="82"/>
      <c r="N165" s="137">
        <v>0.84632192720522903</v>
      </c>
      <c r="O165" s="82"/>
      <c r="P165" s="82"/>
      <c r="Q165" s="82"/>
      <c r="R165" s="140"/>
      <c r="S165" s="137">
        <v>31.768421441094144</v>
      </c>
      <c r="T165" s="131">
        <v>11.6</v>
      </c>
      <c r="U165" s="131">
        <v>2.1</v>
      </c>
      <c r="V165" s="85"/>
      <c r="W165" s="85"/>
      <c r="X165" s="85"/>
      <c r="Y165" s="102">
        <f t="shared" si="58"/>
        <v>23</v>
      </c>
      <c r="Z165" s="102">
        <f t="shared" si="59"/>
        <v>296.14999999999998</v>
      </c>
      <c r="AA165" s="102">
        <f t="shared" si="60"/>
        <v>27.7</v>
      </c>
      <c r="AB165" s="102">
        <f t="shared" si="61"/>
        <v>5.1991235595053196</v>
      </c>
      <c r="AC165" s="104">
        <f t="shared" si="62"/>
        <v>7.2868121217569026</v>
      </c>
      <c r="AD165" s="102">
        <f t="shared" si="63"/>
        <v>0.71349768220067322</v>
      </c>
      <c r="AE165" s="105">
        <f t="shared" si="64"/>
        <v>1.1499999999999999</v>
      </c>
      <c r="AF165" s="102">
        <f t="shared" si="65"/>
        <v>0.84632192720522903</v>
      </c>
      <c r="AG165" s="105">
        <f t="shared" si="66"/>
        <v>11.6</v>
      </c>
      <c r="AH165" s="105">
        <f t="shared" si="67"/>
        <v>2.1</v>
      </c>
      <c r="AI165" s="102">
        <f t="shared" ref="AI165" si="75">IF(Y165=" ", " ", IF(Y165&gt;0, SUM(AG165:AH165)))</f>
        <v>13.7</v>
      </c>
      <c r="AJ165" s="106">
        <f t="shared" si="69"/>
        <v>31.768421441094144</v>
      </c>
      <c r="AK165" s="107">
        <f t="shared" si="70"/>
        <v>30.922099513888917</v>
      </c>
      <c r="AL165" s="82"/>
      <c r="AM165" s="123"/>
      <c r="AN165" s="125"/>
      <c r="AO165" s="125"/>
      <c r="AP165" s="125"/>
      <c r="AQ165" s="125"/>
      <c r="AR165" s="118"/>
      <c r="AS165" s="115"/>
      <c r="AT165" s="115"/>
      <c r="AU165" s="115"/>
      <c r="AV165" s="115"/>
      <c r="AW165" s="115"/>
      <c r="AX165" s="116"/>
      <c r="AY165" s="102"/>
      <c r="AZ165" s="102"/>
      <c r="BA165" s="84"/>
      <c r="BB165" s="82"/>
    </row>
    <row r="166" spans="1:55" ht="16" x14ac:dyDescent="0.2">
      <c r="A166" s="101" t="s">
        <v>299</v>
      </c>
      <c r="B166" s="102">
        <v>2020</v>
      </c>
      <c r="C166" s="132">
        <v>8</v>
      </c>
      <c r="D166" s="82">
        <v>21</v>
      </c>
      <c r="E166" s="85"/>
      <c r="F166" s="131">
        <v>1.1499999999999999</v>
      </c>
      <c r="G166" s="362">
        <v>5.2563689328875123</v>
      </c>
      <c r="H166" s="85"/>
      <c r="I166" s="362">
        <v>23.1</v>
      </c>
      <c r="J166" s="131">
        <v>27.8</v>
      </c>
      <c r="K166" s="85"/>
      <c r="L166" s="85"/>
      <c r="M166" s="85"/>
      <c r="N166" s="137" t="s">
        <v>763</v>
      </c>
      <c r="O166" s="85"/>
      <c r="P166" s="85"/>
      <c r="Q166" s="85"/>
      <c r="R166" s="140"/>
      <c r="S166" s="137" t="s">
        <v>763</v>
      </c>
      <c r="T166" s="137" t="s">
        <v>763</v>
      </c>
      <c r="U166" s="137" t="s">
        <v>763</v>
      </c>
      <c r="V166" s="85"/>
      <c r="W166" s="85"/>
      <c r="X166" s="85"/>
      <c r="Y166" s="85">
        <f t="shared" si="58"/>
        <v>23.1</v>
      </c>
      <c r="Z166" s="82">
        <f t="shared" si="59"/>
        <v>296.25</v>
      </c>
      <c r="AA166" s="85">
        <f t="shared" si="60"/>
        <v>27.8</v>
      </c>
      <c r="AB166" s="85">
        <f t="shared" si="61"/>
        <v>5.2563689328875123</v>
      </c>
      <c r="AC166" s="110">
        <f t="shared" si="62"/>
        <v>7.2695764869217729</v>
      </c>
      <c r="AD166" s="82">
        <f t="shared" si="63"/>
        <v>0.72306398348568268</v>
      </c>
      <c r="AE166" s="111">
        <f t="shared" si="64"/>
        <v>1.1499999999999999</v>
      </c>
      <c r="AF166" s="82" t="str">
        <f t="shared" si="65"/>
        <v>NS</v>
      </c>
      <c r="AG166" s="111" t="str">
        <f t="shared" si="66"/>
        <v>NS</v>
      </c>
      <c r="AH166" s="111" t="str">
        <f t="shared" si="67"/>
        <v>NS</v>
      </c>
      <c r="AI166" s="102"/>
      <c r="AJ166" s="112" t="str">
        <f t="shared" si="69"/>
        <v>NS</v>
      </c>
      <c r="AK166" s="113"/>
      <c r="AL166" s="82"/>
      <c r="AM166" s="82"/>
      <c r="AN166" s="82"/>
      <c r="AO166" s="82"/>
      <c r="AP166" s="82"/>
      <c r="AQ166" s="113"/>
      <c r="AR166" s="118"/>
      <c r="AS166" s="115"/>
      <c r="AT166" s="115"/>
      <c r="AU166" s="115"/>
      <c r="AV166" s="115"/>
      <c r="AW166" s="115"/>
      <c r="AX166" s="116"/>
      <c r="AY166" s="102"/>
      <c r="AZ166" s="102"/>
      <c r="BA166" s="82"/>
      <c r="BB166" s="82"/>
    </row>
    <row r="167" spans="1:55" ht="16" x14ac:dyDescent="0.2">
      <c r="A167" s="101"/>
      <c r="B167" s="102"/>
      <c r="C167" s="132"/>
      <c r="D167" s="82"/>
      <c r="E167" s="85"/>
      <c r="F167" s="144"/>
      <c r="G167" s="144"/>
      <c r="H167" s="85"/>
      <c r="I167" s="144"/>
      <c r="J167" s="145"/>
      <c r="K167" s="85"/>
      <c r="L167" s="85"/>
      <c r="M167" s="85"/>
      <c r="N167" s="146"/>
      <c r="O167" s="85"/>
      <c r="P167" s="85"/>
      <c r="Q167" s="85"/>
      <c r="R167" s="140"/>
      <c r="S167" s="146"/>
      <c r="T167" s="146"/>
      <c r="U167" s="146"/>
      <c r="V167" s="85"/>
      <c r="W167" s="85"/>
      <c r="X167" s="85"/>
      <c r="Y167" s="85"/>
      <c r="Z167" s="82"/>
      <c r="AA167" s="85"/>
      <c r="AB167" s="85"/>
      <c r="AC167" s="110"/>
      <c r="AD167" s="82"/>
      <c r="AE167" s="111"/>
      <c r="AF167" s="82"/>
      <c r="AG167" s="111"/>
      <c r="AH167" s="111"/>
      <c r="AI167" s="82"/>
      <c r="AJ167" s="112"/>
      <c r="AK167" s="113"/>
      <c r="AL167" s="85"/>
      <c r="AM167" s="82"/>
      <c r="AN167" s="82"/>
      <c r="AO167" s="82"/>
      <c r="AP167" s="85"/>
      <c r="AQ167" s="82"/>
      <c r="AR167" s="82"/>
      <c r="AS167" s="115"/>
      <c r="AT167" s="120"/>
      <c r="AU167" s="115"/>
      <c r="AV167" s="115"/>
      <c r="AW167" s="115"/>
      <c r="AX167" s="82"/>
      <c r="AY167" s="82"/>
      <c r="AZ167" s="82"/>
      <c r="BA167" s="82"/>
      <c r="BB167" s="82"/>
    </row>
    <row r="168" spans="1:55" ht="16" x14ac:dyDescent="0.2">
      <c r="A168" s="82"/>
      <c r="B168" s="82"/>
      <c r="C168" s="82"/>
      <c r="D168" s="82"/>
      <c r="E168" s="82"/>
      <c r="F168" s="144"/>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4">
        <f>_xlfn.AGGREGATE(1, 6,AD151:AD166)</f>
        <v>0.68047882079234934</v>
      </c>
      <c r="AE168" s="84">
        <f>_xlfn.AGGREGATE(1, 6,AE151:AE166)</f>
        <v>1.1749999999999998</v>
      </c>
      <c r="AF168" s="84">
        <f>_xlfn.AGGREGATE(1, 6,AF151:AF166)</f>
        <v>1.143292303527919</v>
      </c>
      <c r="AG168" s="82"/>
      <c r="AH168" s="82"/>
      <c r="AI168" s="84">
        <f>_xlfn.AGGREGATE(1, 6,AI151:AI166)</f>
        <v>11.072292382812501</v>
      </c>
      <c r="AJ168" s="82"/>
      <c r="AK168" s="84">
        <f>_xlfn.AGGREGATE(1, 6,AK151:AK166)</f>
        <v>36.804671667771608</v>
      </c>
      <c r="AL168" s="82"/>
      <c r="AM168" s="82"/>
      <c r="AN168" s="82"/>
      <c r="AO168" s="82"/>
      <c r="AP168" s="82"/>
      <c r="AQ168" s="82"/>
      <c r="AR168" s="82"/>
      <c r="AS168" s="82"/>
      <c r="AT168" s="82"/>
      <c r="AU168" s="82"/>
      <c r="AV168" s="82"/>
      <c r="AW168" s="82"/>
      <c r="AX168" s="82"/>
      <c r="AY168" s="82"/>
      <c r="AZ168" s="82"/>
      <c r="BA168" s="82"/>
      <c r="BB168" s="82"/>
    </row>
    <row r="169" spans="1:55" x14ac:dyDescent="0.2">
      <c r="A169" s="82"/>
      <c r="B169" s="82"/>
      <c r="C169" s="82"/>
      <c r="D169" s="82"/>
      <c r="E169" s="82"/>
      <c r="F169" s="144"/>
      <c r="G169" s="82"/>
      <c r="H169" s="82"/>
      <c r="I169" s="82"/>
      <c r="J169" s="82"/>
      <c r="K169" s="82"/>
      <c r="L169" s="82"/>
      <c r="M169" s="82"/>
      <c r="N169" s="82"/>
      <c r="O169" s="82"/>
      <c r="P169" s="82"/>
      <c r="Q169" s="82"/>
      <c r="R169" s="82"/>
      <c r="S169" s="82"/>
      <c r="T169" s="82"/>
      <c r="U169" s="82"/>
      <c r="V169" s="82"/>
      <c r="W169" s="82"/>
      <c r="X169" s="82"/>
      <c r="Y169" s="82"/>
      <c r="Z169" s="82"/>
      <c r="AA169" s="82"/>
      <c r="AB169" s="82"/>
      <c r="AC169" s="126" t="s">
        <v>1238</v>
      </c>
      <c r="AD169" s="126">
        <f>AVERAGE(AD151:AD166)</f>
        <v>0.68047882079234934</v>
      </c>
      <c r="AE169" s="126">
        <f>AVERAGE(AE151:AE166)</f>
        <v>1.1749999999999998</v>
      </c>
      <c r="AF169" s="126">
        <f>AVERAGE(AF151:AF166)</f>
        <v>1.143292303527919</v>
      </c>
      <c r="AG169" s="126"/>
      <c r="AH169" s="126"/>
      <c r="AI169" s="126">
        <f>AVERAGE(AI151:AI166)</f>
        <v>11.072292382812501</v>
      </c>
      <c r="AJ169" s="126"/>
      <c r="AK169" s="127">
        <f>AVERAGE(AK153:AK165)</f>
        <v>37.523355480925339</v>
      </c>
      <c r="AL169" s="82"/>
      <c r="AM169" s="82"/>
      <c r="AN169" s="82"/>
      <c r="AO169" s="82"/>
      <c r="AP169" s="82"/>
      <c r="AQ169" s="82"/>
      <c r="AR169" s="82"/>
      <c r="AS169" s="82"/>
      <c r="AT169" s="82"/>
      <c r="AU169" s="82"/>
      <c r="AV169" s="82"/>
      <c r="AW169" s="82"/>
      <c r="AX169" s="82"/>
      <c r="AY169" s="82"/>
      <c r="AZ169" s="82"/>
      <c r="BA169" s="82"/>
      <c r="BB169" s="82"/>
    </row>
    <row r="170" spans="1:55" x14ac:dyDescent="0.2">
      <c r="AD170">
        <f>AVERAGE(AD151:AD166)</f>
        <v>0.68047882079234934</v>
      </c>
      <c r="AK170" s="368">
        <f>AVERAGE(AK152:AK166)</f>
        <v>36.804671667771608</v>
      </c>
    </row>
    <row r="173" spans="1:55" x14ac:dyDescent="0.2">
      <c r="A173" s="68" t="s">
        <v>1246</v>
      </c>
    </row>
    <row r="174" spans="1:55" s="68" customFormat="1" x14ac:dyDescent="0.2">
      <c r="A174" s="79"/>
      <c r="B174"/>
      <c r="C174"/>
      <c r="D174"/>
      <c r="E174" s="167"/>
      <c r="F174" s="79"/>
      <c r="G174" s="79" t="s">
        <v>696</v>
      </c>
      <c r="H174" s="172" t="s">
        <v>697</v>
      </c>
      <c r="J174" s="173" t="s">
        <v>698</v>
      </c>
      <c r="K174" s="79" t="s">
        <v>699</v>
      </c>
      <c r="L174" s="79" t="s">
        <v>700</v>
      </c>
      <c r="M174" s="79" t="s">
        <v>701</v>
      </c>
      <c r="O174" s="79" t="s">
        <v>702</v>
      </c>
      <c r="P174" s="79" t="s">
        <v>703</v>
      </c>
      <c r="Q174" s="174" t="s">
        <v>704</v>
      </c>
      <c r="R174" s="79" t="s">
        <v>705</v>
      </c>
      <c r="S174" s="79" t="s">
        <v>706</v>
      </c>
      <c r="T174" s="79" t="s">
        <v>707</v>
      </c>
      <c r="U174" s="175"/>
      <c r="V174" s="79" t="s">
        <v>708</v>
      </c>
      <c r="W174" s="173" t="s">
        <v>709</v>
      </c>
      <c r="X174" s="79" t="s">
        <v>710</v>
      </c>
      <c r="Y174" s="79" t="s">
        <v>711</v>
      </c>
      <c r="Z174" s="75" t="s">
        <v>711</v>
      </c>
      <c r="AA174" s="170"/>
      <c r="AB174" s="79" t="s">
        <v>712</v>
      </c>
      <c r="AC174" s="79" t="s">
        <v>713</v>
      </c>
      <c r="AD174" s="176" t="s">
        <v>714</v>
      </c>
      <c r="AE174" s="176" t="s">
        <v>715</v>
      </c>
      <c r="AF174" s="75" t="s">
        <v>716</v>
      </c>
      <c r="AG174" s="75" t="s">
        <v>485</v>
      </c>
      <c r="AH174" s="75" t="s">
        <v>717</v>
      </c>
      <c r="AI174" s="75" t="s">
        <v>718</v>
      </c>
      <c r="AJ174" s="177" t="s">
        <v>719</v>
      </c>
      <c r="AK174" s="177" t="s">
        <v>720</v>
      </c>
      <c r="AL174" s="75" t="s">
        <v>721</v>
      </c>
      <c r="AM174" s="75" t="s">
        <v>489</v>
      </c>
      <c r="AN174" s="75" t="s">
        <v>722</v>
      </c>
      <c r="AO174" s="75" t="s">
        <v>723</v>
      </c>
      <c r="AP174" s="75" t="s">
        <v>724</v>
      </c>
      <c r="AQ174" s="75" t="s">
        <v>725</v>
      </c>
      <c r="AR174" s="75" t="s">
        <v>726</v>
      </c>
      <c r="AS174" s="79"/>
      <c r="AT174" s="176" t="s">
        <v>712</v>
      </c>
      <c r="AU174" s="68" t="s">
        <v>855</v>
      </c>
      <c r="AV174" s="68" t="s">
        <v>855</v>
      </c>
      <c r="AX174" s="72"/>
    </row>
    <row r="175" spans="1:55" s="68" customFormat="1" x14ac:dyDescent="0.2">
      <c r="A175" s="178" t="s">
        <v>728</v>
      </c>
      <c r="B175" s="179" t="s">
        <v>729</v>
      </c>
      <c r="C175" s="179" t="s">
        <v>707</v>
      </c>
      <c r="D175" s="179" t="s">
        <v>730</v>
      </c>
      <c r="E175" s="180" t="s">
        <v>731</v>
      </c>
      <c r="F175" s="178" t="s">
        <v>15</v>
      </c>
      <c r="G175" s="178" t="s">
        <v>732</v>
      </c>
      <c r="H175" s="181" t="s">
        <v>733</v>
      </c>
      <c r="I175" s="182" t="s">
        <v>734</v>
      </c>
      <c r="J175" s="183" t="s">
        <v>735</v>
      </c>
      <c r="K175" s="184" t="s">
        <v>736</v>
      </c>
      <c r="L175" s="185" t="s">
        <v>737</v>
      </c>
      <c r="M175" s="178" t="s">
        <v>738</v>
      </c>
      <c r="N175" s="178" t="s">
        <v>739</v>
      </c>
      <c r="O175" s="178" t="s">
        <v>856</v>
      </c>
      <c r="P175" s="178" t="s">
        <v>741</v>
      </c>
      <c r="Q175" s="178" t="s">
        <v>742</v>
      </c>
      <c r="R175" s="178" t="s">
        <v>742</v>
      </c>
      <c r="S175" s="178" t="s">
        <v>742</v>
      </c>
      <c r="T175" s="178" t="s">
        <v>742</v>
      </c>
      <c r="U175" s="186" t="s">
        <v>743</v>
      </c>
      <c r="V175" s="178" t="s">
        <v>744</v>
      </c>
      <c r="W175" s="187" t="s">
        <v>745</v>
      </c>
      <c r="X175" s="185" t="s">
        <v>746</v>
      </c>
      <c r="Y175" s="188" t="s">
        <v>747</v>
      </c>
      <c r="Z175" s="189" t="s">
        <v>748</v>
      </c>
      <c r="AA175" s="190" t="s">
        <v>749</v>
      </c>
      <c r="AB175" s="178" t="s">
        <v>750</v>
      </c>
      <c r="AC175" s="178" t="s">
        <v>751</v>
      </c>
      <c r="AD175" s="191" t="s">
        <v>494</v>
      </c>
      <c r="AE175" s="191" t="s">
        <v>494</v>
      </c>
      <c r="AF175" s="192" t="s">
        <v>494</v>
      </c>
      <c r="AG175" s="192" t="s">
        <v>494</v>
      </c>
      <c r="AH175" s="192" t="s">
        <v>494</v>
      </c>
      <c r="AI175" s="192" t="s">
        <v>494</v>
      </c>
      <c r="AJ175" s="192" t="s">
        <v>494</v>
      </c>
      <c r="AK175" s="192" t="s">
        <v>494</v>
      </c>
      <c r="AL175" s="189" t="s">
        <v>725</v>
      </c>
      <c r="AM175" s="192" t="s">
        <v>494</v>
      </c>
      <c r="AN175" s="192" t="s">
        <v>494</v>
      </c>
      <c r="AO175" s="189" t="s">
        <v>752</v>
      </c>
      <c r="AP175" s="189" t="s">
        <v>752</v>
      </c>
      <c r="AQ175" s="192" t="s">
        <v>753</v>
      </c>
      <c r="AR175" s="189" t="s">
        <v>752</v>
      </c>
      <c r="AS175" s="178" t="s">
        <v>754</v>
      </c>
      <c r="AT175" s="191" t="s">
        <v>750</v>
      </c>
      <c r="AU175" s="68" t="s">
        <v>857</v>
      </c>
      <c r="AV175" s="68" t="s">
        <v>858</v>
      </c>
      <c r="AX175" s="72"/>
    </row>
    <row r="176" spans="1:55" s="68" customFormat="1" x14ac:dyDescent="0.2">
      <c r="A176" s="79" t="s">
        <v>756</v>
      </c>
      <c r="B176" s="68" t="s">
        <v>299</v>
      </c>
      <c r="C176" s="68" t="s">
        <v>757</v>
      </c>
      <c r="E176" s="147">
        <v>44390</v>
      </c>
      <c r="F176" s="68" t="s">
        <v>1059</v>
      </c>
      <c r="G176" s="68" t="s">
        <v>1061</v>
      </c>
      <c r="H176" s="68">
        <v>1</v>
      </c>
      <c r="I176" s="68" t="s">
        <v>760</v>
      </c>
      <c r="J176" s="77">
        <v>0.42777777777777781</v>
      </c>
      <c r="K176" s="81">
        <v>3</v>
      </c>
      <c r="L176" s="68">
        <v>3</v>
      </c>
      <c r="M176" s="68" t="s">
        <v>787</v>
      </c>
      <c r="N176" s="68" t="s">
        <v>1062</v>
      </c>
      <c r="O176" s="131">
        <v>22.2</v>
      </c>
      <c r="P176" s="131">
        <v>8.44</v>
      </c>
      <c r="Q176" s="68">
        <v>1.3</v>
      </c>
      <c r="R176" s="68">
        <v>1.3</v>
      </c>
      <c r="S176" s="131">
        <v>1.3</v>
      </c>
      <c r="T176" s="68">
        <v>1.3</v>
      </c>
      <c r="U176" s="76">
        <v>1</v>
      </c>
      <c r="V176" s="68">
        <v>0.15</v>
      </c>
      <c r="W176" s="77">
        <v>0.29444444444444445</v>
      </c>
      <c r="X176" s="68">
        <v>23.7</v>
      </c>
      <c r="Y176" s="68">
        <v>6.09</v>
      </c>
      <c r="Z176" s="72">
        <v>5.2911137694007007</v>
      </c>
      <c r="AA176" s="68" t="s">
        <v>761</v>
      </c>
      <c r="AB176" s="205">
        <v>24.5</v>
      </c>
      <c r="AC176" s="72">
        <v>38.799999999999997</v>
      </c>
      <c r="AD176" s="75" t="s">
        <v>763</v>
      </c>
      <c r="AE176" s="75" t="s">
        <v>763</v>
      </c>
      <c r="AF176" s="75" t="s">
        <v>763</v>
      </c>
      <c r="AG176" s="137" t="s">
        <v>763</v>
      </c>
      <c r="AH176" s="72" t="s">
        <v>763</v>
      </c>
      <c r="AI176" s="75" t="s">
        <v>763</v>
      </c>
      <c r="AJ176" s="75" t="s">
        <v>763</v>
      </c>
      <c r="AK176" s="75" t="s">
        <v>763</v>
      </c>
      <c r="AL176" s="75" t="s">
        <v>763</v>
      </c>
      <c r="AM176" s="75" t="s">
        <v>763</v>
      </c>
      <c r="AN176" s="137" t="s">
        <v>763</v>
      </c>
      <c r="AO176" s="137" t="s">
        <v>763</v>
      </c>
      <c r="AP176" s="137" t="s">
        <v>763</v>
      </c>
      <c r="AQ176" s="75" t="s">
        <v>763</v>
      </c>
      <c r="AR176" s="75" t="s">
        <v>763</v>
      </c>
      <c r="AS176" s="68" t="s">
        <v>763</v>
      </c>
      <c r="AT176" s="68" t="s">
        <v>763</v>
      </c>
      <c r="AU176" s="68" t="s">
        <v>763</v>
      </c>
      <c r="AV176" s="68" t="s">
        <v>763</v>
      </c>
      <c r="BA176" s="200"/>
      <c r="BC176" s="147"/>
    </row>
    <row r="177" spans="1:55" s="68" customFormat="1" x14ac:dyDescent="0.2">
      <c r="A177" s="79" t="s">
        <v>756</v>
      </c>
      <c r="B177" s="68" t="s">
        <v>299</v>
      </c>
      <c r="C177" s="68" t="s">
        <v>764</v>
      </c>
      <c r="D177" s="68" t="s">
        <v>781</v>
      </c>
      <c r="E177" s="147">
        <v>44390</v>
      </c>
      <c r="F177" s="68" t="s">
        <v>1059</v>
      </c>
      <c r="G177" s="68" t="s">
        <v>1061</v>
      </c>
      <c r="H177" s="68">
        <v>1</v>
      </c>
      <c r="I177" s="68" t="s">
        <v>760</v>
      </c>
      <c r="J177" s="77">
        <v>0.42777777777777781</v>
      </c>
      <c r="K177" s="81">
        <v>3</v>
      </c>
      <c r="L177" s="68">
        <v>3</v>
      </c>
      <c r="M177" s="68" t="s">
        <v>787</v>
      </c>
      <c r="N177" s="68" t="s">
        <v>1062</v>
      </c>
      <c r="O177" s="131">
        <v>22.2</v>
      </c>
      <c r="P177" s="131">
        <v>8.44</v>
      </c>
      <c r="Q177" s="68">
        <v>1.3</v>
      </c>
      <c r="R177" s="68">
        <v>1.3</v>
      </c>
      <c r="S177" s="131">
        <v>1.3</v>
      </c>
      <c r="T177" s="68">
        <v>1.3</v>
      </c>
      <c r="U177" s="76">
        <v>1</v>
      </c>
      <c r="V177" s="68">
        <v>0.6</v>
      </c>
      <c r="W177" s="77">
        <v>0.29583333333333334</v>
      </c>
      <c r="X177" s="68">
        <v>23.9</v>
      </c>
      <c r="Y177" s="68">
        <v>6.62</v>
      </c>
      <c r="Z177" s="72">
        <v>5.6709206341289535</v>
      </c>
      <c r="AA177" s="68" t="s">
        <v>761</v>
      </c>
      <c r="AB177" s="205">
        <v>27</v>
      </c>
      <c r="AC177" s="72">
        <v>42.4</v>
      </c>
      <c r="AD177" s="72">
        <v>9.9999999999999964E-2</v>
      </c>
      <c r="AE177" s="72">
        <v>1.2862576983456102</v>
      </c>
      <c r="AF177" s="72">
        <v>0.48263835064331118</v>
      </c>
      <c r="AG177" s="137">
        <v>1.7688960489889214</v>
      </c>
      <c r="AH177" s="72">
        <v>17.178167218244312</v>
      </c>
      <c r="AI177" s="75">
        <v>18.947063267233233</v>
      </c>
      <c r="AJ177" s="72">
        <v>131.34712403827911</v>
      </c>
      <c r="AK177" s="72">
        <v>19.638596015916047</v>
      </c>
      <c r="AL177" s="72">
        <v>6.6882135531393985</v>
      </c>
      <c r="AM177" s="72">
        <v>36.816763234160362</v>
      </c>
      <c r="AN177" s="137">
        <v>38.585659283149283</v>
      </c>
      <c r="AO177" s="137">
        <v>6.78</v>
      </c>
      <c r="AP177" s="137">
        <v>2.5000000000000001E-2</v>
      </c>
      <c r="AQ177" s="72">
        <v>0.99804305283757333</v>
      </c>
      <c r="AR177" s="72">
        <v>6.8050000000000006</v>
      </c>
      <c r="AS177" s="68" t="s">
        <v>763</v>
      </c>
      <c r="AT177" s="68" t="s">
        <v>763</v>
      </c>
      <c r="AU177" s="68" t="s">
        <v>763</v>
      </c>
      <c r="AV177" s="68" t="s">
        <v>763</v>
      </c>
      <c r="BA177" s="200"/>
      <c r="BC177" s="147"/>
    </row>
    <row r="178" spans="1:55" s="68" customFormat="1" x14ac:dyDescent="0.2">
      <c r="A178" s="79" t="s">
        <v>756</v>
      </c>
      <c r="B178" s="68" t="s">
        <v>299</v>
      </c>
      <c r="C178" s="68" t="s">
        <v>764</v>
      </c>
      <c r="D178" s="68" t="s">
        <v>785</v>
      </c>
      <c r="E178" s="147">
        <v>44390</v>
      </c>
      <c r="F178" s="68" t="s">
        <v>1059</v>
      </c>
      <c r="G178" s="68" t="s">
        <v>1061</v>
      </c>
      <c r="H178" s="68">
        <v>1</v>
      </c>
      <c r="I178" s="68" t="s">
        <v>760</v>
      </c>
      <c r="J178" s="77">
        <v>0.42777777777777781</v>
      </c>
      <c r="K178" s="81">
        <v>3</v>
      </c>
      <c r="L178" s="68">
        <v>3</v>
      </c>
      <c r="M178" s="68" t="s">
        <v>787</v>
      </c>
      <c r="N178" s="68" t="s">
        <v>1062</v>
      </c>
      <c r="O178" s="131">
        <v>22.2</v>
      </c>
      <c r="P178" s="131">
        <v>8.44</v>
      </c>
      <c r="Q178" s="68">
        <v>1.3</v>
      </c>
      <c r="R178" s="68">
        <v>1.3</v>
      </c>
      <c r="S178" s="131">
        <v>1.3</v>
      </c>
      <c r="T178" s="68">
        <v>1.3</v>
      </c>
      <c r="U178" s="76">
        <v>1</v>
      </c>
      <c r="V178" s="68">
        <v>0.6</v>
      </c>
      <c r="W178" s="77">
        <v>0.29583333333333334</v>
      </c>
      <c r="X178" s="68">
        <v>23.9</v>
      </c>
      <c r="Y178" s="68">
        <v>6.62</v>
      </c>
      <c r="Z178" s="72">
        <v>5.6741717151348263</v>
      </c>
      <c r="AA178" s="68" t="s">
        <v>761</v>
      </c>
      <c r="AB178" s="205">
        <v>26.9</v>
      </c>
      <c r="AC178" s="72">
        <v>42.2</v>
      </c>
      <c r="AD178" s="72">
        <v>9.9999999999999964E-2</v>
      </c>
      <c r="AE178" s="72">
        <v>0.8113150585678055</v>
      </c>
      <c r="AF178" s="72">
        <v>0.40102309719423357</v>
      </c>
      <c r="AG178" s="137">
        <v>1.2123381557620392</v>
      </c>
      <c r="AH178" s="72">
        <v>25.929787839111825</v>
      </c>
      <c r="AI178" s="75">
        <v>27.142125994873865</v>
      </c>
      <c r="AJ178" s="72">
        <v>150.04324349952282</v>
      </c>
      <c r="AK178" s="72">
        <v>22.434846789952786</v>
      </c>
      <c r="AL178" s="72">
        <v>6.6879548991044651</v>
      </c>
      <c r="AM178" s="72">
        <v>48.364634629064611</v>
      </c>
      <c r="AN178" s="137">
        <v>49.576972784826651</v>
      </c>
      <c r="AO178" s="137">
        <v>5.6585714285714301</v>
      </c>
      <c r="AP178" s="137">
        <v>2.5000000000000001E-2</v>
      </c>
      <c r="AQ178" s="72">
        <v>0.99560135729546306</v>
      </c>
      <c r="AR178" s="72">
        <v>5.6835714285714305</v>
      </c>
      <c r="AS178" s="68" t="s">
        <v>763</v>
      </c>
      <c r="AT178" s="68" t="s">
        <v>763</v>
      </c>
      <c r="AU178" s="68" t="s">
        <v>763</v>
      </c>
      <c r="AV178" s="68" t="s">
        <v>763</v>
      </c>
      <c r="BA178" s="200"/>
      <c r="BC178" s="147"/>
    </row>
    <row r="179" spans="1:55" s="68" customFormat="1" x14ac:dyDescent="0.2">
      <c r="A179" s="79" t="s">
        <v>756</v>
      </c>
      <c r="B179" s="68" t="s">
        <v>299</v>
      </c>
      <c r="C179" s="68" t="s">
        <v>765</v>
      </c>
      <c r="E179" s="147">
        <v>44390</v>
      </c>
      <c r="F179" s="68" t="s">
        <v>1059</v>
      </c>
      <c r="G179" s="68" t="s">
        <v>1061</v>
      </c>
      <c r="H179" s="68">
        <v>1</v>
      </c>
      <c r="I179" s="68" t="s">
        <v>760</v>
      </c>
      <c r="J179" s="77">
        <v>0.42777777777777781</v>
      </c>
      <c r="K179" s="81">
        <v>3</v>
      </c>
      <c r="L179" s="68">
        <v>3</v>
      </c>
      <c r="M179" s="68" t="s">
        <v>787</v>
      </c>
      <c r="N179" s="68" t="s">
        <v>1062</v>
      </c>
      <c r="O179" s="131">
        <v>22.2</v>
      </c>
      <c r="P179" s="131">
        <v>8.44</v>
      </c>
      <c r="Q179" s="68">
        <v>1.3</v>
      </c>
      <c r="R179" s="68">
        <v>1.3</v>
      </c>
      <c r="S179" s="131">
        <v>1.3</v>
      </c>
      <c r="T179" s="68">
        <v>1.3</v>
      </c>
      <c r="U179" s="76">
        <v>1</v>
      </c>
      <c r="V179" s="68">
        <v>1</v>
      </c>
      <c r="W179" s="77">
        <v>0.2986111111111111</v>
      </c>
      <c r="X179" s="68">
        <v>23.9</v>
      </c>
      <c r="Y179" s="68">
        <v>6.79</v>
      </c>
      <c r="Z179" s="72">
        <v>5.8198830733784694</v>
      </c>
      <c r="AA179" s="68" t="s">
        <v>761</v>
      </c>
      <c r="AB179" s="205">
        <v>26.9</v>
      </c>
      <c r="AC179" s="72">
        <v>42.2</v>
      </c>
      <c r="AD179" s="75" t="s">
        <v>763</v>
      </c>
      <c r="AE179" s="75" t="s">
        <v>763</v>
      </c>
      <c r="AF179" s="75" t="s">
        <v>763</v>
      </c>
      <c r="AG179" s="137" t="s">
        <v>763</v>
      </c>
      <c r="AH179" s="72" t="s">
        <v>763</v>
      </c>
      <c r="AI179" s="75" t="s">
        <v>763</v>
      </c>
      <c r="AJ179" s="75" t="s">
        <v>763</v>
      </c>
      <c r="AK179" s="75" t="s">
        <v>763</v>
      </c>
      <c r="AL179" s="75" t="s">
        <v>763</v>
      </c>
      <c r="AM179" s="75" t="s">
        <v>763</v>
      </c>
      <c r="AN179" s="137" t="s">
        <v>763</v>
      </c>
      <c r="AO179" s="137" t="s">
        <v>763</v>
      </c>
      <c r="AP179" s="137" t="s">
        <v>763</v>
      </c>
      <c r="AQ179" s="75" t="s">
        <v>763</v>
      </c>
      <c r="AR179" s="75" t="s">
        <v>763</v>
      </c>
      <c r="AS179" s="68" t="s">
        <v>763</v>
      </c>
      <c r="AT179" s="68" t="s">
        <v>763</v>
      </c>
      <c r="AU179" s="68" t="s">
        <v>763</v>
      </c>
      <c r="AV179" s="68" t="s">
        <v>763</v>
      </c>
      <c r="BA179" s="200"/>
      <c r="BC179" s="147"/>
    </row>
    <row r="180" spans="1:55" s="68" customFormat="1" x14ac:dyDescent="0.2">
      <c r="A180" s="79" t="s">
        <v>756</v>
      </c>
      <c r="B180" s="68" t="s">
        <v>299</v>
      </c>
      <c r="C180" s="68" t="s">
        <v>757</v>
      </c>
      <c r="E180" s="147">
        <v>44404</v>
      </c>
      <c r="F180" s="68" t="s">
        <v>1059</v>
      </c>
      <c r="G180" s="68" t="s">
        <v>1080</v>
      </c>
      <c r="H180" s="68">
        <v>0</v>
      </c>
      <c r="I180" s="68" t="s">
        <v>760</v>
      </c>
      <c r="J180" s="77">
        <v>0.42708333333333331</v>
      </c>
      <c r="K180" s="81">
        <v>1</v>
      </c>
      <c r="L180" s="68">
        <v>2</v>
      </c>
      <c r="M180" s="68" t="s">
        <v>519</v>
      </c>
      <c r="N180" s="68" t="s">
        <v>1081</v>
      </c>
      <c r="O180" s="131">
        <v>26.4</v>
      </c>
      <c r="P180" s="131">
        <v>8.07</v>
      </c>
      <c r="Q180" s="68">
        <v>1.5</v>
      </c>
      <c r="R180" s="68">
        <v>1.4</v>
      </c>
      <c r="S180" s="131">
        <v>1.41</v>
      </c>
      <c r="T180" s="68">
        <v>1.4049999999999998</v>
      </c>
      <c r="U180" s="76">
        <v>0.93666666666666654</v>
      </c>
      <c r="V180" s="68">
        <v>0.15</v>
      </c>
      <c r="W180" s="77">
        <v>0.2986111111111111</v>
      </c>
      <c r="X180" s="68">
        <v>25.3</v>
      </c>
      <c r="Y180" s="68">
        <v>8.15</v>
      </c>
      <c r="Z180" s="72">
        <v>6.9370444428351474</v>
      </c>
      <c r="AA180" s="68" t="s">
        <v>761</v>
      </c>
      <c r="AB180" s="205">
        <v>28.4</v>
      </c>
      <c r="AC180" s="72">
        <v>44.3</v>
      </c>
      <c r="AD180" s="72" t="s">
        <v>763</v>
      </c>
      <c r="AE180" s="72" t="s">
        <v>763</v>
      </c>
      <c r="AF180" s="72" t="s">
        <v>763</v>
      </c>
      <c r="AG180" s="137" t="s">
        <v>763</v>
      </c>
      <c r="AH180" s="72" t="s">
        <v>763</v>
      </c>
      <c r="AI180" s="72" t="s">
        <v>763</v>
      </c>
      <c r="AJ180" s="72" t="s">
        <v>763</v>
      </c>
      <c r="AK180" s="72" t="s">
        <v>763</v>
      </c>
      <c r="AL180" s="72" t="s">
        <v>763</v>
      </c>
      <c r="AM180" s="75" t="s">
        <v>763</v>
      </c>
      <c r="AN180" s="137" t="s">
        <v>763</v>
      </c>
      <c r="AO180" s="137" t="s">
        <v>763</v>
      </c>
      <c r="AP180" s="137" t="s">
        <v>763</v>
      </c>
      <c r="AQ180" s="72" t="s">
        <v>763</v>
      </c>
      <c r="AR180" s="75" t="s">
        <v>763</v>
      </c>
      <c r="AS180" s="68" t="s">
        <v>763</v>
      </c>
      <c r="AT180" s="68" t="s">
        <v>763</v>
      </c>
      <c r="AU180" s="68" t="s">
        <v>763</v>
      </c>
      <c r="AV180" s="68" t="s">
        <v>763</v>
      </c>
      <c r="BA180" s="200"/>
      <c r="BC180" s="147"/>
    </row>
    <row r="181" spans="1:55" s="68" customFormat="1" x14ac:dyDescent="0.2">
      <c r="A181" s="79" t="s">
        <v>756</v>
      </c>
      <c r="B181" s="68" t="s">
        <v>299</v>
      </c>
      <c r="C181" s="68" t="s">
        <v>764</v>
      </c>
      <c r="D181" s="68" t="s">
        <v>781</v>
      </c>
      <c r="E181" s="147">
        <v>44404</v>
      </c>
      <c r="F181" s="68" t="s">
        <v>1059</v>
      </c>
      <c r="G181" s="68" t="s">
        <v>1080</v>
      </c>
      <c r="H181" s="68">
        <v>0</v>
      </c>
      <c r="I181" s="68" t="s">
        <v>760</v>
      </c>
      <c r="J181" s="77">
        <v>0.42708333333333331</v>
      </c>
      <c r="K181" s="81">
        <v>1</v>
      </c>
      <c r="L181" s="68">
        <v>2</v>
      </c>
      <c r="M181" s="68" t="s">
        <v>519</v>
      </c>
      <c r="N181" s="68" t="s">
        <v>1081</v>
      </c>
      <c r="O181" s="131">
        <v>26.4</v>
      </c>
      <c r="P181" s="131">
        <v>8.07</v>
      </c>
      <c r="Q181" s="68">
        <v>1.5</v>
      </c>
      <c r="R181" s="68">
        <v>1.4</v>
      </c>
      <c r="S181" s="131">
        <v>1.41</v>
      </c>
      <c r="T181" s="68">
        <v>1.4049999999999998</v>
      </c>
      <c r="U181" s="76">
        <v>0.93666666666666654</v>
      </c>
      <c r="V181" s="68">
        <v>0.75</v>
      </c>
      <c r="W181" s="77">
        <v>0.30208333333333331</v>
      </c>
      <c r="X181" s="68">
        <v>26</v>
      </c>
      <c r="Y181" s="68">
        <v>8.51</v>
      </c>
      <c r="Z181" s="72">
        <v>7.2533267551119991</v>
      </c>
      <c r="AA181" s="68" t="s">
        <v>761</v>
      </c>
      <c r="AB181" s="205">
        <v>28.3</v>
      </c>
      <c r="AC181" s="72">
        <v>44.1</v>
      </c>
      <c r="AD181" s="75">
        <v>9.9999999999999964E-2</v>
      </c>
      <c r="AE181" s="72">
        <v>0.41380494505494458</v>
      </c>
      <c r="AF181" s="72">
        <v>0.7738335141838476</v>
      </c>
      <c r="AG181" s="137">
        <v>1.1876384592387921</v>
      </c>
      <c r="AH181" s="72">
        <v>16.45428518840723</v>
      </c>
      <c r="AI181" s="72">
        <v>17.641923647646021</v>
      </c>
      <c r="AJ181" s="72">
        <v>115.98249394911875</v>
      </c>
      <c r="AK181" s="72">
        <v>15.383431794555777</v>
      </c>
      <c r="AL181" s="72">
        <v>7.5394421412629882</v>
      </c>
      <c r="AM181" s="72">
        <v>31.837716982963009</v>
      </c>
      <c r="AN181" s="137">
        <v>33.0253554422018</v>
      </c>
      <c r="AO181" s="137">
        <v>2.1705357142857151</v>
      </c>
      <c r="AP181" s="137">
        <v>1.5116687127976174</v>
      </c>
      <c r="AQ181" s="72">
        <v>0.58946638006325802</v>
      </c>
      <c r="AR181" s="72">
        <v>3.6822044270833327</v>
      </c>
      <c r="AS181" s="68" t="s">
        <v>763</v>
      </c>
      <c r="AT181" s="68" t="s">
        <v>763</v>
      </c>
      <c r="AU181" s="68" t="s">
        <v>763</v>
      </c>
      <c r="AV181" s="68" t="s">
        <v>763</v>
      </c>
      <c r="BA181" s="200"/>
      <c r="BC181" s="147"/>
    </row>
    <row r="182" spans="1:55" s="68" customFormat="1" x14ac:dyDescent="0.2">
      <c r="A182" s="79" t="s">
        <v>756</v>
      </c>
      <c r="B182" s="68" t="s">
        <v>299</v>
      </c>
      <c r="C182" s="68" t="s">
        <v>764</v>
      </c>
      <c r="D182" s="68" t="s">
        <v>785</v>
      </c>
      <c r="E182" s="147">
        <v>44404</v>
      </c>
      <c r="F182" s="68" t="s">
        <v>1059</v>
      </c>
      <c r="G182" s="68" t="s">
        <v>1080</v>
      </c>
      <c r="H182" s="68">
        <v>0</v>
      </c>
      <c r="I182" s="68" t="s">
        <v>760</v>
      </c>
      <c r="J182" s="77">
        <v>0.42708333333333331</v>
      </c>
      <c r="K182" s="81">
        <v>1</v>
      </c>
      <c r="L182" s="68">
        <v>2</v>
      </c>
      <c r="M182" s="68" t="s">
        <v>519</v>
      </c>
      <c r="N182" s="68" t="s">
        <v>1081</v>
      </c>
      <c r="O182" s="131">
        <v>26.4</v>
      </c>
      <c r="P182" s="131">
        <v>8.07</v>
      </c>
      <c r="Q182" s="68">
        <v>1.5</v>
      </c>
      <c r="R182" s="68">
        <v>1.4</v>
      </c>
      <c r="S182" s="131">
        <v>1.41</v>
      </c>
      <c r="T182" s="68">
        <v>1.4049999999999998</v>
      </c>
      <c r="U182" s="76">
        <v>0.93666666666666654</v>
      </c>
      <c r="V182" s="68">
        <v>0.75</v>
      </c>
      <c r="W182" s="77">
        <v>0.30208333333333331</v>
      </c>
      <c r="X182" s="68">
        <v>26</v>
      </c>
      <c r="Y182" s="68">
        <v>8.51</v>
      </c>
      <c r="Z182" s="72">
        <v>7.2533267551119991</v>
      </c>
      <c r="AA182" s="68" t="s">
        <v>761</v>
      </c>
      <c r="AB182" s="205">
        <v>28.3</v>
      </c>
      <c r="AC182" s="72">
        <v>44</v>
      </c>
      <c r="AD182" s="72">
        <v>9.9999999999999964E-2</v>
      </c>
      <c r="AE182" s="72">
        <v>0.64560439560439531</v>
      </c>
      <c r="AF182" s="72">
        <v>0.52294217950705335</v>
      </c>
      <c r="AG182" s="137">
        <v>1.1685465751114488</v>
      </c>
      <c r="AH182" s="72">
        <v>22.331329314888549</v>
      </c>
      <c r="AI182" s="72">
        <v>23.499875889999998</v>
      </c>
      <c r="AJ182" s="72">
        <v>128.11508211013859</v>
      </c>
      <c r="AK182" s="72">
        <v>13.316637744180793</v>
      </c>
      <c r="AL182" s="72">
        <v>9.6206778746476971</v>
      </c>
      <c r="AM182" s="72">
        <v>35.647967059069344</v>
      </c>
      <c r="AN182" s="137">
        <v>36.816513634180794</v>
      </c>
      <c r="AO182" s="137">
        <v>5.6949999999999985</v>
      </c>
      <c r="AP182" s="137">
        <v>0.19082942708333461</v>
      </c>
      <c r="AQ182" s="72">
        <v>0.96757815878842102</v>
      </c>
      <c r="AR182" s="72">
        <v>5.8858294270833333</v>
      </c>
      <c r="AS182" s="68" t="s">
        <v>763</v>
      </c>
      <c r="AT182" s="68" t="s">
        <v>763</v>
      </c>
      <c r="AU182" s="68" t="s">
        <v>763</v>
      </c>
      <c r="AV182" s="68" t="s">
        <v>763</v>
      </c>
      <c r="BA182" s="200"/>
      <c r="BC182" s="147"/>
    </row>
    <row r="183" spans="1:55" s="68" customFormat="1" x14ac:dyDescent="0.2">
      <c r="A183" s="79" t="s">
        <v>756</v>
      </c>
      <c r="B183" s="68" t="s">
        <v>299</v>
      </c>
      <c r="C183" s="68" t="s">
        <v>765</v>
      </c>
      <c r="E183" s="147">
        <v>44404</v>
      </c>
      <c r="F183" s="68" t="s">
        <v>1059</v>
      </c>
      <c r="G183" s="68" t="s">
        <v>1080</v>
      </c>
      <c r="H183" s="68">
        <v>0</v>
      </c>
      <c r="I183" s="68" t="s">
        <v>760</v>
      </c>
      <c r="J183" s="77">
        <v>0.42708333333333331</v>
      </c>
      <c r="K183" s="81">
        <v>1</v>
      </c>
      <c r="L183" s="68">
        <v>2</v>
      </c>
      <c r="M183" s="68" t="s">
        <v>519</v>
      </c>
      <c r="N183" s="68" t="s">
        <v>1081</v>
      </c>
      <c r="O183" s="131">
        <v>26.4</v>
      </c>
      <c r="P183" s="131">
        <v>8.07</v>
      </c>
      <c r="Q183" s="68">
        <v>1.5</v>
      </c>
      <c r="R183" s="68">
        <v>1.4</v>
      </c>
      <c r="S183" s="131">
        <v>1.41</v>
      </c>
      <c r="T183" s="68">
        <v>1.4049999999999998</v>
      </c>
      <c r="U183" s="76">
        <v>0.93666666666666654</v>
      </c>
      <c r="V183" s="68">
        <v>1.35</v>
      </c>
      <c r="W183" s="77">
        <v>0.30902777777777779</v>
      </c>
      <c r="X183" s="68">
        <v>26.1</v>
      </c>
      <c r="Y183" s="68">
        <v>8.42</v>
      </c>
      <c r="Z183" s="72">
        <v>7.1693291254778746</v>
      </c>
      <c r="AA183" s="68" t="s">
        <v>761</v>
      </c>
      <c r="AB183" s="205">
        <v>28.5</v>
      </c>
      <c r="AC183" s="72">
        <v>44.3</v>
      </c>
      <c r="AD183" s="75" t="s">
        <v>763</v>
      </c>
      <c r="AE183" s="75" t="s">
        <v>763</v>
      </c>
      <c r="AF183" s="75" t="s">
        <v>763</v>
      </c>
      <c r="AG183" s="137" t="s">
        <v>763</v>
      </c>
      <c r="AH183" s="72" t="s">
        <v>763</v>
      </c>
      <c r="AI183" s="75" t="s">
        <v>763</v>
      </c>
      <c r="AJ183" s="75" t="s">
        <v>763</v>
      </c>
      <c r="AK183" s="75" t="s">
        <v>763</v>
      </c>
      <c r="AL183" s="75" t="s">
        <v>763</v>
      </c>
      <c r="AM183" s="75" t="s">
        <v>763</v>
      </c>
      <c r="AN183" s="137" t="s">
        <v>763</v>
      </c>
      <c r="AO183" s="137" t="s">
        <v>763</v>
      </c>
      <c r="AP183" s="137" t="s">
        <v>763</v>
      </c>
      <c r="AQ183" s="75" t="s">
        <v>763</v>
      </c>
      <c r="AR183" s="75" t="s">
        <v>763</v>
      </c>
      <c r="AS183" s="68" t="s">
        <v>763</v>
      </c>
      <c r="AT183" s="68" t="s">
        <v>763</v>
      </c>
      <c r="AU183" s="68" t="s">
        <v>763</v>
      </c>
      <c r="AV183" s="68" t="s">
        <v>763</v>
      </c>
      <c r="BA183" s="200"/>
      <c r="BC183" s="147"/>
    </row>
    <row r="184" spans="1:55" s="68" customFormat="1" x14ac:dyDescent="0.2">
      <c r="A184" s="79" t="s">
        <v>756</v>
      </c>
      <c r="B184" s="68" t="s">
        <v>299</v>
      </c>
      <c r="C184" s="68" t="s">
        <v>757</v>
      </c>
      <c r="E184" s="147">
        <v>44420</v>
      </c>
      <c r="F184" s="68" t="s">
        <v>1059</v>
      </c>
      <c r="G184" s="68" t="s">
        <v>1080</v>
      </c>
      <c r="H184" s="68">
        <v>3</v>
      </c>
      <c r="I184" s="68" t="s">
        <v>760</v>
      </c>
      <c r="J184" s="77">
        <v>0.4381944444444445</v>
      </c>
      <c r="K184" s="81">
        <v>2</v>
      </c>
      <c r="L184" s="68">
        <v>1</v>
      </c>
      <c r="M184" s="68" t="s">
        <v>783</v>
      </c>
      <c r="N184" s="68" t="s">
        <v>1097</v>
      </c>
      <c r="O184" s="131">
        <v>25.2</v>
      </c>
      <c r="P184" s="131">
        <v>8.89</v>
      </c>
      <c r="Q184" s="68">
        <v>1.85</v>
      </c>
      <c r="R184" s="68">
        <v>1.4</v>
      </c>
      <c r="S184" s="131">
        <v>1.4</v>
      </c>
      <c r="T184" s="68">
        <v>1.4</v>
      </c>
      <c r="U184" s="76">
        <v>0.75675675675675669</v>
      </c>
      <c r="V184" s="68">
        <v>0.15</v>
      </c>
      <c r="W184" s="77">
        <v>0.2951388888888889</v>
      </c>
      <c r="X184" s="68">
        <v>27.1</v>
      </c>
      <c r="Y184" s="68">
        <v>6.56</v>
      </c>
      <c r="Z184" s="72">
        <v>5.6012676077327512</v>
      </c>
      <c r="AA184" s="68">
        <v>81.5</v>
      </c>
      <c r="AB184" s="205">
        <v>28.2</v>
      </c>
      <c r="AC184" s="72">
        <v>44.1</v>
      </c>
      <c r="AD184" s="72" t="s">
        <v>763</v>
      </c>
      <c r="AE184" s="72" t="s">
        <v>763</v>
      </c>
      <c r="AF184" s="72" t="s">
        <v>763</v>
      </c>
      <c r="AG184" s="137" t="s">
        <v>763</v>
      </c>
      <c r="AH184" s="72" t="s">
        <v>763</v>
      </c>
      <c r="AI184" s="72" t="s">
        <v>763</v>
      </c>
      <c r="AJ184" s="72" t="s">
        <v>763</v>
      </c>
      <c r="AK184" s="72" t="s">
        <v>763</v>
      </c>
      <c r="AL184" s="72" t="s">
        <v>763</v>
      </c>
      <c r="AM184" s="75" t="s">
        <v>763</v>
      </c>
      <c r="AN184" s="137" t="s">
        <v>763</v>
      </c>
      <c r="AO184" s="137" t="s">
        <v>763</v>
      </c>
      <c r="AP184" s="137" t="s">
        <v>763</v>
      </c>
      <c r="AQ184" s="72" t="s">
        <v>763</v>
      </c>
      <c r="AR184" s="75" t="s">
        <v>763</v>
      </c>
      <c r="AS184" s="68" t="s">
        <v>763</v>
      </c>
      <c r="AT184" s="68" t="s">
        <v>763</v>
      </c>
      <c r="AU184" s="68" t="s">
        <v>763</v>
      </c>
      <c r="AV184" s="68" t="s">
        <v>763</v>
      </c>
      <c r="BC184" s="147"/>
    </row>
    <row r="185" spans="1:55" s="68" customFormat="1" x14ac:dyDescent="0.2">
      <c r="A185" s="79" t="s">
        <v>756</v>
      </c>
      <c r="B185" s="68" t="s">
        <v>299</v>
      </c>
      <c r="C185" s="68" t="s">
        <v>764</v>
      </c>
      <c r="D185" s="68" t="s">
        <v>781</v>
      </c>
      <c r="E185" s="147">
        <v>44420</v>
      </c>
      <c r="F185" s="68" t="s">
        <v>1059</v>
      </c>
      <c r="G185" s="68" t="s">
        <v>1080</v>
      </c>
      <c r="H185" s="68">
        <v>3</v>
      </c>
      <c r="I185" s="68" t="s">
        <v>760</v>
      </c>
      <c r="J185" s="77">
        <v>0.4381944444444445</v>
      </c>
      <c r="K185" s="81">
        <v>2</v>
      </c>
      <c r="L185" s="68">
        <v>1</v>
      </c>
      <c r="M185" s="68" t="s">
        <v>783</v>
      </c>
      <c r="N185" s="68" t="s">
        <v>1097</v>
      </c>
      <c r="O185" s="131">
        <v>25.2</v>
      </c>
      <c r="P185" s="131">
        <v>8.89</v>
      </c>
      <c r="Q185" s="68">
        <v>1.85</v>
      </c>
      <c r="R185" s="68">
        <v>1.4</v>
      </c>
      <c r="S185" s="131">
        <v>1.4</v>
      </c>
      <c r="T185" s="68">
        <v>1.4</v>
      </c>
      <c r="U185" s="76">
        <v>0.75675675675675669</v>
      </c>
      <c r="V185" s="68">
        <v>0.9</v>
      </c>
      <c r="W185" s="77">
        <v>0.2986111111111111</v>
      </c>
      <c r="X185" s="68">
        <v>27.3</v>
      </c>
      <c r="Y185" s="68">
        <v>6.99</v>
      </c>
      <c r="Z185" s="72">
        <v>5.9530530694419772</v>
      </c>
      <c r="AA185" s="68">
        <v>89.4</v>
      </c>
      <c r="AB185" s="205">
        <v>28.7</v>
      </c>
      <c r="AC185" s="72">
        <v>44.7</v>
      </c>
      <c r="AD185" s="75">
        <v>0.3</v>
      </c>
      <c r="AE185" s="72">
        <v>1.2151488994389292</v>
      </c>
      <c r="AF185" s="72">
        <v>0.2932103549837235</v>
      </c>
      <c r="AG185" s="137">
        <v>1.5083592544226527</v>
      </c>
      <c r="AH185" s="72">
        <v>17.286943591928345</v>
      </c>
      <c r="AI185" s="72">
        <v>18.795302846350999</v>
      </c>
      <c r="AJ185" s="72">
        <v>111.82213127178183</v>
      </c>
      <c r="AK185" s="72">
        <v>15.223915099807295</v>
      </c>
      <c r="AL185" s="72">
        <v>7.3451625642077625</v>
      </c>
      <c r="AM185" s="72">
        <v>32.510858691735642</v>
      </c>
      <c r="AN185" s="137">
        <v>34.019217946158292</v>
      </c>
      <c r="AO185" s="137">
        <v>5.7683472842261896</v>
      </c>
      <c r="AP185" s="137">
        <v>3.8553571428571431</v>
      </c>
      <c r="AQ185" s="72">
        <v>0.4006105104399586</v>
      </c>
      <c r="AR185" s="72">
        <v>9.6237044270833323</v>
      </c>
      <c r="AS185" s="68" t="s">
        <v>763</v>
      </c>
      <c r="AT185" s="68" t="s">
        <v>763</v>
      </c>
      <c r="AU185" s="68" t="s">
        <v>763</v>
      </c>
      <c r="AV185" s="68" t="s">
        <v>763</v>
      </c>
      <c r="BC185" s="147"/>
    </row>
    <row r="186" spans="1:55" s="68" customFormat="1" x14ac:dyDescent="0.2">
      <c r="A186" s="79" t="s">
        <v>756</v>
      </c>
      <c r="B186" s="68" t="s">
        <v>299</v>
      </c>
      <c r="C186" s="68" t="s">
        <v>764</v>
      </c>
      <c r="D186" s="68" t="s">
        <v>785</v>
      </c>
      <c r="E186" s="147">
        <v>44420</v>
      </c>
      <c r="F186" s="68" t="s">
        <v>1059</v>
      </c>
      <c r="G186" s="68" t="s">
        <v>1080</v>
      </c>
      <c r="H186" s="68">
        <v>3</v>
      </c>
      <c r="I186" s="68" t="s">
        <v>760</v>
      </c>
      <c r="J186" s="77">
        <v>0.4381944444444445</v>
      </c>
      <c r="K186" s="81">
        <v>2</v>
      </c>
      <c r="L186" s="68">
        <v>1</v>
      </c>
      <c r="M186" s="68" t="s">
        <v>783</v>
      </c>
      <c r="N186" s="68" t="s">
        <v>1097</v>
      </c>
      <c r="O186" s="131">
        <v>25.2</v>
      </c>
      <c r="P186" s="131">
        <v>8.89</v>
      </c>
      <c r="Q186" s="68">
        <v>1.85</v>
      </c>
      <c r="R186" s="68">
        <v>1.4</v>
      </c>
      <c r="S186" s="131">
        <v>1.4</v>
      </c>
      <c r="T186" s="68">
        <v>1.4</v>
      </c>
      <c r="U186" s="76">
        <v>0.75675675675675669</v>
      </c>
      <c r="V186" s="68">
        <v>0.9</v>
      </c>
      <c r="W186" s="77">
        <v>0.2986111111111111</v>
      </c>
      <c r="X186" s="68">
        <v>27.3</v>
      </c>
      <c r="Y186" s="68">
        <v>6.99</v>
      </c>
      <c r="Z186" s="72">
        <v>5.9497232710125108</v>
      </c>
      <c r="AA186" s="68">
        <v>89.4</v>
      </c>
      <c r="AB186" s="205">
        <v>28.8</v>
      </c>
      <c r="AC186" s="72">
        <v>44.8</v>
      </c>
      <c r="AD186" s="75">
        <v>0.3</v>
      </c>
      <c r="AE186" s="72">
        <v>1.2151488994389292</v>
      </c>
      <c r="AF186" s="72">
        <v>0.16524569834134248</v>
      </c>
      <c r="AG186" s="137">
        <v>1.3803945977802716</v>
      </c>
      <c r="AH186" s="72">
        <v>18.234414521334791</v>
      </c>
      <c r="AI186" s="72">
        <v>19.614809119115062</v>
      </c>
      <c r="AJ186" s="72">
        <v>106.54971458476003</v>
      </c>
      <c r="AK186" s="72">
        <v>14.981624673815666</v>
      </c>
      <c r="AL186" s="72">
        <v>7.1120266930050455</v>
      </c>
      <c r="AM186" s="72">
        <v>33.216039195150458</v>
      </c>
      <c r="AN186" s="137">
        <v>34.596433792930725</v>
      </c>
      <c r="AO186" s="137">
        <v>6.1016687127976184</v>
      </c>
      <c r="AP186" s="137">
        <v>3.1905357142857143</v>
      </c>
      <c r="AQ186" s="72">
        <v>0.34335616906861038</v>
      </c>
      <c r="AR186" s="72">
        <v>9.2922044270833322</v>
      </c>
      <c r="AS186" s="68" t="s">
        <v>763</v>
      </c>
      <c r="AT186" s="68" t="s">
        <v>763</v>
      </c>
      <c r="AU186" s="68" t="s">
        <v>763</v>
      </c>
      <c r="AV186" s="68" t="s">
        <v>763</v>
      </c>
      <c r="BC186" s="147"/>
    </row>
    <row r="187" spans="1:55" s="68" customFormat="1" x14ac:dyDescent="0.2">
      <c r="A187" s="79" t="s">
        <v>756</v>
      </c>
      <c r="B187" s="68" t="s">
        <v>299</v>
      </c>
      <c r="C187" s="68" t="s">
        <v>765</v>
      </c>
      <c r="E187" s="147">
        <v>44420</v>
      </c>
      <c r="F187" s="68" t="s">
        <v>1059</v>
      </c>
      <c r="G187" s="68" t="s">
        <v>1080</v>
      </c>
      <c r="H187" s="68">
        <v>3</v>
      </c>
      <c r="I187" s="68" t="s">
        <v>760</v>
      </c>
      <c r="J187" s="77">
        <v>0.4381944444444445</v>
      </c>
      <c r="K187" s="81">
        <v>2</v>
      </c>
      <c r="L187" s="68">
        <v>1</v>
      </c>
      <c r="M187" s="68" t="s">
        <v>783</v>
      </c>
      <c r="N187" s="68" t="s">
        <v>1097</v>
      </c>
      <c r="O187" s="131">
        <v>25.2</v>
      </c>
      <c r="P187" s="131">
        <v>8.89</v>
      </c>
      <c r="Q187" s="68">
        <v>1.85</v>
      </c>
      <c r="R187" s="68">
        <v>1.4</v>
      </c>
      <c r="S187" s="131">
        <v>1.4</v>
      </c>
      <c r="T187" s="68">
        <v>1.4</v>
      </c>
      <c r="U187" s="76">
        <v>0.75675675675675669</v>
      </c>
      <c r="V187" s="68">
        <v>1.4</v>
      </c>
      <c r="W187" s="77">
        <v>0.30208333333333331</v>
      </c>
      <c r="X187" s="68">
        <v>27.3</v>
      </c>
      <c r="Y187" s="68">
        <v>7.24</v>
      </c>
      <c r="Z187" s="72">
        <v>6.1453018448683023</v>
      </c>
      <c r="AA187" s="68">
        <v>91.3</v>
      </c>
      <c r="AB187" s="205">
        <v>29.3</v>
      </c>
      <c r="AC187" s="72">
        <v>45.7</v>
      </c>
      <c r="AD187" s="72" t="s">
        <v>763</v>
      </c>
      <c r="AE187" s="72" t="s">
        <v>763</v>
      </c>
      <c r="AF187" s="72" t="s">
        <v>763</v>
      </c>
      <c r="AG187" s="137" t="s">
        <v>763</v>
      </c>
      <c r="AH187" s="72" t="s">
        <v>763</v>
      </c>
      <c r="AI187" s="72" t="s">
        <v>763</v>
      </c>
      <c r="AJ187" s="72" t="s">
        <v>763</v>
      </c>
      <c r="AK187" s="72" t="s">
        <v>763</v>
      </c>
      <c r="AL187" s="72" t="s">
        <v>763</v>
      </c>
      <c r="AM187" s="75" t="s">
        <v>763</v>
      </c>
      <c r="AN187" s="137" t="s">
        <v>763</v>
      </c>
      <c r="AO187" s="137" t="s">
        <v>763</v>
      </c>
      <c r="AP187" s="137" t="s">
        <v>763</v>
      </c>
      <c r="AQ187" s="72" t="s">
        <v>763</v>
      </c>
      <c r="AR187" s="75" t="s">
        <v>763</v>
      </c>
      <c r="AS187" s="68" t="s">
        <v>763</v>
      </c>
      <c r="AT187" s="68" t="s">
        <v>763</v>
      </c>
      <c r="AU187" s="68" t="s">
        <v>763</v>
      </c>
      <c r="AV187" s="68" t="s">
        <v>763</v>
      </c>
      <c r="BC187" s="147"/>
    </row>
    <row r="188" spans="1:55" s="68" customFormat="1" x14ac:dyDescent="0.2">
      <c r="A188" s="79" t="s">
        <v>756</v>
      </c>
      <c r="B188" s="68" t="s">
        <v>299</v>
      </c>
      <c r="C188" s="68" t="s">
        <v>757</v>
      </c>
      <c r="E188" s="147">
        <v>44434</v>
      </c>
      <c r="F188" s="68" t="s">
        <v>1059</v>
      </c>
      <c r="G188" s="68" t="s">
        <v>782</v>
      </c>
      <c r="H188" s="68">
        <v>1</v>
      </c>
      <c r="I188" s="68" t="s">
        <v>760</v>
      </c>
      <c r="J188" s="77">
        <v>0.43124999999999997</v>
      </c>
      <c r="K188" s="81">
        <v>1</v>
      </c>
      <c r="L188" s="68">
        <v>2</v>
      </c>
      <c r="M188" s="68" t="s">
        <v>812</v>
      </c>
      <c r="N188" s="68" t="s">
        <v>1114</v>
      </c>
      <c r="O188" s="131" t="s">
        <v>761</v>
      </c>
      <c r="P188" s="131" t="s">
        <v>761</v>
      </c>
      <c r="Q188" s="68">
        <v>1.9</v>
      </c>
      <c r="R188" s="68">
        <v>1.3</v>
      </c>
      <c r="S188" s="131">
        <v>1.3</v>
      </c>
      <c r="T188" s="68">
        <v>1.3</v>
      </c>
      <c r="U188" s="76">
        <v>0.68421052631578949</v>
      </c>
      <c r="V188" s="68">
        <v>0.15</v>
      </c>
      <c r="W188" s="77">
        <v>0.31458333333333333</v>
      </c>
      <c r="X188" s="68">
        <v>27.5</v>
      </c>
      <c r="Y188" s="68">
        <v>6.92</v>
      </c>
      <c r="Z188" s="72">
        <v>5.9112354795144357</v>
      </c>
      <c r="AA188" s="68" t="s">
        <v>761</v>
      </c>
      <c r="AB188" s="205">
        <v>28.2</v>
      </c>
      <c r="AC188" s="72">
        <v>44.1</v>
      </c>
      <c r="AD188" s="72" t="s">
        <v>763</v>
      </c>
      <c r="AE188" s="72" t="s">
        <v>763</v>
      </c>
      <c r="AF188" s="72" t="s">
        <v>763</v>
      </c>
      <c r="AG188" s="137" t="s">
        <v>763</v>
      </c>
      <c r="AH188" s="72" t="s">
        <v>763</v>
      </c>
      <c r="AI188" s="72" t="s">
        <v>763</v>
      </c>
      <c r="AJ188" s="72" t="s">
        <v>763</v>
      </c>
      <c r="AK188" s="72" t="s">
        <v>763</v>
      </c>
      <c r="AL188" s="72" t="s">
        <v>763</v>
      </c>
      <c r="AM188" s="75" t="s">
        <v>763</v>
      </c>
      <c r="AN188" s="137" t="s">
        <v>763</v>
      </c>
      <c r="AO188" s="137" t="s">
        <v>763</v>
      </c>
      <c r="AP188" s="137" t="s">
        <v>763</v>
      </c>
      <c r="AQ188" s="72" t="s">
        <v>763</v>
      </c>
      <c r="AR188" s="75" t="s">
        <v>763</v>
      </c>
      <c r="AS188" s="68" t="s">
        <v>763</v>
      </c>
      <c r="AT188" s="68" t="s">
        <v>763</v>
      </c>
      <c r="AU188" s="68" t="s">
        <v>763</v>
      </c>
      <c r="AV188" s="68" t="s">
        <v>763</v>
      </c>
    </row>
    <row r="189" spans="1:55" s="68" customFormat="1" x14ac:dyDescent="0.2">
      <c r="A189" s="79" t="s">
        <v>756</v>
      </c>
      <c r="B189" s="68" t="s">
        <v>299</v>
      </c>
      <c r="C189" s="68" t="s">
        <v>764</v>
      </c>
      <c r="D189" s="68" t="s">
        <v>781</v>
      </c>
      <c r="E189" s="147">
        <v>44434</v>
      </c>
      <c r="F189" s="68" t="s">
        <v>1059</v>
      </c>
      <c r="G189" s="68" t="s">
        <v>782</v>
      </c>
      <c r="H189" s="68">
        <v>1</v>
      </c>
      <c r="I189" s="68" t="s">
        <v>760</v>
      </c>
      <c r="J189" s="77">
        <v>0.43124999999999997</v>
      </c>
      <c r="K189" s="81">
        <v>1</v>
      </c>
      <c r="L189" s="68">
        <v>2</v>
      </c>
      <c r="M189" s="68" t="s">
        <v>812</v>
      </c>
      <c r="N189" s="68" t="s">
        <v>1114</v>
      </c>
      <c r="O189" s="131" t="s">
        <v>761</v>
      </c>
      <c r="P189" s="131" t="s">
        <v>761</v>
      </c>
      <c r="Q189" s="68">
        <v>1.9</v>
      </c>
      <c r="R189" s="68">
        <v>1.3</v>
      </c>
      <c r="S189" s="131">
        <v>1.3</v>
      </c>
      <c r="T189" s="68">
        <v>1.3</v>
      </c>
      <c r="U189" s="76">
        <v>0.68421052631578949</v>
      </c>
      <c r="V189" s="68">
        <v>1</v>
      </c>
      <c r="W189" s="77">
        <v>0.31458333333333333</v>
      </c>
      <c r="X189" s="68">
        <v>28.2</v>
      </c>
      <c r="Y189" s="68">
        <v>6.74</v>
      </c>
      <c r="Z189" s="72">
        <v>5.7490274511972173</v>
      </c>
      <c r="AA189" s="68" t="s">
        <v>761</v>
      </c>
      <c r="AB189" s="205">
        <v>28.6</v>
      </c>
      <c r="AC189" s="72">
        <v>44.5</v>
      </c>
      <c r="AD189" s="75">
        <v>0.1532894736842105</v>
      </c>
      <c r="AE189" s="72">
        <v>0.37561999236932442</v>
      </c>
      <c r="AF189" s="72">
        <v>0.35668888544411725</v>
      </c>
      <c r="AG189" s="137">
        <v>0.73230887781344167</v>
      </c>
      <c r="AH189" s="72">
        <v>16.818558517303241</v>
      </c>
      <c r="AI189" s="72">
        <v>17.550867395116683</v>
      </c>
      <c r="AJ189" s="72">
        <v>126.87433614420929</v>
      </c>
      <c r="AK189" s="72">
        <v>20.729292001505954</v>
      </c>
      <c r="AL189" s="72">
        <v>6.1205339832634928</v>
      </c>
      <c r="AM189" s="72">
        <v>37.547850518809199</v>
      </c>
      <c r="AN189" s="137">
        <v>38.280159396622636</v>
      </c>
      <c r="AO189" s="137">
        <v>7.1683333333333339</v>
      </c>
      <c r="AP189" s="137">
        <v>4.4477725694444432</v>
      </c>
      <c r="AQ189" s="72">
        <v>0.61710295974653251</v>
      </c>
      <c r="AR189" s="72">
        <v>11.616105902777777</v>
      </c>
      <c r="AS189" s="68" t="s">
        <v>763</v>
      </c>
      <c r="AT189" s="68" t="s">
        <v>763</v>
      </c>
      <c r="AU189" s="68" t="s">
        <v>763</v>
      </c>
      <c r="AV189" s="68" t="s">
        <v>763</v>
      </c>
    </row>
    <row r="190" spans="1:55" s="68" customFormat="1" x14ac:dyDescent="0.2">
      <c r="A190" s="79" t="s">
        <v>756</v>
      </c>
      <c r="B190" s="68" t="s">
        <v>299</v>
      </c>
      <c r="C190" s="68" t="s">
        <v>764</v>
      </c>
      <c r="D190" s="68" t="s">
        <v>785</v>
      </c>
      <c r="E190" s="147">
        <v>44434</v>
      </c>
      <c r="F190" s="68" t="s">
        <v>1059</v>
      </c>
      <c r="G190" s="68" t="s">
        <v>782</v>
      </c>
      <c r="H190" s="68">
        <v>1</v>
      </c>
      <c r="I190" s="68" t="s">
        <v>760</v>
      </c>
      <c r="J190" s="77">
        <v>0.43124999999999997</v>
      </c>
      <c r="K190" s="81">
        <v>1</v>
      </c>
      <c r="L190" s="68">
        <v>2</v>
      </c>
      <c r="M190" s="68" t="s">
        <v>812</v>
      </c>
      <c r="N190" s="68" t="s">
        <v>1114</v>
      </c>
      <c r="O190" s="131" t="s">
        <v>761</v>
      </c>
      <c r="P190" s="131" t="s">
        <v>761</v>
      </c>
      <c r="Q190" s="68">
        <v>1.9</v>
      </c>
      <c r="R190" s="68">
        <v>1.3</v>
      </c>
      <c r="S190" s="131">
        <v>1.3</v>
      </c>
      <c r="T190" s="68">
        <v>1.3</v>
      </c>
      <c r="U190" s="76">
        <v>0.68421052631578949</v>
      </c>
      <c r="V190" s="68">
        <v>1</v>
      </c>
      <c r="W190" s="77">
        <v>0.31458333333333333</v>
      </c>
      <c r="X190" s="68">
        <v>28.2</v>
      </c>
      <c r="Y190" s="68">
        <v>6.74</v>
      </c>
      <c r="Z190" s="72">
        <v>5.7490274511972173</v>
      </c>
      <c r="AA190" s="68" t="s">
        <v>761</v>
      </c>
      <c r="AB190" s="205">
        <v>28.6</v>
      </c>
      <c r="AC190" s="72">
        <v>44.5</v>
      </c>
      <c r="AD190" s="72">
        <v>0.23618421052631577</v>
      </c>
      <c r="AE190" s="72">
        <v>0.37561999236932442</v>
      </c>
      <c r="AF190" s="72">
        <v>0.38087118276236248</v>
      </c>
      <c r="AG190" s="137">
        <v>0.75649117513168695</v>
      </c>
      <c r="AH190" s="72">
        <v>17.128249145925906</v>
      </c>
      <c r="AI190" s="72">
        <v>17.884740321057592</v>
      </c>
      <c r="AJ190" s="72">
        <v>111.18972549665389</v>
      </c>
      <c r="AK190" s="72">
        <v>18.467914692250758</v>
      </c>
      <c r="AL190" s="72">
        <v>6.0206973743120944</v>
      </c>
      <c r="AM190" s="72">
        <v>35.596163838176665</v>
      </c>
      <c r="AN190" s="137">
        <v>36.35265501330835</v>
      </c>
      <c r="AO190" s="137">
        <v>7.6014285714285723</v>
      </c>
      <c r="AP190" s="137">
        <v>4.3291773313492046</v>
      </c>
      <c r="AQ190" s="72">
        <v>0.63713684228382295</v>
      </c>
      <c r="AR190" s="72">
        <v>11.930605902777778</v>
      </c>
      <c r="AS190" s="68" t="s">
        <v>763</v>
      </c>
      <c r="AT190" s="68" t="s">
        <v>763</v>
      </c>
      <c r="AU190" s="68" t="s">
        <v>763</v>
      </c>
      <c r="AV190" s="68" t="s">
        <v>763</v>
      </c>
    </row>
    <row r="191" spans="1:55" s="68" customFormat="1" x14ac:dyDescent="0.2">
      <c r="A191" s="79" t="s">
        <v>756</v>
      </c>
      <c r="B191" s="68" t="s">
        <v>299</v>
      </c>
      <c r="C191" s="68" t="s">
        <v>765</v>
      </c>
      <c r="E191" s="147">
        <v>44434</v>
      </c>
      <c r="F191" s="68" t="s">
        <v>1059</v>
      </c>
      <c r="G191" s="68" t="s">
        <v>782</v>
      </c>
      <c r="H191" s="68">
        <v>1</v>
      </c>
      <c r="I191" s="68" t="s">
        <v>760</v>
      </c>
      <c r="J191" s="77">
        <v>0.43124999999999997</v>
      </c>
      <c r="K191" s="81">
        <v>1</v>
      </c>
      <c r="L191" s="68">
        <v>2</v>
      </c>
      <c r="M191" s="68" t="s">
        <v>812</v>
      </c>
      <c r="N191" s="68" t="s">
        <v>1114</v>
      </c>
      <c r="O191" s="131" t="s">
        <v>761</v>
      </c>
      <c r="P191" s="131" t="s">
        <v>761</v>
      </c>
      <c r="Q191" s="68">
        <v>1.9</v>
      </c>
      <c r="R191" s="68">
        <v>1.3</v>
      </c>
      <c r="S191" s="131">
        <v>1.3</v>
      </c>
      <c r="T191" s="68">
        <v>1.3</v>
      </c>
      <c r="U191" s="76">
        <v>0.68421052631578949</v>
      </c>
      <c r="V191" s="68">
        <v>1.75</v>
      </c>
      <c r="W191" s="77">
        <v>0.31458333333333333</v>
      </c>
      <c r="X191" s="68">
        <v>28.1</v>
      </c>
      <c r="Y191" s="68">
        <v>6.38</v>
      </c>
      <c r="Z191" s="72">
        <v>5.3334518738234253</v>
      </c>
      <c r="AA191" s="68" t="s">
        <v>761</v>
      </c>
      <c r="AB191" s="205">
        <v>32.200000000000003</v>
      </c>
      <c r="AC191" s="72">
        <v>49.6</v>
      </c>
      <c r="AD191" s="75" t="s">
        <v>763</v>
      </c>
      <c r="AE191" s="75" t="s">
        <v>763</v>
      </c>
      <c r="AF191" s="75" t="s">
        <v>763</v>
      </c>
      <c r="AG191" s="137" t="s">
        <v>763</v>
      </c>
      <c r="AH191" s="72" t="s">
        <v>763</v>
      </c>
      <c r="AI191" s="75" t="s">
        <v>763</v>
      </c>
      <c r="AJ191" s="75" t="s">
        <v>763</v>
      </c>
      <c r="AK191" s="75" t="s">
        <v>763</v>
      </c>
      <c r="AL191" s="75" t="s">
        <v>763</v>
      </c>
      <c r="AM191" s="75" t="s">
        <v>763</v>
      </c>
      <c r="AN191" s="137" t="s">
        <v>763</v>
      </c>
      <c r="AO191" s="137" t="s">
        <v>763</v>
      </c>
      <c r="AP191" s="137" t="s">
        <v>763</v>
      </c>
      <c r="AQ191" s="75" t="s">
        <v>763</v>
      </c>
      <c r="AR191" s="75" t="s">
        <v>763</v>
      </c>
      <c r="AS191" s="68" t="s">
        <v>763</v>
      </c>
      <c r="AT191" s="68" t="s">
        <v>763</v>
      </c>
      <c r="AU191" s="68" t="s">
        <v>763</v>
      </c>
      <c r="AV191" s="68" t="s">
        <v>763</v>
      </c>
    </row>
    <row r="192" spans="1:55" s="68" customFormat="1" x14ac:dyDescent="0.2">
      <c r="A192" s="79"/>
      <c r="E192" s="147"/>
      <c r="J192" s="77"/>
      <c r="K192" s="81"/>
      <c r="U192" s="76"/>
      <c r="W192" s="77"/>
      <c r="Z192" s="72"/>
      <c r="AB192" s="171"/>
      <c r="AC192" s="72"/>
      <c r="AD192" s="75"/>
      <c r="AE192" s="75"/>
      <c r="AF192" s="75"/>
      <c r="AG192" s="72"/>
      <c r="AH192" s="72"/>
      <c r="AI192" s="75"/>
      <c r="AJ192" s="75"/>
      <c r="AK192" s="75"/>
      <c r="AL192" s="75"/>
      <c r="AM192" s="75"/>
      <c r="AN192" s="75"/>
      <c r="AO192" s="75"/>
      <c r="AP192" s="75"/>
      <c r="AQ192" s="75"/>
      <c r="AR192" s="75"/>
    </row>
    <row r="193" spans="1:54" s="68" customFormat="1" x14ac:dyDescent="0.2">
      <c r="A193" s="236" t="s">
        <v>1247</v>
      </c>
      <c r="E193" s="147"/>
      <c r="J193" s="77"/>
      <c r="K193" s="81"/>
      <c r="U193" s="76"/>
      <c r="W193" s="77"/>
      <c r="Z193" s="72"/>
      <c r="AB193" s="171"/>
      <c r="AC193" s="72"/>
      <c r="AD193" s="75"/>
      <c r="AE193" s="75"/>
      <c r="AF193" s="75"/>
      <c r="AG193" s="72"/>
      <c r="AH193" s="72"/>
      <c r="AI193" s="75"/>
      <c r="AJ193" s="75"/>
      <c r="AK193" s="75"/>
      <c r="AL193" s="75"/>
      <c r="AM193" s="75"/>
      <c r="AN193" s="75"/>
      <c r="AO193" s="75"/>
      <c r="AP193" s="75"/>
      <c r="AQ193" s="75"/>
      <c r="AR193" s="75"/>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450" t="s">
        <v>1203</v>
      </c>
      <c r="AE194" s="84"/>
      <c r="AF194" s="84"/>
      <c r="AG194" s="82"/>
      <c r="AH194" s="82"/>
      <c r="AI194" s="84"/>
      <c r="AJ194" s="82"/>
      <c r="AK194" s="84"/>
      <c r="AL194" s="82"/>
      <c r="AM194" s="82"/>
      <c r="AN194" s="82"/>
      <c r="AO194" s="82"/>
      <c r="AP194" s="82"/>
      <c r="AQ194" s="82"/>
      <c r="AR194" s="82"/>
      <c r="AS194" s="82"/>
      <c r="AT194" s="82"/>
      <c r="AU194" s="82"/>
      <c r="AV194" s="82"/>
      <c r="AW194" s="82"/>
      <c r="AX194" s="82"/>
      <c r="AY194" s="82"/>
      <c r="AZ194" s="82"/>
      <c r="BA194" s="82"/>
      <c r="BB194" s="82"/>
    </row>
    <row r="195" spans="1:54" x14ac:dyDescent="0.2">
      <c r="A195" s="86"/>
      <c r="B195" s="86"/>
      <c r="C195" s="87"/>
      <c r="D195" s="87"/>
      <c r="E195" s="87"/>
      <c r="F195" s="86"/>
      <c r="G195" s="86"/>
      <c r="H195" s="88" t="s">
        <v>702</v>
      </c>
      <c r="I195" s="89"/>
      <c r="J195" s="89"/>
      <c r="K195" s="82"/>
      <c r="L195" s="86"/>
      <c r="M195" s="86"/>
      <c r="N195" s="86"/>
      <c r="O195" s="86"/>
      <c r="P195" s="86"/>
      <c r="Q195" s="86"/>
      <c r="R195" s="86"/>
      <c r="S195" s="86"/>
      <c r="T195" s="86"/>
      <c r="U195" s="86"/>
      <c r="V195" s="89" t="s">
        <v>977</v>
      </c>
      <c r="W195" s="82"/>
      <c r="X195" s="82"/>
      <c r="Y195" s="82"/>
      <c r="Z195" s="82"/>
      <c r="AA195" s="82"/>
      <c r="AB195" s="82"/>
      <c r="AC195" s="450" t="s">
        <v>1204</v>
      </c>
      <c r="AD195" s="450"/>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6" thickBot="1" x14ac:dyDescent="0.25">
      <c r="A196" s="90"/>
      <c r="B196" s="90"/>
      <c r="C196" s="91"/>
      <c r="D196" s="91"/>
      <c r="E196" s="91"/>
      <c r="F196" s="89" t="s">
        <v>976</v>
      </c>
      <c r="G196" s="89" t="s">
        <v>702</v>
      </c>
      <c r="H196" s="89" t="s">
        <v>1205</v>
      </c>
      <c r="I196" s="89" t="s">
        <v>702</v>
      </c>
      <c r="J196" s="82"/>
      <c r="K196" s="82"/>
      <c r="L196" s="89"/>
      <c r="M196" s="89"/>
      <c r="N196" s="90"/>
      <c r="O196" s="89"/>
      <c r="P196" s="89" t="s">
        <v>1206</v>
      </c>
      <c r="Q196" s="89"/>
      <c r="R196" s="89"/>
      <c r="S196" s="89"/>
      <c r="T196" s="89"/>
      <c r="U196" s="89"/>
      <c r="V196" s="89" t="s">
        <v>726</v>
      </c>
      <c r="W196" s="82"/>
      <c r="X196" s="82"/>
      <c r="Y196" s="82"/>
      <c r="Z196" s="92">
        <v>273.14999999999998</v>
      </c>
      <c r="AA196" s="82"/>
      <c r="AB196" s="82"/>
      <c r="AC196" s="450"/>
      <c r="AD196" s="450"/>
      <c r="AE196" s="82"/>
      <c r="AF196" s="82"/>
      <c r="AG196" s="82"/>
      <c r="AH196" s="82"/>
      <c r="AI196" s="82"/>
      <c r="AJ196" s="82"/>
      <c r="AK196" s="82" t="s">
        <v>1207</v>
      </c>
      <c r="AL196" s="82"/>
      <c r="AM196" s="82"/>
      <c r="AN196" s="82"/>
      <c r="AO196" s="82"/>
      <c r="AP196" s="82"/>
      <c r="AQ196" s="82"/>
      <c r="AR196" s="82"/>
      <c r="AS196" s="82"/>
      <c r="AT196" s="82"/>
      <c r="AU196" s="82"/>
      <c r="AV196" s="82"/>
      <c r="AW196" s="82"/>
      <c r="AX196" s="82"/>
      <c r="AY196" s="82"/>
      <c r="AZ196" s="82"/>
      <c r="BA196" s="82"/>
      <c r="BB196" s="82"/>
    </row>
    <row r="197" spans="1:54" ht="36" thickTop="1" thickBot="1" x14ac:dyDescent="0.25">
      <c r="A197" s="93" t="s">
        <v>1208</v>
      </c>
      <c r="B197" s="94" t="s">
        <v>1209</v>
      </c>
      <c r="C197" s="94" t="s">
        <v>1210</v>
      </c>
      <c r="D197" s="94" t="s">
        <v>1211</v>
      </c>
      <c r="E197" s="94"/>
      <c r="F197" s="93" t="s">
        <v>706</v>
      </c>
      <c r="G197" s="93" t="s">
        <v>1205</v>
      </c>
      <c r="H197" s="93" t="s">
        <v>1212</v>
      </c>
      <c r="I197" s="93" t="s">
        <v>1213</v>
      </c>
      <c r="J197" s="93" t="s">
        <v>541</v>
      </c>
      <c r="K197" s="93" t="s">
        <v>1214</v>
      </c>
      <c r="L197" s="93" t="s">
        <v>1215</v>
      </c>
      <c r="M197" s="89" t="s">
        <v>1216</v>
      </c>
      <c r="N197" s="93" t="s">
        <v>1217</v>
      </c>
      <c r="O197" s="93" t="s">
        <v>1218</v>
      </c>
      <c r="P197" s="93" t="s">
        <v>1219</v>
      </c>
      <c r="Q197" s="93" t="s">
        <v>1220</v>
      </c>
      <c r="R197" s="93" t="s">
        <v>1221</v>
      </c>
      <c r="S197" s="93" t="s">
        <v>1222</v>
      </c>
      <c r="T197" s="93" t="s">
        <v>1223</v>
      </c>
      <c r="U197" s="93" t="s">
        <v>1224</v>
      </c>
      <c r="V197" s="93" t="s">
        <v>474</v>
      </c>
      <c r="W197" s="95"/>
      <c r="X197" s="82"/>
      <c r="Y197" s="96" t="s">
        <v>540</v>
      </c>
      <c r="Z197" s="97" t="s">
        <v>1225</v>
      </c>
      <c r="AA197" s="98" t="s">
        <v>1226</v>
      </c>
      <c r="AB197" s="98" t="s">
        <v>1205</v>
      </c>
      <c r="AC197" s="450"/>
      <c r="AD197" s="450"/>
      <c r="AE197" s="99" t="s">
        <v>1227</v>
      </c>
      <c r="AF197" s="100" t="s">
        <v>485</v>
      </c>
      <c r="AG197" s="98" t="s">
        <v>1228</v>
      </c>
      <c r="AH197" s="98" t="s">
        <v>724</v>
      </c>
      <c r="AI197" s="100" t="s">
        <v>1229</v>
      </c>
      <c r="AJ197" s="98" t="s">
        <v>722</v>
      </c>
      <c r="AK197" s="100" t="s">
        <v>489</v>
      </c>
      <c r="AL197" s="82"/>
      <c r="AM197" s="82"/>
      <c r="AN197" s="82"/>
      <c r="AO197" s="82"/>
      <c r="AP197" s="82"/>
      <c r="AQ197" s="82"/>
      <c r="AR197" s="82"/>
      <c r="AS197" s="82"/>
      <c r="AT197" s="82"/>
      <c r="AU197" s="82"/>
      <c r="AV197" s="82"/>
      <c r="AW197" s="82"/>
      <c r="AX197" s="82"/>
      <c r="AY197" s="109"/>
      <c r="AZ197" s="109"/>
      <c r="BA197" s="82"/>
      <c r="BB197" s="82"/>
    </row>
    <row r="198" spans="1:54" ht="16" x14ac:dyDescent="0.2">
      <c r="A198" s="101" t="s">
        <v>299</v>
      </c>
      <c r="B198" s="102">
        <v>2021</v>
      </c>
      <c r="C198" s="103">
        <v>7</v>
      </c>
      <c r="D198" s="102">
        <v>13</v>
      </c>
      <c r="E198" s="82"/>
      <c r="F198" s="131">
        <v>1.3</v>
      </c>
      <c r="G198" s="131">
        <v>8.44</v>
      </c>
      <c r="H198" s="82"/>
      <c r="I198" s="131">
        <v>22.2</v>
      </c>
      <c r="J198" s="205">
        <v>24.5</v>
      </c>
      <c r="K198" s="82"/>
      <c r="L198" s="82"/>
      <c r="M198" s="108"/>
      <c r="N198" s="137" t="s">
        <v>763</v>
      </c>
      <c r="O198" s="82"/>
      <c r="P198" s="82"/>
      <c r="Q198" s="82"/>
      <c r="R198" s="140"/>
      <c r="S198" s="137" t="s">
        <v>763</v>
      </c>
      <c r="T198" s="137" t="s">
        <v>763</v>
      </c>
      <c r="U198" s="137" t="s">
        <v>763</v>
      </c>
      <c r="V198" s="85"/>
      <c r="W198" s="85"/>
      <c r="X198" s="85"/>
      <c r="Y198" s="102">
        <f>IF(C198&lt;6," ",IF(C198&lt;=9,I198, IF(C198&gt;=10," ")))</f>
        <v>22.2</v>
      </c>
      <c r="Z198" s="102">
        <f>IF(Y198=" ", " ", IF(Y198&gt;0, Y198+273.15))</f>
        <v>295.34999999999997</v>
      </c>
      <c r="AA198" s="102">
        <f>IF(C198&lt;6," ",IF(C198&lt;=9,J198, IF(C198&gt;=10," ")))</f>
        <v>24.5</v>
      </c>
      <c r="AB198" s="102">
        <f>IF(C198&lt;6," ",IF(C198&lt;=9,G198, IF(C198&gt;=10," ")))</f>
        <v>8.44</v>
      </c>
      <c r="AC198" s="104">
        <f>IF(Y198=" "," ",IF(Y198&gt;0,EXP(-173.4292+249.6339*100/Z198+143.3483*LN(+Z198/100)-21.8492*Z198/100+AA198*(-0.033096+0.014259*Z198/100-0.0017*(Z198/100)^2))*1.4276))</f>
        <v>7.5314658785133091</v>
      </c>
      <c r="AD198" s="102">
        <f>IF(Y198=" "," ",IF(Y198&gt;0,AB198/AC198))</f>
        <v>1.1206317782144732</v>
      </c>
      <c r="AE198" s="105">
        <f>IF(C198&lt;6," ",IF(C198&lt;=9,F198, IF(C198&gt;=10," ")))</f>
        <v>1.3</v>
      </c>
      <c r="AF198" s="102" t="str">
        <f>IF(Y198=" "," ",N198)</f>
        <v>NS</v>
      </c>
      <c r="AG198" s="105" t="str">
        <f>IF(C198&lt;6," ",IF(C198&lt;=9,T198, IF(C198&gt;=10," ")))</f>
        <v>NS</v>
      </c>
      <c r="AH198" s="105" t="str">
        <f>IF(C198&lt;6," ",IF(C198&lt;=9,U198, IF(C198&gt;=10," ")))</f>
        <v>NS</v>
      </c>
      <c r="AI198" s="102"/>
      <c r="AJ198" s="106" t="str">
        <f>IF(C198&lt;6," ",IF(C198&lt;=9,S198, IF(C198&gt;=10," ")))</f>
        <v>NS</v>
      </c>
      <c r="AK198" s="107"/>
      <c r="AL198" s="85"/>
      <c r="AM198" s="85"/>
      <c r="AN198" s="85"/>
      <c r="AO198" s="85"/>
      <c r="AP198" s="85"/>
      <c r="AQ198" s="85"/>
      <c r="AR198" s="85"/>
      <c r="AS198" s="85"/>
      <c r="AT198" s="85"/>
      <c r="AU198" s="85"/>
      <c r="AV198" s="85"/>
      <c r="AW198" s="85"/>
      <c r="AX198" s="85"/>
      <c r="AY198" s="85"/>
      <c r="AZ198" s="85"/>
      <c r="BA198" s="82"/>
      <c r="BB198" s="82"/>
    </row>
    <row r="199" spans="1:54" ht="16" x14ac:dyDescent="0.2">
      <c r="A199" s="101" t="s">
        <v>299</v>
      </c>
      <c r="B199" s="102">
        <v>2021</v>
      </c>
      <c r="C199" s="103">
        <v>7</v>
      </c>
      <c r="D199" s="102">
        <v>13</v>
      </c>
      <c r="E199" s="82"/>
      <c r="F199" s="131">
        <v>1.3</v>
      </c>
      <c r="G199" s="131">
        <v>8.44</v>
      </c>
      <c r="H199" s="82"/>
      <c r="I199" s="131">
        <v>22.2</v>
      </c>
      <c r="J199" s="205">
        <v>27</v>
      </c>
      <c r="K199" s="82"/>
      <c r="L199" s="82"/>
      <c r="M199" s="108"/>
      <c r="N199" s="137">
        <v>1.7688960489889214</v>
      </c>
      <c r="O199" s="82"/>
      <c r="P199" s="82"/>
      <c r="Q199" s="82"/>
      <c r="R199" s="140"/>
      <c r="S199" s="137">
        <v>38.585659283149283</v>
      </c>
      <c r="T199" s="137">
        <v>6.78</v>
      </c>
      <c r="U199" s="137">
        <v>2.5000000000000001E-2</v>
      </c>
      <c r="V199" s="85"/>
      <c r="W199" s="85"/>
      <c r="X199" s="85"/>
      <c r="Y199" s="102">
        <f t="shared" ref="Y199:Y213" si="76">IF(C199&lt;6," ",IF(C199&lt;=9,I199, IF(C199&gt;=10," ")))</f>
        <v>22.2</v>
      </c>
      <c r="Z199" s="102">
        <f t="shared" ref="Z199:Z213" si="77">IF(Y199=" ", " ", IF(Y199&gt;0, Y199+273.15))</f>
        <v>295.34999999999997</v>
      </c>
      <c r="AA199" s="102">
        <f t="shared" ref="AA199:AA213" si="78">IF(C199&lt;6," ",IF(C199&lt;=9,J199, IF(C199&gt;=10," ")))</f>
        <v>27</v>
      </c>
      <c r="AB199" s="102">
        <f t="shared" ref="AB199:AB213" si="79">IF(C199&lt;6," ",IF(C199&lt;=9,G199, IF(C199&gt;=10," ")))</f>
        <v>8.44</v>
      </c>
      <c r="AC199" s="104">
        <f t="shared" ref="AC199:AC213" si="80">IF(Y199=" "," ",IF(Y199&gt;0,EXP(-173.4292+249.6339*100/Z199+143.3483*LN(+Z199/100)-21.8492*Z199/100+AA199*(-0.033096+0.014259*Z199/100-0.0017*(Z199/100)^2))*1.4276))</f>
        <v>7.4228356432316209</v>
      </c>
      <c r="AD199" s="102">
        <f t="shared" ref="AD199:AD209" si="81">IF(Y199=" "," ",IF(Y199&gt;0,AB199/AC199))</f>
        <v>1.1370317767571563</v>
      </c>
      <c r="AE199" s="105">
        <f t="shared" ref="AE199:AE213" si="82">IF(C199&lt;6," ",IF(C199&lt;=9,F199, IF(C199&gt;=10," ")))</f>
        <v>1.3</v>
      </c>
      <c r="AF199" s="102">
        <f t="shared" ref="AF199:AF213" si="83">IF(Y199=" "," ",N199)</f>
        <v>1.7688960489889214</v>
      </c>
      <c r="AG199" s="105">
        <f t="shared" ref="AG199:AG213" si="84">IF(C199&lt;6," ",IF(C199&lt;=9,T199, IF(C199&gt;=10," ")))</f>
        <v>6.78</v>
      </c>
      <c r="AH199" s="105">
        <f t="shared" ref="AH199:AH213" si="85">IF(C199&lt;6," ",IF(C199&lt;=9,U199, IF(C199&gt;=10," ")))</f>
        <v>2.5000000000000001E-2</v>
      </c>
      <c r="AI199" s="102">
        <f t="shared" ref="AI199:AI200" si="86">IF(Y199=" ", " ", IF(Y199&gt;0, SUM(AG199:AH199)))</f>
        <v>6.8050000000000006</v>
      </c>
      <c r="AJ199" s="106">
        <f t="shared" ref="AJ199:AJ213" si="87">IF(C199&lt;6," ",IF(C199&lt;=9,S199, IF(C199&gt;=10," ")))</f>
        <v>38.585659283149283</v>
      </c>
      <c r="AK199" s="107">
        <f t="shared" ref="AK199:AK212" si="88">IF(Y199=" ", " ", IF(Y199&gt;0, AJ199-AF199))</f>
        <v>36.816763234160362</v>
      </c>
      <c r="AL199" s="85"/>
      <c r="AM199" s="85"/>
      <c r="AN199" s="85"/>
      <c r="AO199" s="85"/>
      <c r="AP199" s="85"/>
      <c r="AQ199" s="85"/>
      <c r="AR199" s="85"/>
      <c r="AS199" s="85"/>
      <c r="AT199" s="85"/>
      <c r="AU199" s="85"/>
      <c r="AV199" s="85"/>
      <c r="AW199" s="85"/>
      <c r="AX199" s="85"/>
      <c r="AY199" s="85"/>
      <c r="AZ199" s="85"/>
      <c r="BA199" s="82"/>
      <c r="BB199" s="82"/>
    </row>
    <row r="200" spans="1:54" ht="16" x14ac:dyDescent="0.2">
      <c r="A200" s="101" t="s">
        <v>299</v>
      </c>
      <c r="B200" s="102">
        <v>2021</v>
      </c>
      <c r="C200" s="103">
        <v>7</v>
      </c>
      <c r="D200" s="102">
        <v>13</v>
      </c>
      <c r="E200" s="82"/>
      <c r="F200" s="131">
        <v>1.3</v>
      </c>
      <c r="G200" s="131">
        <v>8.44</v>
      </c>
      <c r="H200" s="82"/>
      <c r="I200" s="131">
        <v>22.2</v>
      </c>
      <c r="J200" s="205">
        <v>26.9</v>
      </c>
      <c r="K200" s="82"/>
      <c r="L200" s="82"/>
      <c r="M200" s="108"/>
      <c r="N200" s="137">
        <v>1.2123381557620392</v>
      </c>
      <c r="O200" s="82"/>
      <c r="P200" s="82"/>
      <c r="Q200" s="82"/>
      <c r="R200" s="140"/>
      <c r="S200" s="137">
        <v>49.576972784826651</v>
      </c>
      <c r="T200" s="137">
        <v>5.6585714285714301</v>
      </c>
      <c r="U200" s="137">
        <v>2.5000000000000001E-2</v>
      </c>
      <c r="V200" s="85"/>
      <c r="W200" s="85"/>
      <c r="X200" s="85"/>
      <c r="Y200" s="102">
        <f t="shared" si="76"/>
        <v>22.2</v>
      </c>
      <c r="Z200" s="102">
        <f t="shared" si="77"/>
        <v>295.34999999999997</v>
      </c>
      <c r="AA200" s="102">
        <f t="shared" si="78"/>
        <v>26.9</v>
      </c>
      <c r="AB200" s="102">
        <f t="shared" si="79"/>
        <v>8.44</v>
      </c>
      <c r="AC200" s="104">
        <f t="shared" si="80"/>
        <v>7.4271506179668965</v>
      </c>
      <c r="AD200" s="102">
        <f t="shared" si="81"/>
        <v>1.1363711918784758</v>
      </c>
      <c r="AE200" s="105">
        <f t="shared" si="82"/>
        <v>1.3</v>
      </c>
      <c r="AF200" s="102">
        <f t="shared" si="83"/>
        <v>1.2123381557620392</v>
      </c>
      <c r="AG200" s="105">
        <f t="shared" si="84"/>
        <v>5.6585714285714301</v>
      </c>
      <c r="AH200" s="105">
        <f t="shared" si="85"/>
        <v>2.5000000000000001E-2</v>
      </c>
      <c r="AI200" s="102">
        <f t="shared" si="86"/>
        <v>5.6835714285714305</v>
      </c>
      <c r="AJ200" s="106">
        <f t="shared" si="87"/>
        <v>49.576972784826651</v>
      </c>
      <c r="AK200" s="107">
        <f t="shared" si="88"/>
        <v>48.364634629064611</v>
      </c>
      <c r="AL200" s="82"/>
      <c r="AM200" s="85"/>
      <c r="AN200" s="85"/>
      <c r="AO200" s="85"/>
      <c r="AP200" s="85"/>
      <c r="AQ200" s="85"/>
      <c r="AR200" s="114" t="s">
        <v>1230</v>
      </c>
      <c r="AS200" s="85"/>
      <c r="AT200" s="85"/>
      <c r="AU200" s="85"/>
      <c r="AV200" s="85"/>
      <c r="AW200" s="85"/>
      <c r="AX200" s="85"/>
      <c r="AY200" s="85"/>
      <c r="AZ200" s="85"/>
      <c r="BA200" s="82"/>
      <c r="BB200" s="82"/>
    </row>
    <row r="201" spans="1:54" ht="16" x14ac:dyDescent="0.2">
      <c r="A201" s="101" t="s">
        <v>299</v>
      </c>
      <c r="B201" s="102">
        <v>2021</v>
      </c>
      <c r="C201" s="103">
        <v>7</v>
      </c>
      <c r="D201" s="102">
        <v>13</v>
      </c>
      <c r="E201" s="82"/>
      <c r="F201" s="131">
        <v>1.3</v>
      </c>
      <c r="G201" s="131">
        <v>8.44</v>
      </c>
      <c r="H201" s="82"/>
      <c r="I201" s="131">
        <v>22.2</v>
      </c>
      <c r="J201" s="205">
        <v>26.9</v>
      </c>
      <c r="K201" s="82"/>
      <c r="L201" s="82"/>
      <c r="M201" s="108"/>
      <c r="N201" s="137" t="s">
        <v>763</v>
      </c>
      <c r="O201" s="82"/>
      <c r="P201" s="82"/>
      <c r="Q201" s="82"/>
      <c r="R201" s="140"/>
      <c r="S201" s="137" t="s">
        <v>763</v>
      </c>
      <c r="T201" s="137" t="s">
        <v>763</v>
      </c>
      <c r="U201" s="137" t="s">
        <v>763</v>
      </c>
      <c r="V201" s="85"/>
      <c r="W201" s="85"/>
      <c r="X201" s="85"/>
      <c r="Y201" s="102">
        <f t="shared" si="76"/>
        <v>22.2</v>
      </c>
      <c r="Z201" s="102">
        <f t="shared" si="77"/>
        <v>295.34999999999997</v>
      </c>
      <c r="AA201" s="102">
        <f t="shared" si="78"/>
        <v>26.9</v>
      </c>
      <c r="AB201" s="102">
        <f t="shared" si="79"/>
        <v>8.44</v>
      </c>
      <c r="AC201" s="104">
        <f t="shared" si="80"/>
        <v>7.4271506179668965</v>
      </c>
      <c r="AD201" s="102">
        <f t="shared" si="81"/>
        <v>1.1363711918784758</v>
      </c>
      <c r="AE201" s="105">
        <f t="shared" si="82"/>
        <v>1.3</v>
      </c>
      <c r="AF201" s="102" t="str">
        <f t="shared" si="83"/>
        <v>NS</v>
      </c>
      <c r="AG201" s="105" t="str">
        <f t="shared" si="84"/>
        <v>NS</v>
      </c>
      <c r="AH201" s="105" t="str">
        <f t="shared" si="85"/>
        <v>NS</v>
      </c>
      <c r="AI201" s="102"/>
      <c r="AJ201" s="106" t="str">
        <f t="shared" si="87"/>
        <v>NS</v>
      </c>
      <c r="AK201" s="107"/>
      <c r="AL201" s="82"/>
      <c r="AM201" s="85"/>
      <c r="AN201" s="85"/>
      <c r="AO201" s="85"/>
      <c r="AP201" s="85"/>
      <c r="AQ201" s="85"/>
      <c r="AR201" s="115"/>
      <c r="AS201" s="116" t="s">
        <v>487</v>
      </c>
      <c r="AT201" s="116" t="s">
        <v>1231</v>
      </c>
      <c r="AU201" s="116" t="s">
        <v>485</v>
      </c>
      <c r="AV201" s="116" t="s">
        <v>513</v>
      </c>
      <c r="AW201" s="116" t="s">
        <v>489</v>
      </c>
      <c r="AX201" s="116"/>
      <c r="AY201" s="85"/>
      <c r="AZ201" s="85"/>
      <c r="BA201" s="82"/>
      <c r="BB201" s="82"/>
    </row>
    <row r="202" spans="1:54" ht="16" x14ac:dyDescent="0.2">
      <c r="A202" s="101" t="s">
        <v>299</v>
      </c>
      <c r="B202" s="102">
        <v>2021</v>
      </c>
      <c r="C202" s="103">
        <v>7</v>
      </c>
      <c r="D202" s="102">
        <v>27</v>
      </c>
      <c r="E202" s="82"/>
      <c r="F202" s="131">
        <v>1.41</v>
      </c>
      <c r="G202" s="131">
        <v>8.07</v>
      </c>
      <c r="H202" s="82"/>
      <c r="I202" s="131">
        <v>26.4</v>
      </c>
      <c r="J202" s="205">
        <v>28.4</v>
      </c>
      <c r="K202" s="82"/>
      <c r="L202" s="82"/>
      <c r="M202" s="108"/>
      <c r="N202" s="137" t="s">
        <v>763</v>
      </c>
      <c r="O202" s="82"/>
      <c r="P202" s="82"/>
      <c r="Q202" s="82"/>
      <c r="R202" s="140"/>
      <c r="S202" s="137" t="s">
        <v>763</v>
      </c>
      <c r="T202" s="137" t="s">
        <v>763</v>
      </c>
      <c r="U202" s="137" t="s">
        <v>763</v>
      </c>
      <c r="V202" s="85"/>
      <c r="W202" s="85"/>
      <c r="X202" s="85"/>
      <c r="Y202" s="102">
        <f t="shared" si="76"/>
        <v>26.4</v>
      </c>
      <c r="Z202" s="102">
        <f t="shared" si="77"/>
        <v>299.54999999999995</v>
      </c>
      <c r="AA202" s="102">
        <f t="shared" si="78"/>
        <v>28.4</v>
      </c>
      <c r="AB202" s="102">
        <f t="shared" si="79"/>
        <v>8.07</v>
      </c>
      <c r="AC202" s="104">
        <f t="shared" si="80"/>
        <v>6.8396825028538855</v>
      </c>
      <c r="AD202" s="102">
        <f t="shared" si="81"/>
        <v>1.1798793287016993</v>
      </c>
      <c r="AE202" s="105">
        <f t="shared" si="82"/>
        <v>1.41</v>
      </c>
      <c r="AF202" s="102" t="str">
        <f t="shared" si="83"/>
        <v>NS</v>
      </c>
      <c r="AG202" s="105" t="str">
        <f t="shared" si="84"/>
        <v>NS</v>
      </c>
      <c r="AH202" s="105" t="str">
        <f t="shared" si="85"/>
        <v>NS</v>
      </c>
      <c r="AI202" s="102"/>
      <c r="AJ202" s="106" t="str">
        <f t="shared" si="87"/>
        <v>NS</v>
      </c>
      <c r="AK202" s="107"/>
      <c r="AL202" s="82"/>
      <c r="AM202" s="84" t="s">
        <v>1232</v>
      </c>
      <c r="AN202" s="82"/>
      <c r="AO202" s="82"/>
      <c r="AP202" s="82"/>
      <c r="AQ202" s="82"/>
      <c r="AR202" s="117" t="s">
        <v>522</v>
      </c>
      <c r="AS202" s="115"/>
      <c r="AT202" s="115"/>
      <c r="AU202" s="115"/>
      <c r="AV202" s="115"/>
      <c r="AW202" s="115"/>
      <c r="AX202" s="118"/>
      <c r="AY202" s="85"/>
      <c r="AZ202" s="85"/>
      <c r="BA202" s="82"/>
      <c r="BB202" s="82"/>
    </row>
    <row r="203" spans="1:54" ht="18" x14ac:dyDescent="0.25">
      <c r="A203" s="101" t="s">
        <v>299</v>
      </c>
      <c r="B203" s="102">
        <v>2021</v>
      </c>
      <c r="C203" s="103">
        <v>7</v>
      </c>
      <c r="D203" s="102">
        <v>27</v>
      </c>
      <c r="E203" s="82"/>
      <c r="F203" s="131">
        <v>1.41</v>
      </c>
      <c r="G203" s="131">
        <v>8.07</v>
      </c>
      <c r="H203" s="82"/>
      <c r="I203" s="131">
        <v>26.4</v>
      </c>
      <c r="J203" s="205">
        <v>28.3</v>
      </c>
      <c r="K203" s="82"/>
      <c r="L203" s="82"/>
      <c r="M203" s="108"/>
      <c r="N203" s="137">
        <v>1.1876384592387921</v>
      </c>
      <c r="O203" s="82"/>
      <c r="P203" s="82"/>
      <c r="Q203" s="82"/>
      <c r="R203" s="140"/>
      <c r="S203" s="137">
        <v>33.0253554422018</v>
      </c>
      <c r="T203" s="137">
        <v>2.1705357142857151</v>
      </c>
      <c r="U203" s="137">
        <v>1.5116687127976174</v>
      </c>
      <c r="V203" s="85"/>
      <c r="W203" s="85"/>
      <c r="X203" s="85"/>
      <c r="Y203" s="102">
        <f t="shared" si="76"/>
        <v>26.4</v>
      </c>
      <c r="Z203" s="102">
        <f t="shared" si="77"/>
        <v>299.54999999999995</v>
      </c>
      <c r="AA203" s="102">
        <f t="shared" si="78"/>
        <v>28.3</v>
      </c>
      <c r="AB203" s="102">
        <f t="shared" si="79"/>
        <v>8.07</v>
      </c>
      <c r="AC203" s="104">
        <f t="shared" si="80"/>
        <v>6.8435393240206679</v>
      </c>
      <c r="AD203" s="102">
        <f t="shared" si="81"/>
        <v>1.1792143827791686</v>
      </c>
      <c r="AE203" s="105">
        <f t="shared" si="82"/>
        <v>1.41</v>
      </c>
      <c r="AF203" s="102">
        <f t="shared" si="83"/>
        <v>1.1876384592387921</v>
      </c>
      <c r="AG203" s="105">
        <f t="shared" si="84"/>
        <v>2.1705357142857151</v>
      </c>
      <c r="AH203" s="105">
        <f t="shared" si="85"/>
        <v>1.5116687127976174</v>
      </c>
      <c r="AI203" s="102">
        <f t="shared" ref="AI203:AI204" si="89">IF(Y203=" ", " ", IF(Y203&gt;0, SUM(AG203:AH203)))</f>
        <v>3.6822044270833327</v>
      </c>
      <c r="AJ203" s="106">
        <f t="shared" si="87"/>
        <v>33.0253554422018</v>
      </c>
      <c r="AK203" s="107">
        <f t="shared" si="88"/>
        <v>31.837716982963009</v>
      </c>
      <c r="AL203" s="82"/>
      <c r="AM203" s="119" t="s">
        <v>477</v>
      </c>
      <c r="AN203" s="109" t="s">
        <v>1231</v>
      </c>
      <c r="AO203" s="120" t="s">
        <v>479</v>
      </c>
      <c r="AP203" s="120" t="s">
        <v>726</v>
      </c>
      <c r="AQ203" s="120" t="s">
        <v>481</v>
      </c>
      <c r="AR203" s="118" t="s">
        <v>476</v>
      </c>
      <c r="AS203" s="115">
        <v>0.4</v>
      </c>
      <c r="AT203" s="118">
        <v>0.6</v>
      </c>
      <c r="AU203" s="121">
        <v>10</v>
      </c>
      <c r="AV203" s="115">
        <v>10</v>
      </c>
      <c r="AW203" s="122">
        <v>43</v>
      </c>
      <c r="AX203" s="118"/>
      <c r="AY203" s="85"/>
      <c r="AZ203" s="85"/>
      <c r="BA203" s="82"/>
      <c r="BB203" s="82"/>
    </row>
    <row r="204" spans="1:54" ht="16" x14ac:dyDescent="0.2">
      <c r="A204" s="101" t="s">
        <v>299</v>
      </c>
      <c r="B204" s="102">
        <v>2021</v>
      </c>
      <c r="C204" s="103">
        <v>7</v>
      </c>
      <c r="D204" s="102">
        <v>27</v>
      </c>
      <c r="E204" s="82"/>
      <c r="F204" s="131">
        <v>1.41</v>
      </c>
      <c r="G204" s="131">
        <v>8.07</v>
      </c>
      <c r="H204" s="82"/>
      <c r="I204" s="131">
        <v>26.4</v>
      </c>
      <c r="J204" s="205">
        <v>28.3</v>
      </c>
      <c r="K204" s="82"/>
      <c r="L204" s="82"/>
      <c r="M204" s="82"/>
      <c r="N204" s="137">
        <v>1.1685465751114488</v>
      </c>
      <c r="O204" s="82"/>
      <c r="P204" s="82"/>
      <c r="Q204" s="82"/>
      <c r="R204" s="140"/>
      <c r="S204" s="137">
        <v>36.816513634180794</v>
      </c>
      <c r="T204" s="137">
        <v>5.6949999999999985</v>
      </c>
      <c r="U204" s="137">
        <v>0.19082942708333461</v>
      </c>
      <c r="V204" s="85"/>
      <c r="W204" s="85"/>
      <c r="X204" s="85"/>
      <c r="Y204" s="102">
        <f t="shared" si="76"/>
        <v>26.4</v>
      </c>
      <c r="Z204" s="102">
        <f t="shared" si="77"/>
        <v>299.54999999999995</v>
      </c>
      <c r="AA204" s="102">
        <f t="shared" si="78"/>
        <v>28.3</v>
      </c>
      <c r="AB204" s="102">
        <f t="shared" si="79"/>
        <v>8.07</v>
      </c>
      <c r="AC204" s="104">
        <f t="shared" si="80"/>
        <v>6.8435393240206679</v>
      </c>
      <c r="AD204" s="102">
        <f t="shared" si="81"/>
        <v>1.1792143827791686</v>
      </c>
      <c r="AE204" s="105">
        <f t="shared" si="82"/>
        <v>1.41</v>
      </c>
      <c r="AF204" s="102">
        <f t="shared" si="83"/>
        <v>1.1685465751114488</v>
      </c>
      <c r="AG204" s="105">
        <f t="shared" si="84"/>
        <v>5.6949999999999985</v>
      </c>
      <c r="AH204" s="105">
        <f t="shared" si="85"/>
        <v>0.19082942708333461</v>
      </c>
      <c r="AI204" s="102">
        <f t="shared" si="89"/>
        <v>5.8858294270833333</v>
      </c>
      <c r="AJ204" s="106">
        <f t="shared" si="87"/>
        <v>36.816513634180794</v>
      </c>
      <c r="AK204" s="107">
        <f t="shared" si="88"/>
        <v>35.647967059069344</v>
      </c>
      <c r="AL204" s="82"/>
      <c r="AM204" s="123" t="s">
        <v>479</v>
      </c>
      <c r="AN204" s="124" t="s">
        <v>1233</v>
      </c>
      <c r="AO204" s="124" t="s">
        <v>485</v>
      </c>
      <c r="AP204" s="124" t="s">
        <v>1234</v>
      </c>
      <c r="AQ204" s="124"/>
      <c r="AR204" s="118" t="s">
        <v>482</v>
      </c>
      <c r="AS204" s="115">
        <v>0.9</v>
      </c>
      <c r="AT204" s="118">
        <v>3</v>
      </c>
      <c r="AU204" s="121">
        <v>1</v>
      </c>
      <c r="AV204" s="115">
        <v>3</v>
      </c>
      <c r="AW204" s="122">
        <v>20</v>
      </c>
      <c r="AX204" s="118"/>
      <c r="AY204" s="85"/>
      <c r="AZ204" s="102"/>
      <c r="BA204" s="102" t="s">
        <v>1235</v>
      </c>
      <c r="BB204" s="82"/>
    </row>
    <row r="205" spans="1:54" ht="16" x14ac:dyDescent="0.2">
      <c r="A205" s="101" t="s">
        <v>299</v>
      </c>
      <c r="B205" s="102">
        <v>2021</v>
      </c>
      <c r="C205" s="103">
        <v>7</v>
      </c>
      <c r="D205" s="102">
        <v>27</v>
      </c>
      <c r="E205" s="82"/>
      <c r="F205" s="131">
        <v>1.41</v>
      </c>
      <c r="G205" s="131">
        <v>8.07</v>
      </c>
      <c r="H205" s="82"/>
      <c r="I205" s="131">
        <v>26.4</v>
      </c>
      <c r="J205" s="205">
        <v>28.5</v>
      </c>
      <c r="K205" s="82"/>
      <c r="L205" s="82"/>
      <c r="M205" s="82"/>
      <c r="N205" s="137" t="s">
        <v>763</v>
      </c>
      <c r="O205" s="82"/>
      <c r="P205" s="82"/>
      <c r="Q205" s="82"/>
      <c r="R205" s="140"/>
      <c r="S205" s="137" t="s">
        <v>763</v>
      </c>
      <c r="T205" s="137" t="s">
        <v>763</v>
      </c>
      <c r="U205" s="137" t="s">
        <v>763</v>
      </c>
      <c r="V205" s="85"/>
      <c r="W205" s="85"/>
      <c r="X205" s="85"/>
      <c r="Y205" s="102">
        <f t="shared" si="76"/>
        <v>26.4</v>
      </c>
      <c r="Z205" s="102">
        <f t="shared" si="77"/>
        <v>299.54999999999995</v>
      </c>
      <c r="AA205" s="102">
        <f t="shared" si="78"/>
        <v>28.5</v>
      </c>
      <c r="AB205" s="102">
        <f t="shared" si="79"/>
        <v>8.07</v>
      </c>
      <c r="AC205" s="104">
        <f t="shared" si="80"/>
        <v>6.8358278552801544</v>
      </c>
      <c r="AD205" s="102">
        <f t="shared" si="81"/>
        <v>1.1805446495798666</v>
      </c>
      <c r="AE205" s="105">
        <f t="shared" si="82"/>
        <v>1.41</v>
      </c>
      <c r="AF205" s="102" t="str">
        <f t="shared" si="83"/>
        <v>NS</v>
      </c>
      <c r="AG205" s="105" t="str">
        <f t="shared" si="84"/>
        <v>NS</v>
      </c>
      <c r="AH205" s="105" t="str">
        <f t="shared" si="85"/>
        <v>NS</v>
      </c>
      <c r="AI205" s="102"/>
      <c r="AJ205" s="106" t="str">
        <f t="shared" si="87"/>
        <v>NS</v>
      </c>
      <c r="AK205" s="107"/>
      <c r="AL205" s="82"/>
      <c r="AM205" s="123" t="s">
        <v>1236</v>
      </c>
      <c r="AN205" s="125" t="s">
        <v>742</v>
      </c>
      <c r="AO205" s="125" t="s">
        <v>494</v>
      </c>
      <c r="AP205" s="125" t="s">
        <v>495</v>
      </c>
      <c r="AQ205" s="125" t="s">
        <v>494</v>
      </c>
      <c r="AR205" s="118"/>
      <c r="AS205" s="115" t="s">
        <v>487</v>
      </c>
      <c r="AT205" s="115" t="s">
        <v>976</v>
      </c>
      <c r="AU205" s="115" t="s">
        <v>485</v>
      </c>
      <c r="AV205" s="115" t="s">
        <v>488</v>
      </c>
      <c r="AW205" s="115" t="s">
        <v>489</v>
      </c>
      <c r="AX205" s="116" t="s">
        <v>490</v>
      </c>
      <c r="AY205" s="102"/>
      <c r="AZ205" s="102"/>
      <c r="BA205" s="84" t="s">
        <v>1</v>
      </c>
      <c r="BB205" s="82"/>
    </row>
    <row r="206" spans="1:54" ht="16" x14ac:dyDescent="0.2">
      <c r="A206" s="101" t="s">
        <v>299</v>
      </c>
      <c r="B206" s="102">
        <v>2021</v>
      </c>
      <c r="C206" s="132">
        <v>8</v>
      </c>
      <c r="D206" s="82">
        <v>12</v>
      </c>
      <c r="E206" s="85"/>
      <c r="F206" s="131">
        <v>1.4</v>
      </c>
      <c r="G206" s="131">
        <v>8.89</v>
      </c>
      <c r="H206" s="85"/>
      <c r="I206" s="131">
        <v>25.2</v>
      </c>
      <c r="J206" s="205">
        <v>28.2</v>
      </c>
      <c r="K206" s="85"/>
      <c r="L206" s="85"/>
      <c r="M206" s="85"/>
      <c r="N206" s="137" t="s">
        <v>763</v>
      </c>
      <c r="O206" s="85"/>
      <c r="P206" s="85"/>
      <c r="Q206" s="85"/>
      <c r="R206" s="140"/>
      <c r="S206" s="137" t="s">
        <v>763</v>
      </c>
      <c r="T206" s="137" t="s">
        <v>763</v>
      </c>
      <c r="U206" s="137" t="s">
        <v>763</v>
      </c>
      <c r="V206" s="85"/>
      <c r="W206" s="85"/>
      <c r="X206" s="85"/>
      <c r="Y206" s="85">
        <f t="shared" si="76"/>
        <v>25.2</v>
      </c>
      <c r="Z206" s="82">
        <f t="shared" si="77"/>
        <v>298.34999999999997</v>
      </c>
      <c r="AA206" s="85">
        <f t="shared" si="78"/>
        <v>28.2</v>
      </c>
      <c r="AB206" s="85">
        <f t="shared" si="79"/>
        <v>8.89</v>
      </c>
      <c r="AC206" s="110">
        <f t="shared" si="80"/>
        <v>6.9898170639036685</v>
      </c>
      <c r="AD206" s="82">
        <f t="shared" si="81"/>
        <v>1.2718501669963762</v>
      </c>
      <c r="AE206" s="111">
        <f t="shared" si="82"/>
        <v>1.4</v>
      </c>
      <c r="AF206" s="82" t="str">
        <f t="shared" si="83"/>
        <v>NS</v>
      </c>
      <c r="AG206" s="111" t="str">
        <f t="shared" si="84"/>
        <v>NS</v>
      </c>
      <c r="AH206" s="111" t="str">
        <f t="shared" si="85"/>
        <v>NS</v>
      </c>
      <c r="AI206" s="102"/>
      <c r="AJ206" s="112" t="str">
        <f t="shared" si="87"/>
        <v>NS</v>
      </c>
      <c r="AK206" s="113"/>
      <c r="AL206" s="82"/>
      <c r="AM206" s="82">
        <f>AD215</f>
        <v>1.1960506574531899</v>
      </c>
      <c r="AN206" s="82">
        <f>AE215</f>
        <v>1.3525000000000003</v>
      </c>
      <c r="AO206" s="82">
        <f>AF215</f>
        <v>1.2143716430311569</v>
      </c>
      <c r="AP206" s="82">
        <f>AI215</f>
        <v>8.0649032428075387</v>
      </c>
      <c r="AQ206" s="113">
        <f>AK215</f>
        <v>36.442249268641163</v>
      </c>
      <c r="AR206" s="118"/>
      <c r="AS206" s="115" t="s">
        <v>497</v>
      </c>
      <c r="AT206" s="115" t="s">
        <v>497</v>
      </c>
      <c r="AU206" s="115" t="s">
        <v>497</v>
      </c>
      <c r="AV206" s="115" t="s">
        <v>497</v>
      </c>
      <c r="AW206" s="115" t="s">
        <v>497</v>
      </c>
      <c r="AX206" s="116" t="s">
        <v>498</v>
      </c>
      <c r="AY206" s="102"/>
      <c r="AZ206" s="102"/>
      <c r="BA206" s="82"/>
      <c r="BB206" s="82"/>
    </row>
    <row r="207" spans="1:54" ht="16" x14ac:dyDescent="0.2">
      <c r="A207" s="101" t="s">
        <v>299</v>
      </c>
      <c r="B207" s="102">
        <v>2021</v>
      </c>
      <c r="C207" s="103">
        <v>8</v>
      </c>
      <c r="D207" s="102">
        <v>12</v>
      </c>
      <c r="E207" s="82"/>
      <c r="F207" s="131">
        <v>1.4</v>
      </c>
      <c r="G207" s="131">
        <v>8.89</v>
      </c>
      <c r="H207" s="82"/>
      <c r="I207" s="131">
        <v>25.2</v>
      </c>
      <c r="J207" s="205">
        <v>28.7</v>
      </c>
      <c r="K207" s="82"/>
      <c r="L207" s="82"/>
      <c r="M207" s="108"/>
      <c r="N207" s="137">
        <v>1.5083592544226527</v>
      </c>
      <c r="O207" s="82"/>
      <c r="P207" s="82"/>
      <c r="Q207" s="82"/>
      <c r="R207" s="140"/>
      <c r="S207" s="137">
        <v>34.019217946158292</v>
      </c>
      <c r="T207" s="137">
        <v>5.7683472842261896</v>
      </c>
      <c r="U207" s="137">
        <v>3.8553571428571431</v>
      </c>
      <c r="V207" s="85"/>
      <c r="W207" s="85"/>
      <c r="X207" s="85"/>
      <c r="Y207" s="102">
        <f t="shared" si="76"/>
        <v>25.2</v>
      </c>
      <c r="Z207" s="102">
        <f t="shared" si="77"/>
        <v>298.34999999999997</v>
      </c>
      <c r="AA207" s="102">
        <f t="shared" si="78"/>
        <v>28.7</v>
      </c>
      <c r="AB207" s="102">
        <f t="shared" si="79"/>
        <v>8.89</v>
      </c>
      <c r="AC207" s="104">
        <f t="shared" si="80"/>
        <v>6.9699717147725364</v>
      </c>
      <c r="AD207" s="102">
        <f t="shared" si="81"/>
        <v>1.2754714601148311</v>
      </c>
      <c r="AE207" s="105">
        <f t="shared" si="82"/>
        <v>1.4</v>
      </c>
      <c r="AF207" s="102">
        <f t="shared" si="83"/>
        <v>1.5083592544226527</v>
      </c>
      <c r="AG207" s="105">
        <f t="shared" si="84"/>
        <v>5.7683472842261896</v>
      </c>
      <c r="AH207" s="105">
        <f t="shared" si="85"/>
        <v>3.8553571428571431</v>
      </c>
      <c r="AI207" s="102">
        <f t="shared" ref="AI207:AI208" si="90">IF(Y207=" ", " ", IF(Y207&gt;0, SUM(AG207:AH207)))</f>
        <v>9.6237044270833323</v>
      </c>
      <c r="AJ207" s="106">
        <f t="shared" si="87"/>
        <v>34.019217946158292</v>
      </c>
      <c r="AK207" s="107">
        <f t="shared" si="88"/>
        <v>32.510858691735642</v>
      </c>
      <c r="AL207" s="82"/>
      <c r="AM207" s="82"/>
      <c r="AN207" s="82"/>
      <c r="AO207" s="82"/>
      <c r="AP207" s="85"/>
      <c r="AQ207" s="82"/>
      <c r="AR207" s="82"/>
      <c r="AS207" s="115">
        <f>((LN(AM206)-LN(0.4))/(LN(0.9)-LN(0.4))*100)</f>
        <v>135.06905037356691</v>
      </c>
      <c r="AT207" s="120">
        <f>((LN(AN206)-LN(0.6))/(LN(3)-LN(0.6))*100)</f>
        <v>50.50088289987206</v>
      </c>
      <c r="AU207" s="115">
        <f>((LN(AO206)-LN(10))/(LN(1)-LN(10))*100)</f>
        <v>91.564838260379815</v>
      </c>
      <c r="AV207" s="115">
        <f>((LN(AP206)-LN(10))/(LN(3)-LN(10))*100)</f>
        <v>17.862810346557794</v>
      </c>
      <c r="AW207" s="115">
        <f>((LN(AQ206)-LN(43))/(LN(20)-LN(43))*100)</f>
        <v>21.617017833125775</v>
      </c>
      <c r="AX207" s="82"/>
      <c r="AY207" s="82"/>
      <c r="AZ207" s="82"/>
      <c r="BA207" s="82"/>
      <c r="BB207" s="82"/>
    </row>
    <row r="208" spans="1:54" ht="16" x14ac:dyDescent="0.2">
      <c r="A208" s="101" t="s">
        <v>299</v>
      </c>
      <c r="B208" s="102">
        <v>2021</v>
      </c>
      <c r="C208" s="103">
        <v>8</v>
      </c>
      <c r="D208" s="102">
        <v>12</v>
      </c>
      <c r="E208" s="82"/>
      <c r="F208" s="131">
        <v>1.4</v>
      </c>
      <c r="G208" s="131">
        <v>8.89</v>
      </c>
      <c r="H208" s="82"/>
      <c r="I208" s="131">
        <v>25.2</v>
      </c>
      <c r="J208" s="205">
        <v>28.8</v>
      </c>
      <c r="K208" s="82"/>
      <c r="L208" s="82"/>
      <c r="M208" s="108"/>
      <c r="N208" s="137">
        <v>1.3803945977802716</v>
      </c>
      <c r="O208" s="82"/>
      <c r="P208" s="82"/>
      <c r="Q208" s="82"/>
      <c r="R208" s="140"/>
      <c r="S208" s="137">
        <v>34.596433792930725</v>
      </c>
      <c r="T208" s="137">
        <v>6.1016687127976184</v>
      </c>
      <c r="U208" s="137">
        <v>3.1905357142857143</v>
      </c>
      <c r="V208" s="85"/>
      <c r="W208" s="85"/>
      <c r="X208" s="85"/>
      <c r="Y208" s="102">
        <f t="shared" si="76"/>
        <v>25.2</v>
      </c>
      <c r="Z208" s="102">
        <f t="shared" si="77"/>
        <v>298.34999999999997</v>
      </c>
      <c r="AA208" s="102">
        <f t="shared" si="78"/>
        <v>28.8</v>
      </c>
      <c r="AB208" s="102">
        <f t="shared" si="79"/>
        <v>8.89</v>
      </c>
      <c r="AC208" s="104">
        <f t="shared" si="80"/>
        <v>6.9660094114142819</v>
      </c>
      <c r="AD208" s="102">
        <f t="shared" si="81"/>
        <v>1.2761969550935617</v>
      </c>
      <c r="AE208" s="105">
        <f t="shared" si="82"/>
        <v>1.4</v>
      </c>
      <c r="AF208" s="102">
        <f t="shared" si="83"/>
        <v>1.3803945977802716</v>
      </c>
      <c r="AG208" s="105">
        <f t="shared" si="84"/>
        <v>6.1016687127976184</v>
      </c>
      <c r="AH208" s="105">
        <f t="shared" si="85"/>
        <v>3.1905357142857143</v>
      </c>
      <c r="AI208" s="102">
        <f t="shared" si="90"/>
        <v>9.2922044270833322</v>
      </c>
      <c r="AJ208" s="106">
        <f t="shared" si="87"/>
        <v>34.596433792930725</v>
      </c>
      <c r="AK208" s="107">
        <f t="shared" si="88"/>
        <v>33.216039195150451</v>
      </c>
      <c r="AL208" s="82"/>
      <c r="AM208" s="85"/>
      <c r="AN208" s="85"/>
      <c r="AO208" s="85"/>
      <c r="AP208" s="128" t="s">
        <v>1237</v>
      </c>
      <c r="AQ208" s="85"/>
      <c r="AR208" s="82"/>
      <c r="AS208" s="82">
        <f>IF(AS207&gt;100, 100, IF(AS207&lt;0, 0, AS207))</f>
        <v>100</v>
      </c>
      <c r="AT208" s="82">
        <f t="shared" ref="AT208:AW208" si="91">IF(AT207&gt;100, 100, IF(AT207&lt;0, 0, AT207))</f>
        <v>50.50088289987206</v>
      </c>
      <c r="AU208" s="82">
        <f t="shared" si="91"/>
        <v>91.564838260379815</v>
      </c>
      <c r="AV208" s="82">
        <f t="shared" si="91"/>
        <v>17.862810346557794</v>
      </c>
      <c r="AW208" s="82">
        <f t="shared" si="91"/>
        <v>21.617017833125775</v>
      </c>
      <c r="AX208" s="129">
        <f>AVERAGE(AS208:AW208)</f>
        <v>56.30910986798709</v>
      </c>
      <c r="AY208" s="84"/>
      <c r="AZ208" s="84"/>
      <c r="BA208" s="84" t="str">
        <f>IF(AX208&gt;65, "Acceptable; Ongoing Protection is Required", "Unacceptable; Immediate Restoration is Required")</f>
        <v>Unacceptable; Immediate Restoration is Required</v>
      </c>
      <c r="BB208" s="82"/>
    </row>
    <row r="209" spans="1:54" ht="16" x14ac:dyDescent="0.2">
      <c r="A209" s="101" t="s">
        <v>299</v>
      </c>
      <c r="B209" s="102">
        <v>2021</v>
      </c>
      <c r="C209" s="103">
        <v>8</v>
      </c>
      <c r="D209" s="102">
        <v>12</v>
      </c>
      <c r="E209" s="82"/>
      <c r="F209" s="131">
        <v>1.4</v>
      </c>
      <c r="G209" s="131">
        <v>8.89</v>
      </c>
      <c r="H209" s="82"/>
      <c r="I209" s="131">
        <v>25.2</v>
      </c>
      <c r="J209" s="205">
        <v>29.3</v>
      </c>
      <c r="K209" s="82"/>
      <c r="L209" s="82"/>
      <c r="M209" s="108"/>
      <c r="N209" s="137" t="s">
        <v>763</v>
      </c>
      <c r="O209" s="82"/>
      <c r="P209" s="82"/>
      <c r="Q209" s="82"/>
      <c r="R209" s="140"/>
      <c r="S209" s="137" t="s">
        <v>763</v>
      </c>
      <c r="T209" s="137" t="s">
        <v>763</v>
      </c>
      <c r="U209" s="137" t="s">
        <v>763</v>
      </c>
      <c r="V209" s="85"/>
      <c r="W209" s="85"/>
      <c r="X209" s="85"/>
      <c r="Y209" s="102">
        <f t="shared" si="76"/>
        <v>25.2</v>
      </c>
      <c r="Z209" s="102">
        <f t="shared" si="77"/>
        <v>298.34999999999997</v>
      </c>
      <c r="AA209" s="102">
        <f t="shared" si="78"/>
        <v>29.3</v>
      </c>
      <c r="AB209" s="102">
        <f t="shared" si="79"/>
        <v>8.89</v>
      </c>
      <c r="AC209" s="104">
        <f t="shared" si="80"/>
        <v>6.9462316564950335</v>
      </c>
      <c r="AD209" s="102">
        <f t="shared" si="81"/>
        <v>1.2798306246650237</v>
      </c>
      <c r="AE209" s="105">
        <f t="shared" si="82"/>
        <v>1.4</v>
      </c>
      <c r="AF209" s="102" t="str">
        <f t="shared" si="83"/>
        <v>NS</v>
      </c>
      <c r="AG209" s="105" t="str">
        <f t="shared" si="84"/>
        <v>NS</v>
      </c>
      <c r="AH209" s="105" t="str">
        <f t="shared" si="85"/>
        <v>NS</v>
      </c>
      <c r="AI209" s="102"/>
      <c r="AJ209" s="106" t="str">
        <f t="shared" si="87"/>
        <v>NS</v>
      </c>
      <c r="AK209" s="107"/>
      <c r="AL209" s="82"/>
      <c r="AM209" s="85"/>
      <c r="AN209" s="85"/>
      <c r="AO209" s="85"/>
      <c r="AP209" s="85"/>
      <c r="AQ209" s="85"/>
      <c r="AR209" s="85"/>
      <c r="AS209" s="85"/>
      <c r="AT209" s="85"/>
      <c r="AU209" s="85"/>
      <c r="AV209" s="85"/>
      <c r="AW209" s="126" t="s">
        <v>1238</v>
      </c>
      <c r="AX209" s="126">
        <f>AVERAGE(AS208:AW208)</f>
        <v>56.30910986798709</v>
      </c>
      <c r="AY209" s="85"/>
      <c r="AZ209" s="85"/>
      <c r="BA209" s="82"/>
      <c r="BB209" s="82"/>
    </row>
    <row r="210" spans="1:54" ht="16" x14ac:dyDescent="0.2">
      <c r="A210" s="101" t="s">
        <v>299</v>
      </c>
      <c r="B210" s="102">
        <v>2021</v>
      </c>
      <c r="C210" s="103">
        <v>8</v>
      </c>
      <c r="D210" s="102">
        <v>26</v>
      </c>
      <c r="E210" s="82"/>
      <c r="F210" s="131">
        <v>1.3</v>
      </c>
      <c r="G210" s="131" t="s">
        <v>761</v>
      </c>
      <c r="H210" s="82"/>
      <c r="I210" s="131" t="s">
        <v>761</v>
      </c>
      <c r="J210" s="205">
        <v>28.2</v>
      </c>
      <c r="K210" s="82"/>
      <c r="L210" s="82"/>
      <c r="M210" s="108"/>
      <c r="N210" s="137" t="s">
        <v>763</v>
      </c>
      <c r="O210" s="82"/>
      <c r="P210" s="82"/>
      <c r="Q210" s="82"/>
      <c r="R210" s="140"/>
      <c r="S210" s="137" t="s">
        <v>763</v>
      </c>
      <c r="T210" s="137" t="s">
        <v>763</v>
      </c>
      <c r="U210" s="137" t="s">
        <v>763</v>
      </c>
      <c r="V210" s="85"/>
      <c r="W210" s="85"/>
      <c r="X210" s="85"/>
      <c r="Y210" s="102" t="str">
        <f t="shared" si="76"/>
        <v>ND</v>
      </c>
      <c r="Z210" s="102" t="e">
        <f t="shared" si="77"/>
        <v>#VALUE!</v>
      </c>
      <c r="AA210" s="102">
        <f t="shared" si="78"/>
        <v>28.2</v>
      </c>
      <c r="AB210" s="102" t="str">
        <f t="shared" si="79"/>
        <v>ND</v>
      </c>
      <c r="AC210" s="104" t="e">
        <f t="shared" si="80"/>
        <v>#VALUE!</v>
      </c>
      <c r="AD210" s="102"/>
      <c r="AE210" s="105">
        <f t="shared" si="82"/>
        <v>1.3</v>
      </c>
      <c r="AF210" s="102" t="str">
        <f t="shared" si="83"/>
        <v>NS</v>
      </c>
      <c r="AG210" s="105" t="str">
        <f t="shared" si="84"/>
        <v>NS</v>
      </c>
      <c r="AH210" s="105" t="str">
        <f t="shared" si="85"/>
        <v>NS</v>
      </c>
      <c r="AI210" s="102"/>
      <c r="AJ210" s="106" t="str">
        <f t="shared" si="87"/>
        <v>NS</v>
      </c>
      <c r="AK210" s="107"/>
      <c r="AL210" s="82"/>
      <c r="AM210" s="82"/>
      <c r="AN210" s="82"/>
      <c r="AO210" s="82"/>
      <c r="AP210" s="85"/>
      <c r="AQ210" s="82"/>
      <c r="AR210" s="82"/>
      <c r="AS210" s="115"/>
      <c r="AT210" s="120"/>
      <c r="AU210" s="115"/>
      <c r="AV210" s="115"/>
      <c r="AW210" s="115"/>
      <c r="AX210" s="82">
        <f>AVERAGE(AS208:AW208)</f>
        <v>56.30910986798709</v>
      </c>
      <c r="AY210" s="82"/>
      <c r="AZ210" s="82"/>
      <c r="BA210" s="82"/>
      <c r="BB210" s="82"/>
    </row>
    <row r="211" spans="1:54" ht="16" x14ac:dyDescent="0.2">
      <c r="A211" s="101" t="s">
        <v>299</v>
      </c>
      <c r="B211" s="102">
        <v>2021</v>
      </c>
      <c r="C211" s="103">
        <v>8</v>
      </c>
      <c r="D211" s="102">
        <v>26</v>
      </c>
      <c r="E211" s="82"/>
      <c r="F211" s="131">
        <v>1.3</v>
      </c>
      <c r="G211" s="131" t="s">
        <v>761</v>
      </c>
      <c r="H211" s="82"/>
      <c r="I211" s="131" t="s">
        <v>761</v>
      </c>
      <c r="J211" s="205">
        <v>28.6</v>
      </c>
      <c r="K211" s="82"/>
      <c r="L211" s="82"/>
      <c r="M211" s="82"/>
      <c r="N211" s="137">
        <v>0.73230887781344167</v>
      </c>
      <c r="O211" s="82"/>
      <c r="P211" s="82"/>
      <c r="Q211" s="82"/>
      <c r="R211" s="140"/>
      <c r="S211" s="137">
        <v>38.280159396622636</v>
      </c>
      <c r="T211" s="137">
        <v>7.1683333333333339</v>
      </c>
      <c r="U211" s="137">
        <v>4.4477725694444432</v>
      </c>
      <c r="V211" s="85"/>
      <c r="W211" s="85"/>
      <c r="X211" s="85"/>
      <c r="Y211" s="102" t="str">
        <f t="shared" si="76"/>
        <v>ND</v>
      </c>
      <c r="Z211" s="102" t="e">
        <f t="shared" si="77"/>
        <v>#VALUE!</v>
      </c>
      <c r="AA211" s="102">
        <f t="shared" si="78"/>
        <v>28.6</v>
      </c>
      <c r="AB211" s="102" t="str">
        <f t="shared" si="79"/>
        <v>ND</v>
      </c>
      <c r="AC211" s="104" t="e">
        <f t="shared" si="80"/>
        <v>#VALUE!</v>
      </c>
      <c r="AD211" s="102"/>
      <c r="AE211" s="105">
        <f t="shared" si="82"/>
        <v>1.3</v>
      </c>
      <c r="AF211" s="102">
        <f t="shared" si="83"/>
        <v>0.73230887781344167</v>
      </c>
      <c r="AG211" s="105">
        <f t="shared" si="84"/>
        <v>7.1683333333333339</v>
      </c>
      <c r="AH211" s="105">
        <f t="shared" si="85"/>
        <v>4.4477725694444432</v>
      </c>
      <c r="AI211" s="102">
        <f t="shared" ref="AI211:AI212" si="92">IF(Y211=" ", " ", IF(Y211&gt;0, SUM(AG211:AH211)))</f>
        <v>11.616105902777777</v>
      </c>
      <c r="AJ211" s="106">
        <f t="shared" si="87"/>
        <v>38.280159396622636</v>
      </c>
      <c r="AK211" s="107">
        <f t="shared" si="88"/>
        <v>37.547850518809192</v>
      </c>
      <c r="AL211" s="82"/>
      <c r="AM211" s="123"/>
      <c r="AN211" s="124"/>
      <c r="AO211" s="124"/>
      <c r="AP211" s="124"/>
      <c r="AQ211" s="124"/>
      <c r="AR211" s="118"/>
      <c r="AS211" s="115"/>
      <c r="AT211" s="118"/>
      <c r="AU211" s="121"/>
      <c r="AV211" s="115"/>
      <c r="AW211" s="122"/>
      <c r="AX211" s="118"/>
      <c r="AY211" s="85"/>
      <c r="AZ211" s="102"/>
      <c r="BA211" s="102"/>
      <c r="BB211" s="82"/>
    </row>
    <row r="212" spans="1:54" ht="16" x14ac:dyDescent="0.2">
      <c r="A212" s="101" t="s">
        <v>299</v>
      </c>
      <c r="B212" s="102">
        <v>2021</v>
      </c>
      <c r="C212" s="103">
        <v>8</v>
      </c>
      <c r="D212" s="102">
        <v>26</v>
      </c>
      <c r="E212" s="82"/>
      <c r="F212" s="131">
        <v>1.3</v>
      </c>
      <c r="G212" s="131" t="s">
        <v>761</v>
      </c>
      <c r="H212" s="82"/>
      <c r="I212" s="131" t="s">
        <v>761</v>
      </c>
      <c r="J212" s="205">
        <v>28.6</v>
      </c>
      <c r="K212" s="82"/>
      <c r="L212" s="82"/>
      <c r="M212" s="82"/>
      <c r="N212" s="137">
        <v>0.75649117513168695</v>
      </c>
      <c r="O212" s="82"/>
      <c r="P212" s="82"/>
      <c r="Q212" s="82"/>
      <c r="R212" s="140"/>
      <c r="S212" s="137">
        <v>36.35265501330835</v>
      </c>
      <c r="T212" s="137">
        <v>7.6014285714285723</v>
      </c>
      <c r="U212" s="137">
        <v>4.3291773313492046</v>
      </c>
      <c r="V212" s="85"/>
      <c r="W212" s="85"/>
      <c r="X212" s="85"/>
      <c r="Y212" s="102" t="str">
        <f t="shared" si="76"/>
        <v>ND</v>
      </c>
      <c r="Z212" s="102" t="e">
        <f t="shared" si="77"/>
        <v>#VALUE!</v>
      </c>
      <c r="AA212" s="102">
        <f t="shared" si="78"/>
        <v>28.6</v>
      </c>
      <c r="AB212" s="102" t="str">
        <f t="shared" si="79"/>
        <v>ND</v>
      </c>
      <c r="AC212" s="104" t="e">
        <f t="shared" si="80"/>
        <v>#VALUE!</v>
      </c>
      <c r="AD212" s="102"/>
      <c r="AE212" s="105">
        <f t="shared" si="82"/>
        <v>1.3</v>
      </c>
      <c r="AF212" s="102">
        <f t="shared" si="83"/>
        <v>0.75649117513168695</v>
      </c>
      <c r="AG212" s="105">
        <f t="shared" si="84"/>
        <v>7.6014285714285723</v>
      </c>
      <c r="AH212" s="105">
        <f t="shared" si="85"/>
        <v>4.3291773313492046</v>
      </c>
      <c r="AI212" s="102">
        <f t="shared" si="92"/>
        <v>11.930605902777778</v>
      </c>
      <c r="AJ212" s="106">
        <f t="shared" si="87"/>
        <v>36.35265501330835</v>
      </c>
      <c r="AK212" s="107">
        <f t="shared" si="88"/>
        <v>35.596163838176665</v>
      </c>
      <c r="AL212" s="82"/>
      <c r="AM212" s="123"/>
      <c r="AN212" s="125"/>
      <c r="AO212" s="125"/>
      <c r="AP212" s="125"/>
      <c r="AQ212" s="125"/>
      <c r="AR212" s="118"/>
      <c r="AS212" s="115"/>
      <c r="AT212" s="115"/>
      <c r="AU212" s="115"/>
      <c r="AV212" s="115"/>
      <c r="AW212" s="115"/>
      <c r="AX212" s="116"/>
      <c r="AY212" s="102"/>
      <c r="AZ212" s="102"/>
      <c r="BA212" s="84"/>
      <c r="BB212" s="82"/>
    </row>
    <row r="213" spans="1:54" ht="16" x14ac:dyDescent="0.2">
      <c r="A213" s="101" t="s">
        <v>299</v>
      </c>
      <c r="B213" s="102">
        <v>2021</v>
      </c>
      <c r="C213" s="132">
        <v>8</v>
      </c>
      <c r="D213" s="82">
        <v>26</v>
      </c>
      <c r="E213" s="85"/>
      <c r="F213" s="131">
        <v>1.3</v>
      </c>
      <c r="G213" s="131" t="s">
        <v>761</v>
      </c>
      <c r="H213" s="85"/>
      <c r="I213" s="131" t="s">
        <v>761</v>
      </c>
      <c r="J213" s="205">
        <v>32.200000000000003</v>
      </c>
      <c r="K213" s="85"/>
      <c r="L213" s="85"/>
      <c r="M213" s="85"/>
      <c r="N213" s="137" t="s">
        <v>763</v>
      </c>
      <c r="O213" s="85"/>
      <c r="P213" s="85"/>
      <c r="Q213" s="85"/>
      <c r="R213" s="140"/>
      <c r="S213" s="137" t="s">
        <v>763</v>
      </c>
      <c r="T213" s="137" t="s">
        <v>763</v>
      </c>
      <c r="U213" s="137" t="s">
        <v>763</v>
      </c>
      <c r="V213" s="85"/>
      <c r="W213" s="85"/>
      <c r="X213" s="85"/>
      <c r="Y213" s="85" t="str">
        <f t="shared" si="76"/>
        <v>ND</v>
      </c>
      <c r="Z213" s="82" t="e">
        <f t="shared" si="77"/>
        <v>#VALUE!</v>
      </c>
      <c r="AA213" s="85">
        <f t="shared" si="78"/>
        <v>32.200000000000003</v>
      </c>
      <c r="AB213" s="85" t="str">
        <f t="shared" si="79"/>
        <v>ND</v>
      </c>
      <c r="AC213" s="110" t="e">
        <f t="shared" si="80"/>
        <v>#VALUE!</v>
      </c>
      <c r="AD213" s="82"/>
      <c r="AE213" s="111">
        <f t="shared" si="82"/>
        <v>1.3</v>
      </c>
      <c r="AF213" s="82" t="str">
        <f t="shared" si="83"/>
        <v>NS</v>
      </c>
      <c r="AG213" s="111" t="str">
        <f t="shared" si="84"/>
        <v>NS</v>
      </c>
      <c r="AH213" s="111" t="str">
        <f t="shared" si="85"/>
        <v>NS</v>
      </c>
      <c r="AI213" s="102"/>
      <c r="AJ213" s="112" t="str">
        <f t="shared" si="87"/>
        <v>NS</v>
      </c>
      <c r="AK213" s="113"/>
      <c r="AL213" s="82"/>
      <c r="AM213" s="82"/>
      <c r="AN213" s="82"/>
      <c r="AO213" s="82"/>
      <c r="AP213" s="82"/>
      <c r="AQ213" s="113"/>
      <c r="AR213" s="118"/>
      <c r="AS213" s="115"/>
      <c r="AT213" s="115"/>
      <c r="AU213" s="115"/>
      <c r="AV213" s="115"/>
      <c r="AW213" s="115"/>
      <c r="AX213" s="116"/>
      <c r="AY213" s="102"/>
      <c r="AZ213" s="102"/>
      <c r="BA213" s="82"/>
      <c r="BB213" s="82"/>
    </row>
    <row r="214" spans="1:54" ht="16" x14ac:dyDescent="0.2">
      <c r="A214" s="101"/>
      <c r="B214" s="102"/>
      <c r="C214" s="132"/>
      <c r="D214" s="82"/>
      <c r="E214" s="85"/>
      <c r="F214" s="144"/>
      <c r="G214" s="144"/>
      <c r="H214" s="85"/>
      <c r="I214" s="144"/>
      <c r="J214" s="145"/>
      <c r="K214" s="85"/>
      <c r="L214" s="85"/>
      <c r="M214" s="85"/>
      <c r="N214" s="146"/>
      <c r="O214" s="85"/>
      <c r="P214" s="85"/>
      <c r="Q214" s="85"/>
      <c r="R214" s="140"/>
      <c r="S214" s="146"/>
      <c r="T214" s="146"/>
      <c r="U214" s="146"/>
      <c r="V214" s="85"/>
      <c r="W214" s="85"/>
      <c r="X214" s="85"/>
      <c r="Y214" s="85"/>
      <c r="Z214" s="82"/>
      <c r="AA214" s="85"/>
      <c r="AB214" s="85"/>
      <c r="AC214" s="110"/>
      <c r="AD214" s="82"/>
      <c r="AE214" s="111"/>
      <c r="AF214" s="82"/>
      <c r="AG214" s="111"/>
      <c r="AH214" s="111"/>
      <c r="AI214" s="82"/>
      <c r="AJ214" s="112"/>
      <c r="AK214" s="113"/>
      <c r="AL214" s="85"/>
      <c r="AM214" s="82"/>
      <c r="AN214" s="82"/>
      <c r="AO214" s="82"/>
      <c r="AP214" s="85"/>
      <c r="AQ214" s="82"/>
      <c r="AR214" s="82"/>
      <c r="AS214" s="115"/>
      <c r="AT214" s="120"/>
      <c r="AU214" s="115"/>
      <c r="AV214" s="115"/>
      <c r="AW214" s="115"/>
      <c r="AX214" s="82"/>
      <c r="AY214" s="82"/>
      <c r="AZ214" s="82"/>
      <c r="BA214" s="82"/>
      <c r="BB214" s="82"/>
    </row>
    <row r="215" spans="1:54" ht="16" x14ac:dyDescent="0.2">
      <c r="A215" s="82"/>
      <c r="B215" s="82"/>
      <c r="C215" s="82"/>
      <c r="D215" s="82"/>
      <c r="E215" s="82"/>
      <c r="F215" s="144"/>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4">
        <f>_xlfn.AGGREGATE(1, 6,AD198:AD213)</f>
        <v>1.1960506574531899</v>
      </c>
      <c r="AE215" s="84">
        <f>_xlfn.AGGREGATE(1, 6,AE198:AE213)</f>
        <v>1.3525000000000003</v>
      </c>
      <c r="AF215" s="84">
        <f>_xlfn.AGGREGATE(1, 6,AF198:AF213)</f>
        <v>1.2143716430311569</v>
      </c>
      <c r="AG215" s="82"/>
      <c r="AH215" s="82"/>
      <c r="AI215" s="84">
        <f>_xlfn.AGGREGATE(1, 6,AI198:AI213)</f>
        <v>8.0649032428075387</v>
      </c>
      <c r="AJ215" s="82"/>
      <c r="AK215" s="84">
        <f>_xlfn.AGGREGATE(1, 6,AK198:AK213)</f>
        <v>36.442249268641163</v>
      </c>
      <c r="AL215" s="82"/>
      <c r="AM215" s="82"/>
      <c r="AN215" s="82"/>
      <c r="AO215" s="82"/>
      <c r="AP215" s="82"/>
      <c r="AQ215" s="82"/>
      <c r="AR215" s="82"/>
      <c r="AS215" s="82"/>
      <c r="AT215" s="82"/>
      <c r="AU215" s="82"/>
      <c r="AV215" s="82"/>
      <c r="AW215" s="82"/>
      <c r="AX215" s="82"/>
      <c r="AY215" s="82"/>
      <c r="AZ215" s="82"/>
      <c r="BA215" s="82"/>
      <c r="BB215" s="82"/>
    </row>
    <row r="216" spans="1:54" x14ac:dyDescent="0.2">
      <c r="A216" s="82"/>
      <c r="B216" s="82"/>
      <c r="C216" s="82"/>
      <c r="D216" s="82"/>
      <c r="E216" s="82"/>
      <c r="F216" s="144"/>
      <c r="G216" s="82"/>
      <c r="H216" s="82"/>
      <c r="I216" s="82"/>
      <c r="J216" s="82"/>
      <c r="K216" s="82"/>
      <c r="L216" s="82"/>
      <c r="M216" s="82"/>
      <c r="N216" s="82"/>
      <c r="O216" s="82"/>
      <c r="P216" s="82"/>
      <c r="Q216" s="82"/>
      <c r="R216" s="82"/>
      <c r="S216" s="82"/>
      <c r="T216" s="82"/>
      <c r="U216" s="82"/>
      <c r="V216" s="82"/>
      <c r="W216" s="82"/>
      <c r="X216" s="82"/>
      <c r="Y216" s="82"/>
      <c r="Z216" s="82"/>
      <c r="AA216" s="82"/>
      <c r="AB216" s="82"/>
      <c r="AC216" s="126" t="s">
        <v>1238</v>
      </c>
      <c r="AD216" s="126">
        <f>AVERAGE(AD198:AD213)</f>
        <v>1.1960506574531899</v>
      </c>
      <c r="AE216" s="126">
        <f>AVERAGE(AE198:AE213)</f>
        <v>1.3525000000000003</v>
      </c>
      <c r="AF216" s="126">
        <f>AVERAGE(AF198:AF213)</f>
        <v>1.2143716430311569</v>
      </c>
      <c r="AG216" s="126"/>
      <c r="AH216" s="126"/>
      <c r="AI216" s="126">
        <f>AVERAGE(AI198:AI213)</f>
        <v>8.0649032428075387</v>
      </c>
      <c r="AJ216" s="126"/>
      <c r="AK216" s="127">
        <f>AVERAGE(AK200:AK212)</f>
        <v>36.388747273566985</v>
      </c>
      <c r="AL216" s="82"/>
      <c r="AM216" s="82"/>
      <c r="AN216" s="82"/>
      <c r="AO216" s="82"/>
      <c r="AP216" s="82"/>
      <c r="AQ216" s="82"/>
      <c r="AR216" s="82"/>
      <c r="AS216" s="82"/>
      <c r="AT216" s="82"/>
      <c r="AU216" s="82"/>
      <c r="AV216" s="82"/>
      <c r="AW216" s="82"/>
      <c r="AX216" s="82"/>
      <c r="AY216" s="82"/>
      <c r="AZ216" s="82"/>
      <c r="BA216" s="82"/>
      <c r="BB216" s="82"/>
    </row>
    <row r="217" spans="1:54" x14ac:dyDescent="0.2">
      <c r="AK217" s="368">
        <f>AVERAGE(AK199:AK213)</f>
        <v>36.442249268641163</v>
      </c>
    </row>
    <row r="222" spans="1:54" x14ac:dyDescent="0.2">
      <c r="A222" s="68" t="s">
        <v>1248</v>
      </c>
      <c r="B222" s="40"/>
      <c r="C222" s="40"/>
      <c r="D222" s="40"/>
      <c r="E222" s="41"/>
      <c r="F222" s="40"/>
      <c r="G222" s="40"/>
      <c r="H222" s="40"/>
      <c r="I222" s="40"/>
      <c r="J222" s="40"/>
      <c r="K222" s="42"/>
      <c r="L222" s="40"/>
      <c r="M222" s="40"/>
      <c r="N222" s="40"/>
      <c r="O222" s="40"/>
      <c r="P222" s="43" t="s">
        <v>977</v>
      </c>
      <c r="Q222" s="43" t="s">
        <v>976</v>
      </c>
      <c r="R222" s="43" t="s">
        <v>976</v>
      </c>
      <c r="S222" s="43" t="s">
        <v>976</v>
      </c>
      <c r="T222" s="44"/>
      <c r="U222" s="43"/>
      <c r="V222" s="43"/>
      <c r="W222" s="45"/>
      <c r="X222" s="40"/>
      <c r="Y222" s="40"/>
      <c r="Z222" s="43" t="s">
        <v>978</v>
      </c>
      <c r="AA222" s="46" t="s">
        <v>979</v>
      </c>
      <c r="AB222" s="47"/>
      <c r="AC222" s="40"/>
      <c r="AD222" s="40"/>
      <c r="AE222" s="48"/>
      <c r="AF222" s="48"/>
      <c r="AG222" s="48"/>
      <c r="AH222" s="48"/>
      <c r="AI222" s="48"/>
      <c r="AJ222" s="48"/>
      <c r="AK222" s="48"/>
      <c r="AL222" s="48"/>
      <c r="AM222" s="48"/>
      <c r="AN222" s="48"/>
      <c r="AO222" s="48"/>
      <c r="AP222" s="48"/>
      <c r="AQ222" s="46"/>
      <c r="AR222" s="40"/>
      <c r="AS222" s="40" t="s">
        <v>977</v>
      </c>
      <c r="AT222" s="40"/>
      <c r="AU222" s="40"/>
      <c r="AV222" s="40"/>
      <c r="AW222" s="40"/>
      <c r="AX222" s="40"/>
    </row>
    <row r="223" spans="1:54" x14ac:dyDescent="0.2">
      <c r="A223" s="43"/>
      <c r="B223" s="40"/>
      <c r="C223" s="40"/>
      <c r="D223" s="40"/>
      <c r="E223" s="41"/>
      <c r="F223" s="43"/>
      <c r="G223" s="43"/>
      <c r="H223" s="43" t="s">
        <v>696</v>
      </c>
      <c r="I223" s="49" t="s">
        <v>697</v>
      </c>
      <c r="J223" s="40"/>
      <c r="K223" s="50" t="s">
        <v>698</v>
      </c>
      <c r="L223" s="43" t="s">
        <v>699</v>
      </c>
      <c r="M223" s="43" t="s">
        <v>700</v>
      </c>
      <c r="N223" s="43" t="s">
        <v>701</v>
      </c>
      <c r="O223" s="40"/>
      <c r="P223" s="43" t="s">
        <v>707</v>
      </c>
      <c r="Q223" s="51" t="s">
        <v>704</v>
      </c>
      <c r="R223" s="43" t="s">
        <v>705</v>
      </c>
      <c r="S223" s="43" t="s">
        <v>706</v>
      </c>
      <c r="T223" s="52"/>
      <c r="U223" s="43" t="s">
        <v>703</v>
      </c>
      <c r="V223" s="43" t="s">
        <v>702</v>
      </c>
      <c r="W223" s="53" t="s">
        <v>709</v>
      </c>
      <c r="X223" s="43" t="s">
        <v>708</v>
      </c>
      <c r="Y223" s="43" t="s">
        <v>710</v>
      </c>
      <c r="Z223" s="43" t="s">
        <v>711</v>
      </c>
      <c r="AA223" s="46" t="s">
        <v>711</v>
      </c>
      <c r="AB223" s="47"/>
      <c r="AC223" s="43" t="s">
        <v>712</v>
      </c>
      <c r="AD223" s="43" t="s">
        <v>713</v>
      </c>
      <c r="AE223" s="46" t="s">
        <v>714</v>
      </c>
      <c r="AF223" s="46" t="s">
        <v>715</v>
      </c>
      <c r="AG223" s="46" t="s">
        <v>716</v>
      </c>
      <c r="AH223" s="46" t="s">
        <v>485</v>
      </c>
      <c r="AI223" s="46" t="s">
        <v>717</v>
      </c>
      <c r="AJ223" s="46" t="s">
        <v>718</v>
      </c>
      <c r="AK223" s="54" t="s">
        <v>719</v>
      </c>
      <c r="AL223" s="54" t="s">
        <v>720</v>
      </c>
      <c r="AM223" s="46" t="s">
        <v>721</v>
      </c>
      <c r="AN223" s="46" t="s">
        <v>489</v>
      </c>
      <c r="AO223" s="46" t="s">
        <v>722</v>
      </c>
      <c r="AP223" s="46" t="s">
        <v>723</v>
      </c>
      <c r="AQ223" s="46" t="s">
        <v>724</v>
      </c>
      <c r="AR223" s="46" t="s">
        <v>725</v>
      </c>
      <c r="AS223" s="46" t="s">
        <v>726</v>
      </c>
      <c r="AT223" s="40"/>
      <c r="AU223" s="40"/>
      <c r="AV223" s="40"/>
      <c r="AW223" s="40"/>
      <c r="AX223" s="40"/>
    </row>
    <row r="224" spans="1:54" x14ac:dyDescent="0.2">
      <c r="A224" s="55" t="s">
        <v>728</v>
      </c>
      <c r="B224" s="55" t="s">
        <v>729</v>
      </c>
      <c r="C224" s="55" t="s">
        <v>707</v>
      </c>
      <c r="D224" s="55" t="s">
        <v>730</v>
      </c>
      <c r="E224" s="56" t="s">
        <v>731</v>
      </c>
      <c r="F224" s="55" t="s">
        <v>15</v>
      </c>
      <c r="G224" s="55" t="s">
        <v>1123</v>
      </c>
      <c r="H224" s="55" t="s">
        <v>732</v>
      </c>
      <c r="I224" s="57" t="s">
        <v>733</v>
      </c>
      <c r="J224" s="58" t="s">
        <v>734</v>
      </c>
      <c r="K224" s="59" t="s">
        <v>735</v>
      </c>
      <c r="L224" s="60" t="s">
        <v>736</v>
      </c>
      <c r="M224" s="61" t="s">
        <v>737</v>
      </c>
      <c r="N224" s="55" t="s">
        <v>738</v>
      </c>
      <c r="O224" s="55" t="s">
        <v>739</v>
      </c>
      <c r="P224" s="55" t="s">
        <v>742</v>
      </c>
      <c r="Q224" s="55" t="s">
        <v>742</v>
      </c>
      <c r="R224" s="55" t="s">
        <v>742</v>
      </c>
      <c r="S224" s="55" t="s">
        <v>742</v>
      </c>
      <c r="T224" s="62" t="s">
        <v>743</v>
      </c>
      <c r="U224" s="55" t="s">
        <v>741</v>
      </c>
      <c r="V224" s="55" t="s">
        <v>740</v>
      </c>
      <c r="W224" s="63" t="s">
        <v>745</v>
      </c>
      <c r="X224" s="55" t="s">
        <v>744</v>
      </c>
      <c r="Y224" s="61" t="s">
        <v>746</v>
      </c>
      <c r="Z224" s="64" t="s">
        <v>747</v>
      </c>
      <c r="AA224" s="65" t="s">
        <v>747</v>
      </c>
      <c r="AB224" s="66" t="s">
        <v>749</v>
      </c>
      <c r="AC224" s="55" t="s">
        <v>750</v>
      </c>
      <c r="AD224" s="55" t="s">
        <v>751</v>
      </c>
      <c r="AE224" s="67" t="s">
        <v>494</v>
      </c>
      <c r="AF224" s="67" t="s">
        <v>494</v>
      </c>
      <c r="AG224" s="67" t="s">
        <v>494</v>
      </c>
      <c r="AH224" s="67" t="s">
        <v>494</v>
      </c>
      <c r="AI224" s="67" t="s">
        <v>494</v>
      </c>
      <c r="AJ224" s="67" t="s">
        <v>494</v>
      </c>
      <c r="AK224" s="67" t="s">
        <v>494</v>
      </c>
      <c r="AL224" s="67" t="s">
        <v>494</v>
      </c>
      <c r="AM224" s="65" t="s">
        <v>725</v>
      </c>
      <c r="AN224" s="67" t="s">
        <v>494</v>
      </c>
      <c r="AO224" s="67" t="s">
        <v>494</v>
      </c>
      <c r="AP224" s="65" t="s">
        <v>752</v>
      </c>
      <c r="AQ224" s="65" t="s">
        <v>752</v>
      </c>
      <c r="AR224" s="67" t="s">
        <v>753</v>
      </c>
      <c r="AS224" s="65" t="s">
        <v>752</v>
      </c>
      <c r="AT224" s="40"/>
      <c r="AU224" s="40"/>
      <c r="AV224" s="40"/>
      <c r="AW224" s="40"/>
      <c r="AX224" s="40"/>
    </row>
    <row r="225" spans="1:48" x14ac:dyDescent="0.2">
      <c r="A225" t="s">
        <v>756</v>
      </c>
      <c r="B225" s="68" t="s">
        <v>299</v>
      </c>
      <c r="C225" s="68" t="s">
        <v>757</v>
      </c>
      <c r="D225" t="s">
        <v>781</v>
      </c>
      <c r="E225" s="69">
        <v>44757</v>
      </c>
      <c r="F225" s="68" t="s">
        <v>1143</v>
      </c>
      <c r="G225" s="68" t="s">
        <v>52</v>
      </c>
      <c r="H225" t="s">
        <v>1152</v>
      </c>
      <c r="I225" s="68">
        <v>2</v>
      </c>
      <c r="J225" s="68" t="s">
        <v>760</v>
      </c>
      <c r="K225" s="77">
        <v>0.37083333333333335</v>
      </c>
      <c r="L225" s="68">
        <v>2</v>
      </c>
      <c r="M225" s="68">
        <v>1</v>
      </c>
      <c r="N225" s="68" t="s">
        <v>787</v>
      </c>
      <c r="O225" s="68" t="s">
        <v>762</v>
      </c>
      <c r="P225" s="68">
        <v>1.1499999999999999</v>
      </c>
      <c r="Q225" s="68">
        <v>0.96</v>
      </c>
      <c r="R225" s="68">
        <v>0.75</v>
      </c>
      <c r="S225" s="131">
        <v>0.85</v>
      </c>
      <c r="T225" s="76">
        <v>0.73913043478260876</v>
      </c>
      <c r="U225" s="131" t="s">
        <v>761</v>
      </c>
      <c r="V225" s="131" t="s">
        <v>761</v>
      </c>
      <c r="W225" s="71">
        <v>0.28541666666666665</v>
      </c>
      <c r="X225" s="68">
        <v>0.15</v>
      </c>
      <c r="Y225" s="372">
        <v>25.5</v>
      </c>
      <c r="Z225" s="79">
        <v>4.0599999999999996</v>
      </c>
      <c r="AA225" s="365">
        <v>3.5760727606865461</v>
      </c>
      <c r="AB225" s="148">
        <v>49.592181738886005</v>
      </c>
      <c r="AC225" s="134">
        <v>22.4</v>
      </c>
      <c r="AD225" s="74">
        <v>35.799999999999997</v>
      </c>
      <c r="AE225" s="72" t="s">
        <v>763</v>
      </c>
      <c r="AF225" s="72" t="s">
        <v>763</v>
      </c>
      <c r="AG225" s="72" t="s">
        <v>763</v>
      </c>
      <c r="AH225" s="137" t="s">
        <v>763</v>
      </c>
      <c r="AI225" s="72" t="s">
        <v>763</v>
      </c>
      <c r="AJ225" s="72" t="s">
        <v>763</v>
      </c>
      <c r="AK225" s="72" t="s">
        <v>763</v>
      </c>
      <c r="AL225" s="72" t="s">
        <v>763</v>
      </c>
      <c r="AM225" s="72" t="s">
        <v>763</v>
      </c>
      <c r="AN225" s="72" t="s">
        <v>763</v>
      </c>
      <c r="AO225" s="137" t="s">
        <v>763</v>
      </c>
      <c r="AP225" s="137" t="s">
        <v>763</v>
      </c>
      <c r="AQ225" s="137" t="s">
        <v>763</v>
      </c>
      <c r="AR225" s="72" t="s">
        <v>763</v>
      </c>
      <c r="AS225" s="72" t="s">
        <v>763</v>
      </c>
    </row>
    <row r="226" spans="1:48" x14ac:dyDescent="0.2">
      <c r="A226" t="s">
        <v>756</v>
      </c>
      <c r="B226" s="68" t="s">
        <v>299</v>
      </c>
      <c r="C226" s="68" t="s">
        <v>757</v>
      </c>
      <c r="D226" t="s">
        <v>785</v>
      </c>
      <c r="E226" s="69">
        <v>44757</v>
      </c>
      <c r="F226" s="68" t="s">
        <v>1143</v>
      </c>
      <c r="G226" s="68" t="s">
        <v>52</v>
      </c>
      <c r="H226" t="s">
        <v>1152</v>
      </c>
      <c r="I226" s="68">
        <v>2</v>
      </c>
      <c r="J226" s="68" t="s">
        <v>760</v>
      </c>
      <c r="K226" s="77">
        <v>0.37083333333333335</v>
      </c>
      <c r="L226" s="68">
        <v>2</v>
      </c>
      <c r="M226" s="68">
        <v>1</v>
      </c>
      <c r="N226" s="68" t="s">
        <v>787</v>
      </c>
      <c r="O226" s="68" t="s">
        <v>762</v>
      </c>
      <c r="P226" s="68">
        <v>1.1499999999999999</v>
      </c>
      <c r="Q226" s="68">
        <v>0.96</v>
      </c>
      <c r="R226" s="68">
        <v>0.75</v>
      </c>
      <c r="S226" s="131">
        <v>0.85</v>
      </c>
      <c r="T226" s="76">
        <v>0.73913043478260876</v>
      </c>
      <c r="U226" s="131" t="s">
        <v>761</v>
      </c>
      <c r="V226" s="131" t="s">
        <v>761</v>
      </c>
      <c r="W226" s="71">
        <v>0.28541666666666665</v>
      </c>
      <c r="X226" s="68">
        <v>0.15</v>
      </c>
      <c r="Y226" s="372">
        <v>25.5</v>
      </c>
      <c r="Z226" s="79">
        <v>4.0599999999999996</v>
      </c>
      <c r="AA226" s="365">
        <v>3.5639362453525045</v>
      </c>
      <c r="AB226" s="148">
        <v>49.592181738885998</v>
      </c>
      <c r="AC226" s="134">
        <v>23</v>
      </c>
      <c r="AD226" s="74">
        <v>36.6</v>
      </c>
      <c r="AE226" s="72" t="s">
        <v>763</v>
      </c>
      <c r="AF226" s="72" t="s">
        <v>763</v>
      </c>
      <c r="AG226" s="72" t="s">
        <v>763</v>
      </c>
      <c r="AH226" s="137" t="s">
        <v>763</v>
      </c>
      <c r="AI226" s="72" t="s">
        <v>763</v>
      </c>
      <c r="AJ226" s="72" t="s">
        <v>763</v>
      </c>
      <c r="AK226" s="72" t="s">
        <v>763</v>
      </c>
      <c r="AL226" s="72" t="s">
        <v>763</v>
      </c>
      <c r="AM226" s="72" t="s">
        <v>763</v>
      </c>
      <c r="AN226" s="72" t="s">
        <v>763</v>
      </c>
      <c r="AO226" s="137" t="s">
        <v>763</v>
      </c>
      <c r="AP226" s="137" t="s">
        <v>763</v>
      </c>
      <c r="AQ226" s="137" t="s">
        <v>763</v>
      </c>
      <c r="AR226" s="72" t="s">
        <v>763</v>
      </c>
      <c r="AS226" s="72" t="s">
        <v>763</v>
      </c>
    </row>
    <row r="227" spans="1:48" x14ac:dyDescent="0.2">
      <c r="A227" t="s">
        <v>756</v>
      </c>
      <c r="B227" s="68" t="s">
        <v>299</v>
      </c>
      <c r="C227" s="68" t="s">
        <v>764</v>
      </c>
      <c r="D227" t="s">
        <v>781</v>
      </c>
      <c r="E227" s="69">
        <v>44757</v>
      </c>
      <c r="F227" s="68" t="s">
        <v>1143</v>
      </c>
      <c r="G227" s="68" t="s">
        <v>52</v>
      </c>
      <c r="H227" t="s">
        <v>1152</v>
      </c>
      <c r="I227" s="68">
        <v>2</v>
      </c>
      <c r="J227" s="68" t="s">
        <v>760</v>
      </c>
      <c r="K227" s="77">
        <v>0.37083333333333335</v>
      </c>
      <c r="L227" s="68">
        <v>2</v>
      </c>
      <c r="M227" s="68">
        <v>1</v>
      </c>
      <c r="N227" s="68" t="s">
        <v>787</v>
      </c>
      <c r="O227" s="68" t="s">
        <v>762</v>
      </c>
      <c r="P227" s="68">
        <v>1.1499999999999999</v>
      </c>
      <c r="Q227" s="68">
        <v>0.96</v>
      </c>
      <c r="R227" s="68">
        <v>0.75</v>
      </c>
      <c r="S227" s="131">
        <v>0.85</v>
      </c>
      <c r="T227" s="76">
        <v>0.73913043478260876</v>
      </c>
      <c r="U227" s="131" t="s">
        <v>761</v>
      </c>
      <c r="V227" s="131" t="s">
        <v>761</v>
      </c>
      <c r="W227" s="71">
        <v>0.2951388888888889</v>
      </c>
      <c r="X227" s="68">
        <v>0.5</v>
      </c>
      <c r="Y227" s="372">
        <v>26</v>
      </c>
      <c r="Z227" s="79">
        <v>5.2</v>
      </c>
      <c r="AA227" s="365">
        <v>4.4471547409131738</v>
      </c>
      <c r="AB227" s="148">
        <v>64.098761666502696</v>
      </c>
      <c r="AC227" s="134">
        <v>27.7</v>
      </c>
      <c r="AD227" s="74">
        <v>43.3</v>
      </c>
      <c r="AE227" s="72">
        <v>0.3505154639175258</v>
      </c>
      <c r="AF227" s="72">
        <v>2.4528253643569427</v>
      </c>
      <c r="AG227" s="72">
        <v>0.24031103431251544</v>
      </c>
      <c r="AH227" s="137">
        <v>2.6931363986694583</v>
      </c>
      <c r="AI227" s="72">
        <v>10.148165289171097</v>
      </c>
      <c r="AJ227" s="75">
        <v>12.841301687840556</v>
      </c>
      <c r="AK227" s="72">
        <v>205.90760991174787</v>
      </c>
      <c r="AL227" s="72">
        <v>31.316595344814779</v>
      </c>
      <c r="AM227" s="72">
        <v>6.5750317888831704</v>
      </c>
      <c r="AN227" s="72">
        <v>41.464760633985875</v>
      </c>
      <c r="AO227" s="137">
        <v>44.157897032655335</v>
      </c>
      <c r="AP227" s="137">
        <v>4.4645637713080166</v>
      </c>
      <c r="AQ227" s="137">
        <v>1.1298902953586498</v>
      </c>
      <c r="AR227" s="70">
        <v>0.79803385962343409</v>
      </c>
      <c r="AS227" s="72">
        <v>5.5944540666666667</v>
      </c>
    </row>
    <row r="228" spans="1:48" x14ac:dyDescent="0.2">
      <c r="A228" t="s">
        <v>756</v>
      </c>
      <c r="B228" s="68" t="s">
        <v>299</v>
      </c>
      <c r="C228" s="68" t="s">
        <v>764</v>
      </c>
      <c r="D228" t="s">
        <v>785</v>
      </c>
      <c r="E228" s="69">
        <v>44757</v>
      </c>
      <c r="F228" s="68" t="s">
        <v>1143</v>
      </c>
      <c r="G228" s="68" t="s">
        <v>52</v>
      </c>
      <c r="H228" t="s">
        <v>1152</v>
      </c>
      <c r="I228" s="68">
        <v>2</v>
      </c>
      <c r="J228" s="68" t="s">
        <v>760</v>
      </c>
      <c r="K228" s="77">
        <v>0.37083333333333335</v>
      </c>
      <c r="L228" s="68">
        <v>2</v>
      </c>
      <c r="M228" s="68">
        <v>1</v>
      </c>
      <c r="N228" s="68" t="s">
        <v>787</v>
      </c>
      <c r="O228" s="68" t="s">
        <v>762</v>
      </c>
      <c r="P228" s="68">
        <v>1.1499999999999999</v>
      </c>
      <c r="Q228" s="68">
        <v>0.96</v>
      </c>
      <c r="R228" s="68">
        <v>0.75</v>
      </c>
      <c r="S228" s="131">
        <v>0.85</v>
      </c>
      <c r="T228" s="76">
        <v>0.73913043478260876</v>
      </c>
      <c r="U228" s="131" t="s">
        <v>761</v>
      </c>
      <c r="V228" s="131" t="s">
        <v>761</v>
      </c>
      <c r="W228" s="71">
        <v>0.2951388888888889</v>
      </c>
      <c r="X228" s="68">
        <v>0.5</v>
      </c>
      <c r="Y228" s="372">
        <v>26</v>
      </c>
      <c r="Z228" s="79">
        <v>5.2</v>
      </c>
      <c r="AA228" s="365">
        <v>4.4471547409131738</v>
      </c>
      <c r="AB228" s="148">
        <v>64.098761666502696</v>
      </c>
      <c r="AC228" s="134">
        <v>27.7</v>
      </c>
      <c r="AD228" s="74">
        <v>43.2</v>
      </c>
      <c r="AE228" s="72">
        <v>0.3505154639175258</v>
      </c>
      <c r="AF228" s="72">
        <v>2.7358731782152907</v>
      </c>
      <c r="AG228" s="72">
        <v>0.93409034806220692</v>
      </c>
      <c r="AH228" s="137">
        <v>3.6699635262774977</v>
      </c>
      <c r="AI228" s="72">
        <v>24.502765758031401</v>
      </c>
      <c r="AJ228" s="75">
        <v>28.1727292843089</v>
      </c>
      <c r="AK228" s="72">
        <v>209.30864012346464</v>
      </c>
      <c r="AL228" s="72">
        <v>32.119447729316953</v>
      </c>
      <c r="AM228" s="72">
        <v>6.5165703310775998</v>
      </c>
      <c r="AN228" s="72">
        <v>56.622213487348354</v>
      </c>
      <c r="AO228" s="137">
        <v>60.292177013625853</v>
      </c>
      <c r="AP228" s="137">
        <v>4.9172543181434598</v>
      </c>
      <c r="AQ228" s="137">
        <v>0.03</v>
      </c>
      <c r="AR228" s="70">
        <v>1</v>
      </c>
      <c r="AS228" s="72">
        <v>4.9472543181434601</v>
      </c>
    </row>
    <row r="229" spans="1:48" x14ac:dyDescent="0.2">
      <c r="A229" t="s">
        <v>756</v>
      </c>
      <c r="B229" s="68" t="s">
        <v>299</v>
      </c>
      <c r="C229" s="68" t="s">
        <v>765</v>
      </c>
      <c r="D229" t="s">
        <v>781</v>
      </c>
      <c r="E229" s="69">
        <v>44757</v>
      </c>
      <c r="F229" s="68" t="s">
        <v>1143</v>
      </c>
      <c r="G229" s="68" t="s">
        <v>52</v>
      </c>
      <c r="H229" t="s">
        <v>1152</v>
      </c>
      <c r="I229" s="68">
        <v>2</v>
      </c>
      <c r="J229" s="68" t="s">
        <v>760</v>
      </c>
      <c r="K229" s="77">
        <v>0.37083333333333335</v>
      </c>
      <c r="L229" s="68">
        <v>2</v>
      </c>
      <c r="M229" s="68">
        <v>1</v>
      </c>
      <c r="N229" s="68" t="s">
        <v>787</v>
      </c>
      <c r="O229" s="68" t="s">
        <v>762</v>
      </c>
      <c r="P229" s="68">
        <v>1.1499999999999999</v>
      </c>
      <c r="Q229" s="68">
        <v>0.96</v>
      </c>
      <c r="R229" s="68">
        <v>0.75</v>
      </c>
      <c r="S229" s="131">
        <v>0.85</v>
      </c>
      <c r="T229" s="76">
        <v>0.73913043478260876</v>
      </c>
      <c r="U229" s="131" t="s">
        <v>761</v>
      </c>
      <c r="V229" s="131" t="s">
        <v>761</v>
      </c>
      <c r="W229" s="71">
        <v>0.3034722222222222</v>
      </c>
      <c r="X229" s="68">
        <v>1</v>
      </c>
      <c r="Y229" s="372">
        <v>26.5</v>
      </c>
      <c r="Z229" s="79">
        <v>5.74</v>
      </c>
      <c r="AA229" s="365">
        <v>4.9006231181051394</v>
      </c>
      <c r="AB229" s="148">
        <v>71.398727212534425</v>
      </c>
      <c r="AC229" s="134">
        <v>28.1</v>
      </c>
      <c r="AD229" s="74">
        <v>43.9</v>
      </c>
      <c r="AE229" s="72" t="s">
        <v>763</v>
      </c>
      <c r="AF229" s="72" t="s">
        <v>763</v>
      </c>
      <c r="AG229" s="72" t="s">
        <v>763</v>
      </c>
      <c r="AH229" s="137" t="s">
        <v>763</v>
      </c>
      <c r="AI229" s="72" t="s">
        <v>763</v>
      </c>
      <c r="AJ229" s="72" t="s">
        <v>763</v>
      </c>
      <c r="AK229" s="72" t="s">
        <v>763</v>
      </c>
      <c r="AL229" s="72" t="s">
        <v>763</v>
      </c>
      <c r="AM229" s="72" t="s">
        <v>763</v>
      </c>
      <c r="AN229" s="72" t="s">
        <v>763</v>
      </c>
      <c r="AO229" s="137" t="s">
        <v>763</v>
      </c>
      <c r="AP229" s="137" t="s">
        <v>763</v>
      </c>
      <c r="AQ229" s="137" t="s">
        <v>763</v>
      </c>
      <c r="AR229" s="72" t="s">
        <v>763</v>
      </c>
      <c r="AS229" s="72" t="s">
        <v>763</v>
      </c>
    </row>
    <row r="230" spans="1:48" x14ac:dyDescent="0.2">
      <c r="A230" t="s">
        <v>756</v>
      </c>
      <c r="B230" s="68" t="s">
        <v>299</v>
      </c>
      <c r="C230" s="68" t="s">
        <v>765</v>
      </c>
      <c r="D230" t="s">
        <v>785</v>
      </c>
      <c r="E230" s="69">
        <v>44757</v>
      </c>
      <c r="F230" s="68" t="s">
        <v>1143</v>
      </c>
      <c r="G230" s="68" t="s">
        <v>52</v>
      </c>
      <c r="H230" t="s">
        <v>1152</v>
      </c>
      <c r="I230" s="68">
        <v>2</v>
      </c>
      <c r="J230" s="68" t="s">
        <v>760</v>
      </c>
      <c r="K230" s="77">
        <v>0.37083333333333335</v>
      </c>
      <c r="L230" s="68">
        <v>2</v>
      </c>
      <c r="M230" s="68">
        <v>1</v>
      </c>
      <c r="N230" s="68" t="s">
        <v>787</v>
      </c>
      <c r="O230" s="68" t="s">
        <v>762</v>
      </c>
      <c r="P230" s="68">
        <v>1.1499999999999999</v>
      </c>
      <c r="Q230" s="68">
        <v>0.96</v>
      </c>
      <c r="R230" s="68">
        <v>0.75</v>
      </c>
      <c r="S230" s="131">
        <v>0.85</v>
      </c>
      <c r="T230" s="76">
        <v>0.73913043478260876</v>
      </c>
      <c r="U230" s="131" t="s">
        <v>761</v>
      </c>
      <c r="V230" s="131" t="s">
        <v>761</v>
      </c>
      <c r="W230" s="71">
        <v>0.3034722222222222</v>
      </c>
      <c r="X230" s="68">
        <v>1</v>
      </c>
      <c r="Y230" s="372">
        <v>26.5</v>
      </c>
      <c r="Z230" s="79">
        <v>5.74</v>
      </c>
      <c r="AA230" s="365">
        <v>4.8951118204611559</v>
      </c>
      <c r="AB230" s="148">
        <v>71.398727212534425</v>
      </c>
      <c r="AC230" s="134">
        <v>28.3</v>
      </c>
      <c r="AD230" s="74">
        <v>44.1</v>
      </c>
      <c r="AE230" s="72" t="s">
        <v>763</v>
      </c>
      <c r="AF230" s="72" t="s">
        <v>763</v>
      </c>
      <c r="AG230" s="72" t="s">
        <v>763</v>
      </c>
      <c r="AH230" s="137" t="s">
        <v>763</v>
      </c>
      <c r="AI230" s="72" t="s">
        <v>763</v>
      </c>
      <c r="AJ230" s="72" t="s">
        <v>763</v>
      </c>
      <c r="AK230" s="72" t="s">
        <v>763</v>
      </c>
      <c r="AL230" s="72" t="s">
        <v>763</v>
      </c>
      <c r="AM230" s="72" t="s">
        <v>763</v>
      </c>
      <c r="AN230" s="72" t="s">
        <v>763</v>
      </c>
      <c r="AO230" s="137" t="s">
        <v>763</v>
      </c>
      <c r="AP230" s="137" t="s">
        <v>763</v>
      </c>
      <c r="AQ230" s="137" t="s">
        <v>763</v>
      </c>
      <c r="AR230" s="72" t="s">
        <v>763</v>
      </c>
      <c r="AS230" s="72" t="s">
        <v>763</v>
      </c>
    </row>
    <row r="231" spans="1:48" x14ac:dyDescent="0.2">
      <c r="A231" t="s">
        <v>756</v>
      </c>
      <c r="B231" s="68" t="s">
        <v>299</v>
      </c>
      <c r="C231" s="68" t="s">
        <v>757</v>
      </c>
      <c r="D231" t="s">
        <v>781</v>
      </c>
      <c r="E231" s="69">
        <v>44771</v>
      </c>
      <c r="F231" s="68" t="s">
        <v>1143</v>
      </c>
      <c r="G231" s="68" t="s">
        <v>52</v>
      </c>
      <c r="H231" t="s">
        <v>1152</v>
      </c>
      <c r="I231" s="68">
        <v>1</v>
      </c>
      <c r="J231" s="68" t="s">
        <v>760</v>
      </c>
      <c r="K231" s="77">
        <v>0.35347222222222219</v>
      </c>
      <c r="L231" s="68">
        <v>3</v>
      </c>
      <c r="M231" s="68">
        <v>1</v>
      </c>
      <c r="N231" s="68" t="s">
        <v>787</v>
      </c>
      <c r="O231" s="68" t="s">
        <v>1169</v>
      </c>
      <c r="P231" s="68">
        <v>1</v>
      </c>
      <c r="Q231" s="68">
        <v>1</v>
      </c>
      <c r="R231" s="68">
        <v>0.8</v>
      </c>
      <c r="S231" s="131">
        <v>0.9</v>
      </c>
      <c r="T231" s="76">
        <v>0.9</v>
      </c>
      <c r="U231" s="131" t="s">
        <v>761</v>
      </c>
      <c r="V231" s="131" t="s">
        <v>761</v>
      </c>
      <c r="W231" s="71">
        <v>0.27777777777777779</v>
      </c>
      <c r="X231" s="68">
        <v>0.15</v>
      </c>
      <c r="Y231" s="372">
        <v>26</v>
      </c>
      <c r="Z231" s="79">
        <v>5.05</v>
      </c>
      <c r="AA231" s="365">
        <v>4.3827383259855068</v>
      </c>
      <c r="AB231" s="148">
        <v>62.249758926122801</v>
      </c>
      <c r="AC231" s="134">
        <v>25.1</v>
      </c>
      <c r="AD231" s="74">
        <v>39.700000000000003</v>
      </c>
      <c r="AE231" s="72" t="s">
        <v>763</v>
      </c>
      <c r="AF231" s="72" t="s">
        <v>763</v>
      </c>
      <c r="AG231" s="72" t="s">
        <v>763</v>
      </c>
      <c r="AH231" s="137" t="s">
        <v>763</v>
      </c>
      <c r="AI231" s="72" t="s">
        <v>763</v>
      </c>
      <c r="AJ231" s="72" t="s">
        <v>763</v>
      </c>
      <c r="AK231" s="72" t="s">
        <v>763</v>
      </c>
      <c r="AL231" s="72" t="s">
        <v>763</v>
      </c>
      <c r="AM231" s="72" t="s">
        <v>763</v>
      </c>
      <c r="AN231" s="72" t="s">
        <v>763</v>
      </c>
      <c r="AO231" s="137" t="s">
        <v>763</v>
      </c>
      <c r="AP231" s="137" t="s">
        <v>763</v>
      </c>
      <c r="AQ231" s="137" t="s">
        <v>763</v>
      </c>
      <c r="AR231" s="72" t="s">
        <v>763</v>
      </c>
      <c r="AS231" s="72" t="s">
        <v>763</v>
      </c>
    </row>
    <row r="232" spans="1:48" x14ac:dyDescent="0.2">
      <c r="A232" t="s">
        <v>756</v>
      </c>
      <c r="B232" s="68" t="s">
        <v>299</v>
      </c>
      <c r="C232" s="68" t="s">
        <v>757</v>
      </c>
      <c r="D232" t="s">
        <v>785</v>
      </c>
      <c r="E232" s="69">
        <v>44771</v>
      </c>
      <c r="F232" s="68" t="s">
        <v>1143</v>
      </c>
      <c r="G232" s="68" t="s">
        <v>52</v>
      </c>
      <c r="H232" t="s">
        <v>1152</v>
      </c>
      <c r="I232" s="68">
        <v>1</v>
      </c>
      <c r="J232" s="68" t="s">
        <v>760</v>
      </c>
      <c r="K232" s="77">
        <v>0.35347222222222219</v>
      </c>
      <c r="L232" s="68">
        <v>3</v>
      </c>
      <c r="M232" s="68">
        <v>1</v>
      </c>
      <c r="N232" s="68" t="s">
        <v>787</v>
      </c>
      <c r="O232" s="68" t="s">
        <v>1169</v>
      </c>
      <c r="P232" s="68">
        <v>1</v>
      </c>
      <c r="Q232" s="68">
        <v>1</v>
      </c>
      <c r="R232" s="68">
        <v>0.8</v>
      </c>
      <c r="S232" s="131">
        <v>0.9</v>
      </c>
      <c r="T232" s="76">
        <v>0.9</v>
      </c>
      <c r="U232" s="131" t="s">
        <v>761</v>
      </c>
      <c r="V232" s="131" t="s">
        <v>761</v>
      </c>
      <c r="W232" s="71">
        <v>0.27777777777777779</v>
      </c>
      <c r="X232" s="68">
        <v>0.15</v>
      </c>
      <c r="Y232" s="372">
        <v>26</v>
      </c>
      <c r="Z232" s="79">
        <v>5.05</v>
      </c>
      <c r="AA232" s="365">
        <v>4.4025790425920457</v>
      </c>
      <c r="AB232" s="148">
        <v>62.249758926122823</v>
      </c>
      <c r="AC232" s="134">
        <v>24.3</v>
      </c>
      <c r="AD232" s="74">
        <v>38.5</v>
      </c>
      <c r="AE232" s="72" t="s">
        <v>763</v>
      </c>
      <c r="AF232" s="72" t="s">
        <v>763</v>
      </c>
      <c r="AG232" s="72" t="s">
        <v>763</v>
      </c>
      <c r="AH232" s="137" t="s">
        <v>763</v>
      </c>
      <c r="AI232" s="72" t="s">
        <v>763</v>
      </c>
      <c r="AJ232" s="72" t="s">
        <v>763</v>
      </c>
      <c r="AK232" s="72" t="s">
        <v>763</v>
      </c>
      <c r="AL232" s="72" t="s">
        <v>763</v>
      </c>
      <c r="AM232" s="72" t="s">
        <v>763</v>
      </c>
      <c r="AN232" s="72" t="s">
        <v>763</v>
      </c>
      <c r="AO232" s="137" t="s">
        <v>763</v>
      </c>
      <c r="AP232" s="137" t="s">
        <v>763</v>
      </c>
      <c r="AQ232" s="137" t="s">
        <v>763</v>
      </c>
      <c r="AR232" s="72" t="s">
        <v>763</v>
      </c>
      <c r="AS232" s="72" t="s">
        <v>763</v>
      </c>
    </row>
    <row r="233" spans="1:48" x14ac:dyDescent="0.2">
      <c r="A233" t="s">
        <v>756</v>
      </c>
      <c r="B233" s="68" t="s">
        <v>299</v>
      </c>
      <c r="C233" s="68" t="s">
        <v>764</v>
      </c>
      <c r="D233" t="s">
        <v>781</v>
      </c>
      <c r="E233" s="69">
        <v>44771</v>
      </c>
      <c r="F233" s="68" t="s">
        <v>1143</v>
      </c>
      <c r="G233" s="68" t="s">
        <v>52</v>
      </c>
      <c r="H233" t="s">
        <v>1152</v>
      </c>
      <c r="I233" s="68">
        <v>1</v>
      </c>
      <c r="J233" s="68" t="s">
        <v>760</v>
      </c>
      <c r="K233" s="77">
        <v>0.35347222222222219</v>
      </c>
      <c r="L233" s="68">
        <v>3</v>
      </c>
      <c r="M233" s="68">
        <v>1</v>
      </c>
      <c r="N233" s="68" t="s">
        <v>787</v>
      </c>
      <c r="O233" s="68" t="s">
        <v>1169</v>
      </c>
      <c r="P233" s="68">
        <v>1</v>
      </c>
      <c r="Q233" s="68">
        <v>1</v>
      </c>
      <c r="R233" s="68">
        <v>0.8</v>
      </c>
      <c r="S233" s="131">
        <v>0.9</v>
      </c>
      <c r="T233" s="76">
        <v>0.9</v>
      </c>
      <c r="U233" s="131" t="s">
        <v>761</v>
      </c>
      <c r="V233" s="131" t="s">
        <v>761</v>
      </c>
      <c r="W233" s="71">
        <v>0.28125</v>
      </c>
      <c r="X233" s="68">
        <v>0.5</v>
      </c>
      <c r="Y233" s="372">
        <v>27</v>
      </c>
      <c r="Z233" s="79">
        <v>4.95</v>
      </c>
      <c r="AA233" s="365">
        <v>4.2451004292527399</v>
      </c>
      <c r="AB233" s="148">
        <v>62.128353048016663</v>
      </c>
      <c r="AC233" s="134">
        <v>27.4</v>
      </c>
      <c r="AD233" s="74">
        <v>42.8</v>
      </c>
      <c r="AE233" s="72">
        <v>0.55310685391394299</v>
      </c>
      <c r="AF233" s="72">
        <v>0.68701120883711209</v>
      </c>
      <c r="AG233" s="72">
        <v>0.16971118242409283</v>
      </c>
      <c r="AH233" s="137">
        <v>0.85672239126120497</v>
      </c>
      <c r="AI233" s="72">
        <v>12.114245102487594</v>
      </c>
      <c r="AJ233" s="75">
        <v>12.970967493748798</v>
      </c>
      <c r="AK233" s="72">
        <v>208.57254182725066</v>
      </c>
      <c r="AL233" s="72">
        <v>31.607466933009778</v>
      </c>
      <c r="AM233" s="72">
        <v>6.5988376186332252</v>
      </c>
      <c r="AN233" s="72">
        <v>43.721712035497376</v>
      </c>
      <c r="AO233" s="137">
        <v>44.578434426758577</v>
      </c>
      <c r="AP233" s="137">
        <v>7.7079973214285697</v>
      </c>
      <c r="AQ233" s="137">
        <v>0.03</v>
      </c>
      <c r="AR233" s="70">
        <v>1</v>
      </c>
      <c r="AS233" s="72">
        <v>7.73799732142857</v>
      </c>
    </row>
    <row r="234" spans="1:48" x14ac:dyDescent="0.2">
      <c r="A234" t="s">
        <v>756</v>
      </c>
      <c r="B234" s="68" t="s">
        <v>299</v>
      </c>
      <c r="C234" s="68" t="s">
        <v>764</v>
      </c>
      <c r="D234" t="s">
        <v>785</v>
      </c>
      <c r="E234" s="69">
        <v>44771</v>
      </c>
      <c r="F234" s="68" t="s">
        <v>1143</v>
      </c>
      <c r="G234" s="68" t="s">
        <v>52</v>
      </c>
      <c r="H234" t="s">
        <v>1152</v>
      </c>
      <c r="I234" s="68">
        <v>1</v>
      </c>
      <c r="J234" s="68" t="s">
        <v>760</v>
      </c>
      <c r="K234" s="77">
        <v>0.35347222222222219</v>
      </c>
      <c r="L234" s="68">
        <v>3</v>
      </c>
      <c r="M234" s="68">
        <v>1</v>
      </c>
      <c r="N234" s="68" t="s">
        <v>787</v>
      </c>
      <c r="O234" s="68" t="s">
        <v>1169</v>
      </c>
      <c r="P234" s="68">
        <v>1</v>
      </c>
      <c r="Q234" s="68">
        <v>1</v>
      </c>
      <c r="R234" s="68">
        <v>0.8</v>
      </c>
      <c r="S234" s="131">
        <v>0.9</v>
      </c>
      <c r="T234" s="76">
        <v>0.9</v>
      </c>
      <c r="U234" s="131" t="s">
        <v>761</v>
      </c>
      <c r="V234" s="131" t="s">
        <v>761</v>
      </c>
      <c r="W234" s="71">
        <v>0.28125</v>
      </c>
      <c r="X234" s="68">
        <v>0.5</v>
      </c>
      <c r="Y234" s="372">
        <v>27</v>
      </c>
      <c r="Z234" s="79">
        <v>4.95</v>
      </c>
      <c r="AA234" s="365">
        <v>4.2617937080529815</v>
      </c>
      <c r="AB234" s="148">
        <v>62.128353048016663</v>
      </c>
      <c r="AC234" s="134">
        <v>26.7</v>
      </c>
      <c r="AD234" s="74">
        <v>41.9</v>
      </c>
      <c r="AE234" s="72">
        <v>0.51764705882352935</v>
      </c>
      <c r="AF234" s="72">
        <v>0.58856837854772448</v>
      </c>
      <c r="AG234" s="72">
        <v>0.28511478647247596</v>
      </c>
      <c r="AH234" s="137">
        <v>0.87368316502020038</v>
      </c>
      <c r="AI234" s="72">
        <v>15.923020047135985</v>
      </c>
      <c r="AJ234" s="75">
        <v>16.796703212156185</v>
      </c>
      <c r="AK234" s="72">
        <v>187.91346649006522</v>
      </c>
      <c r="AL234" s="72">
        <v>28.222679551096444</v>
      </c>
      <c r="AM234" s="72">
        <v>6.6582432808994154</v>
      </c>
      <c r="AN234" s="72">
        <v>44.145699598232426</v>
      </c>
      <c r="AO234" s="137">
        <v>45.019382763252629</v>
      </c>
      <c r="AP234" s="137">
        <v>9.2015687499999981</v>
      </c>
      <c r="AQ234" s="137">
        <v>0.03</v>
      </c>
      <c r="AR234" s="70">
        <v>1</v>
      </c>
      <c r="AS234" s="72">
        <v>9.2315687499999974</v>
      </c>
    </row>
    <row r="235" spans="1:48" x14ac:dyDescent="0.2">
      <c r="A235" t="s">
        <v>756</v>
      </c>
      <c r="B235" s="68" t="s">
        <v>299</v>
      </c>
      <c r="C235" s="68" t="s">
        <v>765</v>
      </c>
      <c r="D235" t="s">
        <v>781</v>
      </c>
      <c r="E235" s="69">
        <v>44771</v>
      </c>
      <c r="F235" s="68" t="s">
        <v>1143</v>
      </c>
      <c r="G235" s="68" t="s">
        <v>52</v>
      </c>
      <c r="H235" t="s">
        <v>1152</v>
      </c>
      <c r="I235" s="68">
        <v>1</v>
      </c>
      <c r="J235" s="68" t="s">
        <v>760</v>
      </c>
      <c r="K235" s="77">
        <v>0.35347222222222219</v>
      </c>
      <c r="L235" s="68">
        <v>3</v>
      </c>
      <c r="M235" s="68">
        <v>1</v>
      </c>
      <c r="N235" s="68" t="s">
        <v>787</v>
      </c>
      <c r="O235" s="68" t="s">
        <v>1169</v>
      </c>
      <c r="P235" s="68">
        <v>1</v>
      </c>
      <c r="Q235" s="68">
        <v>1</v>
      </c>
      <c r="R235" s="68">
        <v>0.8</v>
      </c>
      <c r="S235" s="131">
        <v>0.9</v>
      </c>
      <c r="T235" s="76">
        <v>0.9</v>
      </c>
      <c r="U235" s="131" t="s">
        <v>761</v>
      </c>
      <c r="V235" s="131" t="s">
        <v>761</v>
      </c>
      <c r="W235" s="71">
        <v>0.28958333333333336</v>
      </c>
      <c r="X235" s="68">
        <v>0.9</v>
      </c>
      <c r="Y235" s="372">
        <v>27.1</v>
      </c>
      <c r="Z235" s="79">
        <v>4.5999999999999996</v>
      </c>
      <c r="AA235" s="365">
        <v>3.9343255028805544</v>
      </c>
      <c r="AB235" s="148">
        <v>57.838975914158894</v>
      </c>
      <c r="AC235" s="134">
        <v>27.9</v>
      </c>
      <c r="AD235" s="74">
        <v>43.6</v>
      </c>
      <c r="AE235" s="72" t="s">
        <v>763</v>
      </c>
      <c r="AF235" s="72" t="s">
        <v>763</v>
      </c>
      <c r="AG235" s="72" t="s">
        <v>763</v>
      </c>
      <c r="AH235" s="137" t="s">
        <v>763</v>
      </c>
      <c r="AI235" s="72" t="s">
        <v>763</v>
      </c>
      <c r="AJ235" s="72" t="s">
        <v>763</v>
      </c>
      <c r="AK235" s="72" t="s">
        <v>763</v>
      </c>
      <c r="AL235" s="72" t="s">
        <v>763</v>
      </c>
      <c r="AM235" s="72" t="s">
        <v>763</v>
      </c>
      <c r="AN235" s="72" t="s">
        <v>763</v>
      </c>
      <c r="AO235" s="137" t="s">
        <v>763</v>
      </c>
      <c r="AP235" s="137" t="s">
        <v>763</v>
      </c>
      <c r="AQ235" s="137" t="s">
        <v>763</v>
      </c>
      <c r="AR235" s="72" t="s">
        <v>763</v>
      </c>
      <c r="AS235" s="72" t="s">
        <v>763</v>
      </c>
    </row>
    <row r="236" spans="1:48" x14ac:dyDescent="0.2">
      <c r="A236" t="s">
        <v>756</v>
      </c>
      <c r="B236" s="68" t="s">
        <v>299</v>
      </c>
      <c r="C236" s="68" t="s">
        <v>765</v>
      </c>
      <c r="D236" t="s">
        <v>785</v>
      </c>
      <c r="E236" s="69">
        <v>44771</v>
      </c>
      <c r="F236" s="68" t="s">
        <v>1143</v>
      </c>
      <c r="G236" s="68" t="s">
        <v>52</v>
      </c>
      <c r="H236" t="s">
        <v>1152</v>
      </c>
      <c r="I236" s="68">
        <v>1</v>
      </c>
      <c r="J236" s="68" t="s">
        <v>760</v>
      </c>
      <c r="K236" s="77">
        <v>0.35347222222222219</v>
      </c>
      <c r="L236" s="68">
        <v>3</v>
      </c>
      <c r="M236" s="68">
        <v>1</v>
      </c>
      <c r="N236" s="68" t="s">
        <v>787</v>
      </c>
      <c r="O236" s="68" t="s">
        <v>1169</v>
      </c>
      <c r="P236" s="68">
        <v>1</v>
      </c>
      <c r="Q236" s="68">
        <v>1</v>
      </c>
      <c r="R236" s="68">
        <v>0.8</v>
      </c>
      <c r="S236" s="131">
        <v>0.9</v>
      </c>
      <c r="T236" s="76">
        <v>0.9</v>
      </c>
      <c r="U236" s="131" t="s">
        <v>761</v>
      </c>
      <c r="V236" s="131" t="s">
        <v>761</v>
      </c>
      <c r="W236" s="71">
        <v>0.28958333333333336</v>
      </c>
      <c r="X236" s="68">
        <v>0.9</v>
      </c>
      <c r="Y236" s="372">
        <v>27.1</v>
      </c>
      <c r="Z236" s="79">
        <v>4.5999999999999996</v>
      </c>
      <c r="AA236" s="365">
        <v>3.9343255028805544</v>
      </c>
      <c r="AB236" s="148">
        <v>57.838975914158894</v>
      </c>
      <c r="AC236" s="134">
        <v>27.9</v>
      </c>
      <c r="AD236" s="74">
        <v>43.6</v>
      </c>
      <c r="AE236" s="72" t="s">
        <v>763</v>
      </c>
      <c r="AF236" s="72" t="s">
        <v>763</v>
      </c>
      <c r="AG236" s="72" t="s">
        <v>763</v>
      </c>
      <c r="AH236" s="137" t="s">
        <v>763</v>
      </c>
      <c r="AI236" s="72" t="s">
        <v>763</v>
      </c>
      <c r="AJ236" s="72" t="s">
        <v>763</v>
      </c>
      <c r="AK236" s="72" t="s">
        <v>763</v>
      </c>
      <c r="AL236" s="72" t="s">
        <v>763</v>
      </c>
      <c r="AM236" s="72" t="s">
        <v>763</v>
      </c>
      <c r="AN236" s="72" t="s">
        <v>763</v>
      </c>
      <c r="AO236" s="137" t="s">
        <v>763</v>
      </c>
      <c r="AP236" s="137" t="s">
        <v>763</v>
      </c>
      <c r="AQ236" s="137" t="s">
        <v>763</v>
      </c>
      <c r="AR236" s="72" t="s">
        <v>763</v>
      </c>
      <c r="AS236" s="72" t="s">
        <v>763</v>
      </c>
    </row>
    <row r="237" spans="1:48" x14ac:dyDescent="0.2">
      <c r="A237" t="s">
        <v>756</v>
      </c>
      <c r="B237" s="68" t="s">
        <v>299</v>
      </c>
      <c r="C237" s="68" t="s">
        <v>757</v>
      </c>
      <c r="D237" t="s">
        <v>781</v>
      </c>
      <c r="E237" s="69">
        <v>44788</v>
      </c>
      <c r="F237" s="68" t="s">
        <v>1143</v>
      </c>
      <c r="G237" s="68" t="s">
        <v>52</v>
      </c>
      <c r="H237" t="s">
        <v>1183</v>
      </c>
      <c r="I237" s="68">
        <v>0</v>
      </c>
      <c r="J237" s="68" t="s">
        <v>760</v>
      </c>
      <c r="K237" s="77">
        <v>0.42569444444444443</v>
      </c>
      <c r="L237" s="68">
        <v>2</v>
      </c>
      <c r="M237" s="68">
        <v>1</v>
      </c>
      <c r="N237" s="68" t="s">
        <v>787</v>
      </c>
      <c r="O237" s="68" t="s">
        <v>1184</v>
      </c>
      <c r="P237" s="68">
        <v>1.38</v>
      </c>
      <c r="Q237" s="68" t="s">
        <v>761</v>
      </c>
      <c r="R237" s="68" t="s">
        <v>761</v>
      </c>
      <c r="S237" s="131">
        <v>1.38</v>
      </c>
      <c r="T237" s="143">
        <v>1</v>
      </c>
      <c r="U237" s="131" t="s">
        <v>761</v>
      </c>
      <c r="V237" s="131" t="s">
        <v>761</v>
      </c>
      <c r="W237" s="71">
        <v>0.3125</v>
      </c>
      <c r="X237" s="68">
        <v>0.15</v>
      </c>
      <c r="Y237" s="372">
        <v>22.9</v>
      </c>
      <c r="Z237" s="79">
        <v>7.04</v>
      </c>
      <c r="AA237" s="365">
        <v>5.9892157858584989</v>
      </c>
      <c r="AB237" s="148">
        <v>81.924912581449675</v>
      </c>
      <c r="AC237" s="134">
        <v>28</v>
      </c>
      <c r="AD237" s="74">
        <v>43.7</v>
      </c>
      <c r="AE237" s="72" t="s">
        <v>763</v>
      </c>
      <c r="AF237" s="72" t="s">
        <v>763</v>
      </c>
      <c r="AG237" s="72" t="s">
        <v>763</v>
      </c>
      <c r="AH237" s="137" t="s">
        <v>763</v>
      </c>
      <c r="AI237" s="72" t="s">
        <v>763</v>
      </c>
      <c r="AJ237" s="72" t="s">
        <v>763</v>
      </c>
      <c r="AK237" s="72" t="s">
        <v>763</v>
      </c>
      <c r="AL237" s="72" t="s">
        <v>763</v>
      </c>
      <c r="AM237" s="72" t="s">
        <v>763</v>
      </c>
      <c r="AN237" s="72" t="s">
        <v>763</v>
      </c>
      <c r="AO237" s="137" t="s">
        <v>763</v>
      </c>
      <c r="AP237" s="137" t="s">
        <v>763</v>
      </c>
      <c r="AQ237" s="137" t="s">
        <v>763</v>
      </c>
      <c r="AR237" s="72" t="s">
        <v>763</v>
      </c>
      <c r="AS237" s="72" t="s">
        <v>763</v>
      </c>
      <c r="AT237" s="72"/>
      <c r="AV237" s="70"/>
    </row>
    <row r="238" spans="1:48" x14ac:dyDescent="0.2">
      <c r="A238" t="s">
        <v>756</v>
      </c>
      <c r="B238" s="68" t="s">
        <v>299</v>
      </c>
      <c r="C238" s="68" t="s">
        <v>757</v>
      </c>
      <c r="D238" t="s">
        <v>785</v>
      </c>
      <c r="E238" s="69">
        <v>44788</v>
      </c>
      <c r="F238" s="68" t="s">
        <v>1143</v>
      </c>
      <c r="G238" s="68" t="s">
        <v>52</v>
      </c>
      <c r="H238" t="s">
        <v>1183</v>
      </c>
      <c r="I238" s="68">
        <v>0</v>
      </c>
      <c r="J238" s="68" t="s">
        <v>760</v>
      </c>
      <c r="K238" s="77">
        <v>0.42569444444444443</v>
      </c>
      <c r="L238" s="68">
        <v>2</v>
      </c>
      <c r="M238" s="68">
        <v>1</v>
      </c>
      <c r="N238" s="68" t="s">
        <v>787</v>
      </c>
      <c r="O238" s="68" t="s">
        <v>1184</v>
      </c>
      <c r="P238" s="68">
        <v>1.38</v>
      </c>
      <c r="Q238" s="68" t="s">
        <v>761</v>
      </c>
      <c r="R238" s="68" t="s">
        <v>761</v>
      </c>
      <c r="S238" s="131">
        <v>1.38</v>
      </c>
      <c r="T238" s="143">
        <v>1</v>
      </c>
      <c r="U238" s="131" t="s">
        <v>761</v>
      </c>
      <c r="V238" s="131" t="s">
        <v>761</v>
      </c>
      <c r="W238" s="71">
        <v>0.3125</v>
      </c>
      <c r="X238" s="68">
        <v>0.15</v>
      </c>
      <c r="Y238" s="372">
        <v>22.9</v>
      </c>
      <c r="Z238" s="79">
        <v>7.04</v>
      </c>
      <c r="AA238" s="365">
        <v>5.9892157858584989</v>
      </c>
      <c r="AB238" s="148">
        <v>81.924912581449675</v>
      </c>
      <c r="AC238" s="134">
        <v>28</v>
      </c>
      <c r="AD238" s="74">
        <v>43.8</v>
      </c>
      <c r="AE238" s="72" t="s">
        <v>763</v>
      </c>
      <c r="AF238" s="72" t="s">
        <v>763</v>
      </c>
      <c r="AG238" s="72" t="s">
        <v>763</v>
      </c>
      <c r="AH238" s="137" t="s">
        <v>763</v>
      </c>
      <c r="AI238" s="72" t="s">
        <v>763</v>
      </c>
      <c r="AJ238" s="72" t="s">
        <v>763</v>
      </c>
      <c r="AK238" s="72" t="s">
        <v>763</v>
      </c>
      <c r="AL238" s="72" t="s">
        <v>763</v>
      </c>
      <c r="AM238" s="72" t="s">
        <v>763</v>
      </c>
      <c r="AN238" s="72" t="s">
        <v>763</v>
      </c>
      <c r="AO238" s="137" t="s">
        <v>763</v>
      </c>
      <c r="AP238" s="137" t="s">
        <v>763</v>
      </c>
      <c r="AQ238" s="137" t="s">
        <v>763</v>
      </c>
      <c r="AR238" s="72" t="s">
        <v>763</v>
      </c>
      <c r="AS238" s="72" t="s">
        <v>763</v>
      </c>
    </row>
    <row r="239" spans="1:48" x14ac:dyDescent="0.2">
      <c r="A239" t="s">
        <v>756</v>
      </c>
      <c r="B239" s="68" t="s">
        <v>299</v>
      </c>
      <c r="C239" s="68" t="s">
        <v>764</v>
      </c>
      <c r="D239" t="s">
        <v>781</v>
      </c>
      <c r="E239" s="69">
        <v>44788</v>
      </c>
      <c r="F239" s="68" t="s">
        <v>1143</v>
      </c>
      <c r="G239" s="68" t="s">
        <v>52</v>
      </c>
      <c r="H239" t="s">
        <v>1183</v>
      </c>
      <c r="I239" s="68">
        <v>0</v>
      </c>
      <c r="J239" s="68" t="s">
        <v>760</v>
      </c>
      <c r="K239" s="77">
        <v>0.42569444444444443</v>
      </c>
      <c r="L239" s="68">
        <v>2</v>
      </c>
      <c r="M239" s="68">
        <v>1</v>
      </c>
      <c r="N239" s="68" t="s">
        <v>787</v>
      </c>
      <c r="O239" s="68" t="s">
        <v>1184</v>
      </c>
      <c r="P239" s="68">
        <v>1.38</v>
      </c>
      <c r="Q239" s="68" t="s">
        <v>761</v>
      </c>
      <c r="R239" s="68" t="s">
        <v>761</v>
      </c>
      <c r="S239" s="131">
        <v>1.38</v>
      </c>
      <c r="T239" s="143">
        <v>1</v>
      </c>
      <c r="U239" s="131" t="s">
        <v>761</v>
      </c>
      <c r="V239" s="131" t="s">
        <v>761</v>
      </c>
      <c r="W239" s="71">
        <v>0.3125</v>
      </c>
      <c r="X239" s="68">
        <v>0.7</v>
      </c>
      <c r="Y239" s="372">
        <v>23.7</v>
      </c>
      <c r="Z239" s="79">
        <v>7.79</v>
      </c>
      <c r="AA239" s="365">
        <v>6.595538969133643</v>
      </c>
      <c r="AB239" s="148">
        <v>92.032263674246323</v>
      </c>
      <c r="AC239" s="134">
        <v>29</v>
      </c>
      <c r="AD239" s="74">
        <v>45</v>
      </c>
      <c r="AE239" s="72">
        <v>0.15273972602739724</v>
      </c>
      <c r="AF239" s="72">
        <v>2.6415239069291743</v>
      </c>
      <c r="AG239" s="72">
        <v>0.51320661565045678</v>
      </c>
      <c r="AH239" s="137">
        <v>3.1547305225796309</v>
      </c>
      <c r="AI239" s="72">
        <v>5.5404146976550299</v>
      </c>
      <c r="AJ239" s="75">
        <v>8.6951452202346609</v>
      </c>
      <c r="AK239" s="72">
        <v>109.37618802568552</v>
      </c>
      <c r="AL239" s="72">
        <v>14.715766093747032</v>
      </c>
      <c r="AM239" s="72">
        <v>7.4325853869178609</v>
      </c>
      <c r="AN239" s="72">
        <v>20.256180791402063</v>
      </c>
      <c r="AO239" s="137">
        <v>23.410911313981693</v>
      </c>
      <c r="AP239" s="137">
        <v>3.0131791666666663</v>
      </c>
      <c r="AQ239" s="137">
        <v>0.03</v>
      </c>
      <c r="AR239" s="70">
        <v>1</v>
      </c>
      <c r="AS239" s="72">
        <v>3.0431791666666661</v>
      </c>
    </row>
    <row r="240" spans="1:48" x14ac:dyDescent="0.2">
      <c r="A240" t="s">
        <v>756</v>
      </c>
      <c r="B240" s="68" t="s">
        <v>299</v>
      </c>
      <c r="C240" s="68" t="s">
        <v>764</v>
      </c>
      <c r="D240" t="s">
        <v>785</v>
      </c>
      <c r="E240" s="69">
        <v>44788</v>
      </c>
      <c r="F240" s="68" t="s">
        <v>1143</v>
      </c>
      <c r="G240" s="68" t="s">
        <v>52</v>
      </c>
      <c r="H240" t="s">
        <v>1183</v>
      </c>
      <c r="I240" s="68">
        <v>0</v>
      </c>
      <c r="J240" s="68" t="s">
        <v>760</v>
      </c>
      <c r="K240" s="77">
        <v>0.42569444444444443</v>
      </c>
      <c r="L240" s="68">
        <v>2</v>
      </c>
      <c r="M240" s="68">
        <v>1</v>
      </c>
      <c r="N240" s="68" t="s">
        <v>787</v>
      </c>
      <c r="O240" s="68" t="s">
        <v>1184</v>
      </c>
      <c r="P240" s="68">
        <v>1.38</v>
      </c>
      <c r="Q240" s="68" t="s">
        <v>761</v>
      </c>
      <c r="R240" s="68" t="s">
        <v>761</v>
      </c>
      <c r="S240" s="131">
        <v>1.38</v>
      </c>
      <c r="T240" s="143">
        <v>1</v>
      </c>
      <c r="U240" s="131" t="s">
        <v>761</v>
      </c>
      <c r="V240" s="131" t="s">
        <v>761</v>
      </c>
      <c r="W240" s="71">
        <v>0.3125</v>
      </c>
      <c r="X240" s="68">
        <v>0.7</v>
      </c>
      <c r="Y240" s="372">
        <v>23.7</v>
      </c>
      <c r="Z240" s="79">
        <v>7.79</v>
      </c>
      <c r="AA240" s="365">
        <v>6.6031144197560456</v>
      </c>
      <c r="AB240" s="148">
        <v>92.032263674246337</v>
      </c>
      <c r="AC240" s="134">
        <v>28.8</v>
      </c>
      <c r="AD240" s="74">
        <v>44.8</v>
      </c>
      <c r="AE240" s="72">
        <v>0.17705479452054795</v>
      </c>
      <c r="AF240" s="72">
        <v>2.0173738723688608</v>
      </c>
      <c r="AG240" s="72">
        <v>0.11581091088620095</v>
      </c>
      <c r="AH240" s="137">
        <v>2.1331847832550617</v>
      </c>
      <c r="AI240" s="72">
        <v>9.6000446839501734</v>
      </c>
      <c r="AJ240" s="75">
        <v>11.733229467205234</v>
      </c>
      <c r="AK240" s="72">
        <v>127.39050251052599</v>
      </c>
      <c r="AL240" s="72">
        <v>17.617012421101318</v>
      </c>
      <c r="AM240" s="72">
        <v>7.2311070382138176</v>
      </c>
      <c r="AN240" s="72">
        <v>27.217057105051492</v>
      </c>
      <c r="AO240" s="137">
        <v>29.350241888306552</v>
      </c>
      <c r="AP240" s="137">
        <v>2.8732934523809521</v>
      </c>
      <c r="AQ240" s="137">
        <v>0.03</v>
      </c>
      <c r="AR240" s="70">
        <v>1</v>
      </c>
      <c r="AS240" s="72">
        <v>2.9032934523809519</v>
      </c>
      <c r="AT240" s="72"/>
      <c r="AU240" s="72"/>
      <c r="AV240" s="70"/>
    </row>
    <row r="241" spans="1:54" x14ac:dyDescent="0.2">
      <c r="A241" t="s">
        <v>756</v>
      </c>
      <c r="B241" s="68" t="s">
        <v>299</v>
      </c>
      <c r="C241" s="68" t="s">
        <v>765</v>
      </c>
      <c r="D241" t="s">
        <v>781</v>
      </c>
      <c r="E241" s="69">
        <v>44788</v>
      </c>
      <c r="F241" s="68" t="s">
        <v>1143</v>
      </c>
      <c r="G241" s="68" t="s">
        <v>52</v>
      </c>
      <c r="H241" t="s">
        <v>1183</v>
      </c>
      <c r="I241" s="68">
        <v>0</v>
      </c>
      <c r="J241" s="68" t="s">
        <v>760</v>
      </c>
      <c r="K241" s="77">
        <v>0.42569444444444443</v>
      </c>
      <c r="L241" s="68">
        <v>2</v>
      </c>
      <c r="M241" s="68">
        <v>1</v>
      </c>
      <c r="N241" s="68" t="s">
        <v>787</v>
      </c>
      <c r="O241" s="68" t="s">
        <v>1184</v>
      </c>
      <c r="P241" s="68">
        <v>1.38</v>
      </c>
      <c r="Q241" s="68" t="s">
        <v>761</v>
      </c>
      <c r="R241" s="68" t="s">
        <v>761</v>
      </c>
      <c r="S241" s="131">
        <v>1.38</v>
      </c>
      <c r="T241" s="143">
        <v>1</v>
      </c>
      <c r="U241" s="131" t="s">
        <v>761</v>
      </c>
      <c r="V241" s="131" t="s">
        <v>761</v>
      </c>
      <c r="W241" s="71">
        <v>0.3125</v>
      </c>
      <c r="X241" s="68">
        <v>1.2</v>
      </c>
      <c r="Y241" s="372">
        <v>23.7</v>
      </c>
      <c r="Z241" s="79">
        <v>7.81</v>
      </c>
      <c r="AA241" s="365">
        <v>6.6238679372278897</v>
      </c>
      <c r="AB241" s="148">
        <v>92.268546764552468</v>
      </c>
      <c r="AC241" s="134">
        <v>28.7</v>
      </c>
      <c r="AD241" s="74">
        <v>44.8</v>
      </c>
      <c r="AE241" s="72" t="s">
        <v>763</v>
      </c>
      <c r="AF241" s="72" t="s">
        <v>763</v>
      </c>
      <c r="AG241" s="72" t="s">
        <v>763</v>
      </c>
      <c r="AH241" s="137" t="s">
        <v>763</v>
      </c>
      <c r="AI241" s="72" t="s">
        <v>763</v>
      </c>
      <c r="AJ241" s="72" t="s">
        <v>763</v>
      </c>
      <c r="AK241" s="72" t="s">
        <v>763</v>
      </c>
      <c r="AL241" s="72" t="s">
        <v>763</v>
      </c>
      <c r="AM241" s="72" t="s">
        <v>763</v>
      </c>
      <c r="AN241" s="72" t="s">
        <v>763</v>
      </c>
      <c r="AO241" s="137" t="s">
        <v>763</v>
      </c>
      <c r="AP241" s="137" t="s">
        <v>763</v>
      </c>
      <c r="AQ241" s="137" t="s">
        <v>763</v>
      </c>
      <c r="AR241" s="72" t="s">
        <v>763</v>
      </c>
      <c r="AS241" s="72" t="s">
        <v>763</v>
      </c>
      <c r="AT241" s="72"/>
      <c r="AU241" s="72"/>
      <c r="AV241" s="70"/>
    </row>
    <row r="242" spans="1:54" x14ac:dyDescent="0.2">
      <c r="A242" t="s">
        <v>756</v>
      </c>
      <c r="B242" s="68" t="s">
        <v>299</v>
      </c>
      <c r="C242" s="68" t="s">
        <v>765</v>
      </c>
      <c r="D242" t="s">
        <v>785</v>
      </c>
      <c r="E242" s="69">
        <v>44788</v>
      </c>
      <c r="F242" s="68" t="s">
        <v>1143</v>
      </c>
      <c r="G242" s="68" t="s">
        <v>52</v>
      </c>
      <c r="H242" t="s">
        <v>1183</v>
      </c>
      <c r="I242" s="68">
        <v>0</v>
      </c>
      <c r="J242" s="68" t="s">
        <v>760</v>
      </c>
      <c r="K242" s="77">
        <v>0.42569444444444443</v>
      </c>
      <c r="L242" s="68">
        <v>2</v>
      </c>
      <c r="M242" s="68">
        <v>1</v>
      </c>
      <c r="N242" s="68" t="s">
        <v>787</v>
      </c>
      <c r="O242" s="68" t="s">
        <v>1184</v>
      </c>
      <c r="P242" s="68">
        <v>1.38</v>
      </c>
      <c r="Q242" s="68" t="s">
        <v>761</v>
      </c>
      <c r="R242" s="68" t="s">
        <v>761</v>
      </c>
      <c r="S242" s="131">
        <v>1.38</v>
      </c>
      <c r="T242" s="143">
        <v>1</v>
      </c>
      <c r="U242" s="131" t="s">
        <v>761</v>
      </c>
      <c r="V242" s="131" t="s">
        <v>761</v>
      </c>
      <c r="W242" s="71">
        <v>0.3125</v>
      </c>
      <c r="X242" s="68">
        <v>1.2</v>
      </c>
      <c r="Y242" s="372">
        <v>23.7</v>
      </c>
      <c r="Z242" s="79">
        <v>7.81</v>
      </c>
      <c r="AA242" s="365">
        <v>6.6200672167258938</v>
      </c>
      <c r="AB242" s="148">
        <v>92.268546764552482</v>
      </c>
      <c r="AC242" s="134">
        <v>28.8</v>
      </c>
      <c r="AD242" s="74">
        <v>45</v>
      </c>
      <c r="AE242" s="72" t="s">
        <v>763</v>
      </c>
      <c r="AF242" s="72" t="s">
        <v>763</v>
      </c>
      <c r="AG242" s="72" t="s">
        <v>763</v>
      </c>
      <c r="AH242" s="137" t="s">
        <v>763</v>
      </c>
      <c r="AI242" s="72" t="s">
        <v>763</v>
      </c>
      <c r="AJ242" s="72" t="s">
        <v>763</v>
      </c>
      <c r="AK242" s="72" t="s">
        <v>763</v>
      </c>
      <c r="AL242" s="72" t="s">
        <v>763</v>
      </c>
      <c r="AM242" s="72" t="s">
        <v>763</v>
      </c>
      <c r="AN242" s="72" t="s">
        <v>763</v>
      </c>
      <c r="AO242" s="137" t="s">
        <v>763</v>
      </c>
      <c r="AP242" s="137" t="s">
        <v>763</v>
      </c>
      <c r="AQ242" s="137" t="s">
        <v>763</v>
      </c>
      <c r="AR242" s="72" t="s">
        <v>763</v>
      </c>
      <c r="AS242" s="72" t="s">
        <v>763</v>
      </c>
    </row>
    <row r="243" spans="1:54" x14ac:dyDescent="0.2">
      <c r="A243" t="s">
        <v>756</v>
      </c>
      <c r="B243" s="68" t="s">
        <v>299</v>
      </c>
      <c r="C243" s="68" t="s">
        <v>757</v>
      </c>
      <c r="D243" t="s">
        <v>781</v>
      </c>
      <c r="E243" s="69">
        <v>44803</v>
      </c>
      <c r="F243" s="68" t="s">
        <v>1143</v>
      </c>
      <c r="G243" s="68" t="s">
        <v>52</v>
      </c>
      <c r="H243" t="s">
        <v>1193</v>
      </c>
      <c r="I243" s="68">
        <v>2</v>
      </c>
      <c r="J243" s="68" t="s">
        <v>760</v>
      </c>
      <c r="K243" s="77">
        <v>0.40833333333333338</v>
      </c>
      <c r="L243" s="68">
        <v>2</v>
      </c>
      <c r="M243" s="68">
        <v>1</v>
      </c>
      <c r="N243" s="68" t="s">
        <v>820</v>
      </c>
      <c r="O243" s="68" t="s">
        <v>1194</v>
      </c>
      <c r="P243" s="68">
        <v>2.2999999999999998</v>
      </c>
      <c r="Q243" s="68" t="s">
        <v>761</v>
      </c>
      <c r="R243" s="79" t="s">
        <v>761</v>
      </c>
      <c r="S243" s="131">
        <v>1</v>
      </c>
      <c r="T243" s="80">
        <v>0.43478260869565222</v>
      </c>
      <c r="U243" s="131" t="s">
        <v>761</v>
      </c>
      <c r="V243" s="131" t="s">
        <v>761</v>
      </c>
      <c r="W243" s="71">
        <v>0.31666666666666665</v>
      </c>
      <c r="X243" s="68">
        <v>0.15</v>
      </c>
      <c r="Y243" s="372">
        <v>25.2</v>
      </c>
      <c r="Z243" s="79">
        <v>5.39</v>
      </c>
      <c r="AA243" s="365">
        <v>4.6608005065814337</v>
      </c>
      <c r="AB243" s="148">
        <v>65.476784202180582</v>
      </c>
      <c r="AC243" s="134">
        <v>25.6</v>
      </c>
      <c r="AD243" s="74">
        <v>40.4</v>
      </c>
      <c r="AE243" s="72" t="s">
        <v>763</v>
      </c>
      <c r="AF243" s="72" t="s">
        <v>763</v>
      </c>
      <c r="AG243" s="72" t="s">
        <v>763</v>
      </c>
      <c r="AH243" s="137" t="s">
        <v>763</v>
      </c>
      <c r="AI243" s="72" t="s">
        <v>763</v>
      </c>
      <c r="AJ243" s="72" t="s">
        <v>763</v>
      </c>
      <c r="AK243" s="72" t="s">
        <v>763</v>
      </c>
      <c r="AL243" s="72" t="s">
        <v>763</v>
      </c>
      <c r="AM243" s="72" t="s">
        <v>763</v>
      </c>
      <c r="AN243" s="72" t="s">
        <v>763</v>
      </c>
      <c r="AO243" s="137" t="s">
        <v>763</v>
      </c>
      <c r="AP243" s="137" t="s">
        <v>763</v>
      </c>
      <c r="AQ243" s="137" t="s">
        <v>763</v>
      </c>
      <c r="AR243" s="72" t="s">
        <v>763</v>
      </c>
      <c r="AS243" s="72" t="s">
        <v>763</v>
      </c>
    </row>
    <row r="244" spans="1:54" x14ac:dyDescent="0.2">
      <c r="A244" t="s">
        <v>756</v>
      </c>
      <c r="B244" s="68" t="s">
        <v>299</v>
      </c>
      <c r="C244" s="68" t="s">
        <v>757</v>
      </c>
      <c r="D244" t="s">
        <v>785</v>
      </c>
      <c r="E244" s="69">
        <v>44803</v>
      </c>
      <c r="F244" s="68" t="s">
        <v>1143</v>
      </c>
      <c r="G244" s="68" t="s">
        <v>52</v>
      </c>
      <c r="H244" t="s">
        <v>1193</v>
      </c>
      <c r="I244" s="68">
        <v>2</v>
      </c>
      <c r="J244" s="68" t="s">
        <v>760</v>
      </c>
      <c r="K244" s="77">
        <v>0.40833333333333338</v>
      </c>
      <c r="L244" s="68">
        <v>2</v>
      </c>
      <c r="M244" s="68">
        <v>1</v>
      </c>
      <c r="N244" s="68" t="s">
        <v>820</v>
      </c>
      <c r="O244" s="68" t="s">
        <v>1194</v>
      </c>
      <c r="P244" s="68">
        <v>2.2999999999999998</v>
      </c>
      <c r="Q244" s="68" t="s">
        <v>761</v>
      </c>
      <c r="R244" s="79" t="s">
        <v>761</v>
      </c>
      <c r="S244" s="131">
        <v>1</v>
      </c>
      <c r="T244" s="80">
        <v>0.43478260869565222</v>
      </c>
      <c r="U244" s="131" t="s">
        <v>761</v>
      </c>
      <c r="V244" s="131" t="s">
        <v>761</v>
      </c>
      <c r="W244" s="71">
        <v>0.31666666666666665</v>
      </c>
      <c r="X244" s="68">
        <v>0.15</v>
      </c>
      <c r="Y244" s="372">
        <v>25.2</v>
      </c>
      <c r="Z244" s="79">
        <v>5.39</v>
      </c>
      <c r="AA244" s="365">
        <v>4.6608005065814337</v>
      </c>
      <c r="AB244" s="148">
        <v>65.476784202180582</v>
      </c>
      <c r="AC244" s="134">
        <v>25.6</v>
      </c>
      <c r="AD244" s="74">
        <v>40.299999999999997</v>
      </c>
      <c r="AE244" s="72" t="s">
        <v>763</v>
      </c>
      <c r="AF244" s="72" t="s">
        <v>763</v>
      </c>
      <c r="AG244" s="72" t="s">
        <v>763</v>
      </c>
      <c r="AH244" s="137" t="s">
        <v>763</v>
      </c>
      <c r="AI244" s="72" t="s">
        <v>763</v>
      </c>
      <c r="AJ244" s="72" t="s">
        <v>763</v>
      </c>
      <c r="AK244" s="72" t="s">
        <v>763</v>
      </c>
      <c r="AL244" s="72" t="s">
        <v>763</v>
      </c>
      <c r="AM244" s="72" t="s">
        <v>763</v>
      </c>
      <c r="AN244" s="72" t="s">
        <v>763</v>
      </c>
      <c r="AO244" s="137" t="s">
        <v>763</v>
      </c>
      <c r="AP244" s="137" t="s">
        <v>763</v>
      </c>
      <c r="AQ244" s="137" t="s">
        <v>763</v>
      </c>
      <c r="AR244" s="72" t="s">
        <v>763</v>
      </c>
      <c r="AS244" s="72" t="s">
        <v>763</v>
      </c>
    </row>
    <row r="245" spans="1:54" x14ac:dyDescent="0.2">
      <c r="A245" t="s">
        <v>756</v>
      </c>
      <c r="B245" s="68" t="s">
        <v>299</v>
      </c>
      <c r="C245" s="68" t="s">
        <v>764</v>
      </c>
      <c r="D245" t="s">
        <v>781</v>
      </c>
      <c r="E245" s="69">
        <v>44803</v>
      </c>
      <c r="F245" s="68" t="s">
        <v>1143</v>
      </c>
      <c r="G245" s="68" t="s">
        <v>52</v>
      </c>
      <c r="H245" t="s">
        <v>1193</v>
      </c>
      <c r="I245" s="68">
        <v>2</v>
      </c>
      <c r="J245" s="68" t="s">
        <v>760</v>
      </c>
      <c r="K245" s="77">
        <v>0.40833333333333338</v>
      </c>
      <c r="L245" s="68">
        <v>2</v>
      </c>
      <c r="M245" s="68">
        <v>1</v>
      </c>
      <c r="N245" s="68" t="s">
        <v>820</v>
      </c>
      <c r="O245" s="68" t="s">
        <v>1194</v>
      </c>
      <c r="P245" s="68">
        <v>2.2999999999999998</v>
      </c>
      <c r="Q245" s="68" t="s">
        <v>761</v>
      </c>
      <c r="R245" s="79" t="s">
        <v>761</v>
      </c>
      <c r="S245" s="131">
        <v>1</v>
      </c>
      <c r="T245" s="80">
        <v>0.43478260869565222</v>
      </c>
      <c r="U245" s="131" t="s">
        <v>761</v>
      </c>
      <c r="V245" s="131" t="s">
        <v>761</v>
      </c>
      <c r="W245" s="71">
        <v>0.31944444444444448</v>
      </c>
      <c r="X245" s="68">
        <v>1</v>
      </c>
      <c r="Y245" s="372">
        <v>25.6</v>
      </c>
      <c r="Z245" s="79">
        <v>4.74</v>
      </c>
      <c r="AA245" s="365">
        <v>4.0450836620834547</v>
      </c>
      <c r="AB245" s="148">
        <v>58.004210785904789</v>
      </c>
      <c r="AC245" s="134">
        <v>28</v>
      </c>
      <c r="AD245" s="74">
        <v>43.7</v>
      </c>
      <c r="AE245" s="72">
        <v>1.1217183770883037E-2</v>
      </c>
      <c r="AF245" s="72">
        <v>3.4906673485042194</v>
      </c>
      <c r="AG245" s="72">
        <v>2.5000000000000001E-2</v>
      </c>
      <c r="AH245" s="137">
        <v>3.5156673485042194</v>
      </c>
      <c r="AI245" s="72">
        <v>14.068687335088779</v>
      </c>
      <c r="AJ245" s="75">
        <v>17.584354683592998</v>
      </c>
      <c r="AK245" s="72">
        <v>144.27610054894794</v>
      </c>
      <c r="AL245" s="72">
        <v>22.382578147699942</v>
      </c>
      <c r="AM245" s="72">
        <v>6.4459107256048567</v>
      </c>
      <c r="AN245" s="72">
        <v>36.45126548278872</v>
      </c>
      <c r="AO245" s="137">
        <v>39.966932831292937</v>
      </c>
      <c r="AP245" s="137">
        <v>6.0479220238095248</v>
      </c>
      <c r="AQ245" s="137">
        <v>0.03</v>
      </c>
      <c r="AR245" s="70">
        <v>1</v>
      </c>
      <c r="AS245" s="72">
        <v>6.0779220238095251</v>
      </c>
    </row>
    <row r="246" spans="1:54" x14ac:dyDescent="0.2">
      <c r="A246" t="s">
        <v>756</v>
      </c>
      <c r="B246" s="68" t="s">
        <v>299</v>
      </c>
      <c r="C246" s="68" t="s">
        <v>764</v>
      </c>
      <c r="D246" t="s">
        <v>785</v>
      </c>
      <c r="E246" s="69">
        <v>44803</v>
      </c>
      <c r="F246" s="68" t="s">
        <v>1143</v>
      </c>
      <c r="G246" s="68" t="s">
        <v>52</v>
      </c>
      <c r="H246" t="s">
        <v>1193</v>
      </c>
      <c r="I246" s="68">
        <v>2</v>
      </c>
      <c r="J246" s="68" t="s">
        <v>760</v>
      </c>
      <c r="K246" s="77">
        <v>0.40833333333333338</v>
      </c>
      <c r="L246" s="68">
        <v>2</v>
      </c>
      <c r="M246" s="68">
        <v>1</v>
      </c>
      <c r="N246" s="68" t="s">
        <v>820</v>
      </c>
      <c r="O246" s="68" t="s">
        <v>1194</v>
      </c>
      <c r="P246" s="68">
        <v>2.2999999999999998</v>
      </c>
      <c r="Q246" s="68" t="s">
        <v>761</v>
      </c>
      <c r="R246" s="79" t="s">
        <v>761</v>
      </c>
      <c r="S246" s="131">
        <v>1</v>
      </c>
      <c r="T246" s="80">
        <v>0.43478260869565222</v>
      </c>
      <c r="U246" s="131" t="s">
        <v>761</v>
      </c>
      <c r="V246" s="131" t="s">
        <v>761</v>
      </c>
      <c r="W246" s="71">
        <v>0.31944444444444448</v>
      </c>
      <c r="X246" s="68">
        <v>1</v>
      </c>
      <c r="Y246" s="372">
        <v>25.6</v>
      </c>
      <c r="Z246" s="79">
        <v>4.74</v>
      </c>
      <c r="AA246" s="365">
        <v>4.0473746211034838</v>
      </c>
      <c r="AB246" s="148">
        <v>58.004210785904796</v>
      </c>
      <c r="AC246" s="134">
        <v>27.9</v>
      </c>
      <c r="AD246" s="74">
        <v>43.5</v>
      </c>
      <c r="AE246" s="72">
        <v>3.591885441527444E-2</v>
      </c>
      <c r="AF246" s="72">
        <v>2.5471746356430582</v>
      </c>
      <c r="AG246" s="72">
        <v>2.5000000000000001E-2</v>
      </c>
      <c r="AH246" s="137">
        <v>2.5721746356430581</v>
      </c>
      <c r="AI246" s="72">
        <v>16.081135616328474</v>
      </c>
      <c r="AJ246" s="75">
        <v>18.653310251971533</v>
      </c>
      <c r="AK246" s="72">
        <v>148.83373874732862</v>
      </c>
      <c r="AL246" s="72">
        <v>23.672020959857402</v>
      </c>
      <c r="AM246" s="72">
        <v>6.2873270938598047</v>
      </c>
      <c r="AN246" s="72">
        <v>39.753156576185873</v>
      </c>
      <c r="AO246" s="137">
        <v>42.325331211828939</v>
      </c>
      <c r="AP246" s="137">
        <v>5.9022077380952389</v>
      </c>
      <c r="AQ246" s="137">
        <v>0.03</v>
      </c>
      <c r="AR246" s="70">
        <v>1</v>
      </c>
      <c r="AS246" s="72">
        <v>5.9322077380952392</v>
      </c>
      <c r="AX246" s="152"/>
    </row>
    <row r="247" spans="1:54" x14ac:dyDescent="0.2">
      <c r="A247" t="s">
        <v>756</v>
      </c>
      <c r="B247" s="68" t="s">
        <v>299</v>
      </c>
      <c r="C247" s="68" t="s">
        <v>765</v>
      </c>
      <c r="D247" t="s">
        <v>781</v>
      </c>
      <c r="E247" s="69">
        <v>44803</v>
      </c>
      <c r="F247" s="68" t="s">
        <v>1143</v>
      </c>
      <c r="G247" s="68" t="s">
        <v>52</v>
      </c>
      <c r="H247" t="s">
        <v>1193</v>
      </c>
      <c r="I247" s="68">
        <v>2</v>
      </c>
      <c r="J247" s="68" t="s">
        <v>760</v>
      </c>
      <c r="K247" s="77">
        <v>0.40833333333333338</v>
      </c>
      <c r="L247" s="68">
        <v>2</v>
      </c>
      <c r="M247" s="68">
        <v>1</v>
      </c>
      <c r="N247" s="68" t="s">
        <v>820</v>
      </c>
      <c r="O247" s="68" t="s">
        <v>1194</v>
      </c>
      <c r="P247" s="68">
        <v>2.2999999999999998</v>
      </c>
      <c r="Q247" s="68" t="s">
        <v>761</v>
      </c>
      <c r="R247" s="79" t="s">
        <v>761</v>
      </c>
      <c r="S247" s="131">
        <v>1</v>
      </c>
      <c r="T247" s="80">
        <v>0.43478260869565222</v>
      </c>
      <c r="U247" s="131" t="s">
        <v>761</v>
      </c>
      <c r="V247" s="131" t="s">
        <v>761</v>
      </c>
      <c r="W247" s="71">
        <v>0.31944444444444448</v>
      </c>
      <c r="X247" s="68">
        <v>2</v>
      </c>
      <c r="Y247" s="372">
        <v>25.5</v>
      </c>
      <c r="Z247" s="79">
        <v>5.08</v>
      </c>
      <c r="AA247" s="365">
        <v>4.3102593563112794</v>
      </c>
      <c r="AB247" s="148">
        <v>62.051301289049476</v>
      </c>
      <c r="AC247" s="134">
        <v>29</v>
      </c>
      <c r="AD247" s="74">
        <v>45.2</v>
      </c>
      <c r="AE247" s="72" t="s">
        <v>763</v>
      </c>
      <c r="AF247" s="72" t="s">
        <v>763</v>
      </c>
      <c r="AG247" s="72" t="s">
        <v>763</v>
      </c>
      <c r="AH247" s="137" t="s">
        <v>763</v>
      </c>
      <c r="AI247" s="72" t="s">
        <v>763</v>
      </c>
      <c r="AJ247" s="72" t="s">
        <v>763</v>
      </c>
      <c r="AK247" s="72" t="s">
        <v>763</v>
      </c>
      <c r="AL247" s="72" t="s">
        <v>763</v>
      </c>
      <c r="AM247" s="72" t="s">
        <v>763</v>
      </c>
      <c r="AN247" s="72" t="s">
        <v>763</v>
      </c>
      <c r="AO247" s="137" t="s">
        <v>763</v>
      </c>
      <c r="AP247" s="137" t="s">
        <v>763</v>
      </c>
      <c r="AQ247" s="137" t="s">
        <v>763</v>
      </c>
      <c r="AR247" s="72" t="s">
        <v>763</v>
      </c>
      <c r="AS247" s="72" t="s">
        <v>763</v>
      </c>
      <c r="AX247" s="152"/>
    </row>
    <row r="248" spans="1:54" x14ac:dyDescent="0.2">
      <c r="A248" t="s">
        <v>756</v>
      </c>
      <c r="B248" s="68" t="s">
        <v>299</v>
      </c>
      <c r="C248" s="68" t="s">
        <v>765</v>
      </c>
      <c r="D248" t="s">
        <v>785</v>
      </c>
      <c r="E248" s="69">
        <v>44803</v>
      </c>
      <c r="F248" s="68" t="s">
        <v>1143</v>
      </c>
      <c r="G248" s="68" t="s">
        <v>52</v>
      </c>
      <c r="H248" t="s">
        <v>1193</v>
      </c>
      <c r="I248" s="68">
        <v>2</v>
      </c>
      <c r="J248" s="68" t="s">
        <v>760</v>
      </c>
      <c r="K248" s="77">
        <v>0.40833333333333338</v>
      </c>
      <c r="L248" s="68">
        <v>2</v>
      </c>
      <c r="M248" s="68">
        <v>1</v>
      </c>
      <c r="N248" s="68" t="s">
        <v>820</v>
      </c>
      <c r="O248" s="68" t="s">
        <v>1194</v>
      </c>
      <c r="P248" s="68">
        <v>2.2999999999999998</v>
      </c>
      <c r="Q248" s="68" t="s">
        <v>761</v>
      </c>
      <c r="R248" s="79" t="s">
        <v>761</v>
      </c>
      <c r="S248" s="131">
        <v>1</v>
      </c>
      <c r="T248" s="80">
        <v>0.43478260869565222</v>
      </c>
      <c r="U248" s="131" t="s">
        <v>761</v>
      </c>
      <c r="V248" s="131" t="s">
        <v>761</v>
      </c>
      <c r="W248" s="71">
        <v>0.31944444444444448</v>
      </c>
      <c r="X248" s="68">
        <v>2</v>
      </c>
      <c r="Y248" s="372">
        <v>25.5</v>
      </c>
      <c r="Z248" s="79">
        <v>5.08</v>
      </c>
      <c r="AA248" s="365">
        <v>4.3102593563112794</v>
      </c>
      <c r="AB248" s="148">
        <v>62.051301289049476</v>
      </c>
      <c r="AC248" s="134">
        <v>29</v>
      </c>
      <c r="AD248" s="74">
        <v>45.2</v>
      </c>
      <c r="AE248" s="72" t="s">
        <v>763</v>
      </c>
      <c r="AF248" s="72" t="s">
        <v>763</v>
      </c>
      <c r="AG248" s="72" t="s">
        <v>763</v>
      </c>
      <c r="AH248" s="137" t="s">
        <v>763</v>
      </c>
      <c r="AI248" s="72" t="s">
        <v>763</v>
      </c>
      <c r="AJ248" s="72" t="s">
        <v>763</v>
      </c>
      <c r="AK248" s="72" t="s">
        <v>763</v>
      </c>
      <c r="AL248" s="72" t="s">
        <v>763</v>
      </c>
      <c r="AM248" s="72" t="s">
        <v>763</v>
      </c>
      <c r="AN248" s="72" t="s">
        <v>763</v>
      </c>
      <c r="AO248" s="137" t="s">
        <v>763</v>
      </c>
      <c r="AP248" s="137" t="s">
        <v>763</v>
      </c>
      <c r="AQ248" s="137" t="s">
        <v>763</v>
      </c>
      <c r="AR248" s="72" t="s">
        <v>763</v>
      </c>
      <c r="AS248" s="72" t="s">
        <v>763</v>
      </c>
      <c r="AX248" s="152"/>
    </row>
    <row r="250" spans="1:54" x14ac:dyDescent="0.2">
      <c r="A250" s="235" t="s">
        <v>1249</v>
      </c>
    </row>
    <row r="251" spans="1:54" ht="15.5" customHeight="1" x14ac:dyDescent="0.2">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3" t="s">
        <v>1203</v>
      </c>
      <c r="AE251" s="84"/>
      <c r="AF251" s="84"/>
      <c r="AG251" s="82"/>
      <c r="AH251" s="82"/>
      <c r="AI251" s="84"/>
      <c r="AJ251" s="82"/>
      <c r="AK251" s="84"/>
      <c r="AL251" s="82"/>
      <c r="AM251" s="82"/>
      <c r="AN251" s="82"/>
      <c r="AO251" s="82"/>
      <c r="AP251" s="82"/>
      <c r="AQ251" s="82"/>
      <c r="AR251" s="82"/>
      <c r="AS251" s="82"/>
      <c r="AT251" s="82"/>
      <c r="AU251" s="82"/>
      <c r="AV251" s="82"/>
      <c r="AW251" s="82"/>
      <c r="AX251" s="82"/>
      <c r="AY251" s="82"/>
      <c r="AZ251" s="82"/>
      <c r="BA251" s="82"/>
      <c r="BB251" s="82"/>
    </row>
    <row r="252" spans="1:54" ht="14.5" customHeight="1" x14ac:dyDescent="0.2">
      <c r="A252" s="86"/>
      <c r="B252" s="86"/>
      <c r="C252" s="87"/>
      <c r="D252" s="87"/>
      <c r="E252" s="87"/>
      <c r="F252" s="86"/>
      <c r="G252" s="86"/>
      <c r="H252" s="88" t="s">
        <v>702</v>
      </c>
      <c r="I252" s="89"/>
      <c r="J252" s="89"/>
      <c r="K252" s="82"/>
      <c r="L252" s="86"/>
      <c r="M252" s="86"/>
      <c r="N252" s="86"/>
      <c r="O252" s="86"/>
      <c r="P252" s="86"/>
      <c r="Q252" s="86"/>
      <c r="R252" s="86"/>
      <c r="S252" s="86"/>
      <c r="T252" s="86"/>
      <c r="U252" s="86"/>
      <c r="V252" s="89" t="s">
        <v>977</v>
      </c>
      <c r="W252" s="82"/>
      <c r="X252" s="82"/>
      <c r="Y252" s="82"/>
      <c r="Z252" s="82"/>
      <c r="AA252" s="82"/>
      <c r="AB252" s="82"/>
      <c r="AC252" s="83" t="s">
        <v>1204</v>
      </c>
      <c r="AD252" s="83"/>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 customHeight="1" thickBot="1" x14ac:dyDescent="0.25">
      <c r="A253" s="90"/>
      <c r="B253" s="90"/>
      <c r="C253" s="91"/>
      <c r="D253" s="91"/>
      <c r="E253" s="91"/>
      <c r="F253" s="89" t="s">
        <v>976</v>
      </c>
      <c r="G253" s="89" t="s">
        <v>702</v>
      </c>
      <c r="H253" s="89" t="s">
        <v>1205</v>
      </c>
      <c r="I253" s="89" t="s">
        <v>702</v>
      </c>
      <c r="J253" s="82"/>
      <c r="K253" s="82"/>
      <c r="L253" s="89"/>
      <c r="M253" s="89"/>
      <c r="N253" s="90"/>
      <c r="O253" s="89"/>
      <c r="P253" s="89" t="s">
        <v>1206</v>
      </c>
      <c r="Q253" s="89"/>
      <c r="R253" s="89"/>
      <c r="S253" s="89"/>
      <c r="T253" s="89"/>
      <c r="U253" s="89"/>
      <c r="V253" s="89" t="s">
        <v>726</v>
      </c>
      <c r="W253" s="82"/>
      <c r="X253" s="82"/>
      <c r="Y253" s="82"/>
      <c r="Z253" s="92">
        <v>273.14999999999998</v>
      </c>
      <c r="AA253" s="82"/>
      <c r="AB253" s="82"/>
      <c r="AC253" s="83"/>
      <c r="AD253" s="83"/>
      <c r="AE253" s="82"/>
      <c r="AF253" s="82"/>
      <c r="AG253" s="82"/>
      <c r="AH253" s="82"/>
      <c r="AI253" s="82"/>
      <c r="AJ253" s="82"/>
      <c r="AK253" s="82" t="s">
        <v>1207</v>
      </c>
      <c r="AL253" s="82"/>
      <c r="AM253" s="82"/>
      <c r="AN253" s="82"/>
      <c r="AO253" s="82"/>
      <c r="AP253" s="82"/>
      <c r="AQ253" s="82"/>
      <c r="AR253" s="82"/>
      <c r="AS253" s="82"/>
      <c r="AT253" s="82"/>
      <c r="AU253" s="82"/>
      <c r="AV253" s="82"/>
      <c r="AW253" s="82"/>
      <c r="AX253" s="82"/>
      <c r="AY253" s="82"/>
      <c r="AZ253" s="82"/>
      <c r="BA253" s="82"/>
      <c r="BB253" s="82"/>
    </row>
    <row r="254" spans="1:54" ht="36" thickTop="1" thickBot="1" x14ac:dyDescent="0.25">
      <c r="A254" s="93" t="s">
        <v>1208</v>
      </c>
      <c r="B254" s="94" t="s">
        <v>1209</v>
      </c>
      <c r="C254" s="94" t="s">
        <v>1210</v>
      </c>
      <c r="D254" s="94" t="s">
        <v>1211</v>
      </c>
      <c r="E254" s="94"/>
      <c r="F254" s="93" t="s">
        <v>706</v>
      </c>
      <c r="G254" s="93" t="s">
        <v>1205</v>
      </c>
      <c r="H254" s="93" t="s">
        <v>1212</v>
      </c>
      <c r="I254" s="93" t="s">
        <v>1213</v>
      </c>
      <c r="J254" s="93" t="s">
        <v>541</v>
      </c>
      <c r="K254" s="93" t="s">
        <v>1214</v>
      </c>
      <c r="L254" s="93" t="s">
        <v>1215</v>
      </c>
      <c r="M254" s="89" t="s">
        <v>1216</v>
      </c>
      <c r="N254" s="93" t="s">
        <v>1217</v>
      </c>
      <c r="O254" s="93" t="s">
        <v>1218</v>
      </c>
      <c r="P254" s="93" t="s">
        <v>1219</v>
      </c>
      <c r="Q254" s="93" t="s">
        <v>1220</v>
      </c>
      <c r="R254" s="93" t="s">
        <v>1221</v>
      </c>
      <c r="S254" s="93" t="s">
        <v>1222</v>
      </c>
      <c r="T254" s="93" t="s">
        <v>1223</v>
      </c>
      <c r="U254" s="93" t="s">
        <v>1224</v>
      </c>
      <c r="V254" s="93" t="s">
        <v>474</v>
      </c>
      <c r="W254" s="95"/>
      <c r="X254" s="82"/>
      <c r="Y254" s="96" t="s">
        <v>540</v>
      </c>
      <c r="Z254" s="97" t="s">
        <v>1225</v>
      </c>
      <c r="AA254" s="98" t="s">
        <v>1226</v>
      </c>
      <c r="AB254" s="98" t="s">
        <v>1205</v>
      </c>
      <c r="AC254" s="83"/>
      <c r="AD254" s="83"/>
      <c r="AE254" s="99" t="s">
        <v>1227</v>
      </c>
      <c r="AF254" s="100" t="s">
        <v>485</v>
      </c>
      <c r="AG254" s="98" t="s">
        <v>1228</v>
      </c>
      <c r="AH254" s="98" t="s">
        <v>724</v>
      </c>
      <c r="AI254" s="100" t="s">
        <v>1229</v>
      </c>
      <c r="AJ254" s="98" t="s">
        <v>722</v>
      </c>
      <c r="AK254" s="100" t="s">
        <v>489</v>
      </c>
      <c r="AL254" s="82"/>
      <c r="AM254" s="82"/>
      <c r="AN254" s="82"/>
      <c r="AO254" s="82"/>
      <c r="AP254" s="82"/>
      <c r="AQ254" s="82"/>
      <c r="AR254" s="82"/>
      <c r="AS254" s="82"/>
      <c r="AT254" s="82"/>
      <c r="AU254" s="82"/>
      <c r="AV254" s="82"/>
      <c r="AW254" s="82"/>
      <c r="AX254" s="82"/>
      <c r="AY254" s="109"/>
      <c r="AZ254" s="109"/>
      <c r="BA254" s="82"/>
      <c r="BB254" s="82"/>
    </row>
    <row r="255" spans="1:54" ht="16" x14ac:dyDescent="0.2">
      <c r="A255" s="101" t="s">
        <v>299</v>
      </c>
      <c r="B255" s="102">
        <v>2022</v>
      </c>
      <c r="C255" s="103">
        <v>7</v>
      </c>
      <c r="D255" s="102">
        <v>15</v>
      </c>
      <c r="E255" s="82"/>
      <c r="F255" s="131">
        <v>0.85</v>
      </c>
      <c r="G255" s="362">
        <v>3.5760727606865461</v>
      </c>
      <c r="H255" s="82"/>
      <c r="I255" s="362">
        <v>25.5</v>
      </c>
      <c r="J255" s="134">
        <v>22.4</v>
      </c>
      <c r="K255" s="82"/>
      <c r="L255" s="82"/>
      <c r="M255" s="108"/>
      <c r="N255" s="137" t="s">
        <v>763</v>
      </c>
      <c r="O255" s="82"/>
      <c r="P255" s="82"/>
      <c r="Q255" s="82"/>
      <c r="R255" s="140"/>
      <c r="S255" s="137" t="s">
        <v>763</v>
      </c>
      <c r="T255" s="137" t="s">
        <v>763</v>
      </c>
      <c r="U255" s="137" t="s">
        <v>763</v>
      </c>
      <c r="V255" s="85"/>
      <c r="W255" s="85"/>
      <c r="X255" s="85"/>
      <c r="Y255" s="102">
        <f>IF(C255&lt;6," ",IF(C255&lt;=9,I255, IF(C255&gt;=10," ")))</f>
        <v>25.5</v>
      </c>
      <c r="Z255" s="102">
        <f>IF(Y255=" ", " ", IF(Y255&gt;0, Y255+273.15))</f>
        <v>298.64999999999998</v>
      </c>
      <c r="AA255" s="102">
        <f>IF(C255&lt;6," ",IF(C255&lt;=9,J255, IF(C255&gt;=10," ")))</f>
        <v>22.4</v>
      </c>
      <c r="AB255" s="102">
        <f>IF(C255&lt;6," ",IF(C255&lt;=9,G255, IF(C255&gt;=10," ")))</f>
        <v>3.5760727606865461</v>
      </c>
      <c r="AC255" s="104">
        <f>IF(Y255=" "," ",IF(Y255&gt;0,EXP(-173.4292+249.6339*100/Z255+143.3483*LN(+Z255/100)-21.8492*Z255/100+AA255*(-0.033096+0.014259*Z255/100-0.0017*(Z255/100)^2))*1.4276))</f>
        <v>7.1863489404065657</v>
      </c>
      <c r="AD255" s="102">
        <f>IF(Y255=" "," ",IF(Y255&gt;0,AB255/AC255))</f>
        <v>0.49762025060868126</v>
      </c>
      <c r="AE255" s="105">
        <f>IF(C255&lt;6," ",IF(C255&lt;=9,F255, IF(C255&gt;=10," ")))</f>
        <v>0.85</v>
      </c>
      <c r="AF255" s="102" t="str">
        <f>IF(Y255=" "," ",N255)</f>
        <v>NS</v>
      </c>
      <c r="AG255" s="105" t="str">
        <f>IF(C255&lt;6," ",IF(C255&lt;=9,T255, IF(C255&gt;=10," ")))</f>
        <v>NS</v>
      </c>
      <c r="AH255" s="105" t="str">
        <f>IF(C255&lt;6," ",IF(C255&lt;=9,U255, IF(C255&gt;=10," ")))</f>
        <v>NS</v>
      </c>
      <c r="AI255" s="102"/>
      <c r="AJ255" s="106" t="str">
        <f>IF(C255&lt;6," ",IF(C255&lt;=9,S255, IF(C255&gt;=10," ")))</f>
        <v>NS</v>
      </c>
      <c r="AK255" s="107"/>
      <c r="AL255" s="85"/>
      <c r="AM255" s="85"/>
      <c r="AN255" s="85"/>
      <c r="AO255" s="85"/>
      <c r="AP255" s="85"/>
      <c r="AQ255" s="85"/>
      <c r="AR255" s="85"/>
      <c r="AS255" s="85"/>
      <c r="AT255" s="85"/>
      <c r="AU255" s="85"/>
      <c r="AV255" s="85"/>
      <c r="AW255" s="85"/>
      <c r="AX255" s="85"/>
      <c r="AY255" s="85"/>
      <c r="AZ255" s="85"/>
      <c r="BA255" s="82"/>
      <c r="BB255" s="82"/>
    </row>
    <row r="256" spans="1:54" ht="16" x14ac:dyDescent="0.2">
      <c r="A256" s="101" t="s">
        <v>299</v>
      </c>
      <c r="B256" s="102">
        <v>2022</v>
      </c>
      <c r="C256" s="103">
        <v>7</v>
      </c>
      <c r="D256" s="102">
        <v>15</v>
      </c>
      <c r="E256" s="82"/>
      <c r="F256" s="131">
        <v>0.85</v>
      </c>
      <c r="G256" s="362">
        <v>3.5639362453525045</v>
      </c>
      <c r="H256" s="82"/>
      <c r="I256" s="362">
        <v>25.5</v>
      </c>
      <c r="J256" s="134">
        <v>23</v>
      </c>
      <c r="K256" s="82"/>
      <c r="L256" s="82"/>
      <c r="M256" s="108"/>
      <c r="N256" s="137" t="s">
        <v>763</v>
      </c>
      <c r="O256" s="82"/>
      <c r="P256" s="82"/>
      <c r="Q256" s="82"/>
      <c r="R256" s="140"/>
      <c r="S256" s="137" t="s">
        <v>763</v>
      </c>
      <c r="T256" s="137" t="s">
        <v>763</v>
      </c>
      <c r="U256" s="137" t="s">
        <v>763</v>
      </c>
      <c r="V256" s="85"/>
      <c r="W256" s="85"/>
      <c r="X256" s="85"/>
      <c r="Y256" s="102">
        <f t="shared" ref="Y256:Y278" si="93">IF(C256&lt;6," ",IF(C256&lt;=9,I256, IF(C256&gt;=10," ")))</f>
        <v>25.5</v>
      </c>
      <c r="Z256" s="102">
        <f t="shared" ref="Z256:Z278" si="94">IF(Y256=" ", " ", IF(Y256&gt;0, Y256+273.15))</f>
        <v>298.64999999999998</v>
      </c>
      <c r="AA256" s="102">
        <f t="shared" ref="AA256:AA278" si="95">IF(C256&lt;6," ",IF(C256&lt;=9,J256, IF(C256&gt;=10," ")))</f>
        <v>23</v>
      </c>
      <c r="AB256" s="102">
        <f t="shared" ref="AB256:AB278" si="96">IF(C256&lt;6," ",IF(C256&lt;=9,G256, IF(C256&gt;=10," ")))</f>
        <v>3.5639362453525045</v>
      </c>
      <c r="AC256" s="104">
        <f t="shared" ref="AC256:AC278" si="97">IF(Y256=" "," ",IF(Y256&gt;0,EXP(-173.4292+249.6339*100/Z256+143.3483*LN(+Z256/100)-21.8492*Z256/100+AA256*(-0.033096+0.014259*Z256/100-0.0017*(Z256/100)^2))*1.4276))</f>
        <v>7.1619248746348694</v>
      </c>
      <c r="AD256" s="102">
        <f t="shared" ref="AD256:AD278" si="98">IF(Y256=" "," ",IF(Y256&gt;0,AB256/AC256))</f>
        <v>0.49762267934068516</v>
      </c>
      <c r="AE256" s="105">
        <f t="shared" ref="AE256:AE278" si="99">IF(C256&lt;6," ",IF(C256&lt;=9,F256, IF(C256&gt;=10," ")))</f>
        <v>0.85</v>
      </c>
      <c r="AF256" s="102" t="str">
        <f t="shared" ref="AF256:AF278" si="100">IF(Y256=" "," ",N256)</f>
        <v>NS</v>
      </c>
      <c r="AG256" s="105" t="str">
        <f t="shared" ref="AG256:AG278" si="101">IF(C256&lt;6," ",IF(C256&lt;=9,T256, IF(C256&gt;=10," ")))</f>
        <v>NS</v>
      </c>
      <c r="AH256" s="105" t="str">
        <f t="shared" ref="AH256:AH278" si="102">IF(C256&lt;6," ",IF(C256&lt;=9,U256, IF(C256&gt;=10," ")))</f>
        <v>NS</v>
      </c>
      <c r="AI256" s="102"/>
      <c r="AJ256" s="106" t="str">
        <f t="shared" ref="AJ256:AJ278" si="103">IF(C256&lt;6," ",IF(C256&lt;=9,S256, IF(C256&gt;=10," ")))</f>
        <v>NS</v>
      </c>
      <c r="AK256" s="107"/>
      <c r="AL256" s="85"/>
      <c r="AM256" s="85"/>
      <c r="AN256" s="85"/>
      <c r="AO256" s="85"/>
      <c r="AP256" s="85"/>
      <c r="AQ256" s="85"/>
      <c r="AR256" s="85"/>
      <c r="AS256" s="85"/>
      <c r="AT256" s="85"/>
      <c r="AU256" s="85"/>
      <c r="AV256" s="85"/>
      <c r="AW256" s="85"/>
      <c r="AX256" s="85"/>
      <c r="AY256" s="85"/>
      <c r="AZ256" s="85"/>
      <c r="BA256" s="82"/>
      <c r="BB256" s="82"/>
    </row>
    <row r="257" spans="1:57" ht="16" x14ac:dyDescent="0.2">
      <c r="A257" s="101" t="s">
        <v>299</v>
      </c>
      <c r="B257" s="102">
        <v>2022</v>
      </c>
      <c r="C257" s="103">
        <v>7</v>
      </c>
      <c r="D257" s="102">
        <v>15</v>
      </c>
      <c r="E257" s="82"/>
      <c r="F257" s="131">
        <v>0.85</v>
      </c>
      <c r="G257" s="362">
        <v>4.4471547409131738</v>
      </c>
      <c r="H257" s="82"/>
      <c r="I257" s="362">
        <v>26</v>
      </c>
      <c r="J257" s="134">
        <v>27.7</v>
      </c>
      <c r="K257" s="82"/>
      <c r="L257" s="82"/>
      <c r="M257" s="108"/>
      <c r="N257" s="137">
        <v>2.6931363986694583</v>
      </c>
      <c r="O257" s="82"/>
      <c r="P257" s="82"/>
      <c r="Q257" s="82"/>
      <c r="R257" s="140"/>
      <c r="S257" s="137">
        <v>44.157897032655335</v>
      </c>
      <c r="T257" s="137">
        <v>4.4645637713080166</v>
      </c>
      <c r="U257" s="137">
        <v>1.1298902953586498</v>
      </c>
      <c r="V257" s="85"/>
      <c r="W257" s="85"/>
      <c r="X257" s="85"/>
      <c r="Y257" s="102">
        <f t="shared" si="93"/>
        <v>26</v>
      </c>
      <c r="Z257" s="102">
        <f t="shared" si="94"/>
        <v>299.14999999999998</v>
      </c>
      <c r="AA257" s="102">
        <f t="shared" si="95"/>
        <v>27.7</v>
      </c>
      <c r="AB257" s="102">
        <f t="shared" si="96"/>
        <v>4.4471547409131738</v>
      </c>
      <c r="AC257" s="104">
        <f t="shared" si="97"/>
        <v>6.9137813614997707</v>
      </c>
      <c r="AD257" s="102">
        <f t="shared" si="98"/>
        <v>0.6432304564442396</v>
      </c>
      <c r="AE257" s="105">
        <f t="shared" si="99"/>
        <v>0.85</v>
      </c>
      <c r="AF257" s="102">
        <f t="shared" si="100"/>
        <v>2.6931363986694583</v>
      </c>
      <c r="AG257" s="105">
        <f t="shared" si="101"/>
        <v>4.4645637713080166</v>
      </c>
      <c r="AH257" s="105">
        <f t="shared" si="102"/>
        <v>1.1298902953586498</v>
      </c>
      <c r="AI257" s="102">
        <f t="shared" ref="AI257:AI270" si="104">IF(Y257=" ", " ", IF(Y257&gt;0, SUM(AG257:AH257)))</f>
        <v>5.5944540666666667</v>
      </c>
      <c r="AJ257" s="106">
        <f t="shared" si="103"/>
        <v>44.157897032655335</v>
      </c>
      <c r="AK257" s="107">
        <f t="shared" ref="AK257:AK276" si="105">IF(Y257=" ", " ", IF(Y257&gt;0, AJ257-AF257))</f>
        <v>41.464760633985875</v>
      </c>
      <c r="AL257" s="82"/>
      <c r="AM257" s="85"/>
      <c r="AN257" s="85"/>
      <c r="AO257" s="85"/>
      <c r="AP257" s="85"/>
      <c r="AQ257" s="85"/>
      <c r="AR257" s="114" t="s">
        <v>1230</v>
      </c>
      <c r="AS257" s="85"/>
      <c r="AT257" s="85"/>
      <c r="AU257" s="85"/>
      <c r="AV257" s="85"/>
      <c r="AW257" s="85"/>
      <c r="AX257" s="85"/>
      <c r="AY257" s="85"/>
      <c r="AZ257" s="85"/>
      <c r="BA257" s="82"/>
      <c r="BB257" s="82"/>
    </row>
    <row r="258" spans="1:57" ht="16" x14ac:dyDescent="0.2">
      <c r="A258" s="101" t="s">
        <v>299</v>
      </c>
      <c r="B258" s="102">
        <v>2022</v>
      </c>
      <c r="C258" s="103">
        <v>7</v>
      </c>
      <c r="D258" s="102">
        <v>15</v>
      </c>
      <c r="E258" s="82"/>
      <c r="F258" s="131">
        <v>0.85</v>
      </c>
      <c r="G258" s="362">
        <v>4.4471547409131738</v>
      </c>
      <c r="H258" s="82"/>
      <c r="I258" s="362">
        <v>26</v>
      </c>
      <c r="J258" s="134">
        <v>27.7</v>
      </c>
      <c r="K258" s="82"/>
      <c r="L258" s="82"/>
      <c r="M258" s="108"/>
      <c r="N258" s="137">
        <v>3.6699635262774977</v>
      </c>
      <c r="O258" s="82"/>
      <c r="P258" s="82"/>
      <c r="Q258" s="82"/>
      <c r="R258" s="140"/>
      <c r="S258" s="137">
        <v>60.292177013625853</v>
      </c>
      <c r="T258" s="137">
        <v>4.9172543181434598</v>
      </c>
      <c r="U258" s="137">
        <v>0.03</v>
      </c>
      <c r="V258" s="85"/>
      <c r="W258" s="85"/>
      <c r="X258" s="85"/>
      <c r="Y258" s="102">
        <f t="shared" si="93"/>
        <v>26</v>
      </c>
      <c r="Z258" s="102">
        <f t="shared" si="94"/>
        <v>299.14999999999998</v>
      </c>
      <c r="AA258" s="102">
        <f t="shared" si="95"/>
        <v>27.7</v>
      </c>
      <c r="AB258" s="102">
        <f t="shared" si="96"/>
        <v>4.4471547409131738</v>
      </c>
      <c r="AC258" s="104">
        <f t="shared" si="97"/>
        <v>6.9137813614997707</v>
      </c>
      <c r="AD258" s="102">
        <f t="shared" si="98"/>
        <v>0.6432304564442396</v>
      </c>
      <c r="AE258" s="105">
        <f t="shared" si="99"/>
        <v>0.85</v>
      </c>
      <c r="AF258" s="102">
        <f t="shared" si="100"/>
        <v>3.6699635262774977</v>
      </c>
      <c r="AG258" s="105">
        <f t="shared" si="101"/>
        <v>4.9172543181434598</v>
      </c>
      <c r="AH258" s="105">
        <f t="shared" si="102"/>
        <v>0.03</v>
      </c>
      <c r="AI258" s="102">
        <f t="shared" si="104"/>
        <v>4.9472543181434601</v>
      </c>
      <c r="AJ258" s="106">
        <f t="shared" si="103"/>
        <v>60.292177013625853</v>
      </c>
      <c r="AK258" s="107">
        <f t="shared" si="105"/>
        <v>56.622213487348354</v>
      </c>
      <c r="AL258" s="82"/>
      <c r="AM258" s="85"/>
      <c r="AN258" s="85"/>
      <c r="AO258" s="85"/>
      <c r="AP258" s="85"/>
      <c r="AQ258" s="85"/>
      <c r="AR258" s="115"/>
      <c r="AS258" s="116" t="s">
        <v>487</v>
      </c>
      <c r="AT258" s="116" t="s">
        <v>1231</v>
      </c>
      <c r="AU258" s="116" t="s">
        <v>485</v>
      </c>
      <c r="AV258" s="116" t="s">
        <v>513</v>
      </c>
      <c r="AW258" s="116" t="s">
        <v>489</v>
      </c>
      <c r="AX258" s="116"/>
      <c r="AY258" s="85"/>
      <c r="AZ258" s="85"/>
      <c r="BA258" s="82"/>
      <c r="BB258" s="82"/>
    </row>
    <row r="259" spans="1:57" ht="16" x14ac:dyDescent="0.2">
      <c r="A259" s="101" t="s">
        <v>299</v>
      </c>
      <c r="B259" s="102">
        <v>2022</v>
      </c>
      <c r="C259" s="103">
        <v>7</v>
      </c>
      <c r="D259" s="102">
        <v>15</v>
      </c>
      <c r="E259" s="82"/>
      <c r="F259" s="131">
        <v>0.85</v>
      </c>
      <c r="G259" s="362">
        <v>4.9006231181051394</v>
      </c>
      <c r="H259" s="82"/>
      <c r="I259" s="362">
        <v>26.5</v>
      </c>
      <c r="J259" s="134">
        <v>28.1</v>
      </c>
      <c r="K259" s="82"/>
      <c r="L259" s="82"/>
      <c r="M259" s="108"/>
      <c r="N259" s="137" t="s">
        <v>763</v>
      </c>
      <c r="O259" s="82"/>
      <c r="P259" s="82"/>
      <c r="Q259" s="82"/>
      <c r="R259" s="140"/>
      <c r="S259" s="137" t="s">
        <v>763</v>
      </c>
      <c r="T259" s="137" t="s">
        <v>763</v>
      </c>
      <c r="U259" s="137" t="s">
        <v>763</v>
      </c>
      <c r="V259" s="85"/>
      <c r="W259" s="85"/>
      <c r="X259" s="85"/>
      <c r="Y259" s="102">
        <f t="shared" si="93"/>
        <v>26.5</v>
      </c>
      <c r="Z259" s="102">
        <f t="shared" si="94"/>
        <v>299.64999999999998</v>
      </c>
      <c r="AA259" s="102">
        <f t="shared" si="95"/>
        <v>28.1</v>
      </c>
      <c r="AB259" s="102">
        <f t="shared" si="96"/>
        <v>4.9006231181051394</v>
      </c>
      <c r="AC259" s="104">
        <f t="shared" si="97"/>
        <v>6.8396262671831627</v>
      </c>
      <c r="AD259" s="102">
        <f t="shared" si="98"/>
        <v>0.71650451744981325</v>
      </c>
      <c r="AE259" s="105">
        <f t="shared" si="99"/>
        <v>0.85</v>
      </c>
      <c r="AF259" s="102" t="str">
        <f t="shared" si="100"/>
        <v>NS</v>
      </c>
      <c r="AG259" s="105" t="str">
        <f t="shared" si="101"/>
        <v>NS</v>
      </c>
      <c r="AH259" s="105" t="str">
        <f t="shared" si="102"/>
        <v>NS</v>
      </c>
      <c r="AI259" s="102"/>
      <c r="AJ259" s="106" t="str">
        <f t="shared" si="103"/>
        <v>NS</v>
      </c>
      <c r="AK259" s="107"/>
      <c r="AL259" s="82"/>
      <c r="AM259" s="84" t="s">
        <v>1232</v>
      </c>
      <c r="AN259" s="82"/>
      <c r="AO259" s="82"/>
      <c r="AP259" s="82"/>
      <c r="AQ259" s="82"/>
      <c r="AR259" s="117" t="s">
        <v>522</v>
      </c>
      <c r="AS259" s="115"/>
      <c r="AT259" s="115"/>
      <c r="AU259" s="115"/>
      <c r="AV259" s="115"/>
      <c r="AW259" s="115"/>
      <c r="AX259" s="118"/>
      <c r="AY259" s="85"/>
      <c r="AZ259" s="85"/>
      <c r="BA259" s="82"/>
      <c r="BB259" s="82"/>
    </row>
    <row r="260" spans="1:57" ht="18" x14ac:dyDescent="0.25">
      <c r="A260" s="101" t="s">
        <v>299</v>
      </c>
      <c r="B260" s="102">
        <v>2022</v>
      </c>
      <c r="C260" s="103">
        <v>7</v>
      </c>
      <c r="D260" s="102">
        <v>15</v>
      </c>
      <c r="E260" s="82"/>
      <c r="F260" s="131">
        <v>0.85</v>
      </c>
      <c r="G260" s="362">
        <v>4.8951118204611559</v>
      </c>
      <c r="H260" s="82"/>
      <c r="I260" s="362">
        <v>26.5</v>
      </c>
      <c r="J260" s="134">
        <v>28.3</v>
      </c>
      <c r="K260" s="82"/>
      <c r="L260" s="82"/>
      <c r="M260" s="108"/>
      <c r="N260" s="137" t="s">
        <v>763</v>
      </c>
      <c r="O260" s="82"/>
      <c r="P260" s="82"/>
      <c r="Q260" s="82"/>
      <c r="R260" s="140"/>
      <c r="S260" s="137" t="s">
        <v>763</v>
      </c>
      <c r="T260" s="137" t="s">
        <v>763</v>
      </c>
      <c r="U260" s="137" t="s">
        <v>763</v>
      </c>
      <c r="V260" s="85"/>
      <c r="W260" s="85"/>
      <c r="X260" s="85"/>
      <c r="Y260" s="102">
        <f t="shared" si="93"/>
        <v>26.5</v>
      </c>
      <c r="Z260" s="102">
        <f t="shared" si="94"/>
        <v>299.64999999999998</v>
      </c>
      <c r="AA260" s="102">
        <f t="shared" si="95"/>
        <v>28.3</v>
      </c>
      <c r="AB260" s="102">
        <f t="shared" si="96"/>
        <v>4.8951118204611559</v>
      </c>
      <c r="AC260" s="104">
        <f t="shared" si="97"/>
        <v>6.8319247725086152</v>
      </c>
      <c r="AD260" s="102">
        <f t="shared" si="98"/>
        <v>0.71650552127840827</v>
      </c>
      <c r="AE260" s="105">
        <f t="shared" si="99"/>
        <v>0.85</v>
      </c>
      <c r="AF260" s="102" t="str">
        <f t="shared" si="100"/>
        <v>NS</v>
      </c>
      <c r="AG260" s="105" t="str">
        <f t="shared" si="101"/>
        <v>NS</v>
      </c>
      <c r="AH260" s="105" t="str">
        <f t="shared" si="102"/>
        <v>NS</v>
      </c>
      <c r="AI260" s="102"/>
      <c r="AJ260" s="106" t="str">
        <f t="shared" si="103"/>
        <v>NS</v>
      </c>
      <c r="AK260" s="107"/>
      <c r="AL260" s="82"/>
      <c r="AM260" s="119" t="s">
        <v>477</v>
      </c>
      <c r="AN260" s="109" t="s">
        <v>1231</v>
      </c>
      <c r="AO260" s="120" t="s">
        <v>479</v>
      </c>
      <c r="AP260" s="120" t="s">
        <v>726</v>
      </c>
      <c r="AQ260" s="120" t="s">
        <v>481</v>
      </c>
      <c r="AR260" s="118" t="s">
        <v>476</v>
      </c>
      <c r="AS260" s="115">
        <v>0.4</v>
      </c>
      <c r="AT260" s="118">
        <v>0.6</v>
      </c>
      <c r="AU260" s="121">
        <v>10</v>
      </c>
      <c r="AV260" s="115">
        <v>10</v>
      </c>
      <c r="AW260" s="122">
        <v>43</v>
      </c>
      <c r="AX260" s="118"/>
      <c r="AY260" s="85"/>
      <c r="AZ260" s="85"/>
      <c r="BA260" s="82"/>
      <c r="BB260" s="82"/>
    </row>
    <row r="261" spans="1:57" ht="16" x14ac:dyDescent="0.2">
      <c r="A261" s="101" t="s">
        <v>299</v>
      </c>
      <c r="B261" s="102">
        <v>2022</v>
      </c>
      <c r="C261" s="103">
        <v>7</v>
      </c>
      <c r="D261" s="102">
        <v>29</v>
      </c>
      <c r="E261" s="82"/>
      <c r="F261" s="131">
        <v>0.9</v>
      </c>
      <c r="G261" s="362">
        <v>4.3827383259855068</v>
      </c>
      <c r="H261" s="82"/>
      <c r="I261" s="362">
        <v>26</v>
      </c>
      <c r="J261" s="134">
        <v>25.1</v>
      </c>
      <c r="K261" s="82"/>
      <c r="L261" s="82"/>
      <c r="M261" s="82"/>
      <c r="N261" s="137" t="s">
        <v>763</v>
      </c>
      <c r="O261" s="82"/>
      <c r="P261" s="82"/>
      <c r="Q261" s="82"/>
      <c r="R261" s="140"/>
      <c r="S261" s="137" t="s">
        <v>763</v>
      </c>
      <c r="T261" s="137" t="s">
        <v>763</v>
      </c>
      <c r="U261" s="137" t="s">
        <v>763</v>
      </c>
      <c r="V261" s="85"/>
      <c r="W261" s="85"/>
      <c r="X261" s="85"/>
      <c r="Y261" s="102">
        <f t="shared" si="93"/>
        <v>26</v>
      </c>
      <c r="Z261" s="102">
        <f t="shared" si="94"/>
        <v>299.14999999999998</v>
      </c>
      <c r="AA261" s="102">
        <f t="shared" si="95"/>
        <v>25.1</v>
      </c>
      <c r="AB261" s="102">
        <f t="shared" si="96"/>
        <v>4.3827383259855068</v>
      </c>
      <c r="AC261" s="104">
        <f t="shared" si="97"/>
        <v>7.016160574202984</v>
      </c>
      <c r="AD261" s="102">
        <f t="shared" si="98"/>
        <v>0.62466334395195533</v>
      </c>
      <c r="AE261" s="105">
        <f t="shared" si="99"/>
        <v>0.9</v>
      </c>
      <c r="AF261" s="102" t="str">
        <f t="shared" si="100"/>
        <v>NS</v>
      </c>
      <c r="AG261" s="105" t="str">
        <f t="shared" si="101"/>
        <v>NS</v>
      </c>
      <c r="AH261" s="105" t="str">
        <f t="shared" si="102"/>
        <v>NS</v>
      </c>
      <c r="AI261" s="102"/>
      <c r="AJ261" s="106" t="str">
        <f t="shared" si="103"/>
        <v>NS</v>
      </c>
      <c r="AK261" s="107"/>
      <c r="AL261" s="82"/>
      <c r="AM261" s="123" t="s">
        <v>479</v>
      </c>
      <c r="AN261" s="124" t="s">
        <v>1233</v>
      </c>
      <c r="AO261" s="124" t="s">
        <v>485</v>
      </c>
      <c r="AP261" s="124" t="s">
        <v>1234</v>
      </c>
      <c r="AQ261" s="124"/>
      <c r="AR261" s="118" t="s">
        <v>482</v>
      </c>
      <c r="AS261" s="115">
        <v>0.9</v>
      </c>
      <c r="AT261" s="118">
        <v>3</v>
      </c>
      <c r="AU261" s="121">
        <v>1</v>
      </c>
      <c r="AV261" s="115">
        <v>3</v>
      </c>
      <c r="AW261" s="122">
        <v>20</v>
      </c>
      <c r="AX261" s="118"/>
      <c r="AY261" s="85"/>
      <c r="AZ261" s="102"/>
      <c r="BA261" s="102" t="s">
        <v>1235</v>
      </c>
      <c r="BB261" s="82"/>
    </row>
    <row r="262" spans="1:57" ht="16" x14ac:dyDescent="0.2">
      <c r="A262" s="101" t="s">
        <v>299</v>
      </c>
      <c r="B262" s="102">
        <v>2022</v>
      </c>
      <c r="C262" s="103">
        <v>7</v>
      </c>
      <c r="D262" s="102">
        <v>29</v>
      </c>
      <c r="E262" s="82"/>
      <c r="F262" s="131">
        <v>0.9</v>
      </c>
      <c r="G262" s="362">
        <v>4.4025790425920457</v>
      </c>
      <c r="H262" s="82"/>
      <c r="I262" s="362">
        <v>26</v>
      </c>
      <c r="J262" s="134">
        <v>24.3</v>
      </c>
      <c r="K262" s="82"/>
      <c r="L262" s="82"/>
      <c r="M262" s="82"/>
      <c r="N262" s="137" t="s">
        <v>763</v>
      </c>
      <c r="O262" s="82"/>
      <c r="P262" s="82"/>
      <c r="Q262" s="82"/>
      <c r="R262" s="140"/>
      <c r="S262" s="137" t="s">
        <v>763</v>
      </c>
      <c r="T262" s="137" t="s">
        <v>763</v>
      </c>
      <c r="U262" s="137" t="s">
        <v>763</v>
      </c>
      <c r="V262" s="85"/>
      <c r="W262" s="85"/>
      <c r="X262" s="85"/>
      <c r="Y262" s="102">
        <f t="shared" si="93"/>
        <v>26</v>
      </c>
      <c r="Z262" s="102">
        <f t="shared" si="94"/>
        <v>299.14999999999998</v>
      </c>
      <c r="AA262" s="102">
        <f t="shared" si="95"/>
        <v>24.3</v>
      </c>
      <c r="AB262" s="102">
        <f t="shared" si="96"/>
        <v>4.4025790425920457</v>
      </c>
      <c r="AC262" s="104">
        <f t="shared" si="97"/>
        <v>7.0479658348544412</v>
      </c>
      <c r="AD262" s="102">
        <f t="shared" si="98"/>
        <v>0.62465953237455929</v>
      </c>
      <c r="AE262" s="105">
        <f t="shared" si="99"/>
        <v>0.9</v>
      </c>
      <c r="AF262" s="102" t="str">
        <f t="shared" si="100"/>
        <v>NS</v>
      </c>
      <c r="AG262" s="105" t="str">
        <f t="shared" si="101"/>
        <v>NS</v>
      </c>
      <c r="AH262" s="105" t="str">
        <f t="shared" si="102"/>
        <v>NS</v>
      </c>
      <c r="AI262" s="102"/>
      <c r="AJ262" s="106" t="str">
        <f t="shared" si="103"/>
        <v>NS</v>
      </c>
      <c r="AK262" s="107"/>
      <c r="AL262" s="82"/>
      <c r="AM262" s="123" t="s">
        <v>1236</v>
      </c>
      <c r="AN262" s="125" t="s">
        <v>742</v>
      </c>
      <c r="AO262" s="125" t="s">
        <v>494</v>
      </c>
      <c r="AP262" s="125" t="s">
        <v>495</v>
      </c>
      <c r="AQ262" s="125" t="s">
        <v>494</v>
      </c>
      <c r="AR262" s="118"/>
      <c r="AS262" s="115" t="s">
        <v>487</v>
      </c>
      <c r="AT262" s="115" t="s">
        <v>976</v>
      </c>
      <c r="AU262" s="115" t="s">
        <v>485</v>
      </c>
      <c r="AV262" s="115" t="s">
        <v>488</v>
      </c>
      <c r="AW262" s="115" t="s">
        <v>489</v>
      </c>
      <c r="AX262" s="116" t="s">
        <v>490</v>
      </c>
      <c r="AY262" s="102"/>
      <c r="AZ262" s="102"/>
      <c r="BA262" s="84" t="s">
        <v>1</v>
      </c>
      <c r="BB262" s="82"/>
    </row>
    <row r="263" spans="1:57" ht="16" x14ac:dyDescent="0.2">
      <c r="A263" s="101" t="s">
        <v>299</v>
      </c>
      <c r="B263" s="102">
        <v>2022</v>
      </c>
      <c r="C263" s="132">
        <v>7</v>
      </c>
      <c r="D263" s="82">
        <v>29</v>
      </c>
      <c r="E263" s="85"/>
      <c r="F263" s="131">
        <v>0.9</v>
      </c>
      <c r="G263" s="362">
        <v>4.2451004292527399</v>
      </c>
      <c r="H263" s="85"/>
      <c r="I263" s="362">
        <v>27</v>
      </c>
      <c r="J263" s="134">
        <v>27.4</v>
      </c>
      <c r="K263" s="85"/>
      <c r="L263" s="85"/>
      <c r="M263" s="85"/>
      <c r="N263" s="137">
        <v>0.85672239126120497</v>
      </c>
      <c r="O263" s="85"/>
      <c r="P263" s="85"/>
      <c r="Q263" s="85"/>
      <c r="R263" s="140"/>
      <c r="S263" s="137">
        <v>44.578434426758577</v>
      </c>
      <c r="T263" s="137">
        <v>7.7079973214285697</v>
      </c>
      <c r="U263" s="137">
        <v>0.03</v>
      </c>
      <c r="V263" s="85"/>
      <c r="W263" s="85"/>
      <c r="X263" s="85"/>
      <c r="Y263" s="85">
        <f t="shared" si="93"/>
        <v>27</v>
      </c>
      <c r="Z263" s="82">
        <f t="shared" si="94"/>
        <v>300.14999999999998</v>
      </c>
      <c r="AA263" s="85">
        <f t="shared" si="95"/>
        <v>27.4</v>
      </c>
      <c r="AB263" s="85">
        <f t="shared" si="96"/>
        <v>4.2451004292527399</v>
      </c>
      <c r="AC263" s="110">
        <f t="shared" si="97"/>
        <v>6.8087078032957713</v>
      </c>
      <c r="AD263" s="82">
        <f t="shared" si="98"/>
        <v>0.62348107040191814</v>
      </c>
      <c r="AE263" s="111">
        <f t="shared" si="99"/>
        <v>0.9</v>
      </c>
      <c r="AF263" s="82">
        <f t="shared" si="100"/>
        <v>0.85672239126120497</v>
      </c>
      <c r="AG263" s="111">
        <f t="shared" si="101"/>
        <v>7.7079973214285697</v>
      </c>
      <c r="AH263" s="111">
        <f t="shared" si="102"/>
        <v>0.03</v>
      </c>
      <c r="AI263" s="102">
        <f t="shared" si="104"/>
        <v>7.73799732142857</v>
      </c>
      <c r="AJ263" s="112">
        <f t="shared" si="103"/>
        <v>44.578434426758577</v>
      </c>
      <c r="AK263" s="113">
        <f t="shared" si="105"/>
        <v>43.721712035497369</v>
      </c>
      <c r="AL263" s="82"/>
      <c r="AM263" s="82">
        <f>AD280</f>
        <v>0.68488918564487822</v>
      </c>
      <c r="AN263" s="82">
        <f>AE280</f>
        <v>1.0325</v>
      </c>
      <c r="AO263" s="82">
        <f>AF280</f>
        <v>2.4336578464012915</v>
      </c>
      <c r="AP263" s="82">
        <f>AI280</f>
        <v>5.6834846046488847</v>
      </c>
      <c r="AQ263" s="113">
        <f>AK280</f>
        <v>38.704005713811519</v>
      </c>
      <c r="AR263" s="118"/>
      <c r="AS263" s="115" t="s">
        <v>497</v>
      </c>
      <c r="AT263" s="115" t="s">
        <v>497</v>
      </c>
      <c r="AU263" s="115" t="s">
        <v>497</v>
      </c>
      <c r="AV263" s="115" t="s">
        <v>497</v>
      </c>
      <c r="AW263" s="115" t="s">
        <v>497</v>
      </c>
      <c r="AX263" s="116" t="s">
        <v>498</v>
      </c>
      <c r="AY263" s="102"/>
      <c r="AZ263" s="102"/>
      <c r="BA263" s="82"/>
      <c r="BB263" s="82"/>
    </row>
    <row r="264" spans="1:57" ht="16" x14ac:dyDescent="0.2">
      <c r="A264" s="101" t="s">
        <v>299</v>
      </c>
      <c r="B264" s="102">
        <v>2022</v>
      </c>
      <c r="C264" s="103">
        <v>7</v>
      </c>
      <c r="D264" s="102">
        <v>29</v>
      </c>
      <c r="E264" s="82"/>
      <c r="F264" s="131">
        <v>0.9</v>
      </c>
      <c r="G264" s="362">
        <v>4.2617937080529815</v>
      </c>
      <c r="H264" s="82"/>
      <c r="I264" s="362">
        <v>27</v>
      </c>
      <c r="J264" s="134">
        <v>26.7</v>
      </c>
      <c r="K264" s="82"/>
      <c r="L264" s="82"/>
      <c r="M264" s="108"/>
      <c r="N264" s="137">
        <v>0.87368316502020038</v>
      </c>
      <c r="O264" s="82"/>
      <c r="P264" s="82"/>
      <c r="Q264" s="82"/>
      <c r="R264" s="140"/>
      <c r="S264" s="137">
        <v>45.019382763252629</v>
      </c>
      <c r="T264" s="137">
        <v>9.2015687499999981</v>
      </c>
      <c r="U264" s="137">
        <v>0.03</v>
      </c>
      <c r="V264" s="85"/>
      <c r="W264" s="85"/>
      <c r="X264" s="85"/>
      <c r="Y264" s="102">
        <f t="shared" si="93"/>
        <v>27</v>
      </c>
      <c r="Z264" s="102">
        <f t="shared" si="94"/>
        <v>300.14999999999998</v>
      </c>
      <c r="AA264" s="102">
        <f t="shared" si="95"/>
        <v>26.7</v>
      </c>
      <c r="AB264" s="102">
        <f t="shared" si="96"/>
        <v>4.2617937080529815</v>
      </c>
      <c r="AC264" s="104">
        <f t="shared" si="97"/>
        <v>6.83551211669376</v>
      </c>
      <c r="AD264" s="102">
        <f t="shared" si="98"/>
        <v>0.62347833421943377</v>
      </c>
      <c r="AE264" s="105">
        <f t="shared" si="99"/>
        <v>0.9</v>
      </c>
      <c r="AF264" s="102">
        <f t="shared" si="100"/>
        <v>0.87368316502020038</v>
      </c>
      <c r="AG264" s="105">
        <f t="shared" si="101"/>
        <v>9.2015687499999981</v>
      </c>
      <c r="AH264" s="105">
        <f t="shared" si="102"/>
        <v>0.03</v>
      </c>
      <c r="AI264" s="102">
        <f t="shared" si="104"/>
        <v>9.2315687499999974</v>
      </c>
      <c r="AJ264" s="106">
        <f t="shared" si="103"/>
        <v>45.019382763252629</v>
      </c>
      <c r="AK264" s="107">
        <f t="shared" si="105"/>
        <v>44.145699598232426</v>
      </c>
      <c r="AL264" s="82"/>
      <c r="AM264" s="82"/>
      <c r="AN264" s="82"/>
      <c r="AO264" s="82"/>
      <c r="AP264" s="85"/>
      <c r="AQ264" s="82"/>
      <c r="AR264" s="82"/>
      <c r="AS264" s="115">
        <f>((LN(AM263)-LN(0.4))/(LN(0.9)-LN(0.4))*100)</f>
        <v>66.317975891399144</v>
      </c>
      <c r="AT264" s="120">
        <f>((LN(AN263)-LN(0.6))/(LN(3)-LN(0.6))*100)</f>
        <v>33.726598921613707</v>
      </c>
      <c r="AU264" s="115">
        <f>((LN(AO263)-LN(10))/(LN(1)-LN(10))*100)</f>
        <v>61.374048028223982</v>
      </c>
      <c r="AV264" s="115">
        <f>((LN(AP263)-LN(10))/(LN(3)-LN(10))*100)</f>
        <v>46.929678112573306</v>
      </c>
      <c r="AW264" s="115">
        <f>((LN(AQ263)-LN(43))/(LN(20)-LN(43))*100)</f>
        <v>13.750677481531614</v>
      </c>
      <c r="AX264" s="82"/>
      <c r="AY264" s="82"/>
      <c r="AZ264" s="82"/>
      <c r="BA264" s="82"/>
      <c r="BB264" s="82"/>
    </row>
    <row r="265" spans="1:57" ht="16" x14ac:dyDescent="0.2">
      <c r="A265" s="101" t="s">
        <v>299</v>
      </c>
      <c r="B265" s="102">
        <v>2022</v>
      </c>
      <c r="C265" s="103">
        <v>7</v>
      </c>
      <c r="D265" s="102">
        <v>29</v>
      </c>
      <c r="E265" s="82"/>
      <c r="F265" s="131">
        <v>0.9</v>
      </c>
      <c r="G265" s="362">
        <v>3.9343255028805544</v>
      </c>
      <c r="H265" s="82"/>
      <c r="I265" s="362">
        <v>27.1</v>
      </c>
      <c r="J265" s="134">
        <v>27.9</v>
      </c>
      <c r="K265" s="82"/>
      <c r="L265" s="82"/>
      <c r="M265" s="108"/>
      <c r="N265" s="137" t="s">
        <v>763</v>
      </c>
      <c r="O265" s="82"/>
      <c r="P265" s="82"/>
      <c r="Q265" s="82"/>
      <c r="R265" s="140"/>
      <c r="S265" s="137" t="s">
        <v>763</v>
      </c>
      <c r="T265" s="137" t="s">
        <v>763</v>
      </c>
      <c r="U265" s="137" t="s">
        <v>763</v>
      </c>
      <c r="V265" s="85"/>
      <c r="W265" s="85"/>
      <c r="X265" s="85"/>
      <c r="Y265" s="102">
        <f t="shared" si="93"/>
        <v>27.1</v>
      </c>
      <c r="Z265" s="102">
        <f t="shared" si="94"/>
        <v>300.25</v>
      </c>
      <c r="AA265" s="102">
        <f t="shared" si="95"/>
        <v>27.9</v>
      </c>
      <c r="AB265" s="102">
        <f t="shared" si="96"/>
        <v>3.9343255028805544</v>
      </c>
      <c r="AC265" s="104">
        <f t="shared" si="97"/>
        <v>6.7781928777893672</v>
      </c>
      <c r="AD265" s="102">
        <f t="shared" si="98"/>
        <v>0.58043870598201264</v>
      </c>
      <c r="AE265" s="105">
        <f t="shared" si="99"/>
        <v>0.9</v>
      </c>
      <c r="AF265" s="102" t="str">
        <f t="shared" si="100"/>
        <v>NS</v>
      </c>
      <c r="AG265" s="105" t="str">
        <f t="shared" si="101"/>
        <v>NS</v>
      </c>
      <c r="AH265" s="105" t="str">
        <f t="shared" si="102"/>
        <v>NS</v>
      </c>
      <c r="AI265" s="102"/>
      <c r="AJ265" s="106" t="str">
        <f t="shared" si="103"/>
        <v>NS</v>
      </c>
      <c r="AK265" s="107"/>
      <c r="AL265" s="82"/>
      <c r="AM265" s="85"/>
      <c r="AN265" s="85"/>
      <c r="AO265" s="85"/>
      <c r="AP265" s="128" t="s">
        <v>1237</v>
      </c>
      <c r="AQ265" s="85"/>
      <c r="AR265" s="82"/>
      <c r="AS265" s="378">
        <f>IF(AS264&gt;100, 100, IF(AS264&lt;0, 0, AS264))</f>
        <v>66.317975891399144</v>
      </c>
      <c r="AT265" s="82">
        <f t="shared" ref="AT265:AW265" si="106">IF(AT264&gt;100, 100, IF(AT264&lt;0, 0, AT264))</f>
        <v>33.726598921613707</v>
      </c>
      <c r="AU265" s="82">
        <f t="shared" si="106"/>
        <v>61.374048028223982</v>
      </c>
      <c r="AV265" s="82">
        <f t="shared" si="106"/>
        <v>46.929678112573306</v>
      </c>
      <c r="AW265" s="82">
        <f t="shared" si="106"/>
        <v>13.750677481531614</v>
      </c>
      <c r="AX265" s="129">
        <f>AVERAGE(AS265:AW265)</f>
        <v>44.419795687068344</v>
      </c>
      <c r="AY265" s="84"/>
      <c r="AZ265" s="84"/>
      <c r="BA265" s="84" t="str">
        <f>IF(AX265&gt;65, "Acceptable; Ongoing Protection is Required", "Unacceptable; Immediate Restoration is Required")</f>
        <v>Unacceptable; Immediate Restoration is Required</v>
      </c>
      <c r="BB265" s="82"/>
    </row>
    <row r="266" spans="1:57" ht="16" x14ac:dyDescent="0.2">
      <c r="A266" s="101" t="s">
        <v>299</v>
      </c>
      <c r="B266" s="102">
        <v>2022</v>
      </c>
      <c r="C266" s="103">
        <v>7</v>
      </c>
      <c r="D266" s="102">
        <v>29</v>
      </c>
      <c r="E266" s="82"/>
      <c r="F266" s="131">
        <v>0.9</v>
      </c>
      <c r="G266" s="362">
        <v>3.9343255028805544</v>
      </c>
      <c r="H266" s="82"/>
      <c r="I266" s="362">
        <v>27.1</v>
      </c>
      <c r="J266" s="134">
        <v>27.9</v>
      </c>
      <c r="K266" s="82"/>
      <c r="L266" s="82"/>
      <c r="M266" s="108"/>
      <c r="N266" s="137" t="s">
        <v>763</v>
      </c>
      <c r="O266" s="82"/>
      <c r="P266" s="82"/>
      <c r="Q266" s="82"/>
      <c r="R266" s="140"/>
      <c r="S266" s="137" t="s">
        <v>763</v>
      </c>
      <c r="T266" s="137" t="s">
        <v>763</v>
      </c>
      <c r="U266" s="137" t="s">
        <v>763</v>
      </c>
      <c r="V266" s="85"/>
      <c r="W266" s="85"/>
      <c r="X266" s="85"/>
      <c r="Y266" s="102">
        <f t="shared" si="93"/>
        <v>27.1</v>
      </c>
      <c r="Z266" s="102">
        <f t="shared" si="94"/>
        <v>300.25</v>
      </c>
      <c r="AA266" s="102">
        <f t="shared" si="95"/>
        <v>27.9</v>
      </c>
      <c r="AB266" s="102">
        <f t="shared" si="96"/>
        <v>3.9343255028805544</v>
      </c>
      <c r="AC266" s="104">
        <f t="shared" si="97"/>
        <v>6.7781928777893672</v>
      </c>
      <c r="AD266" s="102">
        <f t="shared" si="98"/>
        <v>0.58043870598201264</v>
      </c>
      <c r="AE266" s="105">
        <f t="shared" si="99"/>
        <v>0.9</v>
      </c>
      <c r="AF266" s="102" t="str">
        <f t="shared" si="100"/>
        <v>NS</v>
      </c>
      <c r="AG266" s="105" t="str">
        <f t="shared" si="101"/>
        <v>NS</v>
      </c>
      <c r="AH266" s="105" t="str">
        <f t="shared" si="102"/>
        <v>NS</v>
      </c>
      <c r="AI266" s="102"/>
      <c r="AJ266" s="106" t="str">
        <f t="shared" si="103"/>
        <v>NS</v>
      </c>
      <c r="AK266" s="107"/>
      <c r="AL266" s="82"/>
      <c r="AM266" s="85"/>
      <c r="AN266" s="85"/>
      <c r="AO266" s="85"/>
      <c r="AP266" s="85"/>
      <c r="AQ266" s="85"/>
      <c r="AR266" s="85"/>
      <c r="AS266" s="85"/>
      <c r="AT266" s="85"/>
      <c r="AU266" s="85"/>
      <c r="AV266" s="85"/>
      <c r="AW266" s="126" t="s">
        <v>1238</v>
      </c>
      <c r="AX266" s="126">
        <f>AVERAGE(AS265:AW265)</f>
        <v>44.419795687068344</v>
      </c>
      <c r="AY266" s="85"/>
      <c r="AZ266" s="85"/>
      <c r="BA266" s="82"/>
      <c r="BB266" s="82"/>
    </row>
    <row r="267" spans="1:57" ht="16" x14ac:dyDescent="0.2">
      <c r="A267" s="101" t="s">
        <v>299</v>
      </c>
      <c r="B267" s="102">
        <v>2022</v>
      </c>
      <c r="C267" s="103">
        <v>8</v>
      </c>
      <c r="D267" s="102">
        <v>15</v>
      </c>
      <c r="E267" s="82"/>
      <c r="F267" s="131">
        <v>1.38</v>
      </c>
      <c r="G267" s="362">
        <v>5.9892157858584989</v>
      </c>
      <c r="H267" s="82"/>
      <c r="I267" s="362">
        <v>22.9</v>
      </c>
      <c r="J267" s="134">
        <v>28</v>
      </c>
      <c r="K267" s="82"/>
      <c r="L267" s="82"/>
      <c r="M267" s="108"/>
      <c r="N267" s="137" t="s">
        <v>763</v>
      </c>
      <c r="O267" s="82"/>
      <c r="P267" s="82"/>
      <c r="Q267" s="82"/>
      <c r="R267" s="140"/>
      <c r="S267" s="137" t="s">
        <v>763</v>
      </c>
      <c r="T267" s="137" t="s">
        <v>763</v>
      </c>
      <c r="U267" s="137" t="s">
        <v>763</v>
      </c>
      <c r="V267" s="85"/>
      <c r="W267" s="85"/>
      <c r="X267" s="85"/>
      <c r="Y267" s="102">
        <f t="shared" si="93"/>
        <v>22.9</v>
      </c>
      <c r="Z267" s="102">
        <f t="shared" si="94"/>
        <v>296.04999999999995</v>
      </c>
      <c r="AA267" s="102">
        <f t="shared" si="95"/>
        <v>28</v>
      </c>
      <c r="AB267" s="102">
        <f t="shared" si="96"/>
        <v>5.9892157858584989</v>
      </c>
      <c r="AC267" s="104">
        <f t="shared" si="97"/>
        <v>7.2872416844070917</v>
      </c>
      <c r="AD267" s="102">
        <f t="shared" si="98"/>
        <v>0.82187692480049757</v>
      </c>
      <c r="AE267" s="105">
        <f t="shared" si="99"/>
        <v>1.38</v>
      </c>
      <c r="AF267" s="102" t="str">
        <f t="shared" si="100"/>
        <v>NS</v>
      </c>
      <c r="AG267" s="105" t="str">
        <f t="shared" si="101"/>
        <v>NS</v>
      </c>
      <c r="AH267" s="105" t="str">
        <f t="shared" si="102"/>
        <v>NS</v>
      </c>
      <c r="AI267" s="102"/>
      <c r="AJ267" s="106" t="str">
        <f t="shared" si="103"/>
        <v>NS</v>
      </c>
      <c r="AK267" s="107"/>
      <c r="AL267" s="82"/>
      <c r="AM267" s="82"/>
      <c r="AN267" s="82"/>
      <c r="AO267" s="82"/>
      <c r="AP267" s="85"/>
      <c r="AQ267" s="82"/>
      <c r="AR267" s="82"/>
      <c r="AS267" s="115"/>
      <c r="AT267" s="120"/>
      <c r="AU267" s="115"/>
      <c r="AV267" s="115"/>
      <c r="AW267" s="115"/>
      <c r="AX267" s="82">
        <f>AVERAGE(AS265:AW265)</f>
        <v>44.419795687068344</v>
      </c>
      <c r="AY267" s="82"/>
      <c r="AZ267" s="82"/>
      <c r="BA267" s="82"/>
      <c r="BB267" s="82"/>
    </row>
    <row r="268" spans="1:57" ht="16" x14ac:dyDescent="0.2">
      <c r="A268" s="101" t="s">
        <v>299</v>
      </c>
      <c r="B268" s="102">
        <v>2022</v>
      </c>
      <c r="C268" s="103">
        <v>8</v>
      </c>
      <c r="D268" s="102">
        <v>15</v>
      </c>
      <c r="E268" s="82"/>
      <c r="F268" s="131">
        <v>1.38</v>
      </c>
      <c r="G268" s="362">
        <v>5.9892157858584989</v>
      </c>
      <c r="H268" s="82"/>
      <c r="I268" s="362">
        <v>22.9</v>
      </c>
      <c r="J268" s="134">
        <v>28</v>
      </c>
      <c r="K268" s="82"/>
      <c r="L268" s="82"/>
      <c r="M268" s="82"/>
      <c r="N268" s="137" t="s">
        <v>763</v>
      </c>
      <c r="O268" s="82"/>
      <c r="P268" s="82"/>
      <c r="Q268" s="82"/>
      <c r="R268" s="140"/>
      <c r="S268" s="137" t="s">
        <v>763</v>
      </c>
      <c r="T268" s="137" t="s">
        <v>763</v>
      </c>
      <c r="U268" s="137" t="s">
        <v>763</v>
      </c>
      <c r="V268" s="85"/>
      <c r="W268" s="85"/>
      <c r="X268" s="85"/>
      <c r="Y268" s="102">
        <f t="shared" si="93"/>
        <v>22.9</v>
      </c>
      <c r="Z268" s="102">
        <f t="shared" si="94"/>
        <v>296.04999999999995</v>
      </c>
      <c r="AA268" s="102">
        <f t="shared" si="95"/>
        <v>28</v>
      </c>
      <c r="AB268" s="102">
        <f t="shared" si="96"/>
        <v>5.9892157858584989</v>
      </c>
      <c r="AC268" s="104">
        <f t="shared" si="97"/>
        <v>7.2872416844070917</v>
      </c>
      <c r="AD268" s="102">
        <f t="shared" si="98"/>
        <v>0.82187692480049757</v>
      </c>
      <c r="AE268" s="105">
        <f t="shared" si="99"/>
        <v>1.38</v>
      </c>
      <c r="AF268" s="102" t="str">
        <f t="shared" si="100"/>
        <v>NS</v>
      </c>
      <c r="AG268" s="105" t="str">
        <f t="shared" si="101"/>
        <v>NS</v>
      </c>
      <c r="AH268" s="105" t="str">
        <f t="shared" si="102"/>
        <v>NS</v>
      </c>
      <c r="AI268" s="102"/>
      <c r="AJ268" s="106" t="str">
        <f t="shared" si="103"/>
        <v>NS</v>
      </c>
      <c r="AK268" s="107"/>
      <c r="AL268" s="82"/>
      <c r="AM268" s="123"/>
      <c r="AN268" s="124"/>
      <c r="AO268" s="124"/>
      <c r="AP268" s="124"/>
      <c r="AQ268" s="124"/>
      <c r="AR268" s="118"/>
      <c r="AS268" s="115"/>
      <c r="AT268" s="118"/>
      <c r="AU268" s="121"/>
      <c r="AV268" s="115"/>
      <c r="AW268" s="122"/>
      <c r="AX268" s="118"/>
      <c r="AY268" s="85"/>
      <c r="AZ268" s="102"/>
      <c r="BA268" s="102"/>
      <c r="BB268" s="82"/>
    </row>
    <row r="269" spans="1:57" ht="16" x14ac:dyDescent="0.2">
      <c r="A269" s="101" t="s">
        <v>299</v>
      </c>
      <c r="B269" s="102">
        <v>2022</v>
      </c>
      <c r="C269" s="103">
        <v>8</v>
      </c>
      <c r="D269" s="102">
        <v>15</v>
      </c>
      <c r="E269" s="82"/>
      <c r="F269" s="131">
        <v>1.38</v>
      </c>
      <c r="G269" s="362">
        <v>6.595538969133643</v>
      </c>
      <c r="H269" s="82"/>
      <c r="I269" s="362">
        <v>23.7</v>
      </c>
      <c r="J269" s="134">
        <v>29</v>
      </c>
      <c r="K269" s="82"/>
      <c r="L269" s="82"/>
      <c r="M269" s="82"/>
      <c r="N269" s="137">
        <v>3.1547305225796309</v>
      </c>
      <c r="O269" s="82"/>
      <c r="P269" s="82"/>
      <c r="Q269" s="82"/>
      <c r="R269" s="140"/>
      <c r="S269" s="137">
        <v>23.410911313981693</v>
      </c>
      <c r="T269" s="137">
        <v>3.0131791666666663</v>
      </c>
      <c r="U269" s="137">
        <v>0.03</v>
      </c>
      <c r="V269" s="85"/>
      <c r="W269" s="85"/>
      <c r="X269" s="85"/>
      <c r="Y269" s="102">
        <f t="shared" si="93"/>
        <v>23.7</v>
      </c>
      <c r="Z269" s="102">
        <f t="shared" si="94"/>
        <v>296.84999999999997</v>
      </c>
      <c r="AA269" s="102">
        <f t="shared" si="95"/>
        <v>29</v>
      </c>
      <c r="AB269" s="102">
        <f t="shared" si="96"/>
        <v>6.595538969133643</v>
      </c>
      <c r="AC269" s="104">
        <f t="shared" si="97"/>
        <v>7.1428774867455118</v>
      </c>
      <c r="AD269" s="102">
        <f t="shared" si="98"/>
        <v>0.92337282577959334</v>
      </c>
      <c r="AE269" s="105">
        <f t="shared" si="99"/>
        <v>1.38</v>
      </c>
      <c r="AF269" s="102">
        <f t="shared" si="100"/>
        <v>3.1547305225796309</v>
      </c>
      <c r="AG269" s="105">
        <f t="shared" si="101"/>
        <v>3.0131791666666663</v>
      </c>
      <c r="AH269" s="105">
        <f t="shared" si="102"/>
        <v>0.03</v>
      </c>
      <c r="AI269" s="102">
        <f t="shared" ref="AI269" si="107">IF(Y269=" ", " ", IF(Y269&gt;0, SUM(AG269:AH269)))</f>
        <v>3.0431791666666661</v>
      </c>
      <c r="AJ269" s="106">
        <f t="shared" si="103"/>
        <v>23.410911313981693</v>
      </c>
      <c r="AK269" s="107">
        <f t="shared" si="105"/>
        <v>20.256180791402063</v>
      </c>
      <c r="AL269" s="82"/>
      <c r="AM269" s="123"/>
      <c r="AN269" s="125"/>
      <c r="AO269" s="125"/>
      <c r="AP269" s="125"/>
      <c r="AQ269" s="125"/>
      <c r="AR269" s="118"/>
      <c r="AS269" s="115"/>
      <c r="AT269" s="115"/>
      <c r="AU269" s="115"/>
      <c r="AV269" s="115"/>
      <c r="AW269" s="115"/>
      <c r="AX269" s="116"/>
      <c r="AY269" s="102"/>
      <c r="AZ269" s="102"/>
      <c r="BA269" s="84"/>
      <c r="BB269" s="82"/>
    </row>
    <row r="270" spans="1:57" ht="16" x14ac:dyDescent="0.2">
      <c r="A270" s="101" t="s">
        <v>299</v>
      </c>
      <c r="B270" s="102">
        <v>2022</v>
      </c>
      <c r="C270" s="132">
        <v>8</v>
      </c>
      <c r="D270" s="82">
        <v>15</v>
      </c>
      <c r="E270" s="85"/>
      <c r="F270" s="131">
        <v>1.38</v>
      </c>
      <c r="G270" s="362">
        <v>6.6031144197560456</v>
      </c>
      <c r="H270" s="85"/>
      <c r="I270" s="362">
        <v>23.7</v>
      </c>
      <c r="J270" s="134">
        <v>28.8</v>
      </c>
      <c r="K270" s="85"/>
      <c r="L270" s="85"/>
      <c r="M270" s="85"/>
      <c r="N270" s="137">
        <v>2.1331847832550617</v>
      </c>
      <c r="O270" s="85"/>
      <c r="P270" s="85"/>
      <c r="Q270" s="85"/>
      <c r="R270" s="140"/>
      <c r="S270" s="137">
        <v>29.350241888306552</v>
      </c>
      <c r="T270" s="137">
        <v>2.8732934523809521</v>
      </c>
      <c r="U270" s="137">
        <v>0.03</v>
      </c>
      <c r="V270" s="85"/>
      <c r="W270" s="85"/>
      <c r="X270" s="85"/>
      <c r="Y270" s="85">
        <f t="shared" si="93"/>
        <v>23.7</v>
      </c>
      <c r="Z270" s="82">
        <f t="shared" si="94"/>
        <v>296.84999999999997</v>
      </c>
      <c r="AA270" s="85">
        <f t="shared" si="95"/>
        <v>28.8</v>
      </c>
      <c r="AB270" s="85">
        <f t="shared" si="96"/>
        <v>6.6031144197560456</v>
      </c>
      <c r="AC270" s="110">
        <f t="shared" si="97"/>
        <v>7.1510944403901364</v>
      </c>
      <c r="AD270" s="82">
        <f t="shared" si="98"/>
        <v>0.92337116714064893</v>
      </c>
      <c r="AE270" s="111">
        <f t="shared" si="99"/>
        <v>1.38</v>
      </c>
      <c r="AF270" s="82">
        <f t="shared" si="100"/>
        <v>2.1331847832550617</v>
      </c>
      <c r="AG270" s="111">
        <f t="shared" si="101"/>
        <v>2.8732934523809521</v>
      </c>
      <c r="AH270" s="111">
        <f t="shared" si="102"/>
        <v>0.03</v>
      </c>
      <c r="AI270" s="102">
        <f t="shared" si="104"/>
        <v>2.9032934523809519</v>
      </c>
      <c r="AJ270" s="112">
        <f t="shared" si="103"/>
        <v>29.350241888306552</v>
      </c>
      <c r="AK270" s="113">
        <f t="shared" si="105"/>
        <v>27.217057105051492</v>
      </c>
      <c r="AL270" s="82"/>
      <c r="AM270" s="82"/>
      <c r="AN270" s="82"/>
      <c r="AO270" s="82"/>
      <c r="AP270" s="82"/>
      <c r="AQ270" s="113"/>
      <c r="AR270" s="118"/>
      <c r="AS270" s="115"/>
      <c r="AT270" s="115"/>
      <c r="AU270" s="115"/>
      <c r="AV270" s="115"/>
      <c r="AW270" s="115"/>
      <c r="AX270" s="116"/>
      <c r="AY270" s="102"/>
      <c r="AZ270" s="102"/>
      <c r="BA270" s="82"/>
      <c r="BB270" s="82"/>
    </row>
    <row r="271" spans="1:57" ht="16" x14ac:dyDescent="0.2">
      <c r="A271" s="101" t="s">
        <v>299</v>
      </c>
      <c r="B271" s="102">
        <v>2022</v>
      </c>
      <c r="C271" s="103">
        <v>8</v>
      </c>
      <c r="D271" s="102">
        <v>15</v>
      </c>
      <c r="E271" s="82"/>
      <c r="F271" s="131">
        <v>1.38</v>
      </c>
      <c r="G271" s="362">
        <v>6.6238679372278897</v>
      </c>
      <c r="H271" s="82"/>
      <c r="I271" s="362">
        <v>23.7</v>
      </c>
      <c r="J271" s="134">
        <v>28.7</v>
      </c>
      <c r="K271" s="82"/>
      <c r="L271" s="82"/>
      <c r="M271" s="82"/>
      <c r="N271" s="137" t="s">
        <v>763</v>
      </c>
      <c r="O271" s="82"/>
      <c r="P271" s="82"/>
      <c r="Q271" s="82"/>
      <c r="R271" s="140"/>
      <c r="S271" s="137" t="s">
        <v>763</v>
      </c>
      <c r="T271" s="137" t="s">
        <v>763</v>
      </c>
      <c r="U271" s="137" t="s">
        <v>763</v>
      </c>
      <c r="V271" s="85"/>
      <c r="W271" s="85"/>
      <c r="X271" s="85"/>
      <c r="Y271" s="102">
        <f t="shared" si="93"/>
        <v>23.7</v>
      </c>
      <c r="Z271" s="102">
        <f t="shared" si="94"/>
        <v>296.84999999999997</v>
      </c>
      <c r="AA271" s="102">
        <f t="shared" si="95"/>
        <v>28.7</v>
      </c>
      <c r="AB271" s="102">
        <f t="shared" si="96"/>
        <v>6.6238679372278897</v>
      </c>
      <c r="AC271" s="104">
        <f t="shared" si="97"/>
        <v>7.1552064612352027</v>
      </c>
      <c r="AD271" s="102">
        <f t="shared" si="98"/>
        <v>0.92574099337511107</v>
      </c>
      <c r="AE271" s="105">
        <f t="shared" si="99"/>
        <v>1.38</v>
      </c>
      <c r="AF271" s="102" t="str">
        <f t="shared" si="100"/>
        <v>NS</v>
      </c>
      <c r="AG271" s="105" t="str">
        <f t="shared" si="101"/>
        <v>NS</v>
      </c>
      <c r="AH271" s="105" t="str">
        <f t="shared" si="102"/>
        <v>NS</v>
      </c>
      <c r="AI271" s="102"/>
      <c r="AJ271" s="106" t="str">
        <f t="shared" si="103"/>
        <v>NS</v>
      </c>
      <c r="AK271" s="107"/>
      <c r="AL271" s="82"/>
      <c r="AM271" s="82"/>
      <c r="AN271" s="82"/>
      <c r="AO271" s="82"/>
      <c r="AP271" s="85"/>
      <c r="AQ271" s="82"/>
      <c r="AR271" s="82"/>
      <c r="AS271" s="115"/>
      <c r="AT271" s="120"/>
      <c r="AU271" s="115"/>
      <c r="AV271" s="115"/>
      <c r="AW271" s="115"/>
      <c r="AX271" s="82"/>
      <c r="AY271" s="82"/>
      <c r="AZ271" s="82"/>
      <c r="BA271" s="82"/>
      <c r="BB271" s="82"/>
    </row>
    <row r="272" spans="1:57" ht="16" x14ac:dyDescent="0.2">
      <c r="A272" s="101" t="s">
        <v>299</v>
      </c>
      <c r="B272" s="102">
        <v>2022</v>
      </c>
      <c r="C272" s="132">
        <v>8</v>
      </c>
      <c r="D272" s="82">
        <v>15</v>
      </c>
      <c r="E272" s="85"/>
      <c r="F272" s="131">
        <v>1.38</v>
      </c>
      <c r="G272" s="362">
        <v>6.6200672167258938</v>
      </c>
      <c r="H272" s="85"/>
      <c r="I272" s="362">
        <v>23.7</v>
      </c>
      <c r="J272" s="134">
        <v>28.8</v>
      </c>
      <c r="K272" s="85"/>
      <c r="L272" s="85"/>
      <c r="M272" s="85"/>
      <c r="N272" s="137" t="s">
        <v>763</v>
      </c>
      <c r="O272" s="85"/>
      <c r="P272" s="85"/>
      <c r="Q272" s="85"/>
      <c r="R272" s="140"/>
      <c r="S272" s="137" t="s">
        <v>763</v>
      </c>
      <c r="T272" s="137" t="s">
        <v>763</v>
      </c>
      <c r="U272" s="137" t="s">
        <v>763</v>
      </c>
      <c r="V272" s="85"/>
      <c r="W272" s="85"/>
      <c r="X272" s="85"/>
      <c r="Y272" s="85">
        <f t="shared" si="93"/>
        <v>23.7</v>
      </c>
      <c r="Z272" s="82">
        <f t="shared" si="94"/>
        <v>296.84999999999997</v>
      </c>
      <c r="AA272" s="85">
        <f t="shared" si="95"/>
        <v>28.8</v>
      </c>
      <c r="AB272" s="85">
        <f t="shared" si="96"/>
        <v>6.6200672167258938</v>
      </c>
      <c r="AC272" s="110">
        <f t="shared" si="97"/>
        <v>7.1510944403901364</v>
      </c>
      <c r="AD272" s="82">
        <f t="shared" si="98"/>
        <v>0.9257418248226531</v>
      </c>
      <c r="AE272" s="111">
        <f t="shared" si="99"/>
        <v>1.38</v>
      </c>
      <c r="AF272" s="82" t="str">
        <f t="shared" si="100"/>
        <v>NS</v>
      </c>
      <c r="AG272" s="111" t="str">
        <f t="shared" si="101"/>
        <v>NS</v>
      </c>
      <c r="AH272" s="111" t="str">
        <f t="shared" si="102"/>
        <v>NS</v>
      </c>
      <c r="AI272" s="102"/>
      <c r="AJ272" s="112" t="str">
        <f t="shared" si="103"/>
        <v>NS</v>
      </c>
      <c r="AK272" s="113"/>
      <c r="AL272" s="82"/>
      <c r="AM272" s="82"/>
      <c r="AN272" s="82"/>
      <c r="AO272" s="82"/>
      <c r="AP272" s="82"/>
      <c r="AQ272" s="113"/>
      <c r="AR272" s="118"/>
      <c r="AS272" s="115"/>
      <c r="AT272" s="115"/>
      <c r="AU272" s="115"/>
      <c r="AV272" s="115"/>
      <c r="AW272" s="115"/>
      <c r="AX272" s="116"/>
      <c r="AY272" s="102"/>
      <c r="AZ272" s="102"/>
      <c r="BA272" s="82"/>
      <c r="BB272" s="82"/>
      <c r="BD272" s="348" t="s">
        <v>1259</v>
      </c>
      <c r="BE272" t="s">
        <v>1260</v>
      </c>
    </row>
    <row r="273" spans="1:57" ht="16" x14ac:dyDescent="0.2">
      <c r="A273" s="101" t="s">
        <v>299</v>
      </c>
      <c r="B273" s="102">
        <v>2022</v>
      </c>
      <c r="C273" s="103">
        <v>8</v>
      </c>
      <c r="D273" s="102">
        <v>30</v>
      </c>
      <c r="E273" s="82"/>
      <c r="F273" s="131">
        <v>1</v>
      </c>
      <c r="G273" s="362">
        <v>4.6608005065814337</v>
      </c>
      <c r="H273" s="82"/>
      <c r="I273" s="362">
        <v>25.2</v>
      </c>
      <c r="J273" s="134">
        <v>25.6</v>
      </c>
      <c r="K273" s="82"/>
      <c r="L273" s="82"/>
      <c r="M273" s="108"/>
      <c r="N273" s="137" t="s">
        <v>763</v>
      </c>
      <c r="O273" s="82"/>
      <c r="P273" s="82"/>
      <c r="Q273" s="82"/>
      <c r="R273" s="140"/>
      <c r="S273" s="137" t="s">
        <v>763</v>
      </c>
      <c r="T273" s="137" t="s">
        <v>763</v>
      </c>
      <c r="U273" s="137" t="s">
        <v>763</v>
      </c>
      <c r="V273" s="85"/>
      <c r="W273" s="85"/>
      <c r="X273" s="85"/>
      <c r="Y273" s="102">
        <f t="shared" si="93"/>
        <v>25.2</v>
      </c>
      <c r="Z273" s="102">
        <f t="shared" si="94"/>
        <v>298.34999999999997</v>
      </c>
      <c r="AA273" s="102">
        <f t="shared" si="95"/>
        <v>25.6</v>
      </c>
      <c r="AB273" s="102">
        <f t="shared" si="96"/>
        <v>4.6608005065814337</v>
      </c>
      <c r="AC273" s="104">
        <f t="shared" si="97"/>
        <v>7.0939273782528272</v>
      </c>
      <c r="AD273" s="102">
        <f t="shared" si="98"/>
        <v>0.65701271778868264</v>
      </c>
      <c r="AE273" s="105">
        <f t="shared" si="99"/>
        <v>1</v>
      </c>
      <c r="AF273" s="102" t="str">
        <f t="shared" si="100"/>
        <v>NS</v>
      </c>
      <c r="AG273" s="105" t="str">
        <f t="shared" si="101"/>
        <v>NS</v>
      </c>
      <c r="AH273" s="105" t="str">
        <f t="shared" si="102"/>
        <v>NS</v>
      </c>
      <c r="AI273" s="102"/>
      <c r="AJ273" s="106" t="str">
        <f t="shared" si="103"/>
        <v>NS</v>
      </c>
      <c r="AK273" s="107"/>
      <c r="AL273" s="82"/>
      <c r="AM273" s="85"/>
      <c r="AN273" s="85"/>
      <c r="AO273" s="85"/>
      <c r="AP273" s="85"/>
      <c r="AQ273" s="85"/>
      <c r="AR273" s="114"/>
      <c r="AS273" s="102"/>
      <c r="AT273" s="85"/>
      <c r="AU273" s="85"/>
      <c r="AV273" s="85"/>
      <c r="AW273" s="85"/>
      <c r="AX273" s="85"/>
      <c r="AY273" s="85"/>
      <c r="AZ273" s="85"/>
      <c r="BA273" s="82"/>
      <c r="BB273" s="82"/>
      <c r="BD273" s="346"/>
      <c r="BE273" t="s">
        <v>1261</v>
      </c>
    </row>
    <row r="274" spans="1:57" ht="16" x14ac:dyDescent="0.2">
      <c r="A274" s="101" t="s">
        <v>299</v>
      </c>
      <c r="B274" s="102">
        <v>2022</v>
      </c>
      <c r="C274" s="103">
        <v>8</v>
      </c>
      <c r="D274" s="102">
        <v>30</v>
      </c>
      <c r="E274" s="82"/>
      <c r="F274" s="131">
        <v>1</v>
      </c>
      <c r="G274" s="362">
        <v>4.6608005065814337</v>
      </c>
      <c r="H274" s="82"/>
      <c r="I274" s="362">
        <v>25.2</v>
      </c>
      <c r="J274" s="134">
        <v>25.6</v>
      </c>
      <c r="K274" s="82"/>
      <c r="L274" s="82"/>
      <c r="M274" s="108"/>
      <c r="N274" s="137" t="s">
        <v>763</v>
      </c>
      <c r="O274" s="82"/>
      <c r="P274" s="82"/>
      <c r="Q274" s="82"/>
      <c r="R274" s="140"/>
      <c r="S274" s="137" t="s">
        <v>763</v>
      </c>
      <c r="T274" s="137" t="s">
        <v>763</v>
      </c>
      <c r="U274" s="137" t="s">
        <v>763</v>
      </c>
      <c r="V274" s="85"/>
      <c r="W274" s="85"/>
      <c r="X274" s="85"/>
      <c r="Y274" s="102">
        <f t="shared" si="93"/>
        <v>25.2</v>
      </c>
      <c r="Z274" s="102">
        <f t="shared" si="94"/>
        <v>298.34999999999997</v>
      </c>
      <c r="AA274" s="102">
        <f t="shared" si="95"/>
        <v>25.6</v>
      </c>
      <c r="AB274" s="102">
        <f t="shared" si="96"/>
        <v>4.6608005065814337</v>
      </c>
      <c r="AC274" s="104">
        <f t="shared" si="97"/>
        <v>7.0939273782528272</v>
      </c>
      <c r="AD274" s="102">
        <f t="shared" si="98"/>
        <v>0.65701271778868264</v>
      </c>
      <c r="AE274" s="105">
        <f t="shared" si="99"/>
        <v>1</v>
      </c>
      <c r="AF274" s="102" t="str">
        <f t="shared" si="100"/>
        <v>NS</v>
      </c>
      <c r="AG274" s="105" t="str">
        <f t="shared" si="101"/>
        <v>NS</v>
      </c>
      <c r="AH274" s="105" t="str">
        <f t="shared" si="102"/>
        <v>NS</v>
      </c>
      <c r="AI274" s="102"/>
      <c r="AJ274" s="106" t="str">
        <f t="shared" si="103"/>
        <v>NS</v>
      </c>
      <c r="AK274" s="107"/>
      <c r="AL274" s="82"/>
      <c r="AM274" s="85"/>
      <c r="AN274" s="85"/>
      <c r="AO274" s="85"/>
      <c r="AP274" s="85"/>
      <c r="AQ274" s="85"/>
      <c r="AR274" s="115"/>
      <c r="AS274" s="116"/>
      <c r="AT274" s="116"/>
      <c r="AU274" s="116"/>
      <c r="AV274" s="116"/>
      <c r="AW274" s="116"/>
      <c r="AX274" s="116"/>
      <c r="AY274" s="85"/>
      <c r="AZ274" s="85"/>
      <c r="BA274" s="82"/>
      <c r="BB274" s="82"/>
      <c r="BD274" s="347"/>
    </row>
    <row r="275" spans="1:57" ht="16" x14ac:dyDescent="0.2">
      <c r="A275" s="101" t="s">
        <v>299</v>
      </c>
      <c r="B275" s="102">
        <v>2022</v>
      </c>
      <c r="C275" s="103">
        <v>8</v>
      </c>
      <c r="D275" s="102">
        <v>30</v>
      </c>
      <c r="E275" s="82"/>
      <c r="F275" s="131">
        <v>1</v>
      </c>
      <c r="G275" s="362">
        <v>4.0450836620834547</v>
      </c>
      <c r="H275" s="82"/>
      <c r="I275" s="362">
        <v>25.6</v>
      </c>
      <c r="J275" s="134">
        <v>28</v>
      </c>
      <c r="K275" s="82"/>
      <c r="L275" s="82"/>
      <c r="M275" s="108"/>
      <c r="N275" s="137">
        <v>3.5156673485042194</v>
      </c>
      <c r="O275" s="82"/>
      <c r="P275" s="82"/>
      <c r="Q275" s="82"/>
      <c r="R275" s="140"/>
      <c r="S275" s="137">
        <v>39.966932831292937</v>
      </c>
      <c r="T275" s="137">
        <v>6.0479220238095248</v>
      </c>
      <c r="U275" s="137">
        <v>0.03</v>
      </c>
      <c r="V275" s="85"/>
      <c r="W275" s="85"/>
      <c r="X275" s="85"/>
      <c r="Y275" s="102">
        <f t="shared" si="93"/>
        <v>25.6</v>
      </c>
      <c r="Z275" s="102">
        <f t="shared" si="94"/>
        <v>298.75</v>
      </c>
      <c r="AA275" s="102">
        <f t="shared" si="95"/>
        <v>28</v>
      </c>
      <c r="AB275" s="102">
        <f t="shared" si="96"/>
        <v>4.0450836620834547</v>
      </c>
      <c r="AC275" s="104">
        <f t="shared" si="97"/>
        <v>6.9496104413543183</v>
      </c>
      <c r="AD275" s="102">
        <f t="shared" si="98"/>
        <v>0.5820590515423425</v>
      </c>
      <c r="AE275" s="105">
        <f t="shared" si="99"/>
        <v>1</v>
      </c>
      <c r="AF275" s="102">
        <f t="shared" si="100"/>
        <v>3.5156673485042194</v>
      </c>
      <c r="AG275" s="105">
        <f t="shared" si="101"/>
        <v>6.0479220238095248</v>
      </c>
      <c r="AH275" s="105">
        <f t="shared" si="102"/>
        <v>0.03</v>
      </c>
      <c r="AI275" s="102">
        <f t="shared" ref="AI275:AI276" si="108">IF(Y275=" ", " ", IF(Y275&gt;0, SUM(AG275:AH275)))</f>
        <v>6.0779220238095251</v>
      </c>
      <c r="AJ275" s="106">
        <f t="shared" si="103"/>
        <v>39.966932831292937</v>
      </c>
      <c r="AK275" s="107">
        <f t="shared" si="105"/>
        <v>36.45126548278872</v>
      </c>
      <c r="AL275" s="82"/>
      <c r="AM275" s="84"/>
      <c r="AN275" s="82"/>
      <c r="AO275" s="82"/>
      <c r="AP275" s="82"/>
      <c r="AQ275" s="82"/>
      <c r="AR275" s="117"/>
      <c r="AS275" s="115"/>
      <c r="AT275" s="115"/>
      <c r="AU275" s="115"/>
      <c r="AV275" s="115"/>
      <c r="AW275" s="115"/>
      <c r="AX275" s="118"/>
      <c r="AY275" s="85"/>
      <c r="AZ275" s="85"/>
      <c r="BA275" s="82"/>
      <c r="BB275" s="82"/>
    </row>
    <row r="276" spans="1:57" ht="16" x14ac:dyDescent="0.2">
      <c r="A276" s="101" t="s">
        <v>299</v>
      </c>
      <c r="B276" s="102">
        <v>2022</v>
      </c>
      <c r="C276" s="103">
        <v>8</v>
      </c>
      <c r="D276" s="102">
        <v>30</v>
      </c>
      <c r="E276" s="82"/>
      <c r="F276" s="131">
        <v>1</v>
      </c>
      <c r="G276" s="362">
        <v>4.0473746211034838</v>
      </c>
      <c r="H276" s="82"/>
      <c r="I276" s="362">
        <v>25.6</v>
      </c>
      <c r="J276" s="134">
        <v>27.9</v>
      </c>
      <c r="K276" s="82"/>
      <c r="L276" s="82"/>
      <c r="M276" s="108"/>
      <c r="N276" s="137">
        <v>2.5721746356430581</v>
      </c>
      <c r="O276" s="82"/>
      <c r="P276" s="82"/>
      <c r="Q276" s="82"/>
      <c r="R276" s="140"/>
      <c r="S276" s="137">
        <v>42.325331211828939</v>
      </c>
      <c r="T276" s="137">
        <v>5.9022077380952389</v>
      </c>
      <c r="U276" s="137">
        <v>0.03</v>
      </c>
      <c r="V276" s="85"/>
      <c r="W276" s="85"/>
      <c r="X276" s="85"/>
      <c r="Y276" s="102">
        <f t="shared" si="93"/>
        <v>25.6</v>
      </c>
      <c r="Z276" s="102">
        <f t="shared" si="94"/>
        <v>298.75</v>
      </c>
      <c r="AA276" s="102">
        <f t="shared" si="95"/>
        <v>27.9</v>
      </c>
      <c r="AB276" s="102">
        <f t="shared" si="96"/>
        <v>4.0473746211034838</v>
      </c>
      <c r="AC276" s="104">
        <f t="shared" si="97"/>
        <v>6.9535519899703706</v>
      </c>
      <c r="AD276" s="102">
        <f t="shared" si="98"/>
        <v>0.58205858343208128</v>
      </c>
      <c r="AE276" s="105">
        <f t="shared" si="99"/>
        <v>1</v>
      </c>
      <c r="AF276" s="102">
        <f t="shared" si="100"/>
        <v>2.5721746356430581</v>
      </c>
      <c r="AG276" s="105">
        <f t="shared" si="101"/>
        <v>5.9022077380952389</v>
      </c>
      <c r="AH276" s="105">
        <f t="shared" si="102"/>
        <v>0.03</v>
      </c>
      <c r="AI276" s="102">
        <f t="shared" si="108"/>
        <v>5.9322077380952392</v>
      </c>
      <c r="AJ276" s="106">
        <f t="shared" si="103"/>
        <v>42.325331211828939</v>
      </c>
      <c r="AK276" s="107">
        <f t="shared" si="105"/>
        <v>39.75315657618588</v>
      </c>
      <c r="AL276" s="82"/>
      <c r="AM276" s="119"/>
      <c r="AN276" s="109"/>
      <c r="AO276" s="120"/>
      <c r="AP276" s="120"/>
      <c r="AQ276" s="120"/>
      <c r="AR276" s="118"/>
      <c r="AS276" s="115"/>
      <c r="AT276" s="118"/>
      <c r="AU276" s="121"/>
      <c r="AV276" s="115"/>
      <c r="AW276" s="122"/>
      <c r="AX276" s="118"/>
      <c r="AY276" s="85"/>
      <c r="AZ276" s="85"/>
      <c r="BA276" s="82"/>
      <c r="BB276" s="82"/>
    </row>
    <row r="277" spans="1:57" ht="16" x14ac:dyDescent="0.2">
      <c r="A277" s="101" t="s">
        <v>299</v>
      </c>
      <c r="B277" s="102">
        <v>2022</v>
      </c>
      <c r="C277" s="103">
        <v>8</v>
      </c>
      <c r="D277" s="102">
        <v>30</v>
      </c>
      <c r="E277" s="82"/>
      <c r="F277" s="131">
        <v>1</v>
      </c>
      <c r="G277" s="362">
        <v>4.3102593563112794</v>
      </c>
      <c r="H277" s="82"/>
      <c r="I277" s="362">
        <v>25.5</v>
      </c>
      <c r="J277" s="134">
        <v>29</v>
      </c>
      <c r="K277" s="82"/>
      <c r="L277" s="82"/>
      <c r="M277" s="82"/>
      <c r="N277" s="137" t="s">
        <v>763</v>
      </c>
      <c r="O277" s="82"/>
      <c r="P277" s="82"/>
      <c r="Q277" s="82"/>
      <c r="R277" s="140"/>
      <c r="S277" s="137" t="s">
        <v>763</v>
      </c>
      <c r="T277" s="137" t="s">
        <v>763</v>
      </c>
      <c r="U277" s="137" t="s">
        <v>763</v>
      </c>
      <c r="V277" s="85"/>
      <c r="W277" s="85"/>
      <c r="X277" s="85"/>
      <c r="Y277" s="102">
        <f t="shared" si="93"/>
        <v>25.5</v>
      </c>
      <c r="Z277" s="102">
        <f t="shared" si="94"/>
        <v>298.64999999999998</v>
      </c>
      <c r="AA277" s="102">
        <f t="shared" si="95"/>
        <v>29</v>
      </c>
      <c r="AB277" s="102">
        <f t="shared" si="96"/>
        <v>4.3102593563112794</v>
      </c>
      <c r="AC277" s="104">
        <f t="shared" si="97"/>
        <v>6.9222035023062789</v>
      </c>
      <c r="AD277" s="102">
        <f t="shared" si="98"/>
        <v>0.62267157486416358</v>
      </c>
      <c r="AE277" s="105">
        <f t="shared" si="99"/>
        <v>1</v>
      </c>
      <c r="AF277" s="102" t="str">
        <f t="shared" si="100"/>
        <v>NS</v>
      </c>
      <c r="AG277" s="105" t="str">
        <f t="shared" si="101"/>
        <v>NS</v>
      </c>
      <c r="AH277" s="105" t="str">
        <f t="shared" si="102"/>
        <v>NS</v>
      </c>
      <c r="AI277" s="102"/>
      <c r="AJ277" s="106" t="str">
        <f t="shared" si="103"/>
        <v>NS</v>
      </c>
      <c r="AK277" s="107"/>
      <c r="AL277" s="82"/>
      <c r="AM277" s="123"/>
      <c r="AN277" s="124"/>
      <c r="AO277" s="124"/>
      <c r="AP277" s="124"/>
      <c r="AQ277" s="124"/>
      <c r="AR277" s="118"/>
      <c r="AS277" s="115"/>
      <c r="AT277" s="118"/>
      <c r="AU277" s="121"/>
      <c r="AV277" s="115"/>
      <c r="AW277" s="122"/>
      <c r="AX277" s="118"/>
      <c r="AY277" s="85"/>
      <c r="AZ277" s="102"/>
      <c r="BA277" s="102"/>
      <c r="BB277" s="82"/>
    </row>
    <row r="278" spans="1:57" ht="16" x14ac:dyDescent="0.2">
      <c r="A278" s="101" t="s">
        <v>299</v>
      </c>
      <c r="B278" s="102">
        <v>2022</v>
      </c>
      <c r="C278" s="103">
        <v>8</v>
      </c>
      <c r="D278" s="102">
        <v>30</v>
      </c>
      <c r="E278" s="82"/>
      <c r="F278" s="131">
        <v>1</v>
      </c>
      <c r="G278" s="362">
        <v>4.3102593563112794</v>
      </c>
      <c r="H278" s="82"/>
      <c r="I278" s="362">
        <v>25.5</v>
      </c>
      <c r="J278" s="134">
        <v>29</v>
      </c>
      <c r="K278" s="82"/>
      <c r="L278" s="82"/>
      <c r="M278" s="82"/>
      <c r="N278" s="137" t="s">
        <v>763</v>
      </c>
      <c r="O278" s="82"/>
      <c r="P278" s="82"/>
      <c r="Q278" s="82"/>
      <c r="R278" s="140"/>
      <c r="S278" s="137" t="s">
        <v>763</v>
      </c>
      <c r="T278" s="137" t="s">
        <v>763</v>
      </c>
      <c r="U278" s="137" t="s">
        <v>763</v>
      </c>
      <c r="V278" s="85"/>
      <c r="W278" s="85"/>
      <c r="X278" s="85"/>
      <c r="Y278" s="102">
        <f t="shared" si="93"/>
        <v>25.5</v>
      </c>
      <c r="Z278" s="102">
        <f t="shared" si="94"/>
        <v>298.64999999999998</v>
      </c>
      <c r="AA278" s="102">
        <f t="shared" si="95"/>
        <v>29</v>
      </c>
      <c r="AB278" s="102">
        <f t="shared" si="96"/>
        <v>4.3102593563112794</v>
      </c>
      <c r="AC278" s="104">
        <f t="shared" si="97"/>
        <v>6.9222035023062789</v>
      </c>
      <c r="AD278" s="102">
        <f t="shared" si="98"/>
        <v>0.62267157486416358</v>
      </c>
      <c r="AE278" s="105">
        <f t="shared" si="99"/>
        <v>1</v>
      </c>
      <c r="AF278" s="102" t="str">
        <f t="shared" si="100"/>
        <v>NS</v>
      </c>
      <c r="AG278" s="105" t="str">
        <f t="shared" si="101"/>
        <v>NS</v>
      </c>
      <c r="AH278" s="105" t="str">
        <f t="shared" si="102"/>
        <v>NS</v>
      </c>
      <c r="AI278" s="102"/>
      <c r="AJ278" s="106" t="str">
        <f t="shared" si="103"/>
        <v>NS</v>
      </c>
      <c r="AK278" s="107"/>
      <c r="AL278" s="82"/>
      <c r="AM278" s="123"/>
      <c r="AN278" s="125"/>
      <c r="AO278" s="125"/>
      <c r="AP278" s="125"/>
      <c r="AQ278" s="125"/>
      <c r="AR278" s="118"/>
      <c r="AS278" s="115"/>
      <c r="AT278" s="115"/>
      <c r="AU278" s="115"/>
      <c r="AV278" s="115"/>
      <c r="AW278" s="115"/>
      <c r="AX278" s="116"/>
      <c r="AY278" s="102"/>
      <c r="AZ278" s="102"/>
      <c r="BA278" s="84"/>
      <c r="BB278" s="82"/>
    </row>
    <row r="279" spans="1:57" ht="16" x14ac:dyDescent="0.2">
      <c r="A279" s="101"/>
      <c r="B279" s="102"/>
      <c r="C279" s="132"/>
      <c r="D279" s="82"/>
      <c r="E279" s="85"/>
      <c r="F279" s="144"/>
      <c r="G279" s="144"/>
      <c r="H279" s="85"/>
      <c r="I279" s="144"/>
      <c r="J279" s="145"/>
      <c r="K279" s="85"/>
      <c r="L279" s="85"/>
      <c r="M279" s="85"/>
      <c r="N279" s="146"/>
      <c r="O279" s="85"/>
      <c r="P279" s="85"/>
      <c r="Q279" s="85"/>
      <c r="R279" s="140"/>
      <c r="S279" s="146"/>
      <c r="T279" s="146"/>
      <c r="U279" s="146"/>
      <c r="V279" s="85"/>
      <c r="W279" s="85"/>
      <c r="X279" s="85"/>
      <c r="Y279" s="85"/>
      <c r="Z279" s="82"/>
      <c r="AA279" s="85"/>
      <c r="AB279" s="85"/>
      <c r="AC279" s="110"/>
      <c r="AD279" s="82"/>
      <c r="AE279" s="111"/>
      <c r="AF279" s="82"/>
      <c r="AG279" s="111"/>
      <c r="AH279" s="111"/>
      <c r="AI279" s="82"/>
      <c r="AJ279" s="112"/>
      <c r="AK279" s="113"/>
      <c r="AL279" s="85"/>
      <c r="AM279" s="82"/>
      <c r="AN279" s="82"/>
      <c r="AO279" s="82"/>
      <c r="AP279" s="85"/>
      <c r="AQ279" s="82"/>
      <c r="AR279" s="82"/>
      <c r="AS279" s="115"/>
      <c r="AT279" s="120"/>
      <c r="AU279" s="115"/>
      <c r="AV279" s="115"/>
      <c r="AW279" s="115"/>
      <c r="AX279" s="82"/>
      <c r="AY279" s="82"/>
      <c r="AZ279" s="82"/>
      <c r="BA279" s="82"/>
      <c r="BB279" s="82"/>
    </row>
    <row r="280" spans="1:57" ht="16" x14ac:dyDescent="0.2">
      <c r="A280" s="82"/>
      <c r="B280" s="82"/>
      <c r="C280" s="82"/>
      <c r="D280" s="82"/>
      <c r="E280" s="82"/>
      <c r="F280" s="144"/>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4">
        <f>_xlfn.AGGREGATE(1, 6,AD255:AD278)</f>
        <v>0.68488918564487822</v>
      </c>
      <c r="AE280" s="84">
        <f>_xlfn.AGGREGATE(1, 6,AE255:AE278)</f>
        <v>1.0325</v>
      </c>
      <c r="AF280" s="84">
        <f>_xlfn.AGGREGATE(1, 6,AF255:AF278)</f>
        <v>2.4336578464012915</v>
      </c>
      <c r="AG280" s="82"/>
      <c r="AH280" s="82"/>
      <c r="AI280" s="84">
        <f>_xlfn.AGGREGATE(1, 6,AI255:AI278)</f>
        <v>5.6834846046488847</v>
      </c>
      <c r="AJ280" s="82"/>
      <c r="AK280" s="84">
        <f>_xlfn.AGGREGATE(1, 6,AK255:AK278)</f>
        <v>38.704005713811519</v>
      </c>
      <c r="AL280" s="82"/>
      <c r="AM280" s="82"/>
      <c r="AN280" s="82"/>
      <c r="AO280" s="82"/>
      <c r="AP280" s="82"/>
      <c r="AQ280" s="82"/>
      <c r="AR280" s="82"/>
      <c r="AS280" s="82"/>
      <c r="AT280" s="82"/>
      <c r="AU280" s="82"/>
      <c r="AV280" s="82"/>
      <c r="AW280" s="82"/>
      <c r="AX280" s="82"/>
      <c r="AY280" s="82"/>
      <c r="AZ280" s="82"/>
      <c r="BA280" s="82"/>
      <c r="BB280" s="82"/>
    </row>
    <row r="281" spans="1:57" x14ac:dyDescent="0.2">
      <c r="A281" s="82"/>
      <c r="B281" s="82"/>
      <c r="C281" s="82"/>
      <c r="D281" s="82"/>
      <c r="E281" s="82"/>
      <c r="F281" s="144"/>
      <c r="G281" s="82"/>
      <c r="H281" s="82"/>
      <c r="I281" s="82"/>
      <c r="J281" s="82"/>
      <c r="K281" s="82"/>
      <c r="L281" s="82"/>
      <c r="M281" s="82"/>
      <c r="N281" s="82"/>
      <c r="O281" s="82"/>
      <c r="P281" s="82"/>
      <c r="Q281" s="82"/>
      <c r="R281" s="82"/>
      <c r="S281" s="82"/>
      <c r="T281" s="82"/>
      <c r="U281" s="82"/>
      <c r="V281" s="82"/>
      <c r="W281" s="82"/>
      <c r="X281" s="82"/>
      <c r="Y281" s="82"/>
      <c r="Z281" s="82"/>
      <c r="AA281" s="82"/>
      <c r="AB281" s="82"/>
      <c r="AC281" s="126" t="s">
        <v>1238</v>
      </c>
      <c r="AD281" s="126">
        <f>AVERAGE(AD255:AD278)</f>
        <v>0.68488918564487822</v>
      </c>
      <c r="AE281" s="126">
        <f>AVERAGE(AE255:AE278)</f>
        <v>1.0325</v>
      </c>
      <c r="AF281" s="126">
        <f>AVERAGE(AF255:AF278)</f>
        <v>2.4336578464012915</v>
      </c>
      <c r="AG281" s="126"/>
      <c r="AH281" s="126"/>
      <c r="AI281" s="126">
        <f>AVERAGE(AI255:AI278)</f>
        <v>5.6834846046488847</v>
      </c>
      <c r="AJ281" s="126"/>
      <c r="AK281" s="127">
        <f>AVERAGE(AK265:AK277)</f>
        <v>30.919414988857042</v>
      </c>
      <c r="AL281" s="82"/>
      <c r="AM281" s="82"/>
      <c r="AN281" s="82"/>
      <c r="AO281" s="82"/>
      <c r="AP281" s="82"/>
      <c r="AQ281" s="82"/>
      <c r="AR281" s="82"/>
      <c r="AS281" s="82"/>
      <c r="AT281" s="82"/>
      <c r="AU281" s="82"/>
      <c r="AV281" s="82"/>
      <c r="AW281" s="82"/>
      <c r="AX281" s="82"/>
      <c r="AY281" s="82"/>
      <c r="AZ281" s="82"/>
      <c r="BA281" s="82"/>
      <c r="BB281" s="82"/>
    </row>
    <row r="282" spans="1:57" x14ac:dyDescent="0.2">
      <c r="AD282">
        <f>AVERAGE(AD255:AD278)</f>
        <v>0.68488918564487822</v>
      </c>
      <c r="AK282" s="368">
        <f>AVERAGE(AK255:AK278)</f>
        <v>38.704005713811519</v>
      </c>
    </row>
    <row r="285" spans="1:57" ht="16" x14ac:dyDescent="0.2">
      <c r="A285" s="15"/>
      <c r="B285" s="15"/>
      <c r="C285" s="15"/>
      <c r="D285" s="15"/>
      <c r="E285" s="15" t="s">
        <v>1235</v>
      </c>
      <c r="F285" s="15"/>
      <c r="G285" s="15"/>
      <c r="H285" s="15"/>
      <c r="I285" s="15"/>
    </row>
    <row r="286" spans="1:57" ht="16" x14ac:dyDescent="0.2">
      <c r="A286" s="15" t="s">
        <v>1251</v>
      </c>
      <c r="B286" s="15"/>
      <c r="C286" s="15"/>
      <c r="D286" s="15"/>
      <c r="E286" s="15" t="s">
        <v>1</v>
      </c>
      <c r="F286" s="15" t="s">
        <v>1252</v>
      </c>
      <c r="G286" s="15" t="s">
        <v>91</v>
      </c>
      <c r="H286" s="350" t="s">
        <v>730</v>
      </c>
      <c r="I286" s="15" t="s">
        <v>4</v>
      </c>
    </row>
    <row r="287" spans="1:57" ht="16" x14ac:dyDescent="0.2">
      <c r="A287" s="15"/>
      <c r="B287">
        <v>2018</v>
      </c>
      <c r="C287" s="234">
        <f>AX58</f>
        <v>36.599171305669856</v>
      </c>
      <c r="D287" s="15"/>
      <c r="E287" s="15"/>
      <c r="F287" s="15"/>
      <c r="G287" s="15"/>
      <c r="H287" s="351" t="s">
        <v>1262</v>
      </c>
      <c r="I287" s="15"/>
    </row>
    <row r="288" spans="1:57" ht="16" x14ac:dyDescent="0.2">
      <c r="A288" s="15"/>
      <c r="B288">
        <v>2019</v>
      </c>
      <c r="C288" s="234">
        <f>AX119</f>
        <v>31.425312552549627</v>
      </c>
      <c r="D288" s="15"/>
      <c r="E288" s="15"/>
      <c r="F288" s="15"/>
      <c r="G288" s="15"/>
      <c r="H288" s="15"/>
      <c r="I288" s="15"/>
    </row>
    <row r="289" spans="1:9" ht="16" x14ac:dyDescent="0.2">
      <c r="A289" s="15"/>
      <c r="B289" s="15">
        <v>2020</v>
      </c>
      <c r="C289" s="228">
        <f>AX161</f>
        <v>44.357867468408585</v>
      </c>
      <c r="D289" s="15"/>
      <c r="E289" s="15"/>
      <c r="F289" s="15"/>
      <c r="G289" s="15"/>
      <c r="H289" s="15"/>
      <c r="I289" s="15"/>
    </row>
    <row r="290" spans="1:9" ht="16" x14ac:dyDescent="0.2">
      <c r="A290" s="15"/>
      <c r="B290" s="15">
        <v>2021</v>
      </c>
      <c r="C290" s="228">
        <f>AX208</f>
        <v>56.30910986798709</v>
      </c>
      <c r="D290" s="15"/>
      <c r="E290" s="15"/>
      <c r="F290" s="15"/>
      <c r="G290" s="15"/>
      <c r="H290" s="15"/>
      <c r="I290" s="15"/>
    </row>
    <row r="291" spans="1:9" ht="16" x14ac:dyDescent="0.2">
      <c r="A291" s="15"/>
      <c r="B291" s="15">
        <v>2022</v>
      </c>
      <c r="C291" s="228">
        <f>AX265</f>
        <v>44.419795687068344</v>
      </c>
      <c r="D291" s="15"/>
      <c r="E291" s="15"/>
      <c r="F291" s="15"/>
      <c r="G291" s="15"/>
      <c r="H291" s="15"/>
      <c r="I291" s="15"/>
    </row>
    <row r="292" spans="1:9" ht="16" x14ac:dyDescent="0.2">
      <c r="A292" s="28" t="s">
        <v>1254</v>
      </c>
      <c r="B292" s="28"/>
      <c r="C292" s="230">
        <f>AVERAGE(C287:C291)</f>
        <v>42.622251376336706</v>
      </c>
      <c r="D292" s="28"/>
      <c r="E292" s="28" t="str">
        <f>IF(C292&gt;65,"Acceptable;requires ongoing protection","Unacceptable; requires immediate restoration")</f>
        <v>Unacceptable; requires immediate restoration</v>
      </c>
      <c r="F292" s="28">
        <v>5</v>
      </c>
      <c r="G292" s="231" t="s">
        <v>102</v>
      </c>
      <c r="H292" s="15"/>
      <c r="I292" s="15"/>
    </row>
    <row r="293" spans="1:9" ht="16" x14ac:dyDescent="0.2">
      <c r="B293" s="229" t="s">
        <v>1238</v>
      </c>
      <c r="C293" s="327">
        <f>AVERAGE(C287:C291)</f>
        <v>42.622251376336706</v>
      </c>
    </row>
    <row r="294" spans="1:9" x14ac:dyDescent="0.2">
      <c r="C294" s="234"/>
    </row>
    <row r="295" spans="1:9" x14ac:dyDescent="0.2">
      <c r="C295" s="234"/>
    </row>
  </sheetData>
  <mergeCells count="8">
    <mergeCell ref="AD33:AD36"/>
    <mergeCell ref="AC34:AC36"/>
    <mergeCell ref="AD94:AD97"/>
    <mergeCell ref="AC95:AC97"/>
    <mergeCell ref="AD194:AD197"/>
    <mergeCell ref="AC195:AC197"/>
    <mergeCell ref="AD147:AD150"/>
    <mergeCell ref="AC148:AC150"/>
  </mergeCells>
  <phoneticPr fontId="29" type="noConversion"/>
  <conditionalFormatting sqref="A33:AB33 AE33:AK34 W34:AB34">
    <cfRule type="expression" dxfId="156" priority="38">
      <formula>_xlfn.NUMBERVALUE($Y33)&gt;0</formula>
    </cfRule>
  </conditionalFormatting>
  <conditionalFormatting sqref="A94:AB94 AE94:AK95 W95:AB95">
    <cfRule type="expression" dxfId="155" priority="19">
      <formula>_xlfn.NUMBERVALUE($Y94)&gt;0</formula>
    </cfRule>
  </conditionalFormatting>
  <conditionalFormatting sqref="A147:AB147 AE147:AK148 W148:AB148 V151:AK167 C159:E159 H159 K159:M159 O159:Q159 C166:E167 H166:H167 K166:M167 O166:Q167 A168:E169 G168:AK169 A194:AB194 AE194:AK195 W195:AB195 V198:AK214 C206:E206 H206 K206:M206 O206:Q206 C213:E214 H213:H214 K213:M214 O213:Q214 A215:E216 G215:AK216 A251:AB251 AE251:AK252 W252:AB252 V255:AK279 C263:E263 H263 K263:M263 O263:Q263 C270:E270 H270 K270:M270 O270:Q270 C272:E272 H272 K272:M272 O272:Q272 C279:E279 H279 K279:M279 O279:Q279 A280:E281 G280:AK281">
    <cfRule type="expression" dxfId="154" priority="91">
      <formula>_xlfn.NUMBERVALUE($Y147)&gt;0</formula>
    </cfRule>
  </conditionalFormatting>
  <conditionalFormatting sqref="V37:AK60">
    <cfRule type="expression" dxfId="153" priority="20">
      <formula>_xlfn.NUMBERVALUE($Y37)&gt;0</formula>
    </cfRule>
  </conditionalFormatting>
  <conditionalFormatting sqref="V98:AK121">
    <cfRule type="expression" dxfId="152" priority="1">
      <formula>_xlfn.NUMBERVALUE($Y98)&gt;0</formula>
    </cfRule>
  </conditionalFormatting>
  <conditionalFormatting sqref="AC62:AK63">
    <cfRule type="expression" dxfId="151" priority="26">
      <formula>_xlfn.NUMBERVALUE($Y62)&gt;0</formula>
    </cfRule>
  </conditionalFormatting>
  <conditionalFormatting sqref="AC123:AK124">
    <cfRule type="expression" dxfId="150" priority="7">
      <formula>_xlfn.NUMBERVALUE($Y123)&gt;0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AB364-ABB5-4477-B9AE-D3341BC2B3EB}">
  <dimension ref="A1:T236"/>
  <sheetViews>
    <sheetView topLeftCell="A128" workbookViewId="0">
      <selection activeCell="C141" sqref="C141"/>
    </sheetView>
  </sheetViews>
  <sheetFormatPr baseColWidth="10" defaultColWidth="8.83203125" defaultRowHeight="15" x14ac:dyDescent="0.2"/>
  <cols>
    <col min="1" max="1" width="14.33203125" customWidth="1"/>
    <col min="2" max="2" width="23.83203125" customWidth="1"/>
    <col min="3" max="3" width="23.5" customWidth="1"/>
    <col min="4" max="4" width="26.33203125" customWidth="1"/>
    <col min="5" max="5" width="27.5" customWidth="1"/>
    <col min="6" max="6" width="10.5" customWidth="1"/>
    <col min="8" max="8" width="11.33203125" customWidth="1"/>
    <col min="9" max="9" width="42.33203125" customWidth="1"/>
    <col min="10" max="10" width="11.33203125" customWidth="1"/>
    <col min="11" max="11" width="16.6640625" customWidth="1"/>
    <col min="13" max="13" width="11.33203125" customWidth="1"/>
    <col min="14" max="14" width="13.83203125" customWidth="1"/>
    <col min="15" max="15" width="17.33203125" customWidth="1"/>
    <col min="16" max="16" width="18" customWidth="1"/>
    <col min="17" max="17" width="40.1640625" customWidth="1"/>
    <col min="19" max="19" width="30.1640625" customWidth="1"/>
    <col min="20" max="20" width="18" customWidth="1"/>
  </cols>
  <sheetData>
    <row r="1" spans="1:20" ht="16" x14ac:dyDescent="0.2">
      <c r="A1" s="399" t="s">
        <v>0</v>
      </c>
    </row>
    <row r="2" spans="1:20" ht="16" x14ac:dyDescent="0.2">
      <c r="A2" s="400" t="s">
        <v>83</v>
      </c>
    </row>
    <row r="4" spans="1:20" ht="30" x14ac:dyDescent="0.2">
      <c r="A4" s="401" t="s">
        <v>84</v>
      </c>
      <c r="B4" s="401" t="s">
        <v>85</v>
      </c>
      <c r="C4" s="401" t="s">
        <v>15</v>
      </c>
      <c r="D4" s="401" t="s">
        <v>16</v>
      </c>
      <c r="E4" s="402" t="s">
        <v>17</v>
      </c>
      <c r="F4" s="403" t="s">
        <v>86</v>
      </c>
      <c r="G4" s="403" t="s">
        <v>87</v>
      </c>
      <c r="H4" s="403" t="s">
        <v>88</v>
      </c>
      <c r="I4" s="401" t="s">
        <v>89</v>
      </c>
      <c r="J4" s="401" t="s">
        <v>90</v>
      </c>
      <c r="K4" s="401" t="s">
        <v>91</v>
      </c>
      <c r="L4" s="401" t="s">
        <v>92</v>
      </c>
      <c r="M4" s="401" t="s">
        <v>93</v>
      </c>
      <c r="N4" s="401" t="s">
        <v>94</v>
      </c>
      <c r="O4" s="401" t="s">
        <v>95</v>
      </c>
      <c r="P4" s="401" t="s">
        <v>96</v>
      </c>
      <c r="Q4" s="401" t="s">
        <v>97</v>
      </c>
      <c r="R4" s="401" t="s">
        <v>98</v>
      </c>
      <c r="S4" s="401" t="s">
        <v>99</v>
      </c>
      <c r="T4" s="401" t="s">
        <v>100</v>
      </c>
    </row>
    <row r="5" spans="1:20" x14ac:dyDescent="0.2">
      <c r="A5" s="404">
        <v>524</v>
      </c>
      <c r="B5" s="405" t="s">
        <v>101</v>
      </c>
      <c r="C5" s="405" t="s">
        <v>18</v>
      </c>
      <c r="D5" s="405" t="s">
        <v>24</v>
      </c>
      <c r="E5" s="406"/>
      <c r="F5" s="407">
        <v>46.9</v>
      </c>
      <c r="G5" s="408">
        <v>42.653587590244115</v>
      </c>
      <c r="H5" s="408">
        <f t="shared" ref="H5:H51" si="0">F5-G5</f>
        <v>4.2464124097558837</v>
      </c>
      <c r="I5" s="405" t="s">
        <v>20</v>
      </c>
      <c r="J5" s="200">
        <v>5</v>
      </c>
      <c r="K5" s="405" t="s">
        <v>102</v>
      </c>
      <c r="L5" s="405">
        <v>41.667000000000002</v>
      </c>
      <c r="M5" s="405">
        <v>-70.088999999999999</v>
      </c>
      <c r="N5" s="405" t="s">
        <v>103</v>
      </c>
      <c r="O5" s="405"/>
      <c r="P5" s="405" t="s">
        <v>104</v>
      </c>
      <c r="Q5" s="405"/>
      <c r="R5" s="405"/>
      <c r="S5" s="405" t="s">
        <v>105</v>
      </c>
      <c r="T5" s="405" t="s">
        <v>106</v>
      </c>
    </row>
    <row r="6" spans="1:20" x14ac:dyDescent="0.2">
      <c r="A6" s="405" t="s">
        <v>107</v>
      </c>
      <c r="B6" s="405" t="s">
        <v>108</v>
      </c>
      <c r="C6" s="405" t="s">
        <v>18</v>
      </c>
      <c r="D6" s="405" t="s">
        <v>19</v>
      </c>
      <c r="E6" s="406" t="s">
        <v>20</v>
      </c>
      <c r="F6" s="405">
        <v>38.554345009066324</v>
      </c>
      <c r="G6" s="408">
        <v>35.81928427706999</v>
      </c>
      <c r="H6" s="408">
        <f t="shared" si="0"/>
        <v>2.7350607319963345</v>
      </c>
      <c r="I6" s="405" t="s">
        <v>20</v>
      </c>
      <c r="J6" s="200">
        <v>5</v>
      </c>
      <c r="K6" s="405" t="s">
        <v>109</v>
      </c>
      <c r="L6" s="405">
        <v>41.667070000000002</v>
      </c>
      <c r="M6" s="405">
        <v>-70.089749999999995</v>
      </c>
      <c r="N6" s="405"/>
      <c r="O6" s="405"/>
      <c r="P6" s="405" t="s">
        <v>19</v>
      </c>
      <c r="Q6" s="405"/>
      <c r="R6" s="405"/>
      <c r="S6" s="405" t="s">
        <v>105</v>
      </c>
      <c r="T6" s="405" t="s">
        <v>106</v>
      </c>
    </row>
    <row r="7" spans="1:20" x14ac:dyDescent="0.2">
      <c r="A7" s="405" t="s">
        <v>110</v>
      </c>
      <c r="B7" s="405" t="s">
        <v>111</v>
      </c>
      <c r="C7" s="405" t="s">
        <v>18</v>
      </c>
      <c r="D7" s="405" t="s">
        <v>19</v>
      </c>
      <c r="E7" s="406"/>
      <c r="F7" s="405">
        <v>40.168940863640344</v>
      </c>
      <c r="G7" s="408">
        <v>36.617677071303476</v>
      </c>
      <c r="H7" s="408">
        <f t="shared" si="0"/>
        <v>3.5512637923368686</v>
      </c>
      <c r="I7" s="405" t="s">
        <v>20</v>
      </c>
      <c r="J7" s="200">
        <v>5</v>
      </c>
      <c r="K7" s="405" t="s">
        <v>109</v>
      </c>
      <c r="L7" s="405">
        <v>41.664430000000003</v>
      </c>
      <c r="M7" s="405">
        <v>-70.08793</v>
      </c>
      <c r="N7" s="405"/>
      <c r="O7" s="405"/>
      <c r="P7" s="405" t="s">
        <v>19</v>
      </c>
      <c r="Q7" s="405"/>
      <c r="R7" s="405"/>
      <c r="S7" s="405" t="s">
        <v>105</v>
      </c>
      <c r="T7" s="405" t="s">
        <v>106</v>
      </c>
    </row>
    <row r="8" spans="1:20" x14ac:dyDescent="0.2">
      <c r="A8" s="405" t="s">
        <v>112</v>
      </c>
      <c r="B8" s="405" t="s">
        <v>113</v>
      </c>
      <c r="C8" s="405" t="s">
        <v>18</v>
      </c>
      <c r="D8" s="405" t="s">
        <v>19</v>
      </c>
      <c r="E8" s="406"/>
      <c r="F8" s="405">
        <v>43.869561532460274</v>
      </c>
      <c r="G8" s="408">
        <v>41.500589622797648</v>
      </c>
      <c r="H8" s="408">
        <f t="shared" si="0"/>
        <v>2.3689719096626263</v>
      </c>
      <c r="I8" s="405" t="s">
        <v>20</v>
      </c>
      <c r="J8" s="200">
        <v>5</v>
      </c>
      <c r="K8" s="405" t="s">
        <v>109</v>
      </c>
      <c r="L8" s="405">
        <v>41.6693</v>
      </c>
      <c r="M8" s="405">
        <v>-70.089190000000002</v>
      </c>
      <c r="N8" s="405"/>
      <c r="O8" s="405"/>
      <c r="P8" s="405" t="s">
        <v>19</v>
      </c>
      <c r="Q8" s="405"/>
      <c r="R8" s="405"/>
      <c r="S8" s="405" t="s">
        <v>105</v>
      </c>
      <c r="T8" s="405" t="s">
        <v>106</v>
      </c>
    </row>
    <row r="9" spans="1:20" x14ac:dyDescent="0.2">
      <c r="A9" s="404">
        <v>131</v>
      </c>
      <c r="B9" s="405" t="s">
        <v>114</v>
      </c>
      <c r="C9" s="405" t="s">
        <v>21</v>
      </c>
      <c r="D9" s="405" t="s">
        <v>24</v>
      </c>
      <c r="E9" s="406"/>
      <c r="F9" s="405">
        <v>72.197638252842694</v>
      </c>
      <c r="G9" s="408">
        <v>74.078171085764239</v>
      </c>
      <c r="H9" s="408">
        <f t="shared" si="0"/>
        <v>-1.8805328329215456</v>
      </c>
      <c r="I9" s="405" t="s">
        <v>42</v>
      </c>
      <c r="J9" s="200">
        <v>5</v>
      </c>
      <c r="K9" s="405" t="s">
        <v>102</v>
      </c>
      <c r="L9" s="405">
        <v>41.708599999999997</v>
      </c>
      <c r="M9" s="405">
        <v>-70.300110000000004</v>
      </c>
      <c r="N9" s="405" t="s">
        <v>103</v>
      </c>
      <c r="O9" s="405"/>
      <c r="P9" s="405" t="s">
        <v>104</v>
      </c>
      <c r="Q9" s="405"/>
      <c r="R9" s="405"/>
      <c r="S9" s="405" t="s">
        <v>105</v>
      </c>
      <c r="T9" s="405" t="s">
        <v>106</v>
      </c>
    </row>
    <row r="10" spans="1:20" x14ac:dyDescent="0.2">
      <c r="A10" s="405" t="s">
        <v>115</v>
      </c>
      <c r="B10" s="405" t="s">
        <v>116</v>
      </c>
      <c r="C10" s="405" t="s">
        <v>21</v>
      </c>
      <c r="D10" s="405" t="s">
        <v>22</v>
      </c>
      <c r="E10" s="406"/>
      <c r="F10" s="405">
        <v>78.601833403608822</v>
      </c>
      <c r="G10" s="408">
        <v>77.355202300108715</v>
      </c>
      <c r="H10" s="408">
        <f t="shared" si="0"/>
        <v>1.246631103500107</v>
      </c>
      <c r="I10" s="405" t="s">
        <v>42</v>
      </c>
      <c r="J10" s="200">
        <v>5</v>
      </c>
      <c r="K10" s="405" t="s">
        <v>102</v>
      </c>
      <c r="L10" s="405">
        <v>41.719479999999997</v>
      </c>
      <c r="M10" s="405">
        <v>-70.322509999999994</v>
      </c>
      <c r="N10" s="405"/>
      <c r="O10" s="405"/>
      <c r="P10" s="405" t="s">
        <v>22</v>
      </c>
      <c r="Q10" s="405"/>
      <c r="R10" s="405"/>
      <c r="S10" s="405" t="s">
        <v>105</v>
      </c>
      <c r="T10" s="405" t="s">
        <v>106</v>
      </c>
    </row>
    <row r="11" spans="1:20" x14ac:dyDescent="0.2">
      <c r="A11" s="405" t="s">
        <v>117</v>
      </c>
      <c r="B11" s="405" t="s">
        <v>116</v>
      </c>
      <c r="C11" s="405" t="s">
        <v>21</v>
      </c>
      <c r="D11" s="405" t="s">
        <v>22</v>
      </c>
      <c r="E11" s="406"/>
      <c r="F11" s="405">
        <v>82.963748093180939</v>
      </c>
      <c r="G11" s="408">
        <v>81.831755019177166</v>
      </c>
      <c r="H11" s="408">
        <f t="shared" si="0"/>
        <v>1.1319930740037734</v>
      </c>
      <c r="I11" s="405" t="s">
        <v>42</v>
      </c>
      <c r="J11" s="200">
        <v>5</v>
      </c>
      <c r="K11" s="405" t="s">
        <v>102</v>
      </c>
      <c r="L11" s="405">
        <v>41.712470000000003</v>
      </c>
      <c r="M11" s="405">
        <v>-70.300610000000006</v>
      </c>
      <c r="N11" s="405"/>
      <c r="O11" s="405"/>
      <c r="P11" s="405" t="s">
        <v>22</v>
      </c>
      <c r="Q11" s="405"/>
      <c r="R11" s="405"/>
      <c r="S11" s="405" t="s">
        <v>105</v>
      </c>
      <c r="T11" s="405" t="s">
        <v>106</v>
      </c>
    </row>
    <row r="12" spans="1:20" x14ac:dyDescent="0.2">
      <c r="A12" s="405" t="s">
        <v>118</v>
      </c>
      <c r="B12" s="405" t="s">
        <v>116</v>
      </c>
      <c r="C12" s="405" t="s">
        <v>21</v>
      </c>
      <c r="D12" s="405" t="s">
        <v>22</v>
      </c>
      <c r="E12" s="406"/>
      <c r="F12" s="405">
        <v>88.612902094130362</v>
      </c>
      <c r="G12" s="408">
        <v>88.292235584985718</v>
      </c>
      <c r="H12" s="408">
        <f t="shared" si="0"/>
        <v>0.3206665091446439</v>
      </c>
      <c r="I12" s="405" t="s">
        <v>42</v>
      </c>
      <c r="J12" s="200">
        <v>5</v>
      </c>
      <c r="K12" s="405" t="s">
        <v>102</v>
      </c>
      <c r="L12" s="405">
        <v>41.721119999999999</v>
      </c>
      <c r="M12" s="405">
        <v>-70.282179999999997</v>
      </c>
      <c r="N12" s="405"/>
      <c r="O12" s="405"/>
      <c r="P12" s="405" t="s">
        <v>22</v>
      </c>
      <c r="Q12" s="405"/>
      <c r="R12" s="405"/>
      <c r="S12" s="405" t="s">
        <v>105</v>
      </c>
      <c r="T12" s="405" t="s">
        <v>106</v>
      </c>
    </row>
    <row r="13" spans="1:20" x14ac:dyDescent="0.2">
      <c r="A13" s="405" t="s">
        <v>119</v>
      </c>
      <c r="B13" s="405" t="s">
        <v>120</v>
      </c>
      <c r="C13" s="405" t="s">
        <v>21</v>
      </c>
      <c r="D13" s="405" t="s">
        <v>22</v>
      </c>
      <c r="E13" s="406" t="s">
        <v>20</v>
      </c>
      <c r="F13" s="405">
        <v>70.403246140430156</v>
      </c>
      <c r="G13" s="408">
        <v>64.868526902174494</v>
      </c>
      <c r="H13" s="408">
        <f t="shared" si="0"/>
        <v>5.5347192382556614</v>
      </c>
      <c r="I13" s="405" t="s">
        <v>42</v>
      </c>
      <c r="J13" s="200">
        <v>5</v>
      </c>
      <c r="K13" s="405" t="s">
        <v>102</v>
      </c>
      <c r="L13" s="405">
        <v>41.711289999999998</v>
      </c>
      <c r="M13" s="405">
        <v>-70.328999999999994</v>
      </c>
      <c r="N13" s="405"/>
      <c r="O13" s="405"/>
      <c r="P13" s="405" t="s">
        <v>22</v>
      </c>
      <c r="Q13" s="405"/>
      <c r="R13" s="405"/>
      <c r="S13" s="405" t="s">
        <v>105</v>
      </c>
      <c r="T13" s="405" t="s">
        <v>106</v>
      </c>
    </row>
    <row r="14" spans="1:20" x14ac:dyDescent="0.2">
      <c r="A14" s="405" t="s">
        <v>121</v>
      </c>
      <c r="B14" s="405" t="s">
        <v>122</v>
      </c>
      <c r="C14" s="405" t="s">
        <v>21</v>
      </c>
      <c r="D14" s="405" t="s">
        <v>22</v>
      </c>
      <c r="E14" s="406"/>
      <c r="F14" s="405">
        <v>58.876944203634949</v>
      </c>
      <c r="G14" s="408">
        <v>56.401316358900502</v>
      </c>
      <c r="H14" s="408">
        <f t="shared" si="0"/>
        <v>2.4756278447344471</v>
      </c>
      <c r="I14" s="405" t="s">
        <v>20</v>
      </c>
      <c r="J14" s="200">
        <v>5</v>
      </c>
      <c r="K14" s="405" t="s">
        <v>102</v>
      </c>
      <c r="L14" s="405">
        <v>41.717669999999998</v>
      </c>
      <c r="M14" s="405">
        <v>-70.348050000000001</v>
      </c>
      <c r="N14" s="405"/>
      <c r="O14" s="405"/>
      <c r="P14" s="405" t="s">
        <v>22</v>
      </c>
      <c r="Q14" s="405"/>
      <c r="R14" s="405"/>
      <c r="S14" s="405" t="s">
        <v>105</v>
      </c>
      <c r="T14" s="405" t="s">
        <v>106</v>
      </c>
    </row>
    <row r="15" spans="1:20" x14ac:dyDescent="0.2">
      <c r="A15" s="405" t="s">
        <v>123</v>
      </c>
      <c r="B15" s="405" t="s">
        <v>124</v>
      </c>
      <c r="C15" s="405" t="s">
        <v>21</v>
      </c>
      <c r="D15" s="405" t="s">
        <v>22</v>
      </c>
      <c r="E15" s="406"/>
      <c r="F15" s="405">
        <v>73.205928534190804</v>
      </c>
      <c r="G15" s="408">
        <v>69.260316934731492</v>
      </c>
      <c r="H15" s="408">
        <f t="shared" si="0"/>
        <v>3.9456115994593119</v>
      </c>
      <c r="I15" s="405" t="s">
        <v>42</v>
      </c>
      <c r="J15" s="200">
        <v>5</v>
      </c>
      <c r="K15" s="405" t="s">
        <v>102</v>
      </c>
      <c r="L15" s="405">
        <v>41.723509999999997</v>
      </c>
      <c r="M15" s="405">
        <v>-70.337109999999996</v>
      </c>
      <c r="N15" s="405"/>
      <c r="O15" s="405"/>
      <c r="P15" s="405" t="s">
        <v>22</v>
      </c>
      <c r="Q15" s="405"/>
      <c r="R15" s="405"/>
      <c r="S15" s="405" t="s">
        <v>105</v>
      </c>
      <c r="T15" s="405" t="s">
        <v>106</v>
      </c>
    </row>
    <row r="16" spans="1:20" x14ac:dyDescent="0.2">
      <c r="A16" s="405" t="s">
        <v>125</v>
      </c>
      <c r="B16" s="405" t="s">
        <v>124</v>
      </c>
      <c r="C16" s="405" t="s">
        <v>21</v>
      </c>
      <c r="D16" s="405" t="s">
        <v>22</v>
      </c>
      <c r="E16" s="406"/>
      <c r="F16" s="405">
        <v>53.583073056177319</v>
      </c>
      <c r="G16" s="408">
        <v>48.622448673466444</v>
      </c>
      <c r="H16" s="408">
        <f t="shared" si="0"/>
        <v>4.9606243827108756</v>
      </c>
      <c r="I16" s="405" t="s">
        <v>20</v>
      </c>
      <c r="J16" s="200">
        <v>5</v>
      </c>
      <c r="K16" s="405" t="s">
        <v>102</v>
      </c>
      <c r="L16" s="405">
        <v>41.725439999999999</v>
      </c>
      <c r="M16" s="405">
        <v>-70.353359999999995</v>
      </c>
      <c r="N16" s="405"/>
      <c r="O16" s="405"/>
      <c r="P16" s="405" t="s">
        <v>22</v>
      </c>
      <c r="Q16" s="405"/>
      <c r="R16" s="405"/>
      <c r="S16" s="405" t="s">
        <v>105</v>
      </c>
      <c r="T16" s="405" t="s">
        <v>106</v>
      </c>
    </row>
    <row r="17" spans="1:20" x14ac:dyDescent="0.2">
      <c r="A17" s="404">
        <v>505</v>
      </c>
      <c r="B17" s="405" t="s">
        <v>126</v>
      </c>
      <c r="C17" s="405" t="s">
        <v>23</v>
      </c>
      <c r="D17" s="405" t="s">
        <v>24</v>
      </c>
      <c r="E17" s="406" t="s">
        <v>20</v>
      </c>
      <c r="F17" s="405">
        <v>55.97637300189929</v>
      </c>
      <c r="G17" s="408">
        <v>54.092467420797654</v>
      </c>
      <c r="H17" s="408">
        <f t="shared" si="0"/>
        <v>1.8839055811016365</v>
      </c>
      <c r="I17" s="405" t="s">
        <v>20</v>
      </c>
      <c r="J17" s="200">
        <v>5</v>
      </c>
      <c r="K17" s="405" t="s">
        <v>102</v>
      </c>
      <c r="L17" s="405">
        <v>41.685000000000002</v>
      </c>
      <c r="M17" s="405">
        <v>-70.16</v>
      </c>
      <c r="N17" s="405" t="s">
        <v>103</v>
      </c>
      <c r="O17" s="405"/>
      <c r="P17" s="405" t="s">
        <v>104</v>
      </c>
      <c r="Q17" s="405"/>
      <c r="R17" s="405"/>
      <c r="S17" s="405" t="s">
        <v>105</v>
      </c>
      <c r="T17" s="405" t="s">
        <v>106</v>
      </c>
    </row>
    <row r="18" spans="1:20" x14ac:dyDescent="0.2">
      <c r="A18" s="404">
        <v>11.5</v>
      </c>
      <c r="B18" s="405" t="s">
        <v>127</v>
      </c>
      <c r="C18" s="405" t="s">
        <v>25</v>
      </c>
      <c r="D18" s="405" t="s">
        <v>24</v>
      </c>
      <c r="E18" s="406" t="s">
        <v>20</v>
      </c>
      <c r="F18" s="405">
        <v>50.085355211933475</v>
      </c>
      <c r="G18" s="408">
        <v>53.768514903575024</v>
      </c>
      <c r="H18" s="408">
        <f t="shared" si="0"/>
        <v>-3.6831596916415492</v>
      </c>
      <c r="I18" s="405" t="s">
        <v>20</v>
      </c>
      <c r="J18" s="200">
        <v>5</v>
      </c>
      <c r="K18" s="405" t="s">
        <v>102</v>
      </c>
      <c r="L18" s="405">
        <v>41.807000000000002</v>
      </c>
      <c r="M18" s="405">
        <v>-70.006</v>
      </c>
      <c r="N18" s="405" t="s">
        <v>103</v>
      </c>
      <c r="O18" s="405"/>
      <c r="P18" s="405" t="s">
        <v>104</v>
      </c>
      <c r="Q18" s="405" t="s">
        <v>128</v>
      </c>
      <c r="R18" s="405"/>
      <c r="S18" s="405" t="s">
        <v>105</v>
      </c>
      <c r="T18" s="405" t="s">
        <v>106</v>
      </c>
    </row>
    <row r="19" spans="1:20" x14ac:dyDescent="0.2">
      <c r="A19" s="404">
        <v>500</v>
      </c>
      <c r="B19" s="405" t="s">
        <v>129</v>
      </c>
      <c r="C19" s="405" t="s">
        <v>26</v>
      </c>
      <c r="D19" s="405" t="s">
        <v>24</v>
      </c>
      <c r="E19" s="406" t="s">
        <v>20</v>
      </c>
      <c r="F19" s="405">
        <v>46.432825389676182</v>
      </c>
      <c r="G19" s="408">
        <v>44.935717194599135</v>
      </c>
      <c r="H19" s="408">
        <f t="shared" si="0"/>
        <v>1.4971081950770468</v>
      </c>
      <c r="I19" s="405" t="s">
        <v>20</v>
      </c>
      <c r="J19" s="200">
        <v>5</v>
      </c>
      <c r="K19" s="405" t="s">
        <v>102</v>
      </c>
      <c r="L19" s="405">
        <v>41.564999999999998</v>
      </c>
      <c r="M19" s="405">
        <v>-70.552999999999997</v>
      </c>
      <c r="N19" s="405" t="s">
        <v>103</v>
      </c>
      <c r="O19" s="405"/>
      <c r="P19" s="405" t="s">
        <v>104</v>
      </c>
      <c r="Q19" s="405"/>
      <c r="R19" s="405"/>
      <c r="S19" s="405" t="s">
        <v>105</v>
      </c>
      <c r="T19" s="405" t="s">
        <v>106</v>
      </c>
    </row>
    <row r="20" spans="1:20" x14ac:dyDescent="0.2">
      <c r="A20" s="405" t="s">
        <v>130</v>
      </c>
      <c r="B20" s="405" t="s">
        <v>27</v>
      </c>
      <c r="C20" s="405" t="s">
        <v>27</v>
      </c>
      <c r="D20" s="405" t="s">
        <v>28</v>
      </c>
      <c r="E20" s="406" t="s">
        <v>20</v>
      </c>
      <c r="F20" s="405">
        <v>67</v>
      </c>
      <c r="G20" s="408">
        <v>69</v>
      </c>
      <c r="H20" s="408">
        <f t="shared" si="0"/>
        <v>-2</v>
      </c>
      <c r="I20" s="405" t="s">
        <v>42</v>
      </c>
      <c r="J20" s="200">
        <v>5</v>
      </c>
      <c r="K20" s="405" t="s">
        <v>102</v>
      </c>
      <c r="L20" s="405">
        <v>41.749389999999998</v>
      </c>
      <c r="M20" s="405">
        <v>-70.623900000000006</v>
      </c>
      <c r="N20" s="405" t="s">
        <v>131</v>
      </c>
      <c r="O20" s="405"/>
      <c r="P20" s="405" t="s">
        <v>132</v>
      </c>
      <c r="Q20" s="405"/>
      <c r="R20" s="405"/>
      <c r="S20" s="405" t="s">
        <v>105</v>
      </c>
      <c r="T20" s="405" t="s">
        <v>106</v>
      </c>
    </row>
    <row r="21" spans="1:20" x14ac:dyDescent="0.2">
      <c r="A21" s="405" t="s">
        <v>133</v>
      </c>
      <c r="B21" s="405" t="s">
        <v>134</v>
      </c>
      <c r="C21" s="405" t="s">
        <v>27</v>
      </c>
      <c r="D21" s="405" t="s">
        <v>28</v>
      </c>
      <c r="E21" s="406"/>
      <c r="F21" s="405">
        <v>61</v>
      </c>
      <c r="G21" s="408">
        <v>61</v>
      </c>
      <c r="H21" s="408">
        <f t="shared" si="0"/>
        <v>0</v>
      </c>
      <c r="I21" s="405" t="s">
        <v>20</v>
      </c>
      <c r="J21" s="200">
        <v>5</v>
      </c>
      <c r="K21" s="405" t="s">
        <v>102</v>
      </c>
      <c r="L21" s="405">
        <v>41.762830000000001</v>
      </c>
      <c r="M21" s="405">
        <v>-70.605950000000007</v>
      </c>
      <c r="N21" s="405" t="s">
        <v>131</v>
      </c>
      <c r="O21" s="405"/>
      <c r="P21" s="405" t="s">
        <v>132</v>
      </c>
      <c r="Q21" s="405" t="s">
        <v>135</v>
      </c>
      <c r="R21" s="405"/>
      <c r="S21" s="405" t="s">
        <v>105</v>
      </c>
      <c r="T21" s="405" t="s">
        <v>106</v>
      </c>
    </row>
    <row r="22" spans="1:20" x14ac:dyDescent="0.2">
      <c r="A22" s="404">
        <v>15</v>
      </c>
      <c r="B22" s="405" t="s">
        <v>136</v>
      </c>
      <c r="C22" s="405" t="s">
        <v>137</v>
      </c>
      <c r="D22" s="405" t="s">
        <v>24</v>
      </c>
      <c r="E22" s="406"/>
      <c r="F22" s="405">
        <v>82.414949701636289</v>
      </c>
      <c r="G22" s="408">
        <v>81.968193640133023</v>
      </c>
      <c r="H22" s="408">
        <f t="shared" si="0"/>
        <v>0.4467560615032653</v>
      </c>
      <c r="I22" s="405" t="s">
        <v>42</v>
      </c>
      <c r="J22" s="200">
        <v>5</v>
      </c>
      <c r="K22" s="405" t="s">
        <v>102</v>
      </c>
      <c r="L22" s="405">
        <v>41.771999999999998</v>
      </c>
      <c r="M22" s="405">
        <v>-70.503</v>
      </c>
      <c r="N22" s="405" t="s">
        <v>103</v>
      </c>
      <c r="O22" s="405"/>
      <c r="P22" s="405" t="s">
        <v>104</v>
      </c>
      <c r="Q22" s="405"/>
      <c r="R22" s="405"/>
      <c r="S22" s="405" t="s">
        <v>105</v>
      </c>
      <c r="T22" s="405" t="s">
        <v>106</v>
      </c>
    </row>
    <row r="23" spans="1:20" x14ac:dyDescent="0.2">
      <c r="A23" s="404">
        <v>502</v>
      </c>
      <c r="B23" s="405" t="s">
        <v>138</v>
      </c>
      <c r="C23" s="405" t="s">
        <v>29</v>
      </c>
      <c r="D23" s="405" t="s">
        <v>24</v>
      </c>
      <c r="E23" s="406" t="s">
        <v>20</v>
      </c>
      <c r="F23" s="405">
        <v>30.04528824520354</v>
      </c>
      <c r="G23" s="408">
        <v>30.531586837396095</v>
      </c>
      <c r="H23" s="408">
        <f t="shared" si="0"/>
        <v>-0.48629859219255422</v>
      </c>
      <c r="I23" s="405" t="s">
        <v>20</v>
      </c>
      <c r="J23" s="200">
        <v>5</v>
      </c>
      <c r="K23" s="405" t="s">
        <v>102</v>
      </c>
      <c r="L23" s="405">
        <v>41.639000000000003</v>
      </c>
      <c r="M23" s="405">
        <v>-70.344999999999999</v>
      </c>
      <c r="N23" s="405" t="s">
        <v>103</v>
      </c>
      <c r="O23" s="405"/>
      <c r="P23" s="405" t="s">
        <v>104</v>
      </c>
      <c r="Q23" s="405"/>
      <c r="R23" s="405"/>
      <c r="S23" s="405" t="s">
        <v>105</v>
      </c>
      <c r="T23" s="405" t="s">
        <v>106</v>
      </c>
    </row>
    <row r="24" spans="1:20" x14ac:dyDescent="0.2">
      <c r="A24" s="404">
        <v>503</v>
      </c>
      <c r="B24" s="405" t="s">
        <v>139</v>
      </c>
      <c r="C24" s="405" t="s">
        <v>29</v>
      </c>
      <c r="D24" s="405" t="s">
        <v>24</v>
      </c>
      <c r="E24" s="406"/>
      <c r="F24" s="405">
        <v>38.645532124439704</v>
      </c>
      <c r="G24" s="408">
        <v>37.326304751145507</v>
      </c>
      <c r="H24" s="408">
        <f t="shared" si="0"/>
        <v>1.319227373294197</v>
      </c>
      <c r="I24" s="405" t="s">
        <v>20</v>
      </c>
      <c r="J24" s="200">
        <v>5</v>
      </c>
      <c r="K24" s="405" t="s">
        <v>102</v>
      </c>
      <c r="L24" s="405">
        <v>41.634999999999998</v>
      </c>
      <c r="M24" s="405">
        <v>-70.358000000000004</v>
      </c>
      <c r="N24" s="405" t="s">
        <v>103</v>
      </c>
      <c r="O24" s="405"/>
      <c r="P24" s="405" t="s">
        <v>104</v>
      </c>
      <c r="Q24" s="405"/>
      <c r="R24" s="405"/>
      <c r="S24" s="405" t="s">
        <v>105</v>
      </c>
      <c r="T24" s="405" t="s">
        <v>106</v>
      </c>
    </row>
    <row r="25" spans="1:20" x14ac:dyDescent="0.2">
      <c r="A25" s="405" t="s">
        <v>140</v>
      </c>
      <c r="B25" s="405" t="s">
        <v>141</v>
      </c>
      <c r="C25" s="405" t="s">
        <v>29</v>
      </c>
      <c r="D25" s="405" t="s">
        <v>22</v>
      </c>
      <c r="E25" s="406"/>
      <c r="F25" s="405">
        <v>56.706627737309169</v>
      </c>
      <c r="G25" s="408">
        <v>44.475272314238261</v>
      </c>
      <c r="H25" s="408">
        <f t="shared" si="0"/>
        <v>12.231355423070909</v>
      </c>
      <c r="I25" s="405" t="s">
        <v>20</v>
      </c>
      <c r="J25" s="200">
        <v>5</v>
      </c>
      <c r="K25" s="405" t="s">
        <v>102</v>
      </c>
      <c r="L25" s="405">
        <v>41.625459999999997</v>
      </c>
      <c r="M25" s="405">
        <v>-70.369550000000004</v>
      </c>
      <c r="N25" s="405"/>
      <c r="O25" s="405"/>
      <c r="P25" s="405" t="s">
        <v>22</v>
      </c>
      <c r="Q25" s="405"/>
      <c r="R25" s="405"/>
      <c r="S25" s="405" t="s">
        <v>105</v>
      </c>
      <c r="T25" s="405" t="s">
        <v>106</v>
      </c>
    </row>
    <row r="26" spans="1:20" x14ac:dyDescent="0.2">
      <c r="A26" s="404">
        <v>518</v>
      </c>
      <c r="B26" s="405" t="s">
        <v>142</v>
      </c>
      <c r="C26" s="405" t="s">
        <v>30</v>
      </c>
      <c r="D26" s="405" t="s">
        <v>24</v>
      </c>
      <c r="E26" s="406" t="s">
        <v>20</v>
      </c>
      <c r="F26" s="405">
        <v>43.891707569917045</v>
      </c>
      <c r="G26" s="408">
        <v>43.012845385928074</v>
      </c>
      <c r="H26" s="408">
        <f t="shared" si="0"/>
        <v>0.87886218398897142</v>
      </c>
      <c r="I26" s="405" t="s">
        <v>20</v>
      </c>
      <c r="J26" s="200">
        <v>5</v>
      </c>
      <c r="K26" s="405" t="s">
        <v>102</v>
      </c>
      <c r="L26" s="405">
        <v>41.548999999999999</v>
      </c>
      <c r="M26" s="405">
        <v>-70.602000000000004</v>
      </c>
      <c r="N26" s="405" t="s">
        <v>103</v>
      </c>
      <c r="O26" s="405"/>
      <c r="P26" s="405" t="s">
        <v>104</v>
      </c>
      <c r="Q26" s="405"/>
      <c r="R26" s="405"/>
      <c r="S26" s="405" t="s">
        <v>105</v>
      </c>
      <c r="T26" s="405" t="s">
        <v>106</v>
      </c>
    </row>
    <row r="27" spans="1:20" x14ac:dyDescent="0.2">
      <c r="A27" s="405" t="s">
        <v>143</v>
      </c>
      <c r="B27" s="405" t="s">
        <v>31</v>
      </c>
      <c r="C27" s="405" t="s">
        <v>31</v>
      </c>
      <c r="D27" s="405" t="s">
        <v>28</v>
      </c>
      <c r="E27" s="406" t="s">
        <v>20</v>
      </c>
      <c r="F27" s="405">
        <v>60</v>
      </c>
      <c r="G27" s="408">
        <v>61</v>
      </c>
      <c r="H27" s="408">
        <f t="shared" si="0"/>
        <v>-1</v>
      </c>
      <c r="I27" s="405" t="s">
        <v>20</v>
      </c>
      <c r="J27" s="200">
        <v>5</v>
      </c>
      <c r="K27" s="405" t="s">
        <v>102</v>
      </c>
      <c r="L27" s="405">
        <v>41.647979999999997</v>
      </c>
      <c r="M27" s="405">
        <v>-70.635999999999996</v>
      </c>
      <c r="N27" s="405" t="s">
        <v>131</v>
      </c>
      <c r="O27" s="405"/>
      <c r="P27" s="405" t="s">
        <v>132</v>
      </c>
      <c r="Q27" s="405"/>
      <c r="R27" s="405"/>
      <c r="S27" s="405" t="s">
        <v>105</v>
      </c>
      <c r="T27" s="405" t="s">
        <v>106</v>
      </c>
    </row>
    <row r="28" spans="1:20" x14ac:dyDescent="0.2">
      <c r="A28" s="404">
        <v>521</v>
      </c>
      <c r="B28" s="405" t="s">
        <v>144</v>
      </c>
      <c r="C28" s="405" t="s">
        <v>32</v>
      </c>
      <c r="D28" s="405" t="s">
        <v>24</v>
      </c>
      <c r="E28" s="406" t="s">
        <v>20</v>
      </c>
      <c r="F28" s="405">
        <v>46.565267970352451</v>
      </c>
      <c r="G28" s="408">
        <v>44.014136081021675</v>
      </c>
      <c r="H28" s="408">
        <f t="shared" si="0"/>
        <v>2.5511318893307759</v>
      </c>
      <c r="I28" s="405" t="s">
        <v>20</v>
      </c>
      <c r="J28" s="200">
        <v>5</v>
      </c>
      <c r="K28" s="405" t="s">
        <v>102</v>
      </c>
      <c r="L28" s="405">
        <v>41.56</v>
      </c>
      <c r="M28" s="405">
        <v>-70.585999999999999</v>
      </c>
      <c r="N28" s="405" t="s">
        <v>103</v>
      </c>
      <c r="O28" s="405"/>
      <c r="P28" s="405" t="s">
        <v>104</v>
      </c>
      <c r="Q28" s="405"/>
      <c r="R28" s="405"/>
      <c r="S28" s="405" t="s">
        <v>105</v>
      </c>
      <c r="T28" s="405" t="s">
        <v>106</v>
      </c>
    </row>
    <row r="29" spans="1:20" x14ac:dyDescent="0.2">
      <c r="A29" s="404">
        <v>520</v>
      </c>
      <c r="B29" s="405" t="s">
        <v>145</v>
      </c>
      <c r="C29" s="405" t="s">
        <v>33</v>
      </c>
      <c r="D29" s="405" t="s">
        <v>24</v>
      </c>
      <c r="E29" s="406" t="s">
        <v>20</v>
      </c>
      <c r="F29" s="405">
        <v>41.621133167269669</v>
      </c>
      <c r="G29" s="408">
        <v>42.274364500227442</v>
      </c>
      <c r="H29" s="408">
        <f t="shared" si="0"/>
        <v>-0.65323133295777325</v>
      </c>
      <c r="I29" s="405" t="s">
        <v>20</v>
      </c>
      <c r="J29" s="200">
        <v>5</v>
      </c>
      <c r="K29" s="405" t="s">
        <v>102</v>
      </c>
      <c r="L29" s="405">
        <v>41.561999999999998</v>
      </c>
      <c r="M29" s="405">
        <v>-70.567999999999998</v>
      </c>
      <c r="N29" s="405" t="s">
        <v>103</v>
      </c>
      <c r="O29" s="405"/>
      <c r="P29" s="405" t="s">
        <v>104</v>
      </c>
      <c r="Q29" s="405"/>
      <c r="R29" s="405"/>
      <c r="S29" s="405" t="s">
        <v>105</v>
      </c>
      <c r="T29" s="405" t="s">
        <v>106</v>
      </c>
    </row>
    <row r="30" spans="1:20" x14ac:dyDescent="0.2">
      <c r="A30" s="404">
        <v>21.5</v>
      </c>
      <c r="B30" s="405" t="s">
        <v>146</v>
      </c>
      <c r="C30" s="405" t="s">
        <v>34</v>
      </c>
      <c r="D30" s="405" t="s">
        <v>24</v>
      </c>
      <c r="E30" s="406"/>
      <c r="F30" s="405">
        <v>44.028681628964634</v>
      </c>
      <c r="G30" s="408">
        <v>45.759180615254692</v>
      </c>
      <c r="H30" s="408">
        <f t="shared" si="0"/>
        <v>-1.7304989862900584</v>
      </c>
      <c r="I30" s="405" t="s">
        <v>20</v>
      </c>
      <c r="J30" s="200">
        <v>5</v>
      </c>
      <c r="K30" s="405" t="s">
        <v>102</v>
      </c>
      <c r="L30" s="405">
        <v>41.814999999999998</v>
      </c>
      <c r="M30" s="405">
        <v>-70.006</v>
      </c>
      <c r="N30" s="405" t="s">
        <v>103</v>
      </c>
      <c r="O30" s="405"/>
      <c r="P30" s="405" t="s">
        <v>104</v>
      </c>
      <c r="Q30" s="405" t="s">
        <v>128</v>
      </c>
      <c r="R30" s="405"/>
      <c r="S30" s="405" t="s">
        <v>105</v>
      </c>
      <c r="T30" s="405" t="s">
        <v>106</v>
      </c>
    </row>
    <row r="31" spans="1:20" x14ac:dyDescent="0.2">
      <c r="A31" s="404">
        <v>129</v>
      </c>
      <c r="B31" s="405" t="s">
        <v>147</v>
      </c>
      <c r="C31" s="405" t="s">
        <v>34</v>
      </c>
      <c r="D31" s="405" t="s">
        <v>24</v>
      </c>
      <c r="E31" s="406" t="s">
        <v>20</v>
      </c>
      <c r="F31" s="405">
        <v>58.5</v>
      </c>
      <c r="G31" s="408">
        <v>64.937949654187491</v>
      </c>
      <c r="H31" s="408">
        <f t="shared" si="0"/>
        <v>-6.4379496541874914</v>
      </c>
      <c r="I31" s="405" t="s">
        <v>20</v>
      </c>
      <c r="J31" s="200">
        <v>5</v>
      </c>
      <c r="K31" s="405" t="s">
        <v>102</v>
      </c>
      <c r="L31" s="405">
        <v>41.830419999999997</v>
      </c>
      <c r="M31" s="405">
        <v>-70.002750000000006</v>
      </c>
      <c r="N31" s="405" t="s">
        <v>103</v>
      </c>
      <c r="O31" s="405"/>
      <c r="P31" s="405" t="s">
        <v>104</v>
      </c>
      <c r="Q31" s="405"/>
      <c r="R31" s="405"/>
      <c r="S31" s="405" t="s">
        <v>105</v>
      </c>
      <c r="T31" s="405" t="s">
        <v>106</v>
      </c>
    </row>
    <row r="32" spans="1:20" x14ac:dyDescent="0.2">
      <c r="A32" s="405" t="s">
        <v>148</v>
      </c>
      <c r="B32" s="405" t="s">
        <v>149</v>
      </c>
      <c r="C32" s="405" t="s">
        <v>35</v>
      </c>
      <c r="D32" s="405" t="s">
        <v>19</v>
      </c>
      <c r="E32" s="406" t="s">
        <v>20</v>
      </c>
      <c r="F32" s="405">
        <v>53.660021356911258</v>
      </c>
      <c r="G32" s="408">
        <v>51.191340367740231</v>
      </c>
      <c r="H32" s="408">
        <f t="shared" si="0"/>
        <v>2.4686809891710269</v>
      </c>
      <c r="I32" s="405" t="s">
        <v>20</v>
      </c>
      <c r="J32" s="200">
        <v>5</v>
      </c>
      <c r="K32" s="405" t="s">
        <v>109</v>
      </c>
      <c r="L32" s="405">
        <v>41.668480000000002</v>
      </c>
      <c r="M32" s="405">
        <v>-70.10933</v>
      </c>
      <c r="N32" s="405"/>
      <c r="O32" s="405"/>
      <c r="P32" s="405" t="s">
        <v>19</v>
      </c>
      <c r="Q32" s="405"/>
      <c r="R32" s="405"/>
      <c r="S32" s="405" t="s">
        <v>105</v>
      </c>
      <c r="T32" s="405" t="s">
        <v>106</v>
      </c>
    </row>
    <row r="33" spans="1:20" x14ac:dyDescent="0.2">
      <c r="A33" s="404">
        <v>501</v>
      </c>
      <c r="B33" s="405" t="s">
        <v>150</v>
      </c>
      <c r="C33" s="405" t="s">
        <v>36</v>
      </c>
      <c r="D33" s="405" t="s">
        <v>24</v>
      </c>
      <c r="E33" s="406"/>
      <c r="F33" s="405">
        <v>52.654896053843707</v>
      </c>
      <c r="G33" s="408">
        <v>48.399968304258238</v>
      </c>
      <c r="H33" s="408">
        <f t="shared" si="0"/>
        <v>4.2549277495854696</v>
      </c>
      <c r="I33" s="405" t="s">
        <v>20</v>
      </c>
      <c r="J33" s="200">
        <v>5</v>
      </c>
      <c r="K33" s="405" t="s">
        <v>102</v>
      </c>
      <c r="L33" s="405">
        <v>41.631</v>
      </c>
      <c r="M33" s="405">
        <v>-70.317999999999998</v>
      </c>
      <c r="N33" s="405" t="s">
        <v>103</v>
      </c>
      <c r="O33" s="405"/>
      <c r="P33" s="405" t="s">
        <v>104</v>
      </c>
      <c r="Q33" s="405"/>
      <c r="R33" s="405"/>
      <c r="S33" s="405" t="s">
        <v>105</v>
      </c>
      <c r="T33" s="405" t="s">
        <v>106</v>
      </c>
    </row>
    <row r="34" spans="1:20" x14ac:dyDescent="0.2">
      <c r="A34" s="404">
        <v>504</v>
      </c>
      <c r="B34" s="405" t="s">
        <v>151</v>
      </c>
      <c r="C34" s="405" t="s">
        <v>36</v>
      </c>
      <c r="D34" s="405" t="s">
        <v>24</v>
      </c>
      <c r="E34" s="406"/>
      <c r="F34" s="405">
        <v>67.934713210708395</v>
      </c>
      <c r="G34" s="408">
        <v>66.015856635245171</v>
      </c>
      <c r="H34" s="408">
        <f t="shared" si="0"/>
        <v>1.9188565754632236</v>
      </c>
      <c r="I34" s="405" t="s">
        <v>42</v>
      </c>
      <c r="J34" s="200">
        <v>5</v>
      </c>
      <c r="K34" s="405" t="s">
        <v>102</v>
      </c>
      <c r="L34" s="405">
        <v>41.637999999999998</v>
      </c>
      <c r="M34" s="405">
        <v>-70.245000000000005</v>
      </c>
      <c r="N34" s="405" t="s">
        <v>103</v>
      </c>
      <c r="O34" s="405"/>
      <c r="P34" s="405" t="s">
        <v>104</v>
      </c>
      <c r="Q34" s="405"/>
      <c r="R34" s="405"/>
      <c r="S34" s="405" t="s">
        <v>105</v>
      </c>
      <c r="T34" s="405" t="s">
        <v>106</v>
      </c>
    </row>
    <row r="35" spans="1:20" x14ac:dyDescent="0.2">
      <c r="A35" s="404">
        <v>542</v>
      </c>
      <c r="B35" s="405" t="s">
        <v>152</v>
      </c>
      <c r="C35" s="405" t="s">
        <v>36</v>
      </c>
      <c r="D35" s="405" t="s">
        <v>24</v>
      </c>
      <c r="E35" s="406"/>
      <c r="F35" s="405">
        <v>34.974357302607849</v>
      </c>
      <c r="G35" s="408">
        <v>33.602886317524344</v>
      </c>
      <c r="H35" s="408">
        <f t="shared" si="0"/>
        <v>1.371470985083505</v>
      </c>
      <c r="I35" s="405" t="s">
        <v>20</v>
      </c>
      <c r="J35" s="200">
        <v>5</v>
      </c>
      <c r="K35" s="405" t="s">
        <v>102</v>
      </c>
      <c r="L35" s="405">
        <v>41.636000000000003</v>
      </c>
      <c r="M35" s="405">
        <v>-70.293000000000006</v>
      </c>
      <c r="N35" s="405" t="s">
        <v>103</v>
      </c>
      <c r="O35" s="405"/>
      <c r="P35" s="405" t="s">
        <v>104</v>
      </c>
      <c r="Q35" s="405"/>
      <c r="R35" s="405"/>
      <c r="S35" s="405" t="s">
        <v>105</v>
      </c>
      <c r="T35" s="405" t="s">
        <v>106</v>
      </c>
    </row>
    <row r="36" spans="1:20" x14ac:dyDescent="0.2">
      <c r="A36" s="405" t="s">
        <v>153</v>
      </c>
      <c r="B36" s="405" t="s">
        <v>154</v>
      </c>
      <c r="C36" s="405" t="s">
        <v>36</v>
      </c>
      <c r="D36" s="405" t="s">
        <v>22</v>
      </c>
      <c r="E36" s="406"/>
      <c r="F36" s="405">
        <v>57.398174635891223</v>
      </c>
      <c r="G36" s="408">
        <v>47.377524887043968</v>
      </c>
      <c r="H36" s="408">
        <f t="shared" si="0"/>
        <v>10.020649748847255</v>
      </c>
      <c r="I36" s="405" t="s">
        <v>20</v>
      </c>
      <c r="J36" s="200">
        <v>5</v>
      </c>
      <c r="K36" s="405" t="s">
        <v>102</v>
      </c>
      <c r="L36" s="405">
        <v>41.652990000000003</v>
      </c>
      <c r="M36" s="405">
        <v>-70.259259999999998</v>
      </c>
      <c r="N36" s="405"/>
      <c r="O36" s="405"/>
      <c r="P36" s="405" t="s">
        <v>22</v>
      </c>
      <c r="Q36" s="405"/>
      <c r="R36" s="405"/>
      <c r="S36" s="405" t="s">
        <v>105</v>
      </c>
      <c r="T36" s="405" t="s">
        <v>106</v>
      </c>
    </row>
    <row r="37" spans="1:20" x14ac:dyDescent="0.2">
      <c r="A37" s="405" t="s">
        <v>155</v>
      </c>
      <c r="B37" s="405" t="s">
        <v>154</v>
      </c>
      <c r="C37" s="405" t="s">
        <v>36</v>
      </c>
      <c r="D37" s="405" t="s">
        <v>22</v>
      </c>
      <c r="E37" s="406"/>
      <c r="F37" s="405">
        <v>56.850554790153147</v>
      </c>
      <c r="G37" s="408">
        <v>47.128099555841615</v>
      </c>
      <c r="H37" s="408">
        <f t="shared" si="0"/>
        <v>9.722455234311532</v>
      </c>
      <c r="I37" s="405" t="s">
        <v>20</v>
      </c>
      <c r="J37" s="200">
        <v>5</v>
      </c>
      <c r="K37" s="405" t="s">
        <v>102</v>
      </c>
      <c r="L37" s="405">
        <v>41.651020000000003</v>
      </c>
      <c r="M37" s="405">
        <v>-70.255489999999995</v>
      </c>
      <c r="N37" s="405"/>
      <c r="O37" s="405"/>
      <c r="P37" s="405" t="s">
        <v>22</v>
      </c>
      <c r="Q37" s="405"/>
      <c r="R37" s="405"/>
      <c r="S37" s="405" t="s">
        <v>105</v>
      </c>
      <c r="T37" s="405" t="s">
        <v>106</v>
      </c>
    </row>
    <row r="38" spans="1:20" x14ac:dyDescent="0.2">
      <c r="A38" s="405" t="s">
        <v>156</v>
      </c>
      <c r="B38" s="405" t="s">
        <v>157</v>
      </c>
      <c r="C38" s="405" t="s">
        <v>36</v>
      </c>
      <c r="D38" s="405" t="s">
        <v>22</v>
      </c>
      <c r="E38" s="406" t="s">
        <v>20</v>
      </c>
      <c r="F38" s="405">
        <v>42.376644573332143</v>
      </c>
      <c r="G38" s="408">
        <v>41.126961434145031</v>
      </c>
      <c r="H38" s="408">
        <f t="shared" si="0"/>
        <v>1.2496831391871126</v>
      </c>
      <c r="I38" s="405" t="s">
        <v>20</v>
      </c>
      <c r="J38" s="200">
        <v>5</v>
      </c>
      <c r="K38" s="405" t="s">
        <v>102</v>
      </c>
      <c r="L38" s="405">
        <v>41.65016</v>
      </c>
      <c r="M38" s="405">
        <v>-70.279240000000001</v>
      </c>
      <c r="N38" s="405"/>
      <c r="O38" s="405"/>
      <c r="P38" s="405" t="s">
        <v>22</v>
      </c>
      <c r="Q38" s="405"/>
      <c r="R38" s="405"/>
      <c r="S38" s="405" t="s">
        <v>105</v>
      </c>
      <c r="T38" s="405" t="s">
        <v>106</v>
      </c>
    </row>
    <row r="39" spans="1:20" x14ac:dyDescent="0.2">
      <c r="A39" s="405" t="s">
        <v>158</v>
      </c>
      <c r="B39" s="405" t="s">
        <v>157</v>
      </c>
      <c r="C39" s="405" t="s">
        <v>36</v>
      </c>
      <c r="D39" s="405" t="s">
        <v>22</v>
      </c>
      <c r="E39" s="406"/>
      <c r="F39" s="405">
        <v>54.236504388914817</v>
      </c>
      <c r="G39" s="408">
        <v>50.314263264591006</v>
      </c>
      <c r="H39" s="408">
        <f t="shared" si="0"/>
        <v>3.9222411243238113</v>
      </c>
      <c r="I39" s="405" t="s">
        <v>20</v>
      </c>
      <c r="J39" s="200">
        <v>5</v>
      </c>
      <c r="K39" s="405" t="s">
        <v>102</v>
      </c>
      <c r="L39" s="405">
        <v>41.650149999999996</v>
      </c>
      <c r="M39" s="405">
        <v>-70.275710000000004</v>
      </c>
      <c r="N39" s="405"/>
      <c r="O39" s="405"/>
      <c r="P39" s="405" t="s">
        <v>22</v>
      </c>
      <c r="Q39" s="405"/>
      <c r="R39" s="405"/>
      <c r="S39" s="405" t="s">
        <v>105</v>
      </c>
      <c r="T39" s="405" t="s">
        <v>106</v>
      </c>
    </row>
    <row r="40" spans="1:20" x14ac:dyDescent="0.2">
      <c r="A40" s="405" t="s">
        <v>159</v>
      </c>
      <c r="B40" s="405" t="s">
        <v>157</v>
      </c>
      <c r="C40" s="405" t="s">
        <v>36</v>
      </c>
      <c r="D40" s="405" t="s">
        <v>22</v>
      </c>
      <c r="E40" s="406"/>
      <c r="F40" s="405">
        <v>53.305074386573096</v>
      </c>
      <c r="G40" s="408">
        <v>49.82989077916185</v>
      </c>
      <c r="H40" s="408">
        <f t="shared" si="0"/>
        <v>3.4751836074112461</v>
      </c>
      <c r="I40" s="405" t="s">
        <v>20</v>
      </c>
      <c r="J40" s="200">
        <v>5</v>
      </c>
      <c r="K40" s="405" t="s">
        <v>102</v>
      </c>
      <c r="L40" s="405">
        <v>41.646369999999997</v>
      </c>
      <c r="M40" s="405">
        <v>-70.275099999999995</v>
      </c>
      <c r="N40" s="405"/>
      <c r="O40" s="405"/>
      <c r="P40" s="405" t="s">
        <v>22</v>
      </c>
      <c r="Q40" s="405"/>
      <c r="R40" s="405"/>
      <c r="S40" s="405" t="s">
        <v>105</v>
      </c>
      <c r="T40" s="405" t="s">
        <v>106</v>
      </c>
    </row>
    <row r="41" spans="1:20" x14ac:dyDescent="0.2">
      <c r="A41" s="405" t="s">
        <v>160</v>
      </c>
      <c r="B41" s="405" t="s">
        <v>161</v>
      </c>
      <c r="C41" s="405" t="s">
        <v>36</v>
      </c>
      <c r="D41" s="405" t="s">
        <v>22</v>
      </c>
      <c r="E41" s="406"/>
      <c r="F41" s="405">
        <v>27.581686456060083</v>
      </c>
      <c r="G41" s="408">
        <v>24.831993441207576</v>
      </c>
      <c r="H41" s="408">
        <f t="shared" si="0"/>
        <v>2.7496930148525074</v>
      </c>
      <c r="I41" s="405" t="s">
        <v>20</v>
      </c>
      <c r="J41" s="200">
        <v>5</v>
      </c>
      <c r="K41" s="405" t="s">
        <v>102</v>
      </c>
      <c r="L41" s="405">
        <v>41.64246</v>
      </c>
      <c r="M41" s="405">
        <v>-70.279499999999999</v>
      </c>
      <c r="N41" s="405"/>
      <c r="O41" s="405"/>
      <c r="P41" s="405" t="s">
        <v>22</v>
      </c>
      <c r="Q41" s="405"/>
      <c r="R41" s="405"/>
      <c r="S41" s="405" t="s">
        <v>105</v>
      </c>
      <c r="T41" s="405" t="s">
        <v>106</v>
      </c>
    </row>
    <row r="42" spans="1:20" x14ac:dyDescent="0.2">
      <c r="A42" s="405" t="s">
        <v>162</v>
      </c>
      <c r="B42" s="405" t="s">
        <v>163</v>
      </c>
      <c r="C42" s="405" t="s">
        <v>36</v>
      </c>
      <c r="D42" s="405" t="s">
        <v>22</v>
      </c>
      <c r="E42" s="406"/>
      <c r="F42" s="405">
        <v>56.684363329682853</v>
      </c>
      <c r="G42" s="408">
        <v>50.412474804051399</v>
      </c>
      <c r="H42" s="408">
        <f t="shared" si="0"/>
        <v>6.2718885256314536</v>
      </c>
      <c r="I42" s="405" t="s">
        <v>20</v>
      </c>
      <c r="J42" s="200">
        <v>5</v>
      </c>
      <c r="K42" s="405" t="s">
        <v>102</v>
      </c>
      <c r="L42" s="405">
        <v>41.635359999999999</v>
      </c>
      <c r="M42" s="405">
        <v>-70.29298</v>
      </c>
      <c r="N42" s="405"/>
      <c r="O42" s="405"/>
      <c r="P42" s="405" t="s">
        <v>22</v>
      </c>
      <c r="Q42" s="405"/>
      <c r="R42" s="405"/>
      <c r="S42" s="405" t="s">
        <v>105</v>
      </c>
      <c r="T42" s="405" t="s">
        <v>106</v>
      </c>
    </row>
    <row r="43" spans="1:20" x14ac:dyDescent="0.2">
      <c r="A43" s="405" t="s">
        <v>164</v>
      </c>
      <c r="B43" s="405" t="s">
        <v>165</v>
      </c>
      <c r="C43" s="405" t="s">
        <v>36</v>
      </c>
      <c r="D43" s="405" t="s">
        <v>22</v>
      </c>
      <c r="E43" s="406"/>
      <c r="F43" s="405">
        <v>63.702211002313689</v>
      </c>
      <c r="G43" s="408">
        <v>63.665077761483666</v>
      </c>
      <c r="H43" s="408">
        <f t="shared" si="0"/>
        <v>3.713324083002334E-2</v>
      </c>
      <c r="I43" s="405" t="s">
        <v>20</v>
      </c>
      <c r="J43" s="200">
        <v>5</v>
      </c>
      <c r="K43" s="405" t="s">
        <v>102</v>
      </c>
      <c r="L43" s="405">
        <v>41.631079999999997</v>
      </c>
      <c r="M43" s="405">
        <v>-70.318179999999998</v>
      </c>
      <c r="N43" s="405"/>
      <c r="O43" s="405"/>
      <c r="P43" s="405" t="s">
        <v>22</v>
      </c>
      <c r="Q43" s="405"/>
      <c r="R43" s="405"/>
      <c r="S43" s="405" t="s">
        <v>105</v>
      </c>
      <c r="T43" s="405" t="s">
        <v>106</v>
      </c>
    </row>
    <row r="44" spans="1:20" x14ac:dyDescent="0.2">
      <c r="A44" s="405" t="s">
        <v>166</v>
      </c>
      <c r="B44" s="405" t="s">
        <v>165</v>
      </c>
      <c r="C44" s="405" t="s">
        <v>36</v>
      </c>
      <c r="D44" s="405" t="s">
        <v>22</v>
      </c>
      <c r="E44" s="406"/>
      <c r="F44" s="405">
        <v>59.916090701808301</v>
      </c>
      <c r="G44" s="408">
        <v>62.155331986661771</v>
      </c>
      <c r="H44" s="408">
        <f t="shared" si="0"/>
        <v>-2.2392412848534704</v>
      </c>
      <c r="I44" s="405" t="s">
        <v>20</v>
      </c>
      <c r="J44" s="200">
        <v>5</v>
      </c>
      <c r="K44" s="405" t="s">
        <v>102</v>
      </c>
      <c r="L44" s="405">
        <v>41.631810000000002</v>
      </c>
      <c r="M44" s="405">
        <v>-70.322209999999998</v>
      </c>
      <c r="N44" s="405"/>
      <c r="O44" s="405"/>
      <c r="P44" s="405" t="s">
        <v>22</v>
      </c>
      <c r="Q44" s="405"/>
      <c r="R44" s="405"/>
      <c r="S44" s="405" t="s">
        <v>105</v>
      </c>
      <c r="T44" s="405" t="s">
        <v>106</v>
      </c>
    </row>
    <row r="45" spans="1:20" x14ac:dyDescent="0.2">
      <c r="A45" s="404">
        <v>107</v>
      </c>
      <c r="B45" s="405" t="s">
        <v>167</v>
      </c>
      <c r="C45" s="405" t="s">
        <v>37</v>
      </c>
      <c r="D45" s="405" t="s">
        <v>24</v>
      </c>
      <c r="E45" s="406"/>
      <c r="F45" s="405">
        <v>58.769382127707217</v>
      </c>
      <c r="G45" s="408">
        <v>61.1</v>
      </c>
      <c r="H45" s="408">
        <f t="shared" si="0"/>
        <v>-2.3306178722927839</v>
      </c>
      <c r="I45" s="405" t="s">
        <v>20</v>
      </c>
      <c r="J45" s="200">
        <v>5</v>
      </c>
      <c r="K45" s="405" t="s">
        <v>102</v>
      </c>
      <c r="L45" s="405">
        <v>41.796340000000001</v>
      </c>
      <c r="M45" s="405">
        <v>-70.013660000000002</v>
      </c>
      <c r="N45" s="405" t="s">
        <v>103</v>
      </c>
      <c r="O45" s="405"/>
      <c r="P45" s="405" t="s">
        <v>168</v>
      </c>
      <c r="Q45" s="405"/>
      <c r="R45" s="405"/>
      <c r="S45" s="405" t="s">
        <v>105</v>
      </c>
      <c r="T45" s="405" t="s">
        <v>106</v>
      </c>
    </row>
    <row r="46" spans="1:20" x14ac:dyDescent="0.2">
      <c r="A46" s="405" t="s">
        <v>169</v>
      </c>
      <c r="B46" s="405" t="s">
        <v>169</v>
      </c>
      <c r="C46" s="405" t="s">
        <v>37</v>
      </c>
      <c r="D46" s="405" t="s">
        <v>44</v>
      </c>
      <c r="E46" s="406" t="s">
        <v>20</v>
      </c>
      <c r="F46" s="409">
        <v>35.745710618264432</v>
      </c>
      <c r="G46" s="408">
        <v>36.696640577239052</v>
      </c>
      <c r="H46" s="408">
        <f t="shared" si="0"/>
        <v>-0.95092995897461918</v>
      </c>
      <c r="I46" s="405" t="s">
        <v>20</v>
      </c>
      <c r="J46" s="200">
        <v>5</v>
      </c>
      <c r="K46" s="405" t="s">
        <v>102</v>
      </c>
      <c r="L46" s="405">
        <v>41.796979999999998</v>
      </c>
      <c r="M46" s="405">
        <v>-70.015299999999996</v>
      </c>
      <c r="N46" s="405" t="s">
        <v>103</v>
      </c>
      <c r="O46" s="405"/>
      <c r="P46" s="405" t="s">
        <v>170</v>
      </c>
      <c r="Q46" s="405"/>
      <c r="R46" s="405"/>
      <c r="S46" s="405" t="s">
        <v>105</v>
      </c>
      <c r="T46" s="405" t="s">
        <v>106</v>
      </c>
    </row>
    <row r="47" spans="1:20" x14ac:dyDescent="0.2">
      <c r="A47" s="404">
        <v>568</v>
      </c>
      <c r="B47" s="405" t="s">
        <v>171</v>
      </c>
      <c r="C47" s="405" t="s">
        <v>38</v>
      </c>
      <c r="D47" s="405" t="s">
        <v>24</v>
      </c>
      <c r="E47" s="406" t="s">
        <v>20</v>
      </c>
      <c r="F47" s="405">
        <v>38.654778802895635</v>
      </c>
      <c r="G47" s="408">
        <v>35.494569610816733</v>
      </c>
      <c r="H47" s="408">
        <f t="shared" si="0"/>
        <v>3.1602091920789022</v>
      </c>
      <c r="I47" s="405" t="s">
        <v>20</v>
      </c>
      <c r="J47" s="200">
        <v>5</v>
      </c>
      <c r="K47" s="405" t="s">
        <v>102</v>
      </c>
      <c r="L47" s="405">
        <v>41.553139999999999</v>
      </c>
      <c r="M47" s="405">
        <v>-70.590230000000005</v>
      </c>
      <c r="N47" s="405" t="s">
        <v>103</v>
      </c>
      <c r="O47" s="405"/>
      <c r="P47" s="405" t="s">
        <v>104</v>
      </c>
      <c r="Q47" s="405"/>
      <c r="R47" s="405"/>
      <c r="S47" s="405" t="s">
        <v>105</v>
      </c>
      <c r="T47" s="405" t="s">
        <v>106</v>
      </c>
    </row>
    <row r="48" spans="1:20" x14ac:dyDescent="0.2">
      <c r="A48" s="405" t="s">
        <v>172</v>
      </c>
      <c r="B48" s="405" t="s">
        <v>173</v>
      </c>
      <c r="C48" s="405" t="s">
        <v>174</v>
      </c>
      <c r="D48" s="405" t="s">
        <v>28</v>
      </c>
      <c r="E48" s="406" t="s">
        <v>20</v>
      </c>
      <c r="F48" s="405">
        <v>64</v>
      </c>
      <c r="G48" s="408">
        <v>63</v>
      </c>
      <c r="H48" s="408">
        <f t="shared" si="0"/>
        <v>1</v>
      </c>
      <c r="I48" s="405" t="s">
        <v>20</v>
      </c>
      <c r="J48" s="200">
        <v>5</v>
      </c>
      <c r="K48" s="405" t="s">
        <v>102</v>
      </c>
      <c r="L48" s="405">
        <v>41.577109999999998</v>
      </c>
      <c r="M48" s="405">
        <v>-70.640799999999999</v>
      </c>
      <c r="N48" s="405" t="s">
        <v>131</v>
      </c>
      <c r="O48" s="405"/>
      <c r="P48" s="405" t="s">
        <v>132</v>
      </c>
      <c r="Q48" s="405"/>
      <c r="R48" s="405"/>
      <c r="S48" s="405" t="s">
        <v>105</v>
      </c>
      <c r="T48" s="405" t="s">
        <v>106</v>
      </c>
    </row>
    <row r="49" spans="1:20" x14ac:dyDescent="0.2">
      <c r="A49" s="405" t="s">
        <v>175</v>
      </c>
      <c r="B49" s="405" t="s">
        <v>40</v>
      </c>
      <c r="C49" s="405" t="s">
        <v>40</v>
      </c>
      <c r="D49" s="405" t="s">
        <v>28</v>
      </c>
      <c r="E49" s="406"/>
      <c r="F49" s="405">
        <v>84</v>
      </c>
      <c r="G49" s="408">
        <v>83</v>
      </c>
      <c r="H49" s="408">
        <f t="shared" si="0"/>
        <v>1</v>
      </c>
      <c r="I49" s="405" t="s">
        <v>42</v>
      </c>
      <c r="J49" s="200">
        <v>5</v>
      </c>
      <c r="K49" s="405" t="s">
        <v>102</v>
      </c>
      <c r="L49" s="405">
        <v>41.658749999999998</v>
      </c>
      <c r="M49" s="405">
        <v>-70.643039999999999</v>
      </c>
      <c r="N49" s="405" t="s">
        <v>131</v>
      </c>
      <c r="O49" s="405"/>
      <c r="P49" s="405" t="s">
        <v>132</v>
      </c>
      <c r="Q49" s="405"/>
      <c r="R49" s="405"/>
      <c r="S49" s="405" t="s">
        <v>105</v>
      </c>
      <c r="T49" s="405" t="s">
        <v>106</v>
      </c>
    </row>
    <row r="50" spans="1:20" x14ac:dyDescent="0.2">
      <c r="A50" s="405" t="s">
        <v>176</v>
      </c>
      <c r="B50" s="405" t="s">
        <v>177</v>
      </c>
      <c r="C50" s="405" t="s">
        <v>40</v>
      </c>
      <c r="D50" s="405" t="s">
        <v>28</v>
      </c>
      <c r="E50" s="406" t="s">
        <v>20</v>
      </c>
      <c r="F50" s="405">
        <v>60</v>
      </c>
      <c r="G50" s="408">
        <v>58</v>
      </c>
      <c r="H50" s="408">
        <f t="shared" si="0"/>
        <v>2</v>
      </c>
      <c r="I50" s="405" t="s">
        <v>20</v>
      </c>
      <c r="J50" s="200">
        <v>5</v>
      </c>
      <c r="K50" s="405" t="s">
        <v>102</v>
      </c>
      <c r="L50" s="405">
        <v>41.657089999999997</v>
      </c>
      <c r="M50" s="405">
        <v>-70.61788</v>
      </c>
      <c r="N50" s="405" t="s">
        <v>131</v>
      </c>
      <c r="O50" s="405"/>
      <c r="P50" s="405" t="s">
        <v>132</v>
      </c>
      <c r="Q50" s="405"/>
      <c r="R50" s="405"/>
      <c r="S50" s="405" t="s">
        <v>105</v>
      </c>
      <c r="T50" s="405" t="s">
        <v>106</v>
      </c>
    </row>
    <row r="51" spans="1:20" x14ac:dyDescent="0.2">
      <c r="A51" s="404">
        <v>108</v>
      </c>
      <c r="B51" s="405" t="s">
        <v>178</v>
      </c>
      <c r="C51" s="405" t="s">
        <v>41</v>
      </c>
      <c r="D51" s="405" t="s">
        <v>24</v>
      </c>
      <c r="E51" s="406" t="s">
        <v>42</v>
      </c>
      <c r="F51" s="405">
        <v>75.355728763390204</v>
      </c>
      <c r="G51" s="408">
        <v>78.077602078099432</v>
      </c>
      <c r="H51" s="408">
        <f t="shared" si="0"/>
        <v>-2.721873314709228</v>
      </c>
      <c r="I51" s="405" t="s">
        <v>42</v>
      </c>
      <c r="J51" s="200">
        <v>5</v>
      </c>
      <c r="K51" s="405" t="s">
        <v>102</v>
      </c>
      <c r="L51" s="405">
        <v>41.788200000000003</v>
      </c>
      <c r="M51" s="405">
        <v>-70.021770000000004</v>
      </c>
      <c r="N51" s="405" t="s">
        <v>103</v>
      </c>
      <c r="O51" s="405"/>
      <c r="P51" s="405" t="s">
        <v>104</v>
      </c>
      <c r="Q51" s="405"/>
      <c r="R51" s="405"/>
      <c r="S51" s="405" t="s">
        <v>105</v>
      </c>
      <c r="T51" s="405" t="s">
        <v>106</v>
      </c>
    </row>
    <row r="52" spans="1:20" x14ac:dyDescent="0.2">
      <c r="A52" s="405" t="s">
        <v>179</v>
      </c>
      <c r="B52" s="405" t="s">
        <v>180</v>
      </c>
      <c r="C52" s="405" t="s">
        <v>180</v>
      </c>
      <c r="D52" s="405" t="s">
        <v>64</v>
      </c>
      <c r="E52" s="406"/>
      <c r="F52" s="410">
        <v>93.489684427423043</v>
      </c>
      <c r="G52" s="408">
        <v>96.324662837130788</v>
      </c>
      <c r="H52" s="408">
        <f>F52-G52</f>
        <v>-2.8349784097077446</v>
      </c>
      <c r="I52" s="405" t="s">
        <v>42</v>
      </c>
      <c r="J52" s="200">
        <v>5</v>
      </c>
      <c r="K52" s="405" t="s">
        <v>102</v>
      </c>
      <c r="L52" s="405">
        <v>41.652799999999999</v>
      </c>
      <c r="M52" s="405">
        <v>-69.999420000000001</v>
      </c>
      <c r="N52" s="405" t="s">
        <v>181</v>
      </c>
      <c r="O52" s="405"/>
      <c r="P52" s="405" t="s">
        <v>64</v>
      </c>
      <c r="Q52" s="405" t="s">
        <v>182</v>
      </c>
      <c r="R52" s="405"/>
      <c r="S52" s="405" t="s">
        <v>105</v>
      </c>
      <c r="T52" s="405" t="s">
        <v>106</v>
      </c>
    </row>
    <row r="53" spans="1:20" x14ac:dyDescent="0.2">
      <c r="A53" s="405" t="s">
        <v>183</v>
      </c>
      <c r="B53" s="405" t="s">
        <v>183</v>
      </c>
      <c r="C53" s="405" t="s">
        <v>43</v>
      </c>
      <c r="D53" s="405" t="s">
        <v>44</v>
      </c>
      <c r="E53" s="406" t="s">
        <v>20</v>
      </c>
      <c r="F53" s="409">
        <v>42.42387409965967</v>
      </c>
      <c r="G53" s="408">
        <v>41.695239854566537</v>
      </c>
      <c r="H53" s="408">
        <f t="shared" ref="H53:H105" si="1">F53-G53</f>
        <v>0.7286342450931329</v>
      </c>
      <c r="I53" s="405" t="s">
        <v>20</v>
      </c>
      <c r="J53" s="200">
        <v>5</v>
      </c>
      <c r="K53" s="405" t="s">
        <v>102</v>
      </c>
      <c r="L53" s="405">
        <v>41.789299999999997</v>
      </c>
      <c r="M53" s="405">
        <v>-69.983949999999993</v>
      </c>
      <c r="N53" s="405" t="s">
        <v>184</v>
      </c>
      <c r="O53" s="405"/>
      <c r="P53" s="405" t="s">
        <v>185</v>
      </c>
      <c r="Q53" s="405"/>
      <c r="R53" s="405"/>
      <c r="S53" s="405" t="s">
        <v>105</v>
      </c>
      <c r="T53" s="405" t="s">
        <v>106</v>
      </c>
    </row>
    <row r="54" spans="1:20" x14ac:dyDescent="0.2">
      <c r="A54" s="405" t="s">
        <v>186</v>
      </c>
      <c r="B54" s="405" t="s">
        <v>186</v>
      </c>
      <c r="C54" s="405" t="s">
        <v>43</v>
      </c>
      <c r="D54" s="405" t="s">
        <v>44</v>
      </c>
      <c r="E54" s="406"/>
      <c r="F54" s="409">
        <v>61.113689041150565</v>
      </c>
      <c r="G54" s="408">
        <v>61.380648392879536</v>
      </c>
      <c r="H54" s="408">
        <f t="shared" si="1"/>
        <v>-0.26695935172897123</v>
      </c>
      <c r="I54" s="405" t="s">
        <v>20</v>
      </c>
      <c r="J54" s="200">
        <v>5</v>
      </c>
      <c r="K54" s="405" t="s">
        <v>102</v>
      </c>
      <c r="L54" s="405">
        <v>41.7956</v>
      </c>
      <c r="M54" s="405">
        <v>-69.978980000000007</v>
      </c>
      <c r="N54" s="405" t="s">
        <v>184</v>
      </c>
      <c r="O54" s="405"/>
      <c r="P54" s="405" t="s">
        <v>185</v>
      </c>
      <c r="Q54" s="405"/>
      <c r="R54" s="405"/>
      <c r="S54" s="405" t="s">
        <v>105</v>
      </c>
      <c r="T54" s="405" t="s">
        <v>106</v>
      </c>
    </row>
    <row r="55" spans="1:20" x14ac:dyDescent="0.2">
      <c r="A55" s="405" t="s">
        <v>187</v>
      </c>
      <c r="B55" s="405" t="s">
        <v>187</v>
      </c>
      <c r="C55" s="405" t="s">
        <v>43</v>
      </c>
      <c r="D55" s="405" t="s">
        <v>44</v>
      </c>
      <c r="E55" s="406"/>
      <c r="F55" s="409">
        <v>58.75418473241831</v>
      </c>
      <c r="G55" s="408">
        <v>57.643482370043486</v>
      </c>
      <c r="H55" s="408">
        <f t="shared" si="1"/>
        <v>1.1107023623748233</v>
      </c>
      <c r="I55" s="405" t="s">
        <v>20</v>
      </c>
      <c r="J55" s="200">
        <v>5</v>
      </c>
      <c r="K55" s="405" t="s">
        <v>102</v>
      </c>
      <c r="L55" s="405">
        <v>41.801029999999997</v>
      </c>
      <c r="M55" s="405">
        <v>-69.974500000000006</v>
      </c>
      <c r="N55" s="405" t="s">
        <v>184</v>
      </c>
      <c r="O55" s="405"/>
      <c r="P55" s="405" t="s">
        <v>185</v>
      </c>
      <c r="Q55" s="405"/>
      <c r="R55" s="405"/>
      <c r="S55" s="405" t="s">
        <v>105</v>
      </c>
      <c r="T55" s="405" t="s">
        <v>106</v>
      </c>
    </row>
    <row r="56" spans="1:20" x14ac:dyDescent="0.2">
      <c r="A56" s="405" t="s">
        <v>188</v>
      </c>
      <c r="B56" s="405" t="s">
        <v>188</v>
      </c>
      <c r="C56" s="405" t="s">
        <v>43</v>
      </c>
      <c r="D56" s="405" t="s">
        <v>189</v>
      </c>
      <c r="E56" s="406"/>
      <c r="F56" s="409">
        <v>62.947007505671536</v>
      </c>
      <c r="G56" s="408">
        <v>58.388133959303694</v>
      </c>
      <c r="H56" s="408">
        <f t="shared" si="1"/>
        <v>4.5588735463678418</v>
      </c>
      <c r="I56" s="405" t="s">
        <v>20</v>
      </c>
      <c r="J56" s="200">
        <v>5</v>
      </c>
      <c r="K56" s="405" t="s">
        <v>102</v>
      </c>
      <c r="L56" s="405">
        <v>41.806930000000001</v>
      </c>
      <c r="M56" s="405">
        <v>-69.966179999999994</v>
      </c>
      <c r="N56" s="405" t="s">
        <v>184</v>
      </c>
      <c r="O56" s="405"/>
      <c r="P56" s="405" t="s">
        <v>170</v>
      </c>
      <c r="Q56" s="405"/>
      <c r="R56" s="405"/>
      <c r="S56" s="405" t="s">
        <v>105</v>
      </c>
      <c r="T56" s="405" t="s">
        <v>106</v>
      </c>
    </row>
    <row r="57" spans="1:20" x14ac:dyDescent="0.2">
      <c r="A57" s="405" t="s">
        <v>190</v>
      </c>
      <c r="B57" s="405" t="s">
        <v>190</v>
      </c>
      <c r="C57" s="405" t="s">
        <v>43</v>
      </c>
      <c r="D57" s="405" t="s">
        <v>189</v>
      </c>
      <c r="E57" s="406"/>
      <c r="F57" s="411">
        <v>67.623455230100745</v>
      </c>
      <c r="G57" s="408">
        <v>65.644636000344391</v>
      </c>
      <c r="H57" s="408">
        <f t="shared" si="1"/>
        <v>1.978819229756354</v>
      </c>
      <c r="I57" s="405" t="s">
        <v>42</v>
      </c>
      <c r="J57" s="200">
        <v>5</v>
      </c>
      <c r="K57" s="405" t="s">
        <v>102</v>
      </c>
      <c r="L57" s="405">
        <v>41.812899999999999</v>
      </c>
      <c r="M57" s="405">
        <v>-69.964100000000002</v>
      </c>
      <c r="N57" s="405" t="s">
        <v>184</v>
      </c>
      <c r="O57" s="405"/>
      <c r="P57" s="405" t="s">
        <v>170</v>
      </c>
      <c r="Q57" s="405"/>
      <c r="R57" s="405"/>
      <c r="S57" s="405" t="s">
        <v>105</v>
      </c>
      <c r="T57" s="405" t="s">
        <v>106</v>
      </c>
    </row>
    <row r="58" spans="1:20" x14ac:dyDescent="0.2">
      <c r="A58" s="405" t="s">
        <v>191</v>
      </c>
      <c r="B58" s="405" t="s">
        <v>191</v>
      </c>
      <c r="C58" s="405" t="s">
        <v>43</v>
      </c>
      <c r="D58" s="405" t="s">
        <v>189</v>
      </c>
      <c r="E58" s="406"/>
      <c r="F58" s="411">
        <v>86.301676642507942</v>
      </c>
      <c r="G58" s="408">
        <v>82.025800588983913</v>
      </c>
      <c r="H58" s="408">
        <f t="shared" si="1"/>
        <v>4.2758760535240299</v>
      </c>
      <c r="I58" s="405" t="s">
        <v>42</v>
      </c>
      <c r="J58" s="200">
        <v>5</v>
      </c>
      <c r="K58" s="405" t="s">
        <v>102</v>
      </c>
      <c r="L58" s="405">
        <v>41.811219999999999</v>
      </c>
      <c r="M58" s="405">
        <v>-69.951750000000004</v>
      </c>
      <c r="N58" s="405" t="s">
        <v>184</v>
      </c>
      <c r="O58" s="405"/>
      <c r="P58" s="405" t="s">
        <v>170</v>
      </c>
      <c r="Q58" s="405"/>
      <c r="R58" s="405"/>
      <c r="S58" s="405" t="s">
        <v>105</v>
      </c>
      <c r="T58" s="405" t="s">
        <v>106</v>
      </c>
    </row>
    <row r="59" spans="1:20" x14ac:dyDescent="0.2">
      <c r="A59" s="405" t="s">
        <v>192</v>
      </c>
      <c r="B59" s="405" t="s">
        <v>192</v>
      </c>
      <c r="C59" s="405" t="s">
        <v>43</v>
      </c>
      <c r="D59" s="405" t="s">
        <v>189</v>
      </c>
      <c r="E59" s="406"/>
      <c r="F59" s="411">
        <v>69.906921358674666</v>
      </c>
      <c r="G59" s="408">
        <v>66.93265558337778</v>
      </c>
      <c r="H59" s="408">
        <f t="shared" si="1"/>
        <v>2.9742657752968853</v>
      </c>
      <c r="I59" s="405" t="s">
        <v>42</v>
      </c>
      <c r="J59" s="200">
        <v>5</v>
      </c>
      <c r="K59" s="405" t="s">
        <v>102</v>
      </c>
      <c r="L59" s="405">
        <v>41.810630000000003</v>
      </c>
      <c r="M59" s="405">
        <v>-69.957949999999997</v>
      </c>
      <c r="N59" s="405" t="s">
        <v>184</v>
      </c>
      <c r="O59" s="405"/>
      <c r="P59" s="405" t="s">
        <v>170</v>
      </c>
      <c r="Q59" s="405"/>
      <c r="R59" s="405"/>
      <c r="S59" s="405" t="s">
        <v>105</v>
      </c>
      <c r="T59" s="405" t="s">
        <v>106</v>
      </c>
    </row>
    <row r="60" spans="1:20" x14ac:dyDescent="0.2">
      <c r="A60" s="405" t="s">
        <v>193</v>
      </c>
      <c r="B60" s="405" t="s">
        <v>193</v>
      </c>
      <c r="C60" s="405" t="s">
        <v>43</v>
      </c>
      <c r="D60" s="405" t="s">
        <v>189</v>
      </c>
      <c r="E60" s="406"/>
      <c r="F60" s="411">
        <v>84.800520021840185</v>
      </c>
      <c r="G60" s="408">
        <v>87.843937938039787</v>
      </c>
      <c r="H60" s="408">
        <f t="shared" si="1"/>
        <v>-3.0434179161996013</v>
      </c>
      <c r="I60" s="405" t="s">
        <v>42</v>
      </c>
      <c r="J60" s="200">
        <v>5</v>
      </c>
      <c r="K60" s="405" t="s">
        <v>102</v>
      </c>
      <c r="L60" s="405">
        <v>41.810380000000002</v>
      </c>
      <c r="M60" s="405">
        <v>-69.947019999999995</v>
      </c>
      <c r="N60" s="405" t="s">
        <v>184</v>
      </c>
      <c r="O60" s="405"/>
      <c r="P60" s="405" t="s">
        <v>170</v>
      </c>
      <c r="Q60" s="405"/>
      <c r="R60" s="405"/>
      <c r="S60" s="405" t="s">
        <v>105</v>
      </c>
      <c r="T60" s="405" t="s">
        <v>106</v>
      </c>
    </row>
    <row r="61" spans="1:20" x14ac:dyDescent="0.2">
      <c r="A61" s="405" t="s">
        <v>194</v>
      </c>
      <c r="B61" s="405" t="s">
        <v>194</v>
      </c>
      <c r="C61" s="405" t="s">
        <v>43</v>
      </c>
      <c r="D61" s="405" t="s">
        <v>189</v>
      </c>
      <c r="E61" s="406"/>
      <c r="F61" s="409">
        <v>61.37377477226287</v>
      </c>
      <c r="G61" s="408">
        <v>61.577024111240824</v>
      </c>
      <c r="H61" s="408">
        <f t="shared" si="1"/>
        <v>-0.20324933897795461</v>
      </c>
      <c r="I61" s="405" t="s">
        <v>20</v>
      </c>
      <c r="J61" s="200">
        <v>5</v>
      </c>
      <c r="K61" s="405" t="s">
        <v>102</v>
      </c>
      <c r="L61" s="405">
        <v>41.797080000000001</v>
      </c>
      <c r="M61" s="405">
        <v>-69.947299999999998</v>
      </c>
      <c r="N61" s="405" t="s">
        <v>184</v>
      </c>
      <c r="O61" s="405"/>
      <c r="P61" s="405" t="s">
        <v>170</v>
      </c>
      <c r="Q61" s="405"/>
      <c r="R61" s="405"/>
      <c r="S61" s="405" t="s">
        <v>105</v>
      </c>
      <c r="T61" s="405" t="s">
        <v>106</v>
      </c>
    </row>
    <row r="62" spans="1:20" x14ac:dyDescent="0.2">
      <c r="A62" s="405" t="s">
        <v>195</v>
      </c>
      <c r="B62" s="405" t="s">
        <v>195</v>
      </c>
      <c r="C62" s="405" t="s">
        <v>43</v>
      </c>
      <c r="D62" s="405" t="s">
        <v>189</v>
      </c>
      <c r="E62" s="406"/>
      <c r="F62" s="409">
        <v>30.339218053338566</v>
      </c>
      <c r="G62" s="408">
        <v>34.628808726690075</v>
      </c>
      <c r="H62" s="408">
        <f t="shared" si="1"/>
        <v>-4.2895906733515083</v>
      </c>
      <c r="I62" s="405" t="s">
        <v>20</v>
      </c>
      <c r="J62" s="200">
        <v>5</v>
      </c>
      <c r="K62" s="405" t="s">
        <v>102</v>
      </c>
      <c r="L62" s="405">
        <v>41.794879999999999</v>
      </c>
      <c r="M62" s="405">
        <v>-69.950720000000004</v>
      </c>
      <c r="N62" s="405" t="s">
        <v>184</v>
      </c>
      <c r="O62" s="405"/>
      <c r="P62" s="405" t="s">
        <v>170</v>
      </c>
      <c r="Q62" s="405"/>
      <c r="R62" s="405"/>
      <c r="S62" s="405" t="s">
        <v>105</v>
      </c>
      <c r="T62" s="405" t="s">
        <v>106</v>
      </c>
    </row>
    <row r="63" spans="1:20" x14ac:dyDescent="0.2">
      <c r="A63" s="405" t="s">
        <v>196</v>
      </c>
      <c r="B63" s="405" t="s">
        <v>196</v>
      </c>
      <c r="C63" s="405" t="s">
        <v>43</v>
      </c>
      <c r="D63" s="405" t="s">
        <v>189</v>
      </c>
      <c r="E63" s="406"/>
      <c r="F63" s="409">
        <v>55.026693109165933</v>
      </c>
      <c r="G63" s="408">
        <v>56.510601800153879</v>
      </c>
      <c r="H63" s="408">
        <f t="shared" si="1"/>
        <v>-1.4839086909879455</v>
      </c>
      <c r="I63" s="405" t="s">
        <v>20</v>
      </c>
      <c r="J63" s="200">
        <v>5</v>
      </c>
      <c r="K63" s="405" t="s">
        <v>102</v>
      </c>
      <c r="L63" s="405">
        <v>41.795180000000002</v>
      </c>
      <c r="M63" s="405">
        <v>-69.955020000000005</v>
      </c>
      <c r="N63" s="405" t="s">
        <v>184</v>
      </c>
      <c r="O63" s="405"/>
      <c r="P63" s="405" t="s">
        <v>170</v>
      </c>
      <c r="Q63" s="405"/>
      <c r="R63" s="405"/>
      <c r="S63" s="405" t="s">
        <v>105</v>
      </c>
      <c r="T63" s="405" t="s">
        <v>106</v>
      </c>
    </row>
    <row r="64" spans="1:20" x14ac:dyDescent="0.2">
      <c r="A64" s="405" t="s">
        <v>197</v>
      </c>
      <c r="B64" s="405" t="s">
        <v>197</v>
      </c>
      <c r="C64" s="405" t="s">
        <v>43</v>
      </c>
      <c r="D64" s="405" t="s">
        <v>189</v>
      </c>
      <c r="E64" s="406"/>
      <c r="F64" s="411">
        <v>66.943504805529315</v>
      </c>
      <c r="G64" s="408">
        <v>67.74225431593382</v>
      </c>
      <c r="H64" s="408">
        <f t="shared" si="1"/>
        <v>-0.79874951040450526</v>
      </c>
      <c r="I64" s="405" t="s">
        <v>42</v>
      </c>
      <c r="J64" s="200">
        <v>5</v>
      </c>
      <c r="K64" s="405" t="s">
        <v>102</v>
      </c>
      <c r="L64" s="405">
        <v>41.823979999999999</v>
      </c>
      <c r="M64" s="405">
        <v>-69.963899999999995</v>
      </c>
      <c r="N64" s="405" t="s">
        <v>184</v>
      </c>
      <c r="O64" s="405"/>
      <c r="P64" s="405" t="s">
        <v>170</v>
      </c>
      <c r="Q64" s="405"/>
      <c r="R64" s="405"/>
      <c r="S64" s="405" t="s">
        <v>105</v>
      </c>
      <c r="T64" s="405" t="s">
        <v>106</v>
      </c>
    </row>
    <row r="65" spans="1:20" x14ac:dyDescent="0.2">
      <c r="A65" s="405" t="s">
        <v>198</v>
      </c>
      <c r="B65" s="405" t="s">
        <v>198</v>
      </c>
      <c r="C65" s="405" t="s">
        <v>43</v>
      </c>
      <c r="D65" s="405" t="s">
        <v>189</v>
      </c>
      <c r="E65" s="406"/>
      <c r="F65" s="411">
        <v>65.645480985851847</v>
      </c>
      <c r="G65" s="408">
        <v>66.536452991497384</v>
      </c>
      <c r="H65" s="408">
        <f t="shared" si="1"/>
        <v>-0.89097200564553702</v>
      </c>
      <c r="I65" s="405" t="s">
        <v>42</v>
      </c>
      <c r="J65" s="200">
        <v>5</v>
      </c>
      <c r="K65" s="405" t="s">
        <v>102</v>
      </c>
      <c r="L65" s="405">
        <v>41.82808</v>
      </c>
      <c r="M65" s="405">
        <v>-69.966729999999998</v>
      </c>
      <c r="N65" s="405" t="s">
        <v>184</v>
      </c>
      <c r="O65" s="405"/>
      <c r="P65" s="405" t="s">
        <v>170</v>
      </c>
      <c r="Q65" s="405"/>
      <c r="R65" s="405"/>
      <c r="S65" s="405" t="s">
        <v>105</v>
      </c>
      <c r="T65" s="405" t="s">
        <v>106</v>
      </c>
    </row>
    <row r="66" spans="1:20" x14ac:dyDescent="0.2">
      <c r="A66" s="405" t="s">
        <v>199</v>
      </c>
      <c r="B66" s="405" t="s">
        <v>199</v>
      </c>
      <c r="C66" s="405" t="s">
        <v>43</v>
      </c>
      <c r="D66" s="405" t="s">
        <v>189</v>
      </c>
      <c r="E66" s="406"/>
      <c r="F66" s="409">
        <v>41.882354227356473</v>
      </c>
      <c r="G66" s="408">
        <v>40.120214261385627</v>
      </c>
      <c r="H66" s="408">
        <f t="shared" si="1"/>
        <v>1.7621399659708459</v>
      </c>
      <c r="I66" s="405" t="s">
        <v>20</v>
      </c>
      <c r="J66" s="200">
        <v>5</v>
      </c>
      <c r="K66" s="405" t="s">
        <v>102</v>
      </c>
      <c r="L66" s="405">
        <v>41.835680000000004</v>
      </c>
      <c r="M66" s="405">
        <v>-69.971429999999998</v>
      </c>
      <c r="N66" s="405" t="s">
        <v>184</v>
      </c>
      <c r="O66" s="405"/>
      <c r="P66" s="405" t="s">
        <v>170</v>
      </c>
      <c r="Q66" s="405"/>
      <c r="R66" s="405"/>
      <c r="S66" s="405" t="s">
        <v>105</v>
      </c>
      <c r="T66" s="405" t="s">
        <v>106</v>
      </c>
    </row>
    <row r="67" spans="1:20" x14ac:dyDescent="0.2">
      <c r="A67" s="404">
        <v>534</v>
      </c>
      <c r="B67" s="405" t="s">
        <v>200</v>
      </c>
      <c r="C67" s="405" t="s">
        <v>201</v>
      </c>
      <c r="D67" s="405" t="s">
        <v>24</v>
      </c>
      <c r="E67" s="406" t="s">
        <v>20</v>
      </c>
      <c r="F67" s="405">
        <v>61.740092173545534</v>
      </c>
      <c r="G67" s="408">
        <v>63.418577046490476</v>
      </c>
      <c r="H67" s="408">
        <f t="shared" si="1"/>
        <v>-1.6784848729449422</v>
      </c>
      <c r="I67" s="405" t="s">
        <v>20</v>
      </c>
      <c r="J67" s="200">
        <v>5</v>
      </c>
      <c r="K67" s="405" t="s">
        <v>102</v>
      </c>
      <c r="L67" s="405">
        <v>41.539000000000001</v>
      </c>
      <c r="M67" s="405">
        <v>-70.638000000000005</v>
      </c>
      <c r="N67" s="405" t="s">
        <v>103</v>
      </c>
      <c r="O67" s="405"/>
      <c r="P67" s="405" t="s">
        <v>104</v>
      </c>
      <c r="Q67" s="405"/>
      <c r="R67" s="405"/>
      <c r="S67" s="405" t="s">
        <v>105</v>
      </c>
      <c r="T67" s="405" t="s">
        <v>106</v>
      </c>
    </row>
    <row r="68" spans="1:20" x14ac:dyDescent="0.2">
      <c r="A68" s="404">
        <v>110</v>
      </c>
      <c r="B68" s="405" t="s">
        <v>202</v>
      </c>
      <c r="C68" s="405" t="s">
        <v>202</v>
      </c>
      <c r="D68" s="405" t="s">
        <v>24</v>
      </c>
      <c r="E68" s="406"/>
      <c r="F68" s="405">
        <v>73.991183906413099</v>
      </c>
      <c r="G68" s="408">
        <v>79.457707034439224</v>
      </c>
      <c r="H68" s="408">
        <f t="shared" si="1"/>
        <v>-5.4665231280261253</v>
      </c>
      <c r="I68" s="405" t="s">
        <v>42</v>
      </c>
      <c r="J68" s="200">
        <v>5</v>
      </c>
      <c r="K68" s="405" t="s">
        <v>102</v>
      </c>
      <c r="L68" s="405">
        <v>41.761000000000003</v>
      </c>
      <c r="M68" s="405">
        <v>-70.114000000000004</v>
      </c>
      <c r="N68" s="405" t="s">
        <v>103</v>
      </c>
      <c r="O68" s="405"/>
      <c r="P68" s="405" t="s">
        <v>168</v>
      </c>
      <c r="Q68" s="405"/>
      <c r="R68" s="405"/>
      <c r="S68" s="405" t="s">
        <v>105</v>
      </c>
      <c r="T68" s="405" t="s">
        <v>106</v>
      </c>
    </row>
    <row r="69" spans="1:20" x14ac:dyDescent="0.2">
      <c r="A69" s="404">
        <v>25</v>
      </c>
      <c r="B69" s="405" t="s">
        <v>203</v>
      </c>
      <c r="C69" s="405" t="s">
        <v>45</v>
      </c>
      <c r="D69" s="405" t="s">
        <v>24</v>
      </c>
      <c r="E69" s="406"/>
      <c r="F69" s="405">
        <v>76.201037022062692</v>
      </c>
      <c r="G69" s="408">
        <v>74.717146344881513</v>
      </c>
      <c r="H69" s="408">
        <f t="shared" si="1"/>
        <v>1.4838906771811793</v>
      </c>
      <c r="I69" s="405" t="s">
        <v>42</v>
      </c>
      <c r="J69" s="200">
        <v>5</v>
      </c>
      <c r="K69" s="405" t="s">
        <v>102</v>
      </c>
      <c r="L69" s="405">
        <v>41.991</v>
      </c>
      <c r="M69" s="405">
        <v>-70.072999999999993</v>
      </c>
      <c r="N69" s="405" t="s">
        <v>103</v>
      </c>
      <c r="O69" s="405"/>
      <c r="P69" s="405" t="s">
        <v>104</v>
      </c>
      <c r="Q69" s="405"/>
      <c r="R69" s="405"/>
      <c r="S69" s="405" t="s">
        <v>105</v>
      </c>
      <c r="T69" s="405" t="s">
        <v>106</v>
      </c>
    </row>
    <row r="70" spans="1:20" x14ac:dyDescent="0.2">
      <c r="A70" s="404">
        <v>117</v>
      </c>
      <c r="B70" s="405" t="s">
        <v>204</v>
      </c>
      <c r="C70" s="405" t="s">
        <v>45</v>
      </c>
      <c r="D70" s="405" t="s">
        <v>24</v>
      </c>
      <c r="E70" s="406" t="s">
        <v>20</v>
      </c>
      <c r="F70" s="405">
        <v>58.722075501400148</v>
      </c>
      <c r="G70" s="408">
        <v>56.96801338287505</v>
      </c>
      <c r="H70" s="408">
        <f t="shared" si="1"/>
        <v>1.7540621185250984</v>
      </c>
      <c r="I70" s="405" t="s">
        <v>20</v>
      </c>
      <c r="J70" s="200">
        <v>5</v>
      </c>
      <c r="K70" s="405" t="s">
        <v>102</v>
      </c>
      <c r="L70" s="405">
        <v>41.991999999999997</v>
      </c>
      <c r="M70" s="405">
        <v>-70.070999999999998</v>
      </c>
      <c r="N70" s="405" t="s">
        <v>103</v>
      </c>
      <c r="O70" s="405"/>
      <c r="P70" s="405" t="s">
        <v>104</v>
      </c>
      <c r="Q70" s="405"/>
      <c r="R70" s="405"/>
      <c r="S70" s="405" t="s">
        <v>105</v>
      </c>
      <c r="T70" s="405" t="s">
        <v>106</v>
      </c>
    </row>
    <row r="71" spans="1:20" x14ac:dyDescent="0.2">
      <c r="A71" s="404">
        <v>536</v>
      </c>
      <c r="B71" s="405" t="s">
        <v>205</v>
      </c>
      <c r="C71" s="405" t="s">
        <v>46</v>
      </c>
      <c r="D71" s="405" t="s">
        <v>24</v>
      </c>
      <c r="E71" s="406" t="s">
        <v>20</v>
      </c>
      <c r="F71" s="405">
        <v>48.332451433449364</v>
      </c>
      <c r="G71" s="408">
        <v>45.190901007375977</v>
      </c>
      <c r="H71" s="408">
        <f t="shared" si="1"/>
        <v>3.1415504260733869</v>
      </c>
      <c r="I71" s="405" t="s">
        <v>20</v>
      </c>
      <c r="J71" s="200">
        <v>5</v>
      </c>
      <c r="K71" s="405" t="s">
        <v>102</v>
      </c>
      <c r="L71" s="405">
        <v>41.649000000000001</v>
      </c>
      <c r="M71" s="405">
        <v>-70.222999999999999</v>
      </c>
      <c r="N71" s="405" t="s">
        <v>103</v>
      </c>
      <c r="O71" s="405"/>
      <c r="P71" s="405" t="s">
        <v>104</v>
      </c>
      <c r="Q71" s="405"/>
      <c r="R71" s="405"/>
      <c r="S71" s="405" t="s">
        <v>105</v>
      </c>
      <c r="T71" s="405" t="s">
        <v>106</v>
      </c>
    </row>
    <row r="72" spans="1:20" x14ac:dyDescent="0.2">
      <c r="A72" s="405" t="s">
        <v>206</v>
      </c>
      <c r="B72" s="405" t="s">
        <v>207</v>
      </c>
      <c r="C72" s="405" t="s">
        <v>47</v>
      </c>
      <c r="D72" s="405" t="s">
        <v>28</v>
      </c>
      <c r="E72" s="406"/>
      <c r="F72" s="405">
        <v>55</v>
      </c>
      <c r="G72" s="408">
        <v>57</v>
      </c>
      <c r="H72" s="408">
        <f t="shared" si="1"/>
        <v>-2</v>
      </c>
      <c r="I72" s="405" t="s">
        <v>20</v>
      </c>
      <c r="J72" s="200">
        <v>5</v>
      </c>
      <c r="K72" s="405" t="s">
        <v>102</v>
      </c>
      <c r="L72" s="405">
        <v>41.728960000000001</v>
      </c>
      <c r="M72" s="405">
        <v>-70.61327</v>
      </c>
      <c r="N72" s="405" t="s">
        <v>131</v>
      </c>
      <c r="O72" s="405"/>
      <c r="P72" s="405" t="s">
        <v>132</v>
      </c>
      <c r="Q72" s="405"/>
      <c r="R72" s="405"/>
      <c r="S72" s="405" t="s">
        <v>105</v>
      </c>
      <c r="T72" s="405" t="s">
        <v>106</v>
      </c>
    </row>
    <row r="73" spans="1:20" x14ac:dyDescent="0.2">
      <c r="A73" s="405" t="s">
        <v>208</v>
      </c>
      <c r="B73" s="405" t="s">
        <v>209</v>
      </c>
      <c r="C73" s="405" t="s">
        <v>47</v>
      </c>
      <c r="D73" s="405" t="s">
        <v>28</v>
      </c>
      <c r="E73" s="406"/>
      <c r="F73" s="405">
        <v>38</v>
      </c>
      <c r="G73" s="408">
        <v>40</v>
      </c>
      <c r="H73" s="408">
        <f t="shared" si="1"/>
        <v>-2</v>
      </c>
      <c r="I73" s="405" t="s">
        <v>20</v>
      </c>
      <c r="J73" s="200">
        <v>5</v>
      </c>
      <c r="K73" s="405" t="s">
        <v>102</v>
      </c>
      <c r="L73" s="405">
        <v>41.725439999999999</v>
      </c>
      <c r="M73" s="405">
        <v>-70.610749999999996</v>
      </c>
      <c r="N73" s="405" t="s">
        <v>131</v>
      </c>
      <c r="O73" s="405"/>
      <c r="P73" s="405" t="s">
        <v>132</v>
      </c>
      <c r="Q73" s="405"/>
      <c r="R73" s="405"/>
      <c r="S73" s="405" t="s">
        <v>105</v>
      </c>
      <c r="T73" s="405" t="s">
        <v>106</v>
      </c>
    </row>
    <row r="74" spans="1:20" x14ac:dyDescent="0.2">
      <c r="A74" s="405" t="s">
        <v>210</v>
      </c>
      <c r="B74" s="405" t="s">
        <v>211</v>
      </c>
      <c r="C74" s="405" t="s">
        <v>47</v>
      </c>
      <c r="D74" s="405" t="s">
        <v>28</v>
      </c>
      <c r="E74" s="406" t="s">
        <v>20</v>
      </c>
      <c r="F74" s="405">
        <v>67</v>
      </c>
      <c r="G74" s="408">
        <v>69</v>
      </c>
      <c r="H74" s="408">
        <f t="shared" si="1"/>
        <v>-2</v>
      </c>
      <c r="I74" s="405" t="s">
        <v>42</v>
      </c>
      <c r="J74" s="200">
        <v>5</v>
      </c>
      <c r="K74" s="405" t="s">
        <v>102</v>
      </c>
      <c r="L74" s="405">
        <v>41.715020000000003</v>
      </c>
      <c r="M74" s="405">
        <v>-70.616739999999993</v>
      </c>
      <c r="N74" s="405" t="s">
        <v>131</v>
      </c>
      <c r="O74" s="405"/>
      <c r="P74" s="405" t="s">
        <v>132</v>
      </c>
      <c r="Q74" s="405"/>
      <c r="R74" s="405"/>
      <c r="S74" s="405" t="s">
        <v>105</v>
      </c>
      <c r="T74" s="405" t="s">
        <v>106</v>
      </c>
    </row>
    <row r="75" spans="1:20" x14ac:dyDescent="0.2">
      <c r="A75" s="405" t="s">
        <v>212</v>
      </c>
      <c r="B75" s="405" t="s">
        <v>213</v>
      </c>
      <c r="C75" s="405" t="s">
        <v>48</v>
      </c>
      <c r="D75" s="405" t="s">
        <v>49</v>
      </c>
      <c r="E75" s="406"/>
      <c r="F75" s="405">
        <v>80</v>
      </c>
      <c r="G75" s="408">
        <v>81.667177725296838</v>
      </c>
      <c r="H75" s="408">
        <f t="shared" si="1"/>
        <v>-1.6671777252968383</v>
      </c>
      <c r="I75" s="405" t="s">
        <v>42</v>
      </c>
      <c r="J75" s="200">
        <v>5</v>
      </c>
      <c r="K75" s="405" t="s">
        <v>102</v>
      </c>
      <c r="L75" s="405">
        <v>41.692329999999998</v>
      </c>
      <c r="M75" s="405">
        <v>-69.9392</v>
      </c>
      <c r="N75" s="405" t="s">
        <v>48</v>
      </c>
      <c r="O75" s="405"/>
      <c r="P75" s="405" t="s">
        <v>214</v>
      </c>
      <c r="Q75" s="405"/>
      <c r="R75" s="405"/>
      <c r="S75" s="405" t="s">
        <v>105</v>
      </c>
      <c r="T75" s="405" t="s">
        <v>106</v>
      </c>
    </row>
    <row r="76" spans="1:20" x14ac:dyDescent="0.2">
      <c r="A76" s="405" t="s">
        <v>215</v>
      </c>
      <c r="B76" s="405" t="s">
        <v>216</v>
      </c>
      <c r="C76" s="405" t="s">
        <v>48</v>
      </c>
      <c r="D76" s="405" t="s">
        <v>49</v>
      </c>
      <c r="E76" s="406" t="s">
        <v>20</v>
      </c>
      <c r="F76" s="405">
        <v>42.7</v>
      </c>
      <c r="G76" s="408">
        <v>47.459575244008569</v>
      </c>
      <c r="H76" s="408">
        <f t="shared" si="1"/>
        <v>-4.7595752440085661</v>
      </c>
      <c r="I76" s="405" t="s">
        <v>20</v>
      </c>
      <c r="J76" s="200">
        <v>5</v>
      </c>
      <c r="K76" s="405" t="s">
        <v>102</v>
      </c>
      <c r="L76" s="405">
        <v>41.707979999999999</v>
      </c>
      <c r="M76" s="405">
        <v>-69.982619999999997</v>
      </c>
      <c r="N76" s="405" t="s">
        <v>48</v>
      </c>
      <c r="O76" s="405"/>
      <c r="P76" s="405" t="s">
        <v>214</v>
      </c>
      <c r="Q76" s="405"/>
      <c r="R76" s="405"/>
      <c r="S76" s="405" t="s">
        <v>105</v>
      </c>
      <c r="T76" s="405" t="s">
        <v>106</v>
      </c>
    </row>
    <row r="77" spans="1:20" x14ac:dyDescent="0.2">
      <c r="A77" s="405" t="s">
        <v>217</v>
      </c>
      <c r="B77" s="405" t="s">
        <v>218</v>
      </c>
      <c r="C77" s="405" t="s">
        <v>48</v>
      </c>
      <c r="D77" s="405" t="s">
        <v>49</v>
      </c>
      <c r="E77" s="406"/>
      <c r="F77" s="405">
        <v>77.3</v>
      </c>
      <c r="G77" s="408">
        <v>82.521314033898719</v>
      </c>
      <c r="H77" s="408">
        <f t="shared" si="1"/>
        <v>-5.2213140338987216</v>
      </c>
      <c r="I77" s="405" t="s">
        <v>42</v>
      </c>
      <c r="J77" s="200">
        <v>5</v>
      </c>
      <c r="K77" s="405" t="s">
        <v>102</v>
      </c>
      <c r="L77" s="405">
        <v>41.714970000000001</v>
      </c>
      <c r="M77" s="405">
        <v>-69.976579999999998</v>
      </c>
      <c r="N77" s="405" t="s">
        <v>48</v>
      </c>
      <c r="O77" s="405"/>
      <c r="P77" s="405" t="s">
        <v>214</v>
      </c>
      <c r="Q77" s="405"/>
      <c r="R77" s="405"/>
      <c r="S77" s="405" t="s">
        <v>105</v>
      </c>
      <c r="T77" s="405" t="s">
        <v>106</v>
      </c>
    </row>
    <row r="78" spans="1:20" x14ac:dyDescent="0.2">
      <c r="A78" s="405" t="s">
        <v>219</v>
      </c>
      <c r="B78" s="405" t="s">
        <v>220</v>
      </c>
      <c r="C78" s="405" t="s">
        <v>48</v>
      </c>
      <c r="D78" s="405" t="s">
        <v>49</v>
      </c>
      <c r="E78" s="406"/>
      <c r="F78" s="405">
        <v>58.2</v>
      </c>
      <c r="G78" s="408">
        <v>61.091494874685125</v>
      </c>
      <c r="H78" s="408">
        <f t="shared" si="1"/>
        <v>-2.8914948746851223</v>
      </c>
      <c r="I78" s="405" t="s">
        <v>20</v>
      </c>
      <c r="J78" s="200">
        <v>5</v>
      </c>
      <c r="K78" s="405" t="s">
        <v>102</v>
      </c>
      <c r="L78" s="405">
        <v>41.711170000000003</v>
      </c>
      <c r="M78" s="405">
        <v>-69.996669999999995</v>
      </c>
      <c r="N78" s="405" t="s">
        <v>48</v>
      </c>
      <c r="O78" s="405"/>
      <c r="P78" s="405" t="s">
        <v>214</v>
      </c>
      <c r="Q78" s="405"/>
      <c r="R78" s="405"/>
      <c r="S78" s="405" t="s">
        <v>105</v>
      </c>
      <c r="T78" s="405" t="s">
        <v>106</v>
      </c>
    </row>
    <row r="79" spans="1:20" x14ac:dyDescent="0.2">
      <c r="A79" s="405" t="s">
        <v>221</v>
      </c>
      <c r="B79" s="405" t="s">
        <v>222</v>
      </c>
      <c r="C79" s="405" t="s">
        <v>48</v>
      </c>
      <c r="D79" s="405" t="s">
        <v>49</v>
      </c>
      <c r="E79" s="406"/>
      <c r="F79" s="405">
        <v>17.3</v>
      </c>
      <c r="G79" s="408">
        <v>23.353760330152959</v>
      </c>
      <c r="H79" s="408">
        <f t="shared" si="1"/>
        <v>-6.0537603301529579</v>
      </c>
      <c r="I79" s="405" t="s">
        <v>20</v>
      </c>
      <c r="J79" s="200">
        <v>5</v>
      </c>
      <c r="K79" s="405" t="s">
        <v>102</v>
      </c>
      <c r="L79" s="405">
        <v>41.704819999999998</v>
      </c>
      <c r="M79" s="405">
        <v>-70.007670000000005</v>
      </c>
      <c r="N79" s="405" t="s">
        <v>48</v>
      </c>
      <c r="O79" s="405"/>
      <c r="P79" s="405" t="s">
        <v>214</v>
      </c>
      <c r="Q79" s="405"/>
      <c r="R79" s="405"/>
      <c r="S79" s="405" t="s">
        <v>105</v>
      </c>
      <c r="T79" s="405" t="s">
        <v>106</v>
      </c>
    </row>
    <row r="80" spans="1:20" x14ac:dyDescent="0.2">
      <c r="A80" s="405" t="s">
        <v>223</v>
      </c>
      <c r="B80" s="405" t="s">
        <v>224</v>
      </c>
      <c r="C80" s="405" t="s">
        <v>48</v>
      </c>
      <c r="D80" s="405" t="s">
        <v>214</v>
      </c>
      <c r="E80" s="406"/>
      <c r="F80" s="412">
        <v>84.6</v>
      </c>
      <c r="G80" s="408">
        <v>88.930048002060374</v>
      </c>
      <c r="H80" s="408">
        <f t="shared" si="1"/>
        <v>-4.33004800206038</v>
      </c>
      <c r="I80" s="405" t="s">
        <v>42</v>
      </c>
      <c r="J80" s="200">
        <v>5</v>
      </c>
      <c r="K80" s="405" t="s">
        <v>102</v>
      </c>
      <c r="L80" s="405">
        <v>41.716700000000003</v>
      </c>
      <c r="M80" s="405">
        <v>-69.992220000000003</v>
      </c>
      <c r="N80" s="405" t="s">
        <v>48</v>
      </c>
      <c r="O80" s="405"/>
      <c r="P80" s="405" t="s">
        <v>214</v>
      </c>
      <c r="Q80" s="405"/>
      <c r="R80" s="405"/>
      <c r="S80" s="405" t="s">
        <v>105</v>
      </c>
      <c r="T80" s="405" t="s">
        <v>106</v>
      </c>
    </row>
    <row r="81" spans="1:20" x14ac:dyDescent="0.2">
      <c r="A81" s="405" t="s">
        <v>225</v>
      </c>
      <c r="B81" s="405" t="s">
        <v>226</v>
      </c>
      <c r="C81" s="405" t="s">
        <v>48</v>
      </c>
      <c r="D81" s="405" t="s">
        <v>214</v>
      </c>
      <c r="E81" s="406"/>
      <c r="F81" s="405">
        <v>74.599999999999994</v>
      </c>
      <c r="G81" s="408">
        <v>79.212532670459368</v>
      </c>
      <c r="H81" s="408">
        <f t="shared" si="1"/>
        <v>-4.6125326704593732</v>
      </c>
      <c r="I81" s="405" t="s">
        <v>42</v>
      </c>
      <c r="J81" s="200">
        <v>5</v>
      </c>
      <c r="K81" s="405" t="s">
        <v>102</v>
      </c>
      <c r="L81" s="405">
        <v>41.73462</v>
      </c>
      <c r="M81" s="405">
        <v>-69.972830000000002</v>
      </c>
      <c r="N81" s="405" t="s">
        <v>48</v>
      </c>
      <c r="O81" s="405"/>
      <c r="P81" s="405" t="s">
        <v>214</v>
      </c>
      <c r="Q81" s="405"/>
      <c r="R81" s="405"/>
      <c r="S81" s="405" t="s">
        <v>105</v>
      </c>
      <c r="T81" s="405" t="s">
        <v>106</v>
      </c>
    </row>
    <row r="82" spans="1:20" x14ac:dyDescent="0.2">
      <c r="A82" s="405" t="s">
        <v>227</v>
      </c>
      <c r="B82" s="405" t="s">
        <v>228</v>
      </c>
      <c r="C82" s="405" t="s">
        <v>48</v>
      </c>
      <c r="D82" s="405" t="s">
        <v>214</v>
      </c>
      <c r="E82" s="406"/>
      <c r="F82" s="405">
        <v>41</v>
      </c>
      <c r="G82" s="408">
        <v>44.38255203891287</v>
      </c>
      <c r="H82" s="408">
        <f t="shared" si="1"/>
        <v>-3.3825520389128698</v>
      </c>
      <c r="I82" s="405" t="s">
        <v>20</v>
      </c>
      <c r="J82" s="200">
        <v>5</v>
      </c>
      <c r="K82" s="405" t="s">
        <v>102</v>
      </c>
      <c r="L82" s="405">
        <v>41.72045</v>
      </c>
      <c r="M82" s="405">
        <v>-69.996970000000005</v>
      </c>
      <c r="N82" s="405" t="s">
        <v>48</v>
      </c>
      <c r="O82" s="405"/>
      <c r="P82" s="405" t="s">
        <v>214</v>
      </c>
      <c r="Q82" s="405"/>
      <c r="R82" s="405"/>
      <c r="S82" s="405" t="s">
        <v>105</v>
      </c>
      <c r="T82" s="405" t="s">
        <v>106</v>
      </c>
    </row>
    <row r="83" spans="1:20" x14ac:dyDescent="0.2">
      <c r="A83" s="405" t="s">
        <v>229</v>
      </c>
      <c r="B83" s="405" t="s">
        <v>230</v>
      </c>
      <c r="C83" s="405" t="s">
        <v>48</v>
      </c>
      <c r="D83" s="405" t="s">
        <v>214</v>
      </c>
      <c r="E83" s="406"/>
      <c r="F83" s="405">
        <v>57.6</v>
      </c>
      <c r="G83" s="408">
        <v>61.922769706899501</v>
      </c>
      <c r="H83" s="408">
        <f t="shared" si="1"/>
        <v>-4.3227697068994999</v>
      </c>
      <c r="I83" s="405" t="s">
        <v>20</v>
      </c>
      <c r="J83" s="200">
        <v>5</v>
      </c>
      <c r="K83" s="405" t="s">
        <v>102</v>
      </c>
      <c r="L83" s="405">
        <v>41.737929999999999</v>
      </c>
      <c r="M83" s="405">
        <v>-69.9803</v>
      </c>
      <c r="N83" s="405" t="s">
        <v>48</v>
      </c>
      <c r="O83" s="405"/>
      <c r="P83" s="405" t="s">
        <v>214</v>
      </c>
      <c r="Q83" s="405"/>
      <c r="R83" s="405"/>
      <c r="S83" s="405" t="s">
        <v>105</v>
      </c>
      <c r="T83" s="405" t="s">
        <v>106</v>
      </c>
    </row>
    <row r="84" spans="1:20" x14ac:dyDescent="0.2">
      <c r="A84" s="405" t="s">
        <v>231</v>
      </c>
      <c r="B84" s="405" t="s">
        <v>232</v>
      </c>
      <c r="C84" s="405" t="s">
        <v>48</v>
      </c>
      <c r="D84" s="405" t="s">
        <v>214</v>
      </c>
      <c r="E84" s="406"/>
      <c r="F84" s="405">
        <v>45.5</v>
      </c>
      <c r="G84" s="408">
        <v>46.07704634940314</v>
      </c>
      <c r="H84" s="408">
        <f t="shared" si="1"/>
        <v>-0.57704634940314037</v>
      </c>
      <c r="I84" s="405" t="s">
        <v>20</v>
      </c>
      <c r="J84" s="200">
        <v>5</v>
      </c>
      <c r="K84" s="405" t="s">
        <v>102</v>
      </c>
      <c r="L84" s="405">
        <v>41.755119999999998</v>
      </c>
      <c r="M84" s="405">
        <v>-69.969570000000004</v>
      </c>
      <c r="N84" s="405" t="s">
        <v>48</v>
      </c>
      <c r="O84" s="405"/>
      <c r="P84" s="405" t="s">
        <v>214</v>
      </c>
      <c r="Q84" s="405"/>
      <c r="R84" s="405"/>
      <c r="S84" s="405" t="s">
        <v>105</v>
      </c>
      <c r="T84" s="405" t="s">
        <v>106</v>
      </c>
    </row>
    <row r="85" spans="1:20" x14ac:dyDescent="0.2">
      <c r="A85" s="405" t="s">
        <v>233</v>
      </c>
      <c r="B85" s="405" t="s">
        <v>234</v>
      </c>
      <c r="C85" s="405" t="s">
        <v>48</v>
      </c>
      <c r="D85" s="405" t="s">
        <v>214</v>
      </c>
      <c r="E85" s="406"/>
      <c r="F85" s="405">
        <v>65.2</v>
      </c>
      <c r="G85" s="408">
        <v>65.926656675464827</v>
      </c>
      <c r="H85" s="408">
        <f t="shared" si="1"/>
        <v>-0.72665667546482382</v>
      </c>
      <c r="I85" s="405" t="s">
        <v>42</v>
      </c>
      <c r="J85" s="200">
        <v>5</v>
      </c>
      <c r="K85" s="405" t="s">
        <v>102</v>
      </c>
      <c r="L85" s="405">
        <v>41.755180000000003</v>
      </c>
      <c r="M85" s="405">
        <v>-69.960530000000006</v>
      </c>
      <c r="N85" s="405" t="s">
        <v>48</v>
      </c>
      <c r="O85" s="405"/>
      <c r="P85" s="405" t="s">
        <v>214</v>
      </c>
      <c r="Q85" s="405"/>
      <c r="R85" s="405"/>
      <c r="S85" s="405" t="s">
        <v>105</v>
      </c>
      <c r="T85" s="405" t="s">
        <v>106</v>
      </c>
    </row>
    <row r="86" spans="1:20" x14ac:dyDescent="0.2">
      <c r="A86" s="405" t="s">
        <v>235</v>
      </c>
      <c r="B86" s="405" t="s">
        <v>236</v>
      </c>
      <c r="C86" s="405" t="s">
        <v>48</v>
      </c>
      <c r="D86" s="405" t="s">
        <v>214</v>
      </c>
      <c r="E86" s="406"/>
      <c r="F86" s="405">
        <v>57.4</v>
      </c>
      <c r="G86" s="408">
        <v>61.922021708240138</v>
      </c>
      <c r="H86" s="408">
        <f t="shared" si="1"/>
        <v>-4.522021708240139</v>
      </c>
      <c r="I86" s="405" t="s">
        <v>20</v>
      </c>
      <c r="J86" s="200">
        <v>5</v>
      </c>
      <c r="K86" s="405" t="s">
        <v>102</v>
      </c>
      <c r="L86" s="405">
        <v>41.760300000000001</v>
      </c>
      <c r="M86" s="405">
        <v>-69.962050000000005</v>
      </c>
      <c r="N86" s="405" t="s">
        <v>48</v>
      </c>
      <c r="O86" s="405"/>
      <c r="P86" s="405" t="s">
        <v>214</v>
      </c>
      <c r="Q86" s="405"/>
      <c r="R86" s="405"/>
      <c r="S86" s="405" t="s">
        <v>105</v>
      </c>
      <c r="T86" s="405" t="s">
        <v>106</v>
      </c>
    </row>
    <row r="87" spans="1:20" x14ac:dyDescent="0.2">
      <c r="A87" s="405" t="s">
        <v>237</v>
      </c>
      <c r="B87" s="405" t="s">
        <v>238</v>
      </c>
      <c r="C87" s="405" t="s">
        <v>48</v>
      </c>
      <c r="D87" s="405" t="s">
        <v>214</v>
      </c>
      <c r="E87" s="406"/>
      <c r="F87" s="405">
        <v>13.8</v>
      </c>
      <c r="G87" s="408">
        <v>18.523858680189811</v>
      </c>
      <c r="H87" s="408">
        <f t="shared" si="1"/>
        <v>-4.7238586801898101</v>
      </c>
      <c r="I87" s="405" t="s">
        <v>20</v>
      </c>
      <c r="J87" s="200">
        <v>5</v>
      </c>
      <c r="K87" s="405" t="s">
        <v>102</v>
      </c>
      <c r="L87" s="405">
        <v>41.760570000000001</v>
      </c>
      <c r="M87" s="405">
        <v>-69.981780000000001</v>
      </c>
      <c r="N87" s="405" t="s">
        <v>48</v>
      </c>
      <c r="O87" s="405"/>
      <c r="P87" s="405" t="s">
        <v>214</v>
      </c>
      <c r="Q87" s="405"/>
      <c r="R87" s="405"/>
      <c r="S87" s="405" t="s">
        <v>105</v>
      </c>
      <c r="T87" s="405" t="s">
        <v>106</v>
      </c>
    </row>
    <row r="88" spans="1:20" x14ac:dyDescent="0.2">
      <c r="A88" s="405" t="s">
        <v>239</v>
      </c>
      <c r="B88" s="405" t="s">
        <v>240</v>
      </c>
      <c r="C88" s="405" t="s">
        <v>48</v>
      </c>
      <c r="D88" s="405" t="s">
        <v>214</v>
      </c>
      <c r="E88" s="406"/>
      <c r="F88" s="405">
        <v>20.9</v>
      </c>
      <c r="G88" s="408">
        <v>26.237533065163916</v>
      </c>
      <c r="H88" s="408">
        <f t="shared" si="1"/>
        <v>-5.3375330651639175</v>
      </c>
      <c r="I88" s="405" t="s">
        <v>20</v>
      </c>
      <c r="J88" s="200">
        <v>5</v>
      </c>
      <c r="K88" s="405" t="s">
        <v>102</v>
      </c>
      <c r="L88" s="405">
        <v>41.770350000000001</v>
      </c>
      <c r="M88" s="405">
        <v>-69.976330000000004</v>
      </c>
      <c r="N88" s="405" t="s">
        <v>48</v>
      </c>
      <c r="O88" s="405"/>
      <c r="P88" s="405" t="s">
        <v>214</v>
      </c>
      <c r="Q88" s="405"/>
      <c r="R88" s="405"/>
      <c r="S88" s="405" t="s">
        <v>105</v>
      </c>
      <c r="T88" s="405" t="s">
        <v>106</v>
      </c>
    </row>
    <row r="89" spans="1:20" x14ac:dyDescent="0.2">
      <c r="A89" s="405" t="s">
        <v>241</v>
      </c>
      <c r="B89" s="405" t="s">
        <v>242</v>
      </c>
      <c r="C89" s="405" t="s">
        <v>48</v>
      </c>
      <c r="D89" s="405" t="s">
        <v>214</v>
      </c>
      <c r="E89" s="406"/>
      <c r="F89" s="405">
        <v>14.8</v>
      </c>
      <c r="G89" s="408">
        <v>18.108399159387226</v>
      </c>
      <c r="H89" s="408">
        <f t="shared" si="1"/>
        <v>-3.3083991593872248</v>
      </c>
      <c r="I89" s="405" t="s">
        <v>20</v>
      </c>
      <c r="J89" s="200">
        <v>5</v>
      </c>
      <c r="K89" s="405" t="s">
        <v>102</v>
      </c>
      <c r="L89" s="405">
        <v>41.780749999999998</v>
      </c>
      <c r="M89" s="405">
        <v>-69.965819999999994</v>
      </c>
      <c r="N89" s="405" t="s">
        <v>48</v>
      </c>
      <c r="O89" s="405"/>
      <c r="P89" s="405" t="s">
        <v>214</v>
      </c>
      <c r="Q89" s="405"/>
      <c r="R89" s="405"/>
      <c r="S89" s="405" t="s">
        <v>105</v>
      </c>
      <c r="T89" s="405" t="s">
        <v>106</v>
      </c>
    </row>
    <row r="90" spans="1:20" x14ac:dyDescent="0.2">
      <c r="A90" s="405" t="s">
        <v>243</v>
      </c>
      <c r="B90" s="405" t="s">
        <v>244</v>
      </c>
      <c r="C90" s="405" t="s">
        <v>48</v>
      </c>
      <c r="D90" s="405" t="s">
        <v>214</v>
      </c>
      <c r="E90" s="406"/>
      <c r="F90" s="405">
        <v>81.599999999999994</v>
      </c>
      <c r="G90" s="408">
        <v>82.803018115006424</v>
      </c>
      <c r="H90" s="408">
        <f t="shared" si="1"/>
        <v>-1.2030181150064294</v>
      </c>
      <c r="I90" s="405" t="s">
        <v>42</v>
      </c>
      <c r="J90" s="200">
        <v>5</v>
      </c>
      <c r="K90" s="405" t="s">
        <v>102</v>
      </c>
      <c r="L90" s="405">
        <v>41.722230000000003</v>
      </c>
      <c r="M90" s="405">
        <v>-69.95017</v>
      </c>
      <c r="N90" s="405" t="s">
        <v>48</v>
      </c>
      <c r="O90" s="405"/>
      <c r="P90" s="405" t="s">
        <v>214</v>
      </c>
      <c r="Q90" s="405"/>
      <c r="R90" s="405"/>
      <c r="S90" s="405" t="s">
        <v>105</v>
      </c>
      <c r="T90" s="405" t="s">
        <v>106</v>
      </c>
    </row>
    <row r="91" spans="1:20" x14ac:dyDescent="0.2">
      <c r="A91" s="405" t="s">
        <v>245</v>
      </c>
      <c r="B91" s="405" t="s">
        <v>246</v>
      </c>
      <c r="C91" s="405" t="s">
        <v>48</v>
      </c>
      <c r="D91" s="405" t="s">
        <v>214</v>
      </c>
      <c r="E91" s="406"/>
      <c r="F91" s="405">
        <v>83.2</v>
      </c>
      <c r="G91" s="408">
        <v>84.79006398497225</v>
      </c>
      <c r="H91" s="408">
        <f t="shared" si="1"/>
        <v>-1.5900639849722467</v>
      </c>
      <c r="I91" s="405" t="s">
        <v>42</v>
      </c>
      <c r="J91" s="200">
        <v>5</v>
      </c>
      <c r="K91" s="405" t="s">
        <v>102</v>
      </c>
      <c r="L91" s="405">
        <v>41.717820000000003</v>
      </c>
      <c r="M91" s="405">
        <v>-69.963229999999996</v>
      </c>
      <c r="N91" s="405" t="s">
        <v>48</v>
      </c>
      <c r="O91" s="405"/>
      <c r="P91" s="405" t="s">
        <v>214</v>
      </c>
      <c r="Q91" s="405"/>
      <c r="R91" s="405"/>
      <c r="S91" s="405" t="s">
        <v>105</v>
      </c>
      <c r="T91" s="405" t="s">
        <v>106</v>
      </c>
    </row>
    <row r="92" spans="1:20" x14ac:dyDescent="0.2">
      <c r="A92" s="405" t="s">
        <v>247</v>
      </c>
      <c r="B92" s="405" t="s">
        <v>248</v>
      </c>
      <c r="C92" s="405" t="s">
        <v>48</v>
      </c>
      <c r="D92" s="405" t="s">
        <v>214</v>
      </c>
      <c r="E92" s="406"/>
      <c r="F92" s="405">
        <v>77.099999999999994</v>
      </c>
      <c r="G92" s="408">
        <v>79.091552279434524</v>
      </c>
      <c r="H92" s="408">
        <f t="shared" si="1"/>
        <v>-1.9915522794345293</v>
      </c>
      <c r="I92" s="405" t="s">
        <v>42</v>
      </c>
      <c r="J92" s="200">
        <v>5</v>
      </c>
      <c r="K92" s="405" t="s">
        <v>102</v>
      </c>
      <c r="L92" s="405">
        <v>41.745519999999999</v>
      </c>
      <c r="M92" s="405">
        <v>-69.965469999999996</v>
      </c>
      <c r="N92" s="405" t="s">
        <v>48</v>
      </c>
      <c r="O92" s="405"/>
      <c r="P92" s="405" t="s">
        <v>214</v>
      </c>
      <c r="Q92" s="405"/>
      <c r="R92" s="405"/>
      <c r="S92" s="405" t="s">
        <v>105</v>
      </c>
      <c r="T92" s="405" t="s">
        <v>106</v>
      </c>
    </row>
    <row r="93" spans="1:20" x14ac:dyDescent="0.2">
      <c r="A93" s="405" t="s">
        <v>249</v>
      </c>
      <c r="B93" s="405" t="s">
        <v>242</v>
      </c>
      <c r="C93" s="405" t="s">
        <v>48</v>
      </c>
      <c r="D93" s="405" t="s">
        <v>214</v>
      </c>
      <c r="E93" s="406"/>
      <c r="F93" s="405">
        <v>49.2</v>
      </c>
      <c r="G93" s="408">
        <v>55.291493796754011</v>
      </c>
      <c r="H93" s="408">
        <f t="shared" si="1"/>
        <v>-6.0914937967540084</v>
      </c>
      <c r="I93" s="405" t="s">
        <v>20</v>
      </c>
      <c r="J93" s="200">
        <v>5</v>
      </c>
      <c r="K93" s="405" t="s">
        <v>102</v>
      </c>
      <c r="L93" s="405">
        <v>41.76144</v>
      </c>
      <c r="M93" s="405">
        <v>-69.950590000000005</v>
      </c>
      <c r="N93" s="405" t="s">
        <v>48</v>
      </c>
      <c r="O93" s="405" t="s">
        <v>250</v>
      </c>
      <c r="P93" s="405" t="s">
        <v>214</v>
      </c>
      <c r="Q93" s="405"/>
      <c r="R93" s="405"/>
      <c r="S93" s="405" t="s">
        <v>105</v>
      </c>
      <c r="T93" s="405" t="s">
        <v>106</v>
      </c>
    </row>
    <row r="94" spans="1:20" x14ac:dyDescent="0.2">
      <c r="A94" s="405" t="s">
        <v>251</v>
      </c>
      <c r="B94" s="405" t="s">
        <v>252</v>
      </c>
      <c r="C94" s="405" t="s">
        <v>48</v>
      </c>
      <c r="D94" s="405" t="s">
        <v>214</v>
      </c>
      <c r="E94" s="406"/>
      <c r="F94" s="405">
        <v>19.5</v>
      </c>
      <c r="G94" s="408">
        <v>19.361447025238277</v>
      </c>
      <c r="H94" s="408">
        <f t="shared" si="1"/>
        <v>0.13855297476172268</v>
      </c>
      <c r="I94" s="405" t="s">
        <v>20</v>
      </c>
      <c r="J94" s="200">
        <v>5</v>
      </c>
      <c r="K94" s="405" t="s">
        <v>102</v>
      </c>
      <c r="L94" s="405">
        <v>41.774050000000003</v>
      </c>
      <c r="M94" s="405">
        <v>-69.943510000000003</v>
      </c>
      <c r="N94" s="405" t="s">
        <v>48</v>
      </c>
      <c r="O94" s="405" t="s">
        <v>250</v>
      </c>
      <c r="P94" s="405" t="s">
        <v>214</v>
      </c>
      <c r="Q94" s="405"/>
      <c r="R94" s="405"/>
      <c r="S94" s="405" t="s">
        <v>105</v>
      </c>
      <c r="T94" s="405" t="s">
        <v>106</v>
      </c>
    </row>
    <row r="95" spans="1:20" x14ac:dyDescent="0.2">
      <c r="A95" s="405" t="s">
        <v>253</v>
      </c>
      <c r="B95" s="405" t="s">
        <v>254</v>
      </c>
      <c r="C95" s="405" t="s">
        <v>48</v>
      </c>
      <c r="D95" s="405" t="s">
        <v>214</v>
      </c>
      <c r="E95" s="406"/>
      <c r="F95" s="405">
        <v>24.1</v>
      </c>
      <c r="G95" s="408">
        <v>29.040552088266065</v>
      </c>
      <c r="H95" s="408">
        <f t="shared" si="1"/>
        <v>-4.9405520882660632</v>
      </c>
      <c r="I95" s="405" t="s">
        <v>20</v>
      </c>
      <c r="J95" s="200">
        <v>5</v>
      </c>
      <c r="K95" s="405" t="s">
        <v>102</v>
      </c>
      <c r="L95" s="405">
        <v>41.759340000000002</v>
      </c>
      <c r="M95" s="405">
        <v>-69.974320000000006</v>
      </c>
      <c r="N95" s="405" t="s">
        <v>48</v>
      </c>
      <c r="O95" s="405" t="s">
        <v>250</v>
      </c>
      <c r="P95" s="405" t="s">
        <v>214</v>
      </c>
      <c r="Q95" s="405"/>
      <c r="R95" s="405"/>
      <c r="S95" s="405" t="s">
        <v>105</v>
      </c>
      <c r="T95" s="405" t="s">
        <v>106</v>
      </c>
    </row>
    <row r="96" spans="1:20" x14ac:dyDescent="0.2">
      <c r="A96" s="405" t="s">
        <v>255</v>
      </c>
      <c r="B96" s="413" t="s">
        <v>256</v>
      </c>
      <c r="C96" s="405" t="s">
        <v>48</v>
      </c>
      <c r="D96" s="405" t="s">
        <v>214</v>
      </c>
      <c r="E96" s="406"/>
      <c r="F96" s="405">
        <v>37.6</v>
      </c>
      <c r="G96" s="408">
        <v>42.1</v>
      </c>
      <c r="H96" s="408">
        <f t="shared" si="1"/>
        <v>-4.5</v>
      </c>
      <c r="I96" s="405" t="s">
        <v>20</v>
      </c>
      <c r="J96" s="200">
        <v>5</v>
      </c>
      <c r="K96" s="405" t="s">
        <v>102</v>
      </c>
      <c r="L96" s="414">
        <v>41.766719000000002</v>
      </c>
      <c r="M96" s="414">
        <v>-69.950270000000003</v>
      </c>
      <c r="N96" s="405" t="s">
        <v>48</v>
      </c>
      <c r="O96" s="405" t="s">
        <v>250</v>
      </c>
      <c r="P96" s="405" t="s">
        <v>214</v>
      </c>
      <c r="Q96" s="405"/>
      <c r="R96" s="405"/>
      <c r="S96" s="405" t="s">
        <v>105</v>
      </c>
      <c r="T96" s="405" t="s">
        <v>106</v>
      </c>
    </row>
    <row r="97" spans="1:20" x14ac:dyDescent="0.2">
      <c r="A97" s="405" t="s">
        <v>257</v>
      </c>
      <c r="B97" s="405" t="s">
        <v>258</v>
      </c>
      <c r="C97" s="405" t="s">
        <v>48</v>
      </c>
      <c r="D97" s="405" t="s">
        <v>214</v>
      </c>
      <c r="E97" s="406"/>
      <c r="F97" s="405">
        <v>36.200000000000003</v>
      </c>
      <c r="G97" s="408">
        <v>40.555472759977029</v>
      </c>
      <c r="H97" s="408">
        <f t="shared" si="1"/>
        <v>-4.355472759977026</v>
      </c>
      <c r="I97" s="405" t="s">
        <v>20</v>
      </c>
      <c r="J97" s="200">
        <v>5</v>
      </c>
      <c r="K97" s="405" t="s">
        <v>102</v>
      </c>
      <c r="L97" s="405">
        <v>41.777470000000001</v>
      </c>
      <c r="M97" s="405">
        <v>-69.970690000000005</v>
      </c>
      <c r="N97" s="405" t="s">
        <v>48</v>
      </c>
      <c r="O97" s="405"/>
      <c r="P97" s="405" t="s">
        <v>214</v>
      </c>
      <c r="Q97" s="405"/>
      <c r="R97" s="405"/>
      <c r="S97" s="405" t="s">
        <v>105</v>
      </c>
      <c r="T97" s="405" t="s">
        <v>106</v>
      </c>
    </row>
    <row r="98" spans="1:20" x14ac:dyDescent="0.2">
      <c r="A98" s="405" t="s">
        <v>259</v>
      </c>
      <c r="B98" s="405" t="s">
        <v>260</v>
      </c>
      <c r="C98" s="405" t="s">
        <v>48</v>
      </c>
      <c r="D98" s="405" t="s">
        <v>214</v>
      </c>
      <c r="E98" s="406"/>
      <c r="F98" s="405">
        <v>43.1</v>
      </c>
      <c r="G98" s="408">
        <v>46.486837433967153</v>
      </c>
      <c r="H98" s="408">
        <f t="shared" si="1"/>
        <v>-3.3868374339671519</v>
      </c>
      <c r="I98" s="405" t="s">
        <v>20</v>
      </c>
      <c r="J98" s="200">
        <v>5</v>
      </c>
      <c r="K98" s="405" t="s">
        <v>102</v>
      </c>
      <c r="L98" s="405">
        <v>41.738930000000003</v>
      </c>
      <c r="M98" s="405">
        <v>-69.97878</v>
      </c>
      <c r="N98" s="405" t="s">
        <v>48</v>
      </c>
      <c r="O98" s="405"/>
      <c r="P98" s="405" t="s">
        <v>214</v>
      </c>
      <c r="Q98" s="405"/>
      <c r="R98" s="405"/>
      <c r="S98" s="405" t="s">
        <v>105</v>
      </c>
      <c r="T98" s="405" t="s">
        <v>106</v>
      </c>
    </row>
    <row r="99" spans="1:20" x14ac:dyDescent="0.2">
      <c r="A99" s="405" t="s">
        <v>261</v>
      </c>
      <c r="B99" s="405" t="s">
        <v>262</v>
      </c>
      <c r="C99" s="405" t="s">
        <v>48</v>
      </c>
      <c r="D99" s="405" t="s">
        <v>49</v>
      </c>
      <c r="E99" s="406"/>
      <c r="F99" s="405">
        <v>75.099999999999994</v>
      </c>
      <c r="G99" s="408">
        <v>78.464477014183728</v>
      </c>
      <c r="H99" s="408">
        <f t="shared" si="1"/>
        <v>-3.3644770141837341</v>
      </c>
      <c r="I99" s="405" t="s">
        <v>42</v>
      </c>
      <c r="J99" s="200">
        <v>5</v>
      </c>
      <c r="K99" s="405" t="s">
        <v>102</v>
      </c>
      <c r="L99" s="405">
        <v>41.706650000000003</v>
      </c>
      <c r="M99" s="405">
        <v>-69.97372</v>
      </c>
      <c r="N99" s="405" t="s">
        <v>181</v>
      </c>
      <c r="O99" s="405"/>
      <c r="P99" s="405" t="s">
        <v>214</v>
      </c>
      <c r="Q99" s="405"/>
      <c r="R99" s="405"/>
      <c r="S99" s="405" t="s">
        <v>105</v>
      </c>
      <c r="T99" s="405" t="s">
        <v>106</v>
      </c>
    </row>
    <row r="100" spans="1:20" x14ac:dyDescent="0.2">
      <c r="A100" s="405" t="s">
        <v>263</v>
      </c>
      <c r="B100" s="405" t="s">
        <v>264</v>
      </c>
      <c r="C100" s="405" t="s">
        <v>50</v>
      </c>
      <c r="D100" s="405" t="s">
        <v>28</v>
      </c>
      <c r="E100" s="406" t="s">
        <v>20</v>
      </c>
      <c r="F100" s="405">
        <v>55</v>
      </c>
      <c r="G100" s="408">
        <v>57</v>
      </c>
      <c r="H100" s="408">
        <f t="shared" si="1"/>
        <v>-2</v>
      </c>
      <c r="I100" s="405" t="s">
        <v>20</v>
      </c>
      <c r="J100" s="200">
        <v>5</v>
      </c>
      <c r="K100" s="405" t="s">
        <v>102</v>
      </c>
      <c r="L100" s="405">
        <v>41.685760000000002</v>
      </c>
      <c r="M100" s="405">
        <v>-70.619249999999994</v>
      </c>
      <c r="N100" s="405" t="s">
        <v>131</v>
      </c>
      <c r="O100" s="405"/>
      <c r="P100" s="405" t="s">
        <v>132</v>
      </c>
      <c r="Q100" s="405"/>
      <c r="R100" s="405"/>
      <c r="S100" s="405" t="s">
        <v>105</v>
      </c>
      <c r="T100" s="405" t="s">
        <v>106</v>
      </c>
    </row>
    <row r="101" spans="1:20" x14ac:dyDescent="0.2">
      <c r="A101" s="405" t="s">
        <v>265</v>
      </c>
      <c r="B101" s="405" t="s">
        <v>266</v>
      </c>
      <c r="C101" s="405" t="s">
        <v>50</v>
      </c>
      <c r="D101" s="405" t="s">
        <v>28</v>
      </c>
      <c r="E101" s="406"/>
      <c r="F101" s="405">
        <v>59</v>
      </c>
      <c r="G101" s="408">
        <v>50</v>
      </c>
      <c r="H101" s="408">
        <f t="shared" si="1"/>
        <v>9</v>
      </c>
      <c r="I101" s="405" t="s">
        <v>20</v>
      </c>
      <c r="J101" s="200">
        <v>5</v>
      </c>
      <c r="K101" s="405" t="s">
        <v>102</v>
      </c>
      <c r="L101" s="405">
        <v>41.69106</v>
      </c>
      <c r="M101" s="405">
        <v>-70.627260000000007</v>
      </c>
      <c r="N101" s="405" t="s">
        <v>131</v>
      </c>
      <c r="O101" s="405"/>
      <c r="P101" s="405" t="s">
        <v>132</v>
      </c>
      <c r="Q101" s="405"/>
      <c r="R101" s="405"/>
      <c r="S101" s="405" t="s">
        <v>105</v>
      </c>
      <c r="T101" s="405" t="s">
        <v>106</v>
      </c>
    </row>
    <row r="102" spans="1:20" x14ac:dyDescent="0.2">
      <c r="A102" s="405" t="s">
        <v>267</v>
      </c>
      <c r="B102" s="405" t="s">
        <v>268</v>
      </c>
      <c r="C102" s="405" t="s">
        <v>50</v>
      </c>
      <c r="D102" s="405" t="s">
        <v>28</v>
      </c>
      <c r="E102" s="406"/>
      <c r="F102" s="405">
        <v>78</v>
      </c>
      <c r="G102" s="408">
        <v>76</v>
      </c>
      <c r="H102" s="408">
        <f t="shared" si="1"/>
        <v>2</v>
      </c>
      <c r="I102" s="405" t="s">
        <v>42</v>
      </c>
      <c r="J102" s="200">
        <v>5</v>
      </c>
      <c r="K102" s="405" t="s">
        <v>102</v>
      </c>
      <c r="L102" s="405">
        <v>41.68356</v>
      </c>
      <c r="M102" s="405">
        <v>-70.642719999999997</v>
      </c>
      <c r="N102" s="405" t="s">
        <v>131</v>
      </c>
      <c r="O102" s="405"/>
      <c r="P102" s="405" t="s">
        <v>132</v>
      </c>
      <c r="Q102" s="405"/>
      <c r="R102" s="405"/>
      <c r="S102" s="405" t="s">
        <v>105</v>
      </c>
      <c r="T102" s="405" t="s">
        <v>106</v>
      </c>
    </row>
    <row r="103" spans="1:20" x14ac:dyDescent="0.2">
      <c r="A103" s="405" t="s">
        <v>269</v>
      </c>
      <c r="B103" s="405" t="s">
        <v>270</v>
      </c>
      <c r="C103" s="405" t="s">
        <v>50</v>
      </c>
      <c r="D103" s="405" t="s">
        <v>28</v>
      </c>
      <c r="E103" s="406"/>
      <c r="F103" s="405">
        <v>63</v>
      </c>
      <c r="G103" s="408">
        <v>63</v>
      </c>
      <c r="H103" s="408">
        <f t="shared" si="1"/>
        <v>0</v>
      </c>
      <c r="I103" s="405" t="s">
        <v>20</v>
      </c>
      <c r="J103" s="200">
        <v>5</v>
      </c>
      <c r="K103" s="405" t="s">
        <v>102</v>
      </c>
      <c r="L103" s="405">
        <v>41.678559999999997</v>
      </c>
      <c r="M103" s="405">
        <v>-70.619069999999994</v>
      </c>
      <c r="N103" s="405" t="s">
        <v>131</v>
      </c>
      <c r="O103" s="405"/>
      <c r="P103" s="405" t="s">
        <v>132</v>
      </c>
      <c r="Q103" s="405"/>
      <c r="R103" s="405"/>
      <c r="S103" s="405" t="s">
        <v>105</v>
      </c>
      <c r="T103" s="405" t="s">
        <v>106</v>
      </c>
    </row>
    <row r="104" spans="1:20" x14ac:dyDescent="0.2">
      <c r="A104" s="405" t="s">
        <v>271</v>
      </c>
      <c r="B104" s="405" t="s">
        <v>272</v>
      </c>
      <c r="C104" s="405" t="s">
        <v>50</v>
      </c>
      <c r="D104" s="405" t="s">
        <v>28</v>
      </c>
      <c r="E104" s="406"/>
      <c r="F104" s="405">
        <v>75</v>
      </c>
      <c r="G104" s="408">
        <v>76</v>
      </c>
      <c r="H104" s="408">
        <f t="shared" si="1"/>
        <v>-1</v>
      </c>
      <c r="I104" s="405" t="s">
        <v>42</v>
      </c>
      <c r="J104" s="200">
        <v>5</v>
      </c>
      <c r="K104" s="405" t="s">
        <v>102</v>
      </c>
      <c r="L104" s="405">
        <v>41.674370000000003</v>
      </c>
      <c r="M104" s="405">
        <v>-70.621949999999998</v>
      </c>
      <c r="N104" s="405" t="s">
        <v>131</v>
      </c>
      <c r="O104" s="405"/>
      <c r="P104" s="405" t="s">
        <v>132</v>
      </c>
      <c r="Q104" s="405"/>
      <c r="R104" s="405"/>
      <c r="S104" s="405" t="s">
        <v>105</v>
      </c>
      <c r="T104" s="405" t="s">
        <v>106</v>
      </c>
    </row>
    <row r="105" spans="1:20" x14ac:dyDescent="0.2">
      <c r="A105" s="405" t="s">
        <v>273</v>
      </c>
      <c r="B105" s="405" t="s">
        <v>51</v>
      </c>
      <c r="C105" s="405" t="s">
        <v>51</v>
      </c>
      <c r="D105" s="405" t="s">
        <v>28</v>
      </c>
      <c r="E105" s="406" t="s">
        <v>20</v>
      </c>
      <c r="F105" s="405">
        <v>52</v>
      </c>
      <c r="G105" s="408">
        <v>51</v>
      </c>
      <c r="H105" s="408">
        <f t="shared" si="1"/>
        <v>1</v>
      </c>
      <c r="I105" s="405" t="s">
        <v>20</v>
      </c>
      <c r="J105" s="200">
        <v>5</v>
      </c>
      <c r="K105" s="405" t="s">
        <v>102</v>
      </c>
      <c r="L105" s="405">
        <v>41.698509999999999</v>
      </c>
      <c r="M105" s="405">
        <v>-70.62312</v>
      </c>
      <c r="N105" s="405" t="s">
        <v>131</v>
      </c>
      <c r="O105" s="405"/>
      <c r="P105" s="405" t="s">
        <v>132</v>
      </c>
      <c r="Q105" s="405"/>
      <c r="R105" s="405"/>
      <c r="S105" s="405" t="s">
        <v>105</v>
      </c>
      <c r="T105" s="405" t="s">
        <v>106</v>
      </c>
    </row>
    <row r="106" spans="1:20" x14ac:dyDescent="0.2">
      <c r="A106" s="405" t="s">
        <v>274</v>
      </c>
      <c r="B106" s="405" t="s">
        <v>275</v>
      </c>
      <c r="C106" s="405" t="s">
        <v>70</v>
      </c>
      <c r="D106" s="405" t="s">
        <v>53</v>
      </c>
      <c r="E106" s="406"/>
      <c r="F106" s="405">
        <v>18.440000000000001</v>
      </c>
      <c r="G106" s="415" t="s">
        <v>276</v>
      </c>
      <c r="H106" s="408"/>
      <c r="I106" s="405" t="s">
        <v>20</v>
      </c>
      <c r="J106" s="200">
        <v>5</v>
      </c>
      <c r="K106" s="405" t="s">
        <v>102</v>
      </c>
      <c r="L106" s="406">
        <v>41.583123000000001</v>
      </c>
      <c r="M106" s="406">
        <v>-70.528329999999997</v>
      </c>
      <c r="N106" s="405" t="s">
        <v>70</v>
      </c>
      <c r="O106" s="405"/>
      <c r="P106" s="405" t="s">
        <v>277</v>
      </c>
      <c r="Q106" s="405"/>
      <c r="R106" s="405"/>
      <c r="S106" s="405"/>
      <c r="T106" s="405"/>
    </row>
    <row r="107" spans="1:20" x14ac:dyDescent="0.2">
      <c r="A107" s="405" t="s">
        <v>278</v>
      </c>
      <c r="B107" s="405" t="s">
        <v>279</v>
      </c>
      <c r="C107" s="405" t="s">
        <v>70</v>
      </c>
      <c r="D107" s="405" t="s">
        <v>53</v>
      </c>
      <c r="E107" s="406"/>
      <c r="F107" s="405">
        <v>32.46</v>
      </c>
      <c r="G107" s="415" t="s">
        <v>276</v>
      </c>
      <c r="H107" s="408"/>
      <c r="I107" s="405" t="s">
        <v>20</v>
      </c>
      <c r="J107" s="200">
        <v>5</v>
      </c>
      <c r="K107" s="405" t="s">
        <v>102</v>
      </c>
      <c r="L107" s="406">
        <v>41.574593</v>
      </c>
      <c r="M107" s="406">
        <v>-70.532854999999998</v>
      </c>
      <c r="N107" s="405" t="s">
        <v>70</v>
      </c>
      <c r="O107" s="405"/>
      <c r="P107" s="405" t="s">
        <v>277</v>
      </c>
      <c r="Q107" s="405"/>
      <c r="R107" s="405"/>
      <c r="S107" s="405"/>
      <c r="T107" s="405"/>
    </row>
    <row r="108" spans="1:20" x14ac:dyDescent="0.2">
      <c r="A108" s="405" t="s">
        <v>280</v>
      </c>
      <c r="B108" s="405" t="s">
        <v>281</v>
      </c>
      <c r="C108" s="405" t="s">
        <v>70</v>
      </c>
      <c r="D108" s="405" t="s">
        <v>53</v>
      </c>
      <c r="E108" s="406"/>
      <c r="F108" s="405">
        <v>48.5</v>
      </c>
      <c r="G108" s="415" t="s">
        <v>276</v>
      </c>
      <c r="H108" s="408"/>
      <c r="I108" s="405" t="s">
        <v>20</v>
      </c>
      <c r="J108" s="200">
        <v>5</v>
      </c>
      <c r="K108" s="405" t="s">
        <v>102</v>
      </c>
      <c r="L108" s="406">
        <v>41.561199999999999</v>
      </c>
      <c r="M108" s="406">
        <v>-70.537999999999997</v>
      </c>
      <c r="N108" s="405" t="s">
        <v>70</v>
      </c>
      <c r="O108" s="405"/>
      <c r="P108" s="405" t="s">
        <v>277</v>
      </c>
      <c r="Q108" s="405"/>
      <c r="R108" s="405"/>
      <c r="S108" s="405"/>
      <c r="T108" s="405"/>
    </row>
    <row r="109" spans="1:20" x14ac:dyDescent="0.2">
      <c r="A109" s="405" t="s">
        <v>282</v>
      </c>
      <c r="B109" s="405" t="s">
        <v>283</v>
      </c>
      <c r="C109" s="405" t="s">
        <v>70</v>
      </c>
      <c r="D109" s="405" t="s">
        <v>53</v>
      </c>
      <c r="E109" s="406"/>
      <c r="F109" s="405">
        <v>35.65</v>
      </c>
      <c r="G109" s="415" t="s">
        <v>276</v>
      </c>
      <c r="H109" s="408"/>
      <c r="I109" s="405" t="s">
        <v>20</v>
      </c>
      <c r="J109" s="200">
        <v>5</v>
      </c>
      <c r="K109" s="405" t="s">
        <v>102</v>
      </c>
      <c r="L109" s="406">
        <v>41.567999999999998</v>
      </c>
      <c r="M109" s="406">
        <v>-70.543333000000004</v>
      </c>
      <c r="N109" s="405" t="s">
        <v>70</v>
      </c>
      <c r="O109" s="405"/>
      <c r="P109" s="405" t="s">
        <v>277</v>
      </c>
      <c r="Q109" s="405"/>
      <c r="R109" s="405"/>
      <c r="S109" s="405"/>
      <c r="T109" s="405"/>
    </row>
    <row r="110" spans="1:20" x14ac:dyDescent="0.2">
      <c r="A110" s="405" t="s">
        <v>284</v>
      </c>
      <c r="B110" s="405" t="s">
        <v>285</v>
      </c>
      <c r="C110" s="405" t="s">
        <v>70</v>
      </c>
      <c r="D110" s="405" t="s">
        <v>53</v>
      </c>
      <c r="E110" s="406"/>
      <c r="F110" s="405">
        <v>41.69</v>
      </c>
      <c r="G110" s="415" t="s">
        <v>276</v>
      </c>
      <c r="H110" s="408"/>
      <c r="I110" s="405" t="s">
        <v>20</v>
      </c>
      <c r="J110" s="200">
        <v>5</v>
      </c>
      <c r="K110" s="405" t="s">
        <v>102</v>
      </c>
      <c r="L110" s="406">
        <v>41.561582999999999</v>
      </c>
      <c r="M110" s="406">
        <v>-70.545867000000001</v>
      </c>
      <c r="N110" s="405" t="s">
        <v>70</v>
      </c>
      <c r="O110" s="405"/>
      <c r="P110" s="405" t="s">
        <v>277</v>
      </c>
      <c r="Q110" s="405"/>
      <c r="R110" s="405"/>
      <c r="S110" s="405"/>
      <c r="T110" s="405"/>
    </row>
    <row r="111" spans="1:20" x14ac:dyDescent="0.2">
      <c r="A111" s="405" t="s">
        <v>286</v>
      </c>
      <c r="B111" s="405" t="s">
        <v>287</v>
      </c>
      <c r="C111" s="405" t="s">
        <v>70</v>
      </c>
      <c r="D111" s="405" t="s">
        <v>53</v>
      </c>
      <c r="E111" s="406"/>
      <c r="F111" s="405">
        <v>56.72</v>
      </c>
      <c r="G111" s="415" t="s">
        <v>276</v>
      </c>
      <c r="H111" s="408"/>
      <c r="I111" s="405" t="s">
        <v>20</v>
      </c>
      <c r="J111" s="200">
        <v>5</v>
      </c>
      <c r="K111" s="405" t="s">
        <v>102</v>
      </c>
      <c r="L111" s="406">
        <v>41.554716999999997</v>
      </c>
      <c r="M111" s="406">
        <v>-70.548167000000007</v>
      </c>
      <c r="N111" s="405" t="s">
        <v>70</v>
      </c>
      <c r="O111" s="405"/>
      <c r="P111" s="405" t="s">
        <v>277</v>
      </c>
      <c r="Q111" s="405"/>
      <c r="R111" s="405"/>
      <c r="S111" s="405"/>
      <c r="T111" s="405"/>
    </row>
    <row r="112" spans="1:20" x14ac:dyDescent="0.2">
      <c r="A112" s="416" t="s">
        <v>288</v>
      </c>
      <c r="B112" s="417" t="s">
        <v>289</v>
      </c>
      <c r="C112" s="418" t="s">
        <v>52</v>
      </c>
      <c r="D112" s="405" t="s">
        <v>53</v>
      </c>
      <c r="F112" s="416">
        <v>24.30677152756121</v>
      </c>
      <c r="G112" s="419" t="s">
        <v>276</v>
      </c>
      <c r="H112" s="405"/>
      <c r="I112" s="416" t="s">
        <v>20</v>
      </c>
      <c r="J112" s="420">
        <v>5</v>
      </c>
      <c r="K112" s="416" t="s">
        <v>102</v>
      </c>
      <c r="L112" s="417">
        <v>41.613984500000001</v>
      </c>
      <c r="M112" s="421">
        <v>-70.477171299999995</v>
      </c>
      <c r="N112" s="418" t="s">
        <v>290</v>
      </c>
      <c r="O112" s="418"/>
      <c r="P112" s="405" t="s">
        <v>277</v>
      </c>
      <c r="Q112" s="405"/>
      <c r="R112" s="405"/>
      <c r="S112" s="405"/>
      <c r="T112" s="405"/>
    </row>
    <row r="113" spans="1:20" x14ac:dyDescent="0.2">
      <c r="A113" s="416" t="s">
        <v>291</v>
      </c>
      <c r="B113" s="417" t="s">
        <v>289</v>
      </c>
      <c r="C113" s="418" t="s">
        <v>52</v>
      </c>
      <c r="D113" s="405" t="s">
        <v>53</v>
      </c>
      <c r="E113" s="406"/>
      <c r="F113" s="416">
        <v>31.62985742095713</v>
      </c>
      <c r="G113" s="419" t="s">
        <v>276</v>
      </c>
      <c r="H113" s="405"/>
      <c r="I113" s="416" t="s">
        <v>20</v>
      </c>
      <c r="J113" s="420">
        <v>5</v>
      </c>
      <c r="K113" s="416" t="s">
        <v>102</v>
      </c>
      <c r="L113" s="417">
        <v>41.603611100000002</v>
      </c>
      <c r="M113" s="421">
        <v>-70.473055500000001</v>
      </c>
      <c r="N113" s="418" t="s">
        <v>290</v>
      </c>
      <c r="O113" s="418"/>
      <c r="P113" s="405" t="s">
        <v>277</v>
      </c>
      <c r="Q113" s="405"/>
      <c r="R113" s="405"/>
      <c r="S113" s="405"/>
      <c r="T113" s="405"/>
    </row>
    <row r="114" spans="1:20" x14ac:dyDescent="0.2">
      <c r="A114" s="416" t="s">
        <v>292</v>
      </c>
      <c r="B114" s="417" t="s">
        <v>289</v>
      </c>
      <c r="C114" s="418" t="s">
        <v>52</v>
      </c>
      <c r="D114" s="405" t="s">
        <v>53</v>
      </c>
      <c r="E114" s="406"/>
      <c r="F114" s="416">
        <v>37.054772664542504</v>
      </c>
      <c r="G114" s="419" t="s">
        <v>276</v>
      </c>
      <c r="H114" s="405"/>
      <c r="I114" s="416" t="s">
        <v>20</v>
      </c>
      <c r="J114" s="420">
        <v>5</v>
      </c>
      <c r="K114" s="416" t="s">
        <v>102</v>
      </c>
      <c r="L114" s="417">
        <v>41.597119499999998</v>
      </c>
      <c r="M114" s="421">
        <v>-70.469786400000004</v>
      </c>
      <c r="N114" s="418" t="s">
        <v>290</v>
      </c>
      <c r="O114" s="418"/>
      <c r="P114" s="405" t="s">
        <v>277</v>
      </c>
      <c r="Q114" s="405"/>
      <c r="R114" s="405"/>
      <c r="S114" s="405"/>
      <c r="T114" s="405"/>
    </row>
    <row r="115" spans="1:20" x14ac:dyDescent="0.2">
      <c r="A115" s="416" t="s">
        <v>293</v>
      </c>
      <c r="B115" s="417" t="s">
        <v>294</v>
      </c>
      <c r="C115" s="418" t="s">
        <v>52</v>
      </c>
      <c r="D115" s="405" t="s">
        <v>53</v>
      </c>
      <c r="E115" s="406"/>
      <c r="F115" s="416">
        <v>41.290374451012248</v>
      </c>
      <c r="G115" s="419" t="s">
        <v>276</v>
      </c>
      <c r="H115" s="405"/>
      <c r="I115" s="416" t="s">
        <v>20</v>
      </c>
      <c r="J115" s="420">
        <v>5</v>
      </c>
      <c r="K115" s="416" t="s">
        <v>102</v>
      </c>
      <c r="L115" s="417">
        <v>41.611969999999999</v>
      </c>
      <c r="M115" s="421">
        <v>-70.455976699999994</v>
      </c>
      <c r="N115" s="418" t="s">
        <v>290</v>
      </c>
      <c r="O115" s="418"/>
      <c r="P115" s="405" t="s">
        <v>277</v>
      </c>
      <c r="Q115" s="405"/>
      <c r="R115" s="405"/>
      <c r="S115" s="405"/>
      <c r="T115" s="405"/>
    </row>
    <row r="116" spans="1:20" x14ac:dyDescent="0.2">
      <c r="A116" s="416" t="s">
        <v>295</v>
      </c>
      <c r="B116" s="417" t="s">
        <v>296</v>
      </c>
      <c r="C116" s="418" t="s">
        <v>52</v>
      </c>
      <c r="D116" s="405" t="s">
        <v>53</v>
      </c>
      <c r="E116" s="406"/>
      <c r="F116" s="416">
        <v>43.413722441786277</v>
      </c>
      <c r="G116" s="419" t="s">
        <v>276</v>
      </c>
      <c r="H116" s="405"/>
      <c r="I116" s="416" t="s">
        <v>20</v>
      </c>
      <c r="J116" s="420">
        <v>5</v>
      </c>
      <c r="K116" s="416" t="s">
        <v>102</v>
      </c>
      <c r="L116" s="417">
        <v>41.607835399999999</v>
      </c>
      <c r="M116" s="421">
        <v>-70.458504399999995</v>
      </c>
      <c r="N116" s="418" t="s">
        <v>290</v>
      </c>
      <c r="O116" s="418"/>
      <c r="P116" s="405" t="s">
        <v>277</v>
      </c>
      <c r="Q116" s="405"/>
      <c r="R116" s="405"/>
      <c r="S116" s="405"/>
      <c r="T116" s="405"/>
    </row>
    <row r="117" spans="1:20" x14ac:dyDescent="0.2">
      <c r="A117" s="416" t="s">
        <v>297</v>
      </c>
      <c r="B117" s="405" t="s">
        <v>298</v>
      </c>
      <c r="C117" s="418" t="s">
        <v>52</v>
      </c>
      <c r="D117" s="405" t="s">
        <v>53</v>
      </c>
      <c r="E117" s="406"/>
      <c r="F117" s="416">
        <v>38.069121413693381</v>
      </c>
      <c r="G117" s="419" t="s">
        <v>276</v>
      </c>
      <c r="H117" s="405"/>
      <c r="I117" s="416" t="s">
        <v>20</v>
      </c>
      <c r="J117" s="420">
        <v>5</v>
      </c>
      <c r="K117" s="416" t="s">
        <v>102</v>
      </c>
      <c r="L117" s="417">
        <v>41.5992058</v>
      </c>
      <c r="M117" s="421">
        <v>-70.463026900000003</v>
      </c>
      <c r="N117" s="418" t="s">
        <v>290</v>
      </c>
      <c r="O117" s="418"/>
      <c r="P117" s="405" t="s">
        <v>277</v>
      </c>
      <c r="Q117" s="405"/>
      <c r="R117" s="405"/>
      <c r="S117" s="405"/>
      <c r="T117" s="405"/>
    </row>
    <row r="118" spans="1:20" x14ac:dyDescent="0.2">
      <c r="A118" s="416" t="s">
        <v>299</v>
      </c>
      <c r="B118" s="405" t="s">
        <v>300</v>
      </c>
      <c r="C118" s="418" t="s">
        <v>52</v>
      </c>
      <c r="D118" s="405" t="s">
        <v>53</v>
      </c>
      <c r="E118" s="406" t="s">
        <v>20</v>
      </c>
      <c r="F118" s="416">
        <v>42.62</v>
      </c>
      <c r="G118" s="419" t="s">
        <v>276</v>
      </c>
      <c r="H118" s="405"/>
      <c r="I118" s="416" t="s">
        <v>20</v>
      </c>
      <c r="J118" s="420">
        <v>5</v>
      </c>
      <c r="K118" s="416" t="s">
        <v>102</v>
      </c>
      <c r="L118" s="406">
        <v>41.595833300000002</v>
      </c>
      <c r="M118" s="406">
        <v>-70.463611099999994</v>
      </c>
      <c r="N118" s="418" t="s">
        <v>290</v>
      </c>
      <c r="O118" s="418"/>
      <c r="P118" s="405" t="s">
        <v>277</v>
      </c>
      <c r="Q118" s="405"/>
      <c r="R118" s="405"/>
      <c r="S118" s="405"/>
      <c r="T118" s="405"/>
    </row>
    <row r="119" spans="1:20" x14ac:dyDescent="0.2">
      <c r="A119" s="416" t="s">
        <v>301</v>
      </c>
      <c r="B119" s="417" t="s">
        <v>302</v>
      </c>
      <c r="C119" s="418" t="s">
        <v>52</v>
      </c>
      <c r="D119" s="405" t="s">
        <v>53</v>
      </c>
      <c r="E119" s="406"/>
      <c r="F119" s="416">
        <v>47.66</v>
      </c>
      <c r="G119" s="419" t="s">
        <v>276</v>
      </c>
      <c r="H119" s="405"/>
      <c r="I119" s="416" t="s">
        <v>20</v>
      </c>
      <c r="J119" s="420">
        <v>5</v>
      </c>
      <c r="K119" s="416" t="s">
        <v>102</v>
      </c>
      <c r="L119" s="406">
        <v>41.590555500000001</v>
      </c>
      <c r="M119">
        <v>-70.468055500000006</v>
      </c>
      <c r="N119" s="418" t="s">
        <v>290</v>
      </c>
      <c r="O119" s="418"/>
      <c r="P119" s="405" t="s">
        <v>277</v>
      </c>
      <c r="Q119" s="405"/>
      <c r="R119" s="405"/>
      <c r="S119" s="405"/>
      <c r="T119" s="405"/>
    </row>
    <row r="120" spans="1:20" x14ac:dyDescent="0.2">
      <c r="A120" s="416" t="s">
        <v>303</v>
      </c>
      <c r="B120" s="405" t="s">
        <v>304</v>
      </c>
      <c r="C120" s="418" t="s">
        <v>52</v>
      </c>
      <c r="D120" s="405" t="s">
        <v>53</v>
      </c>
      <c r="E120" s="406"/>
      <c r="F120" s="416">
        <v>57.386055269398412</v>
      </c>
      <c r="G120" s="419" t="s">
        <v>276</v>
      </c>
      <c r="H120" s="405"/>
      <c r="I120" s="416" t="s">
        <v>20</v>
      </c>
      <c r="J120" s="420">
        <v>5</v>
      </c>
      <c r="K120" s="416" t="s">
        <v>102</v>
      </c>
      <c r="L120" s="417">
        <v>41.593888800000002</v>
      </c>
      <c r="M120" s="421">
        <v>-70.458611099999999</v>
      </c>
      <c r="N120" s="418" t="s">
        <v>290</v>
      </c>
      <c r="O120" s="418"/>
      <c r="P120" s="405" t="s">
        <v>277</v>
      </c>
      <c r="Q120" s="405"/>
      <c r="R120" s="405"/>
      <c r="S120" s="405"/>
      <c r="T120" s="405"/>
    </row>
    <row r="121" spans="1:20" x14ac:dyDescent="0.2">
      <c r="A121" s="416" t="s">
        <v>305</v>
      </c>
      <c r="B121" s="405" t="s">
        <v>306</v>
      </c>
      <c r="C121" s="418" t="s">
        <v>52</v>
      </c>
      <c r="D121" s="405" t="s">
        <v>53</v>
      </c>
      <c r="E121" s="406"/>
      <c r="F121" s="416">
        <v>63.439631308742094</v>
      </c>
      <c r="G121" s="419" t="s">
        <v>276</v>
      </c>
      <c r="H121" s="405"/>
      <c r="I121" s="416" t="s">
        <v>20</v>
      </c>
      <c r="J121" s="420">
        <v>5</v>
      </c>
      <c r="K121" s="416" t="s">
        <v>102</v>
      </c>
      <c r="L121" s="417">
        <v>41.589166599999999</v>
      </c>
      <c r="M121" s="421">
        <v>-70.459166600000003</v>
      </c>
      <c r="N121" s="418" t="s">
        <v>290</v>
      </c>
      <c r="O121" s="418"/>
      <c r="P121" s="405" t="s">
        <v>277</v>
      </c>
      <c r="Q121" s="405"/>
      <c r="R121" s="405"/>
      <c r="S121" s="405"/>
      <c r="T121" s="405"/>
    </row>
    <row r="122" spans="1:20" x14ac:dyDescent="0.2">
      <c r="A122" s="416" t="s">
        <v>307</v>
      </c>
      <c r="B122" s="417" t="s">
        <v>308</v>
      </c>
      <c r="C122" s="418" t="s">
        <v>52</v>
      </c>
      <c r="D122" s="405" t="s">
        <v>53</v>
      </c>
      <c r="E122" s="406"/>
      <c r="F122" s="416">
        <v>64.86012749223832</v>
      </c>
      <c r="G122" s="419" t="s">
        <v>276</v>
      </c>
      <c r="H122" s="405"/>
      <c r="I122" s="416" t="s">
        <v>20</v>
      </c>
      <c r="J122" s="420">
        <v>5</v>
      </c>
      <c r="K122" s="416" t="s">
        <v>102</v>
      </c>
      <c r="L122" s="417">
        <v>41.581728499999997</v>
      </c>
      <c r="M122" s="421">
        <v>-70.460218900000001</v>
      </c>
      <c r="N122" s="418" t="s">
        <v>290</v>
      </c>
      <c r="O122" s="418"/>
      <c r="P122" s="405" t="s">
        <v>277</v>
      </c>
      <c r="Q122" s="405"/>
      <c r="R122" s="405"/>
      <c r="S122" s="405"/>
      <c r="T122" s="405"/>
    </row>
    <row r="123" spans="1:20" ht="16" x14ac:dyDescent="0.2">
      <c r="A123" s="422" t="s">
        <v>309</v>
      </c>
      <c r="B123" s="417" t="s">
        <v>310</v>
      </c>
      <c r="C123" s="418" t="s">
        <v>52</v>
      </c>
      <c r="D123" s="405" t="s">
        <v>53</v>
      </c>
      <c r="E123" s="406"/>
      <c r="F123" s="422">
        <v>85.189533667111462</v>
      </c>
      <c r="G123" s="419" t="s">
        <v>276</v>
      </c>
      <c r="H123" s="405"/>
      <c r="I123" s="422" t="s">
        <v>42</v>
      </c>
      <c r="J123" s="423">
        <v>5</v>
      </c>
      <c r="K123" s="422" t="s">
        <v>102</v>
      </c>
      <c r="L123" s="417">
        <v>41.576111099999999</v>
      </c>
      <c r="M123" s="421">
        <v>-70.452500000000001</v>
      </c>
      <c r="N123" s="418" t="s">
        <v>290</v>
      </c>
      <c r="O123" s="418"/>
      <c r="P123" s="405" t="s">
        <v>277</v>
      </c>
      <c r="Q123" s="405"/>
      <c r="R123" s="400"/>
      <c r="S123" s="400"/>
      <c r="T123" s="400"/>
    </row>
    <row r="124" spans="1:20" ht="16" x14ac:dyDescent="0.2">
      <c r="A124" s="416" t="s">
        <v>311</v>
      </c>
      <c r="B124" s="405" t="s">
        <v>312</v>
      </c>
      <c r="C124" s="418" t="s">
        <v>52</v>
      </c>
      <c r="D124" s="405" t="s">
        <v>53</v>
      </c>
      <c r="E124" s="406"/>
      <c r="F124" s="416">
        <v>40.471470829400545</v>
      </c>
      <c r="G124" s="419" t="s">
        <v>276</v>
      </c>
      <c r="H124" s="405"/>
      <c r="I124" s="416" t="s">
        <v>20</v>
      </c>
      <c r="J124" s="420">
        <v>5</v>
      </c>
      <c r="K124" s="416" t="s">
        <v>102</v>
      </c>
      <c r="L124" s="417">
        <v>41.600247299999999</v>
      </c>
      <c r="M124" s="421">
        <v>-70.453649900000002</v>
      </c>
      <c r="N124" s="418" t="s">
        <v>290</v>
      </c>
      <c r="O124" s="418"/>
      <c r="P124" s="405" t="s">
        <v>277</v>
      </c>
      <c r="Q124" s="405"/>
      <c r="R124" s="400"/>
      <c r="S124" s="400"/>
      <c r="T124" s="400"/>
    </row>
    <row r="125" spans="1:20" x14ac:dyDescent="0.2">
      <c r="A125" s="404">
        <v>535</v>
      </c>
      <c r="B125" s="405" t="s">
        <v>313</v>
      </c>
      <c r="C125" s="405" t="s">
        <v>52</v>
      </c>
      <c r="D125" s="405" t="s">
        <v>24</v>
      </c>
      <c r="F125" s="405">
        <v>58.136900568110661</v>
      </c>
      <c r="G125" s="408">
        <v>59.148157594020482</v>
      </c>
      <c r="H125" s="408">
        <f>F125-G125</f>
        <v>-1.0112570259098206</v>
      </c>
      <c r="I125" s="405" t="s">
        <v>20</v>
      </c>
      <c r="J125" s="200">
        <v>5</v>
      </c>
      <c r="K125" s="405" t="s">
        <v>102</v>
      </c>
      <c r="L125" s="405">
        <v>41.594000000000001</v>
      </c>
      <c r="M125" s="405">
        <v>-70.465999999999994</v>
      </c>
      <c r="N125" s="405" t="s">
        <v>103</v>
      </c>
      <c r="O125" s="405"/>
      <c r="P125" s="405" t="s">
        <v>104</v>
      </c>
      <c r="Q125" s="405"/>
      <c r="R125" s="405"/>
      <c r="S125" s="405" t="s">
        <v>105</v>
      </c>
      <c r="T125" s="405" t="s">
        <v>106</v>
      </c>
    </row>
    <row r="126" spans="1:20" x14ac:dyDescent="0.2">
      <c r="A126" s="404">
        <v>23</v>
      </c>
      <c r="B126" s="405" t="s">
        <v>314</v>
      </c>
      <c r="C126" s="405" t="s">
        <v>55</v>
      </c>
      <c r="D126" s="405" t="s">
        <v>24</v>
      </c>
      <c r="E126" s="406" t="s">
        <v>20</v>
      </c>
      <c r="F126" s="405">
        <v>56.647451652137534</v>
      </c>
      <c r="G126" s="408">
        <v>59.022291802585968</v>
      </c>
      <c r="H126" s="408">
        <f t="shared" ref="H126:H180" si="2">F126-G126</f>
        <v>-2.3748401504484349</v>
      </c>
      <c r="I126" s="405" t="s">
        <v>20</v>
      </c>
      <c r="J126" s="200">
        <v>5</v>
      </c>
      <c r="K126" s="405" t="s">
        <v>102</v>
      </c>
      <c r="L126" s="405">
        <v>42.058</v>
      </c>
      <c r="M126" s="405">
        <v>-70.162000000000006</v>
      </c>
      <c r="N126" s="405" t="s">
        <v>103</v>
      </c>
      <c r="O126" s="405"/>
      <c r="P126" s="405" t="s">
        <v>104</v>
      </c>
      <c r="Q126" s="405"/>
      <c r="R126" s="405"/>
      <c r="S126" s="405" t="s">
        <v>105</v>
      </c>
      <c r="T126" s="405" t="s">
        <v>106</v>
      </c>
    </row>
    <row r="127" spans="1:20" x14ac:dyDescent="0.2">
      <c r="A127" s="404">
        <v>30</v>
      </c>
      <c r="B127" s="405" t="s">
        <v>315</v>
      </c>
      <c r="C127" s="405" t="s">
        <v>55</v>
      </c>
      <c r="D127" s="405" t="s">
        <v>24</v>
      </c>
      <c r="E127" s="406"/>
      <c r="F127" s="405">
        <v>92.413818057098339</v>
      </c>
      <c r="G127" s="408">
        <v>91.921688129987501</v>
      </c>
      <c r="H127" s="408">
        <f t="shared" si="2"/>
        <v>0.49212992711083814</v>
      </c>
      <c r="I127" s="405" t="s">
        <v>42</v>
      </c>
      <c r="J127" s="200">
        <v>5</v>
      </c>
      <c r="K127" s="405" t="s">
        <v>102</v>
      </c>
      <c r="L127" s="405">
        <v>42.051000000000002</v>
      </c>
      <c r="M127" s="405">
        <v>-70.182000000000002</v>
      </c>
      <c r="N127" s="405" t="s">
        <v>103</v>
      </c>
      <c r="O127" s="405"/>
      <c r="P127" s="405" t="s">
        <v>104</v>
      </c>
      <c r="Q127" s="405"/>
      <c r="R127" s="405"/>
      <c r="S127" s="405" t="s">
        <v>105</v>
      </c>
      <c r="T127" s="405" t="s">
        <v>106</v>
      </c>
    </row>
    <row r="128" spans="1:20" x14ac:dyDescent="0.2">
      <c r="A128" s="404">
        <v>119</v>
      </c>
      <c r="B128" s="405" t="s">
        <v>316</v>
      </c>
      <c r="C128" s="405" t="s">
        <v>55</v>
      </c>
      <c r="D128" s="405" t="s">
        <v>24</v>
      </c>
      <c r="E128" s="406"/>
      <c r="F128" s="405">
        <v>67.562416902543845</v>
      </c>
      <c r="G128" s="408">
        <v>76.743530810781607</v>
      </c>
      <c r="H128" s="408">
        <f t="shared" si="2"/>
        <v>-9.1811139082377622</v>
      </c>
      <c r="I128" s="405" t="s">
        <v>42</v>
      </c>
      <c r="J128" s="200">
        <v>5</v>
      </c>
      <c r="K128" s="405" t="s">
        <v>102</v>
      </c>
      <c r="L128" s="405">
        <v>42.052999999999997</v>
      </c>
      <c r="M128" s="405">
        <v>-70.117999999999995</v>
      </c>
      <c r="N128" s="405"/>
      <c r="O128" s="405"/>
      <c r="P128" s="405" t="s">
        <v>104</v>
      </c>
      <c r="Q128" s="405"/>
      <c r="R128" s="405"/>
      <c r="S128" s="405" t="s">
        <v>105</v>
      </c>
      <c r="T128" s="405" t="s">
        <v>106</v>
      </c>
    </row>
    <row r="129" spans="1:20" x14ac:dyDescent="0.2">
      <c r="A129" s="405" t="s">
        <v>317</v>
      </c>
      <c r="B129" s="405" t="s">
        <v>318</v>
      </c>
      <c r="C129" s="405" t="s">
        <v>56</v>
      </c>
      <c r="D129" s="405" t="s">
        <v>28</v>
      </c>
      <c r="E129" s="406" t="s">
        <v>42</v>
      </c>
      <c r="F129" s="405">
        <v>87</v>
      </c>
      <c r="G129" s="408">
        <v>89</v>
      </c>
      <c r="H129" s="408">
        <f t="shared" si="2"/>
        <v>-2</v>
      </c>
      <c r="I129" s="405" t="s">
        <v>42</v>
      </c>
      <c r="J129" s="200">
        <v>5</v>
      </c>
      <c r="K129" s="405" t="s">
        <v>102</v>
      </c>
      <c r="L129" s="405">
        <v>41.543979999999998</v>
      </c>
      <c r="M129" s="405">
        <v>-70.652770000000004</v>
      </c>
      <c r="N129" s="405" t="s">
        <v>131</v>
      </c>
      <c r="O129" s="405"/>
      <c r="P129" s="405" t="s">
        <v>132</v>
      </c>
      <c r="Q129" s="405"/>
      <c r="R129" s="405"/>
      <c r="S129" s="405" t="s">
        <v>105</v>
      </c>
      <c r="T129" s="405" t="s">
        <v>106</v>
      </c>
    </row>
    <row r="130" spans="1:20" x14ac:dyDescent="0.2">
      <c r="A130" s="405" t="s">
        <v>319</v>
      </c>
      <c r="B130" s="405" t="s">
        <v>320</v>
      </c>
      <c r="C130" s="405" t="s">
        <v>56</v>
      </c>
      <c r="D130" s="405" t="s">
        <v>28</v>
      </c>
      <c r="E130" s="406"/>
      <c r="F130" s="405">
        <v>91</v>
      </c>
      <c r="G130" s="408">
        <v>91</v>
      </c>
      <c r="H130" s="408">
        <f t="shared" si="2"/>
        <v>0</v>
      </c>
      <c r="I130" s="405" t="s">
        <v>42</v>
      </c>
      <c r="J130" s="200">
        <v>5</v>
      </c>
      <c r="K130" s="405" t="s">
        <v>102</v>
      </c>
      <c r="L130" s="405">
        <v>41.538649999999997</v>
      </c>
      <c r="M130" s="405">
        <v>-70.656720000000007</v>
      </c>
      <c r="N130" s="405" t="s">
        <v>131</v>
      </c>
      <c r="O130" s="405"/>
      <c r="P130" s="405" t="s">
        <v>132</v>
      </c>
      <c r="Q130" s="405"/>
      <c r="R130" s="405"/>
      <c r="S130" s="405" t="s">
        <v>105</v>
      </c>
      <c r="T130" s="405" t="s">
        <v>106</v>
      </c>
    </row>
    <row r="131" spans="1:20" x14ac:dyDescent="0.2">
      <c r="A131" s="404">
        <v>128</v>
      </c>
      <c r="B131" s="405" t="s">
        <v>321</v>
      </c>
      <c r="C131" s="405" t="s">
        <v>322</v>
      </c>
      <c r="D131" s="405" t="s">
        <v>24</v>
      </c>
      <c r="E131" s="406" t="s">
        <v>20</v>
      </c>
      <c r="F131" s="405">
        <v>28.744837918774756</v>
      </c>
      <c r="G131" s="408">
        <v>34.665642965717964</v>
      </c>
      <c r="H131" s="408">
        <f t="shared" si="2"/>
        <v>-5.9208050469432081</v>
      </c>
      <c r="I131" s="405" t="s">
        <v>20</v>
      </c>
      <c r="J131" s="200">
        <v>5</v>
      </c>
      <c r="K131" s="405" t="s">
        <v>102</v>
      </c>
      <c r="L131" s="405">
        <v>41.759</v>
      </c>
      <c r="M131" s="405">
        <v>-70.123000000000005</v>
      </c>
      <c r="N131" s="405"/>
      <c r="O131" s="405"/>
      <c r="P131" s="405" t="s">
        <v>104</v>
      </c>
      <c r="Q131" s="405"/>
      <c r="R131" s="405"/>
      <c r="S131" s="405" t="s">
        <v>105</v>
      </c>
      <c r="T131" s="405" t="s">
        <v>106</v>
      </c>
    </row>
    <row r="132" spans="1:20" x14ac:dyDescent="0.2">
      <c r="A132" s="404">
        <v>26.5</v>
      </c>
      <c r="B132" s="405" t="s">
        <v>323</v>
      </c>
      <c r="C132" s="405" t="s">
        <v>58</v>
      </c>
      <c r="D132" s="405" t="s">
        <v>24</v>
      </c>
      <c r="E132" s="406"/>
      <c r="F132" s="405">
        <v>30.863769672942464</v>
      </c>
      <c r="G132" s="408">
        <v>30.624678536327487</v>
      </c>
      <c r="H132" s="408">
        <f t="shared" si="2"/>
        <v>0.23909113661497727</v>
      </c>
      <c r="I132" s="405" t="s">
        <v>20</v>
      </c>
      <c r="J132" s="200">
        <v>5</v>
      </c>
      <c r="K132" s="405" t="s">
        <v>102</v>
      </c>
      <c r="L132" s="405">
        <v>41.8</v>
      </c>
      <c r="M132" s="405">
        <v>-70.006</v>
      </c>
      <c r="N132" s="405" t="s">
        <v>103</v>
      </c>
      <c r="O132" s="405"/>
      <c r="P132" s="405" t="s">
        <v>104</v>
      </c>
      <c r="Q132" s="405" t="s">
        <v>128</v>
      </c>
      <c r="R132" s="405"/>
      <c r="S132" s="405" t="s">
        <v>105</v>
      </c>
      <c r="T132" s="405" t="s">
        <v>106</v>
      </c>
    </row>
    <row r="133" spans="1:20" x14ac:dyDescent="0.2">
      <c r="A133" s="404">
        <v>39.5</v>
      </c>
      <c r="B133" s="405" t="s">
        <v>58</v>
      </c>
      <c r="C133" s="405" t="s">
        <v>58</v>
      </c>
      <c r="D133" s="405" t="s">
        <v>24</v>
      </c>
      <c r="E133" s="406"/>
      <c r="F133" s="405">
        <v>55.015048946696268</v>
      </c>
      <c r="G133" s="408">
        <v>56.583249822859692</v>
      </c>
      <c r="H133" s="408">
        <f t="shared" si="2"/>
        <v>-1.5682008761634236</v>
      </c>
      <c r="I133" s="405" t="s">
        <v>20</v>
      </c>
      <c r="J133" s="200">
        <v>5</v>
      </c>
      <c r="K133" s="405" t="s">
        <v>102</v>
      </c>
      <c r="L133" s="405">
        <v>41.801000000000002</v>
      </c>
      <c r="M133" s="405">
        <v>-70.010000000000005</v>
      </c>
      <c r="N133" s="405" t="s">
        <v>103</v>
      </c>
      <c r="O133" s="405"/>
      <c r="P133" s="405" t="s">
        <v>104</v>
      </c>
      <c r="Q133" s="405" t="s">
        <v>128</v>
      </c>
      <c r="R133" s="405"/>
      <c r="S133" s="405" t="s">
        <v>105</v>
      </c>
      <c r="T133" s="405" t="s">
        <v>106</v>
      </c>
    </row>
    <row r="134" spans="1:20" x14ac:dyDescent="0.2">
      <c r="A134" s="404">
        <v>304</v>
      </c>
      <c r="B134" s="405" t="s">
        <v>324</v>
      </c>
      <c r="C134" s="405" t="s">
        <v>58</v>
      </c>
      <c r="D134" s="405" t="s">
        <v>24</v>
      </c>
      <c r="E134" s="406"/>
      <c r="F134" s="405">
        <v>34.613524725278275</v>
      </c>
      <c r="G134" s="408">
        <v>35.26262831373738</v>
      </c>
      <c r="H134" s="408">
        <f t="shared" si="2"/>
        <v>-0.64910358845910565</v>
      </c>
      <c r="I134" s="405" t="s">
        <v>20</v>
      </c>
      <c r="J134" s="200">
        <v>5</v>
      </c>
      <c r="K134" s="405" t="s">
        <v>102</v>
      </c>
      <c r="L134" s="405">
        <v>41.801000000000002</v>
      </c>
      <c r="M134" s="405">
        <v>-70.004999999999995</v>
      </c>
      <c r="N134" s="405" t="s">
        <v>103</v>
      </c>
      <c r="O134" s="405"/>
      <c r="P134" s="405" t="s">
        <v>104</v>
      </c>
      <c r="Q134" s="405"/>
      <c r="R134" s="405"/>
      <c r="S134" s="405" t="s">
        <v>105</v>
      </c>
      <c r="T134" s="405" t="s">
        <v>106</v>
      </c>
    </row>
    <row r="135" spans="1:20" x14ac:dyDescent="0.2">
      <c r="A135" s="405" t="s">
        <v>325</v>
      </c>
      <c r="B135" s="405" t="s">
        <v>325</v>
      </c>
      <c r="C135" s="405" t="s">
        <v>58</v>
      </c>
      <c r="D135" s="405" t="s">
        <v>44</v>
      </c>
      <c r="E135" s="406" t="s">
        <v>20</v>
      </c>
      <c r="F135" s="409">
        <v>40.434609137858658</v>
      </c>
      <c r="G135" s="408">
        <v>36.888252080350291</v>
      </c>
      <c r="H135" s="408">
        <f t="shared" si="2"/>
        <v>3.5463570575083665</v>
      </c>
      <c r="I135" s="405" t="s">
        <v>20</v>
      </c>
      <c r="J135" s="200">
        <v>5</v>
      </c>
      <c r="K135" s="405" t="s">
        <v>102</v>
      </c>
      <c r="L135" s="405">
        <v>41.800049999999999</v>
      </c>
      <c r="M135" s="405">
        <v>-70.008319999999998</v>
      </c>
      <c r="N135" s="405" t="s">
        <v>103</v>
      </c>
      <c r="O135" s="405"/>
      <c r="P135" s="405" t="s">
        <v>170</v>
      </c>
      <c r="Q135" s="405"/>
      <c r="R135" s="405"/>
      <c r="S135" s="405" t="s">
        <v>105</v>
      </c>
      <c r="T135" s="405" t="s">
        <v>106</v>
      </c>
    </row>
    <row r="136" spans="1:20" x14ac:dyDescent="0.2">
      <c r="A136" s="405" t="s">
        <v>326</v>
      </c>
      <c r="B136" s="405" t="s">
        <v>327</v>
      </c>
      <c r="C136" s="405" t="s">
        <v>59</v>
      </c>
      <c r="D136" s="405" t="s">
        <v>69</v>
      </c>
      <c r="E136" s="406"/>
      <c r="F136" s="405">
        <v>40.200000000000003</v>
      </c>
      <c r="G136" s="408">
        <v>37.949089742157348</v>
      </c>
      <c r="H136" s="408">
        <f t="shared" si="2"/>
        <v>2.250910257842655</v>
      </c>
      <c r="I136" s="405" t="s">
        <v>20</v>
      </c>
      <c r="J136" s="200">
        <v>5</v>
      </c>
      <c r="K136" s="405" t="s">
        <v>102</v>
      </c>
      <c r="L136" s="405">
        <v>41.599674999999998</v>
      </c>
      <c r="M136" s="405">
        <v>-70.444716999999997</v>
      </c>
      <c r="N136" s="405" t="s">
        <v>68</v>
      </c>
      <c r="O136" s="405"/>
      <c r="P136" s="405" t="s">
        <v>328</v>
      </c>
      <c r="Q136" s="405"/>
      <c r="R136" s="405"/>
      <c r="S136" s="405" t="s">
        <v>105</v>
      </c>
      <c r="T136" s="405" t="s">
        <v>106</v>
      </c>
    </row>
    <row r="137" spans="1:20" x14ac:dyDescent="0.2">
      <c r="A137" s="405" t="s">
        <v>326</v>
      </c>
      <c r="B137" s="405" t="s">
        <v>329</v>
      </c>
      <c r="C137" s="405" t="s">
        <v>59</v>
      </c>
      <c r="D137" s="405" t="s">
        <v>69</v>
      </c>
      <c r="E137" s="406"/>
      <c r="F137" s="405">
        <v>42.1</v>
      </c>
      <c r="G137" s="408">
        <v>39.447894578052413</v>
      </c>
      <c r="H137" s="408">
        <f t="shared" si="2"/>
        <v>2.6521054219475886</v>
      </c>
      <c r="I137" s="405" t="s">
        <v>20</v>
      </c>
      <c r="J137" s="200">
        <v>5</v>
      </c>
      <c r="K137" s="405" t="s">
        <v>102</v>
      </c>
      <c r="L137" s="405">
        <v>41.597231000000001</v>
      </c>
      <c r="M137" s="405">
        <v>-70.445425</v>
      </c>
      <c r="N137" s="405" t="s">
        <v>68</v>
      </c>
      <c r="O137" s="405"/>
      <c r="P137" s="405" t="s">
        <v>328</v>
      </c>
      <c r="Q137" s="405"/>
      <c r="R137" s="405"/>
      <c r="S137" s="405" t="s">
        <v>105</v>
      </c>
      <c r="T137" s="405" t="s">
        <v>106</v>
      </c>
    </row>
    <row r="138" spans="1:20" x14ac:dyDescent="0.2">
      <c r="A138" s="404">
        <v>538</v>
      </c>
      <c r="B138" s="405" t="s">
        <v>330</v>
      </c>
      <c r="C138" s="405" t="s">
        <v>59</v>
      </c>
      <c r="D138" s="405" t="s">
        <v>24</v>
      </c>
      <c r="E138" s="406" t="s">
        <v>20</v>
      </c>
      <c r="F138" s="405">
        <v>33.631319326451198</v>
      </c>
      <c r="G138" s="408">
        <v>39.035232684501779</v>
      </c>
      <c r="H138" s="408">
        <f t="shared" si="2"/>
        <v>-5.4039133580505805</v>
      </c>
      <c r="I138" s="405" t="s">
        <v>20</v>
      </c>
      <c r="J138" s="200">
        <v>5</v>
      </c>
      <c r="K138" s="405" t="s">
        <v>102</v>
      </c>
      <c r="L138" s="405">
        <v>41.598999999999997</v>
      </c>
      <c r="M138" s="405">
        <v>-70.445999999999998</v>
      </c>
      <c r="N138" s="405" t="s">
        <v>103</v>
      </c>
      <c r="O138" s="405"/>
      <c r="P138" s="405" t="s">
        <v>104</v>
      </c>
      <c r="Q138" s="405"/>
      <c r="R138" s="405"/>
      <c r="S138" s="405" t="s">
        <v>105</v>
      </c>
      <c r="T138" s="405" t="s">
        <v>106</v>
      </c>
    </row>
    <row r="139" spans="1:20" x14ac:dyDescent="0.2">
      <c r="A139" s="404">
        <v>101</v>
      </c>
      <c r="B139" s="405" t="s">
        <v>331</v>
      </c>
      <c r="C139" s="405" t="s">
        <v>60</v>
      </c>
      <c r="D139" s="405" t="s">
        <v>24</v>
      </c>
      <c r="E139" s="406" t="s">
        <v>42</v>
      </c>
      <c r="F139" s="405">
        <v>92.407045958691995</v>
      </c>
      <c r="G139" s="408">
        <v>87.932304320371614</v>
      </c>
      <c r="H139" s="408">
        <f t="shared" si="2"/>
        <v>4.4747416383203813</v>
      </c>
      <c r="I139" s="405" t="s">
        <v>42</v>
      </c>
      <c r="J139" s="200">
        <v>5</v>
      </c>
      <c r="K139" s="405" t="s">
        <v>102</v>
      </c>
      <c r="L139" s="405">
        <v>41.765000000000001</v>
      </c>
      <c r="M139" s="405">
        <v>-70.484999999999999</v>
      </c>
      <c r="N139" s="405" t="s">
        <v>103</v>
      </c>
      <c r="O139" s="405"/>
      <c r="P139" s="405" t="s">
        <v>168</v>
      </c>
      <c r="Q139" s="405"/>
      <c r="R139" s="405"/>
      <c r="S139" s="405" t="s">
        <v>105</v>
      </c>
      <c r="T139" s="405" t="s">
        <v>106</v>
      </c>
    </row>
    <row r="140" spans="1:20" x14ac:dyDescent="0.2">
      <c r="A140" s="404">
        <v>522</v>
      </c>
      <c r="B140" s="405" t="s">
        <v>332</v>
      </c>
      <c r="C140" t="s">
        <v>1273</v>
      </c>
      <c r="D140" s="405" t="s">
        <v>24</v>
      </c>
      <c r="E140" s="406"/>
      <c r="F140" s="405">
        <v>51.609305362999727</v>
      </c>
      <c r="G140" s="408">
        <v>46.223861046667487</v>
      </c>
      <c r="H140" s="408">
        <f t="shared" si="2"/>
        <v>5.3854443163322401</v>
      </c>
      <c r="I140" s="405" t="s">
        <v>20</v>
      </c>
      <c r="J140" s="200">
        <v>5</v>
      </c>
      <c r="K140" s="405" t="s">
        <v>102</v>
      </c>
      <c r="L140" s="405">
        <v>41.667000000000002</v>
      </c>
      <c r="M140" s="405">
        <v>-70.058999999999997</v>
      </c>
      <c r="N140" s="405" t="s">
        <v>103</v>
      </c>
      <c r="O140" s="405"/>
      <c r="P140" s="405" t="s">
        <v>104</v>
      </c>
      <c r="Q140" s="405"/>
      <c r="R140" s="405"/>
      <c r="S140" s="405" t="s">
        <v>105</v>
      </c>
      <c r="T140" s="405" t="s">
        <v>106</v>
      </c>
    </row>
    <row r="141" spans="1:20" x14ac:dyDescent="0.2">
      <c r="A141" s="405" t="s">
        <v>333</v>
      </c>
      <c r="B141" s="405" t="s">
        <v>334</v>
      </c>
      <c r="C141" t="s">
        <v>1273</v>
      </c>
      <c r="D141" s="405" t="s">
        <v>19</v>
      </c>
      <c r="E141" s="406" t="s">
        <v>20</v>
      </c>
      <c r="F141" s="405">
        <v>31.945232162332282</v>
      </c>
      <c r="G141" s="408">
        <v>30.285030926233059</v>
      </c>
      <c r="H141" s="408">
        <f t="shared" si="2"/>
        <v>1.6602012360992227</v>
      </c>
      <c r="I141" s="405" t="s">
        <v>20</v>
      </c>
      <c r="J141" s="200">
        <v>5</v>
      </c>
      <c r="K141" s="405" t="s">
        <v>109</v>
      </c>
      <c r="L141" s="405">
        <v>41.66827</v>
      </c>
      <c r="M141" s="405">
        <v>-70.059169999999995</v>
      </c>
      <c r="N141" s="405"/>
      <c r="O141" s="405"/>
      <c r="P141" s="405" t="s">
        <v>19</v>
      </c>
      <c r="Q141" s="405"/>
      <c r="R141" s="405"/>
      <c r="S141" s="405" t="s">
        <v>105</v>
      </c>
      <c r="T141" s="405" t="s">
        <v>106</v>
      </c>
    </row>
    <row r="142" spans="1:20" x14ac:dyDescent="0.2">
      <c r="A142" s="404">
        <v>114</v>
      </c>
      <c r="B142" s="405" t="s">
        <v>335</v>
      </c>
      <c r="C142" s="405" t="s">
        <v>61</v>
      </c>
      <c r="D142" s="405" t="s">
        <v>24</v>
      </c>
      <c r="E142" s="406" t="s">
        <v>42</v>
      </c>
      <c r="F142" s="405">
        <v>86.489333139683922</v>
      </c>
      <c r="G142" s="408">
        <v>84.367546378037034</v>
      </c>
      <c r="H142" s="408">
        <f t="shared" si="2"/>
        <v>2.121786761646888</v>
      </c>
      <c r="I142" s="405" t="s">
        <v>42</v>
      </c>
      <c r="J142" s="200">
        <v>5</v>
      </c>
      <c r="K142" s="405" t="s">
        <v>102</v>
      </c>
      <c r="L142" s="405">
        <v>41.747</v>
      </c>
      <c r="M142" s="405">
        <v>-70.429000000000002</v>
      </c>
      <c r="N142" s="405" t="s">
        <v>103</v>
      </c>
      <c r="O142" s="405"/>
      <c r="P142" s="405" t="s">
        <v>104</v>
      </c>
      <c r="Q142" s="405"/>
      <c r="R142" s="405"/>
      <c r="S142" s="405" t="s">
        <v>105</v>
      </c>
      <c r="T142" s="405" t="s">
        <v>106</v>
      </c>
    </row>
    <row r="143" spans="1:20" x14ac:dyDescent="0.2">
      <c r="A143" s="404">
        <v>27</v>
      </c>
      <c r="B143" s="405" t="s">
        <v>336</v>
      </c>
      <c r="C143" s="405" t="s">
        <v>62</v>
      </c>
      <c r="D143" s="405" t="s">
        <v>24</v>
      </c>
      <c r="E143" s="406" t="s">
        <v>42</v>
      </c>
      <c r="F143" s="405">
        <v>78.834735081947727</v>
      </c>
      <c r="G143" s="408">
        <v>79.78676210797282</v>
      </c>
      <c r="H143" s="408">
        <f t="shared" si="2"/>
        <v>-0.95202702602509248</v>
      </c>
      <c r="I143" s="405" t="s">
        <v>42</v>
      </c>
      <c r="J143" s="200">
        <v>5</v>
      </c>
      <c r="K143" s="405" t="s">
        <v>102</v>
      </c>
      <c r="L143" s="405">
        <v>41.752000000000002</v>
      </c>
      <c r="M143" s="405">
        <v>-70.153999999999996</v>
      </c>
      <c r="N143" s="405" t="s">
        <v>103</v>
      </c>
      <c r="O143" s="405"/>
      <c r="P143" s="405" t="s">
        <v>104</v>
      </c>
      <c r="Q143" s="405"/>
      <c r="R143" s="405"/>
      <c r="S143" s="405" t="s">
        <v>105</v>
      </c>
      <c r="T143" s="405" t="s">
        <v>106</v>
      </c>
    </row>
    <row r="144" spans="1:20" x14ac:dyDescent="0.2">
      <c r="A144" s="404">
        <v>507</v>
      </c>
      <c r="B144" s="405" t="s">
        <v>337</v>
      </c>
      <c r="C144" s="405" t="s">
        <v>63</v>
      </c>
      <c r="D144" s="405" t="s">
        <v>24</v>
      </c>
      <c r="E144" s="406"/>
      <c r="F144" s="405">
        <v>76.386419877937286</v>
      </c>
      <c r="G144" s="408">
        <v>75.234340274750195</v>
      </c>
      <c r="H144" s="408">
        <f t="shared" si="2"/>
        <v>1.1520796031870901</v>
      </c>
      <c r="I144" s="405" t="s">
        <v>42</v>
      </c>
      <c r="J144" s="200">
        <v>5</v>
      </c>
      <c r="K144" s="405" t="s">
        <v>102</v>
      </c>
      <c r="L144" s="405">
        <v>41.679000000000002</v>
      </c>
      <c r="M144" s="405">
        <v>-69.977000000000004</v>
      </c>
      <c r="N144" s="405" t="s">
        <v>103</v>
      </c>
      <c r="O144" s="405"/>
      <c r="P144" s="405" t="s">
        <v>104</v>
      </c>
      <c r="Q144" s="405"/>
      <c r="R144" s="405"/>
      <c r="S144" s="405" t="s">
        <v>105</v>
      </c>
      <c r="T144" s="405" t="s">
        <v>106</v>
      </c>
    </row>
    <row r="145" spans="1:20" x14ac:dyDescent="0.2">
      <c r="A145" s="404">
        <v>508</v>
      </c>
      <c r="B145" s="405" t="s">
        <v>338</v>
      </c>
      <c r="C145" s="405" t="s">
        <v>63</v>
      </c>
      <c r="D145" s="405" t="s">
        <v>24</v>
      </c>
      <c r="E145" s="406"/>
      <c r="F145" s="405">
        <v>72.551302553973983</v>
      </c>
      <c r="G145" s="408">
        <v>70.845892649680977</v>
      </c>
      <c r="H145" s="408">
        <f t="shared" si="2"/>
        <v>1.7054099042930062</v>
      </c>
      <c r="I145" s="405" t="s">
        <v>42</v>
      </c>
      <c r="J145" s="200">
        <v>5</v>
      </c>
      <c r="K145" s="405" t="s">
        <v>102</v>
      </c>
      <c r="L145" s="405">
        <v>41.670999999999999</v>
      </c>
      <c r="M145" s="405">
        <v>-69.962000000000003</v>
      </c>
      <c r="N145" s="405" t="s">
        <v>103</v>
      </c>
      <c r="O145" s="405"/>
      <c r="P145" s="405" t="s">
        <v>104</v>
      </c>
      <c r="Q145" s="405"/>
      <c r="R145" s="405"/>
      <c r="S145" s="405" t="s">
        <v>105</v>
      </c>
      <c r="T145" s="405" t="s">
        <v>106</v>
      </c>
    </row>
    <row r="146" spans="1:20" x14ac:dyDescent="0.2">
      <c r="A146" s="405" t="s">
        <v>339</v>
      </c>
      <c r="B146" s="405" t="s">
        <v>340</v>
      </c>
      <c r="C146" s="405" t="s">
        <v>63</v>
      </c>
      <c r="D146" s="405" t="s">
        <v>64</v>
      </c>
      <c r="E146" s="406" t="s">
        <v>20</v>
      </c>
      <c r="F146" s="410">
        <v>52.323800672289018</v>
      </c>
      <c r="G146" s="408">
        <v>55.238351815205888</v>
      </c>
      <c r="H146" s="408">
        <f t="shared" si="2"/>
        <v>-2.9145511429168707</v>
      </c>
      <c r="I146" s="405" t="s">
        <v>20</v>
      </c>
      <c r="J146" s="200">
        <v>5</v>
      </c>
      <c r="K146" s="405" t="s">
        <v>102</v>
      </c>
      <c r="L146" s="405">
        <v>41.680329999999998</v>
      </c>
      <c r="M146" s="405">
        <v>-69.966849999999994</v>
      </c>
      <c r="N146" s="405" t="s">
        <v>181</v>
      </c>
      <c r="O146" s="405"/>
      <c r="P146" s="405" t="s">
        <v>64</v>
      </c>
      <c r="Q146" s="405"/>
      <c r="R146" s="405"/>
      <c r="S146" s="405" t="s">
        <v>105</v>
      </c>
      <c r="T146" s="405" t="s">
        <v>106</v>
      </c>
    </row>
    <row r="147" spans="1:20" x14ac:dyDescent="0.2">
      <c r="A147" s="405" t="s">
        <v>337</v>
      </c>
      <c r="B147" s="405" t="s">
        <v>341</v>
      </c>
      <c r="C147" s="405" t="s">
        <v>63</v>
      </c>
      <c r="D147" s="405" t="s">
        <v>64</v>
      </c>
      <c r="E147" s="406"/>
      <c r="F147" s="410">
        <v>65.472131508832774</v>
      </c>
      <c r="G147" s="408">
        <v>69.619900615192378</v>
      </c>
      <c r="H147" s="408">
        <f t="shared" si="2"/>
        <v>-4.1477691063596041</v>
      </c>
      <c r="I147" s="405" t="s">
        <v>42</v>
      </c>
      <c r="J147" s="200">
        <v>5</v>
      </c>
      <c r="K147" s="405" t="s">
        <v>102</v>
      </c>
      <c r="L147" s="405">
        <v>41.67998</v>
      </c>
      <c r="M147" s="405">
        <v>-69.973179999999999</v>
      </c>
      <c r="N147" s="405" t="s">
        <v>181</v>
      </c>
      <c r="O147" s="405"/>
      <c r="P147" s="405" t="s">
        <v>64</v>
      </c>
      <c r="Q147" s="405"/>
      <c r="R147" s="405"/>
      <c r="S147" s="405" t="s">
        <v>105</v>
      </c>
      <c r="T147" s="405" t="s">
        <v>106</v>
      </c>
    </row>
    <row r="148" spans="1:20" x14ac:dyDescent="0.2">
      <c r="A148" s="405" t="s">
        <v>342</v>
      </c>
      <c r="B148" s="405" t="s">
        <v>343</v>
      </c>
      <c r="C148" s="405" t="s">
        <v>63</v>
      </c>
      <c r="D148" s="405" t="s">
        <v>64</v>
      </c>
      <c r="E148" s="406"/>
      <c r="F148" s="410">
        <v>77.335411573901368</v>
      </c>
      <c r="G148" s="408">
        <v>77.397160701558477</v>
      </c>
      <c r="H148" s="408">
        <f t="shared" si="2"/>
        <v>-6.1749127657108716E-2</v>
      </c>
      <c r="I148" s="405" t="s">
        <v>42</v>
      </c>
      <c r="J148" s="200">
        <v>5</v>
      </c>
      <c r="K148" s="405" t="s">
        <v>102</v>
      </c>
      <c r="L148" s="405">
        <v>41.664549999999998</v>
      </c>
      <c r="M148" s="405">
        <v>-69.972329999999999</v>
      </c>
      <c r="N148" s="405" t="s">
        <v>181</v>
      </c>
      <c r="O148" s="405"/>
      <c r="P148" s="405" t="s">
        <v>64</v>
      </c>
      <c r="Q148" s="405"/>
      <c r="R148" s="405"/>
      <c r="S148" s="405" t="s">
        <v>105</v>
      </c>
      <c r="T148" s="405" t="s">
        <v>106</v>
      </c>
    </row>
    <row r="149" spans="1:20" x14ac:dyDescent="0.2">
      <c r="A149" s="405" t="s">
        <v>344</v>
      </c>
      <c r="B149" s="405" t="s">
        <v>345</v>
      </c>
      <c r="C149" s="405" t="s">
        <v>63</v>
      </c>
      <c r="D149" s="405" t="s">
        <v>64</v>
      </c>
      <c r="E149" s="406"/>
      <c r="F149" s="410">
        <v>79.74681604462144</v>
      </c>
      <c r="G149" s="408">
        <v>80.623394242497994</v>
      </c>
      <c r="H149" s="408">
        <f t="shared" si="2"/>
        <v>-0.87657819787655455</v>
      </c>
      <c r="I149" s="405" t="s">
        <v>42</v>
      </c>
      <c r="J149" s="200">
        <v>5</v>
      </c>
      <c r="K149" s="405" t="s">
        <v>102</v>
      </c>
      <c r="L149" s="405">
        <v>41.6661</v>
      </c>
      <c r="M149" s="405">
        <v>-69.964349999999996</v>
      </c>
      <c r="N149" s="405" t="s">
        <v>181</v>
      </c>
      <c r="O149" s="405"/>
      <c r="P149" s="405" t="s">
        <v>64</v>
      </c>
      <c r="Q149" s="405"/>
      <c r="R149" s="405"/>
      <c r="S149" s="405" t="s">
        <v>105</v>
      </c>
      <c r="T149" s="405" t="s">
        <v>106</v>
      </c>
    </row>
    <row r="150" spans="1:20" x14ac:dyDescent="0.2">
      <c r="A150" s="405" t="s">
        <v>346</v>
      </c>
      <c r="B150" s="405" t="s">
        <v>347</v>
      </c>
      <c r="C150" s="405" t="s">
        <v>63</v>
      </c>
      <c r="D150" s="405" t="s">
        <v>64</v>
      </c>
      <c r="E150" s="406"/>
      <c r="F150" s="410">
        <v>63.494417222403527</v>
      </c>
      <c r="G150" s="408">
        <v>65.227669100333259</v>
      </c>
      <c r="H150" s="408">
        <f t="shared" si="2"/>
        <v>-1.7332518779297317</v>
      </c>
      <c r="I150" s="405" t="s">
        <v>42</v>
      </c>
      <c r="J150" s="200">
        <v>5</v>
      </c>
      <c r="K150" s="405" t="s">
        <v>102</v>
      </c>
      <c r="L150" s="405">
        <v>41.67492</v>
      </c>
      <c r="M150" s="405">
        <v>-69.955430000000007</v>
      </c>
      <c r="N150" s="405" t="s">
        <v>181</v>
      </c>
      <c r="O150" s="405"/>
      <c r="P150" s="405" t="s">
        <v>64</v>
      </c>
      <c r="Q150" s="405"/>
      <c r="R150" s="405"/>
      <c r="S150" s="405" t="s">
        <v>105</v>
      </c>
      <c r="T150" s="405" t="s">
        <v>106</v>
      </c>
    </row>
    <row r="151" spans="1:20" x14ac:dyDescent="0.2">
      <c r="A151" s="405" t="s">
        <v>338</v>
      </c>
      <c r="B151" s="405" t="s">
        <v>348</v>
      </c>
      <c r="C151" s="405" t="s">
        <v>63</v>
      </c>
      <c r="D151" s="405" t="s">
        <v>64</v>
      </c>
      <c r="E151" s="406"/>
      <c r="F151" s="410">
        <v>69.018969569092718</v>
      </c>
      <c r="G151" s="408">
        <v>71.10104041002856</v>
      </c>
      <c r="H151" s="408">
        <f t="shared" si="2"/>
        <v>-2.0820708409358417</v>
      </c>
      <c r="I151" s="405" t="s">
        <v>42</v>
      </c>
      <c r="J151" s="200">
        <v>5</v>
      </c>
      <c r="K151" s="405" t="s">
        <v>102</v>
      </c>
      <c r="L151" s="405">
        <v>41.671520000000001</v>
      </c>
      <c r="M151" s="405">
        <v>-69.961179999999999</v>
      </c>
      <c r="N151" s="405" t="s">
        <v>181</v>
      </c>
      <c r="O151" s="405"/>
      <c r="P151" s="405" t="s">
        <v>64</v>
      </c>
      <c r="Q151" s="405"/>
      <c r="R151" s="405"/>
      <c r="S151" s="405" t="s">
        <v>105</v>
      </c>
      <c r="T151" s="405" t="s">
        <v>106</v>
      </c>
    </row>
    <row r="152" spans="1:20" x14ac:dyDescent="0.2">
      <c r="A152" s="404">
        <v>509</v>
      </c>
      <c r="B152" s="405" t="s">
        <v>349</v>
      </c>
      <c r="C152" s="405" t="s">
        <v>65</v>
      </c>
      <c r="D152" s="405" t="s">
        <v>24</v>
      </c>
      <c r="E152" s="406"/>
      <c r="F152" s="405">
        <v>59.769217711225266</v>
      </c>
      <c r="G152" s="408">
        <v>57.762980445819323</v>
      </c>
      <c r="H152" s="408">
        <f t="shared" si="2"/>
        <v>2.006237265405943</v>
      </c>
      <c r="I152" s="405" t="s">
        <v>20</v>
      </c>
      <c r="J152" s="200">
        <v>5</v>
      </c>
      <c r="K152" s="405" t="s">
        <v>102</v>
      </c>
      <c r="L152" s="405">
        <v>41.673999999999999</v>
      </c>
      <c r="M152" s="405">
        <v>-70.001999999999995</v>
      </c>
      <c r="N152" s="405" t="s">
        <v>103</v>
      </c>
      <c r="O152" s="405"/>
      <c r="P152" s="405" t="s">
        <v>104</v>
      </c>
      <c r="Q152" s="405"/>
      <c r="R152" s="405"/>
      <c r="S152" s="405" t="s">
        <v>105</v>
      </c>
      <c r="T152" s="405" t="s">
        <v>106</v>
      </c>
    </row>
    <row r="153" spans="1:20" x14ac:dyDescent="0.2">
      <c r="A153" s="405" t="s">
        <v>349</v>
      </c>
      <c r="B153" s="405" t="s">
        <v>350</v>
      </c>
      <c r="C153" s="405" t="s">
        <v>65</v>
      </c>
      <c r="D153" s="405" t="s">
        <v>64</v>
      </c>
      <c r="E153" s="406" t="s">
        <v>20</v>
      </c>
      <c r="F153" s="410">
        <v>37.124194277321486</v>
      </c>
      <c r="G153" s="408">
        <v>35.451422338566687</v>
      </c>
      <c r="H153" s="408">
        <f t="shared" si="2"/>
        <v>1.6727719387547992</v>
      </c>
      <c r="I153" s="405" t="s">
        <v>20</v>
      </c>
      <c r="J153" s="200">
        <v>5</v>
      </c>
      <c r="K153" s="405" t="s">
        <v>102</v>
      </c>
      <c r="L153" s="405">
        <v>41.674500000000002</v>
      </c>
      <c r="M153" s="405">
        <v>-69.999170000000007</v>
      </c>
      <c r="N153" s="405" t="s">
        <v>181</v>
      </c>
      <c r="O153" s="405"/>
      <c r="P153" s="405" t="s">
        <v>64</v>
      </c>
      <c r="Q153" s="405"/>
      <c r="R153" s="405"/>
      <c r="S153" s="405" t="s">
        <v>105</v>
      </c>
      <c r="T153" s="405" t="s">
        <v>106</v>
      </c>
    </row>
    <row r="154" spans="1:20" x14ac:dyDescent="0.2">
      <c r="A154" s="405" t="s">
        <v>351</v>
      </c>
      <c r="B154" s="405" t="s">
        <v>352</v>
      </c>
      <c r="C154" s="405" t="s">
        <v>65</v>
      </c>
      <c r="D154" s="405" t="s">
        <v>64</v>
      </c>
      <c r="E154" s="406"/>
      <c r="F154" s="410">
        <v>25.770580612806754</v>
      </c>
      <c r="G154" s="408">
        <v>26.19032156659059</v>
      </c>
      <c r="H154" s="408">
        <f t="shared" si="2"/>
        <v>-0.4197409537838368</v>
      </c>
      <c r="I154" s="405" t="s">
        <v>20</v>
      </c>
      <c r="J154" s="200">
        <v>5</v>
      </c>
      <c r="K154" s="405" t="s">
        <v>102</v>
      </c>
      <c r="L154" s="405">
        <v>41.672170000000001</v>
      </c>
      <c r="M154" s="405">
        <v>-70.006169999999997</v>
      </c>
      <c r="N154" s="405" t="s">
        <v>181</v>
      </c>
      <c r="O154" s="405"/>
      <c r="P154" s="405" t="s">
        <v>64</v>
      </c>
      <c r="Q154" s="405"/>
      <c r="R154" s="405"/>
      <c r="S154" s="405" t="s">
        <v>105</v>
      </c>
      <c r="T154" s="405" t="s">
        <v>106</v>
      </c>
    </row>
    <row r="155" spans="1:20" x14ac:dyDescent="0.2">
      <c r="A155" s="404">
        <v>543</v>
      </c>
      <c r="B155" s="405" t="s">
        <v>353</v>
      </c>
      <c r="C155" s="405" t="s">
        <v>66</v>
      </c>
      <c r="D155" s="405" t="s">
        <v>24</v>
      </c>
      <c r="E155" s="406" t="s">
        <v>20</v>
      </c>
      <c r="F155" s="405">
        <v>48.630973962611662</v>
      </c>
      <c r="G155" s="408">
        <v>47.769894333320437</v>
      </c>
      <c r="H155" s="408">
        <f t="shared" si="2"/>
        <v>0.8610796292912255</v>
      </c>
      <c r="I155" s="405" t="s">
        <v>20</v>
      </c>
      <c r="J155" s="200">
        <v>5</v>
      </c>
      <c r="K155" s="405" t="s">
        <v>102</v>
      </c>
      <c r="L155" s="405">
        <v>41.664000000000001</v>
      </c>
      <c r="M155" s="405">
        <v>-70.149000000000001</v>
      </c>
      <c r="N155" s="405" t="s">
        <v>103</v>
      </c>
      <c r="O155" s="405"/>
      <c r="P155" s="405" t="s">
        <v>104</v>
      </c>
      <c r="Q155" s="405"/>
      <c r="R155" s="405"/>
      <c r="S155" s="405" t="s">
        <v>105</v>
      </c>
      <c r="T155" s="405" t="s">
        <v>106</v>
      </c>
    </row>
    <row r="156" spans="1:20" x14ac:dyDescent="0.2">
      <c r="A156" s="404">
        <v>506</v>
      </c>
      <c r="B156" s="405" t="s">
        <v>354</v>
      </c>
      <c r="C156" s="405" t="s">
        <v>67</v>
      </c>
      <c r="D156" s="405" t="s">
        <v>24</v>
      </c>
      <c r="E156" s="406"/>
      <c r="F156" s="405">
        <v>54.49860546613322</v>
      </c>
      <c r="G156" s="408">
        <v>53.753392424453729</v>
      </c>
      <c r="H156" s="408">
        <f t="shared" si="2"/>
        <v>0.74521304167949154</v>
      </c>
      <c r="I156" s="405" t="s">
        <v>20</v>
      </c>
      <c r="J156" s="200">
        <v>5</v>
      </c>
      <c r="K156" s="405" t="s">
        <v>102</v>
      </c>
      <c r="L156" s="405">
        <v>41.677999999999997</v>
      </c>
      <c r="M156" s="405">
        <v>-70.016999999999996</v>
      </c>
      <c r="N156" s="405" t="s">
        <v>103</v>
      </c>
      <c r="O156" s="405"/>
      <c r="P156" s="405" t="s">
        <v>104</v>
      </c>
      <c r="Q156" s="405"/>
      <c r="R156" s="405"/>
      <c r="S156" s="405" t="s">
        <v>105</v>
      </c>
      <c r="T156" s="405" t="s">
        <v>106</v>
      </c>
    </row>
    <row r="157" spans="1:20" x14ac:dyDescent="0.2">
      <c r="A157" s="405" t="s">
        <v>355</v>
      </c>
      <c r="B157" s="405" t="s">
        <v>356</v>
      </c>
      <c r="C157" s="405" t="s">
        <v>67</v>
      </c>
      <c r="D157" s="405" t="s">
        <v>64</v>
      </c>
      <c r="E157" s="406" t="s">
        <v>20</v>
      </c>
      <c r="F157" s="410">
        <v>39.457609048647569</v>
      </c>
      <c r="G157" s="408">
        <v>41.56600821533749</v>
      </c>
      <c r="H157" s="408">
        <f t="shared" si="2"/>
        <v>-2.1083991666899209</v>
      </c>
      <c r="I157" s="405" t="s">
        <v>20</v>
      </c>
      <c r="J157" s="200">
        <v>5</v>
      </c>
      <c r="K157" s="405" t="s">
        <v>102</v>
      </c>
      <c r="L157" s="405">
        <v>41.677500000000002</v>
      </c>
      <c r="M157" s="405">
        <v>-70.017499999999998</v>
      </c>
      <c r="N157" s="405" t="s">
        <v>181</v>
      </c>
      <c r="O157" s="405"/>
      <c r="P157" s="405" t="s">
        <v>64</v>
      </c>
      <c r="Q157" s="405"/>
      <c r="R157" s="405"/>
      <c r="S157" s="405" t="s">
        <v>105</v>
      </c>
      <c r="T157" s="405" t="s">
        <v>106</v>
      </c>
    </row>
    <row r="158" spans="1:20" x14ac:dyDescent="0.2">
      <c r="A158" s="405" t="s">
        <v>357</v>
      </c>
      <c r="B158" s="405" t="s">
        <v>358</v>
      </c>
      <c r="C158" s="405" t="s">
        <v>68</v>
      </c>
      <c r="D158" s="405" t="s">
        <v>69</v>
      </c>
      <c r="E158" s="406"/>
      <c r="F158" s="405">
        <v>38.6</v>
      </c>
      <c r="G158" s="408">
        <v>38.348019597292151</v>
      </c>
      <c r="H158" s="408">
        <f t="shared" si="2"/>
        <v>0.25198040270785071</v>
      </c>
      <c r="I158" s="405" t="s">
        <v>20</v>
      </c>
      <c r="J158" s="200">
        <v>5</v>
      </c>
      <c r="K158" s="405" t="s">
        <v>102</v>
      </c>
      <c r="L158" s="405">
        <v>41.644069999999999</v>
      </c>
      <c r="M158" s="405">
        <v>-70.410870000000003</v>
      </c>
      <c r="N158" s="405" t="s">
        <v>68</v>
      </c>
      <c r="O158" s="405"/>
      <c r="P158" s="405" t="s">
        <v>328</v>
      </c>
      <c r="Q158" s="405"/>
      <c r="R158" s="405"/>
      <c r="S158" s="405" t="s">
        <v>105</v>
      </c>
      <c r="T158" s="405" t="s">
        <v>106</v>
      </c>
    </row>
    <row r="159" spans="1:20" x14ac:dyDescent="0.2">
      <c r="A159" s="405" t="s">
        <v>359</v>
      </c>
      <c r="B159" s="405" t="s">
        <v>360</v>
      </c>
      <c r="C159" s="405" t="s">
        <v>68</v>
      </c>
      <c r="D159" s="405" t="s">
        <v>69</v>
      </c>
      <c r="E159" s="406" t="s">
        <v>20</v>
      </c>
      <c r="F159" s="405">
        <v>38</v>
      </c>
      <c r="G159" s="408">
        <v>34.930363347382738</v>
      </c>
      <c r="H159" s="408">
        <f t="shared" si="2"/>
        <v>3.0696366526172625</v>
      </c>
      <c r="I159" s="405" t="s">
        <v>20</v>
      </c>
      <c r="J159" s="200">
        <v>5</v>
      </c>
      <c r="K159" s="405" t="s">
        <v>102</v>
      </c>
      <c r="L159" s="405">
        <v>41.64452</v>
      </c>
      <c r="M159" s="405">
        <v>-70.406279999999995</v>
      </c>
      <c r="N159" s="405" t="s">
        <v>68</v>
      </c>
      <c r="O159" s="405"/>
      <c r="P159" s="405" t="s">
        <v>328</v>
      </c>
      <c r="Q159" s="405"/>
      <c r="R159" s="405"/>
      <c r="S159" s="405" t="s">
        <v>105</v>
      </c>
      <c r="T159" s="405" t="s">
        <v>106</v>
      </c>
    </row>
    <row r="160" spans="1:20" x14ac:dyDescent="0.2">
      <c r="A160" s="405" t="s">
        <v>361</v>
      </c>
      <c r="B160" s="405" t="s">
        <v>362</v>
      </c>
      <c r="C160" s="405" t="s">
        <v>68</v>
      </c>
      <c r="D160" s="405" t="s">
        <v>69</v>
      </c>
      <c r="E160" s="406"/>
      <c r="F160" s="405">
        <v>41.7</v>
      </c>
      <c r="G160" s="408">
        <v>36.942164453362615</v>
      </c>
      <c r="H160" s="408">
        <f t="shared" si="2"/>
        <v>4.7578355466373878</v>
      </c>
      <c r="I160" s="405" t="s">
        <v>20</v>
      </c>
      <c r="J160" s="200">
        <v>5</v>
      </c>
      <c r="K160" s="405" t="s">
        <v>102</v>
      </c>
      <c r="L160" s="405">
        <v>41.6342</v>
      </c>
      <c r="M160" s="405">
        <v>-70.409769999999995</v>
      </c>
      <c r="N160" s="405" t="s">
        <v>68</v>
      </c>
      <c r="O160" s="405"/>
      <c r="P160" s="405" t="s">
        <v>328</v>
      </c>
      <c r="Q160" s="405"/>
      <c r="R160" s="405"/>
      <c r="S160" s="405" t="s">
        <v>105</v>
      </c>
      <c r="T160" s="405" t="s">
        <v>106</v>
      </c>
    </row>
    <row r="161" spans="1:20" x14ac:dyDescent="0.2">
      <c r="A161" s="405" t="s">
        <v>363</v>
      </c>
      <c r="B161" s="405" t="s">
        <v>364</v>
      </c>
      <c r="C161" s="405" t="s">
        <v>68</v>
      </c>
      <c r="D161" s="405" t="s">
        <v>69</v>
      </c>
      <c r="E161" s="406"/>
      <c r="F161" s="405">
        <v>55.8</v>
      </c>
      <c r="G161" s="408">
        <v>51.324149746135504</v>
      </c>
      <c r="H161" s="408">
        <f t="shared" si="2"/>
        <v>4.4758502538644933</v>
      </c>
      <c r="I161" s="405" t="s">
        <v>20</v>
      </c>
      <c r="J161" s="200">
        <v>5</v>
      </c>
      <c r="K161" s="405" t="s">
        <v>102</v>
      </c>
      <c r="L161" s="405">
        <v>41.629779999999997</v>
      </c>
      <c r="M161" s="405">
        <v>-70.401290000000003</v>
      </c>
      <c r="N161" s="405" t="s">
        <v>68</v>
      </c>
      <c r="O161" s="405"/>
      <c r="P161" s="405" t="s">
        <v>328</v>
      </c>
      <c r="Q161" s="405"/>
      <c r="R161" s="405"/>
      <c r="S161" s="405" t="s">
        <v>105</v>
      </c>
      <c r="T161" s="405" t="s">
        <v>106</v>
      </c>
    </row>
    <row r="162" spans="1:20" x14ac:dyDescent="0.2">
      <c r="A162" s="405" t="s">
        <v>365</v>
      </c>
      <c r="B162" s="405" t="s">
        <v>366</v>
      </c>
      <c r="C162" s="405" t="s">
        <v>68</v>
      </c>
      <c r="D162" s="405" t="s">
        <v>69</v>
      </c>
      <c r="E162" s="406"/>
      <c r="F162" s="405">
        <v>77.5</v>
      </c>
      <c r="G162" s="408">
        <v>70.196194316796706</v>
      </c>
      <c r="H162" s="408">
        <f t="shared" si="2"/>
        <v>7.3038056832032936</v>
      </c>
      <c r="I162" s="405" t="s">
        <v>42</v>
      </c>
      <c r="J162" s="200">
        <v>5</v>
      </c>
      <c r="K162" s="405" t="s">
        <v>102</v>
      </c>
      <c r="L162" s="405">
        <v>41.615189999999998</v>
      </c>
      <c r="M162" s="405">
        <v>-70.404899999999998</v>
      </c>
      <c r="N162" s="405" t="s">
        <v>68</v>
      </c>
      <c r="O162" s="405"/>
      <c r="P162" s="405" t="s">
        <v>328</v>
      </c>
      <c r="Q162" s="405"/>
      <c r="R162" s="405"/>
      <c r="S162" s="405" t="s">
        <v>105</v>
      </c>
      <c r="T162" s="405" t="s">
        <v>106</v>
      </c>
    </row>
    <row r="163" spans="1:20" x14ac:dyDescent="0.2">
      <c r="A163" s="405" t="s">
        <v>367</v>
      </c>
      <c r="B163" s="405" t="s">
        <v>368</v>
      </c>
      <c r="C163" s="405" t="s">
        <v>68</v>
      </c>
      <c r="D163" s="405" t="s">
        <v>69</v>
      </c>
      <c r="E163" s="406"/>
      <c r="F163" s="405">
        <v>63.1</v>
      </c>
      <c r="G163" s="408">
        <v>58.564397667563433</v>
      </c>
      <c r="H163" s="408">
        <f t="shared" si="2"/>
        <v>4.535602332436568</v>
      </c>
      <c r="I163" s="405" t="s">
        <v>20</v>
      </c>
      <c r="J163" s="200">
        <v>5</v>
      </c>
      <c r="K163" s="405" t="s">
        <v>102</v>
      </c>
      <c r="L163" s="405">
        <v>41.611125000000001</v>
      </c>
      <c r="M163" s="405">
        <v>-70.389466999999996</v>
      </c>
      <c r="N163" s="405" t="s">
        <v>68</v>
      </c>
      <c r="O163" s="405"/>
      <c r="P163" s="405" t="s">
        <v>328</v>
      </c>
      <c r="Q163" s="405"/>
      <c r="R163" s="405"/>
      <c r="S163" s="405" t="s">
        <v>105</v>
      </c>
      <c r="T163" s="405" t="s">
        <v>106</v>
      </c>
    </row>
    <row r="164" spans="1:20" x14ac:dyDescent="0.2">
      <c r="A164" s="405" t="s">
        <v>369</v>
      </c>
      <c r="B164" s="405" t="s">
        <v>370</v>
      </c>
      <c r="C164" s="405" t="s">
        <v>68</v>
      </c>
      <c r="D164" s="405" t="s">
        <v>69</v>
      </c>
      <c r="E164" s="406"/>
      <c r="F164" s="405">
        <v>57.4</v>
      </c>
      <c r="G164" s="408">
        <v>52.219292062202385</v>
      </c>
      <c r="H164" s="408">
        <f t="shared" si="2"/>
        <v>5.1807079377976137</v>
      </c>
      <c r="I164" s="405" t="s">
        <v>20</v>
      </c>
      <c r="J164" s="200">
        <v>5</v>
      </c>
      <c r="K164" s="405" t="s">
        <v>102</v>
      </c>
      <c r="L164" s="405">
        <v>41.615430000000003</v>
      </c>
      <c r="M164" s="405">
        <v>-70.428780000000003</v>
      </c>
      <c r="N164" s="405" t="s">
        <v>68</v>
      </c>
      <c r="O164" s="405"/>
      <c r="P164" s="405" t="s">
        <v>328</v>
      </c>
      <c r="Q164" s="405"/>
      <c r="R164" s="405"/>
      <c r="S164" s="405" t="s">
        <v>105</v>
      </c>
      <c r="T164" s="405" t="s">
        <v>106</v>
      </c>
    </row>
    <row r="165" spans="1:20" x14ac:dyDescent="0.2">
      <c r="A165" s="405" t="s">
        <v>371</v>
      </c>
      <c r="B165" s="405" t="s">
        <v>372</v>
      </c>
      <c r="C165" s="405" t="s">
        <v>68</v>
      </c>
      <c r="D165" s="405" t="s">
        <v>69</v>
      </c>
      <c r="E165" s="406"/>
      <c r="F165" s="405">
        <v>52.8</v>
      </c>
      <c r="G165" s="408">
        <v>49.588055692520832</v>
      </c>
      <c r="H165" s="408">
        <f t="shared" si="2"/>
        <v>3.2119443074791647</v>
      </c>
      <c r="I165" s="405" t="s">
        <v>20</v>
      </c>
      <c r="J165" s="200">
        <v>5</v>
      </c>
      <c r="K165" s="405" t="s">
        <v>102</v>
      </c>
      <c r="L165" s="405">
        <v>41.629629999999999</v>
      </c>
      <c r="M165" s="405">
        <v>-70.410269999999997</v>
      </c>
      <c r="N165" s="405" t="s">
        <v>68</v>
      </c>
      <c r="O165" s="405"/>
      <c r="P165" s="405" t="s">
        <v>328</v>
      </c>
      <c r="Q165" s="405"/>
      <c r="R165" s="405"/>
      <c r="S165" s="405" t="s">
        <v>105</v>
      </c>
      <c r="T165" s="405" t="s">
        <v>106</v>
      </c>
    </row>
    <row r="166" spans="1:20" x14ac:dyDescent="0.2">
      <c r="A166" s="404">
        <v>510</v>
      </c>
      <c r="B166" s="405" t="s">
        <v>373</v>
      </c>
      <c r="C166" s="405" t="s">
        <v>68</v>
      </c>
      <c r="D166" s="405" t="s">
        <v>24</v>
      </c>
      <c r="E166" s="406"/>
      <c r="F166" s="405">
        <v>71.537861565886516</v>
      </c>
      <c r="G166" s="408">
        <v>70.276436489528336</v>
      </c>
      <c r="H166" s="408">
        <f t="shared" si="2"/>
        <v>1.2614250763581794</v>
      </c>
      <c r="I166" s="405" t="s">
        <v>42</v>
      </c>
      <c r="J166" s="200">
        <v>5</v>
      </c>
      <c r="K166" s="405" t="s">
        <v>102</v>
      </c>
      <c r="L166" s="405">
        <v>41.615000000000002</v>
      </c>
      <c r="M166" s="405">
        <v>-70.429000000000002</v>
      </c>
      <c r="N166" s="405" t="s">
        <v>103</v>
      </c>
      <c r="O166" s="405"/>
      <c r="P166" s="405" t="s">
        <v>104</v>
      </c>
      <c r="Q166" s="405"/>
      <c r="R166" s="405"/>
      <c r="S166" s="405" t="s">
        <v>105</v>
      </c>
      <c r="T166" s="405" t="s">
        <v>106</v>
      </c>
    </row>
    <row r="167" spans="1:20" x14ac:dyDescent="0.2">
      <c r="A167" s="404">
        <v>532</v>
      </c>
      <c r="B167" s="405" t="s">
        <v>374</v>
      </c>
      <c r="C167" s="405" t="s">
        <v>68</v>
      </c>
      <c r="D167" s="405" t="s">
        <v>24</v>
      </c>
      <c r="E167" s="406"/>
      <c r="F167" s="405">
        <v>55.489288253964503</v>
      </c>
      <c r="G167" s="408">
        <v>55.9471036585824</v>
      </c>
      <c r="H167" s="408">
        <f t="shared" si="2"/>
        <v>-0.4578154046178966</v>
      </c>
      <c r="I167" s="405" t="s">
        <v>20</v>
      </c>
      <c r="J167" s="200">
        <v>5</v>
      </c>
      <c r="K167" s="405" t="s">
        <v>102</v>
      </c>
      <c r="L167" s="405">
        <v>41.628999999999998</v>
      </c>
      <c r="M167" s="405">
        <v>-70.412000000000006</v>
      </c>
      <c r="N167" s="405" t="s">
        <v>103</v>
      </c>
      <c r="O167" s="405"/>
      <c r="P167" s="405" t="s">
        <v>104</v>
      </c>
      <c r="Q167" s="405"/>
      <c r="R167" s="405"/>
      <c r="S167" s="405" t="s">
        <v>105</v>
      </c>
      <c r="T167" s="405" t="s">
        <v>106</v>
      </c>
    </row>
    <row r="168" spans="1:20" x14ac:dyDescent="0.2">
      <c r="A168" s="404">
        <v>533</v>
      </c>
      <c r="B168" s="405" t="s">
        <v>375</v>
      </c>
      <c r="C168" s="405" t="s">
        <v>68</v>
      </c>
      <c r="D168" s="405" t="s">
        <v>24</v>
      </c>
      <c r="E168" s="406"/>
      <c r="F168" s="405">
        <v>50.072904292184674</v>
      </c>
      <c r="G168" s="408">
        <v>47.987891606233873</v>
      </c>
      <c r="H168" s="408">
        <f t="shared" si="2"/>
        <v>2.0850126859508009</v>
      </c>
      <c r="I168" s="405" t="s">
        <v>20</v>
      </c>
      <c r="J168" s="200">
        <v>5</v>
      </c>
      <c r="K168" s="405" t="s">
        <v>102</v>
      </c>
      <c r="L168" s="405">
        <v>41.634</v>
      </c>
      <c r="M168" s="405">
        <v>-70.41</v>
      </c>
      <c r="N168" s="405" t="s">
        <v>103</v>
      </c>
      <c r="O168" s="405"/>
      <c r="P168" s="405" t="s">
        <v>104</v>
      </c>
      <c r="Q168" s="405"/>
      <c r="R168" s="405"/>
      <c r="S168" s="405" t="s">
        <v>105</v>
      </c>
      <c r="T168" s="405" t="s">
        <v>106</v>
      </c>
    </row>
    <row r="169" spans="1:20" x14ac:dyDescent="0.2">
      <c r="A169" s="404">
        <v>551</v>
      </c>
      <c r="B169" s="405" t="s">
        <v>376</v>
      </c>
      <c r="C169" s="405" t="s">
        <v>68</v>
      </c>
      <c r="D169" s="405" t="s">
        <v>24</v>
      </c>
      <c r="E169" s="406"/>
      <c r="F169" s="405">
        <v>40.547204313949862</v>
      </c>
      <c r="G169" s="408">
        <v>38.621771405787406</v>
      </c>
      <c r="H169" s="408">
        <f t="shared" si="2"/>
        <v>1.9254329081624562</v>
      </c>
      <c r="I169" s="405" t="s">
        <v>20</v>
      </c>
      <c r="J169" s="200">
        <v>5</v>
      </c>
      <c r="K169" s="405" t="s">
        <v>102</v>
      </c>
      <c r="L169" s="405">
        <v>41.645000000000003</v>
      </c>
      <c r="M169" s="405">
        <v>-70.406000000000006</v>
      </c>
      <c r="N169" s="405" t="s">
        <v>103</v>
      </c>
      <c r="O169" s="405"/>
      <c r="P169" s="405" t="s">
        <v>104</v>
      </c>
      <c r="Q169" s="405" t="s">
        <v>377</v>
      </c>
      <c r="R169" s="405"/>
      <c r="S169" s="405" t="s">
        <v>105</v>
      </c>
      <c r="T169" s="405" t="s">
        <v>106</v>
      </c>
    </row>
    <row r="170" spans="1:20" x14ac:dyDescent="0.2">
      <c r="A170" s="404">
        <v>553</v>
      </c>
      <c r="B170" s="405" t="s">
        <v>378</v>
      </c>
      <c r="C170" s="405" t="s">
        <v>68</v>
      </c>
      <c r="D170" s="405" t="s">
        <v>24</v>
      </c>
      <c r="E170" s="406"/>
      <c r="F170" s="405">
        <v>76.716552007573611</v>
      </c>
      <c r="G170" s="408">
        <v>77.116536379641531</v>
      </c>
      <c r="H170" s="408">
        <f t="shared" si="2"/>
        <v>-0.39998437206791948</v>
      </c>
      <c r="I170" s="405" t="s">
        <v>42</v>
      </c>
      <c r="J170" s="200">
        <v>5</v>
      </c>
      <c r="K170" s="405" t="s">
        <v>102</v>
      </c>
      <c r="L170" s="405">
        <v>41.615000000000002</v>
      </c>
      <c r="M170" s="405">
        <v>-70.405000000000001</v>
      </c>
      <c r="N170" s="405" t="s">
        <v>103</v>
      </c>
      <c r="O170" s="405"/>
      <c r="P170" s="405" t="s">
        <v>104</v>
      </c>
      <c r="Q170" s="405" t="s">
        <v>379</v>
      </c>
      <c r="R170" s="405"/>
      <c r="S170" s="405" t="s">
        <v>105</v>
      </c>
      <c r="T170" s="405" t="s">
        <v>106</v>
      </c>
    </row>
    <row r="171" spans="1:20" x14ac:dyDescent="0.2">
      <c r="A171" s="405" t="s">
        <v>380</v>
      </c>
      <c r="B171" s="405" t="s">
        <v>381</v>
      </c>
      <c r="C171" s="405" t="s">
        <v>70</v>
      </c>
      <c r="D171" s="405" t="s">
        <v>71</v>
      </c>
      <c r="E171" s="406"/>
      <c r="F171" s="405">
        <v>45.934656150000002</v>
      </c>
      <c r="G171" s="408">
        <v>44.2</v>
      </c>
      <c r="H171" s="408">
        <f t="shared" si="2"/>
        <v>1.7346561499999993</v>
      </c>
      <c r="I171" s="405" t="s">
        <v>20</v>
      </c>
      <c r="J171" s="200">
        <v>5</v>
      </c>
      <c r="K171" s="405" t="s">
        <v>102</v>
      </c>
      <c r="L171" s="405">
        <v>41.568207000000001</v>
      </c>
      <c r="M171" s="424">
        <v>-70.535009000000002</v>
      </c>
      <c r="N171" s="405" t="s">
        <v>70</v>
      </c>
      <c r="O171" s="405"/>
      <c r="P171" s="405" t="s">
        <v>168</v>
      </c>
      <c r="Q171" s="405"/>
      <c r="R171" s="405"/>
      <c r="S171" s="405" t="s">
        <v>105</v>
      </c>
      <c r="T171" s="405" t="s">
        <v>106</v>
      </c>
    </row>
    <row r="172" spans="1:20" x14ac:dyDescent="0.2">
      <c r="A172" s="405" t="s">
        <v>382</v>
      </c>
      <c r="B172" s="405" t="s">
        <v>383</v>
      </c>
      <c r="C172" s="405" t="s">
        <v>70</v>
      </c>
      <c r="D172" s="405" t="s">
        <v>71</v>
      </c>
      <c r="F172" s="405">
        <v>52.923815699999999</v>
      </c>
      <c r="G172" s="408">
        <v>53.1</v>
      </c>
      <c r="H172" s="408">
        <f t="shared" si="2"/>
        <v>-0.17618430000000274</v>
      </c>
      <c r="I172" s="405" t="s">
        <v>20</v>
      </c>
      <c r="J172" s="200">
        <v>5</v>
      </c>
      <c r="K172" s="405" t="s">
        <v>102</v>
      </c>
      <c r="L172" s="405">
        <v>41.577016</v>
      </c>
      <c r="M172" s="405">
        <v>-70.519703000000007</v>
      </c>
      <c r="N172" s="405" t="s">
        <v>70</v>
      </c>
      <c r="O172" s="405"/>
      <c r="P172" s="405" t="s">
        <v>168</v>
      </c>
      <c r="Q172" s="405"/>
      <c r="R172" s="405"/>
      <c r="S172" s="405" t="s">
        <v>105</v>
      </c>
      <c r="T172" s="405" t="s">
        <v>106</v>
      </c>
    </row>
    <row r="173" spans="1:20" x14ac:dyDescent="0.2">
      <c r="A173" s="405" t="s">
        <v>358</v>
      </c>
      <c r="B173" s="405" t="s">
        <v>384</v>
      </c>
      <c r="C173" s="405" t="s">
        <v>70</v>
      </c>
      <c r="D173" s="405" t="s">
        <v>71</v>
      </c>
      <c r="E173" s="406"/>
      <c r="F173" s="405">
        <v>46.110377450000001</v>
      </c>
      <c r="G173" s="408">
        <v>49.6</v>
      </c>
      <c r="H173" s="408">
        <f t="shared" si="2"/>
        <v>-3.48962255</v>
      </c>
      <c r="I173" s="405" t="s">
        <v>20</v>
      </c>
      <c r="J173" s="200">
        <v>5</v>
      </c>
      <c r="K173" s="405" t="s">
        <v>102</v>
      </c>
      <c r="L173" s="405">
        <v>41.572114999999997</v>
      </c>
      <c r="M173" s="424">
        <v>-70.511032999999998</v>
      </c>
      <c r="N173" s="405" t="s">
        <v>70</v>
      </c>
      <c r="O173" s="405"/>
      <c r="P173" s="405" t="s">
        <v>168</v>
      </c>
      <c r="Q173" s="405"/>
      <c r="R173" s="405"/>
      <c r="S173" s="405" t="s">
        <v>105</v>
      </c>
      <c r="T173" s="405" t="s">
        <v>106</v>
      </c>
    </row>
    <row r="174" spans="1:20" x14ac:dyDescent="0.2">
      <c r="A174" s="405" t="s">
        <v>360</v>
      </c>
      <c r="B174" s="405" t="s">
        <v>385</v>
      </c>
      <c r="C174" s="405" t="s">
        <v>70</v>
      </c>
      <c r="D174" s="405" t="s">
        <v>71</v>
      </c>
      <c r="E174" s="406"/>
      <c r="F174" s="405">
        <v>35.096424200000001</v>
      </c>
      <c r="G174" s="408">
        <v>44.2</v>
      </c>
      <c r="H174" s="408">
        <f t="shared" si="2"/>
        <v>-9.1035758000000015</v>
      </c>
      <c r="I174" s="405" t="s">
        <v>20</v>
      </c>
      <c r="J174" s="200">
        <v>5</v>
      </c>
      <c r="K174" s="405" t="s">
        <v>102</v>
      </c>
      <c r="L174" s="405">
        <v>41.565728999999997</v>
      </c>
      <c r="M174" s="405">
        <v>-70.495643999999999</v>
      </c>
      <c r="N174" s="405" t="s">
        <v>70</v>
      </c>
      <c r="O174" s="405"/>
      <c r="P174" s="405" t="s">
        <v>168</v>
      </c>
      <c r="Q174" s="405"/>
      <c r="R174" s="405"/>
      <c r="S174" s="405" t="s">
        <v>105</v>
      </c>
      <c r="T174" s="405" t="s">
        <v>106</v>
      </c>
    </row>
    <row r="175" spans="1:20" x14ac:dyDescent="0.2">
      <c r="A175" s="405" t="s">
        <v>362</v>
      </c>
      <c r="B175" s="405" t="s">
        <v>386</v>
      </c>
      <c r="C175" s="405" t="s">
        <v>70</v>
      </c>
      <c r="D175" s="405" t="s">
        <v>71</v>
      </c>
      <c r="E175" s="406"/>
      <c r="F175" s="405">
        <v>31.644704149999999</v>
      </c>
      <c r="G175" s="408">
        <v>35.4</v>
      </c>
      <c r="H175" s="408">
        <f t="shared" si="2"/>
        <v>-3.7552958499999995</v>
      </c>
      <c r="I175" s="405" t="s">
        <v>20</v>
      </c>
      <c r="J175" s="200">
        <v>5</v>
      </c>
      <c r="K175" s="405" t="s">
        <v>102</v>
      </c>
      <c r="L175" s="405">
        <v>41.579892999999998</v>
      </c>
      <c r="M175" s="405">
        <v>-70.513863000000001</v>
      </c>
      <c r="N175" s="405" t="s">
        <v>70</v>
      </c>
      <c r="O175" s="405"/>
      <c r="P175" s="405" t="s">
        <v>168</v>
      </c>
      <c r="Q175" s="405"/>
      <c r="R175" s="405"/>
      <c r="S175" s="405" t="s">
        <v>105</v>
      </c>
      <c r="T175" s="405" t="s">
        <v>106</v>
      </c>
    </row>
    <row r="176" spans="1:20" x14ac:dyDescent="0.2">
      <c r="A176" s="405" t="s">
        <v>364</v>
      </c>
      <c r="B176" s="405" t="s">
        <v>387</v>
      </c>
      <c r="C176" s="405" t="s">
        <v>70</v>
      </c>
      <c r="D176" s="405" t="s">
        <v>71</v>
      </c>
      <c r="E176" s="406"/>
      <c r="F176" s="405">
        <v>71.944579619999999</v>
      </c>
      <c r="G176" s="408">
        <v>72.400000000000006</v>
      </c>
      <c r="H176" s="408">
        <f t="shared" si="2"/>
        <v>-0.45542038000000673</v>
      </c>
      <c r="I176" s="405" t="s">
        <v>42</v>
      </c>
      <c r="J176" s="200">
        <v>5</v>
      </c>
      <c r="K176" s="405" t="s">
        <v>102</v>
      </c>
      <c r="L176" s="405">
        <v>41.552734000000001</v>
      </c>
      <c r="M176" s="405">
        <v>-70.54862</v>
      </c>
      <c r="N176" s="405" t="s">
        <v>70</v>
      </c>
      <c r="O176" s="405"/>
      <c r="P176" s="405" t="s">
        <v>168</v>
      </c>
      <c r="Q176" s="405"/>
      <c r="R176" s="405"/>
      <c r="S176" s="405" t="s">
        <v>105</v>
      </c>
      <c r="T176" s="405" t="s">
        <v>106</v>
      </c>
    </row>
    <row r="177" spans="1:20" x14ac:dyDescent="0.2">
      <c r="A177" s="405" t="s">
        <v>388</v>
      </c>
      <c r="B177" s="405" t="s">
        <v>389</v>
      </c>
      <c r="C177" s="405" t="s">
        <v>70</v>
      </c>
      <c r="D177" s="405" t="s">
        <v>71</v>
      </c>
      <c r="E177" s="406"/>
      <c r="F177" s="405">
        <v>18.77354935</v>
      </c>
      <c r="G177" s="408">
        <v>21.7</v>
      </c>
      <c r="H177" s="408">
        <f t="shared" si="2"/>
        <v>-2.9264506499999996</v>
      </c>
      <c r="I177" s="405" t="s">
        <v>20</v>
      </c>
      <c r="J177" s="200">
        <v>5</v>
      </c>
      <c r="K177" s="405" t="s">
        <v>102</v>
      </c>
      <c r="L177" s="405">
        <v>41.579956000000003</v>
      </c>
      <c r="M177" s="405">
        <v>-70.530300999999994</v>
      </c>
      <c r="N177" s="405" t="s">
        <v>70</v>
      </c>
      <c r="O177" s="405"/>
      <c r="P177" s="405" t="s">
        <v>168</v>
      </c>
      <c r="Q177" s="405"/>
      <c r="R177" s="405"/>
      <c r="S177" s="405" t="s">
        <v>105</v>
      </c>
      <c r="T177" s="405" t="s">
        <v>106</v>
      </c>
    </row>
    <row r="178" spans="1:20" x14ac:dyDescent="0.2">
      <c r="A178" s="405" t="s">
        <v>390</v>
      </c>
      <c r="B178" s="405" t="s">
        <v>391</v>
      </c>
      <c r="C178" s="405" t="s">
        <v>70</v>
      </c>
      <c r="D178" s="405" t="s">
        <v>71</v>
      </c>
      <c r="E178" s="406"/>
      <c r="F178" s="405">
        <v>43.93291919</v>
      </c>
      <c r="G178" s="408">
        <v>47.8</v>
      </c>
      <c r="H178" s="408">
        <f t="shared" si="2"/>
        <v>-3.8670808099999974</v>
      </c>
      <c r="I178" s="405" t="s">
        <v>20</v>
      </c>
      <c r="J178" s="200">
        <v>5</v>
      </c>
      <c r="K178" s="405" t="s">
        <v>102</v>
      </c>
      <c r="L178" s="425">
        <v>41.56409</v>
      </c>
      <c r="M178" s="425">
        <v>-70.544132000000005</v>
      </c>
      <c r="N178" s="405" t="s">
        <v>70</v>
      </c>
      <c r="O178" s="405"/>
      <c r="P178" s="405" t="s">
        <v>168</v>
      </c>
      <c r="Q178" s="405"/>
      <c r="R178" s="405"/>
      <c r="S178" s="405" t="s">
        <v>105</v>
      </c>
      <c r="T178" s="405" t="s">
        <v>106</v>
      </c>
    </row>
    <row r="179" spans="1:20" x14ac:dyDescent="0.2">
      <c r="A179" s="405" t="s">
        <v>366</v>
      </c>
      <c r="B179" s="405" t="s">
        <v>392</v>
      </c>
      <c r="C179" s="405" t="s">
        <v>70</v>
      </c>
      <c r="D179" s="405" t="s">
        <v>71</v>
      </c>
      <c r="E179" s="406"/>
      <c r="F179" s="405">
        <v>73.65600293</v>
      </c>
      <c r="G179" s="408">
        <v>75</v>
      </c>
      <c r="H179" s="408">
        <f t="shared" si="2"/>
        <v>-1.3439970700000003</v>
      </c>
      <c r="I179" s="405" t="s">
        <v>42</v>
      </c>
      <c r="J179" s="200">
        <v>5</v>
      </c>
      <c r="K179" s="405" t="s">
        <v>102</v>
      </c>
      <c r="L179" s="405">
        <v>41.551929999999999</v>
      </c>
      <c r="M179" s="405">
        <v>-70.528407999999999</v>
      </c>
      <c r="N179" s="405" t="s">
        <v>70</v>
      </c>
      <c r="O179" s="405"/>
      <c r="P179" s="405" t="s">
        <v>168</v>
      </c>
      <c r="Q179" s="405"/>
      <c r="R179" s="405"/>
      <c r="S179" s="405" t="s">
        <v>105</v>
      </c>
      <c r="T179" s="405" t="s">
        <v>106</v>
      </c>
    </row>
    <row r="180" spans="1:20" x14ac:dyDescent="0.2">
      <c r="A180" s="405" t="s">
        <v>368</v>
      </c>
      <c r="B180" s="405" t="s">
        <v>393</v>
      </c>
      <c r="C180" s="405" t="s">
        <v>70</v>
      </c>
      <c r="D180" s="405" t="s">
        <v>71</v>
      </c>
      <c r="E180" s="406" t="s">
        <v>20</v>
      </c>
      <c r="F180" s="405">
        <v>58.419724559999999</v>
      </c>
      <c r="G180" s="408">
        <v>59.7</v>
      </c>
      <c r="H180" s="408">
        <f t="shared" si="2"/>
        <v>-1.280275440000004</v>
      </c>
      <c r="I180" s="405" t="s">
        <v>20</v>
      </c>
      <c r="J180" s="200">
        <v>5</v>
      </c>
      <c r="K180" s="405" t="s">
        <v>102</v>
      </c>
      <c r="L180" s="405">
        <v>41.568707060000001</v>
      </c>
      <c r="M180" s="405">
        <v>-70.521832000000003</v>
      </c>
      <c r="N180" s="405" t="s">
        <v>70</v>
      </c>
      <c r="O180" s="405"/>
      <c r="P180" s="405" t="s">
        <v>168</v>
      </c>
      <c r="Q180" s="405"/>
      <c r="R180" s="405"/>
      <c r="S180" s="405" t="s">
        <v>105</v>
      </c>
      <c r="T180" s="405" t="s">
        <v>106</v>
      </c>
    </row>
    <row r="181" spans="1:20" x14ac:dyDescent="0.2">
      <c r="A181" s="405" t="s">
        <v>394</v>
      </c>
      <c r="B181" s="405" t="s">
        <v>385</v>
      </c>
      <c r="C181" s="405" t="s">
        <v>70</v>
      </c>
      <c r="D181" s="405" t="s">
        <v>53</v>
      </c>
      <c r="E181" s="406"/>
      <c r="F181" s="405">
        <v>47.92</v>
      </c>
      <c r="G181" s="419" t="s">
        <v>276</v>
      </c>
      <c r="H181" s="408"/>
      <c r="I181" s="405" t="s">
        <v>20</v>
      </c>
      <c r="J181" s="200">
        <v>5</v>
      </c>
      <c r="K181" s="405" t="s">
        <v>102</v>
      </c>
      <c r="L181" s="406">
        <v>41.567416999999999</v>
      </c>
      <c r="M181" s="406">
        <v>-70.498082999999994</v>
      </c>
      <c r="N181" s="405" t="s">
        <v>70</v>
      </c>
      <c r="O181" s="405"/>
      <c r="P181" s="405" t="s">
        <v>277</v>
      </c>
      <c r="Q181" s="405"/>
      <c r="R181" s="405"/>
      <c r="S181" s="405" t="s">
        <v>105</v>
      </c>
      <c r="T181" s="405"/>
    </row>
    <row r="182" spans="1:20" x14ac:dyDescent="0.2">
      <c r="A182" s="405" t="s">
        <v>395</v>
      </c>
      <c r="B182" s="405" t="s">
        <v>396</v>
      </c>
      <c r="C182" s="405" t="s">
        <v>70</v>
      </c>
      <c r="D182" s="405" t="s">
        <v>53</v>
      </c>
      <c r="E182" s="406"/>
      <c r="F182" s="405">
        <v>49.51</v>
      </c>
      <c r="G182" s="419" t="s">
        <v>276</v>
      </c>
      <c r="H182" s="408"/>
      <c r="I182" s="405" t="s">
        <v>20</v>
      </c>
      <c r="J182" s="200">
        <v>5</v>
      </c>
      <c r="K182" s="405" t="s">
        <v>102</v>
      </c>
      <c r="L182" s="406">
        <v>41.569299999999998</v>
      </c>
      <c r="M182" s="406">
        <v>-70.502983</v>
      </c>
      <c r="N182" s="405" t="s">
        <v>70</v>
      </c>
      <c r="O182" s="405"/>
      <c r="P182" s="405" t="s">
        <v>277</v>
      </c>
      <c r="Q182" s="405"/>
      <c r="R182" s="405"/>
      <c r="S182" s="405" t="s">
        <v>105</v>
      </c>
      <c r="T182" s="405"/>
    </row>
    <row r="183" spans="1:20" x14ac:dyDescent="0.2">
      <c r="A183" s="405" t="s">
        <v>397</v>
      </c>
      <c r="B183" s="405" t="s">
        <v>398</v>
      </c>
      <c r="C183" s="405" t="s">
        <v>70</v>
      </c>
      <c r="D183" s="405" t="s">
        <v>53</v>
      </c>
      <c r="E183" s="406"/>
      <c r="F183" s="405">
        <v>52.73</v>
      </c>
      <c r="G183" s="419" t="s">
        <v>276</v>
      </c>
      <c r="H183" s="408"/>
      <c r="I183" s="405" t="s">
        <v>20</v>
      </c>
      <c r="J183" s="200">
        <v>5</v>
      </c>
      <c r="K183" s="405" t="s">
        <v>102</v>
      </c>
      <c r="L183" s="406">
        <v>41.561033000000002</v>
      </c>
      <c r="M183" s="406">
        <v>-70.514733000000007</v>
      </c>
      <c r="N183" s="405" t="s">
        <v>70</v>
      </c>
      <c r="O183" s="405"/>
      <c r="P183" s="405" t="s">
        <v>277</v>
      </c>
      <c r="Q183" s="405"/>
      <c r="R183" s="405"/>
      <c r="S183" s="405" t="s">
        <v>105</v>
      </c>
      <c r="T183" s="405"/>
    </row>
    <row r="184" spans="1:20" ht="16" x14ac:dyDescent="0.2">
      <c r="A184" s="416" t="s">
        <v>399</v>
      </c>
      <c r="B184" s="426" t="s">
        <v>384</v>
      </c>
      <c r="C184" s="426" t="s">
        <v>70</v>
      </c>
      <c r="D184" s="405" t="s">
        <v>53</v>
      </c>
      <c r="E184" s="416"/>
      <c r="F184" s="416">
        <v>53.363279979911439</v>
      </c>
      <c r="G184" s="419" t="s">
        <v>276</v>
      </c>
      <c r="H184" s="405"/>
      <c r="I184" s="416" t="s">
        <v>20</v>
      </c>
      <c r="J184" s="420">
        <v>5</v>
      </c>
      <c r="K184" s="416" t="s">
        <v>102</v>
      </c>
      <c r="L184" s="417">
        <v>41.573700000000002</v>
      </c>
      <c r="M184" s="421">
        <v>-70.506749999999997</v>
      </c>
      <c r="N184" s="426" t="s">
        <v>70</v>
      </c>
      <c r="O184" s="426"/>
      <c r="P184" s="405" t="s">
        <v>277</v>
      </c>
      <c r="Q184" s="400"/>
      <c r="R184" s="400"/>
      <c r="S184" s="405" t="s">
        <v>105</v>
      </c>
      <c r="T184" s="400"/>
    </row>
    <row r="185" spans="1:20" ht="16" x14ac:dyDescent="0.2">
      <c r="A185" s="416" t="s">
        <v>400</v>
      </c>
      <c r="B185" s="405" t="s">
        <v>386</v>
      </c>
      <c r="C185" s="426" t="s">
        <v>70</v>
      </c>
      <c r="D185" s="405" t="s">
        <v>53</v>
      </c>
      <c r="E185" s="406"/>
      <c r="F185" s="416">
        <v>21.77136804298723</v>
      </c>
      <c r="G185" s="419" t="s">
        <v>276</v>
      </c>
      <c r="H185" s="405"/>
      <c r="I185" s="416" t="s">
        <v>20</v>
      </c>
      <c r="J185" s="420">
        <v>5</v>
      </c>
      <c r="K185" s="416" t="s">
        <v>102</v>
      </c>
      <c r="L185" s="417">
        <v>41.585183000000001</v>
      </c>
      <c r="M185" s="421">
        <v>-70.511183000000003</v>
      </c>
      <c r="N185" s="426" t="s">
        <v>70</v>
      </c>
      <c r="O185" s="426"/>
      <c r="P185" s="405" t="s">
        <v>277</v>
      </c>
      <c r="Q185" s="405"/>
      <c r="R185" s="400"/>
      <c r="S185" s="405" t="s">
        <v>105</v>
      </c>
      <c r="T185" s="400"/>
    </row>
    <row r="186" spans="1:20" ht="16" x14ac:dyDescent="0.2">
      <c r="A186" s="416" t="s">
        <v>401</v>
      </c>
      <c r="B186" s="405" t="s">
        <v>386</v>
      </c>
      <c r="C186" s="426" t="s">
        <v>70</v>
      </c>
      <c r="D186" s="405" t="s">
        <v>53</v>
      </c>
      <c r="E186" s="406"/>
      <c r="F186" s="416">
        <v>32.720392446311259</v>
      </c>
      <c r="G186" s="419" t="s">
        <v>276</v>
      </c>
      <c r="H186" s="405"/>
      <c r="I186" s="416" t="s">
        <v>20</v>
      </c>
      <c r="J186" s="420">
        <v>5</v>
      </c>
      <c r="K186" s="416" t="s">
        <v>102</v>
      </c>
      <c r="L186" s="417">
        <v>41.581673000000002</v>
      </c>
      <c r="M186" s="421">
        <v>-70.512479999999996</v>
      </c>
      <c r="N186" s="426" t="s">
        <v>70</v>
      </c>
      <c r="O186" s="426"/>
      <c r="P186" s="405" t="s">
        <v>277</v>
      </c>
      <c r="Q186" s="405"/>
      <c r="R186" s="400"/>
      <c r="S186" s="405" t="s">
        <v>105</v>
      </c>
      <c r="T186" s="400"/>
    </row>
    <row r="187" spans="1:20" ht="16" x14ac:dyDescent="0.2">
      <c r="A187" s="416" t="s">
        <v>402</v>
      </c>
      <c r="B187" s="405" t="s">
        <v>386</v>
      </c>
      <c r="C187" s="426" t="s">
        <v>70</v>
      </c>
      <c r="D187" s="405" t="s">
        <v>53</v>
      </c>
      <c r="E187" s="406"/>
      <c r="F187" s="416">
        <v>41.975203884342918</v>
      </c>
      <c r="G187" s="419" t="s">
        <v>276</v>
      </c>
      <c r="H187" s="405"/>
      <c r="I187" s="416" t="s">
        <v>20</v>
      </c>
      <c r="J187" s="420">
        <v>5</v>
      </c>
      <c r="K187" s="416" t="s">
        <v>102</v>
      </c>
      <c r="L187" s="417">
        <v>41.576183</v>
      </c>
      <c r="M187" s="421">
        <v>-70.515732999999997</v>
      </c>
      <c r="N187" s="426" t="s">
        <v>70</v>
      </c>
      <c r="O187" s="426"/>
      <c r="P187" s="405" t="s">
        <v>277</v>
      </c>
      <c r="Q187" s="405"/>
      <c r="R187" s="400"/>
      <c r="S187" s="405" t="s">
        <v>105</v>
      </c>
      <c r="T187" s="400"/>
    </row>
    <row r="188" spans="1:20" ht="16" x14ac:dyDescent="0.2">
      <c r="A188" s="416" t="s">
        <v>403</v>
      </c>
      <c r="B188" s="405" t="s">
        <v>384</v>
      </c>
      <c r="C188" s="426" t="s">
        <v>70</v>
      </c>
      <c r="D188" s="405" t="s">
        <v>53</v>
      </c>
      <c r="E188" s="406"/>
      <c r="F188" s="416">
        <v>49.615496189244354</v>
      </c>
      <c r="G188" s="419" t="s">
        <v>276</v>
      </c>
      <c r="H188" s="405"/>
      <c r="I188" s="416" t="s">
        <v>20</v>
      </c>
      <c r="J188" s="420">
        <v>5</v>
      </c>
      <c r="K188" s="416" t="s">
        <v>102</v>
      </c>
      <c r="L188" s="417">
        <v>41.571174999999997</v>
      </c>
      <c r="M188" s="421">
        <v>-70.514133000000001</v>
      </c>
      <c r="N188" s="426" t="s">
        <v>70</v>
      </c>
      <c r="O188" s="426"/>
      <c r="P188" s="405" t="s">
        <v>277</v>
      </c>
      <c r="Q188" s="405"/>
      <c r="R188" s="400"/>
      <c r="S188" s="405" t="s">
        <v>105</v>
      </c>
      <c r="T188" s="400"/>
    </row>
    <row r="189" spans="1:20" ht="16" x14ac:dyDescent="0.2">
      <c r="A189" s="416" t="s">
        <v>404</v>
      </c>
      <c r="B189" s="405" t="s">
        <v>384</v>
      </c>
      <c r="C189" s="426" t="s">
        <v>70</v>
      </c>
      <c r="D189" s="405" t="s">
        <v>53</v>
      </c>
      <c r="E189" s="406"/>
      <c r="F189" s="416">
        <v>56.991151381161714</v>
      </c>
      <c r="G189" s="419" t="s">
        <v>276</v>
      </c>
      <c r="H189" s="405"/>
      <c r="I189" s="416" t="s">
        <v>20</v>
      </c>
      <c r="J189" s="420">
        <v>5</v>
      </c>
      <c r="K189" s="416" t="s">
        <v>102</v>
      </c>
      <c r="L189" s="417">
        <v>41.570582999999999</v>
      </c>
      <c r="M189" s="421">
        <v>-70.506050000000002</v>
      </c>
      <c r="N189" s="426" t="s">
        <v>70</v>
      </c>
      <c r="O189" s="426"/>
      <c r="P189" s="405" t="s">
        <v>277</v>
      </c>
      <c r="Q189" s="405"/>
      <c r="R189" s="400"/>
      <c r="S189" s="405" t="s">
        <v>105</v>
      </c>
      <c r="T189" s="400"/>
    </row>
    <row r="190" spans="1:20" ht="16" x14ac:dyDescent="0.2">
      <c r="A190" s="416" t="s">
        <v>405</v>
      </c>
      <c r="B190" s="405" t="s">
        <v>406</v>
      </c>
      <c r="C190" s="426" t="s">
        <v>70</v>
      </c>
      <c r="D190" s="405" t="s">
        <v>53</v>
      </c>
      <c r="E190" s="406"/>
      <c r="F190" s="416">
        <v>64.86</v>
      </c>
      <c r="G190" s="419" t="s">
        <v>276</v>
      </c>
      <c r="H190" s="405"/>
      <c r="I190" s="416" t="s">
        <v>20</v>
      </c>
      <c r="J190" s="420">
        <v>5</v>
      </c>
      <c r="K190" s="416" t="s">
        <v>102</v>
      </c>
      <c r="L190" s="406">
        <v>41.554783</v>
      </c>
      <c r="M190" s="427">
        <v>-70.509983000000005</v>
      </c>
      <c r="N190" s="426" t="s">
        <v>70</v>
      </c>
      <c r="O190" s="426"/>
      <c r="P190" s="405" t="s">
        <v>277</v>
      </c>
      <c r="Q190" s="405"/>
      <c r="R190" s="400"/>
      <c r="S190" s="405" t="s">
        <v>105</v>
      </c>
      <c r="T190" s="400"/>
    </row>
    <row r="191" spans="1:20" x14ac:dyDescent="0.2">
      <c r="A191" s="404">
        <v>10</v>
      </c>
      <c r="B191" s="405" t="s">
        <v>407</v>
      </c>
      <c r="C191" s="405" t="s">
        <v>72</v>
      </c>
      <c r="D191" s="405" t="s">
        <v>24</v>
      </c>
      <c r="E191" s="406"/>
      <c r="F191" s="405">
        <v>70.993590442686354</v>
      </c>
      <c r="G191" s="408">
        <v>70.802572530104712</v>
      </c>
      <c r="H191" s="408">
        <f t="shared" ref="H191:H211" si="3">F191-G191</f>
        <v>0.19101791258164269</v>
      </c>
      <c r="I191" s="405" t="s">
        <v>42</v>
      </c>
      <c r="J191" s="200">
        <v>5</v>
      </c>
      <c r="K191" s="405" t="s">
        <v>102</v>
      </c>
      <c r="L191" s="405">
        <v>41.904000000000003</v>
      </c>
      <c r="M191" s="405">
        <v>-70.025000000000006</v>
      </c>
      <c r="N191" s="405" t="s">
        <v>103</v>
      </c>
      <c r="O191" s="405"/>
      <c r="P191" s="405" t="s">
        <v>104</v>
      </c>
      <c r="Q191" s="405"/>
      <c r="R191" s="405"/>
      <c r="S191" s="405" t="s">
        <v>105</v>
      </c>
      <c r="T191" s="405" t="s">
        <v>106</v>
      </c>
    </row>
    <row r="192" spans="1:20" x14ac:dyDescent="0.2">
      <c r="A192" s="404">
        <v>22</v>
      </c>
      <c r="B192" s="405" t="s">
        <v>408</v>
      </c>
      <c r="C192" s="405" t="s">
        <v>72</v>
      </c>
      <c r="D192" s="405" t="s">
        <v>24</v>
      </c>
      <c r="E192" s="406"/>
      <c r="F192" s="405">
        <v>69.401080424329891</v>
      </c>
      <c r="G192" s="408">
        <v>70.341385447180784</v>
      </c>
      <c r="H192" s="408">
        <f t="shared" si="3"/>
        <v>-0.94030502285089312</v>
      </c>
      <c r="I192" s="405" t="s">
        <v>42</v>
      </c>
      <c r="J192" s="200">
        <v>5</v>
      </c>
      <c r="K192" s="405" t="s">
        <v>102</v>
      </c>
      <c r="L192" s="405">
        <v>41.923000000000002</v>
      </c>
      <c r="M192" s="405">
        <v>-70.048000000000002</v>
      </c>
      <c r="N192" s="405" t="s">
        <v>103</v>
      </c>
      <c r="O192" s="405"/>
      <c r="P192" s="405" t="s">
        <v>104</v>
      </c>
      <c r="Q192" s="405"/>
      <c r="R192" s="405"/>
      <c r="S192" s="405" t="s">
        <v>105</v>
      </c>
      <c r="T192" s="405" t="s">
        <v>106</v>
      </c>
    </row>
    <row r="193" spans="1:20" x14ac:dyDescent="0.2">
      <c r="A193" s="404">
        <v>28</v>
      </c>
      <c r="B193" s="405" t="s">
        <v>409</v>
      </c>
      <c r="C193" s="405" t="s">
        <v>72</v>
      </c>
      <c r="D193" s="405" t="s">
        <v>24</v>
      </c>
      <c r="E193" s="406" t="s">
        <v>20</v>
      </c>
      <c r="F193" s="405">
        <v>53.897054317712239</v>
      </c>
      <c r="G193" s="408">
        <v>52.094524237981624</v>
      </c>
      <c r="H193" s="408">
        <f t="shared" si="3"/>
        <v>1.8025300797306159</v>
      </c>
      <c r="I193" s="405" t="s">
        <v>20</v>
      </c>
      <c r="J193" s="200">
        <v>5</v>
      </c>
      <c r="K193" s="405" t="s">
        <v>102</v>
      </c>
      <c r="L193" s="405">
        <v>41.929000000000002</v>
      </c>
      <c r="M193" s="405">
        <v>-70.028999999999996</v>
      </c>
      <c r="N193" s="405" t="s">
        <v>103</v>
      </c>
      <c r="O193" s="405"/>
      <c r="P193" s="405" t="s">
        <v>104</v>
      </c>
      <c r="Q193" s="405"/>
      <c r="R193" s="405"/>
      <c r="S193" s="405" t="s">
        <v>105</v>
      </c>
      <c r="T193" s="405" t="s">
        <v>106</v>
      </c>
    </row>
    <row r="194" spans="1:20" x14ac:dyDescent="0.2">
      <c r="A194" s="404">
        <v>42</v>
      </c>
      <c r="B194" s="405" t="s">
        <v>410</v>
      </c>
      <c r="C194" s="405" t="s">
        <v>72</v>
      </c>
      <c r="D194" s="405" t="s">
        <v>24</v>
      </c>
      <c r="E194" s="406"/>
      <c r="F194" s="405">
        <v>83.422622802508684</v>
      </c>
      <c r="G194" s="408">
        <v>84.304836252051246</v>
      </c>
      <c r="H194" s="408">
        <f t="shared" si="3"/>
        <v>-0.88221344954256153</v>
      </c>
      <c r="I194" s="405" t="s">
        <v>42</v>
      </c>
      <c r="J194" s="200">
        <v>5</v>
      </c>
      <c r="K194" s="405" t="s">
        <v>102</v>
      </c>
      <c r="L194" s="405">
        <v>41.886000000000003</v>
      </c>
      <c r="M194" s="405">
        <v>-70.013000000000005</v>
      </c>
      <c r="N194" s="405" t="s">
        <v>103</v>
      </c>
      <c r="O194" s="405"/>
      <c r="P194" s="405" t="s">
        <v>104</v>
      </c>
      <c r="Q194" s="405"/>
      <c r="R194" s="405"/>
      <c r="S194" s="405" t="s">
        <v>105</v>
      </c>
      <c r="T194" s="405" t="s">
        <v>106</v>
      </c>
    </row>
    <row r="195" spans="1:20" x14ac:dyDescent="0.2">
      <c r="A195" s="404">
        <v>43</v>
      </c>
      <c r="B195" s="405" t="s">
        <v>72</v>
      </c>
      <c r="C195" s="405" t="s">
        <v>72</v>
      </c>
      <c r="D195" s="405" t="s">
        <v>24</v>
      </c>
      <c r="E195" s="406"/>
      <c r="F195" s="405">
        <v>58.248451351457824</v>
      </c>
      <c r="G195" s="408">
        <v>59.239226590875163</v>
      </c>
      <c r="H195" s="408">
        <f t="shared" si="3"/>
        <v>-0.99077523941733858</v>
      </c>
      <c r="I195" s="405" t="s">
        <v>20</v>
      </c>
      <c r="J195" s="200">
        <v>5</v>
      </c>
      <c r="K195" s="405" t="s">
        <v>102</v>
      </c>
      <c r="L195" s="405">
        <v>41.926000000000002</v>
      </c>
      <c r="M195" s="405">
        <v>-70.036000000000001</v>
      </c>
      <c r="N195" s="405" t="s">
        <v>103</v>
      </c>
      <c r="O195" s="405"/>
      <c r="P195" s="405" t="s">
        <v>104</v>
      </c>
      <c r="Q195" s="405"/>
      <c r="R195" s="405"/>
      <c r="S195" s="405" t="s">
        <v>105</v>
      </c>
      <c r="T195" s="405" t="s">
        <v>106</v>
      </c>
    </row>
    <row r="196" spans="1:20" x14ac:dyDescent="0.2">
      <c r="A196" s="404">
        <v>105</v>
      </c>
      <c r="B196" s="405" t="s">
        <v>411</v>
      </c>
      <c r="C196" s="405" t="s">
        <v>72</v>
      </c>
      <c r="D196" s="405" t="s">
        <v>24</v>
      </c>
      <c r="E196" s="406"/>
      <c r="F196" s="405">
        <v>22.703844648604253</v>
      </c>
      <c r="G196" s="408">
        <v>23.096481097504942</v>
      </c>
      <c r="H196" s="408">
        <f t="shared" si="3"/>
        <v>-0.39263644890068861</v>
      </c>
      <c r="I196" s="405" t="s">
        <v>20</v>
      </c>
      <c r="J196" s="200">
        <v>5</v>
      </c>
      <c r="K196" s="405" t="s">
        <v>102</v>
      </c>
      <c r="L196" s="405">
        <v>41.931449999999998</v>
      </c>
      <c r="M196" s="405">
        <v>-70.066519999999997</v>
      </c>
      <c r="N196" s="405" t="s">
        <v>103</v>
      </c>
      <c r="O196" s="405"/>
      <c r="P196" s="405" t="s">
        <v>104</v>
      </c>
      <c r="Q196" s="405"/>
      <c r="R196" s="405"/>
      <c r="S196" s="405" t="s">
        <v>105</v>
      </c>
      <c r="T196" s="405" t="s">
        <v>106</v>
      </c>
    </row>
    <row r="197" spans="1:20" x14ac:dyDescent="0.2">
      <c r="A197" s="404">
        <v>138</v>
      </c>
      <c r="B197" s="405" t="s">
        <v>412</v>
      </c>
      <c r="C197" s="405" t="s">
        <v>72</v>
      </c>
      <c r="D197" s="405" t="s">
        <v>24</v>
      </c>
      <c r="E197" s="406"/>
      <c r="F197" s="405">
        <v>64.052102958266204</v>
      </c>
      <c r="G197" s="408">
        <v>65.687917014412733</v>
      </c>
      <c r="H197" s="408">
        <f t="shared" si="3"/>
        <v>-1.6358140561465291</v>
      </c>
      <c r="I197" s="405" t="s">
        <v>20</v>
      </c>
      <c r="J197" s="200">
        <v>5</v>
      </c>
      <c r="K197" s="405" t="s">
        <v>102</v>
      </c>
      <c r="L197" s="405">
        <v>41.918239999999997</v>
      </c>
      <c r="M197" s="405">
        <v>-70.040080000000003</v>
      </c>
      <c r="N197" s="405" t="s">
        <v>103</v>
      </c>
      <c r="O197" s="405"/>
      <c r="P197" s="405" t="s">
        <v>104</v>
      </c>
      <c r="Q197" s="405"/>
      <c r="R197" s="405"/>
      <c r="S197" s="405" t="s">
        <v>105</v>
      </c>
      <c r="T197" s="405" t="s">
        <v>106</v>
      </c>
    </row>
    <row r="198" spans="1:20" x14ac:dyDescent="0.2">
      <c r="A198" s="404">
        <v>202</v>
      </c>
      <c r="B198" s="405" t="s">
        <v>413</v>
      </c>
      <c r="C198" s="405" t="s">
        <v>72</v>
      </c>
      <c r="D198" s="405" t="s">
        <v>24</v>
      </c>
      <c r="E198" s="406"/>
      <c r="F198" s="405">
        <v>39.803393728092452</v>
      </c>
      <c r="G198" s="408">
        <v>38.994819983741834</v>
      </c>
      <c r="H198" s="408">
        <f t="shared" si="3"/>
        <v>0.80857374435061757</v>
      </c>
      <c r="I198" s="405" t="s">
        <v>20</v>
      </c>
      <c r="J198" s="200">
        <v>5</v>
      </c>
      <c r="K198" s="405" t="s">
        <v>102</v>
      </c>
      <c r="L198" s="405">
        <v>41.930419999999998</v>
      </c>
      <c r="M198" s="405">
        <v>-70.027199999999993</v>
      </c>
      <c r="N198" s="405" t="s">
        <v>103</v>
      </c>
      <c r="O198" s="405"/>
      <c r="P198" s="405" t="s">
        <v>104</v>
      </c>
      <c r="Q198" s="405"/>
      <c r="R198" s="405"/>
      <c r="S198" s="405" t="s">
        <v>105</v>
      </c>
      <c r="T198" s="405" t="s">
        <v>106</v>
      </c>
    </row>
    <row r="199" spans="1:20" x14ac:dyDescent="0.2">
      <c r="A199" s="404">
        <v>205</v>
      </c>
      <c r="B199" s="405" t="s">
        <v>414</v>
      </c>
      <c r="C199" s="405" t="s">
        <v>72</v>
      </c>
      <c r="D199" s="405" t="s">
        <v>24</v>
      </c>
      <c r="E199" s="406"/>
      <c r="F199" s="405">
        <v>44.557704628270429</v>
      </c>
      <c r="G199" s="408">
        <v>43.322052774123883</v>
      </c>
      <c r="H199" s="408">
        <f t="shared" si="3"/>
        <v>1.2356518541465462</v>
      </c>
      <c r="I199" s="405" t="s">
        <v>20</v>
      </c>
      <c r="J199" s="200">
        <v>5</v>
      </c>
      <c r="K199" s="405" t="s">
        <v>102</v>
      </c>
      <c r="L199" s="405">
        <v>41.930900000000001</v>
      </c>
      <c r="M199" s="405">
        <v>-70.026480000000006</v>
      </c>
      <c r="N199" s="405" t="s">
        <v>103</v>
      </c>
      <c r="O199" s="405"/>
      <c r="P199" s="405" t="s">
        <v>104</v>
      </c>
      <c r="Q199" s="405"/>
      <c r="R199" s="405"/>
      <c r="S199" s="405" t="s">
        <v>105</v>
      </c>
      <c r="T199" s="405" t="s">
        <v>106</v>
      </c>
    </row>
    <row r="200" spans="1:20" x14ac:dyDescent="0.2">
      <c r="A200" s="405" t="s">
        <v>415</v>
      </c>
      <c r="B200" s="405" t="s">
        <v>416</v>
      </c>
      <c r="C200" s="405" t="s">
        <v>417</v>
      </c>
      <c r="D200" s="405" t="s">
        <v>28</v>
      </c>
      <c r="E200" s="406" t="s">
        <v>20</v>
      </c>
      <c r="F200" s="405">
        <v>63</v>
      </c>
      <c r="G200" s="408">
        <v>65</v>
      </c>
      <c r="H200" s="408">
        <f t="shared" si="3"/>
        <v>-2</v>
      </c>
      <c r="I200" s="405" t="s">
        <v>20</v>
      </c>
      <c r="J200" s="200">
        <v>5</v>
      </c>
      <c r="K200" s="405" t="s">
        <v>102</v>
      </c>
      <c r="L200" s="405">
        <v>41.598309999999998</v>
      </c>
      <c r="M200" s="405">
        <v>-70.642390000000006</v>
      </c>
      <c r="N200" s="405" t="s">
        <v>131</v>
      </c>
      <c r="O200" s="405"/>
      <c r="P200" s="405" t="s">
        <v>132</v>
      </c>
      <c r="Q200" s="405"/>
      <c r="R200" s="405"/>
      <c r="S200" s="405" t="s">
        <v>105</v>
      </c>
      <c r="T200" s="405" t="s">
        <v>106</v>
      </c>
    </row>
    <row r="201" spans="1:20" x14ac:dyDescent="0.2">
      <c r="A201" s="405" t="s">
        <v>418</v>
      </c>
      <c r="B201" s="405" t="s">
        <v>419</v>
      </c>
      <c r="C201" s="405" t="s">
        <v>417</v>
      </c>
      <c r="D201" s="405" t="s">
        <v>28</v>
      </c>
      <c r="E201" s="406"/>
      <c r="F201" s="405">
        <v>75</v>
      </c>
      <c r="G201" s="408">
        <v>74</v>
      </c>
      <c r="H201" s="408">
        <f t="shared" si="3"/>
        <v>1</v>
      </c>
      <c r="I201" s="405" t="s">
        <v>42</v>
      </c>
      <c r="J201" s="200">
        <v>5</v>
      </c>
      <c r="K201" s="405" t="s">
        <v>102</v>
      </c>
      <c r="L201" s="405">
        <v>41.605690000000003</v>
      </c>
      <c r="M201" s="405">
        <v>-70.650040000000004</v>
      </c>
      <c r="N201" s="405" t="s">
        <v>131</v>
      </c>
      <c r="O201" s="405"/>
      <c r="P201" s="405" t="s">
        <v>132</v>
      </c>
      <c r="Q201" s="405"/>
      <c r="R201" s="405"/>
      <c r="S201" s="405" t="s">
        <v>105</v>
      </c>
      <c r="T201" s="405" t="s">
        <v>106</v>
      </c>
    </row>
    <row r="202" spans="1:20" x14ac:dyDescent="0.2">
      <c r="A202" s="405" t="s">
        <v>420</v>
      </c>
      <c r="B202" s="405" t="s">
        <v>421</v>
      </c>
      <c r="C202" s="405" t="s">
        <v>417</v>
      </c>
      <c r="D202" s="405" t="s">
        <v>28</v>
      </c>
      <c r="E202" s="406"/>
      <c r="F202" s="405">
        <v>66</v>
      </c>
      <c r="G202" s="408">
        <v>66</v>
      </c>
      <c r="H202" s="408">
        <f t="shared" si="3"/>
        <v>0</v>
      </c>
      <c r="I202" s="405" t="s">
        <v>42</v>
      </c>
      <c r="J202" s="200">
        <v>5</v>
      </c>
      <c r="K202" s="405" t="s">
        <v>102</v>
      </c>
      <c r="L202" s="405">
        <v>41.60407</v>
      </c>
      <c r="M202" s="405">
        <v>-70.639420000000001</v>
      </c>
      <c r="N202" s="405" t="s">
        <v>131</v>
      </c>
      <c r="O202" s="405"/>
      <c r="P202" s="405" t="s">
        <v>132</v>
      </c>
      <c r="Q202" s="405"/>
      <c r="R202" s="405"/>
      <c r="S202" s="405" t="s">
        <v>105</v>
      </c>
      <c r="T202" s="405" t="s">
        <v>106</v>
      </c>
    </row>
    <row r="203" spans="1:20" x14ac:dyDescent="0.2">
      <c r="A203" s="405" t="s">
        <v>422</v>
      </c>
      <c r="B203" s="405" t="s">
        <v>423</v>
      </c>
      <c r="C203" s="405" t="s">
        <v>417</v>
      </c>
      <c r="D203" s="405" t="s">
        <v>28</v>
      </c>
      <c r="E203" s="406"/>
      <c r="F203" s="405">
        <v>63</v>
      </c>
      <c r="G203" s="408">
        <v>65</v>
      </c>
      <c r="H203" s="408">
        <f t="shared" si="3"/>
        <v>-2</v>
      </c>
      <c r="I203" s="405" t="s">
        <v>20</v>
      </c>
      <c r="J203" s="200">
        <v>5</v>
      </c>
      <c r="K203" s="405" t="s">
        <v>102</v>
      </c>
      <c r="L203" s="405">
        <v>41.599460000000001</v>
      </c>
      <c r="M203" s="405">
        <v>-70.645200000000003</v>
      </c>
      <c r="N203" s="405" t="s">
        <v>131</v>
      </c>
      <c r="O203" s="405"/>
      <c r="P203" s="405" t="s">
        <v>132</v>
      </c>
      <c r="Q203" s="405"/>
      <c r="R203" s="405"/>
      <c r="S203" s="405" t="s">
        <v>105</v>
      </c>
      <c r="T203" s="405" t="s">
        <v>106</v>
      </c>
    </row>
    <row r="204" spans="1:20" x14ac:dyDescent="0.2">
      <c r="A204" s="405" t="s">
        <v>424</v>
      </c>
      <c r="B204" s="405" t="s">
        <v>425</v>
      </c>
      <c r="C204" s="405" t="s">
        <v>417</v>
      </c>
      <c r="D204" s="405" t="s">
        <v>28</v>
      </c>
      <c r="E204" s="406"/>
      <c r="F204" s="405">
        <v>29</v>
      </c>
      <c r="G204" s="408">
        <v>32</v>
      </c>
      <c r="H204" s="408">
        <f t="shared" si="3"/>
        <v>-3</v>
      </c>
      <c r="I204" s="405" t="s">
        <v>20</v>
      </c>
      <c r="J204" s="200">
        <v>5</v>
      </c>
      <c r="K204" s="405" t="s">
        <v>102</v>
      </c>
      <c r="L204" s="405">
        <v>41.595109999999998</v>
      </c>
      <c r="M204" s="405">
        <v>-70.637609999999995</v>
      </c>
      <c r="N204" s="405" t="s">
        <v>131</v>
      </c>
      <c r="O204" s="405"/>
      <c r="P204" s="405" t="s">
        <v>132</v>
      </c>
      <c r="Q204" s="405"/>
      <c r="R204" s="405"/>
      <c r="S204" s="405" t="s">
        <v>105</v>
      </c>
      <c r="T204" s="405" t="s">
        <v>106</v>
      </c>
    </row>
    <row r="205" spans="1:20" x14ac:dyDescent="0.2">
      <c r="A205" s="405" t="s">
        <v>426</v>
      </c>
      <c r="B205" s="405" t="s">
        <v>427</v>
      </c>
      <c r="C205" s="405" t="s">
        <v>417</v>
      </c>
      <c r="D205" s="405" t="s">
        <v>28</v>
      </c>
      <c r="E205" s="406"/>
      <c r="F205" s="405">
        <v>25</v>
      </c>
      <c r="G205" s="408">
        <v>25</v>
      </c>
      <c r="H205" s="408">
        <f t="shared" si="3"/>
        <v>0</v>
      </c>
      <c r="I205" s="405" t="s">
        <v>20</v>
      </c>
      <c r="J205" s="200">
        <v>5</v>
      </c>
      <c r="K205" s="405" t="s">
        <v>102</v>
      </c>
      <c r="L205" s="405">
        <v>41.60866</v>
      </c>
      <c r="M205" s="405">
        <v>-70.637190000000004</v>
      </c>
      <c r="N205" s="405" t="s">
        <v>131</v>
      </c>
      <c r="O205" s="405"/>
      <c r="P205" s="405" t="s">
        <v>132</v>
      </c>
      <c r="Q205" s="405"/>
      <c r="R205" s="405"/>
      <c r="S205" s="405" t="s">
        <v>105</v>
      </c>
      <c r="T205" s="405" t="s">
        <v>106</v>
      </c>
    </row>
    <row r="206" spans="1:20" x14ac:dyDescent="0.2">
      <c r="A206" s="405" t="s">
        <v>428</v>
      </c>
      <c r="B206" s="405" t="s">
        <v>429</v>
      </c>
      <c r="C206" s="405" t="s">
        <v>74</v>
      </c>
      <c r="D206" s="405" t="s">
        <v>28</v>
      </c>
      <c r="E206" s="406" t="s">
        <v>20</v>
      </c>
      <c r="F206" s="405">
        <v>53</v>
      </c>
      <c r="G206" s="408">
        <v>57</v>
      </c>
      <c r="H206" s="408">
        <f t="shared" si="3"/>
        <v>-4</v>
      </c>
      <c r="I206" s="405" t="s">
        <v>20</v>
      </c>
      <c r="J206" s="200">
        <v>5</v>
      </c>
      <c r="K206" s="405" t="s">
        <v>102</v>
      </c>
      <c r="L206" s="405">
        <v>41.64049</v>
      </c>
      <c r="M206" s="405">
        <v>-70.645079999999993</v>
      </c>
      <c r="N206" s="405" t="s">
        <v>131</v>
      </c>
      <c r="O206" s="405"/>
      <c r="P206" s="405" t="s">
        <v>132</v>
      </c>
      <c r="Q206" s="405"/>
      <c r="R206" s="405"/>
      <c r="S206" s="405" t="s">
        <v>105</v>
      </c>
      <c r="T206" s="405" t="s">
        <v>106</v>
      </c>
    </row>
    <row r="207" spans="1:20" x14ac:dyDescent="0.2">
      <c r="A207" s="405" t="s">
        <v>430</v>
      </c>
      <c r="B207" s="405" t="s">
        <v>431</v>
      </c>
      <c r="C207" s="405" t="s">
        <v>74</v>
      </c>
      <c r="D207" s="405" t="s">
        <v>28</v>
      </c>
      <c r="E207" s="406"/>
      <c r="F207" s="405">
        <v>78</v>
      </c>
      <c r="G207" s="408">
        <v>83</v>
      </c>
      <c r="H207" s="408">
        <f t="shared" si="3"/>
        <v>-5</v>
      </c>
      <c r="I207" s="405" t="s">
        <v>42</v>
      </c>
      <c r="J207" s="200">
        <v>5</v>
      </c>
      <c r="K207" s="405" t="s">
        <v>102</v>
      </c>
      <c r="L207" s="405">
        <v>41.637349999999998</v>
      </c>
      <c r="M207" s="405">
        <v>-70.646450000000002</v>
      </c>
      <c r="N207" s="405" t="s">
        <v>131</v>
      </c>
      <c r="O207" s="405"/>
      <c r="P207" s="405" t="s">
        <v>132</v>
      </c>
      <c r="Q207" s="405"/>
      <c r="R207" s="405"/>
      <c r="S207" s="405" t="s">
        <v>105</v>
      </c>
      <c r="T207" s="405" t="s">
        <v>106</v>
      </c>
    </row>
    <row r="208" spans="1:20" x14ac:dyDescent="0.2">
      <c r="A208" s="405" t="s">
        <v>432</v>
      </c>
      <c r="B208" s="405" t="s">
        <v>433</v>
      </c>
      <c r="C208" s="405" t="s">
        <v>74</v>
      </c>
      <c r="D208" s="405" t="s">
        <v>28</v>
      </c>
      <c r="E208" s="406"/>
      <c r="F208" s="405">
        <v>58</v>
      </c>
      <c r="G208" s="408">
        <v>63</v>
      </c>
      <c r="H208" s="408">
        <f t="shared" si="3"/>
        <v>-5</v>
      </c>
      <c r="I208" s="405" t="s">
        <v>20</v>
      </c>
      <c r="J208" s="200">
        <v>5</v>
      </c>
      <c r="K208" s="405" t="s">
        <v>102</v>
      </c>
      <c r="L208" s="405">
        <v>41.632899999999999</v>
      </c>
      <c r="M208" s="405">
        <v>-70.641580000000005</v>
      </c>
      <c r="N208" s="405" t="s">
        <v>131</v>
      </c>
      <c r="O208" s="405"/>
      <c r="P208" s="405" t="s">
        <v>132</v>
      </c>
      <c r="Q208" s="405"/>
      <c r="R208" s="405"/>
      <c r="S208" s="405" t="s">
        <v>105</v>
      </c>
      <c r="T208" s="405" t="s">
        <v>106</v>
      </c>
    </row>
    <row r="209" spans="1:20" x14ac:dyDescent="0.2">
      <c r="A209" s="404">
        <v>523</v>
      </c>
      <c r="B209" s="405" t="s">
        <v>434</v>
      </c>
      <c r="C209" s="405" t="s">
        <v>75</v>
      </c>
      <c r="D209" s="405" t="s">
        <v>24</v>
      </c>
      <c r="E209" s="406"/>
      <c r="F209" s="405">
        <v>50.333517254855444</v>
      </c>
      <c r="G209" s="408">
        <v>48.472456288773287</v>
      </c>
      <c r="H209" s="408">
        <f t="shared" si="3"/>
        <v>1.8610609660821567</v>
      </c>
      <c r="I209" s="405" t="s">
        <v>20</v>
      </c>
      <c r="J209" s="200">
        <v>5</v>
      </c>
      <c r="K209" s="405" t="s">
        <v>102</v>
      </c>
      <c r="L209" s="405">
        <v>41.667000000000002</v>
      </c>
      <c r="M209" s="405">
        <v>-70.066000000000003</v>
      </c>
      <c r="N209" s="405" t="s">
        <v>103</v>
      </c>
      <c r="O209" s="405"/>
      <c r="P209" s="405" t="s">
        <v>104</v>
      </c>
      <c r="Q209" s="405"/>
      <c r="R209" s="405"/>
      <c r="S209" s="405" t="s">
        <v>105</v>
      </c>
      <c r="T209" s="405" t="s">
        <v>106</v>
      </c>
    </row>
    <row r="210" spans="1:20" x14ac:dyDescent="0.2">
      <c r="A210" s="405" t="s">
        <v>435</v>
      </c>
      <c r="B210" s="405" t="s">
        <v>436</v>
      </c>
      <c r="C210" s="405" t="s">
        <v>75</v>
      </c>
      <c r="D210" s="405" t="s">
        <v>19</v>
      </c>
      <c r="E210" s="406" t="s">
        <v>20</v>
      </c>
      <c r="F210" s="405">
        <v>42.138510803967918</v>
      </c>
      <c r="G210" s="408">
        <v>47.667996349607577</v>
      </c>
      <c r="H210" s="408">
        <f t="shared" si="3"/>
        <v>-5.529485545639659</v>
      </c>
      <c r="I210" s="405" t="s">
        <v>20</v>
      </c>
      <c r="J210" s="200">
        <v>5</v>
      </c>
      <c r="K210" s="405" t="s">
        <v>109</v>
      </c>
      <c r="L210" s="405">
        <v>41.661909999999999</v>
      </c>
      <c r="M210" s="405">
        <v>-70.063820000000007</v>
      </c>
      <c r="N210" s="405"/>
      <c r="O210" s="405"/>
      <c r="P210" s="405" t="s">
        <v>19</v>
      </c>
      <c r="Q210" s="405"/>
      <c r="R210" s="405"/>
      <c r="S210" s="405" t="s">
        <v>105</v>
      </c>
      <c r="T210" s="405" t="s">
        <v>106</v>
      </c>
    </row>
    <row r="211" spans="1:20" x14ac:dyDescent="0.2">
      <c r="A211" s="405" t="s">
        <v>437</v>
      </c>
      <c r="B211" s="405" t="s">
        <v>438</v>
      </c>
      <c r="C211" s="405" t="s">
        <v>75</v>
      </c>
      <c r="D211" s="405" t="s">
        <v>19</v>
      </c>
      <c r="E211" s="406"/>
      <c r="F211" s="405">
        <v>39.093808450730954</v>
      </c>
      <c r="G211" s="408">
        <v>37.980203823125819</v>
      </c>
      <c r="H211" s="408">
        <f t="shared" si="3"/>
        <v>1.1136046276051346</v>
      </c>
      <c r="I211" s="405" t="s">
        <v>20</v>
      </c>
      <c r="J211" s="200">
        <v>5</v>
      </c>
      <c r="K211" s="405" t="s">
        <v>109</v>
      </c>
      <c r="L211" s="405">
        <v>41.66677</v>
      </c>
      <c r="M211" s="405">
        <v>-70.065759999999997</v>
      </c>
      <c r="N211" s="405"/>
      <c r="O211" s="405"/>
      <c r="P211" s="405" t="s">
        <v>19</v>
      </c>
      <c r="Q211" s="405"/>
      <c r="R211" s="405"/>
      <c r="S211" s="405" t="s">
        <v>105</v>
      </c>
      <c r="T211" s="405" t="s">
        <v>106</v>
      </c>
    </row>
    <row r="212" spans="1:20" ht="16" x14ac:dyDescent="0.2">
      <c r="A212" s="428" t="s">
        <v>439</v>
      </c>
      <c r="B212" s="429" t="s">
        <v>440</v>
      </c>
      <c r="C212" s="405" t="s">
        <v>62</v>
      </c>
      <c r="D212" s="405" t="s">
        <v>441</v>
      </c>
      <c r="E212" s="405"/>
      <c r="F212" s="430">
        <v>91.04704085216936</v>
      </c>
      <c r="G212" s="419" t="s">
        <v>276</v>
      </c>
      <c r="H212" s="405"/>
      <c r="I212" s="430" t="s">
        <v>42</v>
      </c>
      <c r="J212" s="431">
        <v>5</v>
      </c>
      <c r="K212" s="430" t="s">
        <v>102</v>
      </c>
      <c r="L212" s="405">
        <v>41.759808333300001</v>
      </c>
      <c r="M212" s="405">
        <v>-70.153689999999997</v>
      </c>
      <c r="N212" s="405"/>
      <c r="O212" s="405"/>
      <c r="P212" s="405" t="s">
        <v>277</v>
      </c>
      <c r="Q212" s="400"/>
      <c r="R212" s="400"/>
      <c r="S212" s="400"/>
      <c r="T212" s="400"/>
    </row>
    <row r="213" spans="1:20" ht="16" x14ac:dyDescent="0.2">
      <c r="A213" s="428" t="s">
        <v>439</v>
      </c>
      <c r="B213" s="429" t="s">
        <v>442</v>
      </c>
      <c r="C213" s="405" t="s">
        <v>62</v>
      </c>
      <c r="D213" s="405" t="s">
        <v>441</v>
      </c>
      <c r="E213" s="405"/>
      <c r="F213" s="430">
        <v>76.226719341054476</v>
      </c>
      <c r="G213" s="419" t="s">
        <v>276</v>
      </c>
      <c r="H213" s="405"/>
      <c r="I213" s="430" t="s">
        <v>42</v>
      </c>
      <c r="J213" s="431">
        <v>5</v>
      </c>
      <c r="K213" s="430" t="s">
        <v>102</v>
      </c>
      <c r="L213" s="405">
        <v>41.756484999999998</v>
      </c>
      <c r="M213" s="405">
        <v>-70.154794999999993</v>
      </c>
      <c r="N213" s="405"/>
      <c r="O213" s="405"/>
      <c r="P213" s="405" t="s">
        <v>277</v>
      </c>
      <c r="Q213" s="400"/>
      <c r="R213" s="400"/>
      <c r="S213" s="400"/>
      <c r="T213" s="400"/>
    </row>
    <row r="214" spans="1:20" ht="16" x14ac:dyDescent="0.2">
      <c r="A214" s="432" t="s">
        <v>439</v>
      </c>
      <c r="B214" s="433" t="s">
        <v>443</v>
      </c>
      <c r="C214" s="405" t="s">
        <v>62</v>
      </c>
      <c r="D214" s="405" t="s">
        <v>441</v>
      </c>
      <c r="E214" s="405"/>
      <c r="F214" s="434">
        <v>52.272512853677917</v>
      </c>
      <c r="G214" s="419" t="s">
        <v>276</v>
      </c>
      <c r="H214" s="405"/>
      <c r="I214" s="434" t="s">
        <v>20</v>
      </c>
      <c r="J214" s="435">
        <v>5</v>
      </c>
      <c r="K214" s="434" t="s">
        <v>102</v>
      </c>
      <c r="L214" s="405">
        <v>41.753506666699998</v>
      </c>
      <c r="M214" s="405">
        <v>-70.1506516667</v>
      </c>
      <c r="N214" s="405"/>
      <c r="O214" s="405"/>
      <c r="P214" s="405" t="s">
        <v>277</v>
      </c>
      <c r="Q214" s="400"/>
      <c r="R214" s="400"/>
      <c r="S214" s="400"/>
      <c r="T214" s="400"/>
    </row>
    <row r="215" spans="1:20" ht="16" x14ac:dyDescent="0.2">
      <c r="A215" s="432" t="s">
        <v>439</v>
      </c>
      <c r="B215" s="433" t="s">
        <v>444</v>
      </c>
      <c r="C215" s="405" t="s">
        <v>62</v>
      </c>
      <c r="D215" s="405" t="s">
        <v>441</v>
      </c>
      <c r="E215" s="405"/>
      <c r="F215" s="434">
        <v>67.409649595285757</v>
      </c>
      <c r="G215" s="419" t="s">
        <v>276</v>
      </c>
      <c r="H215" s="405"/>
      <c r="I215" s="434" t="s">
        <v>20</v>
      </c>
      <c r="J215" s="435">
        <v>5</v>
      </c>
      <c r="K215" s="434" t="s">
        <v>102</v>
      </c>
      <c r="L215" s="405">
        <v>41.751914999999997</v>
      </c>
      <c r="M215" s="405">
        <v>-70.153323333299994</v>
      </c>
      <c r="N215" s="405"/>
      <c r="O215" s="405"/>
      <c r="P215" s="405" t="s">
        <v>277</v>
      </c>
      <c r="Q215" s="400"/>
      <c r="R215" s="400"/>
      <c r="S215" s="400"/>
      <c r="T215" s="400"/>
    </row>
    <row r="216" spans="1:20" ht="16" x14ac:dyDescent="0.2">
      <c r="A216" s="432" t="s">
        <v>439</v>
      </c>
      <c r="B216" s="433" t="s">
        <v>445</v>
      </c>
      <c r="C216" s="405" t="s">
        <v>62</v>
      </c>
      <c r="D216" s="405" t="s">
        <v>441</v>
      </c>
      <c r="E216" s="405"/>
      <c r="F216" s="434">
        <v>63.009063178041586</v>
      </c>
      <c r="G216" s="419" t="s">
        <v>276</v>
      </c>
      <c r="H216" s="405"/>
      <c r="I216" s="434" t="s">
        <v>20</v>
      </c>
      <c r="J216" s="435">
        <v>5</v>
      </c>
      <c r="K216" s="434" t="s">
        <v>102</v>
      </c>
      <c r="L216" s="405">
        <v>41.749006666699998</v>
      </c>
      <c r="M216" s="405">
        <v>-70.154796666699994</v>
      </c>
      <c r="N216" s="405"/>
      <c r="O216" s="405"/>
      <c r="P216" s="405" t="s">
        <v>277</v>
      </c>
      <c r="Q216" s="400"/>
      <c r="R216" s="400"/>
      <c r="S216" s="400"/>
      <c r="T216" s="400"/>
    </row>
    <row r="217" spans="1:20" ht="16" x14ac:dyDescent="0.2">
      <c r="A217" s="432" t="s">
        <v>439</v>
      </c>
      <c r="B217" s="433" t="s">
        <v>446</v>
      </c>
      <c r="C217" s="405" t="s">
        <v>62</v>
      </c>
      <c r="D217" s="405" t="s">
        <v>441</v>
      </c>
      <c r="E217" s="405"/>
      <c r="F217" s="434">
        <v>34.757384774831955</v>
      </c>
      <c r="G217" s="419" t="s">
        <v>276</v>
      </c>
      <c r="H217" s="405"/>
      <c r="I217" s="434" t="s">
        <v>20</v>
      </c>
      <c r="J217" s="435">
        <v>5</v>
      </c>
      <c r="K217" s="434" t="s">
        <v>102</v>
      </c>
      <c r="L217" s="405">
        <v>41.744991666700002</v>
      </c>
      <c r="M217" s="405">
        <v>-70.1734883333</v>
      </c>
      <c r="N217" s="405"/>
      <c r="O217" s="405"/>
      <c r="P217" s="405" t="s">
        <v>277</v>
      </c>
      <c r="Q217" s="400"/>
      <c r="R217" s="400"/>
      <c r="S217" s="400"/>
      <c r="T217" s="400"/>
    </row>
    <row r="218" spans="1:20" ht="16" x14ac:dyDescent="0.2">
      <c r="A218" s="433" t="s">
        <v>447</v>
      </c>
      <c r="B218" s="433" t="s">
        <v>448</v>
      </c>
      <c r="C218" s="405" t="s">
        <v>66</v>
      </c>
      <c r="D218" s="405" t="s">
        <v>441</v>
      </c>
      <c r="E218" s="405"/>
      <c r="F218" s="434">
        <v>40.203063627416313</v>
      </c>
      <c r="G218" s="419" t="s">
        <v>276</v>
      </c>
      <c r="H218" s="405"/>
      <c r="I218" s="434" t="s">
        <v>20</v>
      </c>
      <c r="J218" s="435">
        <v>5</v>
      </c>
      <c r="K218" s="434" t="s">
        <v>449</v>
      </c>
      <c r="L218" s="405">
        <v>41.677488333299998</v>
      </c>
      <c r="M218" s="405">
        <v>-70.135636666699995</v>
      </c>
      <c r="N218" s="405"/>
      <c r="O218" s="405"/>
      <c r="P218" s="405" t="s">
        <v>277</v>
      </c>
      <c r="Q218" s="400"/>
      <c r="R218" s="400"/>
      <c r="S218" s="400"/>
      <c r="T218" s="400"/>
    </row>
    <row r="219" spans="1:20" ht="16" x14ac:dyDescent="0.2">
      <c r="A219" s="433" t="s">
        <v>447</v>
      </c>
      <c r="B219" s="433" t="s">
        <v>450</v>
      </c>
      <c r="C219" s="405" t="s">
        <v>66</v>
      </c>
      <c r="D219" s="405" t="s">
        <v>441</v>
      </c>
      <c r="E219" s="405"/>
      <c r="F219" s="433">
        <v>36.121320881095471</v>
      </c>
      <c r="G219" s="419" t="s">
        <v>276</v>
      </c>
      <c r="H219" s="405"/>
      <c r="I219" s="433" t="s">
        <v>20</v>
      </c>
      <c r="J219" s="436">
        <v>5</v>
      </c>
      <c r="K219" s="433" t="s">
        <v>449</v>
      </c>
      <c r="L219" s="405">
        <v>41.675688333300002</v>
      </c>
      <c r="M219" s="405">
        <v>-70.131591666700004</v>
      </c>
      <c r="N219" s="405"/>
      <c r="O219" s="405"/>
      <c r="P219" s="405" t="s">
        <v>277</v>
      </c>
      <c r="Q219" s="400"/>
      <c r="R219" s="400"/>
      <c r="S219" s="400"/>
      <c r="T219" s="400"/>
    </row>
    <row r="220" spans="1:20" ht="16" x14ac:dyDescent="0.2">
      <c r="A220" s="433" t="s">
        <v>447</v>
      </c>
      <c r="B220" s="433" t="s">
        <v>451</v>
      </c>
      <c r="C220" s="405" t="s">
        <v>66</v>
      </c>
      <c r="D220" s="405" t="s">
        <v>441</v>
      </c>
      <c r="E220" s="405"/>
      <c r="F220" s="433">
        <v>39.165813855187466</v>
      </c>
      <c r="G220" s="419" t="s">
        <v>276</v>
      </c>
      <c r="H220" s="405"/>
      <c r="I220" s="433" t="s">
        <v>20</v>
      </c>
      <c r="J220" s="436">
        <v>5</v>
      </c>
      <c r="K220" s="433" t="s">
        <v>449</v>
      </c>
      <c r="L220" s="405">
        <v>41.680120000000002</v>
      </c>
      <c r="M220" s="405">
        <v>-70.133615000000006</v>
      </c>
      <c r="N220" s="405"/>
      <c r="O220" s="405"/>
      <c r="P220" s="405" t="s">
        <v>277</v>
      </c>
      <c r="Q220" s="400"/>
      <c r="R220" s="400"/>
      <c r="S220" s="400"/>
      <c r="T220" s="400"/>
    </row>
    <row r="221" spans="1:20" ht="16" x14ac:dyDescent="0.2">
      <c r="A221" s="433" t="s">
        <v>447</v>
      </c>
      <c r="B221" s="433" t="s">
        <v>452</v>
      </c>
      <c r="C221" s="405" t="s">
        <v>66</v>
      </c>
      <c r="D221" s="405" t="s">
        <v>441</v>
      </c>
      <c r="E221" s="405"/>
      <c r="F221" s="433">
        <v>35.698249630822573</v>
      </c>
      <c r="G221" s="419" t="s">
        <v>276</v>
      </c>
      <c r="H221" s="405"/>
      <c r="I221" s="433" t="s">
        <v>20</v>
      </c>
      <c r="J221" s="436">
        <v>5</v>
      </c>
      <c r="K221" s="433" t="s">
        <v>449</v>
      </c>
      <c r="L221" s="405">
        <v>41.682749999999999</v>
      </c>
      <c r="M221" s="405">
        <v>-70.130303333300006</v>
      </c>
      <c r="N221" s="405"/>
      <c r="O221" s="405"/>
      <c r="P221" s="405" t="s">
        <v>277</v>
      </c>
      <c r="Q221" s="400"/>
      <c r="R221" s="400"/>
      <c r="S221" s="400"/>
      <c r="T221" s="400"/>
    </row>
    <row r="222" spans="1:20" ht="16" x14ac:dyDescent="0.2">
      <c r="A222" s="432" t="s">
        <v>453</v>
      </c>
      <c r="B222" s="433" t="s">
        <v>454</v>
      </c>
      <c r="C222" s="405" t="s">
        <v>21</v>
      </c>
      <c r="D222" s="405" t="s">
        <v>441</v>
      </c>
      <c r="E222" s="405"/>
      <c r="F222" s="433">
        <v>32.348167093209995</v>
      </c>
      <c r="G222" s="419" t="s">
        <v>276</v>
      </c>
      <c r="H222" s="405"/>
      <c r="I222" s="433" t="s">
        <v>20</v>
      </c>
      <c r="J222" s="436">
        <v>5</v>
      </c>
      <c r="K222" s="433" t="s">
        <v>102</v>
      </c>
      <c r="L222" s="405">
        <v>41.7328783333</v>
      </c>
      <c r="M222" s="405">
        <v>-70.201651666700002</v>
      </c>
      <c r="N222" s="405"/>
      <c r="O222" s="405"/>
      <c r="P222" s="405" t="s">
        <v>277</v>
      </c>
      <c r="Q222" s="400"/>
      <c r="R222" s="400"/>
      <c r="S222" s="400"/>
      <c r="T222" s="400"/>
    </row>
    <row r="223" spans="1:20" ht="16" x14ac:dyDescent="0.2">
      <c r="A223" s="432" t="s">
        <v>455</v>
      </c>
      <c r="B223" s="433" t="s">
        <v>456</v>
      </c>
      <c r="C223" s="405" t="s">
        <v>23</v>
      </c>
      <c r="D223" s="405" t="s">
        <v>441</v>
      </c>
      <c r="E223" s="405"/>
      <c r="F223" s="433">
        <v>48.767522271252652</v>
      </c>
      <c r="G223" s="419" t="s">
        <v>276</v>
      </c>
      <c r="H223" s="405"/>
      <c r="I223" s="433" t="s">
        <v>20</v>
      </c>
      <c r="J223" s="436">
        <v>5</v>
      </c>
      <c r="K223" s="433" t="s">
        <v>102</v>
      </c>
      <c r="L223" s="405">
        <v>41.7040249</v>
      </c>
      <c r="M223" s="405">
        <v>-70.178648899999999</v>
      </c>
      <c r="N223" s="405"/>
      <c r="O223" s="405"/>
      <c r="P223" s="405" t="s">
        <v>277</v>
      </c>
      <c r="Q223" s="400"/>
      <c r="R223" s="400"/>
      <c r="S223" s="400"/>
      <c r="T223" s="400"/>
    </row>
    <row r="224" spans="1:20" ht="16" x14ac:dyDescent="0.2">
      <c r="A224" s="432" t="s">
        <v>457</v>
      </c>
      <c r="B224" s="433" t="s">
        <v>458</v>
      </c>
      <c r="C224" s="405" t="s">
        <v>23</v>
      </c>
      <c r="D224" s="405" t="s">
        <v>441</v>
      </c>
      <c r="E224" s="405"/>
      <c r="F224" s="433">
        <v>49.495574145825671</v>
      </c>
      <c r="G224" s="419" t="s">
        <v>276</v>
      </c>
      <c r="H224" s="405"/>
      <c r="I224" s="433" t="s">
        <v>20</v>
      </c>
      <c r="J224" s="436">
        <v>5</v>
      </c>
      <c r="K224" s="433" t="s">
        <v>102</v>
      </c>
      <c r="L224" s="405">
        <v>41.695789300000001</v>
      </c>
      <c r="M224" s="405">
        <v>-70.175155000000004</v>
      </c>
      <c r="N224" s="405"/>
      <c r="O224" s="405"/>
      <c r="P224" s="405" t="s">
        <v>277</v>
      </c>
      <c r="Q224" s="400"/>
      <c r="R224" s="400"/>
      <c r="S224" s="400"/>
      <c r="T224" s="400"/>
    </row>
    <row r="225" spans="1:20" ht="16" x14ac:dyDescent="0.2">
      <c r="A225" s="433" t="s">
        <v>459</v>
      </c>
      <c r="B225" s="433" t="s">
        <v>460</v>
      </c>
      <c r="C225" s="405" t="s">
        <v>23</v>
      </c>
      <c r="D225" s="405" t="s">
        <v>441</v>
      </c>
      <c r="E225" s="405"/>
      <c r="F225" s="433">
        <v>46.313346071305091</v>
      </c>
      <c r="G225" s="419" t="s">
        <v>276</v>
      </c>
      <c r="H225" s="405"/>
      <c r="I225" s="433" t="s">
        <v>20</v>
      </c>
      <c r="J225" s="436">
        <v>5</v>
      </c>
      <c r="K225" s="433" t="s">
        <v>102</v>
      </c>
      <c r="L225" s="405">
        <v>41.696756999999998</v>
      </c>
      <c r="M225" s="405">
        <v>-70.169818399999997</v>
      </c>
      <c r="N225" s="405"/>
      <c r="O225" s="405"/>
      <c r="P225" s="405" t="s">
        <v>277</v>
      </c>
      <c r="Q225" s="400"/>
      <c r="R225" s="400"/>
      <c r="S225" s="400"/>
      <c r="T225" s="400"/>
    </row>
    <row r="226" spans="1:20" ht="16" x14ac:dyDescent="0.2">
      <c r="A226" s="433" t="s">
        <v>461</v>
      </c>
      <c r="B226" s="433" t="s">
        <v>462</v>
      </c>
      <c r="C226" s="405" t="s">
        <v>23</v>
      </c>
      <c r="D226" s="405" t="s">
        <v>441</v>
      </c>
      <c r="E226" s="405"/>
      <c r="F226" s="433">
        <v>50.978540819463561</v>
      </c>
      <c r="G226" s="419" t="s">
        <v>276</v>
      </c>
      <c r="H226" s="405"/>
      <c r="I226" s="433" t="s">
        <v>20</v>
      </c>
      <c r="J226" s="436">
        <v>5</v>
      </c>
      <c r="K226" s="433" t="s">
        <v>102</v>
      </c>
      <c r="L226" s="405">
        <v>41.688450699999997</v>
      </c>
      <c r="M226" s="405">
        <v>-70.161726299999998</v>
      </c>
      <c r="N226" s="405"/>
      <c r="O226" s="405"/>
      <c r="P226" s="405" t="s">
        <v>277</v>
      </c>
      <c r="Q226" s="400"/>
      <c r="R226" s="400"/>
      <c r="S226" s="400"/>
      <c r="T226" s="400"/>
    </row>
    <row r="227" spans="1:20" ht="16" x14ac:dyDescent="0.2">
      <c r="A227" s="433" t="s">
        <v>461</v>
      </c>
      <c r="B227" s="433" t="s">
        <v>463</v>
      </c>
      <c r="C227" s="405" t="s">
        <v>23</v>
      </c>
      <c r="D227" s="405" t="s">
        <v>441</v>
      </c>
      <c r="E227" s="405"/>
      <c r="F227" s="433">
        <v>56.868796877399859</v>
      </c>
      <c r="G227" s="419" t="s">
        <v>276</v>
      </c>
      <c r="H227" s="405"/>
      <c r="I227" s="433" t="s">
        <v>20</v>
      </c>
      <c r="J227" s="436">
        <v>5</v>
      </c>
      <c r="K227" s="433" t="s">
        <v>102</v>
      </c>
      <c r="L227" s="405">
        <v>41.675096799999999</v>
      </c>
      <c r="M227" s="405">
        <v>-70.168999700000001</v>
      </c>
      <c r="N227" s="405"/>
      <c r="O227" s="405"/>
      <c r="P227" s="405" t="s">
        <v>277</v>
      </c>
      <c r="Q227" s="400"/>
      <c r="R227" s="400"/>
      <c r="S227" s="400"/>
      <c r="T227" s="400"/>
    </row>
    <row r="228" spans="1:20" ht="16" x14ac:dyDescent="0.2">
      <c r="A228" s="433" t="s">
        <v>461</v>
      </c>
      <c r="B228" s="433" t="s">
        <v>464</v>
      </c>
      <c r="C228" s="405" t="s">
        <v>23</v>
      </c>
      <c r="D228" s="405" t="s">
        <v>441</v>
      </c>
      <c r="E228" s="405"/>
      <c r="F228" s="433">
        <v>51.532527290803763</v>
      </c>
      <c r="G228" s="419" t="s">
        <v>276</v>
      </c>
      <c r="H228" s="405"/>
      <c r="I228" s="433" t="s">
        <v>20</v>
      </c>
      <c r="J228" s="436">
        <v>5</v>
      </c>
      <c r="K228" s="433" t="s">
        <v>102</v>
      </c>
      <c r="L228" s="405">
        <v>41.670596799999998</v>
      </c>
      <c r="M228" s="405">
        <v>-70.1621959</v>
      </c>
      <c r="N228" s="405"/>
      <c r="O228" s="405"/>
      <c r="P228" s="405" t="s">
        <v>277</v>
      </c>
      <c r="Q228" s="400"/>
      <c r="R228" s="400"/>
      <c r="S228" s="400"/>
      <c r="T228" s="400"/>
    </row>
    <row r="229" spans="1:20" ht="16" x14ac:dyDescent="0.2">
      <c r="A229" s="433" t="s">
        <v>461</v>
      </c>
      <c r="B229" s="433" t="s">
        <v>465</v>
      </c>
      <c r="C229" s="405" t="s">
        <v>23</v>
      </c>
      <c r="D229" s="405" t="s">
        <v>441</v>
      </c>
      <c r="E229" s="405"/>
      <c r="F229" s="433">
        <v>48.585152461716021</v>
      </c>
      <c r="G229" s="419" t="s">
        <v>276</v>
      </c>
      <c r="H229" s="405"/>
      <c r="I229" s="432" t="s">
        <v>20</v>
      </c>
      <c r="J229" s="436">
        <v>5</v>
      </c>
      <c r="K229" s="433" t="s">
        <v>102</v>
      </c>
      <c r="L229" s="405">
        <v>41.670531199999999</v>
      </c>
      <c r="M229" s="405">
        <v>-70.177830599999993</v>
      </c>
      <c r="N229" s="405"/>
      <c r="O229" s="405"/>
      <c r="P229" s="405" t="s">
        <v>277</v>
      </c>
      <c r="Q229" s="400"/>
      <c r="R229" s="400"/>
      <c r="S229" s="400"/>
      <c r="T229" s="400"/>
    </row>
    <row r="230" spans="1:20" ht="16" x14ac:dyDescent="0.2">
      <c r="A230" s="433" t="s">
        <v>461</v>
      </c>
      <c r="B230" s="433" t="s">
        <v>466</v>
      </c>
      <c r="C230" s="405" t="s">
        <v>23</v>
      </c>
      <c r="D230" s="405" t="s">
        <v>441</v>
      </c>
      <c r="E230" s="405"/>
      <c r="F230" s="433">
        <v>53.938915257035632</v>
      </c>
      <c r="G230" s="419" t="s">
        <v>276</v>
      </c>
      <c r="H230" s="405"/>
      <c r="I230" s="433" t="s">
        <v>20</v>
      </c>
      <c r="J230" s="436">
        <v>5</v>
      </c>
      <c r="K230" s="433" t="s">
        <v>449</v>
      </c>
      <c r="L230" s="405">
        <v>41.652054800000002</v>
      </c>
      <c r="M230" s="405">
        <v>-70.186293399999997</v>
      </c>
      <c r="N230" s="405"/>
      <c r="O230" s="405"/>
      <c r="P230" s="405" t="s">
        <v>277</v>
      </c>
      <c r="Q230" s="400"/>
      <c r="R230" s="400"/>
      <c r="S230" s="400"/>
      <c r="T230" s="400"/>
    </row>
    <row r="233" spans="1:20" ht="16" x14ac:dyDescent="0.2">
      <c r="A233" s="437" t="s">
        <v>467</v>
      </c>
      <c r="B233" s="438"/>
      <c r="C233" s="437"/>
    </row>
    <row r="234" spans="1:20" ht="16" x14ac:dyDescent="0.2">
      <c r="A234" s="438"/>
      <c r="B234" s="438" t="s">
        <v>6</v>
      </c>
      <c r="C234" s="437">
        <f>COUNTIF(I5:J230,"Acceptable; Ongoing Protection is Required")</f>
        <v>60</v>
      </c>
    </row>
    <row r="235" spans="1:20" ht="16" x14ac:dyDescent="0.2">
      <c r="A235" s="438"/>
      <c r="B235" s="438" t="s">
        <v>7</v>
      </c>
      <c r="C235" s="437">
        <f>COUNTIF(I5:J230,"Unacceptable; Immediate Restoration is Required")</f>
        <v>166</v>
      </c>
    </row>
    <row r="236" spans="1:20" ht="16" x14ac:dyDescent="0.2">
      <c r="A236" s="438"/>
      <c r="B236" s="437" t="s">
        <v>468</v>
      </c>
      <c r="C236" s="437">
        <f>SUM(C234:C235)</f>
        <v>226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3F38-8753-4E7C-B706-AA128BDEF24D}">
  <dimension ref="A1:BE208"/>
  <sheetViews>
    <sheetView topLeftCell="A185" workbookViewId="0">
      <selection activeCell="C206" sqref="C206"/>
    </sheetView>
  </sheetViews>
  <sheetFormatPr baseColWidth="10" defaultColWidth="8.83203125" defaultRowHeight="15" x14ac:dyDescent="0.2"/>
  <cols>
    <col min="5" max="5" width="10.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627</v>
      </c>
      <c r="C4" t="s">
        <v>757</v>
      </c>
      <c r="E4" s="167">
        <v>43297</v>
      </c>
      <c r="F4" t="s">
        <v>786</v>
      </c>
      <c r="G4" t="s">
        <v>782</v>
      </c>
      <c r="H4">
        <v>0</v>
      </c>
      <c r="I4" t="s">
        <v>760</v>
      </c>
      <c r="J4" t="s">
        <v>761</v>
      </c>
      <c r="K4">
        <v>2</v>
      </c>
      <c r="L4">
        <v>1</v>
      </c>
      <c r="M4" t="s">
        <v>787</v>
      </c>
      <c r="N4" t="s">
        <v>788</v>
      </c>
      <c r="O4" s="131">
        <v>24.5</v>
      </c>
      <c r="P4" s="131">
        <v>8.26</v>
      </c>
      <c r="Q4" s="68">
        <v>1.1000000000000001</v>
      </c>
      <c r="R4" s="68">
        <v>1.1000000000000001</v>
      </c>
      <c r="S4" s="131">
        <v>1.1000000000000001</v>
      </c>
      <c r="T4" s="68">
        <v>1.1000000000000001</v>
      </c>
      <c r="U4" s="76">
        <v>1</v>
      </c>
      <c r="V4" s="68">
        <v>0.15</v>
      </c>
      <c r="W4" s="77">
        <v>0.30694444444444441</v>
      </c>
      <c r="X4" s="359">
        <v>26</v>
      </c>
      <c r="Y4" s="68">
        <v>5.29</v>
      </c>
      <c r="Z4" s="360">
        <v>4.5113711395576175</v>
      </c>
      <c r="AA4" s="321" t="s">
        <v>761</v>
      </c>
      <c r="AB4" s="226">
        <v>28.2</v>
      </c>
      <c r="AC4" s="204">
        <v>44.2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627</v>
      </c>
      <c r="C5" t="s">
        <v>764</v>
      </c>
      <c r="E5" s="167">
        <v>43297</v>
      </c>
      <c r="F5" t="s">
        <v>786</v>
      </c>
      <c r="G5" t="s">
        <v>782</v>
      </c>
      <c r="H5">
        <v>0</v>
      </c>
      <c r="I5" t="s">
        <v>760</v>
      </c>
      <c r="J5" t="s">
        <v>761</v>
      </c>
      <c r="K5">
        <v>2</v>
      </c>
      <c r="L5">
        <v>1</v>
      </c>
      <c r="M5" t="s">
        <v>787</v>
      </c>
      <c r="N5" t="s">
        <v>788</v>
      </c>
      <c r="O5" s="131">
        <v>24.5</v>
      </c>
      <c r="P5" s="131">
        <v>8.26</v>
      </c>
      <c r="Q5" s="68">
        <v>1.1000000000000001</v>
      </c>
      <c r="R5" s="68">
        <v>1.1000000000000001</v>
      </c>
      <c r="S5" s="131">
        <v>1.1000000000000001</v>
      </c>
      <c r="T5" s="68">
        <v>1.1000000000000001</v>
      </c>
      <c r="U5" s="76">
        <v>1</v>
      </c>
      <c r="V5" s="68">
        <v>0.5</v>
      </c>
      <c r="W5" s="68" t="s">
        <v>761</v>
      </c>
      <c r="X5" s="359">
        <v>25.9</v>
      </c>
      <c r="Y5" s="68">
        <v>5.01</v>
      </c>
      <c r="Z5" s="360">
        <v>4.2624606169013939</v>
      </c>
      <c r="AA5" s="321" t="s">
        <v>761</v>
      </c>
      <c r="AB5" s="226">
        <v>28.6</v>
      </c>
      <c r="AC5" s="204">
        <v>44.5</v>
      </c>
      <c r="AD5" s="72">
        <v>0.21438356164383562</v>
      </c>
      <c r="AE5" s="72">
        <v>0.14073129251700678</v>
      </c>
      <c r="AF5" s="72">
        <v>0.10240963855421688</v>
      </c>
      <c r="AG5" s="137">
        <v>0.24314093107122364</v>
      </c>
      <c r="AH5" s="75">
        <v>15.297471313826733</v>
      </c>
      <c r="AI5" s="75">
        <v>15.540612244897957</v>
      </c>
      <c r="AJ5" s="72">
        <v>102.87760326046505</v>
      </c>
      <c r="AK5" s="72">
        <v>16.863546175333134</v>
      </c>
      <c r="AL5" s="72">
        <v>6.1005913104414251</v>
      </c>
      <c r="AM5" s="322">
        <v>32.161017489159867</v>
      </c>
      <c r="AN5" s="323">
        <v>32.404158420231091</v>
      </c>
      <c r="AO5" s="137">
        <v>5.6736202531645583</v>
      </c>
      <c r="AP5" s="137">
        <v>8.6272864135021052</v>
      </c>
      <c r="AQ5" s="72">
        <v>0.39673150698822079</v>
      </c>
      <c r="AR5" s="72">
        <v>14.300906666666663</v>
      </c>
      <c r="AV5" s="69"/>
      <c r="AX5" s="322"/>
      <c r="AY5" s="322"/>
    </row>
    <row r="6" spans="1:53" x14ac:dyDescent="0.2">
      <c r="A6" t="s">
        <v>756</v>
      </c>
      <c r="B6" t="s">
        <v>627</v>
      </c>
      <c r="C6" t="s">
        <v>765</v>
      </c>
      <c r="E6" s="167">
        <v>43297</v>
      </c>
      <c r="F6" t="s">
        <v>786</v>
      </c>
      <c r="G6" t="s">
        <v>782</v>
      </c>
      <c r="H6">
        <v>0</v>
      </c>
      <c r="I6" t="s">
        <v>760</v>
      </c>
      <c r="J6" t="s">
        <v>761</v>
      </c>
      <c r="K6">
        <v>2</v>
      </c>
      <c r="L6">
        <v>1</v>
      </c>
      <c r="M6" t="s">
        <v>787</v>
      </c>
      <c r="N6" t="s">
        <v>788</v>
      </c>
      <c r="O6" s="131">
        <v>24.5</v>
      </c>
      <c r="P6" s="131">
        <v>8.26</v>
      </c>
      <c r="Q6" s="68">
        <v>1.1000000000000001</v>
      </c>
      <c r="R6" s="68">
        <v>1.1000000000000001</v>
      </c>
      <c r="S6" s="131">
        <v>1.1000000000000001</v>
      </c>
      <c r="T6" s="68">
        <v>1.1000000000000001</v>
      </c>
      <c r="U6" s="76">
        <v>1</v>
      </c>
      <c r="V6" s="68">
        <v>1</v>
      </c>
      <c r="W6" s="77">
        <v>0.32013888888888892</v>
      </c>
      <c r="X6" s="359">
        <v>25.7</v>
      </c>
      <c r="Y6" s="68">
        <v>4.6100000000000003</v>
      </c>
      <c r="Z6" s="360">
        <v>3.9168144063736405</v>
      </c>
      <c r="AA6" s="321" t="s">
        <v>761</v>
      </c>
      <c r="AB6" s="226">
        <v>28.8</v>
      </c>
      <c r="AC6" s="204">
        <v>44.9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627</v>
      </c>
      <c r="C7" t="s">
        <v>757</v>
      </c>
      <c r="E7" s="167">
        <v>43312</v>
      </c>
      <c r="F7" t="s">
        <v>786</v>
      </c>
      <c r="G7" t="s">
        <v>811</v>
      </c>
      <c r="H7">
        <v>0</v>
      </c>
      <c r="I7" t="s">
        <v>760</v>
      </c>
      <c r="J7" t="s">
        <v>761</v>
      </c>
      <c r="K7">
        <v>1</v>
      </c>
      <c r="L7">
        <v>1</v>
      </c>
      <c r="M7" t="s">
        <v>812</v>
      </c>
      <c r="N7" t="s">
        <v>814</v>
      </c>
      <c r="O7" s="131">
        <v>24.9</v>
      </c>
      <c r="P7" s="131">
        <v>8.26</v>
      </c>
      <c r="Q7" s="68">
        <v>1.1000000000000001</v>
      </c>
      <c r="R7" s="68">
        <v>0.95</v>
      </c>
      <c r="S7" s="131">
        <v>1.0249999999999999</v>
      </c>
      <c r="T7" s="68">
        <v>1.1000000000000001</v>
      </c>
      <c r="U7" s="76">
        <v>0.93181818181818166</v>
      </c>
      <c r="V7" s="68">
        <v>0.15</v>
      </c>
      <c r="W7" s="77">
        <v>0.2902777777777778</v>
      </c>
      <c r="X7" s="359">
        <v>26.8</v>
      </c>
      <c r="Y7" s="68">
        <v>5.63</v>
      </c>
      <c r="Z7" s="360">
        <v>4.8082986909523129</v>
      </c>
      <c r="AA7" s="321">
        <v>0.67674965083389926</v>
      </c>
      <c r="AB7" s="205">
        <v>28.1</v>
      </c>
      <c r="AC7" s="171">
        <v>43.9</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627</v>
      </c>
      <c r="C8" t="s">
        <v>764</v>
      </c>
      <c r="E8" s="167">
        <v>43312</v>
      </c>
      <c r="F8" t="s">
        <v>786</v>
      </c>
      <c r="G8" t="s">
        <v>811</v>
      </c>
      <c r="H8">
        <v>0</v>
      </c>
      <c r="I8" t="s">
        <v>760</v>
      </c>
      <c r="J8" t="s">
        <v>761</v>
      </c>
      <c r="K8">
        <v>1</v>
      </c>
      <c r="L8">
        <v>1</v>
      </c>
      <c r="M8" t="s">
        <v>812</v>
      </c>
      <c r="N8" t="s">
        <v>814</v>
      </c>
      <c r="O8" s="131">
        <v>24.9</v>
      </c>
      <c r="P8" s="131">
        <v>8.26</v>
      </c>
      <c r="Q8" s="68">
        <v>1.1000000000000001</v>
      </c>
      <c r="R8" s="68">
        <v>0.95</v>
      </c>
      <c r="S8" s="131">
        <v>1.0249999999999999</v>
      </c>
      <c r="T8" s="68">
        <v>1.1000000000000001</v>
      </c>
      <c r="U8" s="76">
        <v>0.93181818181818166</v>
      </c>
      <c r="V8" s="68">
        <v>0.5</v>
      </c>
      <c r="W8" s="77">
        <v>0.2986111111111111</v>
      </c>
      <c r="X8" s="359">
        <v>26.8</v>
      </c>
      <c r="Y8" s="68">
        <v>4.87</v>
      </c>
      <c r="Z8" s="360">
        <v>4.1522214415767849</v>
      </c>
      <c r="AA8" s="321">
        <v>0.58440928723077701</v>
      </c>
      <c r="AB8" s="205">
        <v>28.4</v>
      </c>
      <c r="AC8" s="171">
        <v>44.5</v>
      </c>
      <c r="AD8" s="72">
        <v>0.12709677419354834</v>
      </c>
      <c r="AE8" s="72">
        <v>2.5000000000000001E-2</v>
      </c>
      <c r="AF8" s="72">
        <v>0.37146768893756849</v>
      </c>
      <c r="AG8" s="137">
        <v>0.39646768893756851</v>
      </c>
      <c r="AH8" s="75">
        <v>17.870547617184879</v>
      </c>
      <c r="AI8" s="75">
        <v>18.267015306122449</v>
      </c>
      <c r="AJ8" s="72">
        <v>173.31888140135572</v>
      </c>
      <c r="AK8" s="72">
        <v>30.704710950428328</v>
      </c>
      <c r="AL8" s="72">
        <v>5.644699983698688</v>
      </c>
      <c r="AM8" s="322">
        <v>48.575258567613204</v>
      </c>
      <c r="AN8" s="323">
        <v>48.971726256550774</v>
      </c>
      <c r="AO8" s="137">
        <v>14.129670886075944</v>
      </c>
      <c r="AP8" s="137">
        <v>14.605795780590721</v>
      </c>
      <c r="AQ8" s="72">
        <v>0.49171537911602653</v>
      </c>
      <c r="AR8" s="72">
        <v>28.735466666666667</v>
      </c>
      <c r="AV8" s="324"/>
      <c r="AW8" s="325"/>
      <c r="AX8" s="204"/>
      <c r="AY8" s="204"/>
      <c r="AZ8" s="204"/>
      <c r="BA8" s="204"/>
    </row>
    <row r="9" spans="1:53" x14ac:dyDescent="0.2">
      <c r="A9" t="s">
        <v>756</v>
      </c>
      <c r="B9" t="s">
        <v>627</v>
      </c>
      <c r="C9" t="s">
        <v>765</v>
      </c>
      <c r="E9" s="167">
        <v>43312</v>
      </c>
      <c r="F9" t="s">
        <v>786</v>
      </c>
      <c r="G9" t="s">
        <v>811</v>
      </c>
      <c r="H9">
        <v>0</v>
      </c>
      <c r="I9" t="s">
        <v>760</v>
      </c>
      <c r="J9" t="s">
        <v>761</v>
      </c>
      <c r="K9">
        <v>1</v>
      </c>
      <c r="L9">
        <v>1</v>
      </c>
      <c r="M9" t="s">
        <v>812</v>
      </c>
      <c r="N9" t="s">
        <v>814</v>
      </c>
      <c r="O9" s="131">
        <v>24.9</v>
      </c>
      <c r="P9" s="131">
        <v>8.26</v>
      </c>
      <c r="Q9" s="68">
        <v>1.1000000000000001</v>
      </c>
      <c r="R9" s="68">
        <v>0.95</v>
      </c>
      <c r="S9" s="131">
        <v>1.0249999999999999</v>
      </c>
      <c r="T9" s="68">
        <v>1.1000000000000001</v>
      </c>
      <c r="U9" s="76">
        <v>0.93181818181818166</v>
      </c>
      <c r="V9" s="68">
        <v>1</v>
      </c>
      <c r="W9" s="77">
        <v>0.30624999999999997</v>
      </c>
      <c r="X9" s="359">
        <v>26.5</v>
      </c>
      <c r="Y9" s="68">
        <v>3.65</v>
      </c>
      <c r="Z9" s="360">
        <v>3.1040011277795214</v>
      </c>
      <c r="AA9" s="321">
        <v>0.43687628710868998</v>
      </c>
      <c r="AB9" s="205">
        <v>28.8</v>
      </c>
      <c r="AC9" s="171">
        <v>45</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627</v>
      </c>
      <c r="C10" t="s">
        <v>757</v>
      </c>
      <c r="E10" s="167">
        <v>43326</v>
      </c>
      <c r="F10" t="s">
        <v>786</v>
      </c>
      <c r="G10" t="s">
        <v>811</v>
      </c>
      <c r="H10">
        <v>1</v>
      </c>
      <c r="I10" t="s">
        <v>760</v>
      </c>
      <c r="J10" t="s">
        <v>761</v>
      </c>
      <c r="K10">
        <v>5</v>
      </c>
      <c r="L10">
        <v>3</v>
      </c>
      <c r="M10" t="s">
        <v>820</v>
      </c>
      <c r="N10" t="s">
        <v>836</v>
      </c>
      <c r="O10" s="131">
        <v>24.9</v>
      </c>
      <c r="P10" s="131">
        <v>8.26</v>
      </c>
      <c r="Q10" s="68">
        <v>1</v>
      </c>
      <c r="R10" s="68">
        <v>0.95</v>
      </c>
      <c r="S10" s="131">
        <v>0.97499999999999998</v>
      </c>
      <c r="T10" s="68">
        <v>1.25</v>
      </c>
      <c r="U10" s="76">
        <v>0.78</v>
      </c>
      <c r="V10" s="68">
        <v>0.15</v>
      </c>
      <c r="W10" s="77">
        <v>0.28958333333333336</v>
      </c>
      <c r="X10" s="359">
        <v>24.6</v>
      </c>
      <c r="Y10" s="68">
        <v>5.03</v>
      </c>
      <c r="Z10" s="360">
        <v>4.3666650420639384</v>
      </c>
      <c r="AA10" s="321">
        <v>0.66159148917698563</v>
      </c>
      <c r="AB10" s="226">
        <v>24.8</v>
      </c>
      <c r="AC10" s="216">
        <v>39.200000000000003</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627</v>
      </c>
      <c r="C11" t="s">
        <v>764</v>
      </c>
      <c r="E11" s="167">
        <v>43326</v>
      </c>
      <c r="F11" t="s">
        <v>786</v>
      </c>
      <c r="G11" t="s">
        <v>811</v>
      </c>
      <c r="H11">
        <v>1</v>
      </c>
      <c r="I11" t="s">
        <v>760</v>
      </c>
      <c r="J11" t="s">
        <v>761</v>
      </c>
      <c r="K11">
        <v>5</v>
      </c>
      <c r="L11">
        <v>3</v>
      </c>
      <c r="M11" t="s">
        <v>820</v>
      </c>
      <c r="N11" t="s">
        <v>836</v>
      </c>
      <c r="O11" s="131">
        <v>24.9</v>
      </c>
      <c r="P11" s="131">
        <v>8.26</v>
      </c>
      <c r="Q11" s="68">
        <v>1</v>
      </c>
      <c r="R11" s="68">
        <v>0.95</v>
      </c>
      <c r="S11" s="131">
        <v>0.97499999999999998</v>
      </c>
      <c r="T11" s="68">
        <v>1.25</v>
      </c>
      <c r="U11" s="76">
        <v>0.78</v>
      </c>
      <c r="V11" s="68">
        <v>0.6</v>
      </c>
      <c r="W11" s="77">
        <v>0.28958333333333336</v>
      </c>
      <c r="X11" s="359">
        <v>25.1</v>
      </c>
      <c r="Y11" s="68">
        <v>4.78</v>
      </c>
      <c r="Z11" s="360">
        <v>4.1211729430185127</v>
      </c>
      <c r="AA11" s="321">
        <v>0.62439708983009168</v>
      </c>
      <c r="AB11" s="226">
        <v>26.1</v>
      </c>
      <c r="AC11" s="216">
        <v>41.4</v>
      </c>
      <c r="AD11" s="72">
        <v>0.17530120481927711</v>
      </c>
      <c r="AE11" s="72">
        <v>8.0595021530380784E-3</v>
      </c>
      <c r="AF11" s="72">
        <v>0.19178532311062432</v>
      </c>
      <c r="AG11" s="137">
        <v>0.1998448252636624</v>
      </c>
      <c r="AH11" s="75">
        <v>18.15805517473634</v>
      </c>
      <c r="AI11" s="75">
        <v>18.357900000000001</v>
      </c>
      <c r="AJ11" s="72">
        <v>195.18141884071781</v>
      </c>
      <c r="AK11" s="72">
        <v>33.333887389807494</v>
      </c>
      <c r="AL11" s="72">
        <v>5.8553452394633831</v>
      </c>
      <c r="AM11" s="322">
        <v>51.491942564543834</v>
      </c>
      <c r="AN11" s="323">
        <v>51.691787389807502</v>
      </c>
      <c r="AO11" s="137">
        <v>23.383291139240505</v>
      </c>
      <c r="AP11" s="137">
        <v>14.402415527426159</v>
      </c>
      <c r="AQ11" s="72">
        <v>0.61883958782405135</v>
      </c>
      <c r="AR11" s="72">
        <v>37.785706666666663</v>
      </c>
      <c r="AV11" s="69"/>
      <c r="AX11" s="322"/>
      <c r="AY11" s="322"/>
    </row>
    <row r="12" spans="1:53" x14ac:dyDescent="0.2">
      <c r="A12" t="s">
        <v>756</v>
      </c>
      <c r="B12" t="s">
        <v>627</v>
      </c>
      <c r="C12" t="s">
        <v>765</v>
      </c>
      <c r="E12" s="167">
        <v>43326</v>
      </c>
      <c r="F12" t="s">
        <v>786</v>
      </c>
      <c r="G12" t="s">
        <v>811</v>
      </c>
      <c r="H12">
        <v>1</v>
      </c>
      <c r="I12" t="s">
        <v>760</v>
      </c>
      <c r="J12" t="s">
        <v>761</v>
      </c>
      <c r="K12">
        <v>5</v>
      </c>
      <c r="L12">
        <v>3</v>
      </c>
      <c r="M12" t="s">
        <v>820</v>
      </c>
      <c r="N12" t="s">
        <v>836</v>
      </c>
      <c r="O12" s="131">
        <v>24.9</v>
      </c>
      <c r="P12" s="131">
        <v>8.26</v>
      </c>
      <c r="Q12" s="68">
        <v>1</v>
      </c>
      <c r="R12" s="68">
        <v>0.95</v>
      </c>
      <c r="S12" s="131">
        <v>0.97499999999999998</v>
      </c>
      <c r="T12" s="68">
        <v>1.25</v>
      </c>
      <c r="U12" s="76">
        <v>0.78</v>
      </c>
      <c r="V12" s="68">
        <v>1</v>
      </c>
      <c r="W12" s="77">
        <v>0.28958333333333336</v>
      </c>
      <c r="X12" s="359">
        <v>25.2</v>
      </c>
      <c r="Y12" s="68">
        <v>1.64</v>
      </c>
      <c r="Z12" s="360">
        <v>1.4076992066997673</v>
      </c>
      <c r="AA12" s="321">
        <v>0.21327988419133787</v>
      </c>
      <c r="AB12" s="226">
        <v>26.9</v>
      </c>
      <c r="AC12" s="216">
        <v>42.2</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627</v>
      </c>
      <c r="C13" t="s">
        <v>757</v>
      </c>
      <c r="E13" s="167">
        <v>43340</v>
      </c>
      <c r="F13" t="s">
        <v>786</v>
      </c>
      <c r="G13" t="s">
        <v>846</v>
      </c>
      <c r="H13">
        <v>1</v>
      </c>
      <c r="I13" t="s">
        <v>760</v>
      </c>
      <c r="J13" t="s">
        <v>761</v>
      </c>
      <c r="K13">
        <v>2</v>
      </c>
      <c r="L13">
        <v>1</v>
      </c>
      <c r="M13" t="s">
        <v>774</v>
      </c>
      <c r="N13" t="s">
        <v>774</v>
      </c>
      <c r="O13" s="131" t="s">
        <v>761</v>
      </c>
      <c r="P13" s="131" t="s">
        <v>761</v>
      </c>
      <c r="Q13" s="68">
        <v>0.9</v>
      </c>
      <c r="R13" s="68">
        <v>0.9</v>
      </c>
      <c r="S13" s="131">
        <v>0.9</v>
      </c>
      <c r="T13" s="68">
        <v>1.1000000000000001</v>
      </c>
      <c r="U13" s="76">
        <v>0.81818181818181812</v>
      </c>
      <c r="V13" s="68">
        <v>0.15</v>
      </c>
      <c r="W13" s="68" t="s">
        <v>761</v>
      </c>
      <c r="X13" s="359">
        <v>25</v>
      </c>
      <c r="Y13" s="68" t="s">
        <v>761</v>
      </c>
      <c r="Z13" s="361" t="s">
        <v>761</v>
      </c>
      <c r="AA13" s="321" t="s">
        <v>761</v>
      </c>
      <c r="AB13" s="226">
        <v>29</v>
      </c>
      <c r="AC13" s="216">
        <v>45.6</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627</v>
      </c>
      <c r="C14" t="s">
        <v>764</v>
      </c>
      <c r="E14" s="167">
        <v>43340</v>
      </c>
      <c r="F14" t="s">
        <v>786</v>
      </c>
      <c r="G14" t="s">
        <v>846</v>
      </c>
      <c r="H14">
        <v>1</v>
      </c>
      <c r="I14" t="s">
        <v>760</v>
      </c>
      <c r="J14" t="s">
        <v>761</v>
      </c>
      <c r="K14">
        <v>2</v>
      </c>
      <c r="L14">
        <v>1</v>
      </c>
      <c r="M14" t="s">
        <v>774</v>
      </c>
      <c r="N14" t="s">
        <v>774</v>
      </c>
      <c r="O14" s="131" t="s">
        <v>761</v>
      </c>
      <c r="P14" s="131" t="s">
        <v>761</v>
      </c>
      <c r="Q14" s="68">
        <v>0.9</v>
      </c>
      <c r="R14" s="68">
        <v>0.9</v>
      </c>
      <c r="S14" s="131">
        <v>0.9</v>
      </c>
      <c r="T14" s="68">
        <v>1.1000000000000001</v>
      </c>
      <c r="U14" s="76">
        <v>0.81818181818181812</v>
      </c>
      <c r="V14" s="68">
        <v>0.6</v>
      </c>
      <c r="W14" s="68" t="s">
        <v>761</v>
      </c>
      <c r="X14" s="359">
        <v>25</v>
      </c>
      <c r="Y14" s="68" t="s">
        <v>761</v>
      </c>
      <c r="Z14" s="361" t="s">
        <v>761</v>
      </c>
      <c r="AA14" s="321" t="s">
        <v>761</v>
      </c>
      <c r="AB14" s="226">
        <v>28.8</v>
      </c>
      <c r="AC14" s="216">
        <v>44.7</v>
      </c>
      <c r="AD14" s="72">
        <v>0.44595080983803242</v>
      </c>
      <c r="AE14" s="72">
        <v>1.2694101418812398</v>
      </c>
      <c r="AF14" s="72">
        <v>0.60607886089813812</v>
      </c>
      <c r="AG14" s="137">
        <v>1.875489002779378</v>
      </c>
      <c r="AH14" s="75">
        <v>45.513636178467607</v>
      </c>
      <c r="AI14" s="222">
        <v>47.389125181246982</v>
      </c>
      <c r="AJ14" s="72">
        <v>185.34141842556522</v>
      </c>
      <c r="AK14" s="72">
        <v>32.333879528318882</v>
      </c>
      <c r="AL14" s="72">
        <v>5.7321119868476726</v>
      </c>
      <c r="AM14" s="322">
        <v>77.847515706786481</v>
      </c>
      <c r="AN14" s="323">
        <v>79.723004709565856</v>
      </c>
      <c r="AO14" s="137">
        <v>9.6433417721518957</v>
      </c>
      <c r="AP14" s="137">
        <v>17.051524894514774</v>
      </c>
      <c r="AQ14" s="72">
        <v>0.36124330166418617</v>
      </c>
      <c r="AR14" s="72">
        <v>26.69486666666667</v>
      </c>
      <c r="AV14" s="69"/>
      <c r="AX14" s="322"/>
      <c r="AY14" s="322"/>
    </row>
    <row r="15" spans="1:53" x14ac:dyDescent="0.2">
      <c r="A15" t="s">
        <v>756</v>
      </c>
      <c r="B15" t="s">
        <v>627</v>
      </c>
      <c r="C15" t="s">
        <v>765</v>
      </c>
      <c r="E15" s="167">
        <v>43340</v>
      </c>
      <c r="F15" t="s">
        <v>786</v>
      </c>
      <c r="G15" t="s">
        <v>846</v>
      </c>
      <c r="H15">
        <v>1</v>
      </c>
      <c r="I15" t="s">
        <v>760</v>
      </c>
      <c r="J15" t="s">
        <v>761</v>
      </c>
      <c r="K15">
        <v>2</v>
      </c>
      <c r="L15">
        <v>1</v>
      </c>
      <c r="M15" t="s">
        <v>774</v>
      </c>
      <c r="N15" t="s">
        <v>774</v>
      </c>
      <c r="O15" s="131" t="s">
        <v>761</v>
      </c>
      <c r="P15" s="131" t="s">
        <v>761</v>
      </c>
      <c r="Q15" s="68">
        <v>0.9</v>
      </c>
      <c r="R15" s="68">
        <v>0.9</v>
      </c>
      <c r="S15" s="131">
        <v>0.9</v>
      </c>
      <c r="T15" s="68">
        <v>1.1000000000000001</v>
      </c>
      <c r="U15" s="76">
        <v>0.81818181818181812</v>
      </c>
      <c r="V15" s="68">
        <v>0.9</v>
      </c>
      <c r="W15" s="68" t="s">
        <v>761</v>
      </c>
      <c r="X15" s="359">
        <v>25</v>
      </c>
      <c r="Y15" s="68" t="s">
        <v>761</v>
      </c>
      <c r="Z15" s="361" t="s">
        <v>761</v>
      </c>
      <c r="AA15" s="321" t="s">
        <v>761</v>
      </c>
      <c r="AB15" s="226">
        <v>29</v>
      </c>
      <c r="AC15" s="216">
        <v>44.9</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627</v>
      </c>
      <c r="B22" s="102">
        <v>2018</v>
      </c>
      <c r="C22" s="103">
        <v>7</v>
      </c>
      <c r="D22" s="102">
        <v>16</v>
      </c>
      <c r="E22" s="82"/>
      <c r="F22" s="131">
        <v>1.1000000000000001</v>
      </c>
      <c r="G22" s="362">
        <v>4.5113711395576175</v>
      </c>
      <c r="H22" s="82"/>
      <c r="I22" s="362">
        <v>26</v>
      </c>
      <c r="J22" s="226">
        <v>28.2</v>
      </c>
      <c r="K22" s="82"/>
      <c r="L22" s="82"/>
      <c r="M22" s="108"/>
      <c r="N22" s="131" t="s">
        <v>763</v>
      </c>
      <c r="O22" s="82"/>
      <c r="P22" s="82"/>
      <c r="Q22" s="82"/>
      <c r="R22" s="140"/>
      <c r="S22" s="131" t="s">
        <v>763</v>
      </c>
      <c r="T22" s="131" t="s">
        <v>763</v>
      </c>
      <c r="U22" s="131" t="s">
        <v>763</v>
      </c>
      <c r="V22" s="85"/>
      <c r="W22" s="85"/>
      <c r="X22" s="85"/>
      <c r="Y22" s="102">
        <f>IF(C22&lt;6," ",IF(C22&lt;=9,I22, IF(C22&gt;=10," ")))</f>
        <v>26</v>
      </c>
      <c r="Z22" s="102">
        <f>IF(Y22=" ", " ", IF(Y22&gt;0, Y22+273.15))</f>
        <v>299.14999999999998</v>
      </c>
      <c r="AA22" s="102">
        <f>IF(C22&lt;6," ",IF(C22&lt;=9,J22, IF(C22&gt;=10," ")))</f>
        <v>28.2</v>
      </c>
      <c r="AB22" s="102">
        <f>IF(C22&lt;6," ",IF(C22&lt;=9,G22, IF(C22&gt;=10," ")))</f>
        <v>4.5113711395576175</v>
      </c>
      <c r="AC22" s="104">
        <f>IF(Y22=" "," ",IF(Y22&gt;0,EXP(-173.4292+249.6339*100/Z22+143.3483*LN(+Z22/100)-21.8492*Z22/100+AA22*(-0.033096+0.014259*Z22/100-0.0017*(Z22/100)^2))*1.4276))</f>
        <v>6.8942649978014048</v>
      </c>
      <c r="AD22" s="102">
        <f>IF(Y22=" "," ",IF(Y22&gt;0,AB22/AC22))</f>
        <v>0.65436578678021562</v>
      </c>
      <c r="AE22" s="105">
        <f>IF(C22&lt;6," ",IF(C22&lt;=9,F22, IF(C22&gt;=10," ")))</f>
        <v>1.1000000000000001</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627</v>
      </c>
      <c r="B23" s="102">
        <v>2018</v>
      </c>
      <c r="C23" s="103">
        <v>7</v>
      </c>
      <c r="D23" s="102">
        <v>16</v>
      </c>
      <c r="E23" s="82"/>
      <c r="F23" s="131">
        <v>1.1000000000000001</v>
      </c>
      <c r="G23" s="362">
        <v>4.2624606169013939</v>
      </c>
      <c r="H23" s="82"/>
      <c r="I23" s="362">
        <v>25.9</v>
      </c>
      <c r="J23" s="226">
        <v>28.6</v>
      </c>
      <c r="K23" s="82"/>
      <c r="L23" s="82"/>
      <c r="M23" s="108"/>
      <c r="N23" s="137">
        <v>0.24314093107122364</v>
      </c>
      <c r="O23" s="82"/>
      <c r="P23" s="82"/>
      <c r="Q23" s="82"/>
      <c r="R23" s="140"/>
      <c r="S23" s="323">
        <v>32.404158420231091</v>
      </c>
      <c r="T23" s="137">
        <v>5.6736202531645583</v>
      </c>
      <c r="U23" s="137">
        <v>8.6272864135021052</v>
      </c>
      <c r="V23" s="85"/>
      <c r="W23" s="85"/>
      <c r="X23" s="85"/>
      <c r="Y23" s="102">
        <f t="shared" ref="Y23:Y33" si="0">IF(C23&lt;6," ",IF(C23&lt;=9,I23, IF(C23&gt;=10," ")))</f>
        <v>25.9</v>
      </c>
      <c r="Z23" s="102">
        <f t="shared" ref="Z23:Z33" si="1">IF(Y23=" ", " ", IF(Y23&gt;0, Y23+273.15))</f>
        <v>299.04999999999995</v>
      </c>
      <c r="AA23" s="102">
        <f t="shared" ref="AA23:AA33" si="2">IF(C23&lt;6," ",IF(C23&lt;=9,J23, IF(C23&gt;=10," ")))</f>
        <v>28.6</v>
      </c>
      <c r="AB23" s="102">
        <f t="shared" ref="AB23:AB33" si="3">IF(C23&lt;6," ",IF(C23&lt;=9,G23, IF(C23&gt;=10," ")))</f>
        <v>4.2624606169013939</v>
      </c>
      <c r="AC23" s="104">
        <f t="shared" ref="AC23:AC33" si="4">IF(Y23=" "," ",IF(Y23&gt;0,EXP(-173.4292+249.6339*100/Z23+143.3483*LN(+Z23/100)-21.8492*Z23/100+AA23*(-0.033096+0.014259*Z23/100-0.0017*(Z23/100)^2))*1.4276))</f>
        <v>6.890463970860468</v>
      </c>
      <c r="AD23" s="102">
        <f t="shared" ref="AD23:AD30" si="5">IF(Y23=" "," ",IF(Y23&gt;0,AB23/AC23))</f>
        <v>0.6186028451679294</v>
      </c>
      <c r="AE23" s="105">
        <f t="shared" ref="AE23:AE33" si="6">IF(C23&lt;6," ",IF(C23&lt;=9,F23, IF(C23&gt;=10," ")))</f>
        <v>1.1000000000000001</v>
      </c>
      <c r="AF23" s="102">
        <f t="shared" ref="AF23:AF33" si="7">IF(Y23=" "," ",N23)</f>
        <v>0.24314093107122364</v>
      </c>
      <c r="AG23" s="105">
        <f t="shared" ref="AG23:AG33" si="8">IF(C23&lt;6," ",IF(C23&lt;=9,T23, IF(C23&gt;=10," ")))</f>
        <v>5.6736202531645583</v>
      </c>
      <c r="AH23" s="105">
        <f t="shared" ref="AH23:AH33" si="9">IF(C23&lt;6," ",IF(C23&lt;=9,U23, IF(C23&gt;=10," ")))</f>
        <v>8.6272864135021052</v>
      </c>
      <c r="AI23" s="102">
        <f t="shared" ref="AI23" si="10">IF(Y23=" ", " ", IF(Y23&gt;0, SUM(AG23:AH23)))</f>
        <v>14.300906666666663</v>
      </c>
      <c r="AJ23" s="106">
        <f t="shared" ref="AJ23:AJ33" si="11">IF(C23&lt;6," ",IF(C23&lt;=9,S23, IF(C23&gt;=10," ")))</f>
        <v>32.404158420231091</v>
      </c>
      <c r="AK23" s="107">
        <f t="shared" ref="AK23:AK32" si="12">IF(Y23=" ", " ", IF(Y23&gt;0, AJ23-AF23))</f>
        <v>32.161017489159867</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627</v>
      </c>
      <c r="B24" s="102">
        <v>2018</v>
      </c>
      <c r="C24" s="103">
        <v>7</v>
      </c>
      <c r="D24" s="102">
        <v>16</v>
      </c>
      <c r="E24" s="82"/>
      <c r="F24" s="131">
        <v>1.1000000000000001</v>
      </c>
      <c r="G24" s="362">
        <v>3.9168144063736405</v>
      </c>
      <c r="H24" s="82"/>
      <c r="I24" s="362">
        <v>25.7</v>
      </c>
      <c r="J24" s="226">
        <v>28.8</v>
      </c>
      <c r="K24" s="82"/>
      <c r="L24" s="82"/>
      <c r="M24" s="108"/>
      <c r="N24" s="131" t="s">
        <v>763</v>
      </c>
      <c r="O24" s="82"/>
      <c r="P24" s="82"/>
      <c r="Q24" s="82"/>
      <c r="R24" s="140"/>
      <c r="S24" s="131" t="s">
        <v>763</v>
      </c>
      <c r="T24" s="131" t="s">
        <v>763</v>
      </c>
      <c r="U24" s="131" t="s">
        <v>763</v>
      </c>
      <c r="V24" s="85"/>
      <c r="W24" s="85"/>
      <c r="X24" s="85"/>
      <c r="Y24" s="102">
        <f t="shared" si="0"/>
        <v>25.7</v>
      </c>
      <c r="Z24" s="102">
        <f t="shared" si="1"/>
        <v>298.84999999999997</v>
      </c>
      <c r="AA24" s="102">
        <f t="shared" si="2"/>
        <v>28.8</v>
      </c>
      <c r="AB24" s="102">
        <f t="shared" si="3"/>
        <v>3.9168144063736405</v>
      </c>
      <c r="AC24" s="104">
        <f t="shared" si="4"/>
        <v>6.9062915004696785</v>
      </c>
      <c r="AD24" s="102">
        <f t="shared" si="5"/>
        <v>0.56713713953534517</v>
      </c>
      <c r="AE24" s="105">
        <f t="shared" si="6"/>
        <v>1.1000000000000001</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627</v>
      </c>
      <c r="B25" s="102">
        <v>2018</v>
      </c>
      <c r="C25" s="103">
        <v>7</v>
      </c>
      <c r="D25" s="102">
        <v>31</v>
      </c>
      <c r="E25" s="82"/>
      <c r="F25" s="131">
        <v>1.0249999999999999</v>
      </c>
      <c r="G25" s="362">
        <v>4.8082986909523129</v>
      </c>
      <c r="H25" s="82"/>
      <c r="I25" s="362">
        <v>26.8</v>
      </c>
      <c r="J25" s="205">
        <v>28.1</v>
      </c>
      <c r="K25" s="82"/>
      <c r="L25" s="82"/>
      <c r="M25" s="108"/>
      <c r="N25" s="131" t="s">
        <v>763</v>
      </c>
      <c r="O25" s="82"/>
      <c r="P25" s="82"/>
      <c r="Q25" s="82"/>
      <c r="R25" s="140"/>
      <c r="S25" s="131" t="s">
        <v>763</v>
      </c>
      <c r="T25" s="131" t="s">
        <v>763</v>
      </c>
      <c r="U25" s="131" t="s">
        <v>763</v>
      </c>
      <c r="V25" s="85"/>
      <c r="W25" s="85"/>
      <c r="X25" s="85"/>
      <c r="Y25" s="102">
        <f t="shared" si="0"/>
        <v>26.8</v>
      </c>
      <c r="Z25" s="102">
        <f t="shared" si="1"/>
        <v>299.95</v>
      </c>
      <c r="AA25" s="102">
        <f t="shared" si="2"/>
        <v>28.1</v>
      </c>
      <c r="AB25" s="102">
        <f t="shared" si="3"/>
        <v>4.8082986909523129</v>
      </c>
      <c r="AC25" s="104">
        <f t="shared" si="4"/>
        <v>6.8049466668914924</v>
      </c>
      <c r="AD25" s="102">
        <f t="shared" si="5"/>
        <v>0.70658873997446758</v>
      </c>
      <c r="AE25" s="105">
        <f t="shared" si="6"/>
        <v>1.0249999999999999</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627</v>
      </c>
      <c r="B26" s="102">
        <v>2018</v>
      </c>
      <c r="C26" s="103">
        <v>7</v>
      </c>
      <c r="D26" s="102">
        <v>31</v>
      </c>
      <c r="E26" s="82"/>
      <c r="F26" s="131">
        <v>1.0249999999999999</v>
      </c>
      <c r="G26" s="362">
        <v>4.1522214415767849</v>
      </c>
      <c r="H26" s="82"/>
      <c r="I26" s="362">
        <v>26.8</v>
      </c>
      <c r="J26" s="205">
        <v>28.4</v>
      </c>
      <c r="K26" s="82"/>
      <c r="L26" s="82"/>
      <c r="M26" s="108"/>
      <c r="N26" s="137">
        <v>0.39646768893756851</v>
      </c>
      <c r="O26" s="82"/>
      <c r="P26" s="82"/>
      <c r="Q26" s="82"/>
      <c r="R26" s="140"/>
      <c r="S26" s="323">
        <v>48.971726256550774</v>
      </c>
      <c r="T26" s="137">
        <v>14.129670886075944</v>
      </c>
      <c r="U26" s="137">
        <v>14.605795780590721</v>
      </c>
      <c r="V26" s="85"/>
      <c r="W26" s="85"/>
      <c r="X26" s="85"/>
      <c r="Y26" s="102">
        <f t="shared" si="0"/>
        <v>26.8</v>
      </c>
      <c r="Z26" s="102">
        <f t="shared" si="1"/>
        <v>299.95</v>
      </c>
      <c r="AA26" s="102">
        <f t="shared" si="2"/>
        <v>28.4</v>
      </c>
      <c r="AB26" s="102">
        <f t="shared" si="3"/>
        <v>4.1522214415767849</v>
      </c>
      <c r="AC26" s="104">
        <f t="shared" si="4"/>
        <v>6.7934810942017805</v>
      </c>
      <c r="AD26" s="102">
        <f t="shared" si="5"/>
        <v>0.61120674128624508</v>
      </c>
      <c r="AE26" s="105">
        <f t="shared" si="6"/>
        <v>1.0249999999999999</v>
      </c>
      <c r="AF26" s="102">
        <f t="shared" si="7"/>
        <v>0.39646768893756851</v>
      </c>
      <c r="AG26" s="105">
        <f t="shared" si="8"/>
        <v>14.129670886075944</v>
      </c>
      <c r="AH26" s="105">
        <f t="shared" si="9"/>
        <v>14.605795780590721</v>
      </c>
      <c r="AI26" s="102">
        <f t="shared" ref="AI26" si="13">IF(Y26=" ", " ", IF(Y26&gt;0, SUM(AG26:AH26)))</f>
        <v>28.735466666666667</v>
      </c>
      <c r="AJ26" s="106">
        <f t="shared" si="11"/>
        <v>48.971726256550774</v>
      </c>
      <c r="AK26" s="107">
        <f t="shared" si="12"/>
        <v>48.575258567613204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627</v>
      </c>
      <c r="B27" s="102">
        <v>2018</v>
      </c>
      <c r="C27" s="103">
        <v>7</v>
      </c>
      <c r="D27" s="102">
        <v>31</v>
      </c>
      <c r="E27" s="82"/>
      <c r="F27" s="131">
        <v>1.0249999999999999</v>
      </c>
      <c r="G27" s="362">
        <v>3.1040011277795214</v>
      </c>
      <c r="H27" s="82"/>
      <c r="I27" s="362">
        <v>26.5</v>
      </c>
      <c r="J27" s="205">
        <v>28.8</v>
      </c>
      <c r="K27" s="82"/>
      <c r="L27" s="82"/>
      <c r="M27" s="108"/>
      <c r="N27" s="131" t="s">
        <v>763</v>
      </c>
      <c r="O27" s="82"/>
      <c r="P27" s="82"/>
      <c r="Q27" s="82"/>
      <c r="R27" s="140"/>
      <c r="S27" s="131" t="s">
        <v>763</v>
      </c>
      <c r="T27" s="131" t="s">
        <v>763</v>
      </c>
      <c r="U27" s="131" t="s">
        <v>763</v>
      </c>
      <c r="V27" s="85"/>
      <c r="W27" s="85"/>
      <c r="X27" s="85"/>
      <c r="Y27" s="102">
        <f t="shared" si="0"/>
        <v>26.5</v>
      </c>
      <c r="Z27" s="102">
        <f t="shared" si="1"/>
        <v>299.64999999999998</v>
      </c>
      <c r="AA27" s="102">
        <f t="shared" si="2"/>
        <v>28.8</v>
      </c>
      <c r="AB27" s="102">
        <f t="shared" si="3"/>
        <v>3.1040011277795214</v>
      </c>
      <c r="AC27" s="104">
        <f t="shared" si="4"/>
        <v>6.8127089543249673</v>
      </c>
      <c r="AD27" s="102">
        <f t="shared" si="5"/>
        <v>0.45561921822727847</v>
      </c>
      <c r="AE27" s="105">
        <f t="shared" si="6"/>
        <v>1.0249999999999999</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627</v>
      </c>
      <c r="B28" s="102">
        <v>2018</v>
      </c>
      <c r="C28" s="103">
        <v>8</v>
      </c>
      <c r="D28" s="102">
        <v>14</v>
      </c>
      <c r="E28" s="82"/>
      <c r="F28" s="131">
        <v>0.97499999999999998</v>
      </c>
      <c r="G28" s="362">
        <v>4.3666650420639384</v>
      </c>
      <c r="H28" s="82"/>
      <c r="I28" s="362">
        <v>24.6</v>
      </c>
      <c r="J28" s="226">
        <v>24.8</v>
      </c>
      <c r="K28" s="82"/>
      <c r="L28" s="82"/>
      <c r="M28" s="82"/>
      <c r="N28" s="131" t="s">
        <v>763</v>
      </c>
      <c r="O28" s="82"/>
      <c r="P28" s="82"/>
      <c r="Q28" s="82"/>
      <c r="R28" s="140"/>
      <c r="S28" s="131" t="s">
        <v>763</v>
      </c>
      <c r="T28" s="131" t="s">
        <v>763</v>
      </c>
      <c r="U28" s="131" t="s">
        <v>763</v>
      </c>
      <c r="V28" s="85"/>
      <c r="W28" s="85"/>
      <c r="X28" s="85"/>
      <c r="Y28" s="102">
        <f t="shared" si="0"/>
        <v>24.6</v>
      </c>
      <c r="Z28" s="102">
        <f t="shared" si="1"/>
        <v>297.75</v>
      </c>
      <c r="AA28" s="102">
        <f t="shared" si="2"/>
        <v>24.8</v>
      </c>
      <c r="AB28" s="102">
        <f t="shared" si="3"/>
        <v>4.3666650420639384</v>
      </c>
      <c r="AC28" s="104">
        <f t="shared" si="4"/>
        <v>7.2016109864817048</v>
      </c>
      <c r="AD28" s="102">
        <f t="shared" si="5"/>
        <v>0.60634558715552633</v>
      </c>
      <c r="AE28" s="105">
        <f t="shared" si="6"/>
        <v>0.97499999999999998</v>
      </c>
      <c r="AF28" s="102" t="str">
        <f t="shared" si="7"/>
        <v>NS</v>
      </c>
      <c r="AG28" s="105" t="str">
        <f t="shared" si="8"/>
        <v>NS</v>
      </c>
      <c r="AH28" s="105" t="str">
        <f t="shared" si="9"/>
        <v>NS</v>
      </c>
      <c r="AI28" s="102"/>
      <c r="AJ28" s="106" t="str">
        <f t="shared" si="11"/>
        <v>NS</v>
      </c>
      <c r="AK28" s="107"/>
      <c r="AL28" s="82"/>
      <c r="AM28" s="82">
        <f>AD36</f>
        <v>0.5557066877975545</v>
      </c>
      <c r="AN28" s="82">
        <f>AE36</f>
        <v>1</v>
      </c>
      <c r="AO28" s="82">
        <f>AF36</f>
        <v>0.67873561201295818</v>
      </c>
      <c r="AP28" s="82">
        <f>AI36</f>
        <v>26.879236666666667</v>
      </c>
      <c r="AQ28" s="113">
        <f>AK36</f>
        <v>52.518933582025852</v>
      </c>
      <c r="AR28" s="118"/>
      <c r="AS28" s="115" t="s">
        <v>497</v>
      </c>
      <c r="AT28" s="115" t="s">
        <v>497</v>
      </c>
      <c r="AU28" s="115" t="s">
        <v>497</v>
      </c>
      <c r="AV28" s="115" t="s">
        <v>497</v>
      </c>
      <c r="AW28" s="115" t="s">
        <v>497</v>
      </c>
      <c r="AX28" s="116" t="s">
        <v>498</v>
      </c>
      <c r="AY28" s="102"/>
      <c r="AZ28" s="102"/>
      <c r="BA28" s="82"/>
      <c r="BB28" s="82"/>
    </row>
    <row r="29" spans="1:54" ht="16" x14ac:dyDescent="0.2">
      <c r="A29" s="101" t="s">
        <v>627</v>
      </c>
      <c r="B29" s="102">
        <v>2018</v>
      </c>
      <c r="C29" s="103">
        <v>8</v>
      </c>
      <c r="D29" s="102">
        <v>14</v>
      </c>
      <c r="E29" s="82"/>
      <c r="F29" s="131">
        <v>0.97499999999999998</v>
      </c>
      <c r="G29" s="362">
        <v>4.1211729430185127</v>
      </c>
      <c r="H29" s="82"/>
      <c r="I29" s="362">
        <v>25.1</v>
      </c>
      <c r="J29" s="226">
        <v>26.1</v>
      </c>
      <c r="K29" s="82"/>
      <c r="L29" s="82"/>
      <c r="M29" s="108"/>
      <c r="N29" s="137">
        <v>0.1998448252636624</v>
      </c>
      <c r="O29" s="82"/>
      <c r="P29" s="82"/>
      <c r="Q29" s="82"/>
      <c r="R29" s="140"/>
      <c r="S29" s="323">
        <v>51.691787389807502</v>
      </c>
      <c r="T29" s="137">
        <v>23.383291139240505</v>
      </c>
      <c r="U29" s="137">
        <v>14.402415527426159</v>
      </c>
      <c r="V29" s="85"/>
      <c r="W29" s="85"/>
      <c r="X29" s="85"/>
      <c r="Y29" s="102">
        <f t="shared" si="0"/>
        <v>25.1</v>
      </c>
      <c r="Z29" s="102">
        <f t="shared" si="1"/>
        <v>298.25</v>
      </c>
      <c r="AA29" s="102">
        <f t="shared" si="2"/>
        <v>26.1</v>
      </c>
      <c r="AB29" s="102">
        <f t="shared" si="3"/>
        <v>4.1211729430185127</v>
      </c>
      <c r="AC29" s="104">
        <f t="shared" si="4"/>
        <v>7.0861113491827066</v>
      </c>
      <c r="AD29" s="102">
        <f t="shared" si="5"/>
        <v>0.58158455885594262</v>
      </c>
      <c r="AE29" s="105">
        <f t="shared" si="6"/>
        <v>0.97499999999999998</v>
      </c>
      <c r="AF29" s="102">
        <f t="shared" si="7"/>
        <v>0.1998448252636624</v>
      </c>
      <c r="AG29" s="105">
        <f t="shared" si="8"/>
        <v>23.383291139240505</v>
      </c>
      <c r="AH29" s="105">
        <f t="shared" si="9"/>
        <v>14.402415527426159</v>
      </c>
      <c r="AI29" s="102">
        <f t="shared" ref="AI29" si="14">IF(Y29=" ", " ", IF(Y29&gt;0, SUM(AG29:AH29)))</f>
        <v>37.785706666666663</v>
      </c>
      <c r="AJ29" s="106">
        <f t="shared" si="11"/>
        <v>51.691787389807502</v>
      </c>
      <c r="AK29" s="107">
        <f t="shared" si="12"/>
        <v>51.491942564543841</v>
      </c>
      <c r="AL29" s="82"/>
      <c r="AM29" s="82"/>
      <c r="AN29" s="82"/>
      <c r="AO29" s="82"/>
      <c r="AP29" s="85"/>
      <c r="AQ29" s="82"/>
      <c r="AR29" s="82"/>
      <c r="AS29" s="115">
        <f>((LN(AM28)-LN(0.4))/(LN(0.9)-LN(0.4))*100)</f>
        <v>40.543077744224867</v>
      </c>
      <c r="AT29" s="120">
        <f>((LN(AN28)-LN(0.6))/(LN(3)-LN(0.6))*100)</f>
        <v>31.739380551401471</v>
      </c>
      <c r="AU29" s="115">
        <f>((LN(AO28)-LN(10))/(LN(1)-LN(10))*100)</f>
        <v>116.82993635756304</v>
      </c>
      <c r="AV29" s="115">
        <f>((LN(AP28)-LN(10))/(LN(3)-LN(10))*100)</f>
        <v>-82.125528158735733</v>
      </c>
      <c r="AW29" s="115">
        <f>((LN(AQ28)-LN(43))/(LN(20)-LN(43))*100)</f>
        <v>-26.124367026033497</v>
      </c>
      <c r="AX29" s="82"/>
      <c r="AY29" s="82"/>
      <c r="AZ29" s="82"/>
      <c r="BA29" s="82"/>
      <c r="BB29" s="82"/>
    </row>
    <row r="30" spans="1:54" ht="16" x14ac:dyDescent="0.2">
      <c r="A30" s="101" t="s">
        <v>627</v>
      </c>
      <c r="B30" s="102">
        <v>2018</v>
      </c>
      <c r="C30" s="103">
        <v>8</v>
      </c>
      <c r="D30" s="102">
        <v>14</v>
      </c>
      <c r="E30" s="82"/>
      <c r="F30" s="131">
        <v>0.97499999999999998</v>
      </c>
      <c r="G30" s="362">
        <v>1.4076992066997673</v>
      </c>
      <c r="H30" s="82"/>
      <c r="I30" s="362">
        <v>25.2</v>
      </c>
      <c r="J30" s="226">
        <v>26.9</v>
      </c>
      <c r="K30" s="82"/>
      <c r="L30" s="82"/>
      <c r="M30" s="108"/>
      <c r="N30" s="131" t="s">
        <v>763</v>
      </c>
      <c r="O30" s="82"/>
      <c r="P30" s="82"/>
      <c r="Q30" s="82"/>
      <c r="R30" s="140"/>
      <c r="S30" s="131" t="s">
        <v>763</v>
      </c>
      <c r="T30" s="131" t="s">
        <v>763</v>
      </c>
      <c r="U30" s="131" t="s">
        <v>763</v>
      </c>
      <c r="V30" s="85"/>
      <c r="W30" s="85"/>
      <c r="X30" s="85"/>
      <c r="Y30" s="102">
        <f t="shared" si="0"/>
        <v>25.2</v>
      </c>
      <c r="Z30" s="102">
        <f t="shared" si="1"/>
        <v>298.34999999999997</v>
      </c>
      <c r="AA30" s="102">
        <f t="shared" si="2"/>
        <v>26.9</v>
      </c>
      <c r="AB30" s="102">
        <f t="shared" si="3"/>
        <v>1.4076992066997673</v>
      </c>
      <c r="AC30" s="104">
        <f t="shared" si="4"/>
        <v>7.0416798165356127</v>
      </c>
      <c r="AD30" s="102">
        <f t="shared" si="5"/>
        <v>0.19990957319504077</v>
      </c>
      <c r="AE30" s="105">
        <f t="shared" si="6"/>
        <v>0.97499999999999998</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40.543077744224867</v>
      </c>
      <c r="AT30" s="82">
        <f t="shared" ref="AT30:AW30" si="15">IF(AT29&gt;100, 100, IF(AT29&lt;0, 0, AT29))</f>
        <v>31.739380551401471</v>
      </c>
      <c r="AU30" s="82">
        <f t="shared" si="15"/>
        <v>100</v>
      </c>
      <c r="AV30" s="82">
        <f t="shared" si="15"/>
        <v>0</v>
      </c>
      <c r="AW30" s="82">
        <f t="shared" si="15"/>
        <v>0</v>
      </c>
      <c r="AX30" s="129">
        <f>AVERAGE(AS30:AW30)</f>
        <v>34.456491659125263</v>
      </c>
      <c r="AY30" s="84"/>
      <c r="AZ30" s="84"/>
      <c r="BA30" s="84" t="str">
        <f>IF(AX30&gt;65, "Acceptable; Ongoing Protection is Required", "Unacceptable; Immediate Restoration is Required")</f>
        <v>Unacceptable; Immediate Restoration is Required</v>
      </c>
      <c r="BB30" s="82"/>
    </row>
    <row r="31" spans="1:54" ht="16" x14ac:dyDescent="0.2">
      <c r="A31" s="101" t="s">
        <v>627</v>
      </c>
      <c r="B31" s="102">
        <v>2018</v>
      </c>
      <c r="C31" s="103">
        <v>8</v>
      </c>
      <c r="D31" s="102">
        <v>28</v>
      </c>
      <c r="E31" s="82"/>
      <c r="F31" s="131">
        <v>0.9</v>
      </c>
      <c r="G31" s="362" t="s">
        <v>761</v>
      </c>
      <c r="H31" s="82"/>
      <c r="I31" s="362">
        <v>25</v>
      </c>
      <c r="J31" s="226">
        <v>29</v>
      </c>
      <c r="K31" s="82"/>
      <c r="L31" s="82"/>
      <c r="M31" s="108"/>
      <c r="N31" s="131" t="s">
        <v>763</v>
      </c>
      <c r="O31" s="82"/>
      <c r="P31" s="82"/>
      <c r="Q31" s="82"/>
      <c r="R31" s="140"/>
      <c r="S31" s="131" t="s">
        <v>763</v>
      </c>
      <c r="T31" s="131" t="s">
        <v>763</v>
      </c>
      <c r="U31" s="131" t="s">
        <v>763</v>
      </c>
      <c r="V31" s="85"/>
      <c r="W31" s="85"/>
      <c r="X31" s="85"/>
      <c r="Y31" s="102">
        <f t="shared" si="0"/>
        <v>25</v>
      </c>
      <c r="Z31" s="102">
        <f t="shared" si="1"/>
        <v>298.14999999999998</v>
      </c>
      <c r="AA31" s="102">
        <f t="shared" si="2"/>
        <v>29</v>
      </c>
      <c r="AB31" s="102" t="str">
        <f t="shared" si="3"/>
        <v>ND</v>
      </c>
      <c r="AC31" s="104">
        <f t="shared" si="4"/>
        <v>6.982210812140087</v>
      </c>
      <c r="AD31" s="102"/>
      <c r="AE31" s="105">
        <f t="shared" si="6"/>
        <v>0.9</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34.456491659125263</v>
      </c>
      <c r="AY31" s="85"/>
      <c r="AZ31" s="85"/>
      <c r="BA31" s="82"/>
      <c r="BB31" s="82"/>
    </row>
    <row r="32" spans="1:54" ht="16" x14ac:dyDescent="0.2">
      <c r="A32" s="101" t="s">
        <v>627</v>
      </c>
      <c r="B32" s="102">
        <v>2018</v>
      </c>
      <c r="C32" s="103">
        <v>8</v>
      </c>
      <c r="D32" s="102">
        <v>28</v>
      </c>
      <c r="E32" s="82"/>
      <c r="F32" s="131">
        <v>0.9</v>
      </c>
      <c r="G32" s="362" t="s">
        <v>761</v>
      </c>
      <c r="H32" s="82"/>
      <c r="I32" s="362">
        <v>25</v>
      </c>
      <c r="J32" s="226">
        <v>28.8</v>
      </c>
      <c r="K32" s="82"/>
      <c r="L32" s="82"/>
      <c r="M32" s="108"/>
      <c r="N32" s="137">
        <v>1.875489002779378</v>
      </c>
      <c r="O32" s="82"/>
      <c r="P32" s="82"/>
      <c r="Q32" s="82"/>
      <c r="R32" s="140"/>
      <c r="S32" s="323">
        <v>79.723004709565856</v>
      </c>
      <c r="T32" s="137">
        <v>9.6433417721518957</v>
      </c>
      <c r="U32" s="137">
        <v>17.051524894514774</v>
      </c>
      <c r="V32" s="85"/>
      <c r="W32" s="85"/>
      <c r="X32" s="85"/>
      <c r="Y32" s="102">
        <f t="shared" si="0"/>
        <v>25</v>
      </c>
      <c r="Z32" s="102">
        <f t="shared" si="1"/>
        <v>298.14999999999998</v>
      </c>
      <c r="AA32" s="102">
        <f t="shared" si="2"/>
        <v>28.8</v>
      </c>
      <c r="AB32" s="102" t="str">
        <f t="shared" si="3"/>
        <v>ND</v>
      </c>
      <c r="AC32" s="104">
        <f t="shared" si="4"/>
        <v>6.9901676243568867</v>
      </c>
      <c r="AD32" s="102"/>
      <c r="AE32" s="105">
        <f t="shared" si="6"/>
        <v>0.9</v>
      </c>
      <c r="AF32" s="102">
        <f t="shared" si="7"/>
        <v>1.875489002779378</v>
      </c>
      <c r="AG32" s="105">
        <f t="shared" si="8"/>
        <v>9.6433417721518957</v>
      </c>
      <c r="AH32" s="105">
        <f t="shared" si="9"/>
        <v>17.051524894514774</v>
      </c>
      <c r="AI32" s="102">
        <f t="shared" ref="AI32" si="16">IF(Y32=" ", " ", IF(Y32&gt;0, SUM(AG32:AH32)))</f>
        <v>26.69486666666667</v>
      </c>
      <c r="AJ32" s="106">
        <f t="shared" si="11"/>
        <v>79.723004709565856</v>
      </c>
      <c r="AK32" s="107">
        <f t="shared" si="12"/>
        <v>77.847515706786481</v>
      </c>
      <c r="AL32" s="82"/>
      <c r="AM32" s="82"/>
      <c r="AN32" s="82"/>
      <c r="AO32" s="82"/>
      <c r="AP32" s="82"/>
      <c r="AQ32" s="82"/>
      <c r="AR32" s="82"/>
      <c r="AS32" s="82"/>
      <c r="AT32" s="82"/>
      <c r="AU32" s="82"/>
      <c r="AV32" s="82"/>
      <c r="AW32" s="82"/>
      <c r="AX32" s="82">
        <f>AVERAGE(AS30:AW30)</f>
        <v>34.456491659125263</v>
      </c>
      <c r="AY32" s="82"/>
      <c r="AZ32" s="82"/>
      <c r="BA32" s="82"/>
      <c r="BB32" s="82"/>
    </row>
    <row r="33" spans="1:54" ht="16" x14ac:dyDescent="0.2">
      <c r="A33" s="101" t="s">
        <v>627</v>
      </c>
      <c r="B33" s="102">
        <v>2018</v>
      </c>
      <c r="C33" s="103">
        <v>8</v>
      </c>
      <c r="D33" s="102">
        <v>28</v>
      </c>
      <c r="E33" s="82"/>
      <c r="F33" s="131">
        <v>0.9</v>
      </c>
      <c r="G33" s="362" t="s">
        <v>761</v>
      </c>
      <c r="H33" s="82"/>
      <c r="I33" s="362">
        <v>25</v>
      </c>
      <c r="J33" s="226">
        <v>29</v>
      </c>
      <c r="K33" s="82"/>
      <c r="L33" s="82"/>
      <c r="M33" s="82"/>
      <c r="N33" s="131" t="s">
        <v>763</v>
      </c>
      <c r="O33" s="82"/>
      <c r="P33" s="82"/>
      <c r="Q33" s="82"/>
      <c r="R33" s="140"/>
      <c r="S33" s="131" t="s">
        <v>763</v>
      </c>
      <c r="T33" s="131" t="s">
        <v>763</v>
      </c>
      <c r="U33" s="131" t="s">
        <v>763</v>
      </c>
      <c r="V33" s="85"/>
      <c r="W33" s="85"/>
      <c r="X33" s="85"/>
      <c r="Y33" s="102">
        <f t="shared" si="0"/>
        <v>25</v>
      </c>
      <c r="Z33" s="102">
        <f t="shared" si="1"/>
        <v>298.14999999999998</v>
      </c>
      <c r="AA33" s="102">
        <f t="shared" si="2"/>
        <v>29</v>
      </c>
      <c r="AB33" s="102" t="str">
        <f t="shared" si="3"/>
        <v>ND</v>
      </c>
      <c r="AC33" s="104">
        <f t="shared" si="4"/>
        <v>6.982210812140087</v>
      </c>
      <c r="AD33" s="102"/>
      <c r="AE33" s="105">
        <f t="shared" si="6"/>
        <v>0.9</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0.5557066877975545</v>
      </c>
      <c r="AE36" s="84">
        <f>_xlfn.AGGREGATE(1, 6,AE22:AE35)</f>
        <v>1</v>
      </c>
      <c r="AF36" s="84">
        <f>_xlfn.AGGREGATE(1, 6,AF22:AF35)</f>
        <v>0.67873561201295818</v>
      </c>
      <c r="AG36" s="82"/>
      <c r="AH36" s="82"/>
      <c r="AI36" s="84">
        <f>_xlfn.AGGREGATE(1, 6,AI22:AI35)</f>
        <v>26.879236666666667</v>
      </c>
      <c r="AJ36" s="82"/>
      <c r="AK36" s="84">
        <f>_xlfn.AGGREGATE(1, 6,AK22:AK35)</f>
        <v>52.518933582025852</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0.5557066877975545</v>
      </c>
      <c r="AE37" s="126">
        <f>AVERAGE(AE22:AE33)</f>
        <v>1</v>
      </c>
      <c r="AF37" s="126">
        <f>AVERAGE(AF22:AF33)</f>
        <v>0.67873561201295818</v>
      </c>
      <c r="AG37" s="126"/>
      <c r="AH37" s="126"/>
      <c r="AI37" s="126">
        <f>AVERAGE(AI23:AI32)</f>
        <v>26.879236666666667</v>
      </c>
      <c r="AJ37" s="126"/>
      <c r="AK37" s="127">
        <f>AVERAGE(AK23:AK30)</f>
        <v>44.076072873772311</v>
      </c>
      <c r="AL37" s="82"/>
      <c r="AM37" s="82"/>
      <c r="AN37" s="82"/>
      <c r="AO37" s="82"/>
      <c r="AP37" s="82"/>
      <c r="AQ37" s="82"/>
      <c r="AR37" s="82"/>
      <c r="AS37" s="82"/>
      <c r="AT37" s="82"/>
      <c r="AU37" s="82"/>
      <c r="AV37" s="82"/>
      <c r="AW37" s="82"/>
      <c r="AX37" s="82"/>
      <c r="AY37" s="82"/>
      <c r="AZ37" s="82"/>
      <c r="BA37" s="82"/>
      <c r="BB37" s="82"/>
    </row>
    <row r="38" spans="1:54" x14ac:dyDescent="0.2">
      <c r="AD38">
        <f>AVERAGE(AD22:AD33)</f>
        <v>0.5557066877975545</v>
      </c>
      <c r="AK38" s="368">
        <f>AVERAGE(AK23:AK33)</f>
        <v>52.518933582025852</v>
      </c>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627</v>
      </c>
      <c r="C43" s="68" t="s">
        <v>757</v>
      </c>
      <c r="E43" s="69">
        <v>43654</v>
      </c>
      <c r="F43" t="s">
        <v>866</v>
      </c>
      <c r="G43" t="s">
        <v>871</v>
      </c>
      <c r="H43" s="68">
        <v>1</v>
      </c>
      <c r="I43" s="68" t="s">
        <v>760</v>
      </c>
      <c r="J43" s="326">
        <v>0.51666666666666705</v>
      </c>
      <c r="K43" s="68">
        <v>2</v>
      </c>
      <c r="L43">
        <v>1</v>
      </c>
      <c r="M43" t="s">
        <v>787</v>
      </c>
      <c r="N43" t="s">
        <v>874</v>
      </c>
      <c r="O43" s="205">
        <v>23.5</v>
      </c>
      <c r="P43" s="131">
        <v>8.5</v>
      </c>
      <c r="Q43" s="68">
        <v>0.9</v>
      </c>
      <c r="R43" s="68">
        <v>0.9</v>
      </c>
      <c r="S43" s="131">
        <v>0.9</v>
      </c>
      <c r="T43" s="68">
        <v>1.6</v>
      </c>
      <c r="U43" s="70">
        <v>0.5625</v>
      </c>
      <c r="V43" s="68">
        <v>0.15</v>
      </c>
      <c r="W43" s="77">
        <v>0.3263888888888889</v>
      </c>
      <c r="X43" s="68">
        <v>26</v>
      </c>
      <c r="Y43" s="68">
        <v>7.08</v>
      </c>
      <c r="Z43" s="72">
        <v>6.0789500241333769</v>
      </c>
      <c r="AA43" s="68" t="s">
        <v>761</v>
      </c>
      <c r="AB43" s="226">
        <v>27</v>
      </c>
      <c r="AC43" s="216">
        <v>42.3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627</v>
      </c>
      <c r="C44" s="68" t="s">
        <v>764</v>
      </c>
      <c r="E44" s="69">
        <v>43654</v>
      </c>
      <c r="F44" t="s">
        <v>866</v>
      </c>
      <c r="G44" t="s">
        <v>871</v>
      </c>
      <c r="H44" s="68">
        <v>1</v>
      </c>
      <c r="I44" s="68" t="s">
        <v>760</v>
      </c>
      <c r="J44" s="326">
        <v>0.51666666666666705</v>
      </c>
      <c r="K44" s="68">
        <v>2</v>
      </c>
      <c r="L44">
        <v>1</v>
      </c>
      <c r="M44" t="s">
        <v>787</v>
      </c>
      <c r="N44" t="s">
        <v>874</v>
      </c>
      <c r="O44" s="205">
        <v>23.5</v>
      </c>
      <c r="P44" s="131">
        <v>8.5</v>
      </c>
      <c r="Q44" s="68">
        <v>0.9</v>
      </c>
      <c r="R44" s="68">
        <v>0.9</v>
      </c>
      <c r="S44" s="131">
        <v>0.9</v>
      </c>
      <c r="T44" s="68">
        <v>1.6</v>
      </c>
      <c r="U44" s="70">
        <v>0.5625</v>
      </c>
      <c r="V44" s="68">
        <v>0.75</v>
      </c>
      <c r="W44" s="68" t="s">
        <v>761</v>
      </c>
      <c r="X44" s="68">
        <v>25.2</v>
      </c>
      <c r="Y44" s="68">
        <v>5.49</v>
      </c>
      <c r="Z44" s="72">
        <v>4.7096839866397868</v>
      </c>
      <c r="AA44" s="68" t="s">
        <v>761</v>
      </c>
      <c r="AB44" s="226">
        <v>27</v>
      </c>
      <c r="AC44" s="216">
        <v>42.2</v>
      </c>
      <c r="AD44" s="72">
        <v>0.1192771084337349</v>
      </c>
      <c r="AE44" s="72">
        <v>0.40124410787419817</v>
      </c>
      <c r="AF44" s="72">
        <v>0.17019607843137252</v>
      </c>
      <c r="AG44" s="137">
        <v>0.5714401863055707</v>
      </c>
      <c r="AH44" s="75">
        <v>19.62210591298523</v>
      </c>
      <c r="AI44" s="75">
        <v>20.193546099290799</v>
      </c>
      <c r="AJ44" s="72">
        <v>227.82914366774776</v>
      </c>
      <c r="AK44" s="72">
        <v>19.562317625651907</v>
      </c>
      <c r="AL44" s="72">
        <v>11.646326781290846</v>
      </c>
      <c r="AM44" s="72">
        <v>39.184423538637134</v>
      </c>
      <c r="AN44" s="137">
        <v>39.755863724942706</v>
      </c>
      <c r="AO44" s="137">
        <v>4.5637420833333326</v>
      </c>
      <c r="AP44" s="137">
        <v>0.16085333333333332</v>
      </c>
      <c r="AQ44" s="70">
        <v>0.96595405126841094</v>
      </c>
      <c r="AR44" s="72">
        <v>4.7245954166666664</v>
      </c>
      <c r="AS44" s="68"/>
      <c r="AT44" s="68" t="s">
        <v>761</v>
      </c>
      <c r="AX44" s="72"/>
    </row>
    <row r="45" spans="1:54" x14ac:dyDescent="0.2">
      <c r="A45" t="s">
        <v>756</v>
      </c>
      <c r="B45" t="s">
        <v>627</v>
      </c>
      <c r="C45" s="68" t="s">
        <v>765</v>
      </c>
      <c r="E45" s="69">
        <v>43654</v>
      </c>
      <c r="F45" t="s">
        <v>866</v>
      </c>
      <c r="G45" t="s">
        <v>871</v>
      </c>
      <c r="H45" s="68">
        <v>1</v>
      </c>
      <c r="I45" s="68" t="s">
        <v>760</v>
      </c>
      <c r="J45" s="326">
        <v>0.51666666666666705</v>
      </c>
      <c r="K45" s="68">
        <v>2</v>
      </c>
      <c r="L45">
        <v>1</v>
      </c>
      <c r="M45" t="s">
        <v>787</v>
      </c>
      <c r="N45" t="s">
        <v>874</v>
      </c>
      <c r="O45" s="205">
        <v>23.5</v>
      </c>
      <c r="P45" s="131">
        <v>8.5</v>
      </c>
      <c r="Q45" s="68">
        <v>0.9</v>
      </c>
      <c r="R45" s="68">
        <v>0.9</v>
      </c>
      <c r="S45" s="131">
        <v>0.9</v>
      </c>
      <c r="T45" s="68">
        <v>1.6</v>
      </c>
      <c r="U45" s="70">
        <v>0.5625</v>
      </c>
      <c r="V45" s="68">
        <v>1.7</v>
      </c>
      <c r="W45" s="77">
        <v>0.33333333333333331</v>
      </c>
      <c r="X45" s="68">
        <v>25.1</v>
      </c>
      <c r="Y45" s="68">
        <v>5.12</v>
      </c>
      <c r="Z45" s="72">
        <v>4.3818235981327263</v>
      </c>
      <c r="AA45" s="68" t="s">
        <v>761</v>
      </c>
      <c r="AB45" s="226">
        <v>27.4</v>
      </c>
      <c r="AC45" s="216">
        <v>42.9</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627</v>
      </c>
      <c r="C46" s="68" t="s">
        <v>757</v>
      </c>
      <c r="E46" s="69">
        <v>43665</v>
      </c>
      <c r="F46" t="s">
        <v>866</v>
      </c>
      <c r="G46" t="s">
        <v>910</v>
      </c>
      <c r="H46" s="68" t="s">
        <v>761</v>
      </c>
      <c r="I46" s="68" t="s">
        <v>760</v>
      </c>
      <c r="J46" s="326">
        <v>0.39861111111111103</v>
      </c>
      <c r="K46" s="68">
        <v>5</v>
      </c>
      <c r="L46">
        <v>3</v>
      </c>
      <c r="M46" t="s">
        <v>820</v>
      </c>
      <c r="N46" t="s">
        <v>912</v>
      </c>
      <c r="O46" s="205">
        <v>24.8</v>
      </c>
      <c r="P46" s="131">
        <v>8.35</v>
      </c>
      <c r="Q46" s="68">
        <v>1.4</v>
      </c>
      <c r="R46" s="68">
        <v>1.4</v>
      </c>
      <c r="S46" s="131">
        <v>1.4</v>
      </c>
      <c r="T46" s="68">
        <v>1.4</v>
      </c>
      <c r="U46" s="70">
        <v>1</v>
      </c>
      <c r="V46" s="68">
        <v>0.15</v>
      </c>
      <c r="W46" s="77">
        <v>0.27777777777777779</v>
      </c>
      <c r="X46" s="68">
        <v>25.2</v>
      </c>
      <c r="Y46" s="68">
        <v>5.5</v>
      </c>
      <c r="Z46" s="72">
        <v>4.7263066594884773</v>
      </c>
      <c r="AA46" s="68" t="s">
        <v>761</v>
      </c>
      <c r="AB46" s="226">
        <v>26.7</v>
      </c>
      <c r="AC46" s="216">
        <v>41.9</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627</v>
      </c>
      <c r="C47" s="68" t="s">
        <v>764</v>
      </c>
      <c r="E47" s="69">
        <v>43665</v>
      </c>
      <c r="F47" t="s">
        <v>866</v>
      </c>
      <c r="G47" t="s">
        <v>910</v>
      </c>
      <c r="H47" s="68" t="s">
        <v>761</v>
      </c>
      <c r="I47" s="68" t="s">
        <v>760</v>
      </c>
      <c r="J47" s="326">
        <v>0.39861111111111103</v>
      </c>
      <c r="K47" s="68">
        <v>5</v>
      </c>
      <c r="L47">
        <v>3</v>
      </c>
      <c r="M47" t="s">
        <v>820</v>
      </c>
      <c r="N47" t="s">
        <v>912</v>
      </c>
      <c r="O47" s="205">
        <v>24.8</v>
      </c>
      <c r="P47" s="131">
        <v>8.35</v>
      </c>
      <c r="Q47" s="68">
        <v>1.4</v>
      </c>
      <c r="R47" s="68">
        <v>1.4</v>
      </c>
      <c r="S47" s="131">
        <v>1.4</v>
      </c>
      <c r="T47" s="68">
        <v>1.4</v>
      </c>
      <c r="U47" s="70">
        <v>1</v>
      </c>
      <c r="V47" s="68">
        <v>0.6</v>
      </c>
      <c r="W47" s="77">
        <v>0.27777777777777779</v>
      </c>
      <c r="X47" s="68">
        <v>25.2</v>
      </c>
      <c r="Y47" s="68">
        <v>5.0999999999999996</v>
      </c>
      <c r="Z47" s="72">
        <v>4.3850644223551001</v>
      </c>
      <c r="AA47" s="68" t="s">
        <v>761</v>
      </c>
      <c r="AB47" s="226">
        <v>26.6</v>
      </c>
      <c r="AC47" s="216">
        <v>41.7</v>
      </c>
      <c r="AD47" s="72">
        <v>0.84212982775606082</v>
      </c>
      <c r="AE47" s="72">
        <v>0.74737514188422205</v>
      </c>
      <c r="AF47" s="72">
        <v>0.33248478827766048</v>
      </c>
      <c r="AG47" s="137">
        <v>1.0798599301618825</v>
      </c>
      <c r="AH47" s="75">
        <v>19.048535922232134</v>
      </c>
      <c r="AI47" s="75">
        <v>20.128395852394018</v>
      </c>
      <c r="AJ47" s="72">
        <v>112.06882326597052</v>
      </c>
      <c r="AK47" s="72">
        <v>18.652348333575894</v>
      </c>
      <c r="AL47" s="72">
        <v>6.0082956452317919</v>
      </c>
      <c r="AM47" s="72">
        <v>37.700884255808027</v>
      </c>
      <c r="AN47" s="137">
        <v>38.780744185969908</v>
      </c>
      <c r="AO47" s="137">
        <v>6.4990087499999989</v>
      </c>
      <c r="AP47" s="137">
        <v>2.5000000000000001E-2</v>
      </c>
      <c r="AQ47" s="70">
        <v>0.99616800023451835</v>
      </c>
      <c r="AR47" s="72">
        <v>6.5240087499999992</v>
      </c>
      <c r="AS47" s="68"/>
      <c r="AT47" s="68" t="s">
        <v>761</v>
      </c>
      <c r="AX47" s="72"/>
    </row>
    <row r="48" spans="1:54" x14ac:dyDescent="0.2">
      <c r="A48" t="s">
        <v>756</v>
      </c>
      <c r="B48" t="s">
        <v>627</v>
      </c>
      <c r="C48" s="68" t="s">
        <v>765</v>
      </c>
      <c r="E48" s="69">
        <v>43665</v>
      </c>
      <c r="F48" t="s">
        <v>866</v>
      </c>
      <c r="G48" t="s">
        <v>910</v>
      </c>
      <c r="H48" s="68" t="s">
        <v>761</v>
      </c>
      <c r="I48" s="68" t="s">
        <v>760</v>
      </c>
      <c r="J48" s="326">
        <v>0.39861111111111103</v>
      </c>
      <c r="K48" s="68">
        <v>5</v>
      </c>
      <c r="L48">
        <v>3</v>
      </c>
      <c r="M48" t="s">
        <v>820</v>
      </c>
      <c r="N48" t="s">
        <v>912</v>
      </c>
      <c r="O48" s="205">
        <v>24.8</v>
      </c>
      <c r="P48" s="131">
        <v>8.35</v>
      </c>
      <c r="Q48" s="68">
        <v>1.4</v>
      </c>
      <c r="R48" s="68">
        <v>1.4</v>
      </c>
      <c r="S48" s="131">
        <v>1.4</v>
      </c>
      <c r="T48" s="68">
        <v>1.4</v>
      </c>
      <c r="U48" s="70">
        <v>1</v>
      </c>
      <c r="V48" s="68">
        <v>1.1000000000000001</v>
      </c>
      <c r="W48" s="77">
        <v>0.27847222222222223</v>
      </c>
      <c r="X48" s="68">
        <v>25.3</v>
      </c>
      <c r="Y48" s="68">
        <v>5.0199999999999996</v>
      </c>
      <c r="Z48" s="72">
        <v>4.3142937951467308</v>
      </c>
      <c r="AA48" s="68" t="s">
        <v>761</v>
      </c>
      <c r="AB48" s="226">
        <v>26.7</v>
      </c>
      <c r="AC48" s="216">
        <v>42.1</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627</v>
      </c>
      <c r="C49" s="68" t="s">
        <v>757</v>
      </c>
      <c r="E49" s="69">
        <v>43682</v>
      </c>
      <c r="F49" t="s">
        <v>866</v>
      </c>
      <c r="G49" t="s">
        <v>932</v>
      </c>
      <c r="H49" s="68" t="s">
        <v>761</v>
      </c>
      <c r="I49" s="68" t="s">
        <v>760</v>
      </c>
      <c r="J49" s="326">
        <v>0.47916666666666669</v>
      </c>
      <c r="K49" s="68">
        <v>2</v>
      </c>
      <c r="L49">
        <v>1</v>
      </c>
      <c r="M49" t="s">
        <v>783</v>
      </c>
      <c r="N49" t="s">
        <v>934</v>
      </c>
      <c r="O49" s="205">
        <v>25.4</v>
      </c>
      <c r="P49" s="131">
        <v>8.2100000000000009</v>
      </c>
      <c r="Q49" s="68">
        <v>0.85</v>
      </c>
      <c r="R49" s="68">
        <v>0.75</v>
      </c>
      <c r="S49" s="131">
        <v>0.8</v>
      </c>
      <c r="T49" s="68">
        <v>1.25</v>
      </c>
      <c r="U49" s="70">
        <v>0.64</v>
      </c>
      <c r="V49" s="68">
        <v>0.15</v>
      </c>
      <c r="W49" s="77">
        <v>0.32847222222222222</v>
      </c>
      <c r="X49" s="68">
        <v>26.4</v>
      </c>
      <c r="Y49" s="68">
        <v>5.89</v>
      </c>
      <c r="Z49" s="72">
        <v>5.0253014822057276</v>
      </c>
      <c r="AA49" s="68" t="s">
        <v>761</v>
      </c>
      <c r="AB49" s="226">
        <v>28.2</v>
      </c>
      <c r="AC49" s="216">
        <v>44</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627</v>
      </c>
      <c r="C50" s="68" t="s">
        <v>764</v>
      </c>
      <c r="E50" s="69">
        <v>43682</v>
      </c>
      <c r="F50" t="s">
        <v>866</v>
      </c>
      <c r="G50" t="s">
        <v>932</v>
      </c>
      <c r="H50" s="68" t="s">
        <v>761</v>
      </c>
      <c r="I50" s="68" t="s">
        <v>760</v>
      </c>
      <c r="J50" s="326">
        <v>0.47916666666666669</v>
      </c>
      <c r="K50" s="68">
        <v>2</v>
      </c>
      <c r="L50">
        <v>1</v>
      </c>
      <c r="M50" t="s">
        <v>783</v>
      </c>
      <c r="N50" t="s">
        <v>934</v>
      </c>
      <c r="O50" s="205">
        <v>25.4</v>
      </c>
      <c r="P50" s="131">
        <v>8.2100000000000009</v>
      </c>
      <c r="Q50" s="68">
        <v>0.85</v>
      </c>
      <c r="R50" s="68">
        <v>0.75</v>
      </c>
      <c r="S50" s="131">
        <v>0.8</v>
      </c>
      <c r="T50" s="68">
        <v>1.25</v>
      </c>
      <c r="U50" s="70">
        <v>0.64</v>
      </c>
      <c r="V50" s="68">
        <v>0.5</v>
      </c>
      <c r="W50" s="68" t="s">
        <v>761</v>
      </c>
      <c r="X50" s="68">
        <v>26.4</v>
      </c>
      <c r="Y50" s="68">
        <v>5.79</v>
      </c>
      <c r="Z50" s="72">
        <v>4.9427643447920007</v>
      </c>
      <c r="AA50" s="68" t="s">
        <v>761</v>
      </c>
      <c r="AB50" s="226">
        <v>28.1</v>
      </c>
      <c r="AC50" s="216">
        <v>43.7</v>
      </c>
      <c r="AD50" s="72">
        <v>0.30585614258434118</v>
      </c>
      <c r="AE50" s="72">
        <v>2.5000000000000001E-2</v>
      </c>
      <c r="AF50" s="72">
        <v>0.12312030075187971</v>
      </c>
      <c r="AG50" s="137">
        <v>0.14812030075187971</v>
      </c>
      <c r="AH50" s="75">
        <v>18.606835750634193</v>
      </c>
      <c r="AI50" s="75">
        <v>18.754956051386074</v>
      </c>
      <c r="AJ50" s="72">
        <v>170.02899238164767</v>
      </c>
      <c r="AK50" s="72">
        <v>26.619709807154148</v>
      </c>
      <c r="AL50" s="72">
        <v>6.3873345582434462</v>
      </c>
      <c r="AM50" s="72">
        <v>45.226545557788342</v>
      </c>
      <c r="AN50" s="137">
        <v>45.374665858540226</v>
      </c>
      <c r="AO50" s="137">
        <v>8.2533154166666662</v>
      </c>
      <c r="AP50" s="137">
        <v>0.42223999999999995</v>
      </c>
      <c r="AQ50" s="70">
        <v>0.95132991725361671</v>
      </c>
      <c r="AR50" s="72">
        <v>8.6755554166666666</v>
      </c>
      <c r="AS50" s="68"/>
      <c r="AT50" s="68" t="s">
        <v>761</v>
      </c>
      <c r="AX50" s="72"/>
    </row>
    <row r="51" spans="1:54" x14ac:dyDescent="0.2">
      <c r="A51" t="s">
        <v>756</v>
      </c>
      <c r="B51" t="s">
        <v>627</v>
      </c>
      <c r="C51" s="68" t="s">
        <v>765</v>
      </c>
      <c r="E51" s="69">
        <v>43682</v>
      </c>
      <c r="F51" t="s">
        <v>866</v>
      </c>
      <c r="G51" t="s">
        <v>932</v>
      </c>
      <c r="H51" s="68" t="s">
        <v>761</v>
      </c>
      <c r="I51" s="68" t="s">
        <v>760</v>
      </c>
      <c r="J51" s="326">
        <v>0.47916666666666669</v>
      </c>
      <c r="K51" s="68">
        <v>2</v>
      </c>
      <c r="L51">
        <v>1</v>
      </c>
      <c r="M51" t="s">
        <v>783</v>
      </c>
      <c r="N51" t="s">
        <v>934</v>
      </c>
      <c r="O51" s="205">
        <v>25.4</v>
      </c>
      <c r="P51" s="131">
        <v>8.2100000000000009</v>
      </c>
      <c r="Q51" s="68">
        <v>0.85</v>
      </c>
      <c r="R51" s="68">
        <v>0.75</v>
      </c>
      <c r="S51" s="131">
        <v>0.8</v>
      </c>
      <c r="T51" s="68">
        <v>1.25</v>
      </c>
      <c r="U51" s="70">
        <v>0.64</v>
      </c>
      <c r="V51" s="68">
        <v>1</v>
      </c>
      <c r="W51" s="68" t="s">
        <v>761</v>
      </c>
      <c r="X51" s="68">
        <v>26.4</v>
      </c>
      <c r="Y51" s="68">
        <v>5.79</v>
      </c>
      <c r="Z51" s="72">
        <v>4.9372017650820563</v>
      </c>
      <c r="AA51" s="68" t="s">
        <v>761</v>
      </c>
      <c r="AB51" s="226">
        <v>28.3</v>
      </c>
      <c r="AC51" s="216">
        <v>44.1</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627</v>
      </c>
      <c r="C52" s="68" t="s">
        <v>757</v>
      </c>
      <c r="E52" s="69">
        <v>43696</v>
      </c>
      <c r="F52" t="s">
        <v>866</v>
      </c>
      <c r="G52" t="s">
        <v>965</v>
      </c>
      <c r="H52" s="68">
        <v>2</v>
      </c>
      <c r="I52" s="68" t="s">
        <v>760</v>
      </c>
      <c r="J52" t="s">
        <v>761</v>
      </c>
      <c r="K52" s="68">
        <v>2</v>
      </c>
      <c r="L52">
        <v>1</v>
      </c>
      <c r="M52" t="s">
        <v>773</v>
      </c>
      <c r="N52" t="s">
        <v>774</v>
      </c>
      <c r="O52" s="205">
        <v>25.7</v>
      </c>
      <c r="P52" s="131">
        <v>9.06</v>
      </c>
      <c r="Q52" s="68">
        <v>1</v>
      </c>
      <c r="R52" s="68">
        <v>0.9</v>
      </c>
      <c r="S52" s="131">
        <v>0.95</v>
      </c>
      <c r="T52" s="68">
        <v>1.1000000000000001</v>
      </c>
      <c r="U52" s="70">
        <v>0.86363636363636354</v>
      </c>
      <c r="V52" s="68">
        <v>0.15</v>
      </c>
      <c r="W52" s="77">
        <v>0.33819444444444446</v>
      </c>
      <c r="X52" s="68">
        <v>26.2</v>
      </c>
      <c r="Y52" s="68">
        <v>5.47</v>
      </c>
      <c r="Z52" s="72">
        <v>4.694948310174313</v>
      </c>
      <c r="AA52" s="68">
        <v>67.599999999999994</v>
      </c>
      <c r="AB52" s="226">
        <v>27.1</v>
      </c>
      <c r="AC52" s="216">
        <v>42.5</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627</v>
      </c>
      <c r="C53" s="68" t="s">
        <v>764</v>
      </c>
      <c r="E53" s="69">
        <v>43696</v>
      </c>
      <c r="F53" t="s">
        <v>866</v>
      </c>
      <c r="G53" t="s">
        <v>965</v>
      </c>
      <c r="H53" s="68">
        <v>2</v>
      </c>
      <c r="I53" s="68" t="s">
        <v>760</v>
      </c>
      <c r="J53" t="s">
        <v>761</v>
      </c>
      <c r="K53" s="68">
        <v>2</v>
      </c>
      <c r="L53">
        <v>1</v>
      </c>
      <c r="M53" t="s">
        <v>773</v>
      </c>
      <c r="N53" t="s">
        <v>774</v>
      </c>
      <c r="O53" s="205">
        <v>25.7</v>
      </c>
      <c r="P53" s="131">
        <v>9.06</v>
      </c>
      <c r="Q53" s="68">
        <v>1</v>
      </c>
      <c r="R53" s="68">
        <v>0.9</v>
      </c>
      <c r="S53" s="131">
        <v>0.95</v>
      </c>
      <c r="T53" s="68">
        <v>1.1000000000000001</v>
      </c>
      <c r="U53" s="70">
        <v>0.86363636363636354</v>
      </c>
      <c r="V53" s="68">
        <v>0.6</v>
      </c>
      <c r="W53" s="77">
        <v>0.33888888888888885</v>
      </c>
      <c r="X53" s="68">
        <v>26.2</v>
      </c>
      <c r="Y53" s="68">
        <v>5.3</v>
      </c>
      <c r="Z53" s="72">
        <v>4.5567366761767598</v>
      </c>
      <c r="AA53" s="68">
        <v>64.3</v>
      </c>
      <c r="AB53" s="226">
        <v>26.8</v>
      </c>
      <c r="AC53" s="216">
        <v>42.2</v>
      </c>
      <c r="AD53" s="72">
        <v>0.28473684210526318</v>
      </c>
      <c r="AE53" s="72">
        <v>1.0764058679706601</v>
      </c>
      <c r="AF53" s="72">
        <v>9.7744360902255641E-3</v>
      </c>
      <c r="AG53" s="137">
        <v>1.0861803040608857</v>
      </c>
      <c r="AH53" s="75">
        <v>23.997376153004698</v>
      </c>
      <c r="AI53" s="75">
        <v>25.083556457065583</v>
      </c>
      <c r="AJ53" s="72">
        <v>182.61614031010919</v>
      </c>
      <c r="AK53" s="72">
        <v>30.272798557033163</v>
      </c>
      <c r="AL53" s="72">
        <v>6.0323507906302467</v>
      </c>
      <c r="AM53" s="72">
        <v>54.270174710037864</v>
      </c>
      <c r="AN53" s="137">
        <v>55.356355014098746</v>
      </c>
      <c r="AO53" s="137">
        <v>18.435660660350742</v>
      </c>
      <c r="AP53" s="137">
        <v>8.7215370886075902</v>
      </c>
      <c r="AQ53" s="70">
        <v>0.67884988837104443</v>
      </c>
      <c r="AR53" s="72">
        <v>27.157197748958332</v>
      </c>
      <c r="AS53" s="68"/>
      <c r="AT53" s="68" t="s">
        <v>761</v>
      </c>
      <c r="AX53" s="72"/>
    </row>
    <row r="54" spans="1:54" x14ac:dyDescent="0.2">
      <c r="A54" t="s">
        <v>756</v>
      </c>
      <c r="B54" t="s">
        <v>627</v>
      </c>
      <c r="C54" s="68" t="s">
        <v>765</v>
      </c>
      <c r="E54" s="69">
        <v>43696</v>
      </c>
      <c r="F54" t="s">
        <v>866</v>
      </c>
      <c r="G54" t="s">
        <v>965</v>
      </c>
      <c r="H54" s="68">
        <v>2</v>
      </c>
      <c r="I54" s="68" t="s">
        <v>760</v>
      </c>
      <c r="J54" t="s">
        <v>761</v>
      </c>
      <c r="K54" s="68">
        <v>2</v>
      </c>
      <c r="L54">
        <v>1</v>
      </c>
      <c r="M54" t="s">
        <v>773</v>
      </c>
      <c r="N54" t="s">
        <v>774</v>
      </c>
      <c r="O54" s="205">
        <v>25.7</v>
      </c>
      <c r="P54" s="131">
        <v>9.06</v>
      </c>
      <c r="Q54" s="68">
        <v>1</v>
      </c>
      <c r="R54" s="68">
        <v>0.9</v>
      </c>
      <c r="S54" s="131">
        <v>0.95</v>
      </c>
      <c r="T54" s="68">
        <v>1.1000000000000001</v>
      </c>
      <c r="U54" s="70">
        <v>0.86363636363636354</v>
      </c>
      <c r="V54" s="68">
        <v>0.8</v>
      </c>
      <c r="W54" s="77">
        <v>0.33888888888888885</v>
      </c>
      <c r="X54" s="68">
        <v>26.1</v>
      </c>
      <c r="Y54" s="68">
        <v>5.63</v>
      </c>
      <c r="Z54" s="72">
        <v>4.80999917660841</v>
      </c>
      <c r="AA54" s="68">
        <v>69.7</v>
      </c>
      <c r="AB54" s="226">
        <v>27.9</v>
      </c>
      <c r="AC54" s="216">
        <v>43.7</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U54" s="322">
        <v>153.80000000000001</v>
      </c>
      <c r="AV54" s="322">
        <v>4.9216000000000006</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627</v>
      </c>
      <c r="B61" s="102">
        <v>2019</v>
      </c>
      <c r="C61" s="103">
        <v>7</v>
      </c>
      <c r="D61" s="102">
        <v>8</v>
      </c>
      <c r="E61" s="82"/>
      <c r="F61" s="131">
        <v>0.9</v>
      </c>
      <c r="G61" s="131">
        <v>8.5</v>
      </c>
      <c r="H61" s="82"/>
      <c r="I61" s="205">
        <v>23.5</v>
      </c>
      <c r="J61" s="226">
        <v>27</v>
      </c>
      <c r="K61" s="82"/>
      <c r="L61" s="82"/>
      <c r="M61" s="108"/>
      <c r="N61" s="131" t="s">
        <v>763</v>
      </c>
      <c r="O61" s="82"/>
      <c r="P61" s="82"/>
      <c r="Q61" s="82"/>
      <c r="R61" s="140"/>
      <c r="S61" s="137" t="s">
        <v>763</v>
      </c>
      <c r="T61" s="131" t="s">
        <v>763</v>
      </c>
      <c r="U61" s="131" t="s">
        <v>763</v>
      </c>
      <c r="V61" s="85"/>
      <c r="W61" s="85"/>
      <c r="X61" s="85"/>
      <c r="Y61" s="102">
        <f>IF(C61&lt;6," ",IF(C61&lt;=9,I61, IF(C61&gt;=10," ")))</f>
        <v>23.5</v>
      </c>
      <c r="Z61" s="102">
        <f>IF(Y61=" ", " ", IF(Y61&gt;0, Y61+273.15))</f>
        <v>296.64999999999998</v>
      </c>
      <c r="AA61" s="102">
        <f>IF(C61&lt;6," ",IF(C61&lt;=9,J61, IF(C61&gt;=10," ")))</f>
        <v>27</v>
      </c>
      <c r="AB61" s="102">
        <f>IF(C61&lt;6," ",IF(C61&lt;=9,G61, IF(C61&gt;=10," ")))</f>
        <v>8.5</v>
      </c>
      <c r="AC61" s="104">
        <f>IF(Y61=" "," ",IF(Y61&gt;0,EXP(-173.4292+249.6339*100/Z61+143.3483*LN(+Z61/100)-21.8492*Z61/100+AA61*(-0.033096+0.014259*Z61/100-0.0017*(Z61/100)^2))*1.4276))</f>
        <v>7.2512207815701286</v>
      </c>
      <c r="AD61" s="102">
        <f>IF(Y61=" "," ",IF(Y61&gt;0,AB61/AC61))</f>
        <v>1.172216411008171</v>
      </c>
      <c r="AE61" s="105">
        <f>IF(C61&lt;6," ",IF(C61&lt;=9,F61, IF(C61&gt;=10," ")))</f>
        <v>0.9</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627</v>
      </c>
      <c r="B62" s="102">
        <v>2019</v>
      </c>
      <c r="C62" s="103">
        <v>7</v>
      </c>
      <c r="D62" s="102">
        <v>8</v>
      </c>
      <c r="E62" s="82"/>
      <c r="F62" s="131">
        <v>0.9</v>
      </c>
      <c r="G62" s="131">
        <v>8.5</v>
      </c>
      <c r="H62" s="82"/>
      <c r="I62" s="205">
        <v>23.5</v>
      </c>
      <c r="J62" s="226">
        <v>27</v>
      </c>
      <c r="K62" s="82"/>
      <c r="L62" s="82"/>
      <c r="M62" s="108"/>
      <c r="N62" s="137">
        <v>0.5714401863055707</v>
      </c>
      <c r="O62" s="82"/>
      <c r="P62" s="82"/>
      <c r="Q62" s="82"/>
      <c r="R62" s="140"/>
      <c r="S62" s="137">
        <v>39.755863724942706</v>
      </c>
      <c r="T62" s="137">
        <v>4.5637420833333326</v>
      </c>
      <c r="U62" s="137">
        <v>0.16085333333333332</v>
      </c>
      <c r="V62" s="85"/>
      <c r="W62" s="85"/>
      <c r="X62" s="85"/>
      <c r="Y62" s="102">
        <f t="shared" ref="Y62:Y72" si="17">IF(C62&lt;6," ",IF(C62&lt;=9,I62, IF(C62&gt;=10," ")))</f>
        <v>23.5</v>
      </c>
      <c r="Z62" s="102">
        <f t="shared" ref="Z62:Z72" si="18">IF(Y62=" ", " ", IF(Y62&gt;0, Y62+273.15))</f>
        <v>296.64999999999998</v>
      </c>
      <c r="AA62" s="102">
        <f t="shared" ref="AA62:AA72" si="19">IF(C62&lt;6," ",IF(C62&lt;=9,J62, IF(C62&gt;=10," ")))</f>
        <v>27</v>
      </c>
      <c r="AB62" s="102">
        <f t="shared" ref="AB62:AB72" si="20">IF(C62&lt;6," ",IF(C62&lt;=9,G62, IF(C62&gt;=10," ")))</f>
        <v>8.5</v>
      </c>
      <c r="AC62" s="104">
        <f t="shared" ref="AC62:AC72" si="21">IF(Y62=" "," ",IF(Y62&gt;0,EXP(-173.4292+249.6339*100/Z62+143.3483*LN(+Z62/100)-21.8492*Z62/100+AA62*(-0.033096+0.014259*Z62/100-0.0017*(Z62/100)^2))*1.4276))</f>
        <v>7.2512207815701286</v>
      </c>
      <c r="AD62" s="102">
        <f t="shared" ref="AD62:AD72" si="22">IF(Y62=" "," ",IF(Y62&gt;0,AB62/AC62))</f>
        <v>1.172216411008171</v>
      </c>
      <c r="AE62" s="105">
        <f t="shared" ref="AE62:AE72" si="23">IF(C62&lt;6," ",IF(C62&lt;=9,F62, IF(C62&gt;=10," ")))</f>
        <v>0.9</v>
      </c>
      <c r="AF62" s="102">
        <f t="shared" ref="AF62:AF72" si="24">IF(Y62=" "," ",N62)</f>
        <v>0.5714401863055707</v>
      </c>
      <c r="AG62" s="105">
        <f t="shared" ref="AG62:AG72" si="25">IF(C62&lt;6," ",IF(C62&lt;=9,T62, IF(C62&gt;=10," ")))</f>
        <v>4.5637420833333326</v>
      </c>
      <c r="AH62" s="105">
        <f t="shared" ref="AH62:AH72" si="26">IF(C62&lt;6," ",IF(C62&lt;=9,U62, IF(C62&gt;=10," ")))</f>
        <v>0.16085333333333332</v>
      </c>
      <c r="AI62" s="102">
        <f t="shared" ref="AI62" si="27">IF(Y62=" ", " ", IF(Y62&gt;0, SUM(AG62:AH62)))</f>
        <v>4.7245954166666664</v>
      </c>
      <c r="AJ62" s="106">
        <f t="shared" ref="AJ62:AJ72" si="28">IF(C62&lt;6," ",IF(C62&lt;=9,S62, IF(C62&gt;=10," ")))</f>
        <v>39.755863724942706</v>
      </c>
      <c r="AK62" s="107">
        <f t="shared" ref="AK62:AK71" si="29">IF(Y62=" ", " ", IF(Y62&gt;0, AJ62-AF62))</f>
        <v>39.184423538637134</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627</v>
      </c>
      <c r="B63" s="102">
        <v>2019</v>
      </c>
      <c r="C63" s="103">
        <v>7</v>
      </c>
      <c r="D63" s="102">
        <v>8</v>
      </c>
      <c r="E63" s="82"/>
      <c r="F63" s="131">
        <v>0.9</v>
      </c>
      <c r="G63" s="131">
        <v>8.5</v>
      </c>
      <c r="H63" s="82"/>
      <c r="I63" s="205">
        <v>23.5</v>
      </c>
      <c r="J63" s="226">
        <v>27.4</v>
      </c>
      <c r="K63" s="82"/>
      <c r="L63" s="82"/>
      <c r="M63" s="108"/>
      <c r="N63" s="131" t="s">
        <v>763</v>
      </c>
      <c r="O63" s="82"/>
      <c r="P63" s="82"/>
      <c r="Q63" s="82"/>
      <c r="R63" s="140"/>
      <c r="S63" s="137" t="s">
        <v>763</v>
      </c>
      <c r="T63" s="131" t="s">
        <v>763</v>
      </c>
      <c r="U63" s="131" t="s">
        <v>763</v>
      </c>
      <c r="V63" s="85"/>
      <c r="W63" s="85"/>
      <c r="X63" s="85"/>
      <c r="Y63" s="102">
        <f t="shared" si="17"/>
        <v>23.5</v>
      </c>
      <c r="Z63" s="102">
        <f t="shared" si="18"/>
        <v>296.64999999999998</v>
      </c>
      <c r="AA63" s="102">
        <f t="shared" si="19"/>
        <v>27.4</v>
      </c>
      <c r="AB63" s="102">
        <f t="shared" si="20"/>
        <v>8.5</v>
      </c>
      <c r="AC63" s="104">
        <f t="shared" si="21"/>
        <v>7.2345422165522999</v>
      </c>
      <c r="AD63" s="102">
        <f t="shared" si="22"/>
        <v>1.1749188470491458</v>
      </c>
      <c r="AE63" s="105">
        <f t="shared" si="23"/>
        <v>0.9</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627</v>
      </c>
      <c r="B64" s="102">
        <v>2019</v>
      </c>
      <c r="C64" s="103">
        <v>7</v>
      </c>
      <c r="D64" s="102">
        <v>19</v>
      </c>
      <c r="E64" s="82"/>
      <c r="F64" s="131">
        <v>1.4</v>
      </c>
      <c r="G64" s="131">
        <v>8.35</v>
      </c>
      <c r="H64" s="82"/>
      <c r="I64" s="205">
        <v>24.8</v>
      </c>
      <c r="J64" s="226">
        <v>26.7</v>
      </c>
      <c r="K64" s="82"/>
      <c r="L64" s="82"/>
      <c r="M64" s="108"/>
      <c r="N64" s="131" t="s">
        <v>763</v>
      </c>
      <c r="O64" s="82"/>
      <c r="P64" s="82"/>
      <c r="Q64" s="82"/>
      <c r="R64" s="140"/>
      <c r="S64" s="137" t="s">
        <v>763</v>
      </c>
      <c r="T64" s="131" t="s">
        <v>763</v>
      </c>
      <c r="U64" s="131" t="s">
        <v>763</v>
      </c>
      <c r="V64" s="85"/>
      <c r="W64" s="85"/>
      <c r="X64" s="85"/>
      <c r="Y64" s="102">
        <f t="shared" si="17"/>
        <v>24.8</v>
      </c>
      <c r="Z64" s="102">
        <f t="shared" si="18"/>
        <v>297.95</v>
      </c>
      <c r="AA64" s="102">
        <f t="shared" si="19"/>
        <v>26.7</v>
      </c>
      <c r="AB64" s="102">
        <f t="shared" si="20"/>
        <v>8.35</v>
      </c>
      <c r="AC64" s="104">
        <f t="shared" si="21"/>
        <v>7.0989944429583876</v>
      </c>
      <c r="AD64" s="102">
        <f t="shared" si="22"/>
        <v>1.1762229238371225</v>
      </c>
      <c r="AE64" s="105">
        <f t="shared" si="23"/>
        <v>1.4</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627</v>
      </c>
      <c r="B65" s="102">
        <v>2019</v>
      </c>
      <c r="C65" s="103">
        <v>7</v>
      </c>
      <c r="D65" s="102">
        <v>19</v>
      </c>
      <c r="E65" s="82"/>
      <c r="F65" s="131">
        <v>1.4</v>
      </c>
      <c r="G65" s="131">
        <v>8.35</v>
      </c>
      <c r="H65" s="82"/>
      <c r="I65" s="205">
        <v>24.8</v>
      </c>
      <c r="J65" s="226">
        <v>26.6</v>
      </c>
      <c r="K65" s="82"/>
      <c r="L65" s="82"/>
      <c r="M65" s="108"/>
      <c r="N65" s="137">
        <v>1.0798599301618825</v>
      </c>
      <c r="O65" s="82"/>
      <c r="P65" s="82"/>
      <c r="Q65" s="82"/>
      <c r="R65" s="140"/>
      <c r="S65" s="137">
        <v>38.780744185969908</v>
      </c>
      <c r="T65" s="137">
        <v>6.4990087499999989</v>
      </c>
      <c r="U65" s="137">
        <v>2.5000000000000001E-2</v>
      </c>
      <c r="V65" s="85"/>
      <c r="W65" s="85"/>
      <c r="X65" s="85"/>
      <c r="Y65" s="102">
        <f t="shared" si="17"/>
        <v>24.8</v>
      </c>
      <c r="Z65" s="102">
        <f t="shared" si="18"/>
        <v>297.95</v>
      </c>
      <c r="AA65" s="102">
        <f t="shared" si="19"/>
        <v>26.6</v>
      </c>
      <c r="AB65" s="102">
        <f t="shared" si="20"/>
        <v>8.35</v>
      </c>
      <c r="AC65" s="104">
        <f t="shared" si="21"/>
        <v>7.1030441001181837</v>
      </c>
      <c r="AD65" s="102">
        <f t="shared" si="22"/>
        <v>1.1755523240889167</v>
      </c>
      <c r="AE65" s="105">
        <f t="shared" si="23"/>
        <v>1.4</v>
      </c>
      <c r="AF65" s="102">
        <f t="shared" si="24"/>
        <v>1.0798599301618825</v>
      </c>
      <c r="AG65" s="105">
        <f t="shared" si="25"/>
        <v>6.4990087499999989</v>
      </c>
      <c r="AH65" s="105">
        <f t="shared" si="26"/>
        <v>2.5000000000000001E-2</v>
      </c>
      <c r="AI65" s="102">
        <f t="shared" ref="AI65" si="30">IF(Y65=" ", " ", IF(Y65&gt;0, SUM(AG65:AH65)))</f>
        <v>6.5240087499999992</v>
      </c>
      <c r="AJ65" s="106">
        <f t="shared" si="28"/>
        <v>38.780744185969908</v>
      </c>
      <c r="AK65" s="107">
        <f t="shared" si="29"/>
        <v>37.700884255808027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627</v>
      </c>
      <c r="B66" s="102">
        <v>2019</v>
      </c>
      <c r="C66" s="103">
        <v>7</v>
      </c>
      <c r="D66" s="102">
        <v>19</v>
      </c>
      <c r="E66" s="82"/>
      <c r="F66" s="131">
        <v>1.4</v>
      </c>
      <c r="G66" s="131">
        <v>8.35</v>
      </c>
      <c r="H66" s="82"/>
      <c r="I66" s="205">
        <v>24.8</v>
      </c>
      <c r="J66" s="226">
        <v>26.7</v>
      </c>
      <c r="K66" s="82"/>
      <c r="L66" s="82"/>
      <c r="M66" s="108"/>
      <c r="N66" s="131" t="s">
        <v>763</v>
      </c>
      <c r="O66" s="82"/>
      <c r="P66" s="82"/>
      <c r="Q66" s="82"/>
      <c r="R66" s="140"/>
      <c r="S66" s="137" t="s">
        <v>763</v>
      </c>
      <c r="T66" s="131" t="s">
        <v>763</v>
      </c>
      <c r="U66" s="131" t="s">
        <v>763</v>
      </c>
      <c r="V66" s="85"/>
      <c r="W66" s="85"/>
      <c r="X66" s="85"/>
      <c r="Y66" s="102">
        <f t="shared" si="17"/>
        <v>24.8</v>
      </c>
      <c r="Z66" s="102">
        <f t="shared" si="18"/>
        <v>297.95</v>
      </c>
      <c r="AA66" s="102">
        <f t="shared" si="19"/>
        <v>26.7</v>
      </c>
      <c r="AB66" s="102">
        <f t="shared" si="20"/>
        <v>8.35</v>
      </c>
      <c r="AC66" s="104">
        <f t="shared" si="21"/>
        <v>7.0989944429583876</v>
      </c>
      <c r="AD66" s="102">
        <f t="shared" si="22"/>
        <v>1.1762229238371225</v>
      </c>
      <c r="AE66" s="105">
        <f t="shared" si="23"/>
        <v>1.4</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627</v>
      </c>
      <c r="B67" s="102">
        <v>2019</v>
      </c>
      <c r="C67" s="103">
        <v>8</v>
      </c>
      <c r="D67" s="102">
        <v>5</v>
      </c>
      <c r="E67" s="82"/>
      <c r="F67" s="131">
        <v>0.8</v>
      </c>
      <c r="G67" s="131">
        <v>8.2100000000000009</v>
      </c>
      <c r="H67" s="82"/>
      <c r="I67" s="205">
        <v>25.4</v>
      </c>
      <c r="J67" s="226">
        <v>28.2</v>
      </c>
      <c r="K67" s="82"/>
      <c r="L67" s="82"/>
      <c r="M67" s="82"/>
      <c r="N67" s="131" t="s">
        <v>763</v>
      </c>
      <c r="O67" s="82"/>
      <c r="P67" s="82"/>
      <c r="Q67" s="82"/>
      <c r="R67" s="140"/>
      <c r="S67" s="137" t="s">
        <v>763</v>
      </c>
      <c r="T67" s="131" t="s">
        <v>763</v>
      </c>
      <c r="U67" s="131" t="s">
        <v>763</v>
      </c>
      <c r="V67" s="85"/>
      <c r="W67" s="85"/>
      <c r="X67" s="85"/>
      <c r="Y67" s="102">
        <f t="shared" si="17"/>
        <v>25.4</v>
      </c>
      <c r="Z67" s="102">
        <f t="shared" si="18"/>
        <v>298.54999999999995</v>
      </c>
      <c r="AA67" s="102">
        <f t="shared" si="19"/>
        <v>28.2</v>
      </c>
      <c r="AB67" s="102">
        <f t="shared" si="20"/>
        <v>8.2100000000000009</v>
      </c>
      <c r="AC67" s="104">
        <f t="shared" si="21"/>
        <v>6.965698073429019</v>
      </c>
      <c r="AD67" s="102">
        <f t="shared" si="22"/>
        <v>1.1786327678079287</v>
      </c>
      <c r="AE67" s="105">
        <f t="shared" si="23"/>
        <v>0.8</v>
      </c>
      <c r="AF67" s="102" t="str">
        <f t="shared" si="24"/>
        <v>NS</v>
      </c>
      <c r="AG67" s="105" t="str">
        <f t="shared" si="25"/>
        <v>NS</v>
      </c>
      <c r="AH67" s="105" t="str">
        <f t="shared" si="26"/>
        <v>NS</v>
      </c>
      <c r="AI67" s="102"/>
      <c r="AJ67" s="106" t="str">
        <f t="shared" si="28"/>
        <v>NS</v>
      </c>
      <c r="AK67" s="107"/>
      <c r="AL67" s="82"/>
      <c r="AM67" s="82">
        <f>AD75</f>
        <v>1.2070634334595896</v>
      </c>
      <c r="AN67" s="82">
        <f>AE75</f>
        <v>1.0125</v>
      </c>
      <c r="AO67" s="82">
        <f>AF75</f>
        <v>0.72140018032005471</v>
      </c>
      <c r="AP67" s="82">
        <f>AI75</f>
        <v>11.770339333072917</v>
      </c>
      <c r="AQ67" s="113">
        <f>AK75</f>
        <v>44.09550701556784</v>
      </c>
      <c r="AR67" s="118"/>
      <c r="AS67" s="115" t="s">
        <v>497</v>
      </c>
      <c r="AT67" s="115" t="s">
        <v>497</v>
      </c>
      <c r="AU67" s="115" t="s">
        <v>497</v>
      </c>
      <c r="AV67" s="115" t="s">
        <v>497</v>
      </c>
      <c r="AW67" s="115" t="s">
        <v>497</v>
      </c>
      <c r="AX67" s="116" t="s">
        <v>498</v>
      </c>
      <c r="AY67" s="102"/>
      <c r="AZ67" s="102"/>
      <c r="BA67" s="82"/>
      <c r="BB67" s="82"/>
    </row>
    <row r="68" spans="1:54" ht="16" x14ac:dyDescent="0.2">
      <c r="A68" s="101" t="s">
        <v>627</v>
      </c>
      <c r="B68" s="102">
        <v>2019</v>
      </c>
      <c r="C68" s="103">
        <v>8</v>
      </c>
      <c r="D68" s="102">
        <v>5</v>
      </c>
      <c r="E68" s="82"/>
      <c r="F68" s="131">
        <v>0.8</v>
      </c>
      <c r="G68" s="131">
        <v>8.2100000000000009</v>
      </c>
      <c r="H68" s="82"/>
      <c r="I68" s="205">
        <v>25.4</v>
      </c>
      <c r="J68" s="226">
        <v>28.1</v>
      </c>
      <c r="K68" s="82"/>
      <c r="L68" s="82"/>
      <c r="M68" s="108"/>
      <c r="N68" s="137">
        <v>0.14812030075187971</v>
      </c>
      <c r="O68" s="82"/>
      <c r="P68" s="82"/>
      <c r="Q68" s="82"/>
      <c r="R68" s="140"/>
      <c r="S68" s="137">
        <v>45.374665858540226</v>
      </c>
      <c r="T68" s="137">
        <v>8.2533154166666662</v>
      </c>
      <c r="U68" s="137">
        <v>0.42223999999999995</v>
      </c>
      <c r="V68" s="85"/>
      <c r="W68" s="85"/>
      <c r="X68" s="85"/>
      <c r="Y68" s="102">
        <f t="shared" si="17"/>
        <v>25.4</v>
      </c>
      <c r="Z68" s="102">
        <f t="shared" si="18"/>
        <v>298.54999999999995</v>
      </c>
      <c r="AA68" s="102">
        <f t="shared" si="19"/>
        <v>28.1</v>
      </c>
      <c r="AB68" s="102">
        <f t="shared" si="20"/>
        <v>8.2100000000000009</v>
      </c>
      <c r="AC68" s="104">
        <f t="shared" si="21"/>
        <v>6.9696544682685522</v>
      </c>
      <c r="AD68" s="102">
        <f t="shared" si="22"/>
        <v>1.1779637049983605</v>
      </c>
      <c r="AE68" s="105">
        <f t="shared" si="23"/>
        <v>0.8</v>
      </c>
      <c r="AF68" s="102">
        <f t="shared" si="24"/>
        <v>0.14812030075187971</v>
      </c>
      <c r="AG68" s="105">
        <f t="shared" si="25"/>
        <v>8.2533154166666662</v>
      </c>
      <c r="AH68" s="105">
        <f t="shared" si="26"/>
        <v>0.42223999999999995</v>
      </c>
      <c r="AI68" s="102">
        <f t="shared" ref="AI68" si="31">IF(Y68=" ", " ", IF(Y68&gt;0, SUM(AG68:AH68)))</f>
        <v>8.6755554166666666</v>
      </c>
      <c r="AJ68" s="106">
        <f t="shared" si="28"/>
        <v>45.374665858540226</v>
      </c>
      <c r="AK68" s="107">
        <f t="shared" si="29"/>
        <v>45.226545557788349</v>
      </c>
      <c r="AL68" s="82"/>
      <c r="AM68" s="82"/>
      <c r="AN68" s="82"/>
      <c r="AO68" s="82"/>
      <c r="AP68" s="85"/>
      <c r="AQ68" s="82"/>
      <c r="AR68" s="82"/>
      <c r="AS68" s="115">
        <f>((LN(AM67)-LN(0.4))/(LN(0.9)-LN(0.4))*100)</f>
        <v>136.19929374558063</v>
      </c>
      <c r="AT68" s="120">
        <f>((LN(AN67)-LN(0.6))/(LN(3)-LN(0.6))*100)</f>
        <v>32.511235116438371</v>
      </c>
      <c r="AU68" s="115">
        <f>((LN(AO67)-LN(10))/(LN(1)-LN(10))*100)</f>
        <v>114.18237534620764</v>
      </c>
      <c r="AV68" s="115">
        <f>((LN(AP67)-LN(10))/(LN(3)-LN(10))*100)</f>
        <v>-13.538317278799006</v>
      </c>
      <c r="AW68" s="115">
        <f>((LN(AQ67)-LN(43))/(LN(20)-LN(43))*100)</f>
        <v>-3.2865887305555974</v>
      </c>
      <c r="AX68" s="82"/>
      <c r="AY68" s="82"/>
      <c r="AZ68" s="82"/>
      <c r="BA68" s="82"/>
      <c r="BB68" s="82"/>
    </row>
    <row r="69" spans="1:54" ht="16" x14ac:dyDescent="0.2">
      <c r="A69" s="101" t="s">
        <v>627</v>
      </c>
      <c r="B69" s="102">
        <v>2019</v>
      </c>
      <c r="C69" s="103">
        <v>8</v>
      </c>
      <c r="D69" s="102">
        <v>5</v>
      </c>
      <c r="E69" s="82"/>
      <c r="F69" s="131">
        <v>0.8</v>
      </c>
      <c r="G69" s="131">
        <v>8.2100000000000009</v>
      </c>
      <c r="H69" s="82"/>
      <c r="I69" s="205">
        <v>25.4</v>
      </c>
      <c r="J69" s="226">
        <v>28.3</v>
      </c>
      <c r="K69" s="82"/>
      <c r="L69" s="82"/>
      <c r="M69" s="108"/>
      <c r="N69" s="131" t="s">
        <v>763</v>
      </c>
      <c r="O69" s="82"/>
      <c r="P69" s="82"/>
      <c r="Q69" s="82"/>
      <c r="R69" s="140"/>
      <c r="S69" s="137" t="s">
        <v>763</v>
      </c>
      <c r="T69" s="131" t="s">
        <v>763</v>
      </c>
      <c r="U69" s="131" t="s">
        <v>763</v>
      </c>
      <c r="V69" s="85"/>
      <c r="W69" s="85"/>
      <c r="X69" s="85"/>
      <c r="Y69" s="102">
        <f t="shared" si="17"/>
        <v>25.4</v>
      </c>
      <c r="Z69" s="102">
        <f t="shared" si="18"/>
        <v>298.54999999999995</v>
      </c>
      <c r="AA69" s="102">
        <f t="shared" si="19"/>
        <v>28.3</v>
      </c>
      <c r="AB69" s="102">
        <f t="shared" si="20"/>
        <v>8.2100000000000009</v>
      </c>
      <c r="AC69" s="104">
        <f t="shared" si="21"/>
        <v>6.9617439244770267</v>
      </c>
      <c r="AD69" s="102">
        <f t="shared" si="22"/>
        <v>1.1793022106334865</v>
      </c>
      <c r="AE69" s="105">
        <f t="shared" si="23"/>
        <v>0.8</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100</v>
      </c>
      <c r="AT69" s="82">
        <f t="shared" ref="AT69:AW69" si="32">IF(AT68&gt;100, 100, IF(AT68&lt;0, 0, AT68))</f>
        <v>32.511235116438371</v>
      </c>
      <c r="AU69" s="82">
        <f t="shared" si="32"/>
        <v>100</v>
      </c>
      <c r="AV69" s="82">
        <f t="shared" si="32"/>
        <v>0</v>
      </c>
      <c r="AW69" s="82">
        <f t="shared" si="32"/>
        <v>0</v>
      </c>
      <c r="AX69" s="129">
        <f>AVERAGE(AS69:AW69)</f>
        <v>46.502247023287673</v>
      </c>
      <c r="AY69" s="84"/>
      <c r="AZ69" s="84"/>
      <c r="BA69" s="84" t="str">
        <f>IF(AX69&gt;65, "Acceptable; Ongoing Protection is Required", "Unacceptable; Immediate Restoration is Required")</f>
        <v>Unacceptable; Immediate Restoration is Required</v>
      </c>
      <c r="BB69" s="82"/>
    </row>
    <row r="70" spans="1:54" ht="16" x14ac:dyDescent="0.2">
      <c r="A70" s="101" t="s">
        <v>627</v>
      </c>
      <c r="B70" s="102">
        <v>2019</v>
      </c>
      <c r="C70" s="103">
        <v>8</v>
      </c>
      <c r="D70" s="102">
        <v>19</v>
      </c>
      <c r="E70" s="82"/>
      <c r="F70" s="131">
        <v>0.95</v>
      </c>
      <c r="G70" s="131">
        <v>9.06</v>
      </c>
      <c r="H70" s="82"/>
      <c r="I70" s="205">
        <v>25.7</v>
      </c>
      <c r="J70" s="226">
        <v>27.1</v>
      </c>
      <c r="K70" s="82"/>
      <c r="L70" s="82"/>
      <c r="M70" s="108"/>
      <c r="N70" s="131" t="s">
        <v>763</v>
      </c>
      <c r="O70" s="82"/>
      <c r="P70" s="82"/>
      <c r="Q70" s="82"/>
      <c r="R70" s="140"/>
      <c r="S70" s="137" t="s">
        <v>763</v>
      </c>
      <c r="T70" s="131" t="s">
        <v>763</v>
      </c>
      <c r="U70" s="131" t="s">
        <v>763</v>
      </c>
      <c r="V70" s="85"/>
      <c r="W70" s="85"/>
      <c r="X70" s="85"/>
      <c r="Y70" s="102">
        <f t="shared" si="17"/>
        <v>25.7</v>
      </c>
      <c r="Z70" s="102">
        <f t="shared" si="18"/>
        <v>298.84999999999997</v>
      </c>
      <c r="AA70" s="102">
        <f t="shared" si="19"/>
        <v>27.1</v>
      </c>
      <c r="AB70" s="102">
        <f t="shared" si="20"/>
        <v>9.06</v>
      </c>
      <c r="AC70" s="104">
        <f t="shared" si="21"/>
        <v>6.9731345469464623</v>
      </c>
      <c r="AD70" s="102">
        <f t="shared" si="22"/>
        <v>1.2992722195454234</v>
      </c>
      <c r="AE70" s="105">
        <f t="shared" si="23"/>
        <v>0.95</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46.502247023287673</v>
      </c>
      <c r="AY70" s="85"/>
      <c r="AZ70" s="85"/>
      <c r="BA70" s="82"/>
      <c r="BB70" s="82"/>
    </row>
    <row r="71" spans="1:54" ht="16" x14ac:dyDescent="0.2">
      <c r="A71" s="101" t="s">
        <v>627</v>
      </c>
      <c r="B71" s="102">
        <v>2019</v>
      </c>
      <c r="C71" s="103">
        <v>8</v>
      </c>
      <c r="D71" s="102">
        <v>19</v>
      </c>
      <c r="E71" s="82"/>
      <c r="F71" s="131">
        <v>0.95</v>
      </c>
      <c r="G71" s="131">
        <v>9.06</v>
      </c>
      <c r="H71" s="82"/>
      <c r="I71" s="205">
        <v>25.7</v>
      </c>
      <c r="J71" s="226">
        <v>26.8</v>
      </c>
      <c r="K71" s="82"/>
      <c r="L71" s="82"/>
      <c r="M71" s="108"/>
      <c r="N71" s="137">
        <v>1.0861803040608857</v>
      </c>
      <c r="O71" s="82"/>
      <c r="P71" s="82"/>
      <c r="Q71" s="82"/>
      <c r="R71" s="140"/>
      <c r="S71" s="137">
        <v>55.356355014098746</v>
      </c>
      <c r="T71" s="137">
        <v>18.435660660350742</v>
      </c>
      <c r="U71" s="137">
        <v>8.7215370886075902</v>
      </c>
      <c r="V71" s="85"/>
      <c r="W71" s="85"/>
      <c r="X71" s="85"/>
      <c r="Y71" s="102">
        <f t="shared" si="17"/>
        <v>25.7</v>
      </c>
      <c r="Z71" s="102">
        <f t="shared" si="18"/>
        <v>298.84999999999997</v>
      </c>
      <c r="AA71" s="102">
        <f t="shared" si="19"/>
        <v>26.8</v>
      </c>
      <c r="AB71" s="102">
        <f t="shared" si="20"/>
        <v>9.06</v>
      </c>
      <c r="AC71" s="104">
        <f t="shared" si="21"/>
        <v>6.9849973579859155</v>
      </c>
      <c r="AD71" s="102">
        <f t="shared" si="22"/>
        <v>1.2970656301883556</v>
      </c>
      <c r="AE71" s="105">
        <f t="shared" si="23"/>
        <v>0.95</v>
      </c>
      <c r="AF71" s="102">
        <f t="shared" si="24"/>
        <v>1.0861803040608857</v>
      </c>
      <c r="AG71" s="105">
        <f t="shared" si="25"/>
        <v>18.435660660350742</v>
      </c>
      <c r="AH71" s="105">
        <f t="shared" si="26"/>
        <v>8.7215370886075902</v>
      </c>
      <c r="AI71" s="102">
        <f t="shared" ref="AI71" si="33">IF(Y71=" ", " ", IF(Y71&gt;0, SUM(AG71:AH71)))</f>
        <v>27.157197748958332</v>
      </c>
      <c r="AJ71" s="106">
        <f t="shared" si="28"/>
        <v>55.356355014098746</v>
      </c>
      <c r="AK71" s="107">
        <f t="shared" si="29"/>
        <v>54.270174710037857</v>
      </c>
      <c r="AL71" s="82"/>
      <c r="AM71" s="82"/>
      <c r="AN71" s="82"/>
      <c r="AO71" s="82"/>
      <c r="AP71" s="82"/>
      <c r="AQ71" s="82"/>
      <c r="AR71" s="82"/>
      <c r="AS71" s="82"/>
      <c r="AT71" s="82"/>
      <c r="AU71" s="82"/>
      <c r="AV71" s="82"/>
      <c r="AW71" s="82"/>
      <c r="AX71" s="82">
        <f>AVERAGE(AS69:AW69)</f>
        <v>46.502247023287673</v>
      </c>
      <c r="AY71" s="82"/>
      <c r="AZ71" s="82"/>
      <c r="BA71" s="82"/>
      <c r="BB71" s="82"/>
    </row>
    <row r="72" spans="1:54" ht="16" x14ac:dyDescent="0.2">
      <c r="A72" s="101" t="s">
        <v>627</v>
      </c>
      <c r="B72" s="102">
        <v>2019</v>
      </c>
      <c r="C72" s="103">
        <v>8</v>
      </c>
      <c r="D72" s="102">
        <v>19</v>
      </c>
      <c r="E72" s="82"/>
      <c r="F72" s="131">
        <v>0.95</v>
      </c>
      <c r="G72" s="131">
        <v>9.06</v>
      </c>
      <c r="H72" s="82"/>
      <c r="I72" s="205">
        <v>25.7</v>
      </c>
      <c r="J72" s="226">
        <v>27.9</v>
      </c>
      <c r="K72" s="82"/>
      <c r="L72" s="82"/>
      <c r="M72" s="82"/>
      <c r="N72" s="131" t="s">
        <v>763</v>
      </c>
      <c r="O72" s="82"/>
      <c r="P72" s="82"/>
      <c r="Q72" s="82"/>
      <c r="R72" s="140"/>
      <c r="S72" s="137" t="s">
        <v>763</v>
      </c>
      <c r="T72" s="131" t="s">
        <v>763</v>
      </c>
      <c r="U72" s="131" t="s">
        <v>763</v>
      </c>
      <c r="V72" s="85"/>
      <c r="W72" s="85"/>
      <c r="X72" s="85"/>
      <c r="Y72" s="102">
        <f t="shared" si="17"/>
        <v>25.7</v>
      </c>
      <c r="Z72" s="102">
        <f t="shared" si="18"/>
        <v>298.84999999999997</v>
      </c>
      <c r="AA72" s="102">
        <f t="shared" si="19"/>
        <v>27.9</v>
      </c>
      <c r="AB72" s="102">
        <f t="shared" si="20"/>
        <v>9.06</v>
      </c>
      <c r="AC72" s="104">
        <f t="shared" si="21"/>
        <v>6.9415987873935929</v>
      </c>
      <c r="AD72" s="102">
        <f t="shared" si="22"/>
        <v>1.3051748275128729</v>
      </c>
      <c r="AE72" s="105">
        <f t="shared" si="23"/>
        <v>0.95</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1.2070634334595896</v>
      </c>
      <c r="AE75" s="84">
        <f>_xlfn.AGGREGATE(1, 6,AE61:AE74)</f>
        <v>1.0125</v>
      </c>
      <c r="AF75" s="84">
        <f>_xlfn.AGGREGATE(1, 6,AF61:AF74)</f>
        <v>0.72140018032005471</v>
      </c>
      <c r="AG75" s="82"/>
      <c r="AH75" s="82"/>
      <c r="AI75" s="84">
        <f>_xlfn.AGGREGATE(1, 6,AI61:AI74)</f>
        <v>11.770339333072917</v>
      </c>
      <c r="AJ75" s="82"/>
      <c r="AK75" s="84">
        <f>_xlfn.AGGREGATE(1, 6,AK61:AK74)</f>
        <v>44.09550701556784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1.2070634334595896</v>
      </c>
      <c r="AE76" s="126">
        <f>AVERAGE(AE61:AE72)</f>
        <v>1.0125</v>
      </c>
      <c r="AF76" s="126">
        <f>AVERAGE(AF62:AF71)</f>
        <v>0.72140018032005471</v>
      </c>
      <c r="AG76" s="126"/>
      <c r="AH76" s="126"/>
      <c r="AI76" s="126">
        <f>AVERAGE(AI62:AI71)</f>
        <v>11.770339333072917</v>
      </c>
      <c r="AJ76" s="126"/>
      <c r="AK76" s="127">
        <f>AVERAGE(AK62:AK69)</f>
        <v>40.703951117411172</v>
      </c>
      <c r="AL76" s="82"/>
      <c r="AM76" s="82"/>
      <c r="AN76" s="82"/>
      <c r="AO76" s="82"/>
      <c r="AP76" s="82"/>
      <c r="AQ76" s="82"/>
      <c r="AR76" s="82"/>
      <c r="AS76" s="82"/>
      <c r="AT76" s="82"/>
      <c r="AU76" s="82"/>
      <c r="AV76" s="82"/>
      <c r="AW76" s="82"/>
      <c r="AX76" s="82"/>
      <c r="AY76" s="82"/>
      <c r="AZ76" s="82"/>
      <c r="BA76" s="82"/>
      <c r="BB76" s="82"/>
    </row>
    <row r="77" spans="1:54" x14ac:dyDescent="0.2">
      <c r="AD77">
        <f>AVERAGE(AD61:AD72)</f>
        <v>1.2070634334595896</v>
      </c>
      <c r="AK77" s="368">
        <f>AVERAGE(AK61:AK72)</f>
        <v>44.09550701556784</v>
      </c>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627</v>
      </c>
      <c r="C83" t="s">
        <v>757</v>
      </c>
      <c r="E83" s="147">
        <v>44020</v>
      </c>
      <c r="F83" s="68" t="s">
        <v>290</v>
      </c>
      <c r="G83" s="68" t="s">
        <v>996</v>
      </c>
      <c r="H83" s="68">
        <v>2</v>
      </c>
      <c r="I83" s="68" t="s">
        <v>982</v>
      </c>
      <c r="J83" s="77" t="s">
        <v>761</v>
      </c>
      <c r="K83" s="68">
        <v>3</v>
      </c>
      <c r="L83" s="68">
        <v>2</v>
      </c>
      <c r="M83" s="68" t="s">
        <v>820</v>
      </c>
      <c r="N83" s="68" t="s">
        <v>998</v>
      </c>
      <c r="O83" s="131">
        <v>22.9</v>
      </c>
      <c r="P83" s="131">
        <v>8.5</v>
      </c>
      <c r="Q83" s="68">
        <v>0.95</v>
      </c>
      <c r="R83" s="68" t="s">
        <v>761</v>
      </c>
      <c r="S83" s="131" t="s">
        <v>761</v>
      </c>
      <c r="T83" s="68">
        <v>1.5</v>
      </c>
      <c r="U83" s="72" t="s">
        <v>761</v>
      </c>
      <c r="V83" s="68">
        <v>0.15</v>
      </c>
      <c r="W83" s="77">
        <v>0.24930555555555556</v>
      </c>
      <c r="X83" s="68">
        <v>24.2</v>
      </c>
      <c r="Y83" s="68">
        <v>6.02</v>
      </c>
      <c r="Z83" s="72">
        <v>5.1380569421509215</v>
      </c>
      <c r="AA83" s="68" t="s">
        <v>761</v>
      </c>
      <c r="AB83" s="131">
        <v>27.7</v>
      </c>
      <c r="AC83" s="79">
        <v>43.3</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627</v>
      </c>
      <c r="C84" t="s">
        <v>764</v>
      </c>
      <c r="E84" s="147">
        <v>44020</v>
      </c>
      <c r="F84" s="68" t="s">
        <v>290</v>
      </c>
      <c r="G84" s="68" t="s">
        <v>996</v>
      </c>
      <c r="H84" s="68">
        <v>2</v>
      </c>
      <c r="I84" s="68" t="s">
        <v>982</v>
      </c>
      <c r="J84" s="77" t="s">
        <v>761</v>
      </c>
      <c r="K84" s="68">
        <v>3</v>
      </c>
      <c r="L84" s="68">
        <v>2</v>
      </c>
      <c r="M84" s="68" t="s">
        <v>820</v>
      </c>
      <c r="N84" s="68" t="s">
        <v>998</v>
      </c>
      <c r="O84" s="131">
        <v>22.9</v>
      </c>
      <c r="P84" s="131">
        <v>8.5</v>
      </c>
      <c r="Q84" s="68">
        <v>0.95</v>
      </c>
      <c r="R84" s="68" t="s">
        <v>761</v>
      </c>
      <c r="S84" s="131" t="s">
        <v>761</v>
      </c>
      <c r="T84" s="68">
        <v>1.5</v>
      </c>
      <c r="U84" s="79" t="s">
        <v>761</v>
      </c>
      <c r="V84" s="68">
        <v>0.5</v>
      </c>
      <c r="W84" s="68" t="s">
        <v>761</v>
      </c>
      <c r="X84" s="68">
        <v>24.2</v>
      </c>
      <c r="Y84" s="68">
        <v>5.94</v>
      </c>
      <c r="Z84" s="72">
        <v>5.0755790969587649</v>
      </c>
      <c r="AA84" s="68" t="s">
        <v>761</v>
      </c>
      <c r="AB84" s="134">
        <v>27.5</v>
      </c>
      <c r="AC84" s="204">
        <v>42.9</v>
      </c>
      <c r="AD84" s="171">
        <v>4.8058561425843332E-2</v>
      </c>
      <c r="AE84" s="72">
        <v>0.8756270903010035</v>
      </c>
      <c r="AF84" s="72">
        <v>6.7633769322235443E-2</v>
      </c>
      <c r="AG84" s="137">
        <v>0.94326085962323891</v>
      </c>
      <c r="AH84" s="75">
        <v>32.51867737253864</v>
      </c>
      <c r="AI84" s="75">
        <v>33.461938232161877</v>
      </c>
      <c r="AJ84" s="72">
        <v>124.87054115315071</v>
      </c>
      <c r="AK84" s="72">
        <v>18.322180766861113</v>
      </c>
      <c r="AL84" s="72">
        <v>6.8152663016512234</v>
      </c>
      <c r="AM84" s="75">
        <v>50.840858139399757</v>
      </c>
      <c r="AN84" s="137">
        <v>51.784118999022994</v>
      </c>
      <c r="AO84" s="137">
        <v>15.612071428571427</v>
      </c>
      <c r="AP84" s="137">
        <v>0.56036060267856769</v>
      </c>
      <c r="AQ84" s="70">
        <v>0.96535087600950897</v>
      </c>
      <c r="AR84" s="177">
        <v>16.172432031249997</v>
      </c>
      <c r="AS84" s="68"/>
      <c r="AT84" s="68"/>
      <c r="AU84" s="68" t="s">
        <v>763</v>
      </c>
      <c r="AV84" s="68" t="s">
        <v>763</v>
      </c>
      <c r="AW84" s="68"/>
      <c r="BA84" s="200"/>
      <c r="BB84" s="68"/>
      <c r="BC84" s="147"/>
      <c r="BD84" s="68"/>
      <c r="BE84" s="68"/>
    </row>
    <row r="85" spans="1:57" x14ac:dyDescent="0.2">
      <c r="A85" s="79" t="s">
        <v>756</v>
      </c>
      <c r="B85" t="s">
        <v>627</v>
      </c>
      <c r="C85" t="s">
        <v>765</v>
      </c>
      <c r="E85" s="147">
        <v>44020</v>
      </c>
      <c r="F85" s="68" t="s">
        <v>290</v>
      </c>
      <c r="G85" s="68" t="s">
        <v>996</v>
      </c>
      <c r="H85" s="68">
        <v>2</v>
      </c>
      <c r="I85" s="68" t="s">
        <v>982</v>
      </c>
      <c r="J85" s="77" t="s">
        <v>761</v>
      </c>
      <c r="K85" s="68">
        <v>3</v>
      </c>
      <c r="L85" s="68">
        <v>2</v>
      </c>
      <c r="M85" s="68" t="s">
        <v>820</v>
      </c>
      <c r="N85" s="68" t="s">
        <v>998</v>
      </c>
      <c r="O85" s="131">
        <v>22.9</v>
      </c>
      <c r="P85" s="131">
        <v>8.5</v>
      </c>
      <c r="Q85" s="68">
        <v>0.95</v>
      </c>
      <c r="R85" s="68" t="s">
        <v>761</v>
      </c>
      <c r="S85" s="131" t="s">
        <v>761</v>
      </c>
      <c r="T85" s="68">
        <v>1.5</v>
      </c>
      <c r="U85" s="72" t="s">
        <v>761</v>
      </c>
      <c r="V85" s="68">
        <v>1.25</v>
      </c>
      <c r="W85" s="77">
        <v>0.26041666666666669</v>
      </c>
      <c r="X85" s="68">
        <v>24.3</v>
      </c>
      <c r="Y85" s="68">
        <v>5.71</v>
      </c>
      <c r="Z85" s="72">
        <v>4.8462540669727323</v>
      </c>
      <c r="AA85" s="68" t="s">
        <v>761</v>
      </c>
      <c r="AB85" s="131">
        <v>28.7</v>
      </c>
      <c r="AC85" s="79">
        <v>44.9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627</v>
      </c>
      <c r="C86" t="s">
        <v>757</v>
      </c>
      <c r="E86" s="194">
        <v>44035</v>
      </c>
      <c r="F86" s="79" t="s">
        <v>290</v>
      </c>
      <c r="G86" s="79" t="s">
        <v>1013</v>
      </c>
      <c r="H86" s="68">
        <v>1</v>
      </c>
      <c r="I86" s="214" t="s">
        <v>982</v>
      </c>
      <c r="J86" s="77" t="s">
        <v>761</v>
      </c>
      <c r="K86" s="214">
        <v>3</v>
      </c>
      <c r="L86" s="79">
        <v>2</v>
      </c>
      <c r="M86" s="79" t="s">
        <v>820</v>
      </c>
      <c r="N86" s="79" t="s">
        <v>1015</v>
      </c>
      <c r="O86" s="131">
        <v>27.2</v>
      </c>
      <c r="P86" s="131">
        <v>7.95</v>
      </c>
      <c r="Q86" s="68">
        <v>1.1000000000000001</v>
      </c>
      <c r="R86" s="68">
        <v>1.1000000000000001</v>
      </c>
      <c r="S86" s="131">
        <v>1.1000000000000001</v>
      </c>
      <c r="T86" s="68">
        <v>1.3</v>
      </c>
      <c r="U86" s="72">
        <v>0.84615384615384615</v>
      </c>
      <c r="V86" s="68">
        <v>0.15</v>
      </c>
      <c r="W86" s="77">
        <v>0.25</v>
      </c>
      <c r="X86" s="68">
        <v>28.3</v>
      </c>
      <c r="Y86" s="68">
        <v>6.1</v>
      </c>
      <c r="Z86" s="72">
        <v>5.1806101790450176</v>
      </c>
      <c r="AA86" s="68" t="s">
        <v>761</v>
      </c>
      <c r="AB86" s="131">
        <v>29.4</v>
      </c>
      <c r="AC86" s="79">
        <v>45.5</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627</v>
      </c>
      <c r="C87" t="s">
        <v>764</v>
      </c>
      <c r="E87" s="194">
        <v>44035</v>
      </c>
      <c r="F87" s="79" t="s">
        <v>290</v>
      </c>
      <c r="G87" s="79" t="s">
        <v>1013</v>
      </c>
      <c r="H87" s="68">
        <v>1</v>
      </c>
      <c r="I87" s="214" t="s">
        <v>982</v>
      </c>
      <c r="J87" s="77" t="s">
        <v>761</v>
      </c>
      <c r="K87" s="214">
        <v>3</v>
      </c>
      <c r="L87" s="79">
        <v>2</v>
      </c>
      <c r="M87" s="79" t="s">
        <v>820</v>
      </c>
      <c r="N87" s="79" t="s">
        <v>1015</v>
      </c>
      <c r="O87" s="131">
        <v>27.2</v>
      </c>
      <c r="P87" s="131">
        <v>7.95</v>
      </c>
      <c r="Q87" s="68">
        <v>1.1000000000000001</v>
      </c>
      <c r="R87" s="68">
        <v>1.1000000000000001</v>
      </c>
      <c r="S87" s="131">
        <v>1.1000000000000001</v>
      </c>
      <c r="T87" s="68">
        <v>1.3</v>
      </c>
      <c r="U87" s="72">
        <v>0.84615384615384615</v>
      </c>
      <c r="V87" s="68">
        <v>0.6</v>
      </c>
      <c r="W87" s="77">
        <v>0.25138888888888888</v>
      </c>
      <c r="X87" s="68">
        <v>28.3</v>
      </c>
      <c r="Y87" s="68">
        <v>5.98</v>
      </c>
      <c r="Z87" s="72">
        <v>5.0786965361785592</v>
      </c>
      <c r="AA87" s="68" t="s">
        <v>761</v>
      </c>
      <c r="AB87" s="134">
        <v>29.4</v>
      </c>
      <c r="AC87" s="204">
        <v>45.4</v>
      </c>
      <c r="AD87" s="171">
        <v>0.21992361553150858</v>
      </c>
      <c r="AE87" s="72">
        <v>0.29116432004046855</v>
      </c>
      <c r="AF87" s="75">
        <v>2.5000000000000001E-2</v>
      </c>
      <c r="AG87" s="137">
        <v>0.31616432004046857</v>
      </c>
      <c r="AH87" s="75">
        <v>26.433608613656165</v>
      </c>
      <c r="AI87" s="75">
        <v>26.749772933696633</v>
      </c>
      <c r="AJ87" s="72">
        <v>122.61663782112943</v>
      </c>
      <c r="AK87" s="72">
        <v>18.464916113317276</v>
      </c>
      <c r="AL87" s="72">
        <v>6.6405196248195137</v>
      </c>
      <c r="AM87" s="75">
        <v>44.898524726973442</v>
      </c>
      <c r="AN87" s="137">
        <v>45.214689047013906</v>
      </c>
      <c r="AO87" s="137">
        <v>8.1679999999999993</v>
      </c>
      <c r="AP87" s="137">
        <v>3.5357000000000114</v>
      </c>
      <c r="AQ87" s="70">
        <v>0.91521855374942718</v>
      </c>
      <c r="AR87" s="177">
        <v>11.70370000000001</v>
      </c>
      <c r="AS87" s="68"/>
      <c r="AT87" s="68"/>
      <c r="AU87" s="68" t="s">
        <v>763</v>
      </c>
      <c r="AV87" s="68" t="s">
        <v>763</v>
      </c>
      <c r="AW87" s="68"/>
      <c r="BA87" s="68"/>
      <c r="BB87" s="68"/>
      <c r="BC87" s="147"/>
      <c r="BD87" s="68"/>
      <c r="BE87" s="68"/>
    </row>
    <row r="88" spans="1:57" x14ac:dyDescent="0.2">
      <c r="A88" s="79" t="s">
        <v>756</v>
      </c>
      <c r="B88" t="s">
        <v>627</v>
      </c>
      <c r="C88" t="s">
        <v>765</v>
      </c>
      <c r="E88" s="194">
        <v>44035</v>
      </c>
      <c r="F88" s="79" t="s">
        <v>290</v>
      </c>
      <c r="G88" s="79" t="s">
        <v>1013</v>
      </c>
      <c r="H88" s="68">
        <v>1</v>
      </c>
      <c r="I88" s="214" t="s">
        <v>982</v>
      </c>
      <c r="J88" s="77" t="s">
        <v>761</v>
      </c>
      <c r="K88" s="214">
        <v>3</v>
      </c>
      <c r="L88" s="79">
        <v>2</v>
      </c>
      <c r="M88" s="79" t="s">
        <v>820</v>
      </c>
      <c r="N88" s="79" t="s">
        <v>1015</v>
      </c>
      <c r="O88" s="131">
        <v>27.2</v>
      </c>
      <c r="P88" s="131">
        <v>7.95</v>
      </c>
      <c r="Q88" s="68">
        <v>1.1000000000000001</v>
      </c>
      <c r="R88" s="68">
        <v>1.1000000000000001</v>
      </c>
      <c r="S88" s="131">
        <v>1.1000000000000001</v>
      </c>
      <c r="T88" s="68">
        <v>1.3</v>
      </c>
      <c r="U88" s="72">
        <v>0.84615384615384615</v>
      </c>
      <c r="V88" s="68">
        <v>1</v>
      </c>
      <c r="W88" s="77">
        <v>0.25694444444444448</v>
      </c>
      <c r="X88" s="68">
        <v>28.1</v>
      </c>
      <c r="Y88" s="68">
        <v>5.46</v>
      </c>
      <c r="Z88" s="72">
        <v>4.6257272223541577</v>
      </c>
      <c r="AA88" s="68" t="s">
        <v>761</v>
      </c>
      <c r="AB88" s="131">
        <v>29.8</v>
      </c>
      <c r="AC88" s="79">
        <v>46.1</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627</v>
      </c>
      <c r="C89" t="s">
        <v>757</v>
      </c>
      <c r="E89" s="147">
        <v>44049</v>
      </c>
      <c r="F89" s="68" t="s">
        <v>290</v>
      </c>
      <c r="G89" s="68" t="s">
        <v>1035</v>
      </c>
      <c r="H89" s="68">
        <v>0</v>
      </c>
      <c r="I89" s="68" t="s">
        <v>982</v>
      </c>
      <c r="J89" s="77" t="s">
        <v>761</v>
      </c>
      <c r="K89" s="215">
        <v>2</v>
      </c>
      <c r="L89" s="68">
        <v>1</v>
      </c>
      <c r="M89" s="68" t="s">
        <v>872</v>
      </c>
      <c r="N89" s="68" t="s">
        <v>1039</v>
      </c>
      <c r="O89" s="131">
        <v>27.8</v>
      </c>
      <c r="P89" s="131">
        <v>7.85</v>
      </c>
      <c r="Q89" s="68">
        <v>0.9</v>
      </c>
      <c r="R89" s="68">
        <v>0.9</v>
      </c>
      <c r="S89" s="131">
        <v>0.9</v>
      </c>
      <c r="T89" s="68">
        <v>1.35</v>
      </c>
      <c r="U89" s="72">
        <v>0.66666666666666663</v>
      </c>
      <c r="V89" s="68">
        <v>0.15</v>
      </c>
      <c r="W89" s="77">
        <v>0.25694444444444448</v>
      </c>
      <c r="X89" s="68">
        <v>26.5</v>
      </c>
      <c r="Y89" s="68">
        <v>7.84</v>
      </c>
      <c r="Z89" s="72">
        <v>6.6298183798195733</v>
      </c>
      <c r="AA89" s="68" t="s">
        <v>761</v>
      </c>
      <c r="AB89" s="131">
        <v>29.8</v>
      </c>
      <c r="AC89" s="79">
        <v>46.3</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627</v>
      </c>
      <c r="C90" t="s">
        <v>764</v>
      </c>
      <c r="E90" s="147">
        <v>44049</v>
      </c>
      <c r="F90" s="68" t="s">
        <v>290</v>
      </c>
      <c r="G90" s="68" t="s">
        <v>1035</v>
      </c>
      <c r="H90" s="68">
        <v>0</v>
      </c>
      <c r="I90" s="68" t="s">
        <v>982</v>
      </c>
      <c r="J90" s="77" t="s">
        <v>761</v>
      </c>
      <c r="K90" s="215">
        <v>2</v>
      </c>
      <c r="L90" s="68">
        <v>1</v>
      </c>
      <c r="M90" s="68" t="s">
        <v>872</v>
      </c>
      <c r="N90" s="68" t="s">
        <v>1039</v>
      </c>
      <c r="O90" s="131">
        <v>27.8</v>
      </c>
      <c r="P90" s="131">
        <v>7.85</v>
      </c>
      <c r="Q90" s="68">
        <v>0.9</v>
      </c>
      <c r="R90" s="68">
        <v>0.9</v>
      </c>
      <c r="S90" s="131">
        <v>0.9</v>
      </c>
      <c r="T90" s="68">
        <v>1.35</v>
      </c>
      <c r="U90" s="72">
        <v>0.66666666666666663</v>
      </c>
      <c r="V90" s="68">
        <v>0.6</v>
      </c>
      <c r="W90" s="77">
        <v>0.2590277777777778</v>
      </c>
      <c r="X90" s="68">
        <v>26.7</v>
      </c>
      <c r="Y90" s="68">
        <v>7.01</v>
      </c>
      <c r="Z90" s="72">
        <v>5.9393270992074614</v>
      </c>
      <c r="AA90" s="68" t="s">
        <v>761</v>
      </c>
      <c r="AB90" s="134">
        <v>29.5</v>
      </c>
      <c r="AC90" s="204">
        <v>45.9</v>
      </c>
      <c r="AD90" s="171">
        <v>0.25</v>
      </c>
      <c r="AE90" s="72">
        <v>0.24903288201160523</v>
      </c>
      <c r="AF90" s="75">
        <v>2.5000000000000001E-2</v>
      </c>
      <c r="AG90" s="137">
        <v>0.27403288201160525</v>
      </c>
      <c r="AH90" s="75">
        <v>16.474765764350497</v>
      </c>
      <c r="AI90" s="75">
        <v>16.748798646362104</v>
      </c>
      <c r="AJ90" s="72">
        <v>151.31334194480905</v>
      </c>
      <c r="AK90" s="72">
        <v>23.327453039302579</v>
      </c>
      <c r="AL90" s="72">
        <v>6.4864921896905408</v>
      </c>
      <c r="AM90" s="75">
        <v>39.802218803653076</v>
      </c>
      <c r="AN90" s="137">
        <v>40.07625168566468</v>
      </c>
      <c r="AO90" s="137">
        <v>4.080000000000001</v>
      </c>
      <c r="AP90" s="137">
        <v>3.8748999999999971</v>
      </c>
      <c r="AQ90" s="70">
        <v>0.51289142541075339</v>
      </c>
      <c r="AR90" s="177">
        <v>7.9548999999999985</v>
      </c>
      <c r="AS90" s="68"/>
      <c r="AT90" s="68"/>
      <c r="AU90" s="68" t="s">
        <v>763</v>
      </c>
      <c r="AV90" s="68" t="s">
        <v>763</v>
      </c>
      <c r="AW90" s="68"/>
    </row>
    <row r="91" spans="1:57" x14ac:dyDescent="0.2">
      <c r="A91" s="79" t="s">
        <v>756</v>
      </c>
      <c r="B91" t="s">
        <v>627</v>
      </c>
      <c r="C91" t="s">
        <v>765</v>
      </c>
      <c r="E91" s="147">
        <v>44049</v>
      </c>
      <c r="F91" s="68" t="s">
        <v>290</v>
      </c>
      <c r="G91" s="68" t="s">
        <v>1035</v>
      </c>
      <c r="H91" s="68">
        <v>0</v>
      </c>
      <c r="I91" s="68" t="s">
        <v>982</v>
      </c>
      <c r="J91" s="77" t="s">
        <v>761</v>
      </c>
      <c r="K91" s="215">
        <v>2</v>
      </c>
      <c r="L91" s="68">
        <v>1</v>
      </c>
      <c r="M91" s="68" t="s">
        <v>872</v>
      </c>
      <c r="N91" s="68" t="s">
        <v>1039</v>
      </c>
      <c r="O91" s="131">
        <v>27.8</v>
      </c>
      <c r="P91" s="131">
        <v>7.85</v>
      </c>
      <c r="Q91" s="68">
        <v>0.9</v>
      </c>
      <c r="R91" s="68">
        <v>0.9</v>
      </c>
      <c r="S91" s="131">
        <v>0.9</v>
      </c>
      <c r="T91" s="68">
        <v>1.35</v>
      </c>
      <c r="U91" s="72">
        <v>0.66666666666666663</v>
      </c>
      <c r="V91" s="68">
        <v>1.05</v>
      </c>
      <c r="W91" s="77">
        <v>0.2638888888888889</v>
      </c>
      <c r="X91" s="68">
        <v>26.6</v>
      </c>
      <c r="Y91" s="68">
        <v>6.24</v>
      </c>
      <c r="Z91" s="72">
        <v>5.2389805402775513</v>
      </c>
      <c r="AA91" s="68" t="s">
        <v>761</v>
      </c>
      <c r="AB91" s="131">
        <v>31.1</v>
      </c>
      <c r="AC91" s="79">
        <v>48</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7" x14ac:dyDescent="0.2">
      <c r="A92" s="79" t="s">
        <v>756</v>
      </c>
      <c r="B92" t="s">
        <v>627</v>
      </c>
      <c r="C92" t="s">
        <v>757</v>
      </c>
      <c r="E92" s="147">
        <v>44064</v>
      </c>
      <c r="F92" s="68" t="s">
        <v>290</v>
      </c>
      <c r="G92" s="68" t="s">
        <v>1013</v>
      </c>
      <c r="H92" s="68">
        <v>0</v>
      </c>
      <c r="I92" s="68" t="s">
        <v>982</v>
      </c>
      <c r="J92" s="77" t="s">
        <v>761</v>
      </c>
      <c r="K92" s="217" t="s">
        <v>1051</v>
      </c>
      <c r="L92" s="68">
        <v>1</v>
      </c>
      <c r="M92" s="68" t="s">
        <v>872</v>
      </c>
      <c r="N92" s="68" t="s">
        <v>1053</v>
      </c>
      <c r="O92" s="131">
        <v>19.899999999999999</v>
      </c>
      <c r="P92" s="131">
        <v>9.1300000000000008</v>
      </c>
      <c r="Q92" s="68">
        <v>0.9</v>
      </c>
      <c r="R92" s="68">
        <v>0.9</v>
      </c>
      <c r="S92" s="131">
        <v>0.9</v>
      </c>
      <c r="T92" s="68">
        <v>1.2</v>
      </c>
      <c r="U92" s="72">
        <v>0.75</v>
      </c>
      <c r="V92" s="68">
        <v>0.15</v>
      </c>
      <c r="W92" s="77">
        <v>0.25347222222222221</v>
      </c>
      <c r="X92" s="68">
        <v>23.1</v>
      </c>
      <c r="Y92" s="68">
        <v>5.59</v>
      </c>
      <c r="Z92" s="72">
        <v>4.732150556544612</v>
      </c>
      <c r="AA92" s="68" t="s">
        <v>761</v>
      </c>
      <c r="AB92" s="131">
        <v>28.9</v>
      </c>
      <c r="AC92" s="79">
        <v>44.9</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627</v>
      </c>
      <c r="C93" t="s">
        <v>764</v>
      </c>
      <c r="E93" s="147">
        <v>44064</v>
      </c>
      <c r="F93" s="68" t="s">
        <v>290</v>
      </c>
      <c r="G93" s="68" t="s">
        <v>1013</v>
      </c>
      <c r="H93" s="68">
        <v>0</v>
      </c>
      <c r="I93" s="68" t="s">
        <v>982</v>
      </c>
      <c r="J93" s="77" t="s">
        <v>761</v>
      </c>
      <c r="K93" s="217" t="s">
        <v>1051</v>
      </c>
      <c r="L93" s="68">
        <v>1</v>
      </c>
      <c r="M93" s="68" t="s">
        <v>872</v>
      </c>
      <c r="N93" s="68" t="s">
        <v>1053</v>
      </c>
      <c r="O93" s="131">
        <v>19.899999999999999</v>
      </c>
      <c r="P93" s="131">
        <v>9.1300000000000008</v>
      </c>
      <c r="Q93" s="68">
        <v>0.9</v>
      </c>
      <c r="R93" s="68">
        <v>0.9</v>
      </c>
      <c r="S93" s="131">
        <v>0.9</v>
      </c>
      <c r="T93" s="68">
        <v>1.2</v>
      </c>
      <c r="U93" s="72">
        <v>0.75</v>
      </c>
      <c r="V93" s="68">
        <v>0.5</v>
      </c>
      <c r="W93" s="77">
        <v>0.25416666666666665</v>
      </c>
      <c r="X93" s="68">
        <v>23.4</v>
      </c>
      <c r="Y93" s="68">
        <v>5.4</v>
      </c>
      <c r="Z93" s="72">
        <v>4.570343521869078</v>
      </c>
      <c r="AA93" s="68" t="s">
        <v>761</v>
      </c>
      <c r="AB93" s="134">
        <v>29</v>
      </c>
      <c r="AC93" s="204">
        <v>45</v>
      </c>
      <c r="AD93" s="171">
        <v>4.9999999999999954E-2</v>
      </c>
      <c r="AE93" s="72">
        <v>0.16355419255911463</v>
      </c>
      <c r="AF93" s="75">
        <v>2.5000000000000001E-2</v>
      </c>
      <c r="AG93" s="137">
        <v>0.18855419255911463</v>
      </c>
      <c r="AH93" s="75">
        <v>17.321665773599943</v>
      </c>
      <c r="AI93" s="72">
        <v>17.510219966159056</v>
      </c>
      <c r="AJ93" s="72">
        <v>136.80103795342217</v>
      </c>
      <c r="AK93" s="72">
        <v>21.249277484712255</v>
      </c>
      <c r="AL93" s="72">
        <v>6.4379147974251527</v>
      </c>
      <c r="AM93" s="75">
        <v>38.570943258312198</v>
      </c>
      <c r="AN93" s="137">
        <v>38.759497450871308</v>
      </c>
      <c r="AO93" s="137">
        <v>8.3546666666666667</v>
      </c>
      <c r="AP93" s="137">
        <v>5.4045333333333367</v>
      </c>
      <c r="AQ93" s="70">
        <v>0.60720584530108324</v>
      </c>
      <c r="AR93" s="177">
        <v>13.759200000000003</v>
      </c>
      <c r="AS93" s="68"/>
      <c r="AT93" s="68"/>
      <c r="AU93" s="68" t="s">
        <v>763</v>
      </c>
      <c r="AV93" s="68" t="s">
        <v>763</v>
      </c>
      <c r="AW93" s="68"/>
    </row>
    <row r="94" spans="1:57" x14ac:dyDescent="0.2">
      <c r="A94" s="79" t="s">
        <v>756</v>
      </c>
      <c r="B94" t="s">
        <v>627</v>
      </c>
      <c r="C94" t="s">
        <v>765</v>
      </c>
      <c r="E94" s="147">
        <v>44064</v>
      </c>
      <c r="F94" s="68" t="s">
        <v>290</v>
      </c>
      <c r="G94" s="68" t="s">
        <v>1013</v>
      </c>
      <c r="H94" s="68">
        <v>0</v>
      </c>
      <c r="I94" s="68" t="s">
        <v>982</v>
      </c>
      <c r="J94" s="77" t="s">
        <v>761</v>
      </c>
      <c r="K94" s="217" t="s">
        <v>1051</v>
      </c>
      <c r="L94" s="68">
        <v>1</v>
      </c>
      <c r="M94" s="68" t="s">
        <v>872</v>
      </c>
      <c r="N94" s="68" t="s">
        <v>1053</v>
      </c>
      <c r="O94" s="131">
        <v>19.899999999999999</v>
      </c>
      <c r="P94" s="131">
        <v>9.1300000000000008</v>
      </c>
      <c r="Q94" s="68">
        <v>0.9</v>
      </c>
      <c r="R94" s="68">
        <v>0.9</v>
      </c>
      <c r="S94" s="131">
        <v>0.9</v>
      </c>
      <c r="T94" s="68">
        <v>1.2</v>
      </c>
      <c r="U94" s="72">
        <v>0.75</v>
      </c>
      <c r="V94" s="68">
        <v>1</v>
      </c>
      <c r="W94" s="77">
        <v>0.25486111111111109</v>
      </c>
      <c r="X94" s="68">
        <v>23.4</v>
      </c>
      <c r="Y94" s="68">
        <v>5.13</v>
      </c>
      <c r="Z94" s="72">
        <v>4.3318480007228803</v>
      </c>
      <c r="AA94" s="68" t="s">
        <v>761</v>
      </c>
      <c r="AB94" s="131">
        <v>29.4</v>
      </c>
      <c r="AC94" s="79">
        <v>45.6</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627</v>
      </c>
      <c r="B101" s="102">
        <v>2020</v>
      </c>
      <c r="C101" s="103">
        <v>7</v>
      </c>
      <c r="D101" s="102">
        <v>8</v>
      </c>
      <c r="E101" s="82"/>
      <c r="F101" s="131" t="s">
        <v>761</v>
      </c>
      <c r="G101" s="131">
        <v>8.5</v>
      </c>
      <c r="H101" s="82"/>
      <c r="I101" s="131">
        <v>22.9</v>
      </c>
      <c r="J101" s="131">
        <v>27.7</v>
      </c>
      <c r="K101" s="82"/>
      <c r="L101" s="82"/>
      <c r="M101" s="108"/>
      <c r="N101" s="137" t="s">
        <v>763</v>
      </c>
      <c r="O101" s="82"/>
      <c r="P101" s="82"/>
      <c r="Q101" s="82"/>
      <c r="R101" s="140"/>
      <c r="S101" s="137" t="s">
        <v>763</v>
      </c>
      <c r="T101" s="137" t="s">
        <v>763</v>
      </c>
      <c r="U101" s="137" t="s">
        <v>763</v>
      </c>
      <c r="V101" s="85"/>
      <c r="W101" s="85"/>
      <c r="X101" s="85"/>
      <c r="Y101" s="102">
        <f>IF(C101&lt;6," ",IF(C101&lt;=9,I101, IF(C101&gt;=10," ")))</f>
        <v>22.9</v>
      </c>
      <c r="Z101" s="102">
        <f>IF(Y101=" ", " ", IF(Y101&gt;0, Y101+273.15))</f>
        <v>296.04999999999995</v>
      </c>
      <c r="AA101" s="102">
        <f>IF(C101&lt;6," ",IF(C101&lt;=9,J101, IF(C101&gt;=10," ")))</f>
        <v>27.7</v>
      </c>
      <c r="AB101" s="102">
        <f>IF(C101&lt;6," ",IF(C101&lt;=9,G101, IF(C101&gt;=10," ")))</f>
        <v>8.5</v>
      </c>
      <c r="AC101" s="104">
        <f>IF(Y101=" "," ",IF(Y101&gt;0,EXP(-173.4292+249.6339*100/Z101+143.3483*LN(+Z101/100)-21.8492*Z101/100+AA101*(-0.033096+0.014259*Z101/100-0.0017*(Z101/100)^2))*1.4276))</f>
        <v>7.2998930658425412</v>
      </c>
      <c r="AD101" s="102">
        <f>IF(Y101=" "," ",IF(Y101&gt;0,AB101/AC101))</f>
        <v>1.1644006183834343</v>
      </c>
      <c r="AE101" s="105" t="str">
        <f>IF(C101&lt;6," ",IF(C101&lt;=9,F101, IF(C101&gt;=10," ")))</f>
        <v>ND</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627</v>
      </c>
      <c r="B102" s="102">
        <v>2020</v>
      </c>
      <c r="C102" s="103">
        <v>7</v>
      </c>
      <c r="D102" s="102">
        <v>8</v>
      </c>
      <c r="E102" s="82"/>
      <c r="F102" s="131" t="s">
        <v>761</v>
      </c>
      <c r="G102" s="131">
        <v>8.5</v>
      </c>
      <c r="H102" s="82"/>
      <c r="I102" s="131">
        <v>22.9</v>
      </c>
      <c r="J102" s="134">
        <v>27.5</v>
      </c>
      <c r="K102" s="82"/>
      <c r="L102" s="82"/>
      <c r="M102" s="108"/>
      <c r="N102" s="137">
        <v>0.94326085962323891</v>
      </c>
      <c r="O102" s="82"/>
      <c r="P102" s="82"/>
      <c r="Q102" s="82"/>
      <c r="R102" s="140"/>
      <c r="S102" s="137">
        <v>51.784118999022994</v>
      </c>
      <c r="T102" s="137">
        <v>15.612071428571427</v>
      </c>
      <c r="U102" s="137">
        <v>0.56036060267856769</v>
      </c>
      <c r="V102" s="85"/>
      <c r="W102" s="85"/>
      <c r="X102" s="85"/>
      <c r="Y102" s="102">
        <f t="shared" ref="Y102:Y112" si="34">IF(C102&lt;6," ",IF(C102&lt;=9,I102, IF(C102&gt;=10," ")))</f>
        <v>22.9</v>
      </c>
      <c r="Z102" s="102">
        <f t="shared" ref="Z102:Z112" si="35">IF(Y102=" ", " ", IF(Y102&gt;0, Y102+273.15))</f>
        <v>296.04999999999995</v>
      </c>
      <c r="AA102" s="102">
        <f t="shared" ref="AA102:AA112" si="36">IF(C102&lt;6," ",IF(C102&lt;=9,J102, IF(C102&gt;=10," ")))</f>
        <v>27.5</v>
      </c>
      <c r="AB102" s="102">
        <f t="shared" ref="AB102:AB112" si="37">IF(C102&lt;6," ",IF(C102&lt;=9,G102, IF(C102&gt;=10," ")))</f>
        <v>8.5</v>
      </c>
      <c r="AC102" s="104">
        <f t="shared" ref="AC102:AC112" si="38">IF(Y102=" "," ",IF(Y102&gt;0,EXP(-173.4292+249.6339*100/Z102+143.3483*LN(+Z102/100)-21.8492*Z102/100+AA102*(-0.033096+0.014259*Z102/100-0.0017*(Z102/100)^2))*1.4276))</f>
        <v>7.3083395200388859</v>
      </c>
      <c r="AD102" s="102">
        <f t="shared" ref="AD102:AD112" si="39">IF(Y102=" "," ",IF(Y102&gt;0,AB102/AC102))</f>
        <v>1.1630548877338931</v>
      </c>
      <c r="AE102" s="105" t="str">
        <f t="shared" ref="AE102:AE112" si="40">IF(C102&lt;6," ",IF(C102&lt;=9,F102, IF(C102&gt;=10," ")))</f>
        <v>ND</v>
      </c>
      <c r="AF102" s="102">
        <f t="shared" ref="AF102:AF112" si="41">IF(Y102=" "," ",N102)</f>
        <v>0.94326085962323891</v>
      </c>
      <c r="AG102" s="105">
        <f t="shared" ref="AG102:AG112" si="42">IF(C102&lt;6," ",IF(C102&lt;=9,T102, IF(C102&gt;=10," ")))</f>
        <v>15.612071428571427</v>
      </c>
      <c r="AH102" s="105">
        <f t="shared" ref="AH102:AH112" si="43">IF(C102&lt;6," ",IF(C102&lt;=9,U102, IF(C102&gt;=10," ")))</f>
        <v>0.56036060267856769</v>
      </c>
      <c r="AI102" s="102">
        <f t="shared" ref="AI102" si="44">IF(Y102=" ", " ", IF(Y102&gt;0, SUM(AG102:AH102)))</f>
        <v>16.172432031249997</v>
      </c>
      <c r="AJ102" s="106">
        <f t="shared" ref="AJ102:AJ112" si="45">IF(C102&lt;6," ",IF(C102&lt;=9,S102, IF(C102&gt;=10," ")))</f>
        <v>51.784118999022994</v>
      </c>
      <c r="AK102" s="107">
        <f t="shared" ref="AK102:AK111" si="46">IF(Y102=" ", " ", IF(Y102&gt;0, AJ102-AF102))</f>
        <v>50.840858139399757</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627</v>
      </c>
      <c r="B103" s="102">
        <v>2020</v>
      </c>
      <c r="C103" s="103">
        <v>7</v>
      </c>
      <c r="D103" s="102">
        <v>8</v>
      </c>
      <c r="E103" s="82"/>
      <c r="F103" s="131" t="s">
        <v>761</v>
      </c>
      <c r="G103" s="131">
        <v>8.5</v>
      </c>
      <c r="H103" s="82"/>
      <c r="I103" s="131">
        <v>22.9</v>
      </c>
      <c r="J103" s="131">
        <v>28.7</v>
      </c>
      <c r="K103" s="82"/>
      <c r="L103" s="82"/>
      <c r="M103" s="108"/>
      <c r="N103" s="137" t="s">
        <v>763</v>
      </c>
      <c r="O103" s="82"/>
      <c r="P103" s="82"/>
      <c r="Q103" s="82"/>
      <c r="R103" s="140"/>
      <c r="S103" s="137" t="s">
        <v>763</v>
      </c>
      <c r="T103" s="137" t="s">
        <v>763</v>
      </c>
      <c r="U103" s="137" t="s">
        <v>763</v>
      </c>
      <c r="V103" s="85"/>
      <c r="W103" s="85"/>
      <c r="X103" s="85"/>
      <c r="Y103" s="102">
        <f t="shared" si="34"/>
        <v>22.9</v>
      </c>
      <c r="Z103" s="102">
        <f t="shared" si="35"/>
        <v>296.04999999999995</v>
      </c>
      <c r="AA103" s="102">
        <f t="shared" si="36"/>
        <v>28.7</v>
      </c>
      <c r="AB103" s="102">
        <f t="shared" si="37"/>
        <v>8.5</v>
      </c>
      <c r="AC103" s="104">
        <f t="shared" si="38"/>
        <v>7.2578069964980401</v>
      </c>
      <c r="AD103" s="102">
        <f t="shared" si="39"/>
        <v>1.1711526641727081</v>
      </c>
      <c r="AE103" s="105" t="str">
        <f t="shared" si="40"/>
        <v>ND</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627</v>
      </c>
      <c r="B104" s="102">
        <v>2020</v>
      </c>
      <c r="C104" s="103">
        <v>7</v>
      </c>
      <c r="D104" s="102">
        <v>23</v>
      </c>
      <c r="E104" s="82"/>
      <c r="F104" s="131">
        <v>1.1000000000000001</v>
      </c>
      <c r="G104" s="131">
        <v>7.95</v>
      </c>
      <c r="H104" s="82"/>
      <c r="I104" s="131">
        <v>27.2</v>
      </c>
      <c r="J104" s="131">
        <v>29.4</v>
      </c>
      <c r="K104" s="82"/>
      <c r="L104" s="82"/>
      <c r="M104" s="108"/>
      <c r="N104" s="137" t="s">
        <v>763</v>
      </c>
      <c r="O104" s="82"/>
      <c r="P104" s="82"/>
      <c r="Q104" s="82"/>
      <c r="R104" s="140"/>
      <c r="S104" s="137" t="s">
        <v>763</v>
      </c>
      <c r="T104" s="137" t="s">
        <v>763</v>
      </c>
      <c r="U104" s="137" t="s">
        <v>763</v>
      </c>
      <c r="V104" s="85"/>
      <c r="W104" s="85"/>
      <c r="X104" s="85"/>
      <c r="Y104" s="102">
        <f t="shared" si="34"/>
        <v>27.2</v>
      </c>
      <c r="Z104" s="102">
        <f t="shared" si="35"/>
        <v>300.34999999999997</v>
      </c>
      <c r="AA104" s="102">
        <f t="shared" si="36"/>
        <v>29.4</v>
      </c>
      <c r="AB104" s="102">
        <f t="shared" si="37"/>
        <v>7.95</v>
      </c>
      <c r="AC104" s="104">
        <f t="shared" si="38"/>
        <v>6.7101438685245238</v>
      </c>
      <c r="AD104" s="102">
        <f t="shared" si="39"/>
        <v>1.1847734051264247</v>
      </c>
      <c r="AE104" s="105">
        <f t="shared" si="40"/>
        <v>1.1000000000000001</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627</v>
      </c>
      <c r="B105" s="102">
        <v>2020</v>
      </c>
      <c r="C105" s="103">
        <v>7</v>
      </c>
      <c r="D105" s="102">
        <v>23</v>
      </c>
      <c r="E105" s="82"/>
      <c r="F105" s="131">
        <v>1.1000000000000001</v>
      </c>
      <c r="G105" s="131">
        <v>7.95</v>
      </c>
      <c r="H105" s="82"/>
      <c r="I105" s="131">
        <v>27.2</v>
      </c>
      <c r="J105" s="134">
        <v>29.4</v>
      </c>
      <c r="K105" s="82"/>
      <c r="L105" s="82"/>
      <c r="M105" s="108"/>
      <c r="N105" s="137">
        <v>0.31616432004046857</v>
      </c>
      <c r="O105" s="82"/>
      <c r="P105" s="82"/>
      <c r="Q105" s="82"/>
      <c r="R105" s="140"/>
      <c r="S105" s="137">
        <v>45.214689047013906</v>
      </c>
      <c r="T105" s="137">
        <v>8.1679999999999993</v>
      </c>
      <c r="U105" s="137">
        <v>3.5357000000000114</v>
      </c>
      <c r="V105" s="85"/>
      <c r="W105" s="85"/>
      <c r="X105" s="85"/>
      <c r="Y105" s="102">
        <f t="shared" si="34"/>
        <v>27.2</v>
      </c>
      <c r="Z105" s="102">
        <f t="shared" si="35"/>
        <v>300.34999999999997</v>
      </c>
      <c r="AA105" s="102">
        <f t="shared" si="36"/>
        <v>29.4</v>
      </c>
      <c r="AB105" s="102">
        <f t="shared" si="37"/>
        <v>7.95</v>
      </c>
      <c r="AC105" s="104">
        <f t="shared" si="38"/>
        <v>6.7101438685245238</v>
      </c>
      <c r="AD105" s="102">
        <f t="shared" si="39"/>
        <v>1.1847734051264247</v>
      </c>
      <c r="AE105" s="105">
        <f t="shared" si="40"/>
        <v>1.1000000000000001</v>
      </c>
      <c r="AF105" s="102">
        <f t="shared" si="41"/>
        <v>0.31616432004046857</v>
      </c>
      <c r="AG105" s="105">
        <f t="shared" si="42"/>
        <v>8.1679999999999993</v>
      </c>
      <c r="AH105" s="105">
        <f t="shared" si="43"/>
        <v>3.5357000000000114</v>
      </c>
      <c r="AI105" s="102">
        <f t="shared" ref="AI105" si="47">IF(Y105=" ", " ", IF(Y105&gt;0, SUM(AG105:AH105)))</f>
        <v>11.70370000000001</v>
      </c>
      <c r="AJ105" s="106">
        <f t="shared" si="45"/>
        <v>45.214689047013906</v>
      </c>
      <c r="AK105" s="107">
        <f t="shared" si="46"/>
        <v>44.898524726973434</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627</v>
      </c>
      <c r="B106" s="102">
        <v>2020</v>
      </c>
      <c r="C106" s="103">
        <v>7</v>
      </c>
      <c r="D106" s="102">
        <v>23</v>
      </c>
      <c r="E106" s="82"/>
      <c r="F106" s="131">
        <v>1.1000000000000001</v>
      </c>
      <c r="G106" s="131">
        <v>7.95</v>
      </c>
      <c r="H106" s="82"/>
      <c r="I106" s="131">
        <v>27.2</v>
      </c>
      <c r="J106" s="131">
        <v>29.8</v>
      </c>
      <c r="K106" s="82"/>
      <c r="L106" s="82"/>
      <c r="M106" s="108"/>
      <c r="N106" s="137" t="s">
        <v>763</v>
      </c>
      <c r="O106" s="82"/>
      <c r="P106" s="82"/>
      <c r="Q106" s="82"/>
      <c r="R106" s="140"/>
      <c r="S106" s="137" t="s">
        <v>763</v>
      </c>
      <c r="T106" s="137" t="s">
        <v>763</v>
      </c>
      <c r="U106" s="137" t="s">
        <v>763</v>
      </c>
      <c r="V106" s="85"/>
      <c r="W106" s="85"/>
      <c r="X106" s="85"/>
      <c r="Y106" s="102">
        <f t="shared" si="34"/>
        <v>27.2</v>
      </c>
      <c r="Z106" s="102">
        <f t="shared" si="35"/>
        <v>300.34999999999997</v>
      </c>
      <c r="AA106" s="102">
        <f t="shared" si="36"/>
        <v>29.8</v>
      </c>
      <c r="AB106" s="102">
        <f t="shared" si="37"/>
        <v>7.95</v>
      </c>
      <c r="AC106" s="104">
        <f t="shared" si="38"/>
        <v>6.6951170751050917</v>
      </c>
      <c r="AD106" s="102">
        <f t="shared" si="39"/>
        <v>1.1874325588063315</v>
      </c>
      <c r="AE106" s="105">
        <f t="shared" si="40"/>
        <v>1.1000000000000001</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627</v>
      </c>
      <c r="B107" s="102">
        <v>2020</v>
      </c>
      <c r="C107" s="103">
        <v>8</v>
      </c>
      <c r="D107" s="102">
        <v>6</v>
      </c>
      <c r="E107" s="82"/>
      <c r="F107" s="131">
        <v>0.9</v>
      </c>
      <c r="G107" s="131">
        <v>7.85</v>
      </c>
      <c r="H107" s="82"/>
      <c r="I107" s="131">
        <v>27.8</v>
      </c>
      <c r="J107" s="131">
        <v>29.8</v>
      </c>
      <c r="K107" s="82"/>
      <c r="L107" s="82"/>
      <c r="M107" s="82"/>
      <c r="N107" s="137" t="s">
        <v>763</v>
      </c>
      <c r="O107" s="82"/>
      <c r="P107" s="82"/>
      <c r="Q107" s="82"/>
      <c r="R107" s="140"/>
      <c r="S107" s="137" t="s">
        <v>763</v>
      </c>
      <c r="T107" s="137" t="s">
        <v>763</v>
      </c>
      <c r="U107" s="137" t="s">
        <v>763</v>
      </c>
      <c r="V107" s="85"/>
      <c r="W107" s="85"/>
      <c r="X107" s="85"/>
      <c r="Y107" s="102">
        <f t="shared" si="34"/>
        <v>27.8</v>
      </c>
      <c r="Z107" s="102">
        <f t="shared" si="35"/>
        <v>300.95</v>
      </c>
      <c r="AA107" s="102">
        <f t="shared" si="36"/>
        <v>29.8</v>
      </c>
      <c r="AB107" s="102">
        <f t="shared" si="37"/>
        <v>7.85</v>
      </c>
      <c r="AC107" s="104">
        <f t="shared" si="38"/>
        <v>6.6284963803833268</v>
      </c>
      <c r="AD107" s="102">
        <f t="shared" si="39"/>
        <v>1.1842806497159215</v>
      </c>
      <c r="AE107" s="105">
        <f t="shared" si="40"/>
        <v>0.9</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627</v>
      </c>
      <c r="B108" s="102">
        <v>2020</v>
      </c>
      <c r="C108" s="103">
        <v>8</v>
      </c>
      <c r="D108" s="102">
        <v>6</v>
      </c>
      <c r="E108" s="82"/>
      <c r="F108" s="131">
        <v>0.9</v>
      </c>
      <c r="G108" s="131">
        <v>7.85</v>
      </c>
      <c r="H108" s="82"/>
      <c r="I108" s="131">
        <v>27.8</v>
      </c>
      <c r="J108" s="134">
        <v>29.5</v>
      </c>
      <c r="K108" s="82"/>
      <c r="L108" s="82"/>
      <c r="M108" s="82"/>
      <c r="N108" s="137">
        <v>0.27403288201160525</v>
      </c>
      <c r="O108" s="82"/>
      <c r="P108" s="82"/>
      <c r="Q108" s="82"/>
      <c r="R108" s="140"/>
      <c r="S108" s="137">
        <v>40.07625168566468</v>
      </c>
      <c r="T108" s="137">
        <v>4.080000000000001</v>
      </c>
      <c r="U108" s="137">
        <v>3.8748999999999971</v>
      </c>
      <c r="V108" s="85"/>
      <c r="W108" s="85"/>
      <c r="X108" s="85"/>
      <c r="Y108" s="102">
        <f t="shared" si="34"/>
        <v>27.8</v>
      </c>
      <c r="Z108" s="102">
        <f t="shared" si="35"/>
        <v>300.95</v>
      </c>
      <c r="AA108" s="102">
        <f t="shared" si="36"/>
        <v>29.5</v>
      </c>
      <c r="AB108" s="102">
        <f t="shared" si="37"/>
        <v>7.85</v>
      </c>
      <c r="AC108" s="104">
        <f t="shared" si="38"/>
        <v>6.6396029569826789</v>
      </c>
      <c r="AD108" s="102">
        <f t="shared" si="39"/>
        <v>1.1822996120188756</v>
      </c>
      <c r="AE108" s="105">
        <f t="shared" si="40"/>
        <v>0.9</v>
      </c>
      <c r="AF108" s="102">
        <f t="shared" si="41"/>
        <v>0.27403288201160525</v>
      </c>
      <c r="AG108" s="105">
        <f t="shared" si="42"/>
        <v>4.080000000000001</v>
      </c>
      <c r="AH108" s="105">
        <f t="shared" si="43"/>
        <v>3.8748999999999971</v>
      </c>
      <c r="AI108" s="102">
        <f t="shared" ref="AI108" si="48">IF(Y108=" ", " ", IF(Y108&gt;0, SUM(AG108:AH108)))</f>
        <v>7.9548999999999985</v>
      </c>
      <c r="AJ108" s="106">
        <f t="shared" si="45"/>
        <v>40.07625168566468</v>
      </c>
      <c r="AK108" s="107">
        <f t="shared" si="46"/>
        <v>39.802218803653076</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627</v>
      </c>
      <c r="B109" s="102">
        <v>2020</v>
      </c>
      <c r="C109" s="132">
        <v>8</v>
      </c>
      <c r="D109" s="82">
        <v>6</v>
      </c>
      <c r="E109" s="85"/>
      <c r="F109" s="131">
        <v>0.9</v>
      </c>
      <c r="G109" s="131">
        <v>7.85</v>
      </c>
      <c r="H109" s="85"/>
      <c r="I109" s="131">
        <v>27.8</v>
      </c>
      <c r="J109" s="131">
        <v>31.1</v>
      </c>
      <c r="K109" s="85"/>
      <c r="L109" s="85"/>
      <c r="M109" s="85"/>
      <c r="N109" s="137" t="s">
        <v>763</v>
      </c>
      <c r="O109" s="85"/>
      <c r="P109" s="85"/>
      <c r="Q109" s="85"/>
      <c r="R109" s="140"/>
      <c r="S109" s="137" t="s">
        <v>763</v>
      </c>
      <c r="T109" s="137" t="s">
        <v>763</v>
      </c>
      <c r="U109" s="137" t="s">
        <v>763</v>
      </c>
      <c r="V109" s="85"/>
      <c r="W109" s="85"/>
      <c r="X109" s="85"/>
      <c r="Y109" s="85">
        <f t="shared" si="34"/>
        <v>27.8</v>
      </c>
      <c r="Z109" s="82">
        <f t="shared" si="35"/>
        <v>300.95</v>
      </c>
      <c r="AA109" s="85">
        <f t="shared" si="36"/>
        <v>31.1</v>
      </c>
      <c r="AB109" s="85">
        <f t="shared" si="37"/>
        <v>7.85</v>
      </c>
      <c r="AC109" s="110">
        <f t="shared" si="38"/>
        <v>6.5805821718294002</v>
      </c>
      <c r="AD109" s="82">
        <f t="shared" si="39"/>
        <v>1.1929035752497414</v>
      </c>
      <c r="AE109" s="111">
        <f t="shared" si="40"/>
        <v>0.9</v>
      </c>
      <c r="AF109" s="82" t="str">
        <f t="shared" si="41"/>
        <v>NS</v>
      </c>
      <c r="AG109" s="111" t="str">
        <f t="shared" si="42"/>
        <v>NS</v>
      </c>
      <c r="AH109" s="111" t="str">
        <f t="shared" si="43"/>
        <v>NS</v>
      </c>
      <c r="AI109" s="102"/>
      <c r="AJ109" s="112" t="str">
        <f t="shared" si="45"/>
        <v>NS</v>
      </c>
      <c r="AK109" s="113"/>
      <c r="AL109" s="82"/>
      <c r="AM109" s="82">
        <f>AD115</f>
        <v>1.1829483663406222</v>
      </c>
      <c r="AN109" s="82">
        <f>AE115</f>
        <v>0.96666666666666679</v>
      </c>
      <c r="AO109" s="82">
        <f>AF115</f>
        <v>0.43050306355860685</v>
      </c>
      <c r="AP109" s="82">
        <f>AI115</f>
        <v>12.397558007812503</v>
      </c>
      <c r="AQ109" s="113">
        <f>AK115</f>
        <v>43.528136232084613</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627</v>
      </c>
      <c r="B110" s="102">
        <v>2020</v>
      </c>
      <c r="C110" s="132">
        <v>8</v>
      </c>
      <c r="D110" s="82">
        <v>21</v>
      </c>
      <c r="E110" s="85"/>
      <c r="F110" s="131">
        <v>0.9</v>
      </c>
      <c r="G110" s="131">
        <v>9.1300000000000008</v>
      </c>
      <c r="H110" s="85"/>
      <c r="I110" s="131">
        <v>19.899999999999999</v>
      </c>
      <c r="J110" s="131">
        <v>28.9</v>
      </c>
      <c r="K110" s="85"/>
      <c r="L110" s="85"/>
      <c r="M110" s="85"/>
      <c r="N110" s="137" t="s">
        <v>763</v>
      </c>
      <c r="O110" s="85"/>
      <c r="P110" s="85"/>
      <c r="Q110" s="85"/>
      <c r="R110" s="140"/>
      <c r="S110" s="137" t="s">
        <v>763</v>
      </c>
      <c r="T110" s="137" t="s">
        <v>763</v>
      </c>
      <c r="U110" s="137" t="s">
        <v>763</v>
      </c>
      <c r="V110" s="85"/>
      <c r="W110" s="85"/>
      <c r="X110" s="85"/>
      <c r="Y110" s="85">
        <f t="shared" si="34"/>
        <v>19.899999999999999</v>
      </c>
      <c r="Z110" s="82">
        <f t="shared" si="35"/>
        <v>293.04999999999995</v>
      </c>
      <c r="AA110" s="85">
        <f t="shared" si="36"/>
        <v>28.9</v>
      </c>
      <c r="AB110" s="85">
        <f t="shared" si="37"/>
        <v>9.1300000000000008</v>
      </c>
      <c r="AC110" s="110">
        <f t="shared" si="38"/>
        <v>7.6592306824716445</v>
      </c>
      <c r="AD110" s="82">
        <f t="shared" si="39"/>
        <v>1.1920257240579333</v>
      </c>
      <c r="AE110" s="111">
        <f t="shared" si="40"/>
        <v>0.9</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115">
        <f>((LN(AM109)-LN(0.4))/(LN(0.9)-LN(0.4))*100)</f>
        <v>133.71072477776792</v>
      </c>
      <c r="AT110" s="120">
        <f>((LN(AN109)-LN(0.6))/(LN(3)-LN(0.6))*100)</f>
        <v>29.632958712213604</v>
      </c>
      <c r="AU110" s="115">
        <f>((LN(AO109)-LN(10))/(LN(1)-LN(10))*100)</f>
        <v>136.60237536601198</v>
      </c>
      <c r="AV110" s="115">
        <f>((LN(AP109)-LN(10))/(LN(3)-LN(10))*100)</f>
        <v>-17.850438531227766</v>
      </c>
      <c r="AW110" s="115">
        <f>((LN(AQ109)-LN(43))/(LN(20)-LN(43))*100)</f>
        <v>-1.594766307693148</v>
      </c>
      <c r="AX110" s="82"/>
      <c r="AY110" s="82"/>
      <c r="AZ110" s="82"/>
      <c r="BA110" s="82"/>
      <c r="BB110" s="82"/>
    </row>
    <row r="111" spans="1:54" ht="16" x14ac:dyDescent="0.2">
      <c r="A111" s="101" t="s">
        <v>627</v>
      </c>
      <c r="B111" s="102">
        <v>2020</v>
      </c>
      <c r="C111" s="132">
        <v>8</v>
      </c>
      <c r="D111" s="82">
        <v>21</v>
      </c>
      <c r="E111" s="85"/>
      <c r="F111" s="131">
        <v>0.9</v>
      </c>
      <c r="G111" s="131">
        <v>9.1300000000000008</v>
      </c>
      <c r="H111" s="85"/>
      <c r="I111" s="131">
        <v>19.899999999999999</v>
      </c>
      <c r="J111" s="134">
        <v>29</v>
      </c>
      <c r="K111" s="85"/>
      <c r="L111" s="85"/>
      <c r="M111" s="85"/>
      <c r="N111" s="137">
        <v>0.18855419255911463</v>
      </c>
      <c r="O111" s="85"/>
      <c r="P111" s="85"/>
      <c r="Q111" s="85"/>
      <c r="R111" s="140"/>
      <c r="S111" s="137">
        <v>38.759497450871308</v>
      </c>
      <c r="T111" s="137">
        <v>8.3546666666666667</v>
      </c>
      <c r="U111" s="137">
        <v>5.4045333333333367</v>
      </c>
      <c r="V111" s="85"/>
      <c r="W111" s="85"/>
      <c r="X111" s="85"/>
      <c r="Y111" s="85">
        <f t="shared" si="34"/>
        <v>19.899999999999999</v>
      </c>
      <c r="Z111" s="82">
        <f t="shared" si="35"/>
        <v>293.04999999999995</v>
      </c>
      <c r="AA111" s="85">
        <f t="shared" si="36"/>
        <v>29</v>
      </c>
      <c r="AB111" s="85">
        <f t="shared" si="37"/>
        <v>9.1300000000000008</v>
      </c>
      <c r="AC111" s="110">
        <f t="shared" si="38"/>
        <v>7.6547059411878706</v>
      </c>
      <c r="AD111" s="82">
        <f t="shared" si="39"/>
        <v>1.1927303374090412</v>
      </c>
      <c r="AE111" s="111">
        <f t="shared" si="40"/>
        <v>0.9</v>
      </c>
      <c r="AF111" s="82">
        <f t="shared" si="41"/>
        <v>0.18855419255911463</v>
      </c>
      <c r="AG111" s="111">
        <f t="shared" si="42"/>
        <v>8.3546666666666667</v>
      </c>
      <c r="AH111" s="111">
        <f t="shared" si="43"/>
        <v>5.4045333333333367</v>
      </c>
      <c r="AI111" s="102">
        <f t="shared" ref="AI111" si="49">IF(Y111=" ", " ", IF(Y111&gt;0, SUM(AG111:AH111)))</f>
        <v>13.759200000000003</v>
      </c>
      <c r="AJ111" s="112">
        <f t="shared" si="45"/>
        <v>38.759497450871308</v>
      </c>
      <c r="AK111" s="113">
        <f t="shared" si="46"/>
        <v>38.570943258312191</v>
      </c>
      <c r="AL111" s="82"/>
      <c r="AM111" s="85"/>
      <c r="AN111" s="85"/>
      <c r="AO111" s="85"/>
      <c r="AP111" s="128" t="s">
        <v>1237</v>
      </c>
      <c r="AQ111" s="85"/>
      <c r="AR111" s="82"/>
      <c r="AS111" s="82">
        <f>IF(AS110&gt;100, 100, IF(AS110&lt;0, 0, AS110))</f>
        <v>100</v>
      </c>
      <c r="AT111" s="82">
        <f t="shared" ref="AT111:AW111" si="50">IF(AT110&gt;100, 100, IF(AT110&lt;0, 0, AT110))</f>
        <v>29.632958712213604</v>
      </c>
      <c r="AU111" s="82">
        <f t="shared" si="50"/>
        <v>100</v>
      </c>
      <c r="AV111" s="82">
        <f t="shared" si="50"/>
        <v>0</v>
      </c>
      <c r="AW111" s="82">
        <f t="shared" si="50"/>
        <v>0</v>
      </c>
      <c r="AX111" s="129">
        <f>AVERAGE(AS111:AW111)</f>
        <v>45.926591742442717</v>
      </c>
      <c r="AY111" s="84"/>
      <c r="AZ111" s="84"/>
      <c r="BA111" s="84" t="str">
        <f>IF(AX111&gt;65, "Acceptable; Ongoing Protection is Required", "Unacceptable; Immediate Restoration is Required")</f>
        <v>Unacceptable; Immediate Restoration is Required</v>
      </c>
      <c r="BB111" s="82"/>
    </row>
    <row r="112" spans="1:54" ht="16" x14ac:dyDescent="0.2">
      <c r="A112" s="101" t="s">
        <v>627</v>
      </c>
      <c r="B112" s="102">
        <v>2020</v>
      </c>
      <c r="C112" s="132">
        <v>8</v>
      </c>
      <c r="D112" s="82">
        <v>21</v>
      </c>
      <c r="E112" s="85"/>
      <c r="F112" s="131">
        <v>0.9</v>
      </c>
      <c r="G112" s="131">
        <v>9.1300000000000008</v>
      </c>
      <c r="H112" s="85"/>
      <c r="I112" s="131">
        <v>19.899999999999999</v>
      </c>
      <c r="J112" s="131">
        <v>29.4</v>
      </c>
      <c r="K112" s="85"/>
      <c r="L112" s="85"/>
      <c r="M112" s="85"/>
      <c r="N112" s="137" t="s">
        <v>763</v>
      </c>
      <c r="O112" s="85"/>
      <c r="P112" s="85"/>
      <c r="Q112" s="85"/>
      <c r="R112" s="140"/>
      <c r="S112" s="137" t="s">
        <v>763</v>
      </c>
      <c r="T112" s="137" t="s">
        <v>763</v>
      </c>
      <c r="U112" s="137" t="s">
        <v>763</v>
      </c>
      <c r="V112" s="85"/>
      <c r="W112" s="85"/>
      <c r="X112" s="85"/>
      <c r="Y112" s="85">
        <f t="shared" si="34"/>
        <v>19.899999999999999</v>
      </c>
      <c r="Z112" s="82">
        <f t="shared" si="35"/>
        <v>293.04999999999995</v>
      </c>
      <c r="AA112" s="85">
        <f t="shared" si="36"/>
        <v>29.4</v>
      </c>
      <c r="AB112" s="85">
        <f t="shared" si="37"/>
        <v>9.1300000000000008</v>
      </c>
      <c r="AC112" s="110">
        <f t="shared" si="38"/>
        <v>7.6366336904753789</v>
      </c>
      <c r="AD112" s="82">
        <f t="shared" si="39"/>
        <v>1.195552958286737</v>
      </c>
      <c r="AE112" s="111">
        <f t="shared" si="40"/>
        <v>0.9</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45.926591742442717</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45.926591742442717</v>
      </c>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1.1829483663406222</v>
      </c>
      <c r="AE115" s="84">
        <f>_xlfn.AGGREGATE(1, 6,AE101:AE112)</f>
        <v>0.96666666666666679</v>
      </c>
      <c r="AF115" s="84">
        <f>_xlfn.AGGREGATE(1, 6,AF101:AF112)</f>
        <v>0.43050306355860685</v>
      </c>
      <c r="AG115" s="82"/>
      <c r="AH115" s="82"/>
      <c r="AI115" s="84">
        <f>_xlfn.AGGREGATE(1, 6,AI101:AI112)</f>
        <v>12.397558007812503</v>
      </c>
      <c r="AJ115" s="82"/>
      <c r="AK115" s="84">
        <f>_xlfn.AGGREGATE(1, 6,AK100:AK112)</f>
        <v>43.528136232084613</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AVERAGE(AD101:AD111)</f>
        <v>1.1818024943455208</v>
      </c>
      <c r="AE116" s="126">
        <f>AVERAGE(AE100:AE112)</f>
        <v>0.96666666666666679</v>
      </c>
      <c r="AF116" s="126">
        <f>AVERAGE(AF100:AF112)</f>
        <v>0.43050306355860685</v>
      </c>
      <c r="AG116" s="126"/>
      <c r="AH116" s="126"/>
      <c r="AI116" s="126">
        <f>AVERAGE(AI100:AI112)</f>
        <v>12.397558007812503</v>
      </c>
      <c r="AJ116" s="126"/>
      <c r="AK116" s="127">
        <f>AVERAGE(AK100:AK112)</f>
        <v>43.528136232084613</v>
      </c>
      <c r="AL116" s="82"/>
      <c r="AM116" s="82"/>
      <c r="AN116" s="82"/>
      <c r="AO116" s="82"/>
      <c r="AP116" s="82"/>
      <c r="AQ116" s="82"/>
      <c r="AR116" s="82"/>
      <c r="AS116" s="82"/>
      <c r="AT116" s="82"/>
      <c r="AU116" s="82"/>
      <c r="AV116" s="82"/>
      <c r="AW116" s="82"/>
      <c r="AX116" s="82"/>
      <c r="AY116" s="82"/>
      <c r="AZ116" s="82"/>
      <c r="BA116" s="82"/>
      <c r="BB116" s="82"/>
    </row>
    <row r="117" spans="1:55" x14ac:dyDescent="0.2">
      <c r="AD117">
        <f>AVERAGE(AD101:AD112)</f>
        <v>1.1829483663406222</v>
      </c>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627</v>
      </c>
      <c r="C122" s="68" t="s">
        <v>757</v>
      </c>
      <c r="E122" s="147">
        <v>44390</v>
      </c>
      <c r="F122" s="68" t="s">
        <v>1059</v>
      </c>
      <c r="G122" s="68" t="s">
        <v>1061</v>
      </c>
      <c r="H122" s="68">
        <v>2</v>
      </c>
      <c r="I122" s="68" t="s">
        <v>760</v>
      </c>
      <c r="J122" s="77">
        <v>0.42777777777777781</v>
      </c>
      <c r="K122" s="81">
        <v>3</v>
      </c>
      <c r="L122" s="68">
        <v>3</v>
      </c>
      <c r="M122" s="68" t="s">
        <v>760</v>
      </c>
      <c r="N122" s="68" t="s">
        <v>1063</v>
      </c>
      <c r="O122" s="131">
        <v>22.2</v>
      </c>
      <c r="P122" s="131">
        <v>8.44</v>
      </c>
      <c r="Q122" s="68">
        <v>1.45</v>
      </c>
      <c r="R122" s="68">
        <v>1.2</v>
      </c>
      <c r="S122" s="131">
        <v>1.1000000000000001</v>
      </c>
      <c r="T122" s="68">
        <v>1.1499999999999999</v>
      </c>
      <c r="U122" s="76">
        <v>0.79310344827586199</v>
      </c>
      <c r="V122" s="68">
        <v>0.15</v>
      </c>
      <c r="W122" s="77">
        <v>0.26666666666666666</v>
      </c>
      <c r="X122" s="68">
        <v>24.2</v>
      </c>
      <c r="Y122" s="68">
        <v>6.1</v>
      </c>
      <c r="Z122" s="72">
        <v>5.2003853160120395</v>
      </c>
      <c r="AA122" s="68" t="s">
        <v>761</v>
      </c>
      <c r="AB122" s="205">
        <v>27.9</v>
      </c>
      <c r="AC122" s="72">
        <v>43.6</v>
      </c>
      <c r="AD122" s="72" t="s">
        <v>763</v>
      </c>
      <c r="AE122" s="72"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5" s="68" customFormat="1" x14ac:dyDescent="0.2">
      <c r="A123" s="79" t="s">
        <v>756</v>
      </c>
      <c r="B123" s="68" t="s">
        <v>627</v>
      </c>
      <c r="C123" s="68" t="s">
        <v>764</v>
      </c>
      <c r="E123" s="147">
        <v>44390</v>
      </c>
      <c r="F123" s="68" t="s">
        <v>1059</v>
      </c>
      <c r="G123" s="68" t="s">
        <v>1061</v>
      </c>
      <c r="H123" s="68">
        <v>2</v>
      </c>
      <c r="I123" s="68" t="s">
        <v>760</v>
      </c>
      <c r="J123" s="77">
        <v>0.42777777777777781</v>
      </c>
      <c r="K123" s="81">
        <v>3</v>
      </c>
      <c r="L123" s="68">
        <v>3</v>
      </c>
      <c r="M123" s="68" t="s">
        <v>760</v>
      </c>
      <c r="N123" s="68" t="s">
        <v>1063</v>
      </c>
      <c r="O123" s="131">
        <v>22.2</v>
      </c>
      <c r="P123" s="131">
        <v>8.44</v>
      </c>
      <c r="Q123" s="68">
        <v>1.45</v>
      </c>
      <c r="R123" s="68">
        <v>1.2</v>
      </c>
      <c r="S123" s="131">
        <v>1.1000000000000001</v>
      </c>
      <c r="T123" s="68">
        <v>1.1499999999999999</v>
      </c>
      <c r="U123" s="76">
        <v>0.79310344827586199</v>
      </c>
      <c r="V123" s="68">
        <v>0.75</v>
      </c>
      <c r="W123" s="77">
        <v>0.26944444444444443</v>
      </c>
      <c r="X123" s="68">
        <v>24.2</v>
      </c>
      <c r="Y123" s="68">
        <v>6.2</v>
      </c>
      <c r="Z123" s="72">
        <v>5.2795954316330098</v>
      </c>
      <c r="AA123" s="68" t="s">
        <v>761</v>
      </c>
      <c r="AB123" s="205">
        <v>28.1</v>
      </c>
      <c r="AC123" s="72">
        <v>43.9</v>
      </c>
      <c r="AD123" s="75">
        <v>0.19999999999999998</v>
      </c>
      <c r="AE123" s="75">
        <v>1.3654148049752441</v>
      </c>
      <c r="AF123" s="72">
        <v>0.1581925282901876</v>
      </c>
      <c r="AG123" s="137">
        <v>1.5236073332654319</v>
      </c>
      <c r="AH123" s="72">
        <v>22.886831085728222</v>
      </c>
      <c r="AI123" s="75">
        <v>24.410438418993653</v>
      </c>
      <c r="AJ123" s="72">
        <v>229.60119865375125</v>
      </c>
      <c r="AK123" s="72">
        <v>32.890393162438009</v>
      </c>
      <c r="AL123" s="72">
        <v>6.9807982385556864</v>
      </c>
      <c r="AM123" s="72">
        <v>55.777224248166235</v>
      </c>
      <c r="AN123" s="137">
        <v>57.300831581431666</v>
      </c>
      <c r="AO123" s="137">
        <v>3.5295238095238113</v>
      </c>
      <c r="AP123" s="137">
        <v>0.76241542658729966</v>
      </c>
      <c r="AQ123" s="72">
        <v>0.82236108559679466</v>
      </c>
      <c r="AR123" s="72">
        <v>4.2919392361111113</v>
      </c>
      <c r="AS123" s="68" t="s">
        <v>763</v>
      </c>
      <c r="AT123" s="68" t="s">
        <v>763</v>
      </c>
      <c r="AU123" s="68" t="s">
        <v>763</v>
      </c>
      <c r="AV123" s="68" t="s">
        <v>763</v>
      </c>
      <c r="BA123" s="200"/>
      <c r="BC123" s="147"/>
    </row>
    <row r="124" spans="1:55" s="68" customFormat="1" x14ac:dyDescent="0.2">
      <c r="A124" s="79" t="s">
        <v>756</v>
      </c>
      <c r="B124" s="68" t="s">
        <v>627</v>
      </c>
      <c r="C124" s="68" t="s">
        <v>765</v>
      </c>
      <c r="E124" s="147">
        <v>44390</v>
      </c>
      <c r="F124" s="68" t="s">
        <v>1059</v>
      </c>
      <c r="G124" s="68" t="s">
        <v>1061</v>
      </c>
      <c r="H124" s="68">
        <v>2</v>
      </c>
      <c r="I124" s="68" t="s">
        <v>760</v>
      </c>
      <c r="J124" s="77">
        <v>0.42777777777777781</v>
      </c>
      <c r="K124" s="81">
        <v>3</v>
      </c>
      <c r="L124" s="68">
        <v>3</v>
      </c>
      <c r="M124" s="68" t="s">
        <v>760</v>
      </c>
      <c r="N124" s="68" t="s">
        <v>1063</v>
      </c>
      <c r="O124" s="131">
        <v>22.2</v>
      </c>
      <c r="P124" s="131">
        <v>8.44</v>
      </c>
      <c r="Q124" s="68">
        <v>1.45</v>
      </c>
      <c r="R124" s="68">
        <v>1.2</v>
      </c>
      <c r="S124" s="131">
        <v>1.1000000000000001</v>
      </c>
      <c r="T124" s="68">
        <v>1.1499999999999999</v>
      </c>
      <c r="U124" s="76">
        <v>0.79310344827586199</v>
      </c>
      <c r="V124" s="68">
        <v>1.4</v>
      </c>
      <c r="W124" s="77">
        <v>0.27083333333333331</v>
      </c>
      <c r="X124" s="68">
        <v>24.3</v>
      </c>
      <c r="Y124" s="68">
        <v>5.53</v>
      </c>
      <c r="Z124" s="72">
        <v>4.7122955042986883</v>
      </c>
      <c r="AA124" s="68" t="s">
        <v>761</v>
      </c>
      <c r="AB124" s="205">
        <v>28</v>
      </c>
      <c r="AC124" s="72">
        <v>43.8</v>
      </c>
      <c r="AD124" s="75" t="s">
        <v>763</v>
      </c>
      <c r="AE124" s="72"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627</v>
      </c>
      <c r="C125" s="68" t="s">
        <v>757</v>
      </c>
      <c r="E125" s="147">
        <v>44404</v>
      </c>
      <c r="F125" s="68" t="s">
        <v>1059</v>
      </c>
      <c r="G125" s="68" t="s">
        <v>1080</v>
      </c>
      <c r="H125" s="68">
        <v>0</v>
      </c>
      <c r="I125" s="68" t="s">
        <v>760</v>
      </c>
      <c r="J125" s="77">
        <v>0.42708333333333331</v>
      </c>
      <c r="K125" s="81">
        <v>5</v>
      </c>
      <c r="L125" s="68">
        <v>2</v>
      </c>
      <c r="M125" s="68" t="s">
        <v>519</v>
      </c>
      <c r="N125" s="68" t="s">
        <v>1082</v>
      </c>
      <c r="O125" s="131">
        <v>26.4</v>
      </c>
      <c r="P125" s="131">
        <v>8.07</v>
      </c>
      <c r="Q125" s="68">
        <v>1.52</v>
      </c>
      <c r="R125" s="68">
        <v>1.41</v>
      </c>
      <c r="S125" s="131">
        <v>1.4</v>
      </c>
      <c r="T125" s="68">
        <v>1.4049999999999998</v>
      </c>
      <c r="U125" s="76">
        <v>0.92434210526315774</v>
      </c>
      <c r="V125" s="68">
        <v>0.15</v>
      </c>
      <c r="W125" s="77">
        <v>0.27083333333333331</v>
      </c>
      <c r="X125" s="68">
        <v>26.2</v>
      </c>
      <c r="Y125" s="68">
        <v>10.32</v>
      </c>
      <c r="Z125" s="72">
        <v>8.7091836162885841</v>
      </c>
      <c r="AA125" s="68" t="s">
        <v>761</v>
      </c>
      <c r="AB125" s="205">
        <v>30.1</v>
      </c>
      <c r="AC125" s="72">
        <v>46.7</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627</v>
      </c>
      <c r="C126" s="68" t="s">
        <v>764</v>
      </c>
      <c r="E126" s="147">
        <v>44404</v>
      </c>
      <c r="F126" s="68" t="s">
        <v>1059</v>
      </c>
      <c r="G126" s="68" t="s">
        <v>1080</v>
      </c>
      <c r="H126" s="68">
        <v>0</v>
      </c>
      <c r="I126" s="68" t="s">
        <v>760</v>
      </c>
      <c r="J126" s="77">
        <v>0.42708333333333331</v>
      </c>
      <c r="K126" s="81">
        <v>5</v>
      </c>
      <c r="L126" s="68">
        <v>2</v>
      </c>
      <c r="M126" s="68" t="s">
        <v>519</v>
      </c>
      <c r="N126" s="68" t="s">
        <v>1082</v>
      </c>
      <c r="O126" s="131">
        <v>26.4</v>
      </c>
      <c r="P126" s="131">
        <v>8.07</v>
      </c>
      <c r="Q126" s="68">
        <v>1.52</v>
      </c>
      <c r="R126" s="68">
        <v>1.41</v>
      </c>
      <c r="S126" s="131">
        <v>1.4</v>
      </c>
      <c r="T126" s="68">
        <v>1.4049999999999998</v>
      </c>
      <c r="U126" s="76">
        <v>0.92434210526315774</v>
      </c>
      <c r="V126" s="68">
        <v>0.75</v>
      </c>
      <c r="W126" s="77">
        <v>0.27430555555555552</v>
      </c>
      <c r="X126" s="68">
        <v>26.4</v>
      </c>
      <c r="Y126" s="68">
        <v>10.08</v>
      </c>
      <c r="Z126" s="72">
        <v>8.4990923447525315</v>
      </c>
      <c r="AA126" s="68" t="s">
        <v>761</v>
      </c>
      <c r="AB126" s="205">
        <v>30.3</v>
      </c>
      <c r="AC126" s="72">
        <v>46.9</v>
      </c>
      <c r="AD126" s="75">
        <v>9.9999999999999964E-2</v>
      </c>
      <c r="AE126" s="72">
        <v>0.72287087912087866</v>
      </c>
      <c r="AF126" s="72">
        <v>0.29522554642691062</v>
      </c>
      <c r="AG126" s="137">
        <v>1.0180964255477893</v>
      </c>
      <c r="AH126" s="72">
        <v>13.740379225335786</v>
      </c>
      <c r="AI126" s="72">
        <v>14.758475650883575</v>
      </c>
      <c r="AJ126" s="72">
        <v>139.75043305144447</v>
      </c>
      <c r="AK126" s="72">
        <v>18.544410930423403</v>
      </c>
      <c r="AL126" s="72">
        <v>7.5359866417851062</v>
      </c>
      <c r="AM126" s="72">
        <v>32.28479015575919</v>
      </c>
      <c r="AN126" s="137">
        <v>33.302886581306979</v>
      </c>
      <c r="AO126" s="137">
        <v>6.7848214285714281</v>
      </c>
      <c r="AP126" s="137">
        <v>2.5000000000000001E-2</v>
      </c>
      <c r="AQ126" s="72">
        <v>0.99632883178182763</v>
      </c>
      <c r="AR126" s="72">
        <v>6.8098214285714285</v>
      </c>
      <c r="AS126" s="68" t="s">
        <v>763</v>
      </c>
      <c r="AT126" s="68" t="s">
        <v>763</v>
      </c>
      <c r="AU126" s="68" t="s">
        <v>763</v>
      </c>
      <c r="AV126" s="68" t="s">
        <v>763</v>
      </c>
      <c r="AY126" s="147"/>
      <c r="BA126" s="200"/>
      <c r="BC126" s="147"/>
    </row>
    <row r="127" spans="1:55" s="68" customFormat="1" x14ac:dyDescent="0.2">
      <c r="A127" s="79" t="s">
        <v>756</v>
      </c>
      <c r="B127" s="68" t="s">
        <v>627</v>
      </c>
      <c r="C127" s="68" t="s">
        <v>765</v>
      </c>
      <c r="E127" s="147">
        <v>44404</v>
      </c>
      <c r="F127" s="68" t="s">
        <v>1059</v>
      </c>
      <c r="G127" s="68" t="s">
        <v>1080</v>
      </c>
      <c r="H127" s="68">
        <v>0</v>
      </c>
      <c r="I127" s="68" t="s">
        <v>760</v>
      </c>
      <c r="J127" s="77">
        <v>0.42708333333333331</v>
      </c>
      <c r="K127" s="81">
        <v>5</v>
      </c>
      <c r="L127" s="68">
        <v>2</v>
      </c>
      <c r="M127" s="68" t="s">
        <v>519</v>
      </c>
      <c r="N127" s="68" t="s">
        <v>1082</v>
      </c>
      <c r="O127" s="131">
        <v>26.4</v>
      </c>
      <c r="P127" s="131">
        <v>8.07</v>
      </c>
      <c r="Q127" s="68">
        <v>1.52</v>
      </c>
      <c r="R127" s="68">
        <v>1.41</v>
      </c>
      <c r="S127" s="131">
        <v>1.4</v>
      </c>
      <c r="T127" s="68">
        <v>1.4049999999999998</v>
      </c>
      <c r="U127" s="76">
        <v>0.92434210526315774</v>
      </c>
      <c r="V127" s="68">
        <v>1.25</v>
      </c>
      <c r="W127" s="77">
        <v>0.27777777777777779</v>
      </c>
      <c r="X127" s="68">
        <v>26.5</v>
      </c>
      <c r="Y127" s="68">
        <v>8.41</v>
      </c>
      <c r="Z127" s="72">
        <v>7.0838793904675947</v>
      </c>
      <c r="AA127" s="68" t="s">
        <v>761</v>
      </c>
      <c r="AB127" s="205">
        <v>30.5</v>
      </c>
      <c r="AC127" s="72">
        <v>47.2</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627</v>
      </c>
      <c r="C128" s="68" t="s">
        <v>757</v>
      </c>
      <c r="E128" s="147">
        <v>44420</v>
      </c>
      <c r="F128" s="68" t="s">
        <v>1059</v>
      </c>
      <c r="G128" s="68" t="s">
        <v>1080</v>
      </c>
      <c r="H128" s="68">
        <v>4</v>
      </c>
      <c r="I128" s="68" t="s">
        <v>760</v>
      </c>
      <c r="J128" s="77">
        <v>0.4381944444444445</v>
      </c>
      <c r="K128" s="81">
        <v>5</v>
      </c>
      <c r="L128" s="68">
        <v>1</v>
      </c>
      <c r="M128" s="68" t="s">
        <v>812</v>
      </c>
      <c r="N128" s="68" t="s">
        <v>1098</v>
      </c>
      <c r="O128" s="131">
        <v>26.8</v>
      </c>
      <c r="P128" s="131">
        <v>8.14</v>
      </c>
      <c r="Q128" s="68">
        <v>1.5</v>
      </c>
      <c r="R128" s="68">
        <v>1.2</v>
      </c>
      <c r="S128" s="131">
        <v>1.2</v>
      </c>
      <c r="T128" s="68">
        <v>1.2</v>
      </c>
      <c r="U128" s="76">
        <v>0.79999999999999993</v>
      </c>
      <c r="V128" s="68">
        <v>0.15</v>
      </c>
      <c r="W128" s="77">
        <v>0.27499999999999997</v>
      </c>
      <c r="X128" s="68">
        <v>27.4</v>
      </c>
      <c r="Y128" s="68">
        <v>5.85</v>
      </c>
      <c r="Z128" s="72">
        <v>4.9328272368956814</v>
      </c>
      <c r="AA128" s="68">
        <v>73.5</v>
      </c>
      <c r="AB128" s="205">
        <v>30.5</v>
      </c>
      <c r="AC128" s="72">
        <v>47.2</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C128" s="147"/>
    </row>
    <row r="129" spans="1:55" s="68" customFormat="1" x14ac:dyDescent="0.2">
      <c r="A129" s="79" t="s">
        <v>756</v>
      </c>
      <c r="B129" s="68" t="s">
        <v>627</v>
      </c>
      <c r="C129" s="68" t="s">
        <v>764</v>
      </c>
      <c r="E129" s="147">
        <v>44420</v>
      </c>
      <c r="F129" s="68" t="s">
        <v>1059</v>
      </c>
      <c r="G129" s="68" t="s">
        <v>1080</v>
      </c>
      <c r="H129" s="68">
        <v>4</v>
      </c>
      <c r="I129" s="68" t="s">
        <v>760</v>
      </c>
      <c r="J129" s="77">
        <v>0.4381944444444445</v>
      </c>
      <c r="K129" s="81">
        <v>5</v>
      </c>
      <c r="L129" s="68">
        <v>1</v>
      </c>
      <c r="M129" s="68" t="s">
        <v>812</v>
      </c>
      <c r="N129" s="68" t="s">
        <v>1098</v>
      </c>
      <c r="O129" s="131">
        <v>26.8</v>
      </c>
      <c r="P129" s="131">
        <v>8.14</v>
      </c>
      <c r="Q129" s="68">
        <v>1.5</v>
      </c>
      <c r="R129" s="68">
        <v>1.2</v>
      </c>
      <c r="S129" s="131">
        <v>1.2</v>
      </c>
      <c r="T129" s="68">
        <v>1.2</v>
      </c>
      <c r="U129" s="76">
        <v>0.79999999999999993</v>
      </c>
      <c r="V129" s="68">
        <v>0.6</v>
      </c>
      <c r="W129" s="77">
        <v>0.27638888888888885</v>
      </c>
      <c r="X129" s="68">
        <v>27.4</v>
      </c>
      <c r="Y129" s="68">
        <v>6.04</v>
      </c>
      <c r="Z129" s="72">
        <v>5.1244586475283613</v>
      </c>
      <c r="AA129" s="68">
        <v>72</v>
      </c>
      <c r="AB129" s="205">
        <v>29.4</v>
      </c>
      <c r="AC129" s="72">
        <v>45.6</v>
      </c>
      <c r="AD129" s="75">
        <v>0.05</v>
      </c>
      <c r="AE129" s="72">
        <v>1.2151488994389292</v>
      </c>
      <c r="AF129" s="72">
        <v>0.20857231436986517</v>
      </c>
      <c r="AG129" s="137">
        <v>1.4237212138087945</v>
      </c>
      <c r="AH129" s="72">
        <v>20.255029629304651</v>
      </c>
      <c r="AI129" s="72">
        <v>21.678750843113445</v>
      </c>
      <c r="AJ129" s="72">
        <v>130.66995507545477</v>
      </c>
      <c r="AK129" s="72">
        <v>19.908196668978771</v>
      </c>
      <c r="AL129" s="72">
        <v>6.5636258897857136</v>
      </c>
      <c r="AM129" s="72">
        <v>40.163226298283419</v>
      </c>
      <c r="AN129" s="137">
        <v>41.586947512092216</v>
      </c>
      <c r="AO129" s="137">
        <v>7.6257142857142899</v>
      </c>
      <c r="AP129" s="137">
        <v>4.5798651413690443</v>
      </c>
      <c r="AQ129" s="72">
        <v>0.62477282059984462</v>
      </c>
      <c r="AR129" s="72">
        <v>12.205579427083334</v>
      </c>
      <c r="AS129" s="68" t="s">
        <v>763</v>
      </c>
      <c r="AT129" s="68" t="s">
        <v>763</v>
      </c>
      <c r="AU129" s="68" t="s">
        <v>763</v>
      </c>
      <c r="AV129" s="68" t="s">
        <v>763</v>
      </c>
      <c r="AY129" s="147"/>
      <c r="BC129" s="147"/>
    </row>
    <row r="130" spans="1:55" s="68" customFormat="1" x14ac:dyDescent="0.2">
      <c r="A130" s="79" t="s">
        <v>756</v>
      </c>
      <c r="B130" s="68" t="s">
        <v>627</v>
      </c>
      <c r="C130" s="68" t="s">
        <v>765</v>
      </c>
      <c r="E130" s="147">
        <v>44420</v>
      </c>
      <c r="F130" s="68" t="s">
        <v>1059</v>
      </c>
      <c r="G130" s="68" t="s">
        <v>1080</v>
      </c>
      <c r="H130" s="68">
        <v>4</v>
      </c>
      <c r="I130" s="68" t="s">
        <v>760</v>
      </c>
      <c r="J130" s="77">
        <v>0.4381944444444445</v>
      </c>
      <c r="K130" s="81">
        <v>5</v>
      </c>
      <c r="L130" s="68">
        <v>1</v>
      </c>
      <c r="M130" s="68" t="s">
        <v>812</v>
      </c>
      <c r="N130" s="68" t="s">
        <v>1098</v>
      </c>
      <c r="O130" s="131">
        <v>26.8</v>
      </c>
      <c r="P130" s="131">
        <v>8.14</v>
      </c>
      <c r="Q130" s="68">
        <v>1.5</v>
      </c>
      <c r="R130" s="68">
        <v>1.2</v>
      </c>
      <c r="S130" s="131">
        <v>1.2</v>
      </c>
      <c r="T130" s="68">
        <v>1.2</v>
      </c>
      <c r="U130" s="76">
        <v>0.79999999999999993</v>
      </c>
      <c r="V130" s="68">
        <v>1</v>
      </c>
      <c r="W130" s="77">
        <v>0.27777777777777779</v>
      </c>
      <c r="X130" s="68">
        <v>27.4</v>
      </c>
      <c r="Y130" s="68">
        <v>5.8</v>
      </c>
      <c r="Z130" s="72">
        <v>4.8906663203410172</v>
      </c>
      <c r="AA130" s="68">
        <v>71.5</v>
      </c>
      <c r="AB130" s="205">
        <v>30.5</v>
      </c>
      <c r="AC130" s="72">
        <v>47.3</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c r="BC130" s="147"/>
    </row>
    <row r="131" spans="1:55" s="68" customFormat="1" x14ac:dyDescent="0.2">
      <c r="A131" s="79" t="s">
        <v>756</v>
      </c>
      <c r="B131" s="68" t="s">
        <v>627</v>
      </c>
      <c r="C131" s="68" t="s">
        <v>757</v>
      </c>
      <c r="E131" s="147">
        <v>44434</v>
      </c>
      <c r="F131" s="68" t="s">
        <v>1059</v>
      </c>
      <c r="G131" s="68" t="s">
        <v>782</v>
      </c>
      <c r="H131" s="68">
        <v>1</v>
      </c>
      <c r="I131" s="68" t="s">
        <v>760</v>
      </c>
      <c r="J131" s="77">
        <v>0.43124999999999997</v>
      </c>
      <c r="K131" s="81">
        <v>1</v>
      </c>
      <c r="L131" s="68">
        <v>2</v>
      </c>
      <c r="M131" s="68" t="s">
        <v>812</v>
      </c>
      <c r="N131" s="68" t="s">
        <v>1115</v>
      </c>
      <c r="O131" s="131" t="s">
        <v>761</v>
      </c>
      <c r="P131" s="131" t="s">
        <v>761</v>
      </c>
      <c r="Q131" s="68">
        <v>3.8</v>
      </c>
      <c r="R131" s="68">
        <v>1.3</v>
      </c>
      <c r="S131" s="131">
        <v>1.1499999999999999</v>
      </c>
      <c r="T131" s="68">
        <v>1.2250000000000001</v>
      </c>
      <c r="U131" s="76">
        <v>0.32236842105263164</v>
      </c>
      <c r="V131" s="68">
        <v>0.15</v>
      </c>
      <c r="W131" s="77">
        <v>0.27777777777777779</v>
      </c>
      <c r="X131" s="68">
        <v>28.4</v>
      </c>
      <c r="Y131" s="68">
        <v>7.08</v>
      </c>
      <c r="Z131" s="72">
        <v>5.8391730782524256</v>
      </c>
      <c r="AA131" s="68" t="s">
        <v>761</v>
      </c>
      <c r="AB131" s="205">
        <v>29.7</v>
      </c>
      <c r="AC131" s="72">
        <v>53.1</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627</v>
      </c>
      <c r="C132" s="68" t="s">
        <v>764</v>
      </c>
      <c r="E132" s="147">
        <v>44434</v>
      </c>
      <c r="F132" s="68" t="s">
        <v>1059</v>
      </c>
      <c r="G132" s="68" t="s">
        <v>782</v>
      </c>
      <c r="H132" s="68">
        <v>1</v>
      </c>
      <c r="I132" s="68" t="s">
        <v>760</v>
      </c>
      <c r="J132" s="77">
        <v>0.43124999999999997</v>
      </c>
      <c r="K132" s="81">
        <v>1</v>
      </c>
      <c r="L132" s="68">
        <v>2</v>
      </c>
      <c r="M132" s="68" t="s">
        <v>812</v>
      </c>
      <c r="N132" s="68" t="s">
        <v>1115</v>
      </c>
      <c r="O132" s="131" t="s">
        <v>761</v>
      </c>
      <c r="P132" s="131" t="s">
        <v>761</v>
      </c>
      <c r="Q132" s="68">
        <v>3.8</v>
      </c>
      <c r="R132" s="68">
        <v>1.3</v>
      </c>
      <c r="S132" s="131">
        <v>1.1499999999999999</v>
      </c>
      <c r="T132" s="68">
        <v>1.2250000000000001</v>
      </c>
      <c r="U132" s="76">
        <v>0.32236842105263164</v>
      </c>
      <c r="V132" s="68">
        <v>0.6</v>
      </c>
      <c r="W132" s="77">
        <v>0.27777777777777779</v>
      </c>
      <c r="X132" s="68">
        <v>28.4</v>
      </c>
      <c r="Y132" s="68">
        <v>7.05</v>
      </c>
      <c r="Z132" s="72">
        <v>5.9781267608708193</v>
      </c>
      <c r="AA132" s="68" t="s">
        <v>761</v>
      </c>
      <c r="AB132" s="205">
        <v>29.7</v>
      </c>
      <c r="AC132" s="72">
        <v>46.1</v>
      </c>
      <c r="AD132" s="75">
        <v>0.23618421052631577</v>
      </c>
      <c r="AE132" s="72">
        <v>2.5000000000000001E-2</v>
      </c>
      <c r="AF132" s="72">
        <v>9.2396527670128681E-2</v>
      </c>
      <c r="AG132" s="137">
        <v>0.11739652767012868</v>
      </c>
      <c r="AH132" s="72">
        <v>19.831285517385847</v>
      </c>
      <c r="AI132" s="72">
        <v>19.948682045055975</v>
      </c>
      <c r="AJ132" s="72">
        <v>145.0459357950769</v>
      </c>
      <c r="AK132" s="72">
        <v>23.798304064066578</v>
      </c>
      <c r="AL132" s="72">
        <v>6.094801352424267</v>
      </c>
      <c r="AM132" s="72">
        <v>43.629589581452421</v>
      </c>
      <c r="AN132" s="137">
        <v>43.746986109122552</v>
      </c>
      <c r="AO132" s="137">
        <v>7.1764285714285725</v>
      </c>
      <c r="AP132" s="137">
        <v>8.0918439980158734</v>
      </c>
      <c r="AQ132" s="72">
        <v>0.47002229877598367</v>
      </c>
      <c r="AR132" s="72">
        <v>15.268272569444445</v>
      </c>
      <c r="AS132" s="68" t="s">
        <v>763</v>
      </c>
      <c r="AT132" s="68" t="s">
        <v>763</v>
      </c>
      <c r="AU132" s="68" t="s">
        <v>763</v>
      </c>
      <c r="AV132" s="68" t="s">
        <v>763</v>
      </c>
    </row>
    <row r="133" spans="1:55" s="68" customFormat="1" x14ac:dyDescent="0.2">
      <c r="A133" s="79" t="s">
        <v>756</v>
      </c>
      <c r="B133" s="68" t="s">
        <v>627</v>
      </c>
      <c r="C133" s="68" t="s">
        <v>765</v>
      </c>
      <c r="E133" s="147">
        <v>44434</v>
      </c>
      <c r="F133" s="68" t="s">
        <v>1059</v>
      </c>
      <c r="G133" s="68" t="s">
        <v>782</v>
      </c>
      <c r="H133" s="68">
        <v>1</v>
      </c>
      <c r="I133" s="68" t="s">
        <v>760</v>
      </c>
      <c r="J133" s="77">
        <v>0.43124999999999997</v>
      </c>
      <c r="K133" s="81">
        <v>1</v>
      </c>
      <c r="L133" s="68">
        <v>2</v>
      </c>
      <c r="M133" s="68" t="s">
        <v>812</v>
      </c>
      <c r="N133" s="68" t="s">
        <v>1115</v>
      </c>
      <c r="O133" s="131" t="s">
        <v>761</v>
      </c>
      <c r="P133" s="131" t="s">
        <v>761</v>
      </c>
      <c r="Q133" s="68">
        <v>3.8</v>
      </c>
      <c r="R133" s="68">
        <v>1.3</v>
      </c>
      <c r="S133" s="131">
        <v>1.1499999999999999</v>
      </c>
      <c r="T133" s="68">
        <v>1.2250000000000001</v>
      </c>
      <c r="U133" s="76">
        <v>0.32236842105263164</v>
      </c>
      <c r="V133" s="68">
        <v>1.1000000000000001</v>
      </c>
      <c r="W133" s="77">
        <v>0.27777777777777779</v>
      </c>
      <c r="X133" s="68">
        <v>28.5</v>
      </c>
      <c r="Y133" s="68">
        <v>6</v>
      </c>
      <c r="Z133" s="72">
        <v>5.0265982826209781</v>
      </c>
      <c r="AA133" s="68" t="s">
        <v>761</v>
      </c>
      <c r="AB133" s="205">
        <v>31.9</v>
      </c>
      <c r="AC133" s="72">
        <v>49.1</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627</v>
      </c>
      <c r="B140" s="102">
        <v>2021</v>
      </c>
      <c r="C140" s="103">
        <v>7</v>
      </c>
      <c r="D140" s="102">
        <v>13</v>
      </c>
      <c r="E140" s="82"/>
      <c r="F140" s="131">
        <v>1.1000000000000001</v>
      </c>
      <c r="G140" s="131">
        <v>8.44</v>
      </c>
      <c r="H140" s="82"/>
      <c r="I140" s="131">
        <v>22.2</v>
      </c>
      <c r="J140" s="205">
        <v>27.9</v>
      </c>
      <c r="K140" s="82"/>
      <c r="L140" s="82"/>
      <c r="M140" s="108"/>
      <c r="N140" s="137" t="s">
        <v>763</v>
      </c>
      <c r="O140" s="82"/>
      <c r="P140" s="82"/>
      <c r="Q140" s="82"/>
      <c r="R140" s="140"/>
      <c r="S140" s="137" t="s">
        <v>763</v>
      </c>
      <c r="T140" s="137" t="s">
        <v>763</v>
      </c>
      <c r="U140" s="137" t="s">
        <v>763</v>
      </c>
      <c r="V140" s="85"/>
      <c r="W140" s="85"/>
      <c r="X140" s="85"/>
      <c r="Y140" s="102">
        <f>IF(C140&lt;6," ",IF(C140&lt;=9,I140, IF(C140&gt;=10," ")))</f>
        <v>22.2</v>
      </c>
      <c r="Z140" s="102">
        <f>IF(Y140=" ", " ", IF(Y140&gt;0, Y140+273.15))</f>
        <v>295.34999999999997</v>
      </c>
      <c r="AA140" s="102">
        <f>IF(C140&lt;6," ",IF(C140&lt;=9,J140, IF(C140&gt;=10," ")))</f>
        <v>27.9</v>
      </c>
      <c r="AB140" s="102">
        <f>IF(C140&lt;6," ",IF(C140&lt;=9,G140, IF(C140&gt;=10," ")))</f>
        <v>8.44</v>
      </c>
      <c r="AC140" s="104">
        <f>IF(Y140=" "," ",IF(Y140&gt;0,EXP(-173.4292+249.6339*100/Z140+143.3483*LN(+Z140/100)-21.8492*Z140/100+AA140*(-0.033096+0.014259*Z140/100-0.0017*(Z140/100)^2))*1.4276))</f>
        <v>7.3841135058114373</v>
      </c>
      <c r="AD140" s="102">
        <f>IF(Y140=" "," ",IF(Y140&gt;0,AB140/AC140))</f>
        <v>1.1429943477111451</v>
      </c>
      <c r="AE140" s="105">
        <f>IF(C140&lt;6," ",IF(C140&lt;=9,F140, IF(C140&gt;=10," ")))</f>
        <v>1.1000000000000001</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627</v>
      </c>
      <c r="B141" s="102">
        <v>2021</v>
      </c>
      <c r="C141" s="103">
        <v>7</v>
      </c>
      <c r="D141" s="102">
        <v>13</v>
      </c>
      <c r="E141" s="82"/>
      <c r="F141" s="131">
        <v>1.1000000000000001</v>
      </c>
      <c r="G141" s="131">
        <v>8.44</v>
      </c>
      <c r="H141" s="82"/>
      <c r="I141" s="131">
        <v>22.2</v>
      </c>
      <c r="J141" s="205">
        <v>28.1</v>
      </c>
      <c r="K141" s="82"/>
      <c r="L141" s="82"/>
      <c r="M141" s="108"/>
      <c r="N141" s="137">
        <v>1.5236073332654319</v>
      </c>
      <c r="O141" s="82"/>
      <c r="P141" s="82"/>
      <c r="Q141" s="82"/>
      <c r="R141" s="140"/>
      <c r="S141" s="137">
        <v>57.300831581431666</v>
      </c>
      <c r="T141" s="137">
        <v>3.5295238095238113</v>
      </c>
      <c r="U141" s="137">
        <v>0.76241542658729966</v>
      </c>
      <c r="V141" s="85"/>
      <c r="W141" s="85"/>
      <c r="X141" s="85"/>
      <c r="Y141" s="102">
        <f t="shared" ref="Y141:Y151" si="51">IF(C141&lt;6," ",IF(C141&lt;=9,I141, IF(C141&gt;=10," ")))</f>
        <v>22.2</v>
      </c>
      <c r="Z141" s="102">
        <f t="shared" ref="Z141:Z151" si="52">IF(Y141=" ", " ", IF(Y141&gt;0, Y141+273.15))</f>
        <v>295.34999999999997</v>
      </c>
      <c r="AA141" s="102">
        <f t="shared" ref="AA141:AA151" si="53">IF(C141&lt;6," ",IF(C141&lt;=9,J141, IF(C141&gt;=10," ")))</f>
        <v>28.1</v>
      </c>
      <c r="AB141" s="102">
        <f t="shared" ref="AB141:AB151" si="54">IF(C141&lt;6," ",IF(C141&lt;=9,G141, IF(C141&gt;=10," ")))</f>
        <v>8.44</v>
      </c>
      <c r="AC141" s="104">
        <f t="shared" ref="AC141:AC151" si="55">IF(Y141=" "," ",IF(Y141&gt;0,EXP(-173.4292+249.6339*100/Z141+143.3483*LN(+Z141/100)-21.8492*Z141/100+AA141*(-0.033096+0.014259*Z141/100-0.0017*(Z141/100)^2))*1.4276))</f>
        <v>7.3755360555079594</v>
      </c>
      <c r="AD141" s="102">
        <f t="shared" ref="AD141:AD148" si="56">IF(Y141=" "," ",IF(Y141&gt;0,AB141/AC141))</f>
        <v>1.1443236039361657</v>
      </c>
      <c r="AE141" s="105">
        <f t="shared" ref="AE141:AE151" si="57">IF(C141&lt;6," ",IF(C141&lt;=9,F141, IF(C141&gt;=10," ")))</f>
        <v>1.1000000000000001</v>
      </c>
      <c r="AF141" s="102">
        <f t="shared" ref="AF141:AF151" si="58">IF(Y141=" "," ",N141)</f>
        <v>1.5236073332654319</v>
      </c>
      <c r="AG141" s="105">
        <f t="shared" ref="AG141:AG151" si="59">IF(C141&lt;6," ",IF(C141&lt;=9,T141, IF(C141&gt;=10," ")))</f>
        <v>3.5295238095238113</v>
      </c>
      <c r="AH141" s="105">
        <f t="shared" ref="AH141:AH151" si="60">IF(C141&lt;6," ",IF(C141&lt;=9,U141, IF(C141&gt;=10," ")))</f>
        <v>0.76241542658729966</v>
      </c>
      <c r="AI141" s="102">
        <f t="shared" ref="AI141" si="61">IF(Y141=" ", " ", IF(Y141&gt;0, SUM(AG141:AH141)))</f>
        <v>4.2919392361111113</v>
      </c>
      <c r="AJ141" s="106">
        <f t="shared" ref="AJ141:AJ151" si="62">IF(C141&lt;6," ",IF(C141&lt;=9,S141, IF(C141&gt;=10," ")))</f>
        <v>57.300831581431666</v>
      </c>
      <c r="AK141" s="107">
        <f t="shared" ref="AK141:AK150" si="63">IF(Y141=" ", " ", IF(Y141&gt;0, AJ141-AF141))</f>
        <v>55.777224248166235</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627</v>
      </c>
      <c r="B142" s="102">
        <v>2021</v>
      </c>
      <c r="C142" s="103">
        <v>7</v>
      </c>
      <c r="D142" s="102">
        <v>13</v>
      </c>
      <c r="E142" s="82"/>
      <c r="F142" s="131">
        <v>1.1000000000000001</v>
      </c>
      <c r="G142" s="131">
        <v>8.44</v>
      </c>
      <c r="H142" s="82"/>
      <c r="I142" s="131">
        <v>22.2</v>
      </c>
      <c r="J142" s="205">
        <v>28</v>
      </c>
      <c r="K142" s="82"/>
      <c r="L142" s="82"/>
      <c r="M142" s="108"/>
      <c r="N142" s="137" t="s">
        <v>763</v>
      </c>
      <c r="O142" s="82"/>
      <c r="P142" s="82"/>
      <c r="Q142" s="82"/>
      <c r="R142" s="140"/>
      <c r="S142" s="137" t="s">
        <v>763</v>
      </c>
      <c r="T142" s="137" t="s">
        <v>763</v>
      </c>
      <c r="U142" s="137" t="s">
        <v>763</v>
      </c>
      <c r="V142" s="85"/>
      <c r="W142" s="85"/>
      <c r="X142" s="85"/>
      <c r="Y142" s="102">
        <f t="shared" si="51"/>
        <v>22.2</v>
      </c>
      <c r="Z142" s="102">
        <f t="shared" si="52"/>
        <v>295.34999999999997</v>
      </c>
      <c r="AA142" s="102">
        <f t="shared" si="53"/>
        <v>28</v>
      </c>
      <c r="AB142" s="102">
        <f t="shared" si="54"/>
        <v>8.44</v>
      </c>
      <c r="AC142" s="104">
        <f t="shared" si="55"/>
        <v>7.3798235344807228</v>
      </c>
      <c r="AD142" s="102">
        <f t="shared" si="56"/>
        <v>1.1436587827020277</v>
      </c>
      <c r="AE142" s="105">
        <f t="shared" si="57"/>
        <v>1.1000000000000001</v>
      </c>
      <c r="AF142" s="102" t="str">
        <f t="shared" si="58"/>
        <v>NS</v>
      </c>
      <c r="AG142" s="105" t="str">
        <f t="shared" si="59"/>
        <v>NS</v>
      </c>
      <c r="AH142" s="105" t="str">
        <f t="shared" si="60"/>
        <v>NS</v>
      </c>
      <c r="AI142" s="102"/>
      <c r="AJ142" s="106" t="str">
        <f t="shared" si="62"/>
        <v>NS</v>
      </c>
      <c r="AK142" s="107"/>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627</v>
      </c>
      <c r="B143" s="102">
        <v>2021</v>
      </c>
      <c r="C143" s="103">
        <v>7</v>
      </c>
      <c r="D143" s="102">
        <v>27</v>
      </c>
      <c r="E143" s="82"/>
      <c r="F143" s="131">
        <v>1.4</v>
      </c>
      <c r="G143" s="131">
        <v>8.07</v>
      </c>
      <c r="H143" s="82"/>
      <c r="I143" s="131">
        <v>26.4</v>
      </c>
      <c r="J143" s="205">
        <v>30.1</v>
      </c>
      <c r="K143" s="82"/>
      <c r="L143" s="82"/>
      <c r="M143" s="108"/>
      <c r="N143" s="137" t="s">
        <v>763</v>
      </c>
      <c r="O143" s="82"/>
      <c r="P143" s="82"/>
      <c r="Q143" s="82"/>
      <c r="R143" s="140"/>
      <c r="S143" s="137" t="s">
        <v>763</v>
      </c>
      <c r="T143" s="137" t="s">
        <v>763</v>
      </c>
      <c r="U143" s="137" t="s">
        <v>763</v>
      </c>
      <c r="V143" s="85"/>
      <c r="W143" s="85"/>
      <c r="X143" s="85"/>
      <c r="Y143" s="102">
        <f t="shared" si="51"/>
        <v>26.4</v>
      </c>
      <c r="Z143" s="102">
        <f t="shared" si="52"/>
        <v>299.54999999999995</v>
      </c>
      <c r="AA143" s="102">
        <f t="shared" si="53"/>
        <v>30.1</v>
      </c>
      <c r="AB143" s="102">
        <f t="shared" si="54"/>
        <v>8.07</v>
      </c>
      <c r="AC143" s="104">
        <f t="shared" si="55"/>
        <v>6.7744481052854217</v>
      </c>
      <c r="AD143" s="102">
        <f t="shared" si="56"/>
        <v>1.1912409504921573</v>
      </c>
      <c r="AE143" s="105">
        <f t="shared" si="57"/>
        <v>1.4</v>
      </c>
      <c r="AF143" s="102" t="str">
        <f t="shared" si="58"/>
        <v>NS</v>
      </c>
      <c r="AG143" s="105" t="str">
        <f t="shared" si="59"/>
        <v>NS</v>
      </c>
      <c r="AH143" s="105" t="str">
        <f t="shared" si="60"/>
        <v>NS</v>
      </c>
      <c r="AI143" s="102"/>
      <c r="AJ143" s="106" t="str">
        <f t="shared" si="62"/>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627</v>
      </c>
      <c r="B144" s="102">
        <v>2021</v>
      </c>
      <c r="C144" s="103">
        <v>7</v>
      </c>
      <c r="D144" s="102">
        <v>27</v>
      </c>
      <c r="E144" s="82"/>
      <c r="F144" s="131">
        <v>1.4</v>
      </c>
      <c r="G144" s="131">
        <v>8.07</v>
      </c>
      <c r="H144" s="82"/>
      <c r="I144" s="131">
        <v>26.4</v>
      </c>
      <c r="J144" s="205">
        <v>30.3</v>
      </c>
      <c r="K144" s="82"/>
      <c r="L144" s="82"/>
      <c r="M144" s="108"/>
      <c r="N144" s="137">
        <v>1.0180964255477893</v>
      </c>
      <c r="O144" s="82"/>
      <c r="P144" s="82"/>
      <c r="Q144" s="82"/>
      <c r="R144" s="140"/>
      <c r="S144" s="137">
        <v>33.302886581306979</v>
      </c>
      <c r="T144" s="137">
        <v>6.7848214285714281</v>
      </c>
      <c r="U144" s="137">
        <v>2.5000000000000001E-2</v>
      </c>
      <c r="V144" s="85"/>
      <c r="W144" s="85"/>
      <c r="X144" s="85"/>
      <c r="Y144" s="102">
        <f t="shared" si="51"/>
        <v>26.4</v>
      </c>
      <c r="Z144" s="102">
        <f t="shared" si="52"/>
        <v>299.54999999999995</v>
      </c>
      <c r="AA144" s="102">
        <f t="shared" si="53"/>
        <v>30.3</v>
      </c>
      <c r="AB144" s="102">
        <f t="shared" si="54"/>
        <v>8.07</v>
      </c>
      <c r="AC144" s="104">
        <f t="shared" si="55"/>
        <v>6.766814490232643</v>
      </c>
      <c r="AD144" s="102">
        <f t="shared" si="56"/>
        <v>1.1925847844134638</v>
      </c>
      <c r="AE144" s="105">
        <f t="shared" si="57"/>
        <v>1.4</v>
      </c>
      <c r="AF144" s="102">
        <f t="shared" si="58"/>
        <v>1.0180964255477893</v>
      </c>
      <c r="AG144" s="105">
        <f t="shared" si="59"/>
        <v>6.7848214285714281</v>
      </c>
      <c r="AH144" s="105">
        <f t="shared" si="60"/>
        <v>2.5000000000000001E-2</v>
      </c>
      <c r="AI144" s="102">
        <f t="shared" ref="AI144" si="64">IF(Y144=" ", " ", IF(Y144&gt;0, SUM(AG144:AH144)))</f>
        <v>6.8098214285714285</v>
      </c>
      <c r="AJ144" s="106">
        <f t="shared" si="62"/>
        <v>33.302886581306979</v>
      </c>
      <c r="AK144" s="107">
        <f t="shared" si="63"/>
        <v>32.28479015575919</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627</v>
      </c>
      <c r="B145" s="102">
        <v>2021</v>
      </c>
      <c r="C145" s="103">
        <v>7</v>
      </c>
      <c r="D145" s="102">
        <v>27</v>
      </c>
      <c r="E145" s="82"/>
      <c r="F145" s="131">
        <v>1.4</v>
      </c>
      <c r="G145" s="131">
        <v>8.07</v>
      </c>
      <c r="H145" s="82"/>
      <c r="I145" s="131">
        <v>26.4</v>
      </c>
      <c r="J145" s="205">
        <v>30.5</v>
      </c>
      <c r="K145" s="82"/>
      <c r="L145" s="82"/>
      <c r="M145" s="108"/>
      <c r="N145" s="137" t="s">
        <v>763</v>
      </c>
      <c r="O145" s="82"/>
      <c r="P145" s="82"/>
      <c r="Q145" s="82"/>
      <c r="R145" s="140"/>
      <c r="S145" s="137" t="s">
        <v>763</v>
      </c>
      <c r="T145" s="137" t="s">
        <v>763</v>
      </c>
      <c r="U145" s="137" t="s">
        <v>763</v>
      </c>
      <c r="V145" s="85"/>
      <c r="W145" s="85"/>
      <c r="X145" s="85"/>
      <c r="Y145" s="102">
        <f t="shared" si="51"/>
        <v>26.4</v>
      </c>
      <c r="Z145" s="102">
        <f t="shared" si="52"/>
        <v>299.54999999999995</v>
      </c>
      <c r="AA145" s="102">
        <f t="shared" si="53"/>
        <v>30.5</v>
      </c>
      <c r="AB145" s="102">
        <f t="shared" si="54"/>
        <v>8.07</v>
      </c>
      <c r="AC145" s="104">
        <f t="shared" si="55"/>
        <v>6.7591894769254042</v>
      </c>
      <c r="AD145" s="102">
        <f t="shared" si="56"/>
        <v>1.1939301343081823</v>
      </c>
      <c r="AE145" s="105">
        <f t="shared" si="57"/>
        <v>1.4</v>
      </c>
      <c r="AF145" s="102" t="str">
        <f t="shared" si="58"/>
        <v>NS</v>
      </c>
      <c r="AG145" s="105" t="str">
        <f t="shared" si="59"/>
        <v>NS</v>
      </c>
      <c r="AH145" s="105" t="str">
        <f t="shared" si="60"/>
        <v>NS</v>
      </c>
      <c r="AI145" s="102"/>
      <c r="AJ145" s="106" t="str">
        <f t="shared" si="62"/>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627</v>
      </c>
      <c r="B146" s="102">
        <v>2021</v>
      </c>
      <c r="C146" s="103">
        <v>8</v>
      </c>
      <c r="D146" s="102">
        <v>12</v>
      </c>
      <c r="E146" s="82"/>
      <c r="F146" s="131">
        <v>1.2</v>
      </c>
      <c r="G146" s="131">
        <v>8.14</v>
      </c>
      <c r="H146" s="82"/>
      <c r="I146" s="131">
        <v>26.8</v>
      </c>
      <c r="J146" s="205">
        <v>30.5</v>
      </c>
      <c r="K146" s="82"/>
      <c r="L146" s="82"/>
      <c r="M146" s="82"/>
      <c r="N146" s="137" t="s">
        <v>763</v>
      </c>
      <c r="O146" s="82"/>
      <c r="P146" s="82"/>
      <c r="Q146" s="82"/>
      <c r="R146" s="140"/>
      <c r="S146" s="137" t="s">
        <v>763</v>
      </c>
      <c r="T146" s="137" t="s">
        <v>763</v>
      </c>
      <c r="U146" s="137" t="s">
        <v>763</v>
      </c>
      <c r="V146" s="85"/>
      <c r="W146" s="85"/>
      <c r="X146" s="85"/>
      <c r="Y146" s="102">
        <f t="shared" si="51"/>
        <v>26.8</v>
      </c>
      <c r="Z146" s="102">
        <f t="shared" si="52"/>
        <v>299.95</v>
      </c>
      <c r="AA146" s="102">
        <f t="shared" si="53"/>
        <v>30.5</v>
      </c>
      <c r="AB146" s="102">
        <f t="shared" si="54"/>
        <v>8.14</v>
      </c>
      <c r="AC146" s="104">
        <f t="shared" si="55"/>
        <v>6.7137611762126514</v>
      </c>
      <c r="AD146" s="102">
        <f t="shared" si="56"/>
        <v>1.2124351442289336</v>
      </c>
      <c r="AE146" s="105">
        <f t="shared" si="57"/>
        <v>1.2</v>
      </c>
      <c r="AF146" s="102" t="str">
        <f t="shared" si="58"/>
        <v>NS</v>
      </c>
      <c r="AG146" s="105" t="str">
        <f t="shared" si="59"/>
        <v>NS</v>
      </c>
      <c r="AH146" s="105" t="str">
        <f t="shared" si="60"/>
        <v>NS</v>
      </c>
      <c r="AI146" s="102"/>
      <c r="AJ146" s="106" t="str">
        <f t="shared" si="62"/>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627</v>
      </c>
      <c r="B147" s="102">
        <v>2021</v>
      </c>
      <c r="C147" s="103">
        <v>8</v>
      </c>
      <c r="D147" s="102">
        <v>12</v>
      </c>
      <c r="E147" s="82"/>
      <c r="F147" s="131">
        <v>1.2</v>
      </c>
      <c r="G147" s="131">
        <v>8.14</v>
      </c>
      <c r="H147" s="82"/>
      <c r="I147" s="131">
        <v>26.8</v>
      </c>
      <c r="J147" s="205">
        <v>29.4</v>
      </c>
      <c r="K147" s="82"/>
      <c r="L147" s="82"/>
      <c r="M147" s="82"/>
      <c r="N147" s="137">
        <v>1.4237212138087945</v>
      </c>
      <c r="O147" s="82"/>
      <c r="P147" s="82"/>
      <c r="Q147" s="82"/>
      <c r="R147" s="140"/>
      <c r="S147" s="137">
        <v>41.586947512092216</v>
      </c>
      <c r="T147" s="137">
        <v>7.6257142857142899</v>
      </c>
      <c r="U147" s="137">
        <v>4.5798651413690443</v>
      </c>
      <c r="V147" s="85"/>
      <c r="W147" s="85"/>
      <c r="X147" s="85"/>
      <c r="Y147" s="102">
        <f t="shared" si="51"/>
        <v>26.8</v>
      </c>
      <c r="Z147" s="102">
        <f t="shared" si="52"/>
        <v>299.95</v>
      </c>
      <c r="AA147" s="102">
        <f t="shared" si="53"/>
        <v>29.4</v>
      </c>
      <c r="AB147" s="102">
        <f t="shared" si="54"/>
        <v>8.14</v>
      </c>
      <c r="AC147" s="104">
        <f t="shared" si="55"/>
        <v>6.7554018562070031</v>
      </c>
      <c r="AD147" s="102">
        <f t="shared" si="56"/>
        <v>1.2049616252689395</v>
      </c>
      <c r="AE147" s="105">
        <f t="shared" si="57"/>
        <v>1.2</v>
      </c>
      <c r="AF147" s="102">
        <f t="shared" si="58"/>
        <v>1.4237212138087945</v>
      </c>
      <c r="AG147" s="105">
        <f t="shared" si="59"/>
        <v>7.6257142857142899</v>
      </c>
      <c r="AH147" s="105">
        <f t="shared" si="60"/>
        <v>4.5798651413690443</v>
      </c>
      <c r="AI147" s="102">
        <f t="shared" ref="AI147" si="65">IF(Y147=" ", " ", IF(Y147&gt;0, SUM(AG147:AH147)))</f>
        <v>12.205579427083334</v>
      </c>
      <c r="AJ147" s="106">
        <f t="shared" si="62"/>
        <v>41.586947512092216</v>
      </c>
      <c r="AK147" s="107">
        <f t="shared" si="63"/>
        <v>40.163226298283419</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627</v>
      </c>
      <c r="B148" s="102">
        <v>2021</v>
      </c>
      <c r="C148" s="132">
        <v>8</v>
      </c>
      <c r="D148" s="82">
        <v>12</v>
      </c>
      <c r="E148" s="85"/>
      <c r="F148" s="131">
        <v>1.2</v>
      </c>
      <c r="G148" s="131">
        <v>8.14</v>
      </c>
      <c r="H148" s="85"/>
      <c r="I148" s="131">
        <v>26.8</v>
      </c>
      <c r="J148" s="205">
        <v>30.5</v>
      </c>
      <c r="K148" s="85"/>
      <c r="L148" s="85"/>
      <c r="M148" s="85"/>
      <c r="N148" s="137" t="s">
        <v>763</v>
      </c>
      <c r="O148" s="85"/>
      <c r="P148" s="85"/>
      <c r="Q148" s="85"/>
      <c r="R148" s="140"/>
      <c r="S148" s="137" t="s">
        <v>763</v>
      </c>
      <c r="T148" s="137" t="s">
        <v>763</v>
      </c>
      <c r="U148" s="137" t="s">
        <v>763</v>
      </c>
      <c r="V148" s="85"/>
      <c r="W148" s="85"/>
      <c r="X148" s="85"/>
      <c r="Y148" s="85">
        <f t="shared" si="51"/>
        <v>26.8</v>
      </c>
      <c r="Z148" s="82">
        <f t="shared" si="52"/>
        <v>299.95</v>
      </c>
      <c r="AA148" s="85">
        <f t="shared" si="53"/>
        <v>30.5</v>
      </c>
      <c r="AB148" s="85">
        <f t="shared" si="54"/>
        <v>8.14</v>
      </c>
      <c r="AC148" s="110">
        <f t="shared" si="55"/>
        <v>6.7137611762126514</v>
      </c>
      <c r="AD148" s="82">
        <f t="shared" si="56"/>
        <v>1.2124351442289336</v>
      </c>
      <c r="AE148" s="111">
        <f t="shared" si="57"/>
        <v>1.2</v>
      </c>
      <c r="AF148" s="82" t="str">
        <f t="shared" si="58"/>
        <v>NS</v>
      </c>
      <c r="AG148" s="111" t="str">
        <f t="shared" si="59"/>
        <v>NS</v>
      </c>
      <c r="AH148" s="111" t="str">
        <f t="shared" si="60"/>
        <v>NS</v>
      </c>
      <c r="AI148" s="102"/>
      <c r="AJ148" s="112" t="str">
        <f t="shared" si="62"/>
        <v>NS</v>
      </c>
      <c r="AK148" s="113"/>
      <c r="AL148" s="82"/>
      <c r="AM148" s="82">
        <f>AD154</f>
        <v>1.1820627241433277</v>
      </c>
      <c r="AN148" s="82">
        <f>AE154</f>
        <v>1.2124999999999999</v>
      </c>
      <c r="AO148" s="82">
        <f>AF154</f>
        <v>1.0207053750730359</v>
      </c>
      <c r="AP148" s="82">
        <f>AI154</f>
        <v>9.6439031653025786</v>
      </c>
      <c r="AQ148" s="113">
        <f>AK154</f>
        <v>42.963707570915318</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627</v>
      </c>
      <c r="B149" s="102">
        <v>2021</v>
      </c>
      <c r="C149" s="132">
        <v>8</v>
      </c>
      <c r="D149" s="82">
        <v>26</v>
      </c>
      <c r="E149" s="85"/>
      <c r="F149" s="131">
        <v>1.1499999999999999</v>
      </c>
      <c r="G149" s="131" t="s">
        <v>761</v>
      </c>
      <c r="H149" s="85"/>
      <c r="I149" s="131" t="s">
        <v>761</v>
      </c>
      <c r="J149" s="205">
        <v>29.7</v>
      </c>
      <c r="K149" s="85"/>
      <c r="L149" s="85"/>
      <c r="M149" s="85"/>
      <c r="N149" s="137" t="s">
        <v>763</v>
      </c>
      <c r="O149" s="85"/>
      <c r="P149" s="85"/>
      <c r="Q149" s="85"/>
      <c r="R149" s="140"/>
      <c r="S149" s="137" t="s">
        <v>763</v>
      </c>
      <c r="T149" s="137" t="s">
        <v>763</v>
      </c>
      <c r="U149" s="137" t="s">
        <v>763</v>
      </c>
      <c r="V149" s="85"/>
      <c r="W149" s="85"/>
      <c r="X149" s="85"/>
      <c r="Y149" s="85" t="str">
        <f t="shared" si="51"/>
        <v>ND</v>
      </c>
      <c r="Z149" s="82" t="e">
        <f t="shared" si="52"/>
        <v>#VALUE!</v>
      </c>
      <c r="AA149" s="85">
        <f t="shared" si="53"/>
        <v>29.7</v>
      </c>
      <c r="AB149" s="85" t="str">
        <f t="shared" si="54"/>
        <v>ND</v>
      </c>
      <c r="AC149" s="110" t="e">
        <f t="shared" si="55"/>
        <v>#VALUE!</v>
      </c>
      <c r="AD149" s="82"/>
      <c r="AE149" s="111">
        <f t="shared" si="57"/>
        <v>1.1499999999999999</v>
      </c>
      <c r="AF149" s="82" t="str">
        <f t="shared" si="58"/>
        <v>NS</v>
      </c>
      <c r="AG149" s="111" t="str">
        <f t="shared" si="59"/>
        <v>NS</v>
      </c>
      <c r="AH149" s="111" t="str">
        <f t="shared" si="60"/>
        <v>NS</v>
      </c>
      <c r="AI149" s="82"/>
      <c r="AJ149" s="112" t="str">
        <f t="shared" si="62"/>
        <v>NS</v>
      </c>
      <c r="AK149" s="113"/>
      <c r="AL149" s="85"/>
      <c r="AM149" s="82"/>
      <c r="AN149" s="82"/>
      <c r="AO149" s="82"/>
      <c r="AP149" s="85"/>
      <c r="AQ149" s="82"/>
      <c r="AR149" s="82"/>
      <c r="AS149" s="115">
        <f>((LN(AM148)-LN(0.4))/(LN(0.9)-LN(0.4))*100)</f>
        <v>133.61836738762693</v>
      </c>
      <c r="AT149" s="120">
        <f>((LN(AN148)-LN(0.6))/(LN(3)-LN(0.6))*100)</f>
        <v>43.711531967797953</v>
      </c>
      <c r="AU149" s="115">
        <f>((LN(AO148)-LN(10))/(LN(1)-LN(10))*100)</f>
        <v>99.109959821190259</v>
      </c>
      <c r="AV149" s="115">
        <f>((LN(AP148)-LN(10))/(LN(3)-LN(10))*100)</f>
        <v>3.0116272993862192</v>
      </c>
      <c r="AW149" s="115">
        <f>((LN(AQ148)-LN(43))/(LN(20)-LN(43))*100)</f>
        <v>0.11030722770972853</v>
      </c>
      <c r="AX149" s="82"/>
      <c r="AY149" s="82"/>
      <c r="AZ149" s="82"/>
      <c r="BA149" s="82"/>
      <c r="BB149" s="82"/>
    </row>
    <row r="150" spans="1:54" ht="16" x14ac:dyDescent="0.2">
      <c r="A150" s="101" t="s">
        <v>627</v>
      </c>
      <c r="B150" s="102">
        <v>2021</v>
      </c>
      <c r="C150" s="132">
        <v>8</v>
      </c>
      <c r="D150" s="82">
        <v>26</v>
      </c>
      <c r="E150" s="85"/>
      <c r="F150" s="131">
        <v>1.1499999999999999</v>
      </c>
      <c r="G150" s="131" t="s">
        <v>761</v>
      </c>
      <c r="H150" s="85"/>
      <c r="I150" s="131" t="s">
        <v>761</v>
      </c>
      <c r="J150" s="205">
        <v>29.7</v>
      </c>
      <c r="K150" s="85"/>
      <c r="L150" s="85"/>
      <c r="M150" s="85"/>
      <c r="N150" s="137">
        <v>0.11739652767012868</v>
      </c>
      <c r="O150" s="85"/>
      <c r="P150" s="85"/>
      <c r="Q150" s="85"/>
      <c r="R150" s="140"/>
      <c r="S150" s="137">
        <v>43.746986109122552</v>
      </c>
      <c r="T150" s="137">
        <v>7.1764285714285725</v>
      </c>
      <c r="U150" s="137">
        <v>8.0918439980158734</v>
      </c>
      <c r="V150" s="85"/>
      <c r="W150" s="85"/>
      <c r="X150" s="85"/>
      <c r="Y150" s="85" t="str">
        <f t="shared" si="51"/>
        <v>ND</v>
      </c>
      <c r="Z150" s="82" t="e">
        <f t="shared" si="52"/>
        <v>#VALUE!</v>
      </c>
      <c r="AA150" s="85">
        <f t="shared" si="53"/>
        <v>29.7</v>
      </c>
      <c r="AB150" s="85" t="str">
        <f t="shared" si="54"/>
        <v>ND</v>
      </c>
      <c r="AC150" s="110" t="e">
        <f t="shared" si="55"/>
        <v>#VALUE!</v>
      </c>
      <c r="AD150" s="82"/>
      <c r="AE150" s="111">
        <f t="shared" si="57"/>
        <v>1.1499999999999999</v>
      </c>
      <c r="AF150" s="82">
        <f t="shared" si="58"/>
        <v>0.11739652767012868</v>
      </c>
      <c r="AG150" s="111">
        <f t="shared" si="59"/>
        <v>7.1764285714285725</v>
      </c>
      <c r="AH150" s="111">
        <f t="shared" si="60"/>
        <v>8.0918439980158734</v>
      </c>
      <c r="AI150" s="102">
        <f t="shared" ref="AI150" si="66">IF(Y150=" ", " ", IF(Y150&gt;0, SUM(AG150:AH150)))</f>
        <v>15.268272569444445</v>
      </c>
      <c r="AJ150" s="112">
        <f t="shared" si="62"/>
        <v>43.746986109122552</v>
      </c>
      <c r="AK150" s="113">
        <f t="shared" si="63"/>
        <v>43.629589581452421</v>
      </c>
      <c r="AL150" s="82"/>
      <c r="AM150" s="85"/>
      <c r="AN150" s="85"/>
      <c r="AO150" s="85"/>
      <c r="AP150" s="128" t="s">
        <v>1237</v>
      </c>
      <c r="AQ150" s="85"/>
      <c r="AR150" s="82"/>
      <c r="AS150" s="82">
        <f>IF(AS149&gt;100, 100, IF(AS149&lt;0, 0, AS149))</f>
        <v>100</v>
      </c>
      <c r="AT150" s="82">
        <f t="shared" ref="AT150:AW150" si="67">IF(AT149&gt;100, 100, IF(AT149&lt;0, 0, AT149))</f>
        <v>43.711531967797953</v>
      </c>
      <c r="AU150" s="82">
        <f t="shared" si="67"/>
        <v>99.109959821190259</v>
      </c>
      <c r="AV150" s="82">
        <f t="shared" si="67"/>
        <v>3.0116272993862192</v>
      </c>
      <c r="AW150" s="82">
        <f t="shared" si="67"/>
        <v>0.11030722770972853</v>
      </c>
      <c r="AX150" s="129">
        <f>AVERAGE(AS150:AW150)</f>
        <v>49.18868526321684</v>
      </c>
      <c r="AY150" s="84"/>
      <c r="AZ150" s="84"/>
      <c r="BA150" s="84" t="str">
        <f>IF(AX150&gt;65, "Acceptable; Ongoing Protection is Required", "Unacceptable; Immediate Restoration is Required")</f>
        <v>Unacceptable; Immediate Restoration is Required</v>
      </c>
      <c r="BB150" s="82"/>
    </row>
    <row r="151" spans="1:54" ht="16" x14ac:dyDescent="0.2">
      <c r="A151" s="101" t="s">
        <v>627</v>
      </c>
      <c r="B151" s="102">
        <v>2021</v>
      </c>
      <c r="C151" s="132">
        <v>8</v>
      </c>
      <c r="D151" s="82">
        <v>26</v>
      </c>
      <c r="E151" s="85"/>
      <c r="F151" s="131">
        <v>1.1499999999999999</v>
      </c>
      <c r="G151" s="131" t="s">
        <v>761</v>
      </c>
      <c r="H151" s="85"/>
      <c r="I151" s="131" t="s">
        <v>761</v>
      </c>
      <c r="J151" s="205">
        <v>31.9</v>
      </c>
      <c r="K151" s="85"/>
      <c r="L151" s="85"/>
      <c r="M151" s="85"/>
      <c r="N151" s="137" t="s">
        <v>763</v>
      </c>
      <c r="O151" s="85"/>
      <c r="P151" s="85"/>
      <c r="Q151" s="85"/>
      <c r="R151" s="140"/>
      <c r="S151" s="137" t="s">
        <v>763</v>
      </c>
      <c r="T151" s="137" t="s">
        <v>763</v>
      </c>
      <c r="U151" s="137" t="s">
        <v>763</v>
      </c>
      <c r="V151" s="85"/>
      <c r="W151" s="85"/>
      <c r="X151" s="85"/>
      <c r="Y151" s="85" t="str">
        <f t="shared" si="51"/>
        <v>ND</v>
      </c>
      <c r="Z151" s="82" t="e">
        <f t="shared" si="52"/>
        <v>#VALUE!</v>
      </c>
      <c r="AA151" s="85">
        <f t="shared" si="53"/>
        <v>31.9</v>
      </c>
      <c r="AB151" s="85" t="str">
        <f t="shared" si="54"/>
        <v>ND</v>
      </c>
      <c r="AC151" s="110" t="e">
        <f t="shared" si="55"/>
        <v>#VALUE!</v>
      </c>
      <c r="AD151" s="82"/>
      <c r="AE151" s="111">
        <f t="shared" si="57"/>
        <v>1.1499999999999999</v>
      </c>
      <c r="AF151" s="82" t="str">
        <f t="shared" si="58"/>
        <v>NS</v>
      </c>
      <c r="AG151" s="111" t="str">
        <f t="shared" si="59"/>
        <v>NS</v>
      </c>
      <c r="AH151" s="111" t="str">
        <f t="shared" si="60"/>
        <v>NS</v>
      </c>
      <c r="AI151" s="82"/>
      <c r="AJ151" s="112" t="str">
        <f t="shared" si="62"/>
        <v>NS</v>
      </c>
      <c r="AK151" s="113"/>
      <c r="AL151" s="85"/>
      <c r="AM151" s="85"/>
      <c r="AN151" s="85"/>
      <c r="AO151" s="85"/>
      <c r="AP151" s="85"/>
      <c r="AQ151" s="85"/>
      <c r="AR151" s="85"/>
      <c r="AS151" s="85"/>
      <c r="AT151" s="85"/>
      <c r="AU151" s="85"/>
      <c r="AV151" s="85"/>
      <c r="AW151" s="126" t="s">
        <v>1238</v>
      </c>
      <c r="AX151" s="126">
        <f>AVERAGE(AS150:AW150)</f>
        <v>49.18868526321684</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49.18868526321684</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1.1820627241433277</v>
      </c>
      <c r="AE154" s="84">
        <f>_xlfn.AGGREGATE(1, 6,AE139:AE151)</f>
        <v>1.2124999999999999</v>
      </c>
      <c r="AF154" s="84">
        <f>_xlfn.AGGREGATE(1, 6,AF139:AF151)</f>
        <v>1.0207053750730359</v>
      </c>
      <c r="AG154" s="82"/>
      <c r="AH154" s="82"/>
      <c r="AI154" s="84">
        <f>_xlfn.AGGREGATE(1, 6,AI139:AI151)</f>
        <v>9.6439031653025786</v>
      </c>
      <c r="AJ154" s="82"/>
      <c r="AK154" s="84">
        <f>_xlfn.AGGREGATE(1, 6,AK139:AK151)</f>
        <v>42.963707570915318</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1.1820627241433277</v>
      </c>
      <c r="AE155" s="126">
        <f>AVERAGE(AE139:AE151)</f>
        <v>1.2124999999999999</v>
      </c>
      <c r="AF155" s="126">
        <f>AVERAGE(AF139:AF151)</f>
        <v>1.0207053750730359</v>
      </c>
      <c r="AG155" s="126"/>
      <c r="AH155" s="126"/>
      <c r="AI155" s="126">
        <f>AVERAGE(AI139:AI151)</f>
        <v>9.6439031653025786</v>
      </c>
      <c r="AJ155" s="126"/>
      <c r="AK155" s="127">
        <f>AVERAGE(AK139:AK151)</f>
        <v>42.963707570915318</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627</v>
      </c>
      <c r="C162" s="68" t="s">
        <v>757</v>
      </c>
      <c r="E162" s="69">
        <v>44757</v>
      </c>
      <c r="F162" s="68" t="s">
        <v>1143</v>
      </c>
      <c r="G162" s="68" t="s">
        <v>786</v>
      </c>
      <c r="H162" t="s">
        <v>1152</v>
      </c>
      <c r="I162" s="68">
        <v>1</v>
      </c>
      <c r="J162" s="68" t="s">
        <v>760</v>
      </c>
      <c r="K162" s="77">
        <v>0.37083333333333335</v>
      </c>
      <c r="L162" s="68">
        <v>2</v>
      </c>
      <c r="M162" s="68">
        <v>1</v>
      </c>
      <c r="N162" s="68" t="s">
        <v>872</v>
      </c>
      <c r="O162" s="68" t="s">
        <v>1153</v>
      </c>
      <c r="P162" s="68">
        <v>1.2</v>
      </c>
      <c r="Q162" s="68">
        <v>0.8</v>
      </c>
      <c r="R162" s="68">
        <v>0.75</v>
      </c>
      <c r="S162" s="131">
        <v>0.77249999999999996</v>
      </c>
      <c r="T162" s="76">
        <v>0.64375000000000004</v>
      </c>
      <c r="U162" s="131" t="s">
        <v>761</v>
      </c>
      <c r="V162" s="131" t="s">
        <v>761</v>
      </c>
      <c r="W162" s="71">
        <v>0.25</v>
      </c>
      <c r="X162" s="68">
        <v>0.15</v>
      </c>
      <c r="Y162" s="372">
        <v>26.8</v>
      </c>
      <c r="Z162" s="79">
        <v>8.56</v>
      </c>
      <c r="AA162" s="365">
        <v>7.2534254500655253</v>
      </c>
      <c r="AB162" s="148">
        <v>107.05306050133781</v>
      </c>
      <c r="AC162" s="134">
        <v>29.5</v>
      </c>
      <c r="AD162" s="74">
        <v>45.9</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627</v>
      </c>
      <c r="C163" s="68" t="s">
        <v>764</v>
      </c>
      <c r="E163" s="69">
        <v>44757</v>
      </c>
      <c r="F163" s="68" t="s">
        <v>1143</v>
      </c>
      <c r="G163" s="68" t="s">
        <v>786</v>
      </c>
      <c r="H163" t="s">
        <v>1152</v>
      </c>
      <c r="I163" s="68">
        <v>1</v>
      </c>
      <c r="J163" s="68" t="s">
        <v>760</v>
      </c>
      <c r="K163" s="77">
        <v>0.37083333333333335</v>
      </c>
      <c r="L163" s="68">
        <v>2</v>
      </c>
      <c r="M163" s="68">
        <v>1</v>
      </c>
      <c r="N163" s="68" t="s">
        <v>872</v>
      </c>
      <c r="O163" s="68" t="s">
        <v>1153</v>
      </c>
      <c r="P163" s="68">
        <v>1.2</v>
      </c>
      <c r="Q163" s="68">
        <v>0.8</v>
      </c>
      <c r="R163" s="68">
        <v>0.75</v>
      </c>
      <c r="S163" s="131">
        <v>0.77249999999999996</v>
      </c>
      <c r="T163" s="76">
        <v>0.64375000000000004</v>
      </c>
      <c r="U163" s="131" t="s">
        <v>761</v>
      </c>
      <c r="V163" s="131" t="s">
        <v>761</v>
      </c>
      <c r="W163" s="71">
        <v>0.25347222222222221</v>
      </c>
      <c r="X163" s="68">
        <v>0.5</v>
      </c>
      <c r="Y163" s="372">
        <v>26.7</v>
      </c>
      <c r="Z163" s="79">
        <v>8.67</v>
      </c>
      <c r="AA163" s="365">
        <v>7.3375372377636232</v>
      </c>
      <c r="AB163" s="148">
        <v>108.23387626972631</v>
      </c>
      <c r="AC163" s="134">
        <v>29.7</v>
      </c>
      <c r="AD163" s="74">
        <v>46</v>
      </c>
      <c r="AE163" s="72">
        <v>0.25773195876288663</v>
      </c>
      <c r="AF163" s="72">
        <v>2.5000000000000001E-2</v>
      </c>
      <c r="AG163" s="72">
        <v>0.29597630214761789</v>
      </c>
      <c r="AH163" s="137">
        <v>0.32097630214761791</v>
      </c>
      <c r="AI163" s="72">
        <v>18.177613697852383</v>
      </c>
      <c r="AJ163" s="75">
        <v>18.49859</v>
      </c>
      <c r="AK163" s="72">
        <v>312.9400312804824</v>
      </c>
      <c r="AL163" s="72">
        <v>42.31567301249455</v>
      </c>
      <c r="AM163" s="72">
        <v>7.3953693514003804</v>
      </c>
      <c r="AN163" s="72">
        <v>60.493286710346936</v>
      </c>
      <c r="AO163" s="137">
        <v>60.81426301249455</v>
      </c>
      <c r="AP163" s="137">
        <v>6.2108092227848122</v>
      </c>
      <c r="AQ163" s="137">
        <v>0.03</v>
      </c>
      <c r="AR163" s="70">
        <v>1</v>
      </c>
      <c r="AS163" s="72">
        <v>6.2408092227848124</v>
      </c>
    </row>
    <row r="164" spans="1:54" x14ac:dyDescent="0.2">
      <c r="A164" t="s">
        <v>756</v>
      </c>
      <c r="B164" s="68" t="s">
        <v>627</v>
      </c>
      <c r="C164" s="68" t="s">
        <v>765</v>
      </c>
      <c r="E164" s="69">
        <v>44757</v>
      </c>
      <c r="F164" s="68" t="s">
        <v>1143</v>
      </c>
      <c r="G164" s="68" t="s">
        <v>786</v>
      </c>
      <c r="H164" t="s">
        <v>1152</v>
      </c>
      <c r="I164" s="68">
        <v>1</v>
      </c>
      <c r="J164" s="68" t="s">
        <v>760</v>
      </c>
      <c r="K164" s="77">
        <v>0.37083333333333335</v>
      </c>
      <c r="L164" s="68">
        <v>2</v>
      </c>
      <c r="M164" s="68">
        <v>1</v>
      </c>
      <c r="N164" s="68" t="s">
        <v>872</v>
      </c>
      <c r="O164" s="68" t="s">
        <v>1153</v>
      </c>
      <c r="P164" s="68">
        <v>1.2</v>
      </c>
      <c r="Q164" s="68">
        <v>0.8</v>
      </c>
      <c r="R164" s="68">
        <v>0.75</v>
      </c>
      <c r="S164" s="131">
        <v>0.77249999999999996</v>
      </c>
      <c r="T164" s="76">
        <v>0.64375000000000004</v>
      </c>
      <c r="U164" s="131" t="s">
        <v>761</v>
      </c>
      <c r="V164" s="131" t="s">
        <v>761</v>
      </c>
      <c r="W164" s="71">
        <v>0.26041666666666669</v>
      </c>
      <c r="X164" s="68">
        <v>1</v>
      </c>
      <c r="Y164" s="372">
        <v>27.3</v>
      </c>
      <c r="Z164" s="79">
        <v>4.2</v>
      </c>
      <c r="AA164" s="365">
        <v>3.5470479206472252</v>
      </c>
      <c r="AB164" s="148">
        <v>52.998703145386784</v>
      </c>
      <c r="AC164" s="134">
        <v>30.2</v>
      </c>
      <c r="AD164" s="74">
        <v>46.9</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627</v>
      </c>
      <c r="C165" s="68" t="s">
        <v>757</v>
      </c>
      <c r="E165" s="69">
        <v>44771</v>
      </c>
      <c r="F165" s="68" t="s">
        <v>1143</v>
      </c>
      <c r="G165" s="68" t="s">
        <v>786</v>
      </c>
      <c r="H165" t="s">
        <v>1152</v>
      </c>
      <c r="I165" s="68">
        <v>1</v>
      </c>
      <c r="J165" s="68" t="s">
        <v>760</v>
      </c>
      <c r="K165" s="77">
        <v>0.35347222222222219</v>
      </c>
      <c r="L165" s="68">
        <v>3</v>
      </c>
      <c r="M165" s="68">
        <v>1</v>
      </c>
      <c r="N165" s="68" t="s">
        <v>787</v>
      </c>
      <c r="O165" s="68" t="s">
        <v>1170</v>
      </c>
      <c r="P165" s="68">
        <v>1.1499999999999999</v>
      </c>
      <c r="Q165" s="68">
        <v>0.95</v>
      </c>
      <c r="R165" s="68">
        <v>0.8</v>
      </c>
      <c r="S165" s="131">
        <v>0.875</v>
      </c>
      <c r="T165" s="76">
        <v>0.76086956521739135</v>
      </c>
      <c r="U165" s="131" t="s">
        <v>761</v>
      </c>
      <c r="V165" s="131" t="s">
        <v>761</v>
      </c>
      <c r="W165" s="71">
        <v>0.24652777777777779</v>
      </c>
      <c r="X165" s="68">
        <v>0.15</v>
      </c>
      <c r="Y165" s="372">
        <v>27.5</v>
      </c>
      <c r="Z165" s="79">
        <v>6.35</v>
      </c>
      <c r="AA165" s="365">
        <v>5.3730490948874428</v>
      </c>
      <c r="AB165" s="148">
        <v>80.41532643135433</v>
      </c>
      <c r="AC165" s="134">
        <v>29.9</v>
      </c>
      <c r="AD165" s="74">
        <v>46.3</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627</v>
      </c>
      <c r="C166" s="68" t="s">
        <v>764</v>
      </c>
      <c r="E166" s="69">
        <v>44771</v>
      </c>
      <c r="F166" s="68" t="s">
        <v>1143</v>
      </c>
      <c r="G166" s="68" t="s">
        <v>786</v>
      </c>
      <c r="H166" t="s">
        <v>1152</v>
      </c>
      <c r="I166" s="68">
        <v>1</v>
      </c>
      <c r="J166" s="68" t="s">
        <v>760</v>
      </c>
      <c r="K166" s="77">
        <v>0.35347222222222219</v>
      </c>
      <c r="L166" s="68">
        <v>3</v>
      </c>
      <c r="M166" s="68">
        <v>1</v>
      </c>
      <c r="N166" s="68" t="s">
        <v>787</v>
      </c>
      <c r="O166" s="68" t="s">
        <v>1170</v>
      </c>
      <c r="P166" s="68">
        <v>1.1499999999999999</v>
      </c>
      <c r="Q166" s="68">
        <v>0.95</v>
      </c>
      <c r="R166" s="68">
        <v>0.8</v>
      </c>
      <c r="S166" s="131">
        <v>0.875</v>
      </c>
      <c r="T166" s="76">
        <v>0.76086956521739135</v>
      </c>
      <c r="U166" s="131" t="s">
        <v>761</v>
      </c>
      <c r="V166" s="131" t="s">
        <v>761</v>
      </c>
      <c r="W166" s="71">
        <v>0.25</v>
      </c>
      <c r="X166" s="68">
        <v>0.6</v>
      </c>
      <c r="Y166" s="372">
        <v>27.6</v>
      </c>
      <c r="Z166" s="79">
        <v>6.13</v>
      </c>
      <c r="AA166" s="365">
        <v>5.1903909183667976</v>
      </c>
      <c r="AB166" s="148">
        <v>77.767592132340837</v>
      </c>
      <c r="AC166" s="134">
        <v>29.8</v>
      </c>
      <c r="AD166" s="74">
        <v>46.2</v>
      </c>
      <c r="AE166" s="72">
        <v>0.1470588235294118</v>
      </c>
      <c r="AF166" s="72">
        <v>0.14557564224548047</v>
      </c>
      <c r="AG166" s="72">
        <v>6.2453715132066163E-2</v>
      </c>
      <c r="AH166" s="137">
        <v>0.20802935737754663</v>
      </c>
      <c r="AI166" s="72">
        <v>14.591414766492429</v>
      </c>
      <c r="AJ166" s="75">
        <v>14.799444123869975</v>
      </c>
      <c r="AK166" s="72">
        <v>206.37689130832274</v>
      </c>
      <c r="AL166" s="72">
        <v>30.882155351171207</v>
      </c>
      <c r="AM166" s="72">
        <v>6.6827230470652976</v>
      </c>
      <c r="AN166" s="72">
        <v>45.473570117663634</v>
      </c>
      <c r="AO166" s="137">
        <v>45.681599475041182</v>
      </c>
      <c r="AP166" s="137">
        <v>8.8999401785714269</v>
      </c>
      <c r="AQ166" s="137">
        <v>0.03</v>
      </c>
      <c r="AR166" s="70">
        <v>1</v>
      </c>
      <c r="AS166" s="72">
        <v>8.9299401785714263</v>
      </c>
    </row>
    <row r="167" spans="1:54" x14ac:dyDescent="0.2">
      <c r="A167" t="s">
        <v>756</v>
      </c>
      <c r="B167" s="68" t="s">
        <v>627</v>
      </c>
      <c r="C167" s="68" t="s">
        <v>765</v>
      </c>
      <c r="E167" s="69">
        <v>44771</v>
      </c>
      <c r="F167" s="68" t="s">
        <v>1143</v>
      </c>
      <c r="G167" s="68" t="s">
        <v>786</v>
      </c>
      <c r="H167" t="s">
        <v>1152</v>
      </c>
      <c r="I167" s="68">
        <v>1</v>
      </c>
      <c r="J167" s="68" t="s">
        <v>760</v>
      </c>
      <c r="K167" s="77">
        <v>0.35347222222222219</v>
      </c>
      <c r="L167" s="68">
        <v>3</v>
      </c>
      <c r="M167" s="68">
        <v>1</v>
      </c>
      <c r="N167" s="68" t="s">
        <v>787</v>
      </c>
      <c r="O167" s="68" t="s">
        <v>1170</v>
      </c>
      <c r="P167" s="68">
        <v>1.1499999999999999</v>
      </c>
      <c r="Q167" s="68">
        <v>0.95</v>
      </c>
      <c r="R167" s="68">
        <v>0.8</v>
      </c>
      <c r="S167" s="131">
        <v>0.875</v>
      </c>
      <c r="T167" s="76">
        <v>0.76086956521739135</v>
      </c>
      <c r="U167" s="131" t="s">
        <v>761</v>
      </c>
      <c r="V167" s="131" t="s">
        <v>761</v>
      </c>
      <c r="W167" s="71">
        <v>0.25486111111111109</v>
      </c>
      <c r="X167" s="68">
        <v>1</v>
      </c>
      <c r="Y167" s="372">
        <v>27.5</v>
      </c>
      <c r="Z167" s="79">
        <v>5.5</v>
      </c>
      <c r="AA167" s="365">
        <v>4.6486245265573167</v>
      </c>
      <c r="AB167" s="148">
        <v>69.651070137393518</v>
      </c>
      <c r="AC167" s="134">
        <v>30.1</v>
      </c>
      <c r="AD167" s="74">
        <v>46.6</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627</v>
      </c>
      <c r="C168" s="68" t="s">
        <v>757</v>
      </c>
      <c r="E168" s="69">
        <v>44788</v>
      </c>
      <c r="F168" s="68" t="s">
        <v>1143</v>
      </c>
      <c r="G168" s="68" t="s">
        <v>786</v>
      </c>
      <c r="H168" t="s">
        <v>1183</v>
      </c>
      <c r="I168" s="68">
        <v>0</v>
      </c>
      <c r="J168" s="68" t="s">
        <v>760</v>
      </c>
      <c r="K168" s="77">
        <v>0.42569444444444443</v>
      </c>
      <c r="L168" s="68">
        <v>2</v>
      </c>
      <c r="M168" s="68">
        <v>1</v>
      </c>
      <c r="N168" s="68" t="s">
        <v>787</v>
      </c>
      <c r="O168" s="68" t="s">
        <v>1039</v>
      </c>
      <c r="P168" s="68">
        <v>1.3</v>
      </c>
      <c r="Q168" s="68">
        <v>1.05</v>
      </c>
      <c r="R168" s="68">
        <v>0.95</v>
      </c>
      <c r="S168" s="131">
        <v>1</v>
      </c>
      <c r="T168" s="143">
        <v>0.76923076923076916</v>
      </c>
      <c r="U168" s="131" t="s">
        <v>761</v>
      </c>
      <c r="V168" s="131" t="s">
        <v>761</v>
      </c>
      <c r="W168" s="71">
        <v>0.28055555555555556</v>
      </c>
      <c r="X168" s="68">
        <v>0.15</v>
      </c>
      <c r="Y168" s="372">
        <v>24</v>
      </c>
      <c r="Z168" s="79">
        <v>8.4600000000000009</v>
      </c>
      <c r="AA168" s="365">
        <v>7.1530922448627035</v>
      </c>
      <c r="AB168" s="148">
        <v>100.51086926326771</v>
      </c>
      <c r="AC168" s="134">
        <v>29.3</v>
      </c>
      <c r="AD168" s="74">
        <v>45.6</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627</v>
      </c>
      <c r="C169" s="68" t="s">
        <v>764</v>
      </c>
      <c r="E169" s="69">
        <v>44788</v>
      </c>
      <c r="F169" s="68" t="s">
        <v>1143</v>
      </c>
      <c r="G169" s="68" t="s">
        <v>786</v>
      </c>
      <c r="H169" t="s">
        <v>1183</v>
      </c>
      <c r="I169" s="68">
        <v>0</v>
      </c>
      <c r="J169" s="68" t="s">
        <v>760</v>
      </c>
      <c r="K169" s="77">
        <v>0.42569444444444443</v>
      </c>
      <c r="L169" s="68">
        <v>2</v>
      </c>
      <c r="M169" s="68">
        <v>1</v>
      </c>
      <c r="N169" s="68" t="s">
        <v>787</v>
      </c>
      <c r="O169" s="68" t="s">
        <v>1039</v>
      </c>
      <c r="P169" s="68">
        <v>1.3</v>
      </c>
      <c r="Q169" s="68">
        <v>1.05</v>
      </c>
      <c r="R169" s="68">
        <v>0.95</v>
      </c>
      <c r="S169" s="131">
        <v>1</v>
      </c>
      <c r="T169" s="143">
        <v>0.76923076923076916</v>
      </c>
      <c r="U169" s="131" t="s">
        <v>761</v>
      </c>
      <c r="V169" s="131" t="s">
        <v>761</v>
      </c>
      <c r="W169" s="71">
        <v>0.28055555555555556</v>
      </c>
      <c r="X169" s="68">
        <v>0.6</v>
      </c>
      <c r="Y169" s="372">
        <v>24.3</v>
      </c>
      <c r="Z169" s="79">
        <v>7.9</v>
      </c>
      <c r="AA169" s="365">
        <v>6.6705780544005933</v>
      </c>
      <c r="AB169" s="148">
        <v>94.384184096286134</v>
      </c>
      <c r="AC169" s="134">
        <v>29.6</v>
      </c>
      <c r="AD169" s="74">
        <v>46.9</v>
      </c>
      <c r="AE169" s="72">
        <v>0.12842465753424656</v>
      </c>
      <c r="AF169" s="72">
        <v>2.5000000000000001E-2</v>
      </c>
      <c r="AG169" s="72">
        <v>9.4087879535917074E-2</v>
      </c>
      <c r="AH169" s="137">
        <v>0.11908787953591707</v>
      </c>
      <c r="AI169" s="72">
        <v>14.736617063722401</v>
      </c>
      <c r="AJ169" s="75">
        <v>14.855704943258317</v>
      </c>
      <c r="AK169" s="72">
        <v>132.33071617811382</v>
      </c>
      <c r="AL169" s="72">
        <v>19.067635584778468</v>
      </c>
      <c r="AM169" s="72">
        <v>6.9400695010005489</v>
      </c>
      <c r="AN169" s="72">
        <v>33.804252648500871</v>
      </c>
      <c r="AO169" s="137">
        <v>33.923340528036789</v>
      </c>
      <c r="AP169" s="137">
        <v>3.7504934523809519</v>
      </c>
      <c r="AQ169" s="137">
        <v>0.03</v>
      </c>
      <c r="AR169" s="70">
        <v>1</v>
      </c>
      <c r="AS169" s="72">
        <v>3.7804934523809517</v>
      </c>
    </row>
    <row r="170" spans="1:54" x14ac:dyDescent="0.2">
      <c r="A170" t="s">
        <v>756</v>
      </c>
      <c r="B170" s="68" t="s">
        <v>627</v>
      </c>
      <c r="C170" s="68" t="s">
        <v>765</v>
      </c>
      <c r="E170" s="69">
        <v>44788</v>
      </c>
      <c r="F170" s="68" t="s">
        <v>1143</v>
      </c>
      <c r="G170" s="68" t="s">
        <v>786</v>
      </c>
      <c r="H170" t="s">
        <v>1183</v>
      </c>
      <c r="I170" s="68">
        <v>0</v>
      </c>
      <c r="J170" s="68" t="s">
        <v>760</v>
      </c>
      <c r="K170" s="77">
        <v>0.42569444444444443</v>
      </c>
      <c r="L170" s="68">
        <v>2</v>
      </c>
      <c r="M170" s="68">
        <v>1</v>
      </c>
      <c r="N170" s="68" t="s">
        <v>787</v>
      </c>
      <c r="O170" s="68" t="s">
        <v>1039</v>
      </c>
      <c r="P170" s="68">
        <v>1.3</v>
      </c>
      <c r="Q170" s="68">
        <v>1.05</v>
      </c>
      <c r="R170" s="68">
        <v>0.95</v>
      </c>
      <c r="S170" s="131">
        <v>1</v>
      </c>
      <c r="T170" s="143">
        <v>0.76923076923076916</v>
      </c>
      <c r="U170" s="131" t="s">
        <v>761</v>
      </c>
      <c r="V170" s="131" t="s">
        <v>761</v>
      </c>
      <c r="W170" s="71">
        <v>0.28472222222222221</v>
      </c>
      <c r="X170" s="68">
        <v>1</v>
      </c>
      <c r="Y170" s="372">
        <v>24.4</v>
      </c>
      <c r="Z170" s="79">
        <v>6.2</v>
      </c>
      <c r="AA170" s="365">
        <v>5.2327848410836424</v>
      </c>
      <c r="AB170" s="148">
        <v>74.211519778192439</v>
      </c>
      <c r="AC170" s="134">
        <v>29.7</v>
      </c>
      <c r="AD170" s="74">
        <v>46.1</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627</v>
      </c>
      <c r="C171" s="68" t="s">
        <v>757</v>
      </c>
      <c r="E171" s="69">
        <v>44803</v>
      </c>
      <c r="F171" s="68" t="s">
        <v>1143</v>
      </c>
      <c r="G171" s="68" t="s">
        <v>786</v>
      </c>
      <c r="H171" t="s">
        <v>1193</v>
      </c>
      <c r="I171" s="68">
        <v>2</v>
      </c>
      <c r="J171" s="68" t="s">
        <v>760</v>
      </c>
      <c r="K171" s="77">
        <v>0.40833333333333338</v>
      </c>
      <c r="L171" s="68">
        <v>2</v>
      </c>
      <c r="M171" s="68">
        <v>1</v>
      </c>
      <c r="N171" s="68" t="s">
        <v>820</v>
      </c>
      <c r="O171" s="68" t="s">
        <v>1195</v>
      </c>
      <c r="P171" s="68">
        <v>1.1000000000000001</v>
      </c>
      <c r="Q171" s="68" t="s">
        <v>761</v>
      </c>
      <c r="R171" s="79" t="s">
        <v>761</v>
      </c>
      <c r="S171" s="131">
        <v>0.95</v>
      </c>
      <c r="T171" s="80">
        <v>0.86363636363636354</v>
      </c>
      <c r="U171" s="131" t="s">
        <v>761</v>
      </c>
      <c r="V171" s="131" t="s">
        <v>761</v>
      </c>
      <c r="W171" s="71">
        <v>0.28125</v>
      </c>
      <c r="X171" s="68">
        <v>0.15</v>
      </c>
      <c r="Y171" s="372">
        <v>25.3</v>
      </c>
      <c r="Z171" s="79">
        <v>4.84</v>
      </c>
      <c r="AA171" s="365">
        <v>4.1010104310825444</v>
      </c>
      <c r="AB171" s="148">
        <v>58.903519648026062</v>
      </c>
      <c r="AC171" s="134">
        <v>29.2</v>
      </c>
      <c r="AD171" s="74">
        <v>45.4</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627</v>
      </c>
      <c r="C172" s="68" t="s">
        <v>764</v>
      </c>
      <c r="E172" s="69">
        <v>44803</v>
      </c>
      <c r="F172" s="68" t="s">
        <v>1143</v>
      </c>
      <c r="G172" s="68" t="s">
        <v>786</v>
      </c>
      <c r="H172" t="s">
        <v>1193</v>
      </c>
      <c r="I172" s="68">
        <v>2</v>
      </c>
      <c r="J172" s="68" t="s">
        <v>760</v>
      </c>
      <c r="K172" s="77">
        <v>0.40833333333333338</v>
      </c>
      <c r="L172" s="68">
        <v>2</v>
      </c>
      <c r="M172" s="68">
        <v>1</v>
      </c>
      <c r="N172" s="68" t="s">
        <v>820</v>
      </c>
      <c r="O172" s="68" t="s">
        <v>1195</v>
      </c>
      <c r="P172" s="68">
        <v>1.1000000000000001</v>
      </c>
      <c r="Q172" s="68" t="s">
        <v>761</v>
      </c>
      <c r="R172" s="79" t="s">
        <v>761</v>
      </c>
      <c r="S172" s="131">
        <v>0.95</v>
      </c>
      <c r="T172" s="80">
        <v>0.86363636363636354</v>
      </c>
      <c r="U172" s="131" t="s">
        <v>761</v>
      </c>
      <c r="V172" s="131" t="s">
        <v>761</v>
      </c>
      <c r="W172" s="71">
        <v>0.28125</v>
      </c>
      <c r="X172" s="68">
        <v>0.5</v>
      </c>
      <c r="Y172" s="372">
        <v>25.6</v>
      </c>
      <c r="Z172" s="79">
        <v>4.7699999999999996</v>
      </c>
      <c r="AA172" s="365">
        <v>4.049994963766566</v>
      </c>
      <c r="AB172" s="148">
        <v>58.371326044043428</v>
      </c>
      <c r="AC172" s="134">
        <v>28.9</v>
      </c>
      <c r="AD172" s="74">
        <v>45</v>
      </c>
      <c r="AE172" s="72">
        <v>1.1217183770883037E-2</v>
      </c>
      <c r="AF172" s="72">
        <v>0.24626061045656811</v>
      </c>
      <c r="AG172" s="72">
        <v>2.5000000000000001E-2</v>
      </c>
      <c r="AH172" s="137">
        <v>0.27126061045656813</v>
      </c>
      <c r="AI172" s="72">
        <v>20.013613403776933</v>
      </c>
      <c r="AJ172" s="75">
        <v>20.284874014233502</v>
      </c>
      <c r="AK172" s="72">
        <v>140.68321788161131</v>
      </c>
      <c r="AL172" s="72">
        <v>22.221397796180256</v>
      </c>
      <c r="AM172" s="72">
        <v>6.3309796787758348</v>
      </c>
      <c r="AN172" s="72">
        <v>42.235011199957185</v>
      </c>
      <c r="AO172" s="137">
        <v>42.506271810413757</v>
      </c>
      <c r="AP172" s="137">
        <v>6.0168363095238098</v>
      </c>
      <c r="AQ172" s="137">
        <v>0.03</v>
      </c>
      <c r="AR172" s="70">
        <v>1</v>
      </c>
      <c r="AS172" s="72">
        <v>6.04683630952381</v>
      </c>
    </row>
    <row r="173" spans="1:54" x14ac:dyDescent="0.2">
      <c r="A173" t="s">
        <v>756</v>
      </c>
      <c r="B173" s="68" t="s">
        <v>627</v>
      </c>
      <c r="C173" s="68" t="s">
        <v>765</v>
      </c>
      <c r="E173" s="69">
        <v>44803</v>
      </c>
      <c r="F173" s="68" t="s">
        <v>1143</v>
      </c>
      <c r="G173" s="68" t="s">
        <v>786</v>
      </c>
      <c r="H173" t="s">
        <v>1193</v>
      </c>
      <c r="I173" s="68">
        <v>2</v>
      </c>
      <c r="J173" s="68" t="s">
        <v>760</v>
      </c>
      <c r="K173" s="77">
        <v>0.40833333333333338</v>
      </c>
      <c r="L173" s="68">
        <v>2</v>
      </c>
      <c r="M173" s="68">
        <v>1</v>
      </c>
      <c r="N173" s="68" t="s">
        <v>820</v>
      </c>
      <c r="O173" s="68" t="s">
        <v>1195</v>
      </c>
      <c r="P173" s="68">
        <v>1.1000000000000001</v>
      </c>
      <c r="Q173" s="68" t="s">
        <v>761</v>
      </c>
      <c r="R173" s="79" t="s">
        <v>761</v>
      </c>
      <c r="S173" s="131">
        <v>0.95</v>
      </c>
      <c r="T173" s="80">
        <v>0.86363636363636354</v>
      </c>
      <c r="U173" s="131" t="s">
        <v>761</v>
      </c>
      <c r="V173" s="131" t="s">
        <v>761</v>
      </c>
      <c r="W173" s="71">
        <v>0.28125</v>
      </c>
      <c r="X173" s="68">
        <v>1</v>
      </c>
      <c r="Y173" s="372">
        <v>25.7</v>
      </c>
      <c r="Z173" s="79">
        <v>4.01</v>
      </c>
      <c r="AA173" s="365">
        <v>3.3935666784026801</v>
      </c>
      <c r="AB173" s="148">
        <v>49.160745382141982</v>
      </c>
      <c r="AC173" s="134">
        <v>29.5</v>
      </c>
      <c r="AD173" s="74">
        <v>45.9</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627</v>
      </c>
      <c r="B180" s="102">
        <v>2022</v>
      </c>
      <c r="C180" s="103">
        <v>7</v>
      </c>
      <c r="D180" s="102">
        <v>15</v>
      </c>
      <c r="E180" s="82"/>
      <c r="F180" s="131">
        <v>0.77249999999999996</v>
      </c>
      <c r="G180" s="362">
        <v>7.2534254500655253</v>
      </c>
      <c r="H180" s="82"/>
      <c r="I180" s="362">
        <v>26.8</v>
      </c>
      <c r="J180" s="134">
        <v>29.5</v>
      </c>
      <c r="K180" s="82"/>
      <c r="L180" s="82"/>
      <c r="M180" s="108"/>
      <c r="N180" s="137" t="s">
        <v>763</v>
      </c>
      <c r="O180" s="82"/>
      <c r="P180" s="82"/>
      <c r="Q180" s="82"/>
      <c r="R180" s="140"/>
      <c r="S180" s="137" t="s">
        <v>763</v>
      </c>
      <c r="T180" s="137" t="s">
        <v>763</v>
      </c>
      <c r="U180" s="137" t="s">
        <v>763</v>
      </c>
      <c r="V180" s="85"/>
      <c r="W180" s="85"/>
      <c r="X180" s="85"/>
      <c r="Y180" s="102">
        <f>IF(C180&lt;6," ",IF(C180&lt;=9,I180, IF(C180&gt;=10," ")))</f>
        <v>26.8</v>
      </c>
      <c r="Z180" s="102">
        <f>IF(Y180=" ", " ", IF(Y180&gt;0, Y180+273.15))</f>
        <v>299.95</v>
      </c>
      <c r="AA180" s="102">
        <f>IF(C180&lt;6," ",IF(C180&lt;=9,J180, IF(C180&gt;=10," ")))</f>
        <v>29.5</v>
      </c>
      <c r="AB180" s="102">
        <f>IF(C180&lt;6," ",IF(C180&lt;=9,G180, IF(C180&gt;=10," ")))</f>
        <v>7.2534254500655253</v>
      </c>
      <c r="AC180" s="104">
        <f>IF(Y180=" "," ",IF(Y180&gt;0,EXP(-173.4292+249.6339*100/Z180+143.3483*LN(+Z180/100)-21.8492*Z180/100+AA180*(-0.033096+0.014259*Z180/100-0.0017*(Z180/100)^2))*1.4276))</f>
        <v>6.7516056916257776</v>
      </c>
      <c r="AD180" s="102">
        <f>IF(Y180=" "," ",IF(Y180&gt;0,AB180/AC180))</f>
        <v>1.0743259872332547</v>
      </c>
      <c r="AE180" s="105">
        <f>IF(C180&lt;6," ",IF(C180&lt;=9,F180, IF(C180&gt;=10," ")))</f>
        <v>0.77249999999999996</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627</v>
      </c>
      <c r="B181" s="102">
        <v>2022</v>
      </c>
      <c r="C181" s="103">
        <v>7</v>
      </c>
      <c r="D181" s="102">
        <v>15</v>
      </c>
      <c r="E181" s="82"/>
      <c r="F181" s="131">
        <v>0.77249999999999996</v>
      </c>
      <c r="G181" s="362">
        <v>7.3375372377636232</v>
      </c>
      <c r="H181" s="82"/>
      <c r="I181" s="362">
        <v>26.7</v>
      </c>
      <c r="J181" s="134">
        <v>29.7</v>
      </c>
      <c r="K181" s="82"/>
      <c r="L181" s="82"/>
      <c r="M181" s="108"/>
      <c r="N181" s="137">
        <v>0.32097630214761791</v>
      </c>
      <c r="O181" s="82"/>
      <c r="P181" s="82"/>
      <c r="Q181" s="82"/>
      <c r="R181" s="140"/>
      <c r="S181" s="137">
        <v>60.81426301249455</v>
      </c>
      <c r="T181" s="137">
        <v>6.2108092227848122</v>
      </c>
      <c r="U181" s="137">
        <v>0.03</v>
      </c>
      <c r="V181" s="85"/>
      <c r="W181" s="85"/>
      <c r="X181" s="85"/>
      <c r="Y181" s="102">
        <f t="shared" ref="Y181:Y191" si="68">IF(C181&lt;6," ",IF(C181&lt;=9,I181, IF(C181&gt;=10," ")))</f>
        <v>26.7</v>
      </c>
      <c r="Z181" s="102">
        <f t="shared" ref="Z181:Z191" si="69">IF(Y181=" ", " ", IF(Y181&gt;0, Y181+273.15))</f>
        <v>299.84999999999997</v>
      </c>
      <c r="AA181" s="102">
        <f t="shared" ref="AA181:AA191" si="70">IF(C181&lt;6," ",IF(C181&lt;=9,J181, IF(C181&gt;=10," ")))</f>
        <v>29.7</v>
      </c>
      <c r="AB181" s="102">
        <f t="shared" ref="AB181:AB191" si="71">IF(C181&lt;6," ",IF(C181&lt;=9,G181, IF(C181&gt;=10," ")))</f>
        <v>7.3375372377636232</v>
      </c>
      <c r="AC181" s="104">
        <f t="shared" ref="AC181:AC191" si="72">IF(Y181=" "," ",IF(Y181&gt;0,EXP(-173.4292+249.6339*100/Z181+143.3483*LN(+Z181/100)-21.8492*Z181/100+AA181*(-0.033096+0.014259*Z181/100-0.0017*(Z181/100)^2))*1.4276))</f>
        <v>6.7553960408515525</v>
      </c>
      <c r="AD181" s="102">
        <f t="shared" ref="AD181:AD191" si="73">IF(Y181=" "," ",IF(Y181&gt;0,AB181/AC181))</f>
        <v>1.0861742514268178</v>
      </c>
      <c r="AE181" s="105">
        <f t="shared" ref="AE181:AE191" si="74">IF(C181&lt;6," ",IF(C181&lt;=9,F181, IF(C181&gt;=10," ")))</f>
        <v>0.77249999999999996</v>
      </c>
      <c r="AF181" s="102">
        <f t="shared" ref="AF181:AF191" si="75">IF(Y181=" "," ",N181)</f>
        <v>0.32097630214761791</v>
      </c>
      <c r="AG181" s="105">
        <f t="shared" ref="AG181:AG191" si="76">IF(C181&lt;6," ",IF(C181&lt;=9,T181, IF(C181&gt;=10," ")))</f>
        <v>6.2108092227848122</v>
      </c>
      <c r="AH181" s="105">
        <f t="shared" ref="AH181:AH191" si="77">IF(C181&lt;6," ",IF(C181&lt;=9,U181, IF(C181&gt;=10," ")))</f>
        <v>0.03</v>
      </c>
      <c r="AI181" s="102">
        <f t="shared" ref="AI181" si="78">IF(Y181=" ", " ", IF(Y181&gt;0, SUM(AG181:AH181)))</f>
        <v>6.2408092227848124</v>
      </c>
      <c r="AJ181" s="106">
        <f t="shared" ref="AJ181:AJ191" si="79">IF(C181&lt;6," ",IF(C181&lt;=9,S181, IF(C181&gt;=10," ")))</f>
        <v>60.81426301249455</v>
      </c>
      <c r="AK181" s="107">
        <f t="shared" ref="AK181:AK190" si="80">IF(Y181=" ", " ", IF(Y181&gt;0, AJ181-AF181))</f>
        <v>60.493286710346929</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627</v>
      </c>
      <c r="B182" s="102">
        <v>2022</v>
      </c>
      <c r="C182" s="103">
        <v>7</v>
      </c>
      <c r="D182" s="102">
        <v>15</v>
      </c>
      <c r="E182" s="82"/>
      <c r="F182" s="131">
        <v>0.77249999999999996</v>
      </c>
      <c r="G182" s="362">
        <v>3.5470479206472252</v>
      </c>
      <c r="H182" s="82"/>
      <c r="I182" s="362">
        <v>27.3</v>
      </c>
      <c r="J182" s="134">
        <v>30.2</v>
      </c>
      <c r="K182" s="82"/>
      <c r="L182" s="82"/>
      <c r="M182" s="108"/>
      <c r="N182" s="137" t="s">
        <v>763</v>
      </c>
      <c r="O182" s="82"/>
      <c r="P182" s="82"/>
      <c r="Q182" s="82"/>
      <c r="R182" s="140"/>
      <c r="S182" s="137" t="s">
        <v>763</v>
      </c>
      <c r="T182" s="137" t="s">
        <v>763</v>
      </c>
      <c r="U182" s="137" t="s">
        <v>763</v>
      </c>
      <c r="V182" s="85"/>
      <c r="W182" s="85"/>
      <c r="X182" s="85"/>
      <c r="Y182" s="102">
        <f t="shared" si="68"/>
        <v>27.3</v>
      </c>
      <c r="Z182" s="102">
        <f t="shared" si="69"/>
        <v>300.45</v>
      </c>
      <c r="AA182" s="102">
        <f t="shared" si="70"/>
        <v>30.2</v>
      </c>
      <c r="AB182" s="102">
        <f t="shared" si="71"/>
        <v>3.5470479206472252</v>
      </c>
      <c r="AC182" s="104">
        <f t="shared" si="72"/>
        <v>6.6689696320246323</v>
      </c>
      <c r="AD182" s="102">
        <f t="shared" si="73"/>
        <v>0.53187345517577012</v>
      </c>
      <c r="AE182" s="105">
        <f t="shared" si="74"/>
        <v>0.77249999999999996</v>
      </c>
      <c r="AF182" s="102" t="str">
        <f t="shared" si="75"/>
        <v>NS</v>
      </c>
      <c r="AG182" s="105" t="str">
        <f t="shared" si="76"/>
        <v>NS</v>
      </c>
      <c r="AH182" s="105" t="str">
        <f t="shared" si="77"/>
        <v>NS</v>
      </c>
      <c r="AI182" s="102"/>
      <c r="AJ182" s="106" t="str">
        <f t="shared" si="79"/>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627</v>
      </c>
      <c r="B183" s="102">
        <v>2022</v>
      </c>
      <c r="C183" s="103">
        <v>7</v>
      </c>
      <c r="D183" s="102">
        <v>29</v>
      </c>
      <c r="E183" s="82"/>
      <c r="F183" s="131">
        <v>0.875</v>
      </c>
      <c r="G183" s="362">
        <v>5.3730490948874428</v>
      </c>
      <c r="H183" s="82"/>
      <c r="I183" s="362">
        <v>27.5</v>
      </c>
      <c r="J183" s="134">
        <v>29.9</v>
      </c>
      <c r="K183" s="82"/>
      <c r="L183" s="82"/>
      <c r="M183" s="108"/>
      <c r="N183" s="137" t="s">
        <v>763</v>
      </c>
      <c r="O183" s="82"/>
      <c r="P183" s="82"/>
      <c r="Q183" s="82"/>
      <c r="R183" s="140"/>
      <c r="S183" s="137" t="s">
        <v>763</v>
      </c>
      <c r="T183" s="137" t="s">
        <v>763</v>
      </c>
      <c r="U183" s="137" t="s">
        <v>763</v>
      </c>
      <c r="V183" s="85"/>
      <c r="W183" s="85"/>
      <c r="X183" s="85"/>
      <c r="Y183" s="102">
        <f t="shared" si="68"/>
        <v>27.5</v>
      </c>
      <c r="Z183" s="102">
        <f t="shared" si="69"/>
        <v>300.64999999999998</v>
      </c>
      <c r="AA183" s="102">
        <f t="shared" si="70"/>
        <v>29.9</v>
      </c>
      <c r="AB183" s="102">
        <f t="shared" si="71"/>
        <v>5.3730490948874428</v>
      </c>
      <c r="AC183" s="104">
        <f t="shared" si="72"/>
        <v>6.6579265412046418</v>
      </c>
      <c r="AD183" s="102">
        <f t="shared" si="73"/>
        <v>0.80701537657927935</v>
      </c>
      <c r="AE183" s="105">
        <f t="shared" si="74"/>
        <v>0.875</v>
      </c>
      <c r="AF183" s="102" t="str">
        <f t="shared" si="75"/>
        <v>NS</v>
      </c>
      <c r="AG183" s="105" t="str">
        <f t="shared" si="76"/>
        <v>NS</v>
      </c>
      <c r="AH183" s="105" t="str">
        <f t="shared" si="77"/>
        <v>NS</v>
      </c>
      <c r="AI183" s="102"/>
      <c r="AJ183" s="106" t="str">
        <f t="shared" si="79"/>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627</v>
      </c>
      <c r="B184" s="102">
        <v>2022</v>
      </c>
      <c r="C184" s="103">
        <v>7</v>
      </c>
      <c r="D184" s="102">
        <v>29</v>
      </c>
      <c r="E184" s="82"/>
      <c r="F184" s="131">
        <v>0.875</v>
      </c>
      <c r="G184" s="362">
        <v>5.1903909183667976</v>
      </c>
      <c r="H184" s="82"/>
      <c r="I184" s="362">
        <v>27.6</v>
      </c>
      <c r="J184" s="134">
        <v>29.8</v>
      </c>
      <c r="K184" s="82"/>
      <c r="L184" s="82"/>
      <c r="M184" s="108"/>
      <c r="N184" s="137">
        <v>0.20802935737754663</v>
      </c>
      <c r="O184" s="82"/>
      <c r="P184" s="82"/>
      <c r="Q184" s="82"/>
      <c r="R184" s="140"/>
      <c r="S184" s="137">
        <v>45.681599475041182</v>
      </c>
      <c r="T184" s="137">
        <v>8.8999401785714269</v>
      </c>
      <c r="U184" s="137">
        <v>0.03</v>
      </c>
      <c r="V184" s="85"/>
      <c r="W184" s="85"/>
      <c r="X184" s="85"/>
      <c r="Y184" s="102">
        <f t="shared" si="68"/>
        <v>27.6</v>
      </c>
      <c r="Z184" s="102">
        <f t="shared" si="69"/>
        <v>300.75</v>
      </c>
      <c r="AA184" s="102">
        <f t="shared" si="70"/>
        <v>29.8</v>
      </c>
      <c r="AB184" s="102">
        <f t="shared" si="71"/>
        <v>5.1903909183667976</v>
      </c>
      <c r="AC184" s="104">
        <f t="shared" si="72"/>
        <v>6.6505652074234698</v>
      </c>
      <c r="AD184" s="102">
        <f t="shared" si="73"/>
        <v>0.78044357982885393</v>
      </c>
      <c r="AE184" s="105">
        <f t="shared" si="74"/>
        <v>0.875</v>
      </c>
      <c r="AF184" s="102">
        <f t="shared" si="75"/>
        <v>0.20802935737754663</v>
      </c>
      <c r="AG184" s="105">
        <f t="shared" si="76"/>
        <v>8.8999401785714269</v>
      </c>
      <c r="AH184" s="105">
        <f t="shared" si="77"/>
        <v>0.03</v>
      </c>
      <c r="AI184" s="102">
        <f t="shared" ref="AI184" si="81">IF(Y184=" ", " ", IF(Y184&gt;0, SUM(AG184:AH184)))</f>
        <v>8.9299401785714263</v>
      </c>
      <c r="AJ184" s="106">
        <f t="shared" si="79"/>
        <v>45.681599475041182</v>
      </c>
      <c r="AK184" s="107">
        <f t="shared" si="80"/>
        <v>45.473570117663634</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627</v>
      </c>
      <c r="B185" s="102">
        <v>2022</v>
      </c>
      <c r="C185" s="103">
        <v>7</v>
      </c>
      <c r="D185" s="102">
        <v>29</v>
      </c>
      <c r="E185" s="82"/>
      <c r="F185" s="131">
        <v>0.875</v>
      </c>
      <c r="G185" s="362">
        <v>4.6486245265573167</v>
      </c>
      <c r="H185" s="82"/>
      <c r="I185" s="362">
        <v>27.5</v>
      </c>
      <c r="J185" s="134">
        <v>30.1</v>
      </c>
      <c r="K185" s="82"/>
      <c r="L185" s="82"/>
      <c r="M185" s="108"/>
      <c r="N185" s="137" t="s">
        <v>763</v>
      </c>
      <c r="O185" s="82"/>
      <c r="P185" s="82"/>
      <c r="Q185" s="82"/>
      <c r="R185" s="140"/>
      <c r="S185" s="137" t="s">
        <v>763</v>
      </c>
      <c r="T185" s="137" t="s">
        <v>763</v>
      </c>
      <c r="U185" s="137" t="s">
        <v>763</v>
      </c>
      <c r="V185" s="85"/>
      <c r="W185" s="85"/>
      <c r="X185" s="85"/>
      <c r="Y185" s="102">
        <f t="shared" si="68"/>
        <v>27.5</v>
      </c>
      <c r="Z185" s="102">
        <f t="shared" si="69"/>
        <v>300.64999999999998</v>
      </c>
      <c r="AA185" s="102">
        <f t="shared" si="70"/>
        <v>30.1</v>
      </c>
      <c r="AB185" s="102">
        <f t="shared" si="71"/>
        <v>4.6486245265573167</v>
      </c>
      <c r="AC185" s="104">
        <f t="shared" si="72"/>
        <v>6.6504835629992414</v>
      </c>
      <c r="AD185" s="102">
        <f t="shared" si="73"/>
        <v>0.69899045423110195</v>
      </c>
      <c r="AE185" s="105">
        <f t="shared" si="74"/>
        <v>0.875</v>
      </c>
      <c r="AF185" s="102" t="str">
        <f t="shared" si="75"/>
        <v>NS</v>
      </c>
      <c r="AG185" s="105" t="str">
        <f t="shared" si="76"/>
        <v>NS</v>
      </c>
      <c r="AH185" s="105" t="str">
        <f t="shared" si="77"/>
        <v>NS</v>
      </c>
      <c r="AI185" s="102"/>
      <c r="AJ185" s="106" t="str">
        <f t="shared" si="79"/>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627</v>
      </c>
      <c r="B186" s="102">
        <v>2022</v>
      </c>
      <c r="C186" s="103">
        <v>8</v>
      </c>
      <c r="D186" s="102">
        <v>15</v>
      </c>
      <c r="E186" s="82"/>
      <c r="F186" s="131">
        <v>1</v>
      </c>
      <c r="G186" s="362">
        <v>7.1530922448627035</v>
      </c>
      <c r="H186" s="82"/>
      <c r="I186" s="362">
        <v>24</v>
      </c>
      <c r="J186" s="134">
        <v>29.3</v>
      </c>
      <c r="K186" s="82"/>
      <c r="L186" s="82"/>
      <c r="M186" s="82"/>
      <c r="N186" s="137" t="s">
        <v>763</v>
      </c>
      <c r="O186" s="82"/>
      <c r="P186" s="82"/>
      <c r="Q186" s="82"/>
      <c r="R186" s="140"/>
      <c r="S186" s="137" t="s">
        <v>763</v>
      </c>
      <c r="T186" s="137" t="s">
        <v>763</v>
      </c>
      <c r="U186" s="137" t="s">
        <v>763</v>
      </c>
      <c r="V186" s="85"/>
      <c r="W186" s="85"/>
      <c r="X186" s="85"/>
      <c r="Y186" s="102">
        <f t="shared" si="68"/>
        <v>24</v>
      </c>
      <c r="Z186" s="102">
        <f t="shared" si="69"/>
        <v>297.14999999999998</v>
      </c>
      <c r="AA186" s="102">
        <f t="shared" si="70"/>
        <v>29.3</v>
      </c>
      <c r="AB186" s="102">
        <f t="shared" si="71"/>
        <v>7.1530922448627035</v>
      </c>
      <c r="AC186" s="104">
        <f t="shared" si="72"/>
        <v>7.0929740214447046</v>
      </c>
      <c r="AD186" s="102">
        <f t="shared" si="73"/>
        <v>1.0084757427894475</v>
      </c>
      <c r="AE186" s="105">
        <f t="shared" si="74"/>
        <v>1</v>
      </c>
      <c r="AF186" s="102" t="str">
        <f t="shared" si="75"/>
        <v>NS</v>
      </c>
      <c r="AG186" s="105" t="str">
        <f t="shared" si="76"/>
        <v>NS</v>
      </c>
      <c r="AH186" s="105" t="str">
        <f t="shared" si="77"/>
        <v>NS</v>
      </c>
      <c r="AI186" s="102"/>
      <c r="AJ186" s="106" t="str">
        <f t="shared" si="79"/>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627</v>
      </c>
      <c r="B187" s="102">
        <v>2022</v>
      </c>
      <c r="C187" s="103">
        <v>8</v>
      </c>
      <c r="D187" s="102">
        <v>15</v>
      </c>
      <c r="E187" s="82"/>
      <c r="F187" s="131">
        <v>1</v>
      </c>
      <c r="G187" s="362">
        <v>6.6705780544005933</v>
      </c>
      <c r="H187" s="82"/>
      <c r="I187" s="362">
        <v>24.3</v>
      </c>
      <c r="J187" s="134">
        <v>29.6</v>
      </c>
      <c r="K187" s="82"/>
      <c r="L187" s="82"/>
      <c r="M187" s="82"/>
      <c r="N187" s="137">
        <v>0.11908787953591707</v>
      </c>
      <c r="O187" s="82"/>
      <c r="P187" s="82"/>
      <c r="Q187" s="82"/>
      <c r="R187" s="140"/>
      <c r="S187" s="137">
        <v>33.923340528036789</v>
      </c>
      <c r="T187" s="137">
        <v>3.7504934523809519</v>
      </c>
      <c r="U187" s="137">
        <v>0.03</v>
      </c>
      <c r="V187" s="85"/>
      <c r="W187" s="85"/>
      <c r="X187" s="85"/>
      <c r="Y187" s="102">
        <f t="shared" si="68"/>
        <v>24.3</v>
      </c>
      <c r="Z187" s="102">
        <f t="shared" si="69"/>
        <v>297.45</v>
      </c>
      <c r="AA187" s="102">
        <f t="shared" si="70"/>
        <v>29.6</v>
      </c>
      <c r="AB187" s="102">
        <f t="shared" si="71"/>
        <v>6.6705780544005933</v>
      </c>
      <c r="AC187" s="104">
        <f t="shared" si="72"/>
        <v>7.0436426970711992</v>
      </c>
      <c r="AD187" s="102">
        <f t="shared" si="73"/>
        <v>0.9470352687217185</v>
      </c>
      <c r="AE187" s="105">
        <f t="shared" si="74"/>
        <v>1</v>
      </c>
      <c r="AF187" s="102">
        <f t="shared" si="75"/>
        <v>0.11908787953591707</v>
      </c>
      <c r="AG187" s="105">
        <f t="shared" si="76"/>
        <v>3.7504934523809519</v>
      </c>
      <c r="AH187" s="105">
        <f t="shared" si="77"/>
        <v>0.03</v>
      </c>
      <c r="AI187" s="102">
        <f t="shared" ref="AI187" si="82">IF(Y187=" ", " ", IF(Y187&gt;0, SUM(AG187:AH187)))</f>
        <v>3.7804934523809517</v>
      </c>
      <c r="AJ187" s="106">
        <f t="shared" si="79"/>
        <v>33.923340528036789</v>
      </c>
      <c r="AK187" s="107">
        <f t="shared" si="80"/>
        <v>33.804252648500871</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627</v>
      </c>
      <c r="B188" s="102">
        <v>2022</v>
      </c>
      <c r="C188" s="132">
        <v>8</v>
      </c>
      <c r="D188" s="82">
        <v>15</v>
      </c>
      <c r="E188" s="85"/>
      <c r="F188" s="131">
        <v>1</v>
      </c>
      <c r="G188" s="362">
        <v>5.2327848410836424</v>
      </c>
      <c r="H188" s="85"/>
      <c r="I188" s="362">
        <v>24.4</v>
      </c>
      <c r="J188" s="134">
        <v>29.7</v>
      </c>
      <c r="K188" s="85"/>
      <c r="L188" s="85"/>
      <c r="M188" s="85"/>
      <c r="N188" s="137" t="s">
        <v>763</v>
      </c>
      <c r="O188" s="85"/>
      <c r="P188" s="85"/>
      <c r="Q188" s="85"/>
      <c r="R188" s="140"/>
      <c r="S188" s="137" t="s">
        <v>763</v>
      </c>
      <c r="T188" s="137" t="s">
        <v>763</v>
      </c>
      <c r="U188" s="137" t="s">
        <v>763</v>
      </c>
      <c r="V188" s="85"/>
      <c r="W188" s="85"/>
      <c r="X188" s="85"/>
      <c r="Y188" s="85">
        <f t="shared" si="68"/>
        <v>24.4</v>
      </c>
      <c r="Z188" s="82">
        <f t="shared" si="69"/>
        <v>297.54999999999995</v>
      </c>
      <c r="AA188" s="85">
        <f t="shared" si="70"/>
        <v>29.7</v>
      </c>
      <c r="AB188" s="85">
        <f t="shared" si="71"/>
        <v>5.2327848410836424</v>
      </c>
      <c r="AC188" s="110">
        <f t="shared" si="72"/>
        <v>7.0273245301104614</v>
      </c>
      <c r="AD188" s="82">
        <f t="shared" si="73"/>
        <v>0.74463400952416081</v>
      </c>
      <c r="AE188" s="111">
        <f t="shared" si="74"/>
        <v>1</v>
      </c>
      <c r="AF188" s="82" t="str">
        <f t="shared" si="75"/>
        <v>NS</v>
      </c>
      <c r="AG188" s="111" t="str">
        <f t="shared" si="76"/>
        <v>NS</v>
      </c>
      <c r="AH188" s="111" t="str">
        <f t="shared" si="77"/>
        <v>NS</v>
      </c>
      <c r="AI188" s="102"/>
      <c r="AJ188" s="112" t="str">
        <f t="shared" si="79"/>
        <v>NS</v>
      </c>
      <c r="AK188" s="113"/>
      <c r="AL188" s="82"/>
      <c r="AM188" s="82">
        <f>AD194</f>
        <v>0.77909318379473602</v>
      </c>
      <c r="AN188" s="82">
        <f>AE194</f>
        <v>0.89937499999999992</v>
      </c>
      <c r="AO188" s="82">
        <f>AF194</f>
        <v>0.22983853737941243</v>
      </c>
      <c r="AP188" s="82">
        <f>AI194</f>
        <v>6.2495197908152509</v>
      </c>
      <c r="AQ188" s="113">
        <f>AK194</f>
        <v>45.50153016911716</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627</v>
      </c>
      <c r="B189" s="102">
        <v>2022</v>
      </c>
      <c r="C189" s="132">
        <v>8</v>
      </c>
      <c r="D189" s="82">
        <v>30</v>
      </c>
      <c r="E189" s="85"/>
      <c r="F189" s="131">
        <v>0.95</v>
      </c>
      <c r="G189" s="362">
        <v>4.1010104310825444</v>
      </c>
      <c r="H189" s="85"/>
      <c r="I189" s="362">
        <v>25.3</v>
      </c>
      <c r="J189" s="134">
        <v>29.2</v>
      </c>
      <c r="K189" s="85"/>
      <c r="L189" s="85"/>
      <c r="M189" s="85"/>
      <c r="N189" s="137" t="s">
        <v>763</v>
      </c>
      <c r="O189" s="85"/>
      <c r="P189" s="85"/>
      <c r="Q189" s="85"/>
      <c r="R189" s="140"/>
      <c r="S189" s="137" t="s">
        <v>763</v>
      </c>
      <c r="T189" s="137" t="s">
        <v>763</v>
      </c>
      <c r="U189" s="137" t="s">
        <v>763</v>
      </c>
      <c r="V189" s="85"/>
      <c r="W189" s="85"/>
      <c r="X189" s="85"/>
      <c r="Y189" s="85">
        <f t="shared" si="68"/>
        <v>25.3</v>
      </c>
      <c r="Z189" s="82">
        <f t="shared" si="69"/>
        <v>298.45</v>
      </c>
      <c r="AA189" s="85">
        <f t="shared" si="70"/>
        <v>29.2</v>
      </c>
      <c r="AB189" s="85">
        <f t="shared" si="71"/>
        <v>4.1010104310825444</v>
      </c>
      <c r="AC189" s="110">
        <f t="shared" si="72"/>
        <v>6.9382007826947696</v>
      </c>
      <c r="AD189" s="82">
        <f t="shared" si="73"/>
        <v>0.59107693183386489</v>
      </c>
      <c r="AE189" s="111">
        <f t="shared" si="74"/>
        <v>0.95</v>
      </c>
      <c r="AF189" s="82" t="str">
        <f t="shared" si="75"/>
        <v>NS</v>
      </c>
      <c r="AG189" s="111" t="str">
        <f t="shared" si="76"/>
        <v>NS</v>
      </c>
      <c r="AH189" s="111" t="str">
        <f t="shared" si="77"/>
        <v>NS</v>
      </c>
      <c r="AI189" s="82"/>
      <c r="AJ189" s="112" t="str">
        <f t="shared" si="79"/>
        <v>NS</v>
      </c>
      <c r="AK189" s="113"/>
      <c r="AL189" s="85"/>
      <c r="AM189" s="82"/>
      <c r="AN189" s="82"/>
      <c r="AO189" s="82"/>
      <c r="AP189" s="85"/>
      <c r="AQ189" s="82"/>
      <c r="AR189" s="82"/>
      <c r="AS189" s="363">
        <f>((LN(AM188)-LN(0.4))/(LN(0.9)-LN(0.4))*100)</f>
        <v>82.210046936175104</v>
      </c>
      <c r="AT189" s="120">
        <f>((LN(AN188)-LN(0.6))/(LN(3)-LN(0.6))*100)</f>
        <v>25.149800392940563</v>
      </c>
      <c r="AU189" s="115">
        <f>((LN(AO188)-LN(10))/(LN(1)-LN(10))*100)</f>
        <v>163.8577150721606</v>
      </c>
      <c r="AV189" s="115">
        <f>((LN(AP188)-LN(10))/(LN(3)-LN(10))*100)</f>
        <v>39.044109964786131</v>
      </c>
      <c r="AW189" s="115">
        <f>((LN(AQ188)-LN(43))/(LN(20)-LN(43))*100)</f>
        <v>-7.3870954043344943</v>
      </c>
      <c r="AX189" s="82"/>
      <c r="AY189" s="82"/>
      <c r="AZ189" s="82"/>
      <c r="BA189" s="82"/>
      <c r="BB189" s="82"/>
    </row>
    <row r="190" spans="1:54" ht="16" x14ac:dyDescent="0.2">
      <c r="A190" s="101" t="s">
        <v>627</v>
      </c>
      <c r="B190" s="102">
        <v>2022</v>
      </c>
      <c r="C190" s="132">
        <v>8</v>
      </c>
      <c r="D190" s="82">
        <v>30</v>
      </c>
      <c r="E190" s="85"/>
      <c r="F190" s="131">
        <v>0.95</v>
      </c>
      <c r="G190" s="362">
        <v>4.049994963766566</v>
      </c>
      <c r="H190" s="85"/>
      <c r="I190" s="362">
        <v>25.6</v>
      </c>
      <c r="J190" s="134">
        <v>28.9</v>
      </c>
      <c r="K190" s="85"/>
      <c r="L190" s="85"/>
      <c r="M190" s="85"/>
      <c r="N190" s="137">
        <v>0.27126061045656813</v>
      </c>
      <c r="O190" s="85"/>
      <c r="P190" s="85"/>
      <c r="Q190" s="85"/>
      <c r="R190" s="140"/>
      <c r="S190" s="137">
        <v>42.506271810413757</v>
      </c>
      <c r="T190" s="137">
        <v>6.0168363095238098</v>
      </c>
      <c r="U190" s="137">
        <v>0.03</v>
      </c>
      <c r="V190" s="85"/>
      <c r="W190" s="85"/>
      <c r="X190" s="85"/>
      <c r="Y190" s="85">
        <f t="shared" si="68"/>
        <v>25.6</v>
      </c>
      <c r="Z190" s="82">
        <f t="shared" si="69"/>
        <v>298.75</v>
      </c>
      <c r="AA190" s="85">
        <f t="shared" si="70"/>
        <v>28.9</v>
      </c>
      <c r="AB190" s="85">
        <f t="shared" si="71"/>
        <v>4.049994963766566</v>
      </c>
      <c r="AC190" s="110">
        <f t="shared" si="72"/>
        <v>6.9142368921492947</v>
      </c>
      <c r="AD190" s="82">
        <f t="shared" si="73"/>
        <v>0.58574720926398904</v>
      </c>
      <c r="AE190" s="111">
        <f t="shared" si="74"/>
        <v>0.95</v>
      </c>
      <c r="AF190" s="82">
        <f t="shared" si="75"/>
        <v>0.27126061045656813</v>
      </c>
      <c r="AG190" s="111">
        <f t="shared" si="76"/>
        <v>6.0168363095238098</v>
      </c>
      <c r="AH190" s="111">
        <f t="shared" si="77"/>
        <v>0.03</v>
      </c>
      <c r="AI190" s="102">
        <f t="shared" ref="AI190" si="83">IF(Y190=" ", " ", IF(Y190&gt;0, SUM(AG190:AH190)))</f>
        <v>6.04683630952381</v>
      </c>
      <c r="AJ190" s="112">
        <f t="shared" si="79"/>
        <v>42.506271810413757</v>
      </c>
      <c r="AK190" s="113">
        <f t="shared" si="80"/>
        <v>42.235011199957192</v>
      </c>
      <c r="AL190" s="82"/>
      <c r="AM190" s="85"/>
      <c r="AN190" s="85"/>
      <c r="AO190" s="85"/>
      <c r="AP190" s="128" t="s">
        <v>1237</v>
      </c>
      <c r="AQ190" s="85"/>
      <c r="AR190" s="82"/>
      <c r="AS190" s="82">
        <f>IF(AS189&gt;100, 100, IF(AS189&lt;0, 0, AS189))</f>
        <v>82.210046936175104</v>
      </c>
      <c r="AT190" s="82">
        <f t="shared" ref="AT190:AW190" si="84">IF(AT189&gt;100, 100, IF(AT189&lt;0, 0, AT189))</f>
        <v>25.149800392940563</v>
      </c>
      <c r="AU190" s="82">
        <f t="shared" si="84"/>
        <v>100</v>
      </c>
      <c r="AV190" s="82">
        <f t="shared" si="84"/>
        <v>39.044109964786131</v>
      </c>
      <c r="AW190" s="82">
        <f t="shared" si="84"/>
        <v>0</v>
      </c>
      <c r="AX190" s="129">
        <f>AVERAGE(AS190:AW190)</f>
        <v>49.280791458780357</v>
      </c>
      <c r="AY190" s="84"/>
      <c r="AZ190" s="84"/>
      <c r="BA190" s="84" t="str">
        <f>IF(AX190&gt;65, "Acceptable; Ongoing Protection is Required", "Unacceptable; Immediate Restoration is Required")</f>
        <v>Unacceptable; Immediate Restoration is Required</v>
      </c>
      <c r="BB190" s="82"/>
    </row>
    <row r="191" spans="1:54" ht="16" x14ac:dyDescent="0.2">
      <c r="A191" s="101" t="s">
        <v>627</v>
      </c>
      <c r="B191" s="102">
        <v>2022</v>
      </c>
      <c r="C191" s="132">
        <v>8</v>
      </c>
      <c r="D191" s="82">
        <v>30</v>
      </c>
      <c r="E191" s="85"/>
      <c r="F191" s="131">
        <v>0.95</v>
      </c>
      <c r="G191" s="362">
        <v>3.3935666784026801</v>
      </c>
      <c r="H191" s="85"/>
      <c r="I191" s="362">
        <v>25.7</v>
      </c>
      <c r="J191" s="134">
        <v>29.5</v>
      </c>
      <c r="K191" s="85"/>
      <c r="L191" s="85"/>
      <c r="M191" s="85"/>
      <c r="N191" s="137" t="s">
        <v>763</v>
      </c>
      <c r="O191" s="85"/>
      <c r="P191" s="85"/>
      <c r="Q191" s="85"/>
      <c r="R191" s="140"/>
      <c r="S191" s="137" t="s">
        <v>763</v>
      </c>
      <c r="T191" s="137" t="s">
        <v>763</v>
      </c>
      <c r="U191" s="137" t="s">
        <v>763</v>
      </c>
      <c r="V191" s="85"/>
      <c r="W191" s="85"/>
      <c r="X191" s="85"/>
      <c r="Y191" s="85">
        <f t="shared" si="68"/>
        <v>25.7</v>
      </c>
      <c r="Z191" s="82">
        <f t="shared" si="69"/>
        <v>298.84999999999997</v>
      </c>
      <c r="AA191" s="85">
        <f t="shared" si="70"/>
        <v>29.5</v>
      </c>
      <c r="AB191" s="85">
        <f t="shared" si="71"/>
        <v>3.3935666784026801</v>
      </c>
      <c r="AC191" s="110">
        <f t="shared" si="72"/>
        <v>6.8789544814387211</v>
      </c>
      <c r="AD191" s="82">
        <f t="shared" si="73"/>
        <v>0.49332593892857418</v>
      </c>
      <c r="AE191" s="111">
        <f t="shared" si="74"/>
        <v>0.95</v>
      </c>
      <c r="AF191" s="82" t="str">
        <f t="shared" si="75"/>
        <v>NS</v>
      </c>
      <c r="AG191" s="111" t="str">
        <f t="shared" si="76"/>
        <v>NS</v>
      </c>
      <c r="AH191" s="111" t="str">
        <f t="shared" si="77"/>
        <v>NS</v>
      </c>
      <c r="AI191" s="82"/>
      <c r="AJ191" s="112" t="str">
        <f t="shared" si="79"/>
        <v>NS</v>
      </c>
      <c r="AK191" s="113"/>
      <c r="AL191" s="85"/>
      <c r="AM191" s="85"/>
      <c r="AN191" s="85"/>
      <c r="AO191" s="85"/>
      <c r="AP191" s="85"/>
      <c r="AQ191" s="85"/>
      <c r="AR191" s="85"/>
      <c r="AS191" s="85"/>
      <c r="AT191" s="85"/>
      <c r="AU191" s="85"/>
      <c r="AV191" s="85"/>
      <c r="AW191" s="126" t="s">
        <v>1238</v>
      </c>
      <c r="AX191" s="126">
        <f>AVERAGE(AS190:AW190)</f>
        <v>49.280791458780357</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f>AVERAGE(AS190:AW190)</f>
        <v>49.280791458780357</v>
      </c>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0.77909318379473602</v>
      </c>
      <c r="AE194" s="84">
        <f>_xlfn.AGGREGATE(1, 6,AE180:AE191)</f>
        <v>0.89937499999999992</v>
      </c>
      <c r="AF194" s="84">
        <f>_xlfn.AGGREGATE(1, 6,AF180:AF191)</f>
        <v>0.22983853737941243</v>
      </c>
      <c r="AG194" s="82"/>
      <c r="AH194" s="82"/>
      <c r="AI194" s="84">
        <f>_xlfn.AGGREGATE(1, 6,AI180:AI191)</f>
        <v>6.2495197908152509</v>
      </c>
      <c r="AJ194" s="82"/>
      <c r="AK194" s="84">
        <f>_xlfn.AGGREGATE(1, 6,AK179:AK191)</f>
        <v>45.50153016911716</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0.77909318379473602</v>
      </c>
      <c r="AE195" s="126">
        <f>AVERAGE(AE179:AE191)</f>
        <v>0.89937499999999992</v>
      </c>
      <c r="AF195" s="126">
        <f>AVERAGE(AF179:AF191)</f>
        <v>0.22983853737941243</v>
      </c>
      <c r="AG195" s="126"/>
      <c r="AH195" s="126"/>
      <c r="AI195" s="126">
        <f>AVERAGE(AI179:AI191)</f>
        <v>6.2495197908152509</v>
      </c>
      <c r="AJ195" s="126"/>
      <c r="AK195" s="127">
        <f>AVERAGE(AK179:AK191)</f>
        <v>45.50153016911716</v>
      </c>
      <c r="AL195" s="82"/>
      <c r="AM195" s="82"/>
      <c r="AN195" s="82"/>
      <c r="AO195" s="82"/>
      <c r="AP195" s="82"/>
      <c r="AQ195" s="82"/>
      <c r="AR195" s="82"/>
      <c r="AS195" s="82"/>
      <c r="AT195" s="82"/>
      <c r="AU195" s="82"/>
      <c r="AV195" s="82"/>
      <c r="AW195" s="82"/>
      <c r="AX195" s="82"/>
      <c r="AY195" s="82"/>
      <c r="AZ195" s="82"/>
      <c r="BA195" s="82"/>
      <c r="BB195" s="82"/>
    </row>
    <row r="196" spans="1:54" x14ac:dyDescent="0.2">
      <c r="AD196">
        <f>AVERAGE(AD180:AD191)</f>
        <v>0.77909318379473602</v>
      </c>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34.456491659125263</v>
      </c>
      <c r="D201" s="15"/>
      <c r="E201" s="15"/>
      <c r="F201" s="15"/>
      <c r="G201" s="15"/>
      <c r="H201" s="15"/>
      <c r="I201" s="15"/>
    </row>
    <row r="202" spans="1:54" ht="16" x14ac:dyDescent="0.2">
      <c r="A202" s="15"/>
      <c r="B202">
        <v>2019</v>
      </c>
      <c r="C202" s="234">
        <f>AX69</f>
        <v>46.502247023287673</v>
      </c>
      <c r="D202" s="15"/>
      <c r="E202" s="15"/>
      <c r="F202" s="15"/>
      <c r="G202" s="15"/>
      <c r="H202" s="15"/>
      <c r="I202" s="15"/>
    </row>
    <row r="203" spans="1:54" ht="16" x14ac:dyDescent="0.2">
      <c r="A203" s="15"/>
      <c r="B203" s="15">
        <v>2020</v>
      </c>
      <c r="C203" s="228">
        <f>AX111</f>
        <v>45.926591742442717</v>
      </c>
      <c r="D203" s="15"/>
      <c r="E203" s="15"/>
      <c r="F203" s="15"/>
      <c r="G203" s="15"/>
      <c r="H203" s="15"/>
      <c r="I203" s="15"/>
    </row>
    <row r="204" spans="1:54" ht="16" x14ac:dyDescent="0.2">
      <c r="A204" s="15"/>
      <c r="B204" s="15">
        <v>2021</v>
      </c>
      <c r="C204" s="228">
        <f>AX150</f>
        <v>49.18868526321684</v>
      </c>
      <c r="D204" s="15"/>
      <c r="E204" s="15"/>
      <c r="F204" s="15"/>
      <c r="G204" s="15"/>
      <c r="H204" s="15"/>
      <c r="I204" s="15"/>
    </row>
    <row r="205" spans="1:54" ht="16" x14ac:dyDescent="0.2">
      <c r="A205" s="15"/>
      <c r="B205" s="15">
        <v>2022</v>
      </c>
      <c r="C205" s="228">
        <f>AX190</f>
        <v>49.280791458780357</v>
      </c>
      <c r="D205" s="15"/>
      <c r="E205" s="15"/>
      <c r="F205" s="15"/>
      <c r="G205" s="15"/>
      <c r="H205" s="15"/>
      <c r="I205" s="15"/>
    </row>
    <row r="206" spans="1:54" ht="16" x14ac:dyDescent="0.2">
      <c r="A206" s="28" t="s">
        <v>1254</v>
      </c>
      <c r="B206" s="28"/>
      <c r="C206" s="230">
        <f>AVERAGE(C201:C205)</f>
        <v>45.07096142937057</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45.07096142937057</v>
      </c>
    </row>
    <row r="208" spans="1:54" x14ac:dyDescent="0.2">
      <c r="C208" s="234">
        <f>AVERAGE(C201:C205)</f>
        <v>45.07096142937057</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49" priority="11">
      <formula>_xlfn.NUMBERVALUE($Y18)&gt;0</formula>
    </cfRule>
  </conditionalFormatting>
  <conditionalFormatting sqref="A57:AB57 AE57:AK58 W58:AB58">
    <cfRule type="expression" dxfId="148" priority="8">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47" priority="22">
      <formula>_xlfn.NUMBERVALUE($Y97)&gt;0</formula>
    </cfRule>
  </conditionalFormatting>
  <conditionalFormatting sqref="V22:AK33">
    <cfRule type="expression" dxfId="146" priority="1">
      <formula>_xlfn.NUMBERVALUE($Y22)&gt;0</formula>
    </cfRule>
  </conditionalFormatting>
  <conditionalFormatting sqref="V61:AK72">
    <cfRule type="expression" dxfId="145" priority="3">
      <formula>_xlfn.NUMBERVALUE($Y61)&gt;0</formula>
    </cfRule>
  </conditionalFormatting>
  <conditionalFormatting sqref="AC35:AK37">
    <cfRule type="expression" dxfId="144" priority="9">
      <formula>_xlfn.NUMBERVALUE($Y35)&gt;0</formula>
    </cfRule>
  </conditionalFormatting>
  <conditionalFormatting sqref="AC74:AK76">
    <cfRule type="expression" dxfId="143" priority="6">
      <formula>_xlfn.NUMBERVALUE($Y74)&gt;0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B540-FA9F-489C-8996-5618893C027D}">
  <dimension ref="A1:BE207"/>
  <sheetViews>
    <sheetView topLeftCell="A184" workbookViewId="0">
      <selection activeCell="C206" sqref="C206"/>
    </sheetView>
  </sheetViews>
  <sheetFormatPr baseColWidth="10" defaultColWidth="8.83203125" defaultRowHeight="15" x14ac:dyDescent="0.2"/>
  <cols>
    <col min="5" max="5" width="11.66406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301</v>
      </c>
      <c r="C4" t="s">
        <v>757</v>
      </c>
      <c r="E4" s="167">
        <v>43297</v>
      </c>
      <c r="F4" t="s">
        <v>786</v>
      </c>
      <c r="G4" t="s">
        <v>782</v>
      </c>
      <c r="H4">
        <v>0</v>
      </c>
      <c r="I4" t="s">
        <v>760</v>
      </c>
      <c r="J4" t="s">
        <v>761</v>
      </c>
      <c r="K4">
        <v>1</v>
      </c>
      <c r="L4">
        <v>1</v>
      </c>
      <c r="M4" t="s">
        <v>787</v>
      </c>
      <c r="N4" t="s">
        <v>789</v>
      </c>
      <c r="O4" s="131" t="s">
        <v>761</v>
      </c>
      <c r="P4" s="131" t="s">
        <v>761</v>
      </c>
      <c r="Q4" s="68">
        <v>0.8</v>
      </c>
      <c r="R4" s="68">
        <v>0.8</v>
      </c>
      <c r="S4" s="131">
        <v>0.8</v>
      </c>
      <c r="T4" s="68">
        <v>0.8</v>
      </c>
      <c r="U4" s="76">
        <v>1</v>
      </c>
      <c r="V4" s="68">
        <v>0.15</v>
      </c>
      <c r="W4" s="77">
        <v>0.32569444444444445</v>
      </c>
      <c r="X4" s="359">
        <v>25.7</v>
      </c>
      <c r="Y4" s="68">
        <v>6.67</v>
      </c>
      <c r="Z4" s="360">
        <v>5.6799013125506139</v>
      </c>
      <c r="AA4" s="321" t="s">
        <v>761</v>
      </c>
      <c r="AB4" s="226">
        <v>28.4</v>
      </c>
      <c r="AC4" s="204">
        <v>44.4</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301</v>
      </c>
      <c r="C5" t="s">
        <v>764</v>
      </c>
      <c r="E5" s="167">
        <v>43297</v>
      </c>
      <c r="F5" t="s">
        <v>786</v>
      </c>
      <c r="G5" t="s">
        <v>782</v>
      </c>
      <c r="H5">
        <v>0</v>
      </c>
      <c r="I5" t="s">
        <v>760</v>
      </c>
      <c r="J5" t="s">
        <v>761</v>
      </c>
      <c r="K5">
        <v>1</v>
      </c>
      <c r="L5">
        <v>1</v>
      </c>
      <c r="M5" t="s">
        <v>787</v>
      </c>
      <c r="N5" t="s">
        <v>789</v>
      </c>
      <c r="O5" s="131" t="s">
        <v>761</v>
      </c>
      <c r="P5" s="131" t="s">
        <v>761</v>
      </c>
      <c r="Q5" s="68">
        <v>0.8</v>
      </c>
      <c r="R5" s="68">
        <v>0.8</v>
      </c>
      <c r="S5" s="131">
        <v>0.8</v>
      </c>
      <c r="T5" s="68">
        <v>0.8</v>
      </c>
      <c r="U5" s="76">
        <v>1</v>
      </c>
      <c r="V5" s="68">
        <v>0.4</v>
      </c>
      <c r="W5" s="68" t="s">
        <v>761</v>
      </c>
      <c r="X5" s="359">
        <v>25.6</v>
      </c>
      <c r="Y5" s="68">
        <v>6.38</v>
      </c>
      <c r="Z5" s="360">
        <v>5.4139081944270595</v>
      </c>
      <c r="AA5" s="321" t="s">
        <v>761</v>
      </c>
      <c r="AB5" s="226">
        <v>29</v>
      </c>
      <c r="AC5" s="204">
        <v>45.1</v>
      </c>
      <c r="AD5" s="72">
        <v>0.5618300443843357</v>
      </c>
      <c r="AE5" s="72">
        <v>5.6122448979591733E-2</v>
      </c>
      <c r="AF5" s="72">
        <v>7.326944140197153E-2</v>
      </c>
      <c r="AG5" s="137">
        <v>0.12939189038156326</v>
      </c>
      <c r="AH5" s="75">
        <v>13.018044334108234</v>
      </c>
      <c r="AI5" s="75">
        <v>13.147436224489798</v>
      </c>
      <c r="AJ5" s="72">
        <v>115.83950993747168</v>
      </c>
      <c r="AK5" s="72">
        <v>18.058798764233888</v>
      </c>
      <c r="AL5" s="72">
        <v>6.4145744935646585</v>
      </c>
      <c r="AM5" s="322">
        <v>31.076843098342124</v>
      </c>
      <c r="AN5" s="323">
        <v>31.206234988723686</v>
      </c>
      <c r="AO5" s="137">
        <v>5.6192405063291133</v>
      </c>
      <c r="AP5" s="137">
        <v>11.338026160337551</v>
      </c>
      <c r="AQ5" s="72">
        <v>0.33137654887358703</v>
      </c>
      <c r="AR5" s="72">
        <v>16.957266666666662</v>
      </c>
      <c r="AV5" s="69"/>
      <c r="AX5" s="322"/>
      <c r="AY5" s="322"/>
    </row>
    <row r="6" spans="1:53" x14ac:dyDescent="0.2">
      <c r="A6" t="s">
        <v>756</v>
      </c>
      <c r="B6" t="s">
        <v>301</v>
      </c>
      <c r="C6" t="s">
        <v>765</v>
      </c>
      <c r="E6" s="167">
        <v>43297</v>
      </c>
      <c r="F6" t="s">
        <v>786</v>
      </c>
      <c r="G6" t="s">
        <v>782</v>
      </c>
      <c r="H6">
        <v>0</v>
      </c>
      <c r="I6" t="s">
        <v>760</v>
      </c>
      <c r="J6" t="s">
        <v>761</v>
      </c>
      <c r="K6">
        <v>1</v>
      </c>
      <c r="L6">
        <v>1</v>
      </c>
      <c r="M6" t="s">
        <v>787</v>
      </c>
      <c r="N6" t="s">
        <v>789</v>
      </c>
      <c r="O6" s="131" t="s">
        <v>761</v>
      </c>
      <c r="P6" s="131" t="s">
        <v>761</v>
      </c>
      <c r="Q6" s="68">
        <v>0.8</v>
      </c>
      <c r="R6" s="68">
        <v>0.8</v>
      </c>
      <c r="S6" s="131">
        <v>0.8</v>
      </c>
      <c r="T6" s="68">
        <v>0.8</v>
      </c>
      <c r="U6" s="76">
        <v>1</v>
      </c>
      <c r="V6" s="68">
        <v>0.75</v>
      </c>
      <c r="W6" s="77">
        <v>0.3347222222222222</v>
      </c>
      <c r="X6" s="359">
        <v>25.5</v>
      </c>
      <c r="Y6" s="68">
        <v>6.11</v>
      </c>
      <c r="Z6" s="360">
        <v>5.1959526091127781</v>
      </c>
      <c r="AA6" s="321" t="s">
        <v>761</v>
      </c>
      <c r="AB6" s="226">
        <v>28.6</v>
      </c>
      <c r="AC6" s="204">
        <v>44.7</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301</v>
      </c>
      <c r="C7" t="s">
        <v>757</v>
      </c>
      <c r="E7" s="167">
        <v>43312</v>
      </c>
      <c r="F7" t="s">
        <v>786</v>
      </c>
      <c r="G7" t="s">
        <v>811</v>
      </c>
      <c r="H7">
        <v>1</v>
      </c>
      <c r="I7" t="s">
        <v>760</v>
      </c>
      <c r="J7" t="s">
        <v>761</v>
      </c>
      <c r="K7">
        <v>1</v>
      </c>
      <c r="L7">
        <v>1</v>
      </c>
      <c r="M7" t="s">
        <v>812</v>
      </c>
      <c r="N7" t="s">
        <v>815</v>
      </c>
      <c r="O7" s="131" t="s">
        <v>761</v>
      </c>
      <c r="P7" s="131" t="s">
        <v>761</v>
      </c>
      <c r="Q7" s="68">
        <v>0.97</v>
      </c>
      <c r="R7" s="68">
        <v>0.97</v>
      </c>
      <c r="S7" s="131">
        <v>0.97</v>
      </c>
      <c r="T7" s="68">
        <v>0.97</v>
      </c>
      <c r="U7" s="76">
        <v>1</v>
      </c>
      <c r="V7" s="68">
        <v>0.15</v>
      </c>
      <c r="W7" s="77">
        <v>0.31458333333333333</v>
      </c>
      <c r="X7" s="359">
        <v>26.4</v>
      </c>
      <c r="Y7" s="68">
        <v>6.31</v>
      </c>
      <c r="Z7" s="360">
        <v>5.386674095965029</v>
      </c>
      <c r="AA7" s="321">
        <v>0.758153777023021</v>
      </c>
      <c r="AB7" s="205">
        <v>28.1</v>
      </c>
      <c r="AC7" s="171">
        <v>44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301</v>
      </c>
      <c r="C8" t="s">
        <v>764</v>
      </c>
      <c r="E8" s="167">
        <v>43312</v>
      </c>
      <c r="F8" t="s">
        <v>786</v>
      </c>
      <c r="G8" t="s">
        <v>811</v>
      </c>
      <c r="H8">
        <v>1</v>
      </c>
      <c r="I8" t="s">
        <v>760</v>
      </c>
      <c r="J8" t="s">
        <v>761</v>
      </c>
      <c r="K8">
        <v>1</v>
      </c>
      <c r="L8">
        <v>1</v>
      </c>
      <c r="M8" t="s">
        <v>812</v>
      </c>
      <c r="N8" t="s">
        <v>815</v>
      </c>
      <c r="O8" s="131" t="s">
        <v>761</v>
      </c>
      <c r="P8" s="131" t="s">
        <v>761</v>
      </c>
      <c r="Q8" s="68">
        <v>0.97</v>
      </c>
      <c r="R8" s="68">
        <v>0.97</v>
      </c>
      <c r="S8" s="131">
        <v>0.97</v>
      </c>
      <c r="T8" s="68">
        <v>0.97</v>
      </c>
      <c r="U8" s="76">
        <v>1</v>
      </c>
      <c r="V8" s="68">
        <v>0.5</v>
      </c>
      <c r="W8" s="77">
        <v>0.32291666666666669</v>
      </c>
      <c r="X8" s="359">
        <v>25.7</v>
      </c>
      <c r="Y8" s="68">
        <v>5.29</v>
      </c>
      <c r="Z8" s="360">
        <v>4.4490239577550543</v>
      </c>
      <c r="AA8" s="321">
        <v>0.62618310622588702</v>
      </c>
      <c r="AB8" s="205">
        <v>30.6</v>
      </c>
      <c r="AC8" s="171">
        <v>47.5</v>
      </c>
      <c r="AD8" s="72">
        <v>0.70864784847603002</v>
      </c>
      <c r="AE8" s="72">
        <v>2.5000000000000001E-2</v>
      </c>
      <c r="AF8" s="72">
        <v>0.16664841182913473</v>
      </c>
      <c r="AG8" s="137">
        <v>0.19164841182913472</v>
      </c>
      <c r="AH8" s="75">
        <v>12.637711588170864</v>
      </c>
      <c r="AI8" s="75">
        <v>12.829359999999999</v>
      </c>
      <c r="AJ8" s="72">
        <v>168.87775002995105</v>
      </c>
      <c r="AK8" s="72">
        <v>29.530427705192498</v>
      </c>
      <c r="AL8" s="72">
        <v>5.7187708798493411</v>
      </c>
      <c r="AM8" s="322">
        <v>42.16813929336336</v>
      </c>
      <c r="AN8" s="323">
        <v>42.359787705192495</v>
      </c>
      <c r="AO8" s="137">
        <v>11.1206582278481</v>
      </c>
      <c r="AP8" s="137">
        <v>8.4070484388185687</v>
      </c>
      <c r="AQ8" s="72">
        <v>0.56948101575239252</v>
      </c>
      <c r="AR8" s="72">
        <v>19.527706666666667</v>
      </c>
      <c r="AV8" s="324"/>
      <c r="AW8" s="325"/>
      <c r="AX8" s="204"/>
      <c r="AY8" s="204"/>
      <c r="AZ8" s="204"/>
      <c r="BA8" s="204"/>
    </row>
    <row r="9" spans="1:53" x14ac:dyDescent="0.2">
      <c r="A9" t="s">
        <v>756</v>
      </c>
      <c r="B9" t="s">
        <v>301</v>
      </c>
      <c r="C9" t="s">
        <v>765</v>
      </c>
      <c r="E9" s="167">
        <v>43312</v>
      </c>
      <c r="F9" t="s">
        <v>786</v>
      </c>
      <c r="G9" t="s">
        <v>811</v>
      </c>
      <c r="H9">
        <v>1</v>
      </c>
      <c r="I9" t="s">
        <v>760</v>
      </c>
      <c r="J9" t="s">
        <v>761</v>
      </c>
      <c r="K9">
        <v>1</v>
      </c>
      <c r="L9">
        <v>1</v>
      </c>
      <c r="M9" t="s">
        <v>812</v>
      </c>
      <c r="N9" t="s">
        <v>815</v>
      </c>
      <c r="O9" s="131" t="s">
        <v>761</v>
      </c>
      <c r="P9" s="131" t="s">
        <v>761</v>
      </c>
      <c r="Q9" s="68">
        <v>0.97</v>
      </c>
      <c r="R9" s="68">
        <v>0.97</v>
      </c>
      <c r="S9" s="131">
        <v>0.97</v>
      </c>
      <c r="T9" s="68">
        <v>0.97</v>
      </c>
      <c r="U9" s="76">
        <v>1</v>
      </c>
      <c r="V9" s="68">
        <v>0.9</v>
      </c>
      <c r="W9" s="77">
        <v>0.32708333333333334</v>
      </c>
      <c r="X9" s="359">
        <v>25.7</v>
      </c>
      <c r="Y9" s="68">
        <v>5.4</v>
      </c>
      <c r="Z9" s="360">
        <v>4.5261453891567234</v>
      </c>
      <c r="AA9" s="321">
        <v>0.63703765273546609</v>
      </c>
      <c r="AB9" s="205">
        <v>31.2</v>
      </c>
      <c r="AC9" s="171">
        <v>48.3</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301</v>
      </c>
      <c r="C10" t="s">
        <v>757</v>
      </c>
      <c r="E10" s="167">
        <v>43326</v>
      </c>
      <c r="F10" t="s">
        <v>786</v>
      </c>
      <c r="G10" t="s">
        <v>811</v>
      </c>
      <c r="H10">
        <v>2</v>
      </c>
      <c r="I10" t="s">
        <v>760</v>
      </c>
      <c r="J10" t="s">
        <v>761</v>
      </c>
      <c r="K10">
        <v>2</v>
      </c>
      <c r="L10">
        <v>3</v>
      </c>
      <c r="M10" t="s">
        <v>820</v>
      </c>
      <c r="N10" t="s">
        <v>837</v>
      </c>
      <c r="O10" s="131" t="s">
        <v>761</v>
      </c>
      <c r="P10" s="131" t="s">
        <v>761</v>
      </c>
      <c r="Q10" s="68">
        <v>0.95</v>
      </c>
      <c r="R10" s="68">
        <v>0.95</v>
      </c>
      <c r="S10" s="131">
        <v>0.95</v>
      </c>
      <c r="T10" s="68">
        <v>0.95</v>
      </c>
      <c r="U10" s="76">
        <v>1</v>
      </c>
      <c r="V10" s="68">
        <v>0.15</v>
      </c>
      <c r="W10" s="77">
        <v>0.31597222222222221</v>
      </c>
      <c r="X10" s="359">
        <v>24.8</v>
      </c>
      <c r="Y10" s="68">
        <v>5.54</v>
      </c>
      <c r="Z10" s="360">
        <v>4.8076434191988842</v>
      </c>
      <c r="AA10" s="321">
        <v>0.72840392805497711</v>
      </c>
      <c r="AB10" s="226">
        <v>24.9</v>
      </c>
      <c r="AC10" s="216">
        <v>39.5</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301</v>
      </c>
      <c r="C11" t="s">
        <v>764</v>
      </c>
      <c r="E11" s="167">
        <v>43326</v>
      </c>
      <c r="F11" t="s">
        <v>786</v>
      </c>
      <c r="G11" t="s">
        <v>811</v>
      </c>
      <c r="H11">
        <v>2</v>
      </c>
      <c r="I11" t="s">
        <v>760</v>
      </c>
      <c r="J11" t="s">
        <v>761</v>
      </c>
      <c r="K11">
        <v>2</v>
      </c>
      <c r="L11">
        <v>3</v>
      </c>
      <c r="M11" t="s">
        <v>820</v>
      </c>
      <c r="N11" t="s">
        <v>837</v>
      </c>
      <c r="O11" s="131" t="s">
        <v>761</v>
      </c>
      <c r="P11" s="131" t="s">
        <v>761</v>
      </c>
      <c r="Q11" s="68">
        <v>0.95</v>
      </c>
      <c r="R11" s="68">
        <v>0.95</v>
      </c>
      <c r="S11" s="131">
        <v>0.95</v>
      </c>
      <c r="T11" s="68">
        <v>0.95</v>
      </c>
      <c r="U11" s="76">
        <v>1</v>
      </c>
      <c r="V11" s="68">
        <v>0.5</v>
      </c>
      <c r="W11" s="77">
        <v>0.31597222222222221</v>
      </c>
      <c r="X11" s="359">
        <v>25</v>
      </c>
      <c r="Y11" s="68">
        <v>4.66</v>
      </c>
      <c r="Z11" s="360">
        <v>4.0036053204796103</v>
      </c>
      <c r="AA11" s="321">
        <v>0.60658447133857896</v>
      </c>
      <c r="AB11" s="226">
        <v>26.7</v>
      </c>
      <c r="AC11" s="216">
        <v>41.9</v>
      </c>
      <c r="AD11" s="72">
        <v>0.28734939759036143</v>
      </c>
      <c r="AE11" s="72">
        <v>5.6761922306398871E-2</v>
      </c>
      <c r="AF11" s="72">
        <v>0.10427163198247537</v>
      </c>
      <c r="AG11" s="137">
        <v>0.16103355428887423</v>
      </c>
      <c r="AH11" s="75">
        <v>12.683468996731534</v>
      </c>
      <c r="AI11" s="75">
        <v>12.844502551020408</v>
      </c>
      <c r="AJ11" s="72">
        <v>135.03559032236757</v>
      </c>
      <c r="AK11" s="72">
        <v>21.489118243255554</v>
      </c>
      <c r="AL11" s="72">
        <v>6.2839055932296821</v>
      </c>
      <c r="AM11" s="322">
        <v>34.172587239987088</v>
      </c>
      <c r="AN11" s="323">
        <v>34.333620794275959</v>
      </c>
      <c r="AO11" s="137">
        <v>19.286683544303798</v>
      </c>
      <c r="AP11" s="137">
        <v>13.451223122362869</v>
      </c>
      <c r="AQ11" s="72">
        <v>0.58912390888881305</v>
      </c>
      <c r="AR11" s="72">
        <v>32.737906666666667</v>
      </c>
      <c r="AV11" s="69"/>
      <c r="AX11" s="322"/>
      <c r="AY11" s="322"/>
    </row>
    <row r="12" spans="1:53" x14ac:dyDescent="0.2">
      <c r="A12" t="s">
        <v>756</v>
      </c>
      <c r="B12" t="s">
        <v>301</v>
      </c>
      <c r="C12" t="s">
        <v>765</v>
      </c>
      <c r="E12" s="167">
        <v>43326</v>
      </c>
      <c r="F12" t="s">
        <v>786</v>
      </c>
      <c r="G12" t="s">
        <v>811</v>
      </c>
      <c r="H12">
        <v>2</v>
      </c>
      <c r="I12" t="s">
        <v>760</v>
      </c>
      <c r="J12" t="s">
        <v>761</v>
      </c>
      <c r="K12">
        <v>2</v>
      </c>
      <c r="L12">
        <v>3</v>
      </c>
      <c r="M12" t="s">
        <v>820</v>
      </c>
      <c r="N12" t="s">
        <v>837</v>
      </c>
      <c r="O12" s="131" t="s">
        <v>761</v>
      </c>
      <c r="P12" s="131" t="s">
        <v>761</v>
      </c>
      <c r="Q12" s="68">
        <v>0.95</v>
      </c>
      <c r="R12" s="68">
        <v>0.95</v>
      </c>
      <c r="S12" s="131">
        <v>0.95</v>
      </c>
      <c r="T12" s="68">
        <v>0.95</v>
      </c>
      <c r="U12" s="76">
        <v>1</v>
      </c>
      <c r="V12" s="68">
        <v>0.8</v>
      </c>
      <c r="W12" s="77">
        <v>0.31597222222222221</v>
      </c>
      <c r="X12" s="359">
        <v>25.2</v>
      </c>
      <c r="Y12" s="68">
        <v>4.46</v>
      </c>
      <c r="Z12" s="360">
        <v>3.8260820729350549</v>
      </c>
      <c r="AA12" s="321">
        <v>0.57968800262042319</v>
      </c>
      <c r="AB12" s="226">
        <v>27</v>
      </c>
      <c r="AC12" s="216">
        <v>42.4</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301</v>
      </c>
      <c r="C13" t="s">
        <v>757</v>
      </c>
      <c r="E13" s="167">
        <v>43340</v>
      </c>
      <c r="F13" t="s">
        <v>786</v>
      </c>
      <c r="G13" t="s">
        <v>846</v>
      </c>
      <c r="H13">
        <v>1</v>
      </c>
      <c r="I13" t="s">
        <v>760</v>
      </c>
      <c r="J13" t="s">
        <v>761</v>
      </c>
      <c r="K13">
        <v>2</v>
      </c>
      <c r="L13">
        <v>1</v>
      </c>
      <c r="M13" t="s">
        <v>761</v>
      </c>
      <c r="N13" t="s">
        <v>774</v>
      </c>
      <c r="O13" s="131" t="s">
        <v>761</v>
      </c>
      <c r="P13" s="131" t="s">
        <v>761</v>
      </c>
      <c r="Q13" s="68">
        <v>0.6</v>
      </c>
      <c r="R13" s="68">
        <v>0.6</v>
      </c>
      <c r="S13" s="131">
        <v>0.6</v>
      </c>
      <c r="T13" s="68">
        <v>0.6</v>
      </c>
      <c r="U13" s="76">
        <v>1</v>
      </c>
      <c r="V13" s="68">
        <v>0.15</v>
      </c>
      <c r="W13" s="77">
        <v>0.30208333333333331</v>
      </c>
      <c r="X13" s="359">
        <v>24.5</v>
      </c>
      <c r="Y13" s="68" t="s">
        <v>761</v>
      </c>
      <c r="Z13" s="361" t="s">
        <v>761</v>
      </c>
      <c r="AA13" s="321" t="s">
        <v>761</v>
      </c>
      <c r="AB13" s="226">
        <v>29.7</v>
      </c>
      <c r="AC13" s="216">
        <v>45.9</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301</v>
      </c>
      <c r="C14" t="s">
        <v>764</v>
      </c>
      <c r="E14" s="167">
        <v>43340</v>
      </c>
      <c r="F14" t="s">
        <v>786</v>
      </c>
      <c r="G14" t="s">
        <v>846</v>
      </c>
      <c r="H14">
        <v>1</v>
      </c>
      <c r="I14" t="s">
        <v>760</v>
      </c>
      <c r="J14" t="s">
        <v>761</v>
      </c>
      <c r="K14">
        <v>2</v>
      </c>
      <c r="L14">
        <v>1</v>
      </c>
      <c r="M14" t="s">
        <v>761</v>
      </c>
      <c r="N14" t="s">
        <v>774</v>
      </c>
      <c r="O14" s="131" t="s">
        <v>761</v>
      </c>
      <c r="P14" s="131" t="s">
        <v>761</v>
      </c>
      <c r="Q14" s="68">
        <v>0.6</v>
      </c>
      <c r="R14" s="68">
        <v>0.6</v>
      </c>
      <c r="S14" s="131">
        <v>0.6</v>
      </c>
      <c r="T14" s="68">
        <v>0.6</v>
      </c>
      <c r="U14" s="76">
        <v>1</v>
      </c>
      <c r="V14" s="68">
        <v>0.3</v>
      </c>
      <c r="W14" s="77">
        <v>0.30208333333333331</v>
      </c>
      <c r="X14" s="359">
        <v>24.5</v>
      </c>
      <c r="Y14" s="68" t="s">
        <v>761</v>
      </c>
      <c r="Z14" s="361" t="s">
        <v>761</v>
      </c>
      <c r="AA14" s="321" t="s">
        <v>761</v>
      </c>
      <c r="AB14" s="226">
        <v>29.4</v>
      </c>
      <c r="AC14" s="216">
        <v>45.6</v>
      </c>
      <c r="AD14" s="72">
        <v>0.39592081583683264</v>
      </c>
      <c r="AE14" s="72">
        <v>0.56424067262217537</v>
      </c>
      <c r="AF14" s="72">
        <v>7.8762322015334063E-2</v>
      </c>
      <c r="AG14" s="137">
        <v>0.64300299463750943</v>
      </c>
      <c r="AH14" s="75">
        <v>23.016231699240041</v>
      </c>
      <c r="AI14" s="75">
        <v>23.659234693877551</v>
      </c>
      <c r="AJ14" s="72">
        <v>170.74014459887638</v>
      </c>
      <c r="AK14" s="72">
        <v>24.600518845574257</v>
      </c>
      <c r="AL14" s="72">
        <v>6.9405099002451855</v>
      </c>
      <c r="AM14" s="322">
        <v>47.616750544814295</v>
      </c>
      <c r="AN14" s="323">
        <v>48.259753539451808</v>
      </c>
      <c r="AO14" s="137">
        <v>12.996759493670881</v>
      </c>
      <c r="AP14" s="137">
        <v>8.6288271729957895</v>
      </c>
      <c r="AQ14" s="72">
        <v>0.60098991504835686</v>
      </c>
      <c r="AR14" s="72">
        <v>21.625586666666671</v>
      </c>
      <c r="AV14" s="69"/>
      <c r="AX14" s="322"/>
      <c r="AY14" s="322"/>
    </row>
    <row r="15" spans="1:53" x14ac:dyDescent="0.2">
      <c r="E15" s="167"/>
      <c r="O15" s="68"/>
      <c r="P15" s="68"/>
      <c r="Q15" s="68"/>
      <c r="R15" s="68"/>
      <c r="S15" s="68"/>
      <c r="T15" s="68"/>
      <c r="U15" s="68"/>
      <c r="V15" s="68"/>
      <c r="W15" s="68"/>
      <c r="X15" s="68"/>
      <c r="Y15" s="68"/>
      <c r="AA15" s="321"/>
      <c r="AB15" s="68"/>
      <c r="AC15" s="68"/>
      <c r="AD15" s="68"/>
      <c r="AE15" s="68"/>
      <c r="AJ15" s="72"/>
      <c r="AK15" s="72"/>
      <c r="AL15" s="72"/>
      <c r="AM15" s="322"/>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1263</v>
      </c>
      <c r="B22" s="102">
        <v>2018</v>
      </c>
      <c r="C22" s="103">
        <v>7</v>
      </c>
      <c r="D22" s="102">
        <v>16</v>
      </c>
      <c r="E22" s="82"/>
      <c r="F22" s="131">
        <v>0.8</v>
      </c>
      <c r="G22" s="362">
        <v>5.6799013125506139</v>
      </c>
      <c r="H22" s="82"/>
      <c r="I22" s="362">
        <v>25.7</v>
      </c>
      <c r="J22" s="226">
        <v>28.4</v>
      </c>
      <c r="K22" s="82"/>
      <c r="L22" s="82"/>
      <c r="M22" s="108"/>
      <c r="N22" s="131" t="s">
        <v>763</v>
      </c>
      <c r="O22" s="82"/>
      <c r="P22" s="82"/>
      <c r="Q22" s="82"/>
      <c r="R22" s="140"/>
      <c r="S22" s="131" t="s">
        <v>763</v>
      </c>
      <c r="T22" s="131" t="s">
        <v>763</v>
      </c>
      <c r="U22" s="131" t="s">
        <v>763</v>
      </c>
      <c r="V22" s="85"/>
      <c r="W22" s="85"/>
      <c r="X22" s="85"/>
      <c r="Y22" s="102">
        <f>IF(C22&lt;6," ",IF(C22&lt;=9,I22, IF(C22&gt;=10," ")))</f>
        <v>25.7</v>
      </c>
      <c r="Z22" s="102">
        <f>IF(Y22=" ", " ", IF(Y22&gt;0, Y22+273.15))</f>
        <v>298.84999999999997</v>
      </c>
      <c r="AA22" s="102">
        <f>IF(C22&lt;6," ",IF(C22&lt;=9,J22, IF(C22&gt;=10," ")))</f>
        <v>28.4</v>
      </c>
      <c r="AB22" s="102">
        <f>IF(C22&lt;6," ",IF(C22&lt;=9,G22, IF(C22&gt;=10," ")))</f>
        <v>5.6799013125506139</v>
      </c>
      <c r="AC22" s="104">
        <f>IF(Y22=" "," ",IF(Y22&gt;0,EXP(-173.4292+249.6339*100/Z22+143.3483*LN(+Z22/100)-21.8492*Z22/100+AA22*(-0.033096+0.014259*Z22/100-0.0017*(Z22/100)^2))*1.4276))</f>
        <v>6.9219614025829177</v>
      </c>
      <c r="AD22" s="102">
        <f>IF(Y22=" "," ",IF(Y22&gt;0,AB22/AC22))</f>
        <v>0.82056240741694531</v>
      </c>
      <c r="AE22" s="105">
        <f>IF(C22&lt;6," ",IF(C22&lt;=9,F22, IF(C22&gt;=10," ")))</f>
        <v>0.8</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1263</v>
      </c>
      <c r="B23" s="102">
        <v>2018</v>
      </c>
      <c r="C23" s="103">
        <v>7</v>
      </c>
      <c r="D23" s="102">
        <v>16</v>
      </c>
      <c r="E23" s="82"/>
      <c r="F23" s="131">
        <v>0.8</v>
      </c>
      <c r="G23" s="362">
        <v>5.4139081944270595</v>
      </c>
      <c r="H23" s="82"/>
      <c r="I23" s="362">
        <v>25.6</v>
      </c>
      <c r="J23" s="226">
        <v>29</v>
      </c>
      <c r="K23" s="82"/>
      <c r="L23" s="82"/>
      <c r="M23" s="108"/>
      <c r="N23" s="137">
        <v>0.12939189038156326</v>
      </c>
      <c r="O23" s="82"/>
      <c r="P23" s="82"/>
      <c r="Q23" s="82"/>
      <c r="R23" s="140"/>
      <c r="S23" s="323">
        <v>31.206234988723686</v>
      </c>
      <c r="T23" s="137">
        <v>5.6192405063291133</v>
      </c>
      <c r="U23" s="137">
        <v>11.338026160337551</v>
      </c>
      <c r="V23" s="85"/>
      <c r="W23" s="85"/>
      <c r="X23" s="85"/>
      <c r="Y23" s="102">
        <f t="shared" ref="Y23:Y33" si="0">IF(C23&lt;6," ",IF(C23&lt;=9,I23, IF(C23&gt;=10," ")))</f>
        <v>25.6</v>
      </c>
      <c r="Z23" s="102">
        <f t="shared" ref="Z23:Z33" si="1">IF(Y23=" ", " ", IF(Y23&gt;0, Y23+273.15))</f>
        <v>298.75</v>
      </c>
      <c r="AA23" s="102">
        <f t="shared" ref="AA23:AA33" si="2">IF(C23&lt;6," ",IF(C23&lt;=9,J23, IF(C23&gt;=10," ")))</f>
        <v>29</v>
      </c>
      <c r="AB23" s="102">
        <f t="shared" ref="AB23:AB33" si="3">IF(C23&lt;6," ",IF(C23&lt;=9,G23, IF(C23&gt;=10," ")))</f>
        <v>5.4139081944270595</v>
      </c>
      <c r="AC23" s="104">
        <f t="shared" ref="AC23:AC33" si="4">IF(Y23=" "," ",IF(Y23&gt;0,EXP(-173.4292+249.6339*100/Z23+143.3483*LN(+Z23/100)-21.8492*Z23/100+AA23*(-0.033096+0.014259*Z23/100-0.0017*(Z23/100)^2))*1.4276))</f>
        <v>6.910317628887495</v>
      </c>
      <c r="AD23" s="102">
        <f t="shared" ref="AD23:AD33" si="5">IF(Y23=" "," ",IF(Y23&gt;0,AB23/AC23))</f>
        <v>0.78345287223774907</v>
      </c>
      <c r="AE23" s="105">
        <f t="shared" ref="AE23:AE33" si="6">IF(C23&lt;6," ",IF(C23&lt;=9,F23, IF(C23&gt;=10," ")))</f>
        <v>0.8</v>
      </c>
      <c r="AF23" s="102">
        <f t="shared" ref="AF23:AF33" si="7">IF(Y23=" "," ",N23)</f>
        <v>0.12939189038156326</v>
      </c>
      <c r="AG23" s="105">
        <f t="shared" ref="AG23:AG33" si="8">IF(C23&lt;6," ",IF(C23&lt;=9,T23, IF(C23&gt;=10," ")))</f>
        <v>5.6192405063291133</v>
      </c>
      <c r="AH23" s="105">
        <f t="shared" ref="AH23:AH33" si="9">IF(C23&lt;6," ",IF(C23&lt;=9,U23, IF(C23&gt;=10," ")))</f>
        <v>11.338026160337551</v>
      </c>
      <c r="AI23" s="102">
        <f t="shared" ref="AI23" si="10">IF(Y23=" ", " ", IF(Y23&gt;0, SUM(AG23:AH23)))</f>
        <v>16.957266666666662</v>
      </c>
      <c r="AJ23" s="106">
        <f t="shared" ref="AJ23:AJ33" si="11">IF(C23&lt;6," ",IF(C23&lt;=9,S23, IF(C23&gt;=10," ")))</f>
        <v>31.206234988723686</v>
      </c>
      <c r="AK23" s="107">
        <f t="shared" ref="AK23:AK33" si="12">IF(Y23=" ", " ", IF(Y23&gt;0, AJ23-AF23))</f>
        <v>31.076843098342124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1263</v>
      </c>
      <c r="B24" s="102">
        <v>2018</v>
      </c>
      <c r="C24" s="103">
        <v>7</v>
      </c>
      <c r="D24" s="102">
        <v>16</v>
      </c>
      <c r="E24" s="82"/>
      <c r="F24" s="131">
        <v>0.8</v>
      </c>
      <c r="G24" s="362">
        <v>5.1959526091127781</v>
      </c>
      <c r="H24" s="82"/>
      <c r="I24" s="362">
        <v>25.5</v>
      </c>
      <c r="J24" s="226">
        <v>28.6</v>
      </c>
      <c r="K24" s="82"/>
      <c r="L24" s="82"/>
      <c r="M24" s="108"/>
      <c r="N24" s="131" t="s">
        <v>763</v>
      </c>
      <c r="O24" s="82"/>
      <c r="P24" s="82"/>
      <c r="Q24" s="82"/>
      <c r="R24" s="140"/>
      <c r="S24" s="131" t="s">
        <v>763</v>
      </c>
      <c r="T24" s="131" t="s">
        <v>763</v>
      </c>
      <c r="U24" s="131" t="s">
        <v>763</v>
      </c>
      <c r="V24" s="85"/>
      <c r="W24" s="85"/>
      <c r="X24" s="85"/>
      <c r="Y24" s="102">
        <f t="shared" si="0"/>
        <v>25.5</v>
      </c>
      <c r="Z24" s="102">
        <f t="shared" si="1"/>
        <v>298.64999999999998</v>
      </c>
      <c r="AA24" s="102">
        <f t="shared" si="2"/>
        <v>28.6</v>
      </c>
      <c r="AB24" s="102">
        <f t="shared" si="3"/>
        <v>5.1959526091127781</v>
      </c>
      <c r="AC24" s="104">
        <f t="shared" si="4"/>
        <v>6.9379322723672274</v>
      </c>
      <c r="AD24" s="102">
        <f t="shared" si="5"/>
        <v>0.74891947703316442</v>
      </c>
      <c r="AE24" s="105">
        <f t="shared" si="6"/>
        <v>0.8</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1263</v>
      </c>
      <c r="B25" s="102">
        <v>2018</v>
      </c>
      <c r="C25" s="103">
        <v>7</v>
      </c>
      <c r="D25" s="102">
        <v>31</v>
      </c>
      <c r="E25" s="82"/>
      <c r="F25" s="131">
        <v>0.97</v>
      </c>
      <c r="G25" s="362">
        <v>5.386674095965029</v>
      </c>
      <c r="H25" s="82"/>
      <c r="I25" s="362">
        <v>26.4</v>
      </c>
      <c r="J25" s="205">
        <v>28.1</v>
      </c>
      <c r="K25" s="82"/>
      <c r="L25" s="82"/>
      <c r="M25" s="108"/>
      <c r="N25" s="131" t="s">
        <v>763</v>
      </c>
      <c r="O25" s="82"/>
      <c r="P25" s="82"/>
      <c r="Q25" s="82"/>
      <c r="R25" s="140"/>
      <c r="S25" s="131" t="s">
        <v>763</v>
      </c>
      <c r="T25" s="131" t="s">
        <v>763</v>
      </c>
      <c r="U25" s="131" t="s">
        <v>763</v>
      </c>
      <c r="V25" s="85"/>
      <c r="W25" s="85"/>
      <c r="X25" s="85"/>
      <c r="Y25" s="102">
        <f t="shared" si="0"/>
        <v>26.4</v>
      </c>
      <c r="Z25" s="102">
        <f t="shared" si="1"/>
        <v>299.54999999999995</v>
      </c>
      <c r="AA25" s="102">
        <f t="shared" si="2"/>
        <v>28.1</v>
      </c>
      <c r="AB25" s="102">
        <f t="shared" si="3"/>
        <v>5.386674095965029</v>
      </c>
      <c r="AC25" s="104">
        <f t="shared" si="4"/>
        <v>6.8512594920367311</v>
      </c>
      <c r="AD25" s="102">
        <f t="shared" si="5"/>
        <v>0.78623121810318231</v>
      </c>
      <c r="AE25" s="105">
        <f t="shared" si="6"/>
        <v>0.97</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1263</v>
      </c>
      <c r="B26" s="102">
        <v>2018</v>
      </c>
      <c r="C26" s="103">
        <v>7</v>
      </c>
      <c r="D26" s="102">
        <v>31</v>
      </c>
      <c r="E26" s="82"/>
      <c r="F26" s="131">
        <v>0.97</v>
      </c>
      <c r="G26" s="362">
        <v>4.4490239577550543</v>
      </c>
      <c r="H26" s="82"/>
      <c r="I26" s="362">
        <v>25.7</v>
      </c>
      <c r="J26" s="205">
        <v>30.6</v>
      </c>
      <c r="K26" s="82"/>
      <c r="L26" s="82"/>
      <c r="M26" s="108"/>
      <c r="N26" s="137">
        <v>0.19164841182913472</v>
      </c>
      <c r="O26" s="82"/>
      <c r="P26" s="82"/>
      <c r="Q26" s="82"/>
      <c r="R26" s="140"/>
      <c r="S26" s="323">
        <v>42.359787705192495</v>
      </c>
      <c r="T26" s="137">
        <v>11.1206582278481</v>
      </c>
      <c r="U26" s="137">
        <v>8.4070484388185687</v>
      </c>
      <c r="V26" s="85"/>
      <c r="W26" s="85"/>
      <c r="X26" s="85"/>
      <c r="Y26" s="102">
        <f t="shared" si="0"/>
        <v>25.7</v>
      </c>
      <c r="Z26" s="102">
        <f t="shared" si="1"/>
        <v>298.84999999999997</v>
      </c>
      <c r="AA26" s="102">
        <f t="shared" si="2"/>
        <v>30.6</v>
      </c>
      <c r="AB26" s="102">
        <f t="shared" si="3"/>
        <v>4.4490239577550543</v>
      </c>
      <c r="AC26" s="104">
        <f t="shared" si="4"/>
        <v>6.8362147671104454</v>
      </c>
      <c r="AD26" s="102">
        <f t="shared" si="5"/>
        <v>0.65080225085374011</v>
      </c>
      <c r="AE26" s="105">
        <f t="shared" si="6"/>
        <v>0.97</v>
      </c>
      <c r="AF26" s="102">
        <f t="shared" si="7"/>
        <v>0.19164841182913472</v>
      </c>
      <c r="AG26" s="105">
        <f t="shared" si="8"/>
        <v>11.1206582278481</v>
      </c>
      <c r="AH26" s="105">
        <f t="shared" si="9"/>
        <v>8.4070484388185687</v>
      </c>
      <c r="AI26" s="102">
        <f t="shared" ref="AI26" si="13">IF(Y26=" ", " ", IF(Y26&gt;0, SUM(AG26:AH26)))</f>
        <v>19.527706666666667</v>
      </c>
      <c r="AJ26" s="106">
        <f t="shared" si="11"/>
        <v>42.359787705192495</v>
      </c>
      <c r="AK26" s="107">
        <f t="shared" si="12"/>
        <v>42.16813929336336</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1263</v>
      </c>
      <c r="B27" s="102">
        <v>2018</v>
      </c>
      <c r="C27" s="103">
        <v>7</v>
      </c>
      <c r="D27" s="102">
        <v>31</v>
      </c>
      <c r="E27" s="82"/>
      <c r="F27" s="131">
        <v>0.97</v>
      </c>
      <c r="G27" s="362">
        <v>4.5261453891567234</v>
      </c>
      <c r="H27" s="82"/>
      <c r="I27" s="362">
        <v>25.7</v>
      </c>
      <c r="J27" s="205">
        <v>31.2</v>
      </c>
      <c r="K27" s="82"/>
      <c r="L27" s="82"/>
      <c r="M27" s="108"/>
      <c r="N27" s="131" t="s">
        <v>763</v>
      </c>
      <c r="O27" s="82"/>
      <c r="P27" s="82"/>
      <c r="Q27" s="82"/>
      <c r="R27" s="140"/>
      <c r="S27" s="131" t="s">
        <v>763</v>
      </c>
      <c r="T27" s="131" t="s">
        <v>763</v>
      </c>
      <c r="U27" s="131" t="s">
        <v>763</v>
      </c>
      <c r="V27" s="85"/>
      <c r="W27" s="85"/>
      <c r="X27" s="85"/>
      <c r="Y27" s="102">
        <f t="shared" si="0"/>
        <v>25.7</v>
      </c>
      <c r="Z27" s="102">
        <f t="shared" si="1"/>
        <v>298.84999999999997</v>
      </c>
      <c r="AA27" s="102">
        <f t="shared" si="2"/>
        <v>31.2</v>
      </c>
      <c r="AB27" s="102">
        <f t="shared" si="3"/>
        <v>4.5261453891567234</v>
      </c>
      <c r="AC27" s="104">
        <f t="shared" si="4"/>
        <v>6.813014225873764</v>
      </c>
      <c r="AD27" s="102">
        <f t="shared" si="5"/>
        <v>0.6643381679679744</v>
      </c>
      <c r="AE27" s="105">
        <f t="shared" si="6"/>
        <v>0.97</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1263</v>
      </c>
      <c r="B28" s="102">
        <v>2018</v>
      </c>
      <c r="C28" s="103">
        <v>8</v>
      </c>
      <c r="D28" s="102">
        <v>14</v>
      </c>
      <c r="E28" s="82"/>
      <c r="F28" s="131">
        <v>0.95</v>
      </c>
      <c r="G28" s="362">
        <v>4.8076434191988842</v>
      </c>
      <c r="H28" s="82"/>
      <c r="I28" s="362">
        <v>24.8</v>
      </c>
      <c r="J28" s="226">
        <v>24.9</v>
      </c>
      <c r="K28" s="82"/>
      <c r="L28" s="82"/>
      <c r="M28" s="82"/>
      <c r="N28" s="131" t="s">
        <v>763</v>
      </c>
      <c r="O28" s="82"/>
      <c r="P28" s="82"/>
      <c r="Q28" s="82"/>
      <c r="R28" s="140"/>
      <c r="S28" s="131" t="s">
        <v>763</v>
      </c>
      <c r="T28" s="131" t="s">
        <v>763</v>
      </c>
      <c r="U28" s="131" t="s">
        <v>763</v>
      </c>
      <c r="V28" s="85"/>
      <c r="W28" s="85"/>
      <c r="X28" s="85"/>
      <c r="Y28" s="102">
        <f t="shared" si="0"/>
        <v>24.8</v>
      </c>
      <c r="Z28" s="102">
        <f t="shared" si="1"/>
        <v>297.95</v>
      </c>
      <c r="AA28" s="102">
        <f t="shared" si="2"/>
        <v>24.9</v>
      </c>
      <c r="AB28" s="102">
        <f t="shared" si="3"/>
        <v>4.8076434191988842</v>
      </c>
      <c r="AC28" s="104">
        <f t="shared" si="4"/>
        <v>7.1722428020349858</v>
      </c>
      <c r="AD28" s="102">
        <f t="shared" si="5"/>
        <v>0.67031241856937807</v>
      </c>
      <c r="AE28" s="105">
        <f t="shared" si="6"/>
        <v>0.95</v>
      </c>
      <c r="AF28" s="102" t="str">
        <f t="shared" si="7"/>
        <v>NS</v>
      </c>
      <c r="AG28" s="105" t="str">
        <f t="shared" si="8"/>
        <v>NS</v>
      </c>
      <c r="AH28" s="105" t="str">
        <f t="shared" si="9"/>
        <v>NS</v>
      </c>
      <c r="AI28" s="102"/>
      <c r="AJ28" s="106" t="str">
        <f t="shared" si="11"/>
        <v>NS</v>
      </c>
      <c r="AK28" s="107"/>
      <c r="AL28" s="82"/>
      <c r="AM28" s="82">
        <f>AD36</f>
        <v>0.69269058978757725</v>
      </c>
      <c r="AN28" s="82">
        <f>AE36</f>
        <v>0.85090909090909084</v>
      </c>
      <c r="AO28" s="82">
        <f>AF36</f>
        <v>0.28126921278427042</v>
      </c>
      <c r="AP28" s="82">
        <f>AI36</f>
        <v>22.712116666666667</v>
      </c>
      <c r="AQ28" s="113">
        <f>AK36</f>
        <v>38.758580044126717</v>
      </c>
      <c r="AR28" s="118"/>
      <c r="AS28" s="115" t="s">
        <v>497</v>
      </c>
      <c r="AT28" s="115" t="s">
        <v>497</v>
      </c>
      <c r="AU28" s="115" t="s">
        <v>497</v>
      </c>
      <c r="AV28" s="115" t="s">
        <v>497</v>
      </c>
      <c r="AW28" s="115" t="s">
        <v>497</v>
      </c>
      <c r="AX28" s="116" t="s">
        <v>498</v>
      </c>
      <c r="AY28" s="102"/>
      <c r="AZ28" s="102"/>
      <c r="BA28" s="82"/>
      <c r="BB28" s="82"/>
    </row>
    <row r="29" spans="1:54" ht="16" x14ac:dyDescent="0.2">
      <c r="A29" s="101" t="s">
        <v>1263</v>
      </c>
      <c r="B29" s="102">
        <v>2018</v>
      </c>
      <c r="C29" s="103">
        <v>8</v>
      </c>
      <c r="D29" s="102">
        <v>14</v>
      </c>
      <c r="E29" s="82"/>
      <c r="F29" s="131">
        <v>0.95</v>
      </c>
      <c r="G29" s="362">
        <v>4.0036053204796103</v>
      </c>
      <c r="H29" s="82"/>
      <c r="I29" s="362">
        <v>25</v>
      </c>
      <c r="J29" s="226">
        <v>26.7</v>
      </c>
      <c r="K29" s="82"/>
      <c r="L29" s="82"/>
      <c r="M29" s="108"/>
      <c r="N29" s="137">
        <v>0.16103355428887423</v>
      </c>
      <c r="O29" s="82"/>
      <c r="P29" s="82"/>
      <c r="Q29" s="82"/>
      <c r="R29" s="140"/>
      <c r="S29" s="323">
        <v>34.333620794275959</v>
      </c>
      <c r="T29" s="137">
        <v>19.286683544303798</v>
      </c>
      <c r="U29" s="137">
        <v>13.451223122362869</v>
      </c>
      <c r="V29" s="85"/>
      <c r="W29" s="85"/>
      <c r="X29" s="85"/>
      <c r="Y29" s="102">
        <f t="shared" si="0"/>
        <v>25</v>
      </c>
      <c r="Z29" s="102">
        <f t="shared" si="1"/>
        <v>298.14999999999998</v>
      </c>
      <c r="AA29" s="102">
        <f t="shared" si="2"/>
        <v>26.7</v>
      </c>
      <c r="AB29" s="102">
        <f t="shared" si="3"/>
        <v>4.0036053204796103</v>
      </c>
      <c r="AC29" s="104">
        <f t="shared" si="4"/>
        <v>7.0742635803967282</v>
      </c>
      <c r="AD29" s="102">
        <f t="shared" si="5"/>
        <v>0.56593951794132702</v>
      </c>
      <c r="AE29" s="105">
        <f t="shared" si="6"/>
        <v>0.95</v>
      </c>
      <c r="AF29" s="102">
        <f t="shared" si="7"/>
        <v>0.16103355428887423</v>
      </c>
      <c r="AG29" s="105">
        <f t="shared" si="8"/>
        <v>19.286683544303798</v>
      </c>
      <c r="AH29" s="105">
        <f t="shared" si="9"/>
        <v>13.451223122362869</v>
      </c>
      <c r="AI29" s="102">
        <f t="shared" ref="AI29" si="14">IF(Y29=" ", " ", IF(Y29&gt;0, SUM(AG29:AH29)))</f>
        <v>32.737906666666667</v>
      </c>
      <c r="AJ29" s="106">
        <f t="shared" si="11"/>
        <v>34.333620794275959</v>
      </c>
      <c r="AK29" s="107">
        <f t="shared" si="12"/>
        <v>34.172587239987081</v>
      </c>
      <c r="AL29" s="82"/>
      <c r="AM29" s="82"/>
      <c r="AN29" s="82"/>
      <c r="AO29" s="82"/>
      <c r="AP29" s="85"/>
      <c r="AQ29" s="82"/>
      <c r="AR29" s="82"/>
      <c r="AS29" s="363">
        <f>((LN(AM28)-LN(0.4))/(LN(0.9)-LN(0.4))*100)</f>
        <v>67.714688886476523</v>
      </c>
      <c r="AT29" s="120">
        <f>((LN(AN28)-LN(0.6))/(LN(3)-LN(0.6))*100)</f>
        <v>21.707929132148248</v>
      </c>
      <c r="AU29" s="115">
        <f>((LN(AO28)-LN(10))/(LN(1)-LN(10))*100)</f>
        <v>155.08778023162958</v>
      </c>
      <c r="AV29" s="115">
        <f>((LN(AP28)-LN(10))/(LN(3)-LN(10))*100)</f>
        <v>-68.133886413485044</v>
      </c>
      <c r="AW29" s="115">
        <f>((LN(AQ28)-LN(43))/(LN(20)-LN(43))*100)</f>
        <v>13.56660047537021</v>
      </c>
      <c r="AX29" s="82"/>
      <c r="AY29" s="82"/>
      <c r="AZ29" s="82"/>
      <c r="BA29" s="82"/>
      <c r="BB29" s="82"/>
    </row>
    <row r="30" spans="1:54" ht="16" x14ac:dyDescent="0.2">
      <c r="A30" s="101" t="s">
        <v>1263</v>
      </c>
      <c r="B30" s="102">
        <v>2018</v>
      </c>
      <c r="C30" s="103">
        <v>8</v>
      </c>
      <c r="D30" s="102">
        <v>14</v>
      </c>
      <c r="E30" s="82"/>
      <c r="F30" s="131">
        <v>0.95</v>
      </c>
      <c r="G30" s="362">
        <v>3.8260820729350549</v>
      </c>
      <c r="H30" s="82"/>
      <c r="I30" s="362">
        <v>25.2</v>
      </c>
      <c r="J30" s="226">
        <v>27</v>
      </c>
      <c r="K30" s="82"/>
      <c r="L30" s="82"/>
      <c r="M30" s="108"/>
      <c r="N30" s="131" t="s">
        <v>763</v>
      </c>
      <c r="O30" s="82"/>
      <c r="P30" s="82"/>
      <c r="Q30" s="82"/>
      <c r="R30" s="140"/>
      <c r="S30" s="131" t="s">
        <v>763</v>
      </c>
      <c r="T30" s="131" t="s">
        <v>763</v>
      </c>
      <c r="U30" s="131" t="s">
        <v>763</v>
      </c>
      <c r="V30" s="85"/>
      <c r="W30" s="85"/>
      <c r="X30" s="85"/>
      <c r="Y30" s="102">
        <f t="shared" si="0"/>
        <v>25.2</v>
      </c>
      <c r="Z30" s="102">
        <f t="shared" si="1"/>
        <v>298.34999999999997</v>
      </c>
      <c r="AA30" s="102">
        <f t="shared" si="2"/>
        <v>27</v>
      </c>
      <c r="AB30" s="102">
        <f t="shared" si="3"/>
        <v>3.8260820729350549</v>
      </c>
      <c r="AC30" s="104">
        <f t="shared" si="4"/>
        <v>7.0376767484133023</v>
      </c>
      <c r="AD30" s="102">
        <f t="shared" si="5"/>
        <v>0.54365697796473444</v>
      </c>
      <c r="AE30" s="105">
        <f t="shared" si="6"/>
        <v>0.95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67.714688886476523</v>
      </c>
      <c r="AT30" s="82">
        <f t="shared" ref="AT30:AW30" si="15">IF(AT29&gt;100, 100, IF(AT29&lt;0, 0, AT29))</f>
        <v>21.707929132148248</v>
      </c>
      <c r="AU30" s="82">
        <f t="shared" si="15"/>
        <v>100</v>
      </c>
      <c r="AV30" s="82">
        <f t="shared" si="15"/>
        <v>0</v>
      </c>
      <c r="AW30" s="82">
        <f t="shared" si="15"/>
        <v>13.56660047537021</v>
      </c>
      <c r="AX30" s="129">
        <f>AVERAGE(AS30:AW30)</f>
        <v>40.597843698798997</v>
      </c>
      <c r="AY30" s="84"/>
      <c r="AZ30" s="84"/>
      <c r="BA30" s="84" t="str">
        <f>IF(AX30&gt;65, "Acceptable; Ongoing Protection is Required", "Unacceptable; Immediate Restoration is Required")</f>
        <v>Unacceptable; Immediate Restoration is Required</v>
      </c>
      <c r="BB30" s="82"/>
    </row>
    <row r="31" spans="1:54" ht="16" x14ac:dyDescent="0.2">
      <c r="A31" s="101" t="s">
        <v>1263</v>
      </c>
      <c r="B31" s="102">
        <v>2018</v>
      </c>
      <c r="C31" s="103">
        <v>8</v>
      </c>
      <c r="D31" s="102">
        <v>28</v>
      </c>
      <c r="E31" s="82"/>
      <c r="F31" s="131">
        <v>0.6</v>
      </c>
      <c r="G31" s="362" t="s">
        <v>761</v>
      </c>
      <c r="H31" s="82"/>
      <c r="I31" s="362">
        <v>24.5</v>
      </c>
      <c r="J31" s="226">
        <v>29.7</v>
      </c>
      <c r="K31" s="82"/>
      <c r="L31" s="82"/>
      <c r="M31" s="108"/>
      <c r="N31" s="131" t="s">
        <v>763</v>
      </c>
      <c r="O31" s="82"/>
      <c r="P31" s="82"/>
      <c r="Q31" s="82"/>
      <c r="R31" s="140"/>
      <c r="S31" s="131" t="s">
        <v>763</v>
      </c>
      <c r="T31" s="131" t="s">
        <v>763</v>
      </c>
      <c r="U31" s="131" t="s">
        <v>763</v>
      </c>
      <c r="V31" s="85"/>
      <c r="W31" s="85"/>
      <c r="X31" s="85"/>
      <c r="Y31" s="102">
        <f t="shared" si="0"/>
        <v>24.5</v>
      </c>
      <c r="Z31" s="102">
        <f t="shared" si="1"/>
        <v>297.64999999999998</v>
      </c>
      <c r="AA31" s="102">
        <f t="shared" si="2"/>
        <v>29.7</v>
      </c>
      <c r="AB31" s="102" t="str">
        <f t="shared" si="3"/>
        <v>ND</v>
      </c>
      <c r="AC31" s="104">
        <f t="shared" si="4"/>
        <v>7.0150768247185873</v>
      </c>
      <c r="AD31" s="102"/>
      <c r="AE31" s="105">
        <f t="shared" si="6"/>
        <v>0.6</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40.597843698798997</v>
      </c>
      <c r="AY31" s="85"/>
      <c r="AZ31" s="85"/>
      <c r="BA31" s="82"/>
      <c r="BB31" s="82"/>
    </row>
    <row r="32" spans="1:54" ht="16" x14ac:dyDescent="0.2">
      <c r="A32" s="101" t="s">
        <v>1263</v>
      </c>
      <c r="B32" s="102">
        <v>2018</v>
      </c>
      <c r="C32" s="103">
        <v>8</v>
      </c>
      <c r="D32" s="102">
        <v>28</v>
      </c>
      <c r="E32" s="82"/>
      <c r="F32" s="131">
        <v>0.6</v>
      </c>
      <c r="G32" s="362" t="s">
        <v>761</v>
      </c>
      <c r="H32" s="82"/>
      <c r="I32" s="362">
        <v>24.5</v>
      </c>
      <c r="J32" s="226">
        <v>29.4</v>
      </c>
      <c r="K32" s="82"/>
      <c r="L32" s="82"/>
      <c r="M32" s="108"/>
      <c r="N32" s="137">
        <v>0.64300299463750943</v>
      </c>
      <c r="O32" s="82"/>
      <c r="P32" s="82"/>
      <c r="Q32" s="82"/>
      <c r="R32" s="140"/>
      <c r="S32" s="323">
        <v>48.259753539451808</v>
      </c>
      <c r="T32" s="137">
        <v>12.996759493670881</v>
      </c>
      <c r="U32" s="137">
        <v>8.6288271729957895</v>
      </c>
      <c r="V32" s="85"/>
      <c r="W32" s="85"/>
      <c r="X32" s="85"/>
      <c r="Y32" s="102">
        <f t="shared" si="0"/>
        <v>24.5</v>
      </c>
      <c r="Z32" s="102">
        <f t="shared" si="1"/>
        <v>297.64999999999998</v>
      </c>
      <c r="AA32" s="102">
        <f t="shared" si="2"/>
        <v>29.4</v>
      </c>
      <c r="AB32" s="102" t="str">
        <f t="shared" si="3"/>
        <v>ND</v>
      </c>
      <c r="AC32" s="104">
        <f t="shared" si="4"/>
        <v>7.027115176103468</v>
      </c>
      <c r="AD32" s="102"/>
      <c r="AE32" s="105">
        <f t="shared" si="6"/>
        <v>0.6</v>
      </c>
      <c r="AF32" s="102">
        <f t="shared" si="7"/>
        <v>0.64300299463750943</v>
      </c>
      <c r="AG32" s="105">
        <f t="shared" si="8"/>
        <v>12.996759493670881</v>
      </c>
      <c r="AH32" s="105">
        <f t="shared" si="9"/>
        <v>8.6288271729957895</v>
      </c>
      <c r="AI32" s="102">
        <f t="shared" ref="AI32" si="16">IF(Y32=" ", " ", IF(Y32&gt;0, SUM(AG32:AH32)))</f>
        <v>21.625586666666671</v>
      </c>
      <c r="AJ32" s="106">
        <f t="shared" si="11"/>
        <v>48.259753539451808</v>
      </c>
      <c r="AK32" s="107">
        <f t="shared" si="12"/>
        <v>47.616750544814295</v>
      </c>
      <c r="AL32" s="82"/>
      <c r="AM32" s="82"/>
      <c r="AN32" s="82"/>
      <c r="AO32" s="82"/>
      <c r="AP32" s="82"/>
      <c r="AQ32" s="82"/>
      <c r="AR32" s="82"/>
      <c r="AS32" s="82"/>
      <c r="AT32" s="82"/>
      <c r="AU32" s="82"/>
      <c r="AV32" s="82"/>
      <c r="AW32" s="82"/>
      <c r="AX32" s="82">
        <f>AVERAGE(AS30:AW30)</f>
        <v>40.597843698798997</v>
      </c>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t="str">
        <f t="shared" si="0"/>
        <v xml:space="preserve"> </v>
      </c>
      <c r="Z33" s="102" t="str">
        <f t="shared" si="1"/>
        <v xml:space="preserve"> </v>
      </c>
      <c r="AA33" s="102" t="str">
        <f t="shared" si="2"/>
        <v xml:space="preserve"> </v>
      </c>
      <c r="AB33" s="102" t="str">
        <f t="shared" si="3"/>
        <v xml:space="preserve"> </v>
      </c>
      <c r="AC33" s="104" t="str">
        <f t="shared" si="4"/>
        <v xml:space="preserve"> </v>
      </c>
      <c r="AD33" s="102" t="str">
        <f t="shared" si="5"/>
        <v xml:space="preserve"> </v>
      </c>
      <c r="AE33" s="105" t="str">
        <f t="shared" si="6"/>
        <v xml:space="preserve"> </v>
      </c>
      <c r="AF33" s="102" t="str">
        <f t="shared" si="7"/>
        <v xml:space="preserve"> </v>
      </c>
      <c r="AG33" s="105" t="str">
        <f t="shared" si="8"/>
        <v xml:space="preserve"> </v>
      </c>
      <c r="AH33" s="105" t="str">
        <f t="shared" si="9"/>
        <v xml:space="preserve"> </v>
      </c>
      <c r="AI33" s="102"/>
      <c r="AJ33" s="106" t="str">
        <f t="shared" si="11"/>
        <v xml:space="preserve"> </v>
      </c>
      <c r="AK33" s="107" t="str">
        <f t="shared" si="12"/>
        <v xml:space="preserve"> </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0.69269058978757725</v>
      </c>
      <c r="AE36" s="84">
        <f>_xlfn.AGGREGATE(1, 6,AE22:AE35)</f>
        <v>0.85090909090909084</v>
      </c>
      <c r="AF36" s="84">
        <f>_xlfn.AGGREGATE(1, 6,AF22:AF35)</f>
        <v>0.28126921278427042</v>
      </c>
      <c r="AG36" s="82"/>
      <c r="AH36" s="82"/>
      <c r="AI36" s="84">
        <f>_xlfn.AGGREGATE(1, 6,AI22:AI35)</f>
        <v>22.712116666666667</v>
      </c>
      <c r="AJ36" s="82"/>
      <c r="AK36" s="84">
        <f>_xlfn.AGGREGATE(1, 6,AK22:AK35)</f>
        <v>38.758580044126717</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0.69269058978757725</v>
      </c>
      <c r="AE37" s="126">
        <f>AVERAGE(AE22:AE33)</f>
        <v>0.85090909090909084</v>
      </c>
      <c r="AF37" s="126">
        <f>AVERAGE(AF22:AF33)</f>
        <v>0.28126921278427042</v>
      </c>
      <c r="AG37" s="126"/>
      <c r="AH37" s="126"/>
      <c r="AI37" s="126">
        <f>AVERAGE(AI23:AI32)</f>
        <v>22.712116666666667</v>
      </c>
      <c r="AJ37" s="126"/>
      <c r="AK37" s="127">
        <f>AVERAGE(AK23:AK32)</f>
        <v>38.758580044126717</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301</v>
      </c>
      <c r="C43" s="68" t="s">
        <v>757</v>
      </c>
      <c r="E43" s="69">
        <v>43654</v>
      </c>
      <c r="F43" t="s">
        <v>866</v>
      </c>
      <c r="G43" t="s">
        <v>871</v>
      </c>
      <c r="H43" s="68">
        <v>1</v>
      </c>
      <c r="I43" s="68" t="s">
        <v>760</v>
      </c>
      <c r="J43" s="326">
        <v>0.51666666666666705</v>
      </c>
      <c r="K43" s="68">
        <v>2</v>
      </c>
      <c r="L43">
        <v>1</v>
      </c>
      <c r="M43" t="s">
        <v>787</v>
      </c>
      <c r="N43" t="s">
        <v>875</v>
      </c>
      <c r="O43" s="205" t="s">
        <v>761</v>
      </c>
      <c r="P43" s="131" t="s">
        <v>761</v>
      </c>
      <c r="Q43" s="68">
        <v>1.1000000000000001</v>
      </c>
      <c r="R43" s="68">
        <v>1.1000000000000001</v>
      </c>
      <c r="S43" s="131">
        <v>1.1000000000000001</v>
      </c>
      <c r="T43" s="68">
        <v>1.35</v>
      </c>
      <c r="U43" s="70">
        <v>0.81481481481481488</v>
      </c>
      <c r="V43" s="68">
        <v>0.15</v>
      </c>
      <c r="W43" s="77">
        <v>0.33611111111111108</v>
      </c>
      <c r="X43" s="359">
        <v>25</v>
      </c>
      <c r="Y43" s="68">
        <v>8.6300000000000008</v>
      </c>
      <c r="Z43" s="365">
        <v>7.4017650920280715</v>
      </c>
      <c r="AA43" s="68" t="s">
        <v>761</v>
      </c>
      <c r="AB43" s="226">
        <v>27</v>
      </c>
      <c r="AC43" s="216">
        <v>42.4</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301</v>
      </c>
      <c r="C44" s="68" t="s">
        <v>764</v>
      </c>
      <c r="E44" s="69">
        <v>43654</v>
      </c>
      <c r="F44" t="s">
        <v>866</v>
      </c>
      <c r="G44" t="s">
        <v>871</v>
      </c>
      <c r="H44" s="68">
        <v>1</v>
      </c>
      <c r="I44" s="68" t="s">
        <v>760</v>
      </c>
      <c r="J44" s="326">
        <v>0.51666666666666705</v>
      </c>
      <c r="K44" s="68">
        <v>2</v>
      </c>
      <c r="L44">
        <v>1</v>
      </c>
      <c r="M44" t="s">
        <v>787</v>
      </c>
      <c r="N44" t="s">
        <v>875</v>
      </c>
      <c r="O44" s="205" t="s">
        <v>761</v>
      </c>
      <c r="P44" s="131" t="s">
        <v>761</v>
      </c>
      <c r="Q44" s="68">
        <v>1.1000000000000001</v>
      </c>
      <c r="R44" s="68">
        <v>1.1000000000000001</v>
      </c>
      <c r="S44" s="131">
        <v>1.1000000000000001</v>
      </c>
      <c r="T44" s="68">
        <v>1.35</v>
      </c>
      <c r="U44" s="70">
        <v>0.81481481481481488</v>
      </c>
      <c r="V44" s="68">
        <v>0.6</v>
      </c>
      <c r="W44" s="68" t="s">
        <v>761</v>
      </c>
      <c r="X44" s="359">
        <v>24.8</v>
      </c>
      <c r="Y44" s="68">
        <v>5.72</v>
      </c>
      <c r="Z44" s="365">
        <v>4.8520642423834417</v>
      </c>
      <c r="AA44" s="68" t="s">
        <v>761</v>
      </c>
      <c r="AB44" s="226">
        <v>28.9</v>
      </c>
      <c r="AC44" s="216">
        <v>44.8</v>
      </c>
      <c r="AD44" s="72">
        <v>0.34337349397590361</v>
      </c>
      <c r="AE44" s="72">
        <v>0.49119078896530399</v>
      </c>
      <c r="AF44" s="72">
        <v>4.5239215686274502E-2</v>
      </c>
      <c r="AG44" s="137">
        <v>0.53643000465157853</v>
      </c>
      <c r="AH44" s="75">
        <v>13.712207280049531</v>
      </c>
      <c r="AI44" s="75">
        <v>14.248637284701109</v>
      </c>
      <c r="AJ44" s="72">
        <v>106.88815283304284</v>
      </c>
      <c r="AK44" s="72">
        <v>15.922440457347854</v>
      </c>
      <c r="AL44" s="72">
        <v>6.7130508742908388</v>
      </c>
      <c r="AM44" s="72">
        <v>29.634647737397387</v>
      </c>
      <c r="AN44" s="137">
        <v>30.171077742048965</v>
      </c>
      <c r="AO44" s="137">
        <v>4.1817154166666661</v>
      </c>
      <c r="AP44" s="137">
        <v>0.12064</v>
      </c>
      <c r="AQ44" s="70">
        <v>0.97195954580305965</v>
      </c>
      <c r="AR44" s="72">
        <v>4.302355416666666</v>
      </c>
      <c r="AS44" s="68"/>
      <c r="AT44" s="68" t="s">
        <v>761</v>
      </c>
      <c r="AX44" s="72"/>
    </row>
    <row r="45" spans="1:54" x14ac:dyDescent="0.2">
      <c r="A45" t="s">
        <v>756</v>
      </c>
      <c r="B45" t="s">
        <v>301</v>
      </c>
      <c r="C45" s="68" t="s">
        <v>765</v>
      </c>
      <c r="E45" s="69">
        <v>43654</v>
      </c>
      <c r="F45" t="s">
        <v>866</v>
      </c>
      <c r="G45" t="s">
        <v>871</v>
      </c>
      <c r="H45" s="68">
        <v>1</v>
      </c>
      <c r="I45" s="68" t="s">
        <v>760</v>
      </c>
      <c r="J45" s="326">
        <v>0.51666666666666705</v>
      </c>
      <c r="K45" s="68">
        <v>2</v>
      </c>
      <c r="L45">
        <v>1</v>
      </c>
      <c r="M45" t="s">
        <v>787</v>
      </c>
      <c r="N45" t="s">
        <v>875</v>
      </c>
      <c r="O45" s="205" t="s">
        <v>761</v>
      </c>
      <c r="P45" s="131" t="s">
        <v>761</v>
      </c>
      <c r="Q45" s="68">
        <v>1.1000000000000001</v>
      </c>
      <c r="R45" s="68">
        <v>1.1000000000000001</v>
      </c>
      <c r="S45" s="131">
        <v>1.1000000000000001</v>
      </c>
      <c r="T45" s="68">
        <v>1.35</v>
      </c>
      <c r="U45" s="70">
        <v>0.81481481481481488</v>
      </c>
      <c r="V45" s="68">
        <v>1.1000000000000001</v>
      </c>
      <c r="W45" s="77">
        <v>0.34375</v>
      </c>
      <c r="X45" s="359">
        <v>24.8</v>
      </c>
      <c r="Y45" s="68">
        <v>5.77</v>
      </c>
      <c r="Z45" s="365">
        <v>4.8805619579664477</v>
      </c>
      <c r="AA45" s="68" t="s">
        <v>761</v>
      </c>
      <c r="AB45" s="226">
        <v>29.4</v>
      </c>
      <c r="AC45" s="216">
        <v>45.7</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301</v>
      </c>
      <c r="C46" s="68" t="s">
        <v>757</v>
      </c>
      <c r="E46" s="69">
        <v>43665</v>
      </c>
      <c r="F46" t="s">
        <v>866</v>
      </c>
      <c r="G46" t="s">
        <v>910</v>
      </c>
      <c r="H46" s="68" t="s">
        <v>761</v>
      </c>
      <c r="I46" s="68" t="s">
        <v>760</v>
      </c>
      <c r="J46" s="326">
        <v>0.39861111111111103</v>
      </c>
      <c r="K46" s="68">
        <v>5</v>
      </c>
      <c r="L46">
        <v>3</v>
      </c>
      <c r="M46" t="s">
        <v>787</v>
      </c>
      <c r="N46" t="s">
        <v>911</v>
      </c>
      <c r="O46" s="205" t="s">
        <v>761</v>
      </c>
      <c r="P46" s="131" t="s">
        <v>761</v>
      </c>
      <c r="Q46" s="68">
        <v>0.95</v>
      </c>
      <c r="R46" s="68">
        <v>0.95</v>
      </c>
      <c r="S46" s="131">
        <v>0.95</v>
      </c>
      <c r="T46" s="68">
        <v>0.95</v>
      </c>
      <c r="U46" s="70">
        <v>1</v>
      </c>
      <c r="V46" s="68">
        <v>0.15</v>
      </c>
      <c r="W46" s="77">
        <v>0.29583333333333334</v>
      </c>
      <c r="X46" s="359">
        <v>25.3</v>
      </c>
      <c r="Y46" s="68">
        <v>4.3</v>
      </c>
      <c r="Z46" s="365">
        <v>3.6892254538497076</v>
      </c>
      <c r="AA46" s="68" t="s">
        <v>761</v>
      </c>
      <c r="AB46" s="226">
        <v>27</v>
      </c>
      <c r="AC46" s="216">
        <v>42.3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301</v>
      </c>
      <c r="C47" s="68" t="s">
        <v>764</v>
      </c>
      <c r="E47" s="69">
        <v>43665</v>
      </c>
      <c r="F47" t="s">
        <v>866</v>
      </c>
      <c r="G47" t="s">
        <v>910</v>
      </c>
      <c r="H47" s="68" t="s">
        <v>761</v>
      </c>
      <c r="I47" s="68" t="s">
        <v>760</v>
      </c>
      <c r="J47" s="326">
        <v>0.39861111111111103</v>
      </c>
      <c r="K47" s="68">
        <v>5</v>
      </c>
      <c r="L47">
        <v>3</v>
      </c>
      <c r="M47" t="s">
        <v>787</v>
      </c>
      <c r="N47" t="s">
        <v>911</v>
      </c>
      <c r="O47" s="205" t="s">
        <v>761</v>
      </c>
      <c r="P47" s="131" t="s">
        <v>761</v>
      </c>
      <c r="Q47" s="68">
        <v>0.95</v>
      </c>
      <c r="R47" s="68">
        <v>0.95</v>
      </c>
      <c r="S47" s="131">
        <v>0.95</v>
      </c>
      <c r="T47" s="68">
        <v>0.95</v>
      </c>
      <c r="U47" s="70">
        <v>1</v>
      </c>
      <c r="V47" s="68">
        <v>0.4</v>
      </c>
      <c r="W47" s="77">
        <v>0.2986111111111111</v>
      </c>
      <c r="X47" s="359">
        <v>25.2</v>
      </c>
      <c r="Y47" s="68">
        <v>3.86</v>
      </c>
      <c r="Z47" s="365">
        <v>3.3151250662323584</v>
      </c>
      <c r="AA47" s="68" t="s">
        <v>761</v>
      </c>
      <c r="AB47" s="226">
        <v>26.8</v>
      </c>
      <c r="AC47" s="216">
        <v>42</v>
      </c>
      <c r="AD47" s="72">
        <v>1.2684515278499808</v>
      </c>
      <c r="AE47" s="72">
        <v>1.2645431328036318</v>
      </c>
      <c r="AF47" s="72">
        <v>0.20371290202409037</v>
      </c>
      <c r="AG47" s="137">
        <v>1.4682560348277223</v>
      </c>
      <c r="AH47" s="75">
        <v>17.960231308874626</v>
      </c>
      <c r="AI47" s="75">
        <v>19.428487343702347</v>
      </c>
      <c r="AJ47" s="72">
        <v>103.16611776472587</v>
      </c>
      <c r="AK47" s="72">
        <v>16.650415891008667</v>
      </c>
      <c r="AL47" s="72">
        <v>6.196008462493495</v>
      </c>
      <c r="AM47" s="72">
        <v>34.610647199883289</v>
      </c>
      <c r="AN47" s="137">
        <v>36.078903234711014</v>
      </c>
      <c r="AO47" s="137">
        <v>6.8609287499999994</v>
      </c>
      <c r="AP47" s="137">
        <v>2.5000000000000001E-2</v>
      </c>
      <c r="AQ47" s="70">
        <v>0.99636940768520144</v>
      </c>
      <c r="AR47" s="72">
        <v>6.8859287499999997</v>
      </c>
      <c r="AS47" s="68"/>
      <c r="AT47" s="68" t="s">
        <v>761</v>
      </c>
      <c r="AX47" s="72"/>
    </row>
    <row r="48" spans="1:54" x14ac:dyDescent="0.2">
      <c r="A48" t="s">
        <v>756</v>
      </c>
      <c r="B48" t="s">
        <v>301</v>
      </c>
      <c r="C48" s="68" t="s">
        <v>765</v>
      </c>
      <c r="E48" s="69">
        <v>43665</v>
      </c>
      <c r="F48" t="s">
        <v>866</v>
      </c>
      <c r="G48" t="s">
        <v>910</v>
      </c>
      <c r="H48" s="68" t="s">
        <v>761</v>
      </c>
      <c r="I48" s="68" t="s">
        <v>760</v>
      </c>
      <c r="J48" s="326">
        <v>0.39861111111111103</v>
      </c>
      <c r="K48" s="68">
        <v>5</v>
      </c>
      <c r="L48">
        <v>3</v>
      </c>
      <c r="M48" t="s">
        <v>787</v>
      </c>
      <c r="N48" t="s">
        <v>911</v>
      </c>
      <c r="O48" s="205" t="s">
        <v>761</v>
      </c>
      <c r="P48" s="131" t="s">
        <v>761</v>
      </c>
      <c r="Q48" s="68">
        <v>0.95</v>
      </c>
      <c r="R48" s="68">
        <v>0.95</v>
      </c>
      <c r="S48" s="131">
        <v>0.95</v>
      </c>
      <c r="T48" s="68">
        <v>0.95</v>
      </c>
      <c r="U48" s="70">
        <v>1</v>
      </c>
      <c r="V48" s="68">
        <v>0.8</v>
      </c>
      <c r="W48" s="77">
        <v>0.30138888888888887</v>
      </c>
      <c r="X48" s="359">
        <v>25.3</v>
      </c>
      <c r="Y48" s="68">
        <v>3.33</v>
      </c>
      <c r="Z48" s="365">
        <v>2.8537645276484502</v>
      </c>
      <c r="AA48" s="68" t="s">
        <v>761</v>
      </c>
      <c r="AB48" s="226">
        <v>27.2</v>
      </c>
      <c r="AC48" s="216">
        <v>42.6</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119.9</v>
      </c>
      <c r="AV48" s="322">
        <v>3.8368000000000002</v>
      </c>
      <c r="AX48" s="72"/>
      <c r="AY48" s="322"/>
    </row>
    <row r="49" spans="1:54" x14ac:dyDescent="0.2">
      <c r="A49" t="s">
        <v>756</v>
      </c>
      <c r="B49" t="s">
        <v>301</v>
      </c>
      <c r="C49" s="68" t="s">
        <v>757</v>
      </c>
      <c r="E49" s="69">
        <v>43682</v>
      </c>
      <c r="F49" t="s">
        <v>866</v>
      </c>
      <c r="G49" t="s">
        <v>932</v>
      </c>
      <c r="H49" s="68" t="s">
        <v>761</v>
      </c>
      <c r="I49" s="68" t="s">
        <v>760</v>
      </c>
      <c r="J49" s="326">
        <v>0.47916666666666669</v>
      </c>
      <c r="K49" s="68">
        <v>2</v>
      </c>
      <c r="L49">
        <v>1</v>
      </c>
      <c r="M49" t="s">
        <v>783</v>
      </c>
      <c r="N49" t="s">
        <v>935</v>
      </c>
      <c r="O49" s="205" t="s">
        <v>761</v>
      </c>
      <c r="P49" s="131" t="s">
        <v>761</v>
      </c>
      <c r="Q49" s="68">
        <v>0.95</v>
      </c>
      <c r="R49" s="68">
        <v>0.85</v>
      </c>
      <c r="S49" s="131">
        <v>0.9</v>
      </c>
      <c r="T49" s="68">
        <v>1.05</v>
      </c>
      <c r="U49" s="70">
        <v>0.8571428571428571</v>
      </c>
      <c r="V49" s="68">
        <v>0.15</v>
      </c>
      <c r="W49" s="77">
        <v>0.34375</v>
      </c>
      <c r="X49" s="359">
        <v>26.6</v>
      </c>
      <c r="Y49" s="68">
        <v>5.7</v>
      </c>
      <c r="Z49" s="365">
        <v>4.8588078269567117</v>
      </c>
      <c r="AA49" s="68" t="s">
        <v>761</v>
      </c>
      <c r="AB49" s="226">
        <v>28.4</v>
      </c>
      <c r="AC49" s="216">
        <v>44.3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301</v>
      </c>
      <c r="C50" s="68" t="s">
        <v>764</v>
      </c>
      <c r="E50" s="69">
        <v>43682</v>
      </c>
      <c r="F50" t="s">
        <v>866</v>
      </c>
      <c r="G50" t="s">
        <v>932</v>
      </c>
      <c r="H50" s="68" t="s">
        <v>761</v>
      </c>
      <c r="I50" s="68" t="s">
        <v>760</v>
      </c>
      <c r="J50" s="326">
        <v>0.47916666666666669</v>
      </c>
      <c r="K50" s="68">
        <v>2</v>
      </c>
      <c r="L50">
        <v>1</v>
      </c>
      <c r="M50" t="s">
        <v>783</v>
      </c>
      <c r="N50" t="s">
        <v>935</v>
      </c>
      <c r="O50" s="205" t="s">
        <v>761</v>
      </c>
      <c r="P50" s="131" t="s">
        <v>761</v>
      </c>
      <c r="Q50" s="68">
        <v>0.95</v>
      </c>
      <c r="R50" s="68">
        <v>0.85</v>
      </c>
      <c r="S50" s="131">
        <v>0.9</v>
      </c>
      <c r="T50" s="68">
        <v>1.05</v>
      </c>
      <c r="U50" s="70">
        <v>0.8571428571428571</v>
      </c>
      <c r="V50" s="68">
        <v>0.5</v>
      </c>
      <c r="W50" s="68" t="s">
        <v>761</v>
      </c>
      <c r="X50" s="359">
        <v>26.6</v>
      </c>
      <c r="Y50" s="68">
        <v>5.53</v>
      </c>
      <c r="Z50" s="365">
        <v>4.7165470493570654</v>
      </c>
      <c r="AA50" s="68" t="s">
        <v>761</v>
      </c>
      <c r="AB50" s="226">
        <v>28.3</v>
      </c>
      <c r="AC50" s="216">
        <v>44</v>
      </c>
      <c r="AD50" s="72">
        <v>0.38319541693189046</v>
      </c>
      <c r="AE50" s="72">
        <v>2.5000000000000001E-2</v>
      </c>
      <c r="AF50" s="72">
        <v>1.1842105263157897E-2</v>
      </c>
      <c r="AG50" s="137">
        <v>3.6842105263157898E-2</v>
      </c>
      <c r="AH50" s="75">
        <v>18.109594676346038</v>
      </c>
      <c r="AI50" s="75">
        <v>18.146436781609196</v>
      </c>
      <c r="AJ50" s="72">
        <v>228.95422693874869</v>
      </c>
      <c r="AK50" s="72">
        <v>35.655305909533489</v>
      </c>
      <c r="AL50" s="72">
        <v>6.4213227484196418</v>
      </c>
      <c r="AM50" s="72">
        <v>53.764900585879531</v>
      </c>
      <c r="AN50" s="137">
        <v>53.801742691142685</v>
      </c>
      <c r="AO50" s="137">
        <v>9.4697687499999983</v>
      </c>
      <c r="AP50" s="137">
        <v>0.35186666666666661</v>
      </c>
      <c r="AQ50" s="70">
        <v>0.9641743302678929</v>
      </c>
      <c r="AR50" s="72">
        <v>9.8216354166666644</v>
      </c>
      <c r="AS50" s="68"/>
      <c r="AT50" s="68" t="s">
        <v>761</v>
      </c>
      <c r="AX50" s="72"/>
    </row>
    <row r="51" spans="1:54" x14ac:dyDescent="0.2">
      <c r="A51" t="s">
        <v>756</v>
      </c>
      <c r="B51" t="s">
        <v>301</v>
      </c>
      <c r="C51" s="68" t="s">
        <v>765</v>
      </c>
      <c r="E51" s="69">
        <v>43682</v>
      </c>
      <c r="F51" t="s">
        <v>866</v>
      </c>
      <c r="G51" t="s">
        <v>932</v>
      </c>
      <c r="H51" s="68" t="s">
        <v>761</v>
      </c>
      <c r="I51" s="68" t="s">
        <v>760</v>
      </c>
      <c r="J51" s="326">
        <v>0.47916666666666669</v>
      </c>
      <c r="K51" s="68">
        <v>2</v>
      </c>
      <c r="L51">
        <v>1</v>
      </c>
      <c r="M51" t="s">
        <v>783</v>
      </c>
      <c r="N51" t="s">
        <v>935</v>
      </c>
      <c r="O51" s="205" t="s">
        <v>761</v>
      </c>
      <c r="P51" s="131" t="s">
        <v>761</v>
      </c>
      <c r="Q51" s="68">
        <v>0.95</v>
      </c>
      <c r="R51" s="68">
        <v>0.85</v>
      </c>
      <c r="S51" s="131">
        <v>0.9</v>
      </c>
      <c r="T51" s="68">
        <v>1.05</v>
      </c>
      <c r="U51" s="70">
        <v>0.8571428571428571</v>
      </c>
      <c r="V51" s="68">
        <v>1</v>
      </c>
      <c r="W51" s="68" t="s">
        <v>761</v>
      </c>
      <c r="X51" s="359">
        <v>26.6</v>
      </c>
      <c r="Y51" s="68">
        <v>5.19</v>
      </c>
      <c r="Z51" s="365">
        <v>4.4191005010183151</v>
      </c>
      <c r="AA51" s="68" t="s">
        <v>761</v>
      </c>
      <c r="AB51" s="226">
        <v>28.6</v>
      </c>
      <c r="AC51" s="216">
        <v>44.7</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301</v>
      </c>
      <c r="C52" s="68" t="s">
        <v>757</v>
      </c>
      <c r="E52" s="69">
        <v>43696</v>
      </c>
      <c r="F52" t="s">
        <v>866</v>
      </c>
      <c r="G52" t="s">
        <v>966</v>
      </c>
      <c r="H52" s="68">
        <v>1</v>
      </c>
      <c r="I52" s="68" t="s">
        <v>760</v>
      </c>
      <c r="J52" s="326">
        <v>0.38541666666666669</v>
      </c>
      <c r="K52" s="68">
        <v>3</v>
      </c>
      <c r="L52">
        <v>1</v>
      </c>
      <c r="M52" t="s">
        <v>773</v>
      </c>
      <c r="N52" t="s">
        <v>774</v>
      </c>
      <c r="O52" s="205">
        <v>24.6</v>
      </c>
      <c r="P52" s="131">
        <v>8.3699999999999992</v>
      </c>
      <c r="Q52" s="68" t="s">
        <v>761</v>
      </c>
      <c r="R52" s="68" t="s">
        <v>761</v>
      </c>
      <c r="S52" s="131">
        <v>0.76</v>
      </c>
      <c r="T52" s="68">
        <v>1.1000000000000001</v>
      </c>
      <c r="U52" s="70">
        <v>0.69090909090909081</v>
      </c>
      <c r="V52" s="68">
        <v>0.15</v>
      </c>
      <c r="W52" s="77">
        <v>0.35000000000000003</v>
      </c>
      <c r="X52" s="359">
        <v>26</v>
      </c>
      <c r="Y52" s="68">
        <v>5.5</v>
      </c>
      <c r="Z52" s="365">
        <v>4.7143562437135618</v>
      </c>
      <c r="AA52" s="68">
        <v>68.3</v>
      </c>
      <c r="AB52" s="226">
        <v>27.3</v>
      </c>
      <c r="AC52" s="216">
        <v>42.7</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301</v>
      </c>
      <c r="C53" s="68" t="s">
        <v>764</v>
      </c>
      <c r="E53" s="69">
        <v>43696</v>
      </c>
      <c r="F53" t="s">
        <v>866</v>
      </c>
      <c r="G53" t="s">
        <v>966</v>
      </c>
      <c r="H53" s="68">
        <v>1</v>
      </c>
      <c r="I53" s="68" t="s">
        <v>760</v>
      </c>
      <c r="J53" s="326">
        <v>0.38541666666666669</v>
      </c>
      <c r="K53" s="68">
        <v>3</v>
      </c>
      <c r="L53">
        <v>1</v>
      </c>
      <c r="M53" t="s">
        <v>773</v>
      </c>
      <c r="N53" t="s">
        <v>774</v>
      </c>
      <c r="O53" s="205">
        <v>24.6</v>
      </c>
      <c r="P53" s="131">
        <v>8.3699999999999992</v>
      </c>
      <c r="Q53" s="68" t="s">
        <v>761</v>
      </c>
      <c r="R53" s="68" t="s">
        <v>761</v>
      </c>
      <c r="S53" s="131">
        <v>0.76</v>
      </c>
      <c r="T53" s="68">
        <v>1.1000000000000001</v>
      </c>
      <c r="U53" s="70">
        <v>0.69090909090909081</v>
      </c>
      <c r="V53" s="68">
        <v>0.55000000000000004</v>
      </c>
      <c r="W53" s="77">
        <v>0.35069444444444442</v>
      </c>
      <c r="X53" s="359">
        <v>26</v>
      </c>
      <c r="Y53" s="68">
        <v>5.67</v>
      </c>
      <c r="Z53" s="365">
        <v>4.8381702462625356</v>
      </c>
      <c r="AA53" s="68">
        <v>69.599999999999994</v>
      </c>
      <c r="AB53" s="226">
        <v>28.1</v>
      </c>
      <c r="AC53" s="216">
        <v>43.9</v>
      </c>
      <c r="AD53" s="72">
        <v>0.23263157894736847</v>
      </c>
      <c r="AE53" s="72">
        <v>0.82518337408312936</v>
      </c>
      <c r="AF53" s="72">
        <v>2.5000000000000001E-2</v>
      </c>
      <c r="AG53" s="137">
        <v>0.85018337408312938</v>
      </c>
      <c r="AH53" s="75">
        <v>18.96968139941248</v>
      </c>
      <c r="AI53" s="75">
        <v>19.81986477349561</v>
      </c>
      <c r="AJ53" s="72">
        <v>143.444935956737</v>
      </c>
      <c r="AK53" s="72">
        <v>22.84485143227916</v>
      </c>
      <c r="AL53" s="72">
        <v>6.2790925290962134</v>
      </c>
      <c r="AM53" s="72">
        <v>41.814532831691636</v>
      </c>
      <c r="AN53" s="137">
        <v>42.664716205774766</v>
      </c>
      <c r="AO53" s="137">
        <v>12.709514556553273</v>
      </c>
      <c r="AP53" s="137">
        <v>12.787601392405058</v>
      </c>
      <c r="AQ53" s="70">
        <v>0.49846871238284157</v>
      </c>
      <c r="AR53" s="72">
        <v>25.497115948958331</v>
      </c>
      <c r="AS53" s="68"/>
      <c r="AT53" s="68" t="s">
        <v>761</v>
      </c>
      <c r="AX53" s="72"/>
    </row>
    <row r="54" spans="1:54" x14ac:dyDescent="0.2">
      <c r="A54" t="s">
        <v>756</v>
      </c>
      <c r="B54" t="s">
        <v>301</v>
      </c>
      <c r="C54" s="68" t="s">
        <v>765</v>
      </c>
      <c r="E54" s="69">
        <v>43696</v>
      </c>
      <c r="F54" t="s">
        <v>866</v>
      </c>
      <c r="G54" t="s">
        <v>966</v>
      </c>
      <c r="H54" s="68">
        <v>1</v>
      </c>
      <c r="I54" s="68" t="s">
        <v>760</v>
      </c>
      <c r="J54" s="326">
        <v>0.38541666666666669</v>
      </c>
      <c r="K54" s="68">
        <v>3</v>
      </c>
      <c r="L54">
        <v>1</v>
      </c>
      <c r="M54" t="s">
        <v>773</v>
      </c>
      <c r="N54" t="s">
        <v>774</v>
      </c>
      <c r="O54" s="205">
        <v>24.6</v>
      </c>
      <c r="P54" s="131">
        <v>8.3699999999999992</v>
      </c>
      <c r="Q54" s="68" t="s">
        <v>761</v>
      </c>
      <c r="R54" s="68" t="s">
        <v>761</v>
      </c>
      <c r="S54" s="131">
        <v>0.76</v>
      </c>
      <c r="T54" s="68">
        <v>1.1000000000000001</v>
      </c>
      <c r="U54" s="70">
        <v>0.69090909090909081</v>
      </c>
      <c r="V54" s="68">
        <v>0.8</v>
      </c>
      <c r="W54" s="77">
        <v>0.35138888888888892</v>
      </c>
      <c r="X54" s="359">
        <v>25.7</v>
      </c>
      <c r="Y54" s="68">
        <v>6.3</v>
      </c>
      <c r="Z54" s="365">
        <v>5.3861142252424612</v>
      </c>
      <c r="AA54" s="68">
        <v>77</v>
      </c>
      <c r="AB54" s="226">
        <v>27.7</v>
      </c>
      <c r="AC54" s="216">
        <v>43.4</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1263</v>
      </c>
      <c r="B61" s="102">
        <v>2019</v>
      </c>
      <c r="C61" s="103">
        <v>7</v>
      </c>
      <c r="D61" s="102">
        <v>8</v>
      </c>
      <c r="E61" s="82"/>
      <c r="F61" s="131">
        <v>1.1000000000000001</v>
      </c>
      <c r="G61" s="362">
        <v>7.4017650920280715</v>
      </c>
      <c r="H61" s="82"/>
      <c r="I61" s="364">
        <v>25</v>
      </c>
      <c r="J61" s="226">
        <v>27</v>
      </c>
      <c r="K61" s="82"/>
      <c r="L61" s="82"/>
      <c r="M61" s="108"/>
      <c r="N61" s="131" t="s">
        <v>763</v>
      </c>
      <c r="O61" s="82"/>
      <c r="P61" s="82"/>
      <c r="Q61" s="82"/>
      <c r="R61" s="140"/>
      <c r="S61" s="137" t="s">
        <v>763</v>
      </c>
      <c r="T61" s="131" t="s">
        <v>763</v>
      </c>
      <c r="U61" s="131" t="s">
        <v>763</v>
      </c>
      <c r="V61" s="85"/>
      <c r="W61" s="85"/>
      <c r="X61" s="85"/>
      <c r="Y61" s="102">
        <f>IF(C61&lt;6," ",IF(C61&lt;=9,I61, IF(C61&gt;=10," ")))</f>
        <v>25</v>
      </c>
      <c r="Z61" s="102">
        <f>IF(Y61=" ", " ", IF(Y61&gt;0, Y61+273.15))</f>
        <v>298.14999999999998</v>
      </c>
      <c r="AA61" s="102">
        <f>IF(C61&lt;6," ",IF(C61&lt;=9,J61, IF(C61&gt;=10," ")))</f>
        <v>27</v>
      </c>
      <c r="AB61" s="102">
        <f>IF(C61&lt;6," ",IF(C61&lt;=9,G61, IF(C61&gt;=10," ")))</f>
        <v>7.4017650920280715</v>
      </c>
      <c r="AC61" s="104">
        <f>IF(Y61=" "," ",IF(Y61&gt;0,EXP(-173.4292+249.6339*100/Z61+143.3483*LN(+Z61/100)-21.8492*Z61/100+AA61*(-0.033096+0.014259*Z61/100-0.0017*(Z61/100)^2))*1.4276))</f>
        <v>7.06218821209377</v>
      </c>
      <c r="AD61" s="102">
        <f>IF(Y61=" "," ",IF(Y61&gt;0,AB61/AC61))</f>
        <v>1.04808380486841</v>
      </c>
      <c r="AE61" s="105">
        <f>IF(C61&lt;6," ",IF(C61&lt;=9,F61, IF(C61&gt;=10," ")))</f>
        <v>1.1000000000000001</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1263</v>
      </c>
      <c r="B62" s="102">
        <v>2019</v>
      </c>
      <c r="C62" s="103">
        <v>7</v>
      </c>
      <c r="D62" s="102">
        <v>8</v>
      </c>
      <c r="E62" s="82"/>
      <c r="F62" s="131">
        <v>1.1000000000000001</v>
      </c>
      <c r="G62" s="362">
        <v>4.8520642423834417</v>
      </c>
      <c r="H62" s="82"/>
      <c r="I62" s="364">
        <v>24.8</v>
      </c>
      <c r="J62" s="226">
        <v>28.9</v>
      </c>
      <c r="K62" s="82"/>
      <c r="L62" s="82"/>
      <c r="M62" s="108"/>
      <c r="N62" s="137">
        <v>0.53643000465157853</v>
      </c>
      <c r="O62" s="82"/>
      <c r="P62" s="82"/>
      <c r="Q62" s="82"/>
      <c r="R62" s="140"/>
      <c r="S62" s="137">
        <v>30.171077742048965</v>
      </c>
      <c r="T62" s="137">
        <v>4.1817154166666661</v>
      </c>
      <c r="U62" s="137">
        <v>0.12064</v>
      </c>
      <c r="V62" s="85"/>
      <c r="W62" s="85"/>
      <c r="X62" s="85"/>
      <c r="Y62" s="102">
        <f t="shared" ref="Y62:Y72" si="17">IF(C62&lt;6," ",IF(C62&lt;=9,I62, IF(C62&gt;=10," ")))</f>
        <v>24.8</v>
      </c>
      <c r="Z62" s="102">
        <f t="shared" ref="Z62:Z72" si="18">IF(Y62=" ", " ", IF(Y62&gt;0, Y62+273.15))</f>
        <v>297.95</v>
      </c>
      <c r="AA62" s="102">
        <f t="shared" ref="AA62:AA72" si="19">IF(C62&lt;6," ",IF(C62&lt;=9,J62, IF(C62&gt;=10," ")))</f>
        <v>28.9</v>
      </c>
      <c r="AB62" s="102">
        <f t="shared" ref="AB62:AB72" si="20">IF(C62&lt;6," ",IF(C62&lt;=9,G62, IF(C62&gt;=10," ")))</f>
        <v>4.8520642423834417</v>
      </c>
      <c r="AC62" s="104">
        <f t="shared" ref="AC62:AC72" si="21">IF(Y62=" "," ",IF(Y62&gt;0,EXP(-173.4292+249.6339*100/Z62+143.3483*LN(+Z62/100)-21.8492*Z62/100+AA62*(-0.033096+0.014259*Z62/100-0.0017*(Z62/100)^2))*1.4276))</f>
        <v>7.0104837949025267</v>
      </c>
      <c r="AD62" s="102">
        <f t="shared" ref="AD62:AD72" si="22">IF(Y62=" "," ",IF(Y62&gt;0,AB62/AC62))</f>
        <v>0.69211546368761057</v>
      </c>
      <c r="AE62" s="105">
        <f t="shared" ref="AE62:AE72" si="23">IF(C62&lt;6," ",IF(C62&lt;=9,F62, IF(C62&gt;=10," ")))</f>
        <v>1.1000000000000001</v>
      </c>
      <c r="AF62" s="102">
        <f t="shared" ref="AF62:AF72" si="24">IF(Y62=" "," ",N62)</f>
        <v>0.53643000465157853</v>
      </c>
      <c r="AG62" s="105">
        <f t="shared" ref="AG62:AG72" si="25">IF(C62&lt;6," ",IF(C62&lt;=9,T62, IF(C62&gt;=10," ")))</f>
        <v>4.1817154166666661</v>
      </c>
      <c r="AH62" s="105">
        <f t="shared" ref="AH62:AH72" si="26">IF(C62&lt;6," ",IF(C62&lt;=9,U62, IF(C62&gt;=10," ")))</f>
        <v>0.12064</v>
      </c>
      <c r="AI62" s="102">
        <f t="shared" ref="AI62" si="27">IF(Y62=" ", " ", IF(Y62&gt;0, SUM(AG62:AH62)))</f>
        <v>4.302355416666666</v>
      </c>
      <c r="AJ62" s="106">
        <f t="shared" ref="AJ62:AJ72" si="28">IF(C62&lt;6," ",IF(C62&lt;=9,S62, IF(C62&gt;=10," ")))</f>
        <v>30.171077742048965</v>
      </c>
      <c r="AK62" s="107">
        <f t="shared" ref="AK62:AK71" si="29">IF(Y62=" ", " ", IF(Y62&gt;0, AJ62-AF62))</f>
        <v>29.634647737397387</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1263</v>
      </c>
      <c r="B63" s="102">
        <v>2019</v>
      </c>
      <c r="C63" s="103">
        <v>7</v>
      </c>
      <c r="D63" s="102">
        <v>8</v>
      </c>
      <c r="E63" s="82"/>
      <c r="F63" s="131">
        <v>1.1000000000000001</v>
      </c>
      <c r="G63" s="362">
        <v>4.8805619579664477</v>
      </c>
      <c r="H63" s="82"/>
      <c r="I63" s="364">
        <v>24.8</v>
      </c>
      <c r="J63" s="226">
        <v>29.4</v>
      </c>
      <c r="K63" s="82"/>
      <c r="L63" s="82"/>
      <c r="M63" s="108"/>
      <c r="N63" s="131" t="s">
        <v>763</v>
      </c>
      <c r="O63" s="82"/>
      <c r="P63" s="82"/>
      <c r="Q63" s="82"/>
      <c r="R63" s="140"/>
      <c r="S63" s="137" t="s">
        <v>763</v>
      </c>
      <c r="T63" s="131" t="s">
        <v>763</v>
      </c>
      <c r="U63" s="131" t="s">
        <v>763</v>
      </c>
      <c r="V63" s="85"/>
      <c r="W63" s="85"/>
      <c r="X63" s="85"/>
      <c r="Y63" s="102">
        <f t="shared" si="17"/>
        <v>24.8</v>
      </c>
      <c r="Z63" s="102">
        <f t="shared" si="18"/>
        <v>297.95</v>
      </c>
      <c r="AA63" s="102">
        <f t="shared" si="19"/>
        <v>29.4</v>
      </c>
      <c r="AB63" s="102">
        <f t="shared" si="20"/>
        <v>4.8805619579664477</v>
      </c>
      <c r="AC63" s="104">
        <f t="shared" si="21"/>
        <v>6.9905221404971707</v>
      </c>
      <c r="AD63" s="102">
        <f t="shared" si="22"/>
        <v>0.69816844291109548</v>
      </c>
      <c r="AE63" s="105">
        <f t="shared" si="23"/>
        <v>1.1000000000000001</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1263</v>
      </c>
      <c r="B64" s="102">
        <v>2019</v>
      </c>
      <c r="C64" s="103">
        <v>7</v>
      </c>
      <c r="D64" s="102">
        <v>19</v>
      </c>
      <c r="E64" s="82"/>
      <c r="F64" s="131">
        <v>0.95</v>
      </c>
      <c r="G64" s="362">
        <v>3.6892254538497076</v>
      </c>
      <c r="H64" s="82"/>
      <c r="I64" s="364">
        <v>25.3</v>
      </c>
      <c r="J64" s="226">
        <v>27</v>
      </c>
      <c r="K64" s="82"/>
      <c r="L64" s="82"/>
      <c r="M64" s="108"/>
      <c r="N64" s="131" t="s">
        <v>763</v>
      </c>
      <c r="O64" s="82"/>
      <c r="P64" s="82"/>
      <c r="Q64" s="82"/>
      <c r="R64" s="140"/>
      <c r="S64" s="137" t="s">
        <v>763</v>
      </c>
      <c r="T64" s="131" t="s">
        <v>763</v>
      </c>
      <c r="U64" s="131" t="s">
        <v>763</v>
      </c>
      <c r="V64" s="85"/>
      <c r="W64" s="85"/>
      <c r="X64" s="85"/>
      <c r="Y64" s="102">
        <f t="shared" si="17"/>
        <v>25.3</v>
      </c>
      <c r="Z64" s="102">
        <f t="shared" si="18"/>
        <v>298.45</v>
      </c>
      <c r="AA64" s="102">
        <f t="shared" si="19"/>
        <v>27</v>
      </c>
      <c r="AB64" s="102">
        <f t="shared" si="20"/>
        <v>3.6892254538497076</v>
      </c>
      <c r="AC64" s="104">
        <f t="shared" si="21"/>
        <v>7.0254804063540925</v>
      </c>
      <c r="AD64" s="102">
        <f t="shared" si="22"/>
        <v>0.52512073772393442</v>
      </c>
      <c r="AE64" s="105">
        <f t="shared" si="23"/>
        <v>0.95</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1263</v>
      </c>
      <c r="B65" s="102">
        <v>2019</v>
      </c>
      <c r="C65" s="103">
        <v>7</v>
      </c>
      <c r="D65" s="102">
        <v>19</v>
      </c>
      <c r="E65" s="82"/>
      <c r="F65" s="131">
        <v>0.95</v>
      </c>
      <c r="G65" s="362">
        <v>3.3151250662323584</v>
      </c>
      <c r="H65" s="82"/>
      <c r="I65" s="364">
        <v>25.2</v>
      </c>
      <c r="J65" s="226">
        <v>26.8</v>
      </c>
      <c r="K65" s="82"/>
      <c r="L65" s="82"/>
      <c r="M65" s="108"/>
      <c r="N65" s="137">
        <v>1.4682560348277223</v>
      </c>
      <c r="O65" s="82"/>
      <c r="P65" s="82"/>
      <c r="Q65" s="82"/>
      <c r="R65" s="140"/>
      <c r="S65" s="137">
        <v>36.078903234711014</v>
      </c>
      <c r="T65" s="137">
        <v>6.8609287499999994</v>
      </c>
      <c r="U65" s="137">
        <v>2.5000000000000001E-2</v>
      </c>
      <c r="V65" s="85"/>
      <c r="W65" s="85"/>
      <c r="X65" s="85"/>
      <c r="Y65" s="102">
        <f t="shared" si="17"/>
        <v>25.2</v>
      </c>
      <c r="Z65" s="102">
        <f t="shared" si="18"/>
        <v>298.34999999999997</v>
      </c>
      <c r="AA65" s="102">
        <f t="shared" si="19"/>
        <v>26.8</v>
      </c>
      <c r="AB65" s="102">
        <f t="shared" si="20"/>
        <v>3.3151250662323584</v>
      </c>
      <c r="AC65" s="104">
        <f t="shared" si="21"/>
        <v>7.0456851616244505</v>
      </c>
      <c r="AD65" s="102">
        <f t="shared" si="22"/>
        <v>0.47051847906698463</v>
      </c>
      <c r="AE65" s="105">
        <f t="shared" si="23"/>
        <v>0.95</v>
      </c>
      <c r="AF65" s="102">
        <f t="shared" si="24"/>
        <v>1.4682560348277223</v>
      </c>
      <c r="AG65" s="105">
        <f t="shared" si="25"/>
        <v>6.8609287499999994</v>
      </c>
      <c r="AH65" s="105">
        <f t="shared" si="26"/>
        <v>2.5000000000000001E-2</v>
      </c>
      <c r="AI65" s="102">
        <f t="shared" ref="AI65" si="30">IF(Y65=" ", " ", IF(Y65&gt;0, SUM(AG65:AH65)))</f>
        <v>6.8859287499999997</v>
      </c>
      <c r="AJ65" s="106">
        <f t="shared" si="28"/>
        <v>36.078903234711014</v>
      </c>
      <c r="AK65" s="107">
        <f t="shared" si="29"/>
        <v>34.610647199883289</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1263</v>
      </c>
      <c r="B66" s="102">
        <v>2019</v>
      </c>
      <c r="C66" s="103">
        <v>7</v>
      </c>
      <c r="D66" s="102">
        <v>19</v>
      </c>
      <c r="E66" s="82"/>
      <c r="F66" s="131">
        <v>0.95</v>
      </c>
      <c r="G66" s="362">
        <v>2.8537645276484502</v>
      </c>
      <c r="H66" s="82"/>
      <c r="I66" s="364">
        <v>25.3</v>
      </c>
      <c r="J66" s="226">
        <v>27.2</v>
      </c>
      <c r="K66" s="82"/>
      <c r="L66" s="82"/>
      <c r="M66" s="108"/>
      <c r="N66" s="131" t="s">
        <v>763</v>
      </c>
      <c r="O66" s="82"/>
      <c r="P66" s="82"/>
      <c r="Q66" s="82"/>
      <c r="R66" s="140"/>
      <c r="S66" s="137" t="s">
        <v>763</v>
      </c>
      <c r="T66" s="131" t="s">
        <v>763</v>
      </c>
      <c r="U66" s="131" t="s">
        <v>763</v>
      </c>
      <c r="V66" s="85"/>
      <c r="W66" s="85"/>
      <c r="X66" s="85"/>
      <c r="Y66" s="102">
        <f t="shared" si="17"/>
        <v>25.3</v>
      </c>
      <c r="Z66" s="102">
        <f t="shared" si="18"/>
        <v>298.45</v>
      </c>
      <c r="AA66" s="102">
        <f t="shared" si="19"/>
        <v>27.2</v>
      </c>
      <c r="AB66" s="102">
        <f t="shared" si="20"/>
        <v>2.8537645276484502</v>
      </c>
      <c r="AC66" s="104">
        <f t="shared" si="21"/>
        <v>7.0175007318472442</v>
      </c>
      <c r="AD66" s="102">
        <f t="shared" si="22"/>
        <v>0.40666394442929293</v>
      </c>
      <c r="AE66" s="105">
        <f t="shared" si="23"/>
        <v>0.95</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1263</v>
      </c>
      <c r="B67" s="102">
        <v>2019</v>
      </c>
      <c r="C67" s="103">
        <v>8</v>
      </c>
      <c r="D67" s="102">
        <v>5</v>
      </c>
      <c r="E67" s="82"/>
      <c r="F67" s="131">
        <v>0.9</v>
      </c>
      <c r="G67" s="362">
        <v>4.8588078269567117</v>
      </c>
      <c r="H67" s="82"/>
      <c r="I67" s="364">
        <v>26.6</v>
      </c>
      <c r="J67" s="226">
        <v>28.4</v>
      </c>
      <c r="K67" s="82"/>
      <c r="L67" s="82"/>
      <c r="M67" s="82"/>
      <c r="N67" s="131" t="s">
        <v>763</v>
      </c>
      <c r="O67" s="82"/>
      <c r="P67" s="82"/>
      <c r="Q67" s="82"/>
      <c r="R67" s="140"/>
      <c r="S67" s="137" t="s">
        <v>763</v>
      </c>
      <c r="T67" s="131" t="s">
        <v>763</v>
      </c>
      <c r="U67" s="131" t="s">
        <v>763</v>
      </c>
      <c r="V67" s="85"/>
      <c r="W67" s="85"/>
      <c r="X67" s="85"/>
      <c r="Y67" s="102">
        <f t="shared" si="17"/>
        <v>26.6</v>
      </c>
      <c r="Z67" s="102">
        <f t="shared" si="18"/>
        <v>299.75</v>
      </c>
      <c r="AA67" s="102">
        <f t="shared" si="19"/>
        <v>28.4</v>
      </c>
      <c r="AB67" s="102">
        <f t="shared" si="20"/>
        <v>4.8588078269567117</v>
      </c>
      <c r="AC67" s="104">
        <f t="shared" si="21"/>
        <v>6.8165087502862747</v>
      </c>
      <c r="AD67" s="102">
        <f t="shared" si="22"/>
        <v>0.71280005717775319</v>
      </c>
      <c r="AE67" s="105">
        <f t="shared" si="23"/>
        <v>0.9</v>
      </c>
      <c r="AF67" s="102" t="str">
        <f t="shared" si="24"/>
        <v>NS</v>
      </c>
      <c r="AG67" s="105" t="str">
        <f t="shared" si="25"/>
        <v>NS</v>
      </c>
      <c r="AH67" s="105" t="str">
        <f t="shared" si="26"/>
        <v>NS</v>
      </c>
      <c r="AI67" s="102"/>
      <c r="AJ67" s="106" t="str">
        <f t="shared" si="28"/>
        <v>NS</v>
      </c>
      <c r="AK67" s="107"/>
      <c r="AL67" s="82"/>
      <c r="AM67" s="82">
        <f>AD75</f>
        <v>0.67089865588668463</v>
      </c>
      <c r="AN67" s="82">
        <f>AE75</f>
        <v>0.9275000000000001</v>
      </c>
      <c r="AO67" s="82">
        <f>AF75</f>
        <v>0.72292787970639694</v>
      </c>
      <c r="AP67" s="82">
        <f>AI75</f>
        <v>11.626758883072915</v>
      </c>
      <c r="AQ67" s="113">
        <f>AK75</f>
        <v>39.956182088712964</v>
      </c>
      <c r="AR67" s="118"/>
      <c r="AS67" s="115" t="s">
        <v>497</v>
      </c>
      <c r="AT67" s="115" t="s">
        <v>497</v>
      </c>
      <c r="AU67" s="115" t="s">
        <v>497</v>
      </c>
      <c r="AV67" s="115" t="s">
        <v>497</v>
      </c>
      <c r="AW67" s="115" t="s">
        <v>497</v>
      </c>
      <c r="AX67" s="116" t="s">
        <v>498</v>
      </c>
      <c r="AY67" s="102"/>
      <c r="AZ67" s="102"/>
      <c r="BA67" s="82"/>
      <c r="BB67" s="82"/>
    </row>
    <row r="68" spans="1:54" ht="16" x14ac:dyDescent="0.2">
      <c r="A68" s="101" t="s">
        <v>1263</v>
      </c>
      <c r="B68" s="102">
        <v>2019</v>
      </c>
      <c r="C68" s="103">
        <v>8</v>
      </c>
      <c r="D68" s="102">
        <v>5</v>
      </c>
      <c r="E68" s="82"/>
      <c r="F68" s="131">
        <v>0.9</v>
      </c>
      <c r="G68" s="362">
        <v>4.7165470493570654</v>
      </c>
      <c r="H68" s="82"/>
      <c r="I68" s="364">
        <v>26.6</v>
      </c>
      <c r="J68" s="226">
        <v>28.3</v>
      </c>
      <c r="K68" s="82"/>
      <c r="L68" s="82"/>
      <c r="M68" s="108"/>
      <c r="N68" s="137">
        <v>3.6842105263157898E-2</v>
      </c>
      <c r="O68" s="82"/>
      <c r="P68" s="82"/>
      <c r="Q68" s="82"/>
      <c r="R68" s="140"/>
      <c r="S68" s="137">
        <v>53.801742691142685</v>
      </c>
      <c r="T68" s="137">
        <v>9.4697687499999983</v>
      </c>
      <c r="U68" s="137">
        <v>0.35186666666666661</v>
      </c>
      <c r="V68" s="85"/>
      <c r="W68" s="85"/>
      <c r="X68" s="85"/>
      <c r="Y68" s="102">
        <f t="shared" si="17"/>
        <v>26.6</v>
      </c>
      <c r="Z68" s="102">
        <f t="shared" si="18"/>
        <v>299.75</v>
      </c>
      <c r="AA68" s="102">
        <f t="shared" si="19"/>
        <v>28.3</v>
      </c>
      <c r="AB68" s="102">
        <f t="shared" si="20"/>
        <v>4.7165470493570654</v>
      </c>
      <c r="AC68" s="104">
        <f t="shared" si="21"/>
        <v>6.8203469510384505</v>
      </c>
      <c r="AD68" s="102">
        <f t="shared" si="22"/>
        <v>0.69154063322818715</v>
      </c>
      <c r="AE68" s="105">
        <f t="shared" si="23"/>
        <v>0.9</v>
      </c>
      <c r="AF68" s="102">
        <f t="shared" si="24"/>
        <v>3.6842105263157898E-2</v>
      </c>
      <c r="AG68" s="105">
        <f t="shared" si="25"/>
        <v>9.4697687499999983</v>
      </c>
      <c r="AH68" s="105">
        <f t="shared" si="26"/>
        <v>0.35186666666666661</v>
      </c>
      <c r="AI68" s="102">
        <f t="shared" ref="AI68" si="31">IF(Y68=" ", " ", IF(Y68&gt;0, SUM(AG68:AH68)))</f>
        <v>9.8216354166666644</v>
      </c>
      <c r="AJ68" s="106">
        <f t="shared" si="28"/>
        <v>53.801742691142685</v>
      </c>
      <c r="AK68" s="107">
        <f t="shared" si="29"/>
        <v>53.764900585879531</v>
      </c>
      <c r="AL68" s="82"/>
      <c r="AM68" s="82"/>
      <c r="AN68" s="82"/>
      <c r="AO68" s="82"/>
      <c r="AP68" s="85"/>
      <c r="AQ68" s="82"/>
      <c r="AR68" s="82"/>
      <c r="AS68" s="115">
        <f>((LN(AM67)-LN(0.4))/(LN(0.9)-LN(0.4))*100)</f>
        <v>63.772878808700916</v>
      </c>
      <c r="AT68" s="120">
        <f>((LN(AN67)-LN(0.6))/(LN(3)-LN(0.6))*100)</f>
        <v>27.063059463207374</v>
      </c>
      <c r="AU68" s="115">
        <f>((LN(AO67)-LN(10))/(LN(1)-LN(10))*100)</f>
        <v>114.09050263677494</v>
      </c>
      <c r="AV68" s="115">
        <f>((LN(AP67)-LN(10))/(LN(3)-LN(10))*100)</f>
        <v>-12.518899784328125</v>
      </c>
      <c r="AW68" s="115">
        <f>((LN(AQ67)-LN(43))/(LN(20)-LN(43))*100)</f>
        <v>9.591090018629286</v>
      </c>
      <c r="AX68" s="82"/>
      <c r="AY68" s="82"/>
      <c r="AZ68" s="82"/>
      <c r="BA68" s="82"/>
      <c r="BB68" s="82"/>
    </row>
    <row r="69" spans="1:54" ht="16" x14ac:dyDescent="0.2">
      <c r="A69" s="101" t="s">
        <v>1263</v>
      </c>
      <c r="B69" s="102">
        <v>2019</v>
      </c>
      <c r="C69" s="103">
        <v>8</v>
      </c>
      <c r="D69" s="102">
        <v>5</v>
      </c>
      <c r="E69" s="82"/>
      <c r="F69" s="131">
        <v>0.9</v>
      </c>
      <c r="G69" s="362">
        <v>4.4191005010183151</v>
      </c>
      <c r="H69" s="82"/>
      <c r="I69" s="364">
        <v>26.6</v>
      </c>
      <c r="J69" s="226">
        <v>28.6</v>
      </c>
      <c r="K69" s="82"/>
      <c r="L69" s="82"/>
      <c r="M69" s="108"/>
      <c r="N69" s="131" t="s">
        <v>763</v>
      </c>
      <c r="O69" s="82"/>
      <c r="P69" s="82"/>
      <c r="Q69" s="82"/>
      <c r="R69" s="140"/>
      <c r="S69" s="137" t="s">
        <v>763</v>
      </c>
      <c r="T69" s="131" t="s">
        <v>763</v>
      </c>
      <c r="U69" s="131" t="s">
        <v>763</v>
      </c>
      <c r="V69" s="85"/>
      <c r="W69" s="85"/>
      <c r="X69" s="85"/>
      <c r="Y69" s="102">
        <f t="shared" si="17"/>
        <v>26.6</v>
      </c>
      <c r="Z69" s="102">
        <f t="shared" si="18"/>
        <v>299.75</v>
      </c>
      <c r="AA69" s="102">
        <f t="shared" si="19"/>
        <v>28.6</v>
      </c>
      <c r="AB69" s="102">
        <f t="shared" si="20"/>
        <v>4.4191005010183151</v>
      </c>
      <c r="AC69" s="104">
        <f t="shared" si="21"/>
        <v>6.8088388274940677</v>
      </c>
      <c r="AD69" s="102">
        <f t="shared" si="22"/>
        <v>0.64902410131577837</v>
      </c>
      <c r="AE69" s="105">
        <f t="shared" si="23"/>
        <v>0.9</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63.772878808700916</v>
      </c>
      <c r="AT69" s="82">
        <f t="shared" ref="AT69:AW69" si="32">IF(AT68&gt;100, 100, IF(AT68&lt;0, 0, AT68))</f>
        <v>27.063059463207374</v>
      </c>
      <c r="AU69" s="82">
        <f t="shared" si="32"/>
        <v>100</v>
      </c>
      <c r="AV69" s="82">
        <f t="shared" si="32"/>
        <v>0</v>
      </c>
      <c r="AW69" s="82">
        <f t="shared" si="32"/>
        <v>9.591090018629286</v>
      </c>
      <c r="AX69" s="129">
        <f>AVERAGE(AS69:AW69)</f>
        <v>40.085405658107511</v>
      </c>
      <c r="AY69" s="84"/>
      <c r="AZ69" s="84"/>
      <c r="BA69" s="84" t="str">
        <f>IF(AX69&gt;65, "Acceptable; Ongoing Protection is Required", "Unacceptable; Immediate Restoration is Required")</f>
        <v>Unacceptable; Immediate Restoration is Required</v>
      </c>
      <c r="BB69" s="82"/>
    </row>
    <row r="70" spans="1:54" ht="16" x14ac:dyDescent="0.2">
      <c r="A70" s="101" t="s">
        <v>1263</v>
      </c>
      <c r="B70" s="102">
        <v>2019</v>
      </c>
      <c r="C70" s="103">
        <v>8</v>
      </c>
      <c r="D70" s="102">
        <v>19</v>
      </c>
      <c r="E70" s="82"/>
      <c r="F70" s="131">
        <v>0.76</v>
      </c>
      <c r="G70" s="362">
        <v>4.7143562437135618</v>
      </c>
      <c r="H70" s="82"/>
      <c r="I70" s="364">
        <v>26</v>
      </c>
      <c r="J70" s="226">
        <v>27.3</v>
      </c>
      <c r="K70" s="82"/>
      <c r="L70" s="82"/>
      <c r="M70" s="108"/>
      <c r="N70" s="131" t="s">
        <v>763</v>
      </c>
      <c r="O70" s="82"/>
      <c r="P70" s="82"/>
      <c r="Q70" s="82"/>
      <c r="R70" s="140"/>
      <c r="S70" s="137" t="s">
        <v>763</v>
      </c>
      <c r="T70" s="131" t="s">
        <v>763</v>
      </c>
      <c r="U70" s="131" t="s">
        <v>763</v>
      </c>
      <c r="V70" s="85"/>
      <c r="W70" s="85"/>
      <c r="X70" s="85"/>
      <c r="Y70" s="102">
        <f t="shared" si="17"/>
        <v>26</v>
      </c>
      <c r="Z70" s="102">
        <f t="shared" si="18"/>
        <v>299.14999999999998</v>
      </c>
      <c r="AA70" s="102">
        <f t="shared" si="19"/>
        <v>27.3</v>
      </c>
      <c r="AB70" s="102">
        <f t="shared" si="20"/>
        <v>4.7143562437135618</v>
      </c>
      <c r="AC70" s="104">
        <f t="shared" si="21"/>
        <v>6.929434222901679</v>
      </c>
      <c r="AD70" s="102">
        <f t="shared" si="22"/>
        <v>0.68033783019870264</v>
      </c>
      <c r="AE70" s="105">
        <f t="shared" si="23"/>
        <v>0.76</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40.085405658107511</v>
      </c>
      <c r="AY70" s="85"/>
      <c r="AZ70" s="85"/>
      <c r="BA70" s="82"/>
      <c r="BB70" s="82"/>
    </row>
    <row r="71" spans="1:54" ht="16" x14ac:dyDescent="0.2">
      <c r="A71" s="101" t="s">
        <v>1263</v>
      </c>
      <c r="B71" s="102">
        <v>2019</v>
      </c>
      <c r="C71" s="103">
        <v>8</v>
      </c>
      <c r="D71" s="102">
        <v>19</v>
      </c>
      <c r="E71" s="82"/>
      <c r="F71" s="131">
        <v>0.76</v>
      </c>
      <c r="G71" s="362">
        <v>4.8381702462625356</v>
      </c>
      <c r="H71" s="82"/>
      <c r="I71" s="364">
        <v>26</v>
      </c>
      <c r="J71" s="226">
        <v>28.1</v>
      </c>
      <c r="K71" s="82"/>
      <c r="L71" s="82"/>
      <c r="M71" s="108"/>
      <c r="N71" s="137">
        <v>0.85018337408312938</v>
      </c>
      <c r="O71" s="82"/>
      <c r="P71" s="82"/>
      <c r="Q71" s="82"/>
      <c r="R71" s="140"/>
      <c r="S71" s="137">
        <v>42.664716205774766</v>
      </c>
      <c r="T71" s="137">
        <v>12.709514556553273</v>
      </c>
      <c r="U71" s="137">
        <v>12.787601392405058</v>
      </c>
      <c r="V71" s="85"/>
      <c r="W71" s="85"/>
      <c r="X71" s="85"/>
      <c r="Y71" s="102">
        <f t="shared" si="17"/>
        <v>26</v>
      </c>
      <c r="Z71" s="102">
        <f t="shared" si="18"/>
        <v>299.14999999999998</v>
      </c>
      <c r="AA71" s="102">
        <f t="shared" si="19"/>
        <v>28.1</v>
      </c>
      <c r="AB71" s="102">
        <f t="shared" si="20"/>
        <v>4.8381702462625356</v>
      </c>
      <c r="AC71" s="104">
        <f t="shared" si="21"/>
        <v>6.8981638582616291</v>
      </c>
      <c r="AD71" s="102">
        <f t="shared" si="22"/>
        <v>0.70137073367256575</v>
      </c>
      <c r="AE71" s="105">
        <f t="shared" si="23"/>
        <v>0.76</v>
      </c>
      <c r="AF71" s="102">
        <f t="shared" si="24"/>
        <v>0.85018337408312938</v>
      </c>
      <c r="AG71" s="105">
        <f t="shared" si="25"/>
        <v>12.709514556553273</v>
      </c>
      <c r="AH71" s="105">
        <f t="shared" si="26"/>
        <v>12.787601392405058</v>
      </c>
      <c r="AI71" s="102">
        <f t="shared" ref="AI71" si="33">IF(Y71=" ", " ", IF(Y71&gt;0, SUM(AG71:AH71)))</f>
        <v>25.497115948958331</v>
      </c>
      <c r="AJ71" s="106">
        <f t="shared" si="28"/>
        <v>42.664716205774766</v>
      </c>
      <c r="AK71" s="107">
        <f t="shared" si="29"/>
        <v>41.814532831691636</v>
      </c>
      <c r="AL71" s="82"/>
      <c r="AM71" s="82"/>
      <c r="AN71" s="82"/>
      <c r="AO71" s="82"/>
      <c r="AP71" s="82"/>
      <c r="AQ71" s="82"/>
      <c r="AR71" s="82"/>
      <c r="AS71" s="82"/>
      <c r="AT71" s="82"/>
      <c r="AU71" s="82"/>
      <c r="AV71" s="82"/>
      <c r="AW71" s="82"/>
      <c r="AX71" s="82">
        <f>AVERAGE(AS69:AW69)</f>
        <v>40.085405658107511</v>
      </c>
      <c r="AY71" s="82"/>
      <c r="AZ71" s="82"/>
      <c r="BA71" s="82"/>
      <c r="BB71" s="82"/>
    </row>
    <row r="72" spans="1:54" ht="16" x14ac:dyDescent="0.2">
      <c r="A72" s="101" t="s">
        <v>1263</v>
      </c>
      <c r="B72" s="102">
        <v>2019</v>
      </c>
      <c r="C72" s="103">
        <v>8</v>
      </c>
      <c r="D72" s="102">
        <v>19</v>
      </c>
      <c r="E72" s="82"/>
      <c r="F72" s="131">
        <v>0.76</v>
      </c>
      <c r="G72" s="362">
        <v>5.3861142252424612</v>
      </c>
      <c r="H72" s="82"/>
      <c r="I72" s="364">
        <v>25.7</v>
      </c>
      <c r="J72" s="226">
        <v>27.7</v>
      </c>
      <c r="K72" s="82"/>
      <c r="L72" s="82"/>
      <c r="M72" s="82"/>
      <c r="N72" s="131" t="s">
        <v>763</v>
      </c>
      <c r="O72" s="82"/>
      <c r="P72" s="82"/>
      <c r="Q72" s="82"/>
      <c r="R72" s="140"/>
      <c r="S72" s="137" t="s">
        <v>763</v>
      </c>
      <c r="T72" s="131" t="s">
        <v>763</v>
      </c>
      <c r="U72" s="131" t="s">
        <v>763</v>
      </c>
      <c r="V72" s="85"/>
      <c r="W72" s="85"/>
      <c r="X72" s="85"/>
      <c r="Y72" s="102">
        <f t="shared" si="17"/>
        <v>25.7</v>
      </c>
      <c r="Z72" s="102">
        <f t="shared" si="18"/>
        <v>298.84999999999997</v>
      </c>
      <c r="AA72" s="102">
        <f t="shared" si="19"/>
        <v>27.7</v>
      </c>
      <c r="AB72" s="102">
        <f t="shared" si="20"/>
        <v>5.3861142252424612</v>
      </c>
      <c r="AC72" s="104">
        <f t="shared" si="21"/>
        <v>6.9494693314556182</v>
      </c>
      <c r="AD72" s="102">
        <f t="shared" si="22"/>
        <v>0.77503964235990075</v>
      </c>
      <c r="AE72" s="105">
        <f t="shared" si="23"/>
        <v>0.76</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0.67089865588668463</v>
      </c>
      <c r="AE75" s="84">
        <f>_xlfn.AGGREGATE(1, 6,AE61:AE74)</f>
        <v>0.9275000000000001</v>
      </c>
      <c r="AF75" s="84">
        <f>_xlfn.AGGREGATE(1, 6,AF61:AF74)</f>
        <v>0.72292787970639694</v>
      </c>
      <c r="AG75" s="82"/>
      <c r="AH75" s="82"/>
      <c r="AI75" s="84">
        <f>_xlfn.AGGREGATE(1, 6,AI61:AI74)</f>
        <v>11.626758883072915</v>
      </c>
      <c r="AJ75" s="82"/>
      <c r="AK75" s="84">
        <f>_xlfn.AGGREGATE(1, 6,AK61:AK74)</f>
        <v>39.956182088712964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0.67089865588668463</v>
      </c>
      <c r="AE76" s="126">
        <f>AVERAGE(AE61:AE72)</f>
        <v>0.9275000000000001</v>
      </c>
      <c r="AF76" s="126">
        <f>AVERAGE(AF62:AF71)</f>
        <v>0.72292787970639694</v>
      </c>
      <c r="AG76" s="126"/>
      <c r="AH76" s="126"/>
      <c r="AI76" s="126">
        <f>AVERAGE(AI62:AI71)</f>
        <v>11.626758883072915</v>
      </c>
      <c r="AJ76" s="126"/>
      <c r="AK76" s="127">
        <f>AVERAGE(AK62:AK69)</f>
        <v>39.3367318410534</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301</v>
      </c>
      <c r="C83" t="s">
        <v>757</v>
      </c>
      <c r="E83" s="147">
        <v>44020</v>
      </c>
      <c r="F83" s="68" t="s">
        <v>290</v>
      </c>
      <c r="G83" s="68" t="s">
        <v>996</v>
      </c>
      <c r="H83" s="68">
        <v>2</v>
      </c>
      <c r="I83" s="68" t="s">
        <v>982</v>
      </c>
      <c r="J83" s="77" t="s">
        <v>761</v>
      </c>
      <c r="K83" s="68">
        <v>3</v>
      </c>
      <c r="L83" s="68">
        <v>2</v>
      </c>
      <c r="M83" s="68" t="s">
        <v>820</v>
      </c>
      <c r="N83" s="68" t="s">
        <v>999</v>
      </c>
      <c r="O83" s="131" t="s">
        <v>761</v>
      </c>
      <c r="P83" s="131" t="s">
        <v>761</v>
      </c>
      <c r="Q83" s="68" t="s">
        <v>761</v>
      </c>
      <c r="R83" s="68" t="s">
        <v>761</v>
      </c>
      <c r="S83" s="131">
        <v>1.1000000000000001</v>
      </c>
      <c r="T83" s="68">
        <v>1.25</v>
      </c>
      <c r="U83" s="72">
        <v>0.88000000000000012</v>
      </c>
      <c r="V83" s="68">
        <v>0.15</v>
      </c>
      <c r="W83" s="77">
        <v>0.26944444444444443</v>
      </c>
      <c r="X83" s="372">
        <v>23.8</v>
      </c>
      <c r="Y83" s="79">
        <v>6.48</v>
      </c>
      <c r="Z83" s="365">
        <v>5.5059812098822674</v>
      </c>
      <c r="AA83" s="68" t="s">
        <v>761</v>
      </c>
      <c r="AB83" s="131">
        <v>28.4</v>
      </c>
      <c r="AC83" s="79">
        <v>44.5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301</v>
      </c>
      <c r="C84" t="s">
        <v>764</v>
      </c>
      <c r="E84" s="147">
        <v>44020</v>
      </c>
      <c r="F84" s="68" t="s">
        <v>290</v>
      </c>
      <c r="G84" s="68" t="s">
        <v>996</v>
      </c>
      <c r="H84" s="68">
        <v>2</v>
      </c>
      <c r="I84" s="68" t="s">
        <v>982</v>
      </c>
      <c r="J84" s="77" t="s">
        <v>761</v>
      </c>
      <c r="K84" s="68">
        <v>3</v>
      </c>
      <c r="L84" s="68">
        <v>2</v>
      </c>
      <c r="M84" s="68" t="s">
        <v>820</v>
      </c>
      <c r="N84" s="68" t="s">
        <v>999</v>
      </c>
      <c r="O84" s="131" t="s">
        <v>761</v>
      </c>
      <c r="P84" s="131" t="s">
        <v>761</v>
      </c>
      <c r="Q84" s="68" t="s">
        <v>761</v>
      </c>
      <c r="R84" s="68" t="s">
        <v>761</v>
      </c>
      <c r="S84" s="131">
        <v>1.1000000000000001</v>
      </c>
      <c r="T84" s="68">
        <v>1.25</v>
      </c>
      <c r="U84" s="72">
        <v>0.88000000000000012</v>
      </c>
      <c r="V84" s="68">
        <v>0.6</v>
      </c>
      <c r="W84" s="77" t="s">
        <v>761</v>
      </c>
      <c r="X84" s="372">
        <v>23.7</v>
      </c>
      <c r="Y84" s="79">
        <v>6.03</v>
      </c>
      <c r="Z84" s="365">
        <v>5.1142027735575137</v>
      </c>
      <c r="AA84" s="68" t="s">
        <v>761</v>
      </c>
      <c r="AB84" s="134">
        <v>28.7</v>
      </c>
      <c r="AC84" s="204">
        <v>44.6</v>
      </c>
      <c r="AD84" s="171">
        <v>0.20273711012094203</v>
      </c>
      <c r="AE84" s="72">
        <v>0.70464046822742499</v>
      </c>
      <c r="AF84" s="75">
        <v>2.5000000000000001E-2</v>
      </c>
      <c r="AG84" s="137">
        <v>0.72964046822742501</v>
      </c>
      <c r="AH84" s="75">
        <v>18.556578914094192</v>
      </c>
      <c r="AI84" s="72">
        <v>19.286219382321619</v>
      </c>
      <c r="AJ84" s="72">
        <v>88.228052352664861</v>
      </c>
      <c r="AK84" s="72">
        <v>13.123255677116635</v>
      </c>
      <c r="AL84" s="72">
        <v>6.7230308182222211</v>
      </c>
      <c r="AM84" s="75">
        <v>31.679834591210827</v>
      </c>
      <c r="AN84" s="137">
        <v>32.40947505943825</v>
      </c>
      <c r="AO84" s="137">
        <v>10.501142857142858</v>
      </c>
      <c r="AP84" s="137">
        <v>1.9372391741071442</v>
      </c>
      <c r="AQ84" s="70">
        <v>0.84425312156837973</v>
      </c>
      <c r="AR84" s="177">
        <v>12.438382031250002</v>
      </c>
      <c r="AS84" s="68"/>
      <c r="AT84" s="68"/>
      <c r="AU84" s="68" t="s">
        <v>763</v>
      </c>
      <c r="AV84" s="68" t="s">
        <v>763</v>
      </c>
      <c r="AW84" s="68"/>
      <c r="BA84" s="200"/>
      <c r="BB84" s="68"/>
      <c r="BC84" s="147"/>
      <c r="BD84" s="68"/>
      <c r="BE84" s="68"/>
    </row>
    <row r="85" spans="1:57" x14ac:dyDescent="0.2">
      <c r="A85" s="79" t="s">
        <v>756</v>
      </c>
      <c r="B85" t="s">
        <v>301</v>
      </c>
      <c r="C85" t="s">
        <v>765</v>
      </c>
      <c r="E85" s="147">
        <v>44020</v>
      </c>
      <c r="F85" s="68" t="s">
        <v>290</v>
      </c>
      <c r="G85" s="68" t="s">
        <v>996</v>
      </c>
      <c r="H85" s="68">
        <v>2</v>
      </c>
      <c r="I85" s="68" t="s">
        <v>982</v>
      </c>
      <c r="J85" s="77" t="s">
        <v>761</v>
      </c>
      <c r="K85" s="68">
        <v>3</v>
      </c>
      <c r="L85" s="68">
        <v>2</v>
      </c>
      <c r="M85" s="68" t="s">
        <v>820</v>
      </c>
      <c r="N85" s="68" t="s">
        <v>999</v>
      </c>
      <c r="O85" s="131" t="s">
        <v>761</v>
      </c>
      <c r="P85" s="131" t="s">
        <v>761</v>
      </c>
      <c r="Q85" s="68" t="s">
        <v>761</v>
      </c>
      <c r="R85" s="68" t="s">
        <v>761</v>
      </c>
      <c r="S85" s="131">
        <v>1.1000000000000001</v>
      </c>
      <c r="T85" s="68">
        <v>1.25</v>
      </c>
      <c r="U85" s="72">
        <v>0.88000000000000012</v>
      </c>
      <c r="V85" s="68">
        <v>1</v>
      </c>
      <c r="W85" s="77">
        <v>0.27708333333333335</v>
      </c>
      <c r="X85" s="372">
        <v>23.2</v>
      </c>
      <c r="Y85" s="79">
        <v>5.21</v>
      </c>
      <c r="Z85" s="365">
        <v>4.3780933950051484</v>
      </c>
      <c r="AA85" s="68" t="s">
        <v>761</v>
      </c>
      <c r="AB85" s="131">
        <v>30.2</v>
      </c>
      <c r="AC85" s="79">
        <v>46.9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301</v>
      </c>
      <c r="C86" t="s">
        <v>757</v>
      </c>
      <c r="E86" s="194">
        <v>44035</v>
      </c>
      <c r="F86" s="79" t="s">
        <v>290</v>
      </c>
      <c r="G86" s="79" t="s">
        <v>1013</v>
      </c>
      <c r="H86" s="68">
        <v>1</v>
      </c>
      <c r="I86" s="214" t="s">
        <v>982</v>
      </c>
      <c r="J86" s="77" t="s">
        <v>761</v>
      </c>
      <c r="K86" s="214">
        <v>3</v>
      </c>
      <c r="L86" s="79">
        <v>2</v>
      </c>
      <c r="M86" s="79" t="s">
        <v>812</v>
      </c>
      <c r="N86" s="79" t="s">
        <v>1016</v>
      </c>
      <c r="O86" s="131" t="s">
        <v>761</v>
      </c>
      <c r="P86" s="131" t="s">
        <v>761</v>
      </c>
      <c r="Q86" s="68">
        <v>1.1499999999999999</v>
      </c>
      <c r="R86" s="68">
        <v>1.1499999999999999</v>
      </c>
      <c r="S86" s="131">
        <v>1.1499999999999999</v>
      </c>
      <c r="T86" s="68">
        <v>1.1499999999999999</v>
      </c>
      <c r="U86" s="72">
        <v>1</v>
      </c>
      <c r="V86" s="68">
        <v>0.15</v>
      </c>
      <c r="W86" s="77">
        <v>0.2673611111111111</v>
      </c>
      <c r="X86" s="372">
        <v>27.7</v>
      </c>
      <c r="Y86" s="79">
        <v>7.37</v>
      </c>
      <c r="Z86" s="365">
        <v>6.2445213783718536</v>
      </c>
      <c r="AA86" s="68" t="s">
        <v>761</v>
      </c>
      <c r="AB86" s="131">
        <v>29.7</v>
      </c>
      <c r="AC86" s="79">
        <v>45.9</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301</v>
      </c>
      <c r="C87" t="s">
        <v>764</v>
      </c>
      <c r="E87" s="194">
        <v>44035</v>
      </c>
      <c r="F87" s="79" t="s">
        <v>290</v>
      </c>
      <c r="G87" s="79" t="s">
        <v>1013</v>
      </c>
      <c r="H87" s="68">
        <v>1</v>
      </c>
      <c r="I87" s="214" t="s">
        <v>982</v>
      </c>
      <c r="J87" s="77" t="s">
        <v>761</v>
      </c>
      <c r="K87" s="214">
        <v>3</v>
      </c>
      <c r="L87" s="79">
        <v>2</v>
      </c>
      <c r="M87" s="79" t="s">
        <v>812</v>
      </c>
      <c r="N87" s="79" t="s">
        <v>1016</v>
      </c>
      <c r="O87" s="131" t="s">
        <v>761</v>
      </c>
      <c r="P87" s="131" t="s">
        <v>761</v>
      </c>
      <c r="Q87" s="68">
        <v>1.1499999999999999</v>
      </c>
      <c r="R87" s="68">
        <v>1.1499999999999999</v>
      </c>
      <c r="S87" s="131">
        <v>1.1499999999999999</v>
      </c>
      <c r="T87" s="68">
        <v>1.1499999999999999</v>
      </c>
      <c r="U87" s="72">
        <v>1</v>
      </c>
      <c r="V87" s="68">
        <v>0.6</v>
      </c>
      <c r="W87" s="77">
        <v>0.27083333333333331</v>
      </c>
      <c r="X87" s="372">
        <v>27.4</v>
      </c>
      <c r="Y87" s="79">
        <v>6.3</v>
      </c>
      <c r="Z87" s="365">
        <v>5.3152464768509917</v>
      </c>
      <c r="AA87" s="68" t="s">
        <v>761</v>
      </c>
      <c r="AB87" s="134">
        <v>30.4</v>
      </c>
      <c r="AC87" s="204">
        <v>46.9</v>
      </c>
      <c r="AD87" s="171">
        <v>0.40038192234245701</v>
      </c>
      <c r="AE87" s="72">
        <v>0.24449877750611226</v>
      </c>
      <c r="AF87" s="72">
        <v>0.37254901960784309</v>
      </c>
      <c r="AG87" s="137">
        <v>0.61704779711395541</v>
      </c>
      <c r="AH87" s="75">
        <v>20.766240122958703</v>
      </c>
      <c r="AI87" s="72">
        <v>21.383287920072657</v>
      </c>
      <c r="AJ87" s="72">
        <v>159.34267082772672</v>
      </c>
      <c r="AK87" s="72">
        <v>23.623539458180016</v>
      </c>
      <c r="AL87" s="72">
        <v>6.7450803089776565</v>
      </c>
      <c r="AM87" s="75">
        <v>44.389779581138718</v>
      </c>
      <c r="AN87" s="137">
        <v>45.006827378252673</v>
      </c>
      <c r="AO87" s="137">
        <v>6.6720000000000006</v>
      </c>
      <c r="AP87" s="137">
        <v>0.83170000000000055</v>
      </c>
      <c r="AQ87" s="70">
        <v>0.88916134706877936</v>
      </c>
      <c r="AR87" s="177">
        <v>7.5037000000000011</v>
      </c>
      <c r="AS87" s="68"/>
      <c r="AT87" s="68"/>
      <c r="AU87" s="68" t="s">
        <v>763</v>
      </c>
      <c r="AV87" s="68" t="s">
        <v>763</v>
      </c>
      <c r="AW87" s="68"/>
      <c r="BA87" s="68"/>
      <c r="BB87" s="68"/>
      <c r="BC87" s="147"/>
      <c r="BD87" s="68"/>
      <c r="BE87" s="68"/>
    </row>
    <row r="88" spans="1:57" x14ac:dyDescent="0.2">
      <c r="A88" s="79" t="s">
        <v>756</v>
      </c>
      <c r="B88" t="s">
        <v>301</v>
      </c>
      <c r="C88" t="s">
        <v>765</v>
      </c>
      <c r="E88" s="194">
        <v>44035</v>
      </c>
      <c r="F88" s="79" t="s">
        <v>290</v>
      </c>
      <c r="G88" s="79" t="s">
        <v>1013</v>
      </c>
      <c r="H88" s="68">
        <v>1</v>
      </c>
      <c r="I88" s="214" t="s">
        <v>982</v>
      </c>
      <c r="J88" s="77" t="s">
        <v>761</v>
      </c>
      <c r="K88" s="214">
        <v>3</v>
      </c>
      <c r="L88" s="79">
        <v>2</v>
      </c>
      <c r="M88" s="79" t="s">
        <v>812</v>
      </c>
      <c r="N88" s="79" t="s">
        <v>1016</v>
      </c>
      <c r="O88" s="131" t="s">
        <v>761</v>
      </c>
      <c r="P88" s="131" t="s">
        <v>761</v>
      </c>
      <c r="Q88" s="68">
        <v>1.1499999999999999</v>
      </c>
      <c r="R88" s="68">
        <v>1.1499999999999999</v>
      </c>
      <c r="S88" s="131">
        <v>1.1499999999999999</v>
      </c>
      <c r="T88" s="68">
        <v>1.1499999999999999</v>
      </c>
      <c r="U88" s="72">
        <v>1</v>
      </c>
      <c r="V88" s="68">
        <v>1</v>
      </c>
      <c r="W88" s="77">
        <v>0.2722222222222222</v>
      </c>
      <c r="X88" s="372">
        <v>27</v>
      </c>
      <c r="Y88" s="79">
        <v>5.82</v>
      </c>
      <c r="Z88" s="365">
        <v>4.8832561622225183</v>
      </c>
      <c r="AA88" s="68" t="s">
        <v>761</v>
      </c>
      <c r="AB88" s="131">
        <v>31.3</v>
      </c>
      <c r="AC88" s="79">
        <v>48.1</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301</v>
      </c>
      <c r="C89" t="s">
        <v>757</v>
      </c>
      <c r="E89" s="147">
        <v>44049</v>
      </c>
      <c r="F89" s="68" t="s">
        <v>290</v>
      </c>
      <c r="G89" s="68" t="s">
        <v>1035</v>
      </c>
      <c r="H89" s="68">
        <v>1</v>
      </c>
      <c r="I89" s="68" t="s">
        <v>982</v>
      </c>
      <c r="J89" s="77" t="s">
        <v>761</v>
      </c>
      <c r="K89" s="215">
        <v>2</v>
      </c>
      <c r="L89" s="68">
        <v>1</v>
      </c>
      <c r="M89" s="68" t="s">
        <v>872</v>
      </c>
      <c r="N89" s="68" t="s">
        <v>1040</v>
      </c>
      <c r="O89" s="131" t="s">
        <v>761</v>
      </c>
      <c r="P89" s="131" t="s">
        <v>761</v>
      </c>
      <c r="Q89" s="68">
        <v>1.1000000000000001</v>
      </c>
      <c r="R89" s="68">
        <v>1.1000000000000001</v>
      </c>
      <c r="S89" s="131">
        <v>1.1000000000000001</v>
      </c>
      <c r="T89" s="68">
        <v>1.1000000000000001</v>
      </c>
      <c r="U89" s="72">
        <v>1</v>
      </c>
      <c r="V89" s="68">
        <v>0.15</v>
      </c>
      <c r="W89" s="77">
        <v>0.2722222222222222</v>
      </c>
      <c r="X89" s="372">
        <v>26.1</v>
      </c>
      <c r="Y89" s="79">
        <v>7.9</v>
      </c>
      <c r="Z89" s="365">
        <v>6.6548450272628434</v>
      </c>
      <c r="AA89" s="68" t="s">
        <v>761</v>
      </c>
      <c r="AB89" s="131">
        <v>30.4</v>
      </c>
      <c r="AC89" s="79">
        <v>47</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301</v>
      </c>
      <c r="C90" t="s">
        <v>764</v>
      </c>
      <c r="E90" s="147">
        <v>44049</v>
      </c>
      <c r="F90" s="68" t="s">
        <v>290</v>
      </c>
      <c r="G90" s="68" t="s">
        <v>1035</v>
      </c>
      <c r="H90" s="68">
        <v>1</v>
      </c>
      <c r="I90" s="68" t="s">
        <v>982</v>
      </c>
      <c r="J90" s="77" t="s">
        <v>761</v>
      </c>
      <c r="K90" s="215">
        <v>2</v>
      </c>
      <c r="L90" s="68">
        <v>1</v>
      </c>
      <c r="M90" s="68" t="s">
        <v>872</v>
      </c>
      <c r="N90" s="68" t="s">
        <v>1040</v>
      </c>
      <c r="O90" s="131" t="s">
        <v>761</v>
      </c>
      <c r="P90" s="131" t="s">
        <v>761</v>
      </c>
      <c r="Q90" s="68">
        <v>1.1000000000000001</v>
      </c>
      <c r="R90" s="68">
        <v>1.1000000000000001</v>
      </c>
      <c r="S90" s="131">
        <v>1.1000000000000001</v>
      </c>
      <c r="T90" s="68">
        <v>1.1000000000000001</v>
      </c>
      <c r="U90" s="72">
        <v>1</v>
      </c>
      <c r="V90" s="68">
        <v>0.5</v>
      </c>
      <c r="W90" s="77">
        <v>0.27777777777777779</v>
      </c>
      <c r="X90" s="372">
        <v>26.2</v>
      </c>
      <c r="Y90" s="79">
        <v>5.75</v>
      </c>
      <c r="Z90" s="365">
        <v>4.8333872095372072</v>
      </c>
      <c r="AA90" s="68" t="s">
        <v>761</v>
      </c>
      <c r="AB90" s="134">
        <v>30.8</v>
      </c>
      <c r="AC90" s="204">
        <v>47.7</v>
      </c>
      <c r="AD90" s="171">
        <v>0.4</v>
      </c>
      <c r="AE90" s="72">
        <v>0.29497098646034803</v>
      </c>
      <c r="AF90" s="72">
        <v>2.8585365853658534E-2</v>
      </c>
      <c r="AG90" s="137">
        <v>0.32355635231400659</v>
      </c>
      <c r="AH90" s="75">
        <v>10.61305955293134</v>
      </c>
      <c r="AI90" s="75">
        <v>10.936615905245347</v>
      </c>
      <c r="AJ90" s="72">
        <v>96.090077426594746</v>
      </c>
      <c r="AK90" s="72">
        <v>14.490477664126557</v>
      </c>
      <c r="AL90" s="72">
        <v>6.6312567227842845</v>
      </c>
      <c r="AM90" s="75">
        <v>25.103537217057898</v>
      </c>
      <c r="AN90" s="137">
        <v>25.427093569371902</v>
      </c>
      <c r="AO90" s="137">
        <v>1.976</v>
      </c>
      <c r="AP90" s="137">
        <v>3.0173000000000005</v>
      </c>
      <c r="AQ90" s="70">
        <v>0.39573027857328819</v>
      </c>
      <c r="AR90" s="177">
        <v>4.9933000000000005</v>
      </c>
      <c r="AS90" s="68"/>
      <c r="AT90" s="68"/>
      <c r="AU90" s="68" t="s">
        <v>763</v>
      </c>
      <c r="AV90" s="68" t="s">
        <v>763</v>
      </c>
      <c r="AW90" s="68"/>
    </row>
    <row r="91" spans="1:57" x14ac:dyDescent="0.2">
      <c r="A91" s="79" t="s">
        <v>756</v>
      </c>
      <c r="B91" t="s">
        <v>301</v>
      </c>
      <c r="C91" t="s">
        <v>765</v>
      </c>
      <c r="E91" s="147">
        <v>44049</v>
      </c>
      <c r="F91" s="68" t="s">
        <v>290</v>
      </c>
      <c r="G91" s="68" t="s">
        <v>1035</v>
      </c>
      <c r="H91" s="68">
        <v>1</v>
      </c>
      <c r="I91" s="68" t="s">
        <v>982</v>
      </c>
      <c r="J91" s="77" t="s">
        <v>761</v>
      </c>
      <c r="K91" s="215">
        <v>2</v>
      </c>
      <c r="L91" s="68">
        <v>1</v>
      </c>
      <c r="M91" s="68" t="s">
        <v>872</v>
      </c>
      <c r="N91" s="68" t="s">
        <v>1040</v>
      </c>
      <c r="O91" s="131" t="s">
        <v>761</v>
      </c>
      <c r="P91" s="131" t="s">
        <v>761</v>
      </c>
      <c r="Q91" s="68">
        <v>1.1000000000000001</v>
      </c>
      <c r="R91" s="68">
        <v>1.1000000000000001</v>
      </c>
      <c r="S91" s="131">
        <v>1.1000000000000001</v>
      </c>
      <c r="T91" s="68">
        <v>1.1000000000000001</v>
      </c>
      <c r="U91" s="72">
        <v>1</v>
      </c>
      <c r="V91" s="68">
        <v>0.9</v>
      </c>
      <c r="W91" s="77">
        <v>0.28125</v>
      </c>
      <c r="X91" s="372">
        <v>26.1</v>
      </c>
      <c r="Y91" s="79">
        <v>5.4</v>
      </c>
      <c r="Z91" s="365">
        <v>4.5029183642555619</v>
      </c>
      <c r="AA91" s="68" t="s">
        <v>761</v>
      </c>
      <c r="AB91" s="131">
        <v>32.200000000000003</v>
      </c>
      <c r="AC91" s="79">
        <v>49.5</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7" x14ac:dyDescent="0.2">
      <c r="A92" s="79" t="s">
        <v>756</v>
      </c>
      <c r="B92" t="s">
        <v>301</v>
      </c>
      <c r="C92" t="s">
        <v>757</v>
      </c>
      <c r="E92" s="147">
        <v>44064</v>
      </c>
      <c r="F92" s="68" t="s">
        <v>290</v>
      </c>
      <c r="G92" s="68" t="s">
        <v>1013</v>
      </c>
      <c r="H92" s="68">
        <v>1</v>
      </c>
      <c r="I92" s="68" t="s">
        <v>982</v>
      </c>
      <c r="J92" s="77" t="s">
        <v>761</v>
      </c>
      <c r="K92" s="217" t="s">
        <v>1051</v>
      </c>
      <c r="L92" s="68">
        <v>1</v>
      </c>
      <c r="M92" s="68" t="s">
        <v>812</v>
      </c>
      <c r="N92" s="68" t="s">
        <v>1054</v>
      </c>
      <c r="O92" s="131" t="s">
        <v>761</v>
      </c>
      <c r="P92" s="131" t="s">
        <v>761</v>
      </c>
      <c r="Q92" s="68">
        <v>1.1000000000000001</v>
      </c>
      <c r="R92" s="68">
        <v>1.1000000000000001</v>
      </c>
      <c r="S92" s="131">
        <v>1.1000000000000001</v>
      </c>
      <c r="T92" s="68">
        <v>1.1000000000000001</v>
      </c>
      <c r="U92" s="72">
        <v>1</v>
      </c>
      <c r="V92" s="68">
        <v>0.15</v>
      </c>
      <c r="W92" s="77">
        <v>0.26527777777777778</v>
      </c>
      <c r="X92" s="372">
        <v>22.8</v>
      </c>
      <c r="Y92" s="79">
        <v>6.22</v>
      </c>
      <c r="Z92" s="365">
        <v>5.2574629018457619</v>
      </c>
      <c r="AA92" s="68" t="s">
        <v>761</v>
      </c>
      <c r="AB92" s="131">
        <v>29.1</v>
      </c>
      <c r="AC92" s="79">
        <v>45.1</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301</v>
      </c>
      <c r="C93" t="s">
        <v>764</v>
      </c>
      <c r="E93" s="147">
        <v>44064</v>
      </c>
      <c r="F93" s="68" t="s">
        <v>290</v>
      </c>
      <c r="G93" s="68" t="s">
        <v>1013</v>
      </c>
      <c r="H93" s="68">
        <v>1</v>
      </c>
      <c r="I93" s="68" t="s">
        <v>982</v>
      </c>
      <c r="J93" s="77" t="s">
        <v>761</v>
      </c>
      <c r="K93" s="217" t="s">
        <v>1051</v>
      </c>
      <c r="L93" s="68">
        <v>1</v>
      </c>
      <c r="M93" s="68" t="s">
        <v>812</v>
      </c>
      <c r="N93" s="68" t="s">
        <v>1054</v>
      </c>
      <c r="O93" s="131" t="s">
        <v>761</v>
      </c>
      <c r="P93" s="131" t="s">
        <v>761</v>
      </c>
      <c r="Q93" s="68">
        <v>1.1000000000000001</v>
      </c>
      <c r="R93" s="68">
        <v>1.1000000000000001</v>
      </c>
      <c r="S93" s="131">
        <v>1.1000000000000001</v>
      </c>
      <c r="T93" s="68">
        <v>1.1000000000000001</v>
      </c>
      <c r="U93" s="72">
        <v>1</v>
      </c>
      <c r="V93" s="68">
        <v>0.5</v>
      </c>
      <c r="W93" s="77">
        <v>0.26666666666666666</v>
      </c>
      <c r="X93" s="372">
        <v>23.1</v>
      </c>
      <c r="Y93" s="79">
        <v>6.11</v>
      </c>
      <c r="Z93" s="365">
        <v>5.139655685278556</v>
      </c>
      <c r="AA93" s="68" t="s">
        <v>761</v>
      </c>
      <c r="AB93" s="134">
        <v>30</v>
      </c>
      <c r="AC93" s="204">
        <v>46.4</v>
      </c>
      <c r="AD93" s="171">
        <v>0.14999999999999997</v>
      </c>
      <c r="AE93" s="72">
        <v>0.20466467597449689</v>
      </c>
      <c r="AF93" s="75">
        <v>2.5000000000000001E-2</v>
      </c>
      <c r="AG93" s="137">
        <v>0.22966467597449688</v>
      </c>
      <c r="AH93" s="75">
        <v>32.255174579524663</v>
      </c>
      <c r="AI93" s="72">
        <v>32.484839255499161</v>
      </c>
      <c r="AJ93" s="72">
        <v>120.07331167880238</v>
      </c>
      <c r="AK93" s="72">
        <v>19.060301933063148</v>
      </c>
      <c r="AL93" s="72">
        <v>6.2996542290086177</v>
      </c>
      <c r="AM93" s="75">
        <v>51.315476512587807</v>
      </c>
      <c r="AN93" s="137">
        <v>51.545141188562312</v>
      </c>
      <c r="AO93" s="137">
        <v>7.4359999999999999</v>
      </c>
      <c r="AP93" s="137">
        <v>2.6</v>
      </c>
      <c r="AQ93" s="70">
        <v>0.74093264248704671</v>
      </c>
      <c r="AR93" s="177">
        <v>10.036</v>
      </c>
      <c r="AS93" s="68"/>
      <c r="AT93" s="68"/>
      <c r="AU93" s="68" t="s">
        <v>763</v>
      </c>
      <c r="AV93" s="68" t="s">
        <v>763</v>
      </c>
      <c r="AW93" s="68"/>
    </row>
    <row r="94" spans="1:57" x14ac:dyDescent="0.2">
      <c r="A94" s="79" t="s">
        <v>756</v>
      </c>
      <c r="B94" t="s">
        <v>301</v>
      </c>
      <c r="C94" t="s">
        <v>765</v>
      </c>
      <c r="E94" s="147">
        <v>44064</v>
      </c>
      <c r="F94" s="68" t="s">
        <v>290</v>
      </c>
      <c r="G94" s="68" t="s">
        <v>1013</v>
      </c>
      <c r="H94" s="68">
        <v>1</v>
      </c>
      <c r="I94" s="68" t="s">
        <v>982</v>
      </c>
      <c r="J94" s="77" t="s">
        <v>761</v>
      </c>
      <c r="K94" s="217" t="s">
        <v>1051</v>
      </c>
      <c r="L94" s="68">
        <v>1</v>
      </c>
      <c r="M94" s="68" t="s">
        <v>812</v>
      </c>
      <c r="N94" s="68" t="s">
        <v>1054</v>
      </c>
      <c r="O94" s="131" t="s">
        <v>761</v>
      </c>
      <c r="P94" s="131" t="s">
        <v>761</v>
      </c>
      <c r="Q94" s="68">
        <v>1.1000000000000001</v>
      </c>
      <c r="R94" s="68">
        <v>1.1000000000000001</v>
      </c>
      <c r="S94" s="131">
        <v>1.1000000000000001</v>
      </c>
      <c r="T94" s="68">
        <v>1.1000000000000001</v>
      </c>
      <c r="U94" s="72">
        <v>1</v>
      </c>
      <c r="V94" s="68">
        <v>1</v>
      </c>
      <c r="W94" s="77">
        <v>0.26805555555555555</v>
      </c>
      <c r="X94" s="372">
        <v>23.4</v>
      </c>
      <c r="Y94" s="79">
        <v>6.11</v>
      </c>
      <c r="Z94" s="365">
        <v>5.1121088632879061</v>
      </c>
      <c r="AA94" s="68" t="s">
        <v>761</v>
      </c>
      <c r="AB94" s="131">
        <v>31</v>
      </c>
      <c r="AC94" s="79">
        <v>47.8</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row>
    <row r="95" spans="1:57" x14ac:dyDescent="0.2">
      <c r="X95" s="193"/>
      <c r="Y95" s="193"/>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301</v>
      </c>
      <c r="B101" s="102">
        <v>2020</v>
      </c>
      <c r="C101" s="103">
        <v>7</v>
      </c>
      <c r="D101" s="102">
        <v>8</v>
      </c>
      <c r="E101" s="82"/>
      <c r="F101" s="131">
        <v>1.1000000000000001</v>
      </c>
      <c r="G101" s="362">
        <v>5.5059812098822674</v>
      </c>
      <c r="H101" s="82"/>
      <c r="I101" s="362">
        <v>23.8</v>
      </c>
      <c r="J101" s="131">
        <v>28.4</v>
      </c>
      <c r="K101" s="82"/>
      <c r="L101" s="82"/>
      <c r="M101" s="108"/>
      <c r="N101" s="137" t="s">
        <v>763</v>
      </c>
      <c r="O101" s="82"/>
      <c r="P101" s="82"/>
      <c r="Q101" s="82"/>
      <c r="R101" s="140"/>
      <c r="S101" s="137" t="s">
        <v>763</v>
      </c>
      <c r="T101" s="137" t="s">
        <v>763</v>
      </c>
      <c r="U101" s="137" t="s">
        <v>763</v>
      </c>
      <c r="V101" s="85"/>
      <c r="W101" s="85"/>
      <c r="X101" s="85"/>
      <c r="Y101" s="102">
        <f>IF(C101&lt;6," ",IF(C101&lt;=9,I101, IF(C101&gt;=10," ")))</f>
        <v>23.8</v>
      </c>
      <c r="Z101" s="102">
        <f>IF(Y101=" ", " ", IF(Y101&gt;0, Y101+273.15))</f>
        <v>296.95</v>
      </c>
      <c r="AA101" s="102">
        <f>IF(C101&lt;6," ",IF(C101&lt;=9,J101, IF(C101&gt;=10," ")))</f>
        <v>28.4</v>
      </c>
      <c r="AB101" s="102">
        <f>IF(C101&lt;6," ",IF(C101&lt;=9,G101, IF(C101&gt;=10," ")))</f>
        <v>5.5059812098822674</v>
      </c>
      <c r="AC101" s="104">
        <f>IF(Y101=" "," ",IF(Y101&gt;0,EXP(-173.4292+249.6339*100/Z101+143.3483*LN(+Z101/100)-21.8492*Z101/100+AA101*(-0.033096+0.014259*Z101/100-0.0017*(Z101/100)^2))*1.4276))</f>
        <v>7.1548914030176194</v>
      </c>
      <c r="AD101" s="102">
        <f>IF(Y101=" "," ",IF(Y101&gt;0,AB101/AC101))</f>
        <v>0.76954084971297898</v>
      </c>
      <c r="AE101" s="105">
        <f>IF(C101&lt;6," ",IF(C101&lt;=9,F101, IF(C101&gt;=10," ")))</f>
        <v>1.1000000000000001</v>
      </c>
      <c r="AF101" s="102" t="str">
        <f>IF(Y101=" "," ",N101)</f>
        <v>NS</v>
      </c>
      <c r="AG101" s="105" t="str">
        <f>IF(C101&lt;6," ",IF(C101&lt;=9,T101, IF(C101&gt;=10," ")))</f>
        <v>NS</v>
      </c>
      <c r="AH101" s="105" t="str">
        <f>IF(C101&lt;6," ",IF(C101&lt;=9,U101, IF(C101&gt;=10," ")))</f>
        <v>NS</v>
      </c>
      <c r="AI101" s="102"/>
      <c r="AJ101" s="106" t="str">
        <f>IF(C101&lt;6," ",IF(C101&lt;=9,S101, IF(C101&gt;=10," ")))</f>
        <v>NS</v>
      </c>
      <c r="AK101" s="107"/>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301</v>
      </c>
      <c r="B102" s="102">
        <v>2020</v>
      </c>
      <c r="C102" s="103">
        <v>7</v>
      </c>
      <c r="D102" s="102">
        <v>8</v>
      </c>
      <c r="E102" s="82"/>
      <c r="F102" s="131">
        <v>1.1000000000000001</v>
      </c>
      <c r="G102" s="362">
        <v>5.1142027735575137</v>
      </c>
      <c r="H102" s="82"/>
      <c r="I102" s="362">
        <v>23.7</v>
      </c>
      <c r="J102" s="134">
        <v>28.7</v>
      </c>
      <c r="K102" s="82"/>
      <c r="L102" s="82"/>
      <c r="M102" s="108"/>
      <c r="N102" s="137">
        <v>0.72964046822742501</v>
      </c>
      <c r="O102" s="82"/>
      <c r="P102" s="82"/>
      <c r="Q102" s="82"/>
      <c r="R102" s="140"/>
      <c r="S102" s="137">
        <v>32.40947505943825</v>
      </c>
      <c r="T102" s="137">
        <v>10.501142857142858</v>
      </c>
      <c r="U102" s="137">
        <v>1.9372391741071442</v>
      </c>
      <c r="V102" s="85"/>
      <c r="W102" s="85"/>
      <c r="X102" s="85"/>
      <c r="Y102" s="102">
        <f t="shared" ref="Y102:Y112" si="34">IF(C102&lt;6," ",IF(C102&lt;=9,I102, IF(C102&gt;=10," ")))</f>
        <v>23.7</v>
      </c>
      <c r="Z102" s="102">
        <f t="shared" ref="Z102:Z112" si="35">IF(Y102=" ", " ", IF(Y102&gt;0, Y102+273.15))</f>
        <v>296.84999999999997</v>
      </c>
      <c r="AA102" s="102">
        <f t="shared" ref="AA102:AA112" si="36">IF(C102&lt;6," ",IF(C102&lt;=9,J102, IF(C102&gt;=10," ")))</f>
        <v>28.7</v>
      </c>
      <c r="AB102" s="102">
        <f t="shared" ref="AB102:AB112" si="37">IF(C102&lt;6," ",IF(C102&lt;=9,G102, IF(C102&gt;=10," ")))</f>
        <v>5.1142027735575137</v>
      </c>
      <c r="AC102" s="104">
        <f t="shared" ref="AC102:AC112" si="38">IF(Y102=" "," ",IF(Y102&gt;0,EXP(-173.4292+249.6339*100/Z102+143.3483*LN(+Z102/100)-21.8492*Z102/100+AA102*(-0.033096+0.014259*Z102/100-0.0017*(Z102/100)^2))*1.4276))</f>
        <v>7.1552064612352027</v>
      </c>
      <c r="AD102" s="102">
        <f t="shared" ref="AD102:AD112" si="39">IF(Y102=" "," ",IF(Y102&gt;0,AB102/AC102))</f>
        <v>0.71475264917438164</v>
      </c>
      <c r="AE102" s="105">
        <f t="shared" ref="AE102:AE112" si="40">IF(C102&lt;6," ",IF(C102&lt;=9,F102, IF(C102&gt;=10," ")))</f>
        <v>1.1000000000000001</v>
      </c>
      <c r="AF102" s="102">
        <f t="shared" ref="AF102:AF112" si="41">IF(Y102=" "," ",N102)</f>
        <v>0.72964046822742501</v>
      </c>
      <c r="AG102" s="105">
        <f t="shared" ref="AG102:AG112" si="42">IF(C102&lt;6," ",IF(C102&lt;=9,T102, IF(C102&gt;=10," ")))</f>
        <v>10.501142857142858</v>
      </c>
      <c r="AH102" s="105">
        <f t="shared" ref="AH102:AH112" si="43">IF(C102&lt;6," ",IF(C102&lt;=9,U102, IF(C102&gt;=10," ")))</f>
        <v>1.9372391741071442</v>
      </c>
      <c r="AI102" s="102">
        <f t="shared" ref="AI102" si="44">IF(Y102=" ", " ", IF(Y102&gt;0, SUM(AG102:AH102)))</f>
        <v>12.438382031250002</v>
      </c>
      <c r="AJ102" s="106">
        <f t="shared" ref="AJ102:AJ112" si="45">IF(C102&lt;6," ",IF(C102&lt;=9,S102, IF(C102&gt;=10," ")))</f>
        <v>32.40947505943825</v>
      </c>
      <c r="AK102" s="107">
        <f t="shared" ref="AK102:AK111" si="46">IF(Y102=" ", " ", IF(Y102&gt;0, AJ102-AF102))</f>
        <v>31.679834591210824</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301</v>
      </c>
      <c r="B103" s="102">
        <v>2020</v>
      </c>
      <c r="C103" s="103">
        <v>7</v>
      </c>
      <c r="D103" s="102">
        <v>8</v>
      </c>
      <c r="E103" s="82"/>
      <c r="F103" s="131">
        <v>1.1000000000000001</v>
      </c>
      <c r="G103" s="362">
        <v>4.3780933950051484</v>
      </c>
      <c r="H103" s="82"/>
      <c r="I103" s="362">
        <v>23.2</v>
      </c>
      <c r="J103" s="131">
        <v>30.2</v>
      </c>
      <c r="K103" s="82"/>
      <c r="L103" s="82"/>
      <c r="M103" s="108"/>
      <c r="N103" s="137" t="s">
        <v>763</v>
      </c>
      <c r="O103" s="82"/>
      <c r="P103" s="82"/>
      <c r="Q103" s="82"/>
      <c r="R103" s="140"/>
      <c r="S103" s="137" t="s">
        <v>763</v>
      </c>
      <c r="T103" s="137" t="s">
        <v>763</v>
      </c>
      <c r="U103" s="137" t="s">
        <v>763</v>
      </c>
      <c r="V103" s="85"/>
      <c r="W103" s="85"/>
      <c r="X103" s="85"/>
      <c r="Y103" s="102">
        <f t="shared" si="34"/>
        <v>23.2</v>
      </c>
      <c r="Z103" s="102">
        <f t="shared" si="35"/>
        <v>296.34999999999997</v>
      </c>
      <c r="AA103" s="102">
        <f t="shared" si="36"/>
        <v>30.2</v>
      </c>
      <c r="AB103" s="102">
        <f t="shared" si="37"/>
        <v>4.3780933950051484</v>
      </c>
      <c r="AC103" s="104">
        <f t="shared" si="38"/>
        <v>7.1568065149170401</v>
      </c>
      <c r="AD103" s="102">
        <f t="shared" si="39"/>
        <v>0.61173840397666501</v>
      </c>
      <c r="AE103" s="105">
        <f t="shared" si="40"/>
        <v>1.1000000000000001</v>
      </c>
      <c r="AF103" s="102" t="str">
        <f t="shared" si="41"/>
        <v>NS</v>
      </c>
      <c r="AG103" s="105" t="str">
        <f t="shared" si="42"/>
        <v>NS</v>
      </c>
      <c r="AH103" s="105" t="str">
        <f t="shared" si="43"/>
        <v>NS</v>
      </c>
      <c r="AI103" s="102"/>
      <c r="AJ103" s="106" t="str">
        <f t="shared" si="45"/>
        <v>NS</v>
      </c>
      <c r="AK103" s="107"/>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301</v>
      </c>
      <c r="B104" s="102">
        <v>2020</v>
      </c>
      <c r="C104" s="103">
        <v>7</v>
      </c>
      <c r="D104" s="102">
        <v>23</v>
      </c>
      <c r="E104" s="82"/>
      <c r="F104" s="131">
        <v>1.1499999999999999</v>
      </c>
      <c r="G104" s="362">
        <v>6.2445213783718536</v>
      </c>
      <c r="H104" s="82"/>
      <c r="I104" s="362">
        <v>27.7</v>
      </c>
      <c r="J104" s="131">
        <v>29.7</v>
      </c>
      <c r="K104" s="82"/>
      <c r="L104" s="82"/>
      <c r="M104" s="108"/>
      <c r="N104" s="137" t="s">
        <v>763</v>
      </c>
      <c r="O104" s="82"/>
      <c r="P104" s="82"/>
      <c r="Q104" s="82"/>
      <c r="R104" s="140"/>
      <c r="S104" s="137" t="s">
        <v>763</v>
      </c>
      <c r="T104" s="137" t="s">
        <v>763</v>
      </c>
      <c r="U104" s="137" t="s">
        <v>763</v>
      </c>
      <c r="V104" s="85"/>
      <c r="W104" s="85"/>
      <c r="X104" s="85"/>
      <c r="Y104" s="102">
        <f t="shared" si="34"/>
        <v>27.7</v>
      </c>
      <c r="Z104" s="102">
        <f t="shared" si="35"/>
        <v>300.84999999999997</v>
      </c>
      <c r="AA104" s="102">
        <f t="shared" si="36"/>
        <v>29.7</v>
      </c>
      <c r="AB104" s="102">
        <f t="shared" si="37"/>
        <v>6.2445213783718536</v>
      </c>
      <c r="AC104" s="104">
        <f t="shared" si="38"/>
        <v>6.6432226228308027</v>
      </c>
      <c r="AD104" s="102">
        <f t="shared" si="39"/>
        <v>0.93998375982633331</v>
      </c>
      <c r="AE104" s="105">
        <f t="shared" si="40"/>
        <v>1.1499999999999999</v>
      </c>
      <c r="AF104" s="102" t="str">
        <f t="shared" si="41"/>
        <v>NS</v>
      </c>
      <c r="AG104" s="105" t="str">
        <f t="shared" si="42"/>
        <v>NS</v>
      </c>
      <c r="AH104" s="105" t="str">
        <f t="shared" si="43"/>
        <v>NS</v>
      </c>
      <c r="AI104" s="102"/>
      <c r="AJ104" s="106" t="str">
        <f t="shared" si="45"/>
        <v>NS</v>
      </c>
      <c r="AK104" s="107"/>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301</v>
      </c>
      <c r="B105" s="102">
        <v>2020</v>
      </c>
      <c r="C105" s="103">
        <v>7</v>
      </c>
      <c r="D105" s="102">
        <v>23</v>
      </c>
      <c r="E105" s="82"/>
      <c r="F105" s="131">
        <v>1.1499999999999999</v>
      </c>
      <c r="G105" s="362">
        <v>5.3152464768509917</v>
      </c>
      <c r="H105" s="82"/>
      <c r="I105" s="362">
        <v>27.4</v>
      </c>
      <c r="J105" s="134">
        <v>30.4</v>
      </c>
      <c r="K105" s="82"/>
      <c r="L105" s="82"/>
      <c r="M105" s="108"/>
      <c r="N105" s="137">
        <v>0.61704779711395541</v>
      </c>
      <c r="O105" s="82"/>
      <c r="P105" s="82"/>
      <c r="Q105" s="82"/>
      <c r="R105" s="140"/>
      <c r="S105" s="137">
        <v>45.006827378252673</v>
      </c>
      <c r="T105" s="137">
        <v>6.6720000000000006</v>
      </c>
      <c r="U105" s="137">
        <v>0.83170000000000055</v>
      </c>
      <c r="V105" s="85"/>
      <c r="W105" s="85"/>
      <c r="X105" s="85"/>
      <c r="Y105" s="102">
        <f t="shared" si="34"/>
        <v>27.4</v>
      </c>
      <c r="Z105" s="102">
        <f t="shared" si="35"/>
        <v>300.54999999999995</v>
      </c>
      <c r="AA105" s="102">
        <f t="shared" si="36"/>
        <v>30.4</v>
      </c>
      <c r="AB105" s="102">
        <f t="shared" si="37"/>
        <v>5.3152464768509917</v>
      </c>
      <c r="AC105" s="104">
        <f t="shared" si="38"/>
        <v>6.6504018427846061</v>
      </c>
      <c r="AD105" s="102">
        <f t="shared" si="39"/>
        <v>0.79923688861264841</v>
      </c>
      <c r="AE105" s="105">
        <f t="shared" si="40"/>
        <v>1.1499999999999999</v>
      </c>
      <c r="AF105" s="102">
        <f t="shared" si="41"/>
        <v>0.61704779711395541</v>
      </c>
      <c r="AG105" s="105">
        <f t="shared" si="42"/>
        <v>6.6720000000000006</v>
      </c>
      <c r="AH105" s="105">
        <f t="shared" si="43"/>
        <v>0.83170000000000055</v>
      </c>
      <c r="AI105" s="102">
        <f t="shared" ref="AI105" si="47">IF(Y105=" ", " ", IF(Y105&gt;0, SUM(AG105:AH105)))</f>
        <v>7.5037000000000011</v>
      </c>
      <c r="AJ105" s="106">
        <f t="shared" si="45"/>
        <v>45.006827378252673</v>
      </c>
      <c r="AK105" s="107">
        <f t="shared" si="46"/>
        <v>44.389779581138718</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301</v>
      </c>
      <c r="B106" s="102">
        <v>2020</v>
      </c>
      <c r="C106" s="103">
        <v>7</v>
      </c>
      <c r="D106" s="102">
        <v>23</v>
      </c>
      <c r="E106" s="82"/>
      <c r="F106" s="131">
        <v>1.1499999999999999</v>
      </c>
      <c r="G106" s="362">
        <v>4.8832561622225183</v>
      </c>
      <c r="H106" s="82"/>
      <c r="I106" s="362">
        <v>27</v>
      </c>
      <c r="J106" s="131">
        <v>31.3</v>
      </c>
      <c r="K106" s="82"/>
      <c r="L106" s="82"/>
      <c r="M106" s="108"/>
      <c r="N106" s="137" t="s">
        <v>763</v>
      </c>
      <c r="O106" s="82"/>
      <c r="P106" s="82"/>
      <c r="Q106" s="82"/>
      <c r="R106" s="140"/>
      <c r="S106" s="137" t="s">
        <v>763</v>
      </c>
      <c r="T106" s="137" t="s">
        <v>763</v>
      </c>
      <c r="U106" s="137" t="s">
        <v>763</v>
      </c>
      <c r="V106" s="85"/>
      <c r="W106" s="85"/>
      <c r="X106" s="85"/>
      <c r="Y106" s="102">
        <f t="shared" si="34"/>
        <v>27</v>
      </c>
      <c r="Z106" s="102">
        <f t="shared" si="35"/>
        <v>300.14999999999998</v>
      </c>
      <c r="AA106" s="102">
        <f t="shared" si="36"/>
        <v>31.3</v>
      </c>
      <c r="AB106" s="102">
        <f t="shared" si="37"/>
        <v>4.8832561622225183</v>
      </c>
      <c r="AC106" s="104">
        <f t="shared" si="38"/>
        <v>6.6612821597741814</v>
      </c>
      <c r="AD106" s="102">
        <f t="shared" si="39"/>
        <v>0.73308051589696688</v>
      </c>
      <c r="AE106" s="105">
        <f t="shared" si="40"/>
        <v>1.1499999999999999</v>
      </c>
      <c r="AF106" s="102" t="str">
        <f t="shared" si="41"/>
        <v>NS</v>
      </c>
      <c r="AG106" s="105" t="str">
        <f t="shared" si="42"/>
        <v>NS</v>
      </c>
      <c r="AH106" s="105" t="str">
        <f t="shared" si="43"/>
        <v>NS</v>
      </c>
      <c r="AI106" s="102"/>
      <c r="AJ106" s="106" t="str">
        <f t="shared" si="45"/>
        <v>NS</v>
      </c>
      <c r="AK106" s="107"/>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301</v>
      </c>
      <c r="B107" s="102">
        <v>2020</v>
      </c>
      <c r="C107" s="103">
        <v>8</v>
      </c>
      <c r="D107" s="102">
        <v>6</v>
      </c>
      <c r="E107" s="82"/>
      <c r="F107" s="131">
        <v>1.1000000000000001</v>
      </c>
      <c r="G107" s="362">
        <v>6.6548450272628434</v>
      </c>
      <c r="H107" s="82"/>
      <c r="I107" s="362">
        <v>26.1</v>
      </c>
      <c r="J107" s="131">
        <v>30.4</v>
      </c>
      <c r="K107" s="82"/>
      <c r="L107" s="82"/>
      <c r="M107" s="82"/>
      <c r="N107" s="137" t="s">
        <v>763</v>
      </c>
      <c r="O107" s="82"/>
      <c r="P107" s="82"/>
      <c r="Q107" s="82"/>
      <c r="R107" s="140"/>
      <c r="S107" s="137" t="s">
        <v>763</v>
      </c>
      <c r="T107" s="137" t="s">
        <v>763</v>
      </c>
      <c r="U107" s="137" t="s">
        <v>763</v>
      </c>
      <c r="V107" s="85"/>
      <c r="W107" s="85"/>
      <c r="X107" s="85"/>
      <c r="Y107" s="102">
        <f t="shared" si="34"/>
        <v>26.1</v>
      </c>
      <c r="Z107" s="102">
        <f t="shared" si="35"/>
        <v>299.25</v>
      </c>
      <c r="AA107" s="102">
        <f t="shared" si="36"/>
        <v>30.4</v>
      </c>
      <c r="AB107" s="102">
        <f t="shared" si="37"/>
        <v>6.6548450272628434</v>
      </c>
      <c r="AC107" s="104">
        <f t="shared" si="38"/>
        <v>6.7974793247988732</v>
      </c>
      <c r="AD107" s="102">
        <f t="shared" si="39"/>
        <v>0.9790165897208889</v>
      </c>
      <c r="AE107" s="105">
        <f t="shared" si="40"/>
        <v>1.1000000000000001</v>
      </c>
      <c r="AF107" s="102" t="str">
        <f t="shared" si="41"/>
        <v>NS</v>
      </c>
      <c r="AG107" s="105" t="str">
        <f t="shared" si="42"/>
        <v>NS</v>
      </c>
      <c r="AH107" s="105" t="str">
        <f t="shared" si="43"/>
        <v>NS</v>
      </c>
      <c r="AI107" s="102"/>
      <c r="AJ107" s="106" t="str">
        <f t="shared" si="45"/>
        <v>NS</v>
      </c>
      <c r="AK107" s="107"/>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301</v>
      </c>
      <c r="B108" s="102">
        <v>2020</v>
      </c>
      <c r="C108" s="103">
        <v>8</v>
      </c>
      <c r="D108" s="102">
        <v>6</v>
      </c>
      <c r="E108" s="82"/>
      <c r="F108" s="131">
        <v>1.1000000000000001</v>
      </c>
      <c r="G108" s="362">
        <v>4.8333872095372072</v>
      </c>
      <c r="H108" s="82"/>
      <c r="I108" s="362">
        <v>26.2</v>
      </c>
      <c r="J108" s="134">
        <v>30.8</v>
      </c>
      <c r="K108" s="82"/>
      <c r="L108" s="82"/>
      <c r="M108" s="82"/>
      <c r="N108" s="137">
        <v>0.32355635231400659</v>
      </c>
      <c r="O108" s="82"/>
      <c r="P108" s="82"/>
      <c r="Q108" s="82"/>
      <c r="R108" s="140"/>
      <c r="S108" s="137">
        <v>25.427093569371902</v>
      </c>
      <c r="T108" s="137">
        <v>1.976</v>
      </c>
      <c r="U108" s="137">
        <v>3.0173000000000005</v>
      </c>
      <c r="V108" s="85"/>
      <c r="W108" s="85"/>
      <c r="X108" s="85"/>
      <c r="Y108" s="102">
        <f t="shared" si="34"/>
        <v>26.2</v>
      </c>
      <c r="Z108" s="102">
        <f t="shared" si="35"/>
        <v>299.34999999999997</v>
      </c>
      <c r="AA108" s="102">
        <f t="shared" si="36"/>
        <v>30.8</v>
      </c>
      <c r="AB108" s="102">
        <f t="shared" si="37"/>
        <v>4.8333872095372072</v>
      </c>
      <c r="AC108" s="104">
        <f t="shared" si="38"/>
        <v>6.7706433833962016</v>
      </c>
      <c r="AD108" s="102">
        <f t="shared" si="39"/>
        <v>0.71387413807530165</v>
      </c>
      <c r="AE108" s="105">
        <f t="shared" si="40"/>
        <v>1.1000000000000001</v>
      </c>
      <c r="AF108" s="102">
        <f t="shared" si="41"/>
        <v>0.32355635231400659</v>
      </c>
      <c r="AG108" s="105">
        <f t="shared" si="42"/>
        <v>1.976</v>
      </c>
      <c r="AH108" s="105">
        <f t="shared" si="43"/>
        <v>3.0173000000000005</v>
      </c>
      <c r="AI108" s="102">
        <f t="shared" ref="AI108" si="48">IF(Y108=" ", " ", IF(Y108&gt;0, SUM(AG108:AH108)))</f>
        <v>4.9933000000000005</v>
      </c>
      <c r="AJ108" s="106">
        <f t="shared" si="45"/>
        <v>25.427093569371902</v>
      </c>
      <c r="AK108" s="107">
        <f t="shared" si="46"/>
        <v>25.103537217057895</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301</v>
      </c>
      <c r="B109" s="102">
        <v>2020</v>
      </c>
      <c r="C109" s="132">
        <v>8</v>
      </c>
      <c r="D109" s="82">
        <v>6</v>
      </c>
      <c r="E109" s="85"/>
      <c r="F109" s="131">
        <v>1.1000000000000001</v>
      </c>
      <c r="G109" s="362">
        <v>4.5029183642555619</v>
      </c>
      <c r="H109" s="85"/>
      <c r="I109" s="362">
        <v>26.1</v>
      </c>
      <c r="J109" s="131">
        <v>32.200000000000003</v>
      </c>
      <c r="K109" s="85"/>
      <c r="L109" s="85"/>
      <c r="M109" s="85"/>
      <c r="N109" s="137" t="s">
        <v>763</v>
      </c>
      <c r="O109" s="85"/>
      <c r="P109" s="85"/>
      <c r="Q109" s="85"/>
      <c r="R109" s="140"/>
      <c r="S109" s="137" t="s">
        <v>763</v>
      </c>
      <c r="T109" s="137" t="s">
        <v>763</v>
      </c>
      <c r="U109" s="137" t="s">
        <v>763</v>
      </c>
      <c r="V109" s="85"/>
      <c r="W109" s="85"/>
      <c r="X109" s="85"/>
      <c r="Y109" s="85">
        <f t="shared" si="34"/>
        <v>26.1</v>
      </c>
      <c r="Z109" s="82">
        <f t="shared" si="35"/>
        <v>299.25</v>
      </c>
      <c r="AA109" s="85">
        <f t="shared" si="36"/>
        <v>32.200000000000003</v>
      </c>
      <c r="AB109" s="85">
        <f t="shared" si="37"/>
        <v>4.5029183642555619</v>
      </c>
      <c r="AC109" s="110">
        <f t="shared" si="38"/>
        <v>6.7287048933891382</v>
      </c>
      <c r="AD109" s="82">
        <f t="shared" si="39"/>
        <v>0.66921026194500199</v>
      </c>
      <c r="AE109" s="111">
        <f t="shared" si="40"/>
        <v>1.1000000000000001</v>
      </c>
      <c r="AF109" s="82" t="str">
        <f t="shared" si="41"/>
        <v>NS</v>
      </c>
      <c r="AG109" s="111" t="str">
        <f t="shared" si="42"/>
        <v>NS</v>
      </c>
      <c r="AH109" s="111" t="str">
        <f t="shared" si="43"/>
        <v>NS</v>
      </c>
      <c r="AI109" s="102"/>
      <c r="AJ109" s="112" t="str">
        <f t="shared" si="45"/>
        <v>NS</v>
      </c>
      <c r="AK109" s="113"/>
      <c r="AL109" s="82"/>
      <c r="AM109" s="82">
        <f>AD115</f>
        <v>0.7576163378346269</v>
      </c>
      <c r="AN109" s="82">
        <f>AE115</f>
        <v>1.1124999999999998</v>
      </c>
      <c r="AO109" s="82">
        <f>AF115</f>
        <v>0.47497732340747095</v>
      </c>
      <c r="AP109" s="82">
        <f>AI115</f>
        <v>8.7428455078125005</v>
      </c>
      <c r="AQ109" s="113">
        <f>AK115</f>
        <v>38.122156975498811</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301</v>
      </c>
      <c r="B110" s="102">
        <v>2020</v>
      </c>
      <c r="C110" s="132">
        <v>8</v>
      </c>
      <c r="D110" s="82">
        <v>21</v>
      </c>
      <c r="E110" s="85"/>
      <c r="F110" s="131">
        <v>1.1000000000000001</v>
      </c>
      <c r="G110" s="362">
        <v>5.2574629018457619</v>
      </c>
      <c r="H110" s="85"/>
      <c r="I110" s="362">
        <v>22.8</v>
      </c>
      <c r="J110" s="131">
        <v>29.1</v>
      </c>
      <c r="K110" s="85"/>
      <c r="L110" s="85"/>
      <c r="M110" s="85"/>
      <c r="N110" s="137" t="s">
        <v>763</v>
      </c>
      <c r="O110" s="85"/>
      <c r="P110" s="85"/>
      <c r="Q110" s="85"/>
      <c r="R110" s="140"/>
      <c r="S110" s="137" t="s">
        <v>763</v>
      </c>
      <c r="T110" s="137" t="s">
        <v>763</v>
      </c>
      <c r="U110" s="137" t="s">
        <v>763</v>
      </c>
      <c r="V110" s="85"/>
      <c r="W110" s="85"/>
      <c r="X110" s="85"/>
      <c r="Y110" s="85">
        <f t="shared" si="34"/>
        <v>22.8</v>
      </c>
      <c r="Z110" s="82">
        <f t="shared" si="35"/>
        <v>295.95</v>
      </c>
      <c r="AA110" s="85">
        <f t="shared" si="36"/>
        <v>29.1</v>
      </c>
      <c r="AB110" s="85">
        <f t="shared" si="37"/>
        <v>5.2574629018457619</v>
      </c>
      <c r="AC110" s="110">
        <f t="shared" si="38"/>
        <v>7.2540170125534855</v>
      </c>
      <c r="AD110" s="82">
        <f t="shared" si="39"/>
        <v>0.72476572535567896</v>
      </c>
      <c r="AE110" s="111">
        <f t="shared" si="40"/>
        <v>1.1000000000000001</v>
      </c>
      <c r="AF110" s="82" t="str">
        <f t="shared" si="41"/>
        <v>NS</v>
      </c>
      <c r="AG110" s="111" t="str">
        <f t="shared" si="42"/>
        <v>NS</v>
      </c>
      <c r="AH110" s="111" t="str">
        <f t="shared" si="43"/>
        <v>NS</v>
      </c>
      <c r="AI110" s="82"/>
      <c r="AJ110" s="112" t="str">
        <f t="shared" si="45"/>
        <v>NS</v>
      </c>
      <c r="AK110" s="113"/>
      <c r="AL110" s="85"/>
      <c r="AM110" s="82"/>
      <c r="AN110" s="82"/>
      <c r="AO110" s="82"/>
      <c r="AP110" s="85"/>
      <c r="AQ110" s="82"/>
      <c r="AR110" s="82"/>
      <c r="AS110" s="363">
        <f>((LN(AM109)-LN(0.4))/(LN(0.9)-LN(0.4))*100)</f>
        <v>78.762949882803767</v>
      </c>
      <c r="AT110" s="120">
        <f>((LN(AN109)-LN(0.6))/(LN(3)-LN(0.6))*100)</f>
        <v>38.363415826985502</v>
      </c>
      <c r="AU110" s="115">
        <f>((LN(AO109)-LN(10))/(LN(1)-LN(10))*100)</f>
        <v>132.33271241732209</v>
      </c>
      <c r="AV110" s="115">
        <f>((LN(AP109)-LN(10))/(LN(3)-LN(10))*100)</f>
        <v>11.158838709229961</v>
      </c>
      <c r="AW110" s="115">
        <f>((LN(AQ109)-LN(43))/(LN(20)-LN(43))*100)</f>
        <v>15.729524880426723</v>
      </c>
      <c r="AX110" s="82"/>
      <c r="AY110" s="82"/>
      <c r="AZ110" s="82"/>
      <c r="BA110" s="82"/>
      <c r="BB110" s="82"/>
    </row>
    <row r="111" spans="1:54" ht="16" x14ac:dyDescent="0.2">
      <c r="A111" s="101" t="s">
        <v>301</v>
      </c>
      <c r="B111" s="102">
        <v>2020</v>
      </c>
      <c r="C111" s="132">
        <v>8</v>
      </c>
      <c r="D111" s="82">
        <v>21</v>
      </c>
      <c r="E111" s="85"/>
      <c r="F111" s="131">
        <v>1.1000000000000001</v>
      </c>
      <c r="G111" s="362">
        <v>5.139655685278556</v>
      </c>
      <c r="H111" s="85"/>
      <c r="I111" s="362">
        <v>23.1</v>
      </c>
      <c r="J111" s="134">
        <v>30</v>
      </c>
      <c r="K111" s="85"/>
      <c r="L111" s="85"/>
      <c r="M111" s="85"/>
      <c r="N111" s="137">
        <v>0.22966467597449688</v>
      </c>
      <c r="O111" s="85"/>
      <c r="P111" s="85"/>
      <c r="Q111" s="85"/>
      <c r="R111" s="140"/>
      <c r="S111" s="137">
        <v>51.545141188562312</v>
      </c>
      <c r="T111" s="137">
        <v>7.4359999999999999</v>
      </c>
      <c r="U111" s="137">
        <v>2.6</v>
      </c>
      <c r="V111" s="85"/>
      <c r="W111" s="85"/>
      <c r="X111" s="85"/>
      <c r="Y111" s="85">
        <f t="shared" si="34"/>
        <v>23.1</v>
      </c>
      <c r="Z111" s="82">
        <f t="shared" si="35"/>
        <v>296.25</v>
      </c>
      <c r="AA111" s="85">
        <f t="shared" si="36"/>
        <v>30</v>
      </c>
      <c r="AB111" s="85">
        <f t="shared" si="37"/>
        <v>5.139655685278556</v>
      </c>
      <c r="AC111" s="110">
        <f t="shared" si="38"/>
        <v>7.1778228157999591</v>
      </c>
      <c r="AD111" s="82">
        <f t="shared" si="39"/>
        <v>0.71604660872445181</v>
      </c>
      <c r="AE111" s="111">
        <f t="shared" si="40"/>
        <v>1.1000000000000001</v>
      </c>
      <c r="AF111" s="82">
        <f t="shared" si="41"/>
        <v>0.22966467597449688</v>
      </c>
      <c r="AG111" s="111">
        <f t="shared" si="42"/>
        <v>7.4359999999999999</v>
      </c>
      <c r="AH111" s="111">
        <f t="shared" si="43"/>
        <v>2.6</v>
      </c>
      <c r="AI111" s="102">
        <f t="shared" ref="AI111" si="49">IF(Y111=" ", " ", IF(Y111&gt;0, SUM(AG111:AH111)))</f>
        <v>10.036</v>
      </c>
      <c r="AJ111" s="112">
        <f t="shared" si="45"/>
        <v>51.545141188562312</v>
      </c>
      <c r="AK111" s="113">
        <f t="shared" si="46"/>
        <v>51.315476512587814</v>
      </c>
      <c r="AL111" s="82"/>
      <c r="AM111" s="85"/>
      <c r="AN111" s="85"/>
      <c r="AO111" s="85"/>
      <c r="AP111" s="128" t="s">
        <v>1237</v>
      </c>
      <c r="AQ111" s="85"/>
      <c r="AR111" s="82"/>
      <c r="AS111" s="82">
        <f>IF(AS110&gt;100, 100, IF(AS110&lt;0, 0, AS110))</f>
        <v>78.762949882803767</v>
      </c>
      <c r="AT111" s="82">
        <f t="shared" ref="AT111:AW111" si="50">IF(AT110&gt;100, 100, IF(AT110&lt;0, 0, AT110))</f>
        <v>38.363415826985502</v>
      </c>
      <c r="AU111" s="82">
        <f t="shared" si="50"/>
        <v>100</v>
      </c>
      <c r="AV111" s="82">
        <f t="shared" si="50"/>
        <v>11.158838709229961</v>
      </c>
      <c r="AW111" s="82">
        <f t="shared" si="50"/>
        <v>15.729524880426723</v>
      </c>
      <c r="AX111" s="129">
        <f>AVERAGE(AS111:AW111)</f>
        <v>48.802945859889192</v>
      </c>
      <c r="AY111" s="84"/>
      <c r="AZ111" s="84"/>
      <c r="BA111" s="84" t="str">
        <f>IF(AX111&gt;65, "Acceptable; Ongoing Protection is Required", "Unacceptable; Immediate Restoration is Required")</f>
        <v>Unacceptable; Immediate Restoration is Required</v>
      </c>
      <c r="BB111" s="82"/>
    </row>
    <row r="112" spans="1:54" ht="16" x14ac:dyDescent="0.2">
      <c r="A112" s="101" t="s">
        <v>301</v>
      </c>
      <c r="B112" s="102">
        <v>2020</v>
      </c>
      <c r="C112" s="132">
        <v>8</v>
      </c>
      <c r="D112" s="82">
        <v>21</v>
      </c>
      <c r="E112" s="85"/>
      <c r="F112" s="131">
        <v>1.1000000000000001</v>
      </c>
      <c r="G112" s="362">
        <v>5.1121088632879061</v>
      </c>
      <c r="H112" s="85"/>
      <c r="I112" s="362">
        <v>23.4</v>
      </c>
      <c r="J112" s="131">
        <v>31</v>
      </c>
      <c r="K112" s="85"/>
      <c r="L112" s="85"/>
      <c r="M112" s="85"/>
      <c r="N112" s="137" t="s">
        <v>763</v>
      </c>
      <c r="O112" s="85"/>
      <c r="P112" s="85"/>
      <c r="Q112" s="85"/>
      <c r="R112" s="140"/>
      <c r="S112" s="137" t="s">
        <v>763</v>
      </c>
      <c r="T112" s="137" t="s">
        <v>763</v>
      </c>
      <c r="U112" s="137" t="s">
        <v>763</v>
      </c>
      <c r="V112" s="85"/>
      <c r="W112" s="85"/>
      <c r="X112" s="85"/>
      <c r="Y112" s="85">
        <f t="shared" si="34"/>
        <v>23.4</v>
      </c>
      <c r="Z112" s="82">
        <f t="shared" si="35"/>
        <v>296.54999999999995</v>
      </c>
      <c r="AA112" s="85">
        <f t="shared" si="36"/>
        <v>31</v>
      </c>
      <c r="AB112" s="85">
        <f t="shared" si="37"/>
        <v>5.1121088632879061</v>
      </c>
      <c r="AC112" s="110">
        <f t="shared" si="38"/>
        <v>7.0986756308860635</v>
      </c>
      <c r="AD112" s="82">
        <f t="shared" si="39"/>
        <v>0.72014966299422356</v>
      </c>
      <c r="AE112" s="111">
        <f t="shared" si="40"/>
        <v>1.1000000000000001</v>
      </c>
      <c r="AF112" s="82" t="str">
        <f t="shared" si="41"/>
        <v>NS</v>
      </c>
      <c r="AG112" s="111" t="str">
        <f t="shared" si="42"/>
        <v>NS</v>
      </c>
      <c r="AH112" s="111" t="str">
        <f t="shared" si="43"/>
        <v>NS</v>
      </c>
      <c r="AI112" s="82"/>
      <c r="AJ112" s="112" t="str">
        <f t="shared" si="45"/>
        <v>NS</v>
      </c>
      <c r="AK112" s="113"/>
      <c r="AL112" s="85"/>
      <c r="AM112" s="85"/>
      <c r="AN112" s="85"/>
      <c r="AO112" s="85"/>
      <c r="AP112" s="85"/>
      <c r="AQ112" s="85"/>
      <c r="AR112" s="85"/>
      <c r="AS112" s="85"/>
      <c r="AT112" s="85"/>
      <c r="AU112" s="85"/>
      <c r="AV112" s="85"/>
      <c r="AW112" s="126" t="s">
        <v>1238</v>
      </c>
      <c r="AX112" s="126">
        <f>AVERAGE(AS111:AW111)</f>
        <v>48.802945859889192</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f>AVERAGE(AS111:AW111)</f>
        <v>48.802945859889192</v>
      </c>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0.7576163378346269</v>
      </c>
      <c r="AE115" s="84">
        <f>_xlfn.AGGREGATE(1, 6,AE100:AE112)</f>
        <v>1.1124999999999998</v>
      </c>
      <c r="AF115" s="84">
        <f>_xlfn.AGGREGATE(1, 6,AF100:AF112)</f>
        <v>0.47497732340747095</v>
      </c>
      <c r="AG115" s="82"/>
      <c r="AH115" s="82"/>
      <c r="AI115" s="84">
        <f>_xlfn.AGGREGATE(1, 6,AI100:AI112)</f>
        <v>8.7428455078125005</v>
      </c>
      <c r="AJ115" s="82"/>
      <c r="AK115" s="84">
        <f>_xlfn.AGGREGATE(1, 6,AK100:AK112)</f>
        <v>38.122156975498811</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0.7576163378346269</v>
      </c>
      <c r="AE116" s="126">
        <f>AVERAGE(AE100:AE112)</f>
        <v>1.1124999999999998</v>
      </c>
      <c r="AF116" s="126">
        <f>AVERAGE(AF100:AF112)</f>
        <v>0.47497732340747095</v>
      </c>
      <c r="AG116" s="126"/>
      <c r="AH116" s="126"/>
      <c r="AI116" s="126">
        <f>AVERAGE(AI100:AI112)</f>
        <v>8.7428455078125005</v>
      </c>
      <c r="AJ116" s="126"/>
      <c r="AK116" s="127">
        <f>AVERAGE(AK100:AK112)</f>
        <v>38.122156975498811</v>
      </c>
      <c r="AL116" s="82"/>
      <c r="AM116" s="82"/>
      <c r="AN116" s="82"/>
      <c r="AO116" s="82"/>
      <c r="AP116" s="82"/>
      <c r="AQ116" s="82"/>
      <c r="AR116" s="82"/>
      <c r="AS116" s="82"/>
      <c r="AT116" s="82"/>
      <c r="AU116" s="82"/>
      <c r="AV116" s="82"/>
      <c r="AW116" s="82"/>
      <c r="AX116" s="82"/>
      <c r="AY116" s="82"/>
      <c r="AZ116" s="82"/>
      <c r="BA116" s="82"/>
      <c r="BB116" s="82"/>
    </row>
    <row r="117" spans="1:55" x14ac:dyDescent="0.2">
      <c r="AD117">
        <f>AVERAGE(AD101:AD112)</f>
        <v>0.7576163378346269</v>
      </c>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301</v>
      </c>
      <c r="C122" s="68" t="s">
        <v>757</v>
      </c>
      <c r="E122" s="147">
        <v>44390</v>
      </c>
      <c r="F122" s="68" t="s">
        <v>1059</v>
      </c>
      <c r="G122" s="68" t="s">
        <v>1061</v>
      </c>
      <c r="H122" s="68">
        <v>2</v>
      </c>
      <c r="I122" s="68" t="s">
        <v>760</v>
      </c>
      <c r="J122" s="77">
        <v>0.42777777777777781</v>
      </c>
      <c r="K122" s="81">
        <v>3</v>
      </c>
      <c r="L122" s="68">
        <v>3</v>
      </c>
      <c r="M122" s="68" t="s">
        <v>760</v>
      </c>
      <c r="N122" s="68" t="s">
        <v>1064</v>
      </c>
      <c r="O122" s="131">
        <v>22.2</v>
      </c>
      <c r="P122" s="131">
        <v>8.44</v>
      </c>
      <c r="Q122" s="68">
        <v>1.3</v>
      </c>
      <c r="R122" s="68">
        <v>1.3</v>
      </c>
      <c r="S122" s="131">
        <v>1.3</v>
      </c>
      <c r="T122" s="68">
        <v>1.3</v>
      </c>
      <c r="U122" s="76">
        <v>1</v>
      </c>
      <c r="V122" s="68">
        <v>0.15</v>
      </c>
      <c r="W122" s="77">
        <v>0.28055555555555556</v>
      </c>
      <c r="X122" s="68">
        <v>24.1</v>
      </c>
      <c r="Y122" s="68">
        <v>5.86</v>
      </c>
      <c r="Z122" s="72">
        <v>4.9866361563641917</v>
      </c>
      <c r="AA122" s="68" t="s">
        <v>761</v>
      </c>
      <c r="AB122" s="205">
        <v>28.2</v>
      </c>
      <c r="AC122" s="72">
        <v>44</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301</v>
      </c>
      <c r="C123" s="68" t="s">
        <v>764</v>
      </c>
      <c r="E123" s="147">
        <v>44390</v>
      </c>
      <c r="F123" s="68" t="s">
        <v>1059</v>
      </c>
      <c r="G123" s="68" t="s">
        <v>1061</v>
      </c>
      <c r="H123" s="68">
        <v>2</v>
      </c>
      <c r="I123" s="68" t="s">
        <v>760</v>
      </c>
      <c r="J123" s="77">
        <v>0.42777777777777781</v>
      </c>
      <c r="K123" s="81">
        <v>3</v>
      </c>
      <c r="L123" s="68">
        <v>3</v>
      </c>
      <c r="M123" s="68" t="s">
        <v>760</v>
      </c>
      <c r="N123" s="68" t="s">
        <v>1064</v>
      </c>
      <c r="O123" s="131">
        <v>22.2</v>
      </c>
      <c r="P123" s="131">
        <v>8.44</v>
      </c>
      <c r="Q123" s="68">
        <v>1.3</v>
      </c>
      <c r="R123" s="68">
        <v>1.3</v>
      </c>
      <c r="S123" s="131">
        <v>1.3</v>
      </c>
      <c r="T123" s="68">
        <v>1.3</v>
      </c>
      <c r="U123" s="76">
        <v>1</v>
      </c>
      <c r="V123" s="68">
        <v>0.6</v>
      </c>
      <c r="W123" s="77">
        <v>0.28194444444444444</v>
      </c>
      <c r="X123" s="68">
        <v>24.1</v>
      </c>
      <c r="Y123" s="68">
        <v>5.73</v>
      </c>
      <c r="Z123" s="72">
        <v>4.8676467102888674</v>
      </c>
      <c r="AA123" s="68" t="s">
        <v>761</v>
      </c>
      <c r="AB123" s="205">
        <v>28.5</v>
      </c>
      <c r="AC123" s="72">
        <v>44.5</v>
      </c>
      <c r="AD123" s="72">
        <v>0.19999999999999998</v>
      </c>
      <c r="AE123" s="72">
        <v>2.1569858712715853</v>
      </c>
      <c r="AF123" s="72">
        <v>0.38389396992714314</v>
      </c>
      <c r="AG123" s="137">
        <v>2.5408798411987283</v>
      </c>
      <c r="AH123" s="72">
        <v>24.601246153675138</v>
      </c>
      <c r="AI123" s="75">
        <v>27.142125994873865</v>
      </c>
      <c r="AJ123" s="72">
        <v>200.21447896865811</v>
      </c>
      <c r="AK123" s="72">
        <v>32.039360318165954</v>
      </c>
      <c r="AL123" s="72">
        <v>6.2490161158161071</v>
      </c>
      <c r="AM123" s="72">
        <v>56.640606471841096</v>
      </c>
      <c r="AN123" s="137">
        <v>59.181486313039819</v>
      </c>
      <c r="AO123" s="137">
        <v>5.0716666666666681</v>
      </c>
      <c r="AP123" s="137">
        <v>0.72477256944444379</v>
      </c>
      <c r="AQ123" s="72">
        <v>0.87496244850990601</v>
      </c>
      <c r="AR123" s="72">
        <v>5.7964392361111123</v>
      </c>
      <c r="AS123" s="68" t="s">
        <v>763</v>
      </c>
      <c r="AT123" s="68" t="s">
        <v>763</v>
      </c>
      <c r="AU123" s="68" t="s">
        <v>763</v>
      </c>
      <c r="AV123" s="68" t="s">
        <v>763</v>
      </c>
      <c r="BA123" s="200"/>
      <c r="BC123" s="147"/>
    </row>
    <row r="124" spans="1:55" s="68" customFormat="1" x14ac:dyDescent="0.2">
      <c r="A124" s="79" t="s">
        <v>756</v>
      </c>
      <c r="B124" s="68" t="s">
        <v>301</v>
      </c>
      <c r="C124" s="68" t="s">
        <v>765</v>
      </c>
      <c r="E124" s="147">
        <v>44390</v>
      </c>
      <c r="F124" s="68" t="s">
        <v>1059</v>
      </c>
      <c r="G124" s="68" t="s">
        <v>1061</v>
      </c>
      <c r="H124" s="68">
        <v>2</v>
      </c>
      <c r="I124" s="68" t="s">
        <v>760</v>
      </c>
      <c r="J124" s="77">
        <v>0.42777777777777781</v>
      </c>
      <c r="K124" s="81">
        <v>3</v>
      </c>
      <c r="L124" s="68">
        <v>3</v>
      </c>
      <c r="M124" s="68" t="s">
        <v>760</v>
      </c>
      <c r="N124" s="68" t="s">
        <v>1064</v>
      </c>
      <c r="O124" s="131">
        <v>22.2</v>
      </c>
      <c r="P124" s="131">
        <v>8.44</v>
      </c>
      <c r="Q124" s="68">
        <v>1.3</v>
      </c>
      <c r="R124" s="68">
        <v>1.3</v>
      </c>
      <c r="S124" s="131">
        <v>1.3</v>
      </c>
      <c r="T124" s="68">
        <v>1.3</v>
      </c>
      <c r="U124" s="76">
        <v>1</v>
      </c>
      <c r="V124" s="68">
        <v>1</v>
      </c>
      <c r="W124" s="77">
        <v>0.28472222222222221</v>
      </c>
      <c r="X124" s="68">
        <v>24.1</v>
      </c>
      <c r="Y124" s="68">
        <v>5.36</v>
      </c>
      <c r="Z124" s="72">
        <v>4.545520074574859</v>
      </c>
      <c r="AA124" s="68" t="s">
        <v>761</v>
      </c>
      <c r="AB124" s="205">
        <v>28.8</v>
      </c>
      <c r="AC124" s="72">
        <v>44.9</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301</v>
      </c>
      <c r="C125" s="68" t="s">
        <v>757</v>
      </c>
      <c r="E125" s="147">
        <v>44404</v>
      </c>
      <c r="F125" s="68" t="s">
        <v>1059</v>
      </c>
      <c r="G125" s="68" t="s">
        <v>1080</v>
      </c>
      <c r="H125" s="68">
        <v>1</v>
      </c>
      <c r="I125" s="68" t="s">
        <v>760</v>
      </c>
      <c r="J125" s="77">
        <v>0.42708333333333331</v>
      </c>
      <c r="K125" s="81">
        <v>5</v>
      </c>
      <c r="L125" s="68">
        <v>2</v>
      </c>
      <c r="M125" s="68" t="s">
        <v>812</v>
      </c>
      <c r="N125" s="68" t="s">
        <v>1083</v>
      </c>
      <c r="O125" s="131">
        <v>26.4</v>
      </c>
      <c r="P125" s="131">
        <v>8.07</v>
      </c>
      <c r="Q125" s="68">
        <v>1.35</v>
      </c>
      <c r="R125" s="68">
        <v>1.35</v>
      </c>
      <c r="S125" s="131">
        <v>1.35</v>
      </c>
      <c r="T125" s="68">
        <v>1.35</v>
      </c>
      <c r="U125" s="76">
        <v>1</v>
      </c>
      <c r="V125" s="68">
        <v>0.15</v>
      </c>
      <c r="W125" s="77">
        <v>0.28472222222222221</v>
      </c>
      <c r="X125" s="68">
        <v>25.4</v>
      </c>
      <c r="Y125" s="68">
        <v>10.64</v>
      </c>
      <c r="Z125" s="72">
        <v>8.9553646798538296</v>
      </c>
      <c r="AA125" s="68" t="s">
        <v>761</v>
      </c>
      <c r="AB125" s="205">
        <v>30.4</v>
      </c>
      <c r="AC125" s="72">
        <v>47</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301</v>
      </c>
      <c r="C126" s="68" t="s">
        <v>764</v>
      </c>
      <c r="E126" s="147">
        <v>44404</v>
      </c>
      <c r="F126" s="68" t="s">
        <v>1059</v>
      </c>
      <c r="G126" s="68" t="s">
        <v>1080</v>
      </c>
      <c r="H126" s="68">
        <v>1</v>
      </c>
      <c r="I126" s="68" t="s">
        <v>760</v>
      </c>
      <c r="J126" s="77">
        <v>0.42708333333333331</v>
      </c>
      <c r="K126" s="81">
        <v>5</v>
      </c>
      <c r="L126" s="68">
        <v>2</v>
      </c>
      <c r="M126" s="68" t="s">
        <v>812</v>
      </c>
      <c r="N126" s="68" t="s">
        <v>1083</v>
      </c>
      <c r="O126" s="131">
        <v>26.4</v>
      </c>
      <c r="P126" s="131">
        <v>8.07</v>
      </c>
      <c r="Q126" s="68">
        <v>1.35</v>
      </c>
      <c r="R126" s="68">
        <v>1.35</v>
      </c>
      <c r="S126" s="131">
        <v>1.35</v>
      </c>
      <c r="T126" s="68">
        <v>1.35</v>
      </c>
      <c r="U126" s="76">
        <v>1</v>
      </c>
      <c r="V126" s="68">
        <v>0.7</v>
      </c>
      <c r="W126" s="77">
        <v>0.28819444444444448</v>
      </c>
      <c r="X126" s="68">
        <v>26.1</v>
      </c>
      <c r="Y126" s="68">
        <v>7.81</v>
      </c>
      <c r="Z126" s="72">
        <v>6.5494020040181962</v>
      </c>
      <c r="AA126" s="68" t="s">
        <v>761</v>
      </c>
      <c r="AB126" s="205">
        <v>31.2</v>
      </c>
      <c r="AC126" s="72">
        <v>48.1</v>
      </c>
      <c r="AD126" s="75">
        <v>0.3</v>
      </c>
      <c r="AE126" s="72">
        <v>0.33653846153846101</v>
      </c>
      <c r="AF126" s="72">
        <v>0.27305844055185252</v>
      </c>
      <c r="AG126" s="137">
        <v>0.60959690209031359</v>
      </c>
      <c r="AH126" s="72">
        <v>17.21443925061439</v>
      </c>
      <c r="AI126" s="72">
        <v>17.824036152704704</v>
      </c>
      <c r="AJ126" s="72">
        <v>96.739413546189738</v>
      </c>
      <c r="AK126" s="72">
        <v>12.587181020519033</v>
      </c>
      <c r="AL126" s="72">
        <v>7.6855503538472734</v>
      </c>
      <c r="AM126" s="72">
        <v>29.801620271133423</v>
      </c>
      <c r="AN126" s="137">
        <v>30.411217173223736</v>
      </c>
      <c r="AO126" s="137">
        <v>2.932500000000001</v>
      </c>
      <c r="AP126" s="137">
        <v>2.5000000000000001E-2</v>
      </c>
      <c r="AQ126" s="72">
        <v>0.99154691462383771</v>
      </c>
      <c r="AR126" s="72">
        <v>2.9575000000000009</v>
      </c>
      <c r="AS126" s="68" t="s">
        <v>763</v>
      </c>
      <c r="AT126" s="68" t="s">
        <v>763</v>
      </c>
      <c r="AU126" s="68" t="s">
        <v>763</v>
      </c>
      <c r="AV126" s="68" t="s">
        <v>763</v>
      </c>
      <c r="AY126" s="147"/>
      <c r="BA126" s="200"/>
      <c r="BC126" s="147"/>
    </row>
    <row r="127" spans="1:55" s="68" customFormat="1" x14ac:dyDescent="0.2">
      <c r="A127" s="79" t="s">
        <v>756</v>
      </c>
      <c r="B127" s="68" t="s">
        <v>301</v>
      </c>
      <c r="C127" s="68" t="s">
        <v>765</v>
      </c>
      <c r="E127" s="147">
        <v>44404</v>
      </c>
      <c r="F127" s="68" t="s">
        <v>1059</v>
      </c>
      <c r="G127" s="68" t="s">
        <v>1080</v>
      </c>
      <c r="H127" s="68">
        <v>1</v>
      </c>
      <c r="I127" s="68" t="s">
        <v>760</v>
      </c>
      <c r="J127" s="77">
        <v>0.42708333333333331</v>
      </c>
      <c r="K127" s="81">
        <v>5</v>
      </c>
      <c r="L127" s="68">
        <v>2</v>
      </c>
      <c r="M127" s="68" t="s">
        <v>812</v>
      </c>
      <c r="N127" s="68" t="s">
        <v>1083</v>
      </c>
      <c r="O127" s="131">
        <v>26.4</v>
      </c>
      <c r="P127" s="131">
        <v>8.07</v>
      </c>
      <c r="Q127" s="68">
        <v>1.35</v>
      </c>
      <c r="R127" s="68">
        <v>1.35</v>
      </c>
      <c r="S127" s="131">
        <v>1.35</v>
      </c>
      <c r="T127" s="68">
        <v>1.35</v>
      </c>
      <c r="U127" s="76">
        <v>1</v>
      </c>
      <c r="V127" s="68">
        <v>1.1000000000000001</v>
      </c>
      <c r="W127" s="77">
        <v>0.29166666666666669</v>
      </c>
      <c r="X127" s="68">
        <v>25.9</v>
      </c>
      <c r="Y127" s="68">
        <v>7.7</v>
      </c>
      <c r="Z127" s="72">
        <v>6.4409824901639583</v>
      </c>
      <c r="AA127" s="68" t="s">
        <v>761</v>
      </c>
      <c r="AB127" s="205">
        <v>31.6</v>
      </c>
      <c r="AC127" s="72">
        <v>48.7</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AY127" s="147"/>
      <c r="BA127" s="200"/>
      <c r="BC127" s="147"/>
    </row>
    <row r="128" spans="1:55" s="68" customFormat="1" x14ac:dyDescent="0.2">
      <c r="A128" s="79" t="s">
        <v>756</v>
      </c>
      <c r="B128" s="68" t="s">
        <v>301</v>
      </c>
      <c r="C128" s="68" t="s">
        <v>757</v>
      </c>
      <c r="E128" s="147">
        <v>44420</v>
      </c>
      <c r="F128" s="68" t="s">
        <v>1059</v>
      </c>
      <c r="G128" s="68" t="s">
        <v>1080</v>
      </c>
      <c r="H128" s="68">
        <v>4</v>
      </c>
      <c r="I128" s="68" t="s">
        <v>760</v>
      </c>
      <c r="J128" s="77">
        <v>0.4381944444444445</v>
      </c>
      <c r="K128" s="81">
        <v>5</v>
      </c>
      <c r="L128" s="68">
        <v>1</v>
      </c>
      <c r="M128" s="68" t="s">
        <v>872</v>
      </c>
      <c r="N128" s="68" t="s">
        <v>1099</v>
      </c>
      <c r="O128" s="131">
        <v>25.7</v>
      </c>
      <c r="P128" s="131">
        <v>8.0500000000000007</v>
      </c>
      <c r="Q128" s="68">
        <v>1.3</v>
      </c>
      <c r="R128" s="68">
        <v>1.3</v>
      </c>
      <c r="S128" s="131">
        <v>1.3</v>
      </c>
      <c r="T128" s="68">
        <v>1.3</v>
      </c>
      <c r="U128" s="76">
        <v>1</v>
      </c>
      <c r="V128" s="68">
        <v>0.15</v>
      </c>
      <c r="W128" s="77">
        <v>0.28680555555555554</v>
      </c>
      <c r="X128" s="68">
        <v>27.2</v>
      </c>
      <c r="Y128" s="68">
        <v>6.47</v>
      </c>
      <c r="Z128" s="72">
        <v>5.4512812267869544</v>
      </c>
      <c r="AA128" s="68">
        <v>81.599999999999994</v>
      </c>
      <c r="AB128" s="205">
        <v>30.6</v>
      </c>
      <c r="AC128" s="72">
        <v>47.4</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BC128" s="147"/>
    </row>
    <row r="129" spans="1:55" s="68" customFormat="1" x14ac:dyDescent="0.2">
      <c r="A129" s="79" t="s">
        <v>756</v>
      </c>
      <c r="B129" s="68" t="s">
        <v>301</v>
      </c>
      <c r="C129" s="68" t="s">
        <v>764</v>
      </c>
      <c r="E129" s="147">
        <v>44420</v>
      </c>
      <c r="F129" s="68" t="s">
        <v>1059</v>
      </c>
      <c r="G129" s="68" t="s">
        <v>1080</v>
      </c>
      <c r="H129" s="68">
        <v>4</v>
      </c>
      <c r="I129" s="68" t="s">
        <v>760</v>
      </c>
      <c r="J129" s="77">
        <v>0.4381944444444445</v>
      </c>
      <c r="K129" s="81">
        <v>5</v>
      </c>
      <c r="L129" s="68">
        <v>1</v>
      </c>
      <c r="M129" s="68" t="s">
        <v>872</v>
      </c>
      <c r="N129" s="68" t="s">
        <v>1099</v>
      </c>
      <c r="O129" s="131">
        <v>25.7</v>
      </c>
      <c r="P129" s="131">
        <v>8.0500000000000007</v>
      </c>
      <c r="Q129" s="68">
        <v>1.3</v>
      </c>
      <c r="R129" s="68">
        <v>1.3</v>
      </c>
      <c r="S129" s="131">
        <v>1.3</v>
      </c>
      <c r="T129" s="68">
        <v>1.3</v>
      </c>
      <c r="U129" s="76">
        <v>1</v>
      </c>
      <c r="V129" s="68">
        <v>0.65</v>
      </c>
      <c r="W129" s="77">
        <v>0.28819444444444448</v>
      </c>
      <c r="X129" s="68">
        <v>27.3</v>
      </c>
      <c r="Y129" s="68">
        <v>6.44</v>
      </c>
      <c r="Z129" s="72">
        <v>5.4448962370915552</v>
      </c>
      <c r="AA129" s="68">
        <v>80</v>
      </c>
      <c r="AB129" s="205">
        <v>30</v>
      </c>
      <c r="AC129" s="72">
        <v>46.5</v>
      </c>
      <c r="AD129" s="72">
        <v>0.17500000000000002</v>
      </c>
      <c r="AE129" s="72">
        <v>1.3634009495036681</v>
      </c>
      <c r="AF129" s="72">
        <v>0.45644086188187888</v>
      </c>
      <c r="AG129" s="137">
        <v>1.819841811385547</v>
      </c>
      <c r="AH129" s="72">
        <v>28.661013442897463</v>
      </c>
      <c r="AI129" s="72">
        <v>30.480855254283011</v>
      </c>
      <c r="AJ129" s="72">
        <v>100.67686769550998</v>
      </c>
      <c r="AK129" s="72">
        <v>15.24410596863993</v>
      </c>
      <c r="AL129" s="72">
        <v>6.6043143430399747</v>
      </c>
      <c r="AM129" s="72">
        <v>43.905119411537392</v>
      </c>
      <c r="AN129" s="137">
        <v>45.724961222922943</v>
      </c>
      <c r="AO129" s="137">
        <v>5.6069642857142865</v>
      </c>
      <c r="AP129" s="137">
        <v>3.6108651413690471</v>
      </c>
      <c r="AQ129" s="72">
        <v>0.60827381652780466</v>
      </c>
      <c r="AR129" s="72">
        <v>9.2178294270833341</v>
      </c>
      <c r="AS129" s="68" t="s">
        <v>763</v>
      </c>
      <c r="AT129" s="68" t="s">
        <v>763</v>
      </c>
      <c r="AU129" s="68" t="s">
        <v>763</v>
      </c>
      <c r="AV129" s="68" t="s">
        <v>763</v>
      </c>
      <c r="BC129" s="147"/>
    </row>
    <row r="130" spans="1:55" s="68" customFormat="1" x14ac:dyDescent="0.2">
      <c r="A130" s="79" t="s">
        <v>756</v>
      </c>
      <c r="B130" s="68" t="s">
        <v>301</v>
      </c>
      <c r="C130" s="68" t="s">
        <v>765</v>
      </c>
      <c r="E130" s="147">
        <v>44420</v>
      </c>
      <c r="F130" s="68" t="s">
        <v>1059</v>
      </c>
      <c r="G130" s="68" t="s">
        <v>1080</v>
      </c>
      <c r="H130" s="68">
        <v>4</v>
      </c>
      <c r="I130" s="68" t="s">
        <v>760</v>
      </c>
      <c r="J130" s="77">
        <v>0.4381944444444445</v>
      </c>
      <c r="K130" s="81">
        <v>5</v>
      </c>
      <c r="L130" s="68">
        <v>1</v>
      </c>
      <c r="M130" s="68" t="s">
        <v>872</v>
      </c>
      <c r="N130" s="68" t="s">
        <v>1099</v>
      </c>
      <c r="O130" s="131">
        <v>25.7</v>
      </c>
      <c r="P130" s="131">
        <v>8.0500000000000007</v>
      </c>
      <c r="Q130" s="68">
        <v>1.3</v>
      </c>
      <c r="R130" s="68">
        <v>1.3</v>
      </c>
      <c r="S130" s="131">
        <v>1.3</v>
      </c>
      <c r="T130" s="68">
        <v>1.3</v>
      </c>
      <c r="U130" s="76">
        <v>1</v>
      </c>
      <c r="V130" s="68">
        <v>0.9</v>
      </c>
      <c r="W130" s="77">
        <v>0.29166666666666669</v>
      </c>
      <c r="X130" s="68">
        <v>27.3</v>
      </c>
      <c r="Y130" s="68">
        <v>6.43</v>
      </c>
      <c r="Z130" s="72">
        <v>5.4151912669035358</v>
      </c>
      <c r="AA130" s="68">
        <v>82.2</v>
      </c>
      <c r="AB130" s="205">
        <v>30.7</v>
      </c>
      <c r="AC130" s="72">
        <v>47.6</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AY130" s="147"/>
      <c r="BC130" s="147"/>
    </row>
    <row r="131" spans="1:55" s="68" customFormat="1" x14ac:dyDescent="0.2">
      <c r="A131" s="79" t="s">
        <v>756</v>
      </c>
      <c r="B131" s="68" t="s">
        <v>301</v>
      </c>
      <c r="C131" s="68" t="s">
        <v>757</v>
      </c>
      <c r="E131" s="147">
        <v>44434</v>
      </c>
      <c r="F131" s="68" t="s">
        <v>1059</v>
      </c>
      <c r="G131" s="68" t="s">
        <v>782</v>
      </c>
      <c r="H131" s="68">
        <v>1</v>
      </c>
      <c r="I131" s="68" t="s">
        <v>760</v>
      </c>
      <c r="J131" s="77">
        <v>0.43124999999999997</v>
      </c>
      <c r="K131" s="81">
        <v>1</v>
      </c>
      <c r="L131" s="68">
        <v>2</v>
      </c>
      <c r="M131" s="68" t="s">
        <v>812</v>
      </c>
      <c r="N131" s="68" t="s">
        <v>1116</v>
      </c>
      <c r="O131" s="131" t="s">
        <v>761</v>
      </c>
      <c r="P131" s="131" t="s">
        <v>761</v>
      </c>
      <c r="Q131" s="68">
        <v>1.1499999999999999</v>
      </c>
      <c r="R131" s="68">
        <v>1.1000000000000001</v>
      </c>
      <c r="S131" s="131">
        <v>1.1000000000000001</v>
      </c>
      <c r="T131" s="68">
        <v>1.1000000000000001</v>
      </c>
      <c r="U131" s="76">
        <v>0.95652173913043492</v>
      </c>
      <c r="V131" s="68">
        <v>0.15</v>
      </c>
      <c r="W131" s="77">
        <v>0.29791666666666666</v>
      </c>
      <c r="X131" s="68">
        <v>27.8</v>
      </c>
      <c r="Y131" s="68">
        <v>6.64</v>
      </c>
      <c r="Z131" s="72">
        <v>5.5487539090925209</v>
      </c>
      <c r="AA131" s="68" t="s">
        <v>761</v>
      </c>
      <c r="AB131" s="205">
        <v>32.200000000000003</v>
      </c>
      <c r="AC131" s="72">
        <v>49.5</v>
      </c>
      <c r="AD131" s="75" t="s">
        <v>763</v>
      </c>
      <c r="AE131" s="75" t="s">
        <v>763</v>
      </c>
      <c r="AF131" s="75" t="s">
        <v>763</v>
      </c>
      <c r="AG131" s="137" t="s">
        <v>763</v>
      </c>
      <c r="AH131" s="72"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5" s="68" customFormat="1" x14ac:dyDescent="0.2">
      <c r="A132" s="79" t="s">
        <v>756</v>
      </c>
      <c r="B132" s="68" t="s">
        <v>301</v>
      </c>
      <c r="C132" s="68" t="s">
        <v>764</v>
      </c>
      <c r="E132" s="147">
        <v>44434</v>
      </c>
      <c r="F132" s="68" t="s">
        <v>1059</v>
      </c>
      <c r="G132" s="68" t="s">
        <v>782</v>
      </c>
      <c r="H132" s="68">
        <v>1</v>
      </c>
      <c r="I132" s="68" t="s">
        <v>760</v>
      </c>
      <c r="J132" s="77">
        <v>0.43124999999999997</v>
      </c>
      <c r="K132" s="81">
        <v>1</v>
      </c>
      <c r="L132" s="68">
        <v>2</v>
      </c>
      <c r="M132" s="68" t="s">
        <v>812</v>
      </c>
      <c r="N132" s="68" t="s">
        <v>1116</v>
      </c>
      <c r="O132" s="131" t="s">
        <v>761</v>
      </c>
      <c r="P132" s="131" t="s">
        <v>761</v>
      </c>
      <c r="Q132" s="68">
        <v>1.1499999999999999</v>
      </c>
      <c r="R132" s="68">
        <v>1.1000000000000001</v>
      </c>
      <c r="S132" s="131">
        <v>1.1000000000000001</v>
      </c>
      <c r="T132" s="68">
        <v>1.1000000000000001</v>
      </c>
      <c r="U132" s="76">
        <v>0.95652173913043492</v>
      </c>
      <c r="V132" s="68">
        <v>0.6</v>
      </c>
      <c r="W132" s="77">
        <v>0.29791666666666666</v>
      </c>
      <c r="X132" s="68">
        <v>28</v>
      </c>
      <c r="Y132" s="68">
        <v>5.03</v>
      </c>
      <c r="Z132" s="72">
        <v>4.2302142326958831</v>
      </c>
      <c r="AA132" s="68" t="s">
        <v>761</v>
      </c>
      <c r="AB132" s="205">
        <v>31.1</v>
      </c>
      <c r="AC132" s="72">
        <v>48.1</v>
      </c>
      <c r="AD132" s="72">
        <v>0.19473684210526315</v>
      </c>
      <c r="AE132" s="72">
        <v>2.5000000000000001E-2</v>
      </c>
      <c r="AF132" s="72">
        <v>9.7636025422415146E-2</v>
      </c>
      <c r="AG132" s="137">
        <v>0.12263602542241514</v>
      </c>
      <c r="AH132" s="72">
        <v>14.059150026108673</v>
      </c>
      <c r="AI132" s="72">
        <v>14.181786051531088</v>
      </c>
      <c r="AJ132" s="72">
        <v>94.77559807479355</v>
      </c>
      <c r="AK132" s="72">
        <v>15.883483481673393</v>
      </c>
      <c r="AL132" s="72">
        <v>5.9669277324553578</v>
      </c>
      <c r="AM132" s="72">
        <v>29.942633507782066</v>
      </c>
      <c r="AN132" s="137">
        <v>30.065269533204479</v>
      </c>
      <c r="AO132" s="137">
        <v>5.1647619047619031</v>
      </c>
      <c r="AP132" s="137">
        <v>5.5078439980158747</v>
      </c>
      <c r="AQ132" s="72">
        <v>0.48392697639267851</v>
      </c>
      <c r="AR132" s="72">
        <v>10.672605902777779</v>
      </c>
      <c r="AS132" s="68" t="s">
        <v>763</v>
      </c>
      <c r="AT132" s="68" t="s">
        <v>763</v>
      </c>
      <c r="AU132" s="68" t="s">
        <v>763</v>
      </c>
      <c r="AV132" s="68" t="s">
        <v>763</v>
      </c>
    </row>
    <row r="133" spans="1:55" s="68" customFormat="1" x14ac:dyDescent="0.2">
      <c r="A133" s="79" t="s">
        <v>756</v>
      </c>
      <c r="B133" s="68" t="s">
        <v>301</v>
      </c>
      <c r="C133" s="68" t="s">
        <v>765</v>
      </c>
      <c r="E133" s="147">
        <v>44434</v>
      </c>
      <c r="F133" s="68" t="s">
        <v>1059</v>
      </c>
      <c r="G133" s="68" t="s">
        <v>782</v>
      </c>
      <c r="H133" s="68">
        <v>1</v>
      </c>
      <c r="I133" s="68" t="s">
        <v>760</v>
      </c>
      <c r="J133" s="77">
        <v>0.43124999999999997</v>
      </c>
      <c r="K133" s="81">
        <v>1</v>
      </c>
      <c r="L133" s="68">
        <v>2</v>
      </c>
      <c r="M133" s="68" t="s">
        <v>812</v>
      </c>
      <c r="N133" s="68" t="s">
        <v>1116</v>
      </c>
      <c r="O133" s="131" t="s">
        <v>761</v>
      </c>
      <c r="P133" s="131" t="s">
        <v>761</v>
      </c>
      <c r="Q133" s="68">
        <v>1.1499999999999999</v>
      </c>
      <c r="R133" s="68">
        <v>1.1000000000000001</v>
      </c>
      <c r="S133" s="131">
        <v>1.1000000000000001</v>
      </c>
      <c r="T133" s="68">
        <v>1.1000000000000001</v>
      </c>
      <c r="U133" s="76">
        <v>0.95652173913043492</v>
      </c>
      <c r="V133" s="68">
        <v>1</v>
      </c>
      <c r="W133" s="77">
        <v>0.29791666666666666</v>
      </c>
      <c r="X133" s="68">
        <v>28</v>
      </c>
      <c r="Y133" s="68">
        <v>4.8600000000000003</v>
      </c>
      <c r="Z133" s="72">
        <v>3.9972185794240347</v>
      </c>
      <c r="AA133" s="68" t="s">
        <v>761</v>
      </c>
      <c r="AB133" s="205">
        <v>30.1</v>
      </c>
      <c r="AC133" s="72">
        <v>53.5</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301</v>
      </c>
      <c r="B140" s="102">
        <v>2021</v>
      </c>
      <c r="C140" s="103">
        <v>7</v>
      </c>
      <c r="D140" s="102">
        <v>13</v>
      </c>
      <c r="E140" s="82"/>
      <c r="F140" s="131">
        <v>1.3</v>
      </c>
      <c r="G140" s="131">
        <v>8.44</v>
      </c>
      <c r="H140" s="82"/>
      <c r="I140" s="131">
        <v>22.2</v>
      </c>
      <c r="J140" s="205">
        <v>28.2</v>
      </c>
      <c r="K140" s="82"/>
      <c r="L140" s="82"/>
      <c r="M140" s="108"/>
      <c r="N140" s="137" t="s">
        <v>763</v>
      </c>
      <c r="O140" s="82"/>
      <c r="P140" s="82"/>
      <c r="Q140" s="82"/>
      <c r="R140" s="140"/>
      <c r="S140" s="137" t="s">
        <v>763</v>
      </c>
      <c r="T140" s="137" t="s">
        <v>763</v>
      </c>
      <c r="U140" s="137" t="s">
        <v>763</v>
      </c>
      <c r="V140" s="85"/>
      <c r="W140" s="85"/>
      <c r="X140" s="85"/>
      <c r="Y140" s="102">
        <f>IF(C140&lt;6," ",IF(C140&lt;=9,I140, IF(C140&gt;=10," ")))</f>
        <v>22.2</v>
      </c>
      <c r="Z140" s="102">
        <f>IF(Y140=" ", " ", IF(Y140&gt;0, Y140+273.15))</f>
        <v>295.34999999999997</v>
      </c>
      <c r="AA140" s="102">
        <f>IF(C140&lt;6," ",IF(C140&lt;=9,J140, IF(C140&gt;=10," ")))</f>
        <v>28.2</v>
      </c>
      <c r="AB140" s="102">
        <f>IF(C140&lt;6," ",IF(C140&lt;=9,G140, IF(C140&gt;=10," ")))</f>
        <v>8.44</v>
      </c>
      <c r="AC140" s="104">
        <f>IF(Y140=" "," ",IF(Y140&gt;0,EXP(-173.4292+249.6339*100/Z140+143.3483*LN(+Z140/100)-21.8492*Z140/100+AA140*(-0.033096+0.014259*Z140/100-0.0017*(Z140/100)^2))*1.4276))</f>
        <v>7.3712510674451552</v>
      </c>
      <c r="AD140" s="102">
        <f>IF(Y140=" "," ",IF(Y140&gt;0,AB140/AC140))</f>
        <v>1.1449888116380857</v>
      </c>
      <c r="AE140" s="105">
        <f>IF(C140&lt;6," ",IF(C140&lt;=9,F140, IF(C140&gt;=10," ")))</f>
        <v>1.3</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301</v>
      </c>
      <c r="B141" s="102">
        <v>2021</v>
      </c>
      <c r="C141" s="103">
        <v>7</v>
      </c>
      <c r="D141" s="102">
        <v>13</v>
      </c>
      <c r="E141" s="82"/>
      <c r="F141" s="131">
        <v>1.3</v>
      </c>
      <c r="G141" s="131">
        <v>8.44</v>
      </c>
      <c r="H141" s="82"/>
      <c r="I141" s="131">
        <v>22.2</v>
      </c>
      <c r="J141" s="205">
        <v>28.5</v>
      </c>
      <c r="K141" s="82"/>
      <c r="L141" s="82"/>
      <c r="M141" s="108"/>
      <c r="N141" s="137">
        <v>2.5408798411987283</v>
      </c>
      <c r="O141" s="82"/>
      <c r="P141" s="82"/>
      <c r="Q141" s="82"/>
      <c r="R141" s="140"/>
      <c r="S141" s="137">
        <v>59.181486313039819</v>
      </c>
      <c r="T141" s="137">
        <v>5.0716666666666681</v>
      </c>
      <c r="U141" s="137">
        <v>0.72477256944444379</v>
      </c>
      <c r="V141" s="85"/>
      <c r="W141" s="85"/>
      <c r="X141" s="85"/>
      <c r="Y141" s="102">
        <f t="shared" ref="Y141:Y151" si="51">IF(C141&lt;6," ",IF(C141&lt;=9,I141, IF(C141&gt;=10," ")))</f>
        <v>22.2</v>
      </c>
      <c r="Z141" s="102">
        <f t="shared" ref="Z141:Z151" si="52">IF(Y141=" ", " ", IF(Y141&gt;0, Y141+273.15))</f>
        <v>295.34999999999997</v>
      </c>
      <c r="AA141" s="102">
        <f t="shared" ref="AA141:AA151" si="53">IF(C141&lt;6," ",IF(C141&lt;=9,J141, IF(C141&gt;=10," ")))</f>
        <v>28.5</v>
      </c>
      <c r="AB141" s="102">
        <f t="shared" ref="AB141:AB151" si="54">IF(C141&lt;6," ",IF(C141&lt;=9,G141, IF(C141&gt;=10," ")))</f>
        <v>8.44</v>
      </c>
      <c r="AC141" s="104">
        <f t="shared" ref="AC141:AC151" si="55">IF(Y141=" "," ",IF(Y141&gt;0,EXP(-173.4292+249.6339*100/Z141+143.3483*LN(+Z141/100)-21.8492*Z141/100+AA141*(-0.033096+0.014259*Z141/100-0.0017*(Z141/100)^2))*1.4276))</f>
        <v>7.3584110342491886</v>
      </c>
      <c r="AD141" s="102">
        <f t="shared" ref="AD141:AD148" si="56">IF(Y141=" "," ",IF(Y141&gt;0,AB141/AC141))</f>
        <v>1.1469867557977713</v>
      </c>
      <c r="AE141" s="105">
        <f t="shared" ref="AE141:AE151" si="57">IF(C141&lt;6," ",IF(C141&lt;=9,F141, IF(C141&gt;=10," ")))</f>
        <v>1.3</v>
      </c>
      <c r="AF141" s="102">
        <f t="shared" ref="AF141:AF151" si="58">IF(Y141=" "," ",N141)</f>
        <v>2.5408798411987283</v>
      </c>
      <c r="AG141" s="105">
        <f t="shared" ref="AG141:AG151" si="59">IF(C141&lt;6," ",IF(C141&lt;=9,T141, IF(C141&gt;=10," ")))</f>
        <v>5.0716666666666681</v>
      </c>
      <c r="AH141" s="105">
        <f t="shared" ref="AH141:AH151" si="60">IF(C141&lt;6," ",IF(C141&lt;=9,U141, IF(C141&gt;=10," ")))</f>
        <v>0.72477256944444379</v>
      </c>
      <c r="AI141" s="102">
        <f t="shared" ref="AI141" si="61">IF(Y141=" ", " ", IF(Y141&gt;0, SUM(AG141:AH141)))</f>
        <v>5.7964392361111123</v>
      </c>
      <c r="AJ141" s="106">
        <f t="shared" ref="AJ141:AJ151" si="62">IF(C141&lt;6," ",IF(C141&lt;=9,S141, IF(C141&gt;=10," ")))</f>
        <v>59.181486313039819</v>
      </c>
      <c r="AK141" s="107">
        <f t="shared" ref="AK141:AK150" si="63">IF(Y141=" ", " ", IF(Y141&gt;0, AJ141-AF141))</f>
        <v>56.640606471841089</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301</v>
      </c>
      <c r="B142" s="102">
        <v>2021</v>
      </c>
      <c r="C142" s="103">
        <v>7</v>
      </c>
      <c r="D142" s="102">
        <v>13</v>
      </c>
      <c r="E142" s="82"/>
      <c r="F142" s="131">
        <v>1.3</v>
      </c>
      <c r="G142" s="131">
        <v>8.44</v>
      </c>
      <c r="H142" s="82"/>
      <c r="I142" s="131">
        <v>22.2</v>
      </c>
      <c r="J142" s="205">
        <v>28.8</v>
      </c>
      <c r="K142" s="82"/>
      <c r="L142" s="82"/>
      <c r="M142" s="108"/>
      <c r="N142" s="137" t="s">
        <v>763</v>
      </c>
      <c r="O142" s="82"/>
      <c r="P142" s="82"/>
      <c r="Q142" s="82"/>
      <c r="R142" s="140"/>
      <c r="S142" s="137" t="s">
        <v>763</v>
      </c>
      <c r="T142" s="137" t="s">
        <v>763</v>
      </c>
      <c r="U142" s="137" t="s">
        <v>763</v>
      </c>
      <c r="V142" s="85"/>
      <c r="W142" s="85"/>
      <c r="X142" s="85"/>
      <c r="Y142" s="102">
        <f t="shared" si="51"/>
        <v>22.2</v>
      </c>
      <c r="Z142" s="102">
        <f t="shared" si="52"/>
        <v>295.34999999999997</v>
      </c>
      <c r="AA142" s="102">
        <f t="shared" si="53"/>
        <v>28.8</v>
      </c>
      <c r="AB142" s="102">
        <f t="shared" si="54"/>
        <v>8.44</v>
      </c>
      <c r="AC142" s="104">
        <f t="shared" si="55"/>
        <v>7.345593367195816</v>
      </c>
      <c r="AD142" s="102">
        <f t="shared" si="56"/>
        <v>1.1489881862630211</v>
      </c>
      <c r="AE142" s="105">
        <f t="shared" si="57"/>
        <v>1.3</v>
      </c>
      <c r="AF142" s="102" t="str">
        <f t="shared" si="58"/>
        <v>NS</v>
      </c>
      <c r="AG142" s="105" t="str">
        <f t="shared" si="59"/>
        <v>NS</v>
      </c>
      <c r="AH142" s="105" t="str">
        <f t="shared" si="60"/>
        <v>NS</v>
      </c>
      <c r="AI142" s="102"/>
      <c r="AJ142" s="106" t="str">
        <f t="shared" si="62"/>
        <v>NS</v>
      </c>
      <c r="AK142" s="107"/>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301</v>
      </c>
      <c r="B143" s="102">
        <v>2021</v>
      </c>
      <c r="C143" s="103">
        <v>7</v>
      </c>
      <c r="D143" s="102">
        <v>27</v>
      </c>
      <c r="E143" s="82"/>
      <c r="F143" s="131">
        <v>1.35</v>
      </c>
      <c r="G143" s="131">
        <v>8.07</v>
      </c>
      <c r="H143" s="82"/>
      <c r="I143" s="131">
        <v>26.4</v>
      </c>
      <c r="J143" s="205">
        <v>30.4</v>
      </c>
      <c r="K143" s="82"/>
      <c r="L143" s="82"/>
      <c r="M143" s="108"/>
      <c r="N143" s="137" t="s">
        <v>763</v>
      </c>
      <c r="O143" s="82"/>
      <c r="P143" s="82"/>
      <c r="Q143" s="82"/>
      <c r="R143" s="140"/>
      <c r="S143" s="137" t="s">
        <v>763</v>
      </c>
      <c r="T143" s="137" t="s">
        <v>763</v>
      </c>
      <c r="U143" s="137" t="s">
        <v>763</v>
      </c>
      <c r="V143" s="85"/>
      <c r="W143" s="85"/>
      <c r="X143" s="85"/>
      <c r="Y143" s="102">
        <f t="shared" si="51"/>
        <v>26.4</v>
      </c>
      <c r="Z143" s="102">
        <f t="shared" si="52"/>
        <v>299.54999999999995</v>
      </c>
      <c r="AA143" s="102">
        <f t="shared" si="53"/>
        <v>30.4</v>
      </c>
      <c r="AB143" s="102">
        <f t="shared" si="54"/>
        <v>8.07</v>
      </c>
      <c r="AC143" s="104">
        <f t="shared" si="55"/>
        <v>6.7630009089668786</v>
      </c>
      <c r="AD143" s="102">
        <f t="shared" si="56"/>
        <v>1.1932572697573065</v>
      </c>
      <c r="AE143" s="105">
        <f t="shared" si="57"/>
        <v>1.35</v>
      </c>
      <c r="AF143" s="102" t="str">
        <f t="shared" si="58"/>
        <v>NS</v>
      </c>
      <c r="AG143" s="105" t="str">
        <f t="shared" si="59"/>
        <v>NS</v>
      </c>
      <c r="AH143" s="105" t="str">
        <f t="shared" si="60"/>
        <v>NS</v>
      </c>
      <c r="AI143" s="102"/>
      <c r="AJ143" s="106" t="str">
        <f t="shared" si="62"/>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301</v>
      </c>
      <c r="B144" s="102">
        <v>2021</v>
      </c>
      <c r="C144" s="103">
        <v>7</v>
      </c>
      <c r="D144" s="102">
        <v>27</v>
      </c>
      <c r="E144" s="82"/>
      <c r="F144" s="131">
        <v>1.35</v>
      </c>
      <c r="G144" s="131">
        <v>8.07</v>
      </c>
      <c r="H144" s="82"/>
      <c r="I144" s="131">
        <v>26.4</v>
      </c>
      <c r="J144" s="205">
        <v>31.2</v>
      </c>
      <c r="K144" s="82"/>
      <c r="L144" s="82"/>
      <c r="M144" s="108"/>
      <c r="N144" s="137">
        <v>0.60959690209031359</v>
      </c>
      <c r="O144" s="82"/>
      <c r="P144" s="82"/>
      <c r="Q144" s="82"/>
      <c r="R144" s="140"/>
      <c r="S144" s="137">
        <v>30.411217173223736</v>
      </c>
      <c r="T144" s="137">
        <v>2.932500000000001</v>
      </c>
      <c r="U144" s="137">
        <v>2.5000000000000001E-2</v>
      </c>
      <c r="V144" s="85"/>
      <c r="W144" s="85"/>
      <c r="X144" s="85"/>
      <c r="Y144" s="102">
        <f t="shared" si="51"/>
        <v>26.4</v>
      </c>
      <c r="Z144" s="102">
        <f t="shared" si="52"/>
        <v>299.54999999999995</v>
      </c>
      <c r="AA144" s="102">
        <f t="shared" si="53"/>
        <v>31.2</v>
      </c>
      <c r="AB144" s="102">
        <f t="shared" si="54"/>
        <v>8.07</v>
      </c>
      <c r="AC144" s="104">
        <f t="shared" si="55"/>
        <v>6.7325695292569483</v>
      </c>
      <c r="AD144" s="102">
        <f t="shared" si="56"/>
        <v>1.1986508219382117</v>
      </c>
      <c r="AE144" s="105">
        <f t="shared" si="57"/>
        <v>1.35</v>
      </c>
      <c r="AF144" s="102">
        <f t="shared" si="58"/>
        <v>0.60959690209031359</v>
      </c>
      <c r="AG144" s="105">
        <f t="shared" si="59"/>
        <v>2.932500000000001</v>
      </c>
      <c r="AH144" s="105">
        <f t="shared" si="60"/>
        <v>2.5000000000000001E-2</v>
      </c>
      <c r="AI144" s="102">
        <f t="shared" ref="AI144" si="64">IF(Y144=" ", " ", IF(Y144&gt;0, SUM(AG144:AH144)))</f>
        <v>2.9575000000000009</v>
      </c>
      <c r="AJ144" s="106">
        <f t="shared" si="62"/>
        <v>30.411217173223736</v>
      </c>
      <c r="AK144" s="107">
        <f t="shared" si="63"/>
        <v>29.801620271133423</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301</v>
      </c>
      <c r="B145" s="102">
        <v>2021</v>
      </c>
      <c r="C145" s="103">
        <v>7</v>
      </c>
      <c r="D145" s="102">
        <v>27</v>
      </c>
      <c r="E145" s="82"/>
      <c r="F145" s="131">
        <v>1.35</v>
      </c>
      <c r="G145" s="131">
        <v>8.07</v>
      </c>
      <c r="H145" s="82"/>
      <c r="I145" s="131">
        <v>26.4</v>
      </c>
      <c r="J145" s="205">
        <v>31.6</v>
      </c>
      <c r="K145" s="82"/>
      <c r="L145" s="82"/>
      <c r="M145" s="108"/>
      <c r="N145" s="137" t="s">
        <v>763</v>
      </c>
      <c r="O145" s="82"/>
      <c r="P145" s="82"/>
      <c r="Q145" s="82"/>
      <c r="R145" s="140"/>
      <c r="S145" s="137" t="s">
        <v>763</v>
      </c>
      <c r="T145" s="137" t="s">
        <v>763</v>
      </c>
      <c r="U145" s="137" t="s">
        <v>763</v>
      </c>
      <c r="V145" s="85"/>
      <c r="W145" s="85"/>
      <c r="X145" s="85"/>
      <c r="Y145" s="102">
        <f t="shared" si="51"/>
        <v>26.4</v>
      </c>
      <c r="Z145" s="102">
        <f t="shared" si="52"/>
        <v>299.54999999999995</v>
      </c>
      <c r="AA145" s="102">
        <f t="shared" si="53"/>
        <v>31.6</v>
      </c>
      <c r="AB145" s="102">
        <f t="shared" si="54"/>
        <v>8.07</v>
      </c>
      <c r="AC145" s="104">
        <f t="shared" si="55"/>
        <v>6.7174052273450693</v>
      </c>
      <c r="AD145" s="102">
        <f t="shared" si="56"/>
        <v>1.2013567332738566</v>
      </c>
      <c r="AE145" s="105">
        <f t="shared" si="57"/>
        <v>1.35</v>
      </c>
      <c r="AF145" s="102" t="str">
        <f t="shared" si="58"/>
        <v>NS</v>
      </c>
      <c r="AG145" s="105" t="str">
        <f t="shared" si="59"/>
        <v>NS</v>
      </c>
      <c r="AH145" s="105" t="str">
        <f t="shared" si="60"/>
        <v>NS</v>
      </c>
      <c r="AI145" s="102"/>
      <c r="AJ145" s="106" t="str">
        <f t="shared" si="62"/>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301</v>
      </c>
      <c r="B146" s="102">
        <v>2021</v>
      </c>
      <c r="C146" s="103">
        <v>8</v>
      </c>
      <c r="D146" s="102">
        <v>12</v>
      </c>
      <c r="E146" s="82"/>
      <c r="F146" s="131">
        <v>1.3</v>
      </c>
      <c r="G146" s="131">
        <v>8.0500000000000007</v>
      </c>
      <c r="H146" s="82"/>
      <c r="I146" s="131">
        <v>25.7</v>
      </c>
      <c r="J146" s="205">
        <v>30.6</v>
      </c>
      <c r="K146" s="82"/>
      <c r="L146" s="82"/>
      <c r="M146" s="82"/>
      <c r="N146" s="137" t="s">
        <v>763</v>
      </c>
      <c r="O146" s="82"/>
      <c r="P146" s="82"/>
      <c r="Q146" s="82"/>
      <c r="R146" s="140"/>
      <c r="S146" s="137" t="s">
        <v>763</v>
      </c>
      <c r="T146" s="137" t="s">
        <v>763</v>
      </c>
      <c r="U146" s="137" t="s">
        <v>763</v>
      </c>
      <c r="V146" s="85"/>
      <c r="W146" s="85"/>
      <c r="X146" s="85"/>
      <c r="Y146" s="102">
        <f t="shared" si="51"/>
        <v>25.7</v>
      </c>
      <c r="Z146" s="102">
        <f t="shared" si="52"/>
        <v>298.84999999999997</v>
      </c>
      <c r="AA146" s="102">
        <f t="shared" si="53"/>
        <v>30.6</v>
      </c>
      <c r="AB146" s="102">
        <f t="shared" si="54"/>
        <v>8.0500000000000007</v>
      </c>
      <c r="AC146" s="104">
        <f t="shared" si="55"/>
        <v>6.8362147671104454</v>
      </c>
      <c r="AD146" s="102">
        <f t="shared" si="56"/>
        <v>1.1775522382253363</v>
      </c>
      <c r="AE146" s="105">
        <f t="shared" si="57"/>
        <v>1.3</v>
      </c>
      <c r="AF146" s="102" t="str">
        <f t="shared" si="58"/>
        <v>NS</v>
      </c>
      <c r="AG146" s="105" t="str">
        <f t="shared" si="59"/>
        <v>NS</v>
      </c>
      <c r="AH146" s="105" t="str">
        <f t="shared" si="60"/>
        <v>NS</v>
      </c>
      <c r="AI146" s="102"/>
      <c r="AJ146" s="106" t="str">
        <f t="shared" si="62"/>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301</v>
      </c>
      <c r="B147" s="102">
        <v>2021</v>
      </c>
      <c r="C147" s="103">
        <v>8</v>
      </c>
      <c r="D147" s="102">
        <v>12</v>
      </c>
      <c r="E147" s="82"/>
      <c r="F147" s="131">
        <v>1.3</v>
      </c>
      <c r="G147" s="131">
        <v>8.0500000000000007</v>
      </c>
      <c r="H147" s="82"/>
      <c r="I147" s="131">
        <v>25.7</v>
      </c>
      <c r="J147" s="205">
        <v>30</v>
      </c>
      <c r="K147" s="82"/>
      <c r="L147" s="82"/>
      <c r="M147" s="82"/>
      <c r="N147" s="137">
        <v>1.819841811385547</v>
      </c>
      <c r="O147" s="82"/>
      <c r="P147" s="82"/>
      <c r="Q147" s="82"/>
      <c r="R147" s="140"/>
      <c r="S147" s="137">
        <v>45.724961222922943</v>
      </c>
      <c r="T147" s="137">
        <v>5.6069642857142865</v>
      </c>
      <c r="U147" s="137">
        <v>3.6108651413690471</v>
      </c>
      <c r="V147" s="85"/>
      <c r="W147" s="85"/>
      <c r="X147" s="85"/>
      <c r="Y147" s="102">
        <f t="shared" si="51"/>
        <v>25.7</v>
      </c>
      <c r="Z147" s="102">
        <f t="shared" si="52"/>
        <v>298.84999999999997</v>
      </c>
      <c r="AA147" s="102">
        <f t="shared" si="53"/>
        <v>30</v>
      </c>
      <c r="AB147" s="102">
        <f t="shared" si="54"/>
        <v>8.0500000000000007</v>
      </c>
      <c r="AC147" s="104">
        <f t="shared" si="55"/>
        <v>6.8594943137764153</v>
      </c>
      <c r="AD147" s="102">
        <f t="shared" si="56"/>
        <v>1.1735558966544526</v>
      </c>
      <c r="AE147" s="105">
        <f t="shared" si="57"/>
        <v>1.3</v>
      </c>
      <c r="AF147" s="102">
        <f t="shared" si="58"/>
        <v>1.819841811385547</v>
      </c>
      <c r="AG147" s="105">
        <f t="shared" si="59"/>
        <v>5.6069642857142865</v>
      </c>
      <c r="AH147" s="105">
        <f t="shared" si="60"/>
        <v>3.6108651413690471</v>
      </c>
      <c r="AI147" s="102">
        <f t="shared" ref="AI147" si="65">IF(Y147=" ", " ", IF(Y147&gt;0, SUM(AG147:AH147)))</f>
        <v>9.2178294270833341</v>
      </c>
      <c r="AJ147" s="106">
        <f t="shared" si="62"/>
        <v>45.724961222922943</v>
      </c>
      <c r="AK147" s="107">
        <f t="shared" si="63"/>
        <v>43.905119411537399</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301</v>
      </c>
      <c r="B148" s="102">
        <v>2021</v>
      </c>
      <c r="C148" s="132">
        <v>8</v>
      </c>
      <c r="D148" s="82">
        <v>12</v>
      </c>
      <c r="E148" s="85"/>
      <c r="F148" s="131">
        <v>1.3</v>
      </c>
      <c r="G148" s="131">
        <v>8.0500000000000007</v>
      </c>
      <c r="H148" s="85"/>
      <c r="I148" s="131">
        <v>25.7</v>
      </c>
      <c r="J148" s="205">
        <v>30.7</v>
      </c>
      <c r="K148" s="85"/>
      <c r="L148" s="85"/>
      <c r="M148" s="85"/>
      <c r="N148" s="137" t="s">
        <v>763</v>
      </c>
      <c r="O148" s="85"/>
      <c r="P148" s="85"/>
      <c r="Q148" s="85"/>
      <c r="R148" s="140"/>
      <c r="S148" s="137" t="s">
        <v>763</v>
      </c>
      <c r="T148" s="137" t="s">
        <v>763</v>
      </c>
      <c r="U148" s="137" t="s">
        <v>763</v>
      </c>
      <c r="V148" s="85"/>
      <c r="W148" s="85"/>
      <c r="X148" s="85"/>
      <c r="Y148" s="85">
        <f t="shared" si="51"/>
        <v>25.7</v>
      </c>
      <c r="Z148" s="82">
        <f t="shared" si="52"/>
        <v>298.84999999999997</v>
      </c>
      <c r="AA148" s="85">
        <f t="shared" si="53"/>
        <v>30.7</v>
      </c>
      <c r="AB148" s="85">
        <f t="shared" si="54"/>
        <v>8.0500000000000007</v>
      </c>
      <c r="AC148" s="110">
        <f t="shared" si="55"/>
        <v>6.8323425310018688</v>
      </c>
      <c r="AD148" s="82">
        <f t="shared" si="56"/>
        <v>1.178219616986852</v>
      </c>
      <c r="AE148" s="111">
        <f t="shared" si="57"/>
        <v>1.3</v>
      </c>
      <c r="AF148" s="82" t="str">
        <f t="shared" si="58"/>
        <v>NS</v>
      </c>
      <c r="AG148" s="111" t="str">
        <f t="shared" si="59"/>
        <v>NS</v>
      </c>
      <c r="AH148" s="111" t="str">
        <f t="shared" si="60"/>
        <v>NS</v>
      </c>
      <c r="AI148" s="102"/>
      <c r="AJ148" s="112" t="str">
        <f t="shared" si="62"/>
        <v>NS</v>
      </c>
      <c r="AK148" s="113"/>
      <c r="AL148" s="82"/>
      <c r="AM148" s="82">
        <f>AD154</f>
        <v>1.1737284811705435</v>
      </c>
      <c r="AN148" s="82">
        <f>AE154</f>
        <v>1.2625</v>
      </c>
      <c r="AO148" s="82">
        <f>AF154</f>
        <v>1.2732386450242512</v>
      </c>
      <c r="AP148" s="82">
        <f>AI154</f>
        <v>7.1610936414930562</v>
      </c>
      <c r="AQ148" s="113">
        <f>AK154</f>
        <v>40.072494915573493</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301</v>
      </c>
      <c r="B149" s="102">
        <v>2021</v>
      </c>
      <c r="C149" s="132">
        <v>8</v>
      </c>
      <c r="D149" s="82">
        <v>26</v>
      </c>
      <c r="E149" s="85"/>
      <c r="F149" s="131">
        <v>1.1000000000000001</v>
      </c>
      <c r="G149" s="131" t="s">
        <v>761</v>
      </c>
      <c r="H149" s="85"/>
      <c r="I149" s="131" t="s">
        <v>761</v>
      </c>
      <c r="J149" s="205">
        <v>32.200000000000003</v>
      </c>
      <c r="K149" s="85"/>
      <c r="L149" s="85"/>
      <c r="M149" s="85"/>
      <c r="N149" s="137" t="s">
        <v>763</v>
      </c>
      <c r="O149" s="85"/>
      <c r="P149" s="85"/>
      <c r="Q149" s="85"/>
      <c r="R149" s="140"/>
      <c r="S149" s="137" t="s">
        <v>763</v>
      </c>
      <c r="T149" s="211" t="s">
        <v>763</v>
      </c>
      <c r="U149" s="211" t="s">
        <v>763</v>
      </c>
      <c r="V149" s="85"/>
      <c r="W149" s="85"/>
      <c r="X149" s="85"/>
      <c r="Y149" s="85" t="str">
        <f t="shared" si="51"/>
        <v>ND</v>
      </c>
      <c r="Z149" s="82" t="e">
        <f t="shared" si="52"/>
        <v>#VALUE!</v>
      </c>
      <c r="AA149" s="85">
        <f t="shared" si="53"/>
        <v>32.200000000000003</v>
      </c>
      <c r="AB149" s="85" t="str">
        <f t="shared" si="54"/>
        <v>ND</v>
      </c>
      <c r="AC149" s="110" t="e">
        <f t="shared" si="55"/>
        <v>#VALUE!</v>
      </c>
      <c r="AD149" s="82"/>
      <c r="AE149" s="111">
        <f t="shared" si="57"/>
        <v>1.1000000000000001</v>
      </c>
      <c r="AF149" s="82" t="str">
        <f t="shared" si="58"/>
        <v>NS</v>
      </c>
      <c r="AG149" s="111" t="str">
        <f t="shared" si="59"/>
        <v>NS</v>
      </c>
      <c r="AH149" s="111" t="str">
        <f t="shared" si="60"/>
        <v>NS</v>
      </c>
      <c r="AI149" s="82"/>
      <c r="AJ149" s="112" t="str">
        <f t="shared" si="62"/>
        <v>NS</v>
      </c>
      <c r="AK149" s="113"/>
      <c r="AL149" s="85"/>
      <c r="AM149" s="82"/>
      <c r="AN149" s="82"/>
      <c r="AO149" s="82"/>
      <c r="AP149" s="85"/>
      <c r="AQ149" s="82"/>
      <c r="AR149" s="82"/>
      <c r="AS149" s="115">
        <f>((LN(AM148)-LN(0.4))/(LN(0.9)-LN(0.4))*100)</f>
        <v>132.74584277646849</v>
      </c>
      <c r="AT149" s="120">
        <f>((LN(AN148)-LN(0.6))/(LN(3)-LN(0.6))*100)</f>
        <v>46.222317753672826</v>
      </c>
      <c r="AU149" s="115">
        <f>((LN(AO148)-LN(10))/(LN(1)-LN(10))*100)</f>
        <v>89.509018825235316</v>
      </c>
      <c r="AV149" s="115">
        <f>((LN(AP148)-LN(10))/(LN(3)-LN(10))*100)</f>
        <v>27.735043454508514</v>
      </c>
      <c r="AW149" s="115">
        <f>((LN(AQ148)-LN(43))/(LN(20)-LN(43))*100)</f>
        <v>9.2113509117874166</v>
      </c>
      <c r="AX149" s="82"/>
      <c r="AY149" s="82"/>
      <c r="AZ149" s="82"/>
      <c r="BA149" s="82"/>
      <c r="BB149" s="82"/>
    </row>
    <row r="150" spans="1:54" ht="16" x14ac:dyDescent="0.2">
      <c r="A150" s="101" t="s">
        <v>301</v>
      </c>
      <c r="B150" s="102">
        <v>2021</v>
      </c>
      <c r="C150" s="132">
        <v>8</v>
      </c>
      <c r="D150" s="82">
        <v>26</v>
      </c>
      <c r="E150" s="85"/>
      <c r="F150" s="131">
        <v>1.1000000000000001</v>
      </c>
      <c r="G150" s="131" t="s">
        <v>761</v>
      </c>
      <c r="H150" s="85"/>
      <c r="I150" s="131" t="s">
        <v>761</v>
      </c>
      <c r="J150" s="205">
        <v>31.1</v>
      </c>
      <c r="K150" s="85"/>
      <c r="L150" s="85"/>
      <c r="M150" s="85"/>
      <c r="N150" s="137">
        <v>0.12263602542241514</v>
      </c>
      <c r="O150" s="85"/>
      <c r="P150" s="85"/>
      <c r="Q150" s="85"/>
      <c r="R150" s="140"/>
      <c r="S150" s="137">
        <v>30.065269533204479</v>
      </c>
      <c r="T150" s="137">
        <v>5.1647619047619031</v>
      </c>
      <c r="U150" s="137">
        <v>5.5078439980158747</v>
      </c>
      <c r="V150" s="85"/>
      <c r="W150" s="85"/>
      <c r="X150" s="85"/>
      <c r="Y150" s="85" t="str">
        <f t="shared" si="51"/>
        <v>ND</v>
      </c>
      <c r="Z150" s="82" t="e">
        <f t="shared" si="52"/>
        <v>#VALUE!</v>
      </c>
      <c r="AA150" s="85">
        <f t="shared" si="53"/>
        <v>31.1</v>
      </c>
      <c r="AB150" s="85" t="str">
        <f t="shared" si="54"/>
        <v>ND</v>
      </c>
      <c r="AC150" s="110" t="e">
        <f t="shared" si="55"/>
        <v>#VALUE!</v>
      </c>
      <c r="AD150" s="82"/>
      <c r="AE150" s="111">
        <f t="shared" si="57"/>
        <v>1.1000000000000001</v>
      </c>
      <c r="AF150" s="82">
        <f t="shared" si="58"/>
        <v>0.12263602542241514</v>
      </c>
      <c r="AG150" s="111">
        <f t="shared" si="59"/>
        <v>5.1647619047619031</v>
      </c>
      <c r="AH150" s="111">
        <f t="shared" si="60"/>
        <v>5.5078439980158747</v>
      </c>
      <c r="AI150" s="102">
        <f t="shared" ref="AI150" si="66">IF(Y150=" ", " ", IF(Y150&gt;0, SUM(AG150:AH150)))</f>
        <v>10.672605902777779</v>
      </c>
      <c r="AJ150" s="112">
        <f t="shared" si="62"/>
        <v>30.065269533204479</v>
      </c>
      <c r="AK150" s="113">
        <f t="shared" si="63"/>
        <v>29.942633507782062</v>
      </c>
      <c r="AL150" s="82"/>
      <c r="AM150" s="85"/>
      <c r="AN150" s="85"/>
      <c r="AO150" s="85"/>
      <c r="AP150" s="128" t="s">
        <v>1237</v>
      </c>
      <c r="AQ150" s="85"/>
      <c r="AR150" s="82"/>
      <c r="AS150" s="82">
        <f>IF(AS149&gt;100, 100, IF(AS149&lt;0, 0, AS149))</f>
        <v>100</v>
      </c>
      <c r="AT150" s="82">
        <f t="shared" ref="AT150:AW150" si="67">IF(AT149&gt;100, 100, IF(AT149&lt;0, 0, AT149))</f>
        <v>46.222317753672826</v>
      </c>
      <c r="AU150" s="82">
        <f t="shared" si="67"/>
        <v>89.509018825235316</v>
      </c>
      <c r="AV150" s="82">
        <f t="shared" si="67"/>
        <v>27.735043454508514</v>
      </c>
      <c r="AW150" s="82">
        <f t="shared" si="67"/>
        <v>9.2113509117874166</v>
      </c>
      <c r="AX150" s="129">
        <f>AVERAGE(AS150:AW150)</f>
        <v>54.535546189040815</v>
      </c>
      <c r="AY150" s="84"/>
      <c r="AZ150" s="84"/>
      <c r="BA150" s="84" t="str">
        <f>IF(AX150&gt;65, "Acceptable; Ongoing Protection is Required", "Unacceptable; Immediate Restoration is Required")</f>
        <v>Unacceptable; Immediate Restoration is Required</v>
      </c>
      <c r="BB150" s="82"/>
    </row>
    <row r="151" spans="1:54" ht="16" x14ac:dyDescent="0.2">
      <c r="A151" s="101" t="s">
        <v>301</v>
      </c>
      <c r="B151" s="102">
        <v>2021</v>
      </c>
      <c r="C151" s="132">
        <v>8</v>
      </c>
      <c r="D151" s="82">
        <v>26</v>
      </c>
      <c r="E151" s="85"/>
      <c r="F151" s="131">
        <v>1.1000000000000001</v>
      </c>
      <c r="G151" s="131" t="s">
        <v>761</v>
      </c>
      <c r="H151" s="85"/>
      <c r="I151" s="131" t="s">
        <v>761</v>
      </c>
      <c r="J151" s="205">
        <v>30.1</v>
      </c>
      <c r="K151" s="85"/>
      <c r="L151" s="85"/>
      <c r="M151" s="85"/>
      <c r="N151" s="137" t="s">
        <v>763</v>
      </c>
      <c r="O151" s="85"/>
      <c r="P151" s="85"/>
      <c r="Q151" s="85"/>
      <c r="R151" s="140"/>
      <c r="S151" s="137" t="s">
        <v>763</v>
      </c>
      <c r="T151" s="137" t="s">
        <v>763</v>
      </c>
      <c r="U151" s="137" t="s">
        <v>763</v>
      </c>
      <c r="V151" s="85"/>
      <c r="W151" s="85"/>
      <c r="X151" s="85"/>
      <c r="Y151" s="85" t="str">
        <f t="shared" si="51"/>
        <v>ND</v>
      </c>
      <c r="Z151" s="82" t="e">
        <f t="shared" si="52"/>
        <v>#VALUE!</v>
      </c>
      <c r="AA151" s="85">
        <f t="shared" si="53"/>
        <v>30.1</v>
      </c>
      <c r="AB151" s="85" t="str">
        <f t="shared" si="54"/>
        <v>ND</v>
      </c>
      <c r="AC151" s="110" t="e">
        <f t="shared" si="55"/>
        <v>#VALUE!</v>
      </c>
      <c r="AD151" s="82"/>
      <c r="AE151" s="111">
        <f t="shared" si="57"/>
        <v>1.1000000000000001</v>
      </c>
      <c r="AF151" s="82" t="str">
        <f t="shared" si="58"/>
        <v>NS</v>
      </c>
      <c r="AG151" s="111" t="str">
        <f t="shared" si="59"/>
        <v>NS</v>
      </c>
      <c r="AH151" s="111" t="str">
        <f t="shared" si="60"/>
        <v>NS</v>
      </c>
      <c r="AI151" s="82"/>
      <c r="AJ151" s="112" t="str">
        <f t="shared" si="62"/>
        <v>NS</v>
      </c>
      <c r="AK151" s="113"/>
      <c r="AL151" s="85"/>
      <c r="AM151" s="85"/>
      <c r="AN151" s="85"/>
      <c r="AO151" s="85"/>
      <c r="AP151" s="85"/>
      <c r="AQ151" s="85"/>
      <c r="AR151" s="85"/>
      <c r="AS151" s="85"/>
      <c r="AT151" s="85"/>
      <c r="AU151" s="85"/>
      <c r="AV151" s="85"/>
      <c r="AW151" s="126" t="s">
        <v>1238</v>
      </c>
      <c r="AX151" s="126">
        <f>AVERAGE(AS150:AW150)</f>
        <v>54.535546189040815</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54.535546189040815</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1.1737284811705435</v>
      </c>
      <c r="AE154" s="84">
        <f>_xlfn.AGGREGATE(1, 6,AE140:AE151)</f>
        <v>1.2625</v>
      </c>
      <c r="AF154" s="84">
        <f>_xlfn.AGGREGATE(1, 6,AF140:AF151)</f>
        <v>1.2732386450242512</v>
      </c>
      <c r="AG154" s="82"/>
      <c r="AH154" s="82"/>
      <c r="AI154" s="84">
        <f>_xlfn.AGGREGATE(1, 6,AI140:AI151)</f>
        <v>7.1610936414930562</v>
      </c>
      <c r="AJ154" s="82"/>
      <c r="AK154" s="84">
        <f>_xlfn.AGGREGATE(1, 6,AK140:AK151)</f>
        <v>40.072494915573493</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1.1737284811705435</v>
      </c>
      <c r="AE155" s="126">
        <f>AVERAGE(AE139:AE151)</f>
        <v>1.2625</v>
      </c>
      <c r="AF155" s="126">
        <f>AVERAGE(AF139:AF151)</f>
        <v>1.2732386450242512</v>
      </c>
      <c r="AG155" s="126"/>
      <c r="AH155" s="126"/>
      <c r="AI155" s="126">
        <f>AVERAGE(AI139:AI151)</f>
        <v>7.1610936414930562</v>
      </c>
      <c r="AJ155" s="126"/>
      <c r="AK155" s="127">
        <f>AVERAGE(AK139:AK151)</f>
        <v>40.072494915573493</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301</v>
      </c>
      <c r="C162" s="68" t="s">
        <v>757</v>
      </c>
      <c r="E162" s="69">
        <v>44757</v>
      </c>
      <c r="F162" s="68" t="s">
        <v>1143</v>
      </c>
      <c r="G162" s="68" t="s">
        <v>786</v>
      </c>
      <c r="H162" t="s">
        <v>1152</v>
      </c>
      <c r="I162" s="68">
        <v>1</v>
      </c>
      <c r="J162" s="68" t="s">
        <v>760</v>
      </c>
      <c r="K162" s="77">
        <v>0.37083333333333335</v>
      </c>
      <c r="L162" s="68">
        <v>2</v>
      </c>
      <c r="M162" s="68">
        <v>1</v>
      </c>
      <c r="N162" s="68" t="s">
        <v>872</v>
      </c>
      <c r="O162" s="68" t="s">
        <v>1154</v>
      </c>
      <c r="P162" s="68">
        <v>0.92</v>
      </c>
      <c r="Q162" s="68">
        <v>0.88</v>
      </c>
      <c r="R162" s="68">
        <v>0.8</v>
      </c>
      <c r="S162" s="131">
        <v>0.84</v>
      </c>
      <c r="T162" s="76">
        <v>0.91304347826086951</v>
      </c>
      <c r="U162" s="131" t="s">
        <v>761</v>
      </c>
      <c r="V162" s="131" t="s">
        <v>761</v>
      </c>
      <c r="W162" s="71">
        <v>0.27083333333333331</v>
      </c>
      <c r="X162" s="68">
        <v>0.15</v>
      </c>
      <c r="Y162" s="372">
        <v>26.6</v>
      </c>
      <c r="Z162" s="79">
        <v>7.41</v>
      </c>
      <c r="AA162" s="365">
        <v>6.2634047835534057</v>
      </c>
      <c r="AB162" s="148">
        <v>92.337917594486484</v>
      </c>
      <c r="AC162" s="134">
        <v>29.9</v>
      </c>
      <c r="AD162" s="74">
        <v>46.4</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301</v>
      </c>
      <c r="C163" s="68" t="s">
        <v>764</v>
      </c>
      <c r="E163" s="69">
        <v>44757</v>
      </c>
      <c r="F163" s="68" t="s">
        <v>1143</v>
      </c>
      <c r="G163" s="68" t="s">
        <v>786</v>
      </c>
      <c r="H163" t="s">
        <v>1152</v>
      </c>
      <c r="I163" s="68">
        <v>1</v>
      </c>
      <c r="J163" s="68" t="s">
        <v>760</v>
      </c>
      <c r="K163" s="77">
        <v>0.37083333333333335</v>
      </c>
      <c r="L163" s="68">
        <v>2</v>
      </c>
      <c r="M163" s="68">
        <v>1</v>
      </c>
      <c r="N163" s="68" t="s">
        <v>872</v>
      </c>
      <c r="O163" s="68" t="s">
        <v>1154</v>
      </c>
      <c r="P163" s="68">
        <v>0.92</v>
      </c>
      <c r="Q163" s="68">
        <v>0.88</v>
      </c>
      <c r="R163" s="68">
        <v>0.8</v>
      </c>
      <c r="S163" s="131">
        <v>0.84</v>
      </c>
      <c r="T163" s="76">
        <v>0.91304347826086951</v>
      </c>
      <c r="U163" s="131" t="s">
        <v>761</v>
      </c>
      <c r="V163" s="131" t="s">
        <v>761</v>
      </c>
      <c r="W163" s="71">
        <v>0.2722222222222222</v>
      </c>
      <c r="X163" s="68">
        <v>0.5</v>
      </c>
      <c r="Y163" s="372">
        <v>26.7</v>
      </c>
      <c r="Z163" s="79">
        <v>7.39</v>
      </c>
      <c r="AA163" s="365">
        <v>6.2437233422222054</v>
      </c>
      <c r="AB163" s="148">
        <v>92.254711145706764</v>
      </c>
      <c r="AC163" s="134">
        <v>30</v>
      </c>
      <c r="AD163" s="74">
        <v>46.5</v>
      </c>
      <c r="AE163" s="72">
        <v>0.25773195876288663</v>
      </c>
      <c r="AF163" s="72">
        <v>2.5000000000000001E-2</v>
      </c>
      <c r="AG163" s="72">
        <v>0.27425327079733403</v>
      </c>
      <c r="AH163" s="137">
        <v>0.29925327079733405</v>
      </c>
      <c r="AI163" s="72">
        <v>11.237063328548695</v>
      </c>
      <c r="AJ163" s="75">
        <v>11.536316599346028</v>
      </c>
      <c r="AK163" s="72">
        <v>232.14889203548432</v>
      </c>
      <c r="AL163" s="72">
        <v>31.798306775516082</v>
      </c>
      <c r="AM163" s="72">
        <v>7.3006683555312222</v>
      </c>
      <c r="AN163" s="72">
        <v>43.035370104064775</v>
      </c>
      <c r="AO163" s="137">
        <v>43.334623374862112</v>
      </c>
      <c r="AP163" s="137">
        <v>4.2137281257383972</v>
      </c>
      <c r="AQ163" s="137">
        <v>0.03</v>
      </c>
      <c r="AR163" s="70">
        <v>1</v>
      </c>
      <c r="AS163" s="72">
        <v>4.2437281257383974</v>
      </c>
    </row>
    <row r="164" spans="1:54" x14ac:dyDescent="0.2">
      <c r="A164" t="s">
        <v>756</v>
      </c>
      <c r="B164" s="68" t="s">
        <v>301</v>
      </c>
      <c r="C164" s="68" t="s">
        <v>765</v>
      </c>
      <c r="E164" s="69">
        <v>44757</v>
      </c>
      <c r="F164" s="68" t="s">
        <v>1143</v>
      </c>
      <c r="G164" s="68" t="s">
        <v>786</v>
      </c>
      <c r="H164" t="s">
        <v>1152</v>
      </c>
      <c r="I164" s="68">
        <v>1</v>
      </c>
      <c r="J164" s="68" t="s">
        <v>760</v>
      </c>
      <c r="K164" s="77">
        <v>0.37083333333333335</v>
      </c>
      <c r="L164" s="68">
        <v>2</v>
      </c>
      <c r="M164" s="68">
        <v>1</v>
      </c>
      <c r="N164" s="68" t="s">
        <v>872</v>
      </c>
      <c r="O164" s="68" t="s">
        <v>1154</v>
      </c>
      <c r="P164" s="68">
        <v>0.92</v>
      </c>
      <c r="Q164" s="68">
        <v>0.88</v>
      </c>
      <c r="R164" s="68">
        <v>0.8</v>
      </c>
      <c r="S164" s="131">
        <v>0.84</v>
      </c>
      <c r="T164" s="76">
        <v>0.91304347826086951</v>
      </c>
      <c r="U164" s="131" t="s">
        <v>761</v>
      </c>
      <c r="V164" s="131" t="s">
        <v>761</v>
      </c>
      <c r="W164" s="71">
        <v>0.27916666666666667</v>
      </c>
      <c r="X164" s="68">
        <v>0.75</v>
      </c>
      <c r="Y164" s="372">
        <v>26.7</v>
      </c>
      <c r="Z164" s="79">
        <v>7.37</v>
      </c>
      <c r="AA164" s="365">
        <v>6.2268255794557037</v>
      </c>
      <c r="AB164" s="148">
        <v>92.005036690643948</v>
      </c>
      <c r="AC164" s="134">
        <v>30</v>
      </c>
      <c r="AD164" s="74">
        <v>46.3</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301</v>
      </c>
      <c r="C165" s="68" t="s">
        <v>757</v>
      </c>
      <c r="E165" s="69">
        <v>44771</v>
      </c>
      <c r="F165" s="68" t="s">
        <v>1143</v>
      </c>
      <c r="G165" s="68" t="s">
        <v>786</v>
      </c>
      <c r="H165" t="s">
        <v>1152</v>
      </c>
      <c r="I165" s="68">
        <v>1</v>
      </c>
      <c r="J165" s="68" t="s">
        <v>760</v>
      </c>
      <c r="K165" s="77">
        <v>0.35347222222222219</v>
      </c>
      <c r="L165" s="68">
        <v>3</v>
      </c>
      <c r="M165" s="68">
        <v>1</v>
      </c>
      <c r="N165" s="68" t="s">
        <v>812</v>
      </c>
      <c r="O165" s="68" t="s">
        <v>1171</v>
      </c>
      <c r="P165" s="68">
        <v>0.97</v>
      </c>
      <c r="Q165" s="68">
        <v>0.87</v>
      </c>
      <c r="R165" s="68">
        <v>0.83</v>
      </c>
      <c r="S165" s="131">
        <v>0.85</v>
      </c>
      <c r="T165" s="76">
        <v>0.87628865979381443</v>
      </c>
      <c r="U165" s="131" t="s">
        <v>761</v>
      </c>
      <c r="V165" s="131" t="s">
        <v>761</v>
      </c>
      <c r="W165" s="71">
        <v>0.26041666666666669</v>
      </c>
      <c r="X165" s="68">
        <v>0.15</v>
      </c>
      <c r="Y165" s="372">
        <v>27.2</v>
      </c>
      <c r="Z165" s="79">
        <v>5.51</v>
      </c>
      <c r="AA165" s="365">
        <v>4.6476371808243631</v>
      </c>
      <c r="AB165" s="148">
        <v>69.405112696659231</v>
      </c>
      <c r="AC165" s="134">
        <v>30.4</v>
      </c>
      <c r="AD165" s="74">
        <v>47</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301</v>
      </c>
      <c r="C166" s="68" t="s">
        <v>764</v>
      </c>
      <c r="E166" s="69">
        <v>44771</v>
      </c>
      <c r="F166" s="68" t="s">
        <v>1143</v>
      </c>
      <c r="G166" s="68" t="s">
        <v>786</v>
      </c>
      <c r="H166" t="s">
        <v>1152</v>
      </c>
      <c r="I166" s="68">
        <v>1</v>
      </c>
      <c r="J166" s="68" t="s">
        <v>760</v>
      </c>
      <c r="K166" s="77">
        <v>0.35347222222222219</v>
      </c>
      <c r="L166" s="68">
        <v>3</v>
      </c>
      <c r="M166" s="68">
        <v>1</v>
      </c>
      <c r="N166" s="68" t="s">
        <v>812</v>
      </c>
      <c r="O166" s="68" t="s">
        <v>1171</v>
      </c>
      <c r="P166" s="68">
        <v>0.97</v>
      </c>
      <c r="Q166" s="68">
        <v>0.87</v>
      </c>
      <c r="R166" s="68">
        <v>0.83</v>
      </c>
      <c r="S166" s="131">
        <v>0.85</v>
      </c>
      <c r="T166" s="76">
        <v>0.87628865979381443</v>
      </c>
      <c r="U166" s="131" t="s">
        <v>761</v>
      </c>
      <c r="V166" s="131" t="s">
        <v>761</v>
      </c>
      <c r="W166" s="71">
        <v>0.2638888888888889</v>
      </c>
      <c r="X166" s="68">
        <v>0.5</v>
      </c>
      <c r="Y166" s="372">
        <v>27.2</v>
      </c>
      <c r="Z166" s="79">
        <v>5.31</v>
      </c>
      <c r="AA166" s="365">
        <v>4.4714221313318587</v>
      </c>
      <c r="AB166" s="148">
        <v>66.885870856490129</v>
      </c>
      <c r="AC166" s="134">
        <v>30.7</v>
      </c>
      <c r="AD166" s="74">
        <v>47.4</v>
      </c>
      <c r="AE166" s="72">
        <v>0.27058823529411763</v>
      </c>
      <c r="AF166" s="72">
        <v>0.19479705739017417</v>
      </c>
      <c r="AG166" s="72">
        <v>0.13848432485805975</v>
      </c>
      <c r="AH166" s="137">
        <v>0.33328138224823389</v>
      </c>
      <c r="AI166" s="72">
        <v>11.596860952816201</v>
      </c>
      <c r="AJ166" s="75">
        <v>11.930142335064435</v>
      </c>
      <c r="AK166" s="72">
        <v>190.40852389793787</v>
      </c>
      <c r="AL166" s="72">
        <v>27.980909023816917</v>
      </c>
      <c r="AM166" s="72">
        <v>6.8049441758973979</v>
      </c>
      <c r="AN166" s="72">
        <v>39.577769976633121</v>
      </c>
      <c r="AO166" s="137">
        <v>39.911051358881352</v>
      </c>
      <c r="AP166" s="137">
        <v>6.9794258928571429</v>
      </c>
      <c r="AQ166" s="137">
        <v>0.03</v>
      </c>
      <c r="AR166" s="70">
        <v>1</v>
      </c>
      <c r="AS166" s="72">
        <v>7.0094258928571431</v>
      </c>
    </row>
    <row r="167" spans="1:54" x14ac:dyDescent="0.2">
      <c r="A167" t="s">
        <v>756</v>
      </c>
      <c r="B167" s="68" t="s">
        <v>301</v>
      </c>
      <c r="C167" s="68" t="s">
        <v>765</v>
      </c>
      <c r="E167" s="69">
        <v>44771</v>
      </c>
      <c r="F167" s="68" t="s">
        <v>1143</v>
      </c>
      <c r="G167" s="68" t="s">
        <v>786</v>
      </c>
      <c r="H167" t="s">
        <v>1152</v>
      </c>
      <c r="I167" s="68">
        <v>1</v>
      </c>
      <c r="J167" s="68" t="s">
        <v>760</v>
      </c>
      <c r="K167" s="77">
        <v>0.35347222222222219</v>
      </c>
      <c r="L167" s="68">
        <v>3</v>
      </c>
      <c r="M167" s="68">
        <v>1</v>
      </c>
      <c r="N167" s="68" t="s">
        <v>812</v>
      </c>
      <c r="O167" s="68" t="s">
        <v>1171</v>
      </c>
      <c r="P167" s="68">
        <v>0.97</v>
      </c>
      <c r="Q167" s="68">
        <v>0.87</v>
      </c>
      <c r="R167" s="68">
        <v>0.83</v>
      </c>
      <c r="S167" s="131">
        <v>0.85</v>
      </c>
      <c r="T167" s="76">
        <v>0.87628865979381443</v>
      </c>
      <c r="U167" s="131" t="s">
        <v>761</v>
      </c>
      <c r="V167" s="131" t="s">
        <v>761</v>
      </c>
      <c r="W167" s="71">
        <v>0.27083333333333331</v>
      </c>
      <c r="X167" s="68">
        <v>0.75</v>
      </c>
      <c r="Y167" s="372">
        <v>27.1</v>
      </c>
      <c r="Z167" s="79">
        <v>4.21</v>
      </c>
      <c r="AA167" s="365">
        <v>3.526886994571155</v>
      </c>
      <c r="AB167" s="148">
        <v>52.93523665187152</v>
      </c>
      <c r="AC167" s="134">
        <v>31.6</v>
      </c>
      <c r="AD167" s="74">
        <v>48.8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301</v>
      </c>
      <c r="C168" s="68" t="s">
        <v>757</v>
      </c>
      <c r="E168" s="69">
        <v>44788</v>
      </c>
      <c r="F168" s="68" t="s">
        <v>1143</v>
      </c>
      <c r="G168" s="68" t="s">
        <v>786</v>
      </c>
      <c r="H168" t="s">
        <v>1183</v>
      </c>
      <c r="I168" s="68">
        <v>1</v>
      </c>
      <c r="J168" s="68" t="s">
        <v>760</v>
      </c>
      <c r="K168" s="77">
        <v>0.42569444444444443</v>
      </c>
      <c r="L168" s="68">
        <v>2</v>
      </c>
      <c r="M168" s="68">
        <v>1</v>
      </c>
      <c r="N168" s="68" t="s">
        <v>787</v>
      </c>
      <c r="O168" s="68" t="s">
        <v>1185</v>
      </c>
      <c r="P168" s="68">
        <v>1.05</v>
      </c>
      <c r="Q168" s="68" t="s">
        <v>761</v>
      </c>
      <c r="R168" s="79" t="s">
        <v>761</v>
      </c>
      <c r="S168" s="131">
        <v>1.05</v>
      </c>
      <c r="T168" s="143">
        <v>1</v>
      </c>
      <c r="U168" s="131" t="s">
        <v>761</v>
      </c>
      <c r="V168" s="131" t="s">
        <v>761</v>
      </c>
      <c r="W168" s="71">
        <v>0.2951388888888889</v>
      </c>
      <c r="X168" s="68">
        <v>0.15</v>
      </c>
      <c r="Y168" s="372">
        <v>23.8</v>
      </c>
      <c r="Z168" s="79">
        <v>8.6300000000000008</v>
      </c>
      <c r="AA168" s="365">
        <v>7.2741678459462369</v>
      </c>
      <c r="AB168" s="148">
        <v>102.14755190502287</v>
      </c>
      <c r="AC168" s="134">
        <v>29.8</v>
      </c>
      <c r="AD168" s="74">
        <v>46.2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301</v>
      </c>
      <c r="C169" s="68" t="s">
        <v>764</v>
      </c>
      <c r="E169" s="69">
        <v>44788</v>
      </c>
      <c r="F169" s="68" t="s">
        <v>1143</v>
      </c>
      <c r="G169" s="68" t="s">
        <v>786</v>
      </c>
      <c r="H169" t="s">
        <v>1183</v>
      </c>
      <c r="I169" s="68">
        <v>1</v>
      </c>
      <c r="J169" s="68" t="s">
        <v>760</v>
      </c>
      <c r="K169" s="77">
        <v>0.42569444444444443</v>
      </c>
      <c r="L169" s="68">
        <v>2</v>
      </c>
      <c r="M169" s="68">
        <v>1</v>
      </c>
      <c r="N169" s="68" t="s">
        <v>787</v>
      </c>
      <c r="O169" s="68" t="s">
        <v>1185</v>
      </c>
      <c r="P169" s="68">
        <v>1.05</v>
      </c>
      <c r="Q169" s="68" t="s">
        <v>761</v>
      </c>
      <c r="R169" s="79" t="s">
        <v>761</v>
      </c>
      <c r="S169" s="131">
        <v>1.05</v>
      </c>
      <c r="T169" s="143">
        <v>1</v>
      </c>
      <c r="U169" s="131" t="s">
        <v>761</v>
      </c>
      <c r="V169" s="131" t="s">
        <v>761</v>
      </c>
      <c r="W169" s="71">
        <v>0.29652777777777778</v>
      </c>
      <c r="X169" s="68">
        <v>0.5</v>
      </c>
      <c r="Y169" s="372">
        <v>24</v>
      </c>
      <c r="Z169" s="79">
        <v>6.81</v>
      </c>
      <c r="AA169" s="365">
        <v>5.698932559654053</v>
      </c>
      <c r="AB169" s="148">
        <v>80.907685541708389</v>
      </c>
      <c r="AC169" s="134">
        <v>31.1</v>
      </c>
      <c r="AD169" s="74">
        <v>48</v>
      </c>
      <c r="AE169" s="72">
        <v>0.29863013698630131</v>
      </c>
      <c r="AF169" s="72">
        <v>2.5000000000000001E-2</v>
      </c>
      <c r="AG169" s="72">
        <v>2.5000000000000001E-2</v>
      </c>
      <c r="AH169" s="137">
        <v>0.05</v>
      </c>
      <c r="AI169" s="72">
        <v>12.330228890171188</v>
      </c>
      <c r="AJ169" s="75">
        <v>12.380228890171189</v>
      </c>
      <c r="AK169" s="72">
        <v>129.28674614050919</v>
      </c>
      <c r="AL169" s="72">
        <v>18.463209266579653</v>
      </c>
      <c r="AM169" s="72">
        <v>7.0023983519772903</v>
      </c>
      <c r="AN169" s="72">
        <v>30.793438156750842</v>
      </c>
      <c r="AO169" s="137">
        <v>30.843438156750842</v>
      </c>
      <c r="AP169" s="137">
        <v>3.7893505952380946</v>
      </c>
      <c r="AQ169" s="137">
        <v>0.03</v>
      </c>
      <c r="AR169" s="70">
        <v>1</v>
      </c>
      <c r="AS169" s="72">
        <v>3.8193505952380944</v>
      </c>
    </row>
    <row r="170" spans="1:54" x14ac:dyDescent="0.2">
      <c r="A170" t="s">
        <v>756</v>
      </c>
      <c r="B170" s="68" t="s">
        <v>301</v>
      </c>
      <c r="C170" s="68" t="s">
        <v>765</v>
      </c>
      <c r="E170" s="69">
        <v>44788</v>
      </c>
      <c r="F170" s="68" t="s">
        <v>1143</v>
      </c>
      <c r="G170" s="68" t="s">
        <v>786</v>
      </c>
      <c r="H170" t="s">
        <v>1183</v>
      </c>
      <c r="I170" s="68">
        <v>1</v>
      </c>
      <c r="J170" s="68" t="s">
        <v>760</v>
      </c>
      <c r="K170" s="77">
        <v>0.42569444444444443</v>
      </c>
      <c r="L170" s="68">
        <v>2</v>
      </c>
      <c r="M170" s="68">
        <v>1</v>
      </c>
      <c r="N170" s="68" t="s">
        <v>787</v>
      </c>
      <c r="O170" s="68" t="s">
        <v>1185</v>
      </c>
      <c r="P170" s="68">
        <v>1.05</v>
      </c>
      <c r="Q170" s="68" t="s">
        <v>761</v>
      </c>
      <c r="R170" s="79" t="s">
        <v>761</v>
      </c>
      <c r="S170" s="131">
        <v>1.05</v>
      </c>
      <c r="T170" s="143">
        <v>1</v>
      </c>
      <c r="U170" s="131" t="s">
        <v>761</v>
      </c>
      <c r="V170" s="131" t="s">
        <v>761</v>
      </c>
      <c r="W170" s="71">
        <v>0.2986111111111111</v>
      </c>
      <c r="X170" s="68">
        <v>0.9</v>
      </c>
      <c r="Y170" s="372">
        <v>24.1</v>
      </c>
      <c r="Z170" s="79">
        <v>6.7</v>
      </c>
      <c r="AA170" s="365">
        <v>5.6043918430954109</v>
      </c>
      <c r="AB170" s="148">
        <v>79.749589673490902</v>
      </c>
      <c r="AC170" s="134">
        <v>31.2</v>
      </c>
      <c r="AD170" s="74">
        <v>48.6</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301</v>
      </c>
      <c r="C171" s="68" t="s">
        <v>757</v>
      </c>
      <c r="E171" s="69">
        <v>44803</v>
      </c>
      <c r="F171" s="68" t="s">
        <v>1143</v>
      </c>
      <c r="G171" s="68" t="s">
        <v>786</v>
      </c>
      <c r="H171" t="s">
        <v>1193</v>
      </c>
      <c r="I171" s="68">
        <v>2</v>
      </c>
      <c r="J171" s="68" t="s">
        <v>760</v>
      </c>
      <c r="K171" s="77">
        <v>0.40833333333333338</v>
      </c>
      <c r="L171" s="68">
        <v>2</v>
      </c>
      <c r="M171" s="68">
        <v>1</v>
      </c>
      <c r="N171" s="68" t="s">
        <v>820</v>
      </c>
      <c r="O171" s="68" t="s">
        <v>1196</v>
      </c>
      <c r="P171" s="68">
        <v>1</v>
      </c>
      <c r="Q171" s="68" t="s">
        <v>761</v>
      </c>
      <c r="R171" s="79" t="s">
        <v>761</v>
      </c>
      <c r="S171" s="131">
        <v>1</v>
      </c>
      <c r="T171" s="80">
        <v>1</v>
      </c>
      <c r="U171" s="131" t="s">
        <v>761</v>
      </c>
      <c r="V171" s="131" t="s">
        <v>761</v>
      </c>
      <c r="W171" s="71">
        <v>0.29930555555555555</v>
      </c>
      <c r="X171" s="68">
        <v>0.15</v>
      </c>
      <c r="Y171" s="372">
        <v>25.1</v>
      </c>
      <c r="Z171" s="79">
        <v>4.87</v>
      </c>
      <c r="AA171" s="365">
        <v>4.1020818416844644</v>
      </c>
      <c r="AB171" s="148">
        <v>59.051252941084812</v>
      </c>
      <c r="AC171" s="134">
        <v>30.2</v>
      </c>
      <c r="AD171" s="74">
        <v>46.8</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301</v>
      </c>
      <c r="C172" s="68" t="s">
        <v>764</v>
      </c>
      <c r="E172" s="69">
        <v>44803</v>
      </c>
      <c r="F172" s="68" t="s">
        <v>1143</v>
      </c>
      <c r="G172" s="68" t="s">
        <v>786</v>
      </c>
      <c r="H172" t="s">
        <v>1193</v>
      </c>
      <c r="I172" s="68">
        <v>2</v>
      </c>
      <c r="J172" s="68" t="s">
        <v>760</v>
      </c>
      <c r="K172" s="77">
        <v>0.40833333333333338</v>
      </c>
      <c r="L172" s="68">
        <v>2</v>
      </c>
      <c r="M172" s="68">
        <v>1</v>
      </c>
      <c r="N172" s="68" t="s">
        <v>820</v>
      </c>
      <c r="O172" s="68" t="s">
        <v>1196</v>
      </c>
      <c r="P172" s="68">
        <v>1</v>
      </c>
      <c r="Q172" s="68" t="s">
        <v>761</v>
      </c>
      <c r="R172" s="79" t="s">
        <v>761</v>
      </c>
      <c r="S172" s="131">
        <v>1</v>
      </c>
      <c r="T172" s="80">
        <v>1</v>
      </c>
      <c r="U172" s="131" t="s">
        <v>761</v>
      </c>
      <c r="V172" s="131" t="s">
        <v>761</v>
      </c>
      <c r="W172" s="71">
        <v>0.3</v>
      </c>
      <c r="X172" s="68">
        <v>0.5</v>
      </c>
      <c r="Y172" s="372">
        <v>25.3</v>
      </c>
      <c r="Z172" s="79">
        <v>4.67</v>
      </c>
      <c r="AA172" s="365">
        <v>3.9123166985212166</v>
      </c>
      <c r="AB172" s="148">
        <v>56.834594371132582</v>
      </c>
      <c r="AC172" s="134">
        <v>31.2</v>
      </c>
      <c r="AD172" s="74">
        <v>48.2</v>
      </c>
      <c r="AE172" s="72">
        <v>0.30763723150357991</v>
      </c>
      <c r="AF172" s="72">
        <v>0.78896708553057171</v>
      </c>
      <c r="AG172" s="72">
        <v>2.5000000000000001E-2</v>
      </c>
      <c r="AH172" s="137">
        <v>0.81396708553057173</v>
      </c>
      <c r="AI172" s="72">
        <v>22.902816911391916</v>
      </c>
      <c r="AJ172" s="75">
        <v>23.716783996922487</v>
      </c>
      <c r="AK172" s="72">
        <v>76.47707391902199</v>
      </c>
      <c r="AL172" s="72">
        <v>11.261133892841833</v>
      </c>
      <c r="AM172" s="72">
        <v>6.7912409750882032</v>
      </c>
      <c r="AN172" s="72">
        <v>34.16395080423375</v>
      </c>
      <c r="AO172" s="137">
        <v>34.977917889764321</v>
      </c>
      <c r="AP172" s="137">
        <v>7.5244934523809537</v>
      </c>
      <c r="AQ172" s="137">
        <v>0.03</v>
      </c>
      <c r="AR172" s="70">
        <v>1</v>
      </c>
      <c r="AS172" s="72">
        <v>7.5544934523809539</v>
      </c>
    </row>
    <row r="173" spans="1:54" x14ac:dyDescent="0.2">
      <c r="A173" t="s">
        <v>756</v>
      </c>
      <c r="B173" s="68" t="s">
        <v>301</v>
      </c>
      <c r="C173" s="68" t="s">
        <v>765</v>
      </c>
      <c r="E173" s="69">
        <v>44803</v>
      </c>
      <c r="F173" s="68" t="s">
        <v>1143</v>
      </c>
      <c r="G173" s="68" t="s">
        <v>786</v>
      </c>
      <c r="H173" t="s">
        <v>1193</v>
      </c>
      <c r="I173" s="68">
        <v>2</v>
      </c>
      <c r="J173" s="68" t="s">
        <v>760</v>
      </c>
      <c r="K173" s="77">
        <v>0.40833333333333338</v>
      </c>
      <c r="L173" s="68">
        <v>2</v>
      </c>
      <c r="M173" s="68">
        <v>1</v>
      </c>
      <c r="N173" s="68" t="s">
        <v>820</v>
      </c>
      <c r="O173" s="68" t="s">
        <v>1196</v>
      </c>
      <c r="P173" s="68">
        <v>1</v>
      </c>
      <c r="Q173" s="68" t="s">
        <v>761</v>
      </c>
      <c r="R173" s="79" t="s">
        <v>761</v>
      </c>
      <c r="S173" s="131">
        <v>1</v>
      </c>
      <c r="T173" s="80">
        <v>1</v>
      </c>
      <c r="U173" s="131" t="s">
        <v>761</v>
      </c>
      <c r="V173" s="131" t="s">
        <v>761</v>
      </c>
      <c r="W173" s="71">
        <v>0.30069444444444443</v>
      </c>
      <c r="X173" s="68">
        <v>0.9</v>
      </c>
      <c r="Y173" s="372">
        <v>25.2</v>
      </c>
      <c r="Z173" s="79">
        <v>3.75</v>
      </c>
      <c r="AA173" s="365">
        <v>3.1465417340744124</v>
      </c>
      <c r="AB173" s="148">
        <v>45.554348934726754</v>
      </c>
      <c r="AC173" s="134">
        <v>30.9</v>
      </c>
      <c r="AD173" s="74">
        <v>47.7</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4" spans="1:54" x14ac:dyDescent="0.2">
      <c r="Y174" s="193"/>
      <c r="Z174" s="193"/>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301</v>
      </c>
      <c r="B180" s="102">
        <v>2022</v>
      </c>
      <c r="C180" s="103">
        <v>7</v>
      </c>
      <c r="D180" s="102">
        <v>15</v>
      </c>
      <c r="E180" s="82"/>
      <c r="F180" s="131">
        <v>0.84</v>
      </c>
      <c r="G180" s="362">
        <v>6.2634047835534057</v>
      </c>
      <c r="H180" s="82"/>
      <c r="I180" s="362">
        <v>26.6</v>
      </c>
      <c r="J180" s="134">
        <v>29.9</v>
      </c>
      <c r="K180" s="82"/>
      <c r="L180" s="82"/>
      <c r="M180" s="108"/>
      <c r="N180" s="137" t="s">
        <v>763</v>
      </c>
      <c r="O180" s="82"/>
      <c r="P180" s="82"/>
      <c r="Q180" s="82"/>
      <c r="R180" s="140"/>
      <c r="S180" s="137" t="s">
        <v>763</v>
      </c>
      <c r="T180" s="137" t="s">
        <v>763</v>
      </c>
      <c r="U180" s="137" t="s">
        <v>763</v>
      </c>
      <c r="V180" s="85"/>
      <c r="W180" s="85"/>
      <c r="X180" s="85"/>
      <c r="Y180" s="102">
        <f>IF(C180&lt;6," ",IF(C180&lt;=9,I180, IF(C180&gt;=10," ")))</f>
        <v>26.6</v>
      </c>
      <c r="Z180" s="102">
        <f>IF(Y180=" ", " ", IF(Y180&gt;0, Y180+273.15))</f>
        <v>299.75</v>
      </c>
      <c r="AA180" s="102">
        <f>IF(C180&lt;6," ",IF(C180&lt;=9,J180, IF(C180&gt;=10," ")))</f>
        <v>29.9</v>
      </c>
      <c r="AB180" s="102">
        <f>IF(C180&lt;6," ",IF(C180&lt;=9,G180, IF(C180&gt;=10," ")))</f>
        <v>6.2634047835534057</v>
      </c>
      <c r="AC180" s="104">
        <f>IF(Y180=" "," ",IF(Y180&gt;0,EXP(-173.4292+249.6339*100/Z180+143.3483*LN(+Z180/100)-21.8492*Z180/100+AA180*(-0.033096+0.014259*Z180/100-0.0017*(Z180/100)^2))*1.4276))</f>
        <v>6.75919425665065</v>
      </c>
      <c r="AD180" s="102">
        <f>IF(Y180=" "," ",IF(Y180&gt;0,AB180/AC180))</f>
        <v>0.92664961913035471</v>
      </c>
      <c r="AE180" s="105">
        <f>IF(C180&lt;6," ",IF(C180&lt;=9,F180, IF(C180&gt;=10," ")))</f>
        <v>0.84</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301</v>
      </c>
      <c r="B181" s="102">
        <v>2022</v>
      </c>
      <c r="C181" s="103">
        <v>7</v>
      </c>
      <c r="D181" s="102">
        <v>15</v>
      </c>
      <c r="E181" s="82"/>
      <c r="F181" s="131">
        <v>0.84</v>
      </c>
      <c r="G181" s="362">
        <v>6.2437233422222054</v>
      </c>
      <c r="H181" s="82"/>
      <c r="I181" s="362">
        <v>26.7</v>
      </c>
      <c r="J181" s="134">
        <v>30</v>
      </c>
      <c r="K181" s="82"/>
      <c r="L181" s="82"/>
      <c r="M181" s="108"/>
      <c r="N181" s="137">
        <v>0.29925327079733405</v>
      </c>
      <c r="O181" s="82"/>
      <c r="P181" s="82"/>
      <c r="Q181" s="82"/>
      <c r="R181" s="140"/>
      <c r="S181" s="137">
        <v>43.334623374862112</v>
      </c>
      <c r="T181" s="137">
        <v>4.2137281257383972</v>
      </c>
      <c r="U181" s="137">
        <v>0.03</v>
      </c>
      <c r="V181" s="85"/>
      <c r="W181" s="85"/>
      <c r="X181" s="85"/>
      <c r="Y181" s="102">
        <f t="shared" ref="Y181:Y191" si="68">IF(C181&lt;6," ",IF(C181&lt;=9,I181, IF(C181&gt;=10," ")))</f>
        <v>26.7</v>
      </c>
      <c r="Z181" s="102">
        <f t="shared" ref="Z181:Z191" si="69">IF(Y181=" ", " ", IF(Y181&gt;0, Y181+273.15))</f>
        <v>299.84999999999997</v>
      </c>
      <c r="AA181" s="102">
        <f t="shared" ref="AA181:AA191" si="70">IF(C181&lt;6," ",IF(C181&lt;=9,J181, IF(C181&gt;=10," ")))</f>
        <v>30</v>
      </c>
      <c r="AB181" s="102">
        <f t="shared" ref="AB181:AB191" si="71">IF(C181&lt;6," ",IF(C181&lt;=9,G181, IF(C181&gt;=10," ")))</f>
        <v>6.2437233422222054</v>
      </c>
      <c r="AC181" s="104">
        <f t="shared" ref="AC181:AC191" si="72">IF(Y181=" "," ",IF(Y181&gt;0,EXP(-173.4292+249.6339*100/Z181+143.3483*LN(+Z181/100)-21.8492*Z181/100+AA181*(-0.033096+0.014259*Z181/100-0.0017*(Z181/100)^2))*1.4276))</f>
        <v>6.7440057363552537</v>
      </c>
      <c r="AD181" s="102">
        <f t="shared" ref="AD181:AD191" si="73">IF(Y181=" "," ",IF(Y181&gt;0,AB181/AC181))</f>
        <v>0.92581821343416859</v>
      </c>
      <c r="AE181" s="105">
        <f t="shared" ref="AE181:AE191" si="74">IF(C181&lt;6," ",IF(C181&lt;=9,F181, IF(C181&gt;=10," ")))</f>
        <v>0.84</v>
      </c>
      <c r="AF181" s="102">
        <f t="shared" ref="AF181:AF191" si="75">IF(Y181=" "," ",N181)</f>
        <v>0.29925327079733405</v>
      </c>
      <c r="AG181" s="105">
        <f t="shared" ref="AG181:AG191" si="76">IF(C181&lt;6," ",IF(C181&lt;=9,T181, IF(C181&gt;=10," ")))</f>
        <v>4.2137281257383972</v>
      </c>
      <c r="AH181" s="105">
        <f t="shared" ref="AH181:AH191" si="77">IF(C181&lt;6," ",IF(C181&lt;=9,U181, IF(C181&gt;=10," ")))</f>
        <v>0.03</v>
      </c>
      <c r="AI181" s="102">
        <f t="shared" ref="AI181" si="78">IF(Y181=" ", " ", IF(Y181&gt;0, SUM(AG181:AH181)))</f>
        <v>4.2437281257383974</v>
      </c>
      <c r="AJ181" s="106">
        <f t="shared" ref="AJ181:AJ191" si="79">IF(C181&lt;6," ",IF(C181&lt;=9,S181, IF(C181&gt;=10," ")))</f>
        <v>43.334623374862112</v>
      </c>
      <c r="AK181" s="107">
        <f t="shared" ref="AK181:AK190" si="80">IF(Y181=" ", " ", IF(Y181&gt;0, AJ181-AF181))</f>
        <v>43.035370104064775</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301</v>
      </c>
      <c r="B182" s="102">
        <v>2022</v>
      </c>
      <c r="C182" s="103">
        <v>7</v>
      </c>
      <c r="D182" s="102">
        <v>15</v>
      </c>
      <c r="E182" s="82"/>
      <c r="F182" s="131">
        <v>0.84</v>
      </c>
      <c r="G182" s="362">
        <v>6.2268255794557037</v>
      </c>
      <c r="H182" s="82"/>
      <c r="I182" s="362">
        <v>26.7</v>
      </c>
      <c r="J182" s="134">
        <v>30</v>
      </c>
      <c r="K182" s="82"/>
      <c r="L182" s="82"/>
      <c r="M182" s="108"/>
      <c r="N182" s="137" t="s">
        <v>763</v>
      </c>
      <c r="O182" s="82"/>
      <c r="P182" s="82"/>
      <c r="Q182" s="82"/>
      <c r="R182" s="140"/>
      <c r="S182" s="137" t="s">
        <v>763</v>
      </c>
      <c r="T182" s="137" t="s">
        <v>763</v>
      </c>
      <c r="U182" s="137" t="s">
        <v>763</v>
      </c>
      <c r="V182" s="85"/>
      <c r="W182" s="85"/>
      <c r="X182" s="85"/>
      <c r="Y182" s="102">
        <f t="shared" si="68"/>
        <v>26.7</v>
      </c>
      <c r="Z182" s="102">
        <f t="shared" si="69"/>
        <v>299.84999999999997</v>
      </c>
      <c r="AA182" s="102">
        <f t="shared" si="70"/>
        <v>30</v>
      </c>
      <c r="AB182" s="102">
        <f t="shared" si="71"/>
        <v>6.2268255794557037</v>
      </c>
      <c r="AC182" s="104">
        <f t="shared" si="72"/>
        <v>6.7440057363552537</v>
      </c>
      <c r="AD182" s="102">
        <f t="shared" si="73"/>
        <v>0.9233126161041707</v>
      </c>
      <c r="AE182" s="105">
        <f t="shared" si="74"/>
        <v>0.84</v>
      </c>
      <c r="AF182" s="102" t="str">
        <f t="shared" si="75"/>
        <v>NS</v>
      </c>
      <c r="AG182" s="105" t="str">
        <f t="shared" si="76"/>
        <v>NS</v>
      </c>
      <c r="AH182" s="105" t="str">
        <f t="shared" si="77"/>
        <v>NS</v>
      </c>
      <c r="AI182" s="102"/>
      <c r="AJ182" s="106" t="str">
        <f t="shared" si="79"/>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301</v>
      </c>
      <c r="B183" s="102">
        <v>2022</v>
      </c>
      <c r="C183" s="103">
        <v>7</v>
      </c>
      <c r="D183" s="102">
        <v>29</v>
      </c>
      <c r="E183" s="82"/>
      <c r="F183" s="131">
        <v>0.85</v>
      </c>
      <c r="G183" s="362">
        <v>4.6476371808243631</v>
      </c>
      <c r="H183" s="82"/>
      <c r="I183" s="362">
        <v>27.2</v>
      </c>
      <c r="J183" s="134">
        <v>30.4</v>
      </c>
      <c r="K183" s="82"/>
      <c r="L183" s="82"/>
      <c r="M183" s="108"/>
      <c r="N183" s="137" t="s">
        <v>763</v>
      </c>
      <c r="O183" s="82"/>
      <c r="P183" s="82"/>
      <c r="Q183" s="82"/>
      <c r="R183" s="140"/>
      <c r="S183" s="137" t="s">
        <v>763</v>
      </c>
      <c r="T183" s="137" t="s">
        <v>763</v>
      </c>
      <c r="U183" s="137" t="s">
        <v>763</v>
      </c>
      <c r="V183" s="85"/>
      <c r="W183" s="85"/>
      <c r="X183" s="85"/>
      <c r="Y183" s="102">
        <f t="shared" si="68"/>
        <v>27.2</v>
      </c>
      <c r="Z183" s="102">
        <f t="shared" si="69"/>
        <v>300.34999999999997</v>
      </c>
      <c r="AA183" s="102">
        <f t="shared" si="70"/>
        <v>30.4</v>
      </c>
      <c r="AB183" s="102">
        <f t="shared" si="71"/>
        <v>4.6476371808243631</v>
      </c>
      <c r="AC183" s="104">
        <f t="shared" si="72"/>
        <v>6.6726399574551696</v>
      </c>
      <c r="AD183" s="102">
        <f t="shared" si="73"/>
        <v>0.69652149830618049</v>
      </c>
      <c r="AE183" s="105">
        <f t="shared" si="74"/>
        <v>0.85</v>
      </c>
      <c r="AF183" s="102" t="str">
        <f t="shared" si="75"/>
        <v>NS</v>
      </c>
      <c r="AG183" s="105" t="str">
        <f t="shared" si="76"/>
        <v>NS</v>
      </c>
      <c r="AH183" s="105" t="str">
        <f t="shared" si="77"/>
        <v>NS</v>
      </c>
      <c r="AI183" s="102"/>
      <c r="AJ183" s="106" t="str">
        <f t="shared" si="79"/>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301</v>
      </c>
      <c r="B184" s="102">
        <v>2022</v>
      </c>
      <c r="C184" s="103">
        <v>7</v>
      </c>
      <c r="D184" s="102">
        <v>29</v>
      </c>
      <c r="E184" s="82"/>
      <c r="F184" s="131">
        <v>0.85</v>
      </c>
      <c r="G184" s="362">
        <v>4.4714221313318587</v>
      </c>
      <c r="H184" s="82"/>
      <c r="I184" s="362">
        <v>27.2</v>
      </c>
      <c r="J184" s="134">
        <v>30.7</v>
      </c>
      <c r="K184" s="82"/>
      <c r="L184" s="82"/>
      <c r="M184" s="108"/>
      <c r="N184" s="137">
        <v>0.33328138224823389</v>
      </c>
      <c r="O184" s="82"/>
      <c r="P184" s="82"/>
      <c r="Q184" s="82"/>
      <c r="R184" s="140"/>
      <c r="S184" s="137">
        <v>39.911051358881352</v>
      </c>
      <c r="T184" s="137">
        <v>6.9794258928571429</v>
      </c>
      <c r="U184" s="137">
        <v>0.03</v>
      </c>
      <c r="V184" s="85"/>
      <c r="W184" s="85"/>
      <c r="X184" s="85"/>
      <c r="Y184" s="102">
        <f t="shared" si="68"/>
        <v>27.2</v>
      </c>
      <c r="Z184" s="102">
        <f t="shared" si="69"/>
        <v>300.34999999999997</v>
      </c>
      <c r="AA184" s="102">
        <f t="shared" si="70"/>
        <v>30.7</v>
      </c>
      <c r="AB184" s="102">
        <f t="shared" si="71"/>
        <v>4.4714221313318587</v>
      </c>
      <c r="AC184" s="104">
        <f t="shared" si="72"/>
        <v>6.6614297123919393</v>
      </c>
      <c r="AD184" s="102">
        <f t="shared" si="73"/>
        <v>0.67124060815561648</v>
      </c>
      <c r="AE184" s="105">
        <f t="shared" si="74"/>
        <v>0.85</v>
      </c>
      <c r="AF184" s="102">
        <f t="shared" si="75"/>
        <v>0.33328138224823389</v>
      </c>
      <c r="AG184" s="105">
        <f t="shared" si="76"/>
        <v>6.9794258928571429</v>
      </c>
      <c r="AH184" s="105">
        <f t="shared" si="77"/>
        <v>0.03</v>
      </c>
      <c r="AI184" s="102">
        <f t="shared" ref="AI184" si="81">IF(Y184=" ", " ", IF(Y184&gt;0, SUM(AG184:AH184)))</f>
        <v>7.0094258928571431</v>
      </c>
      <c r="AJ184" s="106">
        <f t="shared" si="79"/>
        <v>39.911051358881352</v>
      </c>
      <c r="AK184" s="107">
        <f t="shared" si="80"/>
        <v>39.577769976633121</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301</v>
      </c>
      <c r="B185" s="102">
        <v>2022</v>
      </c>
      <c r="C185" s="103">
        <v>7</v>
      </c>
      <c r="D185" s="102">
        <v>29</v>
      </c>
      <c r="E185" s="82"/>
      <c r="F185" s="131">
        <v>0.85</v>
      </c>
      <c r="G185" s="362">
        <v>3.526886994571155</v>
      </c>
      <c r="H185" s="82"/>
      <c r="I185" s="362">
        <v>27.1</v>
      </c>
      <c r="J185" s="134">
        <v>31.6</v>
      </c>
      <c r="K185" s="82"/>
      <c r="L185" s="82"/>
      <c r="M185" s="108"/>
      <c r="N185" s="137" t="s">
        <v>763</v>
      </c>
      <c r="O185" s="82"/>
      <c r="P185" s="82"/>
      <c r="Q185" s="82"/>
      <c r="R185" s="140"/>
      <c r="S185" s="137" t="s">
        <v>763</v>
      </c>
      <c r="T185" s="137" t="s">
        <v>763</v>
      </c>
      <c r="U185" s="137" t="s">
        <v>763</v>
      </c>
      <c r="V185" s="85"/>
      <c r="W185" s="85"/>
      <c r="X185" s="85"/>
      <c r="Y185" s="102">
        <f t="shared" si="68"/>
        <v>27.1</v>
      </c>
      <c r="Z185" s="102">
        <f t="shared" si="69"/>
        <v>300.25</v>
      </c>
      <c r="AA185" s="102">
        <f t="shared" si="70"/>
        <v>31.6</v>
      </c>
      <c r="AB185" s="102">
        <f t="shared" si="71"/>
        <v>3.526886994571155</v>
      </c>
      <c r="AC185" s="104">
        <f t="shared" si="72"/>
        <v>6.6389760062075407</v>
      </c>
      <c r="AD185" s="102">
        <f t="shared" si="73"/>
        <v>0.53123960551649285</v>
      </c>
      <c r="AE185" s="105">
        <f t="shared" si="74"/>
        <v>0.85</v>
      </c>
      <c r="AF185" s="102" t="str">
        <f t="shared" si="75"/>
        <v>NS</v>
      </c>
      <c r="AG185" s="105" t="str">
        <f t="shared" si="76"/>
        <v>NS</v>
      </c>
      <c r="AH185" s="105" t="str">
        <f t="shared" si="77"/>
        <v>NS</v>
      </c>
      <c r="AI185" s="102"/>
      <c r="AJ185" s="106" t="str">
        <f t="shared" si="79"/>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301</v>
      </c>
      <c r="B186" s="102">
        <v>2022</v>
      </c>
      <c r="C186" s="103">
        <v>8</v>
      </c>
      <c r="D186" s="102">
        <v>15</v>
      </c>
      <c r="E186" s="82"/>
      <c r="F186" s="131">
        <v>1.05</v>
      </c>
      <c r="G186" s="362">
        <v>7.2741678459462369</v>
      </c>
      <c r="H186" s="82"/>
      <c r="I186" s="362">
        <v>23.8</v>
      </c>
      <c r="J186" s="134">
        <v>29.8</v>
      </c>
      <c r="K186" s="82"/>
      <c r="L186" s="82"/>
      <c r="M186" s="82"/>
      <c r="N186" s="137" t="s">
        <v>763</v>
      </c>
      <c r="O186" s="82"/>
      <c r="P186" s="82"/>
      <c r="Q186" s="82"/>
      <c r="R186" s="140"/>
      <c r="S186" s="137" t="s">
        <v>763</v>
      </c>
      <c r="T186" s="137" t="s">
        <v>763</v>
      </c>
      <c r="U186" s="137" t="s">
        <v>763</v>
      </c>
      <c r="V186" s="85"/>
      <c r="W186" s="85"/>
      <c r="X186" s="85"/>
      <c r="Y186" s="102">
        <f t="shared" si="68"/>
        <v>23.8</v>
      </c>
      <c r="Z186" s="102">
        <f t="shared" si="69"/>
        <v>296.95</v>
      </c>
      <c r="AA186" s="102">
        <f t="shared" si="70"/>
        <v>29.8</v>
      </c>
      <c r="AB186" s="102">
        <f t="shared" si="71"/>
        <v>7.2741678459462369</v>
      </c>
      <c r="AC186" s="104">
        <f t="shared" si="72"/>
        <v>7.0975815681888399</v>
      </c>
      <c r="AD186" s="102">
        <f t="shared" si="73"/>
        <v>1.0248797813819923</v>
      </c>
      <c r="AE186" s="105">
        <f t="shared" si="74"/>
        <v>1.05</v>
      </c>
      <c r="AF186" s="102" t="str">
        <f t="shared" si="75"/>
        <v>NS</v>
      </c>
      <c r="AG186" s="105" t="str">
        <f t="shared" si="76"/>
        <v>NS</v>
      </c>
      <c r="AH186" s="105" t="str">
        <f t="shared" si="77"/>
        <v>NS</v>
      </c>
      <c r="AI186" s="102"/>
      <c r="AJ186" s="106" t="str">
        <f t="shared" si="79"/>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301</v>
      </c>
      <c r="B187" s="102">
        <v>2022</v>
      </c>
      <c r="C187" s="103">
        <v>8</v>
      </c>
      <c r="D187" s="102">
        <v>15</v>
      </c>
      <c r="E187" s="82"/>
      <c r="F187" s="131">
        <v>1.05</v>
      </c>
      <c r="G187" s="362">
        <v>5.698932559654053</v>
      </c>
      <c r="H187" s="82"/>
      <c r="I187" s="362">
        <v>24</v>
      </c>
      <c r="J187" s="134">
        <v>31.1</v>
      </c>
      <c r="K187" s="82"/>
      <c r="L187" s="82"/>
      <c r="M187" s="82"/>
      <c r="N187" s="137">
        <v>0.05</v>
      </c>
      <c r="O187" s="82"/>
      <c r="P187" s="82"/>
      <c r="Q187" s="82"/>
      <c r="R187" s="140"/>
      <c r="S187" s="137">
        <v>30.843438156750842</v>
      </c>
      <c r="T187" s="137">
        <v>3.7893505952380946</v>
      </c>
      <c r="U187" s="137">
        <v>0.03</v>
      </c>
      <c r="V187" s="85"/>
      <c r="W187" s="85"/>
      <c r="X187" s="85"/>
      <c r="Y187" s="102">
        <f t="shared" si="68"/>
        <v>24</v>
      </c>
      <c r="Z187" s="102">
        <f t="shared" si="69"/>
        <v>297.14999999999998</v>
      </c>
      <c r="AA187" s="102">
        <f t="shared" si="70"/>
        <v>31.1</v>
      </c>
      <c r="AB187" s="102">
        <f t="shared" si="71"/>
        <v>5.698932559654053</v>
      </c>
      <c r="AC187" s="104">
        <f t="shared" si="72"/>
        <v>7.0201164587512217</v>
      </c>
      <c r="AD187" s="102">
        <f t="shared" si="73"/>
        <v>0.81180028752226874</v>
      </c>
      <c r="AE187" s="105">
        <f t="shared" si="74"/>
        <v>1.05</v>
      </c>
      <c r="AF187" s="102">
        <f t="shared" si="75"/>
        <v>0.05</v>
      </c>
      <c r="AG187" s="105">
        <f t="shared" si="76"/>
        <v>3.7893505952380946</v>
      </c>
      <c r="AH187" s="105">
        <f t="shared" si="77"/>
        <v>0.03</v>
      </c>
      <c r="AI187" s="102">
        <f t="shared" ref="AI187" si="82">IF(Y187=" ", " ", IF(Y187&gt;0, SUM(AG187:AH187)))</f>
        <v>3.8193505952380944</v>
      </c>
      <c r="AJ187" s="106">
        <f t="shared" si="79"/>
        <v>30.843438156750842</v>
      </c>
      <c r="AK187" s="107">
        <f t="shared" si="80"/>
        <v>30.793438156750842</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301</v>
      </c>
      <c r="B188" s="102">
        <v>2022</v>
      </c>
      <c r="C188" s="132">
        <v>8</v>
      </c>
      <c r="D188" s="82">
        <v>15</v>
      </c>
      <c r="E188" s="85"/>
      <c r="F188" s="131">
        <v>1.05</v>
      </c>
      <c r="G188" s="362">
        <v>5.6043918430954109</v>
      </c>
      <c r="H188" s="85"/>
      <c r="I188" s="362">
        <v>24.1</v>
      </c>
      <c r="J188" s="134">
        <v>31.2</v>
      </c>
      <c r="K188" s="85"/>
      <c r="L188" s="85"/>
      <c r="M188" s="85"/>
      <c r="N188" s="137" t="s">
        <v>763</v>
      </c>
      <c r="O188" s="85"/>
      <c r="P188" s="85"/>
      <c r="Q188" s="85"/>
      <c r="R188" s="140"/>
      <c r="S188" s="137" t="s">
        <v>763</v>
      </c>
      <c r="T188" s="137" t="s">
        <v>763</v>
      </c>
      <c r="U188" s="137" t="s">
        <v>763</v>
      </c>
      <c r="V188" s="85"/>
      <c r="W188" s="85"/>
      <c r="X188" s="85"/>
      <c r="Y188" s="85">
        <f t="shared" si="68"/>
        <v>24.1</v>
      </c>
      <c r="Z188" s="82">
        <f t="shared" si="69"/>
        <v>297.25</v>
      </c>
      <c r="AA188" s="85">
        <f t="shared" si="70"/>
        <v>31.2</v>
      </c>
      <c r="AB188" s="85">
        <f t="shared" si="71"/>
        <v>5.6043918430954109</v>
      </c>
      <c r="AC188" s="110">
        <f t="shared" si="72"/>
        <v>7.0038314800943686</v>
      </c>
      <c r="AD188" s="82">
        <f t="shared" si="73"/>
        <v>0.80018941903780616</v>
      </c>
      <c r="AE188" s="111">
        <f t="shared" si="74"/>
        <v>1.05</v>
      </c>
      <c r="AF188" s="82" t="str">
        <f t="shared" si="75"/>
        <v>NS</v>
      </c>
      <c r="AG188" s="111" t="str">
        <f t="shared" si="76"/>
        <v>NS</v>
      </c>
      <c r="AH188" s="111" t="str">
        <f t="shared" si="77"/>
        <v>NS</v>
      </c>
      <c r="AI188" s="102"/>
      <c r="AJ188" s="112" t="str">
        <f t="shared" si="79"/>
        <v>NS</v>
      </c>
      <c r="AK188" s="113"/>
      <c r="AL188" s="82"/>
      <c r="AM188" s="82">
        <f>AD194</f>
        <v>0.7443048465443366</v>
      </c>
      <c r="AN188" s="82">
        <f>AE194</f>
        <v>0.93499999999999994</v>
      </c>
      <c r="AO188" s="82">
        <f>AF194</f>
        <v>0.37412543464403492</v>
      </c>
      <c r="AP188" s="82">
        <f>AI194</f>
        <v>5.6567495165536474</v>
      </c>
      <c r="AQ188" s="113">
        <f>AK194</f>
        <v>36.892632260420619</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301</v>
      </c>
      <c r="B189" s="102">
        <v>2022</v>
      </c>
      <c r="C189" s="132">
        <v>8</v>
      </c>
      <c r="D189" s="82">
        <v>30</v>
      </c>
      <c r="E189" s="85"/>
      <c r="F189" s="131">
        <v>1</v>
      </c>
      <c r="G189" s="362">
        <v>4.1020818416844644</v>
      </c>
      <c r="H189" s="85"/>
      <c r="I189" s="362">
        <v>25.1</v>
      </c>
      <c r="J189" s="134">
        <v>30.2</v>
      </c>
      <c r="K189" s="85"/>
      <c r="L189" s="85"/>
      <c r="M189" s="85"/>
      <c r="N189" s="137" t="s">
        <v>763</v>
      </c>
      <c r="O189" s="85"/>
      <c r="P189" s="85"/>
      <c r="Q189" s="85"/>
      <c r="R189" s="140"/>
      <c r="S189" s="137" t="s">
        <v>763</v>
      </c>
      <c r="T189" s="137" t="s">
        <v>763</v>
      </c>
      <c r="U189" s="137" t="s">
        <v>763</v>
      </c>
      <c r="V189" s="85"/>
      <c r="W189" s="85"/>
      <c r="X189" s="85"/>
      <c r="Y189" s="85">
        <f t="shared" si="68"/>
        <v>25.1</v>
      </c>
      <c r="Z189" s="82">
        <f t="shared" si="69"/>
        <v>298.25</v>
      </c>
      <c r="AA189" s="85">
        <f t="shared" si="70"/>
        <v>30.2</v>
      </c>
      <c r="AB189" s="85">
        <f t="shared" si="71"/>
        <v>4.1020818416844644</v>
      </c>
      <c r="AC189" s="110">
        <f t="shared" si="72"/>
        <v>6.9226971307765108</v>
      </c>
      <c r="AD189" s="82">
        <f t="shared" si="73"/>
        <v>0.59255543962015544</v>
      </c>
      <c r="AE189" s="111">
        <f t="shared" si="74"/>
        <v>1</v>
      </c>
      <c r="AF189" s="82" t="str">
        <f t="shared" si="75"/>
        <v>NS</v>
      </c>
      <c r="AG189" s="111" t="str">
        <f t="shared" si="76"/>
        <v>NS</v>
      </c>
      <c r="AH189" s="111" t="str">
        <f t="shared" si="77"/>
        <v>NS</v>
      </c>
      <c r="AI189" s="82"/>
      <c r="AJ189" s="112" t="str">
        <f t="shared" si="79"/>
        <v>NS</v>
      </c>
      <c r="AK189" s="113"/>
      <c r="AL189" s="85"/>
      <c r="AM189" s="82"/>
      <c r="AN189" s="82"/>
      <c r="AO189" s="82"/>
      <c r="AP189" s="85"/>
      <c r="AQ189" s="82"/>
      <c r="AR189" s="82"/>
      <c r="AS189" s="363">
        <f>((LN(AM188)-LN(0.4))/(LN(0.9)-LN(0.4))*100)</f>
        <v>76.577013825058472</v>
      </c>
      <c r="AT189" s="120">
        <f>((LN(AN188)-LN(0.6))/(LN(3)-LN(0.6))*100)</f>
        <v>27.563466142140154</v>
      </c>
      <c r="AU189" s="115">
        <f>((LN(AO188)-LN(10))/(LN(1)-LN(10))*100)</f>
        <v>142.69827656054207</v>
      </c>
      <c r="AV189" s="115">
        <f>((LN(AP188)-LN(10))/(LN(3)-LN(10))*100)</f>
        <v>47.321306101041785</v>
      </c>
      <c r="AW189" s="115">
        <f>((LN(AQ188)-LN(43))/(LN(20)-LN(43))*100)</f>
        <v>20.012369415080492</v>
      </c>
      <c r="AX189" s="82"/>
      <c r="AY189" s="82"/>
      <c r="AZ189" s="82"/>
      <c r="BA189" s="82"/>
      <c r="BB189" s="82"/>
    </row>
    <row r="190" spans="1:54" ht="16" x14ac:dyDescent="0.2">
      <c r="A190" s="101" t="s">
        <v>301</v>
      </c>
      <c r="B190" s="102">
        <v>2022</v>
      </c>
      <c r="C190" s="132">
        <v>8</v>
      </c>
      <c r="D190" s="82">
        <v>30</v>
      </c>
      <c r="E190" s="85"/>
      <c r="F190" s="131">
        <v>1</v>
      </c>
      <c r="G190" s="362">
        <v>3.9123166985212166</v>
      </c>
      <c r="H190" s="85"/>
      <c r="I190" s="362">
        <v>25.3</v>
      </c>
      <c r="J190" s="134">
        <v>31.2</v>
      </c>
      <c r="K190" s="85"/>
      <c r="L190" s="85"/>
      <c r="M190" s="85"/>
      <c r="N190" s="137">
        <v>0.81396708553057173</v>
      </c>
      <c r="O190" s="85"/>
      <c r="P190" s="85"/>
      <c r="Q190" s="85"/>
      <c r="R190" s="140"/>
      <c r="S190" s="137">
        <v>34.977917889764321</v>
      </c>
      <c r="T190" s="137">
        <v>7.5244934523809537</v>
      </c>
      <c r="U190" s="137">
        <v>0.03</v>
      </c>
      <c r="V190" s="85"/>
      <c r="W190" s="85"/>
      <c r="X190" s="85"/>
      <c r="Y190" s="85">
        <f t="shared" si="68"/>
        <v>25.3</v>
      </c>
      <c r="Z190" s="82">
        <f t="shared" si="69"/>
        <v>298.45</v>
      </c>
      <c r="AA190" s="85">
        <f t="shared" si="70"/>
        <v>31.2</v>
      </c>
      <c r="AB190" s="85">
        <f t="shared" si="71"/>
        <v>3.9123166985212166</v>
      </c>
      <c r="AC190" s="110">
        <f t="shared" si="72"/>
        <v>6.8597969477253775</v>
      </c>
      <c r="AD190" s="82">
        <f t="shared" si="73"/>
        <v>0.57032543795898971</v>
      </c>
      <c r="AE190" s="111">
        <f t="shared" si="74"/>
        <v>1</v>
      </c>
      <c r="AF190" s="82">
        <f t="shared" si="75"/>
        <v>0.81396708553057173</v>
      </c>
      <c r="AG190" s="111">
        <f t="shared" si="76"/>
        <v>7.5244934523809537</v>
      </c>
      <c r="AH190" s="111">
        <f t="shared" si="77"/>
        <v>0.03</v>
      </c>
      <c r="AI190" s="102">
        <f t="shared" ref="AI190" si="83">IF(Y190=" ", " ", IF(Y190&gt;0, SUM(AG190:AH190)))</f>
        <v>7.5544934523809539</v>
      </c>
      <c r="AJ190" s="112">
        <f t="shared" si="79"/>
        <v>34.977917889764321</v>
      </c>
      <c r="AK190" s="113">
        <f t="shared" si="80"/>
        <v>34.16395080423375</v>
      </c>
      <c r="AL190" s="82"/>
      <c r="AM190" s="85"/>
      <c r="AN190" s="85"/>
      <c r="AO190" s="85"/>
      <c r="AP190" s="128" t="s">
        <v>1237</v>
      </c>
      <c r="AQ190" s="85"/>
      <c r="AR190" s="82"/>
      <c r="AS190" s="82">
        <f>IF(AS189&gt;100, 100, IF(AS189&lt;0, 0, AS189))</f>
        <v>76.577013825058472</v>
      </c>
      <c r="AT190" s="82">
        <f t="shared" ref="AT190:AW190" si="84">IF(AT189&gt;100, 100, IF(AT189&lt;0, 0, AT189))</f>
        <v>27.563466142140154</v>
      </c>
      <c r="AU190" s="82">
        <f t="shared" si="84"/>
        <v>100</v>
      </c>
      <c r="AV190" s="82">
        <f t="shared" si="84"/>
        <v>47.321306101041785</v>
      </c>
      <c r="AW190" s="82">
        <f t="shared" si="84"/>
        <v>20.012369415080492</v>
      </c>
      <c r="AX190" s="129">
        <f>AVERAGE(AS190:AW190)</f>
        <v>54.29483109666419</v>
      </c>
      <c r="AY190" s="84"/>
      <c r="AZ190" s="84"/>
      <c r="BA190" s="84" t="str">
        <f>IF(AX190&gt;65, "Acceptable; Ongoing Protection is Required", "Unacceptable; Immediate Restoration is Required")</f>
        <v>Unacceptable; Immediate Restoration is Required</v>
      </c>
      <c r="BB190" s="82"/>
    </row>
    <row r="191" spans="1:54" ht="16" x14ac:dyDescent="0.2">
      <c r="A191" s="101" t="s">
        <v>301</v>
      </c>
      <c r="B191" s="102">
        <v>2022</v>
      </c>
      <c r="C191" s="132">
        <v>8</v>
      </c>
      <c r="D191" s="82">
        <v>30</v>
      </c>
      <c r="E191" s="85"/>
      <c r="F191" s="131">
        <v>1</v>
      </c>
      <c r="G191" s="362">
        <v>3.1465417340744124</v>
      </c>
      <c r="H191" s="85"/>
      <c r="I191" s="362">
        <v>25.2</v>
      </c>
      <c r="J191" s="134">
        <v>30.9</v>
      </c>
      <c r="K191" s="85"/>
      <c r="L191" s="85"/>
      <c r="M191" s="85"/>
      <c r="N191" s="137" t="s">
        <v>763</v>
      </c>
      <c r="O191" s="85"/>
      <c r="P191" s="85"/>
      <c r="Q191" s="85"/>
      <c r="R191" s="140"/>
      <c r="S191" s="137" t="s">
        <v>763</v>
      </c>
      <c r="T191" s="137" t="s">
        <v>763</v>
      </c>
      <c r="U191" s="137" t="s">
        <v>763</v>
      </c>
      <c r="V191" s="85"/>
      <c r="W191" s="85"/>
      <c r="X191" s="85"/>
      <c r="Y191" s="85">
        <f t="shared" si="68"/>
        <v>25.2</v>
      </c>
      <c r="Z191" s="82">
        <f t="shared" si="69"/>
        <v>298.34999999999997</v>
      </c>
      <c r="AA191" s="85">
        <f t="shared" si="70"/>
        <v>30.9</v>
      </c>
      <c r="AB191" s="85">
        <f t="shared" si="71"/>
        <v>3.1465417340744124</v>
      </c>
      <c r="AC191" s="110">
        <f t="shared" si="72"/>
        <v>6.8833194012843313</v>
      </c>
      <c r="AD191" s="82">
        <f t="shared" si="73"/>
        <v>0.45712563236384346</v>
      </c>
      <c r="AE191" s="111">
        <f t="shared" si="74"/>
        <v>1</v>
      </c>
      <c r="AF191" s="82" t="str">
        <f t="shared" si="75"/>
        <v>NS</v>
      </c>
      <c r="AG191" s="111" t="str">
        <f t="shared" si="76"/>
        <v>NS</v>
      </c>
      <c r="AH191" s="111" t="str">
        <f t="shared" si="77"/>
        <v>NS</v>
      </c>
      <c r="AI191" s="82"/>
      <c r="AJ191" s="112" t="str">
        <f t="shared" si="79"/>
        <v>NS</v>
      </c>
      <c r="AK191" s="113"/>
      <c r="AL191" s="85"/>
      <c r="AM191" s="85"/>
      <c r="AN191" s="85"/>
      <c r="AO191" s="85"/>
      <c r="AP191" s="85"/>
      <c r="AQ191" s="85"/>
      <c r="AR191" s="85"/>
      <c r="AS191" s="85"/>
      <c r="AT191" s="85"/>
      <c r="AU191" s="85"/>
      <c r="AV191" s="85"/>
      <c r="AW191" s="126" t="s">
        <v>1238</v>
      </c>
      <c r="AX191" s="126">
        <f>AVERAGE(AS190:AW190)</f>
        <v>54.29483109666419</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f>AVERAGE(AS190:AW190)</f>
        <v>54.29483109666419</v>
      </c>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0.7443048465443366</v>
      </c>
      <c r="AE194" s="84">
        <f>_xlfn.AGGREGATE(1, 6,AE179:AE191)</f>
        <v>0.93499999999999994</v>
      </c>
      <c r="AF194" s="84">
        <f>_xlfn.AGGREGATE(1, 6,AF179:AF191)</f>
        <v>0.37412543464403492</v>
      </c>
      <c r="AG194" s="82"/>
      <c r="AH194" s="82"/>
      <c r="AI194" s="84">
        <f>_xlfn.AGGREGATE(1, 6,AI179:AI191)</f>
        <v>5.6567495165536474</v>
      </c>
      <c r="AJ194" s="82"/>
      <c r="AK194" s="84">
        <f>_xlfn.AGGREGATE(1, 6,AK179:AK191)</f>
        <v>36.892632260420619</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0.7443048465443366</v>
      </c>
      <c r="AE195" s="126">
        <f>AVERAGE(AE179:AE191)</f>
        <v>0.93499999999999994</v>
      </c>
      <c r="AF195" s="126">
        <f>AVERAGE(AF179:AF191)</f>
        <v>0.37412543464403492</v>
      </c>
      <c r="AG195" s="126"/>
      <c r="AH195" s="126"/>
      <c r="AI195" s="126">
        <f>AVERAGE(AI179:AI191)</f>
        <v>5.6567495165536474</v>
      </c>
      <c r="AJ195" s="126"/>
      <c r="AK195" s="127">
        <f>AVERAGE(AK179:AK191)</f>
        <v>36.892632260420619</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40.597843698798997</v>
      </c>
      <c r="D201" s="15"/>
      <c r="E201" s="15"/>
      <c r="F201" s="15"/>
      <c r="G201" s="15"/>
      <c r="H201" s="15"/>
      <c r="I201" s="15"/>
    </row>
    <row r="202" spans="1:54" ht="16" x14ac:dyDescent="0.2">
      <c r="A202" s="15"/>
      <c r="B202">
        <v>2019</v>
      </c>
      <c r="C202" s="234">
        <f>AX69</f>
        <v>40.085405658107511</v>
      </c>
      <c r="D202" s="15"/>
      <c r="E202" s="15"/>
      <c r="F202" s="15"/>
      <c r="G202" s="15"/>
      <c r="H202" s="15"/>
      <c r="I202" s="15"/>
    </row>
    <row r="203" spans="1:54" ht="16" x14ac:dyDescent="0.2">
      <c r="A203" s="15"/>
      <c r="B203" s="15">
        <v>2020</v>
      </c>
      <c r="C203" s="228">
        <f>AX111</f>
        <v>48.802945859889192</v>
      </c>
      <c r="D203" s="15"/>
      <c r="E203" s="15"/>
      <c r="F203" s="15"/>
      <c r="G203" s="15"/>
      <c r="H203" s="15"/>
      <c r="I203" s="15"/>
    </row>
    <row r="204" spans="1:54" ht="16" x14ac:dyDescent="0.2">
      <c r="A204" s="15"/>
      <c r="B204" s="15">
        <v>2021</v>
      </c>
      <c r="C204" s="228">
        <f>AX150</f>
        <v>54.535546189040815</v>
      </c>
      <c r="D204" s="15"/>
      <c r="E204" s="15"/>
      <c r="F204" s="15"/>
      <c r="G204" s="15"/>
      <c r="H204" s="15"/>
      <c r="I204" s="15"/>
    </row>
    <row r="205" spans="1:54" ht="16" x14ac:dyDescent="0.2">
      <c r="A205" s="15"/>
      <c r="B205" s="15">
        <v>2022</v>
      </c>
      <c r="C205" s="228">
        <f>AX190</f>
        <v>54.29483109666419</v>
      </c>
      <c r="D205" s="15"/>
      <c r="E205" s="15"/>
      <c r="F205" s="15"/>
      <c r="G205" s="15"/>
      <c r="H205" s="15"/>
      <c r="I205" s="15"/>
    </row>
    <row r="206" spans="1:54" ht="16" x14ac:dyDescent="0.2">
      <c r="A206" s="28" t="s">
        <v>1254</v>
      </c>
      <c r="B206" s="28"/>
      <c r="C206" s="230">
        <f>AVERAGE(C201:C205)</f>
        <v>47.663314500500135</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47.663314500500135</v>
      </c>
    </row>
  </sheetData>
  <mergeCells count="8">
    <mergeCell ref="AD97:AD100"/>
    <mergeCell ref="AC98:AC100"/>
    <mergeCell ref="AD136:AD139"/>
    <mergeCell ref="AC137:AC139"/>
    <mergeCell ref="AD18:AD21"/>
    <mergeCell ref="AC19:AC21"/>
    <mergeCell ref="AD57:AD60"/>
    <mergeCell ref="AC58:AC60"/>
  </mergeCells>
  <phoneticPr fontId="29" type="noConversion"/>
  <conditionalFormatting sqref="A18:AB18 AE18:AK19 W19:AB19">
    <cfRule type="expression" dxfId="142" priority="11">
      <formula>_xlfn.NUMBERVALUE($Y18)&gt;0</formula>
    </cfRule>
  </conditionalFormatting>
  <conditionalFormatting sqref="A57:AB57 AE57:AK58 W58:AB58">
    <cfRule type="expression" dxfId="141" priority="8">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40" priority="20">
      <formula>_xlfn.NUMBERVALUE($Y97)&gt;0</formula>
    </cfRule>
  </conditionalFormatting>
  <conditionalFormatting sqref="V22:AK33">
    <cfRule type="expression" dxfId="139" priority="1">
      <formula>_xlfn.NUMBERVALUE($Y22)&gt;0</formula>
    </cfRule>
  </conditionalFormatting>
  <conditionalFormatting sqref="V61:AK72">
    <cfRule type="expression" dxfId="138" priority="3">
      <formula>_xlfn.NUMBERVALUE($Y61)&gt;0</formula>
    </cfRule>
  </conditionalFormatting>
  <conditionalFormatting sqref="AC35:AK37">
    <cfRule type="expression" dxfId="137" priority="9">
      <formula>_xlfn.NUMBERVALUE($Y35)&gt;0</formula>
    </cfRule>
  </conditionalFormatting>
  <conditionalFormatting sqref="AC74:AK76">
    <cfRule type="expression" dxfId="136" priority="6">
      <formula>_xlfn.NUMBERVALUE($Y74)&gt;0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3844A-B3FE-4195-9CD1-314FD8335388}">
  <dimension ref="A1:BE207"/>
  <sheetViews>
    <sheetView topLeftCell="A184" workbookViewId="0">
      <selection activeCell="C206" sqref="C206"/>
    </sheetView>
  </sheetViews>
  <sheetFormatPr baseColWidth="10" defaultColWidth="8.83203125" defaultRowHeight="15" x14ac:dyDescent="0.2"/>
  <cols>
    <col min="5" max="5" width="11.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303</v>
      </c>
      <c r="C4" t="s">
        <v>757</v>
      </c>
      <c r="E4" s="167">
        <v>43297</v>
      </c>
      <c r="F4" t="s">
        <v>777</v>
      </c>
      <c r="G4" t="s">
        <v>790</v>
      </c>
      <c r="H4">
        <v>0</v>
      </c>
      <c r="I4" t="s">
        <v>760</v>
      </c>
      <c r="J4" s="326">
        <v>0.42986111111111108</v>
      </c>
      <c r="K4">
        <v>5</v>
      </c>
      <c r="L4">
        <v>1</v>
      </c>
      <c r="M4" t="s">
        <v>757</v>
      </c>
      <c r="N4" t="s">
        <v>774</v>
      </c>
      <c r="O4" s="131">
        <v>23.5</v>
      </c>
      <c r="P4" s="131">
        <v>8.48</v>
      </c>
      <c r="Q4" s="68">
        <v>0.28000000000000003</v>
      </c>
      <c r="R4" s="68">
        <v>0.28000000000000003</v>
      </c>
      <c r="S4" s="131">
        <v>0.28000000000000003</v>
      </c>
      <c r="T4" s="68">
        <v>0.28000000000000003</v>
      </c>
      <c r="U4" s="76">
        <v>1</v>
      </c>
      <c r="V4" s="68">
        <v>0.15</v>
      </c>
      <c r="W4" s="77">
        <v>0.27847222222222223</v>
      </c>
      <c r="X4" s="68">
        <v>24.6</v>
      </c>
      <c r="Y4" s="68">
        <v>6.33</v>
      </c>
      <c r="Z4" s="320">
        <v>5.3927841017135041</v>
      </c>
      <c r="AA4" s="321">
        <v>0.76800000000000002</v>
      </c>
      <c r="AB4" s="226">
        <v>28.1</v>
      </c>
      <c r="AC4" s="204">
        <v>43.9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303</v>
      </c>
      <c r="C5" t="s">
        <v>764</v>
      </c>
      <c r="E5" s="167">
        <v>43297</v>
      </c>
      <c r="F5" t="s">
        <v>777</v>
      </c>
      <c r="G5" t="s">
        <v>790</v>
      </c>
      <c r="H5">
        <v>0</v>
      </c>
      <c r="I5" t="s">
        <v>760</v>
      </c>
      <c r="J5" s="326">
        <v>0.42986111111111108</v>
      </c>
      <c r="K5">
        <v>5</v>
      </c>
      <c r="L5">
        <v>1</v>
      </c>
      <c r="M5" t="s">
        <v>757</v>
      </c>
      <c r="N5" t="s">
        <v>774</v>
      </c>
      <c r="O5" s="131">
        <v>23.5</v>
      </c>
      <c r="P5" s="131">
        <v>8.48</v>
      </c>
      <c r="Q5" s="68">
        <v>0.28000000000000003</v>
      </c>
      <c r="R5" s="68">
        <v>0.28000000000000003</v>
      </c>
      <c r="S5" s="131">
        <v>0.28000000000000003</v>
      </c>
      <c r="T5" s="68">
        <v>0.28000000000000003</v>
      </c>
      <c r="U5" s="76">
        <v>1</v>
      </c>
      <c r="V5" s="68" t="s">
        <v>761</v>
      </c>
      <c r="W5" s="68" t="s">
        <v>761</v>
      </c>
      <c r="X5" s="68" t="s">
        <v>761</v>
      </c>
      <c r="Y5" s="68" t="s">
        <v>761</v>
      </c>
      <c r="Z5" s="68" t="s">
        <v>761</v>
      </c>
      <c r="AA5" s="321" t="s">
        <v>761</v>
      </c>
      <c r="AB5" s="226">
        <v>30.3</v>
      </c>
      <c r="AC5" s="204">
        <v>46.9</v>
      </c>
      <c r="AD5" s="72">
        <v>0.29452054794520544</v>
      </c>
      <c r="AE5" s="72">
        <v>0.77529761904761885</v>
      </c>
      <c r="AF5" s="72">
        <v>0.22250821467688939</v>
      </c>
      <c r="AG5" s="137">
        <v>0.99780583372450826</v>
      </c>
      <c r="AH5" s="75">
        <v>17.102594166275491</v>
      </c>
      <c r="AI5" s="75">
        <v>18.1004</v>
      </c>
      <c r="AJ5" s="72">
        <v>109.69422350494662</v>
      </c>
      <c r="AK5" s="72">
        <v>11.013099292818904</v>
      </c>
      <c r="AL5" s="72">
        <v>9.9603409166094412</v>
      </c>
      <c r="AM5" s="322">
        <v>28.115693459094395</v>
      </c>
      <c r="AN5" s="323">
        <v>29.113499292818904</v>
      </c>
      <c r="AO5" s="137">
        <v>2.9908860759493661</v>
      </c>
      <c r="AP5" s="137">
        <v>2.7395005907173013</v>
      </c>
      <c r="AQ5" s="72">
        <v>0.5219344260566533</v>
      </c>
      <c r="AR5" s="72">
        <v>5.7303866666666678</v>
      </c>
      <c r="AV5" s="69"/>
      <c r="AX5" s="322"/>
      <c r="AY5" s="322"/>
    </row>
    <row r="6" spans="1:53" x14ac:dyDescent="0.2">
      <c r="A6" t="s">
        <v>756</v>
      </c>
      <c r="B6" t="s">
        <v>303</v>
      </c>
      <c r="C6" t="s">
        <v>765</v>
      </c>
      <c r="E6" s="167">
        <v>43297</v>
      </c>
      <c r="F6" t="s">
        <v>777</v>
      </c>
      <c r="G6" t="s">
        <v>790</v>
      </c>
      <c r="H6">
        <v>0</v>
      </c>
      <c r="I6" t="s">
        <v>760</v>
      </c>
      <c r="J6" s="326">
        <v>0.42986111111111108</v>
      </c>
      <c r="K6">
        <v>5</v>
      </c>
      <c r="L6">
        <v>1</v>
      </c>
      <c r="M6" t="s">
        <v>757</v>
      </c>
      <c r="N6" t="s">
        <v>774</v>
      </c>
      <c r="O6" s="131">
        <v>23.5</v>
      </c>
      <c r="P6" s="131">
        <v>8.48</v>
      </c>
      <c r="Q6" s="68">
        <v>0.28000000000000003</v>
      </c>
      <c r="R6" s="68">
        <v>0.28000000000000003</v>
      </c>
      <c r="S6" s="131">
        <v>0.28000000000000003</v>
      </c>
      <c r="T6" s="68">
        <v>0.28000000000000003</v>
      </c>
      <c r="U6" s="76">
        <v>1</v>
      </c>
      <c r="V6" s="68" t="s">
        <v>761</v>
      </c>
      <c r="W6" s="68" t="s">
        <v>761</v>
      </c>
      <c r="X6" s="68" t="s">
        <v>761</v>
      </c>
      <c r="Y6" s="68" t="s">
        <v>761</v>
      </c>
      <c r="Z6" s="68" t="s">
        <v>761</v>
      </c>
      <c r="AA6" s="321" t="s">
        <v>761</v>
      </c>
      <c r="AB6" s="226" t="s">
        <v>763</v>
      </c>
      <c r="AC6" s="204" t="s">
        <v>763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303</v>
      </c>
      <c r="C7" t="s">
        <v>757</v>
      </c>
      <c r="E7" s="167">
        <v>43312</v>
      </c>
      <c r="F7" t="s">
        <v>777</v>
      </c>
      <c r="G7" t="s">
        <v>790</v>
      </c>
      <c r="H7">
        <v>0</v>
      </c>
      <c r="I7" t="s">
        <v>760</v>
      </c>
      <c r="J7" s="326">
        <v>0.4381944444444445</v>
      </c>
      <c r="K7">
        <v>2</v>
      </c>
      <c r="L7">
        <v>1</v>
      </c>
      <c r="M7" t="s">
        <v>812</v>
      </c>
      <c r="N7" t="s">
        <v>774</v>
      </c>
      <c r="O7" s="131">
        <v>23.6</v>
      </c>
      <c r="P7" s="131">
        <v>8.2799999999999994</v>
      </c>
      <c r="Q7" s="68">
        <v>1.29</v>
      </c>
      <c r="R7" s="68">
        <v>1.29</v>
      </c>
      <c r="S7" s="131">
        <v>1.29</v>
      </c>
      <c r="T7" s="68">
        <v>1.29</v>
      </c>
      <c r="U7" s="76">
        <v>1</v>
      </c>
      <c r="V7" s="68">
        <v>0.15</v>
      </c>
      <c r="W7" s="77">
        <v>0.27083333333333331</v>
      </c>
      <c r="X7" s="68">
        <v>25.1</v>
      </c>
      <c r="Y7" s="68">
        <v>5.59</v>
      </c>
      <c r="Z7" s="320">
        <v>4.8167929749805936</v>
      </c>
      <c r="AA7" s="321">
        <v>0.66700000000000004</v>
      </c>
      <c r="AB7" s="205">
        <v>26.2</v>
      </c>
      <c r="AC7" s="171">
        <v>41.3</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303</v>
      </c>
      <c r="C8" t="s">
        <v>764</v>
      </c>
      <c r="E8" s="167">
        <v>43312</v>
      </c>
      <c r="F8" t="s">
        <v>777</v>
      </c>
      <c r="G8" t="s">
        <v>790</v>
      </c>
      <c r="H8">
        <v>0</v>
      </c>
      <c r="I8" t="s">
        <v>760</v>
      </c>
      <c r="J8" s="326">
        <v>0.4381944444444445</v>
      </c>
      <c r="K8">
        <v>2</v>
      </c>
      <c r="L8">
        <v>1</v>
      </c>
      <c r="M8" t="s">
        <v>812</v>
      </c>
      <c r="N8" t="s">
        <v>774</v>
      </c>
      <c r="O8" s="131">
        <v>23.6</v>
      </c>
      <c r="P8" s="131">
        <v>8.2799999999999994</v>
      </c>
      <c r="Q8" s="68">
        <v>1.29</v>
      </c>
      <c r="R8" s="68">
        <v>1.29</v>
      </c>
      <c r="S8" s="131">
        <v>1.29</v>
      </c>
      <c r="T8" s="68">
        <v>1.29</v>
      </c>
      <c r="U8" s="76">
        <v>1</v>
      </c>
      <c r="V8" s="68">
        <v>0.65</v>
      </c>
      <c r="W8" s="77">
        <v>0.27152777777777776</v>
      </c>
      <c r="X8" s="68">
        <v>25.6</v>
      </c>
      <c r="Y8" s="68">
        <v>6.09</v>
      </c>
      <c r="Z8" s="320">
        <v>5.1241173055897793</v>
      </c>
      <c r="AA8" s="321">
        <v>0.74299999999999999</v>
      </c>
      <c r="AB8" s="205">
        <v>30.5</v>
      </c>
      <c r="AC8" s="171">
        <v>47.4</v>
      </c>
      <c r="AD8" s="72">
        <v>0.82050811645178823</v>
      </c>
      <c r="AE8" s="72">
        <v>0.40282793658566485</v>
      </c>
      <c r="AF8" s="72">
        <v>0.17409638554216869</v>
      </c>
      <c r="AG8" s="137">
        <v>0.57692432212783351</v>
      </c>
      <c r="AH8" s="75">
        <v>17.508330779912981</v>
      </c>
      <c r="AI8" s="75">
        <v>18.085255102040815</v>
      </c>
      <c r="AJ8" s="72">
        <v>87.755378803957299</v>
      </c>
      <c r="AK8" s="72">
        <v>9.364070107009157</v>
      </c>
      <c r="AL8" s="72">
        <v>9.3714995510628434</v>
      </c>
      <c r="AM8" s="322">
        <v>26.872400886922136</v>
      </c>
      <c r="AN8" s="323">
        <v>27.449325209049974</v>
      </c>
      <c r="AO8" s="137">
        <v>2.764303797468354</v>
      </c>
      <c r="AP8" s="137">
        <v>4.6486828691983124</v>
      </c>
      <c r="AQ8" s="72">
        <v>0.37290014426956392</v>
      </c>
      <c r="AR8" s="72">
        <v>7.4129866666666668</v>
      </c>
      <c r="AV8" s="324"/>
      <c r="AW8" s="325"/>
      <c r="AX8" s="204"/>
      <c r="AY8" s="204"/>
      <c r="AZ8" s="204"/>
      <c r="BA8" s="204"/>
    </row>
    <row r="9" spans="1:53" x14ac:dyDescent="0.2">
      <c r="A9" t="s">
        <v>756</v>
      </c>
      <c r="B9" t="s">
        <v>303</v>
      </c>
      <c r="C9" t="s">
        <v>765</v>
      </c>
      <c r="E9" s="167">
        <v>43312</v>
      </c>
      <c r="F9" t="s">
        <v>777</v>
      </c>
      <c r="G9" t="s">
        <v>790</v>
      </c>
      <c r="H9">
        <v>0</v>
      </c>
      <c r="I9" t="s">
        <v>760</v>
      </c>
      <c r="J9" s="326">
        <v>0.4381944444444445</v>
      </c>
      <c r="K9">
        <v>2</v>
      </c>
      <c r="L9">
        <v>1</v>
      </c>
      <c r="M9" t="s">
        <v>812</v>
      </c>
      <c r="N9" t="s">
        <v>774</v>
      </c>
      <c r="O9" s="131">
        <v>23.6</v>
      </c>
      <c r="P9" s="131">
        <v>8.2799999999999994</v>
      </c>
      <c r="Q9" s="68">
        <v>1.29</v>
      </c>
      <c r="R9" s="68">
        <v>1.29</v>
      </c>
      <c r="S9" s="131">
        <v>1.29</v>
      </c>
      <c r="T9" s="68">
        <v>1.29</v>
      </c>
      <c r="U9" s="76">
        <v>1</v>
      </c>
      <c r="V9" s="68">
        <v>0.79</v>
      </c>
      <c r="W9" s="77">
        <v>0.2722222222222222</v>
      </c>
      <c r="X9" s="68">
        <v>25.5</v>
      </c>
      <c r="Y9" s="68">
        <v>5.25</v>
      </c>
      <c r="Z9" s="320">
        <v>4.421810065688927</v>
      </c>
      <c r="AA9" s="321">
        <v>0.63100000000000001</v>
      </c>
      <c r="AB9" s="205">
        <v>30.3</v>
      </c>
      <c r="AC9" s="171">
        <v>47.1</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303</v>
      </c>
      <c r="C10" t="s">
        <v>757</v>
      </c>
      <c r="E10" s="167">
        <v>43326</v>
      </c>
      <c r="F10" t="s">
        <v>777</v>
      </c>
      <c r="G10" t="s">
        <v>838</v>
      </c>
      <c r="H10">
        <v>1</v>
      </c>
      <c r="I10" t="s">
        <v>760</v>
      </c>
      <c r="J10" s="326">
        <v>0.41388888888888892</v>
      </c>
      <c r="K10">
        <v>5</v>
      </c>
      <c r="L10">
        <v>3</v>
      </c>
      <c r="M10" t="s">
        <v>757</v>
      </c>
      <c r="N10" t="s">
        <v>774</v>
      </c>
      <c r="O10" s="131">
        <v>23.2</v>
      </c>
      <c r="P10" s="131">
        <v>8.9499999999999993</v>
      </c>
      <c r="Q10" s="68">
        <v>1.3</v>
      </c>
      <c r="R10" s="68">
        <v>1.3</v>
      </c>
      <c r="S10" s="131">
        <v>1.3</v>
      </c>
      <c r="T10" s="68">
        <v>1.3</v>
      </c>
      <c r="U10" s="76">
        <v>1</v>
      </c>
      <c r="V10" s="68">
        <v>0.15</v>
      </c>
      <c r="W10" s="77">
        <v>0.26666666666666666</v>
      </c>
      <c r="X10" s="68">
        <v>24.8</v>
      </c>
      <c r="Y10" s="68">
        <v>8.0500000000000007</v>
      </c>
      <c r="Z10" s="320">
        <v>6.832406437730552</v>
      </c>
      <c r="AA10" s="321">
        <v>0.99400000000000011</v>
      </c>
      <c r="AB10" s="226">
        <v>28.8</v>
      </c>
      <c r="AC10" s="216">
        <v>44.9</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328"/>
      <c r="AW10" s="329"/>
      <c r="AX10" s="220"/>
      <c r="AY10" s="322"/>
    </row>
    <row r="11" spans="1:53" x14ac:dyDescent="0.2">
      <c r="A11" t="s">
        <v>756</v>
      </c>
      <c r="B11" t="s">
        <v>303</v>
      </c>
      <c r="C11" t="s">
        <v>764</v>
      </c>
      <c r="E11" s="167">
        <v>43326</v>
      </c>
      <c r="F11" t="s">
        <v>777</v>
      </c>
      <c r="G11" t="s">
        <v>838</v>
      </c>
      <c r="H11">
        <v>1</v>
      </c>
      <c r="I11" t="s">
        <v>760</v>
      </c>
      <c r="J11" s="326">
        <v>0.41388888888888892</v>
      </c>
      <c r="K11">
        <v>5</v>
      </c>
      <c r="L11">
        <v>3</v>
      </c>
      <c r="M11" t="s">
        <v>757</v>
      </c>
      <c r="N11" t="s">
        <v>774</v>
      </c>
      <c r="O11" s="131">
        <v>23.2</v>
      </c>
      <c r="P11" s="131">
        <v>8.9499999999999993</v>
      </c>
      <c r="Q11" s="68">
        <v>1.3</v>
      </c>
      <c r="R11" s="68">
        <v>1.3</v>
      </c>
      <c r="S11" s="131">
        <v>1.3</v>
      </c>
      <c r="T11" s="68">
        <v>1.3</v>
      </c>
      <c r="U11" s="76">
        <v>1</v>
      </c>
      <c r="V11" s="68">
        <v>0.65</v>
      </c>
      <c r="W11" s="77">
        <v>0.26944444444444443</v>
      </c>
      <c r="X11" s="68">
        <v>25.1</v>
      </c>
      <c r="Y11" s="68">
        <v>8.99</v>
      </c>
      <c r="Z11" s="320">
        <v>7.6112499524437016</v>
      </c>
      <c r="AA11" s="321">
        <v>0.98099999999999998</v>
      </c>
      <c r="AB11" s="226">
        <v>29.3</v>
      </c>
      <c r="AC11" s="216">
        <v>45.5</v>
      </c>
      <c r="AD11" s="72">
        <v>0.71988670614261552</v>
      </c>
      <c r="AE11" s="72">
        <v>3.1737168121214903</v>
      </c>
      <c r="AF11" s="72">
        <v>0.48970427163198255</v>
      </c>
      <c r="AG11" s="137">
        <v>3.6634210837534726</v>
      </c>
      <c r="AH11" s="75">
        <v>18.359971773389386</v>
      </c>
      <c r="AI11" s="75">
        <v>22.023392857142859</v>
      </c>
      <c r="AJ11" s="72">
        <v>76.064355779629196</v>
      </c>
      <c r="AK11" s="72">
        <v>8.3252305202615524</v>
      </c>
      <c r="AL11" s="72">
        <v>9.1366065593628143</v>
      </c>
      <c r="AM11" s="322">
        <v>26.685202293650939</v>
      </c>
      <c r="AN11" s="323">
        <v>30.348623377404412</v>
      </c>
      <c r="AO11" s="137">
        <v>4.7612489451476794</v>
      </c>
      <c r="AP11" s="137">
        <v>8.3304132770745429</v>
      </c>
      <c r="AQ11" s="72">
        <v>0.36368559349673546</v>
      </c>
      <c r="AR11" s="72">
        <v>13.091662222222222</v>
      </c>
      <c r="AV11" s="330"/>
      <c r="AW11" s="329"/>
      <c r="AX11" s="220"/>
      <c r="AY11" s="322"/>
    </row>
    <row r="12" spans="1:53" x14ac:dyDescent="0.2">
      <c r="A12" t="s">
        <v>756</v>
      </c>
      <c r="B12" t="s">
        <v>303</v>
      </c>
      <c r="C12" t="s">
        <v>765</v>
      </c>
      <c r="E12" s="167">
        <v>43326</v>
      </c>
      <c r="F12" t="s">
        <v>777</v>
      </c>
      <c r="G12" t="s">
        <v>838</v>
      </c>
      <c r="H12">
        <v>1</v>
      </c>
      <c r="I12" t="s">
        <v>760</v>
      </c>
      <c r="J12" s="326">
        <v>0.41388888888888892</v>
      </c>
      <c r="K12">
        <v>5</v>
      </c>
      <c r="L12">
        <v>3</v>
      </c>
      <c r="M12" t="s">
        <v>757</v>
      </c>
      <c r="N12" t="s">
        <v>774</v>
      </c>
      <c r="O12" s="131">
        <v>23.2</v>
      </c>
      <c r="P12" s="131">
        <v>8.9499999999999993</v>
      </c>
      <c r="Q12" s="68">
        <v>1.3</v>
      </c>
      <c r="R12" s="68">
        <v>1.3</v>
      </c>
      <c r="S12" s="131">
        <v>1.3</v>
      </c>
      <c r="T12" s="68">
        <v>1.3</v>
      </c>
      <c r="U12" s="76">
        <v>1</v>
      </c>
      <c r="V12" s="68">
        <v>0.8</v>
      </c>
      <c r="W12" s="77">
        <v>0.27083333333333331</v>
      </c>
      <c r="X12" s="68">
        <v>25.2</v>
      </c>
      <c r="Y12" s="68">
        <v>8.9499999999999993</v>
      </c>
      <c r="Z12" s="320">
        <v>7.565384327882188</v>
      </c>
      <c r="AA12" s="321">
        <v>0.82900000000000007</v>
      </c>
      <c r="AB12" s="226">
        <v>29.6</v>
      </c>
      <c r="AC12" s="216">
        <v>46.1</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330"/>
      <c r="AW12" s="329"/>
      <c r="AX12" s="220"/>
      <c r="AY12" s="322"/>
    </row>
    <row r="13" spans="1:53" x14ac:dyDescent="0.2">
      <c r="A13" t="s">
        <v>756</v>
      </c>
      <c r="B13" t="s">
        <v>303</v>
      </c>
      <c r="C13" t="s">
        <v>757</v>
      </c>
      <c r="E13" s="167">
        <v>43340</v>
      </c>
      <c r="F13" t="s">
        <v>777</v>
      </c>
      <c r="G13" t="s">
        <v>838</v>
      </c>
      <c r="H13">
        <v>2</v>
      </c>
      <c r="I13" t="s">
        <v>760</v>
      </c>
      <c r="J13" s="326">
        <v>0.37777777777777777</v>
      </c>
      <c r="K13">
        <v>5</v>
      </c>
      <c r="L13">
        <v>1</v>
      </c>
      <c r="M13" t="s">
        <v>809</v>
      </c>
      <c r="N13" t="s">
        <v>851</v>
      </c>
      <c r="O13" s="131">
        <v>21.2</v>
      </c>
      <c r="P13" s="131">
        <v>8.67</v>
      </c>
      <c r="Q13" s="68">
        <v>1.1499999999999999</v>
      </c>
      <c r="R13" s="68">
        <v>1.1499999999999999</v>
      </c>
      <c r="S13" s="131">
        <v>1.1499999999999999</v>
      </c>
      <c r="T13" s="68">
        <v>1.1499999999999999</v>
      </c>
      <c r="U13" s="76">
        <v>1</v>
      </c>
      <c r="V13" s="68">
        <v>0.15</v>
      </c>
      <c r="W13" s="77">
        <v>0.24722222222222223</v>
      </c>
      <c r="X13" s="68">
        <v>25.2</v>
      </c>
      <c r="Y13" s="68">
        <v>5.96</v>
      </c>
      <c r="Z13" s="320">
        <v>4.9000000000000004</v>
      </c>
      <c r="AA13" s="321">
        <v>0.72</v>
      </c>
      <c r="AB13" s="205" t="s">
        <v>763</v>
      </c>
      <c r="AC13" s="171" t="s">
        <v>763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303</v>
      </c>
      <c r="C14" t="s">
        <v>764</v>
      </c>
      <c r="E14" s="167">
        <v>43340</v>
      </c>
      <c r="F14" t="s">
        <v>777</v>
      </c>
      <c r="G14" t="s">
        <v>838</v>
      </c>
      <c r="H14">
        <v>2</v>
      </c>
      <c r="I14" t="s">
        <v>760</v>
      </c>
      <c r="J14" s="326">
        <v>0.37777777777777777</v>
      </c>
      <c r="K14">
        <v>5</v>
      </c>
      <c r="L14">
        <v>1</v>
      </c>
      <c r="M14" t="s">
        <v>809</v>
      </c>
      <c r="N14" t="s">
        <v>851</v>
      </c>
      <c r="O14" s="131">
        <v>21.2</v>
      </c>
      <c r="P14" s="131">
        <v>8.67</v>
      </c>
      <c r="Q14" s="68">
        <v>1.1499999999999999</v>
      </c>
      <c r="R14" s="68">
        <v>1.1499999999999999</v>
      </c>
      <c r="S14" s="131">
        <v>1.1499999999999999</v>
      </c>
      <c r="T14" s="68">
        <v>1.1499999999999999</v>
      </c>
      <c r="U14" s="76">
        <v>1</v>
      </c>
      <c r="V14" s="68">
        <v>0.56999999999999995</v>
      </c>
      <c r="W14" s="77">
        <v>0.24930555555555556</v>
      </c>
      <c r="X14" s="68">
        <v>25.2</v>
      </c>
      <c r="Y14" s="68">
        <v>5.62</v>
      </c>
      <c r="Z14" s="320">
        <v>4.780318326626694</v>
      </c>
      <c r="AA14" s="321">
        <v>0.68500000000000005</v>
      </c>
      <c r="AB14" s="226">
        <v>28.5</v>
      </c>
      <c r="AC14" s="216">
        <v>44.2</v>
      </c>
      <c r="AD14" s="72">
        <v>0.50937079833979615</v>
      </c>
      <c r="AE14" s="72">
        <v>1.3938518129269573</v>
      </c>
      <c r="AF14" s="72">
        <v>9.1237677984665949E-2</v>
      </c>
      <c r="AG14" s="137">
        <v>1.4850894909116232</v>
      </c>
      <c r="AH14" s="75">
        <v>19.568915611129192</v>
      </c>
      <c r="AI14" s="75">
        <v>21.054005102040815</v>
      </c>
      <c r="AJ14" s="72">
        <v>76.423717089961485</v>
      </c>
      <c r="AK14" s="72">
        <v>9.1588546618003566</v>
      </c>
      <c r="AL14" s="72">
        <v>8.3442438942402504</v>
      </c>
      <c r="AM14" s="322">
        <v>28.727770272929547</v>
      </c>
      <c r="AN14" s="323">
        <v>30.212859763841173</v>
      </c>
      <c r="AO14" s="137">
        <v>6.652455696202531</v>
      </c>
      <c r="AP14" s="137">
        <v>8.5362909704641368</v>
      </c>
      <c r="AQ14" s="72">
        <v>0.43798582214831844</v>
      </c>
      <c r="AR14" s="72">
        <v>15.188746666666667</v>
      </c>
      <c r="AV14" s="69"/>
      <c r="AX14" s="322"/>
      <c r="AY14" s="322"/>
    </row>
    <row r="15" spans="1:53" x14ac:dyDescent="0.2">
      <c r="A15" t="s">
        <v>756</v>
      </c>
      <c r="B15" t="s">
        <v>303</v>
      </c>
      <c r="C15" t="s">
        <v>765</v>
      </c>
      <c r="E15" s="167">
        <v>43340</v>
      </c>
      <c r="F15" t="s">
        <v>777</v>
      </c>
      <c r="G15" t="s">
        <v>838</v>
      </c>
      <c r="H15">
        <v>2</v>
      </c>
      <c r="I15" t="s">
        <v>760</v>
      </c>
      <c r="J15" s="326">
        <v>0.37777777777777777</v>
      </c>
      <c r="K15">
        <v>5</v>
      </c>
      <c r="L15">
        <v>1</v>
      </c>
      <c r="M15" t="s">
        <v>809</v>
      </c>
      <c r="N15" t="s">
        <v>851</v>
      </c>
      <c r="O15" s="131">
        <v>21.2</v>
      </c>
      <c r="P15" s="131">
        <v>8.67</v>
      </c>
      <c r="Q15" s="68">
        <v>1.1499999999999999</v>
      </c>
      <c r="R15" s="68">
        <v>1.1499999999999999</v>
      </c>
      <c r="S15" s="131">
        <v>1.1499999999999999</v>
      </c>
      <c r="T15" s="68">
        <v>1.1499999999999999</v>
      </c>
      <c r="U15" s="76">
        <v>1</v>
      </c>
      <c r="V15" s="68">
        <v>0.65</v>
      </c>
      <c r="W15" s="77">
        <v>0.25069444444444444</v>
      </c>
      <c r="X15" s="68">
        <v>25.2</v>
      </c>
      <c r="Y15" s="68">
        <v>5.62</v>
      </c>
      <c r="Z15" s="320">
        <v>4.7451624631955873</v>
      </c>
      <c r="AA15" s="321">
        <v>0.69</v>
      </c>
      <c r="AB15" s="226">
        <v>29.8</v>
      </c>
      <c r="AC15" s="216">
        <v>46.2</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303</v>
      </c>
      <c r="B22" s="102">
        <v>2018</v>
      </c>
      <c r="C22" s="103">
        <v>7</v>
      </c>
      <c r="D22" s="102">
        <v>16</v>
      </c>
      <c r="E22" s="82"/>
      <c r="F22" s="131">
        <v>0.28000000000000003</v>
      </c>
      <c r="G22" s="131">
        <v>8.48</v>
      </c>
      <c r="H22" s="82"/>
      <c r="I22" s="131">
        <v>23.5</v>
      </c>
      <c r="J22" s="226">
        <v>28.1</v>
      </c>
      <c r="K22" s="82"/>
      <c r="L22" s="82"/>
      <c r="M22" s="108"/>
      <c r="N22" s="131" t="s">
        <v>763</v>
      </c>
      <c r="O22" s="82"/>
      <c r="P22" s="82"/>
      <c r="Q22" s="82"/>
      <c r="R22" s="140"/>
      <c r="S22" s="131" t="s">
        <v>763</v>
      </c>
      <c r="T22" s="131" t="s">
        <v>763</v>
      </c>
      <c r="U22" s="131" t="s">
        <v>763</v>
      </c>
      <c r="V22" s="85"/>
      <c r="W22" s="85"/>
      <c r="X22" s="85"/>
      <c r="Y22" s="102">
        <f>IF(C22&lt;6," ",IF(C22&lt;=9,I22, IF(C22&gt;=10," ")))</f>
        <v>23.5</v>
      </c>
      <c r="Z22" s="102">
        <f>IF(Y22=" ", " ", IF(Y22&gt;0, Y22+273.15))</f>
        <v>296.64999999999998</v>
      </c>
      <c r="AA22" s="102">
        <f>IF(C22&lt;6," ",IF(C22&lt;=9,J22, IF(C22&gt;=10," ")))</f>
        <v>28.1</v>
      </c>
      <c r="AB22" s="102">
        <f>IF(C22&lt;6," ",IF(C22&lt;=9,G22, IF(C22&gt;=10," ")))</f>
        <v>8.48</v>
      </c>
      <c r="AC22" s="104">
        <f>IF(Y22=" "," ",IF(Y22&gt;0,EXP(-173.4292+249.6339*100/Z22+143.3483*LN(+Z22/100)-21.8492*Z22/100+AA22*(-0.033096+0.014259*Z22/100-0.0017*(Z22/100)^2))*1.4276))</f>
        <v>7.2054469843072226</v>
      </c>
      <c r="AD22" s="102">
        <f>IF(Y22=" "," ",IF(Y22&gt;0,AB22/AC22))</f>
        <v>1.1768874323090064</v>
      </c>
      <c r="AE22" s="105">
        <f>IF(C22&lt;6," ",IF(C22&lt;=9,F22, IF(C22&gt;=10," ")))</f>
        <v>0.28000000000000003</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303</v>
      </c>
      <c r="B23" s="102">
        <v>2018</v>
      </c>
      <c r="C23" s="103">
        <v>7</v>
      </c>
      <c r="D23" s="102">
        <v>16</v>
      </c>
      <c r="E23" s="82"/>
      <c r="F23" s="131">
        <v>0.28000000000000003</v>
      </c>
      <c r="G23" s="131">
        <v>8.48</v>
      </c>
      <c r="H23" s="82"/>
      <c r="I23" s="131">
        <v>23.5</v>
      </c>
      <c r="J23" s="226">
        <v>30.3</v>
      </c>
      <c r="K23" s="82"/>
      <c r="L23" s="82"/>
      <c r="M23" s="108"/>
      <c r="N23" s="137">
        <v>0.99780583372450826</v>
      </c>
      <c r="O23" s="82"/>
      <c r="P23" s="82"/>
      <c r="Q23" s="82"/>
      <c r="R23" s="140"/>
      <c r="S23" s="323">
        <v>29.113499292818904</v>
      </c>
      <c r="T23" s="137">
        <v>2.9908860759493661</v>
      </c>
      <c r="U23" s="137">
        <v>2.7395005907173013</v>
      </c>
      <c r="V23" s="85"/>
      <c r="W23" s="85"/>
      <c r="X23" s="85"/>
      <c r="Y23" s="102">
        <f t="shared" ref="Y23:Y33" si="0">IF(C23&lt;6," ",IF(C23&lt;=9,I23, IF(C23&gt;=10," ")))</f>
        <v>23.5</v>
      </c>
      <c r="Z23" s="102">
        <f t="shared" ref="Z23:Z33" si="1">IF(Y23=" ", " ", IF(Y23&gt;0, Y23+273.15))</f>
        <v>296.64999999999998</v>
      </c>
      <c r="AA23" s="102">
        <f t="shared" ref="AA23:AA33" si="2">IF(C23&lt;6," ",IF(C23&lt;=9,J23, IF(C23&gt;=10," ")))</f>
        <v>30.3</v>
      </c>
      <c r="AB23" s="102">
        <f t="shared" ref="AB23:AB33" si="3">IF(C23&lt;6," ",IF(C23&lt;=9,G23, IF(C23&gt;=10," ")))</f>
        <v>8.48</v>
      </c>
      <c r="AC23" s="104">
        <f t="shared" ref="AC23:AC33" si="4">IF(Y23=" "," ",IF(Y23&gt;0,EXP(-173.4292+249.6339*100/Z23+143.3483*LN(+Z23/100)-21.8492*Z23/100+AA23*(-0.033096+0.014259*Z23/100-0.0017*(Z23/100)^2))*1.4276))</f>
        <v>7.114764415877862</v>
      </c>
      <c r="AD23" s="102">
        <f t="shared" ref="AD23:AD33" si="5">IF(Y23=" "," ",IF(Y23&gt;0,AB23/AC23))</f>
        <v>1.1918876724962773</v>
      </c>
      <c r="AE23" s="105">
        <f t="shared" ref="AE23:AE33" si="6">IF(C23&lt;6," ",IF(C23&lt;=9,F23, IF(C23&gt;=10," ")))</f>
        <v>0.28000000000000003</v>
      </c>
      <c r="AF23" s="102">
        <f t="shared" ref="AF23:AF33" si="7">IF(Y23=" "," ",N23)</f>
        <v>0.99780583372450826</v>
      </c>
      <c r="AG23" s="105">
        <f t="shared" ref="AG23:AG33" si="8">IF(C23&lt;6," ",IF(C23&lt;=9,T23, IF(C23&gt;=10," ")))</f>
        <v>2.9908860759493661</v>
      </c>
      <c r="AH23" s="105">
        <f t="shared" ref="AH23:AH33" si="9">IF(C23&lt;6," ",IF(C23&lt;=9,U23, IF(C23&gt;=10," ")))</f>
        <v>2.7395005907173013</v>
      </c>
      <c r="AI23" s="102">
        <f t="shared" ref="AI23" si="10">IF(Y23=" ", " ", IF(Y23&gt;0, SUM(AG23:AH23)))</f>
        <v>5.7303866666666678</v>
      </c>
      <c r="AJ23" s="106">
        <f t="shared" ref="AJ23:AJ33" si="11">IF(C23&lt;6," ",IF(C23&lt;=9,S23, IF(C23&gt;=10," ")))</f>
        <v>29.113499292818904</v>
      </c>
      <c r="AK23" s="107">
        <f t="shared" ref="AK23:AK33" si="12">IF(Y23=" ", " ", IF(Y23&gt;0, AJ23-AF23))</f>
        <v>28.115693459094395</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303</v>
      </c>
      <c r="B24" s="102">
        <v>2018</v>
      </c>
      <c r="C24" s="103">
        <v>7</v>
      </c>
      <c r="D24" s="102">
        <v>16</v>
      </c>
      <c r="E24" s="82"/>
      <c r="F24" s="131">
        <v>0.28000000000000003</v>
      </c>
      <c r="G24" s="131">
        <v>8.48</v>
      </c>
      <c r="H24" s="82"/>
      <c r="I24" s="131">
        <v>23.5</v>
      </c>
      <c r="J24" s="226" t="s">
        <v>763</v>
      </c>
      <c r="K24" s="82"/>
      <c r="L24" s="82"/>
      <c r="M24" s="108"/>
      <c r="N24" s="131" t="s">
        <v>763</v>
      </c>
      <c r="O24" s="82"/>
      <c r="P24" s="82"/>
      <c r="Q24" s="82"/>
      <c r="R24" s="140"/>
      <c r="S24" s="131" t="s">
        <v>763</v>
      </c>
      <c r="T24" s="131" t="s">
        <v>763</v>
      </c>
      <c r="U24" s="131" t="s">
        <v>763</v>
      </c>
      <c r="V24" s="85"/>
      <c r="W24" s="85"/>
      <c r="X24" s="85"/>
      <c r="Y24" s="102">
        <f t="shared" si="0"/>
        <v>23.5</v>
      </c>
      <c r="Z24" s="102">
        <f t="shared" si="1"/>
        <v>296.64999999999998</v>
      </c>
      <c r="AA24" s="102" t="str">
        <f t="shared" si="2"/>
        <v>NS</v>
      </c>
      <c r="AB24" s="102">
        <f t="shared" si="3"/>
        <v>8.48</v>
      </c>
      <c r="AC24" s="104" t="e">
        <f t="shared" si="4"/>
        <v>#VALUE!</v>
      </c>
      <c r="AD24" s="102" t="e">
        <f t="shared" si="5"/>
        <v>#VALUE!</v>
      </c>
      <c r="AE24" s="105">
        <f t="shared" si="6"/>
        <v>0.28000000000000003</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303</v>
      </c>
      <c r="B25" s="102">
        <v>2018</v>
      </c>
      <c r="C25" s="103">
        <v>7</v>
      </c>
      <c r="D25" s="102">
        <v>31</v>
      </c>
      <c r="E25" s="82"/>
      <c r="F25" s="131">
        <v>1.29</v>
      </c>
      <c r="G25" s="131">
        <v>8.2799999999999994</v>
      </c>
      <c r="H25" s="82"/>
      <c r="I25" s="131">
        <v>23.6</v>
      </c>
      <c r="J25" s="205">
        <v>26.2</v>
      </c>
      <c r="K25" s="82"/>
      <c r="L25" s="82"/>
      <c r="M25" s="108"/>
      <c r="N25" s="131" t="s">
        <v>763</v>
      </c>
      <c r="O25" s="82"/>
      <c r="P25" s="82"/>
      <c r="Q25" s="82"/>
      <c r="R25" s="140"/>
      <c r="S25" s="131" t="s">
        <v>763</v>
      </c>
      <c r="T25" s="131" t="s">
        <v>763</v>
      </c>
      <c r="U25" s="131" t="s">
        <v>763</v>
      </c>
      <c r="V25" s="85"/>
      <c r="W25" s="85"/>
      <c r="X25" s="85"/>
      <c r="Y25" s="102">
        <f t="shared" si="0"/>
        <v>23.6</v>
      </c>
      <c r="Z25" s="102">
        <f t="shared" si="1"/>
        <v>296.75</v>
      </c>
      <c r="AA25" s="102">
        <f t="shared" si="2"/>
        <v>26.2</v>
      </c>
      <c r="AB25" s="102">
        <f t="shared" si="3"/>
        <v>8.2799999999999994</v>
      </c>
      <c r="AC25" s="104">
        <f t="shared" si="4"/>
        <v>7.2717146716397503</v>
      </c>
      <c r="AD25" s="102">
        <f t="shared" si="5"/>
        <v>1.1386585384452226</v>
      </c>
      <c r="AE25" s="105">
        <f t="shared" si="6"/>
        <v>1.29</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303</v>
      </c>
      <c r="B26" s="102">
        <v>2018</v>
      </c>
      <c r="C26" s="103">
        <v>7</v>
      </c>
      <c r="D26" s="102">
        <v>31</v>
      </c>
      <c r="E26" s="82"/>
      <c r="F26" s="131">
        <v>1.29</v>
      </c>
      <c r="G26" s="131">
        <v>8.2799999999999994</v>
      </c>
      <c r="H26" s="82"/>
      <c r="I26" s="131">
        <v>23.6</v>
      </c>
      <c r="J26" s="205">
        <v>30.5</v>
      </c>
      <c r="K26" s="82"/>
      <c r="L26" s="82"/>
      <c r="M26" s="108"/>
      <c r="N26" s="137">
        <v>0.57692432212783351</v>
      </c>
      <c r="O26" s="82"/>
      <c r="P26" s="82"/>
      <c r="Q26" s="82"/>
      <c r="R26" s="140"/>
      <c r="S26" s="323">
        <v>27.449325209049974</v>
      </c>
      <c r="T26" s="137">
        <v>2.764303797468354</v>
      </c>
      <c r="U26" s="137">
        <v>4.6486828691983124</v>
      </c>
      <c r="V26" s="85"/>
      <c r="W26" s="85"/>
      <c r="X26" s="85"/>
      <c r="Y26" s="102">
        <f t="shared" si="0"/>
        <v>23.6</v>
      </c>
      <c r="Z26" s="102">
        <f t="shared" si="1"/>
        <v>296.75</v>
      </c>
      <c r="AA26" s="102">
        <f t="shared" si="2"/>
        <v>30.5</v>
      </c>
      <c r="AB26" s="102">
        <f t="shared" si="3"/>
        <v>8.2799999999999994</v>
      </c>
      <c r="AC26" s="104">
        <f t="shared" si="4"/>
        <v>7.0940432504286832</v>
      </c>
      <c r="AD26" s="102">
        <f t="shared" si="5"/>
        <v>1.1671764193853273</v>
      </c>
      <c r="AE26" s="105">
        <f t="shared" si="6"/>
        <v>1.29</v>
      </c>
      <c r="AF26" s="102">
        <f t="shared" si="7"/>
        <v>0.57692432212783351</v>
      </c>
      <c r="AG26" s="105">
        <f t="shared" si="8"/>
        <v>2.764303797468354</v>
      </c>
      <c r="AH26" s="105">
        <f t="shared" si="9"/>
        <v>4.6486828691983124</v>
      </c>
      <c r="AI26" s="102">
        <f t="shared" ref="AI26" si="13">IF(Y26=" ", " ", IF(Y26&gt;0, SUM(AG26:AH26)))</f>
        <v>7.4129866666666668</v>
      </c>
      <c r="AJ26" s="106">
        <f t="shared" si="11"/>
        <v>27.449325209049974</v>
      </c>
      <c r="AK26" s="107">
        <f t="shared" si="12"/>
        <v>26.87240088692214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303</v>
      </c>
      <c r="B27" s="102">
        <v>2018</v>
      </c>
      <c r="C27" s="103">
        <v>7</v>
      </c>
      <c r="D27" s="102">
        <v>31</v>
      </c>
      <c r="E27" s="82"/>
      <c r="F27" s="131">
        <v>1.29</v>
      </c>
      <c r="G27" s="131">
        <v>8.2799999999999994</v>
      </c>
      <c r="H27" s="82"/>
      <c r="I27" s="131">
        <v>23.6</v>
      </c>
      <c r="J27" s="205">
        <v>30.3</v>
      </c>
      <c r="K27" s="82"/>
      <c r="L27" s="82"/>
      <c r="M27" s="108"/>
      <c r="N27" s="131" t="s">
        <v>763</v>
      </c>
      <c r="O27" s="82"/>
      <c r="P27" s="82"/>
      <c r="Q27" s="82"/>
      <c r="R27" s="140"/>
      <c r="S27" s="131" t="s">
        <v>763</v>
      </c>
      <c r="T27" s="131" t="s">
        <v>763</v>
      </c>
      <c r="U27" s="131" t="s">
        <v>763</v>
      </c>
      <c r="V27" s="85"/>
      <c r="W27" s="85"/>
      <c r="X27" s="85"/>
      <c r="Y27" s="102">
        <f t="shared" si="0"/>
        <v>23.6</v>
      </c>
      <c r="Z27" s="102">
        <f t="shared" si="1"/>
        <v>296.75</v>
      </c>
      <c r="AA27" s="102">
        <f t="shared" si="2"/>
        <v>30.3</v>
      </c>
      <c r="AB27" s="102">
        <f t="shared" si="3"/>
        <v>8.2799999999999994</v>
      </c>
      <c r="AC27" s="104">
        <f t="shared" si="4"/>
        <v>7.1022099467371103</v>
      </c>
      <c r="AD27" s="102">
        <f t="shared" si="5"/>
        <v>1.1658343053916602</v>
      </c>
      <c r="AE27" s="105">
        <f t="shared" si="6"/>
        <v>1.29</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303</v>
      </c>
      <c r="B28" s="102">
        <v>2018</v>
      </c>
      <c r="C28" s="103">
        <v>8</v>
      </c>
      <c r="D28" s="102">
        <v>14</v>
      </c>
      <c r="E28" s="82"/>
      <c r="F28" s="131">
        <v>1.3</v>
      </c>
      <c r="G28" s="131">
        <v>8.9499999999999993</v>
      </c>
      <c r="H28" s="82"/>
      <c r="I28" s="131">
        <v>23.2</v>
      </c>
      <c r="J28" s="226">
        <v>28.8</v>
      </c>
      <c r="K28" s="82"/>
      <c r="L28" s="82"/>
      <c r="M28" s="82"/>
      <c r="N28" s="131" t="s">
        <v>763</v>
      </c>
      <c r="O28" s="82"/>
      <c r="P28" s="82"/>
      <c r="Q28" s="82"/>
      <c r="R28" s="140"/>
      <c r="S28" s="131" t="s">
        <v>763</v>
      </c>
      <c r="T28" s="131" t="s">
        <v>763</v>
      </c>
      <c r="U28" s="131" t="s">
        <v>763</v>
      </c>
      <c r="V28" s="85"/>
      <c r="W28" s="85"/>
      <c r="X28" s="85"/>
      <c r="Y28" s="102">
        <f t="shared" si="0"/>
        <v>23.2</v>
      </c>
      <c r="Z28" s="102">
        <f t="shared" si="1"/>
        <v>296.34999999999997</v>
      </c>
      <c r="AA28" s="102">
        <f t="shared" si="2"/>
        <v>28.8</v>
      </c>
      <c r="AB28" s="102">
        <f t="shared" si="3"/>
        <v>8.9499999999999993</v>
      </c>
      <c r="AC28" s="104">
        <f t="shared" si="4"/>
        <v>7.2148474580180402</v>
      </c>
      <c r="AD28" s="102">
        <f t="shared" si="5"/>
        <v>1.2404974674902711</v>
      </c>
      <c r="AE28" s="105">
        <f t="shared" si="6"/>
        <v>1.3</v>
      </c>
      <c r="AF28" s="102" t="str">
        <f t="shared" si="7"/>
        <v>NS</v>
      </c>
      <c r="AG28" s="105" t="str">
        <f t="shared" si="8"/>
        <v>NS</v>
      </c>
      <c r="AH28" s="105" t="str">
        <f t="shared" si="9"/>
        <v>NS</v>
      </c>
      <c r="AI28" s="102"/>
      <c r="AJ28" s="106" t="str">
        <f t="shared" si="11"/>
        <v>NS</v>
      </c>
      <c r="AK28" s="107" t="e">
        <f t="shared" si="12"/>
        <v>#VALUE!</v>
      </c>
      <c r="AL28" s="82"/>
      <c r="AM28" s="82">
        <f>AD36</f>
        <v>1.1893951807261953</v>
      </c>
      <c r="AN28" s="82">
        <f>AE36</f>
        <v>1.0050000000000001</v>
      </c>
      <c r="AO28" s="82">
        <f>AF36</f>
        <v>1.6808101826293593</v>
      </c>
      <c r="AP28" s="82">
        <f>AI36</f>
        <v>10.355945555555556</v>
      </c>
      <c r="AQ28" s="113">
        <f>AK36</f>
        <v>27.600266728149258</v>
      </c>
      <c r="AR28" s="118"/>
      <c r="AS28" s="115" t="s">
        <v>497</v>
      </c>
      <c r="AT28" s="115" t="s">
        <v>497</v>
      </c>
      <c r="AU28" s="115" t="s">
        <v>497</v>
      </c>
      <c r="AV28" s="115" t="s">
        <v>497</v>
      </c>
      <c r="AW28" s="115" t="s">
        <v>497</v>
      </c>
      <c r="AX28" s="116" t="s">
        <v>498</v>
      </c>
      <c r="AY28" s="102"/>
      <c r="AZ28" s="102"/>
      <c r="BA28" s="82"/>
      <c r="BB28" s="82"/>
    </row>
    <row r="29" spans="1:54" ht="16" x14ac:dyDescent="0.2">
      <c r="A29" s="101" t="s">
        <v>303</v>
      </c>
      <c r="B29" s="102">
        <v>2018</v>
      </c>
      <c r="C29" s="103">
        <v>8</v>
      </c>
      <c r="D29" s="102">
        <v>14</v>
      </c>
      <c r="E29" s="82"/>
      <c r="F29" s="131">
        <v>1.3</v>
      </c>
      <c r="G29" s="131">
        <v>8.9499999999999993</v>
      </c>
      <c r="H29" s="82"/>
      <c r="I29" s="131">
        <v>23.2</v>
      </c>
      <c r="J29" s="226">
        <v>29.3</v>
      </c>
      <c r="K29" s="82"/>
      <c r="L29" s="82"/>
      <c r="M29" s="108"/>
      <c r="N29" s="137">
        <v>3.6634210837534726</v>
      </c>
      <c r="O29" s="82"/>
      <c r="P29" s="82"/>
      <c r="Q29" s="82"/>
      <c r="R29" s="140"/>
      <c r="S29" s="323">
        <v>30.348623377404412</v>
      </c>
      <c r="T29" s="137">
        <v>4.7612489451476794</v>
      </c>
      <c r="U29" s="137">
        <v>8.3304132770745429</v>
      </c>
      <c r="V29" s="85"/>
      <c r="W29" s="85"/>
      <c r="X29" s="85"/>
      <c r="Y29" s="102">
        <f t="shared" si="0"/>
        <v>23.2</v>
      </c>
      <c r="Z29" s="102">
        <f t="shared" si="1"/>
        <v>296.34999999999997</v>
      </c>
      <c r="AA29" s="102">
        <f t="shared" si="2"/>
        <v>29.3</v>
      </c>
      <c r="AB29" s="102">
        <f t="shared" si="3"/>
        <v>8.9499999999999993</v>
      </c>
      <c r="AC29" s="104">
        <f t="shared" si="4"/>
        <v>7.1940647119509036</v>
      </c>
      <c r="AD29" s="102">
        <f t="shared" si="5"/>
        <v>1.2440811082964136</v>
      </c>
      <c r="AE29" s="105">
        <f t="shared" si="6"/>
        <v>1.3</v>
      </c>
      <c r="AF29" s="102">
        <f t="shared" si="7"/>
        <v>3.6634210837534726</v>
      </c>
      <c r="AG29" s="105">
        <f t="shared" si="8"/>
        <v>4.7612489451476794</v>
      </c>
      <c r="AH29" s="105">
        <f t="shared" si="9"/>
        <v>8.3304132770745429</v>
      </c>
      <c r="AI29" s="102">
        <f t="shared" ref="AI29" si="14">IF(Y29=" ", " ", IF(Y29&gt;0, SUM(AG29:AH29)))</f>
        <v>13.091662222222222</v>
      </c>
      <c r="AJ29" s="106">
        <f t="shared" si="11"/>
        <v>30.348623377404412</v>
      </c>
      <c r="AK29" s="107">
        <f t="shared" si="12"/>
        <v>26.685202293650939</v>
      </c>
      <c r="AL29" s="82"/>
      <c r="AM29" s="82"/>
      <c r="AN29" s="82"/>
      <c r="AO29" s="82"/>
      <c r="AP29" s="85"/>
      <c r="AQ29" s="82"/>
      <c r="AR29" s="82"/>
      <c r="AS29" s="115">
        <f>((LN(AM28)-LN(0.4))/(LN(0.9)-LN(0.4))*100)</f>
        <v>134.38094135744066</v>
      </c>
      <c r="AT29" s="120">
        <f>((LN(AN28)-LN(0.6))/(LN(3)-LN(0.6))*100)</f>
        <v>32.049273929238957</v>
      </c>
      <c r="AU29" s="115">
        <f>((LN(AO28)-LN(10))/(LN(1)-LN(10))*100)</f>
        <v>77.448132956548648</v>
      </c>
      <c r="AV29" s="115">
        <f>((LN(AP28)-LN(10))/(LN(3)-LN(10))*100)</f>
        <v>-2.9050250529464599</v>
      </c>
      <c r="AW29" s="115">
        <f>((LN(AQ28)-LN(43))/(LN(20)-LN(43))*100)</f>
        <v>57.922051658563745</v>
      </c>
      <c r="AX29" s="82"/>
      <c r="AY29" s="82"/>
      <c r="AZ29" s="82"/>
      <c r="BA29" s="82"/>
      <c r="BB29" s="82"/>
    </row>
    <row r="30" spans="1:54" ht="16" x14ac:dyDescent="0.2">
      <c r="A30" s="101" t="s">
        <v>303</v>
      </c>
      <c r="B30" s="102">
        <v>2018</v>
      </c>
      <c r="C30" s="103">
        <v>8</v>
      </c>
      <c r="D30" s="102">
        <v>14</v>
      </c>
      <c r="E30" s="82"/>
      <c r="F30" s="131">
        <v>1.3</v>
      </c>
      <c r="G30" s="131">
        <v>8.9499999999999993</v>
      </c>
      <c r="H30" s="82"/>
      <c r="I30" s="131">
        <v>23.2</v>
      </c>
      <c r="J30" s="226">
        <v>29.6</v>
      </c>
      <c r="K30" s="82"/>
      <c r="L30" s="82"/>
      <c r="M30" s="108"/>
      <c r="N30" s="131" t="s">
        <v>763</v>
      </c>
      <c r="O30" s="82"/>
      <c r="P30" s="82"/>
      <c r="Q30" s="82"/>
      <c r="R30" s="140"/>
      <c r="S30" s="131" t="s">
        <v>763</v>
      </c>
      <c r="T30" s="131" t="s">
        <v>763</v>
      </c>
      <c r="U30" s="131" t="s">
        <v>763</v>
      </c>
      <c r="V30" s="85"/>
      <c r="W30" s="85"/>
      <c r="X30" s="85"/>
      <c r="Y30" s="102">
        <f t="shared" si="0"/>
        <v>23.2</v>
      </c>
      <c r="Z30" s="102">
        <f t="shared" si="1"/>
        <v>296.34999999999997</v>
      </c>
      <c r="AA30" s="102">
        <f t="shared" si="2"/>
        <v>29.6</v>
      </c>
      <c r="AB30" s="102">
        <f t="shared" si="3"/>
        <v>8.9499999999999993</v>
      </c>
      <c r="AC30" s="104">
        <f t="shared" si="4"/>
        <v>7.181623810936963</v>
      </c>
      <c r="AD30" s="102">
        <f t="shared" si="5"/>
        <v>1.2462362601574812</v>
      </c>
      <c r="AE30" s="105">
        <f t="shared" si="6"/>
        <v>1.3</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32.049273929238957</v>
      </c>
      <c r="AU30" s="82">
        <f t="shared" si="15"/>
        <v>77.448132956548648</v>
      </c>
      <c r="AV30" s="82">
        <f t="shared" si="15"/>
        <v>0</v>
      </c>
      <c r="AW30" s="82">
        <f t="shared" si="15"/>
        <v>57.922051658563745</v>
      </c>
      <c r="AX30" s="129">
        <f>AVERAGE(AS30:AW30)</f>
        <v>53.483891708870274</v>
      </c>
      <c r="AY30" s="84"/>
      <c r="AZ30" s="84"/>
      <c r="BA30" s="84" t="str">
        <f>IF(AX30&gt;65, "Acceptable; Ongoing Protection is Required", "Unacceptable; Immediate Restoration is Required")</f>
        <v>Unacceptable; Immediate Restoration is Required</v>
      </c>
      <c r="BB30" s="82"/>
    </row>
    <row r="31" spans="1:54" ht="16" x14ac:dyDescent="0.2">
      <c r="A31" s="101" t="s">
        <v>303</v>
      </c>
      <c r="B31" s="102">
        <v>2018</v>
      </c>
      <c r="C31" s="103">
        <v>8</v>
      </c>
      <c r="D31" s="102">
        <v>28</v>
      </c>
      <c r="E31" s="82"/>
      <c r="F31" s="131">
        <v>1.1499999999999999</v>
      </c>
      <c r="G31" s="131">
        <v>8.67</v>
      </c>
      <c r="H31" s="82"/>
      <c r="I31" s="131">
        <v>21.2</v>
      </c>
      <c r="J31" s="205" t="s">
        <v>763</v>
      </c>
      <c r="K31" s="82"/>
      <c r="L31" s="82"/>
      <c r="M31" s="108"/>
      <c r="N31" s="131" t="s">
        <v>763</v>
      </c>
      <c r="O31" s="82"/>
      <c r="P31" s="82"/>
      <c r="Q31" s="82"/>
      <c r="R31" s="140"/>
      <c r="S31" s="131" t="s">
        <v>763</v>
      </c>
      <c r="T31" s="131" t="s">
        <v>763</v>
      </c>
      <c r="U31" s="131" t="s">
        <v>763</v>
      </c>
      <c r="V31" s="85"/>
      <c r="W31" s="85"/>
      <c r="X31" s="85"/>
      <c r="Y31" s="102">
        <f t="shared" si="0"/>
        <v>21.2</v>
      </c>
      <c r="Z31" s="102">
        <f t="shared" si="1"/>
        <v>294.34999999999997</v>
      </c>
      <c r="AA31" s="102" t="str">
        <f t="shared" si="2"/>
        <v>NS</v>
      </c>
      <c r="AB31" s="102">
        <f t="shared" si="3"/>
        <v>8.67</v>
      </c>
      <c r="AC31" s="104" t="e">
        <f t="shared" si="4"/>
        <v>#VALUE!</v>
      </c>
      <c r="AD31" s="102" t="e">
        <f t="shared" si="5"/>
        <v>#VALUE!</v>
      </c>
      <c r="AE31" s="105">
        <f t="shared" si="6"/>
        <v>1.1499999999999999</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53.483891708870274</v>
      </c>
      <c r="AY31" s="85"/>
      <c r="AZ31" s="85"/>
      <c r="BA31" s="82"/>
      <c r="BB31" s="82"/>
    </row>
    <row r="32" spans="1:54" ht="16" x14ac:dyDescent="0.2">
      <c r="A32" s="101" t="s">
        <v>303</v>
      </c>
      <c r="B32" s="102">
        <v>2018</v>
      </c>
      <c r="C32" s="103">
        <v>8</v>
      </c>
      <c r="D32" s="102">
        <v>28</v>
      </c>
      <c r="E32" s="82"/>
      <c r="F32" s="131">
        <v>1.1499999999999999</v>
      </c>
      <c r="G32" s="131">
        <v>8.67</v>
      </c>
      <c r="H32" s="82"/>
      <c r="I32" s="131">
        <v>21.2</v>
      </c>
      <c r="J32" s="226">
        <v>28.5</v>
      </c>
      <c r="K32" s="82"/>
      <c r="L32" s="82"/>
      <c r="M32" s="108"/>
      <c r="N32" s="137">
        <v>1.4850894909116232</v>
      </c>
      <c r="O32" s="82"/>
      <c r="P32" s="82"/>
      <c r="Q32" s="82"/>
      <c r="R32" s="140"/>
      <c r="S32" s="323">
        <v>30.212859763841173</v>
      </c>
      <c r="T32" s="137">
        <v>6.652455696202531</v>
      </c>
      <c r="U32" s="137">
        <v>8.5362909704641368</v>
      </c>
      <c r="V32" s="85"/>
      <c r="W32" s="85"/>
      <c r="X32" s="85"/>
      <c r="Y32" s="102">
        <f t="shared" si="0"/>
        <v>21.2</v>
      </c>
      <c r="Z32" s="102">
        <f t="shared" si="1"/>
        <v>294.34999999999997</v>
      </c>
      <c r="AA32" s="102">
        <f t="shared" si="2"/>
        <v>28.5</v>
      </c>
      <c r="AB32" s="102">
        <f t="shared" si="3"/>
        <v>8.67</v>
      </c>
      <c r="AC32" s="104">
        <f t="shared" si="4"/>
        <v>7.4939875330770471</v>
      </c>
      <c r="AD32" s="102">
        <f t="shared" si="5"/>
        <v>1.1569274650821415</v>
      </c>
      <c r="AE32" s="105">
        <f t="shared" si="6"/>
        <v>1.1499999999999999</v>
      </c>
      <c r="AF32" s="102">
        <f t="shared" si="7"/>
        <v>1.4850894909116232</v>
      </c>
      <c r="AG32" s="105">
        <f t="shared" si="8"/>
        <v>6.652455696202531</v>
      </c>
      <c r="AH32" s="105">
        <f t="shared" si="9"/>
        <v>8.5362909704641368</v>
      </c>
      <c r="AI32" s="102">
        <f t="shared" ref="AI32" si="16">IF(Y32=" ", " ", IF(Y32&gt;0, SUM(AG32:AH32)))</f>
        <v>15.188746666666667</v>
      </c>
      <c r="AJ32" s="106">
        <f t="shared" si="11"/>
        <v>30.212859763841173</v>
      </c>
      <c r="AK32" s="107">
        <f t="shared" si="12"/>
        <v>28.727770272929551</v>
      </c>
      <c r="AL32" s="82"/>
      <c r="AM32" s="82"/>
      <c r="AN32" s="82"/>
      <c r="AO32" s="82"/>
      <c r="AP32" s="82"/>
      <c r="AQ32" s="82"/>
      <c r="AR32" s="82"/>
      <c r="AS32" s="82"/>
      <c r="AT32" s="82"/>
      <c r="AU32" s="82"/>
      <c r="AV32" s="82"/>
      <c r="AW32" s="82"/>
      <c r="AX32" s="82"/>
      <c r="AY32" s="82"/>
      <c r="AZ32" s="82"/>
      <c r="BA32" s="82"/>
      <c r="BB32" s="82"/>
    </row>
    <row r="33" spans="1:54" ht="16" x14ac:dyDescent="0.2">
      <c r="A33" s="101" t="s">
        <v>303</v>
      </c>
      <c r="B33" s="102">
        <v>2018</v>
      </c>
      <c r="C33" s="103">
        <v>8</v>
      </c>
      <c r="D33" s="102">
        <v>28</v>
      </c>
      <c r="E33" s="82"/>
      <c r="F33" s="131">
        <v>1.1499999999999999</v>
      </c>
      <c r="G33" s="131">
        <v>8.67</v>
      </c>
      <c r="H33" s="82"/>
      <c r="I33" s="131">
        <v>21.2</v>
      </c>
      <c r="J33" s="226">
        <v>29.8</v>
      </c>
      <c r="K33" s="82"/>
      <c r="L33" s="82"/>
      <c r="M33" s="82"/>
      <c r="N33" s="131" t="s">
        <v>763</v>
      </c>
      <c r="O33" s="82"/>
      <c r="P33" s="82"/>
      <c r="Q33" s="82"/>
      <c r="R33" s="140"/>
      <c r="S33" s="131" t="s">
        <v>763</v>
      </c>
      <c r="T33" s="131" t="s">
        <v>763</v>
      </c>
      <c r="U33" s="131" t="s">
        <v>763</v>
      </c>
      <c r="V33" s="85"/>
      <c r="W33" s="85"/>
      <c r="X33" s="85"/>
      <c r="Y33" s="102">
        <f t="shared" si="0"/>
        <v>21.2</v>
      </c>
      <c r="Z33" s="102">
        <f t="shared" si="1"/>
        <v>294.34999999999997</v>
      </c>
      <c r="AA33" s="102">
        <f t="shared" si="2"/>
        <v>29.8</v>
      </c>
      <c r="AB33" s="102">
        <f t="shared" si="3"/>
        <v>8.67</v>
      </c>
      <c r="AC33" s="104">
        <f t="shared" si="4"/>
        <v>7.4371755646478581</v>
      </c>
      <c r="AD33" s="102">
        <f t="shared" si="5"/>
        <v>1.1657651382081518</v>
      </c>
      <c r="AE33" s="105">
        <f t="shared" si="6"/>
        <v>1.1499999999999999</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1.1893951807261953</v>
      </c>
      <c r="AE36" s="84">
        <f>_xlfn.AGGREGATE(1, 6,AE22:AE35)</f>
        <v>1.0050000000000001</v>
      </c>
      <c r="AF36" s="84">
        <f>_xlfn.AGGREGATE(1, 6,AF22:AF35)</f>
        <v>1.6808101826293593</v>
      </c>
      <c r="AG36" s="82"/>
      <c r="AH36" s="82"/>
      <c r="AI36" s="84">
        <f>_xlfn.AGGREGATE(1, 6,AI22:AI35)</f>
        <v>10.355945555555556</v>
      </c>
      <c r="AJ36" s="82"/>
      <c r="AK36" s="84">
        <f>_xlfn.AGGREGATE(1, 6,AK22:AK35)</f>
        <v>27.600266728149258</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1.0050000000000001</v>
      </c>
      <c r="AF37" s="126">
        <f>AVERAGE(AF22:AF33)</f>
        <v>1.6808101826293593</v>
      </c>
      <c r="AG37" s="126"/>
      <c r="AH37" s="126"/>
      <c r="AI37" s="126">
        <f>AVERAGE(AI23:AI32)</f>
        <v>10.355945555555556</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303</v>
      </c>
      <c r="C43" s="68" t="s">
        <v>757</v>
      </c>
      <c r="E43" s="69">
        <v>43654</v>
      </c>
      <c r="F43" t="s">
        <v>866</v>
      </c>
      <c r="G43" t="s">
        <v>876</v>
      </c>
      <c r="H43" s="68">
        <v>1</v>
      </c>
      <c r="I43" s="68" t="s">
        <v>760</v>
      </c>
      <c r="J43" s="326">
        <v>0.52430555555555558</v>
      </c>
      <c r="K43" s="68">
        <v>2</v>
      </c>
      <c r="L43">
        <v>1</v>
      </c>
      <c r="M43" t="s">
        <v>820</v>
      </c>
      <c r="N43" t="s">
        <v>877</v>
      </c>
      <c r="O43" s="205">
        <v>21.7</v>
      </c>
      <c r="P43" s="131">
        <v>8.27</v>
      </c>
      <c r="Q43" s="68" t="s">
        <v>761</v>
      </c>
      <c r="R43" s="68" t="s">
        <v>761</v>
      </c>
      <c r="S43" s="131" t="s">
        <v>761</v>
      </c>
      <c r="T43" s="68">
        <v>1.5</v>
      </c>
      <c r="U43" s="68" t="s">
        <v>761</v>
      </c>
      <c r="V43" s="68">
        <v>0.15</v>
      </c>
      <c r="W43" s="77">
        <v>0.38055555555555554</v>
      </c>
      <c r="X43" s="68">
        <v>24.9</v>
      </c>
      <c r="Y43" s="68">
        <v>5.77</v>
      </c>
      <c r="Z43" s="72">
        <v>5.0220137718586582</v>
      </c>
      <c r="AA43" s="68">
        <v>76.099999999999994</v>
      </c>
      <c r="AB43" s="226">
        <v>24.4</v>
      </c>
      <c r="AC43" s="216">
        <v>38.6</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303</v>
      </c>
      <c r="C44" s="68" t="s">
        <v>764</v>
      </c>
      <c r="E44" s="69">
        <v>43654</v>
      </c>
      <c r="F44" t="s">
        <v>866</v>
      </c>
      <c r="G44" t="s">
        <v>876</v>
      </c>
      <c r="H44" s="68">
        <v>1</v>
      </c>
      <c r="I44" s="68" t="s">
        <v>760</v>
      </c>
      <c r="J44" s="326">
        <v>0.52430555555555558</v>
      </c>
      <c r="K44" s="68">
        <v>2</v>
      </c>
      <c r="L44">
        <v>1</v>
      </c>
      <c r="M44" t="s">
        <v>820</v>
      </c>
      <c r="N44" t="s">
        <v>877</v>
      </c>
      <c r="O44" s="205">
        <v>21.7</v>
      </c>
      <c r="P44" s="131">
        <v>8.27</v>
      </c>
      <c r="Q44" s="68" t="s">
        <v>761</v>
      </c>
      <c r="R44" s="68" t="s">
        <v>761</v>
      </c>
      <c r="S44" s="131" t="s">
        <v>761</v>
      </c>
      <c r="T44" s="68">
        <v>1.5</v>
      </c>
      <c r="U44" s="68" t="s">
        <v>761</v>
      </c>
      <c r="V44" s="68">
        <v>0.75</v>
      </c>
      <c r="W44" s="77">
        <v>0.38541666666666669</v>
      </c>
      <c r="X44" s="68">
        <v>24.5</v>
      </c>
      <c r="Y44" s="68">
        <v>6.35</v>
      </c>
      <c r="Z44" s="72">
        <v>5.3876365133951492</v>
      </c>
      <c r="AA44" s="68">
        <v>76</v>
      </c>
      <c r="AB44" s="226">
        <v>28.8</v>
      </c>
      <c r="AC44" s="216">
        <v>44.8</v>
      </c>
      <c r="AD44" s="72">
        <v>0.34337349397590361</v>
      </c>
      <c r="AE44" s="72">
        <v>2.110231048605208</v>
      </c>
      <c r="AF44" s="72">
        <v>0.14494117647058821</v>
      </c>
      <c r="AG44" s="137">
        <v>2.2551722250757962</v>
      </c>
      <c r="AH44" s="75">
        <v>43.879863235917099</v>
      </c>
      <c r="AI44" s="75">
        <v>46.135035460992896</v>
      </c>
      <c r="AJ44" s="72">
        <v>145.84377662238737</v>
      </c>
      <c r="AK44" s="72">
        <v>20.654280776143128</v>
      </c>
      <c r="AL44" s="72">
        <v>7.0611888258459832</v>
      </c>
      <c r="AM44" s="72">
        <v>64.534144012060224</v>
      </c>
      <c r="AN44" s="137">
        <v>66.789316237136021</v>
      </c>
      <c r="AO44" s="137">
        <v>6.6246754166666664</v>
      </c>
      <c r="AP44" s="137">
        <v>2.5000000000000001E-2</v>
      </c>
      <c r="AQ44" s="70">
        <v>0.99624041800035223</v>
      </c>
      <c r="AR44" s="72">
        <v>6.6496754166666667</v>
      </c>
      <c r="AS44" s="68"/>
      <c r="AT44" s="68" t="s">
        <v>761</v>
      </c>
      <c r="AX44" s="72"/>
    </row>
    <row r="45" spans="1:54" x14ac:dyDescent="0.2">
      <c r="A45" t="s">
        <v>756</v>
      </c>
      <c r="B45" t="s">
        <v>303</v>
      </c>
      <c r="C45" s="68" t="s">
        <v>765</v>
      </c>
      <c r="E45" s="69">
        <v>43654</v>
      </c>
      <c r="F45" t="s">
        <v>866</v>
      </c>
      <c r="G45" t="s">
        <v>876</v>
      </c>
      <c r="H45" s="68">
        <v>1</v>
      </c>
      <c r="I45" s="68" t="s">
        <v>760</v>
      </c>
      <c r="J45" s="326">
        <v>0.52430555555555558</v>
      </c>
      <c r="K45" s="68">
        <v>2</v>
      </c>
      <c r="L45">
        <v>1</v>
      </c>
      <c r="M45" t="s">
        <v>820</v>
      </c>
      <c r="N45" t="s">
        <v>877</v>
      </c>
      <c r="O45" s="205">
        <v>21.7</v>
      </c>
      <c r="P45" s="131">
        <v>8.27</v>
      </c>
      <c r="Q45" s="68" t="s">
        <v>761</v>
      </c>
      <c r="R45" s="68" t="s">
        <v>761</v>
      </c>
      <c r="S45" s="131" t="s">
        <v>761</v>
      </c>
      <c r="T45" s="68">
        <v>1.5</v>
      </c>
      <c r="U45" s="68" t="s">
        <v>761</v>
      </c>
      <c r="V45" s="68">
        <v>1.2</v>
      </c>
      <c r="W45" s="77">
        <v>0.38680555555555557</v>
      </c>
      <c r="X45" s="68">
        <v>24.5</v>
      </c>
      <c r="Y45" s="68">
        <v>6.48</v>
      </c>
      <c r="Z45" s="72">
        <v>5.4853992478301459</v>
      </c>
      <c r="AA45" s="68">
        <v>77.7</v>
      </c>
      <c r="AB45" s="226">
        <v>29.2</v>
      </c>
      <c r="AC45" s="216">
        <v>45.4</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303</v>
      </c>
      <c r="C46" s="68" t="s">
        <v>757</v>
      </c>
      <c r="E46" s="69">
        <v>43665</v>
      </c>
      <c r="F46" t="s">
        <v>866</v>
      </c>
      <c r="G46" t="s">
        <v>876</v>
      </c>
      <c r="H46" s="68">
        <v>2</v>
      </c>
      <c r="I46" s="68" t="s">
        <v>760</v>
      </c>
      <c r="J46" s="326">
        <v>0.40625</v>
      </c>
      <c r="K46" s="68">
        <v>3</v>
      </c>
      <c r="L46">
        <v>3</v>
      </c>
      <c r="M46" t="s">
        <v>872</v>
      </c>
      <c r="N46" t="s">
        <v>889</v>
      </c>
      <c r="O46" s="205" t="s">
        <v>761</v>
      </c>
      <c r="P46" s="131" t="s">
        <v>761</v>
      </c>
      <c r="Q46" s="68">
        <v>1.3</v>
      </c>
      <c r="R46" s="68">
        <v>1.3</v>
      </c>
      <c r="S46" s="131">
        <v>1.3</v>
      </c>
      <c r="T46" s="68">
        <v>1.3</v>
      </c>
      <c r="U46" s="70">
        <v>1</v>
      </c>
      <c r="V46" s="68">
        <v>0.15</v>
      </c>
      <c r="W46" s="77">
        <v>0.30138888888888887</v>
      </c>
      <c r="X46" s="68">
        <v>25.3</v>
      </c>
      <c r="Y46" s="68">
        <v>5.92</v>
      </c>
      <c r="Z46" s="72">
        <v>5.122532703399779</v>
      </c>
      <c r="AA46" s="68">
        <v>71.7</v>
      </c>
      <c r="AB46" s="226">
        <v>25.5</v>
      </c>
      <c r="AC46" s="216">
        <v>40.200000000000003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303</v>
      </c>
      <c r="C47" s="68" t="s">
        <v>764</v>
      </c>
      <c r="E47" s="69">
        <v>43665</v>
      </c>
      <c r="F47" t="s">
        <v>866</v>
      </c>
      <c r="G47" t="s">
        <v>876</v>
      </c>
      <c r="H47" s="68">
        <v>2</v>
      </c>
      <c r="I47" s="68" t="s">
        <v>760</v>
      </c>
      <c r="J47" s="326">
        <v>0.40625</v>
      </c>
      <c r="K47" s="68">
        <v>3</v>
      </c>
      <c r="L47">
        <v>3</v>
      </c>
      <c r="M47" t="s">
        <v>872</v>
      </c>
      <c r="N47" t="s">
        <v>889</v>
      </c>
      <c r="O47" s="205" t="s">
        <v>761</v>
      </c>
      <c r="P47" s="131" t="s">
        <v>761</v>
      </c>
      <c r="Q47" s="68">
        <v>1.3</v>
      </c>
      <c r="R47" s="68">
        <v>1.3</v>
      </c>
      <c r="S47" s="131">
        <v>1.3</v>
      </c>
      <c r="T47" s="68">
        <v>1.3</v>
      </c>
      <c r="U47" s="70">
        <v>1</v>
      </c>
      <c r="V47" s="68">
        <v>0.7</v>
      </c>
      <c r="W47" s="77">
        <v>0.3034722222222222</v>
      </c>
      <c r="X47" s="68">
        <v>25.2</v>
      </c>
      <c r="Y47" s="68">
        <v>5.93</v>
      </c>
      <c r="Z47" s="72">
        <v>5.0698434380020556</v>
      </c>
      <c r="AA47" s="68">
        <v>71.900000000000006</v>
      </c>
      <c r="AB47" s="226">
        <v>27.6</v>
      </c>
      <c r="AC47" s="216">
        <v>43.1</v>
      </c>
      <c r="AD47" s="72">
        <v>1.0020004652912808</v>
      </c>
      <c r="AE47" s="72">
        <v>3.3763124290578888</v>
      </c>
      <c r="AF47" s="72">
        <v>0.49397740000000001</v>
      </c>
      <c r="AG47" s="137">
        <v>3.8702898290578887</v>
      </c>
      <c r="AH47" s="75">
        <v>37.958130170942113</v>
      </c>
      <c r="AI47" s="75">
        <v>41.828420000000001</v>
      </c>
      <c r="AJ47" s="72">
        <v>71.553968569628367</v>
      </c>
      <c r="AK47" s="72">
        <v>11.129935519080846</v>
      </c>
      <c r="AL47" s="72">
        <v>6.4289652394623733</v>
      </c>
      <c r="AM47" s="72">
        <v>49.088065690022958</v>
      </c>
      <c r="AN47" s="137">
        <v>52.958355519080847</v>
      </c>
      <c r="AO47" s="137">
        <v>3.6539154166666665</v>
      </c>
      <c r="AP47" s="137">
        <v>2.5000000000000001E-2</v>
      </c>
      <c r="AQ47" s="70">
        <v>0.99320451894959538</v>
      </c>
      <c r="AR47" s="72">
        <v>3.6789154166666664</v>
      </c>
      <c r="AS47" s="68"/>
      <c r="AT47" s="68" t="s">
        <v>761</v>
      </c>
      <c r="AX47" s="72"/>
    </row>
    <row r="48" spans="1:54" x14ac:dyDescent="0.2">
      <c r="A48" t="s">
        <v>756</v>
      </c>
      <c r="B48" t="s">
        <v>303</v>
      </c>
      <c r="C48" s="68" t="s">
        <v>765</v>
      </c>
      <c r="E48" s="69">
        <v>43665</v>
      </c>
      <c r="F48" t="s">
        <v>866</v>
      </c>
      <c r="G48" t="s">
        <v>876</v>
      </c>
      <c r="H48" s="68">
        <v>2</v>
      </c>
      <c r="I48" s="68" t="s">
        <v>760</v>
      </c>
      <c r="J48" s="326">
        <v>0.40625</v>
      </c>
      <c r="K48" s="68">
        <v>3</v>
      </c>
      <c r="L48">
        <v>3</v>
      </c>
      <c r="M48" t="s">
        <v>872</v>
      </c>
      <c r="N48" t="s">
        <v>889</v>
      </c>
      <c r="O48" s="205" t="s">
        <v>761</v>
      </c>
      <c r="P48" s="131" t="s">
        <v>761</v>
      </c>
      <c r="Q48" s="68">
        <v>1.3</v>
      </c>
      <c r="R48" s="68">
        <v>1.3</v>
      </c>
      <c r="S48" s="131">
        <v>1.3</v>
      </c>
      <c r="T48" s="68">
        <v>1.3</v>
      </c>
      <c r="U48" s="70">
        <v>1</v>
      </c>
      <c r="V48" s="68">
        <v>1</v>
      </c>
      <c r="W48" s="77">
        <v>0.30555555555555552</v>
      </c>
      <c r="X48" s="68">
        <v>25.2</v>
      </c>
      <c r="Y48" s="68">
        <v>6.45</v>
      </c>
      <c r="Z48" s="72">
        <v>5.480081625544158</v>
      </c>
      <c r="AA48" s="68">
        <v>73.5</v>
      </c>
      <c r="AB48" s="226">
        <v>28.7</v>
      </c>
      <c r="AC48" s="216">
        <v>44.7</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303</v>
      </c>
      <c r="C49" s="68" t="s">
        <v>757</v>
      </c>
      <c r="E49" s="69">
        <v>43682</v>
      </c>
      <c r="F49" t="s">
        <v>866</v>
      </c>
      <c r="G49" t="s">
        <v>936</v>
      </c>
      <c r="H49" s="68">
        <v>2</v>
      </c>
      <c r="I49" s="68" t="s">
        <v>760</v>
      </c>
      <c r="J49" s="326">
        <v>0.46388888888888885</v>
      </c>
      <c r="K49" s="68">
        <v>2</v>
      </c>
      <c r="L49">
        <v>1</v>
      </c>
      <c r="M49" t="s">
        <v>916</v>
      </c>
      <c r="N49" t="s">
        <v>774</v>
      </c>
      <c r="O49" s="205">
        <v>21.5</v>
      </c>
      <c r="P49" s="131">
        <v>15.38</v>
      </c>
      <c r="Q49" s="68" t="s">
        <v>761</v>
      </c>
      <c r="R49" s="68" t="s">
        <v>761</v>
      </c>
      <c r="S49" s="131" t="s">
        <v>761</v>
      </c>
      <c r="T49" s="68">
        <v>1.3</v>
      </c>
      <c r="U49" s="68" t="s">
        <v>761</v>
      </c>
      <c r="V49" s="68">
        <v>0.15</v>
      </c>
      <c r="W49" s="77">
        <v>0.34375</v>
      </c>
      <c r="X49" s="68">
        <v>26</v>
      </c>
      <c r="Y49" s="68">
        <v>9.4600000000000009</v>
      </c>
      <c r="Z49" s="72">
        <v>8.0675937580746808</v>
      </c>
      <c r="AA49" s="68">
        <v>116.1</v>
      </c>
      <c r="AB49" s="226">
        <v>28.2</v>
      </c>
      <c r="AC49" s="216">
        <v>44.1</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303</v>
      </c>
      <c r="C50" s="68" t="s">
        <v>764</v>
      </c>
      <c r="E50" s="69">
        <v>43682</v>
      </c>
      <c r="F50" t="s">
        <v>866</v>
      </c>
      <c r="G50" t="s">
        <v>936</v>
      </c>
      <c r="H50" s="68">
        <v>2</v>
      </c>
      <c r="I50" s="68" t="s">
        <v>760</v>
      </c>
      <c r="J50" s="326">
        <v>0.46388888888888885</v>
      </c>
      <c r="K50" s="68">
        <v>2</v>
      </c>
      <c r="L50">
        <v>1</v>
      </c>
      <c r="M50" t="s">
        <v>916</v>
      </c>
      <c r="N50" t="s">
        <v>774</v>
      </c>
      <c r="O50" s="205">
        <v>21.5</v>
      </c>
      <c r="P50" s="131">
        <v>15.38</v>
      </c>
      <c r="Q50" s="68" t="s">
        <v>761</v>
      </c>
      <c r="R50" s="68" t="s">
        <v>761</v>
      </c>
      <c r="S50" s="131" t="s">
        <v>761</v>
      </c>
      <c r="T50" s="68">
        <v>1.3</v>
      </c>
      <c r="U50" s="68" t="s">
        <v>761</v>
      </c>
      <c r="V50" s="68">
        <v>0.65</v>
      </c>
      <c r="W50" s="77">
        <v>0.34722222222222227</v>
      </c>
      <c r="X50" s="68">
        <v>26</v>
      </c>
      <c r="Y50" s="68">
        <v>9.74</v>
      </c>
      <c r="Z50" s="72">
        <v>8.2970066216598326</v>
      </c>
      <c r="AA50" s="68">
        <v>121</v>
      </c>
      <c r="AB50" s="226">
        <v>28.4</v>
      </c>
      <c r="AC50" s="216">
        <v>44.3</v>
      </c>
      <c r="AD50" s="72">
        <v>0.62740268963779211</v>
      </c>
      <c r="AE50" s="72">
        <v>0.31987703729482031</v>
      </c>
      <c r="AF50" s="72">
        <v>0.18796992481203012</v>
      </c>
      <c r="AG50" s="137">
        <v>0.50784696210685043</v>
      </c>
      <c r="AH50" s="75">
        <v>17.212626330658534</v>
      </c>
      <c r="AI50" s="75">
        <v>17.720473292765384</v>
      </c>
      <c r="AJ50" s="72">
        <v>385.53834716880976</v>
      </c>
      <c r="AK50" s="72">
        <v>48.644065909103333</v>
      </c>
      <c r="AL50" s="72">
        <v>7.9257015211111179</v>
      </c>
      <c r="AM50" s="72">
        <v>65.85669223976187</v>
      </c>
      <c r="AN50" s="137">
        <v>66.364539201868723</v>
      </c>
      <c r="AO50" s="137">
        <v>19.869942083333328</v>
      </c>
      <c r="AP50" s="137">
        <v>5.7706133333333343</v>
      </c>
      <c r="AQ50" s="70">
        <v>0.77494195271673538</v>
      </c>
      <c r="AR50" s="72">
        <v>25.640555416666661</v>
      </c>
      <c r="AS50" s="68"/>
      <c r="AT50" s="68" t="s">
        <v>761</v>
      </c>
      <c r="AX50" s="72"/>
    </row>
    <row r="51" spans="1:54" x14ac:dyDescent="0.2">
      <c r="A51" t="s">
        <v>756</v>
      </c>
      <c r="B51" t="s">
        <v>303</v>
      </c>
      <c r="C51" s="68" t="s">
        <v>765</v>
      </c>
      <c r="E51" s="69">
        <v>43682</v>
      </c>
      <c r="F51" t="s">
        <v>866</v>
      </c>
      <c r="G51" t="s">
        <v>936</v>
      </c>
      <c r="H51" s="68">
        <v>2</v>
      </c>
      <c r="I51" s="68" t="s">
        <v>760</v>
      </c>
      <c r="J51" s="326">
        <v>0.46388888888888885</v>
      </c>
      <c r="K51" s="68">
        <v>2</v>
      </c>
      <c r="L51">
        <v>1</v>
      </c>
      <c r="M51" t="s">
        <v>916</v>
      </c>
      <c r="N51" t="s">
        <v>774</v>
      </c>
      <c r="O51" s="205">
        <v>21.5</v>
      </c>
      <c r="P51" s="131">
        <v>15.38</v>
      </c>
      <c r="Q51" s="68" t="s">
        <v>761</v>
      </c>
      <c r="R51" s="68" t="s">
        <v>761</v>
      </c>
      <c r="S51" s="131" t="s">
        <v>761</v>
      </c>
      <c r="T51" s="68">
        <v>1.3</v>
      </c>
      <c r="U51" s="68" t="s">
        <v>761</v>
      </c>
      <c r="V51" s="68">
        <v>1</v>
      </c>
      <c r="W51" s="77">
        <v>0.35069444444444442</v>
      </c>
      <c r="X51" s="68">
        <v>26</v>
      </c>
      <c r="Y51" s="68">
        <v>9.25</v>
      </c>
      <c r="Z51" s="72">
        <v>7.8529529843450012</v>
      </c>
      <c r="AA51" s="68">
        <v>113.2</v>
      </c>
      <c r="AB51" s="226">
        <v>29</v>
      </c>
      <c r="AC51" s="216">
        <v>45.2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303</v>
      </c>
      <c r="C52" s="68" t="s">
        <v>757</v>
      </c>
      <c r="E52" s="69">
        <v>43696</v>
      </c>
      <c r="F52" t="s">
        <v>866</v>
      </c>
      <c r="G52" t="s">
        <v>967</v>
      </c>
      <c r="H52" s="68">
        <v>2</v>
      </c>
      <c r="I52" s="68" t="s">
        <v>760</v>
      </c>
      <c r="J52" s="326">
        <v>0.43194444444444446</v>
      </c>
      <c r="K52" s="68">
        <v>2</v>
      </c>
      <c r="L52">
        <v>1</v>
      </c>
      <c r="M52" t="s">
        <v>809</v>
      </c>
      <c r="N52" t="s">
        <v>774</v>
      </c>
      <c r="O52" s="205">
        <v>24.4</v>
      </c>
      <c r="P52" s="131">
        <v>15.42</v>
      </c>
      <c r="Q52" s="68">
        <v>1</v>
      </c>
      <c r="R52" s="68">
        <v>1</v>
      </c>
      <c r="S52" s="131">
        <v>1</v>
      </c>
      <c r="T52" s="68">
        <v>1.2</v>
      </c>
      <c r="U52" s="70">
        <v>0.83333333333333337</v>
      </c>
      <c r="V52" s="68">
        <v>0.15</v>
      </c>
      <c r="W52" s="77">
        <v>0.30763888888888891</v>
      </c>
      <c r="X52" s="68">
        <v>25.6</v>
      </c>
      <c r="Y52" s="68">
        <v>9.6</v>
      </c>
      <c r="Z52" s="72">
        <v>8.4517116276001207</v>
      </c>
      <c r="AA52" s="68">
        <v>116.5</v>
      </c>
      <c r="AB52" s="226">
        <v>22.5</v>
      </c>
      <c r="AC52" s="216">
        <v>36</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303</v>
      </c>
      <c r="C53" s="68" t="s">
        <v>764</v>
      </c>
      <c r="E53" s="69">
        <v>43696</v>
      </c>
      <c r="F53" t="s">
        <v>866</v>
      </c>
      <c r="G53" t="s">
        <v>967</v>
      </c>
      <c r="H53" s="68">
        <v>2</v>
      </c>
      <c r="I53" s="68" t="s">
        <v>760</v>
      </c>
      <c r="J53" s="326">
        <v>0.43194444444444446</v>
      </c>
      <c r="K53" s="68">
        <v>2</v>
      </c>
      <c r="L53">
        <v>1</v>
      </c>
      <c r="M53" t="s">
        <v>809</v>
      </c>
      <c r="N53" t="s">
        <v>774</v>
      </c>
      <c r="O53" s="205">
        <v>24.4</v>
      </c>
      <c r="P53" s="131">
        <v>15.42</v>
      </c>
      <c r="Q53" s="68">
        <v>1</v>
      </c>
      <c r="R53" s="68">
        <v>1</v>
      </c>
      <c r="S53" s="131">
        <v>1</v>
      </c>
      <c r="T53" s="68">
        <v>1.2</v>
      </c>
      <c r="U53" s="70">
        <v>0.83333333333333337</v>
      </c>
      <c r="V53" s="68">
        <v>0.6</v>
      </c>
      <c r="W53" s="77">
        <v>0.31111111111111112</v>
      </c>
      <c r="X53" s="68">
        <v>25.8</v>
      </c>
      <c r="Y53" s="68">
        <v>9.4700000000000006</v>
      </c>
      <c r="Z53" s="72">
        <v>8.0515141991931873</v>
      </c>
      <c r="AA53" s="68">
        <v>121.9</v>
      </c>
      <c r="AB53" s="226">
        <v>28.7</v>
      </c>
      <c r="AC53" s="216">
        <v>44.6</v>
      </c>
      <c r="AD53" s="72">
        <v>0.50789635358317387</v>
      </c>
      <c r="AE53" s="72">
        <v>3.002444987775061</v>
      </c>
      <c r="AF53" s="72">
        <v>0.10714285714285716</v>
      </c>
      <c r="AG53" s="137">
        <v>3.1095878449179182</v>
      </c>
      <c r="AH53" s="75">
        <v>17.531777942776475</v>
      </c>
      <c r="AI53" s="75">
        <v>20.641365787694394</v>
      </c>
      <c r="AJ53" s="72">
        <v>118.7243768132352</v>
      </c>
      <c r="AK53" s="72">
        <v>18.364019160106125</v>
      </c>
      <c r="AL53" s="72">
        <v>6.4650540700344754</v>
      </c>
      <c r="AM53" s="72">
        <v>35.895797102882597</v>
      </c>
      <c r="AN53" s="137">
        <v>39.005384947800522</v>
      </c>
      <c r="AO53" s="137">
        <v>12.637845902122894</v>
      </c>
      <c r="AP53" s="137">
        <v>5.8342897468354424</v>
      </c>
      <c r="AQ53" s="70">
        <v>0.68415727029568218</v>
      </c>
      <c r="AR53" s="72">
        <v>18.472135648958336</v>
      </c>
      <c r="AS53" s="68"/>
      <c r="AT53" s="68" t="s">
        <v>761</v>
      </c>
      <c r="AX53" s="72"/>
    </row>
    <row r="54" spans="1:54" x14ac:dyDescent="0.2">
      <c r="A54" t="s">
        <v>756</v>
      </c>
      <c r="B54" t="s">
        <v>303</v>
      </c>
      <c r="C54" s="68" t="s">
        <v>765</v>
      </c>
      <c r="E54" s="69">
        <v>43696</v>
      </c>
      <c r="F54" t="s">
        <v>866</v>
      </c>
      <c r="G54" t="s">
        <v>967</v>
      </c>
      <c r="H54" s="68">
        <v>2</v>
      </c>
      <c r="I54" s="68" t="s">
        <v>760</v>
      </c>
      <c r="J54" s="326">
        <v>0.43194444444444446</v>
      </c>
      <c r="K54" s="68">
        <v>2</v>
      </c>
      <c r="L54">
        <v>1</v>
      </c>
      <c r="M54" t="s">
        <v>809</v>
      </c>
      <c r="N54" t="s">
        <v>774</v>
      </c>
      <c r="O54" s="205">
        <v>24.4</v>
      </c>
      <c r="P54" s="131">
        <v>15.42</v>
      </c>
      <c r="Q54" s="68">
        <v>1</v>
      </c>
      <c r="R54" s="68">
        <v>1</v>
      </c>
      <c r="S54" s="131">
        <v>1</v>
      </c>
      <c r="T54" s="68">
        <v>1.2</v>
      </c>
      <c r="U54" s="70">
        <v>0.83333333333333337</v>
      </c>
      <c r="V54" s="68">
        <v>0.9</v>
      </c>
      <c r="W54" s="77">
        <v>0.31388888888888888</v>
      </c>
      <c r="X54" s="68">
        <v>24.7</v>
      </c>
      <c r="Y54" s="68">
        <v>9.7799999999999994</v>
      </c>
      <c r="Z54" s="72">
        <v>8.3092272946157344</v>
      </c>
      <c r="AA54" s="68">
        <v>119.3</v>
      </c>
      <c r="AB54" s="226">
        <v>28.6</v>
      </c>
      <c r="AC54" s="216">
        <v>44.6</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303</v>
      </c>
      <c r="B61" s="102">
        <v>2019</v>
      </c>
      <c r="C61" s="103">
        <v>7</v>
      </c>
      <c r="D61" s="102">
        <v>8</v>
      </c>
      <c r="E61" s="82"/>
      <c r="F61" s="131" t="s">
        <v>761</v>
      </c>
      <c r="G61" s="131">
        <v>8.27</v>
      </c>
      <c r="H61" s="82"/>
      <c r="I61" s="205">
        <v>21.7</v>
      </c>
      <c r="J61" s="226">
        <v>24.4</v>
      </c>
      <c r="K61" s="82"/>
      <c r="L61" s="82"/>
      <c r="M61" s="108"/>
      <c r="N61" s="131" t="s">
        <v>763</v>
      </c>
      <c r="O61" s="82"/>
      <c r="P61" s="82"/>
      <c r="Q61" s="82"/>
      <c r="R61" s="140"/>
      <c r="S61" s="137" t="s">
        <v>763</v>
      </c>
      <c r="T61" s="131" t="s">
        <v>763</v>
      </c>
      <c r="U61" s="131" t="s">
        <v>763</v>
      </c>
      <c r="V61" s="85"/>
      <c r="W61" s="85"/>
      <c r="X61" s="85"/>
      <c r="Y61" s="102">
        <f>IF(C61&lt;6," ",IF(C61&lt;=9,I61, IF(C61&gt;=10," ")))</f>
        <v>21.7</v>
      </c>
      <c r="Z61" s="102">
        <f>IF(Y61=" ", " ", IF(Y61&gt;0, Y61+273.15))</f>
        <v>294.84999999999997</v>
      </c>
      <c r="AA61" s="102">
        <f>IF(C61&lt;6," ",IF(C61&lt;=9,J61, IF(C61&gt;=10," ")))</f>
        <v>24.4</v>
      </c>
      <c r="AB61" s="102">
        <f>IF(C61&lt;6," ",IF(C61&lt;=9,G61, IF(C61&gt;=10," ")))</f>
        <v>8.27</v>
      </c>
      <c r="AC61" s="104">
        <f>IF(Y61=" "," ",IF(Y61&gt;0,EXP(-173.4292+249.6339*100/Z61+143.3483*LN(+Z61/100)-21.8492*Z61/100+AA61*(-0.033096+0.014259*Z61/100-0.0017*(Z61/100)^2))*1.4276))</f>
        <v>7.6053338651418958</v>
      </c>
      <c r="AD61" s="102">
        <f>IF(Y61=" "," ",IF(Y61&gt;0,AB61/AC61))</f>
        <v>1.0873947346223047</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303</v>
      </c>
      <c r="B62" s="102">
        <v>2019</v>
      </c>
      <c r="C62" s="103">
        <v>7</v>
      </c>
      <c r="D62" s="102">
        <v>8</v>
      </c>
      <c r="E62" s="82"/>
      <c r="F62" s="131" t="s">
        <v>761</v>
      </c>
      <c r="G62" s="131">
        <v>8.27</v>
      </c>
      <c r="H62" s="82"/>
      <c r="I62" s="205">
        <v>21.7</v>
      </c>
      <c r="J62" s="226">
        <v>28.8</v>
      </c>
      <c r="K62" s="82"/>
      <c r="L62" s="82"/>
      <c r="M62" s="108"/>
      <c r="N62" s="137">
        <v>2.2551722250757962</v>
      </c>
      <c r="O62" s="82"/>
      <c r="P62" s="82"/>
      <c r="Q62" s="82"/>
      <c r="R62" s="140"/>
      <c r="S62" s="137">
        <v>66.789316237136021</v>
      </c>
      <c r="T62" s="137">
        <v>6.6246754166666664</v>
      </c>
      <c r="U62" s="137">
        <v>2.5000000000000001E-2</v>
      </c>
      <c r="V62" s="85"/>
      <c r="W62" s="85"/>
      <c r="X62" s="85"/>
      <c r="Y62" s="102">
        <f t="shared" ref="Y62:Y72" si="17">IF(C62&lt;6," ",IF(C62&lt;=9,I62, IF(C62&gt;=10," ")))</f>
        <v>21.7</v>
      </c>
      <c r="Z62" s="102">
        <f t="shared" ref="Z62:Z72" si="18">IF(Y62=" ", " ", IF(Y62&gt;0, Y62+273.15))</f>
        <v>294.84999999999997</v>
      </c>
      <c r="AA62" s="102">
        <f t="shared" ref="AA62:AA72" si="19">IF(C62&lt;6," ",IF(C62&lt;=9,J62, IF(C62&gt;=10," ")))</f>
        <v>28.8</v>
      </c>
      <c r="AB62" s="102">
        <f t="shared" ref="AB62:AB72" si="20">IF(C62&lt;6," ",IF(C62&lt;=9,G62, IF(C62&gt;=10," ")))</f>
        <v>8.27</v>
      </c>
      <c r="AC62" s="104">
        <f t="shared" ref="AC62:AC72" si="21">IF(Y62=" "," ",IF(Y62&gt;0,EXP(-173.4292+249.6339*100/Z62+143.3483*LN(+Z62/100)-21.8492*Z62/100+AA62*(-0.033096+0.014259*Z62/100-0.0017*(Z62/100)^2))*1.4276))</f>
        <v>7.4126397487029827</v>
      </c>
      <c r="AD62" s="102">
        <f t="shared" ref="AD62:AD72" si="22">IF(Y62=" "," ",IF(Y62&gt;0,AB62/AC62))</f>
        <v>1.1156619342585794</v>
      </c>
      <c r="AE62" s="105" t="str">
        <f t="shared" ref="AE62:AE72" si="23">IF(C62&lt;6," ",IF(C62&lt;=9,F62, IF(C62&gt;=10," ")))</f>
        <v>ND</v>
      </c>
      <c r="AF62" s="102">
        <f t="shared" ref="AF62:AF72" si="24">IF(Y62=" "," ",N62)</f>
        <v>2.2551722250757962</v>
      </c>
      <c r="AG62" s="105">
        <f t="shared" ref="AG62:AG72" si="25">IF(C62&lt;6," ",IF(C62&lt;=9,T62, IF(C62&gt;=10," ")))</f>
        <v>6.6246754166666664</v>
      </c>
      <c r="AH62" s="105">
        <f t="shared" ref="AH62:AH72" si="26">IF(C62&lt;6," ",IF(C62&lt;=9,U62, IF(C62&gt;=10," ")))</f>
        <v>2.5000000000000001E-2</v>
      </c>
      <c r="AI62" s="102">
        <f t="shared" ref="AI62" si="27">IF(Y62=" ", " ", IF(Y62&gt;0, SUM(AG62:AH62)))</f>
        <v>6.6496754166666667</v>
      </c>
      <c r="AJ62" s="106">
        <f t="shared" ref="AJ62:AJ72" si="28">IF(C62&lt;6," ",IF(C62&lt;=9,S62, IF(C62&gt;=10," ")))</f>
        <v>66.789316237136021</v>
      </c>
      <c r="AK62" s="107">
        <f t="shared" ref="AK62:AK72" si="29">IF(Y62=" ", " ", IF(Y62&gt;0, AJ62-AF62))</f>
        <v>64.534144012060224</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303</v>
      </c>
      <c r="B63" s="102">
        <v>2019</v>
      </c>
      <c r="C63" s="103">
        <v>7</v>
      </c>
      <c r="D63" s="102">
        <v>8</v>
      </c>
      <c r="E63" s="82"/>
      <c r="F63" s="131" t="s">
        <v>761</v>
      </c>
      <c r="G63" s="131">
        <v>8.27</v>
      </c>
      <c r="H63" s="82"/>
      <c r="I63" s="205">
        <v>21.7</v>
      </c>
      <c r="J63" s="226">
        <v>29.2</v>
      </c>
      <c r="K63" s="82"/>
      <c r="L63" s="82"/>
      <c r="M63" s="108"/>
      <c r="N63" s="131" t="s">
        <v>763</v>
      </c>
      <c r="O63" s="82"/>
      <c r="P63" s="82"/>
      <c r="Q63" s="82"/>
      <c r="R63" s="140"/>
      <c r="S63" s="137" t="s">
        <v>763</v>
      </c>
      <c r="T63" s="131" t="s">
        <v>763</v>
      </c>
      <c r="U63" s="131" t="s">
        <v>763</v>
      </c>
      <c r="V63" s="85"/>
      <c r="W63" s="85"/>
      <c r="X63" s="85"/>
      <c r="Y63" s="102">
        <f t="shared" si="17"/>
        <v>21.7</v>
      </c>
      <c r="Z63" s="102">
        <f t="shared" si="18"/>
        <v>294.84999999999997</v>
      </c>
      <c r="AA63" s="102">
        <f t="shared" si="19"/>
        <v>29.2</v>
      </c>
      <c r="AB63" s="102">
        <f t="shared" si="20"/>
        <v>8.27</v>
      </c>
      <c r="AC63" s="104">
        <f t="shared" si="21"/>
        <v>7.3953660775838603</v>
      </c>
      <c r="AD63" s="102">
        <f t="shared" si="22"/>
        <v>1.1182678332945881</v>
      </c>
      <c r="AE63" s="105" t="str">
        <f t="shared" si="23"/>
        <v>ND</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303</v>
      </c>
      <c r="B64" s="102">
        <v>2019</v>
      </c>
      <c r="C64" s="103">
        <v>7</v>
      </c>
      <c r="D64" s="102">
        <v>19</v>
      </c>
      <c r="E64" s="82"/>
      <c r="F64" s="131">
        <v>1.3</v>
      </c>
      <c r="G64" s="131" t="s">
        <v>761</v>
      </c>
      <c r="H64" s="82"/>
      <c r="I64" s="205" t="s">
        <v>761</v>
      </c>
      <c r="J64" s="226">
        <v>25.5</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f t="shared" si="19"/>
        <v>25.5</v>
      </c>
      <c r="AB64" s="102" t="str">
        <f t="shared" si="20"/>
        <v>ND</v>
      </c>
      <c r="AC64" s="104" t="e">
        <f t="shared" si="21"/>
        <v>#VALUE!</v>
      </c>
      <c r="AD64" s="102" t="e">
        <f t="shared" si="22"/>
        <v>#VALUE!</v>
      </c>
      <c r="AE64" s="105">
        <f t="shared" si="23"/>
        <v>1.3</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303</v>
      </c>
      <c r="B65" s="102">
        <v>2019</v>
      </c>
      <c r="C65" s="103">
        <v>7</v>
      </c>
      <c r="D65" s="102">
        <v>19</v>
      </c>
      <c r="E65" s="82"/>
      <c r="F65" s="131">
        <v>1.3</v>
      </c>
      <c r="G65" s="131" t="s">
        <v>761</v>
      </c>
      <c r="H65" s="82"/>
      <c r="I65" s="205" t="s">
        <v>761</v>
      </c>
      <c r="J65" s="226">
        <v>27.6</v>
      </c>
      <c r="K65" s="82"/>
      <c r="L65" s="82"/>
      <c r="M65" s="108"/>
      <c r="N65" s="137">
        <v>3.8702898290578887</v>
      </c>
      <c r="O65" s="82"/>
      <c r="P65" s="82"/>
      <c r="Q65" s="82"/>
      <c r="R65" s="140"/>
      <c r="S65" s="137">
        <v>52.958355519080847</v>
      </c>
      <c r="T65" s="137">
        <v>3.6539154166666665</v>
      </c>
      <c r="U65" s="137">
        <v>2.5000000000000001E-2</v>
      </c>
      <c r="V65" s="85"/>
      <c r="W65" s="85"/>
      <c r="X65" s="85"/>
      <c r="Y65" s="102" t="str">
        <f t="shared" si="17"/>
        <v>ND</v>
      </c>
      <c r="Z65" s="102" t="e">
        <f t="shared" si="18"/>
        <v>#VALUE!</v>
      </c>
      <c r="AA65" s="102">
        <f t="shared" si="19"/>
        <v>27.6</v>
      </c>
      <c r="AB65" s="102" t="str">
        <f t="shared" si="20"/>
        <v>ND</v>
      </c>
      <c r="AC65" s="104" t="e">
        <f t="shared" si="21"/>
        <v>#VALUE!</v>
      </c>
      <c r="AD65" s="102" t="e">
        <f t="shared" si="22"/>
        <v>#VALUE!</v>
      </c>
      <c r="AE65" s="105">
        <f t="shared" si="23"/>
        <v>1.3</v>
      </c>
      <c r="AF65" s="102">
        <f t="shared" si="24"/>
        <v>3.8702898290578887</v>
      </c>
      <c r="AG65" s="105">
        <f t="shared" si="25"/>
        <v>3.6539154166666665</v>
      </c>
      <c r="AH65" s="105">
        <f t="shared" si="26"/>
        <v>2.5000000000000001E-2</v>
      </c>
      <c r="AI65" s="102">
        <f t="shared" ref="AI65" si="30">IF(Y65=" ", " ", IF(Y65&gt;0, SUM(AG65:AH65)))</f>
        <v>3.6789154166666664</v>
      </c>
      <c r="AJ65" s="106">
        <f t="shared" si="28"/>
        <v>52.958355519080847</v>
      </c>
      <c r="AK65" s="107">
        <f t="shared" si="29"/>
        <v>49.088065690022958</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303</v>
      </c>
      <c r="B66" s="102">
        <v>2019</v>
      </c>
      <c r="C66" s="103">
        <v>7</v>
      </c>
      <c r="D66" s="102">
        <v>19</v>
      </c>
      <c r="E66" s="82"/>
      <c r="F66" s="131">
        <v>1.3</v>
      </c>
      <c r="G66" s="131" t="s">
        <v>761</v>
      </c>
      <c r="H66" s="82"/>
      <c r="I66" s="205" t="s">
        <v>761</v>
      </c>
      <c r="J66" s="226">
        <v>28.7</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28.7</v>
      </c>
      <c r="AB66" s="102" t="str">
        <f t="shared" si="20"/>
        <v>ND</v>
      </c>
      <c r="AC66" s="104" t="e">
        <f t="shared" si="21"/>
        <v>#VALUE!</v>
      </c>
      <c r="AD66" s="102" t="e">
        <f t="shared" si="22"/>
        <v>#VALUE!</v>
      </c>
      <c r="AE66" s="105">
        <f t="shared" si="23"/>
        <v>1.3</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303</v>
      </c>
      <c r="B67" s="102">
        <v>2019</v>
      </c>
      <c r="C67" s="103">
        <v>8</v>
      </c>
      <c r="D67" s="102">
        <v>5</v>
      </c>
      <c r="E67" s="82"/>
      <c r="F67" s="131" t="s">
        <v>761</v>
      </c>
      <c r="G67" s="131">
        <v>15.38</v>
      </c>
      <c r="H67" s="82"/>
      <c r="I67" s="205">
        <v>21.5</v>
      </c>
      <c r="J67" s="226">
        <v>28.2</v>
      </c>
      <c r="K67" s="82"/>
      <c r="L67" s="82"/>
      <c r="M67" s="82"/>
      <c r="N67" s="131" t="s">
        <v>763</v>
      </c>
      <c r="O67" s="82"/>
      <c r="P67" s="82"/>
      <c r="Q67" s="82"/>
      <c r="R67" s="140"/>
      <c r="S67" s="137" t="s">
        <v>763</v>
      </c>
      <c r="T67" s="131" t="s">
        <v>763</v>
      </c>
      <c r="U67" s="131" t="s">
        <v>763</v>
      </c>
      <c r="V67" s="85"/>
      <c r="W67" s="85"/>
      <c r="X67" s="85"/>
      <c r="Y67" s="102">
        <f t="shared" si="17"/>
        <v>21.5</v>
      </c>
      <c r="Z67" s="102">
        <f t="shared" si="18"/>
        <v>294.64999999999998</v>
      </c>
      <c r="AA67" s="102">
        <f t="shared" si="19"/>
        <v>28.2</v>
      </c>
      <c r="AB67" s="102">
        <f t="shared" si="20"/>
        <v>15.38</v>
      </c>
      <c r="AC67" s="104">
        <f t="shared" si="21"/>
        <v>7.4658987196261402</v>
      </c>
      <c r="AD67" s="102">
        <f t="shared" si="22"/>
        <v>2.0600333030997993</v>
      </c>
      <c r="AE67" s="105" t="str">
        <f t="shared" si="23"/>
        <v>ND</v>
      </c>
      <c r="AF67" s="102" t="str">
        <f t="shared" si="24"/>
        <v>NS</v>
      </c>
      <c r="AG67" s="105" t="str">
        <f t="shared" si="25"/>
        <v>NS</v>
      </c>
      <c r="AH67" s="105" t="str">
        <f t="shared" si="26"/>
        <v>NS</v>
      </c>
      <c r="AI67" s="102"/>
      <c r="AJ67" s="106" t="str">
        <f t="shared" si="28"/>
        <v>NS</v>
      </c>
      <c r="AK67" s="107" t="e">
        <f t="shared" si="29"/>
        <v>#VALUE!</v>
      </c>
      <c r="AL67" s="82"/>
      <c r="AM67" s="82">
        <f>AD75</f>
        <v>1.7757282192123607</v>
      </c>
      <c r="AN67" s="82">
        <f>AE75</f>
        <v>1.1500000000000001</v>
      </c>
      <c r="AO67" s="82">
        <f>AF75</f>
        <v>2.4357242152896132</v>
      </c>
      <c r="AP67" s="82">
        <f>AI75</f>
        <v>13.610320474739583</v>
      </c>
      <c r="AQ67" s="113">
        <f>AK75</f>
        <v>53.843674761181909</v>
      </c>
      <c r="AR67" s="118"/>
      <c r="AS67" s="115" t="s">
        <v>497</v>
      </c>
      <c r="AT67" s="115" t="s">
        <v>497</v>
      </c>
      <c r="AU67" s="115" t="s">
        <v>497</v>
      </c>
      <c r="AV67" s="115" t="s">
        <v>497</v>
      </c>
      <c r="AW67" s="115" t="s">
        <v>497</v>
      </c>
      <c r="AX67" s="116" t="s">
        <v>498</v>
      </c>
      <c r="AY67" s="102"/>
      <c r="AZ67" s="102"/>
      <c r="BA67" s="82"/>
      <c r="BB67" s="82"/>
    </row>
    <row r="68" spans="1:54" ht="16" x14ac:dyDescent="0.2">
      <c r="A68" s="101" t="s">
        <v>303</v>
      </c>
      <c r="B68" s="102">
        <v>2019</v>
      </c>
      <c r="C68" s="103">
        <v>8</v>
      </c>
      <c r="D68" s="102">
        <v>5</v>
      </c>
      <c r="E68" s="82"/>
      <c r="F68" s="131" t="s">
        <v>761</v>
      </c>
      <c r="G68" s="131">
        <v>15.38</v>
      </c>
      <c r="H68" s="82"/>
      <c r="I68" s="205">
        <v>21.5</v>
      </c>
      <c r="J68" s="226">
        <v>28.4</v>
      </c>
      <c r="K68" s="82"/>
      <c r="L68" s="82"/>
      <c r="M68" s="108"/>
      <c r="N68" s="137">
        <v>0.50784696210685043</v>
      </c>
      <c r="O68" s="82"/>
      <c r="P68" s="82"/>
      <c r="Q68" s="82"/>
      <c r="R68" s="140"/>
      <c r="S68" s="137">
        <v>66.364539201868723</v>
      </c>
      <c r="T68" s="137">
        <v>19.869942083333328</v>
      </c>
      <c r="U68" s="137">
        <v>5.7706133333333343</v>
      </c>
      <c r="V68" s="85"/>
      <c r="W68" s="85"/>
      <c r="X68" s="85"/>
      <c r="Y68" s="102">
        <f t="shared" si="17"/>
        <v>21.5</v>
      </c>
      <c r="Z68" s="102">
        <f t="shared" si="18"/>
        <v>294.64999999999998</v>
      </c>
      <c r="AA68" s="102">
        <f t="shared" si="19"/>
        <v>28.4</v>
      </c>
      <c r="AB68" s="102">
        <f t="shared" si="20"/>
        <v>15.38</v>
      </c>
      <c r="AC68" s="104">
        <f t="shared" si="21"/>
        <v>7.4571821157856943</v>
      </c>
      <c r="AD68" s="102">
        <f t="shared" si="22"/>
        <v>2.0624412494155044</v>
      </c>
      <c r="AE68" s="105" t="str">
        <f t="shared" si="23"/>
        <v>ND</v>
      </c>
      <c r="AF68" s="102">
        <f t="shared" si="24"/>
        <v>0.50784696210685043</v>
      </c>
      <c r="AG68" s="105">
        <f t="shared" si="25"/>
        <v>19.869942083333328</v>
      </c>
      <c r="AH68" s="105">
        <f t="shared" si="26"/>
        <v>5.7706133333333343</v>
      </c>
      <c r="AI68" s="102">
        <f t="shared" ref="AI68" si="31">IF(Y68=" ", " ", IF(Y68&gt;0, SUM(AG68:AH68)))</f>
        <v>25.640555416666661</v>
      </c>
      <c r="AJ68" s="106">
        <f t="shared" si="28"/>
        <v>66.364539201868723</v>
      </c>
      <c r="AK68" s="107">
        <f t="shared" si="29"/>
        <v>65.85669223976187</v>
      </c>
      <c r="AL68" s="82"/>
      <c r="AM68" s="82"/>
      <c r="AN68" s="82"/>
      <c r="AO68" s="82"/>
      <c r="AP68" s="85"/>
      <c r="AQ68" s="82"/>
      <c r="AR68" s="82"/>
      <c r="AS68" s="115">
        <f>((LN(AM67)-LN(0.4))/(LN(0.9)-LN(0.4))*100)</f>
        <v>183.80143016073103</v>
      </c>
      <c r="AT68" s="120">
        <f>((LN(AN67)-LN(0.6))/(LN(3)-LN(0.6))*100)</f>
        <v>40.423278283360823</v>
      </c>
      <c r="AU68" s="115">
        <f>((LN(AO67)-LN(10))/(LN(1)-LN(10))*100)</f>
        <v>61.337188621906137</v>
      </c>
      <c r="AV68" s="115">
        <f>((LN(AP67)-LN(10))/(LN(3)-LN(10))*100)</f>
        <v>-25.602178827435385</v>
      </c>
      <c r="AW68" s="115">
        <f>((LN(AQ67)-LN(43))/(LN(20)-LN(43))*100)</f>
        <v>-29.378741770570954</v>
      </c>
      <c r="AX68" s="82"/>
      <c r="AY68" s="82"/>
      <c r="AZ68" s="82"/>
      <c r="BA68" s="82"/>
      <c r="BB68" s="82"/>
    </row>
    <row r="69" spans="1:54" ht="16" x14ac:dyDescent="0.2">
      <c r="A69" s="101" t="s">
        <v>303</v>
      </c>
      <c r="B69" s="102">
        <v>2019</v>
      </c>
      <c r="C69" s="103">
        <v>8</v>
      </c>
      <c r="D69" s="102">
        <v>5</v>
      </c>
      <c r="E69" s="82"/>
      <c r="F69" s="131" t="s">
        <v>761</v>
      </c>
      <c r="G69" s="131">
        <v>15.38</v>
      </c>
      <c r="H69" s="82"/>
      <c r="I69" s="205">
        <v>21.5</v>
      </c>
      <c r="J69" s="226">
        <v>29</v>
      </c>
      <c r="K69" s="82"/>
      <c r="L69" s="82"/>
      <c r="M69" s="108"/>
      <c r="N69" s="131" t="s">
        <v>763</v>
      </c>
      <c r="O69" s="82"/>
      <c r="P69" s="82"/>
      <c r="Q69" s="82"/>
      <c r="R69" s="140"/>
      <c r="S69" s="137" t="s">
        <v>763</v>
      </c>
      <c r="T69" s="131" t="s">
        <v>763</v>
      </c>
      <c r="U69" s="131" t="s">
        <v>763</v>
      </c>
      <c r="V69" s="85"/>
      <c r="W69" s="85"/>
      <c r="X69" s="85"/>
      <c r="Y69" s="102">
        <f t="shared" si="17"/>
        <v>21.5</v>
      </c>
      <c r="Z69" s="102">
        <f t="shared" si="18"/>
        <v>294.64999999999998</v>
      </c>
      <c r="AA69" s="102">
        <f t="shared" si="19"/>
        <v>29</v>
      </c>
      <c r="AB69" s="102">
        <f t="shared" si="20"/>
        <v>15.38</v>
      </c>
      <c r="AC69" s="104">
        <f t="shared" si="21"/>
        <v>7.4310933177318823</v>
      </c>
      <c r="AD69" s="102">
        <f t="shared" si="22"/>
        <v>2.0696819892303928</v>
      </c>
      <c r="AE69" s="105" t="str">
        <f t="shared" si="23"/>
        <v>ND</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40.423278283360823</v>
      </c>
      <c r="AU69" s="82">
        <f t="shared" si="32"/>
        <v>61.337188621906137</v>
      </c>
      <c r="AV69" s="82">
        <f t="shared" si="32"/>
        <v>0</v>
      </c>
      <c r="AW69" s="82">
        <f t="shared" si="32"/>
        <v>0</v>
      </c>
      <c r="AX69" s="129">
        <f>AVERAGE(AS69:AW69)</f>
        <v>40.352093381053393</v>
      </c>
      <c r="AY69" s="84"/>
      <c r="AZ69" s="84"/>
      <c r="BA69" s="84" t="str">
        <f>IF(AX69&gt;65, "Acceptable; Ongoing Protection is Required", "Unacceptable; Immediate Restoration is Required")</f>
        <v>Unacceptable; Immediate Restoration is Required</v>
      </c>
      <c r="BB69" s="82"/>
    </row>
    <row r="70" spans="1:54" ht="16" x14ac:dyDescent="0.2">
      <c r="A70" s="101" t="s">
        <v>303</v>
      </c>
      <c r="B70" s="102">
        <v>2019</v>
      </c>
      <c r="C70" s="103">
        <v>8</v>
      </c>
      <c r="D70" s="102">
        <v>19</v>
      </c>
      <c r="E70" s="82"/>
      <c r="F70" s="131">
        <v>1</v>
      </c>
      <c r="G70" s="131">
        <v>15.42</v>
      </c>
      <c r="H70" s="82"/>
      <c r="I70" s="205">
        <v>24.4</v>
      </c>
      <c r="J70" s="226">
        <v>22.5</v>
      </c>
      <c r="K70" s="82"/>
      <c r="L70" s="82"/>
      <c r="M70" s="108"/>
      <c r="N70" s="131" t="s">
        <v>763</v>
      </c>
      <c r="O70" s="82"/>
      <c r="P70" s="82"/>
      <c r="Q70" s="82"/>
      <c r="R70" s="140"/>
      <c r="S70" s="137" t="s">
        <v>763</v>
      </c>
      <c r="T70" s="131" t="s">
        <v>763</v>
      </c>
      <c r="U70" s="131" t="s">
        <v>763</v>
      </c>
      <c r="V70" s="85"/>
      <c r="W70" s="85"/>
      <c r="X70" s="85"/>
      <c r="Y70" s="102">
        <f t="shared" si="17"/>
        <v>24.4</v>
      </c>
      <c r="Z70" s="102">
        <f t="shared" si="18"/>
        <v>297.54999999999995</v>
      </c>
      <c r="AA70" s="102">
        <f t="shared" si="19"/>
        <v>22.5</v>
      </c>
      <c r="AB70" s="102">
        <f t="shared" si="20"/>
        <v>15.42</v>
      </c>
      <c r="AC70" s="104">
        <f t="shared" si="21"/>
        <v>7.3227519671124899</v>
      </c>
      <c r="AD70" s="102">
        <f t="shared" si="22"/>
        <v>2.1057657106581504</v>
      </c>
      <c r="AE70" s="105">
        <f t="shared" si="23"/>
        <v>1</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40.352093381053393</v>
      </c>
      <c r="AY70" s="85"/>
      <c r="AZ70" s="85"/>
      <c r="BA70" s="82"/>
      <c r="BB70" s="82"/>
    </row>
    <row r="71" spans="1:54" ht="16" x14ac:dyDescent="0.2">
      <c r="A71" s="101" t="s">
        <v>303</v>
      </c>
      <c r="B71" s="102">
        <v>2019</v>
      </c>
      <c r="C71" s="103">
        <v>8</v>
      </c>
      <c r="D71" s="102">
        <v>19</v>
      </c>
      <c r="E71" s="82"/>
      <c r="F71" s="131">
        <v>1</v>
      </c>
      <c r="G71" s="131">
        <v>15.42</v>
      </c>
      <c r="H71" s="82"/>
      <c r="I71" s="205">
        <v>24.4</v>
      </c>
      <c r="J71" s="226">
        <v>28.7</v>
      </c>
      <c r="K71" s="82"/>
      <c r="L71" s="82"/>
      <c r="M71" s="108"/>
      <c r="N71" s="137">
        <v>3.1095878449179182</v>
      </c>
      <c r="O71" s="82"/>
      <c r="P71" s="82"/>
      <c r="Q71" s="82"/>
      <c r="R71" s="140"/>
      <c r="S71" s="137">
        <v>39.005384947800522</v>
      </c>
      <c r="T71" s="137">
        <v>12.637845902122894</v>
      </c>
      <c r="U71" s="137">
        <v>5.8342897468354424</v>
      </c>
      <c r="V71" s="85"/>
      <c r="W71" s="85"/>
      <c r="X71" s="85"/>
      <c r="Y71" s="102">
        <f t="shared" si="17"/>
        <v>24.4</v>
      </c>
      <c r="Z71" s="102">
        <f t="shared" si="18"/>
        <v>297.54999999999995</v>
      </c>
      <c r="AA71" s="102">
        <f t="shared" si="19"/>
        <v>28.7</v>
      </c>
      <c r="AB71" s="102">
        <f t="shared" si="20"/>
        <v>15.42</v>
      </c>
      <c r="AC71" s="104">
        <f t="shared" si="21"/>
        <v>7.0676322326903431</v>
      </c>
      <c r="AD71" s="102">
        <f t="shared" si="22"/>
        <v>2.1817773608362003</v>
      </c>
      <c r="AE71" s="105">
        <f t="shared" si="23"/>
        <v>1</v>
      </c>
      <c r="AF71" s="102">
        <f t="shared" si="24"/>
        <v>3.1095878449179182</v>
      </c>
      <c r="AG71" s="105">
        <f t="shared" si="25"/>
        <v>12.637845902122894</v>
      </c>
      <c r="AH71" s="105">
        <f t="shared" si="26"/>
        <v>5.8342897468354424</v>
      </c>
      <c r="AI71" s="102">
        <f t="shared" ref="AI71" si="33">IF(Y71=" ", " ", IF(Y71&gt;0, SUM(AG71:AH71)))</f>
        <v>18.472135648958336</v>
      </c>
      <c r="AJ71" s="106">
        <f t="shared" si="28"/>
        <v>39.005384947800522</v>
      </c>
      <c r="AK71" s="107">
        <f t="shared" si="29"/>
        <v>35.895797102882604</v>
      </c>
      <c r="AL71" s="82"/>
      <c r="AM71" s="82"/>
      <c r="AN71" s="82"/>
      <c r="AO71" s="82"/>
      <c r="AP71" s="82"/>
      <c r="AQ71" s="82"/>
      <c r="AR71" s="82"/>
      <c r="AS71" s="82"/>
      <c r="AT71" s="82"/>
      <c r="AU71" s="82"/>
      <c r="AV71" s="82"/>
      <c r="AW71" s="82"/>
      <c r="AX71" s="82"/>
      <c r="AY71" s="82"/>
      <c r="AZ71" s="82"/>
      <c r="BA71" s="82"/>
      <c r="BB71" s="82"/>
    </row>
    <row r="72" spans="1:54" ht="16" x14ac:dyDescent="0.2">
      <c r="A72" s="101" t="s">
        <v>303</v>
      </c>
      <c r="B72" s="102">
        <v>2019</v>
      </c>
      <c r="C72" s="103">
        <v>8</v>
      </c>
      <c r="D72" s="102">
        <v>19</v>
      </c>
      <c r="E72" s="82"/>
      <c r="F72" s="131">
        <v>1</v>
      </c>
      <c r="G72" s="131">
        <v>15.42</v>
      </c>
      <c r="H72" s="82"/>
      <c r="I72" s="205">
        <v>24.4</v>
      </c>
      <c r="J72" s="226">
        <v>28.6</v>
      </c>
      <c r="K72" s="82"/>
      <c r="L72" s="82"/>
      <c r="M72" s="82"/>
      <c r="N72" s="131" t="s">
        <v>763</v>
      </c>
      <c r="O72" s="82"/>
      <c r="P72" s="82"/>
      <c r="Q72" s="82"/>
      <c r="R72" s="140"/>
      <c r="S72" s="137" t="s">
        <v>763</v>
      </c>
      <c r="T72" s="131" t="s">
        <v>763</v>
      </c>
      <c r="U72" s="131" t="s">
        <v>763</v>
      </c>
      <c r="V72" s="85"/>
      <c r="W72" s="85"/>
      <c r="X72" s="85"/>
      <c r="Y72" s="102">
        <f t="shared" si="17"/>
        <v>24.4</v>
      </c>
      <c r="Z72" s="102">
        <f t="shared" si="18"/>
        <v>297.54999999999995</v>
      </c>
      <c r="AA72" s="102">
        <f t="shared" si="19"/>
        <v>28.6</v>
      </c>
      <c r="AB72" s="102">
        <f t="shared" si="20"/>
        <v>15.42</v>
      </c>
      <c r="AC72" s="104">
        <f t="shared" si="21"/>
        <v>7.0716756970754844</v>
      </c>
      <c r="AD72" s="102">
        <f t="shared" si="22"/>
        <v>2.1805298574957268</v>
      </c>
      <c r="AE72" s="105">
        <f t="shared" si="23"/>
        <v>1</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1.7757282192123607</v>
      </c>
      <c r="AE75" s="84">
        <f>_xlfn.AGGREGATE(1, 6,AE61:AE74)</f>
        <v>1.1500000000000001</v>
      </c>
      <c r="AF75" s="84">
        <f>_xlfn.AGGREGATE(1, 6,AF61:AF74)</f>
        <v>2.4357242152896132</v>
      </c>
      <c r="AG75" s="82"/>
      <c r="AH75" s="82"/>
      <c r="AI75" s="84">
        <f>_xlfn.AGGREGATE(1, 6,AI61:AI74)</f>
        <v>13.610320474739583</v>
      </c>
      <c r="AJ75" s="82"/>
      <c r="AK75" s="84">
        <f>_xlfn.AGGREGATE(1, 6,AK61:AK74)</f>
        <v>53.843674761181909</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1.1500000000000001</v>
      </c>
      <c r="AF76" s="126">
        <f>AVERAGE(AF62:AF71)</f>
        <v>2.4357242152896132</v>
      </c>
      <c r="AG76" s="126"/>
      <c r="AH76" s="126"/>
      <c r="AI76" s="126">
        <f>AVERAGE(AI62:AI71)</f>
        <v>13.610320474739583</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303</v>
      </c>
      <c r="C83" t="s">
        <v>757</v>
      </c>
      <c r="E83" s="147">
        <v>44020</v>
      </c>
      <c r="F83" s="68" t="s">
        <v>290</v>
      </c>
      <c r="G83" s="68" t="s">
        <v>1000</v>
      </c>
      <c r="H83" s="68">
        <v>3</v>
      </c>
      <c r="I83" s="68" t="s">
        <v>982</v>
      </c>
      <c r="J83" s="77">
        <v>0.42291666666666666</v>
      </c>
      <c r="K83" s="68">
        <v>3</v>
      </c>
      <c r="L83" s="68">
        <v>1</v>
      </c>
      <c r="M83" s="68" t="s">
        <v>872</v>
      </c>
      <c r="N83" s="68" t="s">
        <v>995</v>
      </c>
      <c r="O83" s="131">
        <v>22.4</v>
      </c>
      <c r="P83" s="131">
        <v>89.2</v>
      </c>
      <c r="Q83" s="68">
        <v>1.2</v>
      </c>
      <c r="R83" s="68">
        <v>1.2</v>
      </c>
      <c r="S83" s="131">
        <v>1.2</v>
      </c>
      <c r="T83" s="68">
        <v>1.2</v>
      </c>
      <c r="U83" s="72">
        <v>1</v>
      </c>
      <c r="V83" s="68">
        <v>0.15</v>
      </c>
      <c r="W83" s="77">
        <v>0.35486111111111113</v>
      </c>
      <c r="X83" s="68">
        <v>23.2</v>
      </c>
      <c r="Y83" s="68">
        <v>8.89</v>
      </c>
      <c r="Z83" s="72">
        <v>7.6887862029146801</v>
      </c>
      <c r="AA83" s="68">
        <v>78.2</v>
      </c>
      <c r="AB83" s="131">
        <v>25.2</v>
      </c>
      <c r="AC83" s="79">
        <v>39.799999999999997</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303</v>
      </c>
      <c r="C84" t="s">
        <v>764</v>
      </c>
      <c r="E84" s="147">
        <v>44020</v>
      </c>
      <c r="F84" s="68" t="s">
        <v>290</v>
      </c>
      <c r="G84" s="68" t="s">
        <v>1000</v>
      </c>
      <c r="H84" s="68">
        <v>3</v>
      </c>
      <c r="I84" s="68" t="s">
        <v>982</v>
      </c>
      <c r="J84" s="77">
        <v>0.42291666666666666</v>
      </c>
      <c r="K84" s="68">
        <v>3</v>
      </c>
      <c r="L84" s="68">
        <v>1</v>
      </c>
      <c r="M84" s="68" t="s">
        <v>872</v>
      </c>
      <c r="N84" s="68" t="s">
        <v>995</v>
      </c>
      <c r="O84" s="131">
        <v>22.4</v>
      </c>
      <c r="P84" s="131">
        <v>89.2</v>
      </c>
      <c r="Q84" s="68">
        <v>1.2</v>
      </c>
      <c r="R84" s="68">
        <v>1.2</v>
      </c>
      <c r="S84" s="131">
        <v>1.2</v>
      </c>
      <c r="T84" s="68">
        <v>1.2</v>
      </c>
      <c r="U84" s="72">
        <v>1</v>
      </c>
      <c r="V84" s="68">
        <v>0.6</v>
      </c>
      <c r="W84" s="77">
        <v>0.3611111111111111</v>
      </c>
      <c r="X84" s="68">
        <v>23.2</v>
      </c>
      <c r="Y84" s="68">
        <v>8.89</v>
      </c>
      <c r="Z84" s="72">
        <v>7.6332613374095697</v>
      </c>
      <c r="AA84" s="68">
        <v>79.900000000000006</v>
      </c>
      <c r="AB84" s="134">
        <v>28.4</v>
      </c>
      <c r="AC84" s="204">
        <v>44.3</v>
      </c>
      <c r="AD84" s="171">
        <v>0.20273711012094203</v>
      </c>
      <c r="AE84" s="72">
        <v>0.8756270903010035</v>
      </c>
      <c r="AF84" s="75">
        <v>2.5000000000000001E-2</v>
      </c>
      <c r="AG84" s="137">
        <v>0.90062709030100352</v>
      </c>
      <c r="AH84" s="75">
        <v>24.797732867100489</v>
      </c>
      <c r="AI84" s="72">
        <v>25.698359957401493</v>
      </c>
      <c r="AJ84" s="72">
        <v>57.609697557144557</v>
      </c>
      <c r="AK84" s="72">
        <v>7.5001547224918408</v>
      </c>
      <c r="AL84" s="72">
        <v>7.6811345483822757</v>
      </c>
      <c r="AM84" s="75">
        <v>32.297887589592328</v>
      </c>
      <c r="AN84" s="137">
        <v>33.198514679893329</v>
      </c>
      <c r="AO84" s="137">
        <v>7.952660714285714</v>
      </c>
      <c r="AP84" s="137">
        <v>0.84453381696428376</v>
      </c>
      <c r="AQ84" s="70">
        <v>0.90399964284474177</v>
      </c>
      <c r="AR84" s="177">
        <v>8.797194531249998</v>
      </c>
      <c r="AS84" s="68"/>
      <c r="AT84" s="68"/>
      <c r="AU84" s="68" t="s">
        <v>763</v>
      </c>
      <c r="AV84" s="68" t="s">
        <v>763</v>
      </c>
      <c r="AW84" s="68"/>
      <c r="BA84" s="200"/>
      <c r="BB84" s="68"/>
      <c r="BC84" s="147"/>
      <c r="BD84" s="68"/>
      <c r="BE84" s="68"/>
    </row>
    <row r="85" spans="1:57" x14ac:dyDescent="0.2">
      <c r="A85" s="79" t="s">
        <v>756</v>
      </c>
      <c r="B85" t="s">
        <v>303</v>
      </c>
      <c r="C85" t="s">
        <v>765</v>
      </c>
      <c r="E85" s="147">
        <v>44020</v>
      </c>
      <c r="F85" s="68" t="s">
        <v>290</v>
      </c>
      <c r="G85" s="68" t="s">
        <v>1000</v>
      </c>
      <c r="H85" s="68">
        <v>3</v>
      </c>
      <c r="I85" s="68" t="s">
        <v>982</v>
      </c>
      <c r="J85" s="77">
        <v>0.42291666666666666</v>
      </c>
      <c r="K85" s="68">
        <v>3</v>
      </c>
      <c r="L85" s="68">
        <v>1</v>
      </c>
      <c r="M85" s="68" t="s">
        <v>872</v>
      </c>
      <c r="N85" s="68" t="s">
        <v>995</v>
      </c>
      <c r="O85" s="131">
        <v>22.4</v>
      </c>
      <c r="P85" s="131">
        <v>89.2</v>
      </c>
      <c r="Q85" s="68">
        <v>1.2</v>
      </c>
      <c r="R85" s="68">
        <v>1.2</v>
      </c>
      <c r="S85" s="131">
        <v>1.2</v>
      </c>
      <c r="T85" s="68">
        <v>1.2</v>
      </c>
      <c r="U85" s="72">
        <v>1</v>
      </c>
      <c r="V85" s="68">
        <v>0.7</v>
      </c>
      <c r="W85" s="77">
        <v>0.36249999999999999</v>
      </c>
      <c r="X85" s="68">
        <v>23.1</v>
      </c>
      <c r="Y85" s="68">
        <v>8.06</v>
      </c>
      <c r="Z85" s="72">
        <v>7.5219813786800298</v>
      </c>
      <c r="AA85" s="68">
        <v>79.7</v>
      </c>
      <c r="AB85" s="131">
        <v>28.4</v>
      </c>
      <c r="AC85" s="79">
        <v>44.3</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303</v>
      </c>
      <c r="C86" t="s">
        <v>757</v>
      </c>
      <c r="E86" s="194">
        <v>44035</v>
      </c>
      <c r="F86" s="79" t="s">
        <v>290</v>
      </c>
      <c r="G86" s="79" t="s">
        <v>1000</v>
      </c>
      <c r="H86" s="68">
        <v>3</v>
      </c>
      <c r="I86" s="214" t="s">
        <v>982</v>
      </c>
      <c r="J86" s="77">
        <v>0.40833333333333338</v>
      </c>
      <c r="K86" s="214">
        <v>2</v>
      </c>
      <c r="L86" s="79">
        <v>2</v>
      </c>
      <c r="M86" s="79" t="s">
        <v>872</v>
      </c>
      <c r="N86" s="79" t="s">
        <v>827</v>
      </c>
      <c r="O86" s="131">
        <v>24.9</v>
      </c>
      <c r="P86" s="131">
        <v>8.8699999999999992</v>
      </c>
      <c r="Q86" s="68">
        <v>1.2</v>
      </c>
      <c r="R86" s="68">
        <v>1.2</v>
      </c>
      <c r="S86" s="131">
        <v>1.2</v>
      </c>
      <c r="T86" s="68">
        <v>1.2</v>
      </c>
      <c r="U86" s="72">
        <v>1</v>
      </c>
      <c r="V86" s="68">
        <v>0.15</v>
      </c>
      <c r="W86" s="77">
        <v>0.3125</v>
      </c>
      <c r="X86" s="68">
        <v>28.2</v>
      </c>
      <c r="Y86" s="68">
        <v>9.85</v>
      </c>
      <c r="Z86" s="72">
        <v>8.3784421869177823</v>
      </c>
      <c r="AA86" s="68">
        <v>79.3</v>
      </c>
      <c r="AB86" s="131">
        <v>29.1</v>
      </c>
      <c r="AC86" s="79">
        <v>45.2</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303</v>
      </c>
      <c r="C87" t="s">
        <v>764</v>
      </c>
      <c r="E87" s="194">
        <v>44035</v>
      </c>
      <c r="F87" s="79" t="s">
        <v>290</v>
      </c>
      <c r="G87" s="79" t="s">
        <v>1000</v>
      </c>
      <c r="H87" s="68">
        <v>3</v>
      </c>
      <c r="I87" s="214" t="s">
        <v>982</v>
      </c>
      <c r="J87" s="77">
        <v>0.40833333333333338</v>
      </c>
      <c r="K87" s="214">
        <v>2</v>
      </c>
      <c r="L87" s="79">
        <v>2</v>
      </c>
      <c r="M87" s="79" t="s">
        <v>872</v>
      </c>
      <c r="N87" s="79" t="s">
        <v>827</v>
      </c>
      <c r="O87" s="131">
        <v>24.9</v>
      </c>
      <c r="P87" s="131">
        <v>8.8699999999999992</v>
      </c>
      <c r="Q87" s="68">
        <v>1.2</v>
      </c>
      <c r="R87" s="68">
        <v>1.2</v>
      </c>
      <c r="S87" s="131">
        <v>1.2</v>
      </c>
      <c r="T87" s="68">
        <v>1.2</v>
      </c>
      <c r="U87" s="72">
        <v>1</v>
      </c>
      <c r="V87" s="68">
        <v>0.6</v>
      </c>
      <c r="W87" s="77">
        <v>0.31388888888888888</v>
      </c>
      <c r="X87" s="68">
        <v>28.2</v>
      </c>
      <c r="Y87" s="68">
        <v>9.85</v>
      </c>
      <c r="Z87" s="72">
        <v>8.3784421869177823</v>
      </c>
      <c r="AA87" s="68">
        <v>89.1</v>
      </c>
      <c r="AB87" s="134">
        <v>29.1</v>
      </c>
      <c r="AC87" s="204">
        <v>45.2</v>
      </c>
      <c r="AD87" s="171">
        <v>0.19414385741565876</v>
      </c>
      <c r="AE87" s="72">
        <v>0.24449877750611226</v>
      </c>
      <c r="AF87" s="72">
        <v>0.82843137254901944</v>
      </c>
      <c r="AG87" s="137">
        <v>1.0729301500551318</v>
      </c>
      <c r="AH87" s="75">
        <v>20.044690195085643</v>
      </c>
      <c r="AI87" s="72">
        <v>21.117620345140775</v>
      </c>
      <c r="AJ87" s="72">
        <v>91.404522417888415</v>
      </c>
      <c r="AK87" s="72">
        <v>12.903275319637137</v>
      </c>
      <c r="AL87" s="72">
        <v>7.0838233048303954</v>
      </c>
      <c r="AM87" s="75">
        <v>32.947965514722782</v>
      </c>
      <c r="AN87" s="137">
        <v>34.02089566477791</v>
      </c>
      <c r="AO87" s="137">
        <v>7.8560000000000008</v>
      </c>
      <c r="AP87" s="207">
        <v>2.5000000000000001E-2</v>
      </c>
      <c r="AQ87" s="70">
        <v>1</v>
      </c>
      <c r="AR87" s="177">
        <v>7.8810000000000011</v>
      </c>
      <c r="AS87" s="68"/>
      <c r="AT87" s="68"/>
      <c r="AU87" s="68" t="s">
        <v>763</v>
      </c>
      <c r="AV87" s="68" t="s">
        <v>763</v>
      </c>
      <c r="AW87" s="68"/>
      <c r="BA87" s="68"/>
      <c r="BB87" s="68"/>
      <c r="BC87" s="147"/>
      <c r="BD87" s="68"/>
      <c r="BE87" s="68"/>
    </row>
    <row r="88" spans="1:57" x14ac:dyDescent="0.2">
      <c r="A88" s="79" t="s">
        <v>756</v>
      </c>
      <c r="B88" t="s">
        <v>303</v>
      </c>
      <c r="C88" t="s">
        <v>765</v>
      </c>
      <c r="E88" s="194">
        <v>44035</v>
      </c>
      <c r="F88" s="79" t="s">
        <v>290</v>
      </c>
      <c r="G88" s="79" t="s">
        <v>1000</v>
      </c>
      <c r="H88" s="68">
        <v>3</v>
      </c>
      <c r="I88" s="214" t="s">
        <v>982</v>
      </c>
      <c r="J88" s="77">
        <v>0.40833333333333338</v>
      </c>
      <c r="K88" s="214">
        <v>2</v>
      </c>
      <c r="L88" s="79">
        <v>2</v>
      </c>
      <c r="M88" s="79" t="s">
        <v>872</v>
      </c>
      <c r="N88" s="79" t="s">
        <v>827</v>
      </c>
      <c r="O88" s="131">
        <v>24.9</v>
      </c>
      <c r="P88" s="131">
        <v>8.8699999999999992</v>
      </c>
      <c r="Q88" s="68">
        <v>1.2</v>
      </c>
      <c r="R88" s="68">
        <v>1.2</v>
      </c>
      <c r="S88" s="131">
        <v>1.2</v>
      </c>
      <c r="T88" s="68">
        <v>1.2</v>
      </c>
      <c r="U88" s="72">
        <v>1</v>
      </c>
      <c r="V88" s="68">
        <v>0.7</v>
      </c>
      <c r="W88" s="77">
        <v>0.31527777777777777</v>
      </c>
      <c r="X88" s="68">
        <v>28.2</v>
      </c>
      <c r="Y88" s="68">
        <v>9.9499999999999993</v>
      </c>
      <c r="Z88" s="72">
        <v>8.4635025136885211</v>
      </c>
      <c r="AA88" s="68">
        <v>89.1</v>
      </c>
      <c r="AB88" s="131">
        <v>29.1</v>
      </c>
      <c r="AC88" s="79">
        <v>45.3</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303</v>
      </c>
      <c r="C89" t="s">
        <v>757</v>
      </c>
      <c r="E89" s="147">
        <v>44049</v>
      </c>
      <c r="F89" s="68" t="s">
        <v>290</v>
      </c>
      <c r="G89" s="68" t="s">
        <v>1000</v>
      </c>
      <c r="H89" s="68">
        <v>1</v>
      </c>
      <c r="I89" s="68" t="s">
        <v>982</v>
      </c>
      <c r="J89" s="77">
        <v>0.37638888888888888</v>
      </c>
      <c r="K89" s="215">
        <v>2</v>
      </c>
      <c r="L89" s="68">
        <v>1</v>
      </c>
      <c r="M89" s="68" t="s">
        <v>872</v>
      </c>
      <c r="N89" s="68" t="s">
        <v>761</v>
      </c>
      <c r="O89" s="131">
        <v>22.7</v>
      </c>
      <c r="P89" s="131">
        <v>8.98</v>
      </c>
      <c r="Q89" s="68">
        <v>1.2</v>
      </c>
      <c r="R89" s="68">
        <v>1.2</v>
      </c>
      <c r="S89" s="131">
        <v>1.2</v>
      </c>
      <c r="T89" s="68">
        <v>1.2</v>
      </c>
      <c r="U89" s="72">
        <v>1</v>
      </c>
      <c r="V89" s="68">
        <v>0.15</v>
      </c>
      <c r="W89" s="77">
        <v>0.30416666666666664</v>
      </c>
      <c r="X89" s="68">
        <v>28.5</v>
      </c>
      <c r="Y89" s="68">
        <v>9.8800000000000008</v>
      </c>
      <c r="Z89" s="72">
        <v>8.6049717646640183</v>
      </c>
      <c r="AA89" s="68">
        <v>88.7</v>
      </c>
      <c r="AB89" s="131">
        <v>24.9</v>
      </c>
      <c r="AC89" s="79">
        <v>39.299999999999997</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303</v>
      </c>
      <c r="C90" t="s">
        <v>764</v>
      </c>
      <c r="E90" s="147">
        <v>44049</v>
      </c>
      <c r="F90" s="68" t="s">
        <v>290</v>
      </c>
      <c r="G90" s="68" t="s">
        <v>1000</v>
      </c>
      <c r="H90" s="68">
        <v>1</v>
      </c>
      <c r="I90" s="68" t="s">
        <v>982</v>
      </c>
      <c r="J90" s="77">
        <v>0.37638888888888888</v>
      </c>
      <c r="K90" s="215">
        <v>2</v>
      </c>
      <c r="L90" s="68">
        <v>1</v>
      </c>
      <c r="M90" s="68" t="s">
        <v>872</v>
      </c>
      <c r="N90" s="68" t="s">
        <v>761</v>
      </c>
      <c r="O90" s="131">
        <v>22.7</v>
      </c>
      <c r="P90" s="131">
        <v>8.98</v>
      </c>
      <c r="Q90" s="68">
        <v>1.2</v>
      </c>
      <c r="R90" s="68">
        <v>1.2</v>
      </c>
      <c r="S90" s="131">
        <v>1.2</v>
      </c>
      <c r="T90" s="68">
        <v>1.2</v>
      </c>
      <c r="U90" s="72">
        <v>1</v>
      </c>
      <c r="V90" s="68">
        <v>0.6</v>
      </c>
      <c r="W90" s="77">
        <v>0.30555555555555552</v>
      </c>
      <c r="X90" s="68">
        <v>28.4</v>
      </c>
      <c r="Y90" s="68">
        <v>9.08</v>
      </c>
      <c r="Z90" s="72">
        <v>7.6952138418491982</v>
      </c>
      <c r="AA90" s="68">
        <v>89.7</v>
      </c>
      <c r="AB90" s="134">
        <v>29.8</v>
      </c>
      <c r="AC90" s="204">
        <v>46.3</v>
      </c>
      <c r="AD90" s="171">
        <v>0.47499999999999998</v>
      </c>
      <c r="AE90" s="72">
        <v>1.6731141199226309</v>
      </c>
      <c r="AF90" s="75">
        <v>2.5000000000000001E-2</v>
      </c>
      <c r="AG90" s="137">
        <v>1.6981141199226308</v>
      </c>
      <c r="AH90" s="75">
        <v>25.964390110195815</v>
      </c>
      <c r="AI90" s="75">
        <v>27.662504230118447</v>
      </c>
      <c r="AJ90" s="72">
        <v>107.67725118238744</v>
      </c>
      <c r="AK90" s="72">
        <v>16.35516054145728</v>
      </c>
      <c r="AL90" s="72">
        <v>6.5836865929530743</v>
      </c>
      <c r="AM90" s="75">
        <v>42.319550651653095</v>
      </c>
      <c r="AN90" s="137">
        <v>44.017664771575724</v>
      </c>
      <c r="AO90" s="137">
        <v>2.9759999999999995</v>
      </c>
      <c r="AP90" s="137">
        <v>2.5741000000000001</v>
      </c>
      <c r="AQ90" s="70">
        <v>0.53620655483684976</v>
      </c>
      <c r="AR90" s="177">
        <v>5.5500999999999996</v>
      </c>
      <c r="AS90" s="68"/>
      <c r="AT90" s="68"/>
      <c r="AU90" s="68" t="s">
        <v>763</v>
      </c>
      <c r="AV90" s="68" t="s">
        <v>763</v>
      </c>
      <c r="AW90" s="68"/>
    </row>
    <row r="91" spans="1:57" x14ac:dyDescent="0.2">
      <c r="A91" s="79" t="s">
        <v>756</v>
      </c>
      <c r="B91" t="s">
        <v>303</v>
      </c>
      <c r="C91" t="s">
        <v>765</v>
      </c>
      <c r="E91" s="147">
        <v>44049</v>
      </c>
      <c r="F91" s="68" t="s">
        <v>290</v>
      </c>
      <c r="G91" s="68" t="s">
        <v>1000</v>
      </c>
      <c r="H91" s="68">
        <v>1</v>
      </c>
      <c r="I91" s="68" t="s">
        <v>982</v>
      </c>
      <c r="J91" s="77">
        <v>0.37638888888888888</v>
      </c>
      <c r="K91" s="215">
        <v>2</v>
      </c>
      <c r="L91" s="68">
        <v>1</v>
      </c>
      <c r="M91" s="68" t="s">
        <v>872</v>
      </c>
      <c r="N91" s="68" t="s">
        <v>761</v>
      </c>
      <c r="O91" s="131">
        <v>22.7</v>
      </c>
      <c r="P91" s="131">
        <v>8.98</v>
      </c>
      <c r="Q91" s="68">
        <v>1.2</v>
      </c>
      <c r="R91" s="68">
        <v>1.2</v>
      </c>
      <c r="S91" s="131">
        <v>1.2</v>
      </c>
      <c r="T91" s="68">
        <v>1.2</v>
      </c>
      <c r="U91" s="72">
        <v>1</v>
      </c>
      <c r="V91" s="68">
        <v>0.7</v>
      </c>
      <c r="W91" s="77">
        <v>0.30624999999999997</v>
      </c>
      <c r="X91" s="68">
        <v>28.4</v>
      </c>
      <c r="Y91" s="68">
        <v>9.83</v>
      </c>
      <c r="Z91" s="72">
        <v>8.2985125390611074</v>
      </c>
      <c r="AA91" s="68">
        <v>88.6</v>
      </c>
      <c r="AB91" s="131">
        <v>30.5</v>
      </c>
      <c r="AC91" s="79">
        <v>47.3</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7" x14ac:dyDescent="0.2">
      <c r="A92" s="79" t="s">
        <v>756</v>
      </c>
      <c r="B92" t="s">
        <v>303</v>
      </c>
      <c r="C92" t="s">
        <v>757</v>
      </c>
      <c r="E92" s="147">
        <v>44064</v>
      </c>
      <c r="F92" s="68" t="s">
        <v>290</v>
      </c>
      <c r="G92" s="68" t="s">
        <v>1000</v>
      </c>
      <c r="H92" s="68">
        <v>1</v>
      </c>
      <c r="I92" s="68" t="s">
        <v>982</v>
      </c>
      <c r="J92" s="77">
        <v>0.39097222222222222</v>
      </c>
      <c r="K92" s="68">
        <v>2</v>
      </c>
      <c r="L92" s="68">
        <v>1</v>
      </c>
      <c r="M92" s="68" t="s">
        <v>773</v>
      </c>
      <c r="N92" s="68" t="s">
        <v>761</v>
      </c>
      <c r="O92" s="131">
        <v>20.6</v>
      </c>
      <c r="P92" s="131">
        <v>8.92</v>
      </c>
      <c r="Q92" s="68">
        <v>1.1000000000000001</v>
      </c>
      <c r="R92" s="68">
        <v>1.1000000000000001</v>
      </c>
      <c r="S92" s="131">
        <v>1.1000000000000001</v>
      </c>
      <c r="T92" s="68">
        <v>1.1000000000000001</v>
      </c>
      <c r="U92" s="72">
        <v>1</v>
      </c>
      <c r="V92" s="68">
        <v>0.15</v>
      </c>
      <c r="W92" s="77">
        <v>0.28125</v>
      </c>
      <c r="X92" s="68">
        <v>28.8</v>
      </c>
      <c r="Y92" s="68">
        <v>8.7200000000000006</v>
      </c>
      <c r="Z92" s="72">
        <v>7.4262674519696725</v>
      </c>
      <c r="AA92" s="68">
        <v>78.8</v>
      </c>
      <c r="AB92" s="131">
        <v>29</v>
      </c>
      <c r="AC92" s="79">
        <v>45.1</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303</v>
      </c>
      <c r="C93" t="s">
        <v>764</v>
      </c>
      <c r="E93" s="147">
        <v>44064</v>
      </c>
      <c r="F93" s="68" t="s">
        <v>290</v>
      </c>
      <c r="G93" s="68" t="s">
        <v>1000</v>
      </c>
      <c r="H93" s="68">
        <v>1</v>
      </c>
      <c r="I93" s="68" t="s">
        <v>982</v>
      </c>
      <c r="J93" s="77">
        <v>0.39097222222222222</v>
      </c>
      <c r="K93" s="68">
        <v>2</v>
      </c>
      <c r="L93" s="68">
        <v>1</v>
      </c>
      <c r="M93" s="68" t="s">
        <v>773</v>
      </c>
      <c r="N93" s="68" t="s">
        <v>761</v>
      </c>
      <c r="O93" s="131">
        <v>20.6</v>
      </c>
      <c r="P93" s="131">
        <v>8.92</v>
      </c>
      <c r="Q93" s="68">
        <v>1.1000000000000001</v>
      </c>
      <c r="R93" s="68">
        <v>1.1000000000000001</v>
      </c>
      <c r="S93" s="131">
        <v>1.1000000000000001</v>
      </c>
      <c r="T93" s="68">
        <v>1.1000000000000001</v>
      </c>
      <c r="U93" s="72">
        <v>1</v>
      </c>
      <c r="V93" s="68">
        <v>0.55000000000000004</v>
      </c>
      <c r="W93" s="77">
        <v>0.28263888888888888</v>
      </c>
      <c r="X93" s="68">
        <v>28.8</v>
      </c>
      <c r="Y93" s="68">
        <v>8.9700000000000006</v>
      </c>
      <c r="Z93" s="72">
        <v>7.5801796881892898</v>
      </c>
      <c r="AA93" s="68">
        <v>79.900000000000006</v>
      </c>
      <c r="AB93" s="134">
        <v>30.4</v>
      </c>
      <c r="AC93" s="204">
        <v>47</v>
      </c>
      <c r="AD93" s="171">
        <v>0.4</v>
      </c>
      <c r="AE93" s="72">
        <v>1.1913162779436683</v>
      </c>
      <c r="AF93" s="75">
        <v>2.5000000000000001E-2</v>
      </c>
      <c r="AG93" s="137">
        <v>1.2163162779436683</v>
      </c>
      <c r="AH93" s="75">
        <v>19.339588967403206</v>
      </c>
      <c r="AI93" s="72">
        <v>20.555905245346874</v>
      </c>
      <c r="AJ93" s="72">
        <v>60.3573768559855</v>
      </c>
      <c r="AK93" s="72">
        <v>9.22072170645278</v>
      </c>
      <c r="AL93" s="72">
        <v>6.5458408547073521</v>
      </c>
      <c r="AM93" s="75">
        <v>28.560310673855987</v>
      </c>
      <c r="AN93" s="137">
        <v>29.776626951799649</v>
      </c>
      <c r="AO93" s="137">
        <v>5.7200000000000006</v>
      </c>
      <c r="AP93" s="137">
        <v>0.96719999999999917</v>
      </c>
      <c r="AQ93" s="70">
        <v>0.85536547433903587</v>
      </c>
      <c r="AR93" s="177">
        <v>6.6871999999999998</v>
      </c>
      <c r="AS93" s="68"/>
      <c r="AT93" s="68"/>
      <c r="AU93" s="68" t="s">
        <v>763</v>
      </c>
      <c r="AV93" s="68" t="s">
        <v>763</v>
      </c>
      <c r="AW93" s="68"/>
    </row>
    <row r="94" spans="1:57" x14ac:dyDescent="0.2">
      <c r="A94" s="79" t="s">
        <v>756</v>
      </c>
      <c r="B94" t="s">
        <v>303</v>
      </c>
      <c r="C94" t="s">
        <v>765</v>
      </c>
      <c r="E94" s="147">
        <v>44064</v>
      </c>
      <c r="F94" s="68" t="s">
        <v>290</v>
      </c>
      <c r="G94" s="68" t="s">
        <v>1000</v>
      </c>
      <c r="H94" s="68">
        <v>1</v>
      </c>
      <c r="I94" s="68" t="s">
        <v>982</v>
      </c>
      <c r="J94" s="77">
        <v>0.39097222222222222</v>
      </c>
      <c r="K94" s="68">
        <v>2</v>
      </c>
      <c r="L94" s="68">
        <v>1</v>
      </c>
      <c r="M94" s="68" t="s">
        <v>773</v>
      </c>
      <c r="N94" s="68" t="s">
        <v>761</v>
      </c>
      <c r="O94" s="131">
        <v>20.6</v>
      </c>
      <c r="P94" s="131">
        <v>8.92</v>
      </c>
      <c r="Q94" s="68">
        <v>1.1000000000000001</v>
      </c>
      <c r="R94" s="68">
        <v>1.1000000000000001</v>
      </c>
      <c r="S94" s="131">
        <v>1.1000000000000001</v>
      </c>
      <c r="T94" s="68">
        <v>1.1000000000000001</v>
      </c>
      <c r="U94" s="72">
        <v>1</v>
      </c>
      <c r="V94" s="68">
        <v>0.6</v>
      </c>
      <c r="W94" s="77">
        <v>0.28402777777777777</v>
      </c>
      <c r="X94" s="68">
        <v>28.8</v>
      </c>
      <c r="Y94" s="68">
        <v>8.99</v>
      </c>
      <c r="Z94" s="72">
        <v>7.6012891370536062</v>
      </c>
      <c r="AA94" s="68">
        <v>79.400000000000006</v>
      </c>
      <c r="AB94" s="131">
        <v>30.3</v>
      </c>
      <c r="AC94" s="79">
        <v>46.9</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row>
    <row r="95" spans="1:57" x14ac:dyDescent="0.2">
      <c r="A95" s="68"/>
      <c r="B95" s="68"/>
      <c r="C95" s="68"/>
      <c r="D95" s="68"/>
      <c r="E95" s="68"/>
      <c r="F95" s="68"/>
      <c r="G95" s="68"/>
      <c r="H95" s="68"/>
      <c r="I95" s="68"/>
      <c r="J95" s="68"/>
      <c r="K95" s="68"/>
      <c r="L95" s="68"/>
      <c r="M95" s="68"/>
      <c r="N95" s="68"/>
      <c r="O95" s="68"/>
      <c r="P95" s="68"/>
      <c r="Q95" s="68"/>
      <c r="R95" s="68"/>
      <c r="S95" s="68"/>
      <c r="T95" s="76"/>
      <c r="U95" s="68"/>
      <c r="V95" s="68"/>
      <c r="W95" s="71"/>
      <c r="X95" s="68"/>
      <c r="Y95" s="68"/>
      <c r="Z95" s="68"/>
      <c r="AA95" s="72"/>
      <c r="AB95" s="68"/>
      <c r="AC95" s="68"/>
      <c r="AD95" s="68"/>
      <c r="AE95" s="72"/>
      <c r="AF95" s="72"/>
      <c r="AG95" s="72"/>
      <c r="AH95" s="72"/>
      <c r="AI95" s="72"/>
      <c r="AJ95" s="72"/>
      <c r="AK95" s="72"/>
      <c r="AL95" s="72"/>
      <c r="AM95" s="72"/>
      <c r="AN95" s="68"/>
      <c r="AO95" s="68"/>
      <c r="AP95" s="68"/>
      <c r="AQ95" s="68"/>
      <c r="AR95" s="68"/>
      <c r="AS95" s="68"/>
      <c r="AT95" s="68"/>
      <c r="AU95" s="68"/>
      <c r="AV95" s="68"/>
      <c r="AW95" s="68"/>
      <c r="AX95" s="68"/>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303</v>
      </c>
      <c r="B101" s="102">
        <v>2020</v>
      </c>
      <c r="C101" s="103">
        <v>7</v>
      </c>
      <c r="D101" s="102">
        <v>8</v>
      </c>
      <c r="E101" s="82"/>
      <c r="F101" s="131">
        <v>1.2</v>
      </c>
      <c r="G101" s="131">
        <v>89.2</v>
      </c>
      <c r="H101" s="82"/>
      <c r="I101" s="131">
        <v>22.4</v>
      </c>
      <c r="J101" s="131">
        <v>25.2</v>
      </c>
      <c r="K101" s="82"/>
      <c r="L101" s="82"/>
      <c r="M101" s="108"/>
      <c r="N101" s="137" t="s">
        <v>763</v>
      </c>
      <c r="O101" s="82"/>
      <c r="P101" s="82"/>
      <c r="Q101" s="82"/>
      <c r="R101" s="140"/>
      <c r="S101" s="137" t="s">
        <v>763</v>
      </c>
      <c r="T101" s="137" t="s">
        <v>763</v>
      </c>
      <c r="U101" s="137" t="s">
        <v>763</v>
      </c>
      <c r="V101" s="85"/>
      <c r="W101" s="85"/>
      <c r="X101" s="85"/>
      <c r="Y101" s="102">
        <f>IF(C101&lt;6," ",IF(C101&lt;=9,I101, IF(C101&gt;=10," ")))</f>
        <v>22.4</v>
      </c>
      <c r="Z101" s="102">
        <f>IF(Y101=" ", " ", IF(Y101&gt;0, Y101+273.15))</f>
        <v>295.54999999999995</v>
      </c>
      <c r="AA101" s="102">
        <f>IF(C101&lt;6," ",IF(C101&lt;=9,J101, IF(C101&gt;=10," ")))</f>
        <v>25.2</v>
      </c>
      <c r="AB101" s="102">
        <f>IF(C101&lt;6," ",IF(C101&lt;=9,G101, IF(C101&gt;=10," ")))</f>
        <v>89.2</v>
      </c>
      <c r="AC101" s="104">
        <f>IF(Y101=" "," ",IF(Y101&gt;0,EXP(-173.4292+249.6339*100/Z101+143.3483*LN(+Z101/100)-21.8492*Z101/100+AA101*(-0.033096+0.014259*Z101/100-0.0017*(Z101/100)^2))*1.4276))</f>
        <v>7.4736010079115029</v>
      </c>
      <c r="AD101" s="102">
        <f>IF(Y101=" "," ",IF(Y101&gt;0,AB101/AC101))</f>
        <v>11.935344140739316</v>
      </c>
      <c r="AE101" s="105">
        <f>IF(C101&lt;6," ",IF(C101&lt;=9,F101, IF(C101&gt;=10," ")))</f>
        <v>1.2</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303</v>
      </c>
      <c r="B102" s="102">
        <v>2020</v>
      </c>
      <c r="C102" s="103">
        <v>7</v>
      </c>
      <c r="D102" s="102">
        <v>8</v>
      </c>
      <c r="E102" s="82"/>
      <c r="F102" s="131">
        <v>1.2</v>
      </c>
      <c r="G102" s="131">
        <v>89.2</v>
      </c>
      <c r="H102" s="82"/>
      <c r="I102" s="131">
        <v>22.4</v>
      </c>
      <c r="J102" s="134">
        <v>28.4</v>
      </c>
      <c r="K102" s="82"/>
      <c r="L102" s="82"/>
      <c r="M102" s="108"/>
      <c r="N102" s="137">
        <v>0.90062709030100352</v>
      </c>
      <c r="O102" s="82"/>
      <c r="P102" s="82"/>
      <c r="Q102" s="82"/>
      <c r="R102" s="140"/>
      <c r="S102" s="137">
        <v>33.198514679893329</v>
      </c>
      <c r="T102" s="137">
        <v>7.952660714285714</v>
      </c>
      <c r="U102" s="137">
        <v>0.84453381696428376</v>
      </c>
      <c r="V102" s="85"/>
      <c r="W102" s="85"/>
      <c r="X102" s="85"/>
      <c r="Y102" s="102">
        <f t="shared" ref="Y102:Y112" si="34">IF(C102&lt;6," ",IF(C102&lt;=9,I102, IF(C102&gt;=10," ")))</f>
        <v>22.4</v>
      </c>
      <c r="Z102" s="102">
        <f t="shared" ref="Z102:Z112" si="35">IF(Y102=" ", " ", IF(Y102&gt;0, Y102+273.15))</f>
        <v>295.54999999999995</v>
      </c>
      <c r="AA102" s="102">
        <f t="shared" ref="AA102:AA112" si="36">IF(C102&lt;6," ",IF(C102&lt;=9,J102, IF(C102&gt;=10," ")))</f>
        <v>28.4</v>
      </c>
      <c r="AB102" s="102">
        <f t="shared" ref="AB102:AB112" si="37">IF(C102&lt;6," ",IF(C102&lt;=9,G102, IF(C102&gt;=10," ")))</f>
        <v>89.2</v>
      </c>
      <c r="AC102" s="104">
        <f t="shared" ref="AC102:AC112" si="38">IF(Y102=" "," ",IF(Y102&gt;0,EXP(-173.4292+249.6339*100/Z102+143.3483*LN(+Z102/100)-21.8492*Z102/100+AA102*(-0.033096+0.014259*Z102/100-0.0017*(Z102/100)^2))*1.4276))</f>
        <v>7.3361000381521011</v>
      </c>
      <c r="AD102" s="102">
        <f t="shared" ref="AD102:AD112" si="39">IF(Y102=" "," ",IF(Y102&gt;0,AB102/AC102))</f>
        <v>12.159049022792319</v>
      </c>
      <c r="AE102" s="105">
        <f t="shared" ref="AE102:AE112" si="40">IF(C102&lt;6," ",IF(C102&lt;=9,F102, IF(C102&gt;=10," ")))</f>
        <v>1.2</v>
      </c>
      <c r="AF102" s="102">
        <f t="shared" ref="AF102:AF112" si="41">IF(Y102=" "," ",N102)</f>
        <v>0.90062709030100352</v>
      </c>
      <c r="AG102" s="105">
        <f t="shared" ref="AG102:AG112" si="42">IF(C102&lt;6," ",IF(C102&lt;=9,T102, IF(C102&gt;=10," ")))</f>
        <v>7.952660714285714</v>
      </c>
      <c r="AH102" s="105">
        <f t="shared" ref="AH102:AH112" si="43">IF(C102&lt;6," ",IF(C102&lt;=9,U102, IF(C102&gt;=10," ")))</f>
        <v>0.84453381696428376</v>
      </c>
      <c r="AI102" s="102">
        <f t="shared" ref="AI102" si="44">IF(Y102=" ", " ", IF(Y102&gt;0, SUM(AG102:AH102)))</f>
        <v>8.797194531249998</v>
      </c>
      <c r="AJ102" s="106">
        <f t="shared" ref="AJ102:AJ112" si="45">IF(C102&lt;6," ",IF(C102&lt;=9,S102, IF(C102&gt;=10," ")))</f>
        <v>33.198514679893329</v>
      </c>
      <c r="AK102" s="107">
        <f t="shared" ref="AK102:AK112" si="46">IF(Y102=" ", " ", IF(Y102&gt;0, AJ102-AF102))</f>
        <v>32.297887589592328</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303</v>
      </c>
      <c r="B103" s="102">
        <v>2020</v>
      </c>
      <c r="C103" s="103">
        <v>7</v>
      </c>
      <c r="D103" s="102">
        <v>8</v>
      </c>
      <c r="E103" s="82"/>
      <c r="F103" s="131">
        <v>1.2</v>
      </c>
      <c r="G103" s="131">
        <v>89.2</v>
      </c>
      <c r="H103" s="82"/>
      <c r="I103" s="131">
        <v>22.4</v>
      </c>
      <c r="J103" s="131">
        <v>28.4</v>
      </c>
      <c r="K103" s="82"/>
      <c r="L103" s="82"/>
      <c r="M103" s="108"/>
      <c r="N103" s="137" t="s">
        <v>763</v>
      </c>
      <c r="O103" s="82"/>
      <c r="P103" s="82"/>
      <c r="Q103" s="82"/>
      <c r="R103" s="140"/>
      <c r="S103" s="137" t="s">
        <v>763</v>
      </c>
      <c r="T103" s="137" t="s">
        <v>763</v>
      </c>
      <c r="U103" s="137" t="s">
        <v>763</v>
      </c>
      <c r="V103" s="85"/>
      <c r="W103" s="85"/>
      <c r="X103" s="85"/>
      <c r="Y103" s="102">
        <f t="shared" si="34"/>
        <v>22.4</v>
      </c>
      <c r="Z103" s="102">
        <f t="shared" si="35"/>
        <v>295.54999999999995</v>
      </c>
      <c r="AA103" s="102">
        <f t="shared" si="36"/>
        <v>28.4</v>
      </c>
      <c r="AB103" s="102">
        <f t="shared" si="37"/>
        <v>89.2</v>
      </c>
      <c r="AC103" s="104">
        <f t="shared" si="38"/>
        <v>7.3361000381521011</v>
      </c>
      <c r="AD103" s="102">
        <f t="shared" si="39"/>
        <v>12.159049022792319</v>
      </c>
      <c r="AE103" s="105">
        <f t="shared" si="40"/>
        <v>1.2</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303</v>
      </c>
      <c r="B104" s="102">
        <v>2020</v>
      </c>
      <c r="C104" s="103">
        <v>7</v>
      </c>
      <c r="D104" s="102">
        <v>23</v>
      </c>
      <c r="E104" s="82"/>
      <c r="F104" s="131">
        <v>1.2</v>
      </c>
      <c r="G104" s="131">
        <v>8.8699999999999992</v>
      </c>
      <c r="H104" s="82"/>
      <c r="I104" s="131">
        <v>24.9</v>
      </c>
      <c r="J104" s="131">
        <v>29.1</v>
      </c>
      <c r="K104" s="82"/>
      <c r="L104" s="82"/>
      <c r="M104" s="108"/>
      <c r="N104" s="137" t="s">
        <v>763</v>
      </c>
      <c r="O104" s="82"/>
      <c r="P104" s="82"/>
      <c r="Q104" s="82"/>
      <c r="R104" s="140"/>
      <c r="S104" s="137" t="s">
        <v>763</v>
      </c>
      <c r="T104" s="137" t="s">
        <v>763</v>
      </c>
      <c r="U104" s="137" t="s">
        <v>763</v>
      </c>
      <c r="V104" s="85"/>
      <c r="W104" s="85"/>
      <c r="X104" s="85"/>
      <c r="Y104" s="102">
        <f t="shared" si="34"/>
        <v>24.9</v>
      </c>
      <c r="Z104" s="102">
        <f t="shared" si="35"/>
        <v>298.04999999999995</v>
      </c>
      <c r="AA104" s="102">
        <f t="shared" si="36"/>
        <v>29.1</v>
      </c>
      <c r="AB104" s="102">
        <f t="shared" si="37"/>
        <v>8.8699999999999992</v>
      </c>
      <c r="AC104" s="104">
        <f t="shared" si="38"/>
        <v>6.9903443701698276</v>
      </c>
      <c r="AD104" s="102">
        <f t="shared" si="39"/>
        <v>1.2688931374899497</v>
      </c>
      <c r="AE104" s="105">
        <f t="shared" si="40"/>
        <v>1.2</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303</v>
      </c>
      <c r="B105" s="102">
        <v>2020</v>
      </c>
      <c r="C105" s="103">
        <v>7</v>
      </c>
      <c r="D105" s="102">
        <v>23</v>
      </c>
      <c r="E105" s="82"/>
      <c r="F105" s="131">
        <v>1.2</v>
      </c>
      <c r="G105" s="131">
        <v>8.8699999999999992</v>
      </c>
      <c r="H105" s="82"/>
      <c r="I105" s="131">
        <v>24.9</v>
      </c>
      <c r="J105" s="134">
        <v>29.1</v>
      </c>
      <c r="K105" s="82"/>
      <c r="L105" s="82"/>
      <c r="M105" s="108"/>
      <c r="N105" s="137">
        <v>1.0729301500551318</v>
      </c>
      <c r="O105" s="82"/>
      <c r="P105" s="82"/>
      <c r="Q105" s="82"/>
      <c r="R105" s="140"/>
      <c r="S105" s="137">
        <v>34.02089566477791</v>
      </c>
      <c r="T105" s="137">
        <v>7.8560000000000008</v>
      </c>
      <c r="U105" s="207">
        <v>2.5000000000000001E-2</v>
      </c>
      <c r="V105" s="85"/>
      <c r="W105" s="85"/>
      <c r="X105" s="85"/>
      <c r="Y105" s="102">
        <f t="shared" si="34"/>
        <v>24.9</v>
      </c>
      <c r="Z105" s="102">
        <f t="shared" si="35"/>
        <v>298.04999999999995</v>
      </c>
      <c r="AA105" s="102">
        <f t="shared" si="36"/>
        <v>29.1</v>
      </c>
      <c r="AB105" s="102">
        <f t="shared" si="37"/>
        <v>8.8699999999999992</v>
      </c>
      <c r="AC105" s="104">
        <f t="shared" si="38"/>
        <v>6.9903443701698276</v>
      </c>
      <c r="AD105" s="102">
        <f t="shared" si="39"/>
        <v>1.2688931374899497</v>
      </c>
      <c r="AE105" s="105">
        <f t="shared" si="40"/>
        <v>1.2</v>
      </c>
      <c r="AF105" s="102">
        <f t="shared" si="41"/>
        <v>1.0729301500551318</v>
      </c>
      <c r="AG105" s="105">
        <f t="shared" si="42"/>
        <v>7.8560000000000008</v>
      </c>
      <c r="AH105" s="105">
        <f t="shared" si="43"/>
        <v>2.5000000000000001E-2</v>
      </c>
      <c r="AI105" s="102">
        <f t="shared" ref="AI105" si="47">IF(Y105=" ", " ", IF(Y105&gt;0, SUM(AG105:AH105)))</f>
        <v>7.8810000000000011</v>
      </c>
      <c r="AJ105" s="106">
        <f t="shared" si="45"/>
        <v>34.02089566477791</v>
      </c>
      <c r="AK105" s="107">
        <f t="shared" si="46"/>
        <v>32.947965514722782</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303</v>
      </c>
      <c r="B106" s="102">
        <v>2020</v>
      </c>
      <c r="C106" s="103">
        <v>7</v>
      </c>
      <c r="D106" s="102">
        <v>23</v>
      </c>
      <c r="E106" s="82"/>
      <c r="F106" s="131">
        <v>1.2</v>
      </c>
      <c r="G106" s="131">
        <v>8.8699999999999992</v>
      </c>
      <c r="H106" s="82"/>
      <c r="I106" s="131">
        <v>24.9</v>
      </c>
      <c r="J106" s="131">
        <v>29.1</v>
      </c>
      <c r="K106" s="82"/>
      <c r="L106" s="82"/>
      <c r="M106" s="108"/>
      <c r="N106" s="137" t="s">
        <v>763</v>
      </c>
      <c r="O106" s="82"/>
      <c r="P106" s="82"/>
      <c r="Q106" s="82"/>
      <c r="R106" s="140"/>
      <c r="S106" s="137" t="s">
        <v>763</v>
      </c>
      <c r="T106" s="137" t="s">
        <v>763</v>
      </c>
      <c r="U106" s="137" t="s">
        <v>763</v>
      </c>
      <c r="V106" s="85"/>
      <c r="W106" s="85"/>
      <c r="X106" s="85"/>
      <c r="Y106" s="102">
        <f t="shared" si="34"/>
        <v>24.9</v>
      </c>
      <c r="Z106" s="102">
        <f t="shared" si="35"/>
        <v>298.04999999999995</v>
      </c>
      <c r="AA106" s="102">
        <f t="shared" si="36"/>
        <v>29.1</v>
      </c>
      <c r="AB106" s="102">
        <f t="shared" si="37"/>
        <v>8.8699999999999992</v>
      </c>
      <c r="AC106" s="104">
        <f t="shared" si="38"/>
        <v>6.9903443701698276</v>
      </c>
      <c r="AD106" s="102">
        <f t="shared" si="39"/>
        <v>1.2688931374899497</v>
      </c>
      <c r="AE106" s="105">
        <f t="shared" si="40"/>
        <v>1.2</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303</v>
      </c>
      <c r="B107" s="102">
        <v>2020</v>
      </c>
      <c r="C107" s="103">
        <v>8</v>
      </c>
      <c r="D107" s="102">
        <v>6</v>
      </c>
      <c r="E107" s="82"/>
      <c r="F107" s="131">
        <v>1.2</v>
      </c>
      <c r="G107" s="131">
        <v>8.98</v>
      </c>
      <c r="H107" s="82"/>
      <c r="I107" s="131">
        <v>22.7</v>
      </c>
      <c r="J107" s="131">
        <v>24.9</v>
      </c>
      <c r="K107" s="82"/>
      <c r="L107" s="82"/>
      <c r="M107" s="82"/>
      <c r="N107" s="137" t="s">
        <v>763</v>
      </c>
      <c r="O107" s="82"/>
      <c r="P107" s="82"/>
      <c r="Q107" s="82"/>
      <c r="R107" s="140"/>
      <c r="S107" s="137" t="s">
        <v>763</v>
      </c>
      <c r="T107" s="137" t="s">
        <v>763</v>
      </c>
      <c r="U107" s="137" t="s">
        <v>763</v>
      </c>
      <c r="V107" s="85"/>
      <c r="W107" s="85"/>
      <c r="X107" s="85"/>
      <c r="Y107" s="102">
        <f t="shared" si="34"/>
        <v>22.7</v>
      </c>
      <c r="Z107" s="102">
        <f t="shared" si="35"/>
        <v>295.84999999999997</v>
      </c>
      <c r="AA107" s="102">
        <f t="shared" si="36"/>
        <v>24.9</v>
      </c>
      <c r="AB107" s="102">
        <f t="shared" si="37"/>
        <v>8.98</v>
      </c>
      <c r="AC107" s="104">
        <f t="shared" si="38"/>
        <v>7.4459348438343476</v>
      </c>
      <c r="AD107" s="102">
        <f t="shared" si="39"/>
        <v>1.2060272065684197</v>
      </c>
      <c r="AE107" s="105">
        <f t="shared" si="40"/>
        <v>1.2</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303</v>
      </c>
      <c r="B108" s="102">
        <v>2020</v>
      </c>
      <c r="C108" s="103">
        <v>8</v>
      </c>
      <c r="D108" s="102">
        <v>6</v>
      </c>
      <c r="E108" s="82"/>
      <c r="F108" s="131">
        <v>1.2</v>
      </c>
      <c r="G108" s="131">
        <v>8.98</v>
      </c>
      <c r="H108" s="82"/>
      <c r="I108" s="131">
        <v>22.7</v>
      </c>
      <c r="J108" s="134">
        <v>29.8</v>
      </c>
      <c r="K108" s="82"/>
      <c r="L108" s="82"/>
      <c r="M108" s="82"/>
      <c r="N108" s="137">
        <v>1.6981141199226308</v>
      </c>
      <c r="O108" s="82"/>
      <c r="P108" s="82"/>
      <c r="Q108" s="82"/>
      <c r="R108" s="140"/>
      <c r="S108" s="137">
        <v>44.017664771575724</v>
      </c>
      <c r="T108" s="137">
        <v>2.9759999999999995</v>
      </c>
      <c r="U108" s="137">
        <v>2.5741000000000001</v>
      </c>
      <c r="V108" s="85"/>
      <c r="W108" s="85"/>
      <c r="X108" s="85"/>
      <c r="Y108" s="102">
        <f t="shared" si="34"/>
        <v>22.7</v>
      </c>
      <c r="Z108" s="102">
        <f t="shared" si="35"/>
        <v>295.84999999999997</v>
      </c>
      <c r="AA108" s="102">
        <f t="shared" si="36"/>
        <v>29.8</v>
      </c>
      <c r="AB108" s="102">
        <f t="shared" si="37"/>
        <v>8.98</v>
      </c>
      <c r="AC108" s="104">
        <f t="shared" si="38"/>
        <v>7.2376414078614326</v>
      </c>
      <c r="AD108" s="102">
        <f t="shared" si="39"/>
        <v>1.2407356891495123</v>
      </c>
      <c r="AE108" s="105">
        <f t="shared" si="40"/>
        <v>1.2</v>
      </c>
      <c r="AF108" s="102">
        <f t="shared" si="41"/>
        <v>1.6981141199226308</v>
      </c>
      <c r="AG108" s="105">
        <f t="shared" si="42"/>
        <v>2.9759999999999995</v>
      </c>
      <c r="AH108" s="105">
        <f t="shared" si="43"/>
        <v>2.5741000000000001</v>
      </c>
      <c r="AI108" s="102">
        <f t="shared" ref="AI108" si="48">IF(Y108=" ", " ", IF(Y108&gt;0, SUM(AG108:AH108)))</f>
        <v>5.5500999999999996</v>
      </c>
      <c r="AJ108" s="106">
        <f t="shared" si="45"/>
        <v>44.017664771575724</v>
      </c>
      <c r="AK108" s="107">
        <f t="shared" si="46"/>
        <v>42.319550651653095</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303</v>
      </c>
      <c r="B109" s="102">
        <v>2020</v>
      </c>
      <c r="C109" s="132">
        <v>8</v>
      </c>
      <c r="D109" s="82">
        <v>6</v>
      </c>
      <c r="E109" s="85"/>
      <c r="F109" s="131">
        <v>1.2</v>
      </c>
      <c r="G109" s="131">
        <v>8.98</v>
      </c>
      <c r="H109" s="85"/>
      <c r="I109" s="131">
        <v>22.7</v>
      </c>
      <c r="J109" s="131">
        <v>30.5</v>
      </c>
      <c r="K109" s="85"/>
      <c r="L109" s="85"/>
      <c r="M109" s="85"/>
      <c r="N109" s="137" t="s">
        <v>763</v>
      </c>
      <c r="O109" s="85"/>
      <c r="P109" s="85"/>
      <c r="Q109" s="85"/>
      <c r="R109" s="140"/>
      <c r="S109" s="137" t="s">
        <v>763</v>
      </c>
      <c r="T109" s="137" t="s">
        <v>763</v>
      </c>
      <c r="U109" s="137" t="s">
        <v>763</v>
      </c>
      <c r="V109" s="85"/>
      <c r="W109" s="85"/>
      <c r="X109" s="85"/>
      <c r="Y109" s="85">
        <f t="shared" si="34"/>
        <v>22.7</v>
      </c>
      <c r="Z109" s="82">
        <f t="shared" si="35"/>
        <v>295.84999999999997</v>
      </c>
      <c r="AA109" s="85">
        <f t="shared" si="36"/>
        <v>30.5</v>
      </c>
      <c r="AB109" s="85">
        <f t="shared" si="37"/>
        <v>8.98</v>
      </c>
      <c r="AC109" s="110">
        <f t="shared" si="38"/>
        <v>7.2083647138003322</v>
      </c>
      <c r="AD109" s="82">
        <f t="shared" si="39"/>
        <v>1.2457749235146069</v>
      </c>
      <c r="AE109" s="111">
        <f t="shared" si="40"/>
        <v>1.2</v>
      </c>
      <c r="AF109" s="82" t="str">
        <f t="shared" si="41"/>
        <v>NS</v>
      </c>
      <c r="AG109" s="111" t="str">
        <f t="shared" si="42"/>
        <v>NS</v>
      </c>
      <c r="AH109" s="111" t="str">
        <f t="shared" si="43"/>
        <v>NS</v>
      </c>
      <c r="AI109" s="102"/>
      <c r="AJ109" s="112" t="str">
        <f t="shared" si="45"/>
        <v>NS</v>
      </c>
      <c r="AK109" s="113" t="e">
        <f t="shared" si="46"/>
        <v>#VALUE!</v>
      </c>
      <c r="AL109" s="82"/>
      <c r="AM109" s="82">
        <f>AD115</f>
        <v>3.9427780488390787</v>
      </c>
      <c r="AN109" s="82">
        <f>AE115</f>
        <v>1.1749999999999998</v>
      </c>
      <c r="AO109" s="82">
        <f>AF115</f>
        <v>1.2219969095556087</v>
      </c>
      <c r="AP109" s="82">
        <f>AI115</f>
        <v>7.2288736328125003</v>
      </c>
      <c r="AQ109" s="113">
        <f>AK115</f>
        <v>34.031428607456043</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303</v>
      </c>
      <c r="B110" s="102">
        <v>2020</v>
      </c>
      <c r="C110" s="132">
        <v>8</v>
      </c>
      <c r="D110" s="82">
        <v>21</v>
      </c>
      <c r="E110" s="85"/>
      <c r="F110" s="131">
        <v>1.1000000000000001</v>
      </c>
      <c r="G110" s="131">
        <v>8.92</v>
      </c>
      <c r="H110" s="85"/>
      <c r="I110" s="131">
        <v>20.6</v>
      </c>
      <c r="J110" s="131">
        <v>29</v>
      </c>
      <c r="K110" s="85"/>
      <c r="L110" s="85"/>
      <c r="M110" s="85"/>
      <c r="N110" s="137" t="s">
        <v>763</v>
      </c>
      <c r="O110" s="85"/>
      <c r="P110" s="85"/>
      <c r="Q110" s="85"/>
      <c r="R110" s="140"/>
      <c r="S110" s="137" t="s">
        <v>763</v>
      </c>
      <c r="T110" s="137" t="s">
        <v>763</v>
      </c>
      <c r="U110" s="137" t="s">
        <v>763</v>
      </c>
      <c r="V110" s="85"/>
      <c r="W110" s="85"/>
      <c r="X110" s="85"/>
      <c r="Y110" s="85">
        <f t="shared" si="34"/>
        <v>20.6</v>
      </c>
      <c r="Z110" s="82">
        <f t="shared" si="35"/>
        <v>293.75</v>
      </c>
      <c r="AA110" s="85">
        <f t="shared" si="36"/>
        <v>29</v>
      </c>
      <c r="AB110" s="85">
        <f t="shared" si="37"/>
        <v>8.92</v>
      </c>
      <c r="AC110" s="110">
        <f t="shared" si="38"/>
        <v>7.5553499159838049</v>
      </c>
      <c r="AD110" s="82">
        <f t="shared" si="39"/>
        <v>1.1806203682412106</v>
      </c>
      <c r="AE110" s="111">
        <f t="shared" si="40"/>
        <v>1.1000000000000001</v>
      </c>
      <c r="AF110" s="82" t="str">
        <f t="shared" si="41"/>
        <v>NS</v>
      </c>
      <c r="AG110" s="111" t="str">
        <f t="shared" si="42"/>
        <v>NS</v>
      </c>
      <c r="AH110" s="111" t="str">
        <f t="shared" si="43"/>
        <v>NS</v>
      </c>
      <c r="AI110" s="82"/>
      <c r="AJ110" s="112" t="str">
        <f t="shared" si="45"/>
        <v>NS</v>
      </c>
      <c r="AK110" s="113" t="e">
        <f t="shared" si="46"/>
        <v>#VALUE!</v>
      </c>
      <c r="AL110" s="85"/>
      <c r="AM110" s="82"/>
      <c r="AN110" s="82"/>
      <c r="AO110" s="82"/>
      <c r="AP110" s="85"/>
      <c r="AQ110" s="82"/>
      <c r="AR110" s="82"/>
      <c r="AS110" s="115">
        <f>((LN(AM109)-LN(0.4))/(LN(0.9)-LN(0.4))*100)</f>
        <v>282.16685597682635</v>
      </c>
      <c r="AT110" s="120">
        <f>((LN(AN109)-LN(0.6))/(LN(3)-LN(0.6))*100)</f>
        <v>41.759533944720104</v>
      </c>
      <c r="AU110" s="115">
        <f>((LN(AO109)-LN(10))/(LN(1)-LN(10))*100)</f>
        <v>91.292989242786973</v>
      </c>
      <c r="AV110" s="115">
        <f>((LN(AP109)-LN(10))/(LN(3)-LN(10))*100)</f>
        <v>26.952590503128633</v>
      </c>
      <c r="AW110" s="115">
        <f>((LN(AQ109)-LN(43))/(LN(20)-LN(43))*100)</f>
        <v>30.558520470781154</v>
      </c>
      <c r="AX110" s="82"/>
      <c r="AY110" s="82"/>
      <c r="AZ110" s="82"/>
      <c r="BA110" s="82"/>
      <c r="BB110" s="82"/>
    </row>
    <row r="111" spans="1:54" ht="16" x14ac:dyDescent="0.2">
      <c r="A111" s="101" t="s">
        <v>303</v>
      </c>
      <c r="B111" s="102">
        <v>2020</v>
      </c>
      <c r="C111" s="132">
        <v>8</v>
      </c>
      <c r="D111" s="82">
        <v>21</v>
      </c>
      <c r="E111" s="85"/>
      <c r="F111" s="131">
        <v>1.1000000000000001</v>
      </c>
      <c r="G111" s="131">
        <v>8.92</v>
      </c>
      <c r="H111" s="85"/>
      <c r="I111" s="131">
        <v>20.6</v>
      </c>
      <c r="J111" s="134">
        <v>30.4</v>
      </c>
      <c r="K111" s="85"/>
      <c r="L111" s="85"/>
      <c r="M111" s="85"/>
      <c r="N111" s="137">
        <v>1.2163162779436683</v>
      </c>
      <c r="O111" s="85"/>
      <c r="P111" s="85"/>
      <c r="Q111" s="85"/>
      <c r="R111" s="140"/>
      <c r="S111" s="137">
        <v>29.776626951799649</v>
      </c>
      <c r="T111" s="137">
        <v>5.7200000000000006</v>
      </c>
      <c r="U111" s="137">
        <v>0.96719999999999917</v>
      </c>
      <c r="V111" s="85"/>
      <c r="W111" s="85"/>
      <c r="X111" s="85"/>
      <c r="Y111" s="85">
        <f t="shared" si="34"/>
        <v>20.6</v>
      </c>
      <c r="Z111" s="82">
        <f t="shared" si="35"/>
        <v>293.75</v>
      </c>
      <c r="AA111" s="85">
        <f t="shared" si="36"/>
        <v>30.4</v>
      </c>
      <c r="AB111" s="85">
        <f t="shared" si="37"/>
        <v>8.92</v>
      </c>
      <c r="AC111" s="110">
        <f t="shared" si="38"/>
        <v>7.4934166202102581</v>
      </c>
      <c r="AD111" s="82">
        <f t="shared" si="39"/>
        <v>1.1903782282626791</v>
      </c>
      <c r="AE111" s="111">
        <f t="shared" si="40"/>
        <v>1.1000000000000001</v>
      </c>
      <c r="AF111" s="82">
        <f t="shared" si="41"/>
        <v>1.2163162779436683</v>
      </c>
      <c r="AG111" s="111">
        <f t="shared" si="42"/>
        <v>5.7200000000000006</v>
      </c>
      <c r="AH111" s="111">
        <f t="shared" si="43"/>
        <v>0.96719999999999917</v>
      </c>
      <c r="AI111" s="102">
        <f t="shared" ref="AI111" si="49">IF(Y111=" ", " ", IF(Y111&gt;0, SUM(AG111:AH111)))</f>
        <v>6.6871999999999998</v>
      </c>
      <c r="AJ111" s="112">
        <f t="shared" si="45"/>
        <v>29.776626951799649</v>
      </c>
      <c r="AK111" s="113">
        <f t="shared" si="46"/>
        <v>28.56031067385598</v>
      </c>
      <c r="AL111" s="82"/>
      <c r="AM111" s="85"/>
      <c r="AN111" s="85"/>
      <c r="AO111" s="85"/>
      <c r="AP111" s="128" t="s">
        <v>1237</v>
      </c>
      <c r="AQ111" s="85"/>
      <c r="AR111" s="82"/>
      <c r="AS111" s="82">
        <f>IF(AS110&gt;100, 100, IF(AS110&lt;0, 0, AS110))</f>
        <v>100</v>
      </c>
      <c r="AT111" s="82">
        <f t="shared" ref="AT111:AW111" si="50">IF(AT110&gt;100, 100, IF(AT110&lt;0, 0, AT110))</f>
        <v>41.759533944720104</v>
      </c>
      <c r="AU111" s="82">
        <f t="shared" si="50"/>
        <v>91.292989242786973</v>
      </c>
      <c r="AV111" s="82">
        <f t="shared" si="50"/>
        <v>26.952590503128633</v>
      </c>
      <c r="AW111" s="82">
        <f t="shared" si="50"/>
        <v>30.558520470781154</v>
      </c>
      <c r="AX111" s="129">
        <f>AVERAGE(AS111:AW111)</f>
        <v>58.112726832283371</v>
      </c>
      <c r="AY111" s="84"/>
      <c r="AZ111" s="84"/>
      <c r="BA111" s="84" t="str">
        <f>IF(AX111&gt;65, "Acceptable; Ongoing Protection is Required", "Unacceptable; Immediate Restoration is Required")</f>
        <v>Unacceptable; Immediate Restoration is Required</v>
      </c>
      <c r="BB111" s="82"/>
    </row>
    <row r="112" spans="1:54" ht="16" x14ac:dyDescent="0.2">
      <c r="A112" s="101" t="s">
        <v>303</v>
      </c>
      <c r="B112" s="102">
        <v>2020</v>
      </c>
      <c r="C112" s="132">
        <v>8</v>
      </c>
      <c r="D112" s="82">
        <v>21</v>
      </c>
      <c r="E112" s="85"/>
      <c r="F112" s="131">
        <v>1.1000000000000001</v>
      </c>
      <c r="G112" s="131">
        <v>8.92</v>
      </c>
      <c r="H112" s="85"/>
      <c r="I112" s="131">
        <v>20.6</v>
      </c>
      <c r="J112" s="131">
        <v>30.3</v>
      </c>
      <c r="K112" s="85"/>
      <c r="L112" s="85"/>
      <c r="M112" s="85"/>
      <c r="N112" s="137" t="s">
        <v>763</v>
      </c>
      <c r="O112" s="85"/>
      <c r="P112" s="85"/>
      <c r="Q112" s="85"/>
      <c r="R112" s="140"/>
      <c r="S112" s="137" t="s">
        <v>763</v>
      </c>
      <c r="T112" s="137" t="s">
        <v>763</v>
      </c>
      <c r="U112" s="137" t="s">
        <v>763</v>
      </c>
      <c r="V112" s="85"/>
      <c r="W112" s="85"/>
      <c r="X112" s="85"/>
      <c r="Y112" s="85">
        <f t="shared" si="34"/>
        <v>20.6</v>
      </c>
      <c r="Z112" s="82">
        <f t="shared" si="35"/>
        <v>293.75</v>
      </c>
      <c r="AA112" s="85">
        <f t="shared" si="36"/>
        <v>30.3</v>
      </c>
      <c r="AB112" s="85">
        <f t="shared" si="37"/>
        <v>8.92</v>
      </c>
      <c r="AC112" s="110">
        <f t="shared" si="38"/>
        <v>7.497823541078759</v>
      </c>
      <c r="AD112" s="82">
        <f t="shared" si="39"/>
        <v>1.1896785715387246</v>
      </c>
      <c r="AE112" s="111">
        <f t="shared" si="40"/>
        <v>1.1000000000000001</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58.112726832283371</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3.9427780488390787</v>
      </c>
      <c r="AE115" s="84">
        <f>_xlfn.AGGREGATE(1, 6,AE101:AE112)</f>
        <v>1.1749999999999998</v>
      </c>
      <c r="AF115" s="84">
        <f>_xlfn.AGGREGATE(1, 6,AF101:AF112)</f>
        <v>1.2219969095556087</v>
      </c>
      <c r="AG115" s="82"/>
      <c r="AH115" s="82"/>
      <c r="AI115" s="84">
        <f>_xlfn.AGGREGATE(1, 6,AI101:AI112)</f>
        <v>7.2288736328125003</v>
      </c>
      <c r="AJ115" s="82"/>
      <c r="AK115" s="84">
        <f>_xlfn.AGGREGATE(1, 6,AK101:AK112)</f>
        <v>34.031428607456043</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3.9427780488390787</v>
      </c>
      <c r="AE116" s="126">
        <f>AVERAGE(AE100:AE112)</f>
        <v>1.1749999999999998</v>
      </c>
      <c r="AF116" s="126">
        <f>AVERAGE(AF100:AF112)</f>
        <v>1.2219969095556087</v>
      </c>
      <c r="AG116" s="126"/>
      <c r="AH116" s="126"/>
      <c r="AI116" s="126">
        <f>AVERAGE(AI100:AI112)</f>
        <v>7.2288736328125003</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303</v>
      </c>
      <c r="C122" s="68" t="s">
        <v>757</v>
      </c>
      <c r="E122" s="147">
        <v>44390</v>
      </c>
      <c r="F122" s="68" t="s">
        <v>1059</v>
      </c>
      <c r="G122" s="68" t="s">
        <v>1065</v>
      </c>
      <c r="H122" s="68">
        <v>1</v>
      </c>
      <c r="I122" s="68" t="s">
        <v>760</v>
      </c>
      <c r="J122" s="77">
        <v>0.39999999999999997</v>
      </c>
      <c r="K122" s="81">
        <v>3</v>
      </c>
      <c r="L122" s="68">
        <v>2</v>
      </c>
      <c r="M122" s="68" t="s">
        <v>812</v>
      </c>
      <c r="O122" s="131">
        <v>96.4</v>
      </c>
      <c r="P122" s="131">
        <v>8.44</v>
      </c>
      <c r="Q122" s="68">
        <v>1.4</v>
      </c>
      <c r="R122" s="68">
        <v>1.4</v>
      </c>
      <c r="S122" s="131">
        <v>1.4</v>
      </c>
      <c r="T122" s="68">
        <v>1.4</v>
      </c>
      <c r="U122" s="76">
        <v>1</v>
      </c>
      <c r="V122" s="68">
        <v>0.15</v>
      </c>
      <c r="W122" s="77">
        <v>0.27499999999999997</v>
      </c>
      <c r="X122" s="68">
        <v>22.8</v>
      </c>
      <c r="Y122" s="68">
        <v>6.51</v>
      </c>
      <c r="Z122" s="72">
        <v>5.5025857702597927</v>
      </c>
      <c r="AA122" s="68">
        <v>74.400000000000006</v>
      </c>
      <c r="AB122" s="205">
        <v>29.1</v>
      </c>
      <c r="AC122" s="72">
        <v>45.3</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303</v>
      </c>
      <c r="C123" s="68" t="s">
        <v>764</v>
      </c>
      <c r="E123" s="147">
        <v>44390</v>
      </c>
      <c r="F123" s="68" t="s">
        <v>1059</v>
      </c>
      <c r="G123" s="68" t="s">
        <v>1065</v>
      </c>
      <c r="H123" s="68">
        <v>1</v>
      </c>
      <c r="I123" s="68" t="s">
        <v>760</v>
      </c>
      <c r="J123" s="77">
        <v>0.39999999999999997</v>
      </c>
      <c r="K123" s="81">
        <v>3</v>
      </c>
      <c r="L123" s="68">
        <v>2</v>
      </c>
      <c r="M123" s="68" t="s">
        <v>812</v>
      </c>
      <c r="O123" s="131">
        <v>96.4</v>
      </c>
      <c r="P123" s="131">
        <v>8.44</v>
      </c>
      <c r="Q123" s="68">
        <v>1.4</v>
      </c>
      <c r="R123" s="68">
        <v>1.4</v>
      </c>
      <c r="S123" s="131">
        <v>1.4</v>
      </c>
      <c r="T123" s="68">
        <v>1.4</v>
      </c>
      <c r="U123" s="76">
        <v>1</v>
      </c>
      <c r="V123" s="68">
        <v>0.7</v>
      </c>
      <c r="W123" s="77">
        <v>0.27638888888888885</v>
      </c>
      <c r="X123" s="68">
        <v>22.9</v>
      </c>
      <c r="Y123" s="68">
        <v>6.4</v>
      </c>
      <c r="Z123" s="72">
        <v>5.3698221411902773</v>
      </c>
      <c r="AA123" s="68">
        <v>74.8</v>
      </c>
      <c r="AB123" s="205">
        <v>30.4</v>
      </c>
      <c r="AC123" s="72">
        <v>47.2</v>
      </c>
      <c r="AD123" s="72">
        <v>0.19999999999999998</v>
      </c>
      <c r="AE123" s="72">
        <v>2.1965644245864024</v>
      </c>
      <c r="AF123" s="72">
        <v>0.219152069</v>
      </c>
      <c r="AG123" s="137">
        <v>2.4157164935864026</v>
      </c>
      <c r="AH123" s="72">
        <v>30.038024236413598</v>
      </c>
      <c r="AI123" s="75">
        <v>32.45374073</v>
      </c>
      <c r="AJ123" s="72">
        <v>106.33609188666853</v>
      </c>
      <c r="AK123" s="72">
        <v>14.410822829673432</v>
      </c>
      <c r="AL123" s="72">
        <v>7.3789049482803364</v>
      </c>
      <c r="AM123" s="72">
        <v>44.448847066087026</v>
      </c>
      <c r="AN123" s="137">
        <v>46.864563559673428</v>
      </c>
      <c r="AO123" s="137">
        <v>2.9304761904761918</v>
      </c>
      <c r="AP123" s="137">
        <v>2.095296378968253</v>
      </c>
      <c r="AQ123" s="72">
        <v>0.58308969416818035</v>
      </c>
      <c r="AR123" s="72">
        <v>5.0257725694444453</v>
      </c>
      <c r="AS123" s="68" t="s">
        <v>763</v>
      </c>
      <c r="AT123" s="68" t="s">
        <v>763</v>
      </c>
      <c r="AU123" s="68" t="s">
        <v>763</v>
      </c>
      <c r="AV123" s="68" t="s">
        <v>763</v>
      </c>
      <c r="BA123" s="200"/>
      <c r="BC123" s="147"/>
    </row>
    <row r="124" spans="1:55" s="68" customFormat="1" x14ac:dyDescent="0.2">
      <c r="A124" s="79" t="s">
        <v>756</v>
      </c>
      <c r="B124" s="68" t="s">
        <v>303</v>
      </c>
      <c r="C124" s="68" t="s">
        <v>765</v>
      </c>
      <c r="E124" s="147">
        <v>44390</v>
      </c>
      <c r="F124" s="68" t="s">
        <v>1059</v>
      </c>
      <c r="G124" s="68" t="s">
        <v>1065</v>
      </c>
      <c r="H124" s="68">
        <v>1</v>
      </c>
      <c r="I124" s="68" t="s">
        <v>760</v>
      </c>
      <c r="J124" s="77">
        <v>0.39999999999999997</v>
      </c>
      <c r="K124" s="81">
        <v>3</v>
      </c>
      <c r="L124" s="68">
        <v>2</v>
      </c>
      <c r="M124" s="68" t="s">
        <v>812</v>
      </c>
      <c r="O124" s="131">
        <v>96.4</v>
      </c>
      <c r="P124" s="131">
        <v>8.44</v>
      </c>
      <c r="Q124" s="68">
        <v>1.4</v>
      </c>
      <c r="R124" s="68">
        <v>1.4</v>
      </c>
      <c r="S124" s="131">
        <v>1.4</v>
      </c>
      <c r="T124" s="68">
        <v>1.4</v>
      </c>
      <c r="U124" s="76">
        <v>1</v>
      </c>
      <c r="V124" s="68">
        <v>1.1000000000000001</v>
      </c>
      <c r="W124" s="77">
        <v>0.27777777777777779</v>
      </c>
      <c r="X124" s="68">
        <v>22.8</v>
      </c>
      <c r="Y124" s="68">
        <v>5.99</v>
      </c>
      <c r="Z124" s="72">
        <v>5.0630551096553242</v>
      </c>
      <c r="AA124" s="68">
        <v>72.8</v>
      </c>
      <c r="AB124" s="205">
        <v>29.1</v>
      </c>
      <c r="AC124" s="72">
        <v>45.2</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303</v>
      </c>
      <c r="C125" s="68" t="s">
        <v>757</v>
      </c>
      <c r="E125" s="147">
        <v>44404</v>
      </c>
      <c r="F125" s="68" t="s">
        <v>1059</v>
      </c>
      <c r="G125" s="68" t="s">
        <v>1084</v>
      </c>
      <c r="H125" s="68">
        <v>1</v>
      </c>
      <c r="I125" s="68" t="s">
        <v>760</v>
      </c>
      <c r="J125" s="77">
        <v>0.42708333333333331</v>
      </c>
      <c r="K125" s="81">
        <v>1</v>
      </c>
      <c r="L125" s="68">
        <v>1</v>
      </c>
      <c r="M125" s="68" t="s">
        <v>783</v>
      </c>
      <c r="N125" s="68" t="s">
        <v>1085</v>
      </c>
      <c r="O125" s="131">
        <v>18.399999999999999</v>
      </c>
      <c r="P125" s="131">
        <v>9.8000000000000007</v>
      </c>
      <c r="Q125" s="68">
        <v>1.6</v>
      </c>
      <c r="R125" s="68">
        <v>1.6</v>
      </c>
      <c r="S125" s="131">
        <v>1.6</v>
      </c>
      <c r="T125" s="68">
        <v>1.6</v>
      </c>
      <c r="U125" s="76">
        <v>1</v>
      </c>
      <c r="V125" s="68">
        <v>0.15</v>
      </c>
      <c r="W125" s="77">
        <v>0.25208333333333333</v>
      </c>
      <c r="X125" s="68">
        <v>24.2</v>
      </c>
      <c r="Y125" s="68">
        <v>9.3000000000000007</v>
      </c>
      <c r="Z125" s="72">
        <v>7.8607346488274219</v>
      </c>
      <c r="AA125" s="68">
        <v>107</v>
      </c>
      <c r="AB125" s="205">
        <v>29.4</v>
      </c>
      <c r="AC125" s="72">
        <v>45.7</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AY125" s="147"/>
      <c r="BA125" s="200"/>
      <c r="BC125" s="147"/>
    </row>
    <row r="126" spans="1:55" s="68" customFormat="1" x14ac:dyDescent="0.2">
      <c r="A126" s="79" t="s">
        <v>756</v>
      </c>
      <c r="B126" s="68" t="s">
        <v>303</v>
      </c>
      <c r="C126" s="68" t="s">
        <v>764</v>
      </c>
      <c r="E126" s="147">
        <v>44404</v>
      </c>
      <c r="F126" s="68" t="s">
        <v>1059</v>
      </c>
      <c r="G126" s="68" t="s">
        <v>1084</v>
      </c>
      <c r="H126" s="68">
        <v>1</v>
      </c>
      <c r="I126" s="68" t="s">
        <v>760</v>
      </c>
      <c r="J126" s="77">
        <v>0.42708333333333331</v>
      </c>
      <c r="K126" s="81">
        <v>1</v>
      </c>
      <c r="L126" s="68">
        <v>1</v>
      </c>
      <c r="M126" s="68" t="s">
        <v>783</v>
      </c>
      <c r="N126" s="68" t="s">
        <v>1085</v>
      </c>
      <c r="O126" s="131">
        <v>18.399999999999999</v>
      </c>
      <c r="P126" s="131">
        <v>9.8000000000000007</v>
      </c>
      <c r="Q126" s="68">
        <v>1.6</v>
      </c>
      <c r="R126" s="68">
        <v>1.6</v>
      </c>
      <c r="S126" s="131">
        <v>1.6</v>
      </c>
      <c r="T126" s="68">
        <v>1.6</v>
      </c>
      <c r="U126" s="76">
        <v>1</v>
      </c>
      <c r="V126" s="68">
        <v>0.8</v>
      </c>
      <c r="W126" s="77">
        <v>0.25208333333333333</v>
      </c>
      <c r="X126" s="68">
        <v>24.3</v>
      </c>
      <c r="Y126" s="68">
        <v>9.48</v>
      </c>
      <c r="Z126" s="72">
        <v>7.9227752102136932</v>
      </c>
      <c r="AA126" s="68">
        <v>114</v>
      </c>
      <c r="AB126" s="205">
        <v>31.4</v>
      </c>
      <c r="AC126" s="72">
        <v>48.4</v>
      </c>
      <c r="AD126" s="75">
        <v>0.4</v>
      </c>
      <c r="AE126" s="72">
        <v>0.87740384615384581</v>
      </c>
      <c r="AF126" s="72">
        <v>0.227716633</v>
      </c>
      <c r="AG126" s="137">
        <v>1.1051204791538458</v>
      </c>
      <c r="AH126" s="72">
        <v>17.568774030846154</v>
      </c>
      <c r="AI126" s="72">
        <v>18.67389451</v>
      </c>
      <c r="AJ126" s="72">
        <v>65.463192426183667</v>
      </c>
      <c r="AK126" s="72">
        <v>6.8731033518352476</v>
      </c>
      <c r="AL126" s="72">
        <v>9.524546493063248</v>
      </c>
      <c r="AM126" s="72">
        <v>24.441877382681401</v>
      </c>
      <c r="AN126" s="137">
        <v>25.546997861835248</v>
      </c>
      <c r="AO126" s="137">
        <v>0.47964285714285715</v>
      </c>
      <c r="AP126" s="137">
        <v>0.51018656994047618</v>
      </c>
      <c r="AQ126" s="72">
        <v>0.48457122411099646</v>
      </c>
      <c r="AR126" s="72">
        <v>0.98982942708333332</v>
      </c>
      <c r="AS126" s="68" t="s">
        <v>763</v>
      </c>
      <c r="AT126" s="68" t="s">
        <v>763</v>
      </c>
      <c r="AU126" s="68" t="s">
        <v>763</v>
      </c>
      <c r="AV126" s="68" t="s">
        <v>763</v>
      </c>
      <c r="AY126" s="147"/>
      <c r="BA126" s="200"/>
      <c r="BC126" s="147"/>
    </row>
    <row r="127" spans="1:55" s="68" customFormat="1" x14ac:dyDescent="0.2">
      <c r="A127" s="79" t="s">
        <v>756</v>
      </c>
      <c r="B127" s="68" t="s">
        <v>303</v>
      </c>
      <c r="C127" s="68" t="s">
        <v>765</v>
      </c>
      <c r="E127" s="147">
        <v>44404</v>
      </c>
      <c r="F127" s="68" t="s">
        <v>1059</v>
      </c>
      <c r="G127" s="68" t="s">
        <v>1084</v>
      </c>
      <c r="H127" s="68">
        <v>1</v>
      </c>
      <c r="I127" s="68" t="s">
        <v>760</v>
      </c>
      <c r="J127" s="77">
        <v>0.42708333333333331</v>
      </c>
      <c r="K127" s="81">
        <v>1</v>
      </c>
      <c r="L127" s="68">
        <v>1</v>
      </c>
      <c r="M127" s="68" t="s">
        <v>783</v>
      </c>
      <c r="N127" s="68" t="s">
        <v>1085</v>
      </c>
      <c r="O127" s="131">
        <v>18.399999999999999</v>
      </c>
      <c r="P127" s="131">
        <v>9.8000000000000007</v>
      </c>
      <c r="Q127" s="68">
        <v>1.6</v>
      </c>
      <c r="R127" s="68">
        <v>1.6</v>
      </c>
      <c r="S127" s="131">
        <v>1.6</v>
      </c>
      <c r="T127" s="68">
        <v>1.6</v>
      </c>
      <c r="U127" s="76">
        <v>1</v>
      </c>
      <c r="V127" s="68">
        <v>1.3</v>
      </c>
      <c r="W127" s="77">
        <v>0.25208333333333333</v>
      </c>
      <c r="X127" s="68">
        <v>24.4</v>
      </c>
      <c r="Y127" s="68">
        <v>9.48</v>
      </c>
      <c r="Z127" s="72">
        <v>7.9237974400866751</v>
      </c>
      <c r="AA127" s="68">
        <v>113</v>
      </c>
      <c r="AB127" s="205">
        <v>31.4</v>
      </c>
      <c r="AC127" s="72">
        <v>48.4</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AY127" s="147"/>
      <c r="BA127" s="200"/>
      <c r="BC127" s="147"/>
    </row>
    <row r="128" spans="1:55" s="68" customFormat="1" x14ac:dyDescent="0.2">
      <c r="A128" s="79" t="s">
        <v>756</v>
      </c>
      <c r="B128" s="68" t="s">
        <v>303</v>
      </c>
      <c r="C128" s="68" t="s">
        <v>757</v>
      </c>
      <c r="E128" s="147">
        <v>44420</v>
      </c>
      <c r="F128" s="68" t="s">
        <v>1059</v>
      </c>
      <c r="G128" s="68" t="s">
        <v>1084</v>
      </c>
      <c r="H128" s="68">
        <v>1</v>
      </c>
      <c r="I128" s="68" t="s">
        <v>760</v>
      </c>
      <c r="J128" s="77">
        <v>0.4381944444444445</v>
      </c>
      <c r="K128" s="81">
        <v>3</v>
      </c>
      <c r="L128" s="68">
        <v>1</v>
      </c>
      <c r="M128" s="68" t="s">
        <v>812</v>
      </c>
      <c r="O128" s="131">
        <v>24</v>
      </c>
      <c r="P128" s="131">
        <v>9.2799999999999994</v>
      </c>
      <c r="Q128" s="68">
        <v>1.55</v>
      </c>
      <c r="R128" s="68">
        <v>1.55</v>
      </c>
      <c r="S128" s="131">
        <v>1.55</v>
      </c>
      <c r="T128" s="68">
        <v>1.55</v>
      </c>
      <c r="U128" s="76">
        <v>1</v>
      </c>
      <c r="V128" s="68">
        <v>0.15</v>
      </c>
      <c r="W128" s="77">
        <v>0.26180555555555557</v>
      </c>
      <c r="X128" s="68">
        <v>25.5</v>
      </c>
      <c r="Y128" s="68">
        <v>7.66</v>
      </c>
      <c r="Z128" s="72">
        <v>6.3970316542407986</v>
      </c>
      <c r="AA128" s="68">
        <v>92.7</v>
      </c>
      <c r="AB128" s="205">
        <v>31.8</v>
      </c>
      <c r="AC128" s="72">
        <v>49.1</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AY128" s="147"/>
      <c r="BC128" s="147"/>
    </row>
    <row r="129" spans="1:55" s="68" customFormat="1" x14ac:dyDescent="0.2">
      <c r="A129" s="79" t="s">
        <v>756</v>
      </c>
      <c r="B129" s="68" t="s">
        <v>303</v>
      </c>
      <c r="C129" s="68" t="s">
        <v>764</v>
      </c>
      <c r="E129" s="147">
        <v>44420</v>
      </c>
      <c r="F129" s="68" t="s">
        <v>1059</v>
      </c>
      <c r="G129" s="68" t="s">
        <v>1084</v>
      </c>
      <c r="H129" s="68">
        <v>1</v>
      </c>
      <c r="I129" s="68" t="s">
        <v>760</v>
      </c>
      <c r="J129" s="77">
        <v>0.4381944444444445</v>
      </c>
      <c r="K129" s="81">
        <v>3</v>
      </c>
      <c r="L129" s="68">
        <v>1</v>
      </c>
      <c r="M129" s="68" t="s">
        <v>812</v>
      </c>
      <c r="O129" s="131">
        <v>24</v>
      </c>
      <c r="P129" s="131">
        <v>9.2799999999999994</v>
      </c>
      <c r="Q129" s="68">
        <v>1.55</v>
      </c>
      <c r="R129" s="68">
        <v>1.55</v>
      </c>
      <c r="S129" s="131">
        <v>1.55</v>
      </c>
      <c r="T129" s="68">
        <v>1.55</v>
      </c>
      <c r="U129" s="76">
        <v>1</v>
      </c>
      <c r="V129" s="68">
        <v>0.75</v>
      </c>
      <c r="W129" s="77">
        <v>0.26180555555555557</v>
      </c>
      <c r="X129" s="68">
        <v>25.4</v>
      </c>
      <c r="Y129" s="68">
        <v>7.52</v>
      </c>
      <c r="Z129" s="72">
        <v>6.3007105928566567</v>
      </c>
      <c r="AA129" s="68">
        <v>91.8</v>
      </c>
      <c r="AB129" s="205">
        <v>31.2</v>
      </c>
      <c r="AC129" s="72">
        <v>48.2</v>
      </c>
      <c r="AD129" s="75">
        <v>0.44999999999999996</v>
      </c>
      <c r="AE129" s="72">
        <v>1.4375269745360377</v>
      </c>
      <c r="AF129" s="72">
        <v>0.74007905799999996</v>
      </c>
      <c r="AG129" s="137">
        <v>2.1776060325360378</v>
      </c>
      <c r="AH129" s="72">
        <v>21.625790702928676</v>
      </c>
      <c r="AI129" s="72">
        <v>23.803396735464712</v>
      </c>
      <c r="AJ129" s="72">
        <v>61.151506750012985</v>
      </c>
      <c r="AK129" s="72">
        <v>8.0494263746107553</v>
      </c>
      <c r="AL129" s="72">
        <v>7.5970018115694709</v>
      </c>
      <c r="AM129" s="72">
        <v>29.675217077539429</v>
      </c>
      <c r="AN129" s="137">
        <v>31.85282311007547</v>
      </c>
      <c r="AO129" s="137">
        <v>2.2585714285714293</v>
      </c>
      <c r="AP129" s="137">
        <v>1.6480344742063493</v>
      </c>
      <c r="AQ129" s="72">
        <v>0.57814161058976543</v>
      </c>
      <c r="AR129" s="72">
        <v>3.9066059027777786</v>
      </c>
      <c r="AS129" s="68" t="s">
        <v>763</v>
      </c>
      <c r="AT129" s="68" t="s">
        <v>763</v>
      </c>
      <c r="AU129" s="68" t="s">
        <v>763</v>
      </c>
      <c r="AV129" s="68" t="s">
        <v>763</v>
      </c>
      <c r="AY129" s="147"/>
      <c r="BC129" s="147"/>
    </row>
    <row r="130" spans="1:55" s="68" customFormat="1" x14ac:dyDescent="0.2">
      <c r="A130" s="79" t="s">
        <v>756</v>
      </c>
      <c r="B130" s="68" t="s">
        <v>303</v>
      </c>
      <c r="C130" s="68" t="s">
        <v>765</v>
      </c>
      <c r="E130" s="147">
        <v>44420</v>
      </c>
      <c r="F130" s="68" t="s">
        <v>1059</v>
      </c>
      <c r="G130" s="68" t="s">
        <v>1084</v>
      </c>
      <c r="H130" s="68">
        <v>1</v>
      </c>
      <c r="I130" s="68" t="s">
        <v>760</v>
      </c>
      <c r="J130" s="77">
        <v>0.4381944444444445</v>
      </c>
      <c r="K130" s="81">
        <v>3</v>
      </c>
      <c r="L130" s="68">
        <v>1</v>
      </c>
      <c r="M130" s="68" t="s">
        <v>812</v>
      </c>
      <c r="O130" s="131">
        <v>24</v>
      </c>
      <c r="P130" s="131">
        <v>9.2799999999999994</v>
      </c>
      <c r="Q130" s="68">
        <v>1.55</v>
      </c>
      <c r="R130" s="68">
        <v>1.55</v>
      </c>
      <c r="S130" s="131">
        <v>1.55</v>
      </c>
      <c r="T130" s="68">
        <v>1.55</v>
      </c>
      <c r="U130" s="76">
        <v>1</v>
      </c>
      <c r="V130" s="68">
        <v>1.25</v>
      </c>
      <c r="W130" s="77">
        <v>0.26180555555555557</v>
      </c>
      <c r="X130" s="68">
        <v>25.4</v>
      </c>
      <c r="Y130" s="68">
        <v>7.32</v>
      </c>
      <c r="Z130" s="72">
        <v>6.1019208660772497</v>
      </c>
      <c r="AA130" s="68">
        <v>91.4</v>
      </c>
      <c r="AB130" s="205">
        <v>32.1</v>
      </c>
      <c r="AC130" s="72">
        <v>49.5</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c r="AY130" s="147"/>
      <c r="BC130" s="147"/>
    </row>
    <row r="131" spans="1:55" s="68" customFormat="1" x14ac:dyDescent="0.2">
      <c r="A131" s="79" t="s">
        <v>756</v>
      </c>
      <c r="B131" s="68" t="s">
        <v>303</v>
      </c>
      <c r="C131" s="68" t="s">
        <v>757</v>
      </c>
      <c r="E131" s="147">
        <v>44434</v>
      </c>
      <c r="F131" s="68" t="s">
        <v>1059</v>
      </c>
      <c r="G131" s="68" t="s">
        <v>1084</v>
      </c>
      <c r="H131" s="68">
        <v>1</v>
      </c>
      <c r="I131" s="68" t="s">
        <v>760</v>
      </c>
      <c r="J131" s="77">
        <v>0.4375</v>
      </c>
      <c r="K131" s="81">
        <v>1</v>
      </c>
      <c r="L131" s="68">
        <v>1</v>
      </c>
      <c r="M131" s="68" t="s">
        <v>812</v>
      </c>
      <c r="N131" s="68" t="s">
        <v>808</v>
      </c>
      <c r="O131" s="131">
        <v>20.2</v>
      </c>
      <c r="P131" s="131">
        <v>9.7200000000000006</v>
      </c>
      <c r="Q131" s="68">
        <v>1.4</v>
      </c>
      <c r="R131" s="68">
        <v>1.4</v>
      </c>
      <c r="S131" s="131">
        <v>1.4</v>
      </c>
      <c r="T131" s="68">
        <v>1.4</v>
      </c>
      <c r="U131" s="76">
        <v>1</v>
      </c>
      <c r="V131" s="68">
        <v>0.15</v>
      </c>
      <c r="W131" s="77">
        <v>0.28750000000000003</v>
      </c>
      <c r="X131" s="68">
        <v>25.9</v>
      </c>
      <c r="Y131" s="68">
        <v>6.97</v>
      </c>
      <c r="Z131" s="72">
        <v>5.9266605846891913</v>
      </c>
      <c r="AA131" s="68">
        <v>85.1</v>
      </c>
      <c r="AB131" s="205">
        <v>28.7</v>
      </c>
      <c r="AC131" s="72">
        <v>44.8</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303</v>
      </c>
      <c r="C132" s="68" t="s">
        <v>764</v>
      </c>
      <c r="E132" s="147">
        <v>44434</v>
      </c>
      <c r="F132" s="68" t="s">
        <v>1059</v>
      </c>
      <c r="G132" s="68" t="s">
        <v>1084</v>
      </c>
      <c r="H132" s="68">
        <v>1</v>
      </c>
      <c r="I132" s="68" t="s">
        <v>760</v>
      </c>
      <c r="J132" s="77">
        <v>0.4375</v>
      </c>
      <c r="K132" s="81">
        <v>1</v>
      </c>
      <c r="L132" s="68">
        <v>1</v>
      </c>
      <c r="M132" s="68" t="s">
        <v>812</v>
      </c>
      <c r="N132" s="68" t="s">
        <v>808</v>
      </c>
      <c r="O132" s="131">
        <v>20.2</v>
      </c>
      <c r="P132" s="131">
        <v>9.7200000000000006</v>
      </c>
      <c r="Q132" s="68">
        <v>1.4</v>
      </c>
      <c r="R132" s="68">
        <v>1.4</v>
      </c>
      <c r="S132" s="131">
        <v>1.4</v>
      </c>
      <c r="T132" s="68">
        <v>1.4</v>
      </c>
      <c r="U132" s="76">
        <v>1</v>
      </c>
      <c r="V132" s="68">
        <v>0.7</v>
      </c>
      <c r="W132" s="77">
        <v>0.28819444444444448</v>
      </c>
      <c r="X132" s="68">
        <v>26.9</v>
      </c>
      <c r="Y132" s="68">
        <v>6.18</v>
      </c>
      <c r="Z132" s="72">
        <v>5.1846803968294486</v>
      </c>
      <c r="AA132" s="68">
        <v>76.900000000000006</v>
      </c>
      <c r="AB132" s="205">
        <v>31.3</v>
      </c>
      <c r="AC132" s="72">
        <v>48.3</v>
      </c>
      <c r="AD132" s="75">
        <v>0.36052631578947364</v>
      </c>
      <c r="AE132" s="72">
        <v>1.7199542159481109</v>
      </c>
      <c r="AF132" s="72">
        <v>0.16977987899999999</v>
      </c>
      <c r="AG132" s="137">
        <v>1.889734094948111</v>
      </c>
      <c r="AH132" s="72">
        <v>23.12774600505189</v>
      </c>
      <c r="AI132" s="72">
        <v>25.0174801</v>
      </c>
      <c r="AJ132" s="72">
        <v>86.319835463532172</v>
      </c>
      <c r="AK132" s="72">
        <v>11.926073190476803</v>
      </c>
      <c r="AL132" s="72">
        <v>7.2379092501679603</v>
      </c>
      <c r="AM132" s="72">
        <v>35.053819195528689</v>
      </c>
      <c r="AN132" s="137">
        <v>36.9435532904768</v>
      </c>
      <c r="AO132" s="137">
        <v>3.0842857142857145</v>
      </c>
      <c r="AP132" s="137">
        <v>2.964320188492064</v>
      </c>
      <c r="AQ132" s="72">
        <v>0.50991679138316459</v>
      </c>
      <c r="AR132" s="72">
        <v>6.0486059027777781</v>
      </c>
      <c r="AS132" s="68" t="s">
        <v>763</v>
      </c>
      <c r="AT132" s="68" t="s">
        <v>763</v>
      </c>
      <c r="AU132" s="68" t="s">
        <v>763</v>
      </c>
      <c r="AV132" s="68" t="s">
        <v>763</v>
      </c>
    </row>
    <row r="133" spans="1:55" s="68" customFormat="1" x14ac:dyDescent="0.2">
      <c r="A133" s="79" t="s">
        <v>756</v>
      </c>
      <c r="B133" s="68" t="s">
        <v>303</v>
      </c>
      <c r="C133" s="68" t="s">
        <v>765</v>
      </c>
      <c r="E133" s="147">
        <v>44434</v>
      </c>
      <c r="F133" s="68" t="s">
        <v>1059</v>
      </c>
      <c r="G133" s="68" t="s">
        <v>1084</v>
      </c>
      <c r="H133" s="68">
        <v>1</v>
      </c>
      <c r="I133" s="68" t="s">
        <v>760</v>
      </c>
      <c r="J133" s="77">
        <v>0.4375</v>
      </c>
      <c r="K133" s="81">
        <v>1</v>
      </c>
      <c r="L133" s="68">
        <v>1</v>
      </c>
      <c r="M133" s="68" t="s">
        <v>812</v>
      </c>
      <c r="N133" s="68" t="s">
        <v>808</v>
      </c>
      <c r="O133" s="131">
        <v>20.2</v>
      </c>
      <c r="P133" s="131">
        <v>9.7200000000000006</v>
      </c>
      <c r="Q133" s="68">
        <v>1.4</v>
      </c>
      <c r="R133" s="68">
        <v>1.4</v>
      </c>
      <c r="S133" s="131">
        <v>1.4</v>
      </c>
      <c r="T133" s="68">
        <v>1.4</v>
      </c>
      <c r="U133" s="76">
        <v>1</v>
      </c>
      <c r="V133" s="68">
        <v>1.1000000000000001</v>
      </c>
      <c r="W133" s="77">
        <v>0.28819444444444448</v>
      </c>
      <c r="X133" s="68">
        <v>26.6</v>
      </c>
      <c r="Y133" s="68">
        <v>5.65</v>
      </c>
      <c r="Z133" s="72">
        <v>4.7276531381593747</v>
      </c>
      <c r="AA133" s="68">
        <v>72.400000000000006</v>
      </c>
      <c r="AB133" s="205">
        <v>31.7</v>
      </c>
      <c r="AC133" s="72">
        <v>48.9</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5" spans="1:55" x14ac:dyDescent="0.2">
      <c r="A135" s="236" t="s">
        <v>1247</v>
      </c>
      <c r="I135" s="149" t="s">
        <v>1264</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303</v>
      </c>
      <c r="B140" s="102">
        <v>2021</v>
      </c>
      <c r="C140" s="103">
        <v>7</v>
      </c>
      <c r="D140" s="102">
        <v>13</v>
      </c>
      <c r="E140" s="82"/>
      <c r="F140" s="131">
        <v>1.4</v>
      </c>
      <c r="G140" s="131">
        <v>8.44</v>
      </c>
      <c r="H140" s="82"/>
      <c r="I140" s="131"/>
      <c r="J140" s="205">
        <v>29.1</v>
      </c>
      <c r="K140" s="82"/>
      <c r="L140" s="82"/>
      <c r="M140" s="108"/>
      <c r="N140" s="137" t="s">
        <v>763</v>
      </c>
      <c r="O140" s="82"/>
      <c r="P140" s="82"/>
      <c r="Q140" s="82"/>
      <c r="R140" s="140"/>
      <c r="S140" s="137" t="s">
        <v>763</v>
      </c>
      <c r="T140" s="137" t="s">
        <v>763</v>
      </c>
      <c r="U140" s="137" t="s">
        <v>763</v>
      </c>
      <c r="V140" s="85"/>
      <c r="W140" s="85"/>
      <c r="X140" s="85"/>
      <c r="Y140" s="102"/>
      <c r="Z140" s="102" t="b">
        <f>IF(Y140=" ", " ", IF(Y140&gt;0, Y140+273.15))</f>
        <v>0</v>
      </c>
      <c r="AA140" s="102">
        <f>IF(C140&lt;6," ",IF(C140&lt;=9,J140, IF(C140&gt;=10," ")))</f>
        <v>29.1</v>
      </c>
      <c r="AB140" s="102">
        <f>IF(C140&lt;6," ",IF(C140&lt;=9,G140, IF(C140&gt;=10," ")))</f>
        <v>8.44</v>
      </c>
      <c r="AC140" s="104" t="b">
        <f>IF(Y140=" "," ",IF(Y140&gt;0,EXP(-173.4292+249.6339*100/Z140+143.3483*LN(+Z140/100)-21.8492*Z140/100+AA140*(-0.033096+0.014259*Z140/100-0.0017*(Z140/100)^2))*1.4276))</f>
        <v>0</v>
      </c>
      <c r="AD140" s="102" t="b">
        <f>IF(Y140=" "," ",IF(Y140&gt;0,AB140/AC140))</f>
        <v>0</v>
      </c>
      <c r="AE140" s="105">
        <f>IF(C140&lt;6," ",IF(C140&lt;=9,F140, IF(C140&gt;=10," ")))</f>
        <v>1.4</v>
      </c>
      <c r="AF140" s="102" t="str">
        <f>IF(Y140=" "," ",N140)</f>
        <v>NS</v>
      </c>
      <c r="AG140" s="105" t="str">
        <f>IF(C140&lt;6," ",IF(C140&lt;=9,T140, IF(C140&gt;=10," ")))</f>
        <v>NS</v>
      </c>
      <c r="AH140" s="105" t="str">
        <f>IF(C140&lt;6," ",IF(C140&lt;=9,U140, IF(C140&gt;=10," ")))</f>
        <v>NS</v>
      </c>
      <c r="AI140" s="102"/>
      <c r="AJ140" s="106" t="str">
        <f>IF(C140&lt;6," ",IF(C140&lt;=9,S140, IF(C140&gt;=10," ")))</f>
        <v>NS</v>
      </c>
      <c r="AK140" s="107" t="b">
        <f>IF(Y140=" ", " ", IF(Y140&gt;0, AJ140-AF140))</f>
        <v>0</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303</v>
      </c>
      <c r="B141" s="102">
        <v>2021</v>
      </c>
      <c r="C141" s="103">
        <v>7</v>
      </c>
      <c r="D141" s="102">
        <v>13</v>
      </c>
      <c r="E141" s="82"/>
      <c r="F141" s="131">
        <v>1.4</v>
      </c>
      <c r="G141" s="131">
        <v>8.44</v>
      </c>
      <c r="H141" s="82"/>
      <c r="I141" s="131"/>
      <c r="J141" s="205">
        <v>30.4</v>
      </c>
      <c r="K141" s="82"/>
      <c r="L141" s="82"/>
      <c r="M141" s="108"/>
      <c r="N141" s="137">
        <v>2.4157164935864026</v>
      </c>
      <c r="O141" s="82"/>
      <c r="P141" s="82"/>
      <c r="Q141" s="82"/>
      <c r="R141" s="140"/>
      <c r="S141" s="137">
        <v>46.864563559673428</v>
      </c>
      <c r="T141" s="137">
        <v>2.9304761904761918</v>
      </c>
      <c r="U141" s="137">
        <v>2.095296378968253</v>
      </c>
      <c r="V141" s="85"/>
      <c r="W141" s="85"/>
      <c r="X141" s="85"/>
      <c r="Y141" s="102"/>
      <c r="Z141" s="102" t="b">
        <f t="shared" ref="Z141:Z151" si="51">IF(Y141=" ", " ", IF(Y141&gt;0, Y141+273.15))</f>
        <v>0</v>
      </c>
      <c r="AA141" s="102">
        <f t="shared" ref="AA141:AA151" si="52">IF(C141&lt;6," ",IF(C141&lt;=9,J141, IF(C141&gt;=10," ")))</f>
        <v>30.4</v>
      </c>
      <c r="AB141" s="102">
        <f t="shared" ref="AB141:AB151" si="53">IF(C141&lt;6," ",IF(C141&lt;=9,G141, IF(C141&gt;=10," ")))</f>
        <v>8.44</v>
      </c>
      <c r="AC141" s="104" t="b">
        <f t="shared" ref="AC141:AC151" si="54">IF(Y141=" "," ",IF(Y141&gt;0,EXP(-173.4292+249.6339*100/Z141+143.3483*LN(+Z141/100)-21.8492*Z141/100+AA141*(-0.033096+0.014259*Z141/100-0.0017*(Z141/100)^2))*1.4276))</f>
        <v>0</v>
      </c>
      <c r="AD141" s="102" t="b">
        <f t="shared" ref="AD141:AD151" si="55">IF(Y141=" "," ",IF(Y141&gt;0,AB141/AC141))</f>
        <v>0</v>
      </c>
      <c r="AE141" s="105">
        <f t="shared" ref="AE141:AE151" si="56">IF(C141&lt;6," ",IF(C141&lt;=9,F141, IF(C141&gt;=10," ")))</f>
        <v>1.4</v>
      </c>
      <c r="AF141" s="102">
        <f t="shared" ref="AF141:AF151" si="57">IF(Y141=" "," ",N141)</f>
        <v>2.4157164935864026</v>
      </c>
      <c r="AG141" s="105">
        <f t="shared" ref="AG141:AG151" si="58">IF(C141&lt;6," ",IF(C141&lt;=9,T141, IF(C141&gt;=10," ")))</f>
        <v>2.9304761904761918</v>
      </c>
      <c r="AH141" s="105">
        <f t="shared" ref="AH141:AH151" si="59">IF(C141&lt;6," ",IF(C141&lt;=9,U141, IF(C141&gt;=10," ")))</f>
        <v>2.095296378968253</v>
      </c>
      <c r="AI141" s="102" t="b">
        <f t="shared" ref="AI141" si="60">IF(Y141=" ", " ", IF(Y141&gt;0, SUM(AG141:AH141)))</f>
        <v>0</v>
      </c>
      <c r="AJ141" s="106">
        <f t="shared" ref="AJ141:AJ151" si="61">IF(C141&lt;6," ",IF(C141&lt;=9,S141, IF(C141&gt;=10," ")))</f>
        <v>46.864563559673428</v>
      </c>
      <c r="AK141" s="107" t="b">
        <f t="shared" ref="AK141:AK151" si="62">IF(Y141=" ", " ", IF(Y141&gt;0, AJ141-AF141))</f>
        <v>0</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303</v>
      </c>
      <c r="B142" s="102">
        <v>2021</v>
      </c>
      <c r="C142" s="103">
        <v>7</v>
      </c>
      <c r="D142" s="102">
        <v>13</v>
      </c>
      <c r="E142" s="82"/>
      <c r="F142" s="131">
        <v>1.4</v>
      </c>
      <c r="G142" s="131">
        <v>8.44</v>
      </c>
      <c r="H142" s="82"/>
      <c r="I142" s="131"/>
      <c r="J142" s="205">
        <v>29.1</v>
      </c>
      <c r="K142" s="82"/>
      <c r="L142" s="82"/>
      <c r="M142" s="108"/>
      <c r="N142" s="137" t="s">
        <v>763</v>
      </c>
      <c r="O142" s="82"/>
      <c r="P142" s="82"/>
      <c r="Q142" s="82"/>
      <c r="R142" s="140"/>
      <c r="S142" s="137" t="s">
        <v>763</v>
      </c>
      <c r="T142" s="137" t="s">
        <v>763</v>
      </c>
      <c r="U142" s="137" t="s">
        <v>763</v>
      </c>
      <c r="V142" s="85"/>
      <c r="W142" s="85"/>
      <c r="X142" s="85"/>
      <c r="Y142" s="102"/>
      <c r="Z142" s="102" t="b">
        <f t="shared" si="51"/>
        <v>0</v>
      </c>
      <c r="AA142" s="102">
        <f t="shared" si="52"/>
        <v>29.1</v>
      </c>
      <c r="AB142" s="102">
        <f t="shared" si="53"/>
        <v>8.44</v>
      </c>
      <c r="AC142" s="104" t="b">
        <f t="shared" si="54"/>
        <v>0</v>
      </c>
      <c r="AD142" s="102" t="b">
        <f t="shared" si="55"/>
        <v>0</v>
      </c>
      <c r="AE142" s="105">
        <f t="shared" si="56"/>
        <v>1.4</v>
      </c>
      <c r="AF142" s="102" t="str">
        <f t="shared" si="57"/>
        <v>NS</v>
      </c>
      <c r="AG142" s="105" t="str">
        <f t="shared" si="58"/>
        <v>NS</v>
      </c>
      <c r="AH142" s="105" t="str">
        <f t="shared" si="59"/>
        <v>NS</v>
      </c>
      <c r="AI142" s="102"/>
      <c r="AJ142" s="106" t="str">
        <f t="shared" si="61"/>
        <v>NS</v>
      </c>
      <c r="AK142" s="107" t="b">
        <f t="shared" si="62"/>
        <v>0</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303</v>
      </c>
      <c r="B143" s="102">
        <v>2021</v>
      </c>
      <c r="C143" s="103">
        <v>7</v>
      </c>
      <c r="D143" s="102">
        <v>27</v>
      </c>
      <c r="E143" s="82"/>
      <c r="F143" s="131">
        <v>1.6</v>
      </c>
      <c r="G143" s="131">
        <v>9.8000000000000007</v>
      </c>
      <c r="H143" s="82"/>
      <c r="I143" s="131">
        <v>18.399999999999999</v>
      </c>
      <c r="J143" s="205">
        <v>29.4</v>
      </c>
      <c r="K143" s="82"/>
      <c r="L143" s="82"/>
      <c r="M143" s="108"/>
      <c r="N143" s="137" t="s">
        <v>763</v>
      </c>
      <c r="O143" s="82"/>
      <c r="P143" s="82"/>
      <c r="Q143" s="82"/>
      <c r="R143" s="140"/>
      <c r="S143" s="137" t="s">
        <v>763</v>
      </c>
      <c r="T143" s="137" t="s">
        <v>763</v>
      </c>
      <c r="U143" s="137" t="s">
        <v>763</v>
      </c>
      <c r="V143" s="85"/>
      <c r="W143" s="85"/>
      <c r="X143" s="85"/>
      <c r="Y143" s="102">
        <f t="shared" ref="Y143:Y151" si="63">IF(C143&lt;6," ",IF(C143&lt;=9,I143, IF(C143&gt;=10," ")))</f>
        <v>18.399999999999999</v>
      </c>
      <c r="Z143" s="102">
        <f t="shared" si="51"/>
        <v>291.54999999999995</v>
      </c>
      <c r="AA143" s="102">
        <f t="shared" si="52"/>
        <v>29.4</v>
      </c>
      <c r="AB143" s="102">
        <f t="shared" si="53"/>
        <v>9.8000000000000007</v>
      </c>
      <c r="AC143" s="104">
        <f t="shared" si="54"/>
        <v>7.8572259813629381</v>
      </c>
      <c r="AD143" s="102">
        <f t="shared" si="55"/>
        <v>1.2472595319576214</v>
      </c>
      <c r="AE143" s="105">
        <f t="shared" si="56"/>
        <v>1.6</v>
      </c>
      <c r="AF143" s="102" t="str">
        <f t="shared" si="57"/>
        <v>NS</v>
      </c>
      <c r="AG143" s="105" t="str">
        <f t="shared" si="58"/>
        <v>NS</v>
      </c>
      <c r="AH143" s="105" t="str">
        <f t="shared" si="59"/>
        <v>NS</v>
      </c>
      <c r="AI143" s="102"/>
      <c r="AJ143" s="106" t="str">
        <f t="shared" si="61"/>
        <v>NS</v>
      </c>
      <c r="AK143" s="107" t="e">
        <f t="shared" si="62"/>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303</v>
      </c>
      <c r="B144" s="102">
        <v>2021</v>
      </c>
      <c r="C144" s="103">
        <v>7</v>
      </c>
      <c r="D144" s="102">
        <v>27</v>
      </c>
      <c r="E144" s="82"/>
      <c r="F144" s="131">
        <v>1.6</v>
      </c>
      <c r="G144" s="131">
        <v>9.8000000000000007</v>
      </c>
      <c r="H144" s="82"/>
      <c r="I144" s="131">
        <v>18.399999999999999</v>
      </c>
      <c r="J144" s="205">
        <v>31.4</v>
      </c>
      <c r="K144" s="82"/>
      <c r="L144" s="82"/>
      <c r="M144" s="108"/>
      <c r="N144" s="137">
        <v>1.1051204791538458</v>
      </c>
      <c r="O144" s="82"/>
      <c r="P144" s="82"/>
      <c r="Q144" s="82"/>
      <c r="R144" s="140"/>
      <c r="S144" s="137">
        <v>25.546997861835248</v>
      </c>
      <c r="T144" s="137">
        <v>0.47964285714285715</v>
      </c>
      <c r="U144" s="137">
        <v>0.51018656994047618</v>
      </c>
      <c r="V144" s="85"/>
      <c r="W144" s="85"/>
      <c r="X144" s="85"/>
      <c r="Y144" s="102">
        <f t="shared" si="63"/>
        <v>18.399999999999999</v>
      </c>
      <c r="Z144" s="102">
        <f t="shared" si="51"/>
        <v>291.54999999999995</v>
      </c>
      <c r="AA144" s="102">
        <f t="shared" si="52"/>
        <v>31.4</v>
      </c>
      <c r="AB144" s="102">
        <f t="shared" si="53"/>
        <v>9.8000000000000007</v>
      </c>
      <c r="AC144" s="104">
        <f t="shared" si="54"/>
        <v>7.7639045221031573</v>
      </c>
      <c r="AD144" s="102">
        <f t="shared" si="55"/>
        <v>1.2622514833999128</v>
      </c>
      <c r="AE144" s="105">
        <f t="shared" si="56"/>
        <v>1.6</v>
      </c>
      <c r="AF144" s="102">
        <f t="shared" si="57"/>
        <v>1.1051204791538458</v>
      </c>
      <c r="AG144" s="105">
        <f t="shared" si="58"/>
        <v>0.47964285714285715</v>
      </c>
      <c r="AH144" s="105">
        <f t="shared" si="59"/>
        <v>0.51018656994047618</v>
      </c>
      <c r="AI144" s="102">
        <f t="shared" ref="AI144" si="64">IF(Y144=" ", " ", IF(Y144&gt;0, SUM(AG144:AH144)))</f>
        <v>0.98982942708333332</v>
      </c>
      <c r="AJ144" s="106">
        <f t="shared" si="61"/>
        <v>25.546997861835248</v>
      </c>
      <c r="AK144" s="107">
        <f t="shared" si="62"/>
        <v>24.441877382681401</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303</v>
      </c>
      <c r="B145" s="102">
        <v>2021</v>
      </c>
      <c r="C145" s="103">
        <v>7</v>
      </c>
      <c r="D145" s="102">
        <v>27</v>
      </c>
      <c r="E145" s="82"/>
      <c r="F145" s="131">
        <v>1.6</v>
      </c>
      <c r="G145" s="131">
        <v>9.8000000000000007</v>
      </c>
      <c r="H145" s="82"/>
      <c r="I145" s="131">
        <v>18.399999999999999</v>
      </c>
      <c r="J145" s="205">
        <v>31.4</v>
      </c>
      <c r="K145" s="82"/>
      <c r="L145" s="82"/>
      <c r="M145" s="108"/>
      <c r="N145" s="137" t="s">
        <v>763</v>
      </c>
      <c r="O145" s="82"/>
      <c r="P145" s="82"/>
      <c r="Q145" s="82"/>
      <c r="R145" s="140"/>
      <c r="S145" s="137" t="s">
        <v>763</v>
      </c>
      <c r="T145" s="137" t="s">
        <v>763</v>
      </c>
      <c r="U145" s="137" t="s">
        <v>763</v>
      </c>
      <c r="V145" s="85"/>
      <c r="W145" s="85"/>
      <c r="X145" s="85"/>
      <c r="Y145" s="102">
        <f t="shared" si="63"/>
        <v>18.399999999999999</v>
      </c>
      <c r="Z145" s="102">
        <f t="shared" si="51"/>
        <v>291.54999999999995</v>
      </c>
      <c r="AA145" s="102">
        <f t="shared" si="52"/>
        <v>31.4</v>
      </c>
      <c r="AB145" s="102">
        <f t="shared" si="53"/>
        <v>9.8000000000000007</v>
      </c>
      <c r="AC145" s="104">
        <f t="shared" si="54"/>
        <v>7.7639045221031573</v>
      </c>
      <c r="AD145" s="102">
        <f t="shared" si="55"/>
        <v>1.2622514833999128</v>
      </c>
      <c r="AE145" s="105">
        <f t="shared" si="56"/>
        <v>1.6</v>
      </c>
      <c r="AF145" s="102" t="str">
        <f t="shared" si="57"/>
        <v>NS</v>
      </c>
      <c r="AG145" s="105" t="str">
        <f t="shared" si="58"/>
        <v>NS</v>
      </c>
      <c r="AH145" s="105" t="str">
        <f t="shared" si="59"/>
        <v>NS</v>
      </c>
      <c r="AI145" s="102"/>
      <c r="AJ145" s="106" t="str">
        <f t="shared" si="61"/>
        <v>NS</v>
      </c>
      <c r="AK145" s="107" t="e">
        <f t="shared" si="62"/>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303</v>
      </c>
      <c r="B146" s="102">
        <v>2021</v>
      </c>
      <c r="C146" s="103">
        <v>8</v>
      </c>
      <c r="D146" s="102">
        <v>12</v>
      </c>
      <c r="E146" s="82"/>
      <c r="F146" s="131">
        <v>1.55</v>
      </c>
      <c r="G146" s="131">
        <v>9.2799999999999994</v>
      </c>
      <c r="H146" s="82"/>
      <c r="I146" s="131">
        <v>24</v>
      </c>
      <c r="J146" s="205">
        <v>31.8</v>
      </c>
      <c r="K146" s="82"/>
      <c r="L146" s="82"/>
      <c r="M146" s="82"/>
      <c r="N146" s="137" t="s">
        <v>763</v>
      </c>
      <c r="O146" s="82"/>
      <c r="P146" s="82"/>
      <c r="Q146" s="82"/>
      <c r="R146" s="140"/>
      <c r="S146" s="137" t="s">
        <v>763</v>
      </c>
      <c r="T146" s="137" t="s">
        <v>763</v>
      </c>
      <c r="U146" s="137" t="s">
        <v>763</v>
      </c>
      <c r="V146" s="85"/>
      <c r="W146" s="85"/>
      <c r="X146" s="85"/>
      <c r="Y146" s="102">
        <f t="shared" si="63"/>
        <v>24</v>
      </c>
      <c r="Z146" s="102">
        <f t="shared" si="51"/>
        <v>297.14999999999998</v>
      </c>
      <c r="AA146" s="102">
        <f t="shared" si="52"/>
        <v>31.8</v>
      </c>
      <c r="AB146" s="102">
        <f t="shared" si="53"/>
        <v>9.2799999999999994</v>
      </c>
      <c r="AC146" s="104">
        <f t="shared" si="54"/>
        <v>6.9919854950067331</v>
      </c>
      <c r="AD146" s="102">
        <f t="shared" si="55"/>
        <v>1.3272338746450822</v>
      </c>
      <c r="AE146" s="105">
        <f t="shared" si="56"/>
        <v>1.55</v>
      </c>
      <c r="AF146" s="102" t="str">
        <f t="shared" si="57"/>
        <v>NS</v>
      </c>
      <c r="AG146" s="105" t="str">
        <f t="shared" si="58"/>
        <v>NS</v>
      </c>
      <c r="AH146" s="105" t="str">
        <f t="shared" si="59"/>
        <v>NS</v>
      </c>
      <c r="AI146" s="102"/>
      <c r="AJ146" s="106" t="str">
        <f t="shared" si="61"/>
        <v>NS</v>
      </c>
      <c r="AK146" s="107" t="e">
        <f t="shared" si="62"/>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303</v>
      </c>
      <c r="B147" s="102">
        <v>2021</v>
      </c>
      <c r="C147" s="103">
        <v>8</v>
      </c>
      <c r="D147" s="102">
        <v>12</v>
      </c>
      <c r="E147" s="82"/>
      <c r="F147" s="131">
        <v>1.55</v>
      </c>
      <c r="G147" s="131">
        <v>9.2799999999999994</v>
      </c>
      <c r="H147" s="82"/>
      <c r="I147" s="131">
        <v>24</v>
      </c>
      <c r="J147" s="205">
        <v>31.2</v>
      </c>
      <c r="K147" s="82"/>
      <c r="L147" s="82"/>
      <c r="M147" s="82"/>
      <c r="N147" s="137">
        <v>2.1776060325360378</v>
      </c>
      <c r="O147" s="82"/>
      <c r="P147" s="82"/>
      <c r="Q147" s="82"/>
      <c r="R147" s="140"/>
      <c r="S147" s="137">
        <v>31.85282311007547</v>
      </c>
      <c r="T147" s="137">
        <v>2.2585714285714293</v>
      </c>
      <c r="U147" s="137">
        <v>1.6480344742063493</v>
      </c>
      <c r="V147" s="85"/>
      <c r="W147" s="85"/>
      <c r="X147" s="85"/>
      <c r="Y147" s="102">
        <f t="shared" si="63"/>
        <v>24</v>
      </c>
      <c r="Z147" s="102">
        <f t="shared" si="51"/>
        <v>297.14999999999998</v>
      </c>
      <c r="AA147" s="102">
        <f t="shared" si="52"/>
        <v>31.2</v>
      </c>
      <c r="AB147" s="102">
        <f t="shared" si="53"/>
        <v>9.2799999999999994</v>
      </c>
      <c r="AC147" s="104">
        <f t="shared" si="54"/>
        <v>7.0160908308706045</v>
      </c>
      <c r="AD147" s="102">
        <f t="shared" si="55"/>
        <v>1.3226738683553323</v>
      </c>
      <c r="AE147" s="105">
        <f t="shared" si="56"/>
        <v>1.55</v>
      </c>
      <c r="AF147" s="102">
        <f t="shared" si="57"/>
        <v>2.1776060325360378</v>
      </c>
      <c r="AG147" s="105">
        <f t="shared" si="58"/>
        <v>2.2585714285714293</v>
      </c>
      <c r="AH147" s="105">
        <f t="shared" si="59"/>
        <v>1.6480344742063493</v>
      </c>
      <c r="AI147" s="102">
        <f t="shared" ref="AI147" si="65">IF(Y147=" ", " ", IF(Y147&gt;0, SUM(AG147:AH147)))</f>
        <v>3.9066059027777786</v>
      </c>
      <c r="AJ147" s="106">
        <f t="shared" si="61"/>
        <v>31.85282311007547</v>
      </c>
      <c r="AK147" s="107">
        <f t="shared" si="62"/>
        <v>29.675217077539433</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303</v>
      </c>
      <c r="B148" s="102">
        <v>2021</v>
      </c>
      <c r="C148" s="132">
        <v>8</v>
      </c>
      <c r="D148" s="82">
        <v>12</v>
      </c>
      <c r="E148" s="85"/>
      <c r="F148" s="131">
        <v>1.55</v>
      </c>
      <c r="G148" s="131">
        <v>9.2799999999999994</v>
      </c>
      <c r="H148" s="85"/>
      <c r="I148" s="131">
        <v>24</v>
      </c>
      <c r="J148" s="205">
        <v>32.1</v>
      </c>
      <c r="K148" s="85"/>
      <c r="L148" s="85"/>
      <c r="M148" s="85"/>
      <c r="N148" s="137" t="s">
        <v>763</v>
      </c>
      <c r="O148" s="85"/>
      <c r="P148" s="85"/>
      <c r="Q148" s="85"/>
      <c r="R148" s="140"/>
      <c r="S148" s="137" t="s">
        <v>763</v>
      </c>
      <c r="T148" s="137" t="s">
        <v>763</v>
      </c>
      <c r="U148" s="137" t="s">
        <v>763</v>
      </c>
      <c r="V148" s="85"/>
      <c r="W148" s="85"/>
      <c r="X148" s="85"/>
      <c r="Y148" s="85">
        <f t="shared" si="63"/>
        <v>24</v>
      </c>
      <c r="Z148" s="82">
        <f t="shared" si="51"/>
        <v>297.14999999999998</v>
      </c>
      <c r="AA148" s="85">
        <f t="shared" si="52"/>
        <v>32.1</v>
      </c>
      <c r="AB148" s="85">
        <f t="shared" si="53"/>
        <v>9.2799999999999994</v>
      </c>
      <c r="AC148" s="110">
        <f t="shared" si="54"/>
        <v>6.979963902091753</v>
      </c>
      <c r="AD148" s="82">
        <f t="shared" si="55"/>
        <v>1.3295197697539629</v>
      </c>
      <c r="AE148" s="111">
        <f t="shared" si="56"/>
        <v>1.55</v>
      </c>
      <c r="AF148" s="82" t="str">
        <f t="shared" si="57"/>
        <v>NS</v>
      </c>
      <c r="AG148" s="111" t="str">
        <f t="shared" si="58"/>
        <v>NS</v>
      </c>
      <c r="AH148" s="111" t="str">
        <f t="shared" si="59"/>
        <v>NS</v>
      </c>
      <c r="AI148" s="102"/>
      <c r="AJ148" s="112" t="str">
        <f t="shared" si="61"/>
        <v>NS</v>
      </c>
      <c r="AK148" s="113" t="e">
        <f t="shared" si="62"/>
        <v>#VALUE!</v>
      </c>
      <c r="AL148" s="82"/>
      <c r="AM148" s="82">
        <f>AD154</f>
        <v>1.2908601643614486</v>
      </c>
      <c r="AN148" s="82">
        <f>AE154</f>
        <v>1.4874999999999998</v>
      </c>
      <c r="AO148" s="82">
        <f>AF154</f>
        <v>1.8970442750560994</v>
      </c>
      <c r="AP148" s="82">
        <f>AI154</f>
        <v>3.6483470775462963</v>
      </c>
      <c r="AQ148" s="113">
        <f>AK154</f>
        <v>29.723637885249843</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303</v>
      </c>
      <c r="B149" s="102">
        <v>2021</v>
      </c>
      <c r="C149" s="132">
        <v>8</v>
      </c>
      <c r="D149" s="82">
        <v>26</v>
      </c>
      <c r="E149" s="85"/>
      <c r="F149" s="131">
        <v>1.4</v>
      </c>
      <c r="G149" s="131">
        <v>9.7200000000000006</v>
      </c>
      <c r="H149" s="85"/>
      <c r="I149" s="131">
        <v>20.2</v>
      </c>
      <c r="J149" s="205">
        <v>28.7</v>
      </c>
      <c r="K149" s="85"/>
      <c r="L149" s="85"/>
      <c r="M149" s="85"/>
      <c r="N149" s="137" t="s">
        <v>763</v>
      </c>
      <c r="O149" s="85"/>
      <c r="P149" s="85"/>
      <c r="Q149" s="85"/>
      <c r="R149" s="140"/>
      <c r="S149" s="137" t="s">
        <v>763</v>
      </c>
      <c r="T149" s="137" t="s">
        <v>763</v>
      </c>
      <c r="U149" s="137" t="s">
        <v>763</v>
      </c>
      <c r="V149" s="85"/>
      <c r="W149" s="85"/>
      <c r="X149" s="85"/>
      <c r="Y149" s="85">
        <f t="shared" si="63"/>
        <v>20.2</v>
      </c>
      <c r="Z149" s="82">
        <f t="shared" si="51"/>
        <v>293.34999999999997</v>
      </c>
      <c r="AA149" s="85">
        <f t="shared" si="52"/>
        <v>28.7</v>
      </c>
      <c r="AB149" s="85">
        <f t="shared" si="53"/>
        <v>9.7200000000000006</v>
      </c>
      <c r="AC149" s="110">
        <f t="shared" si="54"/>
        <v>7.6253046712295793</v>
      </c>
      <c r="AD149" s="82">
        <f t="shared" si="55"/>
        <v>1.2747031651959753</v>
      </c>
      <c r="AE149" s="111">
        <f t="shared" si="56"/>
        <v>1.4</v>
      </c>
      <c r="AF149" s="82" t="str">
        <f t="shared" si="57"/>
        <v>NS</v>
      </c>
      <c r="AG149" s="111" t="str">
        <f t="shared" si="58"/>
        <v>NS</v>
      </c>
      <c r="AH149" s="111" t="str">
        <f t="shared" si="59"/>
        <v>NS</v>
      </c>
      <c r="AI149" s="82"/>
      <c r="AJ149" s="112" t="str">
        <f t="shared" si="61"/>
        <v>NS</v>
      </c>
      <c r="AK149" s="113" t="e">
        <f t="shared" si="62"/>
        <v>#VALUE!</v>
      </c>
      <c r="AL149" s="85"/>
      <c r="AM149" s="82"/>
      <c r="AN149" s="82"/>
      <c r="AO149" s="82"/>
      <c r="AP149" s="85"/>
      <c r="AQ149" s="82"/>
      <c r="AR149" s="82"/>
      <c r="AS149" s="115">
        <f>((LN(AM148)-LN(0.4))/(LN(0.9)-LN(0.4))*100)</f>
        <v>144.47599789590723</v>
      </c>
      <c r="AT149" s="120">
        <f>((LN(AN148)-LN(0.6))/(LN(3)-LN(0.6))*100)</f>
        <v>56.412395606519794</v>
      </c>
      <c r="AU149" s="115">
        <f>((LN(AO148)-LN(10))/(LN(1)-LN(10))*100)</f>
        <v>72.19225330079307</v>
      </c>
      <c r="AV149" s="115">
        <f>((LN(AP148)-LN(10))/(LN(3)-LN(10))*100)</f>
        <v>83.748642810992536</v>
      </c>
      <c r="AW149" s="115">
        <f>((LN(AQ148)-LN(43))/(LN(20)-LN(43))*100)</f>
        <v>48.239452752418451</v>
      </c>
      <c r="AX149" s="82"/>
      <c r="AY149" s="82"/>
      <c r="AZ149" s="82"/>
      <c r="BA149" s="82"/>
      <c r="BB149" s="82"/>
    </row>
    <row r="150" spans="1:54" ht="16" x14ac:dyDescent="0.2">
      <c r="A150" s="101" t="s">
        <v>303</v>
      </c>
      <c r="B150" s="102">
        <v>2021</v>
      </c>
      <c r="C150" s="132">
        <v>8</v>
      </c>
      <c r="D150" s="82">
        <v>26</v>
      </c>
      <c r="E150" s="85"/>
      <c r="F150" s="131">
        <v>1.4</v>
      </c>
      <c r="G150" s="131">
        <v>9.7200000000000006</v>
      </c>
      <c r="H150" s="85"/>
      <c r="I150" s="131">
        <v>20.2</v>
      </c>
      <c r="J150" s="205">
        <v>31.3</v>
      </c>
      <c r="K150" s="85"/>
      <c r="L150" s="85"/>
      <c r="M150" s="85"/>
      <c r="N150" s="137">
        <v>1.889734094948111</v>
      </c>
      <c r="O150" s="85"/>
      <c r="P150" s="85"/>
      <c r="Q150" s="85"/>
      <c r="R150" s="140"/>
      <c r="S150" s="137">
        <v>36.9435532904768</v>
      </c>
      <c r="T150" s="137">
        <v>3.0842857142857145</v>
      </c>
      <c r="U150" s="137">
        <v>2.964320188492064</v>
      </c>
      <c r="V150" s="85"/>
      <c r="W150" s="85"/>
      <c r="X150" s="85"/>
      <c r="Y150" s="85">
        <f t="shared" si="63"/>
        <v>20.2</v>
      </c>
      <c r="Z150" s="82">
        <f t="shared" si="51"/>
        <v>293.34999999999997</v>
      </c>
      <c r="AA150" s="85">
        <f t="shared" si="52"/>
        <v>31.3</v>
      </c>
      <c r="AB150" s="85">
        <f t="shared" si="53"/>
        <v>9.7200000000000006</v>
      </c>
      <c r="AC150" s="110">
        <f t="shared" si="54"/>
        <v>7.5092945839611742</v>
      </c>
      <c r="AD150" s="82">
        <f t="shared" si="55"/>
        <v>1.294395883837157</v>
      </c>
      <c r="AE150" s="111">
        <f t="shared" si="56"/>
        <v>1.4</v>
      </c>
      <c r="AF150" s="82">
        <f t="shared" si="57"/>
        <v>1.889734094948111</v>
      </c>
      <c r="AG150" s="111">
        <f t="shared" si="58"/>
        <v>3.0842857142857145</v>
      </c>
      <c r="AH150" s="111">
        <f t="shared" si="59"/>
        <v>2.964320188492064</v>
      </c>
      <c r="AI150" s="102">
        <f t="shared" ref="AI150" si="66">IF(Y150=" ", " ", IF(Y150&gt;0, SUM(AG150:AH150)))</f>
        <v>6.0486059027777781</v>
      </c>
      <c r="AJ150" s="112">
        <f t="shared" si="61"/>
        <v>36.9435532904768</v>
      </c>
      <c r="AK150" s="113">
        <f t="shared" si="62"/>
        <v>35.053819195528689</v>
      </c>
      <c r="AL150" s="82"/>
      <c r="AM150" s="85"/>
      <c r="AN150" s="85"/>
      <c r="AO150" s="85"/>
      <c r="AP150" s="128" t="s">
        <v>1237</v>
      </c>
      <c r="AQ150" s="85"/>
      <c r="AR150" s="82"/>
      <c r="AS150" s="82">
        <f>IF(AS149&gt;100, 100, IF(AS149&lt;0, 0, AS149))</f>
        <v>100</v>
      </c>
      <c r="AT150" s="82">
        <f t="shared" ref="AT150:AW150" si="67">IF(AT149&gt;100, 100, IF(AT149&lt;0, 0, AT149))</f>
        <v>56.412395606519794</v>
      </c>
      <c r="AU150" s="82">
        <f t="shared" si="67"/>
        <v>72.19225330079307</v>
      </c>
      <c r="AV150" s="82">
        <f t="shared" si="67"/>
        <v>83.748642810992536</v>
      </c>
      <c r="AW150" s="82">
        <f t="shared" si="67"/>
        <v>48.239452752418451</v>
      </c>
      <c r="AX150" s="129">
        <f>AVERAGE(AS150:AW150)</f>
        <v>72.118548894144766</v>
      </c>
      <c r="AY150" s="84"/>
      <c r="AZ150" s="84"/>
      <c r="BA150" s="84" t="str">
        <f>IF(AX150&gt;65, "Acceptable; Ongoing Protection is Required", "Unacceptable; Immediate Restoration is Required")</f>
        <v>Acceptable; Ongoing Protection is Required</v>
      </c>
      <c r="BB150" s="82"/>
    </row>
    <row r="151" spans="1:54" ht="16" x14ac:dyDescent="0.2">
      <c r="A151" s="101" t="s">
        <v>303</v>
      </c>
      <c r="B151" s="102">
        <v>2021</v>
      </c>
      <c r="C151" s="132">
        <v>8</v>
      </c>
      <c r="D151" s="82">
        <v>26</v>
      </c>
      <c r="E151" s="85"/>
      <c r="F151" s="131">
        <v>1.4</v>
      </c>
      <c r="G151" s="131">
        <v>9.7200000000000006</v>
      </c>
      <c r="H151" s="85"/>
      <c r="I151" s="131">
        <v>20.2</v>
      </c>
      <c r="J151" s="205">
        <v>31.7</v>
      </c>
      <c r="K151" s="85"/>
      <c r="L151" s="85"/>
      <c r="M151" s="85"/>
      <c r="N151" s="137" t="s">
        <v>763</v>
      </c>
      <c r="O151" s="85"/>
      <c r="P151" s="85"/>
      <c r="Q151" s="85"/>
      <c r="R151" s="140"/>
      <c r="S151" s="137" t="s">
        <v>763</v>
      </c>
      <c r="T151" s="137" t="s">
        <v>763</v>
      </c>
      <c r="U151" s="137" t="s">
        <v>763</v>
      </c>
      <c r="V151" s="85"/>
      <c r="W151" s="85"/>
      <c r="X151" s="85"/>
      <c r="Y151" s="85">
        <f t="shared" si="63"/>
        <v>20.2</v>
      </c>
      <c r="Z151" s="82">
        <f t="shared" si="51"/>
        <v>293.34999999999997</v>
      </c>
      <c r="AA151" s="85">
        <f t="shared" si="52"/>
        <v>31.7</v>
      </c>
      <c r="AB151" s="85">
        <f t="shared" si="53"/>
        <v>9.7200000000000006</v>
      </c>
      <c r="AC151" s="110">
        <f t="shared" si="54"/>
        <v>7.4916042082518546</v>
      </c>
      <c r="AD151" s="82">
        <f t="shared" si="55"/>
        <v>1.2974524187080803</v>
      </c>
      <c r="AE151" s="111">
        <f t="shared" si="56"/>
        <v>1.4</v>
      </c>
      <c r="AF151" s="82" t="str">
        <f t="shared" si="57"/>
        <v>NS</v>
      </c>
      <c r="AG151" s="111" t="str">
        <f t="shared" si="58"/>
        <v>NS</v>
      </c>
      <c r="AH151" s="111" t="str">
        <f t="shared" si="59"/>
        <v>NS</v>
      </c>
      <c r="AI151" s="82"/>
      <c r="AJ151" s="112" t="str">
        <f t="shared" si="61"/>
        <v>NS</v>
      </c>
      <c r="AK151" s="113" t="e">
        <f t="shared" si="62"/>
        <v>#VALUE!</v>
      </c>
      <c r="AL151" s="85"/>
      <c r="AM151" s="85"/>
      <c r="AN151" s="85"/>
      <c r="AO151" s="85"/>
      <c r="AP151" s="85"/>
      <c r="AQ151" s="85"/>
      <c r="AR151" s="85"/>
      <c r="AS151" s="85"/>
      <c r="AT151" s="85"/>
      <c r="AU151" s="85"/>
      <c r="AV151" s="85"/>
      <c r="AW151" s="126" t="s">
        <v>1238</v>
      </c>
      <c r="AX151" s="126">
        <f>AVERAGE(AS150:AW150)</f>
        <v>72.118548894144766</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1.2908601643614486</v>
      </c>
      <c r="AE154" s="84">
        <f>_xlfn.AGGREGATE(1, 6,AE139:AE151)</f>
        <v>1.4874999999999998</v>
      </c>
      <c r="AF154" s="84">
        <f>_xlfn.AGGREGATE(1, 6,AF139:AF151)</f>
        <v>1.8970442750560994</v>
      </c>
      <c r="AG154" s="82"/>
      <c r="AH154" s="82"/>
      <c r="AI154" s="84">
        <f>_xlfn.AGGREGATE(1, 6,AI139:AI151)</f>
        <v>3.6483470775462963</v>
      </c>
      <c r="AJ154" s="82"/>
      <c r="AK154" s="84">
        <f>_xlfn.AGGREGATE(1, 6,AK139:AK151)</f>
        <v>29.723637885249843</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1.2908601643614486</v>
      </c>
      <c r="AE155" s="126">
        <f>AVERAGE(AE139:AE151)</f>
        <v>1.4874999999999998</v>
      </c>
      <c r="AF155" s="126">
        <f>AVERAGE(AF139:AF151)</f>
        <v>1.8970442750560994</v>
      </c>
      <c r="AG155" s="126"/>
      <c r="AH155" s="126"/>
      <c r="AI155" s="126">
        <f>AVERAGE(AI139:AI151)</f>
        <v>3.6483470775462963</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303</v>
      </c>
      <c r="C162" s="68" t="s">
        <v>757</v>
      </c>
      <c r="E162" s="69">
        <v>44757</v>
      </c>
      <c r="F162" s="68" t="s">
        <v>1143</v>
      </c>
      <c r="G162" s="68" t="s">
        <v>52</v>
      </c>
      <c r="H162" t="s">
        <v>1150</v>
      </c>
      <c r="I162" s="68">
        <v>0</v>
      </c>
      <c r="J162" s="68" t="s">
        <v>760</v>
      </c>
      <c r="K162" s="77">
        <v>0.37083333333333335</v>
      </c>
      <c r="L162" s="68">
        <v>2</v>
      </c>
      <c r="M162" s="68">
        <v>1</v>
      </c>
      <c r="N162" s="68" t="s">
        <v>757</v>
      </c>
      <c r="O162" s="68" t="s">
        <v>761</v>
      </c>
      <c r="P162" s="68">
        <v>0.8</v>
      </c>
      <c r="Q162" s="68" t="s">
        <v>761</v>
      </c>
      <c r="R162" s="68" t="s">
        <v>761</v>
      </c>
      <c r="S162" s="131">
        <v>0.8</v>
      </c>
      <c r="T162" s="76">
        <v>1</v>
      </c>
      <c r="U162" s="131">
        <v>9.6199999999999992</v>
      </c>
      <c r="V162" s="131">
        <v>19.899999999999999</v>
      </c>
      <c r="W162" s="71">
        <v>0.31805555555555554</v>
      </c>
      <c r="X162" s="68">
        <v>0.15</v>
      </c>
      <c r="Y162" s="68">
        <v>25.2</v>
      </c>
      <c r="Z162" s="68">
        <v>6.5</v>
      </c>
      <c r="AA162" s="72">
        <v>5.5792956363100545</v>
      </c>
      <c r="AB162" s="73">
        <v>84.1</v>
      </c>
      <c r="AC162" s="134">
        <v>26.9</v>
      </c>
      <c r="AD162" s="74">
        <v>42</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303</v>
      </c>
      <c r="C163" s="68" t="s">
        <v>764</v>
      </c>
      <c r="E163" s="69">
        <v>44757</v>
      </c>
      <c r="F163" s="68" t="s">
        <v>1143</v>
      </c>
      <c r="G163" s="68" t="s">
        <v>52</v>
      </c>
      <c r="H163" t="s">
        <v>1150</v>
      </c>
      <c r="I163" s="68">
        <v>0</v>
      </c>
      <c r="J163" s="68" t="s">
        <v>760</v>
      </c>
      <c r="K163" s="77">
        <v>0.37083333333333335</v>
      </c>
      <c r="L163" s="68">
        <v>2</v>
      </c>
      <c r="M163" s="68">
        <v>1</v>
      </c>
      <c r="N163" s="68" t="s">
        <v>757</v>
      </c>
      <c r="O163" s="68" t="s">
        <v>761</v>
      </c>
      <c r="P163" s="68">
        <v>0.8</v>
      </c>
      <c r="Q163" s="68" t="s">
        <v>761</v>
      </c>
      <c r="R163" s="68" t="s">
        <v>761</v>
      </c>
      <c r="S163" s="131">
        <v>0.8</v>
      </c>
      <c r="T163" s="76">
        <v>1</v>
      </c>
      <c r="U163" s="131">
        <v>9.6199999999999992</v>
      </c>
      <c r="V163" s="131">
        <v>19.899999999999999</v>
      </c>
      <c r="W163" s="71">
        <v>0.31597222222222221</v>
      </c>
      <c r="X163" s="68">
        <v>0.4</v>
      </c>
      <c r="Y163" s="68">
        <v>25.4</v>
      </c>
      <c r="Z163" s="68">
        <v>5.9</v>
      </c>
      <c r="AA163" s="72">
        <v>4.9940870182140484</v>
      </c>
      <c r="AB163" s="73">
        <v>85.3</v>
      </c>
      <c r="AC163" s="134">
        <v>29.4</v>
      </c>
      <c r="AD163" s="74">
        <v>46.3</v>
      </c>
      <c r="AE163" s="72">
        <v>0.39690721649484534</v>
      </c>
      <c r="AF163" s="72">
        <v>2.5000000000000001E-2</v>
      </c>
      <c r="AG163" s="72">
        <v>0.30140705998518885</v>
      </c>
      <c r="AH163" s="137">
        <v>0.32640705998518887</v>
      </c>
      <c r="AI163" s="72">
        <v>23.952985130820732</v>
      </c>
      <c r="AJ163" s="75">
        <v>24.279392190805922</v>
      </c>
      <c r="AK163" s="72">
        <v>117.58085470745564</v>
      </c>
      <c r="AL163" s="72">
        <v>16.784967185325442</v>
      </c>
      <c r="AM163" s="72">
        <v>7.0051286612137558</v>
      </c>
      <c r="AN163" s="72">
        <v>40.737952316146178</v>
      </c>
      <c r="AO163" s="137">
        <v>41.064359376131364</v>
      </c>
      <c r="AP163" s="137">
        <v>2.4597429257383969</v>
      </c>
      <c r="AQ163" s="137">
        <v>0.03</v>
      </c>
      <c r="AR163" s="70">
        <v>1</v>
      </c>
      <c r="AS163" s="72">
        <v>2.4897429257383967</v>
      </c>
    </row>
    <row r="164" spans="1:54" x14ac:dyDescent="0.2">
      <c r="A164" t="s">
        <v>756</v>
      </c>
      <c r="B164" s="68" t="s">
        <v>303</v>
      </c>
      <c r="C164" s="68" t="s">
        <v>765</v>
      </c>
      <c r="E164" s="69">
        <v>44757</v>
      </c>
      <c r="F164" s="68" t="s">
        <v>1143</v>
      </c>
      <c r="G164" s="68" t="s">
        <v>52</v>
      </c>
      <c r="H164" t="s">
        <v>1150</v>
      </c>
      <c r="I164" s="68">
        <v>0</v>
      </c>
      <c r="J164" s="68" t="s">
        <v>760</v>
      </c>
      <c r="K164" s="77">
        <v>0.37083333333333335</v>
      </c>
      <c r="L164" s="68">
        <v>2</v>
      </c>
      <c r="M164" s="68">
        <v>1</v>
      </c>
      <c r="N164" s="68" t="s">
        <v>757</v>
      </c>
      <c r="O164" s="68" t="s">
        <v>761</v>
      </c>
      <c r="P164" s="68">
        <v>0.8</v>
      </c>
      <c r="Q164" s="68" t="s">
        <v>761</v>
      </c>
      <c r="R164" s="68" t="s">
        <v>761</v>
      </c>
      <c r="S164" s="131">
        <v>0.8</v>
      </c>
      <c r="T164" s="76">
        <v>1</v>
      </c>
      <c r="U164" s="131">
        <v>9.6199999999999992</v>
      </c>
      <c r="V164" s="131">
        <v>19.899999999999999</v>
      </c>
      <c r="W164" s="71">
        <v>0.31666666666666665</v>
      </c>
      <c r="X164" s="68">
        <v>0.5</v>
      </c>
      <c r="Y164" s="68">
        <v>25.3</v>
      </c>
      <c r="Z164" s="68">
        <v>5.94</v>
      </c>
      <c r="AA164" s="72">
        <v>5.0102638984808134</v>
      </c>
      <c r="AB164" s="73">
        <v>85.6</v>
      </c>
      <c r="AC164" s="134">
        <v>30</v>
      </c>
      <c r="AD164" s="74">
        <v>46.4</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303</v>
      </c>
      <c r="C165" s="68" t="s">
        <v>757</v>
      </c>
      <c r="E165" s="69">
        <v>44771</v>
      </c>
      <c r="F165" s="68" t="s">
        <v>1143</v>
      </c>
      <c r="G165" s="68" t="s">
        <v>52</v>
      </c>
      <c r="H165" t="s">
        <v>1157</v>
      </c>
      <c r="I165" s="68" t="s">
        <v>761</v>
      </c>
      <c r="J165" s="68" t="s">
        <v>760</v>
      </c>
      <c r="K165" s="77">
        <v>0.35347222222222219</v>
      </c>
      <c r="L165" s="68">
        <v>2</v>
      </c>
      <c r="M165" s="68">
        <v>1</v>
      </c>
      <c r="N165" s="68" t="s">
        <v>787</v>
      </c>
      <c r="O165" s="68" t="s">
        <v>816</v>
      </c>
      <c r="P165" s="68">
        <v>0.97</v>
      </c>
      <c r="Q165" s="68" t="s">
        <v>761</v>
      </c>
      <c r="R165" s="68" t="s">
        <v>761</v>
      </c>
      <c r="S165" s="131">
        <v>0.97</v>
      </c>
      <c r="T165" s="76">
        <v>1</v>
      </c>
      <c r="U165" s="131">
        <v>8.36</v>
      </c>
      <c r="V165" s="131">
        <v>24.1</v>
      </c>
      <c r="W165" s="71">
        <v>0.29166666666666669</v>
      </c>
      <c r="X165" s="68">
        <v>0.15</v>
      </c>
      <c r="Y165" s="68">
        <v>26.3</v>
      </c>
      <c r="Z165" s="68">
        <v>6</v>
      </c>
      <c r="AA165" s="72">
        <v>5.1185828596114078</v>
      </c>
      <c r="AB165" s="73">
        <v>74.2</v>
      </c>
      <c r="AC165" s="134">
        <v>28.2</v>
      </c>
      <c r="AD165" s="74">
        <v>44</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303</v>
      </c>
      <c r="C166" s="68" t="s">
        <v>764</v>
      </c>
      <c r="E166" s="69">
        <v>44771</v>
      </c>
      <c r="F166" s="68" t="s">
        <v>1143</v>
      </c>
      <c r="G166" s="68" t="s">
        <v>52</v>
      </c>
      <c r="H166" t="s">
        <v>1157</v>
      </c>
      <c r="I166" s="68" t="s">
        <v>761</v>
      </c>
      <c r="J166" s="68" t="s">
        <v>760</v>
      </c>
      <c r="K166" s="77">
        <v>0.35347222222222219</v>
      </c>
      <c r="L166" s="68">
        <v>2</v>
      </c>
      <c r="M166" s="68">
        <v>1</v>
      </c>
      <c r="N166" s="68" t="s">
        <v>787</v>
      </c>
      <c r="O166" s="68" t="s">
        <v>816</v>
      </c>
      <c r="P166" s="68">
        <v>0.97</v>
      </c>
      <c r="Q166" s="68" t="s">
        <v>761</v>
      </c>
      <c r="R166" s="68" t="s">
        <v>761</v>
      </c>
      <c r="S166" s="131">
        <v>0.97</v>
      </c>
      <c r="T166" s="76">
        <v>1</v>
      </c>
      <c r="U166" s="131">
        <v>8.36</v>
      </c>
      <c r="V166" s="131">
        <v>24.1</v>
      </c>
      <c r="W166" s="71">
        <v>0.29166666666666669</v>
      </c>
      <c r="X166" s="68">
        <v>0.48499999999999999</v>
      </c>
      <c r="Y166" s="68">
        <v>26.3</v>
      </c>
      <c r="Z166" s="68">
        <v>5.6</v>
      </c>
      <c r="AA166" s="72">
        <v>4.7344718123766629</v>
      </c>
      <c r="AB166" s="73">
        <v>73.400000000000006</v>
      </c>
      <c r="AC166" s="134">
        <v>29.8</v>
      </c>
      <c r="AD166" s="74">
        <v>46.2</v>
      </c>
      <c r="AE166" s="72">
        <v>0.6022182751520001</v>
      </c>
      <c r="AF166" s="72">
        <v>0.68701120883711209</v>
      </c>
      <c r="AG166" s="72">
        <v>7.8338681806961255E-2</v>
      </c>
      <c r="AH166" s="137">
        <v>0.76534989064407333</v>
      </c>
      <c r="AI166" s="72">
        <v>21.404260109355924</v>
      </c>
      <c r="AJ166" s="75">
        <v>22.169609999999999</v>
      </c>
      <c r="AK166" s="72">
        <v>146.6951181120092</v>
      </c>
      <c r="AL166" s="72">
        <v>21.453104787269769</v>
      </c>
      <c r="AM166" s="72">
        <v>6.8379434849475862</v>
      </c>
      <c r="AN166" s="72">
        <v>42.857364896625697</v>
      </c>
      <c r="AO166" s="137">
        <v>43.622714787269771</v>
      </c>
      <c r="AP166" s="137">
        <v>4.2210544642857126</v>
      </c>
      <c r="AQ166" s="137">
        <v>0.03</v>
      </c>
      <c r="AR166" s="70">
        <v>1</v>
      </c>
      <c r="AS166" s="72">
        <v>4.2510544642857129</v>
      </c>
    </row>
    <row r="167" spans="1:54" x14ac:dyDescent="0.2">
      <c r="A167" t="s">
        <v>756</v>
      </c>
      <c r="B167" s="68" t="s">
        <v>303</v>
      </c>
      <c r="C167" s="68" t="s">
        <v>765</v>
      </c>
      <c r="E167" s="69">
        <v>44771</v>
      </c>
      <c r="F167" s="68" t="s">
        <v>1143</v>
      </c>
      <c r="G167" s="68" t="s">
        <v>52</v>
      </c>
      <c r="H167" t="s">
        <v>1157</v>
      </c>
      <c r="I167" s="68" t="s">
        <v>761</v>
      </c>
      <c r="J167" s="68" t="s">
        <v>760</v>
      </c>
      <c r="K167" s="77">
        <v>0.35347222222222219</v>
      </c>
      <c r="L167" s="68">
        <v>2</v>
      </c>
      <c r="M167" s="68">
        <v>1</v>
      </c>
      <c r="N167" s="68" t="s">
        <v>787</v>
      </c>
      <c r="O167" s="68" t="s">
        <v>816</v>
      </c>
      <c r="P167" s="68">
        <v>0.97</v>
      </c>
      <c r="Q167" s="68" t="s">
        <v>761</v>
      </c>
      <c r="R167" s="68" t="s">
        <v>761</v>
      </c>
      <c r="S167" s="131">
        <v>0.97</v>
      </c>
      <c r="T167" s="76">
        <v>1</v>
      </c>
      <c r="U167" s="131">
        <v>8.36</v>
      </c>
      <c r="V167" s="131">
        <v>24.1</v>
      </c>
      <c r="W167" s="71">
        <v>0.29166666666666669</v>
      </c>
      <c r="X167" s="68">
        <v>0.67</v>
      </c>
      <c r="Y167" s="68">
        <v>26.3</v>
      </c>
      <c r="Z167" s="68">
        <v>4.21</v>
      </c>
      <c r="AA167" s="72">
        <v>3.5373176063435698</v>
      </c>
      <c r="AB167" s="73">
        <v>73.2</v>
      </c>
      <c r="AC167" s="134">
        <v>30.9</v>
      </c>
      <c r="AD167" s="74">
        <v>47.7</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303</v>
      </c>
      <c r="C168" s="68" t="s">
        <v>757</v>
      </c>
      <c r="E168" s="69">
        <v>44788</v>
      </c>
      <c r="F168" s="68" t="s">
        <v>1143</v>
      </c>
      <c r="G168" s="68" t="s">
        <v>52</v>
      </c>
      <c r="H168" t="s">
        <v>1182</v>
      </c>
      <c r="I168" s="68">
        <v>0</v>
      </c>
      <c r="J168" s="68" t="s">
        <v>760</v>
      </c>
      <c r="K168" s="77">
        <v>0.42569444444444443</v>
      </c>
      <c r="L168" s="68">
        <v>1</v>
      </c>
      <c r="M168" s="68">
        <v>1</v>
      </c>
      <c r="N168" s="68" t="s">
        <v>761</v>
      </c>
      <c r="O168" s="68" t="s">
        <v>761</v>
      </c>
      <c r="P168" s="68">
        <v>1</v>
      </c>
      <c r="Q168" s="68" t="s">
        <v>761</v>
      </c>
      <c r="R168" s="79" t="s">
        <v>761</v>
      </c>
      <c r="S168" s="131">
        <v>1</v>
      </c>
      <c r="T168" s="143">
        <v>1</v>
      </c>
      <c r="U168" s="131">
        <v>9.9600000000000009</v>
      </c>
      <c r="V168" s="131">
        <v>15.6</v>
      </c>
      <c r="W168" s="71">
        <v>0.2638888888888889</v>
      </c>
      <c r="X168" s="68">
        <v>1</v>
      </c>
      <c r="Y168" s="68">
        <v>23.7</v>
      </c>
      <c r="Z168" s="68">
        <v>5.75</v>
      </c>
      <c r="AA168" s="72">
        <v>4.8599620657860996</v>
      </c>
      <c r="AB168" s="73">
        <v>75.900000000000006</v>
      </c>
      <c r="AC168" s="134">
        <v>29.3</v>
      </c>
      <c r="AD168" s="74">
        <v>44.8</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303</v>
      </c>
      <c r="C169" s="68" t="s">
        <v>764</v>
      </c>
      <c r="E169" s="69">
        <v>44788</v>
      </c>
      <c r="F169" s="68" t="s">
        <v>1143</v>
      </c>
      <c r="G169" s="68" t="s">
        <v>52</v>
      </c>
      <c r="H169" t="s">
        <v>1182</v>
      </c>
      <c r="I169" s="68">
        <v>0</v>
      </c>
      <c r="J169" s="68" t="s">
        <v>760</v>
      </c>
      <c r="K169" s="77">
        <v>0.42569444444444443</v>
      </c>
      <c r="L169" s="68">
        <v>1</v>
      </c>
      <c r="M169" s="68">
        <v>1</v>
      </c>
      <c r="N169" s="68" t="s">
        <v>761</v>
      </c>
      <c r="O169" s="68" t="s">
        <v>761</v>
      </c>
      <c r="P169" s="68">
        <v>1</v>
      </c>
      <c r="Q169" s="68" t="s">
        <v>761</v>
      </c>
      <c r="R169" s="79" t="s">
        <v>761</v>
      </c>
      <c r="S169" s="131">
        <v>1</v>
      </c>
      <c r="T169" s="143">
        <v>1</v>
      </c>
      <c r="U169" s="131">
        <v>9.9600000000000009</v>
      </c>
      <c r="V169" s="131">
        <v>15.6</v>
      </c>
      <c r="W169" s="71">
        <v>0.2638888888888889</v>
      </c>
      <c r="X169" s="68">
        <v>0.5</v>
      </c>
      <c r="Y169" s="68">
        <v>24</v>
      </c>
      <c r="Z169" s="68">
        <v>5.0999999999999996</v>
      </c>
      <c r="AA169" s="72">
        <v>4.2654794740749189</v>
      </c>
      <c r="AB169" s="73">
        <v>61.5</v>
      </c>
      <c r="AC169" s="134">
        <v>31.2</v>
      </c>
      <c r="AD169" s="74">
        <v>48.2</v>
      </c>
      <c r="AE169" s="72">
        <v>0.54037780220733234</v>
      </c>
      <c r="AF169" s="72">
        <v>3.0362512529234875</v>
      </c>
      <c r="AG169" s="72">
        <v>0.17106887188348557</v>
      </c>
      <c r="AH169" s="137">
        <v>3.2073201248069729</v>
      </c>
      <c r="AI169" s="72">
        <v>24.447721229299589</v>
      </c>
      <c r="AJ169" s="75">
        <v>27.655041354106562</v>
      </c>
      <c r="AK169" s="72">
        <v>76.191924500979397</v>
      </c>
      <c r="AL169" s="72">
        <v>9.6385850208770236</v>
      </c>
      <c r="AM169" s="72">
        <v>7.9048869036221481</v>
      </c>
      <c r="AN169" s="72">
        <v>34.086306250176612</v>
      </c>
      <c r="AO169" s="137">
        <v>37.293626374983589</v>
      </c>
      <c r="AP169" s="137">
        <v>1.7512934523809525</v>
      </c>
      <c r="AQ169" s="137">
        <v>0.03</v>
      </c>
      <c r="AR169" s="70">
        <v>1</v>
      </c>
      <c r="AS169" s="72">
        <v>1.7812934523809525</v>
      </c>
    </row>
    <row r="170" spans="1:54" x14ac:dyDescent="0.2">
      <c r="A170" t="s">
        <v>756</v>
      </c>
      <c r="B170" s="68" t="s">
        <v>303</v>
      </c>
      <c r="C170" s="68" t="s">
        <v>765</v>
      </c>
      <c r="E170" s="69">
        <v>44788</v>
      </c>
      <c r="F170" s="68" t="s">
        <v>1143</v>
      </c>
      <c r="G170" s="68" t="s">
        <v>52</v>
      </c>
      <c r="H170" t="s">
        <v>1182</v>
      </c>
      <c r="I170" s="68">
        <v>0</v>
      </c>
      <c r="J170" s="68" t="s">
        <v>760</v>
      </c>
      <c r="K170" s="77">
        <v>0.42569444444444443</v>
      </c>
      <c r="L170" s="68">
        <v>1</v>
      </c>
      <c r="M170" s="68">
        <v>1</v>
      </c>
      <c r="N170" s="68" t="s">
        <v>761</v>
      </c>
      <c r="O170" s="68" t="s">
        <v>761</v>
      </c>
      <c r="P170" s="68">
        <v>1</v>
      </c>
      <c r="Q170" s="68" t="s">
        <v>761</v>
      </c>
      <c r="R170" s="79" t="s">
        <v>761</v>
      </c>
      <c r="S170" s="131">
        <v>1</v>
      </c>
      <c r="T170" s="143">
        <v>1</v>
      </c>
      <c r="U170" s="131">
        <v>9.9600000000000009</v>
      </c>
      <c r="V170" s="131">
        <v>15.6</v>
      </c>
      <c r="W170" s="71">
        <v>0.2638888888888889</v>
      </c>
      <c r="X170" s="68">
        <v>0.7</v>
      </c>
      <c r="Y170" s="68">
        <v>24.1</v>
      </c>
      <c r="Z170" s="68">
        <v>6.17</v>
      </c>
      <c r="AA170" s="72">
        <v>5.143367762078169</v>
      </c>
      <c r="AB170" s="73">
        <v>73.900000000000006</v>
      </c>
      <c r="AC170" s="134">
        <v>31.8</v>
      </c>
      <c r="AD170" s="74">
        <v>49.1</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c r="AT170" s="72"/>
      <c r="AU170" s="72"/>
      <c r="AV170" s="70"/>
    </row>
    <row r="171" spans="1:54" x14ac:dyDescent="0.2">
      <c r="A171" t="s">
        <v>756</v>
      </c>
      <c r="B171" s="68" t="s">
        <v>303</v>
      </c>
      <c r="C171" s="68" t="s">
        <v>757</v>
      </c>
      <c r="E171" s="69">
        <v>44803</v>
      </c>
      <c r="F171" s="68" t="s">
        <v>1143</v>
      </c>
      <c r="G171" s="68" t="s">
        <v>52</v>
      </c>
      <c r="H171" t="s">
        <v>1197</v>
      </c>
      <c r="I171" s="68">
        <v>2</v>
      </c>
      <c r="J171" s="68" t="s">
        <v>760</v>
      </c>
      <c r="K171" s="77">
        <v>0.40833333333333338</v>
      </c>
      <c r="L171" s="68">
        <v>2</v>
      </c>
      <c r="M171" s="68">
        <v>1</v>
      </c>
      <c r="N171" s="68" t="s">
        <v>783</v>
      </c>
      <c r="O171" s="68" t="s">
        <v>761</v>
      </c>
      <c r="P171" s="68">
        <v>2.2999999999999998</v>
      </c>
      <c r="Q171" s="68">
        <v>1.3</v>
      </c>
      <c r="R171" s="68">
        <v>1.1000000000000001</v>
      </c>
      <c r="S171" s="131">
        <v>1.2</v>
      </c>
      <c r="T171" s="80">
        <v>0.52173913043478259</v>
      </c>
      <c r="U171" s="131">
        <v>8.44</v>
      </c>
      <c r="V171" s="131">
        <v>22.4</v>
      </c>
      <c r="W171" s="71">
        <v>0.26666666666666666</v>
      </c>
      <c r="X171" s="78">
        <v>2.15</v>
      </c>
      <c r="Y171" s="68">
        <v>24.9</v>
      </c>
      <c r="Z171" s="68">
        <v>4.7699999999999996</v>
      </c>
      <c r="AA171" s="72">
        <v>4.0397880534049024</v>
      </c>
      <c r="AB171" s="73">
        <v>57.9</v>
      </c>
      <c r="AC171" s="134">
        <v>29.2</v>
      </c>
      <c r="AD171" s="74">
        <v>45.4</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303</v>
      </c>
      <c r="C172" s="68" t="s">
        <v>764</v>
      </c>
      <c r="E172" s="69">
        <v>44803</v>
      </c>
      <c r="F172" s="68" t="s">
        <v>1143</v>
      </c>
      <c r="G172" s="68" t="s">
        <v>52</v>
      </c>
      <c r="H172" t="s">
        <v>1197</v>
      </c>
      <c r="I172" s="68">
        <v>2</v>
      </c>
      <c r="J172" s="68" t="s">
        <v>760</v>
      </c>
      <c r="K172" s="77">
        <v>0.40833333333333338</v>
      </c>
      <c r="L172" s="68">
        <v>2</v>
      </c>
      <c r="M172" s="68">
        <v>1</v>
      </c>
      <c r="N172" s="68" t="s">
        <v>783</v>
      </c>
      <c r="O172" s="68" t="s">
        <v>761</v>
      </c>
      <c r="P172" s="68">
        <v>2.2999999999999998</v>
      </c>
      <c r="Q172" s="68">
        <v>1.3</v>
      </c>
      <c r="R172" s="68">
        <v>1.1000000000000001</v>
      </c>
      <c r="S172" s="131">
        <v>1.2</v>
      </c>
      <c r="T172" s="80">
        <v>0.52173913043478259</v>
      </c>
      <c r="U172" s="131">
        <v>8.44</v>
      </c>
      <c r="V172" s="131">
        <v>22.4</v>
      </c>
      <c r="W172" s="71">
        <v>0.2673611111111111</v>
      </c>
      <c r="X172" s="68">
        <v>1.1499999999999999</v>
      </c>
      <c r="Y172" s="68">
        <v>25.2</v>
      </c>
      <c r="Z172" s="68">
        <v>3.64</v>
      </c>
      <c r="AA172" s="72">
        <v>3.045584395568885</v>
      </c>
      <c r="AB172" s="73">
        <v>43.3</v>
      </c>
      <c r="AC172" s="134">
        <v>31.4</v>
      </c>
      <c r="AD172" s="74">
        <v>48.5</v>
      </c>
      <c r="AE172" s="72">
        <v>0.4064439140811455</v>
      </c>
      <c r="AF172" s="72">
        <v>1.015094783478073</v>
      </c>
      <c r="AG172" s="72">
        <v>0.34621081214514937</v>
      </c>
      <c r="AH172" s="137">
        <v>1.3613055956232225</v>
      </c>
      <c r="AI172" s="72">
        <v>32.20112179425945</v>
      </c>
      <c r="AJ172" s="75">
        <v>33.562427389882671</v>
      </c>
      <c r="AK172" s="72">
        <v>267.19926217680671</v>
      </c>
      <c r="AL172" s="72">
        <v>26.0091360568928</v>
      </c>
      <c r="AM172" s="72">
        <v>10.273284802399079</v>
      </c>
      <c r="AN172" s="72">
        <v>58.210257851152249</v>
      </c>
      <c r="AO172" s="137">
        <v>59.571563446775471</v>
      </c>
      <c r="AP172" s="137">
        <v>3.7223220238095234</v>
      </c>
      <c r="AQ172" s="137">
        <v>0.03</v>
      </c>
      <c r="AR172" s="70">
        <v>1</v>
      </c>
      <c r="AS172" s="72">
        <v>3.7523220238095232</v>
      </c>
    </row>
    <row r="173" spans="1:54" x14ac:dyDescent="0.2">
      <c r="A173" t="s">
        <v>756</v>
      </c>
      <c r="B173" s="68" t="s">
        <v>303</v>
      </c>
      <c r="C173" s="68" t="s">
        <v>765</v>
      </c>
      <c r="E173" s="69">
        <v>44803</v>
      </c>
      <c r="F173" s="68" t="s">
        <v>1143</v>
      </c>
      <c r="G173" s="68" t="s">
        <v>52</v>
      </c>
      <c r="H173" t="s">
        <v>1197</v>
      </c>
      <c r="I173" s="68">
        <v>2</v>
      </c>
      <c r="J173" s="68" t="s">
        <v>760</v>
      </c>
      <c r="K173" s="77">
        <v>0.40833333333333338</v>
      </c>
      <c r="L173" s="68">
        <v>2</v>
      </c>
      <c r="M173" s="68">
        <v>1</v>
      </c>
      <c r="N173" s="68" t="s">
        <v>783</v>
      </c>
      <c r="O173" s="68" t="s">
        <v>761</v>
      </c>
      <c r="P173" s="68">
        <v>2.2999999999999998</v>
      </c>
      <c r="Q173" s="68">
        <v>1.3</v>
      </c>
      <c r="R173" s="68">
        <v>1.1000000000000001</v>
      </c>
      <c r="S173" s="131">
        <v>1.2</v>
      </c>
      <c r="T173" s="80">
        <v>0.52173913043478259</v>
      </c>
      <c r="U173" s="131">
        <v>8.44</v>
      </c>
      <c r="V173" s="131">
        <v>22.4</v>
      </c>
      <c r="W173" s="71">
        <v>0.2673611111111111</v>
      </c>
      <c r="X173" s="68">
        <v>2</v>
      </c>
      <c r="Y173" s="68">
        <v>25</v>
      </c>
      <c r="Z173" s="68">
        <v>2.7</v>
      </c>
      <c r="AA173" s="72">
        <v>2.2559461933670084</v>
      </c>
      <c r="AB173" s="73">
        <v>36.6</v>
      </c>
      <c r="AC173" s="134">
        <v>31.6</v>
      </c>
      <c r="AD173" s="74">
        <v>48.7</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303</v>
      </c>
      <c r="B180" s="102">
        <v>2022</v>
      </c>
      <c r="C180" s="103">
        <v>7</v>
      </c>
      <c r="D180" s="102">
        <v>15</v>
      </c>
      <c r="E180" s="82"/>
      <c r="F180" s="131">
        <v>0.8</v>
      </c>
      <c r="G180" s="131">
        <v>9.6199999999999992</v>
      </c>
      <c r="H180" s="82"/>
      <c r="I180" s="131">
        <v>19.899999999999999</v>
      </c>
      <c r="J180" s="134">
        <v>26.9</v>
      </c>
      <c r="K180" s="82"/>
      <c r="L180" s="82"/>
      <c r="M180" s="108"/>
      <c r="N180" s="137" t="s">
        <v>763</v>
      </c>
      <c r="O180" s="82"/>
      <c r="P180" s="82"/>
      <c r="Q180" s="82"/>
      <c r="R180" s="140"/>
      <c r="S180" s="137" t="s">
        <v>763</v>
      </c>
      <c r="T180" s="137" t="s">
        <v>763</v>
      </c>
      <c r="U180" s="137" t="s">
        <v>763</v>
      </c>
      <c r="V180" s="85"/>
      <c r="W180" s="85"/>
      <c r="X180" s="85"/>
      <c r="Y180" s="102">
        <f>IF(C180&lt;6," ",IF(C180&lt;=9,I180, IF(C180&gt;=10," ")))</f>
        <v>19.899999999999999</v>
      </c>
      <c r="Z180" s="102">
        <f>IF(Y180=" ", " ", IF(Y180&gt;0, Y180+273.15))</f>
        <v>293.04999999999995</v>
      </c>
      <c r="AA180" s="102">
        <f>IF(C180&lt;6," ",IF(C180&lt;=9,J180, IF(C180&gt;=10," ")))</f>
        <v>26.9</v>
      </c>
      <c r="AB180" s="102">
        <f>IF(C180&lt;6," ",IF(C180&lt;=9,G180, IF(C180&gt;=10," ")))</f>
        <v>9.6199999999999992</v>
      </c>
      <c r="AC180" s="104">
        <f>IF(Y180=" "," ",IF(Y180&gt;0,EXP(-173.4292+249.6339*100/Z180+143.3483*LN(+Z180/100)-21.8492*Z180/100+AA180*(-0.033096+0.014259*Z180/100-0.0017*(Z180/100)^2))*1.4276))</f>
        <v>7.7502892826413623</v>
      </c>
      <c r="AD180" s="102">
        <f>IF(Y180=" "," ",IF(Y180&gt;0,AB180/AC180))</f>
        <v>1.2412439909238362</v>
      </c>
      <c r="AE180" s="105">
        <f>IF(C180&lt;6," ",IF(C180&lt;=9,F180, IF(C180&gt;=10," ")))</f>
        <v>0.8</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303</v>
      </c>
      <c r="B181" s="102">
        <v>2022</v>
      </c>
      <c r="C181" s="103">
        <v>7</v>
      </c>
      <c r="D181" s="102">
        <v>15</v>
      </c>
      <c r="E181" s="82"/>
      <c r="F181" s="131">
        <v>0.8</v>
      </c>
      <c r="G181" s="131">
        <v>9.6199999999999992</v>
      </c>
      <c r="H181" s="82"/>
      <c r="I181" s="131">
        <v>19.899999999999999</v>
      </c>
      <c r="J181" s="134">
        <v>29.4</v>
      </c>
      <c r="K181" s="82"/>
      <c r="L181" s="82"/>
      <c r="M181" s="108"/>
      <c r="N181" s="137">
        <v>0.32640705998518887</v>
      </c>
      <c r="O181" s="82"/>
      <c r="P181" s="82"/>
      <c r="Q181" s="82"/>
      <c r="R181" s="140"/>
      <c r="S181" s="137">
        <v>41.064359376131364</v>
      </c>
      <c r="T181" s="137">
        <v>2.4597429257383969</v>
      </c>
      <c r="U181" s="137">
        <v>0.03</v>
      </c>
      <c r="V181" s="85"/>
      <c r="W181" s="85"/>
      <c r="X181" s="85"/>
      <c r="Y181" s="102">
        <f t="shared" ref="Y181:Y191" si="68">IF(C181&lt;6," ",IF(C181&lt;=9,I181, IF(C181&gt;=10," ")))</f>
        <v>19.899999999999999</v>
      </c>
      <c r="Z181" s="102">
        <f t="shared" ref="Z181:Z191" si="69">IF(Y181=" ", " ", IF(Y181&gt;0, Y181+273.15))</f>
        <v>293.04999999999995</v>
      </c>
      <c r="AA181" s="102">
        <f t="shared" ref="AA181:AA191" si="70">IF(C181&lt;6," ",IF(C181&lt;=9,J181, IF(C181&gt;=10," ")))</f>
        <v>29.4</v>
      </c>
      <c r="AB181" s="102">
        <f t="shared" ref="AB181:AB191" si="71">IF(C181&lt;6," ",IF(C181&lt;=9,G181, IF(C181&gt;=10," ")))</f>
        <v>9.6199999999999992</v>
      </c>
      <c r="AC181" s="104">
        <f t="shared" ref="AC181:AC191" si="72">IF(Y181=" "," ",IF(Y181&gt;0,EXP(-173.4292+249.6339*100/Z181+143.3483*LN(+Z181/100)-21.8492*Z181/100+AA181*(-0.033096+0.014259*Z181/100-0.0017*(Z181/100)^2))*1.4276))</f>
        <v>7.6366336904753789</v>
      </c>
      <c r="AD181" s="102">
        <f t="shared" ref="AD181:AD191" si="73">IF(Y181=" "," ",IF(Y181&gt;0,AB181/AC181))</f>
        <v>1.2597173558289603</v>
      </c>
      <c r="AE181" s="105">
        <f t="shared" ref="AE181:AE191" si="74">IF(C181&lt;6," ",IF(C181&lt;=9,F181, IF(C181&gt;=10," ")))</f>
        <v>0.8</v>
      </c>
      <c r="AF181" s="102">
        <f t="shared" ref="AF181:AF191" si="75">IF(Y181=" "," ",N181)</f>
        <v>0.32640705998518887</v>
      </c>
      <c r="AG181" s="105">
        <f t="shared" ref="AG181:AG191" si="76">IF(C181&lt;6," ",IF(C181&lt;=9,T181, IF(C181&gt;=10," ")))</f>
        <v>2.4597429257383969</v>
      </c>
      <c r="AH181" s="105">
        <f t="shared" ref="AH181:AH191" si="77">IF(C181&lt;6," ",IF(C181&lt;=9,U181, IF(C181&gt;=10," ")))</f>
        <v>0.03</v>
      </c>
      <c r="AI181" s="102">
        <f t="shared" ref="AI181" si="78">IF(Y181=" ", " ", IF(Y181&gt;0, SUM(AG181:AH181)))</f>
        <v>2.4897429257383967</v>
      </c>
      <c r="AJ181" s="106">
        <f t="shared" ref="AJ181:AJ191" si="79">IF(C181&lt;6," ",IF(C181&lt;=9,S181, IF(C181&gt;=10," ")))</f>
        <v>41.064359376131364</v>
      </c>
      <c r="AK181" s="107">
        <f t="shared" ref="AK181:AK191" si="80">IF(Y181=" ", " ", IF(Y181&gt;0, AJ181-AF181))</f>
        <v>40.737952316146178</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303</v>
      </c>
      <c r="B182" s="102">
        <v>2022</v>
      </c>
      <c r="C182" s="103">
        <v>7</v>
      </c>
      <c r="D182" s="102">
        <v>15</v>
      </c>
      <c r="E182" s="82"/>
      <c r="F182" s="131">
        <v>0.8</v>
      </c>
      <c r="G182" s="131">
        <v>9.6199999999999992</v>
      </c>
      <c r="H182" s="82"/>
      <c r="I182" s="131">
        <v>19.899999999999999</v>
      </c>
      <c r="J182" s="134">
        <v>30</v>
      </c>
      <c r="K182" s="82"/>
      <c r="L182" s="82"/>
      <c r="M182" s="108"/>
      <c r="N182" s="137" t="s">
        <v>763</v>
      </c>
      <c r="O182" s="82"/>
      <c r="P182" s="82"/>
      <c r="Q182" s="82"/>
      <c r="R182" s="140"/>
      <c r="S182" s="137" t="s">
        <v>763</v>
      </c>
      <c r="T182" s="137" t="s">
        <v>763</v>
      </c>
      <c r="U182" s="137" t="s">
        <v>763</v>
      </c>
      <c r="V182" s="85"/>
      <c r="W182" s="85"/>
      <c r="X182" s="85"/>
      <c r="Y182" s="102">
        <f t="shared" si="68"/>
        <v>19.899999999999999</v>
      </c>
      <c r="Z182" s="102">
        <f t="shared" si="69"/>
        <v>293.04999999999995</v>
      </c>
      <c r="AA182" s="102">
        <f t="shared" si="70"/>
        <v>30</v>
      </c>
      <c r="AB182" s="102">
        <f t="shared" si="71"/>
        <v>9.6199999999999992</v>
      </c>
      <c r="AC182" s="104">
        <f t="shared" si="72"/>
        <v>7.609605284254874</v>
      </c>
      <c r="AD182" s="102">
        <f t="shared" si="73"/>
        <v>1.2641917209431162</v>
      </c>
      <c r="AE182" s="105">
        <f t="shared" si="74"/>
        <v>0.8</v>
      </c>
      <c r="AF182" s="102" t="str">
        <f t="shared" si="75"/>
        <v>NS</v>
      </c>
      <c r="AG182" s="105" t="str">
        <f t="shared" si="76"/>
        <v>NS</v>
      </c>
      <c r="AH182" s="105" t="str">
        <f t="shared" si="77"/>
        <v>NS</v>
      </c>
      <c r="AI182" s="102"/>
      <c r="AJ182" s="106" t="str">
        <f t="shared" si="79"/>
        <v>NS</v>
      </c>
      <c r="AK182" s="107" t="e">
        <f t="shared" si="80"/>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303</v>
      </c>
      <c r="B183" s="102">
        <v>2022</v>
      </c>
      <c r="C183" s="103">
        <v>7</v>
      </c>
      <c r="D183" s="102">
        <v>29</v>
      </c>
      <c r="E183" s="82"/>
      <c r="F183" s="131">
        <v>0.97</v>
      </c>
      <c r="G183" s="131">
        <v>8.36</v>
      </c>
      <c r="H183" s="82"/>
      <c r="I183" s="131">
        <v>24.1</v>
      </c>
      <c r="J183" s="134">
        <v>28.2</v>
      </c>
      <c r="K183" s="82"/>
      <c r="L183" s="82"/>
      <c r="M183" s="108"/>
      <c r="N183" s="137" t="s">
        <v>763</v>
      </c>
      <c r="O183" s="82"/>
      <c r="P183" s="82"/>
      <c r="Q183" s="82"/>
      <c r="R183" s="140"/>
      <c r="S183" s="137" t="s">
        <v>763</v>
      </c>
      <c r="T183" s="137" t="s">
        <v>763</v>
      </c>
      <c r="U183" s="137" t="s">
        <v>763</v>
      </c>
      <c r="V183" s="85"/>
      <c r="W183" s="85"/>
      <c r="X183" s="85"/>
      <c r="Y183" s="102">
        <f t="shared" si="68"/>
        <v>24.1</v>
      </c>
      <c r="Z183" s="102">
        <f t="shared" si="69"/>
        <v>297.25</v>
      </c>
      <c r="AA183" s="102">
        <f t="shared" si="70"/>
        <v>28.2</v>
      </c>
      <c r="AB183" s="102">
        <f t="shared" si="71"/>
        <v>8.36</v>
      </c>
      <c r="AC183" s="104">
        <f t="shared" si="72"/>
        <v>7.1253088884917641</v>
      </c>
      <c r="AD183" s="102">
        <f t="shared" si="73"/>
        <v>1.1732824682874325</v>
      </c>
      <c r="AE183" s="105">
        <f t="shared" si="74"/>
        <v>0.97</v>
      </c>
      <c r="AF183" s="102" t="str">
        <f t="shared" si="75"/>
        <v>NS</v>
      </c>
      <c r="AG183" s="105" t="str">
        <f t="shared" si="76"/>
        <v>NS</v>
      </c>
      <c r="AH183" s="105" t="str">
        <f t="shared" si="77"/>
        <v>NS</v>
      </c>
      <c r="AI183" s="102"/>
      <c r="AJ183" s="106" t="str">
        <f t="shared" si="79"/>
        <v>NS</v>
      </c>
      <c r="AK183" s="107" t="e">
        <f t="shared" si="80"/>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303</v>
      </c>
      <c r="B184" s="102">
        <v>2022</v>
      </c>
      <c r="C184" s="103">
        <v>7</v>
      </c>
      <c r="D184" s="102">
        <v>29</v>
      </c>
      <c r="E184" s="82"/>
      <c r="F184" s="131">
        <v>0.97</v>
      </c>
      <c r="G184" s="131">
        <v>8.36</v>
      </c>
      <c r="H184" s="82"/>
      <c r="I184" s="131">
        <v>24.1</v>
      </c>
      <c r="J184" s="134">
        <v>29.8</v>
      </c>
      <c r="K184" s="82"/>
      <c r="L184" s="82"/>
      <c r="M184" s="108"/>
      <c r="N184" s="137">
        <v>0.76534989064407333</v>
      </c>
      <c r="O184" s="82"/>
      <c r="P184" s="82"/>
      <c r="Q184" s="82"/>
      <c r="R184" s="140"/>
      <c r="S184" s="137">
        <v>43.622714787269771</v>
      </c>
      <c r="T184" s="137">
        <v>4.2210544642857126</v>
      </c>
      <c r="U184" s="137">
        <v>0.03</v>
      </c>
      <c r="V184" s="85"/>
      <c r="W184" s="85"/>
      <c r="X184" s="85"/>
      <c r="Y184" s="102">
        <f t="shared" si="68"/>
        <v>24.1</v>
      </c>
      <c r="Z184" s="102">
        <f t="shared" si="69"/>
        <v>297.25</v>
      </c>
      <c r="AA184" s="102">
        <f t="shared" si="70"/>
        <v>29.8</v>
      </c>
      <c r="AB184" s="102">
        <f t="shared" si="71"/>
        <v>8.36</v>
      </c>
      <c r="AC184" s="104">
        <f t="shared" si="72"/>
        <v>7.0602610375989752</v>
      </c>
      <c r="AD184" s="102">
        <f t="shared" si="73"/>
        <v>1.1840921965178548</v>
      </c>
      <c r="AE184" s="105">
        <f t="shared" si="74"/>
        <v>0.97</v>
      </c>
      <c r="AF184" s="102">
        <f t="shared" si="75"/>
        <v>0.76534989064407333</v>
      </c>
      <c r="AG184" s="105">
        <f t="shared" si="76"/>
        <v>4.2210544642857126</v>
      </c>
      <c r="AH184" s="105">
        <f t="shared" si="77"/>
        <v>0.03</v>
      </c>
      <c r="AI184" s="102">
        <f t="shared" ref="AI184" si="81">IF(Y184=" ", " ", IF(Y184&gt;0, SUM(AG184:AH184)))</f>
        <v>4.2510544642857129</v>
      </c>
      <c r="AJ184" s="106">
        <f t="shared" si="79"/>
        <v>43.622714787269771</v>
      </c>
      <c r="AK184" s="107">
        <f t="shared" si="80"/>
        <v>42.857364896625697</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303</v>
      </c>
      <c r="B185" s="102">
        <v>2022</v>
      </c>
      <c r="C185" s="103">
        <v>7</v>
      </c>
      <c r="D185" s="102">
        <v>29</v>
      </c>
      <c r="E185" s="82"/>
      <c r="F185" s="131">
        <v>0.97</v>
      </c>
      <c r="G185" s="131">
        <v>8.36</v>
      </c>
      <c r="H185" s="82"/>
      <c r="I185" s="131">
        <v>24.1</v>
      </c>
      <c r="J185" s="134">
        <v>30.9</v>
      </c>
      <c r="K185" s="82"/>
      <c r="L185" s="82"/>
      <c r="M185" s="108"/>
      <c r="N185" s="137" t="s">
        <v>763</v>
      </c>
      <c r="O185" s="82"/>
      <c r="P185" s="82"/>
      <c r="Q185" s="82"/>
      <c r="R185" s="140"/>
      <c r="S185" s="137" t="s">
        <v>763</v>
      </c>
      <c r="T185" s="137" t="s">
        <v>763</v>
      </c>
      <c r="U185" s="137" t="s">
        <v>763</v>
      </c>
      <c r="V185" s="85"/>
      <c r="W185" s="85"/>
      <c r="X185" s="85"/>
      <c r="Y185" s="102">
        <f t="shared" si="68"/>
        <v>24.1</v>
      </c>
      <c r="Z185" s="102">
        <f t="shared" si="69"/>
        <v>297.25</v>
      </c>
      <c r="AA185" s="102">
        <f t="shared" si="70"/>
        <v>30.9</v>
      </c>
      <c r="AB185" s="102">
        <f t="shared" si="71"/>
        <v>8.36</v>
      </c>
      <c r="AC185" s="104">
        <f t="shared" si="72"/>
        <v>7.0158854365198255</v>
      </c>
      <c r="AD185" s="102">
        <f t="shared" si="73"/>
        <v>1.1915816008744451</v>
      </c>
      <c r="AE185" s="105">
        <f t="shared" si="74"/>
        <v>0.97</v>
      </c>
      <c r="AF185" s="102" t="str">
        <f t="shared" si="75"/>
        <v>NS</v>
      </c>
      <c r="AG185" s="105" t="str">
        <f t="shared" si="76"/>
        <v>NS</v>
      </c>
      <c r="AH185" s="105" t="str">
        <f t="shared" si="77"/>
        <v>NS</v>
      </c>
      <c r="AI185" s="102"/>
      <c r="AJ185" s="106" t="str">
        <f t="shared" si="79"/>
        <v>NS</v>
      </c>
      <c r="AK185" s="107" t="e">
        <f t="shared" si="80"/>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303</v>
      </c>
      <c r="B186" s="102">
        <v>2022</v>
      </c>
      <c r="C186" s="103">
        <v>8</v>
      </c>
      <c r="D186" s="102">
        <v>15</v>
      </c>
      <c r="E186" s="82"/>
      <c r="F186" s="131">
        <v>1</v>
      </c>
      <c r="G186" s="131">
        <v>9.9600000000000009</v>
      </c>
      <c r="H186" s="82"/>
      <c r="I186" s="131">
        <v>15.6</v>
      </c>
      <c r="J186" s="134">
        <v>29.3</v>
      </c>
      <c r="K186" s="82"/>
      <c r="L186" s="82"/>
      <c r="M186" s="82"/>
      <c r="N186" s="137" t="s">
        <v>763</v>
      </c>
      <c r="O186" s="82"/>
      <c r="P186" s="82"/>
      <c r="Q186" s="82"/>
      <c r="R186" s="140"/>
      <c r="S186" s="137" t="s">
        <v>763</v>
      </c>
      <c r="T186" s="137" t="s">
        <v>763</v>
      </c>
      <c r="U186" s="137" t="s">
        <v>763</v>
      </c>
      <c r="V186" s="85"/>
      <c r="W186" s="85"/>
      <c r="X186" s="85"/>
      <c r="Y186" s="102">
        <f t="shared" si="68"/>
        <v>15.6</v>
      </c>
      <c r="Z186" s="102">
        <f t="shared" si="69"/>
        <v>288.75</v>
      </c>
      <c r="AA186" s="102">
        <f t="shared" si="70"/>
        <v>29.3</v>
      </c>
      <c r="AB186" s="102">
        <f t="shared" si="71"/>
        <v>9.9600000000000009</v>
      </c>
      <c r="AC186" s="104">
        <f t="shared" si="72"/>
        <v>8.3073435221735448</v>
      </c>
      <c r="AD186" s="102">
        <f t="shared" si="73"/>
        <v>1.1989392244843695</v>
      </c>
      <c r="AE186" s="105">
        <f t="shared" si="74"/>
        <v>1</v>
      </c>
      <c r="AF186" s="102" t="str">
        <f t="shared" si="75"/>
        <v>NS</v>
      </c>
      <c r="AG186" s="105" t="str">
        <f t="shared" si="76"/>
        <v>NS</v>
      </c>
      <c r="AH186" s="105" t="str">
        <f t="shared" si="77"/>
        <v>NS</v>
      </c>
      <c r="AI186" s="102"/>
      <c r="AJ186" s="106" t="str">
        <f t="shared" si="79"/>
        <v>NS</v>
      </c>
      <c r="AK186" s="107" t="e">
        <f t="shared" si="80"/>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303</v>
      </c>
      <c r="B187" s="102">
        <v>2022</v>
      </c>
      <c r="C187" s="103">
        <v>8</v>
      </c>
      <c r="D187" s="102">
        <v>15</v>
      </c>
      <c r="E187" s="82"/>
      <c r="F187" s="131">
        <v>1</v>
      </c>
      <c r="G187" s="131">
        <v>9.9600000000000009</v>
      </c>
      <c r="H187" s="82"/>
      <c r="I187" s="131">
        <v>15.6</v>
      </c>
      <c r="J187" s="134">
        <v>31.2</v>
      </c>
      <c r="K187" s="82"/>
      <c r="L187" s="82"/>
      <c r="M187" s="82"/>
      <c r="N187" s="137">
        <v>3.2073201248069729</v>
      </c>
      <c r="O187" s="82"/>
      <c r="P187" s="82"/>
      <c r="Q187" s="82"/>
      <c r="R187" s="140"/>
      <c r="S187" s="137">
        <v>37.293626374983589</v>
      </c>
      <c r="T187" s="137">
        <v>1.7512934523809525</v>
      </c>
      <c r="U187" s="137">
        <v>0.03</v>
      </c>
      <c r="V187" s="85"/>
      <c r="W187" s="85"/>
      <c r="X187" s="85"/>
      <c r="Y187" s="102">
        <f t="shared" si="68"/>
        <v>15.6</v>
      </c>
      <c r="Z187" s="102">
        <f t="shared" si="69"/>
        <v>288.75</v>
      </c>
      <c r="AA187" s="102">
        <f t="shared" si="70"/>
        <v>31.2</v>
      </c>
      <c r="AB187" s="102">
        <f t="shared" si="71"/>
        <v>9.9600000000000009</v>
      </c>
      <c r="AC187" s="104">
        <f t="shared" si="72"/>
        <v>8.2116616335239083</v>
      </c>
      <c r="AD187" s="102">
        <f t="shared" si="73"/>
        <v>1.2129092069914991</v>
      </c>
      <c r="AE187" s="105">
        <f t="shared" si="74"/>
        <v>1</v>
      </c>
      <c r="AF187" s="102">
        <f t="shared" si="75"/>
        <v>3.2073201248069729</v>
      </c>
      <c r="AG187" s="105">
        <f t="shared" si="76"/>
        <v>1.7512934523809525</v>
      </c>
      <c r="AH187" s="105">
        <f t="shared" si="77"/>
        <v>0.03</v>
      </c>
      <c r="AI187" s="102">
        <f t="shared" ref="AI187" si="82">IF(Y187=" ", " ", IF(Y187&gt;0, SUM(AG187:AH187)))</f>
        <v>1.7812934523809525</v>
      </c>
      <c r="AJ187" s="106">
        <f t="shared" si="79"/>
        <v>37.293626374983589</v>
      </c>
      <c r="AK187" s="107">
        <f t="shared" si="80"/>
        <v>34.086306250176619</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303</v>
      </c>
      <c r="B188" s="102">
        <v>2022</v>
      </c>
      <c r="C188" s="132">
        <v>8</v>
      </c>
      <c r="D188" s="82">
        <v>15</v>
      </c>
      <c r="E188" s="85"/>
      <c r="F188" s="131">
        <v>1</v>
      </c>
      <c r="G188" s="131">
        <v>9.9600000000000009</v>
      </c>
      <c r="H188" s="85"/>
      <c r="I188" s="131">
        <v>15.6</v>
      </c>
      <c r="J188" s="134">
        <v>31.8</v>
      </c>
      <c r="K188" s="85"/>
      <c r="L188" s="85"/>
      <c r="M188" s="85"/>
      <c r="N188" s="137" t="s">
        <v>763</v>
      </c>
      <c r="O188" s="85"/>
      <c r="P188" s="85"/>
      <c r="Q188" s="85"/>
      <c r="R188" s="140"/>
      <c r="S188" s="137" t="s">
        <v>763</v>
      </c>
      <c r="T188" s="137" t="s">
        <v>763</v>
      </c>
      <c r="U188" s="137" t="s">
        <v>763</v>
      </c>
      <c r="V188" s="85"/>
      <c r="W188" s="85"/>
      <c r="X188" s="85"/>
      <c r="Y188" s="85">
        <f t="shared" si="68"/>
        <v>15.6</v>
      </c>
      <c r="Z188" s="82">
        <f t="shared" si="69"/>
        <v>288.75</v>
      </c>
      <c r="AA188" s="85">
        <f t="shared" si="70"/>
        <v>31.8</v>
      </c>
      <c r="AB188" s="85">
        <f t="shared" si="71"/>
        <v>9.9600000000000009</v>
      </c>
      <c r="AC188" s="110">
        <f t="shared" si="72"/>
        <v>8.1816758602869122</v>
      </c>
      <c r="AD188" s="82">
        <f t="shared" si="73"/>
        <v>1.2173545090370674</v>
      </c>
      <c r="AE188" s="111">
        <f t="shared" si="74"/>
        <v>1</v>
      </c>
      <c r="AF188" s="82" t="str">
        <f t="shared" si="75"/>
        <v>NS</v>
      </c>
      <c r="AG188" s="111" t="str">
        <f t="shared" si="76"/>
        <v>NS</v>
      </c>
      <c r="AH188" s="111" t="str">
        <f t="shared" si="77"/>
        <v>NS</v>
      </c>
      <c r="AI188" s="102"/>
      <c r="AJ188" s="112" t="str">
        <f t="shared" si="79"/>
        <v>NS</v>
      </c>
      <c r="AK188" s="113" t="e">
        <f t="shared" si="80"/>
        <v>#VALUE!</v>
      </c>
      <c r="AL188" s="82"/>
      <c r="AM188" s="82">
        <f>AD194</f>
        <v>1.2034881787721752</v>
      </c>
      <c r="AN188" s="82">
        <f>AE194</f>
        <v>0.99249999999999972</v>
      </c>
      <c r="AO188" s="82">
        <f>AF194</f>
        <v>1.4150956677648645</v>
      </c>
      <c r="AP188" s="82">
        <f>AI194</f>
        <v>3.0686032165536461</v>
      </c>
      <c r="AQ188" s="113">
        <f>AK194</f>
        <v>43.972970328525186</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303</v>
      </c>
      <c r="B189" s="102">
        <v>2022</v>
      </c>
      <c r="C189" s="132">
        <v>8</v>
      </c>
      <c r="D189" s="82">
        <v>30</v>
      </c>
      <c r="E189" s="85"/>
      <c r="F189" s="131">
        <v>1.2</v>
      </c>
      <c r="G189" s="131">
        <v>8.44</v>
      </c>
      <c r="H189" s="85"/>
      <c r="I189" s="131">
        <v>22.4</v>
      </c>
      <c r="J189" s="134">
        <v>29.2</v>
      </c>
      <c r="K189" s="85"/>
      <c r="L189" s="85"/>
      <c r="M189" s="85"/>
      <c r="N189" s="137" t="s">
        <v>763</v>
      </c>
      <c r="O189" s="85"/>
      <c r="P189" s="85"/>
      <c r="Q189" s="85"/>
      <c r="R189" s="140"/>
      <c r="S189" s="137" t="s">
        <v>763</v>
      </c>
      <c r="T189" s="137" t="s">
        <v>763</v>
      </c>
      <c r="U189" s="137" t="s">
        <v>763</v>
      </c>
      <c r="V189" s="85"/>
      <c r="W189" s="85"/>
      <c r="X189" s="85"/>
      <c r="Y189" s="85">
        <f t="shared" si="68"/>
        <v>22.4</v>
      </c>
      <c r="Z189" s="82">
        <f t="shared" si="69"/>
        <v>295.54999999999995</v>
      </c>
      <c r="AA189" s="85">
        <f t="shared" si="70"/>
        <v>29.2</v>
      </c>
      <c r="AB189" s="85">
        <f t="shared" si="71"/>
        <v>8.44</v>
      </c>
      <c r="AC189" s="110">
        <f t="shared" si="72"/>
        <v>7.3021219056817204</v>
      </c>
      <c r="AD189" s="82">
        <f t="shared" si="73"/>
        <v>1.1558284165911974</v>
      </c>
      <c r="AE189" s="111">
        <f t="shared" si="74"/>
        <v>1.2</v>
      </c>
      <c r="AF189" s="82" t="str">
        <f t="shared" si="75"/>
        <v>NS</v>
      </c>
      <c r="AG189" s="111" t="str">
        <f t="shared" si="76"/>
        <v>NS</v>
      </c>
      <c r="AH189" s="111" t="str">
        <f t="shared" si="77"/>
        <v>NS</v>
      </c>
      <c r="AI189" s="82"/>
      <c r="AJ189" s="112" t="str">
        <f t="shared" si="79"/>
        <v>NS</v>
      </c>
      <c r="AK189" s="113" t="e">
        <f t="shared" si="80"/>
        <v>#VALUE!</v>
      </c>
      <c r="AL189" s="85"/>
      <c r="AM189" s="82"/>
      <c r="AN189" s="82"/>
      <c r="AO189" s="82"/>
      <c r="AP189" s="85"/>
      <c r="AQ189" s="82"/>
      <c r="AR189" s="82"/>
      <c r="AS189" s="115">
        <f>((LN(AM188)-LN(0.4))/(LN(0.9)-LN(0.4))*100)</f>
        <v>135.83349906873653</v>
      </c>
      <c r="AT189" s="120">
        <f>((LN(AN188)-LN(0.6))/(LN(3)-LN(0.6))*100)</f>
        <v>31.271623059010466</v>
      </c>
      <c r="AU189" s="115">
        <f>((LN(AO188)-LN(10))/(LN(1)-LN(10))*100)</f>
        <v>84.921419860052765</v>
      </c>
      <c r="AV189" s="115">
        <f>((LN(AP188)-LN(10))/(LN(3)-LN(10))*100)</f>
        <v>98.122034734137927</v>
      </c>
      <c r="AW189" s="115">
        <f>((LN(AQ188)-LN(43))/(LN(20)-LN(43))*100)</f>
        <v>-2.9230514348822876</v>
      </c>
      <c r="AX189" s="82"/>
      <c r="AY189" s="82"/>
      <c r="AZ189" s="82"/>
      <c r="BA189" s="82"/>
      <c r="BB189" s="82"/>
    </row>
    <row r="190" spans="1:54" ht="16" x14ac:dyDescent="0.2">
      <c r="A190" s="101" t="s">
        <v>303</v>
      </c>
      <c r="B190" s="102">
        <v>2022</v>
      </c>
      <c r="C190" s="132">
        <v>8</v>
      </c>
      <c r="D190" s="82">
        <v>30</v>
      </c>
      <c r="E190" s="85"/>
      <c r="F190" s="131">
        <v>1.2</v>
      </c>
      <c r="G190" s="131">
        <v>8.44</v>
      </c>
      <c r="H190" s="85"/>
      <c r="I190" s="131">
        <v>22.4</v>
      </c>
      <c r="J190" s="134">
        <v>31.4</v>
      </c>
      <c r="K190" s="85"/>
      <c r="L190" s="85"/>
      <c r="M190" s="85"/>
      <c r="N190" s="137">
        <v>1.3613055956232225</v>
      </c>
      <c r="O190" s="85"/>
      <c r="P190" s="85"/>
      <c r="Q190" s="85"/>
      <c r="R190" s="140"/>
      <c r="S190" s="137">
        <v>59.571563446775471</v>
      </c>
      <c r="T190" s="137">
        <v>3.7223220238095234</v>
      </c>
      <c r="U190" s="137">
        <v>0.03</v>
      </c>
      <c r="V190" s="85"/>
      <c r="W190" s="85"/>
      <c r="X190" s="85"/>
      <c r="Y190" s="85">
        <f t="shared" si="68"/>
        <v>22.4</v>
      </c>
      <c r="Z190" s="82">
        <f t="shared" si="69"/>
        <v>295.54999999999995</v>
      </c>
      <c r="AA190" s="85">
        <f t="shared" si="70"/>
        <v>31.4</v>
      </c>
      <c r="AB190" s="85">
        <f t="shared" si="71"/>
        <v>8.44</v>
      </c>
      <c r="AC190" s="110">
        <f t="shared" si="72"/>
        <v>7.2094913120462261</v>
      </c>
      <c r="AD190" s="82">
        <f t="shared" si="73"/>
        <v>1.1706789889458269</v>
      </c>
      <c r="AE190" s="111">
        <f t="shared" si="74"/>
        <v>1.2</v>
      </c>
      <c r="AF190" s="82">
        <f t="shared" si="75"/>
        <v>1.3613055956232225</v>
      </c>
      <c r="AG190" s="111">
        <f t="shared" si="76"/>
        <v>3.7223220238095234</v>
      </c>
      <c r="AH190" s="111">
        <f t="shared" si="77"/>
        <v>0.03</v>
      </c>
      <c r="AI190" s="102">
        <f t="shared" ref="AI190" si="83">IF(Y190=" ", " ", IF(Y190&gt;0, SUM(AG190:AH190)))</f>
        <v>3.7523220238095232</v>
      </c>
      <c r="AJ190" s="112">
        <f t="shared" si="79"/>
        <v>59.571563446775471</v>
      </c>
      <c r="AK190" s="113">
        <f t="shared" si="80"/>
        <v>58.210257851152249</v>
      </c>
      <c r="AL190" s="82"/>
      <c r="AM190" s="85"/>
      <c r="AN190" s="85"/>
      <c r="AO190" s="85"/>
      <c r="AP190" s="128" t="s">
        <v>1237</v>
      </c>
      <c r="AQ190" s="85"/>
      <c r="AR190" s="82"/>
      <c r="AS190" s="82">
        <f>IF(AS189&gt;100, 100, IF(AS189&lt;0, 0, AS189))</f>
        <v>100</v>
      </c>
      <c r="AT190" s="82">
        <f t="shared" ref="AT190:AW190" si="84">IF(AT189&gt;100, 100, IF(AT189&lt;0, 0, AT189))</f>
        <v>31.271623059010466</v>
      </c>
      <c r="AU190" s="82">
        <f t="shared" si="84"/>
        <v>84.921419860052765</v>
      </c>
      <c r="AV190" s="82">
        <f t="shared" si="84"/>
        <v>98.122034734137927</v>
      </c>
      <c r="AW190" s="82">
        <f t="shared" si="84"/>
        <v>0</v>
      </c>
      <c r="AX190" s="129">
        <f>AVERAGE(AS190:AW190)</f>
        <v>62.863015530640233</v>
      </c>
      <c r="AY190" s="84"/>
      <c r="AZ190" s="84"/>
      <c r="BA190" s="84" t="str">
        <f>IF(AX190&gt;65, "Acceptable; Ongoing Protection is Required", "Unacceptable; Immediate Restoration is Required")</f>
        <v>Unacceptable; Immediate Restoration is Required</v>
      </c>
      <c r="BB190" s="82"/>
    </row>
    <row r="191" spans="1:54" ht="16" x14ac:dyDescent="0.2">
      <c r="A191" s="101" t="s">
        <v>303</v>
      </c>
      <c r="B191" s="102">
        <v>2022</v>
      </c>
      <c r="C191" s="132">
        <v>8</v>
      </c>
      <c r="D191" s="82">
        <v>30</v>
      </c>
      <c r="E191" s="85"/>
      <c r="F191" s="131">
        <v>1.2</v>
      </c>
      <c r="G191" s="131">
        <v>8.44</v>
      </c>
      <c r="H191" s="85"/>
      <c r="I191" s="131">
        <v>22.4</v>
      </c>
      <c r="J191" s="134">
        <v>31.6</v>
      </c>
      <c r="K191" s="85"/>
      <c r="L191" s="85"/>
      <c r="M191" s="85"/>
      <c r="N191" s="137" t="s">
        <v>763</v>
      </c>
      <c r="O191" s="85"/>
      <c r="P191" s="85"/>
      <c r="Q191" s="85"/>
      <c r="R191" s="140"/>
      <c r="S191" s="137" t="s">
        <v>763</v>
      </c>
      <c r="T191" s="137" t="s">
        <v>763</v>
      </c>
      <c r="U191" s="137" t="s">
        <v>763</v>
      </c>
      <c r="V191" s="85"/>
      <c r="W191" s="85"/>
      <c r="X191" s="85"/>
      <c r="Y191" s="85">
        <f t="shared" si="68"/>
        <v>22.4</v>
      </c>
      <c r="Z191" s="82">
        <f t="shared" si="69"/>
        <v>295.54999999999995</v>
      </c>
      <c r="AA191" s="85">
        <f t="shared" si="70"/>
        <v>31.6</v>
      </c>
      <c r="AB191" s="85">
        <f t="shared" si="71"/>
        <v>8.44</v>
      </c>
      <c r="AC191" s="110">
        <f t="shared" si="72"/>
        <v>7.2011288417462369</v>
      </c>
      <c r="AD191" s="82">
        <f t="shared" si="73"/>
        <v>1.172038465840495</v>
      </c>
      <c r="AE191" s="111">
        <f t="shared" si="74"/>
        <v>1.2</v>
      </c>
      <c r="AF191" s="82" t="str">
        <f t="shared" si="75"/>
        <v>NS</v>
      </c>
      <c r="AG191" s="111" t="str">
        <f t="shared" si="76"/>
        <v>NS</v>
      </c>
      <c r="AH191" s="111" t="str">
        <f t="shared" si="77"/>
        <v>NS</v>
      </c>
      <c r="AI191" s="82"/>
      <c r="AJ191" s="112" t="str">
        <f t="shared" si="79"/>
        <v>NS</v>
      </c>
      <c r="AK191" s="113" t="e">
        <f t="shared" si="80"/>
        <v>#VALUE!</v>
      </c>
      <c r="AL191" s="85"/>
      <c r="AM191" s="85"/>
      <c r="AN191" s="85"/>
      <c r="AO191" s="85"/>
      <c r="AP191" s="85"/>
      <c r="AQ191" s="85"/>
      <c r="AR191" s="85"/>
      <c r="AS191" s="85"/>
      <c r="AT191" s="85"/>
      <c r="AU191" s="85"/>
      <c r="AV191" s="85"/>
      <c r="AW191" s="126" t="s">
        <v>1238</v>
      </c>
      <c r="AX191" s="126">
        <f>AVERAGE(AS190:AW190)</f>
        <v>62.863015530640233</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1.2034881787721752</v>
      </c>
      <c r="AE194" s="84">
        <f>_xlfn.AGGREGATE(1, 6,AE180:AE191)</f>
        <v>0.99249999999999972</v>
      </c>
      <c r="AF194" s="84">
        <f>_xlfn.AGGREGATE(1, 6,AF180:AF191)</f>
        <v>1.4150956677648645</v>
      </c>
      <c r="AG194" s="82"/>
      <c r="AH194" s="82"/>
      <c r="AI194" s="84">
        <f>_xlfn.AGGREGATE(1, 6,AI180:AI191)</f>
        <v>3.0686032165536461</v>
      </c>
      <c r="AJ194" s="82"/>
      <c r="AK194" s="84">
        <f>_xlfn.AGGREGATE(1, 6,AK179:AK191)</f>
        <v>43.972970328525186</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1.2034881787721752</v>
      </c>
      <c r="AE195" s="126">
        <f>AVERAGE(AE179:AE191)</f>
        <v>0.99249999999999972</v>
      </c>
      <c r="AF195" s="126">
        <f>AVERAGE(AF179:AF191)</f>
        <v>1.4150956677648645</v>
      </c>
      <c r="AG195" s="126"/>
      <c r="AH195" s="126"/>
      <c r="AI195" s="126">
        <f>AVERAGE(AI179:AI191)</f>
        <v>3.0686032165536461</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53.483891708870274</v>
      </c>
      <c r="D201" s="15"/>
      <c r="E201" s="15"/>
      <c r="F201" s="15"/>
      <c r="G201" s="15"/>
      <c r="H201" s="15"/>
      <c r="I201" s="15"/>
    </row>
    <row r="202" spans="1:54" ht="16" x14ac:dyDescent="0.2">
      <c r="A202" s="15"/>
      <c r="B202">
        <v>2019</v>
      </c>
      <c r="C202" s="234">
        <f>AX69</f>
        <v>40.352093381053393</v>
      </c>
      <c r="D202" s="15"/>
      <c r="E202" s="15"/>
      <c r="F202" s="15"/>
      <c r="G202" s="15"/>
      <c r="H202" s="15"/>
      <c r="I202" s="15"/>
    </row>
    <row r="203" spans="1:54" ht="16" x14ac:dyDescent="0.2">
      <c r="A203" s="15"/>
      <c r="B203" s="15">
        <v>2020</v>
      </c>
      <c r="C203" s="228">
        <f>AX111</f>
        <v>58.112726832283371</v>
      </c>
      <c r="D203" s="15"/>
      <c r="E203" s="15"/>
      <c r="F203" s="15"/>
      <c r="G203" s="15"/>
      <c r="H203" s="15"/>
      <c r="I203" s="15"/>
    </row>
    <row r="204" spans="1:54" ht="16" x14ac:dyDescent="0.2">
      <c r="A204" s="15"/>
      <c r="B204" s="15">
        <v>2021</v>
      </c>
      <c r="C204" s="228">
        <f>AX150</f>
        <v>72.118548894144766</v>
      </c>
      <c r="D204" s="15"/>
      <c r="E204" s="15"/>
      <c r="F204" s="15"/>
      <c r="G204" s="15"/>
      <c r="H204" s="15"/>
      <c r="I204" s="15"/>
    </row>
    <row r="205" spans="1:54" ht="16" x14ac:dyDescent="0.2">
      <c r="A205" s="15"/>
      <c r="B205" s="15">
        <v>2022</v>
      </c>
      <c r="C205" s="228">
        <f>AX190</f>
        <v>62.863015530640233</v>
      </c>
      <c r="D205" s="15"/>
      <c r="E205" s="15"/>
      <c r="F205" s="15"/>
      <c r="G205" s="15"/>
      <c r="H205" s="15"/>
      <c r="I205" s="15"/>
    </row>
    <row r="206" spans="1:54" ht="16" x14ac:dyDescent="0.2">
      <c r="A206" s="28" t="s">
        <v>1254</v>
      </c>
      <c r="B206" s="28"/>
      <c r="C206" s="230">
        <f>AVERAGE(C201:C205)</f>
        <v>57.386055269398412</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57.386055269398412</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35" priority="5">
      <formula>_xlfn.NUMBERVALUE($Y18)&gt;0</formula>
    </cfRule>
  </conditionalFormatting>
  <conditionalFormatting sqref="A57:AB57 AE57:AK58 W58:AB58">
    <cfRule type="expression" dxfId="134" priority="13">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33" priority="27">
      <formula>_xlfn.NUMBERVALUE($Y97)&gt;0</formula>
    </cfRule>
  </conditionalFormatting>
  <conditionalFormatting sqref="V22:AK33">
    <cfRule type="expression" dxfId="132" priority="1">
      <formula>_xlfn.NUMBERVALUE($Y22)&gt;0</formula>
    </cfRule>
  </conditionalFormatting>
  <conditionalFormatting sqref="V61:AK72">
    <cfRule type="expression" dxfId="131" priority="8">
      <formula>_xlfn.NUMBERVALUE($Y61)&gt;0</formula>
    </cfRule>
  </conditionalFormatting>
  <conditionalFormatting sqref="AC35:AK37">
    <cfRule type="expression" dxfId="130" priority="3">
      <formula>_xlfn.NUMBERVALUE($Y35)&gt;0</formula>
    </cfRule>
  </conditionalFormatting>
  <conditionalFormatting sqref="AC74:AK76">
    <cfRule type="expression" dxfId="129" priority="11">
      <formula>_xlfn.NUMBERVALUE($Y74)&gt;0</formula>
    </cfRule>
  </conditionalFormatting>
  <dataValidations count="2">
    <dataValidation allowBlank="1" showErrorMessage="1" sqref="AW10:AW12" xr:uid="{735E98EF-8D0A-430D-BFFB-EF1E1AF52F09}"/>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V10:AV12" xr:uid="{B1E39014-BA96-4F83-A50D-1BD6F93DC0A0}"/>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A535-C0F5-4759-AD9D-7F0183243DDA}">
  <dimension ref="A1:BE207"/>
  <sheetViews>
    <sheetView topLeftCell="A184" workbookViewId="0">
      <selection activeCell="C206" sqref="C206"/>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305</v>
      </c>
      <c r="C4" t="s">
        <v>757</v>
      </c>
      <c r="E4" s="167">
        <v>43297</v>
      </c>
      <c r="F4" t="s">
        <v>777</v>
      </c>
      <c r="G4" t="s">
        <v>790</v>
      </c>
      <c r="H4">
        <v>0</v>
      </c>
      <c r="I4" t="s">
        <v>760</v>
      </c>
      <c r="J4" s="326">
        <v>0.42986111111111108</v>
      </c>
      <c r="K4">
        <v>5</v>
      </c>
      <c r="L4">
        <v>1</v>
      </c>
      <c r="M4" t="s">
        <v>757</v>
      </c>
      <c r="N4" t="s">
        <v>774</v>
      </c>
      <c r="O4" s="131">
        <v>24.9</v>
      </c>
      <c r="P4" s="131">
        <v>8.57</v>
      </c>
      <c r="Q4" s="68">
        <v>1.61</v>
      </c>
      <c r="R4" s="68">
        <v>1.61</v>
      </c>
      <c r="S4" s="131">
        <v>1.61</v>
      </c>
      <c r="T4" s="68">
        <v>1.61</v>
      </c>
      <c r="U4" s="76">
        <v>1</v>
      </c>
      <c r="V4" s="68">
        <v>0.15</v>
      </c>
      <c r="W4" s="77">
        <v>0.29166666666666669</v>
      </c>
      <c r="X4" s="68">
        <v>24.9</v>
      </c>
      <c r="Y4" s="68">
        <v>6.32</v>
      </c>
      <c r="Z4" s="320">
        <v>5.3647040692986332</v>
      </c>
      <c r="AA4" s="321">
        <v>0.76400000000000001</v>
      </c>
      <c r="AB4" s="226">
        <v>28.8</v>
      </c>
      <c r="AC4" s="204">
        <v>44.9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305</v>
      </c>
      <c r="C5" t="s">
        <v>764</v>
      </c>
      <c r="E5" s="167">
        <v>43297</v>
      </c>
      <c r="F5" t="s">
        <v>777</v>
      </c>
      <c r="G5" t="s">
        <v>790</v>
      </c>
      <c r="H5">
        <v>0</v>
      </c>
      <c r="I5" t="s">
        <v>760</v>
      </c>
      <c r="J5" s="326">
        <v>0.42986111111111108</v>
      </c>
      <c r="K5">
        <v>5</v>
      </c>
      <c r="L5">
        <v>1</v>
      </c>
      <c r="M5" t="s">
        <v>757</v>
      </c>
      <c r="N5" t="s">
        <v>774</v>
      </c>
      <c r="O5" s="131">
        <v>24.9</v>
      </c>
      <c r="P5" s="131">
        <v>8.57</v>
      </c>
      <c r="Q5" s="68">
        <v>1.61</v>
      </c>
      <c r="R5" s="68">
        <v>1.61</v>
      </c>
      <c r="S5" s="131">
        <v>1.61</v>
      </c>
      <c r="T5" s="68">
        <v>1.61</v>
      </c>
      <c r="U5" s="76">
        <v>1</v>
      </c>
      <c r="V5" s="68">
        <v>0.8</v>
      </c>
      <c r="W5" s="77">
        <v>0.29305555555555557</v>
      </c>
      <c r="X5" s="68">
        <v>24.8</v>
      </c>
      <c r="Y5" s="68">
        <v>6.14</v>
      </c>
      <c r="Z5" s="320">
        <v>5.1817110477579664</v>
      </c>
      <c r="AA5" s="321">
        <v>0.74399999999999999</v>
      </c>
      <c r="AB5" s="226">
        <v>29.8</v>
      </c>
      <c r="AC5" s="204">
        <v>46.2</v>
      </c>
      <c r="AD5" s="72">
        <v>0.29452054794520544</v>
      </c>
      <c r="AE5" s="72">
        <v>0.90221088435374153</v>
      </c>
      <c r="AF5" s="72">
        <v>0.13406352683461117</v>
      </c>
      <c r="AG5" s="137">
        <v>1.0362744111883526</v>
      </c>
      <c r="AH5" s="75">
        <v>14.261990894934099</v>
      </c>
      <c r="AI5" s="75">
        <v>15.298265306122453</v>
      </c>
      <c r="AJ5" s="72">
        <v>98.90124145118412</v>
      </c>
      <c r="AK5" s="72">
        <v>12.77452416067265</v>
      </c>
      <c r="AL5" s="72">
        <v>7.7420685269561087</v>
      </c>
      <c r="AM5" s="322">
        <v>27.036515055606749</v>
      </c>
      <c r="AN5" s="323">
        <v>28.072789466795101</v>
      </c>
      <c r="AO5" s="137">
        <v>2.5739746835443036</v>
      </c>
      <c r="AP5" s="137">
        <v>6.1492919831223629</v>
      </c>
      <c r="AQ5" s="72">
        <v>0.29507004450293506</v>
      </c>
      <c r="AR5" s="72">
        <v>8.7232666666666674</v>
      </c>
      <c r="AV5" s="69"/>
      <c r="AX5" s="322"/>
      <c r="AY5" s="322"/>
    </row>
    <row r="6" spans="1:53" x14ac:dyDescent="0.2">
      <c r="A6" t="s">
        <v>756</v>
      </c>
      <c r="B6" t="s">
        <v>305</v>
      </c>
      <c r="C6" t="s">
        <v>765</v>
      </c>
      <c r="E6" s="167">
        <v>43297</v>
      </c>
      <c r="F6" t="s">
        <v>777</v>
      </c>
      <c r="G6" t="s">
        <v>790</v>
      </c>
      <c r="H6">
        <v>0</v>
      </c>
      <c r="I6" t="s">
        <v>760</v>
      </c>
      <c r="J6" s="326">
        <v>0.42986111111111108</v>
      </c>
      <c r="K6">
        <v>5</v>
      </c>
      <c r="L6">
        <v>1</v>
      </c>
      <c r="M6" t="s">
        <v>757</v>
      </c>
      <c r="N6" t="s">
        <v>774</v>
      </c>
      <c r="O6" s="131">
        <v>24.9</v>
      </c>
      <c r="P6" s="131">
        <v>8.57</v>
      </c>
      <c r="Q6" s="68">
        <v>1.61</v>
      </c>
      <c r="R6" s="68">
        <v>1.61</v>
      </c>
      <c r="S6" s="131">
        <v>1.61</v>
      </c>
      <c r="T6" s="68">
        <v>1.61</v>
      </c>
      <c r="U6" s="76">
        <v>1</v>
      </c>
      <c r="V6" s="68">
        <v>1.1100000000000001</v>
      </c>
      <c r="W6" s="77">
        <v>0.29375000000000001</v>
      </c>
      <c r="X6" s="68">
        <v>24.7</v>
      </c>
      <c r="Y6" s="68">
        <v>6.23</v>
      </c>
      <c r="Z6" s="320">
        <v>5.2570258864158745</v>
      </c>
      <c r="AA6" s="321">
        <v>0.75</v>
      </c>
      <c r="AB6" s="226">
        <v>29.8</v>
      </c>
      <c r="AC6" s="204">
        <v>46.3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305</v>
      </c>
      <c r="C7" t="s">
        <v>757</v>
      </c>
      <c r="E7" s="167">
        <v>43312</v>
      </c>
      <c r="F7" t="s">
        <v>777</v>
      </c>
      <c r="G7" t="s">
        <v>790</v>
      </c>
      <c r="H7">
        <v>1</v>
      </c>
      <c r="I7" t="s">
        <v>760</v>
      </c>
      <c r="J7" s="326">
        <v>0.4381944444444445</v>
      </c>
      <c r="K7">
        <v>2</v>
      </c>
      <c r="L7">
        <v>1</v>
      </c>
      <c r="M7" t="s">
        <v>812</v>
      </c>
      <c r="N7" t="s">
        <v>774</v>
      </c>
      <c r="O7" s="131">
        <v>23.2</v>
      </c>
      <c r="P7" s="131">
        <v>8.5500000000000007</v>
      </c>
      <c r="Q7" s="68">
        <v>1.4</v>
      </c>
      <c r="R7" s="68">
        <v>1.4</v>
      </c>
      <c r="S7" s="131">
        <v>1.4</v>
      </c>
      <c r="T7" s="68">
        <v>1.4</v>
      </c>
      <c r="U7" s="76">
        <v>1</v>
      </c>
      <c r="V7" s="68">
        <v>0.15</v>
      </c>
      <c r="W7" s="77">
        <v>0.27986111111111112</v>
      </c>
      <c r="X7" s="68">
        <v>25.8</v>
      </c>
      <c r="Y7" s="68">
        <v>5.78</v>
      </c>
      <c r="Z7" s="320">
        <v>4.9420929292724818</v>
      </c>
      <c r="AA7" s="321">
        <v>0.63100000000000001</v>
      </c>
      <c r="AB7" s="205">
        <v>27.7</v>
      </c>
      <c r="AC7" s="171">
        <v>43.5</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305</v>
      </c>
      <c r="C8" t="s">
        <v>764</v>
      </c>
      <c r="E8" s="167">
        <v>43312</v>
      </c>
      <c r="F8" t="s">
        <v>777</v>
      </c>
      <c r="G8" t="s">
        <v>790</v>
      </c>
      <c r="H8">
        <v>1</v>
      </c>
      <c r="I8" t="s">
        <v>760</v>
      </c>
      <c r="J8" s="326">
        <v>0.4381944444444445</v>
      </c>
      <c r="K8">
        <v>2</v>
      </c>
      <c r="L8">
        <v>1</v>
      </c>
      <c r="M8" t="s">
        <v>812</v>
      </c>
      <c r="N8" t="s">
        <v>774</v>
      </c>
      <c r="O8" s="131">
        <v>23.2</v>
      </c>
      <c r="P8" s="131">
        <v>8.5500000000000007</v>
      </c>
      <c r="Q8" s="68">
        <v>1.4</v>
      </c>
      <c r="R8" s="68">
        <v>1.4</v>
      </c>
      <c r="S8" s="131">
        <v>1.4</v>
      </c>
      <c r="T8" s="68">
        <v>1.4</v>
      </c>
      <c r="U8" s="76">
        <v>1</v>
      </c>
      <c r="V8" s="68">
        <v>0.7</v>
      </c>
      <c r="W8" s="77">
        <v>0.28194444444444444</v>
      </c>
      <c r="X8" s="68">
        <v>25.8</v>
      </c>
      <c r="Y8" s="68">
        <v>6.16</v>
      </c>
      <c r="Z8" s="320">
        <v>5.1960176485095761</v>
      </c>
      <c r="AA8" s="321">
        <v>0.71099999999999997</v>
      </c>
      <c r="AB8" s="205">
        <v>30.1</v>
      </c>
      <c r="AC8" s="171">
        <v>46.9</v>
      </c>
      <c r="AD8" s="72">
        <v>0.82050811645178823</v>
      </c>
      <c r="AE8" s="72">
        <v>0.44891963028707882</v>
      </c>
      <c r="AF8" s="72">
        <v>2.5000000000000001E-2</v>
      </c>
      <c r="AG8" s="137">
        <v>0.47391963028707884</v>
      </c>
      <c r="AH8" s="75">
        <v>17.581042104406798</v>
      </c>
      <c r="AI8" s="75">
        <v>18.054961734693876</v>
      </c>
      <c r="AJ8" s="72">
        <v>65.673660496833648</v>
      </c>
      <c r="AK8" s="72">
        <v>9.2130908326216936</v>
      </c>
      <c r="AL8" s="72">
        <v>7.1282983843268406</v>
      </c>
      <c r="AM8" s="322">
        <v>26.794132937028493</v>
      </c>
      <c r="AN8" s="323">
        <v>27.268052567315571</v>
      </c>
      <c r="AO8" s="137">
        <v>2.9093164556962026</v>
      </c>
      <c r="AP8" s="137">
        <v>6.3795902109704627</v>
      </c>
      <c r="AQ8" s="72">
        <v>0.31320332522408839</v>
      </c>
      <c r="AR8" s="72">
        <v>9.2889066666666658</v>
      </c>
      <c r="AV8" s="324"/>
      <c r="AW8" s="325"/>
      <c r="AX8" s="204"/>
      <c r="AY8" s="204"/>
      <c r="AZ8" s="204"/>
      <c r="BA8" s="204"/>
    </row>
    <row r="9" spans="1:53" x14ac:dyDescent="0.2">
      <c r="A9" t="s">
        <v>756</v>
      </c>
      <c r="B9" t="s">
        <v>305</v>
      </c>
      <c r="C9" t="s">
        <v>765</v>
      </c>
      <c r="E9" s="167">
        <v>43312</v>
      </c>
      <c r="F9" t="s">
        <v>777</v>
      </c>
      <c r="G9" t="s">
        <v>790</v>
      </c>
      <c r="H9">
        <v>1</v>
      </c>
      <c r="I9" t="s">
        <v>760</v>
      </c>
      <c r="J9" s="326">
        <v>0.4381944444444445</v>
      </c>
      <c r="K9">
        <v>2</v>
      </c>
      <c r="L9">
        <v>1</v>
      </c>
      <c r="M9" t="s">
        <v>812</v>
      </c>
      <c r="N9" t="s">
        <v>774</v>
      </c>
      <c r="O9" s="131">
        <v>23.2</v>
      </c>
      <c r="P9" s="131">
        <v>8.5500000000000007</v>
      </c>
      <c r="Q9" s="68">
        <v>1.4</v>
      </c>
      <c r="R9" s="68">
        <v>1.4</v>
      </c>
      <c r="S9" s="131">
        <v>1.4</v>
      </c>
      <c r="T9" s="68">
        <v>1.4</v>
      </c>
      <c r="U9" s="76">
        <v>1</v>
      </c>
      <c r="V9" s="68">
        <v>0.9</v>
      </c>
      <c r="W9" s="77">
        <v>0.28333333333333333</v>
      </c>
      <c r="X9" s="68">
        <v>25.8</v>
      </c>
      <c r="Y9" s="68">
        <v>6.1</v>
      </c>
      <c r="Z9" s="320">
        <v>5.1366869024527935</v>
      </c>
      <c r="AA9" s="321">
        <v>0.754</v>
      </c>
      <c r="AB9" s="205">
        <v>30.4</v>
      </c>
      <c r="AC9" s="171">
        <v>47.2</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305</v>
      </c>
      <c r="C10" t="s">
        <v>757</v>
      </c>
      <c r="E10" s="167">
        <v>43326</v>
      </c>
      <c r="F10" t="s">
        <v>777</v>
      </c>
      <c r="G10" t="s">
        <v>838</v>
      </c>
      <c r="H10">
        <v>1</v>
      </c>
      <c r="I10" t="s">
        <v>760</v>
      </c>
      <c r="J10" s="326">
        <v>0.41388888888888892</v>
      </c>
      <c r="K10">
        <v>5</v>
      </c>
      <c r="L10">
        <v>3</v>
      </c>
      <c r="M10" t="s">
        <v>757</v>
      </c>
      <c r="N10" t="s">
        <v>774</v>
      </c>
      <c r="O10" s="131">
        <v>24.1</v>
      </c>
      <c r="P10" s="131">
        <v>8.1</v>
      </c>
      <c r="Q10" s="68">
        <v>1.5</v>
      </c>
      <c r="R10" s="68">
        <v>1.5</v>
      </c>
      <c r="S10" s="131">
        <v>1.5</v>
      </c>
      <c r="T10" s="68">
        <v>1.5</v>
      </c>
      <c r="U10" s="76">
        <v>1</v>
      </c>
      <c r="V10" s="68">
        <v>0.15</v>
      </c>
      <c r="W10" s="77">
        <v>0.27638888888888885</v>
      </c>
      <c r="X10" s="68">
        <v>24.7</v>
      </c>
      <c r="Y10" s="68">
        <v>8.81</v>
      </c>
      <c r="Z10" s="320">
        <v>7.6011543626987423</v>
      </c>
      <c r="AA10" s="321">
        <v>0.98099999999999998</v>
      </c>
      <c r="AB10" s="226">
        <v>25.9</v>
      </c>
      <c r="AC10" s="216">
        <v>40.799999999999997</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305</v>
      </c>
      <c r="C11" t="s">
        <v>764</v>
      </c>
      <c r="E11" s="167">
        <v>43326</v>
      </c>
      <c r="F11" t="s">
        <v>777</v>
      </c>
      <c r="G11" t="s">
        <v>838</v>
      </c>
      <c r="H11">
        <v>1</v>
      </c>
      <c r="I11" t="s">
        <v>760</v>
      </c>
      <c r="J11" s="326">
        <v>0.41388888888888892</v>
      </c>
      <c r="K11">
        <v>5</v>
      </c>
      <c r="L11">
        <v>3</v>
      </c>
      <c r="M11" t="s">
        <v>757</v>
      </c>
      <c r="N11" t="s">
        <v>774</v>
      </c>
      <c r="O11" s="131">
        <v>24.1</v>
      </c>
      <c r="P11" s="131">
        <v>8.1</v>
      </c>
      <c r="Q11" s="68">
        <v>1.5</v>
      </c>
      <c r="R11" s="68">
        <v>1.5</v>
      </c>
      <c r="S11" s="131">
        <v>1.5</v>
      </c>
      <c r="T11" s="68">
        <v>1.5</v>
      </c>
      <c r="U11" s="76">
        <v>1</v>
      </c>
      <c r="V11" s="68">
        <v>0.75</v>
      </c>
      <c r="W11" s="77">
        <v>0.27777777777777779</v>
      </c>
      <c r="X11" s="68">
        <v>25.1</v>
      </c>
      <c r="Y11" s="68">
        <v>9.02</v>
      </c>
      <c r="Z11" s="320">
        <v>7.6496777620973662</v>
      </c>
      <c r="AA11" s="321">
        <v>0.99099999999999999</v>
      </c>
      <c r="AB11" s="226">
        <v>29</v>
      </c>
      <c r="AC11" s="216">
        <v>45.2</v>
      </c>
      <c r="AD11" s="72">
        <v>0.71988670614261552</v>
      </c>
      <c r="AE11" s="72">
        <v>1.8587514679807486</v>
      </c>
      <c r="AF11" s="72">
        <v>0.2727820372398686</v>
      </c>
      <c r="AG11" s="137">
        <v>2.1315335052206175</v>
      </c>
      <c r="AH11" s="75">
        <v>16.923109351922243</v>
      </c>
      <c r="AI11" s="75">
        <v>19.054642857142859</v>
      </c>
      <c r="AJ11" s="72">
        <v>87.734555262549449</v>
      </c>
      <c r="AK11" s="72">
        <v>11.978820394228407</v>
      </c>
      <c r="AL11" s="72">
        <v>7.3241398046857267</v>
      </c>
      <c r="AM11" s="322">
        <v>28.90192974615065</v>
      </c>
      <c r="AN11" s="323">
        <v>31.033463251371266</v>
      </c>
      <c r="AO11" s="137">
        <v>6.2234599156118149</v>
      </c>
      <c r="AP11" s="137">
        <v>7.7751356399437421</v>
      </c>
      <c r="AQ11" s="72">
        <v>0.4445774499958276</v>
      </c>
      <c r="AR11" s="72">
        <v>13.998595555555557</v>
      </c>
      <c r="AV11" s="69"/>
      <c r="AX11" s="322"/>
      <c r="AY11" s="322"/>
    </row>
    <row r="12" spans="1:53" x14ac:dyDescent="0.2">
      <c r="A12" t="s">
        <v>756</v>
      </c>
      <c r="B12" t="s">
        <v>305</v>
      </c>
      <c r="C12" t="s">
        <v>765</v>
      </c>
      <c r="E12" s="167">
        <v>43326</v>
      </c>
      <c r="F12" t="s">
        <v>777</v>
      </c>
      <c r="G12" t="s">
        <v>838</v>
      </c>
      <c r="H12">
        <v>1</v>
      </c>
      <c r="I12" t="s">
        <v>760</v>
      </c>
      <c r="J12" s="326">
        <v>0.41388888888888892</v>
      </c>
      <c r="K12">
        <v>5</v>
      </c>
      <c r="L12">
        <v>3</v>
      </c>
      <c r="M12" t="s">
        <v>757</v>
      </c>
      <c r="N12" t="s">
        <v>774</v>
      </c>
      <c r="O12" s="131">
        <v>24.1</v>
      </c>
      <c r="P12" s="131">
        <v>8.1</v>
      </c>
      <c r="Q12" s="68">
        <v>1.5</v>
      </c>
      <c r="R12" s="68">
        <v>1.5</v>
      </c>
      <c r="S12" s="131">
        <v>1.5</v>
      </c>
      <c r="T12" s="68">
        <v>1.5</v>
      </c>
      <c r="U12" s="76">
        <v>1</v>
      </c>
      <c r="V12" s="68">
        <v>1</v>
      </c>
      <c r="W12" s="77">
        <v>0.27916666666666667</v>
      </c>
      <c r="X12" s="68">
        <v>25.1</v>
      </c>
      <c r="Y12" s="68">
        <v>9.33</v>
      </c>
      <c r="Z12" s="320">
        <v>7.9305869070799551</v>
      </c>
      <c r="AA12" s="321">
        <v>0.99299999999999999</v>
      </c>
      <c r="AB12" s="226">
        <v>28.6</v>
      </c>
      <c r="AC12" s="216">
        <v>44.6</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305</v>
      </c>
      <c r="C13" t="s">
        <v>757</v>
      </c>
      <c r="E13" s="167">
        <v>43340</v>
      </c>
      <c r="F13" t="s">
        <v>777</v>
      </c>
      <c r="G13" t="s">
        <v>838</v>
      </c>
      <c r="H13">
        <v>2</v>
      </c>
      <c r="I13" t="s">
        <v>760</v>
      </c>
      <c r="J13" s="326">
        <v>0.37777777777777777</v>
      </c>
      <c r="K13">
        <v>5</v>
      </c>
      <c r="L13">
        <v>1</v>
      </c>
      <c r="M13" t="s">
        <v>809</v>
      </c>
      <c r="N13" t="s">
        <v>774</v>
      </c>
      <c r="O13" s="131">
        <v>23.1</v>
      </c>
      <c r="P13" s="131">
        <v>5.6</v>
      </c>
      <c r="Q13" s="68">
        <v>1.3</v>
      </c>
      <c r="R13" s="68">
        <v>1.3</v>
      </c>
      <c r="S13" s="131">
        <v>1.3</v>
      </c>
      <c r="T13" s="68">
        <v>1.5</v>
      </c>
      <c r="U13" s="76">
        <v>0.8666666666666667</v>
      </c>
      <c r="V13" s="68">
        <v>0.15</v>
      </c>
      <c r="W13" s="77">
        <v>0.25763888888888892</v>
      </c>
      <c r="X13" s="68">
        <v>25.1</v>
      </c>
      <c r="Y13" s="68">
        <v>6.38</v>
      </c>
      <c r="Z13" s="320">
        <v>5.3805720952804172</v>
      </c>
      <c r="AA13" s="321">
        <v>0.77800000000000002</v>
      </c>
      <c r="AB13" s="226" t="s">
        <v>763</v>
      </c>
      <c r="AC13" s="216" t="s">
        <v>763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305</v>
      </c>
      <c r="C14" t="s">
        <v>764</v>
      </c>
      <c r="E14" s="167">
        <v>43340</v>
      </c>
      <c r="F14" t="s">
        <v>777</v>
      </c>
      <c r="G14" t="s">
        <v>838</v>
      </c>
      <c r="H14">
        <v>2</v>
      </c>
      <c r="I14" t="s">
        <v>760</v>
      </c>
      <c r="J14" s="326">
        <v>0.37777777777777777</v>
      </c>
      <c r="K14">
        <v>5</v>
      </c>
      <c r="L14">
        <v>1</v>
      </c>
      <c r="M14" t="s">
        <v>809</v>
      </c>
      <c r="N14" t="s">
        <v>774</v>
      </c>
      <c r="O14" s="131">
        <v>23.1</v>
      </c>
      <c r="P14" s="131">
        <v>5.6</v>
      </c>
      <c r="Q14" s="68">
        <v>1.3</v>
      </c>
      <c r="R14" s="68">
        <v>1.3</v>
      </c>
      <c r="S14" s="131">
        <v>1.3</v>
      </c>
      <c r="T14" s="68">
        <v>1.5</v>
      </c>
      <c r="U14" s="76">
        <v>0.8666666666666667</v>
      </c>
      <c r="V14" s="68">
        <v>0.75</v>
      </c>
      <c r="W14" s="77">
        <v>0.2590277777777778</v>
      </c>
      <c r="X14" s="68">
        <v>25.3</v>
      </c>
      <c r="Y14" s="68">
        <v>6.31</v>
      </c>
      <c r="Z14" s="320">
        <v>5.3102850947075506</v>
      </c>
      <c r="AA14" s="321">
        <v>0.76700000000000002</v>
      </c>
      <c r="AB14" s="226">
        <v>30.4</v>
      </c>
      <c r="AC14" s="216">
        <v>47</v>
      </c>
      <c r="AD14" s="72">
        <v>0.44595080983803242</v>
      </c>
      <c r="AE14" s="72">
        <v>0.89608512874408808</v>
      </c>
      <c r="AF14" s="72">
        <v>7.531763417305587E-2</v>
      </c>
      <c r="AG14" s="137">
        <v>0.971402762917144</v>
      </c>
      <c r="AH14" s="75">
        <v>16.538278359531837</v>
      </c>
      <c r="AI14" s="75">
        <v>17.509681122448981</v>
      </c>
      <c r="AJ14" s="72">
        <v>82.169729872392097</v>
      </c>
      <c r="AK14" s="72">
        <v>12.492068537614228</v>
      </c>
      <c r="AL14" s="72">
        <v>6.5777520852511353</v>
      </c>
      <c r="AM14" s="322">
        <v>29.030346897146067</v>
      </c>
      <c r="AN14" s="323">
        <v>30.001749660063211</v>
      </c>
      <c r="AO14" s="137">
        <v>4.7854177215189875</v>
      </c>
      <c r="AP14" s="137">
        <v>12.902168945147684</v>
      </c>
      <c r="AQ14" s="72">
        <v>0.27055232642548105</v>
      </c>
      <c r="AR14" s="72">
        <v>17.687586666666672</v>
      </c>
      <c r="AV14" s="69"/>
      <c r="AX14" s="322"/>
      <c r="AY14" s="322"/>
    </row>
    <row r="15" spans="1:53" x14ac:dyDescent="0.2">
      <c r="A15" t="s">
        <v>756</v>
      </c>
      <c r="B15" t="s">
        <v>305</v>
      </c>
      <c r="C15" t="s">
        <v>765</v>
      </c>
      <c r="E15" s="167">
        <v>43340</v>
      </c>
      <c r="F15" t="s">
        <v>777</v>
      </c>
      <c r="G15" t="s">
        <v>838</v>
      </c>
      <c r="H15">
        <v>2</v>
      </c>
      <c r="I15" t="s">
        <v>760</v>
      </c>
      <c r="J15" s="326">
        <v>0.37777777777777777</v>
      </c>
      <c r="K15">
        <v>5</v>
      </c>
      <c r="L15">
        <v>1</v>
      </c>
      <c r="M15" t="s">
        <v>809</v>
      </c>
      <c r="N15" t="s">
        <v>774</v>
      </c>
      <c r="O15" s="131">
        <v>23.1</v>
      </c>
      <c r="P15" s="131">
        <v>5.6</v>
      </c>
      <c r="Q15" s="68">
        <v>1.3</v>
      </c>
      <c r="R15" s="68">
        <v>1.3</v>
      </c>
      <c r="S15" s="131">
        <v>1.3</v>
      </c>
      <c r="T15" s="68">
        <v>1.5</v>
      </c>
      <c r="U15" s="76">
        <v>0.8666666666666667</v>
      </c>
      <c r="V15" s="68">
        <v>1</v>
      </c>
      <c r="W15" s="77">
        <v>0.26041666666666669</v>
      </c>
      <c r="X15" s="68">
        <v>25.2</v>
      </c>
      <c r="Y15" s="68">
        <v>6.09</v>
      </c>
      <c r="Z15" s="320">
        <v>5.101286757216517</v>
      </c>
      <c r="AA15" s="321">
        <v>0.74199999999999999</v>
      </c>
      <c r="AB15" s="226">
        <v>31.2</v>
      </c>
      <c r="AC15" s="216">
        <v>47.9</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305</v>
      </c>
      <c r="B22" s="102">
        <v>2018</v>
      </c>
      <c r="C22" s="103">
        <v>7</v>
      </c>
      <c r="D22" s="102">
        <v>16</v>
      </c>
      <c r="E22" s="82"/>
      <c r="F22" s="131">
        <v>1.61</v>
      </c>
      <c r="G22" s="131">
        <v>8.57</v>
      </c>
      <c r="H22" s="82"/>
      <c r="I22" s="131">
        <v>24.9</v>
      </c>
      <c r="J22" s="226">
        <v>28.8</v>
      </c>
      <c r="K22" s="82"/>
      <c r="L22" s="82"/>
      <c r="M22" s="108"/>
      <c r="N22" s="131" t="s">
        <v>763</v>
      </c>
      <c r="O22" s="82"/>
      <c r="P22" s="82"/>
      <c r="Q22" s="82"/>
      <c r="R22" s="140"/>
      <c r="S22" s="131" t="s">
        <v>763</v>
      </c>
      <c r="T22" s="131" t="s">
        <v>763</v>
      </c>
      <c r="U22" s="131" t="s">
        <v>763</v>
      </c>
      <c r="V22" s="85"/>
      <c r="W22" s="85"/>
      <c r="X22" s="85"/>
      <c r="Y22" s="102">
        <f>IF(C22&lt;6," ",IF(C22&lt;=9,I22, IF(C22&gt;=10," ")))</f>
        <v>24.9</v>
      </c>
      <c r="Z22" s="102">
        <f>IF(Y22=" ", " ", IF(Y22&gt;0, Y22+273.15))</f>
        <v>298.04999999999995</v>
      </c>
      <c r="AA22" s="102">
        <f>IF(C22&lt;6," ",IF(C22&lt;=9,J22, IF(C22&gt;=10," ")))</f>
        <v>28.8</v>
      </c>
      <c r="AB22" s="102">
        <f>IF(C22&lt;6," ",IF(C22&lt;=9,G22, IF(C22&gt;=10," ")))</f>
        <v>8.57</v>
      </c>
      <c r="AC22" s="104">
        <f>IF(Y22=" "," ",IF(Y22&gt;0,EXP(-173.4292+249.6339*100/Z22+143.3483*LN(+Z22/100)-21.8492*Z22/100+AA22*(-0.033096+0.014259*Z22/100-0.0017*(Z22/100)^2))*1.4276))</f>
        <v>7.0023055578137443</v>
      </c>
      <c r="AD22" s="102">
        <f>IF(Y22=" "," ",IF(Y22&gt;0,AB22/AC22))</f>
        <v>1.2238826096980151</v>
      </c>
      <c r="AE22" s="105">
        <f>IF(C22&lt;6," ",IF(C22&lt;=9,F22, IF(C22&gt;=10," ")))</f>
        <v>1.61</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305</v>
      </c>
      <c r="B23" s="102">
        <v>2018</v>
      </c>
      <c r="C23" s="103">
        <v>7</v>
      </c>
      <c r="D23" s="102">
        <v>16</v>
      </c>
      <c r="E23" s="82"/>
      <c r="F23" s="131">
        <v>1.61</v>
      </c>
      <c r="G23" s="131">
        <v>8.57</v>
      </c>
      <c r="H23" s="82"/>
      <c r="I23" s="131">
        <v>24.9</v>
      </c>
      <c r="J23" s="226">
        <v>29.8</v>
      </c>
      <c r="K23" s="82"/>
      <c r="L23" s="82"/>
      <c r="M23" s="108"/>
      <c r="N23" s="137">
        <v>1.0362744111883526</v>
      </c>
      <c r="O23" s="82"/>
      <c r="P23" s="82"/>
      <c r="Q23" s="82"/>
      <c r="R23" s="140"/>
      <c r="S23" s="323">
        <v>28.072789466795101</v>
      </c>
      <c r="T23" s="137">
        <v>2.5739746835443036</v>
      </c>
      <c r="U23" s="137">
        <v>6.1492919831223629</v>
      </c>
      <c r="V23" s="85"/>
      <c r="W23" s="85"/>
      <c r="X23" s="85"/>
      <c r="Y23" s="102">
        <f t="shared" ref="Y23:Y33" si="0">IF(C23&lt;6," ",IF(C23&lt;=9,I23, IF(C23&gt;=10," ")))</f>
        <v>24.9</v>
      </c>
      <c r="Z23" s="102">
        <f t="shared" ref="Z23:Z33" si="1">IF(Y23=" ", " ", IF(Y23&gt;0, Y23+273.15))</f>
        <v>298.04999999999995</v>
      </c>
      <c r="AA23" s="102">
        <f t="shared" ref="AA23:AA33" si="2">IF(C23&lt;6," ",IF(C23&lt;=9,J23, IF(C23&gt;=10," ")))</f>
        <v>29.8</v>
      </c>
      <c r="AB23" s="102">
        <f t="shared" ref="AB23:AB33" si="3">IF(C23&lt;6," ",IF(C23&lt;=9,G23, IF(C23&gt;=10," ")))</f>
        <v>8.57</v>
      </c>
      <c r="AC23" s="104">
        <f t="shared" ref="AC23:AC33" si="4">IF(Y23=" "," ",IF(Y23&gt;0,EXP(-173.4292+249.6339*100/Z23+143.3483*LN(+Z23/100)-21.8492*Z23/100+AA23*(-0.033096+0.014259*Z23/100-0.0017*(Z23/100)^2))*1.4276))</f>
        <v>6.9625143291878517</v>
      </c>
      <c r="AD23" s="102">
        <f t="shared" ref="AD23:AD33" si="5">IF(Y23=" "," ",IF(Y23&gt;0,AB23/AC23))</f>
        <v>1.2308771795374753</v>
      </c>
      <c r="AE23" s="105">
        <f t="shared" ref="AE23:AE33" si="6">IF(C23&lt;6," ",IF(C23&lt;=9,F23, IF(C23&gt;=10," ")))</f>
        <v>1.61</v>
      </c>
      <c r="AF23" s="102">
        <f t="shared" ref="AF23:AF33" si="7">IF(Y23=" "," ",N23)</f>
        <v>1.0362744111883526</v>
      </c>
      <c r="AG23" s="105">
        <f t="shared" ref="AG23:AG33" si="8">IF(C23&lt;6," ",IF(C23&lt;=9,T23, IF(C23&gt;=10," ")))</f>
        <v>2.5739746835443036</v>
      </c>
      <c r="AH23" s="105">
        <f t="shared" ref="AH23:AH33" si="9">IF(C23&lt;6," ",IF(C23&lt;=9,U23, IF(C23&gt;=10," ")))</f>
        <v>6.1492919831223629</v>
      </c>
      <c r="AI23" s="102">
        <f t="shared" ref="AI23" si="10">IF(Y23=" ", " ", IF(Y23&gt;0, SUM(AG23:AH23)))</f>
        <v>8.7232666666666674</v>
      </c>
      <c r="AJ23" s="106">
        <f t="shared" ref="AJ23:AJ33" si="11">IF(C23&lt;6," ",IF(C23&lt;=9,S23, IF(C23&gt;=10," ")))</f>
        <v>28.072789466795101</v>
      </c>
      <c r="AK23" s="107">
        <f t="shared" ref="AK23:AK33" si="12">IF(Y23=" ", " ", IF(Y23&gt;0, AJ23-AF23))</f>
        <v>27.036515055606749</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305</v>
      </c>
      <c r="B24" s="102">
        <v>2018</v>
      </c>
      <c r="C24" s="103">
        <v>7</v>
      </c>
      <c r="D24" s="102">
        <v>16</v>
      </c>
      <c r="E24" s="82"/>
      <c r="F24" s="131">
        <v>1.61</v>
      </c>
      <c r="G24" s="131">
        <v>8.57</v>
      </c>
      <c r="H24" s="82"/>
      <c r="I24" s="131">
        <v>24.9</v>
      </c>
      <c r="J24" s="226">
        <v>29.8</v>
      </c>
      <c r="K24" s="82"/>
      <c r="L24" s="82"/>
      <c r="M24" s="108"/>
      <c r="N24" s="131" t="s">
        <v>763</v>
      </c>
      <c r="O24" s="82"/>
      <c r="P24" s="82"/>
      <c r="Q24" s="82"/>
      <c r="R24" s="140"/>
      <c r="S24" s="131" t="s">
        <v>763</v>
      </c>
      <c r="T24" s="131" t="s">
        <v>763</v>
      </c>
      <c r="U24" s="131" t="s">
        <v>763</v>
      </c>
      <c r="V24" s="85"/>
      <c r="W24" s="85"/>
      <c r="X24" s="85"/>
      <c r="Y24" s="102">
        <f t="shared" si="0"/>
        <v>24.9</v>
      </c>
      <c r="Z24" s="102">
        <f t="shared" si="1"/>
        <v>298.04999999999995</v>
      </c>
      <c r="AA24" s="102">
        <f t="shared" si="2"/>
        <v>29.8</v>
      </c>
      <c r="AB24" s="102">
        <f t="shared" si="3"/>
        <v>8.57</v>
      </c>
      <c r="AC24" s="104">
        <f t="shared" si="4"/>
        <v>6.9625143291878517</v>
      </c>
      <c r="AD24" s="102">
        <f t="shared" si="5"/>
        <v>1.2308771795374753</v>
      </c>
      <c r="AE24" s="105">
        <f t="shared" si="6"/>
        <v>1.61</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305</v>
      </c>
      <c r="B25" s="102">
        <v>2018</v>
      </c>
      <c r="C25" s="103">
        <v>7</v>
      </c>
      <c r="D25" s="102">
        <v>31</v>
      </c>
      <c r="E25" s="82"/>
      <c r="F25" s="131">
        <v>1.4</v>
      </c>
      <c r="G25" s="131">
        <v>8.5500000000000007</v>
      </c>
      <c r="H25" s="82"/>
      <c r="I25" s="131">
        <v>23.2</v>
      </c>
      <c r="J25" s="205">
        <v>27.7</v>
      </c>
      <c r="K25" s="82"/>
      <c r="L25" s="82"/>
      <c r="M25" s="108"/>
      <c r="N25" s="131" t="s">
        <v>763</v>
      </c>
      <c r="O25" s="82"/>
      <c r="P25" s="82"/>
      <c r="Q25" s="82"/>
      <c r="R25" s="140"/>
      <c r="S25" s="131" t="s">
        <v>763</v>
      </c>
      <c r="T25" s="131" t="s">
        <v>763</v>
      </c>
      <c r="U25" s="131" t="s">
        <v>763</v>
      </c>
      <c r="V25" s="85"/>
      <c r="W25" s="85"/>
      <c r="X25" s="85"/>
      <c r="Y25" s="102">
        <f t="shared" si="0"/>
        <v>23.2</v>
      </c>
      <c r="Z25" s="102">
        <f t="shared" si="1"/>
        <v>296.34999999999997</v>
      </c>
      <c r="AA25" s="102">
        <f t="shared" si="2"/>
        <v>27.7</v>
      </c>
      <c r="AB25" s="102">
        <f t="shared" si="3"/>
        <v>8.5500000000000007</v>
      </c>
      <c r="AC25" s="104">
        <f t="shared" si="4"/>
        <v>7.2607810799525705</v>
      </c>
      <c r="AD25" s="102">
        <f t="shared" si="5"/>
        <v>1.1775592606155056</v>
      </c>
      <c r="AE25" s="105">
        <f t="shared" si="6"/>
        <v>1.4</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305</v>
      </c>
      <c r="B26" s="102">
        <v>2018</v>
      </c>
      <c r="C26" s="103">
        <v>7</v>
      </c>
      <c r="D26" s="102">
        <v>31</v>
      </c>
      <c r="E26" s="82"/>
      <c r="F26" s="131">
        <v>1.4</v>
      </c>
      <c r="G26" s="131">
        <v>8.5500000000000007</v>
      </c>
      <c r="H26" s="82"/>
      <c r="I26" s="131">
        <v>23.2</v>
      </c>
      <c r="J26" s="205">
        <v>30.1</v>
      </c>
      <c r="K26" s="82"/>
      <c r="L26" s="82"/>
      <c r="M26" s="108"/>
      <c r="N26" s="137">
        <v>0.47391963028707884</v>
      </c>
      <c r="O26" s="82"/>
      <c r="P26" s="82"/>
      <c r="Q26" s="82"/>
      <c r="R26" s="140"/>
      <c r="S26" s="323">
        <v>27.268052567315571</v>
      </c>
      <c r="T26" s="137">
        <v>2.9093164556962026</v>
      </c>
      <c r="U26" s="137">
        <v>6.3795902109704627</v>
      </c>
      <c r="V26" s="85"/>
      <c r="W26" s="85"/>
      <c r="X26" s="85"/>
      <c r="Y26" s="102">
        <f t="shared" si="0"/>
        <v>23.2</v>
      </c>
      <c r="Z26" s="102">
        <f t="shared" si="1"/>
        <v>296.34999999999997</v>
      </c>
      <c r="AA26" s="102">
        <f t="shared" si="2"/>
        <v>30.1</v>
      </c>
      <c r="AB26" s="102">
        <f t="shared" si="3"/>
        <v>8.5500000000000007</v>
      </c>
      <c r="AC26" s="104">
        <f t="shared" si="4"/>
        <v>7.1609367673257331</v>
      </c>
      <c r="AD26" s="102">
        <f t="shared" si="5"/>
        <v>1.1939778659982521</v>
      </c>
      <c r="AE26" s="105">
        <f t="shared" si="6"/>
        <v>1.4</v>
      </c>
      <c r="AF26" s="102">
        <f t="shared" si="7"/>
        <v>0.47391963028707884</v>
      </c>
      <c r="AG26" s="105">
        <f t="shared" si="8"/>
        <v>2.9093164556962026</v>
      </c>
      <c r="AH26" s="105">
        <f t="shared" si="9"/>
        <v>6.3795902109704627</v>
      </c>
      <c r="AI26" s="102">
        <f t="shared" ref="AI26" si="13">IF(Y26=" ", " ", IF(Y26&gt;0, SUM(AG26:AH26)))</f>
        <v>9.2889066666666658</v>
      </c>
      <c r="AJ26" s="106">
        <f t="shared" si="11"/>
        <v>27.268052567315571</v>
      </c>
      <c r="AK26" s="107">
        <f t="shared" si="12"/>
        <v>26.794132937028493</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305</v>
      </c>
      <c r="B27" s="102">
        <v>2018</v>
      </c>
      <c r="C27" s="103">
        <v>7</v>
      </c>
      <c r="D27" s="102">
        <v>31</v>
      </c>
      <c r="E27" s="82"/>
      <c r="F27" s="131">
        <v>1.4</v>
      </c>
      <c r="G27" s="131">
        <v>8.5500000000000007</v>
      </c>
      <c r="H27" s="82"/>
      <c r="I27" s="131">
        <v>23.2</v>
      </c>
      <c r="J27" s="205">
        <v>30.4</v>
      </c>
      <c r="K27" s="82"/>
      <c r="L27" s="82"/>
      <c r="M27" s="108"/>
      <c r="N27" s="131" t="s">
        <v>763</v>
      </c>
      <c r="O27" s="82"/>
      <c r="P27" s="82"/>
      <c r="Q27" s="82"/>
      <c r="R27" s="140"/>
      <c r="S27" s="131" t="s">
        <v>763</v>
      </c>
      <c r="T27" s="131" t="s">
        <v>763</v>
      </c>
      <c r="U27" s="131" t="s">
        <v>763</v>
      </c>
      <c r="V27" s="85"/>
      <c r="W27" s="85"/>
      <c r="X27" s="85"/>
      <c r="Y27" s="102">
        <f t="shared" si="0"/>
        <v>23.2</v>
      </c>
      <c r="Z27" s="102">
        <f t="shared" si="1"/>
        <v>296.34999999999997</v>
      </c>
      <c r="AA27" s="102">
        <f t="shared" si="2"/>
        <v>30.4</v>
      </c>
      <c r="AB27" s="102">
        <f t="shared" si="3"/>
        <v>8.5500000000000007</v>
      </c>
      <c r="AC27" s="104">
        <f t="shared" si="4"/>
        <v>7.1485531554100126</v>
      </c>
      <c r="AD27" s="102">
        <f t="shared" si="5"/>
        <v>1.1960462227981583</v>
      </c>
      <c r="AE27" s="105">
        <f t="shared" si="6"/>
        <v>1.4</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305</v>
      </c>
      <c r="B28" s="102">
        <v>2018</v>
      </c>
      <c r="C28" s="103">
        <v>8</v>
      </c>
      <c r="D28" s="102">
        <v>14</v>
      </c>
      <c r="E28" s="82"/>
      <c r="F28" s="131">
        <v>1.5</v>
      </c>
      <c r="G28" s="131">
        <v>8.1</v>
      </c>
      <c r="H28" s="82"/>
      <c r="I28" s="131">
        <v>24.1</v>
      </c>
      <c r="J28" s="226">
        <v>25.9</v>
      </c>
      <c r="K28" s="82"/>
      <c r="L28" s="82"/>
      <c r="M28" s="82"/>
      <c r="N28" s="131" t="s">
        <v>763</v>
      </c>
      <c r="O28" s="82"/>
      <c r="P28" s="82"/>
      <c r="Q28" s="82"/>
      <c r="R28" s="140"/>
      <c r="S28" s="131" t="s">
        <v>763</v>
      </c>
      <c r="T28" s="131" t="s">
        <v>763</v>
      </c>
      <c r="U28" s="131" t="s">
        <v>763</v>
      </c>
      <c r="V28" s="85"/>
      <c r="W28" s="85"/>
      <c r="X28" s="85"/>
      <c r="Y28" s="102">
        <f t="shared" si="0"/>
        <v>24.1</v>
      </c>
      <c r="Z28" s="102">
        <f t="shared" si="1"/>
        <v>297.25</v>
      </c>
      <c r="AA28" s="102">
        <f t="shared" si="2"/>
        <v>25.9</v>
      </c>
      <c r="AB28" s="102">
        <f t="shared" si="3"/>
        <v>8.1</v>
      </c>
      <c r="AC28" s="104">
        <f t="shared" si="4"/>
        <v>7.2198665306425998</v>
      </c>
      <c r="AD28" s="102">
        <f t="shared" si="5"/>
        <v>1.1219043961023285</v>
      </c>
      <c r="AE28" s="105">
        <f t="shared" si="6"/>
        <v>1.5</v>
      </c>
      <c r="AF28" s="102" t="str">
        <f t="shared" si="7"/>
        <v>NS</v>
      </c>
      <c r="AG28" s="105" t="str">
        <f t="shared" si="8"/>
        <v>NS</v>
      </c>
      <c r="AH28" s="105" t="str">
        <f t="shared" si="9"/>
        <v>NS</v>
      </c>
      <c r="AI28" s="102"/>
      <c r="AJ28" s="106" t="str">
        <f t="shared" si="11"/>
        <v>NS</v>
      </c>
      <c r="AK28" s="107" t="e">
        <f t="shared" si="12"/>
        <v>#VALUE!</v>
      </c>
      <c r="AL28" s="82"/>
      <c r="AM28" s="82">
        <f>AD36</f>
        <v>1.1112849284947779</v>
      </c>
      <c r="AN28" s="82">
        <f>AE36</f>
        <v>1.4525000000000003</v>
      </c>
      <c r="AO28" s="82">
        <f>AF36</f>
        <v>1.1532825774032982</v>
      </c>
      <c r="AP28" s="82">
        <f>AI36</f>
        <v>12.424588888888891</v>
      </c>
      <c r="AQ28" s="113">
        <f>AK36</f>
        <v>27.940731158982992</v>
      </c>
      <c r="AR28" s="118"/>
      <c r="AS28" s="115" t="s">
        <v>497</v>
      </c>
      <c r="AT28" s="115" t="s">
        <v>497</v>
      </c>
      <c r="AU28" s="115" t="s">
        <v>497</v>
      </c>
      <c r="AV28" s="115" t="s">
        <v>497</v>
      </c>
      <c r="AW28" s="115" t="s">
        <v>497</v>
      </c>
      <c r="AX28" s="116" t="s">
        <v>498</v>
      </c>
      <c r="AY28" s="102"/>
      <c r="AZ28" s="102"/>
      <c r="BA28" s="82"/>
      <c r="BB28" s="82"/>
    </row>
    <row r="29" spans="1:54" ht="16" x14ac:dyDescent="0.2">
      <c r="A29" s="101" t="s">
        <v>305</v>
      </c>
      <c r="B29" s="102">
        <v>2018</v>
      </c>
      <c r="C29" s="103">
        <v>8</v>
      </c>
      <c r="D29" s="102">
        <v>14</v>
      </c>
      <c r="E29" s="82"/>
      <c r="F29" s="131">
        <v>1.5</v>
      </c>
      <c r="G29" s="131">
        <v>8.1</v>
      </c>
      <c r="H29" s="82"/>
      <c r="I29" s="131">
        <v>24.1</v>
      </c>
      <c r="J29" s="226">
        <v>29</v>
      </c>
      <c r="K29" s="82"/>
      <c r="L29" s="82"/>
      <c r="M29" s="108"/>
      <c r="N29" s="137">
        <v>2.1315335052206175</v>
      </c>
      <c r="O29" s="82"/>
      <c r="P29" s="82"/>
      <c r="Q29" s="82"/>
      <c r="R29" s="140"/>
      <c r="S29" s="323">
        <v>31.033463251371266</v>
      </c>
      <c r="T29" s="137">
        <v>6.2234599156118149</v>
      </c>
      <c r="U29" s="137">
        <v>7.7751356399437421</v>
      </c>
      <c r="V29" s="85"/>
      <c r="W29" s="85"/>
      <c r="X29" s="85"/>
      <c r="Y29" s="102">
        <f t="shared" si="0"/>
        <v>24.1</v>
      </c>
      <c r="Z29" s="102">
        <f t="shared" si="1"/>
        <v>297.25</v>
      </c>
      <c r="AA29" s="102">
        <f t="shared" si="2"/>
        <v>29</v>
      </c>
      <c r="AB29" s="102">
        <f t="shared" si="3"/>
        <v>8.1</v>
      </c>
      <c r="AC29" s="104">
        <f t="shared" si="4"/>
        <v>7.0927103935150235</v>
      </c>
      <c r="AD29" s="102">
        <f t="shared" si="5"/>
        <v>1.1420175857463399</v>
      </c>
      <c r="AE29" s="105">
        <f t="shared" si="6"/>
        <v>1.5</v>
      </c>
      <c r="AF29" s="102">
        <f t="shared" si="7"/>
        <v>2.1315335052206175</v>
      </c>
      <c r="AG29" s="105">
        <f t="shared" si="8"/>
        <v>6.2234599156118149</v>
      </c>
      <c r="AH29" s="105">
        <f t="shared" si="9"/>
        <v>7.7751356399437421</v>
      </c>
      <c r="AI29" s="102">
        <f t="shared" ref="AI29" si="14">IF(Y29=" ", " ", IF(Y29&gt;0, SUM(AG29:AH29)))</f>
        <v>13.998595555555557</v>
      </c>
      <c r="AJ29" s="106">
        <f t="shared" si="11"/>
        <v>31.033463251371266</v>
      </c>
      <c r="AK29" s="107">
        <f t="shared" si="12"/>
        <v>28.90192974615065</v>
      </c>
      <c r="AL29" s="82"/>
      <c r="AM29" s="82"/>
      <c r="AN29" s="82"/>
      <c r="AO29" s="82"/>
      <c r="AP29" s="85"/>
      <c r="AQ29" s="82"/>
      <c r="AR29" s="82"/>
      <c r="AS29" s="115">
        <f>((LN(AM28)-LN(0.4))/(LN(0.9)-LN(0.4))*100)</f>
        <v>126.00438983641446</v>
      </c>
      <c r="AT29" s="120">
        <f>((LN(AN28)-LN(0.6))/(LN(3)-LN(0.6))*100)</f>
        <v>54.932956821726464</v>
      </c>
      <c r="AU29" s="115">
        <f>((LN(AO28)-LN(10))/(LN(1)-LN(10))*100)</f>
        <v>93.806426879282867</v>
      </c>
      <c r="AV29" s="115">
        <f>((LN(AP28)-LN(10))/(LN(3)-LN(10))*100)</f>
        <v>-18.031336775037872</v>
      </c>
      <c r="AW29" s="115">
        <f>((LN(AQ28)-LN(43))/(LN(20)-LN(43))*100)</f>
        <v>56.320405584263568</v>
      </c>
      <c r="AX29" s="82"/>
      <c r="AY29" s="82"/>
      <c r="AZ29" s="82"/>
      <c r="BA29" s="82"/>
      <c r="BB29" s="82"/>
    </row>
    <row r="30" spans="1:54" ht="16" x14ac:dyDescent="0.2">
      <c r="A30" s="101" t="s">
        <v>305</v>
      </c>
      <c r="B30" s="102">
        <v>2018</v>
      </c>
      <c r="C30" s="103">
        <v>8</v>
      </c>
      <c r="D30" s="102">
        <v>14</v>
      </c>
      <c r="E30" s="82"/>
      <c r="F30" s="131">
        <v>1.5</v>
      </c>
      <c r="G30" s="131">
        <v>8.1</v>
      </c>
      <c r="H30" s="82"/>
      <c r="I30" s="131">
        <v>24.1</v>
      </c>
      <c r="J30" s="226">
        <v>28.6</v>
      </c>
      <c r="K30" s="82"/>
      <c r="L30" s="82"/>
      <c r="M30" s="108"/>
      <c r="N30" s="131" t="s">
        <v>763</v>
      </c>
      <c r="O30" s="82"/>
      <c r="P30" s="82"/>
      <c r="Q30" s="82"/>
      <c r="R30" s="140"/>
      <c r="S30" s="131" t="s">
        <v>763</v>
      </c>
      <c r="T30" s="131" t="s">
        <v>763</v>
      </c>
      <c r="U30" s="131" t="s">
        <v>763</v>
      </c>
      <c r="V30" s="85"/>
      <c r="W30" s="85"/>
      <c r="X30" s="85"/>
      <c r="Y30" s="102">
        <f t="shared" si="0"/>
        <v>24.1</v>
      </c>
      <c r="Z30" s="102">
        <f t="shared" si="1"/>
        <v>297.25</v>
      </c>
      <c r="AA30" s="102">
        <f t="shared" si="2"/>
        <v>28.6</v>
      </c>
      <c r="AB30" s="102">
        <f t="shared" si="3"/>
        <v>8.1</v>
      </c>
      <c r="AC30" s="104">
        <f t="shared" si="4"/>
        <v>7.1089909558537574</v>
      </c>
      <c r="AD30" s="102">
        <f t="shared" si="5"/>
        <v>1.1394022091602487</v>
      </c>
      <c r="AE30" s="105">
        <f t="shared" si="6"/>
        <v>1.5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54.932956821726464</v>
      </c>
      <c r="AU30" s="82">
        <f t="shared" si="15"/>
        <v>93.806426879282867</v>
      </c>
      <c r="AV30" s="82">
        <f t="shared" si="15"/>
        <v>0</v>
      </c>
      <c r="AW30" s="82">
        <f t="shared" si="15"/>
        <v>56.320405584263568</v>
      </c>
      <c r="AX30" s="129">
        <f>AVERAGE(AS30:AW30)</f>
        <v>61.011957857054583</v>
      </c>
      <c r="AY30" s="84"/>
      <c r="AZ30" s="84"/>
      <c r="BA30" s="84" t="str">
        <f>IF(AX30&gt;65, "Acceptable; Ongoing Protection is Required", "Unacceptable; Immediate Restoration is Required")</f>
        <v>Unacceptable; Immediate Restoration is Required</v>
      </c>
      <c r="BB30" s="82"/>
    </row>
    <row r="31" spans="1:54" ht="16" x14ac:dyDescent="0.2">
      <c r="A31" s="101" t="s">
        <v>305</v>
      </c>
      <c r="B31" s="102">
        <v>2018</v>
      </c>
      <c r="C31" s="103">
        <v>8</v>
      </c>
      <c r="D31" s="102">
        <v>28</v>
      </c>
      <c r="E31" s="82"/>
      <c r="F31" s="131">
        <v>1.3</v>
      </c>
      <c r="G31" s="131">
        <v>5.6</v>
      </c>
      <c r="H31" s="82"/>
      <c r="I31" s="131">
        <v>23.1</v>
      </c>
      <c r="J31" s="226" t="s">
        <v>763</v>
      </c>
      <c r="K31" s="82"/>
      <c r="L31" s="82"/>
      <c r="M31" s="108"/>
      <c r="N31" s="131" t="s">
        <v>763</v>
      </c>
      <c r="O31" s="82"/>
      <c r="P31" s="82"/>
      <c r="Q31" s="82"/>
      <c r="R31" s="140"/>
      <c r="S31" s="131" t="s">
        <v>763</v>
      </c>
      <c r="T31" s="131" t="s">
        <v>763</v>
      </c>
      <c r="U31" s="131" t="s">
        <v>763</v>
      </c>
      <c r="V31" s="85"/>
      <c r="W31" s="85"/>
      <c r="X31" s="85"/>
      <c r="Y31" s="102">
        <f t="shared" si="0"/>
        <v>23.1</v>
      </c>
      <c r="Z31" s="102">
        <f t="shared" si="1"/>
        <v>296.25</v>
      </c>
      <c r="AA31" s="102" t="str">
        <f t="shared" si="2"/>
        <v>NS</v>
      </c>
      <c r="AB31" s="102">
        <f t="shared" si="3"/>
        <v>5.6</v>
      </c>
      <c r="AC31" s="104" t="e">
        <f t="shared" si="4"/>
        <v>#VALUE!</v>
      </c>
      <c r="AD31" s="102" t="e">
        <f t="shared" si="5"/>
        <v>#VALUE!</v>
      </c>
      <c r="AE31" s="105">
        <f t="shared" si="6"/>
        <v>1.3</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61.011957857054583</v>
      </c>
      <c r="AY31" s="85"/>
      <c r="AZ31" s="85"/>
      <c r="BA31" s="82"/>
      <c r="BB31" s="82"/>
    </row>
    <row r="32" spans="1:54" ht="16" x14ac:dyDescent="0.2">
      <c r="A32" s="101" t="s">
        <v>305</v>
      </c>
      <c r="B32" s="102">
        <v>2018</v>
      </c>
      <c r="C32" s="103">
        <v>8</v>
      </c>
      <c r="D32" s="102">
        <v>28</v>
      </c>
      <c r="E32" s="82"/>
      <c r="F32" s="131">
        <v>1.3</v>
      </c>
      <c r="G32" s="131">
        <v>5.6</v>
      </c>
      <c r="H32" s="82"/>
      <c r="I32" s="131">
        <v>23.1</v>
      </c>
      <c r="J32" s="226">
        <v>30.4</v>
      </c>
      <c r="K32" s="82"/>
      <c r="L32" s="82"/>
      <c r="M32" s="108"/>
      <c r="N32" s="137">
        <v>0.971402762917144</v>
      </c>
      <c r="O32" s="82"/>
      <c r="P32" s="82"/>
      <c r="Q32" s="82"/>
      <c r="R32" s="140"/>
      <c r="S32" s="323">
        <v>30.001749660063211</v>
      </c>
      <c r="T32" s="137">
        <v>4.7854177215189875</v>
      </c>
      <c r="U32" s="137">
        <v>12.902168945147684</v>
      </c>
      <c r="V32" s="85"/>
      <c r="W32" s="85"/>
      <c r="X32" s="85"/>
      <c r="Y32" s="102">
        <f t="shared" si="0"/>
        <v>23.1</v>
      </c>
      <c r="Z32" s="102">
        <f t="shared" si="1"/>
        <v>296.25</v>
      </c>
      <c r="AA32" s="102">
        <f t="shared" si="2"/>
        <v>30.4</v>
      </c>
      <c r="AB32" s="102">
        <f t="shared" si="3"/>
        <v>5.6</v>
      </c>
      <c r="AC32" s="104">
        <f t="shared" si="4"/>
        <v>7.1612651825038309</v>
      </c>
      <c r="AD32" s="102">
        <f t="shared" si="5"/>
        <v>0.78198472717945655</v>
      </c>
      <c r="AE32" s="105">
        <f t="shared" si="6"/>
        <v>1.3</v>
      </c>
      <c r="AF32" s="102">
        <f t="shared" si="7"/>
        <v>0.971402762917144</v>
      </c>
      <c r="AG32" s="105">
        <f t="shared" si="8"/>
        <v>4.7854177215189875</v>
      </c>
      <c r="AH32" s="105">
        <f t="shared" si="9"/>
        <v>12.902168945147684</v>
      </c>
      <c r="AI32" s="102">
        <f t="shared" ref="AI32" si="16">IF(Y32=" ", " ", IF(Y32&gt;0, SUM(AG32:AH32)))</f>
        <v>17.687586666666672</v>
      </c>
      <c r="AJ32" s="106">
        <f t="shared" si="11"/>
        <v>30.001749660063211</v>
      </c>
      <c r="AK32" s="107">
        <f t="shared" si="12"/>
        <v>29.030346897146067</v>
      </c>
      <c r="AL32" s="82"/>
      <c r="AM32" s="82"/>
      <c r="AN32" s="82"/>
      <c r="AO32" s="82"/>
      <c r="AP32" s="82"/>
      <c r="AQ32" s="82"/>
      <c r="AR32" s="82"/>
      <c r="AS32" s="82"/>
      <c r="AT32" s="82"/>
      <c r="AU32" s="82"/>
      <c r="AV32" s="82"/>
      <c r="AW32" s="82"/>
      <c r="AX32" s="82"/>
      <c r="AY32" s="82"/>
      <c r="AZ32" s="82"/>
      <c r="BA32" s="82"/>
      <c r="BB32" s="82"/>
    </row>
    <row r="33" spans="1:54" ht="16" x14ac:dyDescent="0.2">
      <c r="A33" s="101" t="s">
        <v>305</v>
      </c>
      <c r="B33" s="102">
        <v>2018</v>
      </c>
      <c r="C33" s="103">
        <v>8</v>
      </c>
      <c r="D33" s="102">
        <v>28</v>
      </c>
      <c r="E33" s="82"/>
      <c r="F33" s="131">
        <v>1.3</v>
      </c>
      <c r="G33" s="131">
        <v>5.6</v>
      </c>
      <c r="H33" s="82"/>
      <c r="I33" s="131">
        <v>23.1</v>
      </c>
      <c r="J33" s="226">
        <v>31.2</v>
      </c>
      <c r="K33" s="82"/>
      <c r="L33" s="82"/>
      <c r="M33" s="82"/>
      <c r="N33" s="131" t="s">
        <v>763</v>
      </c>
      <c r="O33" s="82"/>
      <c r="P33" s="82"/>
      <c r="Q33" s="82"/>
      <c r="R33" s="140"/>
      <c r="S33" s="131" t="s">
        <v>763</v>
      </c>
      <c r="T33" s="131" t="s">
        <v>763</v>
      </c>
      <c r="U33" s="131" t="s">
        <v>763</v>
      </c>
      <c r="V33" s="85"/>
      <c r="W33" s="85"/>
      <c r="X33" s="85"/>
      <c r="Y33" s="102">
        <f t="shared" si="0"/>
        <v>23.1</v>
      </c>
      <c r="Z33" s="102">
        <f t="shared" si="1"/>
        <v>296.25</v>
      </c>
      <c r="AA33" s="102">
        <f t="shared" si="2"/>
        <v>31.2</v>
      </c>
      <c r="AB33" s="102">
        <f t="shared" si="3"/>
        <v>5.6</v>
      </c>
      <c r="AC33" s="104">
        <f t="shared" si="4"/>
        <v>7.1282644120850485</v>
      </c>
      <c r="AD33" s="102">
        <f t="shared" si="5"/>
        <v>0.78560497706930255</v>
      </c>
      <c r="AE33" s="105">
        <f t="shared" si="6"/>
        <v>1.3</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1.1112849284947779</v>
      </c>
      <c r="AE36" s="84">
        <f>_xlfn.AGGREGATE(1, 6,AE22:AE35)</f>
        <v>1.4525000000000003</v>
      </c>
      <c r="AF36" s="84">
        <f>_xlfn.AGGREGATE(1, 6,AF22:AF35)</f>
        <v>1.1532825774032982</v>
      </c>
      <c r="AG36" s="82"/>
      <c r="AH36" s="82"/>
      <c r="AI36" s="84">
        <f>_xlfn.AGGREGATE(1, 6,AI22:AI35)</f>
        <v>12.424588888888891</v>
      </c>
      <c r="AJ36" s="82"/>
      <c r="AK36" s="84">
        <f>_xlfn.AGGREGATE(1, 6,AK22:AK35)</f>
        <v>27.940731158982992</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1.4525000000000003</v>
      </c>
      <c r="AF37" s="126">
        <f>AVERAGE(AF22:AF33)</f>
        <v>1.1532825774032982</v>
      </c>
      <c r="AG37" s="126"/>
      <c r="AH37" s="126"/>
      <c r="AI37" s="126">
        <f>AVERAGE(AI23:AI32)</f>
        <v>12.424588888888891</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305</v>
      </c>
      <c r="C43" s="68" t="s">
        <v>757</v>
      </c>
      <c r="E43" s="69">
        <v>43654</v>
      </c>
      <c r="F43" t="s">
        <v>866</v>
      </c>
      <c r="G43" t="s">
        <v>876</v>
      </c>
      <c r="H43" s="68">
        <v>1</v>
      </c>
      <c r="I43" s="68" t="s">
        <v>760</v>
      </c>
      <c r="J43" s="326">
        <v>0.52430555555555558</v>
      </c>
      <c r="K43" s="68">
        <v>2</v>
      </c>
      <c r="L43">
        <v>1</v>
      </c>
      <c r="M43" t="s">
        <v>760</v>
      </c>
      <c r="N43" t="s">
        <v>878</v>
      </c>
      <c r="O43" s="205">
        <v>19.7</v>
      </c>
      <c r="P43" s="131">
        <v>9.06</v>
      </c>
      <c r="Q43" s="68" t="s">
        <v>761</v>
      </c>
      <c r="R43" s="68" t="s">
        <v>761</v>
      </c>
      <c r="S43" s="131" t="s">
        <v>761</v>
      </c>
      <c r="T43" s="68">
        <v>2</v>
      </c>
      <c r="U43" s="68" t="s">
        <v>761</v>
      </c>
      <c r="V43" s="68">
        <v>0.15</v>
      </c>
      <c r="W43" s="77">
        <v>0.36458333333333331</v>
      </c>
      <c r="X43" s="68">
        <v>24.5</v>
      </c>
      <c r="Y43" s="68">
        <v>6.55</v>
      </c>
      <c r="Z43" s="72">
        <v>5.5636720808022329</v>
      </c>
      <c r="AA43" s="68">
        <v>82.8</v>
      </c>
      <c r="AB43" s="226">
        <v>28.6</v>
      </c>
      <c r="AC43" s="216">
        <v>44.6</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305</v>
      </c>
      <c r="C44" s="68" t="s">
        <v>764</v>
      </c>
      <c r="E44" s="69">
        <v>43654</v>
      </c>
      <c r="F44" t="s">
        <v>866</v>
      </c>
      <c r="G44" t="s">
        <v>876</v>
      </c>
      <c r="H44" s="68">
        <v>1</v>
      </c>
      <c r="I44" s="68" t="s">
        <v>760</v>
      </c>
      <c r="J44" s="326">
        <v>0.52430555555555558</v>
      </c>
      <c r="K44" s="68">
        <v>2</v>
      </c>
      <c r="L44">
        <v>1</v>
      </c>
      <c r="M44" t="s">
        <v>760</v>
      </c>
      <c r="N44" t="s">
        <v>878</v>
      </c>
      <c r="O44" s="205">
        <v>19.7</v>
      </c>
      <c r="P44" s="131">
        <v>9.06</v>
      </c>
      <c r="Q44" s="68" t="s">
        <v>761</v>
      </c>
      <c r="R44" s="68" t="s">
        <v>761</v>
      </c>
      <c r="S44" s="131" t="s">
        <v>761</v>
      </c>
      <c r="T44" s="68">
        <v>2</v>
      </c>
      <c r="U44" s="68" t="s">
        <v>761</v>
      </c>
      <c r="V44" s="68">
        <v>1</v>
      </c>
      <c r="W44" s="77">
        <v>0.36944444444444446</v>
      </c>
      <c r="X44" s="68">
        <v>24.3</v>
      </c>
      <c r="Y44" s="68">
        <v>6.48</v>
      </c>
      <c r="Z44" s="72">
        <v>5.4621902311386368</v>
      </c>
      <c r="AA44" s="68">
        <v>77.5</v>
      </c>
      <c r="AB44" s="226">
        <v>29.9</v>
      </c>
      <c r="AC44" s="216">
        <v>46.3</v>
      </c>
      <c r="AD44" s="72">
        <v>0.23132530120481926</v>
      </c>
      <c r="AE44" s="72">
        <v>1.6155243026041264</v>
      </c>
      <c r="AF44" s="72">
        <v>0.27121568627450976</v>
      </c>
      <c r="AG44" s="137">
        <v>1.8867399888786363</v>
      </c>
      <c r="AH44" s="75">
        <v>42.823523435640091</v>
      </c>
      <c r="AI44" s="75">
        <v>44.710263424518729</v>
      </c>
      <c r="AJ44" s="72">
        <v>79.6156234825593</v>
      </c>
      <c r="AK44" s="72">
        <v>11.184938107401885</v>
      </c>
      <c r="AL44" s="72">
        <v>7.1181103299867043</v>
      </c>
      <c r="AM44" s="72">
        <v>54.008461543041975</v>
      </c>
      <c r="AN44" s="137">
        <v>55.895201531920613</v>
      </c>
      <c r="AO44" s="137">
        <v>3.7192620833333327</v>
      </c>
      <c r="AP44" s="137">
        <v>2.5000000000000001E-2</v>
      </c>
      <c r="AQ44" s="70">
        <v>0.99332311696040687</v>
      </c>
      <c r="AR44" s="72">
        <v>3.7442620833333327</v>
      </c>
      <c r="AS44" s="68"/>
      <c r="AT44" s="68" t="s">
        <v>761</v>
      </c>
      <c r="AX44" s="72"/>
    </row>
    <row r="45" spans="1:54" x14ac:dyDescent="0.2">
      <c r="A45" t="s">
        <v>756</v>
      </c>
      <c r="B45" t="s">
        <v>305</v>
      </c>
      <c r="C45" s="68" t="s">
        <v>765</v>
      </c>
      <c r="E45" s="69">
        <v>43654</v>
      </c>
      <c r="F45" t="s">
        <v>866</v>
      </c>
      <c r="G45" t="s">
        <v>876</v>
      </c>
      <c r="H45" s="68">
        <v>1</v>
      </c>
      <c r="I45" s="68" t="s">
        <v>760</v>
      </c>
      <c r="J45" s="326">
        <v>0.52430555555555558</v>
      </c>
      <c r="K45" s="68">
        <v>2</v>
      </c>
      <c r="L45">
        <v>1</v>
      </c>
      <c r="M45" t="s">
        <v>760</v>
      </c>
      <c r="N45" t="s">
        <v>878</v>
      </c>
      <c r="O45" s="205">
        <v>19.7</v>
      </c>
      <c r="P45" s="131">
        <v>9.06</v>
      </c>
      <c r="Q45" s="68" t="s">
        <v>761</v>
      </c>
      <c r="R45" s="68" t="s">
        <v>761</v>
      </c>
      <c r="S45" s="131" t="s">
        <v>761</v>
      </c>
      <c r="T45" s="68">
        <v>2</v>
      </c>
      <c r="U45" s="68" t="s">
        <v>761</v>
      </c>
      <c r="V45" s="68">
        <v>1.7</v>
      </c>
      <c r="W45" s="77">
        <v>0.37152777777777773</v>
      </c>
      <c r="X45" s="68">
        <v>24.3</v>
      </c>
      <c r="Y45" s="68">
        <v>6.74</v>
      </c>
      <c r="Z45" s="72">
        <v>5.6716202981156556</v>
      </c>
      <c r="AA45" s="68">
        <v>81</v>
      </c>
      <c r="AB45" s="226">
        <v>30.2</v>
      </c>
      <c r="AC45" s="216">
        <v>46.9</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305</v>
      </c>
      <c r="C46" s="68" t="s">
        <v>757</v>
      </c>
      <c r="E46" s="69">
        <v>43665</v>
      </c>
      <c r="F46" t="s">
        <v>866</v>
      </c>
      <c r="G46" t="s">
        <v>876</v>
      </c>
      <c r="H46" s="68">
        <v>2</v>
      </c>
      <c r="I46" s="68" t="s">
        <v>760</v>
      </c>
      <c r="J46" s="326">
        <v>0.40625</v>
      </c>
      <c r="K46" s="68">
        <v>3</v>
      </c>
      <c r="L46">
        <v>3</v>
      </c>
      <c r="M46" t="s">
        <v>872</v>
      </c>
      <c r="N46" t="s">
        <v>889</v>
      </c>
      <c r="O46" s="205" t="s">
        <v>761</v>
      </c>
      <c r="P46" s="131" t="s">
        <v>761</v>
      </c>
      <c r="Q46" s="68">
        <v>1.9</v>
      </c>
      <c r="R46" s="68">
        <v>1.7</v>
      </c>
      <c r="S46" s="131">
        <v>1.8</v>
      </c>
      <c r="T46" s="68">
        <v>1.9</v>
      </c>
      <c r="U46" s="70">
        <v>0.94736842105263164</v>
      </c>
      <c r="V46" s="68">
        <v>0.15</v>
      </c>
      <c r="W46" s="77">
        <v>0.28611111111111115</v>
      </c>
      <c r="X46" s="68">
        <v>24.8</v>
      </c>
      <c r="Y46" s="68">
        <v>6.3</v>
      </c>
      <c r="Z46" s="72">
        <v>5.4392289556867901</v>
      </c>
      <c r="AA46" s="68">
        <v>76.5</v>
      </c>
      <c r="AB46" s="226">
        <v>25.8</v>
      </c>
      <c r="AC46" s="216">
        <v>40.700000000000003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305</v>
      </c>
      <c r="C47" s="68" t="s">
        <v>764</v>
      </c>
      <c r="E47" s="69">
        <v>43665</v>
      </c>
      <c r="F47" t="s">
        <v>866</v>
      </c>
      <c r="G47" t="s">
        <v>876</v>
      </c>
      <c r="H47" s="68">
        <v>2</v>
      </c>
      <c r="I47" s="68" t="s">
        <v>760</v>
      </c>
      <c r="J47" s="326">
        <v>0.40625</v>
      </c>
      <c r="K47" s="68">
        <v>3</v>
      </c>
      <c r="L47">
        <v>3</v>
      </c>
      <c r="M47" t="s">
        <v>872</v>
      </c>
      <c r="N47" t="s">
        <v>889</v>
      </c>
      <c r="O47" s="205" t="s">
        <v>761</v>
      </c>
      <c r="P47" s="131" t="s">
        <v>761</v>
      </c>
      <c r="Q47" s="68">
        <v>1.9</v>
      </c>
      <c r="R47" s="68">
        <v>1.7</v>
      </c>
      <c r="S47" s="131">
        <v>1.8</v>
      </c>
      <c r="T47" s="68">
        <v>1.9</v>
      </c>
      <c r="U47" s="70">
        <v>0.94736842105263164</v>
      </c>
      <c r="V47" s="68">
        <v>1</v>
      </c>
      <c r="W47" s="77">
        <v>0.28819444444444448</v>
      </c>
      <c r="X47" s="68">
        <v>25.2</v>
      </c>
      <c r="Y47" s="68">
        <v>7.77</v>
      </c>
      <c r="Z47" s="72">
        <v>6.5679370086753748</v>
      </c>
      <c r="AA47" s="68">
        <v>96.2</v>
      </c>
      <c r="AB47" s="226">
        <v>29.6</v>
      </c>
      <c r="AC47" s="216">
        <v>46</v>
      </c>
      <c r="AD47" s="72">
        <v>0.68225919022084081</v>
      </c>
      <c r="AE47" s="72">
        <v>2.4712684449489211</v>
      </c>
      <c r="AF47" s="72">
        <v>0.32720725195579281</v>
      </c>
      <c r="AG47" s="137">
        <v>2.7984756969047138</v>
      </c>
      <c r="AH47" s="75">
        <v>35.967843302790286</v>
      </c>
      <c r="AI47" s="75">
        <v>38.766318999695002</v>
      </c>
      <c r="AJ47" s="72">
        <v>39.101726839001756</v>
      </c>
      <c r="AK47" s="72">
        <v>5.923563065751118</v>
      </c>
      <c r="AL47" s="72">
        <v>6.6010484576555424</v>
      </c>
      <c r="AM47" s="72">
        <v>41.891406368541404</v>
      </c>
      <c r="AN47" s="137">
        <v>44.68988206544612</v>
      </c>
      <c r="AO47" s="137">
        <v>2.6536087499999996</v>
      </c>
      <c r="AP47" s="137">
        <v>2.5000000000000001E-2</v>
      </c>
      <c r="AQ47" s="70">
        <v>0.99066679670929925</v>
      </c>
      <c r="AR47" s="72">
        <v>2.6786087499999995</v>
      </c>
      <c r="AS47" s="68"/>
      <c r="AT47" s="68" t="s">
        <v>761</v>
      </c>
      <c r="AX47" s="72"/>
    </row>
    <row r="48" spans="1:54" x14ac:dyDescent="0.2">
      <c r="A48" t="s">
        <v>756</v>
      </c>
      <c r="B48" t="s">
        <v>305</v>
      </c>
      <c r="C48" s="68" t="s">
        <v>765</v>
      </c>
      <c r="E48" s="69">
        <v>43665</v>
      </c>
      <c r="F48" t="s">
        <v>866</v>
      </c>
      <c r="G48" t="s">
        <v>876</v>
      </c>
      <c r="H48" s="68">
        <v>2</v>
      </c>
      <c r="I48" s="68" t="s">
        <v>760</v>
      </c>
      <c r="J48" s="326">
        <v>0.40625</v>
      </c>
      <c r="K48" s="68">
        <v>3</v>
      </c>
      <c r="L48">
        <v>3</v>
      </c>
      <c r="M48" t="s">
        <v>872</v>
      </c>
      <c r="N48" t="s">
        <v>889</v>
      </c>
      <c r="O48" s="205" t="s">
        <v>761</v>
      </c>
      <c r="P48" s="131" t="s">
        <v>761</v>
      </c>
      <c r="Q48" s="68">
        <v>1.9</v>
      </c>
      <c r="R48" s="68">
        <v>1.7</v>
      </c>
      <c r="S48" s="131">
        <v>1.8</v>
      </c>
      <c r="T48" s="68">
        <v>1.9</v>
      </c>
      <c r="U48" s="70">
        <v>0.94736842105263164</v>
      </c>
      <c r="V48" s="68">
        <v>1.6</v>
      </c>
      <c r="W48" s="77">
        <v>0.28958333333333336</v>
      </c>
      <c r="X48" s="68">
        <v>25.1</v>
      </c>
      <c r="Y48" s="68">
        <v>8.6</v>
      </c>
      <c r="Z48" s="72">
        <v>7.2562814912653826</v>
      </c>
      <c r="AA48" s="68">
        <v>97.8</v>
      </c>
      <c r="AB48" s="226">
        <v>29.9</v>
      </c>
      <c r="AC48" s="216">
        <v>46.4</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305</v>
      </c>
      <c r="C49" s="68" t="s">
        <v>757</v>
      </c>
      <c r="E49" s="69">
        <v>43682</v>
      </c>
      <c r="F49" t="s">
        <v>866</v>
      </c>
      <c r="G49" t="s">
        <v>936</v>
      </c>
      <c r="H49" s="68">
        <v>2</v>
      </c>
      <c r="I49" s="68" t="s">
        <v>760</v>
      </c>
      <c r="J49" s="326">
        <v>0.46388888888888885</v>
      </c>
      <c r="K49" s="68">
        <v>2</v>
      </c>
      <c r="L49">
        <v>1</v>
      </c>
      <c r="M49" t="s">
        <v>916</v>
      </c>
      <c r="N49" t="s">
        <v>774</v>
      </c>
      <c r="O49" s="205">
        <v>21.7</v>
      </c>
      <c r="P49" s="131">
        <v>15.01</v>
      </c>
      <c r="Q49" s="68" t="s">
        <v>761</v>
      </c>
      <c r="R49" s="68" t="s">
        <v>761</v>
      </c>
      <c r="S49" s="131" t="s">
        <v>761</v>
      </c>
      <c r="T49" s="68">
        <v>1.9</v>
      </c>
      <c r="U49" s="68" t="s">
        <v>761</v>
      </c>
      <c r="V49" s="68">
        <v>0.15</v>
      </c>
      <c r="W49" s="77">
        <v>0.33124999999999999</v>
      </c>
      <c r="X49" s="68">
        <v>25.8</v>
      </c>
      <c r="Y49" s="68">
        <v>10.76</v>
      </c>
      <c r="Z49" s="72">
        <v>9.1121532688387266</v>
      </c>
      <c r="AA49" s="68">
        <v>135.19999999999999</v>
      </c>
      <c r="AB49" s="226">
        <v>29.4</v>
      </c>
      <c r="AC49" s="216">
        <v>45.7</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305</v>
      </c>
      <c r="C50" s="68" t="s">
        <v>764</v>
      </c>
      <c r="E50" s="69">
        <v>43682</v>
      </c>
      <c r="F50" t="s">
        <v>866</v>
      </c>
      <c r="G50" t="s">
        <v>936</v>
      </c>
      <c r="H50" s="68">
        <v>2</v>
      </c>
      <c r="I50" s="68" t="s">
        <v>760</v>
      </c>
      <c r="J50" s="326">
        <v>0.46388888888888885</v>
      </c>
      <c r="K50" s="68">
        <v>2</v>
      </c>
      <c r="L50">
        <v>1</v>
      </c>
      <c r="M50" t="s">
        <v>916</v>
      </c>
      <c r="N50" t="s">
        <v>774</v>
      </c>
      <c r="O50" s="205">
        <v>21.7</v>
      </c>
      <c r="P50" s="131">
        <v>15.01</v>
      </c>
      <c r="Q50" s="68" t="s">
        <v>761</v>
      </c>
      <c r="R50" s="68" t="s">
        <v>761</v>
      </c>
      <c r="S50" s="131" t="s">
        <v>761</v>
      </c>
      <c r="T50" s="68">
        <v>1.9</v>
      </c>
      <c r="U50" s="68" t="s">
        <v>761</v>
      </c>
      <c r="V50" s="68">
        <v>0.9</v>
      </c>
      <c r="W50" s="77">
        <v>0.33333333333333331</v>
      </c>
      <c r="X50" s="68">
        <v>25.9</v>
      </c>
      <c r="Y50" s="68">
        <v>11.01</v>
      </c>
      <c r="Z50" s="72">
        <v>9.2934018740001445</v>
      </c>
      <c r="AA50" s="68">
        <v>132.5</v>
      </c>
      <c r="AB50" s="226">
        <v>30</v>
      </c>
      <c r="AC50" s="216">
        <v>46.4</v>
      </c>
      <c r="AD50" s="72">
        <v>0.62740268963779211</v>
      </c>
      <c r="AE50" s="72">
        <v>0.2299750594513077</v>
      </c>
      <c r="AF50" s="72">
        <v>0.14097744360902256</v>
      </c>
      <c r="AG50" s="137">
        <v>0.37095250306033023</v>
      </c>
      <c r="AH50" s="75">
        <v>18.962096854613783</v>
      </c>
      <c r="AI50" s="75">
        <v>19.333049357674113</v>
      </c>
      <c r="AJ50" s="72">
        <v>62.434051889158802</v>
      </c>
      <c r="AK50" s="72">
        <v>9.8763863702086354</v>
      </c>
      <c r="AL50" s="72">
        <v>6.3215481400653122</v>
      </c>
      <c r="AM50" s="72">
        <v>28.838483224822419</v>
      </c>
      <c r="AN50" s="137">
        <v>29.209435727882749</v>
      </c>
      <c r="AO50" s="137">
        <v>4.0711287499999997</v>
      </c>
      <c r="AP50" s="137">
        <v>2.5000000000000001E-2</v>
      </c>
      <c r="AQ50" s="70">
        <v>0.99389667622141997</v>
      </c>
      <c r="AR50" s="72">
        <v>4.0961287500000001</v>
      </c>
      <c r="AS50" s="68"/>
      <c r="AT50" s="68" t="s">
        <v>761</v>
      </c>
      <c r="AX50" s="72"/>
    </row>
    <row r="51" spans="1:54" x14ac:dyDescent="0.2">
      <c r="A51" t="s">
        <v>756</v>
      </c>
      <c r="B51" t="s">
        <v>305</v>
      </c>
      <c r="C51" s="68" t="s">
        <v>765</v>
      </c>
      <c r="E51" s="69">
        <v>43682</v>
      </c>
      <c r="F51" t="s">
        <v>866</v>
      </c>
      <c r="G51" t="s">
        <v>936</v>
      </c>
      <c r="H51" s="68">
        <v>2</v>
      </c>
      <c r="I51" s="68" t="s">
        <v>760</v>
      </c>
      <c r="J51" s="326">
        <v>0.46388888888888885</v>
      </c>
      <c r="K51" s="68">
        <v>2</v>
      </c>
      <c r="L51">
        <v>1</v>
      </c>
      <c r="M51" t="s">
        <v>916</v>
      </c>
      <c r="N51" t="s">
        <v>774</v>
      </c>
      <c r="O51" s="205">
        <v>21.7</v>
      </c>
      <c r="P51" s="131">
        <v>15.01</v>
      </c>
      <c r="Q51" s="68" t="s">
        <v>761</v>
      </c>
      <c r="R51" s="68" t="s">
        <v>761</v>
      </c>
      <c r="S51" s="131" t="s">
        <v>761</v>
      </c>
      <c r="T51" s="68">
        <v>1.9</v>
      </c>
      <c r="U51" s="68" t="s">
        <v>761</v>
      </c>
      <c r="V51" s="68">
        <v>1.6</v>
      </c>
      <c r="W51" s="77">
        <v>0.33680555555555558</v>
      </c>
      <c r="X51" s="68">
        <v>26.2</v>
      </c>
      <c r="Y51" s="68">
        <v>10.53</v>
      </c>
      <c r="Z51" s="72">
        <v>8.8514030115524847</v>
      </c>
      <c r="AA51" s="68">
        <v>136.19999999999999</v>
      </c>
      <c r="AB51" s="226">
        <v>30.8</v>
      </c>
      <c r="AC51" s="216">
        <v>47.6</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305</v>
      </c>
      <c r="C52" s="68" t="s">
        <v>757</v>
      </c>
      <c r="E52" s="69">
        <v>43696</v>
      </c>
      <c r="F52" t="s">
        <v>866</v>
      </c>
      <c r="G52" t="s">
        <v>967</v>
      </c>
      <c r="H52" s="68">
        <v>2</v>
      </c>
      <c r="I52" s="68" t="s">
        <v>760</v>
      </c>
      <c r="J52" s="326">
        <v>0.43194444444444446</v>
      </c>
      <c r="K52" s="68">
        <v>3</v>
      </c>
      <c r="L52">
        <v>1</v>
      </c>
      <c r="M52" t="s">
        <v>809</v>
      </c>
      <c r="N52" t="s">
        <v>774</v>
      </c>
      <c r="O52" s="205">
        <v>24.2</v>
      </c>
      <c r="P52" s="131">
        <v>15.08</v>
      </c>
      <c r="Q52" s="68">
        <v>1.6</v>
      </c>
      <c r="R52" s="68">
        <v>1.5</v>
      </c>
      <c r="S52" s="131">
        <v>1.55</v>
      </c>
      <c r="T52" s="68">
        <v>1.8</v>
      </c>
      <c r="U52" s="70">
        <v>0.86111111111111116</v>
      </c>
      <c r="V52" s="68">
        <v>0.15</v>
      </c>
      <c r="W52" s="77">
        <v>0.29652777777777778</v>
      </c>
      <c r="X52" s="68">
        <v>25.6</v>
      </c>
      <c r="Y52" s="68">
        <v>10.74</v>
      </c>
      <c r="Z52" s="72">
        <v>9.113694985602919</v>
      </c>
      <c r="AA52" s="68">
        <v>133.30000000000001</v>
      </c>
      <c r="AB52" s="226">
        <v>29</v>
      </c>
      <c r="AC52" s="216">
        <v>45.2</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305</v>
      </c>
      <c r="C53" s="68" t="s">
        <v>764</v>
      </c>
      <c r="E53" s="69">
        <v>43696</v>
      </c>
      <c r="F53" t="s">
        <v>866</v>
      </c>
      <c r="G53" t="s">
        <v>967</v>
      </c>
      <c r="H53" s="68">
        <v>2</v>
      </c>
      <c r="I53" s="68" t="s">
        <v>760</v>
      </c>
      <c r="J53" s="326">
        <v>0.43194444444444446</v>
      </c>
      <c r="K53" s="68">
        <v>3</v>
      </c>
      <c r="L53">
        <v>1</v>
      </c>
      <c r="M53" t="s">
        <v>809</v>
      </c>
      <c r="N53" t="s">
        <v>774</v>
      </c>
      <c r="O53" s="205">
        <v>24.2</v>
      </c>
      <c r="P53" s="131">
        <v>15.08</v>
      </c>
      <c r="Q53" s="68">
        <v>1.6</v>
      </c>
      <c r="R53" s="68">
        <v>1.5</v>
      </c>
      <c r="S53" s="131">
        <v>1.55</v>
      </c>
      <c r="T53" s="68">
        <v>1.8</v>
      </c>
      <c r="U53" s="70">
        <v>0.86111111111111116</v>
      </c>
      <c r="V53" s="68">
        <v>0.9</v>
      </c>
      <c r="W53" s="77">
        <v>0.29930555555555555</v>
      </c>
      <c r="X53" s="68">
        <v>25.5</v>
      </c>
      <c r="Y53" s="68">
        <v>11.11</v>
      </c>
      <c r="Z53" s="72">
        <v>9.3999036001189946</v>
      </c>
      <c r="AA53" s="68">
        <v>136</v>
      </c>
      <c r="AB53" s="226">
        <v>29.5</v>
      </c>
      <c r="AC53" s="216">
        <v>45.9</v>
      </c>
      <c r="AD53" s="72">
        <v>0.58975642369267478</v>
      </c>
      <c r="AE53" s="72">
        <v>2.7512224938875303</v>
      </c>
      <c r="AF53" s="72">
        <v>0.12030075187969927</v>
      </c>
      <c r="AG53" s="137">
        <v>2.8715232457672295</v>
      </c>
      <c r="AH53" s="75">
        <v>19.74753016870201</v>
      </c>
      <c r="AI53" s="75">
        <v>22.619053414469239</v>
      </c>
      <c r="AJ53" s="72">
        <v>83.883151347253786</v>
      </c>
      <c r="AK53" s="72">
        <v>10.976661910350771</v>
      </c>
      <c r="AL53" s="72">
        <v>7.6419545424965367</v>
      </c>
      <c r="AM53" s="72">
        <v>30.724192079052781</v>
      </c>
      <c r="AN53" s="137">
        <v>33.595715324820006</v>
      </c>
      <c r="AO53" s="137">
        <v>8.7206713059203569</v>
      </c>
      <c r="AP53" s="137">
        <v>2.4430554430379745</v>
      </c>
      <c r="AQ53" s="70">
        <v>0.78116130052485089</v>
      </c>
      <c r="AR53" s="72">
        <v>11.163726748958332</v>
      </c>
      <c r="AS53" s="68"/>
      <c r="AT53" s="68" t="s">
        <v>761</v>
      </c>
      <c r="AX53" s="72"/>
    </row>
    <row r="54" spans="1:54" x14ac:dyDescent="0.2">
      <c r="A54" t="s">
        <v>756</v>
      </c>
      <c r="B54" t="s">
        <v>305</v>
      </c>
      <c r="C54" s="68" t="s">
        <v>765</v>
      </c>
      <c r="E54" s="69">
        <v>43696</v>
      </c>
      <c r="F54" t="s">
        <v>866</v>
      </c>
      <c r="G54" t="s">
        <v>967</v>
      </c>
      <c r="H54" s="68">
        <v>2</v>
      </c>
      <c r="I54" s="68" t="s">
        <v>760</v>
      </c>
      <c r="J54" s="326">
        <v>0.43194444444444446</v>
      </c>
      <c r="K54" s="68">
        <v>3</v>
      </c>
      <c r="L54">
        <v>1</v>
      </c>
      <c r="M54" t="s">
        <v>809</v>
      </c>
      <c r="N54" t="s">
        <v>774</v>
      </c>
      <c r="O54" s="205">
        <v>24.2</v>
      </c>
      <c r="P54" s="131">
        <v>15.08</v>
      </c>
      <c r="Q54" s="68">
        <v>1.6</v>
      </c>
      <c r="R54" s="68">
        <v>1.5</v>
      </c>
      <c r="S54" s="131">
        <v>1.55</v>
      </c>
      <c r="T54" s="68">
        <v>1.8</v>
      </c>
      <c r="U54" s="70">
        <v>0.86111111111111116</v>
      </c>
      <c r="V54" s="68">
        <v>1.5</v>
      </c>
      <c r="W54" s="77">
        <v>0.30208333333333331</v>
      </c>
      <c r="X54" s="68">
        <v>25.1</v>
      </c>
      <c r="Y54" s="68">
        <v>10.32</v>
      </c>
      <c r="Z54" s="72">
        <v>8.6680459573929713</v>
      </c>
      <c r="AA54" s="68">
        <v>121.4</v>
      </c>
      <c r="AB54" s="226">
        <v>30.7</v>
      </c>
      <c r="AC54" s="216">
        <v>47.5</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305</v>
      </c>
      <c r="B61" s="102">
        <v>2019</v>
      </c>
      <c r="C61" s="103">
        <v>7</v>
      </c>
      <c r="D61" s="102">
        <v>8</v>
      </c>
      <c r="E61" s="82"/>
      <c r="F61" s="131" t="s">
        <v>761</v>
      </c>
      <c r="G61" s="131">
        <v>9.06</v>
      </c>
      <c r="H61" s="82"/>
      <c r="I61" s="205">
        <v>19.7</v>
      </c>
      <c r="J61" s="226">
        <v>28.6</v>
      </c>
      <c r="K61" s="82"/>
      <c r="L61" s="82"/>
      <c r="M61" s="108"/>
      <c r="N61" s="131" t="s">
        <v>763</v>
      </c>
      <c r="O61" s="82"/>
      <c r="P61" s="82"/>
      <c r="Q61" s="82"/>
      <c r="R61" s="140"/>
      <c r="S61" s="137" t="s">
        <v>763</v>
      </c>
      <c r="T61" s="131" t="s">
        <v>763</v>
      </c>
      <c r="U61" s="131" t="s">
        <v>763</v>
      </c>
      <c r="V61" s="85"/>
      <c r="W61" s="85"/>
      <c r="X61" s="85"/>
      <c r="Y61" s="102">
        <f>IF(C61&lt;6," ",IF(C61&lt;=9,I61, IF(C61&gt;=10," ")))</f>
        <v>19.7</v>
      </c>
      <c r="Z61" s="102">
        <f>IF(Y61=" ", " ", IF(Y61&gt;0, Y61+273.15))</f>
        <v>292.84999999999997</v>
      </c>
      <c r="AA61" s="102">
        <f>IF(C61&lt;6," ",IF(C61&lt;=9,J61, IF(C61&gt;=10," ")))</f>
        <v>28.6</v>
      </c>
      <c r="AB61" s="102">
        <f>IF(C61&lt;6," ",IF(C61&lt;=9,G61, IF(C61&gt;=10," ")))</f>
        <v>9.06</v>
      </c>
      <c r="AC61" s="104">
        <f>IF(Y61=" "," ",IF(Y61&gt;0,EXP(-173.4292+249.6339*100/Z61+143.3483*LN(+Z61/100)-21.8492*Z61/100+AA61*(-0.033096+0.014259*Z61/100-0.0017*(Z61/100)^2))*1.4276))</f>
        <v>7.7017520973411084</v>
      </c>
      <c r="AD61" s="102">
        <f>IF(Y61=" "," ",IF(Y61&gt;0,AB61/AC61))</f>
        <v>1.1763557026365212</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305</v>
      </c>
      <c r="B62" s="102">
        <v>2019</v>
      </c>
      <c r="C62" s="103">
        <v>7</v>
      </c>
      <c r="D62" s="102">
        <v>8</v>
      </c>
      <c r="E62" s="82"/>
      <c r="F62" s="131" t="s">
        <v>761</v>
      </c>
      <c r="G62" s="131">
        <v>9.06</v>
      </c>
      <c r="H62" s="82"/>
      <c r="I62" s="205">
        <v>19.7</v>
      </c>
      <c r="J62" s="226">
        <v>29.9</v>
      </c>
      <c r="K62" s="82"/>
      <c r="L62" s="82"/>
      <c r="M62" s="108"/>
      <c r="N62" s="137">
        <v>1.8867399888786363</v>
      </c>
      <c r="O62" s="82"/>
      <c r="P62" s="82"/>
      <c r="Q62" s="82"/>
      <c r="R62" s="140"/>
      <c r="S62" s="137">
        <v>55.895201531920613</v>
      </c>
      <c r="T62" s="137">
        <v>3.7192620833333327</v>
      </c>
      <c r="U62" s="137">
        <v>2.5000000000000001E-2</v>
      </c>
      <c r="V62" s="85"/>
      <c r="W62" s="85"/>
      <c r="X62" s="85"/>
      <c r="Y62" s="102">
        <f t="shared" ref="Y62:Y72" si="17">IF(C62&lt;6," ",IF(C62&lt;=9,I62, IF(C62&gt;=10," ")))</f>
        <v>19.7</v>
      </c>
      <c r="Z62" s="102">
        <f t="shared" ref="Z62:Z72" si="18">IF(Y62=" ", " ", IF(Y62&gt;0, Y62+273.15))</f>
        <v>292.84999999999997</v>
      </c>
      <c r="AA62" s="102">
        <f t="shared" ref="AA62:AA72" si="19">IF(C62&lt;6," ",IF(C62&lt;=9,J62, IF(C62&gt;=10," ")))</f>
        <v>29.9</v>
      </c>
      <c r="AB62" s="102">
        <f t="shared" ref="AB62:AB72" si="20">IF(C62&lt;6," ",IF(C62&lt;=9,G62, IF(C62&gt;=10," ")))</f>
        <v>9.06</v>
      </c>
      <c r="AC62" s="104">
        <f t="shared" ref="AC62:AC72" si="21">IF(Y62=" "," ",IF(Y62&gt;0,EXP(-173.4292+249.6339*100/Z62+143.3483*LN(+Z62/100)-21.8492*Z62/100+AA62*(-0.033096+0.014259*Z62/100-0.0017*(Z62/100)^2))*1.4276))</f>
        <v>7.6427276824774051</v>
      </c>
      <c r="AD62" s="102">
        <f t="shared" ref="AD62:AD72" si="22">IF(Y62=" "," ",IF(Y62&gt;0,AB62/AC62))</f>
        <v>1.1854406406199709</v>
      </c>
      <c r="AE62" s="105" t="str">
        <f t="shared" ref="AE62:AE72" si="23">IF(C62&lt;6," ",IF(C62&lt;=9,F62, IF(C62&gt;=10," ")))</f>
        <v>ND</v>
      </c>
      <c r="AF62" s="102">
        <f t="shared" ref="AF62:AF72" si="24">IF(Y62=" "," ",N62)</f>
        <v>1.8867399888786363</v>
      </c>
      <c r="AG62" s="105">
        <f t="shared" ref="AG62:AG72" si="25">IF(C62&lt;6," ",IF(C62&lt;=9,T62, IF(C62&gt;=10," ")))</f>
        <v>3.7192620833333327</v>
      </c>
      <c r="AH62" s="105">
        <f t="shared" ref="AH62:AH72" si="26">IF(C62&lt;6," ",IF(C62&lt;=9,U62, IF(C62&gt;=10," ")))</f>
        <v>2.5000000000000001E-2</v>
      </c>
      <c r="AI62" s="102">
        <f t="shared" ref="AI62" si="27">IF(Y62=" ", " ", IF(Y62&gt;0, SUM(AG62:AH62)))</f>
        <v>3.7442620833333327</v>
      </c>
      <c r="AJ62" s="106">
        <f t="shared" ref="AJ62:AJ72" si="28">IF(C62&lt;6," ",IF(C62&lt;=9,S62, IF(C62&gt;=10," ")))</f>
        <v>55.895201531920613</v>
      </c>
      <c r="AK62" s="107">
        <f t="shared" ref="AK62:AK72" si="29">IF(Y62=" ", " ", IF(Y62&gt;0, AJ62-AF62))</f>
        <v>54.008461543041975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305</v>
      </c>
      <c r="B63" s="102">
        <v>2019</v>
      </c>
      <c r="C63" s="103">
        <v>7</v>
      </c>
      <c r="D63" s="102">
        <v>8</v>
      </c>
      <c r="E63" s="82"/>
      <c r="F63" s="131" t="s">
        <v>761</v>
      </c>
      <c r="G63" s="131">
        <v>9.06</v>
      </c>
      <c r="H63" s="82"/>
      <c r="I63" s="205">
        <v>19.7</v>
      </c>
      <c r="J63" s="226">
        <v>30.2</v>
      </c>
      <c r="K63" s="82"/>
      <c r="L63" s="82"/>
      <c r="M63" s="108"/>
      <c r="N63" s="131" t="s">
        <v>763</v>
      </c>
      <c r="O63" s="82"/>
      <c r="P63" s="82"/>
      <c r="Q63" s="82"/>
      <c r="R63" s="140"/>
      <c r="S63" s="137" t="s">
        <v>763</v>
      </c>
      <c r="T63" s="131" t="s">
        <v>763</v>
      </c>
      <c r="U63" s="131" t="s">
        <v>763</v>
      </c>
      <c r="V63" s="85"/>
      <c r="W63" s="85"/>
      <c r="X63" s="85"/>
      <c r="Y63" s="102">
        <f t="shared" si="17"/>
        <v>19.7</v>
      </c>
      <c r="Z63" s="102">
        <f t="shared" si="18"/>
        <v>292.84999999999997</v>
      </c>
      <c r="AA63" s="102">
        <f t="shared" si="19"/>
        <v>30.2</v>
      </c>
      <c r="AB63" s="102">
        <f t="shared" si="20"/>
        <v>9.06</v>
      </c>
      <c r="AC63" s="104">
        <f t="shared" si="21"/>
        <v>7.629171029268722</v>
      </c>
      <c r="AD63" s="102">
        <f t="shared" si="22"/>
        <v>1.1875471090164336</v>
      </c>
      <c r="AE63" s="105" t="str">
        <f t="shared" si="23"/>
        <v>ND</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305</v>
      </c>
      <c r="B64" s="102">
        <v>2019</v>
      </c>
      <c r="C64" s="103">
        <v>7</v>
      </c>
      <c r="D64" s="102">
        <v>19</v>
      </c>
      <c r="E64" s="82"/>
      <c r="F64" s="131">
        <v>1.8</v>
      </c>
      <c r="G64" s="131" t="s">
        <v>761</v>
      </c>
      <c r="H64" s="82"/>
      <c r="I64" s="205" t="s">
        <v>761</v>
      </c>
      <c r="J64" s="226">
        <v>25.8</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f t="shared" si="19"/>
        <v>25.8</v>
      </c>
      <c r="AB64" s="102" t="str">
        <f t="shared" si="20"/>
        <v>ND</v>
      </c>
      <c r="AC64" s="104" t="e">
        <f t="shared" si="21"/>
        <v>#VALUE!</v>
      </c>
      <c r="AD64" s="102" t="e">
        <f t="shared" si="22"/>
        <v>#VALUE!</v>
      </c>
      <c r="AE64" s="105">
        <f t="shared" si="23"/>
        <v>1.8</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305</v>
      </c>
      <c r="B65" s="102">
        <v>2019</v>
      </c>
      <c r="C65" s="103">
        <v>7</v>
      </c>
      <c r="D65" s="102">
        <v>19</v>
      </c>
      <c r="E65" s="82"/>
      <c r="F65" s="131">
        <v>1.8</v>
      </c>
      <c r="G65" s="131" t="s">
        <v>761</v>
      </c>
      <c r="H65" s="82"/>
      <c r="I65" s="205" t="s">
        <v>761</v>
      </c>
      <c r="J65" s="226">
        <v>29.6</v>
      </c>
      <c r="K65" s="82"/>
      <c r="L65" s="82"/>
      <c r="M65" s="108"/>
      <c r="N65" s="137">
        <v>2.7984756969047138</v>
      </c>
      <c r="O65" s="82"/>
      <c r="P65" s="82"/>
      <c r="Q65" s="82"/>
      <c r="R65" s="140"/>
      <c r="S65" s="137">
        <v>44.68988206544612</v>
      </c>
      <c r="T65" s="137">
        <v>2.6536087499999996</v>
      </c>
      <c r="U65" s="137">
        <v>2.5000000000000001E-2</v>
      </c>
      <c r="V65" s="85"/>
      <c r="W65" s="85"/>
      <c r="X65" s="85"/>
      <c r="Y65" s="102" t="str">
        <f t="shared" si="17"/>
        <v>ND</v>
      </c>
      <c r="Z65" s="102" t="e">
        <f t="shared" si="18"/>
        <v>#VALUE!</v>
      </c>
      <c r="AA65" s="102">
        <f t="shared" si="19"/>
        <v>29.6</v>
      </c>
      <c r="AB65" s="102" t="str">
        <f t="shared" si="20"/>
        <v>ND</v>
      </c>
      <c r="AC65" s="104" t="e">
        <f t="shared" si="21"/>
        <v>#VALUE!</v>
      </c>
      <c r="AD65" s="102" t="e">
        <f t="shared" si="22"/>
        <v>#VALUE!</v>
      </c>
      <c r="AE65" s="105">
        <f t="shared" si="23"/>
        <v>1.8</v>
      </c>
      <c r="AF65" s="102">
        <f t="shared" si="24"/>
        <v>2.7984756969047138</v>
      </c>
      <c r="AG65" s="105">
        <f t="shared" si="25"/>
        <v>2.6536087499999996</v>
      </c>
      <c r="AH65" s="105">
        <f t="shared" si="26"/>
        <v>2.5000000000000001E-2</v>
      </c>
      <c r="AI65" s="102">
        <f t="shared" ref="AI65" si="30">IF(Y65=" ", " ", IF(Y65&gt;0, SUM(AG65:AH65)))</f>
        <v>2.6786087499999995</v>
      </c>
      <c r="AJ65" s="106">
        <f t="shared" si="28"/>
        <v>44.68988206544612</v>
      </c>
      <c r="AK65" s="107">
        <f t="shared" si="29"/>
        <v>41.891406368541404</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305</v>
      </c>
      <c r="B66" s="102">
        <v>2019</v>
      </c>
      <c r="C66" s="103">
        <v>7</v>
      </c>
      <c r="D66" s="102">
        <v>19</v>
      </c>
      <c r="E66" s="82"/>
      <c r="F66" s="131">
        <v>1.8</v>
      </c>
      <c r="G66" s="131" t="s">
        <v>761</v>
      </c>
      <c r="H66" s="82"/>
      <c r="I66" s="205" t="s">
        <v>761</v>
      </c>
      <c r="J66" s="226">
        <v>29.9</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29.9</v>
      </c>
      <c r="AB66" s="102" t="str">
        <f t="shared" si="20"/>
        <v>ND</v>
      </c>
      <c r="AC66" s="104" t="e">
        <f t="shared" si="21"/>
        <v>#VALUE!</v>
      </c>
      <c r="AD66" s="102" t="e">
        <f t="shared" si="22"/>
        <v>#VALUE!</v>
      </c>
      <c r="AE66" s="105">
        <f t="shared" si="23"/>
        <v>1.8</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305</v>
      </c>
      <c r="B67" s="102">
        <v>2019</v>
      </c>
      <c r="C67" s="103">
        <v>8</v>
      </c>
      <c r="D67" s="102">
        <v>5</v>
      </c>
      <c r="E67" s="82"/>
      <c r="F67" s="131" t="s">
        <v>761</v>
      </c>
      <c r="G67" s="131">
        <v>15.01</v>
      </c>
      <c r="H67" s="82"/>
      <c r="I67" s="205">
        <v>21.7</v>
      </c>
      <c r="J67" s="226">
        <v>29.4</v>
      </c>
      <c r="K67" s="82"/>
      <c r="L67" s="82"/>
      <c r="M67" s="82"/>
      <c r="N67" s="131" t="s">
        <v>763</v>
      </c>
      <c r="O67" s="82"/>
      <c r="P67" s="82"/>
      <c r="Q67" s="82"/>
      <c r="R67" s="140"/>
      <c r="S67" s="137" t="s">
        <v>763</v>
      </c>
      <c r="T67" s="131" t="s">
        <v>763</v>
      </c>
      <c r="U67" s="131" t="s">
        <v>763</v>
      </c>
      <c r="V67" s="85"/>
      <c r="W67" s="85"/>
      <c r="X67" s="85"/>
      <c r="Y67" s="102">
        <f t="shared" si="17"/>
        <v>21.7</v>
      </c>
      <c r="Z67" s="102">
        <f t="shared" si="18"/>
        <v>294.84999999999997</v>
      </c>
      <c r="AA67" s="102">
        <f t="shared" si="19"/>
        <v>29.4</v>
      </c>
      <c r="AB67" s="102">
        <f t="shared" si="20"/>
        <v>15.01</v>
      </c>
      <c r="AC67" s="104">
        <f t="shared" si="21"/>
        <v>7.3867443427025563</v>
      </c>
      <c r="AD67" s="102">
        <f t="shared" si="22"/>
        <v>2.0320183430781031</v>
      </c>
      <c r="AE67" s="105" t="str">
        <f t="shared" si="23"/>
        <v>ND</v>
      </c>
      <c r="AF67" s="102" t="str">
        <f t="shared" si="24"/>
        <v>NS</v>
      </c>
      <c r="AG67" s="105" t="str">
        <f t="shared" si="25"/>
        <v>NS</v>
      </c>
      <c r="AH67" s="105" t="str">
        <f t="shared" si="26"/>
        <v>NS</v>
      </c>
      <c r="AI67" s="102"/>
      <c r="AJ67" s="106" t="str">
        <f t="shared" si="28"/>
        <v>NS</v>
      </c>
      <c r="AK67" s="107" t="e">
        <f t="shared" si="29"/>
        <v>#VALUE!</v>
      </c>
      <c r="AL67" s="82"/>
      <c r="AM67" s="82">
        <f>AD75</f>
        <v>1.7873018472358122</v>
      </c>
      <c r="AN67" s="82">
        <f>AE75</f>
        <v>1.675</v>
      </c>
      <c r="AO67" s="82">
        <f>AF75</f>
        <v>1.9819228586527273</v>
      </c>
      <c r="AP67" s="82">
        <f>AI75</f>
        <v>5.4206815830729163</v>
      </c>
      <c r="AQ67" s="113">
        <f>AK75</f>
        <v>38.865635803864649</v>
      </c>
      <c r="AR67" s="118"/>
      <c r="AS67" s="115" t="s">
        <v>497</v>
      </c>
      <c r="AT67" s="115" t="s">
        <v>497</v>
      </c>
      <c r="AU67" s="115" t="s">
        <v>497</v>
      </c>
      <c r="AV67" s="115" t="s">
        <v>497</v>
      </c>
      <c r="AW67" s="115" t="s">
        <v>497</v>
      </c>
      <c r="AX67" s="116" t="s">
        <v>498</v>
      </c>
      <c r="AY67" s="102"/>
      <c r="AZ67" s="102"/>
      <c r="BA67" s="82"/>
      <c r="BB67" s="82"/>
    </row>
    <row r="68" spans="1:54" ht="16" x14ac:dyDescent="0.2">
      <c r="A68" s="101" t="s">
        <v>305</v>
      </c>
      <c r="B68" s="102">
        <v>2019</v>
      </c>
      <c r="C68" s="103">
        <v>8</v>
      </c>
      <c r="D68" s="102">
        <v>5</v>
      </c>
      <c r="E68" s="82"/>
      <c r="F68" s="131" t="s">
        <v>761</v>
      </c>
      <c r="G68" s="131">
        <v>15.01</v>
      </c>
      <c r="H68" s="82"/>
      <c r="I68" s="205">
        <v>21.7</v>
      </c>
      <c r="J68" s="226">
        <v>30</v>
      </c>
      <c r="K68" s="82"/>
      <c r="L68" s="82"/>
      <c r="M68" s="108"/>
      <c r="N68" s="137">
        <v>0.37095250306033023</v>
      </c>
      <c r="O68" s="82"/>
      <c r="P68" s="82"/>
      <c r="Q68" s="82"/>
      <c r="R68" s="140"/>
      <c r="S68" s="137">
        <v>29.209435727882749</v>
      </c>
      <c r="T68" s="137">
        <v>4.0711287499999997</v>
      </c>
      <c r="U68" s="137">
        <v>2.5000000000000001E-2</v>
      </c>
      <c r="V68" s="85"/>
      <c r="W68" s="85"/>
      <c r="X68" s="85"/>
      <c r="Y68" s="102">
        <f t="shared" si="17"/>
        <v>21.7</v>
      </c>
      <c r="Z68" s="102">
        <f t="shared" si="18"/>
        <v>294.84999999999997</v>
      </c>
      <c r="AA68" s="102">
        <f t="shared" si="19"/>
        <v>30</v>
      </c>
      <c r="AB68" s="102">
        <f t="shared" si="20"/>
        <v>15.01</v>
      </c>
      <c r="AC68" s="104">
        <f t="shared" si="21"/>
        <v>7.3609394000289123</v>
      </c>
      <c r="AD68" s="102">
        <f t="shared" si="22"/>
        <v>2.0391419062546614</v>
      </c>
      <c r="AE68" s="105" t="str">
        <f t="shared" si="23"/>
        <v>ND</v>
      </c>
      <c r="AF68" s="102">
        <f t="shared" si="24"/>
        <v>0.37095250306033023</v>
      </c>
      <c r="AG68" s="105">
        <f t="shared" si="25"/>
        <v>4.0711287499999997</v>
      </c>
      <c r="AH68" s="105">
        <f t="shared" si="26"/>
        <v>2.5000000000000001E-2</v>
      </c>
      <c r="AI68" s="102">
        <f t="shared" ref="AI68" si="31">IF(Y68=" ", " ", IF(Y68&gt;0, SUM(AG68:AH68)))</f>
        <v>4.0961287500000001</v>
      </c>
      <c r="AJ68" s="106">
        <f t="shared" si="28"/>
        <v>29.209435727882749</v>
      </c>
      <c r="AK68" s="107">
        <f t="shared" si="29"/>
        <v>28.838483224822419</v>
      </c>
      <c r="AL68" s="82"/>
      <c r="AM68" s="82"/>
      <c r="AN68" s="82"/>
      <c r="AO68" s="82"/>
      <c r="AP68" s="85"/>
      <c r="AQ68" s="82"/>
      <c r="AR68" s="82"/>
      <c r="AS68" s="115">
        <f>((LN(AM67)-LN(0.4))/(LN(0.9)-LN(0.4))*100)</f>
        <v>184.60255108101001</v>
      </c>
      <c r="AT68" s="120">
        <f>((LN(AN67)-LN(0.6))/(LN(3)-LN(0.6))*100)</f>
        <v>63.788654480640417</v>
      </c>
      <c r="AU68" s="115">
        <f>((LN(AO67)-LN(10))/(LN(1)-LN(10))*100)</f>
        <v>70.291325333885155</v>
      </c>
      <c r="AV68" s="115">
        <f>((LN(AP67)-LN(10))/(LN(3)-LN(10))*100)</f>
        <v>50.861907338275316</v>
      </c>
      <c r="AW68" s="115">
        <f>((LN(AQ67)-LN(43))/(LN(20)-LN(43))*100)</f>
        <v>13.206257440040977</v>
      </c>
      <c r="AX68" s="82"/>
      <c r="AY68" s="82"/>
      <c r="AZ68" s="82"/>
      <c r="BA68" s="82"/>
      <c r="BB68" s="82"/>
    </row>
    <row r="69" spans="1:54" ht="16" x14ac:dyDescent="0.2">
      <c r="A69" s="101" t="s">
        <v>305</v>
      </c>
      <c r="B69" s="102">
        <v>2019</v>
      </c>
      <c r="C69" s="103">
        <v>8</v>
      </c>
      <c r="D69" s="102">
        <v>5</v>
      </c>
      <c r="E69" s="82"/>
      <c r="F69" s="131" t="s">
        <v>761</v>
      </c>
      <c r="G69" s="131">
        <v>15.01</v>
      </c>
      <c r="H69" s="82"/>
      <c r="I69" s="205">
        <v>21.7</v>
      </c>
      <c r="J69" s="226">
        <v>30.8</v>
      </c>
      <c r="K69" s="82"/>
      <c r="L69" s="82"/>
      <c r="M69" s="108"/>
      <c r="N69" s="131" t="s">
        <v>763</v>
      </c>
      <c r="O69" s="82"/>
      <c r="P69" s="82"/>
      <c r="Q69" s="82"/>
      <c r="R69" s="140"/>
      <c r="S69" s="137" t="s">
        <v>763</v>
      </c>
      <c r="T69" s="131" t="s">
        <v>763</v>
      </c>
      <c r="U69" s="131" t="s">
        <v>763</v>
      </c>
      <c r="V69" s="85"/>
      <c r="W69" s="85"/>
      <c r="X69" s="85"/>
      <c r="Y69" s="102">
        <f t="shared" si="17"/>
        <v>21.7</v>
      </c>
      <c r="Z69" s="102">
        <f t="shared" si="18"/>
        <v>294.84999999999997</v>
      </c>
      <c r="AA69" s="102">
        <f t="shared" si="19"/>
        <v>30.8</v>
      </c>
      <c r="AB69" s="102">
        <f t="shared" si="20"/>
        <v>15.01</v>
      </c>
      <c r="AC69" s="104">
        <f t="shared" si="21"/>
        <v>7.3266729844697949</v>
      </c>
      <c r="AD69" s="102">
        <f t="shared" si="22"/>
        <v>2.0486788521633765</v>
      </c>
      <c r="AE69" s="105" t="str">
        <f t="shared" si="23"/>
        <v>ND</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63.788654480640417</v>
      </c>
      <c r="AU69" s="82">
        <f t="shared" si="32"/>
        <v>70.291325333885155</v>
      </c>
      <c r="AV69" s="82">
        <f t="shared" si="32"/>
        <v>50.861907338275316</v>
      </c>
      <c r="AW69" s="82">
        <f t="shared" si="32"/>
        <v>13.206257440040977</v>
      </c>
      <c r="AX69" s="129">
        <f>AVERAGE(AS69:AW69)</f>
        <v>59.629628918568379</v>
      </c>
      <c r="AY69" s="84"/>
      <c r="AZ69" s="84"/>
      <c r="BA69" s="84" t="str">
        <f>IF(AX69&gt;65, "Acceptable; Ongoing Protection is Required", "Unacceptable; Immediate Restoration is Required")</f>
        <v>Unacceptable; Immediate Restoration is Required</v>
      </c>
      <c r="BB69" s="82"/>
    </row>
    <row r="70" spans="1:54" ht="16" x14ac:dyDescent="0.2">
      <c r="A70" s="101" t="s">
        <v>305</v>
      </c>
      <c r="B70" s="102">
        <v>2019</v>
      </c>
      <c r="C70" s="103">
        <v>8</v>
      </c>
      <c r="D70" s="102">
        <v>19</v>
      </c>
      <c r="E70" s="82"/>
      <c r="F70" s="131">
        <v>1.55</v>
      </c>
      <c r="G70" s="131">
        <v>15.08</v>
      </c>
      <c r="H70" s="82"/>
      <c r="I70" s="205">
        <v>24.2</v>
      </c>
      <c r="J70" s="226">
        <v>29</v>
      </c>
      <c r="K70" s="82"/>
      <c r="L70" s="82"/>
      <c r="M70" s="108"/>
      <c r="N70" s="131" t="s">
        <v>763</v>
      </c>
      <c r="O70" s="82"/>
      <c r="P70" s="82"/>
      <c r="Q70" s="82"/>
      <c r="R70" s="140"/>
      <c r="S70" s="137" t="s">
        <v>763</v>
      </c>
      <c r="T70" s="131" t="s">
        <v>763</v>
      </c>
      <c r="U70" s="131" t="s">
        <v>763</v>
      </c>
      <c r="V70" s="85"/>
      <c r="W70" s="85"/>
      <c r="X70" s="85"/>
      <c r="Y70" s="102">
        <f t="shared" si="17"/>
        <v>24.2</v>
      </c>
      <c r="Z70" s="102">
        <f t="shared" si="18"/>
        <v>297.34999999999997</v>
      </c>
      <c r="AA70" s="102">
        <f t="shared" si="19"/>
        <v>29</v>
      </c>
      <c r="AB70" s="102">
        <f t="shared" si="20"/>
        <v>15.08</v>
      </c>
      <c r="AC70" s="104">
        <f t="shared" si="21"/>
        <v>7.0802714810089906</v>
      </c>
      <c r="AD70" s="102">
        <f t="shared" si="22"/>
        <v>2.1298618337514634</v>
      </c>
      <c r="AE70" s="105">
        <f t="shared" si="23"/>
        <v>1.55</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59.629628918568379</v>
      </c>
      <c r="AY70" s="85"/>
      <c r="AZ70" s="85"/>
      <c r="BA70" s="82"/>
      <c r="BB70" s="82"/>
    </row>
    <row r="71" spans="1:54" ht="16" x14ac:dyDescent="0.2">
      <c r="A71" s="101" t="s">
        <v>305</v>
      </c>
      <c r="B71" s="102">
        <v>2019</v>
      </c>
      <c r="C71" s="103">
        <v>8</v>
      </c>
      <c r="D71" s="102">
        <v>19</v>
      </c>
      <c r="E71" s="82"/>
      <c r="F71" s="131">
        <v>1.55</v>
      </c>
      <c r="G71" s="131">
        <v>15.08</v>
      </c>
      <c r="H71" s="82"/>
      <c r="I71" s="205">
        <v>24.2</v>
      </c>
      <c r="J71" s="226">
        <v>29.5</v>
      </c>
      <c r="K71" s="82"/>
      <c r="L71" s="82"/>
      <c r="M71" s="108"/>
      <c r="N71" s="137">
        <v>2.8715232457672295</v>
      </c>
      <c r="O71" s="82"/>
      <c r="P71" s="82"/>
      <c r="Q71" s="82"/>
      <c r="R71" s="140"/>
      <c r="S71" s="137">
        <v>33.595715324820006</v>
      </c>
      <c r="T71" s="137">
        <v>8.7206713059203569</v>
      </c>
      <c r="U71" s="137">
        <v>2.4430554430379745</v>
      </c>
      <c r="V71" s="85"/>
      <c r="W71" s="85"/>
      <c r="X71" s="85"/>
      <c r="Y71" s="102">
        <f t="shared" si="17"/>
        <v>24.2</v>
      </c>
      <c r="Z71" s="102">
        <f t="shared" si="18"/>
        <v>297.34999999999997</v>
      </c>
      <c r="AA71" s="102">
        <f t="shared" si="19"/>
        <v>29.5</v>
      </c>
      <c r="AB71" s="102">
        <f t="shared" si="20"/>
        <v>15.08</v>
      </c>
      <c r="AC71" s="104">
        <f t="shared" si="21"/>
        <v>7.0600234503804504</v>
      </c>
      <c r="AD71" s="102">
        <f t="shared" si="22"/>
        <v>2.1359702423066835</v>
      </c>
      <c r="AE71" s="105">
        <f t="shared" si="23"/>
        <v>1.55</v>
      </c>
      <c r="AF71" s="102">
        <f t="shared" si="24"/>
        <v>2.8715232457672295</v>
      </c>
      <c r="AG71" s="105">
        <f t="shared" si="25"/>
        <v>8.7206713059203569</v>
      </c>
      <c r="AH71" s="105">
        <f t="shared" si="26"/>
        <v>2.4430554430379745</v>
      </c>
      <c r="AI71" s="102">
        <f t="shared" ref="AI71" si="33">IF(Y71=" ", " ", IF(Y71&gt;0, SUM(AG71:AH71)))</f>
        <v>11.163726748958332</v>
      </c>
      <c r="AJ71" s="106">
        <f t="shared" si="28"/>
        <v>33.595715324820006</v>
      </c>
      <c r="AK71" s="107">
        <f t="shared" si="29"/>
        <v>30.724192079052777</v>
      </c>
      <c r="AL71" s="82"/>
      <c r="AM71" s="82"/>
      <c r="AN71" s="82"/>
      <c r="AO71" s="82"/>
      <c r="AP71" s="82"/>
      <c r="AQ71" s="82"/>
      <c r="AR71" s="82"/>
      <c r="AS71" s="82"/>
      <c r="AT71" s="82"/>
      <c r="AU71" s="82"/>
      <c r="AV71" s="82"/>
      <c r="AW71" s="82"/>
      <c r="AX71" s="82"/>
      <c r="AY71" s="82"/>
      <c r="AZ71" s="82"/>
      <c r="BA71" s="82"/>
      <c r="BB71" s="82"/>
    </row>
    <row r="72" spans="1:54" ht="16" x14ac:dyDescent="0.2">
      <c r="A72" s="101" t="s">
        <v>305</v>
      </c>
      <c r="B72" s="102">
        <v>2019</v>
      </c>
      <c r="C72" s="103">
        <v>8</v>
      </c>
      <c r="D72" s="102">
        <v>19</v>
      </c>
      <c r="E72" s="82"/>
      <c r="F72" s="131">
        <v>1.55</v>
      </c>
      <c r="G72" s="131">
        <v>15.08</v>
      </c>
      <c r="H72" s="82"/>
      <c r="I72" s="205">
        <v>24.2</v>
      </c>
      <c r="J72" s="226">
        <v>30.7</v>
      </c>
      <c r="K72" s="82"/>
      <c r="L72" s="82"/>
      <c r="M72" s="82"/>
      <c r="N72" s="131" t="s">
        <v>763</v>
      </c>
      <c r="O72" s="82"/>
      <c r="P72" s="82"/>
      <c r="Q72" s="82"/>
      <c r="R72" s="140"/>
      <c r="S72" s="137" t="s">
        <v>763</v>
      </c>
      <c r="T72" s="131" t="s">
        <v>763</v>
      </c>
      <c r="U72" s="131" t="s">
        <v>763</v>
      </c>
      <c r="V72" s="85"/>
      <c r="W72" s="85"/>
      <c r="X72" s="85"/>
      <c r="Y72" s="102">
        <f t="shared" si="17"/>
        <v>24.2</v>
      </c>
      <c r="Z72" s="102">
        <f t="shared" si="18"/>
        <v>297.34999999999997</v>
      </c>
      <c r="AA72" s="102">
        <f t="shared" si="19"/>
        <v>30.7</v>
      </c>
      <c r="AB72" s="102">
        <f t="shared" si="20"/>
        <v>15.08</v>
      </c>
      <c r="AC72" s="104">
        <f t="shared" si="21"/>
        <v>7.0116641138517677</v>
      </c>
      <c r="AD72" s="102">
        <f t="shared" si="22"/>
        <v>2.1507019952950936</v>
      </c>
      <c r="AE72" s="105">
        <f t="shared" si="23"/>
        <v>1.55</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1.7873018472358122</v>
      </c>
      <c r="AE75" s="84">
        <f>_xlfn.AGGREGATE(1, 6,AE61:AE74)</f>
        <v>1.675</v>
      </c>
      <c r="AF75" s="84">
        <f>_xlfn.AGGREGATE(1, 6,AF61:AF74)</f>
        <v>1.9819228586527273</v>
      </c>
      <c r="AG75" s="82"/>
      <c r="AH75" s="82"/>
      <c r="AI75" s="84">
        <f>_xlfn.AGGREGATE(1, 6,AI61:AI74)</f>
        <v>5.4206815830729163</v>
      </c>
      <c r="AJ75" s="82"/>
      <c r="AK75" s="84">
        <f>_xlfn.AGGREGATE(1, 6,AK61:AK74)</f>
        <v>38.865635803864649</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1.675</v>
      </c>
      <c r="AF76" s="126">
        <f>AVERAGE(AF62:AF71)</f>
        <v>1.9819228586527273</v>
      </c>
      <c r="AG76" s="126"/>
      <c r="AH76" s="126"/>
      <c r="AI76" s="126">
        <f>AVERAGE(AI62:AI71)</f>
        <v>5.4206815830729163</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305</v>
      </c>
      <c r="C83" t="s">
        <v>757</v>
      </c>
      <c r="E83" s="147">
        <v>44020</v>
      </c>
      <c r="F83" s="68" t="s">
        <v>290</v>
      </c>
      <c r="G83" s="68" t="s">
        <v>1000</v>
      </c>
      <c r="H83" s="68">
        <v>3</v>
      </c>
      <c r="I83" s="68" t="s">
        <v>982</v>
      </c>
      <c r="J83" s="77">
        <v>0.42222222222222222</v>
      </c>
      <c r="K83" s="68">
        <v>2</v>
      </c>
      <c r="L83" s="68">
        <v>1</v>
      </c>
      <c r="M83" s="68" t="s">
        <v>872</v>
      </c>
      <c r="N83" s="68" t="s">
        <v>1001</v>
      </c>
      <c r="O83" s="131">
        <v>22.1</v>
      </c>
      <c r="P83" s="131">
        <v>8.75</v>
      </c>
      <c r="Q83" s="68">
        <v>1.3</v>
      </c>
      <c r="R83" s="68">
        <v>1.2</v>
      </c>
      <c r="S83" s="131">
        <v>1.25</v>
      </c>
      <c r="T83" s="68">
        <v>1.5</v>
      </c>
      <c r="U83" s="72">
        <v>0.83333333333333337</v>
      </c>
      <c r="V83" s="68">
        <v>0.15</v>
      </c>
      <c r="W83" s="77">
        <v>0.30624999999999997</v>
      </c>
      <c r="X83" s="68">
        <v>23.3</v>
      </c>
      <c r="Y83" s="68">
        <v>9.9</v>
      </c>
      <c r="Z83" s="72">
        <v>8.3731234396085075</v>
      </c>
      <c r="AA83" s="68">
        <v>89.4</v>
      </c>
      <c r="AB83" s="131">
        <v>29.1</v>
      </c>
      <c r="AC83" s="79">
        <v>45.3</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305</v>
      </c>
      <c r="C84" t="s">
        <v>764</v>
      </c>
      <c r="E84" s="147">
        <v>44020</v>
      </c>
      <c r="F84" s="68" t="s">
        <v>290</v>
      </c>
      <c r="G84" s="68" t="s">
        <v>1000</v>
      </c>
      <c r="H84" s="68">
        <v>3</v>
      </c>
      <c r="I84" s="68" t="s">
        <v>982</v>
      </c>
      <c r="J84" s="77">
        <v>0.42222222222222222</v>
      </c>
      <c r="K84" s="68">
        <v>2</v>
      </c>
      <c r="L84" s="68">
        <v>1</v>
      </c>
      <c r="M84" s="68" t="s">
        <v>872</v>
      </c>
      <c r="N84" s="68" t="s">
        <v>1001</v>
      </c>
      <c r="O84" s="131">
        <v>22.1</v>
      </c>
      <c r="P84" s="131">
        <v>8.75</v>
      </c>
      <c r="Q84" s="68">
        <v>1.3</v>
      </c>
      <c r="R84" s="68">
        <v>1.2</v>
      </c>
      <c r="S84" s="131">
        <v>1.25</v>
      </c>
      <c r="T84" s="68">
        <v>1.5</v>
      </c>
      <c r="U84" s="72">
        <v>0.83333333333333337</v>
      </c>
      <c r="V84" s="68">
        <v>0.75</v>
      </c>
      <c r="W84" s="77">
        <v>0.30763888888888891</v>
      </c>
      <c r="X84" s="68">
        <v>23.3</v>
      </c>
      <c r="Y84" s="68">
        <v>9.9499999999999993</v>
      </c>
      <c r="Z84" s="72">
        <v>8.4299569392476581</v>
      </c>
      <c r="AA84" s="68">
        <v>89.5</v>
      </c>
      <c r="AB84" s="134">
        <v>28.8</v>
      </c>
      <c r="AC84" s="204">
        <v>44.8</v>
      </c>
      <c r="AD84" s="171">
        <v>0.20273711012094203</v>
      </c>
      <c r="AE84" s="72">
        <v>0.79013377926421424</v>
      </c>
      <c r="AF84" s="72">
        <v>0.23495838287752677</v>
      </c>
      <c r="AG84" s="137">
        <v>1.025092162141741</v>
      </c>
      <c r="AH84" s="75">
        <v>20.647708689828438</v>
      </c>
      <c r="AI84" s="72">
        <v>21.67280085197018</v>
      </c>
      <c r="AJ84" s="72">
        <v>75.775549734020174</v>
      </c>
      <c r="AK84" s="72">
        <v>10.933863386416103</v>
      </c>
      <c r="AL84" s="72">
        <v>6.9303545376432449</v>
      </c>
      <c r="AM84" s="75">
        <v>31.581572076244541</v>
      </c>
      <c r="AN84" s="137">
        <v>32.60666423838628</v>
      </c>
      <c r="AO84" s="137">
        <v>8.3366785714285729</v>
      </c>
      <c r="AP84" s="137">
        <v>1.5846409598214266</v>
      </c>
      <c r="AQ84" s="70">
        <v>0.84027921338183376</v>
      </c>
      <c r="AR84" s="177">
        <v>9.9213195312499991</v>
      </c>
      <c r="AS84" s="68"/>
      <c r="AT84" s="68"/>
      <c r="AU84" s="68" t="s">
        <v>763</v>
      </c>
      <c r="AV84" s="68" t="s">
        <v>763</v>
      </c>
      <c r="AW84" s="68"/>
      <c r="BA84" s="200"/>
      <c r="BB84" s="68"/>
      <c r="BC84" s="147"/>
      <c r="BD84" s="68"/>
      <c r="BE84" s="68"/>
    </row>
    <row r="85" spans="1:57" x14ac:dyDescent="0.2">
      <c r="A85" s="79" t="s">
        <v>756</v>
      </c>
      <c r="B85" t="s">
        <v>305</v>
      </c>
      <c r="C85" t="s">
        <v>765</v>
      </c>
      <c r="E85" s="147">
        <v>44020</v>
      </c>
      <c r="F85" s="68" t="s">
        <v>290</v>
      </c>
      <c r="G85" s="68" t="s">
        <v>1000</v>
      </c>
      <c r="H85" s="68">
        <v>3</v>
      </c>
      <c r="I85" s="68" t="s">
        <v>982</v>
      </c>
      <c r="J85" s="77">
        <v>0.42222222222222222</v>
      </c>
      <c r="K85" s="68">
        <v>2</v>
      </c>
      <c r="L85" s="68">
        <v>1</v>
      </c>
      <c r="M85" s="68" t="s">
        <v>872</v>
      </c>
      <c r="N85" s="68" t="s">
        <v>1001</v>
      </c>
      <c r="O85" s="131">
        <v>22.1</v>
      </c>
      <c r="P85" s="131">
        <v>8.75</v>
      </c>
      <c r="Q85" s="68">
        <v>1.3</v>
      </c>
      <c r="R85" s="68">
        <v>1.2</v>
      </c>
      <c r="S85" s="131">
        <v>1.25</v>
      </c>
      <c r="T85" s="68">
        <v>1.5</v>
      </c>
      <c r="U85" s="72">
        <v>0.83333333333333337</v>
      </c>
      <c r="V85" s="68">
        <v>1</v>
      </c>
      <c r="W85" s="77" t="s">
        <v>761</v>
      </c>
      <c r="X85" s="68">
        <v>23.3</v>
      </c>
      <c r="Y85" s="68">
        <v>9.92</v>
      </c>
      <c r="Z85" s="72">
        <v>8.4045399836519366</v>
      </c>
      <c r="AA85" s="68">
        <v>89.3</v>
      </c>
      <c r="AB85" s="131">
        <v>28.8</v>
      </c>
      <c r="AC85" s="79">
        <v>44.9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305</v>
      </c>
      <c r="C86" t="s">
        <v>757</v>
      </c>
      <c r="E86" s="194">
        <v>44035</v>
      </c>
      <c r="F86" s="79" t="s">
        <v>290</v>
      </c>
      <c r="G86" s="79" t="s">
        <v>1000</v>
      </c>
      <c r="H86" s="68">
        <v>3</v>
      </c>
      <c r="I86" s="214" t="s">
        <v>982</v>
      </c>
      <c r="J86" s="77">
        <v>0.40833333333333338</v>
      </c>
      <c r="K86" s="214">
        <v>3</v>
      </c>
      <c r="L86" s="79">
        <v>2</v>
      </c>
      <c r="M86" s="79" t="s">
        <v>872</v>
      </c>
      <c r="N86" s="79" t="s">
        <v>761</v>
      </c>
      <c r="O86" s="131">
        <v>24.8</v>
      </c>
      <c r="P86" s="131">
        <v>8.0299999999999994</v>
      </c>
      <c r="Q86" s="68">
        <v>1.4</v>
      </c>
      <c r="R86" s="68">
        <v>1.1499999999999999</v>
      </c>
      <c r="S86" s="131">
        <v>1.2749999999999999</v>
      </c>
      <c r="T86" s="68">
        <v>1.5</v>
      </c>
      <c r="U86" s="72">
        <v>0.85</v>
      </c>
      <c r="V86" s="68">
        <v>0.15</v>
      </c>
      <c r="W86" s="77">
        <v>0.29444444444444445</v>
      </c>
      <c r="X86" s="68">
        <v>28.7</v>
      </c>
      <c r="Y86" s="68">
        <v>9.94</v>
      </c>
      <c r="Z86" s="72">
        <v>8.5066610765182844</v>
      </c>
      <c r="AA86" s="68">
        <v>88.6</v>
      </c>
      <c r="AB86" s="131">
        <v>28.1</v>
      </c>
      <c r="AC86" s="79">
        <v>43.9</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305</v>
      </c>
      <c r="C87" t="s">
        <v>764</v>
      </c>
      <c r="E87" s="194">
        <v>44035</v>
      </c>
      <c r="F87" s="79" t="s">
        <v>290</v>
      </c>
      <c r="G87" s="79" t="s">
        <v>1000</v>
      </c>
      <c r="H87" s="68">
        <v>3</v>
      </c>
      <c r="I87" s="214" t="s">
        <v>982</v>
      </c>
      <c r="J87" s="77">
        <v>0.40833333333333338</v>
      </c>
      <c r="K87" s="214">
        <v>3</v>
      </c>
      <c r="L87" s="79">
        <v>2</v>
      </c>
      <c r="M87" s="79" t="s">
        <v>872</v>
      </c>
      <c r="N87" s="79" t="s">
        <v>761</v>
      </c>
      <c r="O87" s="131">
        <v>24.8</v>
      </c>
      <c r="P87" s="131">
        <v>8.0299999999999994</v>
      </c>
      <c r="Q87" s="68">
        <v>1.4</v>
      </c>
      <c r="R87" s="68">
        <v>1.1499999999999999</v>
      </c>
      <c r="S87" s="131">
        <v>1.2749999999999999</v>
      </c>
      <c r="T87" s="68">
        <v>1.5</v>
      </c>
      <c r="U87" s="72">
        <v>0.85</v>
      </c>
      <c r="V87" s="68">
        <v>0.75</v>
      </c>
      <c r="W87" s="77">
        <v>0.29583333333333334</v>
      </c>
      <c r="X87" s="68">
        <v>28.6</v>
      </c>
      <c r="Y87" s="68">
        <v>9.49</v>
      </c>
      <c r="Z87" s="72">
        <v>8.0489587392880324</v>
      </c>
      <c r="AA87" s="68">
        <v>88.6</v>
      </c>
      <c r="AB87" s="134">
        <v>29.7</v>
      </c>
      <c r="AC87" s="204">
        <v>46.1</v>
      </c>
      <c r="AD87" s="171">
        <v>0.5099201821188788</v>
      </c>
      <c r="AE87" s="72">
        <v>1.8777927662085827</v>
      </c>
      <c r="AF87" s="75">
        <v>2.5000000000000001E-2</v>
      </c>
      <c r="AG87" s="137">
        <v>1.9027927662085826</v>
      </c>
      <c r="AH87" s="75">
        <v>22.190304418169248</v>
      </c>
      <c r="AI87" s="72">
        <v>24.093097184377832</v>
      </c>
      <c r="AJ87" s="72">
        <v>116.60145498110441</v>
      </c>
      <c r="AK87" s="72">
        <v>16.772242828284192</v>
      </c>
      <c r="AL87" s="72">
        <v>6.952049059561153</v>
      </c>
      <c r="AM87" s="75">
        <v>38.96254724645344</v>
      </c>
      <c r="AN87" s="137">
        <v>40.865340012662017</v>
      </c>
      <c r="AO87" s="137">
        <v>5.6640000000000006</v>
      </c>
      <c r="AP87" s="137">
        <v>1.3308999999999975</v>
      </c>
      <c r="AQ87" s="70">
        <v>0.80973280532959768</v>
      </c>
      <c r="AR87" s="177">
        <v>6.9948999999999977</v>
      </c>
      <c r="AS87" s="68"/>
      <c r="AT87" s="68"/>
      <c r="AU87" s="68" t="s">
        <v>763</v>
      </c>
      <c r="AV87" s="68" t="s">
        <v>763</v>
      </c>
      <c r="AW87" s="68"/>
      <c r="BA87" s="68"/>
      <c r="BB87" s="68"/>
      <c r="BC87" s="147"/>
      <c r="BD87" s="68"/>
      <c r="BE87" s="68"/>
    </row>
    <row r="88" spans="1:57" x14ac:dyDescent="0.2">
      <c r="A88" s="79" t="s">
        <v>756</v>
      </c>
      <c r="B88" t="s">
        <v>305</v>
      </c>
      <c r="C88" t="s">
        <v>765</v>
      </c>
      <c r="E88" s="194">
        <v>44035</v>
      </c>
      <c r="F88" s="79" t="s">
        <v>290</v>
      </c>
      <c r="G88" s="79" t="s">
        <v>1000</v>
      </c>
      <c r="H88" s="68">
        <v>3</v>
      </c>
      <c r="I88" s="214" t="s">
        <v>982</v>
      </c>
      <c r="J88" s="77">
        <v>0.40833333333333338</v>
      </c>
      <c r="K88" s="214">
        <v>3</v>
      </c>
      <c r="L88" s="79">
        <v>2</v>
      </c>
      <c r="M88" s="79" t="s">
        <v>872</v>
      </c>
      <c r="N88" s="79" t="s">
        <v>761</v>
      </c>
      <c r="O88" s="131">
        <v>24.8</v>
      </c>
      <c r="P88" s="131">
        <v>8.0299999999999994</v>
      </c>
      <c r="Q88" s="68">
        <v>1.4</v>
      </c>
      <c r="R88" s="68">
        <v>1.1499999999999999</v>
      </c>
      <c r="S88" s="131">
        <v>1.2749999999999999</v>
      </c>
      <c r="T88" s="68">
        <v>1.5</v>
      </c>
      <c r="U88" s="72">
        <v>0.85</v>
      </c>
      <c r="V88" s="68">
        <v>1</v>
      </c>
      <c r="W88" s="77">
        <v>0.29722222222222222</v>
      </c>
      <c r="X88" s="68">
        <v>28.5</v>
      </c>
      <c r="Y88" s="68">
        <v>9.49</v>
      </c>
      <c r="Z88" s="72">
        <v>8.0257575834880601</v>
      </c>
      <c r="AA88" s="68">
        <v>89.1</v>
      </c>
      <c r="AB88" s="131">
        <v>30.2</v>
      </c>
      <c r="AC88" s="79">
        <v>46.8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305</v>
      </c>
      <c r="C89" t="s">
        <v>757</v>
      </c>
      <c r="E89" s="147">
        <v>44049</v>
      </c>
      <c r="F89" s="68" t="s">
        <v>290</v>
      </c>
      <c r="G89" s="68" t="s">
        <v>1000</v>
      </c>
      <c r="H89" s="68">
        <v>1</v>
      </c>
      <c r="I89" s="68" t="s">
        <v>982</v>
      </c>
      <c r="J89" s="77">
        <v>0.37638888888888888</v>
      </c>
      <c r="K89" s="215">
        <v>2</v>
      </c>
      <c r="L89" s="68">
        <v>1</v>
      </c>
      <c r="M89" s="68" t="s">
        <v>872</v>
      </c>
      <c r="N89" s="68" t="s">
        <v>761</v>
      </c>
      <c r="O89" s="131">
        <v>22.4</v>
      </c>
      <c r="P89" s="131">
        <v>8.89</v>
      </c>
      <c r="Q89" s="68">
        <v>1.3</v>
      </c>
      <c r="R89" s="68">
        <v>1.2</v>
      </c>
      <c r="S89" s="131">
        <v>1.25</v>
      </c>
      <c r="T89" s="68">
        <v>1.5</v>
      </c>
      <c r="U89" s="72">
        <v>0.83333333333333337</v>
      </c>
      <c r="V89" s="68">
        <v>0.15</v>
      </c>
      <c r="W89" s="77">
        <v>0.29166666666666669</v>
      </c>
      <c r="X89" s="68">
        <v>28.2</v>
      </c>
      <c r="Y89" s="68">
        <v>9.85</v>
      </c>
      <c r="Z89" s="72">
        <v>8.6916348551015545</v>
      </c>
      <c r="AA89" s="68">
        <v>88.8</v>
      </c>
      <c r="AB89" s="131">
        <v>22.5</v>
      </c>
      <c r="AC89" s="79">
        <v>35.9</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7" x14ac:dyDescent="0.2">
      <c r="A90" s="79" t="s">
        <v>756</v>
      </c>
      <c r="B90" t="s">
        <v>305</v>
      </c>
      <c r="C90" t="s">
        <v>764</v>
      </c>
      <c r="E90" s="147">
        <v>44049</v>
      </c>
      <c r="F90" s="68" t="s">
        <v>290</v>
      </c>
      <c r="G90" s="68" t="s">
        <v>1000</v>
      </c>
      <c r="H90" s="68">
        <v>1</v>
      </c>
      <c r="I90" s="68" t="s">
        <v>982</v>
      </c>
      <c r="J90" s="77">
        <v>0.37638888888888888</v>
      </c>
      <c r="K90" s="215">
        <v>2</v>
      </c>
      <c r="L90" s="68">
        <v>1</v>
      </c>
      <c r="M90" s="68" t="s">
        <v>872</v>
      </c>
      <c r="N90" s="68" t="s">
        <v>761</v>
      </c>
      <c r="O90" s="131">
        <v>22.4</v>
      </c>
      <c r="P90" s="131">
        <v>8.89</v>
      </c>
      <c r="Q90" s="68">
        <v>1.3</v>
      </c>
      <c r="R90" s="68">
        <v>1.2</v>
      </c>
      <c r="S90" s="131">
        <v>1.25</v>
      </c>
      <c r="T90" s="68">
        <v>1.5</v>
      </c>
      <c r="U90" s="72">
        <v>0.83333333333333337</v>
      </c>
      <c r="V90" s="68">
        <v>0.75</v>
      </c>
      <c r="W90" s="77">
        <v>0.29375000000000001</v>
      </c>
      <c r="X90" s="68">
        <v>28.1</v>
      </c>
      <c r="Y90" s="68">
        <v>9.84</v>
      </c>
      <c r="Z90" s="72">
        <v>8.2809971945960754</v>
      </c>
      <c r="AA90" s="68">
        <v>87.5</v>
      </c>
      <c r="AB90" s="134">
        <v>31</v>
      </c>
      <c r="AC90" s="204">
        <v>47.9</v>
      </c>
      <c r="AD90" s="171">
        <v>0.57062077028576574</v>
      </c>
      <c r="AE90" s="72">
        <v>1.1218568665377173</v>
      </c>
      <c r="AF90" s="75">
        <v>2.5000000000000001E-2</v>
      </c>
      <c r="AG90" s="137">
        <v>1.1468568665377172</v>
      </c>
      <c r="AH90" s="75">
        <v>21.439505231601032</v>
      </c>
      <c r="AI90" s="75">
        <v>22.58636209813875</v>
      </c>
      <c r="AJ90" s="72">
        <v>80.986564814275397</v>
      </c>
      <c r="AK90" s="72">
        <v>10.43681923514673</v>
      </c>
      <c r="AL90" s="72">
        <v>7.7596979491172355</v>
      </c>
      <c r="AM90" s="75">
        <v>31.876324466747761</v>
      </c>
      <c r="AN90" s="137">
        <v>33.023181333285478</v>
      </c>
      <c r="AO90" s="137">
        <v>2.3439999999999985</v>
      </c>
      <c r="AP90" s="137">
        <v>1.3293000000000006</v>
      </c>
      <c r="AQ90" s="70">
        <v>0.63811831323333212</v>
      </c>
      <c r="AR90" s="177">
        <v>3.6732999999999993</v>
      </c>
      <c r="AS90" s="68"/>
      <c r="AT90" s="68"/>
      <c r="AU90" s="68" t="s">
        <v>763</v>
      </c>
      <c r="AV90" s="68" t="s">
        <v>763</v>
      </c>
      <c r="AW90" s="68"/>
    </row>
    <row r="91" spans="1:57" x14ac:dyDescent="0.2">
      <c r="A91" s="79" t="s">
        <v>756</v>
      </c>
      <c r="B91" t="s">
        <v>305</v>
      </c>
      <c r="C91" t="s">
        <v>765</v>
      </c>
      <c r="E91" s="147">
        <v>44049</v>
      </c>
      <c r="F91" s="68" t="s">
        <v>290</v>
      </c>
      <c r="G91" s="68" t="s">
        <v>1000</v>
      </c>
      <c r="H91" s="68">
        <v>1</v>
      </c>
      <c r="I91" s="68" t="s">
        <v>982</v>
      </c>
      <c r="J91" s="77">
        <v>0.37638888888888888</v>
      </c>
      <c r="K91" s="215">
        <v>2</v>
      </c>
      <c r="L91" s="68">
        <v>1</v>
      </c>
      <c r="M91" s="68" t="s">
        <v>872</v>
      </c>
      <c r="N91" s="68" t="s">
        <v>761</v>
      </c>
      <c r="O91" s="131">
        <v>22.4</v>
      </c>
      <c r="P91" s="131">
        <v>8.89</v>
      </c>
      <c r="Q91" s="68">
        <v>1.3</v>
      </c>
      <c r="R91" s="68">
        <v>1.2</v>
      </c>
      <c r="S91" s="131">
        <v>1.25</v>
      </c>
      <c r="T91" s="68">
        <v>1.5</v>
      </c>
      <c r="U91" s="72">
        <v>0.83333333333333337</v>
      </c>
      <c r="V91" s="68">
        <v>1</v>
      </c>
      <c r="W91" s="77">
        <v>0.2951388888888889</v>
      </c>
      <c r="X91" s="68">
        <v>28.1</v>
      </c>
      <c r="Y91" s="68">
        <v>9.86</v>
      </c>
      <c r="Z91" s="72">
        <v>8.2563781554259013</v>
      </c>
      <c r="AA91" s="68">
        <v>89.7</v>
      </c>
      <c r="AB91" s="131">
        <v>31.9</v>
      </c>
      <c r="AC91" s="79">
        <v>49.2</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BA91" s="81"/>
      <c r="BB91" s="81"/>
      <c r="BC91" s="81"/>
      <c r="BD91" s="81"/>
      <c r="BE91" s="81"/>
    </row>
    <row r="92" spans="1:57" x14ac:dyDescent="0.2">
      <c r="A92" s="79" t="s">
        <v>756</v>
      </c>
      <c r="B92" t="s">
        <v>305</v>
      </c>
      <c r="C92" t="s">
        <v>757</v>
      </c>
      <c r="E92" s="147">
        <v>44064</v>
      </c>
      <c r="F92" s="68" t="s">
        <v>290</v>
      </c>
      <c r="G92" s="68" t="s">
        <v>1000</v>
      </c>
      <c r="H92" s="68">
        <v>2</v>
      </c>
      <c r="I92" s="68" t="s">
        <v>982</v>
      </c>
      <c r="J92" s="77">
        <v>0.39097222222222222</v>
      </c>
      <c r="K92" s="68">
        <v>2</v>
      </c>
      <c r="L92" s="68">
        <v>1</v>
      </c>
      <c r="M92" s="68" t="s">
        <v>773</v>
      </c>
      <c r="N92" s="68" t="s">
        <v>761</v>
      </c>
      <c r="O92" s="131">
        <v>18.8</v>
      </c>
      <c r="P92" s="131">
        <v>9.8000000000000007</v>
      </c>
      <c r="Q92" s="68">
        <v>1.4</v>
      </c>
      <c r="R92" s="68">
        <v>1.4</v>
      </c>
      <c r="S92" s="131">
        <v>1.4</v>
      </c>
      <c r="T92" s="68">
        <v>1.4</v>
      </c>
      <c r="U92" s="72">
        <v>1</v>
      </c>
      <c r="V92" s="68">
        <v>0.15</v>
      </c>
      <c r="W92" s="77">
        <v>0.27013888888888887</v>
      </c>
      <c r="X92" s="68">
        <v>28.1</v>
      </c>
      <c r="Y92" s="68">
        <v>8.7200000000000006</v>
      </c>
      <c r="Z92" s="72">
        <v>7.432964272382466</v>
      </c>
      <c r="AA92" s="68">
        <v>78.8</v>
      </c>
      <c r="AB92" s="131">
        <v>28.7</v>
      </c>
      <c r="AC92" s="79">
        <v>44.6</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c r="AX92" s="68"/>
      <c r="AY92" s="147"/>
    </row>
    <row r="93" spans="1:57" x14ac:dyDescent="0.2">
      <c r="A93" s="79" t="s">
        <v>756</v>
      </c>
      <c r="B93" t="s">
        <v>305</v>
      </c>
      <c r="C93" t="s">
        <v>764</v>
      </c>
      <c r="E93" s="147">
        <v>44064</v>
      </c>
      <c r="F93" s="68" t="s">
        <v>290</v>
      </c>
      <c r="G93" s="68" t="s">
        <v>1000</v>
      </c>
      <c r="H93" s="68">
        <v>2</v>
      </c>
      <c r="I93" s="68" t="s">
        <v>982</v>
      </c>
      <c r="J93" s="77">
        <v>0.39097222222222222</v>
      </c>
      <c r="K93" s="68">
        <v>2</v>
      </c>
      <c r="L93" s="68">
        <v>1</v>
      </c>
      <c r="M93" s="68" t="s">
        <v>773</v>
      </c>
      <c r="N93" s="68" t="s">
        <v>761</v>
      </c>
      <c r="O93" s="131">
        <v>18.8</v>
      </c>
      <c r="P93" s="131">
        <v>9.8000000000000007</v>
      </c>
      <c r="Q93" s="68">
        <v>1.4</v>
      </c>
      <c r="R93" s="68">
        <v>1.4</v>
      </c>
      <c r="S93" s="131">
        <v>1.4</v>
      </c>
      <c r="T93" s="68">
        <v>1.4</v>
      </c>
      <c r="U93" s="72">
        <v>1</v>
      </c>
      <c r="V93" s="68">
        <v>0.7</v>
      </c>
      <c r="W93" s="77">
        <v>0.27152777777777776</v>
      </c>
      <c r="X93" s="68">
        <v>28.2</v>
      </c>
      <c r="Y93" s="68">
        <v>8.99</v>
      </c>
      <c r="Z93" s="72">
        <v>7.5749792185091529</v>
      </c>
      <c r="AA93" s="68">
        <v>79.7</v>
      </c>
      <c r="AB93" s="134">
        <v>30.8</v>
      </c>
      <c r="AC93" s="204">
        <v>47.6</v>
      </c>
      <c r="AD93" s="171">
        <v>0.47499999999999998</v>
      </c>
      <c r="AE93" s="72">
        <v>1.0679848276975217</v>
      </c>
      <c r="AF93" s="75">
        <v>2.5000000000000001E-2</v>
      </c>
      <c r="AG93" s="137">
        <v>1.0929848276975216</v>
      </c>
      <c r="AH93" s="75">
        <v>19.589825172302479</v>
      </c>
      <c r="AI93" s="72">
        <v>20.68281</v>
      </c>
      <c r="AJ93" s="72">
        <v>136.04753676988076</v>
      </c>
      <c r="AK93" s="72">
        <v>22.222155507667413</v>
      </c>
      <c r="AL93" s="72">
        <v>6.122157534310281</v>
      </c>
      <c r="AM93" s="75">
        <v>41.811980679969892</v>
      </c>
      <c r="AN93" s="137">
        <v>42.904965507667413</v>
      </c>
      <c r="AO93" s="137">
        <v>6.9680000000000009</v>
      </c>
      <c r="AP93" s="137">
        <v>2.5000000000000001E-2</v>
      </c>
      <c r="AQ93" s="70">
        <v>0.99642499642499638</v>
      </c>
      <c r="AR93" s="177">
        <v>6.9930000000000012</v>
      </c>
      <c r="AS93" s="68"/>
      <c r="AT93" s="68"/>
      <c r="AU93" s="68" t="s">
        <v>763</v>
      </c>
      <c r="AV93" s="68" t="s">
        <v>763</v>
      </c>
      <c r="AW93" s="68"/>
      <c r="AX93" s="68"/>
      <c r="AY93" s="147"/>
    </row>
    <row r="94" spans="1:57" x14ac:dyDescent="0.2">
      <c r="A94" s="79" t="s">
        <v>756</v>
      </c>
      <c r="B94" t="s">
        <v>305</v>
      </c>
      <c r="C94" t="s">
        <v>765</v>
      </c>
      <c r="E94" s="147">
        <v>44064</v>
      </c>
      <c r="F94" s="68" t="s">
        <v>290</v>
      </c>
      <c r="G94" s="68" t="s">
        <v>1000</v>
      </c>
      <c r="H94" s="68">
        <v>2</v>
      </c>
      <c r="I94" s="68" t="s">
        <v>982</v>
      </c>
      <c r="J94" s="77">
        <v>0.39097222222222222</v>
      </c>
      <c r="K94" s="68">
        <v>2</v>
      </c>
      <c r="L94" s="68">
        <v>1</v>
      </c>
      <c r="M94" s="68" t="s">
        <v>773</v>
      </c>
      <c r="N94" s="68" t="s">
        <v>761</v>
      </c>
      <c r="O94" s="131">
        <v>18.8</v>
      </c>
      <c r="P94" s="131">
        <v>9.8000000000000007</v>
      </c>
      <c r="Q94" s="68">
        <v>1.4</v>
      </c>
      <c r="R94" s="68">
        <v>1.4</v>
      </c>
      <c r="S94" s="131">
        <v>1.4</v>
      </c>
      <c r="T94" s="68">
        <v>1.4</v>
      </c>
      <c r="U94" s="72">
        <v>1</v>
      </c>
      <c r="V94" s="68">
        <v>0.9</v>
      </c>
      <c r="W94" s="77">
        <v>0.27291666666666664</v>
      </c>
      <c r="X94" s="68">
        <v>28.2</v>
      </c>
      <c r="Y94" s="68">
        <v>8.43</v>
      </c>
      <c r="Z94" s="72">
        <v>7.0952279547154822</v>
      </c>
      <c r="AA94" s="68">
        <v>79.099999999999994</v>
      </c>
      <c r="AB94" s="131">
        <v>31</v>
      </c>
      <c r="AC94" s="79">
        <v>47.8</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c r="AX94" s="68"/>
      <c r="AY94" s="147"/>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305</v>
      </c>
      <c r="B101" s="102">
        <v>2020</v>
      </c>
      <c r="C101" s="103">
        <v>7</v>
      </c>
      <c r="D101" s="102">
        <v>8</v>
      </c>
      <c r="E101" s="82"/>
      <c r="F101" s="131">
        <v>1.25</v>
      </c>
      <c r="G101" s="131">
        <v>8.75</v>
      </c>
      <c r="H101" s="82"/>
      <c r="I101" s="131">
        <v>22.1</v>
      </c>
      <c r="J101" s="131">
        <v>29.1</v>
      </c>
      <c r="K101" s="82"/>
      <c r="L101" s="82"/>
      <c r="M101" s="108"/>
      <c r="N101" s="137" t="s">
        <v>763</v>
      </c>
      <c r="O101" s="82"/>
      <c r="P101" s="82"/>
      <c r="Q101" s="82"/>
      <c r="R101" s="140"/>
      <c r="S101" s="137" t="s">
        <v>763</v>
      </c>
      <c r="T101" s="137" t="s">
        <v>763</v>
      </c>
      <c r="U101" s="137" t="s">
        <v>763</v>
      </c>
      <c r="V101" s="85"/>
      <c r="W101" s="85"/>
      <c r="X101" s="85"/>
      <c r="Y101" s="102">
        <f>IF(C101&lt;6," ",IF(C101&lt;=9,I101, IF(C101&gt;=10," ")))</f>
        <v>22.1</v>
      </c>
      <c r="Z101" s="102">
        <f>IF(Y101=" ", " ", IF(Y101&gt;0, Y101+273.15))</f>
        <v>295.25</v>
      </c>
      <c r="AA101" s="102">
        <f>IF(C101&lt;6," ",IF(C101&lt;=9,J101, IF(C101&gt;=10," ")))</f>
        <v>29.1</v>
      </c>
      <c r="AB101" s="102">
        <f>IF(C101&lt;6," ",IF(C101&lt;=9,G101, IF(C101&gt;=10," ")))</f>
        <v>8.75</v>
      </c>
      <c r="AC101" s="104">
        <f>IF(Y101=" "," ",IF(Y101&gt;0,EXP(-173.4292+249.6339*100/Z101+143.3483*LN(+Z101/100)-21.8492*Z101/100+AA101*(-0.033096+0.014259*Z101/100-0.0017*(Z101/100)^2))*1.4276))</f>
        <v>7.3460839528051123</v>
      </c>
      <c r="AD101" s="102">
        <f>IF(Y101=" "," ",IF(Y101&gt;0,AB101/AC101))</f>
        <v>1.1911108089989635</v>
      </c>
      <c r="AE101" s="105">
        <f>IF(C101&lt;6," ",IF(C101&lt;=9,F101, IF(C101&gt;=10," ")))</f>
        <v>1.25</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305</v>
      </c>
      <c r="B102" s="102">
        <v>2020</v>
      </c>
      <c r="C102" s="103">
        <v>7</v>
      </c>
      <c r="D102" s="102">
        <v>8</v>
      </c>
      <c r="E102" s="82"/>
      <c r="F102" s="131">
        <v>1.25</v>
      </c>
      <c r="G102" s="131">
        <v>8.75</v>
      </c>
      <c r="H102" s="82"/>
      <c r="I102" s="131">
        <v>22.1</v>
      </c>
      <c r="J102" s="134">
        <v>28.8</v>
      </c>
      <c r="K102" s="82"/>
      <c r="L102" s="82"/>
      <c r="M102" s="108"/>
      <c r="N102" s="137">
        <v>1.025092162141741</v>
      </c>
      <c r="O102" s="82"/>
      <c r="P102" s="82"/>
      <c r="Q102" s="82"/>
      <c r="R102" s="140"/>
      <c r="S102" s="137">
        <v>32.60666423838628</v>
      </c>
      <c r="T102" s="137">
        <v>8.3366785714285729</v>
      </c>
      <c r="U102" s="137">
        <v>1.5846409598214266</v>
      </c>
      <c r="V102" s="85"/>
      <c r="W102" s="85"/>
      <c r="X102" s="85"/>
      <c r="Y102" s="102">
        <f t="shared" ref="Y102:Y112" si="34">IF(C102&lt;6," ",IF(C102&lt;=9,I102, IF(C102&gt;=10," ")))</f>
        <v>22.1</v>
      </c>
      <c r="Z102" s="102">
        <f t="shared" ref="Z102:Z112" si="35">IF(Y102=" ", " ", IF(Y102&gt;0, Y102+273.15))</f>
        <v>295.25</v>
      </c>
      <c r="AA102" s="102">
        <f t="shared" ref="AA102:AA112" si="36">IF(C102&lt;6," ",IF(C102&lt;=9,J102, IF(C102&gt;=10," ")))</f>
        <v>28.8</v>
      </c>
      <c r="AB102" s="102">
        <f t="shared" ref="AB102:AB112" si="37">IF(C102&lt;6," ",IF(C102&lt;=9,G102, IF(C102&gt;=10," ")))</f>
        <v>8.75</v>
      </c>
      <c r="AC102" s="104">
        <f t="shared" ref="AC102:AC112" si="38">IF(Y102=" "," ",IF(Y102&gt;0,EXP(-173.4292+249.6339*100/Z102+143.3483*LN(+Z102/100)-21.8492*Z102/100+AA102*(-0.033096+0.014259*Z102/100-0.0017*(Z102/100)^2))*1.4276))</f>
        <v>7.3589117896313239</v>
      </c>
      <c r="AD102" s="102">
        <f t="shared" ref="AD102:AD112" si="39">IF(Y102=" "," ",IF(Y102&gt;0,AB102/AC102))</f>
        <v>1.1890344999553757</v>
      </c>
      <c r="AE102" s="105">
        <f t="shared" ref="AE102:AE112" si="40">IF(C102&lt;6," ",IF(C102&lt;=9,F102, IF(C102&gt;=10," ")))</f>
        <v>1.25</v>
      </c>
      <c r="AF102" s="102">
        <f t="shared" ref="AF102:AF112" si="41">IF(Y102=" "," ",N102)</f>
        <v>1.025092162141741</v>
      </c>
      <c r="AG102" s="105">
        <f t="shared" ref="AG102:AG112" si="42">IF(C102&lt;6," ",IF(C102&lt;=9,T102, IF(C102&gt;=10," ")))</f>
        <v>8.3366785714285729</v>
      </c>
      <c r="AH102" s="105">
        <f t="shared" ref="AH102:AH112" si="43">IF(C102&lt;6," ",IF(C102&lt;=9,U102, IF(C102&gt;=10," ")))</f>
        <v>1.5846409598214266</v>
      </c>
      <c r="AI102" s="102">
        <f t="shared" ref="AI102" si="44">IF(Y102=" ", " ", IF(Y102&gt;0, SUM(AG102:AH102)))</f>
        <v>9.9213195312499991</v>
      </c>
      <c r="AJ102" s="106">
        <f t="shared" ref="AJ102:AJ112" si="45">IF(C102&lt;6," ",IF(C102&lt;=9,S102, IF(C102&gt;=10," ")))</f>
        <v>32.60666423838628</v>
      </c>
      <c r="AK102" s="107">
        <f t="shared" ref="AK102:AK112" si="46">IF(Y102=" ", " ", IF(Y102&gt;0, AJ102-AF102))</f>
        <v>31.581572076244537</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305</v>
      </c>
      <c r="B103" s="102">
        <v>2020</v>
      </c>
      <c r="C103" s="103">
        <v>7</v>
      </c>
      <c r="D103" s="102">
        <v>8</v>
      </c>
      <c r="E103" s="82"/>
      <c r="F103" s="131">
        <v>1.25</v>
      </c>
      <c r="G103" s="131">
        <v>8.75</v>
      </c>
      <c r="H103" s="82"/>
      <c r="I103" s="131">
        <v>22.1</v>
      </c>
      <c r="J103" s="131">
        <v>28.8</v>
      </c>
      <c r="K103" s="82"/>
      <c r="L103" s="82"/>
      <c r="M103" s="108"/>
      <c r="N103" s="137" t="s">
        <v>763</v>
      </c>
      <c r="O103" s="82"/>
      <c r="P103" s="82"/>
      <c r="Q103" s="82"/>
      <c r="R103" s="140"/>
      <c r="S103" s="137" t="s">
        <v>763</v>
      </c>
      <c r="T103" s="137" t="s">
        <v>763</v>
      </c>
      <c r="U103" s="137" t="s">
        <v>763</v>
      </c>
      <c r="V103" s="85"/>
      <c r="W103" s="85"/>
      <c r="X103" s="85"/>
      <c r="Y103" s="102">
        <f t="shared" si="34"/>
        <v>22.1</v>
      </c>
      <c r="Z103" s="102">
        <f t="shared" si="35"/>
        <v>295.25</v>
      </c>
      <c r="AA103" s="102">
        <f t="shared" si="36"/>
        <v>28.8</v>
      </c>
      <c r="AB103" s="102">
        <f t="shared" si="37"/>
        <v>8.75</v>
      </c>
      <c r="AC103" s="104">
        <f t="shared" si="38"/>
        <v>7.3589117896313239</v>
      </c>
      <c r="AD103" s="102">
        <f t="shared" si="39"/>
        <v>1.1890344999553757</v>
      </c>
      <c r="AE103" s="105">
        <f t="shared" si="40"/>
        <v>1.25</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305</v>
      </c>
      <c r="B104" s="102">
        <v>2020</v>
      </c>
      <c r="C104" s="103">
        <v>7</v>
      </c>
      <c r="D104" s="102">
        <v>23</v>
      </c>
      <c r="E104" s="82"/>
      <c r="F104" s="131">
        <v>1.2749999999999999</v>
      </c>
      <c r="G104" s="131">
        <v>8.0299999999999994</v>
      </c>
      <c r="H104" s="82"/>
      <c r="I104" s="131">
        <v>24.8</v>
      </c>
      <c r="J104" s="131">
        <v>28.1</v>
      </c>
      <c r="K104" s="82"/>
      <c r="L104" s="82"/>
      <c r="M104" s="108"/>
      <c r="N104" s="137" t="s">
        <v>763</v>
      </c>
      <c r="O104" s="82"/>
      <c r="P104" s="82"/>
      <c r="Q104" s="82"/>
      <c r="R104" s="140"/>
      <c r="S104" s="137" t="s">
        <v>763</v>
      </c>
      <c r="T104" s="137" t="s">
        <v>763</v>
      </c>
      <c r="U104" s="137" t="s">
        <v>763</v>
      </c>
      <c r="V104" s="85"/>
      <c r="W104" s="85"/>
      <c r="X104" s="85"/>
      <c r="Y104" s="102">
        <f t="shared" si="34"/>
        <v>24.8</v>
      </c>
      <c r="Z104" s="102">
        <f t="shared" si="35"/>
        <v>297.95</v>
      </c>
      <c r="AA104" s="102">
        <f t="shared" si="36"/>
        <v>28.1</v>
      </c>
      <c r="AB104" s="102">
        <f t="shared" si="37"/>
        <v>8.0299999999999994</v>
      </c>
      <c r="AC104" s="104">
        <f t="shared" si="38"/>
        <v>7.0425410719894996</v>
      </c>
      <c r="AD104" s="102">
        <f t="shared" si="39"/>
        <v>1.140213442551006</v>
      </c>
      <c r="AE104" s="105">
        <f t="shared" si="40"/>
        <v>1.2749999999999999</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305</v>
      </c>
      <c r="B105" s="102">
        <v>2020</v>
      </c>
      <c r="C105" s="103">
        <v>7</v>
      </c>
      <c r="D105" s="102">
        <v>23</v>
      </c>
      <c r="E105" s="82"/>
      <c r="F105" s="131">
        <v>1.2749999999999999</v>
      </c>
      <c r="G105" s="131">
        <v>8.0299999999999994</v>
      </c>
      <c r="H105" s="82"/>
      <c r="I105" s="131">
        <v>24.8</v>
      </c>
      <c r="J105" s="134">
        <v>29.7</v>
      </c>
      <c r="K105" s="82"/>
      <c r="L105" s="82"/>
      <c r="M105" s="108"/>
      <c r="N105" s="137">
        <v>1.9027927662085826</v>
      </c>
      <c r="O105" s="82"/>
      <c r="P105" s="82"/>
      <c r="Q105" s="82"/>
      <c r="R105" s="140"/>
      <c r="S105" s="137">
        <v>40.865340012662017</v>
      </c>
      <c r="T105" s="137">
        <v>5.6640000000000006</v>
      </c>
      <c r="U105" s="137">
        <v>1.3308999999999975</v>
      </c>
      <c r="V105" s="85"/>
      <c r="W105" s="85"/>
      <c r="X105" s="85"/>
      <c r="Y105" s="102">
        <f t="shared" si="34"/>
        <v>24.8</v>
      </c>
      <c r="Z105" s="102">
        <f t="shared" si="35"/>
        <v>297.95</v>
      </c>
      <c r="AA105" s="102">
        <f t="shared" si="36"/>
        <v>29.7</v>
      </c>
      <c r="AB105" s="102">
        <f t="shared" si="37"/>
        <v>8.0299999999999994</v>
      </c>
      <c r="AC105" s="104">
        <f t="shared" si="38"/>
        <v>6.9785724408572118</v>
      </c>
      <c r="AD105" s="102">
        <f t="shared" si="39"/>
        <v>1.1506651350334962</v>
      </c>
      <c r="AE105" s="105">
        <f t="shared" si="40"/>
        <v>1.2749999999999999</v>
      </c>
      <c r="AF105" s="102">
        <f t="shared" si="41"/>
        <v>1.9027927662085826</v>
      </c>
      <c r="AG105" s="105">
        <f t="shared" si="42"/>
        <v>5.6640000000000006</v>
      </c>
      <c r="AH105" s="105">
        <f t="shared" si="43"/>
        <v>1.3308999999999975</v>
      </c>
      <c r="AI105" s="102">
        <f t="shared" ref="AI105" si="47">IF(Y105=" ", " ", IF(Y105&gt;0, SUM(AG105:AH105)))</f>
        <v>6.9948999999999977</v>
      </c>
      <c r="AJ105" s="106">
        <f t="shared" si="45"/>
        <v>40.865340012662017</v>
      </c>
      <c r="AK105" s="107">
        <f t="shared" si="46"/>
        <v>38.962547246453433</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305</v>
      </c>
      <c r="B106" s="102">
        <v>2020</v>
      </c>
      <c r="C106" s="103">
        <v>7</v>
      </c>
      <c r="D106" s="102">
        <v>23</v>
      </c>
      <c r="E106" s="82"/>
      <c r="F106" s="131">
        <v>1.2749999999999999</v>
      </c>
      <c r="G106" s="131">
        <v>8.0299999999999994</v>
      </c>
      <c r="H106" s="82"/>
      <c r="I106" s="131">
        <v>24.8</v>
      </c>
      <c r="J106" s="131">
        <v>30.2</v>
      </c>
      <c r="K106" s="82"/>
      <c r="L106" s="82"/>
      <c r="M106" s="108"/>
      <c r="N106" s="137" t="s">
        <v>763</v>
      </c>
      <c r="O106" s="82"/>
      <c r="P106" s="82"/>
      <c r="Q106" s="82"/>
      <c r="R106" s="140"/>
      <c r="S106" s="137" t="s">
        <v>763</v>
      </c>
      <c r="T106" s="137" t="s">
        <v>763</v>
      </c>
      <c r="U106" s="137" t="s">
        <v>763</v>
      </c>
      <c r="V106" s="85"/>
      <c r="W106" s="85"/>
      <c r="X106" s="85"/>
      <c r="Y106" s="102">
        <f t="shared" si="34"/>
        <v>24.8</v>
      </c>
      <c r="Z106" s="102">
        <f t="shared" si="35"/>
        <v>297.95</v>
      </c>
      <c r="AA106" s="102">
        <f t="shared" si="36"/>
        <v>30.2</v>
      </c>
      <c r="AB106" s="102">
        <f t="shared" si="37"/>
        <v>8.0299999999999994</v>
      </c>
      <c r="AC106" s="104">
        <f t="shared" si="38"/>
        <v>6.9587016508543282</v>
      </c>
      <c r="AD106" s="102">
        <f t="shared" si="39"/>
        <v>1.1539508952814705</v>
      </c>
      <c r="AE106" s="105">
        <f t="shared" si="40"/>
        <v>1.2749999999999999</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305</v>
      </c>
      <c r="B107" s="102">
        <v>2020</v>
      </c>
      <c r="C107" s="103">
        <v>8</v>
      </c>
      <c r="D107" s="102">
        <v>6</v>
      </c>
      <c r="E107" s="82"/>
      <c r="F107" s="131">
        <v>1.25</v>
      </c>
      <c r="G107" s="131">
        <v>8.89</v>
      </c>
      <c r="H107" s="82"/>
      <c r="I107" s="131">
        <v>22.4</v>
      </c>
      <c r="J107" s="131">
        <v>22.5</v>
      </c>
      <c r="K107" s="82"/>
      <c r="L107" s="82"/>
      <c r="M107" s="82"/>
      <c r="N107" s="137" t="s">
        <v>763</v>
      </c>
      <c r="O107" s="82"/>
      <c r="P107" s="82"/>
      <c r="Q107" s="82"/>
      <c r="R107" s="140"/>
      <c r="S107" s="137" t="s">
        <v>763</v>
      </c>
      <c r="T107" s="137" t="s">
        <v>763</v>
      </c>
      <c r="U107" s="137" t="s">
        <v>763</v>
      </c>
      <c r="V107" s="85"/>
      <c r="W107" s="85"/>
      <c r="X107" s="85"/>
      <c r="Y107" s="102">
        <f t="shared" si="34"/>
        <v>22.4</v>
      </c>
      <c r="Z107" s="102">
        <f t="shared" si="35"/>
        <v>295.54999999999995</v>
      </c>
      <c r="AA107" s="102">
        <f t="shared" si="36"/>
        <v>22.5</v>
      </c>
      <c r="AB107" s="102">
        <f t="shared" si="37"/>
        <v>8.89</v>
      </c>
      <c r="AC107" s="104">
        <f t="shared" si="38"/>
        <v>7.5916201249444413</v>
      </c>
      <c r="AD107" s="102">
        <f t="shared" si="39"/>
        <v>1.1710280353450986</v>
      </c>
      <c r="AE107" s="105">
        <f t="shared" si="40"/>
        <v>1.25</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305</v>
      </c>
      <c r="B108" s="102">
        <v>2020</v>
      </c>
      <c r="C108" s="103">
        <v>8</v>
      </c>
      <c r="D108" s="102">
        <v>6</v>
      </c>
      <c r="E108" s="82"/>
      <c r="F108" s="131">
        <v>1.25</v>
      </c>
      <c r="G108" s="131">
        <v>8.89</v>
      </c>
      <c r="H108" s="82"/>
      <c r="I108" s="131">
        <v>22.4</v>
      </c>
      <c r="J108" s="134">
        <v>31</v>
      </c>
      <c r="K108" s="82"/>
      <c r="L108" s="82"/>
      <c r="M108" s="82"/>
      <c r="N108" s="137">
        <v>1.1468568665377172</v>
      </c>
      <c r="O108" s="82"/>
      <c r="P108" s="82"/>
      <c r="Q108" s="82"/>
      <c r="R108" s="140"/>
      <c r="S108" s="137">
        <v>33.023181333285478</v>
      </c>
      <c r="T108" s="137">
        <v>2.3439999999999985</v>
      </c>
      <c r="U108" s="137">
        <v>1.3293000000000006</v>
      </c>
      <c r="V108" s="85"/>
      <c r="W108" s="85"/>
      <c r="X108" s="85"/>
      <c r="Y108" s="102">
        <f t="shared" si="34"/>
        <v>22.4</v>
      </c>
      <c r="Z108" s="102">
        <f t="shared" si="35"/>
        <v>295.54999999999995</v>
      </c>
      <c r="AA108" s="102">
        <f t="shared" si="36"/>
        <v>31</v>
      </c>
      <c r="AB108" s="102">
        <f t="shared" si="37"/>
        <v>8.89</v>
      </c>
      <c r="AC108" s="104">
        <f t="shared" si="38"/>
        <v>7.2262453972347833</v>
      </c>
      <c r="AD108" s="102">
        <f t="shared" si="39"/>
        <v>1.2302377668217404</v>
      </c>
      <c r="AE108" s="105">
        <f t="shared" si="40"/>
        <v>1.25</v>
      </c>
      <c r="AF108" s="102">
        <f t="shared" si="41"/>
        <v>1.1468568665377172</v>
      </c>
      <c r="AG108" s="105">
        <f t="shared" si="42"/>
        <v>2.3439999999999985</v>
      </c>
      <c r="AH108" s="105">
        <f t="shared" si="43"/>
        <v>1.3293000000000006</v>
      </c>
      <c r="AI108" s="102">
        <f t="shared" ref="AI108" si="48">IF(Y108=" ", " ", IF(Y108&gt;0, SUM(AG108:AH108)))</f>
        <v>3.6732999999999993</v>
      </c>
      <c r="AJ108" s="106">
        <f t="shared" si="45"/>
        <v>33.023181333285478</v>
      </c>
      <c r="AK108" s="107">
        <f t="shared" si="46"/>
        <v>31.876324466747761</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305</v>
      </c>
      <c r="B109" s="102">
        <v>2020</v>
      </c>
      <c r="C109" s="132">
        <v>8</v>
      </c>
      <c r="D109" s="82">
        <v>6</v>
      </c>
      <c r="E109" s="85"/>
      <c r="F109" s="131">
        <v>1.25</v>
      </c>
      <c r="G109" s="131">
        <v>8.89</v>
      </c>
      <c r="H109" s="85"/>
      <c r="I109" s="131">
        <v>22.4</v>
      </c>
      <c r="J109" s="131">
        <v>31.9</v>
      </c>
      <c r="K109" s="85"/>
      <c r="L109" s="85"/>
      <c r="M109" s="85"/>
      <c r="N109" s="137" t="s">
        <v>763</v>
      </c>
      <c r="O109" s="85"/>
      <c r="P109" s="85"/>
      <c r="Q109" s="85"/>
      <c r="R109" s="140"/>
      <c r="S109" s="137" t="s">
        <v>763</v>
      </c>
      <c r="T109" s="137" t="s">
        <v>763</v>
      </c>
      <c r="U109" s="137" t="s">
        <v>763</v>
      </c>
      <c r="V109" s="85"/>
      <c r="W109" s="85"/>
      <c r="X109" s="85"/>
      <c r="Y109" s="85">
        <f t="shared" si="34"/>
        <v>22.4</v>
      </c>
      <c r="Z109" s="82">
        <f t="shared" si="35"/>
        <v>295.54999999999995</v>
      </c>
      <c r="AA109" s="85">
        <f t="shared" si="36"/>
        <v>31.9</v>
      </c>
      <c r="AB109" s="85">
        <f t="shared" si="37"/>
        <v>8.89</v>
      </c>
      <c r="AC109" s="110">
        <f t="shared" si="38"/>
        <v>7.1886033199790749</v>
      </c>
      <c r="AD109" s="82">
        <f t="shared" si="39"/>
        <v>1.2366797282153938</v>
      </c>
      <c r="AE109" s="111">
        <f t="shared" si="40"/>
        <v>1.25</v>
      </c>
      <c r="AF109" s="82" t="str">
        <f t="shared" si="41"/>
        <v>NS</v>
      </c>
      <c r="AG109" s="111" t="str">
        <f t="shared" si="42"/>
        <v>NS</v>
      </c>
      <c r="AH109" s="111" t="str">
        <f t="shared" si="43"/>
        <v>NS</v>
      </c>
      <c r="AI109" s="102"/>
      <c r="AJ109" s="112" t="str">
        <f t="shared" si="45"/>
        <v>NS</v>
      </c>
      <c r="AK109" s="113" t="e">
        <f t="shared" si="46"/>
        <v>#VALUE!</v>
      </c>
      <c r="AL109" s="82"/>
      <c r="AM109" s="82">
        <f>AD115</f>
        <v>1.20332055299163</v>
      </c>
      <c r="AN109" s="82">
        <f>AE115</f>
        <v>1.2937500000000002</v>
      </c>
      <c r="AO109" s="82">
        <f>AF115</f>
        <v>1.2919316556463907</v>
      </c>
      <c r="AP109" s="82">
        <f>AI115</f>
        <v>6.8956298828125</v>
      </c>
      <c r="AQ109" s="113">
        <f>AK115</f>
        <v>36.058106117353901</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305</v>
      </c>
      <c r="B110" s="102">
        <v>2020</v>
      </c>
      <c r="C110" s="132">
        <v>8</v>
      </c>
      <c r="D110" s="82">
        <v>21</v>
      </c>
      <c r="E110" s="85"/>
      <c r="F110" s="131">
        <v>1.4</v>
      </c>
      <c r="G110" s="131">
        <v>9.8000000000000007</v>
      </c>
      <c r="H110" s="85"/>
      <c r="I110" s="131">
        <v>18.8</v>
      </c>
      <c r="J110" s="131">
        <v>28.7</v>
      </c>
      <c r="K110" s="85"/>
      <c r="L110" s="85"/>
      <c r="M110" s="85"/>
      <c r="N110" s="137" t="s">
        <v>763</v>
      </c>
      <c r="O110" s="85"/>
      <c r="P110" s="85"/>
      <c r="Q110" s="85"/>
      <c r="R110" s="140"/>
      <c r="S110" s="137" t="s">
        <v>763</v>
      </c>
      <c r="T110" s="137" t="s">
        <v>763</v>
      </c>
      <c r="U110" s="137" t="s">
        <v>763</v>
      </c>
      <c r="V110" s="85"/>
      <c r="W110" s="85"/>
      <c r="X110" s="85"/>
      <c r="Y110" s="85">
        <f t="shared" si="34"/>
        <v>18.8</v>
      </c>
      <c r="Z110" s="82">
        <f t="shared" si="35"/>
        <v>291.95</v>
      </c>
      <c r="AA110" s="85">
        <f t="shared" si="36"/>
        <v>28.7</v>
      </c>
      <c r="AB110" s="85">
        <f t="shared" si="37"/>
        <v>9.8000000000000007</v>
      </c>
      <c r="AC110" s="110">
        <f t="shared" si="38"/>
        <v>7.8298301690272805</v>
      </c>
      <c r="AD110" s="82">
        <f t="shared" si="39"/>
        <v>1.2516235714493766</v>
      </c>
      <c r="AE110" s="111">
        <f t="shared" si="40"/>
        <v>1.4</v>
      </c>
      <c r="AF110" s="82" t="str">
        <f t="shared" si="41"/>
        <v>NS</v>
      </c>
      <c r="AG110" s="111" t="str">
        <f t="shared" si="42"/>
        <v>NS</v>
      </c>
      <c r="AH110" s="111" t="str">
        <f t="shared" si="43"/>
        <v>NS</v>
      </c>
      <c r="AI110" s="82"/>
      <c r="AJ110" s="112" t="str">
        <f t="shared" si="45"/>
        <v>NS</v>
      </c>
      <c r="AK110" s="113" t="e">
        <f t="shared" si="46"/>
        <v>#VALUE!</v>
      </c>
      <c r="AL110" s="85"/>
      <c r="AM110" s="82"/>
      <c r="AN110" s="82"/>
      <c r="AO110" s="82"/>
      <c r="AP110" s="85"/>
      <c r="AQ110" s="82"/>
      <c r="AR110" s="82"/>
      <c r="AS110" s="115">
        <f>((LN(AM109)-LN(0.4))/(LN(0.9)-LN(0.4))*100)</f>
        <v>135.81632213073746</v>
      </c>
      <c r="AT110" s="120">
        <f>((LN(AN109)-LN(0.6))/(LN(3)-LN(0.6))*100)</f>
        <v>47.741549758539968</v>
      </c>
      <c r="AU110" s="115">
        <f>((LN(AO109)-LN(10))/(LN(1)-LN(10))*100)</f>
        <v>88.87604603043394</v>
      </c>
      <c r="AV110" s="115">
        <f>((LN(AP109)-LN(10))/(LN(3)-LN(10))*100)</f>
        <v>30.872560495002226</v>
      </c>
      <c r="AW110" s="115">
        <f>((LN(AQ109)-LN(43))/(LN(20)-LN(43))*100)</f>
        <v>23.001412982016074</v>
      </c>
      <c r="AX110" s="82"/>
      <c r="AY110" s="82"/>
      <c r="AZ110" s="82"/>
      <c r="BA110" s="82"/>
      <c r="BB110" s="82"/>
    </row>
    <row r="111" spans="1:54" ht="16" x14ac:dyDescent="0.2">
      <c r="A111" s="101" t="s">
        <v>305</v>
      </c>
      <c r="B111" s="102">
        <v>2020</v>
      </c>
      <c r="C111" s="132">
        <v>8</v>
      </c>
      <c r="D111" s="82">
        <v>21</v>
      </c>
      <c r="E111" s="85"/>
      <c r="F111" s="131">
        <v>1.4</v>
      </c>
      <c r="G111" s="131">
        <v>9.8000000000000007</v>
      </c>
      <c r="H111" s="85"/>
      <c r="I111" s="131">
        <v>18.8</v>
      </c>
      <c r="J111" s="134">
        <v>30.8</v>
      </c>
      <c r="K111" s="85"/>
      <c r="L111" s="85"/>
      <c r="M111" s="85"/>
      <c r="N111" s="137">
        <v>1.0929848276975216</v>
      </c>
      <c r="O111" s="85"/>
      <c r="P111" s="85"/>
      <c r="Q111" s="85"/>
      <c r="R111" s="140"/>
      <c r="S111" s="137">
        <v>42.904965507667413</v>
      </c>
      <c r="T111" s="137">
        <v>6.9680000000000009</v>
      </c>
      <c r="U111" s="137">
        <v>2.5000000000000001E-2</v>
      </c>
      <c r="V111" s="85"/>
      <c r="W111" s="85"/>
      <c r="X111" s="85"/>
      <c r="Y111" s="85">
        <f t="shared" si="34"/>
        <v>18.8</v>
      </c>
      <c r="Z111" s="82">
        <f t="shared" si="35"/>
        <v>291.95</v>
      </c>
      <c r="AA111" s="85">
        <f t="shared" si="36"/>
        <v>30.8</v>
      </c>
      <c r="AB111" s="85">
        <f t="shared" si="37"/>
        <v>9.8000000000000007</v>
      </c>
      <c r="AC111" s="110">
        <f t="shared" si="38"/>
        <v>7.7324952520028472</v>
      </c>
      <c r="AD111" s="82">
        <f t="shared" si="39"/>
        <v>1.2673787284203808</v>
      </c>
      <c r="AE111" s="111">
        <f t="shared" si="40"/>
        <v>1.4</v>
      </c>
      <c r="AF111" s="82">
        <f t="shared" si="41"/>
        <v>1.0929848276975216</v>
      </c>
      <c r="AG111" s="111">
        <f t="shared" si="42"/>
        <v>6.9680000000000009</v>
      </c>
      <c r="AH111" s="111">
        <f t="shared" si="43"/>
        <v>2.5000000000000001E-2</v>
      </c>
      <c r="AI111" s="102">
        <f t="shared" ref="AI111" si="49">IF(Y111=" ", " ", IF(Y111&gt;0, SUM(AG111:AH111)))</f>
        <v>6.9930000000000012</v>
      </c>
      <c r="AJ111" s="112">
        <f t="shared" si="45"/>
        <v>42.904965507667413</v>
      </c>
      <c r="AK111" s="113">
        <f t="shared" si="46"/>
        <v>41.811980679969892</v>
      </c>
      <c r="AL111" s="82"/>
      <c r="AM111" s="85"/>
      <c r="AN111" s="85"/>
      <c r="AO111" s="85"/>
      <c r="AP111" s="128" t="s">
        <v>1237</v>
      </c>
      <c r="AQ111" s="85"/>
      <c r="AR111" s="82"/>
      <c r="AS111" s="82">
        <f>IF(AS110&gt;100, 100, IF(AS110&lt;0, 0, AS110))</f>
        <v>100</v>
      </c>
      <c r="AT111" s="82">
        <f t="shared" ref="AT111:AW111" si="50">IF(AT110&gt;100, 100, IF(AT110&lt;0, 0, AT110))</f>
        <v>47.741549758539968</v>
      </c>
      <c r="AU111" s="82">
        <f t="shared" si="50"/>
        <v>88.87604603043394</v>
      </c>
      <c r="AV111" s="82">
        <f t="shared" si="50"/>
        <v>30.872560495002226</v>
      </c>
      <c r="AW111" s="82">
        <f t="shared" si="50"/>
        <v>23.001412982016074</v>
      </c>
      <c r="AX111" s="129">
        <f>AVERAGE(AS111:AW111)</f>
        <v>58.098313853198441</v>
      </c>
      <c r="AY111" s="84"/>
      <c r="AZ111" s="84"/>
      <c r="BA111" s="84" t="str">
        <f>IF(AX111&gt;65, "Acceptable; Ongoing Protection is Required", "Unacceptable; Immediate Restoration is Required")</f>
        <v>Unacceptable; Immediate Restoration is Required</v>
      </c>
      <c r="BB111" s="82"/>
    </row>
    <row r="112" spans="1:54" ht="16" x14ac:dyDescent="0.2">
      <c r="A112" s="101" t="s">
        <v>305</v>
      </c>
      <c r="B112" s="102">
        <v>2020</v>
      </c>
      <c r="C112" s="132">
        <v>8</v>
      </c>
      <c r="D112" s="82">
        <v>21</v>
      </c>
      <c r="E112" s="85"/>
      <c r="F112" s="131">
        <v>1.4</v>
      </c>
      <c r="G112" s="131">
        <v>9.8000000000000007</v>
      </c>
      <c r="H112" s="85"/>
      <c r="I112" s="131">
        <v>18.8</v>
      </c>
      <c r="J112" s="131">
        <v>31</v>
      </c>
      <c r="K112" s="85"/>
      <c r="L112" s="85"/>
      <c r="M112" s="85"/>
      <c r="N112" s="137" t="s">
        <v>763</v>
      </c>
      <c r="O112" s="85"/>
      <c r="P112" s="85"/>
      <c r="Q112" s="85"/>
      <c r="R112" s="140"/>
      <c r="S112" s="137" t="s">
        <v>763</v>
      </c>
      <c r="T112" s="137" t="s">
        <v>763</v>
      </c>
      <c r="U112" s="137" t="s">
        <v>763</v>
      </c>
      <c r="V112" s="85"/>
      <c r="W112" s="85"/>
      <c r="X112" s="85"/>
      <c r="Y112" s="85">
        <f t="shared" si="34"/>
        <v>18.8</v>
      </c>
      <c r="Z112" s="82">
        <f t="shared" si="35"/>
        <v>291.95</v>
      </c>
      <c r="AA112" s="85">
        <f t="shared" si="36"/>
        <v>31</v>
      </c>
      <c r="AB112" s="85">
        <f t="shared" si="37"/>
        <v>9.8000000000000007</v>
      </c>
      <c r="AC112" s="110">
        <f t="shared" si="38"/>
        <v>7.7232886044297642</v>
      </c>
      <c r="AD112" s="82">
        <f t="shared" si="39"/>
        <v>1.26888952387188</v>
      </c>
      <c r="AE112" s="111">
        <f t="shared" si="40"/>
        <v>1.4</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58.098313853198441</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1.20332055299163</v>
      </c>
      <c r="AE115" s="84">
        <f>_xlfn.AGGREGATE(1, 6,AE101:AE112)</f>
        <v>1.2937500000000002</v>
      </c>
      <c r="AF115" s="84">
        <f>_xlfn.AGGREGATE(1, 6,AF101:AF112)</f>
        <v>1.2919316556463907</v>
      </c>
      <c r="AG115" s="82"/>
      <c r="AH115" s="82"/>
      <c r="AI115" s="84">
        <f>_xlfn.AGGREGATE(1, 6,AI101:AI112)</f>
        <v>6.8956298828125</v>
      </c>
      <c r="AJ115" s="82"/>
      <c r="AK115" s="84">
        <f>_xlfn.AGGREGATE(1, 6,AK101:AK112)</f>
        <v>36.058106117353901</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1.20332055299163</v>
      </c>
      <c r="AE116" s="126">
        <f>AVERAGE(AE100:AE112)</f>
        <v>1.2937500000000002</v>
      </c>
      <c r="AF116" s="126">
        <f>AVERAGE(AF100:AF112)</f>
        <v>1.2919316556463907</v>
      </c>
      <c r="AG116" s="126"/>
      <c r="AH116" s="126"/>
      <c r="AI116" s="126">
        <f>AVERAGE(AI100:AI112)</f>
        <v>6.8956298828125</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305</v>
      </c>
      <c r="C122" s="68" t="s">
        <v>757</v>
      </c>
      <c r="E122" s="147">
        <v>44390</v>
      </c>
      <c r="F122" s="68" t="s">
        <v>1059</v>
      </c>
      <c r="G122" s="68" t="s">
        <v>1065</v>
      </c>
      <c r="H122" s="68">
        <v>1</v>
      </c>
      <c r="I122" s="68" t="s">
        <v>760</v>
      </c>
      <c r="J122" s="77">
        <v>0.39999999999999997</v>
      </c>
      <c r="K122" s="81">
        <v>3</v>
      </c>
      <c r="L122" s="68">
        <v>2</v>
      </c>
      <c r="M122" s="68" t="s">
        <v>812</v>
      </c>
      <c r="N122" s="68" t="s">
        <v>1066</v>
      </c>
      <c r="O122" s="131">
        <v>19.600000000000001</v>
      </c>
      <c r="P122" s="131">
        <v>8.44</v>
      </c>
      <c r="Q122" s="68">
        <v>1.65</v>
      </c>
      <c r="R122" s="68">
        <v>1.5</v>
      </c>
      <c r="S122" s="131">
        <v>1.45</v>
      </c>
      <c r="T122" s="68">
        <v>1.47</v>
      </c>
      <c r="U122" s="76">
        <v>0.89090909090909098</v>
      </c>
      <c r="V122" s="68">
        <v>0.15</v>
      </c>
      <c r="W122" s="77">
        <v>0.29375000000000001</v>
      </c>
      <c r="X122" s="68">
        <v>22.5</v>
      </c>
      <c r="Y122" s="68">
        <v>7.1</v>
      </c>
      <c r="Z122" s="72">
        <v>6.0513872459976321</v>
      </c>
      <c r="AA122" s="68">
        <v>76.2</v>
      </c>
      <c r="AB122" s="205">
        <v>27.6</v>
      </c>
      <c r="AC122" s="72">
        <v>43.1</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305</v>
      </c>
      <c r="C123" s="68" t="s">
        <v>764</v>
      </c>
      <c r="E123" s="147">
        <v>44390</v>
      </c>
      <c r="F123" s="68" t="s">
        <v>1059</v>
      </c>
      <c r="G123" s="68" t="s">
        <v>1065</v>
      </c>
      <c r="H123" s="68">
        <v>1</v>
      </c>
      <c r="I123" s="68" t="s">
        <v>760</v>
      </c>
      <c r="J123" s="77">
        <v>0.39999999999999997</v>
      </c>
      <c r="K123" s="81">
        <v>3</v>
      </c>
      <c r="L123" s="68">
        <v>2</v>
      </c>
      <c r="M123" s="68" t="s">
        <v>812</v>
      </c>
      <c r="N123" s="68" t="s">
        <v>1066</v>
      </c>
      <c r="O123" s="131">
        <v>19.600000000000001</v>
      </c>
      <c r="P123" s="131">
        <v>8.44</v>
      </c>
      <c r="Q123" s="68">
        <v>1.65</v>
      </c>
      <c r="R123" s="68">
        <v>1.5</v>
      </c>
      <c r="S123" s="131">
        <v>1.45</v>
      </c>
      <c r="T123" s="68">
        <v>1.47</v>
      </c>
      <c r="U123" s="76">
        <v>0.89090909090909098</v>
      </c>
      <c r="V123" s="68">
        <v>0.7</v>
      </c>
      <c r="W123" s="77">
        <v>0.29444444444444445</v>
      </c>
      <c r="X123" s="68">
        <v>22.6</v>
      </c>
      <c r="Y123" s="68">
        <v>6.33</v>
      </c>
      <c r="Z123" s="72">
        <v>5.3646154100323713</v>
      </c>
      <c r="AA123" s="68">
        <v>72.8</v>
      </c>
      <c r="AB123" s="205">
        <v>28.6</v>
      </c>
      <c r="AC123" s="72">
        <v>44.6</v>
      </c>
      <c r="AD123" s="72">
        <v>0.14999999999999997</v>
      </c>
      <c r="AE123" s="72">
        <v>2.1569858712715853</v>
      </c>
      <c r="AF123" s="72">
        <v>0.21361029297783293</v>
      </c>
      <c r="AG123" s="137">
        <v>2.370596164249418</v>
      </c>
      <c r="AH123" s="72">
        <v>22.64688393827317</v>
      </c>
      <c r="AI123" s="75">
        <v>25.017480102522587</v>
      </c>
      <c r="AJ123" s="72">
        <v>100.4189689720728</v>
      </c>
      <c r="AK123" s="72">
        <v>14.65397507089402</v>
      </c>
      <c r="AL123" s="72">
        <v>6.8526777537329586</v>
      </c>
      <c r="AM123" s="72">
        <v>37.300859009167191</v>
      </c>
      <c r="AN123" s="137">
        <v>39.671455173416604</v>
      </c>
      <c r="AO123" s="137">
        <v>2.2353439980158729</v>
      </c>
      <c r="AP123" s="137">
        <v>0.23476190476190481</v>
      </c>
      <c r="AQ123" s="72">
        <v>9.5041230620072359E-2</v>
      </c>
      <c r="AR123" s="72">
        <v>2.4701059027777776</v>
      </c>
      <c r="AS123" s="68" t="s">
        <v>763</v>
      </c>
      <c r="AT123" s="68" t="s">
        <v>763</v>
      </c>
      <c r="AU123" s="68" t="s">
        <v>763</v>
      </c>
      <c r="AV123" s="68" t="s">
        <v>763</v>
      </c>
      <c r="BA123" s="200"/>
      <c r="BC123" s="147"/>
    </row>
    <row r="124" spans="1:55" s="68" customFormat="1" x14ac:dyDescent="0.2">
      <c r="A124" s="79" t="s">
        <v>756</v>
      </c>
      <c r="B124" s="68" t="s">
        <v>305</v>
      </c>
      <c r="C124" s="68" t="s">
        <v>765</v>
      </c>
      <c r="E124" s="147">
        <v>44390</v>
      </c>
      <c r="F124" s="68" t="s">
        <v>1059</v>
      </c>
      <c r="G124" s="68" t="s">
        <v>1065</v>
      </c>
      <c r="H124" s="68">
        <v>1</v>
      </c>
      <c r="I124" s="68" t="s">
        <v>760</v>
      </c>
      <c r="J124" s="77">
        <v>0.39999999999999997</v>
      </c>
      <c r="K124" s="81">
        <v>3</v>
      </c>
      <c r="L124" s="68">
        <v>2</v>
      </c>
      <c r="M124" s="68" t="s">
        <v>812</v>
      </c>
      <c r="N124" s="68" t="s">
        <v>1066</v>
      </c>
      <c r="O124" s="131">
        <v>19.600000000000001</v>
      </c>
      <c r="P124" s="131">
        <v>8.44</v>
      </c>
      <c r="Q124" s="68">
        <v>1.65</v>
      </c>
      <c r="R124" s="68">
        <v>1.5</v>
      </c>
      <c r="S124" s="131">
        <v>1.45</v>
      </c>
      <c r="T124" s="68">
        <v>1.47</v>
      </c>
      <c r="U124" s="76">
        <v>0.89090909090909098</v>
      </c>
      <c r="V124" s="68">
        <v>1.17</v>
      </c>
      <c r="W124" s="77">
        <v>0.29444444444444445</v>
      </c>
      <c r="X124" s="68">
        <v>22.7</v>
      </c>
      <c r="Y124" s="68">
        <v>5.98</v>
      </c>
      <c r="Z124" s="72">
        <v>5.0452202156797883</v>
      </c>
      <c r="AA124" s="68">
        <v>68.7</v>
      </c>
      <c r="AB124" s="205">
        <v>29.4</v>
      </c>
      <c r="AC124" s="72">
        <v>45.7</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305</v>
      </c>
      <c r="C125" s="68" t="s">
        <v>757</v>
      </c>
      <c r="E125" s="147">
        <v>44404</v>
      </c>
      <c r="F125" s="68" t="s">
        <v>1059</v>
      </c>
      <c r="G125" s="68" t="s">
        <v>1084</v>
      </c>
      <c r="H125" s="68">
        <v>1</v>
      </c>
      <c r="I125" s="68" t="s">
        <v>760</v>
      </c>
      <c r="J125" s="77">
        <v>0.42708333333333331</v>
      </c>
      <c r="K125" s="81">
        <v>1</v>
      </c>
      <c r="L125" s="68">
        <v>1</v>
      </c>
      <c r="M125" s="68" t="s">
        <v>783</v>
      </c>
      <c r="N125" s="68" t="s">
        <v>1086</v>
      </c>
      <c r="O125" s="131">
        <v>20.5</v>
      </c>
      <c r="P125" s="131">
        <v>10.18</v>
      </c>
      <c r="Q125" s="68">
        <v>1.8</v>
      </c>
      <c r="R125" s="68">
        <v>1.8</v>
      </c>
      <c r="S125" s="131">
        <v>1.8</v>
      </c>
      <c r="T125" s="68">
        <v>1.8</v>
      </c>
      <c r="U125" s="76">
        <v>1</v>
      </c>
      <c r="V125" s="68">
        <v>0.15</v>
      </c>
      <c r="W125" s="77">
        <v>0.27152777777777776</v>
      </c>
      <c r="X125" s="68">
        <v>24.4</v>
      </c>
      <c r="Y125" s="68">
        <v>9.91</v>
      </c>
      <c r="Z125" s="72">
        <v>8.3306478540353286</v>
      </c>
      <c r="AA125" s="68">
        <v>118.5</v>
      </c>
      <c r="AB125" s="205">
        <v>30.4</v>
      </c>
      <c r="AC125" s="72">
        <v>47.1</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305</v>
      </c>
      <c r="C126" s="68" t="s">
        <v>764</v>
      </c>
      <c r="E126" s="147">
        <v>44404</v>
      </c>
      <c r="F126" s="68" t="s">
        <v>1059</v>
      </c>
      <c r="G126" s="68" t="s">
        <v>1084</v>
      </c>
      <c r="H126" s="68">
        <v>1</v>
      </c>
      <c r="I126" s="68" t="s">
        <v>760</v>
      </c>
      <c r="J126" s="77">
        <v>0.42708333333333331</v>
      </c>
      <c r="K126" s="81">
        <v>1</v>
      </c>
      <c r="L126" s="68">
        <v>1</v>
      </c>
      <c r="M126" s="68" t="s">
        <v>783</v>
      </c>
      <c r="N126" s="68" t="s">
        <v>1086</v>
      </c>
      <c r="O126" s="131">
        <v>20.5</v>
      </c>
      <c r="P126" s="131">
        <v>10.18</v>
      </c>
      <c r="Q126" s="68">
        <v>1.8</v>
      </c>
      <c r="R126" s="68">
        <v>1.8</v>
      </c>
      <c r="S126" s="131">
        <v>1.8</v>
      </c>
      <c r="T126" s="68">
        <v>1.8</v>
      </c>
      <c r="U126" s="76">
        <v>1</v>
      </c>
      <c r="V126" s="68">
        <v>0.9</v>
      </c>
      <c r="W126" s="77">
        <v>0.27152777777777776</v>
      </c>
      <c r="X126" s="68">
        <v>24.5</v>
      </c>
      <c r="Y126" s="68">
        <v>9.9499999999999993</v>
      </c>
      <c r="Z126" s="72">
        <v>8.3224627214205125</v>
      </c>
      <c r="AA126" s="68">
        <v>119.5</v>
      </c>
      <c r="AB126" s="205">
        <v>31.3</v>
      </c>
      <c r="AC126" s="72">
        <v>48.1</v>
      </c>
      <c r="AD126" s="75">
        <v>0.4</v>
      </c>
      <c r="AE126" s="72">
        <v>0.49107142857142816</v>
      </c>
      <c r="AF126" s="72">
        <v>4.6752441481940792E-2</v>
      </c>
      <c r="AG126" s="137">
        <v>0.53782387005336896</v>
      </c>
      <c r="AH126" s="72">
        <v>15.100862221947164</v>
      </c>
      <c r="AI126" s="72">
        <v>15.638686092000533</v>
      </c>
      <c r="AJ126" s="72">
        <v>77.943846641003262</v>
      </c>
      <c r="AK126" s="72">
        <v>8.0888645579381802</v>
      </c>
      <c r="AL126" s="72">
        <v>9.635944091128513</v>
      </c>
      <c r="AM126" s="72">
        <v>23.189726779885344</v>
      </c>
      <c r="AN126" s="137">
        <v>23.727550649938713</v>
      </c>
      <c r="AO126" s="137">
        <v>0.57375000000000009</v>
      </c>
      <c r="AP126" s="137">
        <v>0.96432942708333358</v>
      </c>
      <c r="AQ126" s="72">
        <v>0.37303015039217091</v>
      </c>
      <c r="AR126" s="72">
        <v>1.5380794270833338</v>
      </c>
      <c r="AS126" s="68" t="s">
        <v>763</v>
      </c>
      <c r="AT126" s="68" t="s">
        <v>763</v>
      </c>
      <c r="AU126" s="68" t="s">
        <v>763</v>
      </c>
      <c r="AV126" s="68" t="s">
        <v>763</v>
      </c>
      <c r="BA126" s="200"/>
      <c r="BC126" s="147"/>
    </row>
    <row r="127" spans="1:55" s="68" customFormat="1" x14ac:dyDescent="0.2">
      <c r="A127" s="79" t="s">
        <v>756</v>
      </c>
      <c r="B127" s="68" t="s">
        <v>305</v>
      </c>
      <c r="C127" s="68" t="s">
        <v>765</v>
      </c>
      <c r="E127" s="147">
        <v>44404</v>
      </c>
      <c r="F127" s="68" t="s">
        <v>1059</v>
      </c>
      <c r="G127" s="68" t="s">
        <v>1084</v>
      </c>
      <c r="H127" s="68">
        <v>1</v>
      </c>
      <c r="I127" s="68" t="s">
        <v>760</v>
      </c>
      <c r="J127" s="77">
        <v>0.42708333333333331</v>
      </c>
      <c r="K127" s="81">
        <v>1</v>
      </c>
      <c r="L127" s="68">
        <v>1</v>
      </c>
      <c r="M127" s="68" t="s">
        <v>783</v>
      </c>
      <c r="N127" s="68" t="s">
        <v>1086</v>
      </c>
      <c r="O127" s="131">
        <v>20.5</v>
      </c>
      <c r="P127" s="131">
        <v>10.18</v>
      </c>
      <c r="Q127" s="68">
        <v>1.8</v>
      </c>
      <c r="R127" s="68">
        <v>1.8</v>
      </c>
      <c r="S127" s="131">
        <v>1.8</v>
      </c>
      <c r="T127" s="68">
        <v>1.8</v>
      </c>
      <c r="U127" s="76">
        <v>1</v>
      </c>
      <c r="V127" s="68">
        <v>1.5</v>
      </c>
      <c r="W127" s="77">
        <v>0.2722222222222222</v>
      </c>
      <c r="X127" s="68">
        <v>24.5</v>
      </c>
      <c r="Y127" s="68">
        <v>9.67</v>
      </c>
      <c r="Z127" s="72">
        <v>8.0836484919953939</v>
      </c>
      <c r="AA127" s="68">
        <v>115.7</v>
      </c>
      <c r="AB127" s="205">
        <v>31.4</v>
      </c>
      <c r="AC127" s="72">
        <v>48.4</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AY127" s="147"/>
      <c r="BA127" s="200"/>
      <c r="BC127" s="147"/>
    </row>
    <row r="128" spans="1:55" s="68" customFormat="1" x14ac:dyDescent="0.2">
      <c r="A128" s="79" t="s">
        <v>756</v>
      </c>
      <c r="B128" s="68" t="s">
        <v>305</v>
      </c>
      <c r="C128" s="68" t="s">
        <v>757</v>
      </c>
      <c r="E128" s="147">
        <v>44420</v>
      </c>
      <c r="F128" s="68" t="s">
        <v>1059</v>
      </c>
      <c r="G128" s="68" t="s">
        <v>1084</v>
      </c>
      <c r="H128" s="68">
        <v>2</v>
      </c>
      <c r="I128" s="68" t="s">
        <v>760</v>
      </c>
      <c r="J128" s="77">
        <v>0.4381944444444445</v>
      </c>
      <c r="K128" s="81">
        <v>3</v>
      </c>
      <c r="L128" s="68">
        <v>1</v>
      </c>
      <c r="M128" s="68" t="s">
        <v>812</v>
      </c>
      <c r="O128" s="131">
        <v>24.4</v>
      </c>
      <c r="P128" s="131">
        <v>8.9700000000000006</v>
      </c>
      <c r="Q128" s="68">
        <v>1.7</v>
      </c>
      <c r="R128" s="68">
        <v>1.7</v>
      </c>
      <c r="S128" s="131">
        <v>1.7</v>
      </c>
      <c r="T128" s="68">
        <v>1.7</v>
      </c>
      <c r="U128" s="76">
        <v>1</v>
      </c>
      <c r="V128" s="68">
        <v>0.15</v>
      </c>
      <c r="W128" s="77">
        <v>0.27638888888888885</v>
      </c>
      <c r="X128" s="68">
        <v>25.4</v>
      </c>
      <c r="Y128" s="68">
        <v>8.1</v>
      </c>
      <c r="Z128" s="72">
        <v>6.7559550831888169</v>
      </c>
      <c r="AA128" s="68">
        <v>97.3</v>
      </c>
      <c r="AB128" s="205">
        <v>32</v>
      </c>
      <c r="AC128" s="72">
        <v>49.3</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AY128" s="147"/>
      <c r="BC128" s="147"/>
    </row>
    <row r="129" spans="1:55" s="68" customFormat="1" x14ac:dyDescent="0.2">
      <c r="A129" s="79" t="s">
        <v>756</v>
      </c>
      <c r="B129" s="68" t="s">
        <v>305</v>
      </c>
      <c r="C129" s="68" t="s">
        <v>764</v>
      </c>
      <c r="E129" s="147">
        <v>44420</v>
      </c>
      <c r="F129" s="68" t="s">
        <v>1059</v>
      </c>
      <c r="G129" s="68" t="s">
        <v>1084</v>
      </c>
      <c r="H129" s="68">
        <v>2</v>
      </c>
      <c r="I129" s="68" t="s">
        <v>760</v>
      </c>
      <c r="J129" s="77">
        <v>0.4381944444444445</v>
      </c>
      <c r="K129" s="81">
        <v>3</v>
      </c>
      <c r="L129" s="68">
        <v>1</v>
      </c>
      <c r="M129" s="68" t="s">
        <v>812</v>
      </c>
      <c r="O129" s="131">
        <v>24.4</v>
      </c>
      <c r="P129" s="131">
        <v>8.9700000000000006</v>
      </c>
      <c r="Q129" s="68">
        <v>1.7</v>
      </c>
      <c r="R129" s="68">
        <v>1.7</v>
      </c>
      <c r="S129" s="131">
        <v>1.7</v>
      </c>
      <c r="T129" s="68">
        <v>1.7</v>
      </c>
      <c r="U129" s="76">
        <v>1</v>
      </c>
      <c r="V129" s="68">
        <v>0.85</v>
      </c>
      <c r="W129" s="77">
        <v>0.27708333333333335</v>
      </c>
      <c r="X129" s="68">
        <v>25.4</v>
      </c>
      <c r="Y129" s="68">
        <v>7.94</v>
      </c>
      <c r="Z129" s="72">
        <v>6.6488410265268589</v>
      </c>
      <c r="AA129" s="68">
        <v>97.2</v>
      </c>
      <c r="AB129" s="205">
        <v>31.3</v>
      </c>
      <c r="AC129" s="72">
        <v>48.3</v>
      </c>
      <c r="AD129" s="72">
        <v>0.5516157728828639</v>
      </c>
      <c r="AE129" s="72">
        <v>2.1787872248597315</v>
      </c>
      <c r="AF129" s="72">
        <v>0.42319020306929167</v>
      </c>
      <c r="AG129" s="137">
        <v>2.6019774279290231</v>
      </c>
      <c r="AH129" s="72">
        <v>25.147190250473777</v>
      </c>
      <c r="AI129" s="72">
        <v>27.749167678402799</v>
      </c>
      <c r="AJ129" s="72">
        <v>63.737975313457639</v>
      </c>
      <c r="AK129" s="72">
        <v>8.5340072265940101</v>
      </c>
      <c r="AL129" s="72">
        <v>7.4687041645377148</v>
      </c>
      <c r="AM129" s="72">
        <v>33.681197477067784</v>
      </c>
      <c r="AN129" s="137">
        <v>36.283174904996812</v>
      </c>
      <c r="AO129" s="137">
        <v>2.3597619047619052</v>
      </c>
      <c r="AP129" s="137">
        <v>1.3796773313492054</v>
      </c>
      <c r="AQ129" s="72">
        <v>0.63104699816328003</v>
      </c>
      <c r="AR129" s="72">
        <v>3.7394392361111106</v>
      </c>
      <c r="AS129" s="68" t="s">
        <v>763</v>
      </c>
      <c r="AT129" s="68" t="s">
        <v>763</v>
      </c>
      <c r="AU129" s="68" t="s">
        <v>763</v>
      </c>
      <c r="AV129" s="68" t="s">
        <v>763</v>
      </c>
      <c r="BC129" s="147"/>
    </row>
    <row r="130" spans="1:55" s="68" customFormat="1" x14ac:dyDescent="0.2">
      <c r="A130" s="79" t="s">
        <v>756</v>
      </c>
      <c r="B130" s="68" t="s">
        <v>305</v>
      </c>
      <c r="C130" s="68" t="s">
        <v>765</v>
      </c>
      <c r="E130" s="147">
        <v>44420</v>
      </c>
      <c r="F130" s="68" t="s">
        <v>1059</v>
      </c>
      <c r="G130" s="68" t="s">
        <v>1084</v>
      </c>
      <c r="H130" s="68">
        <v>2</v>
      </c>
      <c r="I130" s="68" t="s">
        <v>760</v>
      </c>
      <c r="J130" s="77">
        <v>0.4381944444444445</v>
      </c>
      <c r="K130" s="81">
        <v>3</v>
      </c>
      <c r="L130" s="68">
        <v>1</v>
      </c>
      <c r="M130" s="68" t="s">
        <v>812</v>
      </c>
      <c r="O130" s="131">
        <v>24.4</v>
      </c>
      <c r="P130" s="131">
        <v>8.9700000000000006</v>
      </c>
      <c r="Q130" s="68">
        <v>1.7</v>
      </c>
      <c r="R130" s="68">
        <v>1.7</v>
      </c>
      <c r="S130" s="131">
        <v>1.7</v>
      </c>
      <c r="T130" s="68">
        <v>1.7</v>
      </c>
      <c r="U130" s="76">
        <v>1</v>
      </c>
      <c r="V130" s="68">
        <v>1.4</v>
      </c>
      <c r="W130" s="77">
        <v>0.27708333333333335</v>
      </c>
      <c r="X130" s="68">
        <v>25.4</v>
      </c>
      <c r="Y130" s="68">
        <v>7.79</v>
      </c>
      <c r="Z130" s="72">
        <v>6.4937108670412256</v>
      </c>
      <c r="AA130" s="68">
        <v>96.1</v>
      </c>
      <c r="AB130" s="205">
        <v>32.1</v>
      </c>
      <c r="AC130" s="72">
        <v>49.5</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305</v>
      </c>
      <c r="C131" s="68" t="s">
        <v>757</v>
      </c>
      <c r="E131" s="147">
        <v>44434</v>
      </c>
      <c r="F131" s="68" t="s">
        <v>1059</v>
      </c>
      <c r="G131" s="68" t="s">
        <v>1084</v>
      </c>
      <c r="H131" s="68">
        <v>1</v>
      </c>
      <c r="I131" s="68" t="s">
        <v>760</v>
      </c>
      <c r="J131" s="77">
        <v>0.4375</v>
      </c>
      <c r="K131" s="81">
        <v>1</v>
      </c>
      <c r="L131" s="68">
        <v>1</v>
      </c>
      <c r="M131" s="68" t="s">
        <v>812</v>
      </c>
      <c r="O131" s="131">
        <v>23.6</v>
      </c>
      <c r="P131" s="131">
        <v>8.76</v>
      </c>
      <c r="Q131" s="68">
        <v>1.5</v>
      </c>
      <c r="R131" s="68">
        <v>1.5</v>
      </c>
      <c r="S131" s="131">
        <v>1.5</v>
      </c>
      <c r="T131" s="68">
        <v>1.5</v>
      </c>
      <c r="U131" s="76">
        <v>1</v>
      </c>
      <c r="V131" s="68">
        <v>0.15</v>
      </c>
      <c r="W131" s="77">
        <v>0.29791666666666666</v>
      </c>
      <c r="X131" s="68">
        <v>26.2</v>
      </c>
      <c r="Y131" s="68">
        <v>7.4</v>
      </c>
      <c r="Z131" s="72">
        <v>6.2098468507768745</v>
      </c>
      <c r="AA131" s="68">
        <v>91.8</v>
      </c>
      <c r="AB131" s="205">
        <v>31.1</v>
      </c>
      <c r="AC131" s="72">
        <v>48.1</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305</v>
      </c>
      <c r="C132" s="68" t="s">
        <v>764</v>
      </c>
      <c r="E132" s="147">
        <v>44434</v>
      </c>
      <c r="F132" s="68" t="s">
        <v>1059</v>
      </c>
      <c r="G132" s="68" t="s">
        <v>1084</v>
      </c>
      <c r="H132" s="68">
        <v>1</v>
      </c>
      <c r="I132" s="68" t="s">
        <v>760</v>
      </c>
      <c r="J132" s="77">
        <v>0.4375</v>
      </c>
      <c r="K132" s="81">
        <v>1</v>
      </c>
      <c r="L132" s="68">
        <v>1</v>
      </c>
      <c r="M132" s="68" t="s">
        <v>812</v>
      </c>
      <c r="O132" s="131">
        <v>23.6</v>
      </c>
      <c r="P132" s="131">
        <v>8.76</v>
      </c>
      <c r="Q132" s="68">
        <v>1.5</v>
      </c>
      <c r="R132" s="68">
        <v>1.5</v>
      </c>
      <c r="S132" s="131">
        <v>1.5</v>
      </c>
      <c r="T132" s="68">
        <v>1.5</v>
      </c>
      <c r="U132" s="76">
        <v>1</v>
      </c>
      <c r="V132" s="68">
        <v>0.75</v>
      </c>
      <c r="W132" s="77">
        <v>0.29791666666666666</v>
      </c>
      <c r="X132" s="68">
        <v>26.5</v>
      </c>
      <c r="Y132" s="68">
        <v>7.68</v>
      </c>
      <c r="Z132" s="72">
        <v>6.4363149735364562</v>
      </c>
      <c r="AA132" s="68">
        <v>95.8</v>
      </c>
      <c r="AB132" s="205">
        <v>31.4</v>
      </c>
      <c r="AC132" s="72">
        <v>48.5</v>
      </c>
      <c r="AD132" s="72">
        <v>0.5636229272539528</v>
      </c>
      <c r="AE132" s="72">
        <v>0.57478061808470016</v>
      </c>
      <c r="AF132" s="72">
        <v>5.7029917842195015E-2</v>
      </c>
      <c r="AG132" s="137">
        <v>0.63181053592689518</v>
      </c>
      <c r="AH132" s="72">
        <v>22.564544516008883</v>
      </c>
      <c r="AI132" s="72">
        <v>23.196355051935779</v>
      </c>
      <c r="AJ132" s="72">
        <v>58.100800239283387</v>
      </c>
      <c r="AK132" s="72">
        <v>8.5340072265940101</v>
      </c>
      <c r="AL132" s="72">
        <v>6.8081498757380219</v>
      </c>
      <c r="AM132" s="72">
        <v>31.098551742602893</v>
      </c>
      <c r="AN132" s="137">
        <v>31.730362278529789</v>
      </c>
      <c r="AO132" s="137">
        <v>3.072142857142858</v>
      </c>
      <c r="AP132" s="137">
        <v>2.8177963789682554</v>
      </c>
      <c r="AQ132" s="72">
        <v>0.5215916045971416</v>
      </c>
      <c r="AR132" s="72">
        <v>5.8899392361111129</v>
      </c>
      <c r="AS132" s="68" t="s">
        <v>763</v>
      </c>
      <c r="AT132" s="68" t="s">
        <v>763</v>
      </c>
      <c r="AU132" s="68" t="s">
        <v>763</v>
      </c>
      <c r="AV132" s="68" t="s">
        <v>763</v>
      </c>
    </row>
    <row r="133" spans="1:55" s="68" customFormat="1" x14ac:dyDescent="0.2">
      <c r="A133" s="79" t="s">
        <v>756</v>
      </c>
      <c r="B133" s="68" t="s">
        <v>305</v>
      </c>
      <c r="C133" s="68" t="s">
        <v>765</v>
      </c>
      <c r="E133" s="147">
        <v>44434</v>
      </c>
      <c r="F133" s="68" t="s">
        <v>1059</v>
      </c>
      <c r="G133" s="68" t="s">
        <v>1084</v>
      </c>
      <c r="H133" s="68">
        <v>1</v>
      </c>
      <c r="I133" s="68" t="s">
        <v>760</v>
      </c>
      <c r="J133" s="77">
        <v>0.4375</v>
      </c>
      <c r="K133" s="81">
        <v>1</v>
      </c>
      <c r="L133" s="68">
        <v>1</v>
      </c>
      <c r="M133" s="68" t="s">
        <v>812</v>
      </c>
      <c r="O133" s="131">
        <v>23.6</v>
      </c>
      <c r="P133" s="131">
        <v>8.76</v>
      </c>
      <c r="Q133" s="68">
        <v>1.5</v>
      </c>
      <c r="R133" s="68">
        <v>1.5</v>
      </c>
      <c r="S133" s="131">
        <v>1.5</v>
      </c>
      <c r="T133" s="68">
        <v>1.5</v>
      </c>
      <c r="U133" s="76">
        <v>1</v>
      </c>
      <c r="V133" s="68">
        <v>1.2</v>
      </c>
      <c r="W133" s="77">
        <v>0.2986111111111111</v>
      </c>
      <c r="X133" s="68">
        <v>26.4</v>
      </c>
      <c r="Y133" s="68">
        <v>7.58</v>
      </c>
      <c r="Z133" s="72">
        <v>6.3410038127025148</v>
      </c>
      <c r="AA133" s="68">
        <v>94.5</v>
      </c>
      <c r="AB133" s="205">
        <v>31.7</v>
      </c>
      <c r="AC133" s="72">
        <v>48.9</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303</v>
      </c>
      <c r="B140" s="102">
        <v>2021</v>
      </c>
      <c r="C140" s="103">
        <v>7</v>
      </c>
      <c r="D140" s="102">
        <v>13</v>
      </c>
      <c r="E140" s="82"/>
      <c r="F140" s="131">
        <v>1.45</v>
      </c>
      <c r="G140" s="131">
        <v>8.44</v>
      </c>
      <c r="H140" s="82"/>
      <c r="I140" s="131">
        <v>19.600000000000001</v>
      </c>
      <c r="J140" s="205">
        <v>27.6</v>
      </c>
      <c r="K140" s="82"/>
      <c r="L140" s="82"/>
      <c r="M140" s="108"/>
      <c r="N140" s="137" t="s">
        <v>763</v>
      </c>
      <c r="O140" s="82"/>
      <c r="P140" s="82"/>
      <c r="Q140" s="82"/>
      <c r="R140" s="140"/>
      <c r="S140" s="137" t="s">
        <v>763</v>
      </c>
      <c r="T140" s="137" t="s">
        <v>763</v>
      </c>
      <c r="U140" s="137" t="s">
        <v>763</v>
      </c>
      <c r="V140" s="85"/>
      <c r="W140" s="85"/>
      <c r="X140" s="85"/>
      <c r="Y140" s="102">
        <f t="shared" ref="Y140:Y142" si="51">IF(C140&lt;6," ",IF(C140&lt;=9,I140, IF(C140&gt;=10," ")))</f>
        <v>19.600000000000001</v>
      </c>
      <c r="Z140" s="102">
        <f>IF(Y140=" ", " ", IF(Y140&gt;0, Y140+273.15))</f>
        <v>292.75</v>
      </c>
      <c r="AA140" s="102">
        <f>IF(C140&lt;6," ",IF(C140&lt;=9,J140, IF(C140&gt;=10," ")))</f>
        <v>27.6</v>
      </c>
      <c r="AB140" s="102">
        <f>IF(C140&lt;6," ",IF(C140&lt;=9,G140, IF(C140&gt;=10," ")))</f>
        <v>8.44</v>
      </c>
      <c r="AC140" s="104">
        <f>IF(Y140=" "," ",IF(Y140&gt;0,EXP(-173.4292+249.6339*100/Z140+143.3483*LN(+Z140/100)-21.8492*Z140/100+AA140*(-0.033096+0.014259*Z140/100-0.0017*(Z140/100)^2))*1.4276))</f>
        <v>7.7621271337446816</v>
      </c>
      <c r="AD140" s="102">
        <f>IF(Y140=" "," ",IF(Y140&gt;0,AB140/AC140))</f>
        <v>1.0873308121054044</v>
      </c>
      <c r="AE140" s="105">
        <f>IF(C140&lt;6," ",IF(C140&lt;=9,F140, IF(C140&gt;=10," ")))</f>
        <v>1.45</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303</v>
      </c>
      <c r="B141" s="102">
        <v>2021</v>
      </c>
      <c r="C141" s="103">
        <v>7</v>
      </c>
      <c r="D141" s="102">
        <v>13</v>
      </c>
      <c r="E141" s="82"/>
      <c r="F141" s="131">
        <v>1.45</v>
      </c>
      <c r="G141" s="131">
        <v>8.44</v>
      </c>
      <c r="H141" s="82"/>
      <c r="I141" s="131">
        <v>19.600000000000001</v>
      </c>
      <c r="J141" s="205">
        <v>28.6</v>
      </c>
      <c r="K141" s="82"/>
      <c r="L141" s="82"/>
      <c r="M141" s="108"/>
      <c r="N141" s="137">
        <v>2.370596164249418</v>
      </c>
      <c r="O141" s="82"/>
      <c r="P141" s="82"/>
      <c r="Q141" s="82"/>
      <c r="R141" s="140"/>
      <c r="S141" s="137">
        <v>39.671455173416604</v>
      </c>
      <c r="T141" s="137">
        <v>2.2353439980158729</v>
      </c>
      <c r="U141" s="137">
        <v>0.23476190476190481</v>
      </c>
      <c r="V141" s="85"/>
      <c r="W141" s="85"/>
      <c r="X141" s="85"/>
      <c r="Y141" s="102">
        <f t="shared" si="51"/>
        <v>19.600000000000001</v>
      </c>
      <c r="Z141" s="102">
        <f t="shared" ref="Z141:Z151" si="52">IF(Y141=" ", " ", IF(Y141&gt;0, Y141+273.15))</f>
        <v>292.75</v>
      </c>
      <c r="AA141" s="102">
        <f t="shared" ref="AA141:AA151" si="53">IF(C141&lt;6," ",IF(C141&lt;=9,J141, IF(C141&gt;=10," ")))</f>
        <v>28.6</v>
      </c>
      <c r="AB141" s="102">
        <f t="shared" ref="AB141:AB151" si="54">IF(C141&lt;6," ",IF(C141&lt;=9,G141, IF(C141&gt;=10," ")))</f>
        <v>8.44</v>
      </c>
      <c r="AC141" s="104">
        <f t="shared" ref="AC141:AC151" si="55">IF(Y141=" "," ",IF(Y141&gt;0,EXP(-173.4292+249.6339*100/Z141+143.3483*LN(+Z141/100)-21.8492*Z141/100+AA141*(-0.033096+0.014259*Z141/100-0.0017*(Z141/100)^2))*1.4276))</f>
        <v>7.7162940132663076</v>
      </c>
      <c r="AD141" s="102">
        <f t="shared" ref="AD141:AD151" si="56">IF(Y141=" "," ",IF(Y141&gt;0,AB141/AC141))</f>
        <v>1.0937893223728197</v>
      </c>
      <c r="AE141" s="105">
        <f t="shared" ref="AE141:AE151" si="57">IF(C141&lt;6," ",IF(C141&lt;=9,F141, IF(C141&gt;=10," ")))</f>
        <v>1.45</v>
      </c>
      <c r="AF141" s="102">
        <f t="shared" ref="AF141:AF151" si="58">IF(Y141=" "," ",N141)</f>
        <v>2.370596164249418</v>
      </c>
      <c r="AG141" s="105">
        <f t="shared" ref="AG141:AG151" si="59">IF(C141&lt;6," ",IF(C141&lt;=9,T141, IF(C141&gt;=10," ")))</f>
        <v>2.2353439980158729</v>
      </c>
      <c r="AH141" s="105">
        <f t="shared" ref="AH141:AH151" si="60">IF(C141&lt;6," ",IF(C141&lt;=9,U141, IF(C141&gt;=10," ")))</f>
        <v>0.23476190476190481</v>
      </c>
      <c r="AI141" s="102">
        <f t="shared" ref="AI141" si="61">IF(Y141=" ", " ", IF(Y141&gt;0, SUM(AG141:AH141)))</f>
        <v>2.4701059027777776</v>
      </c>
      <c r="AJ141" s="106">
        <f t="shared" ref="AJ141:AJ151" si="62">IF(C141&lt;6," ",IF(C141&lt;=9,S141, IF(C141&gt;=10," ")))</f>
        <v>39.671455173416604</v>
      </c>
      <c r="AK141" s="107">
        <f t="shared" ref="AK141:AK151" si="63">IF(Y141=" ", " ", IF(Y141&gt;0, AJ141-AF141))</f>
        <v>37.300859009167183</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303</v>
      </c>
      <c r="B142" s="102">
        <v>2021</v>
      </c>
      <c r="C142" s="103">
        <v>7</v>
      </c>
      <c r="D142" s="102">
        <v>13</v>
      </c>
      <c r="E142" s="82"/>
      <c r="F142" s="131">
        <v>1.45</v>
      </c>
      <c r="G142" s="131">
        <v>8.44</v>
      </c>
      <c r="H142" s="82"/>
      <c r="I142" s="131">
        <v>19.600000000000001</v>
      </c>
      <c r="J142" s="205">
        <v>29.4</v>
      </c>
      <c r="K142" s="82"/>
      <c r="L142" s="82"/>
      <c r="M142" s="108"/>
      <c r="N142" s="137" t="s">
        <v>763</v>
      </c>
      <c r="O142" s="82"/>
      <c r="P142" s="82"/>
      <c r="Q142" s="82"/>
      <c r="R142" s="140"/>
      <c r="S142" s="137" t="s">
        <v>763</v>
      </c>
      <c r="T142" s="137" t="s">
        <v>763</v>
      </c>
      <c r="U142" s="137" t="s">
        <v>763</v>
      </c>
      <c r="V142" s="85"/>
      <c r="W142" s="85"/>
      <c r="X142" s="85"/>
      <c r="Y142" s="102">
        <f t="shared" si="51"/>
        <v>19.600000000000001</v>
      </c>
      <c r="Z142" s="102">
        <f t="shared" si="52"/>
        <v>292.75</v>
      </c>
      <c r="AA142" s="102">
        <f t="shared" si="53"/>
        <v>29.4</v>
      </c>
      <c r="AB142" s="102">
        <f t="shared" si="54"/>
        <v>8.44</v>
      </c>
      <c r="AC142" s="104">
        <f t="shared" si="55"/>
        <v>7.679822448294698</v>
      </c>
      <c r="AD142" s="102">
        <f t="shared" si="56"/>
        <v>1.0989837404215117</v>
      </c>
      <c r="AE142" s="105">
        <f t="shared" si="57"/>
        <v>1.45</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303</v>
      </c>
      <c r="B143" s="102">
        <v>2021</v>
      </c>
      <c r="C143" s="103">
        <v>7</v>
      </c>
      <c r="D143" s="102">
        <v>27</v>
      </c>
      <c r="E143" s="82"/>
      <c r="F143" s="131">
        <v>1.8</v>
      </c>
      <c r="G143" s="131">
        <v>10.18</v>
      </c>
      <c r="H143" s="82"/>
      <c r="I143" s="131">
        <v>20.5</v>
      </c>
      <c r="J143" s="205">
        <v>30.4</v>
      </c>
      <c r="K143" s="82"/>
      <c r="L143" s="82"/>
      <c r="M143" s="108"/>
      <c r="N143" s="137" t="s">
        <v>763</v>
      </c>
      <c r="O143" s="82"/>
      <c r="P143" s="82"/>
      <c r="Q143" s="82"/>
      <c r="R143" s="140"/>
      <c r="S143" s="137" t="s">
        <v>763</v>
      </c>
      <c r="T143" s="137" t="s">
        <v>763</v>
      </c>
      <c r="U143" s="137" t="s">
        <v>763</v>
      </c>
      <c r="V143" s="85"/>
      <c r="W143" s="85"/>
      <c r="X143" s="85"/>
      <c r="Y143" s="102">
        <f t="shared" ref="Y143:Y151" si="64">IF(C143&lt;6," ",IF(C143&lt;=9,I143, IF(C143&gt;=10," ")))</f>
        <v>20.5</v>
      </c>
      <c r="Z143" s="102">
        <f t="shared" si="52"/>
        <v>293.64999999999998</v>
      </c>
      <c r="AA143" s="102">
        <f t="shared" si="53"/>
        <v>30.4</v>
      </c>
      <c r="AB143" s="102">
        <f t="shared" si="54"/>
        <v>10.18</v>
      </c>
      <c r="AC143" s="104">
        <f t="shared" si="55"/>
        <v>7.5073025994442624</v>
      </c>
      <c r="AD143" s="102">
        <f t="shared" si="56"/>
        <v>1.3560130106855672</v>
      </c>
      <c r="AE143" s="105">
        <f t="shared" si="57"/>
        <v>1.8</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303</v>
      </c>
      <c r="B144" s="102">
        <v>2021</v>
      </c>
      <c r="C144" s="103">
        <v>7</v>
      </c>
      <c r="D144" s="102">
        <v>27</v>
      </c>
      <c r="E144" s="82"/>
      <c r="F144" s="131">
        <v>1.8</v>
      </c>
      <c r="G144" s="131">
        <v>10.18</v>
      </c>
      <c r="H144" s="82"/>
      <c r="I144" s="131">
        <v>20.5</v>
      </c>
      <c r="J144" s="205">
        <v>31.3</v>
      </c>
      <c r="K144" s="82"/>
      <c r="L144" s="82"/>
      <c r="M144" s="108"/>
      <c r="N144" s="137">
        <v>0.53782387005336896</v>
      </c>
      <c r="O144" s="82"/>
      <c r="P144" s="82"/>
      <c r="Q144" s="82"/>
      <c r="R144" s="140"/>
      <c r="S144" s="137">
        <v>23.727550649938713</v>
      </c>
      <c r="T144" s="137">
        <v>0.57375000000000009</v>
      </c>
      <c r="U144" s="137">
        <v>0.96432942708333358</v>
      </c>
      <c r="V144" s="85"/>
      <c r="W144" s="85"/>
      <c r="X144" s="85"/>
      <c r="Y144" s="102">
        <f t="shared" si="64"/>
        <v>20.5</v>
      </c>
      <c r="Z144" s="102">
        <f t="shared" si="52"/>
        <v>293.64999999999998</v>
      </c>
      <c r="AA144" s="102">
        <f t="shared" si="53"/>
        <v>31.3</v>
      </c>
      <c r="AB144" s="102">
        <f t="shared" si="54"/>
        <v>10.18</v>
      </c>
      <c r="AC144" s="104">
        <f t="shared" si="55"/>
        <v>7.467654686747899</v>
      </c>
      <c r="AD144" s="102">
        <f t="shared" si="56"/>
        <v>1.3632124712549214</v>
      </c>
      <c r="AE144" s="105">
        <f t="shared" si="57"/>
        <v>1.8</v>
      </c>
      <c r="AF144" s="102">
        <f t="shared" si="58"/>
        <v>0.53782387005336896</v>
      </c>
      <c r="AG144" s="105">
        <f t="shared" si="59"/>
        <v>0.57375000000000009</v>
      </c>
      <c r="AH144" s="105">
        <f t="shared" si="60"/>
        <v>0.96432942708333358</v>
      </c>
      <c r="AI144" s="102">
        <f t="shared" ref="AI144" si="65">IF(Y144=" ", " ", IF(Y144&gt;0, SUM(AG144:AH144)))</f>
        <v>1.5380794270833338</v>
      </c>
      <c r="AJ144" s="106">
        <f t="shared" si="62"/>
        <v>23.727550649938713</v>
      </c>
      <c r="AK144" s="107">
        <f t="shared" si="63"/>
        <v>23.189726779885344</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303</v>
      </c>
      <c r="B145" s="102">
        <v>2021</v>
      </c>
      <c r="C145" s="103">
        <v>7</v>
      </c>
      <c r="D145" s="102">
        <v>27</v>
      </c>
      <c r="E145" s="82"/>
      <c r="F145" s="131">
        <v>1.8</v>
      </c>
      <c r="G145" s="131">
        <v>10.18</v>
      </c>
      <c r="H145" s="82"/>
      <c r="I145" s="131">
        <v>20.5</v>
      </c>
      <c r="J145" s="205">
        <v>31.4</v>
      </c>
      <c r="K145" s="82"/>
      <c r="L145" s="82"/>
      <c r="M145" s="108"/>
      <c r="N145" s="137" t="s">
        <v>763</v>
      </c>
      <c r="O145" s="82"/>
      <c r="P145" s="82"/>
      <c r="Q145" s="82"/>
      <c r="R145" s="140"/>
      <c r="S145" s="137" t="s">
        <v>763</v>
      </c>
      <c r="T145" s="137" t="s">
        <v>763</v>
      </c>
      <c r="U145" s="137" t="s">
        <v>763</v>
      </c>
      <c r="V145" s="85"/>
      <c r="W145" s="85"/>
      <c r="X145" s="85"/>
      <c r="Y145" s="102">
        <f t="shared" si="64"/>
        <v>20.5</v>
      </c>
      <c r="Z145" s="102">
        <f t="shared" si="52"/>
        <v>293.64999999999998</v>
      </c>
      <c r="AA145" s="102">
        <f t="shared" si="53"/>
        <v>31.4</v>
      </c>
      <c r="AB145" s="102">
        <f t="shared" si="54"/>
        <v>10.18</v>
      </c>
      <c r="AC145" s="104">
        <f t="shared" si="55"/>
        <v>7.4632623087237073</v>
      </c>
      <c r="AD145" s="102">
        <f t="shared" si="56"/>
        <v>1.3640147671214415</v>
      </c>
      <c r="AE145" s="105">
        <f t="shared" si="57"/>
        <v>1.8</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303</v>
      </c>
      <c r="B146" s="102">
        <v>2021</v>
      </c>
      <c r="C146" s="103">
        <v>8</v>
      </c>
      <c r="D146" s="102">
        <v>12</v>
      </c>
      <c r="E146" s="82"/>
      <c r="F146" s="131">
        <v>1.7</v>
      </c>
      <c r="G146" s="131">
        <v>8.9700000000000006</v>
      </c>
      <c r="H146" s="82"/>
      <c r="I146" s="131">
        <v>24.4</v>
      </c>
      <c r="J146" s="205">
        <v>32</v>
      </c>
      <c r="K146" s="82"/>
      <c r="L146" s="82"/>
      <c r="M146" s="82"/>
      <c r="N146" s="137" t="s">
        <v>763</v>
      </c>
      <c r="O146" s="82"/>
      <c r="P146" s="82"/>
      <c r="Q146" s="82"/>
      <c r="R146" s="140"/>
      <c r="S146" s="137" t="s">
        <v>763</v>
      </c>
      <c r="T146" s="137" t="s">
        <v>763</v>
      </c>
      <c r="U146" s="137" t="s">
        <v>763</v>
      </c>
      <c r="V146" s="85"/>
      <c r="W146" s="85"/>
      <c r="X146" s="85"/>
      <c r="Y146" s="102">
        <f t="shared" si="64"/>
        <v>24.4</v>
      </c>
      <c r="Z146" s="102">
        <f t="shared" si="52"/>
        <v>297.54999999999995</v>
      </c>
      <c r="AA146" s="102">
        <f t="shared" si="53"/>
        <v>32</v>
      </c>
      <c r="AB146" s="102">
        <f t="shared" si="54"/>
        <v>8.9700000000000006</v>
      </c>
      <c r="AC146" s="104">
        <f t="shared" si="55"/>
        <v>6.9354870556203254</v>
      </c>
      <c r="AD146" s="102">
        <f t="shared" si="56"/>
        <v>1.2933482433264674</v>
      </c>
      <c r="AE146" s="105">
        <f t="shared" si="57"/>
        <v>1.7</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303</v>
      </c>
      <c r="B147" s="102">
        <v>2021</v>
      </c>
      <c r="C147" s="103">
        <v>8</v>
      </c>
      <c r="D147" s="102">
        <v>12</v>
      </c>
      <c r="E147" s="82"/>
      <c r="F147" s="131">
        <v>1.7</v>
      </c>
      <c r="G147" s="131">
        <v>8.9700000000000006</v>
      </c>
      <c r="H147" s="82"/>
      <c r="I147" s="131">
        <v>24.4</v>
      </c>
      <c r="J147" s="205">
        <v>31.3</v>
      </c>
      <c r="K147" s="82"/>
      <c r="L147" s="82"/>
      <c r="M147" s="82"/>
      <c r="N147" s="137">
        <v>2.6019774279290231</v>
      </c>
      <c r="O147" s="82"/>
      <c r="P147" s="82"/>
      <c r="Q147" s="82"/>
      <c r="R147" s="140"/>
      <c r="S147" s="137">
        <v>36.283174904996812</v>
      </c>
      <c r="T147" s="137">
        <v>2.3597619047619052</v>
      </c>
      <c r="U147" s="137">
        <v>1.3796773313492054</v>
      </c>
      <c r="V147" s="85"/>
      <c r="W147" s="85"/>
      <c r="X147" s="85"/>
      <c r="Y147" s="102">
        <f t="shared" si="64"/>
        <v>24.4</v>
      </c>
      <c r="Z147" s="102">
        <f t="shared" si="52"/>
        <v>297.54999999999995</v>
      </c>
      <c r="AA147" s="102">
        <f t="shared" si="53"/>
        <v>31.3</v>
      </c>
      <c r="AB147" s="102">
        <f t="shared" si="54"/>
        <v>8.9700000000000006</v>
      </c>
      <c r="AC147" s="104">
        <f t="shared" si="55"/>
        <v>6.9633098117345043</v>
      </c>
      <c r="AD147" s="102">
        <f t="shared" si="56"/>
        <v>1.2881805122161649</v>
      </c>
      <c r="AE147" s="105">
        <f t="shared" si="57"/>
        <v>1.7</v>
      </c>
      <c r="AF147" s="102">
        <f t="shared" si="58"/>
        <v>2.6019774279290231</v>
      </c>
      <c r="AG147" s="105">
        <f t="shared" si="59"/>
        <v>2.3597619047619052</v>
      </c>
      <c r="AH147" s="105">
        <f t="shared" si="60"/>
        <v>1.3796773313492054</v>
      </c>
      <c r="AI147" s="102">
        <f t="shared" ref="AI147" si="66">IF(Y147=" ", " ", IF(Y147&gt;0, SUM(AG147:AH147)))</f>
        <v>3.7394392361111106</v>
      </c>
      <c r="AJ147" s="106">
        <f t="shared" si="62"/>
        <v>36.283174904996812</v>
      </c>
      <c r="AK147" s="107">
        <f t="shared" si="63"/>
        <v>33.681197477067791</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303</v>
      </c>
      <c r="B148" s="102">
        <v>2021</v>
      </c>
      <c r="C148" s="132">
        <v>8</v>
      </c>
      <c r="D148" s="82">
        <v>12</v>
      </c>
      <c r="E148" s="85"/>
      <c r="F148" s="131">
        <v>1.7</v>
      </c>
      <c r="G148" s="131">
        <v>8.9700000000000006</v>
      </c>
      <c r="H148" s="85"/>
      <c r="I148" s="131">
        <v>24.4</v>
      </c>
      <c r="J148" s="205">
        <v>32.1</v>
      </c>
      <c r="K148" s="85"/>
      <c r="L148" s="85"/>
      <c r="M148" s="85"/>
      <c r="N148" s="137" t="s">
        <v>763</v>
      </c>
      <c r="O148" s="85"/>
      <c r="P148" s="85"/>
      <c r="Q148" s="85"/>
      <c r="R148" s="140"/>
      <c r="S148" s="137" t="s">
        <v>763</v>
      </c>
      <c r="T148" s="137" t="s">
        <v>763</v>
      </c>
      <c r="U148" s="137" t="s">
        <v>763</v>
      </c>
      <c r="V148" s="85"/>
      <c r="W148" s="85"/>
      <c r="X148" s="85"/>
      <c r="Y148" s="85">
        <f t="shared" si="64"/>
        <v>24.4</v>
      </c>
      <c r="Z148" s="82">
        <f t="shared" si="52"/>
        <v>297.54999999999995</v>
      </c>
      <c r="AA148" s="85">
        <f t="shared" si="53"/>
        <v>32.1</v>
      </c>
      <c r="AB148" s="85">
        <f t="shared" si="54"/>
        <v>8.9700000000000006</v>
      </c>
      <c r="AC148" s="110">
        <f t="shared" si="55"/>
        <v>6.9315214615936336</v>
      </c>
      <c r="AD148" s="82">
        <f t="shared" si="56"/>
        <v>1.2940881810294069</v>
      </c>
      <c r="AE148" s="111">
        <f t="shared" si="57"/>
        <v>1.7</v>
      </c>
      <c r="AF148" s="82" t="str">
        <f t="shared" si="58"/>
        <v>NS</v>
      </c>
      <c r="AG148" s="111" t="str">
        <f t="shared" si="59"/>
        <v>NS</v>
      </c>
      <c r="AH148" s="111" t="str">
        <f t="shared" si="60"/>
        <v>NS</v>
      </c>
      <c r="AI148" s="102"/>
      <c r="AJ148" s="112" t="str">
        <f t="shared" si="62"/>
        <v>NS</v>
      </c>
      <c r="AK148" s="113" t="e">
        <f t="shared" si="63"/>
        <v>#VALUE!</v>
      </c>
      <c r="AL148" s="82"/>
      <c r="AM148" s="82">
        <f>AD154</f>
        <v>1.2468925728931675</v>
      </c>
      <c r="AN148" s="82">
        <f>AE154</f>
        <v>1.6124999999999998</v>
      </c>
      <c r="AO148" s="82">
        <f>AF154</f>
        <v>1.5355519995396762</v>
      </c>
      <c r="AP148" s="82">
        <f>AI154</f>
        <v>3.4093909505208337</v>
      </c>
      <c r="AQ148" s="113">
        <f>AK154</f>
        <v>31.317583752180802</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303</v>
      </c>
      <c r="B149" s="102">
        <v>2021</v>
      </c>
      <c r="C149" s="132">
        <v>8</v>
      </c>
      <c r="D149" s="82">
        <v>26</v>
      </c>
      <c r="E149" s="85"/>
      <c r="F149" s="131">
        <v>1.5</v>
      </c>
      <c r="G149" s="131">
        <v>8.76</v>
      </c>
      <c r="H149" s="85"/>
      <c r="I149" s="131">
        <v>23.6</v>
      </c>
      <c r="J149" s="205">
        <v>31.1</v>
      </c>
      <c r="K149" s="85"/>
      <c r="L149" s="85"/>
      <c r="M149" s="85"/>
      <c r="N149" s="137" t="s">
        <v>763</v>
      </c>
      <c r="O149" s="85"/>
      <c r="P149" s="85"/>
      <c r="Q149" s="85"/>
      <c r="R149" s="140"/>
      <c r="S149" s="137" t="s">
        <v>763</v>
      </c>
      <c r="T149" s="137" t="s">
        <v>763</v>
      </c>
      <c r="U149" s="137" t="s">
        <v>763</v>
      </c>
      <c r="V149" s="85"/>
      <c r="W149" s="85"/>
      <c r="X149" s="85"/>
      <c r="Y149" s="85">
        <f t="shared" si="64"/>
        <v>23.6</v>
      </c>
      <c r="Z149" s="82">
        <f t="shared" si="52"/>
        <v>296.75</v>
      </c>
      <c r="AA149" s="85">
        <f t="shared" si="53"/>
        <v>31.1</v>
      </c>
      <c r="AB149" s="85">
        <f t="shared" si="54"/>
        <v>8.76</v>
      </c>
      <c r="AC149" s="110">
        <f t="shared" si="55"/>
        <v>7.0695994626966625</v>
      </c>
      <c r="AD149" s="82">
        <f t="shared" si="56"/>
        <v>1.2391083888447822</v>
      </c>
      <c r="AE149" s="111">
        <f t="shared" si="57"/>
        <v>1.5</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140.20259988882196</v>
      </c>
      <c r="AT149" s="120">
        <f>((LN(AN148)-LN(0.6))/(LN(3)-LN(0.6))*100)</f>
        <v>61.425879545649167</v>
      </c>
      <c r="AU149" s="115">
        <f>((LN(AO148)-LN(10))/(LN(1)-LN(10))*100)</f>
        <v>81.37354721347748</v>
      </c>
      <c r="AV149" s="115">
        <f>((LN(AP148)-LN(10))/(LN(3)-LN(10))*100)</f>
        <v>89.375060688232139</v>
      </c>
      <c r="AW149" s="115">
        <f>((LN(AQ148)-LN(43))/(LN(20)-LN(43))*100)</f>
        <v>41.415246626364791</v>
      </c>
      <c r="AX149" s="82"/>
      <c r="AY149" s="82"/>
      <c r="AZ149" s="82"/>
      <c r="BA149" s="82"/>
      <c r="BB149" s="82"/>
    </row>
    <row r="150" spans="1:54" ht="16" x14ac:dyDescent="0.2">
      <c r="A150" s="101" t="s">
        <v>303</v>
      </c>
      <c r="B150" s="102">
        <v>2021</v>
      </c>
      <c r="C150" s="132">
        <v>8</v>
      </c>
      <c r="D150" s="82">
        <v>26</v>
      </c>
      <c r="E150" s="85"/>
      <c r="F150" s="131">
        <v>1.5</v>
      </c>
      <c r="G150" s="131">
        <v>8.76</v>
      </c>
      <c r="H150" s="85"/>
      <c r="I150" s="131">
        <v>23.6</v>
      </c>
      <c r="J150" s="205">
        <v>31.4</v>
      </c>
      <c r="K150" s="85"/>
      <c r="L150" s="85"/>
      <c r="M150" s="85"/>
      <c r="N150" s="137">
        <v>0.63181053592689518</v>
      </c>
      <c r="O150" s="85"/>
      <c r="P150" s="85"/>
      <c r="Q150" s="85"/>
      <c r="R150" s="140"/>
      <c r="S150" s="137">
        <v>31.730362278529789</v>
      </c>
      <c r="T150" s="137">
        <v>3.072142857142858</v>
      </c>
      <c r="U150" s="137">
        <v>2.8177963789682554</v>
      </c>
      <c r="V150" s="85"/>
      <c r="W150" s="85"/>
      <c r="X150" s="85"/>
      <c r="Y150" s="85">
        <f t="shared" si="64"/>
        <v>23.6</v>
      </c>
      <c r="Z150" s="82">
        <f t="shared" si="52"/>
        <v>296.75</v>
      </c>
      <c r="AA150" s="85">
        <f t="shared" si="53"/>
        <v>31.4</v>
      </c>
      <c r="AB150" s="85">
        <f t="shared" si="54"/>
        <v>8.76</v>
      </c>
      <c r="AC150" s="110">
        <f t="shared" si="55"/>
        <v>7.0574091715242675</v>
      </c>
      <c r="AD150" s="82">
        <f t="shared" si="56"/>
        <v>1.2412487057354511</v>
      </c>
      <c r="AE150" s="111">
        <f t="shared" si="57"/>
        <v>1.5</v>
      </c>
      <c r="AF150" s="82">
        <f t="shared" si="58"/>
        <v>0.63181053592689518</v>
      </c>
      <c r="AG150" s="111">
        <f t="shared" si="59"/>
        <v>3.072142857142858</v>
      </c>
      <c r="AH150" s="111">
        <f t="shared" si="60"/>
        <v>2.8177963789682554</v>
      </c>
      <c r="AI150" s="102">
        <f t="shared" ref="AI150" si="67">IF(Y150=" ", " ", IF(Y150&gt;0, SUM(AG150:AH150)))</f>
        <v>5.8899392361111129</v>
      </c>
      <c r="AJ150" s="112">
        <f t="shared" si="62"/>
        <v>31.730362278529789</v>
      </c>
      <c r="AK150" s="113">
        <f t="shared" si="63"/>
        <v>31.098551742602893</v>
      </c>
      <c r="AL150" s="82"/>
      <c r="AM150" s="85"/>
      <c r="AN150" s="85"/>
      <c r="AO150" s="85"/>
      <c r="AP150" s="128" t="s">
        <v>1237</v>
      </c>
      <c r="AQ150" s="85"/>
      <c r="AR150" s="82"/>
      <c r="AS150" s="82">
        <f>IF(AS149&gt;100, 100, IF(AS149&lt;0, 0, AS149))</f>
        <v>100</v>
      </c>
      <c r="AT150" s="82">
        <f t="shared" ref="AT150:AW150" si="68">IF(AT149&gt;100, 100, IF(AT149&lt;0, 0, AT149))</f>
        <v>61.425879545649167</v>
      </c>
      <c r="AU150" s="82">
        <f t="shared" si="68"/>
        <v>81.37354721347748</v>
      </c>
      <c r="AV150" s="82">
        <f t="shared" si="68"/>
        <v>89.375060688232139</v>
      </c>
      <c r="AW150" s="82">
        <f t="shared" si="68"/>
        <v>41.415246626364791</v>
      </c>
      <c r="AX150" s="129">
        <f>AVERAGE(AS150:AW150)</f>
        <v>74.717946814744707</v>
      </c>
      <c r="AY150" s="84"/>
      <c r="AZ150" s="84"/>
      <c r="BA150" s="84" t="str">
        <f>IF(AX150&gt;65, "Acceptable; Ongoing Protection is Required", "Unacceptable; Immediate Restoration is Required")</f>
        <v>Acceptable; Ongoing Protection is Required</v>
      </c>
      <c r="BB150" s="82"/>
    </row>
    <row r="151" spans="1:54" ht="16" x14ac:dyDescent="0.2">
      <c r="A151" s="101" t="s">
        <v>303</v>
      </c>
      <c r="B151" s="102">
        <v>2021</v>
      </c>
      <c r="C151" s="132">
        <v>8</v>
      </c>
      <c r="D151" s="82">
        <v>26</v>
      </c>
      <c r="E151" s="85"/>
      <c r="F151" s="131">
        <v>1.5</v>
      </c>
      <c r="G151" s="131">
        <v>8.76</v>
      </c>
      <c r="H151" s="85"/>
      <c r="I151" s="131">
        <v>23.6</v>
      </c>
      <c r="J151" s="205">
        <v>31.7</v>
      </c>
      <c r="K151" s="85"/>
      <c r="L151" s="85"/>
      <c r="M151" s="85"/>
      <c r="N151" s="137" t="s">
        <v>763</v>
      </c>
      <c r="O151" s="85"/>
      <c r="P151" s="85"/>
      <c r="Q151" s="85"/>
      <c r="R151" s="140"/>
      <c r="S151" s="137" t="s">
        <v>763</v>
      </c>
      <c r="T151" s="137" t="s">
        <v>763</v>
      </c>
      <c r="U151" s="137" t="s">
        <v>763</v>
      </c>
      <c r="V151" s="85"/>
      <c r="W151" s="85"/>
      <c r="X151" s="85"/>
      <c r="Y151" s="85">
        <f t="shared" si="64"/>
        <v>23.6</v>
      </c>
      <c r="Z151" s="82">
        <f t="shared" si="52"/>
        <v>296.75</v>
      </c>
      <c r="AA151" s="85">
        <f t="shared" si="53"/>
        <v>31.7</v>
      </c>
      <c r="AB151" s="85">
        <f t="shared" si="54"/>
        <v>8.76</v>
      </c>
      <c r="AC151" s="110">
        <f t="shared" si="55"/>
        <v>7.0452399003827297</v>
      </c>
      <c r="AD151" s="82">
        <f t="shared" si="56"/>
        <v>1.2433927196040715</v>
      </c>
      <c r="AE151" s="111">
        <f t="shared" si="57"/>
        <v>1.5</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74.717946814744707</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1.2468925728931675</v>
      </c>
      <c r="AE154" s="84">
        <f>_xlfn.AGGREGATE(1, 6,AE140:AE151)</f>
        <v>1.6124999999999998</v>
      </c>
      <c r="AF154" s="84">
        <f>_xlfn.AGGREGATE(1, 6,AF140:AF151)</f>
        <v>1.5355519995396762</v>
      </c>
      <c r="AG154" s="82"/>
      <c r="AH154" s="82"/>
      <c r="AI154" s="84">
        <f>_xlfn.AGGREGATE(1, 6,AI140:AI151)</f>
        <v>3.4093909505208337</v>
      </c>
      <c r="AJ154" s="82"/>
      <c r="AK154" s="84">
        <f>_xlfn.AGGREGATE(1, 6,AK139:AK151)</f>
        <v>31.317583752180802</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AVERAGE(AD139:AD151)</f>
        <v>1.2468925728931675</v>
      </c>
      <c r="AE155" s="126">
        <f>AVERAGE(AE139:AE151)</f>
        <v>1.6124999999999998</v>
      </c>
      <c r="AF155" s="126">
        <f>AVERAGE(AF139:AF151)</f>
        <v>1.5355519995396762</v>
      </c>
      <c r="AG155" s="126"/>
      <c r="AH155" s="126"/>
      <c r="AI155" s="126">
        <f>AVERAGE(AI140:AI151)</f>
        <v>3.4093909505208337</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305</v>
      </c>
      <c r="C162" s="68" t="s">
        <v>757</v>
      </c>
      <c r="E162" s="69">
        <v>44757</v>
      </c>
      <c r="F162" s="68" t="s">
        <v>1143</v>
      </c>
      <c r="G162" s="68" t="s">
        <v>52</v>
      </c>
      <c r="H162" t="s">
        <v>1152</v>
      </c>
      <c r="I162" s="68">
        <v>2</v>
      </c>
      <c r="J162" s="68" t="s">
        <v>760</v>
      </c>
      <c r="K162" s="77">
        <v>0.37083333333333335</v>
      </c>
      <c r="L162" s="68">
        <v>3</v>
      </c>
      <c r="M162" s="68">
        <v>1</v>
      </c>
      <c r="N162" s="68" t="s">
        <v>787</v>
      </c>
      <c r="O162" s="68" t="s">
        <v>1155</v>
      </c>
      <c r="P162" s="68">
        <v>1.05</v>
      </c>
      <c r="Q162" s="68">
        <v>1</v>
      </c>
      <c r="R162" s="68">
        <v>0.8</v>
      </c>
      <c r="S162" s="131">
        <v>0.9</v>
      </c>
      <c r="T162" s="76">
        <v>0.8571428571428571</v>
      </c>
      <c r="U162" s="131" t="s">
        <v>761</v>
      </c>
      <c r="V162" s="131" t="s">
        <v>761</v>
      </c>
      <c r="W162" s="71">
        <v>0.30555555555555552</v>
      </c>
      <c r="X162" s="68">
        <v>0.15</v>
      </c>
      <c r="Y162" s="68">
        <v>26.4</v>
      </c>
      <c r="Z162" s="68">
        <v>5.6</v>
      </c>
      <c r="AA162" s="72">
        <v>4.7724987582018006</v>
      </c>
      <c r="AB162" s="148">
        <v>69.531606741690084</v>
      </c>
      <c r="AC162" s="134">
        <v>28.4</v>
      </c>
      <c r="AD162" s="74">
        <v>44.1</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305</v>
      </c>
      <c r="C163" s="68" t="s">
        <v>764</v>
      </c>
      <c r="E163" s="69">
        <v>44757</v>
      </c>
      <c r="F163" s="68" t="s">
        <v>1143</v>
      </c>
      <c r="G163" s="68" t="s">
        <v>52</v>
      </c>
      <c r="H163" t="s">
        <v>1152</v>
      </c>
      <c r="I163" s="68">
        <v>2</v>
      </c>
      <c r="J163" s="68" t="s">
        <v>760</v>
      </c>
      <c r="K163" s="77">
        <v>0.37083333333333335</v>
      </c>
      <c r="L163" s="68">
        <v>3</v>
      </c>
      <c r="M163" s="68">
        <v>1</v>
      </c>
      <c r="N163" s="68" t="s">
        <v>787</v>
      </c>
      <c r="O163" s="68" t="s">
        <v>1155</v>
      </c>
      <c r="P163" s="68">
        <v>1.05</v>
      </c>
      <c r="Q163" s="68">
        <v>1</v>
      </c>
      <c r="R163" s="68">
        <v>0.8</v>
      </c>
      <c r="S163" s="131">
        <v>0.9</v>
      </c>
      <c r="T163" s="76">
        <v>0.8571428571428571</v>
      </c>
      <c r="U163" s="131" t="s">
        <v>761</v>
      </c>
      <c r="V163" s="131" t="s">
        <v>761</v>
      </c>
      <c r="W163" s="71">
        <v>0.30694444444444441</v>
      </c>
      <c r="X163" s="68">
        <v>0.5</v>
      </c>
      <c r="Y163" s="68">
        <v>26.5</v>
      </c>
      <c r="Z163" s="68">
        <v>5.6</v>
      </c>
      <c r="AA163" s="72">
        <v>4.7676648714112826</v>
      </c>
      <c r="AB163" s="148">
        <v>69.657294841496991</v>
      </c>
      <c r="AC163" s="134">
        <v>28.6</v>
      </c>
      <c r="AD163" s="74">
        <v>44.5</v>
      </c>
      <c r="AE163" s="72">
        <v>0.37371134020618563</v>
      </c>
      <c r="AF163" s="72">
        <v>2.5000000000000001E-2</v>
      </c>
      <c r="AG163" s="72">
        <v>0.32313009133547271</v>
      </c>
      <c r="AH163" s="137">
        <v>0.34813009133547274</v>
      </c>
      <c r="AI163" s="72">
        <v>13.982304555610709</v>
      </c>
      <c r="AJ163" s="75">
        <v>14.330434646946181</v>
      </c>
      <c r="AK163" s="72">
        <v>209.54204415760205</v>
      </c>
      <c r="AL163" s="72">
        <v>30.192602006511734</v>
      </c>
      <c r="AM163" s="72">
        <v>6.9401783957675942</v>
      </c>
      <c r="AN163" s="72">
        <v>44.174906562122445</v>
      </c>
      <c r="AO163" s="137">
        <v>44.523036653457915</v>
      </c>
      <c r="AP163" s="137">
        <v>4.8591214624472583</v>
      </c>
      <c r="AQ163" s="137">
        <v>0.03</v>
      </c>
      <c r="AR163" s="70">
        <v>1</v>
      </c>
      <c r="AS163" s="72">
        <v>4.8891214624472585</v>
      </c>
    </row>
    <row r="164" spans="1:54" x14ac:dyDescent="0.2">
      <c r="A164" t="s">
        <v>756</v>
      </c>
      <c r="B164" s="68" t="s">
        <v>305</v>
      </c>
      <c r="C164" s="68" t="s">
        <v>765</v>
      </c>
      <c r="E164" s="69">
        <v>44757</v>
      </c>
      <c r="F164" s="68" t="s">
        <v>1143</v>
      </c>
      <c r="G164" s="68" t="s">
        <v>52</v>
      </c>
      <c r="H164" t="s">
        <v>1152</v>
      </c>
      <c r="I164" s="68">
        <v>2</v>
      </c>
      <c r="J164" s="68" t="s">
        <v>760</v>
      </c>
      <c r="K164" s="77">
        <v>0.37083333333333335</v>
      </c>
      <c r="L164" s="68">
        <v>3</v>
      </c>
      <c r="M164" s="68">
        <v>1</v>
      </c>
      <c r="N164" s="68" t="s">
        <v>787</v>
      </c>
      <c r="O164" s="68" t="s">
        <v>1155</v>
      </c>
      <c r="P164" s="68">
        <v>1.05</v>
      </c>
      <c r="Q164" s="68">
        <v>1</v>
      </c>
      <c r="R164" s="68">
        <v>0.8</v>
      </c>
      <c r="S164" s="131">
        <v>0.9</v>
      </c>
      <c r="T164" s="76">
        <v>0.8571428571428571</v>
      </c>
      <c r="U164" s="131" t="s">
        <v>761</v>
      </c>
      <c r="V164" s="131" t="s">
        <v>761</v>
      </c>
      <c r="W164" s="71">
        <v>0.3125</v>
      </c>
      <c r="X164" s="68">
        <v>1</v>
      </c>
      <c r="Y164" s="68">
        <v>26.3</v>
      </c>
      <c r="Z164" s="68">
        <v>5.55</v>
      </c>
      <c r="AA164" s="72">
        <v>4.702786211788891</v>
      </c>
      <c r="AB164" s="148">
        <v>68.786280827903255</v>
      </c>
      <c r="AC164" s="134">
        <v>29.4</v>
      </c>
      <c r="AD164" s="74">
        <v>45.5</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305</v>
      </c>
      <c r="C165" s="68" t="s">
        <v>757</v>
      </c>
      <c r="E165" s="69">
        <v>44771</v>
      </c>
      <c r="F165" s="68" t="s">
        <v>1143</v>
      </c>
      <c r="G165" s="68" t="s">
        <v>52</v>
      </c>
      <c r="H165" t="s">
        <v>1157</v>
      </c>
      <c r="I165" s="68">
        <v>2</v>
      </c>
      <c r="J165" s="68" t="s">
        <v>760</v>
      </c>
      <c r="K165" s="77">
        <v>0.35347222222222219</v>
      </c>
      <c r="L165" s="68">
        <v>2</v>
      </c>
      <c r="M165" s="68">
        <v>1</v>
      </c>
      <c r="N165" s="68" t="s">
        <v>783</v>
      </c>
      <c r="O165" s="68" t="s">
        <v>1172</v>
      </c>
      <c r="P165" s="68">
        <v>1.55</v>
      </c>
      <c r="Q165" s="68">
        <v>1.4</v>
      </c>
      <c r="R165" s="68">
        <v>1.35</v>
      </c>
      <c r="S165" s="131">
        <v>1.375</v>
      </c>
      <c r="T165" s="76">
        <v>0.88709677419354838</v>
      </c>
      <c r="U165" s="131">
        <v>8.35</v>
      </c>
      <c r="V165" s="131">
        <v>24.2</v>
      </c>
      <c r="W165" s="71">
        <v>0.31597222222222221</v>
      </c>
      <c r="X165" s="68">
        <v>0.15</v>
      </c>
      <c r="Y165" s="68">
        <v>26.6</v>
      </c>
      <c r="Z165" s="68">
        <v>5.91</v>
      </c>
      <c r="AA165" s="72">
        <v>5.0123892580009564</v>
      </c>
      <c r="AB165" s="73">
        <v>73.5</v>
      </c>
      <c r="AC165" s="134">
        <v>29.3</v>
      </c>
      <c r="AD165" s="74">
        <v>45.5</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305</v>
      </c>
      <c r="C166" s="68" t="s">
        <v>764</v>
      </c>
      <c r="E166" s="69">
        <v>44771</v>
      </c>
      <c r="F166" s="68" t="s">
        <v>1143</v>
      </c>
      <c r="G166" s="68" t="s">
        <v>52</v>
      </c>
      <c r="H166" t="s">
        <v>1157</v>
      </c>
      <c r="I166" s="68">
        <v>2</v>
      </c>
      <c r="J166" s="68" t="s">
        <v>760</v>
      </c>
      <c r="K166" s="77">
        <v>0.35347222222222219</v>
      </c>
      <c r="L166" s="68">
        <v>2</v>
      </c>
      <c r="M166" s="68">
        <v>1</v>
      </c>
      <c r="N166" s="68" t="s">
        <v>783</v>
      </c>
      <c r="O166" s="68" t="s">
        <v>1172</v>
      </c>
      <c r="P166" s="68">
        <v>1.55</v>
      </c>
      <c r="Q166" s="68">
        <v>1.4</v>
      </c>
      <c r="R166" s="68">
        <v>1.35</v>
      </c>
      <c r="S166" s="131">
        <v>1.375</v>
      </c>
      <c r="T166" s="76">
        <v>0.88709677419354838</v>
      </c>
      <c r="U166" s="131">
        <v>8.35</v>
      </c>
      <c r="V166" s="131">
        <v>24.2</v>
      </c>
      <c r="W166" s="71">
        <v>0.31597222222222221</v>
      </c>
      <c r="X166" s="68">
        <v>0.77</v>
      </c>
      <c r="Y166" s="68">
        <v>26.7</v>
      </c>
      <c r="Z166" s="68">
        <v>5.15</v>
      </c>
      <c r="AA166" s="72">
        <v>4.3389678167721151</v>
      </c>
      <c r="AB166" s="73">
        <v>75.8</v>
      </c>
      <c r="AC166" s="134">
        <v>30.5</v>
      </c>
      <c r="AD166" s="74">
        <v>47.2</v>
      </c>
      <c r="AE166" s="72">
        <v>0.65132969639005722</v>
      </c>
      <c r="AF166" s="72">
        <v>3.0496391357824137</v>
      </c>
      <c r="AG166" s="72">
        <v>0.48333744754381636</v>
      </c>
      <c r="AH166" s="137">
        <v>3.5329765833262301</v>
      </c>
      <c r="AI166" s="72">
        <v>27.216409837139246</v>
      </c>
      <c r="AJ166" s="75">
        <v>30.749386420465477</v>
      </c>
      <c r="AK166" s="72">
        <v>124.63881062641505</v>
      </c>
      <c r="AL166" s="72">
        <v>17.826546878076904</v>
      </c>
      <c r="AM166" s="72">
        <v>6.9917528884798168</v>
      </c>
      <c r="AN166" s="72">
        <v>45.04295671521615</v>
      </c>
      <c r="AO166" s="137">
        <v>48.575933298542381</v>
      </c>
      <c r="AP166" s="137">
        <v>4.2662258928571424</v>
      </c>
      <c r="AQ166" s="137">
        <v>0.03</v>
      </c>
      <c r="AR166" s="70">
        <v>1</v>
      </c>
      <c r="AS166" s="72">
        <v>4.2962258928571426</v>
      </c>
    </row>
    <row r="167" spans="1:54" x14ac:dyDescent="0.2">
      <c r="A167" t="s">
        <v>756</v>
      </c>
      <c r="B167" s="68" t="s">
        <v>305</v>
      </c>
      <c r="C167" s="68" t="s">
        <v>765</v>
      </c>
      <c r="E167" s="69">
        <v>44771</v>
      </c>
      <c r="F167" s="68" t="s">
        <v>1143</v>
      </c>
      <c r="G167" s="68" t="s">
        <v>52</v>
      </c>
      <c r="H167" t="s">
        <v>1157</v>
      </c>
      <c r="I167" s="68">
        <v>2</v>
      </c>
      <c r="J167" s="68" t="s">
        <v>760</v>
      </c>
      <c r="K167" s="77">
        <v>0.35347222222222219</v>
      </c>
      <c r="L167" s="68">
        <v>2</v>
      </c>
      <c r="M167" s="68">
        <v>1</v>
      </c>
      <c r="N167" s="68" t="s">
        <v>783</v>
      </c>
      <c r="O167" s="68" t="s">
        <v>1172</v>
      </c>
      <c r="P167" s="68">
        <v>1.55</v>
      </c>
      <c r="Q167" s="68">
        <v>1.4</v>
      </c>
      <c r="R167" s="68">
        <v>1.35</v>
      </c>
      <c r="S167" s="131">
        <v>1.375</v>
      </c>
      <c r="T167" s="76">
        <v>0.88709677419354838</v>
      </c>
      <c r="U167" s="131">
        <v>8.35</v>
      </c>
      <c r="V167" s="131">
        <v>24.2</v>
      </c>
      <c r="W167" s="71">
        <v>0.31597222222222221</v>
      </c>
      <c r="X167" s="68">
        <v>1.25</v>
      </c>
      <c r="Y167" s="68">
        <v>26.3</v>
      </c>
      <c r="Z167" s="68">
        <v>5.22</v>
      </c>
      <c r="AA167" s="72">
        <v>4.3686742159273093</v>
      </c>
      <c r="AB167" s="73">
        <v>77.5</v>
      </c>
      <c r="AC167" s="134">
        <v>31.6</v>
      </c>
      <c r="AD167" s="74">
        <v>48.8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305</v>
      </c>
      <c r="C168" s="68" t="s">
        <v>757</v>
      </c>
      <c r="E168" s="69">
        <v>44788</v>
      </c>
      <c r="F168" s="68" t="s">
        <v>1143</v>
      </c>
      <c r="G168" s="68" t="s">
        <v>52</v>
      </c>
      <c r="H168" t="s">
        <v>1182</v>
      </c>
      <c r="I168" s="68">
        <v>0</v>
      </c>
      <c r="J168" s="68" t="s">
        <v>760</v>
      </c>
      <c r="K168" s="77">
        <v>0.42569444444444443</v>
      </c>
      <c r="L168" s="68">
        <v>1</v>
      </c>
      <c r="M168" s="68">
        <v>1</v>
      </c>
      <c r="N168" s="68" t="s">
        <v>783</v>
      </c>
      <c r="O168" s="68" t="s">
        <v>761</v>
      </c>
      <c r="P168" s="68">
        <v>1.9</v>
      </c>
      <c r="Q168" s="68" t="s">
        <v>761</v>
      </c>
      <c r="R168" s="79" t="s">
        <v>761</v>
      </c>
      <c r="S168" s="131">
        <v>1.9</v>
      </c>
      <c r="T168" s="143">
        <v>1</v>
      </c>
      <c r="U168" s="131">
        <v>9.98</v>
      </c>
      <c r="V168" s="131">
        <v>18.7</v>
      </c>
      <c r="W168" s="71">
        <v>0.28472222222222221</v>
      </c>
      <c r="X168" s="68">
        <v>1.75</v>
      </c>
      <c r="Y168" s="68">
        <v>23.3</v>
      </c>
      <c r="Z168" s="68">
        <v>6.2</v>
      </c>
      <c r="AA168" s="72">
        <v>5.2558620409690811</v>
      </c>
      <c r="AB168" s="73">
        <v>85</v>
      </c>
      <c r="AC168" s="134">
        <v>28.7</v>
      </c>
      <c r="AD168" s="74">
        <v>44.8</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305</v>
      </c>
      <c r="C169" s="68" t="s">
        <v>764</v>
      </c>
      <c r="E169" s="69">
        <v>44788</v>
      </c>
      <c r="F169" s="68" t="s">
        <v>1143</v>
      </c>
      <c r="G169" s="68" t="s">
        <v>52</v>
      </c>
      <c r="H169" t="s">
        <v>1182</v>
      </c>
      <c r="I169" s="68">
        <v>0</v>
      </c>
      <c r="J169" s="68" t="s">
        <v>760</v>
      </c>
      <c r="K169" s="77">
        <v>0.42569444444444443</v>
      </c>
      <c r="L169" s="68">
        <v>1</v>
      </c>
      <c r="M169" s="68">
        <v>1</v>
      </c>
      <c r="N169" s="68" t="s">
        <v>783</v>
      </c>
      <c r="O169" s="68" t="s">
        <v>761</v>
      </c>
      <c r="P169" s="68">
        <v>1.9</v>
      </c>
      <c r="Q169" s="68" t="s">
        <v>761</v>
      </c>
      <c r="R169" s="79" t="s">
        <v>761</v>
      </c>
      <c r="S169" s="131">
        <v>1.9</v>
      </c>
      <c r="T169" s="143">
        <v>1</v>
      </c>
      <c r="U169" s="131">
        <v>9.98</v>
      </c>
      <c r="V169" s="131">
        <v>18.7</v>
      </c>
      <c r="W169" s="71">
        <v>0.28472222222222221</v>
      </c>
      <c r="X169" s="68">
        <v>0.95</v>
      </c>
      <c r="Y169" s="68">
        <v>23.9</v>
      </c>
      <c r="Z169" s="68">
        <v>6.81</v>
      </c>
      <c r="AA169" s="72">
        <v>5.6786374800383497</v>
      </c>
      <c r="AB169" s="73">
        <v>82</v>
      </c>
      <c r="AC169" s="134">
        <v>31.7</v>
      </c>
      <c r="AD169" s="74">
        <v>48.9</v>
      </c>
      <c r="AE169" s="72">
        <v>0.64078769158566251</v>
      </c>
      <c r="AF169" s="72">
        <v>4.3768793852322077</v>
      </c>
      <c r="AG169" s="72">
        <v>0.25524561836583565</v>
      </c>
      <c r="AH169" s="137">
        <v>4.632125003598043</v>
      </c>
      <c r="AI169" s="72">
        <v>36.525513003711062</v>
      </c>
      <c r="AJ169" s="75">
        <v>41.157638007309103</v>
      </c>
      <c r="AK169" s="72">
        <v>64.864363869237621</v>
      </c>
      <c r="AL169" s="72">
        <v>7.3417650117215469</v>
      </c>
      <c r="AM169" s="72">
        <v>8.8349822918164715</v>
      </c>
      <c r="AN169" s="72">
        <v>43.867278015432611</v>
      </c>
      <c r="AO169" s="137">
        <v>48.499403019030652</v>
      </c>
      <c r="AP169" s="137">
        <v>1.4598648809523809</v>
      </c>
      <c r="AQ169" s="137">
        <v>0.03</v>
      </c>
      <c r="AR169" s="70">
        <v>1</v>
      </c>
      <c r="AS169" s="72">
        <v>1.4898648809523809</v>
      </c>
    </row>
    <row r="170" spans="1:54" x14ac:dyDescent="0.2">
      <c r="A170" t="s">
        <v>756</v>
      </c>
      <c r="B170" s="68" t="s">
        <v>305</v>
      </c>
      <c r="C170" s="68" t="s">
        <v>765</v>
      </c>
      <c r="E170" s="69">
        <v>44788</v>
      </c>
      <c r="F170" s="68" t="s">
        <v>1143</v>
      </c>
      <c r="G170" s="68" t="s">
        <v>52</v>
      </c>
      <c r="H170" t="s">
        <v>1182</v>
      </c>
      <c r="I170" s="68">
        <v>0</v>
      </c>
      <c r="J170" s="68" t="s">
        <v>760</v>
      </c>
      <c r="K170" s="77">
        <v>0.42569444444444443</v>
      </c>
      <c r="L170" s="68">
        <v>1</v>
      </c>
      <c r="M170" s="68">
        <v>1</v>
      </c>
      <c r="N170" s="68" t="s">
        <v>783</v>
      </c>
      <c r="O170" s="68" t="s">
        <v>761</v>
      </c>
      <c r="P170" s="68">
        <v>1.9</v>
      </c>
      <c r="Q170" s="68" t="s">
        <v>761</v>
      </c>
      <c r="R170" s="79" t="s">
        <v>761</v>
      </c>
      <c r="S170" s="131">
        <v>1.9</v>
      </c>
      <c r="T170" s="143">
        <v>1</v>
      </c>
      <c r="U170" s="131">
        <v>9.98</v>
      </c>
      <c r="V170" s="131">
        <v>18.7</v>
      </c>
      <c r="W170" s="71">
        <v>0.28472222222222221</v>
      </c>
      <c r="X170" s="68">
        <v>1.6</v>
      </c>
      <c r="Y170" s="68">
        <v>24</v>
      </c>
      <c r="Z170" s="68">
        <v>5.64</v>
      </c>
      <c r="AA170" s="72">
        <v>4.7063246560591203</v>
      </c>
      <c r="AB170" s="73">
        <v>68.3</v>
      </c>
      <c r="AC170" s="224">
        <v>31.6</v>
      </c>
      <c r="AD170" s="153">
        <v>49.1</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305</v>
      </c>
      <c r="C171" s="68" t="s">
        <v>757</v>
      </c>
      <c r="E171" s="69">
        <v>44803</v>
      </c>
      <c r="F171" s="68" t="s">
        <v>1143</v>
      </c>
      <c r="G171" s="68" t="s">
        <v>52</v>
      </c>
      <c r="H171" t="s">
        <v>1197</v>
      </c>
      <c r="I171" s="68">
        <v>2</v>
      </c>
      <c r="J171" s="68" t="s">
        <v>760</v>
      </c>
      <c r="K171" s="77">
        <v>0.40833333333333338</v>
      </c>
      <c r="L171" s="68">
        <v>2</v>
      </c>
      <c r="M171" s="68">
        <v>1</v>
      </c>
      <c r="N171" s="68" t="s">
        <v>773</v>
      </c>
      <c r="O171" s="68" t="s">
        <v>761</v>
      </c>
      <c r="P171" s="68">
        <v>2</v>
      </c>
      <c r="Q171" s="68" t="s">
        <v>761</v>
      </c>
      <c r="R171" s="79" t="s">
        <v>761</v>
      </c>
      <c r="S171" s="131">
        <v>2</v>
      </c>
      <c r="T171" s="80">
        <v>1</v>
      </c>
      <c r="U171" s="131">
        <v>9.83</v>
      </c>
      <c r="V171" s="131">
        <v>23.6</v>
      </c>
      <c r="W171" s="71">
        <v>0.28055555555555556</v>
      </c>
      <c r="X171" s="68">
        <v>1.85</v>
      </c>
      <c r="Y171" s="68">
        <v>24.8</v>
      </c>
      <c r="Z171" s="68">
        <v>5.28</v>
      </c>
      <c r="AA171" s="72">
        <v>4.420552503650236</v>
      </c>
      <c r="AB171" s="73">
        <v>64.3</v>
      </c>
      <c r="AC171" s="134">
        <v>31.2</v>
      </c>
      <c r="AD171" s="74">
        <v>48.3</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305</v>
      </c>
      <c r="C172" s="68" t="s">
        <v>764</v>
      </c>
      <c r="E172" s="69">
        <v>44803</v>
      </c>
      <c r="F172" s="68" t="s">
        <v>1143</v>
      </c>
      <c r="G172" s="68" t="s">
        <v>52</v>
      </c>
      <c r="H172" t="s">
        <v>1197</v>
      </c>
      <c r="I172" s="68">
        <v>2</v>
      </c>
      <c r="J172" s="68" t="s">
        <v>760</v>
      </c>
      <c r="K172" s="77">
        <v>0.40833333333333338</v>
      </c>
      <c r="L172" s="68">
        <v>2</v>
      </c>
      <c r="M172" s="68">
        <v>1</v>
      </c>
      <c r="N172" s="68" t="s">
        <v>773</v>
      </c>
      <c r="O172" s="68" t="s">
        <v>761</v>
      </c>
      <c r="P172" s="68">
        <v>2</v>
      </c>
      <c r="Q172" s="68" t="s">
        <v>761</v>
      </c>
      <c r="R172" s="79" t="s">
        <v>761</v>
      </c>
      <c r="S172" s="131">
        <v>2</v>
      </c>
      <c r="T172" s="80">
        <v>1</v>
      </c>
      <c r="U172" s="131">
        <v>9.83</v>
      </c>
      <c r="V172" s="131">
        <v>23.6</v>
      </c>
      <c r="W172" s="71">
        <v>0.28125</v>
      </c>
      <c r="X172" s="68">
        <v>1</v>
      </c>
      <c r="Y172" s="68">
        <v>24.9</v>
      </c>
      <c r="Z172" s="68">
        <v>5.84</v>
      </c>
      <c r="AA172" s="72">
        <v>4.903951988770701</v>
      </c>
      <c r="AB172" s="73">
        <v>79.3</v>
      </c>
      <c r="AC172" s="134">
        <v>30.7</v>
      </c>
      <c r="AD172" s="74">
        <v>47.4</v>
      </c>
      <c r="AE172" s="72">
        <v>0.35704057279236273</v>
      </c>
      <c r="AF172" s="72">
        <v>0.69851600635157096</v>
      </c>
      <c r="AG172" s="72">
        <v>0.25388792890644285</v>
      </c>
      <c r="AH172" s="137">
        <v>0.95240393525801381</v>
      </c>
      <c r="AI172" s="72">
        <v>33.172631648508094</v>
      </c>
      <c r="AJ172" s="75">
        <v>34.125035583766106</v>
      </c>
      <c r="AK172" s="72">
        <v>94.541289552019933</v>
      </c>
      <c r="AL172" s="72">
        <v>13.759429341396915</v>
      </c>
      <c r="AM172" s="72">
        <v>6.871018209133207</v>
      </c>
      <c r="AN172" s="72">
        <v>46.932060989905011</v>
      </c>
      <c r="AO172" s="137">
        <v>47.884464925163023</v>
      </c>
      <c r="AP172" s="137">
        <v>1.1635791666666668</v>
      </c>
      <c r="AQ172" s="137">
        <v>0.54399999999999982</v>
      </c>
      <c r="AR172" s="70">
        <v>0.68142033434272209</v>
      </c>
      <c r="AS172" s="72">
        <v>1.7075791666666666</v>
      </c>
    </row>
    <row r="173" spans="1:54" x14ac:dyDescent="0.2">
      <c r="A173" t="s">
        <v>756</v>
      </c>
      <c r="B173" s="68" t="s">
        <v>305</v>
      </c>
      <c r="C173" s="68" t="s">
        <v>765</v>
      </c>
      <c r="E173" s="69">
        <v>44803</v>
      </c>
      <c r="F173" s="68" t="s">
        <v>1143</v>
      </c>
      <c r="G173" s="68" t="s">
        <v>52</v>
      </c>
      <c r="H173" t="s">
        <v>1197</v>
      </c>
      <c r="I173" s="68">
        <v>2</v>
      </c>
      <c r="J173" s="68" t="s">
        <v>760</v>
      </c>
      <c r="K173" s="77">
        <v>0.40833333333333338</v>
      </c>
      <c r="L173" s="68">
        <v>2</v>
      </c>
      <c r="M173" s="68">
        <v>1</v>
      </c>
      <c r="N173" s="68" t="s">
        <v>773</v>
      </c>
      <c r="O173" s="68" t="s">
        <v>761</v>
      </c>
      <c r="P173" s="68">
        <v>2</v>
      </c>
      <c r="Q173" s="68" t="s">
        <v>761</v>
      </c>
      <c r="R173" s="79" t="s">
        <v>761</v>
      </c>
      <c r="S173" s="131">
        <v>2</v>
      </c>
      <c r="T173" s="80">
        <v>1</v>
      </c>
      <c r="U173" s="131">
        <v>9.83</v>
      </c>
      <c r="V173" s="131">
        <v>23.6</v>
      </c>
      <c r="W173" s="71">
        <v>0.28125</v>
      </c>
      <c r="X173" s="68">
        <v>1.7</v>
      </c>
      <c r="Y173" s="68">
        <v>24.9</v>
      </c>
      <c r="Z173" s="68">
        <v>6.11</v>
      </c>
      <c r="AA173" s="72">
        <v>5.0928628284480704</v>
      </c>
      <c r="AB173" s="73">
        <v>74.900000000000006</v>
      </c>
      <c r="AC173" s="134">
        <v>32</v>
      </c>
      <c r="AD173" s="74">
        <v>49.2</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4" spans="1:54" x14ac:dyDescent="0.2">
      <c r="A174" s="68"/>
      <c r="B174" s="68"/>
      <c r="C174" s="68"/>
      <c r="D174" s="68"/>
      <c r="E174" s="68"/>
      <c r="F174" s="68"/>
      <c r="G174" s="68"/>
      <c r="H174" s="68"/>
      <c r="I174" s="68"/>
      <c r="J174" s="68"/>
      <c r="K174" s="68"/>
      <c r="L174" s="68"/>
      <c r="M174" s="68"/>
      <c r="N174" s="68"/>
      <c r="O174" s="68"/>
      <c r="P174" s="68"/>
      <c r="Q174" s="68"/>
      <c r="R174" s="68"/>
      <c r="S174" s="68"/>
      <c r="T174" s="76"/>
      <c r="U174" s="68"/>
      <c r="V174" s="68"/>
      <c r="W174" s="71"/>
      <c r="X174" s="68"/>
      <c r="Y174" s="68"/>
      <c r="Z174" s="68"/>
      <c r="AA174" s="72"/>
      <c r="AB174" s="68"/>
      <c r="AC174" s="68"/>
      <c r="AD174" s="68"/>
      <c r="AE174" s="72"/>
      <c r="AF174" s="72"/>
      <c r="AG174" s="72"/>
      <c r="AH174" s="72"/>
      <c r="AI174" s="72"/>
      <c r="AJ174" s="72"/>
      <c r="AK174" s="72"/>
      <c r="AL174" s="72"/>
      <c r="AM174" s="72"/>
      <c r="AN174" s="68"/>
      <c r="AO174" s="68"/>
      <c r="AP174" s="68"/>
      <c r="AQ174" s="68"/>
      <c r="AR174" s="68"/>
      <c r="AS174" s="68"/>
      <c r="AT174" s="68"/>
      <c r="AU174" s="68"/>
      <c r="AV174" s="68"/>
      <c r="AW174" s="68"/>
      <c r="AX174" s="68"/>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303</v>
      </c>
      <c r="B180" s="102">
        <v>2022</v>
      </c>
      <c r="C180" s="103">
        <v>7</v>
      </c>
      <c r="D180" s="102">
        <v>15</v>
      </c>
      <c r="E180" s="82"/>
      <c r="F180" s="131">
        <v>0.9</v>
      </c>
      <c r="G180" s="131" t="s">
        <v>761</v>
      </c>
      <c r="H180" s="82"/>
      <c r="I180" s="131" t="s">
        <v>761</v>
      </c>
      <c r="J180" s="134">
        <v>28.4</v>
      </c>
      <c r="K180" s="82"/>
      <c r="L180" s="82"/>
      <c r="M180" s="108"/>
      <c r="N180" s="137" t="s">
        <v>763</v>
      </c>
      <c r="O180" s="82"/>
      <c r="P180" s="82"/>
      <c r="Q180" s="82"/>
      <c r="R180" s="140"/>
      <c r="S180" s="137" t="s">
        <v>763</v>
      </c>
      <c r="T180" s="137" t="s">
        <v>763</v>
      </c>
      <c r="U180" s="137" t="s">
        <v>763</v>
      </c>
      <c r="V180" s="85"/>
      <c r="W180" s="85"/>
      <c r="X180" s="85"/>
      <c r="Y180" s="102" t="str">
        <f>IF(C180&lt;6," ",IF(C180&lt;=9,I180, IF(C180&gt;=10," ")))</f>
        <v>ND</v>
      </c>
      <c r="Z180" s="102" t="e">
        <f>IF(Y180=" ", " ", IF(Y180&gt;0, Y180+273.15))</f>
        <v>#VALUE!</v>
      </c>
      <c r="AA180" s="102">
        <f>IF(C180&lt;6," ",IF(C180&lt;=9,J180, IF(C180&gt;=10," ")))</f>
        <v>28.4</v>
      </c>
      <c r="AB180" s="102" t="str">
        <f>IF(C180&lt;6," ",IF(C180&lt;=9,G180, IF(C180&gt;=10," ")))</f>
        <v>ND</v>
      </c>
      <c r="AC180" s="104" t="e">
        <f>IF(Y180=" "," ",IF(Y180&gt;0,EXP(-173.4292+249.6339*100/Z180+143.3483*LN(+Z180/100)-21.8492*Z180/100+AA180*(-0.033096+0.014259*Z180/100-0.0017*(Z180/100)^2))*1.4276))</f>
        <v>#VALUE!</v>
      </c>
      <c r="AD180" s="102" t="e">
        <f>IF(Y180=" "," ",IF(Y180&gt;0,AB180/AC180))</f>
        <v>#VALUE!</v>
      </c>
      <c r="AE180" s="105">
        <f>IF(C180&lt;6," ",IF(C180&lt;=9,F180, IF(C180&gt;=10," ")))</f>
        <v>0.9</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303</v>
      </c>
      <c r="B181" s="102">
        <v>2022</v>
      </c>
      <c r="C181" s="103">
        <v>7</v>
      </c>
      <c r="D181" s="102">
        <v>15</v>
      </c>
      <c r="E181" s="82"/>
      <c r="F181" s="131">
        <v>0.9</v>
      </c>
      <c r="G181" s="131" t="s">
        <v>761</v>
      </c>
      <c r="H181" s="82"/>
      <c r="I181" s="131" t="s">
        <v>761</v>
      </c>
      <c r="J181" s="134">
        <v>28.6</v>
      </c>
      <c r="K181" s="82"/>
      <c r="L181" s="82"/>
      <c r="M181" s="108"/>
      <c r="N181" s="137">
        <v>0.34813009133547274</v>
      </c>
      <c r="O181" s="82"/>
      <c r="P181" s="82"/>
      <c r="Q181" s="82"/>
      <c r="R181" s="140"/>
      <c r="S181" s="137">
        <v>44.523036653457915</v>
      </c>
      <c r="T181" s="137">
        <v>4.8591214624472583</v>
      </c>
      <c r="U181" s="137">
        <v>0.03</v>
      </c>
      <c r="V181" s="85"/>
      <c r="W181" s="85"/>
      <c r="X181" s="85"/>
      <c r="Y181" s="102" t="str">
        <f t="shared" ref="Y181:Y191" si="69">IF(C181&lt;6," ",IF(C181&lt;=9,I181, IF(C181&gt;=10," ")))</f>
        <v>ND</v>
      </c>
      <c r="Z181" s="102" t="e">
        <f t="shared" ref="Z181:Z191" si="70">IF(Y181=" ", " ", IF(Y181&gt;0, Y181+273.15))</f>
        <v>#VALUE!</v>
      </c>
      <c r="AA181" s="102">
        <f t="shared" ref="AA181:AA191" si="71">IF(C181&lt;6," ",IF(C181&lt;=9,J181, IF(C181&gt;=10," ")))</f>
        <v>28.6</v>
      </c>
      <c r="AB181" s="102" t="str">
        <f t="shared" ref="AB181:AB191" si="72">IF(C181&lt;6," ",IF(C181&lt;=9,G181, IF(C181&gt;=10," ")))</f>
        <v>ND</v>
      </c>
      <c r="AC181" s="104" t="e">
        <f t="shared" ref="AC181:AC191" si="73">IF(Y181=" "," ",IF(Y181&gt;0,EXP(-173.4292+249.6339*100/Z181+143.3483*LN(+Z181/100)-21.8492*Z181/100+AA181*(-0.033096+0.014259*Z181/100-0.0017*(Z181/100)^2))*1.4276))</f>
        <v>#VALUE!</v>
      </c>
      <c r="AD181" s="102" t="e">
        <f t="shared" ref="AD181:AD191" si="74">IF(Y181=" "," ",IF(Y181&gt;0,AB181/AC181))</f>
        <v>#VALUE!</v>
      </c>
      <c r="AE181" s="105">
        <f t="shared" ref="AE181:AE191" si="75">IF(C181&lt;6," ",IF(C181&lt;=9,F181, IF(C181&gt;=10," ")))</f>
        <v>0.9</v>
      </c>
      <c r="AF181" s="102">
        <f t="shared" ref="AF181:AF191" si="76">IF(Y181=" "," ",N181)</f>
        <v>0.34813009133547274</v>
      </c>
      <c r="AG181" s="105">
        <f t="shared" ref="AG181:AG191" si="77">IF(C181&lt;6," ",IF(C181&lt;=9,T181, IF(C181&gt;=10," ")))</f>
        <v>4.8591214624472583</v>
      </c>
      <c r="AH181" s="105">
        <f t="shared" ref="AH181:AH191" si="78">IF(C181&lt;6," ",IF(C181&lt;=9,U181, IF(C181&gt;=10," ")))</f>
        <v>0.03</v>
      </c>
      <c r="AI181" s="102">
        <f t="shared" ref="AI181" si="79">IF(Y181=" ", " ", IF(Y181&gt;0, SUM(AG181:AH181)))</f>
        <v>4.8891214624472585</v>
      </c>
      <c r="AJ181" s="106">
        <f t="shared" ref="AJ181:AJ191" si="80">IF(C181&lt;6," ",IF(C181&lt;=9,S181, IF(C181&gt;=10," ")))</f>
        <v>44.523036653457915</v>
      </c>
      <c r="AK181" s="107">
        <f t="shared" ref="AK181:AK191" si="81">IF(Y181=" ", " ", IF(Y181&gt;0, AJ181-AF181))</f>
        <v>44.174906562122445</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303</v>
      </c>
      <c r="B182" s="102">
        <v>2022</v>
      </c>
      <c r="C182" s="103">
        <v>7</v>
      </c>
      <c r="D182" s="102">
        <v>15</v>
      </c>
      <c r="E182" s="82"/>
      <c r="F182" s="131">
        <v>0.9</v>
      </c>
      <c r="G182" s="131" t="s">
        <v>761</v>
      </c>
      <c r="H182" s="82"/>
      <c r="I182" s="131" t="s">
        <v>761</v>
      </c>
      <c r="J182" s="134">
        <v>29.4</v>
      </c>
      <c r="K182" s="82"/>
      <c r="L182" s="82"/>
      <c r="M182" s="108"/>
      <c r="N182" s="137" t="s">
        <v>763</v>
      </c>
      <c r="O182" s="82"/>
      <c r="P182" s="82"/>
      <c r="Q182" s="82"/>
      <c r="R182" s="140"/>
      <c r="S182" s="137" t="s">
        <v>763</v>
      </c>
      <c r="T182" s="137" t="s">
        <v>763</v>
      </c>
      <c r="U182" s="137" t="s">
        <v>763</v>
      </c>
      <c r="V182" s="85"/>
      <c r="W182" s="85"/>
      <c r="X182" s="85"/>
      <c r="Y182" s="102" t="str">
        <f t="shared" si="69"/>
        <v>ND</v>
      </c>
      <c r="Z182" s="102" t="e">
        <f t="shared" si="70"/>
        <v>#VALUE!</v>
      </c>
      <c r="AA182" s="102">
        <f t="shared" si="71"/>
        <v>29.4</v>
      </c>
      <c r="AB182" s="102" t="str">
        <f t="shared" si="72"/>
        <v>ND</v>
      </c>
      <c r="AC182" s="104" t="e">
        <f t="shared" si="73"/>
        <v>#VALUE!</v>
      </c>
      <c r="AD182" s="102" t="e">
        <f t="shared" si="74"/>
        <v>#VALUE!</v>
      </c>
      <c r="AE182" s="105">
        <f t="shared" si="75"/>
        <v>0.9</v>
      </c>
      <c r="AF182" s="102" t="str">
        <f t="shared" si="76"/>
        <v>NS</v>
      </c>
      <c r="AG182" s="105" t="str">
        <f t="shared" si="77"/>
        <v>NS</v>
      </c>
      <c r="AH182" s="105" t="str">
        <f t="shared" si="78"/>
        <v>NS</v>
      </c>
      <c r="AI182" s="102"/>
      <c r="AJ182" s="106" t="str">
        <f t="shared" si="80"/>
        <v>NS</v>
      </c>
      <c r="AK182" s="107" t="e">
        <f t="shared" si="81"/>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303</v>
      </c>
      <c r="B183" s="102">
        <v>2022</v>
      </c>
      <c r="C183" s="103">
        <v>7</v>
      </c>
      <c r="D183" s="102">
        <v>29</v>
      </c>
      <c r="E183" s="82"/>
      <c r="F183" s="131">
        <v>1.375</v>
      </c>
      <c r="G183" s="131">
        <v>8.35</v>
      </c>
      <c r="H183" s="82"/>
      <c r="I183" s="131">
        <v>24.2</v>
      </c>
      <c r="J183" s="134">
        <v>29.3</v>
      </c>
      <c r="K183" s="82"/>
      <c r="L183" s="82"/>
      <c r="M183" s="108"/>
      <c r="N183" s="137" t="s">
        <v>763</v>
      </c>
      <c r="O183" s="82"/>
      <c r="P183" s="82"/>
      <c r="Q183" s="82"/>
      <c r="R183" s="140"/>
      <c r="S183" s="137" t="s">
        <v>763</v>
      </c>
      <c r="T183" s="137" t="s">
        <v>763</v>
      </c>
      <c r="U183" s="137" t="s">
        <v>763</v>
      </c>
      <c r="V183" s="85"/>
      <c r="W183" s="85"/>
      <c r="X183" s="85"/>
      <c r="Y183" s="102">
        <f t="shared" si="69"/>
        <v>24.2</v>
      </c>
      <c r="Z183" s="102">
        <f t="shared" si="70"/>
        <v>297.34999999999997</v>
      </c>
      <c r="AA183" s="102">
        <f t="shared" si="71"/>
        <v>29.3</v>
      </c>
      <c r="AB183" s="102">
        <f t="shared" si="72"/>
        <v>8.35</v>
      </c>
      <c r="AC183" s="104">
        <f t="shared" si="73"/>
        <v>7.0681157047489442</v>
      </c>
      <c r="AD183" s="102">
        <f t="shared" si="74"/>
        <v>1.1813615323798081</v>
      </c>
      <c r="AE183" s="105">
        <f t="shared" si="75"/>
        <v>1.375</v>
      </c>
      <c r="AF183" s="102" t="str">
        <f t="shared" si="76"/>
        <v>NS</v>
      </c>
      <c r="AG183" s="105" t="str">
        <f t="shared" si="77"/>
        <v>NS</v>
      </c>
      <c r="AH183" s="105" t="str">
        <f t="shared" si="78"/>
        <v>NS</v>
      </c>
      <c r="AI183" s="102"/>
      <c r="AJ183" s="106" t="str">
        <f t="shared" si="80"/>
        <v>NS</v>
      </c>
      <c r="AK183" s="107" t="e">
        <f t="shared" si="81"/>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303</v>
      </c>
      <c r="B184" s="102">
        <v>2022</v>
      </c>
      <c r="C184" s="103">
        <v>7</v>
      </c>
      <c r="D184" s="102">
        <v>29</v>
      </c>
      <c r="E184" s="82"/>
      <c r="F184" s="131">
        <v>1.375</v>
      </c>
      <c r="G184" s="131">
        <v>8.35</v>
      </c>
      <c r="H184" s="82"/>
      <c r="I184" s="131">
        <v>24.2</v>
      </c>
      <c r="J184" s="134">
        <v>30.5</v>
      </c>
      <c r="K184" s="82"/>
      <c r="L184" s="82"/>
      <c r="M184" s="108"/>
      <c r="N184" s="137">
        <v>3.5329765833262301</v>
      </c>
      <c r="O184" s="82"/>
      <c r="P184" s="82"/>
      <c r="Q184" s="82"/>
      <c r="R184" s="140"/>
      <c r="S184" s="137">
        <v>48.575933298542381</v>
      </c>
      <c r="T184" s="137">
        <v>4.2662258928571424</v>
      </c>
      <c r="U184" s="137">
        <v>0.03</v>
      </c>
      <c r="V184" s="85"/>
      <c r="W184" s="85"/>
      <c r="X184" s="85"/>
      <c r="Y184" s="102">
        <f t="shared" si="69"/>
        <v>24.2</v>
      </c>
      <c r="Z184" s="102">
        <f t="shared" si="70"/>
        <v>297.34999999999997</v>
      </c>
      <c r="AA184" s="102">
        <f t="shared" si="71"/>
        <v>30.5</v>
      </c>
      <c r="AB184" s="102">
        <f t="shared" si="72"/>
        <v>8.35</v>
      </c>
      <c r="AC184" s="104">
        <f t="shared" si="73"/>
        <v>7.0197009383686444</v>
      </c>
      <c r="AD184" s="102">
        <f t="shared" si="74"/>
        <v>1.1895093641895964</v>
      </c>
      <c r="AE184" s="105">
        <f t="shared" si="75"/>
        <v>1.375</v>
      </c>
      <c r="AF184" s="102">
        <f t="shared" si="76"/>
        <v>3.5329765833262301</v>
      </c>
      <c r="AG184" s="105">
        <f t="shared" si="77"/>
        <v>4.2662258928571424</v>
      </c>
      <c r="AH184" s="105">
        <f t="shared" si="78"/>
        <v>0.03</v>
      </c>
      <c r="AI184" s="102">
        <f t="shared" ref="AI184" si="82">IF(Y184=" ", " ", IF(Y184&gt;0, SUM(AG184:AH184)))</f>
        <v>4.2962258928571426</v>
      </c>
      <c r="AJ184" s="106">
        <f t="shared" si="80"/>
        <v>48.575933298542381</v>
      </c>
      <c r="AK184" s="107">
        <f t="shared" si="81"/>
        <v>45.04295671521615</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303</v>
      </c>
      <c r="B185" s="102">
        <v>2022</v>
      </c>
      <c r="C185" s="103">
        <v>7</v>
      </c>
      <c r="D185" s="102">
        <v>29</v>
      </c>
      <c r="E185" s="82"/>
      <c r="F185" s="131">
        <v>1.375</v>
      </c>
      <c r="G185" s="131">
        <v>8.35</v>
      </c>
      <c r="H185" s="82"/>
      <c r="I185" s="131">
        <v>24.2</v>
      </c>
      <c r="J185" s="134">
        <v>31.6</v>
      </c>
      <c r="K185" s="82"/>
      <c r="L185" s="82"/>
      <c r="M185" s="108"/>
      <c r="N185" s="137" t="s">
        <v>763</v>
      </c>
      <c r="O185" s="82"/>
      <c r="P185" s="82"/>
      <c r="Q185" s="82"/>
      <c r="R185" s="140"/>
      <c r="S185" s="137" t="s">
        <v>763</v>
      </c>
      <c r="T185" s="137" t="s">
        <v>763</v>
      </c>
      <c r="U185" s="137" t="s">
        <v>763</v>
      </c>
      <c r="V185" s="85"/>
      <c r="W185" s="85"/>
      <c r="X185" s="85"/>
      <c r="Y185" s="102">
        <f t="shared" si="69"/>
        <v>24.2</v>
      </c>
      <c r="Z185" s="102">
        <f t="shared" si="70"/>
        <v>297.34999999999997</v>
      </c>
      <c r="AA185" s="102">
        <f t="shared" si="71"/>
        <v>31.6</v>
      </c>
      <c r="AB185" s="102">
        <f t="shared" si="72"/>
        <v>8.35</v>
      </c>
      <c r="AC185" s="104">
        <f t="shared" si="73"/>
        <v>6.9756121179363433</v>
      </c>
      <c r="AD185" s="102">
        <f t="shared" si="74"/>
        <v>1.1970275667320582</v>
      </c>
      <c r="AE185" s="105">
        <f t="shared" si="75"/>
        <v>1.375</v>
      </c>
      <c r="AF185" s="102" t="str">
        <f t="shared" si="76"/>
        <v>NS</v>
      </c>
      <c r="AG185" s="105" t="str">
        <f t="shared" si="77"/>
        <v>NS</v>
      </c>
      <c r="AH185" s="105" t="str">
        <f t="shared" si="78"/>
        <v>NS</v>
      </c>
      <c r="AI185" s="102"/>
      <c r="AJ185" s="106" t="str">
        <f t="shared" si="80"/>
        <v>NS</v>
      </c>
      <c r="AK185" s="107" t="e">
        <f t="shared" si="81"/>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303</v>
      </c>
      <c r="B186" s="102">
        <v>2022</v>
      </c>
      <c r="C186" s="103">
        <v>8</v>
      </c>
      <c r="D186" s="102">
        <v>15</v>
      </c>
      <c r="E186" s="82"/>
      <c r="F186" s="131">
        <v>1.9</v>
      </c>
      <c r="G186" s="131">
        <v>9.98</v>
      </c>
      <c r="H186" s="82"/>
      <c r="I186" s="131">
        <v>18.7</v>
      </c>
      <c r="J186" s="134">
        <v>28.7</v>
      </c>
      <c r="K186" s="82"/>
      <c r="L186" s="82"/>
      <c r="M186" s="82"/>
      <c r="N186" s="137" t="s">
        <v>763</v>
      </c>
      <c r="O186" s="82"/>
      <c r="P186" s="82"/>
      <c r="Q186" s="82"/>
      <c r="R186" s="140"/>
      <c r="S186" s="137" t="s">
        <v>763</v>
      </c>
      <c r="T186" s="137" t="s">
        <v>763</v>
      </c>
      <c r="U186" s="137" t="s">
        <v>763</v>
      </c>
      <c r="V186" s="85"/>
      <c r="W186" s="85"/>
      <c r="X186" s="85"/>
      <c r="Y186" s="102">
        <f t="shared" si="69"/>
        <v>18.7</v>
      </c>
      <c r="Z186" s="102">
        <f t="shared" si="70"/>
        <v>291.84999999999997</v>
      </c>
      <c r="AA186" s="102">
        <f t="shared" si="71"/>
        <v>28.7</v>
      </c>
      <c r="AB186" s="102">
        <f t="shared" si="72"/>
        <v>9.98</v>
      </c>
      <c r="AC186" s="104">
        <f t="shared" si="73"/>
        <v>7.8448302336529006</v>
      </c>
      <c r="AD186" s="102">
        <f t="shared" si="74"/>
        <v>1.2721753948463548</v>
      </c>
      <c r="AE186" s="105">
        <f t="shared" si="75"/>
        <v>1.9</v>
      </c>
      <c r="AF186" s="102" t="str">
        <f t="shared" si="76"/>
        <v>NS</v>
      </c>
      <c r="AG186" s="105" t="str">
        <f t="shared" si="77"/>
        <v>NS</v>
      </c>
      <c r="AH186" s="105" t="str">
        <f t="shared" si="78"/>
        <v>NS</v>
      </c>
      <c r="AI186" s="102"/>
      <c r="AJ186" s="106" t="str">
        <f t="shared" si="80"/>
        <v>NS</v>
      </c>
      <c r="AK186" s="107" t="e">
        <f t="shared" si="81"/>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303</v>
      </c>
      <c r="B187" s="102">
        <v>2022</v>
      </c>
      <c r="C187" s="103">
        <v>8</v>
      </c>
      <c r="D187" s="102">
        <v>15</v>
      </c>
      <c r="E187" s="82"/>
      <c r="F187" s="131">
        <v>1.9</v>
      </c>
      <c r="G187" s="131">
        <v>9.98</v>
      </c>
      <c r="H187" s="82"/>
      <c r="I187" s="131">
        <v>18.7</v>
      </c>
      <c r="J187" s="134">
        <v>31.7</v>
      </c>
      <c r="K187" s="82"/>
      <c r="L187" s="82"/>
      <c r="M187" s="82"/>
      <c r="N187" s="137">
        <v>4.632125003598043</v>
      </c>
      <c r="O187" s="82"/>
      <c r="P187" s="82"/>
      <c r="Q187" s="82"/>
      <c r="R187" s="140"/>
      <c r="S187" s="137">
        <v>48.499403019030652</v>
      </c>
      <c r="T187" s="137">
        <v>1.4598648809523809</v>
      </c>
      <c r="U187" s="137">
        <v>0.03</v>
      </c>
      <c r="V187" s="85"/>
      <c r="W187" s="85"/>
      <c r="X187" s="85"/>
      <c r="Y187" s="102">
        <f t="shared" si="69"/>
        <v>18.7</v>
      </c>
      <c r="Z187" s="102">
        <f t="shared" si="70"/>
        <v>291.84999999999997</v>
      </c>
      <c r="AA187" s="102">
        <f t="shared" si="71"/>
        <v>31.7</v>
      </c>
      <c r="AB187" s="102">
        <f t="shared" si="72"/>
        <v>9.98</v>
      </c>
      <c r="AC187" s="104">
        <f t="shared" si="73"/>
        <v>7.7057857661767066</v>
      </c>
      <c r="AD187" s="102">
        <f t="shared" si="74"/>
        <v>1.2951307371930307</v>
      </c>
      <c r="AE187" s="105">
        <f t="shared" si="75"/>
        <v>1.9</v>
      </c>
      <c r="AF187" s="102">
        <f t="shared" si="76"/>
        <v>4.632125003598043</v>
      </c>
      <c r="AG187" s="105">
        <f t="shared" si="77"/>
        <v>1.4598648809523809</v>
      </c>
      <c r="AH187" s="105">
        <f t="shared" si="78"/>
        <v>0.03</v>
      </c>
      <c r="AI187" s="102">
        <f t="shared" ref="AI187" si="83">IF(Y187=" ", " ", IF(Y187&gt;0, SUM(AG187:AH187)))</f>
        <v>1.4898648809523809</v>
      </c>
      <c r="AJ187" s="106">
        <f t="shared" si="80"/>
        <v>48.499403019030652</v>
      </c>
      <c r="AK187" s="107">
        <f t="shared" si="81"/>
        <v>43.867278015432611</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303</v>
      </c>
      <c r="B188" s="102">
        <v>2022</v>
      </c>
      <c r="C188" s="132">
        <v>8</v>
      </c>
      <c r="D188" s="82">
        <v>15</v>
      </c>
      <c r="E188" s="85"/>
      <c r="F188" s="131">
        <v>1.9</v>
      </c>
      <c r="G188" s="131">
        <v>9.98</v>
      </c>
      <c r="H188" s="85"/>
      <c r="I188" s="131">
        <v>18.7</v>
      </c>
      <c r="J188" s="224">
        <v>31.6</v>
      </c>
      <c r="K188" s="85"/>
      <c r="L188" s="85"/>
      <c r="M188" s="85"/>
      <c r="N188" s="137" t="s">
        <v>763</v>
      </c>
      <c r="O188" s="85"/>
      <c r="P188" s="85"/>
      <c r="Q188" s="85"/>
      <c r="R188" s="140"/>
      <c r="S188" s="137" t="s">
        <v>763</v>
      </c>
      <c r="T188" s="137" t="s">
        <v>763</v>
      </c>
      <c r="U188" s="137" t="s">
        <v>763</v>
      </c>
      <c r="V188" s="85"/>
      <c r="W188" s="85"/>
      <c r="X188" s="85"/>
      <c r="Y188" s="85">
        <f t="shared" si="69"/>
        <v>18.7</v>
      </c>
      <c r="Z188" s="82">
        <f t="shared" si="70"/>
        <v>291.84999999999997</v>
      </c>
      <c r="AA188" s="85">
        <f t="shared" si="71"/>
        <v>31.6</v>
      </c>
      <c r="AB188" s="85">
        <f t="shared" si="72"/>
        <v>9.98</v>
      </c>
      <c r="AC188" s="110">
        <f t="shared" si="73"/>
        <v>7.7103806317668937</v>
      </c>
      <c r="AD188" s="82">
        <f t="shared" si="74"/>
        <v>1.2943589268319955</v>
      </c>
      <c r="AE188" s="111">
        <f t="shared" si="75"/>
        <v>1.9</v>
      </c>
      <c r="AF188" s="82" t="str">
        <f t="shared" si="76"/>
        <v>NS</v>
      </c>
      <c r="AG188" s="111" t="str">
        <f t="shared" si="77"/>
        <v>NS</v>
      </c>
      <c r="AH188" s="111" t="str">
        <f t="shared" si="78"/>
        <v>NS</v>
      </c>
      <c r="AI188" s="102"/>
      <c r="AJ188" s="112" t="str">
        <f t="shared" si="80"/>
        <v>NS</v>
      </c>
      <c r="AK188" s="113" t="e">
        <f t="shared" si="81"/>
        <v>#VALUE!</v>
      </c>
      <c r="AL188" s="82"/>
      <c r="AM188" s="82">
        <f>AD194</f>
        <v>1.2895297177390423</v>
      </c>
      <c r="AN188" s="82">
        <f>AE194</f>
        <v>1.54375</v>
      </c>
      <c r="AO188" s="82">
        <f>AF194</f>
        <v>2.36640890337944</v>
      </c>
      <c r="AP188" s="82">
        <f>AI194</f>
        <v>3.0956978507308621</v>
      </c>
      <c r="AQ188" s="113">
        <f>AK194</f>
        <v>45.004300570669052</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303</v>
      </c>
      <c r="B189" s="102">
        <v>2022</v>
      </c>
      <c r="C189" s="132">
        <v>8</v>
      </c>
      <c r="D189" s="82">
        <v>30</v>
      </c>
      <c r="E189" s="85"/>
      <c r="F189" s="131">
        <v>2</v>
      </c>
      <c r="G189" s="131">
        <v>9.83</v>
      </c>
      <c r="H189" s="85"/>
      <c r="I189" s="131">
        <v>23.6</v>
      </c>
      <c r="J189" s="134">
        <v>31.2</v>
      </c>
      <c r="K189" s="85"/>
      <c r="L189" s="85"/>
      <c r="M189" s="85"/>
      <c r="N189" s="137" t="s">
        <v>763</v>
      </c>
      <c r="O189" s="85"/>
      <c r="P189" s="85"/>
      <c r="Q189" s="85"/>
      <c r="R189" s="140"/>
      <c r="S189" s="137" t="s">
        <v>763</v>
      </c>
      <c r="T189" s="137" t="s">
        <v>763</v>
      </c>
      <c r="U189" s="137" t="s">
        <v>763</v>
      </c>
      <c r="V189" s="85"/>
      <c r="W189" s="85"/>
      <c r="X189" s="85"/>
      <c r="Y189" s="85">
        <f t="shared" si="69"/>
        <v>23.6</v>
      </c>
      <c r="Z189" s="82">
        <f t="shared" si="70"/>
        <v>296.75</v>
      </c>
      <c r="AA189" s="85">
        <f t="shared" si="71"/>
        <v>31.2</v>
      </c>
      <c r="AB189" s="85">
        <f t="shared" si="72"/>
        <v>9.83</v>
      </c>
      <c r="AC189" s="110">
        <f t="shared" si="73"/>
        <v>7.0655336945069349</v>
      </c>
      <c r="AD189" s="82">
        <f t="shared" si="74"/>
        <v>1.3912607914731603</v>
      </c>
      <c r="AE189" s="111">
        <f t="shared" si="75"/>
        <v>2</v>
      </c>
      <c r="AF189" s="82" t="str">
        <f t="shared" si="76"/>
        <v>NS</v>
      </c>
      <c r="AG189" s="111" t="str">
        <f t="shared" si="77"/>
        <v>NS</v>
      </c>
      <c r="AH189" s="111" t="str">
        <f t="shared" si="78"/>
        <v>NS</v>
      </c>
      <c r="AI189" s="82"/>
      <c r="AJ189" s="112" t="str">
        <f t="shared" si="80"/>
        <v>NS</v>
      </c>
      <c r="AK189" s="113" t="e">
        <f t="shared" si="81"/>
        <v>#VALUE!</v>
      </c>
      <c r="AL189" s="85"/>
      <c r="AM189" s="82"/>
      <c r="AN189" s="82"/>
      <c r="AO189" s="82"/>
      <c r="AP189" s="85"/>
      <c r="AQ189" s="82"/>
      <c r="AR189" s="82"/>
      <c r="AS189" s="115">
        <f>((LN(AM188)-LN(0.4))/(LN(0.9)-LN(0.4))*100)</f>
        <v>144.34883550758454</v>
      </c>
      <c r="AT189" s="120">
        <f>((LN(AN188)-LN(0.6))/(LN(3)-LN(0.6))*100)</f>
        <v>58.718645674928219</v>
      </c>
      <c r="AU189" s="115">
        <f>((LN(AO188)-LN(10))/(LN(1)-LN(10))*100)</f>
        <v>62.591020935407634</v>
      </c>
      <c r="AV189" s="115">
        <f>((LN(AP188)-LN(10))/(LN(3)-LN(10))*100)</f>
        <v>97.391878890385868</v>
      </c>
      <c r="AW189" s="115">
        <f>((LN(AQ188)-LN(43))/(LN(20)-LN(43))*100)</f>
        <v>-5.9516462011199147</v>
      </c>
      <c r="AX189" s="82"/>
      <c r="AY189" s="82"/>
      <c r="AZ189" s="82"/>
      <c r="BA189" s="82"/>
      <c r="BB189" s="82"/>
    </row>
    <row r="190" spans="1:54" ht="16" x14ac:dyDescent="0.2">
      <c r="A190" s="101" t="s">
        <v>303</v>
      </c>
      <c r="B190" s="102">
        <v>2022</v>
      </c>
      <c r="C190" s="132">
        <v>8</v>
      </c>
      <c r="D190" s="82">
        <v>30</v>
      </c>
      <c r="E190" s="85"/>
      <c r="F190" s="131">
        <v>2</v>
      </c>
      <c r="G190" s="131">
        <v>9.83</v>
      </c>
      <c r="H190" s="85"/>
      <c r="I190" s="131">
        <v>23.6</v>
      </c>
      <c r="J190" s="134">
        <v>30.7</v>
      </c>
      <c r="K190" s="85"/>
      <c r="L190" s="85"/>
      <c r="M190" s="85"/>
      <c r="N190" s="137">
        <v>0.95240393525801381</v>
      </c>
      <c r="O190" s="85"/>
      <c r="P190" s="85"/>
      <c r="Q190" s="85"/>
      <c r="R190" s="140"/>
      <c r="S190" s="137">
        <v>47.884464925163023</v>
      </c>
      <c r="T190" s="137">
        <v>1.1635791666666668</v>
      </c>
      <c r="U190" s="137">
        <v>0.54399999999999982</v>
      </c>
      <c r="V190" s="85"/>
      <c r="W190" s="85"/>
      <c r="X190" s="85"/>
      <c r="Y190" s="85">
        <f t="shared" si="69"/>
        <v>23.6</v>
      </c>
      <c r="Z190" s="82">
        <f t="shared" si="70"/>
        <v>296.75</v>
      </c>
      <c r="AA190" s="85">
        <f t="shared" si="71"/>
        <v>30.7</v>
      </c>
      <c r="AB190" s="85">
        <f t="shared" si="72"/>
        <v>9.83</v>
      </c>
      <c r="AC190" s="110">
        <f t="shared" si="73"/>
        <v>7.0858859448492097</v>
      </c>
      <c r="AD190" s="82">
        <f t="shared" si="74"/>
        <v>1.3872647790987251</v>
      </c>
      <c r="AE190" s="111">
        <f t="shared" si="75"/>
        <v>2</v>
      </c>
      <c r="AF190" s="82">
        <f t="shared" si="76"/>
        <v>0.95240393525801381</v>
      </c>
      <c r="AG190" s="111">
        <f t="shared" si="77"/>
        <v>1.1635791666666668</v>
      </c>
      <c r="AH190" s="111">
        <f t="shared" si="78"/>
        <v>0.54399999999999982</v>
      </c>
      <c r="AI190" s="102">
        <f t="shared" ref="AI190" si="84">IF(Y190=" ", " ", IF(Y190&gt;0, SUM(AG190:AH190)))</f>
        <v>1.7075791666666666</v>
      </c>
      <c r="AJ190" s="112">
        <f t="shared" si="80"/>
        <v>47.884464925163023</v>
      </c>
      <c r="AK190" s="113">
        <f t="shared" si="81"/>
        <v>46.932060989905011</v>
      </c>
      <c r="AL190" s="82"/>
      <c r="AM190" s="85"/>
      <c r="AN190" s="85"/>
      <c r="AO190" s="85"/>
      <c r="AP190" s="128" t="s">
        <v>1237</v>
      </c>
      <c r="AQ190" s="85"/>
      <c r="AR190" s="82"/>
      <c r="AS190" s="82">
        <f>IF(AS189&gt;100, 100, IF(AS189&lt;0, 0, AS189))</f>
        <v>100</v>
      </c>
      <c r="AT190" s="82">
        <f t="shared" ref="AT190:AW190" si="85">IF(AT189&gt;100, 100, IF(AT189&lt;0, 0, AT189))</f>
        <v>58.718645674928219</v>
      </c>
      <c r="AU190" s="82">
        <f t="shared" si="85"/>
        <v>62.591020935407634</v>
      </c>
      <c r="AV190" s="82">
        <f t="shared" si="85"/>
        <v>97.391878890385868</v>
      </c>
      <c r="AW190" s="82">
        <f t="shared" si="85"/>
        <v>0</v>
      </c>
      <c r="AX190" s="129">
        <f>AVERAGE(AS190:AW190)</f>
        <v>63.740309100144351</v>
      </c>
      <c r="AY190" s="84"/>
      <c r="AZ190" s="84"/>
      <c r="BA190" s="84" t="str">
        <f>IF(AX190&gt;65, "Acceptable; Ongoing Protection is Required", "Unacceptable; Immediate Restoration is Required")</f>
        <v>Unacceptable; Immediate Restoration is Required</v>
      </c>
      <c r="BB190" s="82"/>
    </row>
    <row r="191" spans="1:54" ht="16" x14ac:dyDescent="0.2">
      <c r="A191" s="101" t="s">
        <v>303</v>
      </c>
      <c r="B191" s="102">
        <v>2022</v>
      </c>
      <c r="C191" s="132">
        <v>8</v>
      </c>
      <c r="D191" s="82">
        <v>30</v>
      </c>
      <c r="E191" s="85"/>
      <c r="F191" s="131">
        <v>2</v>
      </c>
      <c r="G191" s="131">
        <v>9.83</v>
      </c>
      <c r="H191" s="85"/>
      <c r="I191" s="131">
        <v>23.6</v>
      </c>
      <c r="J191" s="134">
        <v>32</v>
      </c>
      <c r="K191" s="85"/>
      <c r="L191" s="85"/>
      <c r="M191" s="85"/>
      <c r="N191" s="137" t="s">
        <v>763</v>
      </c>
      <c r="O191" s="85"/>
      <c r="P191" s="85"/>
      <c r="Q191" s="85"/>
      <c r="R191" s="140"/>
      <c r="S191" s="137" t="s">
        <v>763</v>
      </c>
      <c r="T191" s="137" t="s">
        <v>763</v>
      </c>
      <c r="U191" s="137" t="s">
        <v>763</v>
      </c>
      <c r="V191" s="85"/>
      <c r="W191" s="85"/>
      <c r="X191" s="85"/>
      <c r="Y191" s="85">
        <f t="shared" si="69"/>
        <v>23.6</v>
      </c>
      <c r="Z191" s="82">
        <f t="shared" si="70"/>
        <v>296.75</v>
      </c>
      <c r="AA191" s="85">
        <f t="shared" si="71"/>
        <v>32</v>
      </c>
      <c r="AB191" s="85">
        <f t="shared" si="72"/>
        <v>9.83</v>
      </c>
      <c r="AC191" s="110">
        <f t="shared" si="73"/>
        <v>7.0330916130266754</v>
      </c>
      <c r="AD191" s="82">
        <f t="shared" si="74"/>
        <v>1.3976783669066528</v>
      </c>
      <c r="AE191" s="111">
        <f t="shared" si="75"/>
        <v>2</v>
      </c>
      <c r="AF191" s="82" t="str">
        <f t="shared" si="76"/>
        <v>NS</v>
      </c>
      <c r="AG191" s="111" t="str">
        <f t="shared" si="77"/>
        <v>NS</v>
      </c>
      <c r="AH191" s="111" t="str">
        <f t="shared" si="78"/>
        <v>NS</v>
      </c>
      <c r="AI191" s="82"/>
      <c r="AJ191" s="112" t="str">
        <f t="shared" si="80"/>
        <v>NS</v>
      </c>
      <c r="AK191" s="113" t="e">
        <f t="shared" si="81"/>
        <v>#VALUE!</v>
      </c>
      <c r="AL191" s="85"/>
      <c r="AM191" s="85"/>
      <c r="AN191" s="85"/>
      <c r="AO191" s="85"/>
      <c r="AP191" s="85"/>
      <c r="AQ191" s="85"/>
      <c r="AR191" s="85"/>
      <c r="AS191" s="85"/>
      <c r="AT191" s="85"/>
      <c r="AU191" s="85"/>
      <c r="AV191" s="85"/>
      <c r="AW191" s="126" t="s">
        <v>1238</v>
      </c>
      <c r="AX191" s="126">
        <f>AVERAGE(AS190:AW190)</f>
        <v>63.740309100144351</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6,AD179:AD191)</f>
        <v>1.2895297177390423</v>
      </c>
      <c r="AE194" s="84">
        <f>_xlfn.AGGREGATE(1, 6,AE180:AE191)</f>
        <v>1.54375</v>
      </c>
      <c r="AF194" s="84">
        <f>_xlfn.AGGREGATE(1, 6,AF180:AF191)</f>
        <v>2.36640890337944</v>
      </c>
      <c r="AG194" s="82"/>
      <c r="AH194" s="82"/>
      <c r="AI194" s="84">
        <f>_xlfn.AGGREGATE(1, 6,AI180:AI191)</f>
        <v>3.0956978507308621</v>
      </c>
      <c r="AJ194" s="82"/>
      <c r="AK194" s="84">
        <f>_xlfn.AGGREGATE(1, 6,AK179:AK191)</f>
        <v>45.004300570669052</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AVERAGE(AD179:AD186)</f>
        <v>#VALUE!</v>
      </c>
      <c r="AE195" s="126">
        <f>AVERAGE(AE179:AE191)</f>
        <v>1.54375</v>
      </c>
      <c r="AF195" s="126">
        <f>AVERAGE(AF179:AF191)</f>
        <v>2.36640890337944</v>
      </c>
      <c r="AG195" s="126"/>
      <c r="AH195" s="126"/>
      <c r="AI195" s="126">
        <f>AVERAGE(AI179:AI191)</f>
        <v>3.0956978507308621</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61.011957857054583</v>
      </c>
      <c r="D201" s="15"/>
      <c r="E201" s="15"/>
      <c r="F201" s="15"/>
      <c r="G201" s="15"/>
      <c r="H201" s="15"/>
      <c r="I201" s="15"/>
    </row>
    <row r="202" spans="1:54" ht="16" x14ac:dyDescent="0.2">
      <c r="A202" s="15"/>
      <c r="B202">
        <v>2019</v>
      </c>
      <c r="C202" s="234">
        <f>AX69</f>
        <v>59.629628918568379</v>
      </c>
      <c r="D202" s="15"/>
      <c r="E202" s="15"/>
      <c r="F202" s="15"/>
      <c r="G202" s="15"/>
      <c r="H202" s="15"/>
      <c r="I202" s="15"/>
    </row>
    <row r="203" spans="1:54" ht="16" x14ac:dyDescent="0.2">
      <c r="A203" s="15"/>
      <c r="B203" s="15">
        <v>2020</v>
      </c>
      <c r="C203" s="228">
        <f>AX111</f>
        <v>58.098313853198441</v>
      </c>
      <c r="D203" s="15"/>
      <c r="E203" s="15"/>
      <c r="F203" s="15"/>
      <c r="G203" s="15"/>
      <c r="H203" s="15"/>
      <c r="I203" s="15"/>
    </row>
    <row r="204" spans="1:54" ht="16" x14ac:dyDescent="0.2">
      <c r="A204" s="15"/>
      <c r="B204" s="15">
        <v>2021</v>
      </c>
      <c r="C204" s="228">
        <f>AX150</f>
        <v>74.717946814744707</v>
      </c>
      <c r="D204" s="15"/>
      <c r="E204" s="15"/>
      <c r="F204" s="15"/>
      <c r="G204" s="15"/>
      <c r="H204" s="15"/>
      <c r="I204" s="15"/>
    </row>
    <row r="205" spans="1:54" ht="16" x14ac:dyDescent="0.2">
      <c r="A205" s="15"/>
      <c r="B205" s="15">
        <v>2022</v>
      </c>
      <c r="C205" s="228">
        <f>AX190</f>
        <v>63.740309100144351</v>
      </c>
      <c r="D205" s="15"/>
      <c r="E205" s="15"/>
      <c r="F205" s="15"/>
      <c r="G205" s="15"/>
      <c r="H205" s="15"/>
      <c r="I205" s="15"/>
    </row>
    <row r="206" spans="1:54" ht="16" x14ac:dyDescent="0.2">
      <c r="A206" s="28" t="s">
        <v>1254</v>
      </c>
      <c r="B206" s="28"/>
      <c r="C206" s="230">
        <f>AVERAGE(C201:C205)</f>
        <v>63.439631308742094</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63.439631308742094</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28" priority="5">
      <formula>_xlfn.NUMBERVALUE($Y18)&gt;0</formula>
    </cfRule>
  </conditionalFormatting>
  <conditionalFormatting sqref="A57:AB57 AE57:AK58 W58:AB58">
    <cfRule type="expression" dxfId="127" priority="11">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26" priority="20">
      <formula>_xlfn.NUMBERVALUE($Y97)&gt;0</formula>
    </cfRule>
  </conditionalFormatting>
  <conditionalFormatting sqref="V22:AK33">
    <cfRule type="expression" dxfId="125" priority="1">
      <formula>_xlfn.NUMBERVALUE($Y22)&gt;0</formula>
    </cfRule>
  </conditionalFormatting>
  <conditionalFormatting sqref="V61:AK72">
    <cfRule type="expression" dxfId="124" priority="6">
      <formula>_xlfn.NUMBERVALUE($Y61)&gt;0</formula>
    </cfRule>
  </conditionalFormatting>
  <conditionalFormatting sqref="AC35:AK37">
    <cfRule type="expression" dxfId="123" priority="3">
      <formula>_xlfn.NUMBERVALUE($Y35)&gt;0</formula>
    </cfRule>
  </conditionalFormatting>
  <conditionalFormatting sqref="AC74:AK76">
    <cfRule type="expression" dxfId="122" priority="9">
      <formula>_xlfn.NUMBERVALUE($Y74)&gt;0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9B771-0DE8-4E06-B351-1E49C7900F6C}">
  <dimension ref="A1:BE222"/>
  <sheetViews>
    <sheetView topLeftCell="A199" workbookViewId="0">
      <selection activeCell="C221" sqref="C221"/>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307</v>
      </c>
      <c r="C4" t="s">
        <v>757</v>
      </c>
      <c r="E4" s="167">
        <v>43297</v>
      </c>
      <c r="F4" t="s">
        <v>777</v>
      </c>
      <c r="G4" t="s">
        <v>790</v>
      </c>
      <c r="H4">
        <v>0</v>
      </c>
      <c r="I4" t="s">
        <v>760</v>
      </c>
      <c r="J4" s="326">
        <v>0.42986111111111108</v>
      </c>
      <c r="K4">
        <v>1</v>
      </c>
      <c r="L4">
        <v>1</v>
      </c>
      <c r="M4" t="s">
        <v>757</v>
      </c>
      <c r="N4" t="s">
        <v>791</v>
      </c>
      <c r="O4" s="131">
        <v>25.2</v>
      </c>
      <c r="P4" s="131">
        <v>8.36</v>
      </c>
      <c r="Q4" s="68">
        <v>1.89</v>
      </c>
      <c r="R4" s="68">
        <v>1.65</v>
      </c>
      <c r="S4" s="131">
        <v>1.77</v>
      </c>
      <c r="T4" s="68">
        <v>2.1</v>
      </c>
      <c r="U4" s="76">
        <v>0.84285714285714286</v>
      </c>
      <c r="V4" s="68">
        <v>0.15</v>
      </c>
      <c r="W4" s="77">
        <v>0.3125</v>
      </c>
      <c r="X4" s="68">
        <v>24.6</v>
      </c>
      <c r="Y4" s="68">
        <v>6.55</v>
      </c>
      <c r="Z4" s="320">
        <v>5.523226558851559</v>
      </c>
      <c r="AA4" s="321">
        <v>0.80300000000000005</v>
      </c>
      <c r="AB4" s="226">
        <v>29.9</v>
      </c>
      <c r="AC4" s="204">
        <v>46.5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307</v>
      </c>
      <c r="C5" t="s">
        <v>764</v>
      </c>
      <c r="E5" s="167">
        <v>43297</v>
      </c>
      <c r="F5" t="s">
        <v>777</v>
      </c>
      <c r="G5" t="s">
        <v>790</v>
      </c>
      <c r="H5">
        <v>0</v>
      </c>
      <c r="I5" t="s">
        <v>760</v>
      </c>
      <c r="J5" s="326">
        <v>0.42986111111111108</v>
      </c>
      <c r="K5">
        <v>1</v>
      </c>
      <c r="L5">
        <v>1</v>
      </c>
      <c r="M5" t="s">
        <v>757</v>
      </c>
      <c r="N5" t="s">
        <v>791</v>
      </c>
      <c r="O5" s="131">
        <v>25.2</v>
      </c>
      <c r="P5" s="131">
        <v>8.36</v>
      </c>
      <c r="Q5" s="68">
        <v>1.89</v>
      </c>
      <c r="R5" s="68">
        <v>1.65</v>
      </c>
      <c r="S5" s="131">
        <v>1.77</v>
      </c>
      <c r="T5" s="68">
        <v>2.1</v>
      </c>
      <c r="U5" s="76">
        <v>0.84285714285714286</v>
      </c>
      <c r="V5" s="68">
        <v>1</v>
      </c>
      <c r="W5" s="77">
        <v>0.31388888888888888</v>
      </c>
      <c r="X5" s="68">
        <v>24.9</v>
      </c>
      <c r="Y5" s="68">
        <v>6.19</v>
      </c>
      <c r="Z5" s="320">
        <v>5.1978532209744248</v>
      </c>
      <c r="AA5" s="321">
        <v>0.75</v>
      </c>
      <c r="AB5" s="226">
        <v>30.7</v>
      </c>
      <c r="AC5" s="204">
        <v>47.5</v>
      </c>
      <c r="AD5" s="72">
        <v>0.29452054794520544</v>
      </c>
      <c r="AE5" s="72">
        <v>0.73299319727891143</v>
      </c>
      <c r="AF5" s="72">
        <v>0.29326396495071194</v>
      </c>
      <c r="AG5" s="137">
        <v>1.0262571622296233</v>
      </c>
      <c r="AH5" s="75">
        <v>14.332594878586704</v>
      </c>
      <c r="AI5" s="75">
        <v>15.358852040816327</v>
      </c>
      <c r="AJ5" s="72">
        <v>71.608939942028726</v>
      </c>
      <c r="AK5" s="72">
        <v>9.7549386729233696</v>
      </c>
      <c r="AL5" s="72">
        <v>7.340788327126293</v>
      </c>
      <c r="AM5" s="322">
        <v>24.087533551510074</v>
      </c>
      <c r="AN5" s="323">
        <v>25.113790713739697</v>
      </c>
      <c r="AO5" s="137">
        <v>2.1208101265822785</v>
      </c>
      <c r="AP5" s="137">
        <v>6.2516165400843882</v>
      </c>
      <c r="AQ5" s="72">
        <v>0.25330889251331501</v>
      </c>
      <c r="AR5" s="72">
        <v>8.3724266666666658</v>
      </c>
      <c r="AV5" s="69"/>
      <c r="AX5" s="322"/>
      <c r="AY5" s="322"/>
    </row>
    <row r="6" spans="1:53" x14ac:dyDescent="0.2">
      <c r="A6" t="s">
        <v>756</v>
      </c>
      <c r="B6" t="s">
        <v>307</v>
      </c>
      <c r="C6" t="s">
        <v>765</v>
      </c>
      <c r="E6" s="167">
        <v>43297</v>
      </c>
      <c r="F6" t="s">
        <v>777</v>
      </c>
      <c r="G6" t="s">
        <v>790</v>
      </c>
      <c r="H6">
        <v>0</v>
      </c>
      <c r="I6" t="s">
        <v>760</v>
      </c>
      <c r="J6" s="326">
        <v>0.42986111111111108</v>
      </c>
      <c r="K6">
        <v>1</v>
      </c>
      <c r="L6">
        <v>1</v>
      </c>
      <c r="M6" t="s">
        <v>757</v>
      </c>
      <c r="N6" t="s">
        <v>791</v>
      </c>
      <c r="O6" s="131">
        <v>25.2</v>
      </c>
      <c r="P6" s="131">
        <v>8.36</v>
      </c>
      <c r="Q6" s="68">
        <v>1.89</v>
      </c>
      <c r="R6" s="68">
        <v>1.65</v>
      </c>
      <c r="S6" s="131">
        <v>1.77</v>
      </c>
      <c r="T6" s="68">
        <v>2.1</v>
      </c>
      <c r="U6" s="76">
        <v>0.84285714285714286</v>
      </c>
      <c r="V6" s="68">
        <v>1.5</v>
      </c>
      <c r="W6" s="77">
        <v>0.31527777777777777</v>
      </c>
      <c r="X6" s="68">
        <v>24.9</v>
      </c>
      <c r="Y6" s="68">
        <v>6.11</v>
      </c>
      <c r="Z6" s="320">
        <v>5.1394416601630537</v>
      </c>
      <c r="AA6" s="321">
        <v>0.74199999999999999</v>
      </c>
      <c r="AB6" s="226">
        <v>30.4</v>
      </c>
      <c r="AC6" s="204">
        <v>47.2</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307</v>
      </c>
      <c r="C7" t="s">
        <v>757</v>
      </c>
      <c r="E7" s="167">
        <v>43312</v>
      </c>
      <c r="F7" t="s">
        <v>777</v>
      </c>
      <c r="G7" t="s">
        <v>790</v>
      </c>
      <c r="H7">
        <v>0</v>
      </c>
      <c r="I7" t="s">
        <v>760</v>
      </c>
      <c r="J7" s="326">
        <v>0.4381944444444445</v>
      </c>
      <c r="K7">
        <v>2</v>
      </c>
      <c r="L7">
        <v>1</v>
      </c>
      <c r="M7" t="s">
        <v>812</v>
      </c>
      <c r="N7" t="s">
        <v>816</v>
      </c>
      <c r="O7" s="131">
        <v>23.8</v>
      </c>
      <c r="P7" s="131">
        <v>8.3000000000000007</v>
      </c>
      <c r="Q7" s="68">
        <v>1.95</v>
      </c>
      <c r="R7" s="68">
        <v>1.95</v>
      </c>
      <c r="S7" s="131">
        <v>1.95</v>
      </c>
      <c r="T7" s="68">
        <v>1.95</v>
      </c>
      <c r="U7" s="76">
        <v>1</v>
      </c>
      <c r="V7" s="68">
        <v>0.15</v>
      </c>
      <c r="W7" s="77">
        <v>0.29444444444444445</v>
      </c>
      <c r="X7" s="68">
        <v>25.5</v>
      </c>
      <c r="Y7" s="68">
        <v>5.71</v>
      </c>
      <c r="Z7" s="320">
        <v>4.8256221021225141</v>
      </c>
      <c r="AA7" s="321">
        <v>0.68100000000000005</v>
      </c>
      <c r="AB7" s="205">
        <v>29.7</v>
      </c>
      <c r="AC7" s="171">
        <v>46.2</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307</v>
      </c>
      <c r="C8" t="s">
        <v>764</v>
      </c>
      <c r="E8" s="167">
        <v>43312</v>
      </c>
      <c r="F8" t="s">
        <v>777</v>
      </c>
      <c r="G8" t="s">
        <v>790</v>
      </c>
      <c r="H8">
        <v>0</v>
      </c>
      <c r="I8" t="s">
        <v>760</v>
      </c>
      <c r="J8" s="326">
        <v>0.4381944444444445</v>
      </c>
      <c r="K8">
        <v>2</v>
      </c>
      <c r="L8">
        <v>1</v>
      </c>
      <c r="M8" t="s">
        <v>812</v>
      </c>
      <c r="N8" t="s">
        <v>816</v>
      </c>
      <c r="O8" s="131">
        <v>23.8</v>
      </c>
      <c r="P8" s="131">
        <v>8.3000000000000007</v>
      </c>
      <c r="Q8" s="68">
        <v>1.95</v>
      </c>
      <c r="R8" s="68">
        <v>1.95</v>
      </c>
      <c r="S8" s="131">
        <v>1.95</v>
      </c>
      <c r="T8" s="68">
        <v>1.95</v>
      </c>
      <c r="U8" s="76">
        <v>1</v>
      </c>
      <c r="V8" s="68">
        <v>0.98</v>
      </c>
      <c r="W8" s="77">
        <v>0.29652777777777778</v>
      </c>
      <c r="X8" s="68">
        <v>25.9</v>
      </c>
      <c r="Y8" s="68">
        <v>5.9</v>
      </c>
      <c r="Z8" s="320">
        <v>4.9688731412002021</v>
      </c>
      <c r="AA8" s="321">
        <v>0.71799999999999997</v>
      </c>
      <c r="AB8" s="205">
        <v>30.4</v>
      </c>
      <c r="AC8" s="171">
        <v>47.1</v>
      </c>
      <c r="AD8" s="72">
        <v>0.70864784847603002</v>
      </c>
      <c r="AE8" s="72">
        <v>0.21846116178000918</v>
      </c>
      <c r="AF8" s="72">
        <v>0.19178532311062432</v>
      </c>
      <c r="AG8" s="137">
        <v>0.41024648489063353</v>
      </c>
      <c r="AH8" s="75">
        <v>16.766207596742021</v>
      </c>
      <c r="AI8" s="75">
        <v>17.176454081632656</v>
      </c>
      <c r="AJ8" s="72">
        <v>52.288297107669813</v>
      </c>
      <c r="AK8" s="72">
        <v>7.803950938338696</v>
      </c>
      <c r="AL8" s="72">
        <v>6.700233961081377</v>
      </c>
      <c r="AM8" s="322">
        <v>24.570158535080715</v>
      </c>
      <c r="AN8" s="323">
        <v>24.98040501997135</v>
      </c>
      <c r="AO8" s="137">
        <v>2.9546329113924044</v>
      </c>
      <c r="AP8" s="137">
        <v>7.3581537552742633</v>
      </c>
      <c r="AQ8" s="72">
        <v>0.28650189390055619</v>
      </c>
      <c r="AR8" s="72">
        <v>10.312786666666668</v>
      </c>
      <c r="AV8" s="324"/>
      <c r="AW8" s="325"/>
      <c r="AX8" s="204"/>
      <c r="AY8" s="204"/>
      <c r="AZ8" s="204"/>
      <c r="BA8" s="204"/>
    </row>
    <row r="9" spans="1:53" x14ac:dyDescent="0.2">
      <c r="A9" t="s">
        <v>756</v>
      </c>
      <c r="B9" t="s">
        <v>307</v>
      </c>
      <c r="C9" t="s">
        <v>765</v>
      </c>
      <c r="E9" s="167">
        <v>43312</v>
      </c>
      <c r="F9" t="s">
        <v>777</v>
      </c>
      <c r="G9" t="s">
        <v>790</v>
      </c>
      <c r="H9">
        <v>0</v>
      </c>
      <c r="I9" t="s">
        <v>760</v>
      </c>
      <c r="J9" s="326">
        <v>0.4381944444444445</v>
      </c>
      <c r="K9">
        <v>2</v>
      </c>
      <c r="L9">
        <v>1</v>
      </c>
      <c r="M9" t="s">
        <v>812</v>
      </c>
      <c r="N9" t="s">
        <v>816</v>
      </c>
      <c r="O9" s="131">
        <v>23.8</v>
      </c>
      <c r="P9" s="131">
        <v>8.3000000000000007</v>
      </c>
      <c r="Q9" s="68">
        <v>1.95</v>
      </c>
      <c r="R9" s="68">
        <v>1.95</v>
      </c>
      <c r="S9" s="131">
        <v>1.95</v>
      </c>
      <c r="T9" s="68">
        <v>1.95</v>
      </c>
      <c r="U9" s="76">
        <v>1</v>
      </c>
      <c r="V9" s="68">
        <v>1.45</v>
      </c>
      <c r="W9" s="77">
        <v>0.29791666666666666</v>
      </c>
      <c r="X9" s="68">
        <v>25.7</v>
      </c>
      <c r="Y9" s="68">
        <v>5.28</v>
      </c>
      <c r="Z9" s="320">
        <v>4.4305751463572349</v>
      </c>
      <c r="AA9" s="321">
        <v>0.64400000000000002</v>
      </c>
      <c r="AB9" s="205">
        <v>31</v>
      </c>
      <c r="AC9" s="171">
        <v>48</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307</v>
      </c>
      <c r="C10" t="s">
        <v>757</v>
      </c>
      <c r="E10" s="167">
        <v>43326</v>
      </c>
      <c r="F10" t="s">
        <v>777</v>
      </c>
      <c r="G10" t="s">
        <v>790</v>
      </c>
      <c r="H10">
        <v>1</v>
      </c>
      <c r="I10" t="s">
        <v>760</v>
      </c>
      <c r="J10" s="326">
        <v>0.41388888888888892</v>
      </c>
      <c r="K10">
        <v>2</v>
      </c>
      <c r="L10">
        <v>3</v>
      </c>
      <c r="M10" t="s">
        <v>757</v>
      </c>
      <c r="N10" t="s">
        <v>839</v>
      </c>
      <c r="O10" s="131">
        <v>24.2</v>
      </c>
      <c r="P10" s="131">
        <v>7.19</v>
      </c>
      <c r="Q10" s="68">
        <v>1.45</v>
      </c>
      <c r="R10" s="68">
        <v>1.45</v>
      </c>
      <c r="S10" s="131">
        <v>1.45</v>
      </c>
      <c r="T10" s="68">
        <v>1.6</v>
      </c>
      <c r="U10" s="76">
        <v>0.90624999999999989</v>
      </c>
      <c r="V10" s="68">
        <v>0.15</v>
      </c>
      <c r="W10" s="77">
        <v>0.29097222222222224</v>
      </c>
      <c r="X10" s="68">
        <v>25.1</v>
      </c>
      <c r="Y10" s="68">
        <v>8.81</v>
      </c>
      <c r="Z10" s="320">
        <v>7.5227002287883318</v>
      </c>
      <c r="AA10" s="321">
        <v>0.97599999999999998</v>
      </c>
      <c r="AB10" s="226">
        <v>27.8</v>
      </c>
      <c r="AC10" s="216">
        <v>43.4</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307</v>
      </c>
      <c r="C11" t="s">
        <v>764</v>
      </c>
      <c r="E11" s="167">
        <v>43326</v>
      </c>
      <c r="F11" t="s">
        <v>777</v>
      </c>
      <c r="G11" t="s">
        <v>790</v>
      </c>
      <c r="H11">
        <v>1</v>
      </c>
      <c r="I11" t="s">
        <v>760</v>
      </c>
      <c r="J11" s="326">
        <v>0.41388888888888892</v>
      </c>
      <c r="K11">
        <v>2</v>
      </c>
      <c r="L11">
        <v>3</v>
      </c>
      <c r="M11" t="s">
        <v>757</v>
      </c>
      <c r="N11" t="s">
        <v>839</v>
      </c>
      <c r="O11" s="131">
        <v>24.2</v>
      </c>
      <c r="P11" s="131">
        <v>7.19</v>
      </c>
      <c r="Q11" s="68">
        <v>1.45</v>
      </c>
      <c r="R11" s="68">
        <v>1.45</v>
      </c>
      <c r="S11" s="131">
        <v>1.45</v>
      </c>
      <c r="T11" s="68">
        <v>1.6</v>
      </c>
      <c r="U11" s="76">
        <v>0.90624999999999989</v>
      </c>
      <c r="V11" s="68">
        <v>0.8</v>
      </c>
      <c r="W11" s="77">
        <v>0.29444444444444445</v>
      </c>
      <c r="X11" s="68">
        <v>25.1</v>
      </c>
      <c r="Y11" s="68">
        <v>8</v>
      </c>
      <c r="Z11" s="320">
        <v>6.77308115901553</v>
      </c>
      <c r="AA11" s="321">
        <v>0.875</v>
      </c>
      <c r="AB11" s="226">
        <v>29.3</v>
      </c>
      <c r="AC11" s="216">
        <v>45.5</v>
      </c>
      <c r="AD11" s="72">
        <v>0.74659123357051616</v>
      </c>
      <c r="AE11" s="72">
        <v>4.0016579547286248</v>
      </c>
      <c r="AF11" s="72">
        <v>0.31281489594742612</v>
      </c>
      <c r="AG11" s="137">
        <v>4.3144728506760508</v>
      </c>
      <c r="AH11" s="75">
        <v>16.921292455446398</v>
      </c>
      <c r="AI11" s="75">
        <v>21.235765306122449</v>
      </c>
      <c r="AJ11" s="72">
        <v>70.346933347737405</v>
      </c>
      <c r="AK11" s="72">
        <v>9.3192568587728761</v>
      </c>
      <c r="AL11" s="72">
        <v>7.5485561149132678</v>
      </c>
      <c r="AM11" s="322">
        <v>26.240549314219273</v>
      </c>
      <c r="AN11" s="323">
        <v>30.555022164895327</v>
      </c>
      <c r="AO11" s="137">
        <v>7.5225316455696216</v>
      </c>
      <c r="AP11" s="137">
        <v>6.2342150210970431</v>
      </c>
      <c r="AQ11" s="72">
        <v>0.54682490183504795</v>
      </c>
      <c r="AR11" s="72">
        <v>13.756746666666665</v>
      </c>
      <c r="AV11" s="69"/>
      <c r="AX11" s="322"/>
      <c r="AY11" s="322"/>
    </row>
    <row r="12" spans="1:53" x14ac:dyDescent="0.2">
      <c r="A12" t="s">
        <v>756</v>
      </c>
      <c r="B12" t="s">
        <v>307</v>
      </c>
      <c r="C12" t="s">
        <v>765</v>
      </c>
      <c r="E12" s="167">
        <v>43326</v>
      </c>
      <c r="F12" t="s">
        <v>777</v>
      </c>
      <c r="G12" t="s">
        <v>790</v>
      </c>
      <c r="H12">
        <v>1</v>
      </c>
      <c r="I12" t="s">
        <v>760</v>
      </c>
      <c r="J12" s="326">
        <v>0.41388888888888892</v>
      </c>
      <c r="K12">
        <v>2</v>
      </c>
      <c r="L12">
        <v>3</v>
      </c>
      <c r="M12" t="s">
        <v>757</v>
      </c>
      <c r="N12" t="s">
        <v>839</v>
      </c>
      <c r="O12" s="131">
        <v>24.2</v>
      </c>
      <c r="P12" s="131">
        <v>7.19</v>
      </c>
      <c r="Q12" s="68">
        <v>1.45</v>
      </c>
      <c r="R12" s="68">
        <v>1.45</v>
      </c>
      <c r="S12" s="131">
        <v>1.45</v>
      </c>
      <c r="T12" s="68">
        <v>1.6</v>
      </c>
      <c r="U12" s="76">
        <v>0.90624999999999989</v>
      </c>
      <c r="V12" s="68">
        <v>1.1000000000000001</v>
      </c>
      <c r="W12" s="77">
        <v>0.29652777777777778</v>
      </c>
      <c r="X12" s="68">
        <v>25.2</v>
      </c>
      <c r="Y12" s="68">
        <v>8.15</v>
      </c>
      <c r="Z12" s="320">
        <v>6.9283770774270321</v>
      </c>
      <c r="AA12" s="321">
        <v>0.878</v>
      </c>
      <c r="AB12" s="226">
        <v>28.6</v>
      </c>
      <c r="AC12" s="216">
        <v>44.6</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307</v>
      </c>
      <c r="C13" t="s">
        <v>757</v>
      </c>
      <c r="E13" s="167">
        <v>43340</v>
      </c>
      <c r="F13" t="s">
        <v>777</v>
      </c>
      <c r="G13" t="s">
        <v>838</v>
      </c>
      <c r="H13">
        <v>1</v>
      </c>
      <c r="I13" t="s">
        <v>760</v>
      </c>
      <c r="J13" s="326">
        <v>0.37777777777777777</v>
      </c>
      <c r="K13">
        <v>2</v>
      </c>
      <c r="L13">
        <v>1</v>
      </c>
      <c r="M13" t="s">
        <v>809</v>
      </c>
      <c r="N13" t="s">
        <v>816</v>
      </c>
      <c r="O13" s="131">
        <v>23.2</v>
      </c>
      <c r="P13" s="131">
        <v>7.44</v>
      </c>
      <c r="Q13" s="68">
        <v>1.7</v>
      </c>
      <c r="R13" s="68">
        <v>1.7</v>
      </c>
      <c r="S13" s="131">
        <v>1.7</v>
      </c>
      <c r="T13" s="68">
        <v>1.7</v>
      </c>
      <c r="U13" s="76">
        <v>1</v>
      </c>
      <c r="V13" s="68">
        <v>0.15</v>
      </c>
      <c r="W13" s="77">
        <v>0.27361111111111108</v>
      </c>
      <c r="X13" s="68">
        <v>24.8</v>
      </c>
      <c r="Y13" s="68">
        <v>6.61</v>
      </c>
      <c r="Z13" s="320">
        <v>5.5258060464383725</v>
      </c>
      <c r="AA13" s="321">
        <v>0.79900000000000004</v>
      </c>
      <c r="AB13" s="205" t="s">
        <v>763</v>
      </c>
      <c r="AC13" s="171" t="s">
        <v>763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307</v>
      </c>
      <c r="C14" t="s">
        <v>764</v>
      </c>
      <c r="E14" s="167">
        <v>43340</v>
      </c>
      <c r="F14" t="s">
        <v>777</v>
      </c>
      <c r="G14" t="s">
        <v>838</v>
      </c>
      <c r="H14">
        <v>1</v>
      </c>
      <c r="I14" t="s">
        <v>760</v>
      </c>
      <c r="J14" s="326">
        <v>0.37777777777777777</v>
      </c>
      <c r="K14">
        <v>2</v>
      </c>
      <c r="L14">
        <v>1</v>
      </c>
      <c r="M14" t="s">
        <v>809</v>
      </c>
      <c r="N14" t="s">
        <v>816</v>
      </c>
      <c r="O14" s="131">
        <v>23.2</v>
      </c>
      <c r="P14" s="131">
        <v>7.44</v>
      </c>
      <c r="Q14" s="68">
        <v>1.7</v>
      </c>
      <c r="R14" s="68">
        <v>1.7</v>
      </c>
      <c r="S14" s="131">
        <v>1.7</v>
      </c>
      <c r="T14" s="68">
        <v>1.7</v>
      </c>
      <c r="U14" s="76">
        <v>1</v>
      </c>
      <c r="V14" s="68">
        <v>0.85</v>
      </c>
      <c r="W14" s="77">
        <v>0.27499999999999997</v>
      </c>
      <c r="X14" s="68">
        <v>24.9</v>
      </c>
      <c r="Y14" s="68">
        <v>6.23</v>
      </c>
      <c r="Z14" s="320">
        <v>5.2403799579076642</v>
      </c>
      <c r="AA14" s="321">
        <v>0.747</v>
      </c>
      <c r="AB14" s="226">
        <v>30.4</v>
      </c>
      <c r="AC14" s="216">
        <v>46.9</v>
      </c>
      <c r="AD14" s="72">
        <v>0.3709058188362328</v>
      </c>
      <c r="AE14" s="72">
        <v>1.6012545980031527</v>
      </c>
      <c r="AF14" s="72">
        <v>0.32817600000000002</v>
      </c>
      <c r="AG14" s="137">
        <v>1.9294305980031528</v>
      </c>
      <c r="AH14" s="75">
        <v>24.000052243949476</v>
      </c>
      <c r="AI14" s="222">
        <v>25.92948284195263</v>
      </c>
      <c r="AJ14" s="72">
        <v>67.851998474971467</v>
      </c>
      <c r="AK14" s="72">
        <v>9.8955668824041521</v>
      </c>
      <c r="AL14" s="72">
        <v>6.856807627223743</v>
      </c>
      <c r="AM14" s="322">
        <v>33.89561912635363</v>
      </c>
      <c r="AN14" s="323">
        <v>35.825049724356781</v>
      </c>
      <c r="AO14" s="137">
        <v>3.9244050632911409</v>
      </c>
      <c r="AP14" s="137">
        <v>8.078141603375526</v>
      </c>
      <c r="AQ14" s="72">
        <v>0.32696436616988567</v>
      </c>
      <c r="AR14" s="72">
        <v>12.002546666666667</v>
      </c>
      <c r="AV14" s="69"/>
      <c r="AX14" s="322"/>
      <c r="AY14" s="322"/>
    </row>
    <row r="15" spans="1:53" x14ac:dyDescent="0.2">
      <c r="A15" t="s">
        <v>756</v>
      </c>
      <c r="B15" t="s">
        <v>307</v>
      </c>
      <c r="C15" t="s">
        <v>765</v>
      </c>
      <c r="E15" s="167">
        <v>43340</v>
      </c>
      <c r="F15" t="s">
        <v>777</v>
      </c>
      <c r="G15" t="s">
        <v>838</v>
      </c>
      <c r="H15">
        <v>1</v>
      </c>
      <c r="I15" t="s">
        <v>760</v>
      </c>
      <c r="J15" s="326">
        <v>0.37777777777777777</v>
      </c>
      <c r="K15">
        <v>2</v>
      </c>
      <c r="L15">
        <v>1</v>
      </c>
      <c r="M15" t="s">
        <v>809</v>
      </c>
      <c r="N15" t="s">
        <v>816</v>
      </c>
      <c r="O15" s="131">
        <v>23.2</v>
      </c>
      <c r="P15" s="131">
        <v>7.44</v>
      </c>
      <c r="Q15" s="68">
        <v>1.7</v>
      </c>
      <c r="R15" s="68">
        <v>1.7</v>
      </c>
      <c r="S15" s="131">
        <v>1.7</v>
      </c>
      <c r="T15" s="68">
        <v>1.7</v>
      </c>
      <c r="U15" s="76">
        <v>1</v>
      </c>
      <c r="V15" s="68">
        <v>1.2</v>
      </c>
      <c r="W15" s="77">
        <v>0.27708333333333335</v>
      </c>
      <c r="X15" s="68">
        <v>25</v>
      </c>
      <c r="Y15" s="68">
        <v>6.34</v>
      </c>
      <c r="Z15" s="320">
        <v>5.2837494611751143</v>
      </c>
      <c r="AA15" s="321">
        <v>0.76400000000000001</v>
      </c>
      <c r="AB15" s="226" t="s">
        <v>763</v>
      </c>
      <c r="AC15" s="216" t="s">
        <v>763</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307</v>
      </c>
      <c r="B22" s="102">
        <v>2018</v>
      </c>
      <c r="C22" s="103">
        <v>7</v>
      </c>
      <c r="D22" s="102">
        <v>16</v>
      </c>
      <c r="E22" s="82"/>
      <c r="F22" s="131">
        <v>1.77</v>
      </c>
      <c r="G22" s="131">
        <v>8.36</v>
      </c>
      <c r="H22" s="82"/>
      <c r="I22" s="131">
        <v>25.2</v>
      </c>
      <c r="J22" s="226">
        <v>29.9</v>
      </c>
      <c r="K22" s="82"/>
      <c r="L22" s="82"/>
      <c r="M22" s="108"/>
      <c r="N22" s="131" t="s">
        <v>763</v>
      </c>
      <c r="O22" s="82"/>
      <c r="P22" s="82"/>
      <c r="Q22" s="82"/>
      <c r="R22" s="140"/>
      <c r="S22" s="131" t="s">
        <v>763</v>
      </c>
      <c r="T22" s="131" t="s">
        <v>763</v>
      </c>
      <c r="U22" s="131" t="s">
        <v>763</v>
      </c>
      <c r="V22" s="85"/>
      <c r="W22" s="85"/>
      <c r="X22" s="85"/>
      <c r="Y22" s="102">
        <f>IF(C22&lt;6," ",IF(C22&lt;=9,I22, IF(C22&gt;=10," ")))</f>
        <v>25.2</v>
      </c>
      <c r="Z22" s="102">
        <f>IF(Y22=" ", " ", IF(Y22&gt;0, Y22+273.15))</f>
        <v>298.34999999999997</v>
      </c>
      <c r="AA22" s="102">
        <f>IF(C22&lt;6," ",IF(C22&lt;=9,J22, IF(C22&gt;=10," ")))</f>
        <v>29.9</v>
      </c>
      <c r="AB22" s="102">
        <f>IF(C22&lt;6," ",IF(C22&lt;=9,G22, IF(C22&gt;=10," ")))</f>
        <v>8.36</v>
      </c>
      <c r="AC22" s="104">
        <f>IF(Y22=" "," ",IF(Y22&gt;0,EXP(-173.4292+249.6339*100/Z22+143.3483*LN(+Z22/100)-21.8492*Z22/100+AA22*(-0.033096+0.014259*Z22/100-0.0017*(Z22/100)^2))*1.4276))</f>
        <v>6.9225724579957468</v>
      </c>
      <c r="AD22" s="102">
        <f>IF(Y22=" "," ",IF(Y22&gt;0,AB22/AC22))</f>
        <v>1.2076435531337757</v>
      </c>
      <c r="AE22" s="105">
        <f>IF(C22&lt;6," ",IF(C22&lt;=9,F22, IF(C22&gt;=10," ")))</f>
        <v>1.77</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307</v>
      </c>
      <c r="B23" s="102">
        <v>2018</v>
      </c>
      <c r="C23" s="103">
        <v>7</v>
      </c>
      <c r="D23" s="102">
        <v>16</v>
      </c>
      <c r="E23" s="82"/>
      <c r="F23" s="131">
        <v>1.77</v>
      </c>
      <c r="G23" s="131">
        <v>8.36</v>
      </c>
      <c r="H23" s="82"/>
      <c r="I23" s="131">
        <v>25.2</v>
      </c>
      <c r="J23" s="226">
        <v>30.7</v>
      </c>
      <c r="K23" s="82"/>
      <c r="L23" s="82"/>
      <c r="M23" s="108"/>
      <c r="N23" s="137">
        <v>1.0262571622296233</v>
      </c>
      <c r="O23" s="82"/>
      <c r="P23" s="82"/>
      <c r="Q23" s="82"/>
      <c r="R23" s="140"/>
      <c r="S23" s="323">
        <v>25.113790713739697</v>
      </c>
      <c r="T23" s="137">
        <v>2.1208101265822785</v>
      </c>
      <c r="U23" s="137">
        <v>6.2516165400843882</v>
      </c>
      <c r="V23" s="85"/>
      <c r="W23" s="85"/>
      <c r="X23" s="85"/>
      <c r="Y23" s="102">
        <f t="shared" ref="Y23:Y33" si="0">IF(C23&lt;6," ",IF(C23&lt;=9,I23, IF(C23&gt;=10," ")))</f>
        <v>25.2</v>
      </c>
      <c r="Z23" s="102">
        <f t="shared" ref="Z23:Z33" si="1">IF(Y23=" ", " ", IF(Y23&gt;0, Y23+273.15))</f>
        <v>298.34999999999997</v>
      </c>
      <c r="AA23" s="102">
        <f t="shared" ref="AA23:AA33" si="2">IF(C23&lt;6," ",IF(C23&lt;=9,J23, IF(C23&gt;=10," ")))</f>
        <v>30.7</v>
      </c>
      <c r="AB23" s="102">
        <f t="shared" ref="AB23:AB33" si="3">IF(C23&lt;6," ",IF(C23&lt;=9,G23, IF(C23&gt;=10," ")))</f>
        <v>8.36</v>
      </c>
      <c r="AC23" s="104">
        <f t="shared" ref="AC23:AC33" si="4">IF(Y23=" "," ",IF(Y23&gt;0,EXP(-173.4292+249.6339*100/Z23+143.3483*LN(+Z23/100)-21.8492*Z23/100+AA23*(-0.033096+0.014259*Z23/100-0.0017*(Z23/100)^2))*1.4276))</f>
        <v>6.8911521659878563</v>
      </c>
      <c r="AD23" s="102">
        <f t="shared" ref="AD23:AD33" si="5">IF(Y23=" "," ",IF(Y23&gt;0,AB23/AC23))</f>
        <v>1.2131498185835781</v>
      </c>
      <c r="AE23" s="105">
        <f t="shared" ref="AE23:AE33" si="6">IF(C23&lt;6," ",IF(C23&lt;=9,F23, IF(C23&gt;=10," ")))</f>
        <v>1.77</v>
      </c>
      <c r="AF23" s="102">
        <f t="shared" ref="AF23:AF33" si="7">IF(Y23=" "," ",N23)</f>
        <v>1.0262571622296233</v>
      </c>
      <c r="AG23" s="105">
        <f t="shared" ref="AG23:AG33" si="8">IF(C23&lt;6," ",IF(C23&lt;=9,T23, IF(C23&gt;=10," ")))</f>
        <v>2.1208101265822785</v>
      </c>
      <c r="AH23" s="105">
        <f t="shared" ref="AH23:AH33" si="9">IF(C23&lt;6," ",IF(C23&lt;=9,U23, IF(C23&gt;=10," ")))</f>
        <v>6.2516165400843882</v>
      </c>
      <c r="AI23" s="102">
        <f t="shared" ref="AI23" si="10">IF(Y23=" ", " ", IF(Y23&gt;0, SUM(AG23:AH23)))</f>
        <v>8.3724266666666658</v>
      </c>
      <c r="AJ23" s="106">
        <f t="shared" ref="AJ23:AJ33" si="11">IF(C23&lt;6," ",IF(C23&lt;=9,S23, IF(C23&gt;=10," ")))</f>
        <v>25.113790713739697</v>
      </c>
      <c r="AK23" s="107">
        <f t="shared" ref="AK23:AK33" si="12">IF(Y23=" ", " ", IF(Y23&gt;0, AJ23-AF23))</f>
        <v>24.087533551510074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307</v>
      </c>
      <c r="B24" s="102">
        <v>2018</v>
      </c>
      <c r="C24" s="103">
        <v>7</v>
      </c>
      <c r="D24" s="102">
        <v>16</v>
      </c>
      <c r="E24" s="82"/>
      <c r="F24" s="131">
        <v>1.77</v>
      </c>
      <c r="G24" s="131">
        <v>8.36</v>
      </c>
      <c r="H24" s="82"/>
      <c r="I24" s="131">
        <v>25.2</v>
      </c>
      <c r="J24" s="226">
        <v>30.4</v>
      </c>
      <c r="K24" s="82"/>
      <c r="L24" s="82"/>
      <c r="M24" s="108"/>
      <c r="N24" s="131" t="s">
        <v>763</v>
      </c>
      <c r="O24" s="82"/>
      <c r="P24" s="82"/>
      <c r="Q24" s="82"/>
      <c r="R24" s="140"/>
      <c r="S24" s="131" t="s">
        <v>763</v>
      </c>
      <c r="T24" s="131" t="s">
        <v>763</v>
      </c>
      <c r="U24" s="131" t="s">
        <v>763</v>
      </c>
      <c r="V24" s="85"/>
      <c r="W24" s="85"/>
      <c r="X24" s="85"/>
      <c r="Y24" s="102">
        <f t="shared" si="0"/>
        <v>25.2</v>
      </c>
      <c r="Z24" s="102">
        <f t="shared" si="1"/>
        <v>298.34999999999997</v>
      </c>
      <c r="AA24" s="102">
        <f t="shared" si="2"/>
        <v>30.4</v>
      </c>
      <c r="AB24" s="102">
        <f t="shared" si="3"/>
        <v>8.36</v>
      </c>
      <c r="AC24" s="104">
        <f t="shared" si="4"/>
        <v>6.9029180284078917</v>
      </c>
      <c r="AD24" s="102">
        <f t="shared" si="5"/>
        <v>1.2110820330758256</v>
      </c>
      <c r="AE24" s="105">
        <f t="shared" si="6"/>
        <v>1.77</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307</v>
      </c>
      <c r="B25" s="102">
        <v>2018</v>
      </c>
      <c r="C25" s="103">
        <v>7</v>
      </c>
      <c r="D25" s="102">
        <v>31</v>
      </c>
      <c r="E25" s="82"/>
      <c r="F25" s="131">
        <v>1.95</v>
      </c>
      <c r="G25" s="131">
        <v>8.3000000000000007</v>
      </c>
      <c r="H25" s="82"/>
      <c r="I25" s="131">
        <v>23.8</v>
      </c>
      <c r="J25" s="205">
        <v>29.7</v>
      </c>
      <c r="K25" s="82"/>
      <c r="L25" s="82"/>
      <c r="M25" s="108"/>
      <c r="N25" s="131" t="s">
        <v>763</v>
      </c>
      <c r="O25" s="82"/>
      <c r="P25" s="82"/>
      <c r="Q25" s="82"/>
      <c r="R25" s="140"/>
      <c r="S25" s="131" t="s">
        <v>763</v>
      </c>
      <c r="T25" s="131" t="s">
        <v>763</v>
      </c>
      <c r="U25" s="131" t="s">
        <v>763</v>
      </c>
      <c r="V25" s="85"/>
      <c r="W25" s="85"/>
      <c r="X25" s="85"/>
      <c r="Y25" s="102">
        <f t="shared" si="0"/>
        <v>23.8</v>
      </c>
      <c r="Z25" s="102">
        <f t="shared" si="1"/>
        <v>296.95</v>
      </c>
      <c r="AA25" s="102">
        <f t="shared" si="2"/>
        <v>29.7</v>
      </c>
      <c r="AB25" s="102">
        <f t="shared" si="3"/>
        <v>8.3000000000000007</v>
      </c>
      <c r="AC25" s="104">
        <f t="shared" si="4"/>
        <v>7.1016598606573611</v>
      </c>
      <c r="AD25" s="102">
        <f t="shared" si="5"/>
        <v>1.1687408525408758</v>
      </c>
      <c r="AE25" s="105">
        <f t="shared" si="6"/>
        <v>1.95</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307</v>
      </c>
      <c r="B26" s="102">
        <v>2018</v>
      </c>
      <c r="C26" s="103">
        <v>7</v>
      </c>
      <c r="D26" s="102">
        <v>31</v>
      </c>
      <c r="E26" s="82"/>
      <c r="F26" s="131">
        <v>1.95</v>
      </c>
      <c r="G26" s="131">
        <v>8.3000000000000007</v>
      </c>
      <c r="H26" s="82"/>
      <c r="I26" s="131">
        <v>23.8</v>
      </c>
      <c r="J26" s="205">
        <v>30.4</v>
      </c>
      <c r="K26" s="82"/>
      <c r="L26" s="82"/>
      <c r="M26" s="108"/>
      <c r="N26" s="137">
        <v>0.41024648489063353</v>
      </c>
      <c r="O26" s="82"/>
      <c r="P26" s="82"/>
      <c r="Q26" s="82"/>
      <c r="R26" s="140"/>
      <c r="S26" s="323">
        <v>24.98040501997135</v>
      </c>
      <c r="T26" s="137">
        <v>2.9546329113924044</v>
      </c>
      <c r="U26" s="137">
        <v>7.3581537552742633</v>
      </c>
      <c r="V26" s="85"/>
      <c r="W26" s="85"/>
      <c r="X26" s="85"/>
      <c r="Y26" s="102">
        <f t="shared" si="0"/>
        <v>23.8</v>
      </c>
      <c r="Z26" s="102">
        <f t="shared" si="1"/>
        <v>296.95</v>
      </c>
      <c r="AA26" s="102">
        <f t="shared" si="2"/>
        <v>30.4</v>
      </c>
      <c r="AB26" s="102">
        <f t="shared" si="3"/>
        <v>8.3000000000000007</v>
      </c>
      <c r="AC26" s="104">
        <f t="shared" si="4"/>
        <v>7.0731609494602772</v>
      </c>
      <c r="AD26" s="102">
        <f t="shared" si="5"/>
        <v>1.1734498987518922</v>
      </c>
      <c r="AE26" s="105">
        <f t="shared" si="6"/>
        <v>1.95</v>
      </c>
      <c r="AF26" s="102">
        <f t="shared" si="7"/>
        <v>0.41024648489063353</v>
      </c>
      <c r="AG26" s="105">
        <f t="shared" si="8"/>
        <v>2.9546329113924044</v>
      </c>
      <c r="AH26" s="105">
        <f t="shared" si="9"/>
        <v>7.3581537552742633</v>
      </c>
      <c r="AI26" s="102">
        <f t="shared" ref="AI26" si="13">IF(Y26=" ", " ", IF(Y26&gt;0, SUM(AG26:AH26)))</f>
        <v>10.312786666666668</v>
      </c>
      <c r="AJ26" s="106">
        <f t="shared" si="11"/>
        <v>24.98040501997135</v>
      </c>
      <c r="AK26" s="107">
        <f t="shared" si="12"/>
        <v>24.570158535080715</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307</v>
      </c>
      <c r="B27" s="102">
        <v>2018</v>
      </c>
      <c r="C27" s="103">
        <v>7</v>
      </c>
      <c r="D27" s="102">
        <v>31</v>
      </c>
      <c r="E27" s="82"/>
      <c r="F27" s="131">
        <v>1.95</v>
      </c>
      <c r="G27" s="131">
        <v>8.3000000000000007</v>
      </c>
      <c r="H27" s="82"/>
      <c r="I27" s="131">
        <v>23.8</v>
      </c>
      <c r="J27" s="205">
        <v>31</v>
      </c>
      <c r="K27" s="82"/>
      <c r="L27" s="82"/>
      <c r="M27" s="108"/>
      <c r="N27" s="131" t="s">
        <v>763</v>
      </c>
      <c r="O27" s="82"/>
      <c r="P27" s="82"/>
      <c r="Q27" s="82"/>
      <c r="R27" s="140"/>
      <c r="S27" s="131" t="s">
        <v>763</v>
      </c>
      <c r="T27" s="131" t="s">
        <v>763</v>
      </c>
      <c r="U27" s="131" t="s">
        <v>763</v>
      </c>
      <c r="V27" s="85"/>
      <c r="W27" s="85"/>
      <c r="X27" s="85"/>
      <c r="Y27" s="102">
        <f t="shared" si="0"/>
        <v>23.8</v>
      </c>
      <c r="Z27" s="102">
        <f t="shared" si="1"/>
        <v>296.95</v>
      </c>
      <c r="AA27" s="102">
        <f t="shared" si="2"/>
        <v>31</v>
      </c>
      <c r="AB27" s="102">
        <f t="shared" si="3"/>
        <v>8.3000000000000007</v>
      </c>
      <c r="AC27" s="104">
        <f t="shared" si="4"/>
        <v>7.0488243546507565</v>
      </c>
      <c r="AD27" s="102">
        <f t="shared" si="5"/>
        <v>1.1775013225466071</v>
      </c>
      <c r="AE27" s="105">
        <f t="shared" si="6"/>
        <v>1.95</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307</v>
      </c>
      <c r="B28" s="102">
        <v>2018</v>
      </c>
      <c r="C28" s="103">
        <v>8</v>
      </c>
      <c r="D28" s="102">
        <v>14</v>
      </c>
      <c r="E28" s="82"/>
      <c r="F28" s="131">
        <v>1.45</v>
      </c>
      <c r="G28" s="131">
        <v>7.19</v>
      </c>
      <c r="H28" s="82"/>
      <c r="I28" s="131">
        <v>24.2</v>
      </c>
      <c r="J28" s="226">
        <v>27.8</v>
      </c>
      <c r="K28" s="82"/>
      <c r="L28" s="82"/>
      <c r="M28" s="82"/>
      <c r="N28" s="131" t="s">
        <v>763</v>
      </c>
      <c r="O28" s="82"/>
      <c r="P28" s="82"/>
      <c r="Q28" s="82"/>
      <c r="R28" s="140"/>
      <c r="S28" s="131" t="s">
        <v>763</v>
      </c>
      <c r="T28" s="131" t="s">
        <v>763</v>
      </c>
      <c r="U28" s="131" t="s">
        <v>763</v>
      </c>
      <c r="V28" s="85"/>
      <c r="W28" s="85"/>
      <c r="X28" s="85"/>
      <c r="Y28" s="102">
        <f t="shared" si="0"/>
        <v>24.2</v>
      </c>
      <c r="Z28" s="102">
        <f t="shared" si="1"/>
        <v>297.34999999999997</v>
      </c>
      <c r="AA28" s="102">
        <f t="shared" si="2"/>
        <v>27.8</v>
      </c>
      <c r="AB28" s="102">
        <f t="shared" si="3"/>
        <v>7.19</v>
      </c>
      <c r="AC28" s="104">
        <f t="shared" si="4"/>
        <v>7.1291040014641736</v>
      </c>
      <c r="AD28" s="102">
        <f t="shared" si="5"/>
        <v>1.0085418866835607</v>
      </c>
      <c r="AE28" s="105">
        <f t="shared" si="6"/>
        <v>1.45</v>
      </c>
      <c r="AF28" s="102" t="str">
        <f t="shared" si="7"/>
        <v>NS</v>
      </c>
      <c r="AG28" s="105" t="str">
        <f t="shared" si="8"/>
        <v>NS</v>
      </c>
      <c r="AH28" s="105" t="str">
        <f t="shared" si="9"/>
        <v>NS</v>
      </c>
      <c r="AI28" s="102"/>
      <c r="AJ28" s="106" t="str">
        <f t="shared" si="11"/>
        <v>NS</v>
      </c>
      <c r="AK28" s="107" t="e">
        <f t="shared" si="12"/>
        <v>#VALUE!</v>
      </c>
      <c r="AL28" s="82"/>
      <c r="AM28" s="82">
        <f>AD36</f>
        <v>1.12312974908732</v>
      </c>
      <c r="AN28" s="82">
        <f>AE36</f>
        <v>1.7174999999999996</v>
      </c>
      <c r="AO28" s="82">
        <f>AF36</f>
        <v>1.9201017739498651</v>
      </c>
      <c r="AP28" s="82">
        <f>AI36</f>
        <v>11.111126666666665</v>
      </c>
      <c r="AQ28" s="113">
        <f>AK36</f>
        <v>27.198465131790925</v>
      </c>
      <c r="AR28" s="118"/>
      <c r="AS28" s="115" t="s">
        <v>497</v>
      </c>
      <c r="AT28" s="115" t="s">
        <v>497</v>
      </c>
      <c r="AU28" s="115" t="s">
        <v>497</v>
      </c>
      <c r="AV28" s="115" t="s">
        <v>497</v>
      </c>
      <c r="AW28" s="115" t="s">
        <v>497</v>
      </c>
      <c r="AX28" s="116" t="s">
        <v>498</v>
      </c>
      <c r="AY28" s="102"/>
      <c r="AZ28" s="102"/>
      <c r="BA28" s="82"/>
      <c r="BB28" s="82"/>
    </row>
    <row r="29" spans="1:54" ht="16" x14ac:dyDescent="0.2">
      <c r="A29" s="101" t="s">
        <v>307</v>
      </c>
      <c r="B29" s="102">
        <v>2018</v>
      </c>
      <c r="C29" s="103">
        <v>8</v>
      </c>
      <c r="D29" s="102">
        <v>14</v>
      </c>
      <c r="E29" s="82"/>
      <c r="F29" s="131">
        <v>1.45</v>
      </c>
      <c r="G29" s="131">
        <v>7.19</v>
      </c>
      <c r="H29" s="82"/>
      <c r="I29" s="131">
        <v>24.2</v>
      </c>
      <c r="J29" s="226">
        <v>29.3</v>
      </c>
      <c r="K29" s="82"/>
      <c r="L29" s="82"/>
      <c r="M29" s="108"/>
      <c r="N29" s="137">
        <v>4.3144728506760508</v>
      </c>
      <c r="O29" s="82"/>
      <c r="P29" s="82"/>
      <c r="Q29" s="82"/>
      <c r="R29" s="140"/>
      <c r="S29" s="323">
        <v>30.555022164895327</v>
      </c>
      <c r="T29" s="137">
        <v>7.5225316455696216</v>
      </c>
      <c r="U29" s="137">
        <v>6.2342150210970431</v>
      </c>
      <c r="V29" s="85"/>
      <c r="W29" s="85"/>
      <c r="X29" s="85"/>
      <c r="Y29" s="102">
        <f t="shared" si="0"/>
        <v>24.2</v>
      </c>
      <c r="Z29" s="102">
        <f t="shared" si="1"/>
        <v>297.34999999999997</v>
      </c>
      <c r="AA29" s="102">
        <f t="shared" si="2"/>
        <v>29.3</v>
      </c>
      <c r="AB29" s="102">
        <f t="shared" si="3"/>
        <v>7.19</v>
      </c>
      <c r="AC29" s="104">
        <f t="shared" si="4"/>
        <v>7.0681157047489442</v>
      </c>
      <c r="AD29" s="102">
        <f t="shared" si="5"/>
        <v>1.0172442416539904</v>
      </c>
      <c r="AE29" s="105">
        <f t="shared" si="6"/>
        <v>1.45</v>
      </c>
      <c r="AF29" s="102">
        <f t="shared" si="7"/>
        <v>4.3144728506760508</v>
      </c>
      <c r="AG29" s="105">
        <f t="shared" si="8"/>
        <v>7.5225316455696216</v>
      </c>
      <c r="AH29" s="105">
        <f t="shared" si="9"/>
        <v>6.2342150210970431</v>
      </c>
      <c r="AI29" s="102">
        <f t="shared" ref="AI29" si="14">IF(Y29=" ", " ", IF(Y29&gt;0, SUM(AG29:AH29)))</f>
        <v>13.756746666666665</v>
      </c>
      <c r="AJ29" s="106">
        <f t="shared" si="11"/>
        <v>30.555022164895327</v>
      </c>
      <c r="AK29" s="107">
        <f t="shared" si="12"/>
        <v>26.240549314219276</v>
      </c>
      <c r="AL29" s="82"/>
      <c r="AM29" s="82"/>
      <c r="AN29" s="82"/>
      <c r="AO29" s="82"/>
      <c r="AP29" s="85"/>
      <c r="AQ29" s="82"/>
      <c r="AR29" s="82"/>
      <c r="AS29" s="115">
        <f>((LN(AM28)-LN(0.4))/(LN(0.9)-LN(0.4))*100)</f>
        <v>127.31181034249084</v>
      </c>
      <c r="AT29" s="120">
        <f>((LN(AN28)-LN(0.6))/(LN(3)-LN(0.6))*100)</f>
        <v>65.345507319992393</v>
      </c>
      <c r="AU29" s="115">
        <f>((LN(AO28)-LN(10))/(LN(1)-LN(10))*100)</f>
        <v>71.667575114363146</v>
      </c>
      <c r="AV29" s="115">
        <f>((LN(AP28)-LN(10))/(LN(3)-LN(10))*100)</f>
        <v>-8.7511873422950561</v>
      </c>
      <c r="AW29" s="115">
        <f>((LN(AQ28)-LN(43))/(LN(20)-LN(43))*100)</f>
        <v>59.837859639117767</v>
      </c>
      <c r="AX29" s="82"/>
      <c r="AY29" s="82"/>
      <c r="AZ29" s="82"/>
      <c r="BA29" s="82"/>
      <c r="BB29" s="82"/>
    </row>
    <row r="30" spans="1:54" ht="16" x14ac:dyDescent="0.2">
      <c r="A30" s="101" t="s">
        <v>307</v>
      </c>
      <c r="B30" s="102">
        <v>2018</v>
      </c>
      <c r="C30" s="103">
        <v>8</v>
      </c>
      <c r="D30" s="102">
        <v>14</v>
      </c>
      <c r="E30" s="82"/>
      <c r="F30" s="131">
        <v>1.45</v>
      </c>
      <c r="G30" s="131">
        <v>7.19</v>
      </c>
      <c r="H30" s="82"/>
      <c r="I30" s="131">
        <v>24.2</v>
      </c>
      <c r="J30" s="226">
        <v>28.6</v>
      </c>
      <c r="K30" s="82"/>
      <c r="L30" s="82"/>
      <c r="M30" s="108"/>
      <c r="N30" s="131" t="s">
        <v>763</v>
      </c>
      <c r="O30" s="82"/>
      <c r="P30" s="82"/>
      <c r="Q30" s="82"/>
      <c r="R30" s="140"/>
      <c r="S30" s="131" t="s">
        <v>763</v>
      </c>
      <c r="T30" s="131" t="s">
        <v>763</v>
      </c>
      <c r="U30" s="131" t="s">
        <v>763</v>
      </c>
      <c r="V30" s="85"/>
      <c r="W30" s="85"/>
      <c r="X30" s="85"/>
      <c r="Y30" s="102">
        <f t="shared" si="0"/>
        <v>24.2</v>
      </c>
      <c r="Z30" s="102">
        <f t="shared" si="1"/>
        <v>297.34999999999997</v>
      </c>
      <c r="AA30" s="102">
        <f t="shared" si="2"/>
        <v>28.6</v>
      </c>
      <c r="AB30" s="102">
        <f t="shared" si="3"/>
        <v>7.19</v>
      </c>
      <c r="AC30" s="104">
        <f t="shared" si="4"/>
        <v>7.0965117086569469</v>
      </c>
      <c r="AD30" s="102">
        <f t="shared" si="5"/>
        <v>1.0131738373980288</v>
      </c>
      <c r="AE30" s="105">
        <f t="shared" si="6"/>
        <v>1.45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65.345507319992393</v>
      </c>
      <c r="AU30" s="82">
        <f t="shared" si="15"/>
        <v>71.667575114363146</v>
      </c>
      <c r="AV30" s="82">
        <f t="shared" si="15"/>
        <v>0</v>
      </c>
      <c r="AW30" s="82">
        <f t="shared" si="15"/>
        <v>59.837859639117767</v>
      </c>
      <c r="AX30" s="129">
        <f>AVERAGE(AS30:AW30)</f>
        <v>59.370188414694667</v>
      </c>
      <c r="AY30" s="84"/>
      <c r="AZ30" s="84"/>
      <c r="BA30" s="84" t="str">
        <f>IF(AX30&gt;65, "Acceptable; Ongoing Protection is Required", "Unacceptable; Immediate Restoration is Required")</f>
        <v>Unacceptable; Immediate Restoration is Required</v>
      </c>
      <c r="BB30" s="82"/>
    </row>
    <row r="31" spans="1:54" ht="16" x14ac:dyDescent="0.2">
      <c r="A31" s="101" t="s">
        <v>307</v>
      </c>
      <c r="B31" s="102">
        <v>2018</v>
      </c>
      <c r="C31" s="103">
        <v>8</v>
      </c>
      <c r="D31" s="102">
        <v>28</v>
      </c>
      <c r="E31" s="82"/>
      <c r="F31" s="131">
        <v>1.7</v>
      </c>
      <c r="G31" s="131">
        <v>7.44</v>
      </c>
      <c r="H31" s="82"/>
      <c r="I31" s="131">
        <v>23.2</v>
      </c>
      <c r="J31" s="205" t="s">
        <v>763</v>
      </c>
      <c r="K31" s="82"/>
      <c r="L31" s="82"/>
      <c r="M31" s="108"/>
      <c r="N31" s="131" t="s">
        <v>763</v>
      </c>
      <c r="O31" s="82"/>
      <c r="P31" s="82"/>
      <c r="Q31" s="82"/>
      <c r="R31" s="140"/>
      <c r="S31" s="131" t="s">
        <v>763</v>
      </c>
      <c r="T31" s="131" t="s">
        <v>763</v>
      </c>
      <c r="U31" s="131" t="s">
        <v>763</v>
      </c>
      <c r="V31" s="85"/>
      <c r="W31" s="85"/>
      <c r="X31" s="85"/>
      <c r="Y31" s="102">
        <f t="shared" si="0"/>
        <v>23.2</v>
      </c>
      <c r="Z31" s="102">
        <f t="shared" si="1"/>
        <v>296.34999999999997</v>
      </c>
      <c r="AA31" s="102" t="str">
        <f t="shared" si="2"/>
        <v>NS</v>
      </c>
      <c r="AB31" s="102">
        <f t="shared" si="3"/>
        <v>7.44</v>
      </c>
      <c r="AC31" s="104" t="e">
        <f t="shared" si="4"/>
        <v>#VALUE!</v>
      </c>
      <c r="AD31" s="102" t="e">
        <f t="shared" si="5"/>
        <v>#VALUE!</v>
      </c>
      <c r="AE31" s="105">
        <f t="shared" si="6"/>
        <v>1.7</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59.370188414694667</v>
      </c>
      <c r="AY31" s="85"/>
      <c r="AZ31" s="85"/>
      <c r="BA31" s="82"/>
      <c r="BB31" s="82"/>
    </row>
    <row r="32" spans="1:54" ht="16" x14ac:dyDescent="0.2">
      <c r="A32" s="101" t="s">
        <v>307</v>
      </c>
      <c r="B32" s="102">
        <v>2018</v>
      </c>
      <c r="C32" s="103">
        <v>8</v>
      </c>
      <c r="D32" s="102">
        <v>28</v>
      </c>
      <c r="E32" s="82"/>
      <c r="F32" s="131">
        <v>1.7</v>
      </c>
      <c r="G32" s="131">
        <v>7.44</v>
      </c>
      <c r="H32" s="82"/>
      <c r="I32" s="131">
        <v>23.2</v>
      </c>
      <c r="J32" s="226">
        <v>30.4</v>
      </c>
      <c r="K32" s="82"/>
      <c r="L32" s="82"/>
      <c r="M32" s="108"/>
      <c r="N32" s="137">
        <v>1.9294305980031528</v>
      </c>
      <c r="O32" s="82"/>
      <c r="P32" s="82"/>
      <c r="Q32" s="82"/>
      <c r="R32" s="140"/>
      <c r="S32" s="323">
        <v>35.825049724356781</v>
      </c>
      <c r="T32" s="137">
        <v>3.9244050632911409</v>
      </c>
      <c r="U32" s="137">
        <v>8.078141603375526</v>
      </c>
      <c r="V32" s="85"/>
      <c r="W32" s="85"/>
      <c r="X32" s="85"/>
      <c r="Y32" s="102">
        <f t="shared" si="0"/>
        <v>23.2</v>
      </c>
      <c r="Z32" s="102">
        <f t="shared" si="1"/>
        <v>296.34999999999997</v>
      </c>
      <c r="AA32" s="102">
        <f t="shared" si="2"/>
        <v>30.4</v>
      </c>
      <c r="AB32" s="102">
        <f t="shared" si="3"/>
        <v>7.44</v>
      </c>
      <c r="AC32" s="104">
        <f t="shared" si="4"/>
        <v>7.1485531554100126</v>
      </c>
      <c r="AD32" s="102">
        <f t="shared" si="5"/>
        <v>1.040770046505064</v>
      </c>
      <c r="AE32" s="105">
        <f t="shared" si="6"/>
        <v>1.7</v>
      </c>
      <c r="AF32" s="102">
        <f t="shared" si="7"/>
        <v>1.9294305980031528</v>
      </c>
      <c r="AG32" s="105">
        <f t="shared" si="8"/>
        <v>3.9244050632911409</v>
      </c>
      <c r="AH32" s="105">
        <f t="shared" si="9"/>
        <v>8.078141603375526</v>
      </c>
      <c r="AI32" s="102">
        <f t="shared" ref="AI32" si="16">IF(Y32=" ", " ", IF(Y32&gt;0, SUM(AG32:AH32)))</f>
        <v>12.002546666666667</v>
      </c>
      <c r="AJ32" s="106">
        <f t="shared" si="11"/>
        <v>35.825049724356781</v>
      </c>
      <c r="AK32" s="107">
        <f t="shared" si="12"/>
        <v>33.89561912635363</v>
      </c>
      <c r="AL32" s="82"/>
      <c r="AM32" s="82"/>
      <c r="AN32" s="82"/>
      <c r="AO32" s="82"/>
      <c r="AP32" s="82"/>
      <c r="AQ32" s="82"/>
      <c r="AR32" s="82"/>
      <c r="AS32" s="82"/>
      <c r="AT32" s="82"/>
      <c r="AU32" s="82"/>
      <c r="AV32" s="82"/>
      <c r="AW32" s="82"/>
      <c r="AX32" s="82"/>
      <c r="AY32" s="82"/>
      <c r="AZ32" s="82"/>
      <c r="BA32" s="82"/>
      <c r="BB32" s="82"/>
    </row>
    <row r="33" spans="1:54" ht="16" x14ac:dyDescent="0.2">
      <c r="A33" s="101" t="s">
        <v>307</v>
      </c>
      <c r="B33" s="102">
        <v>2018</v>
      </c>
      <c r="C33" s="103">
        <v>8</v>
      </c>
      <c r="D33" s="102">
        <v>28</v>
      </c>
      <c r="E33" s="82"/>
      <c r="F33" s="131">
        <v>1.7</v>
      </c>
      <c r="G33" s="131">
        <v>7.44</v>
      </c>
      <c r="H33" s="82"/>
      <c r="I33" s="131">
        <v>23.2</v>
      </c>
      <c r="J33" s="226" t="s">
        <v>763</v>
      </c>
      <c r="K33" s="82"/>
      <c r="L33" s="82"/>
      <c r="M33" s="82"/>
      <c r="N33" s="131" t="s">
        <v>763</v>
      </c>
      <c r="O33" s="82"/>
      <c r="P33" s="82"/>
      <c r="Q33" s="82"/>
      <c r="R33" s="140"/>
      <c r="S33" s="131" t="s">
        <v>763</v>
      </c>
      <c r="T33" s="131" t="s">
        <v>763</v>
      </c>
      <c r="U33" s="131" t="s">
        <v>763</v>
      </c>
      <c r="V33" s="85"/>
      <c r="W33" s="85"/>
      <c r="X33" s="85"/>
      <c r="Y33" s="102">
        <f t="shared" si="0"/>
        <v>23.2</v>
      </c>
      <c r="Z33" s="102">
        <f t="shared" si="1"/>
        <v>296.34999999999997</v>
      </c>
      <c r="AA33" s="102" t="str">
        <f t="shared" si="2"/>
        <v>NS</v>
      </c>
      <c r="AB33" s="102">
        <f t="shared" si="3"/>
        <v>7.44</v>
      </c>
      <c r="AC33" s="104" t="e">
        <f t="shared" si="4"/>
        <v>#VALUE!</v>
      </c>
      <c r="AD33" s="102" t="e">
        <f t="shared" si="5"/>
        <v>#VALUE!</v>
      </c>
      <c r="AE33" s="105">
        <f t="shared" si="6"/>
        <v>1.7</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1.12312974908732</v>
      </c>
      <c r="AE36" s="84">
        <f>_xlfn.AGGREGATE(1, 6,AE22:AE35)</f>
        <v>1.7174999999999996</v>
      </c>
      <c r="AF36" s="84">
        <f>_xlfn.AGGREGATE(1, 6,AF22:AF35)</f>
        <v>1.9201017739498651</v>
      </c>
      <c r="AG36" s="82"/>
      <c r="AH36" s="82"/>
      <c r="AI36" s="84">
        <f>_xlfn.AGGREGATE(1, 6,AI22:AI35)</f>
        <v>11.111126666666665</v>
      </c>
      <c r="AJ36" s="82"/>
      <c r="AK36" s="84">
        <f>_xlfn.AGGREGATE(1, 6,AK22:AK35)</f>
        <v>27.198465131790925</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1.7174999999999996</v>
      </c>
      <c r="AF37" s="126">
        <f>AVERAGE(AF22:AF33)</f>
        <v>1.9201017739498651</v>
      </c>
      <c r="AG37" s="126"/>
      <c r="AH37" s="126"/>
      <c r="AI37" s="126">
        <f>AVERAGE(AI23:AI32)</f>
        <v>11.111126666666665</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307</v>
      </c>
      <c r="C43" s="68" t="s">
        <v>757</v>
      </c>
      <c r="E43" s="69">
        <v>43654</v>
      </c>
      <c r="F43" t="s">
        <v>866</v>
      </c>
      <c r="G43" t="s">
        <v>876</v>
      </c>
      <c r="H43" s="68">
        <v>1</v>
      </c>
      <c r="I43" s="68" t="s">
        <v>760</v>
      </c>
      <c r="J43" s="326">
        <v>0.52430555555555558</v>
      </c>
      <c r="K43" s="68">
        <v>2</v>
      </c>
      <c r="L43">
        <v>1</v>
      </c>
      <c r="M43" t="s">
        <v>760</v>
      </c>
      <c r="N43" t="s">
        <v>879</v>
      </c>
      <c r="O43" s="205">
        <v>20.100000000000001</v>
      </c>
      <c r="P43" s="131">
        <v>8.9</v>
      </c>
      <c r="Q43" s="68">
        <v>1.8</v>
      </c>
      <c r="R43" s="68">
        <v>1.55</v>
      </c>
      <c r="S43" s="131">
        <v>1.5</v>
      </c>
      <c r="T43" s="68">
        <v>3</v>
      </c>
      <c r="U43" s="70">
        <v>0.5</v>
      </c>
      <c r="V43" s="68">
        <v>0.15</v>
      </c>
      <c r="W43" s="77">
        <v>0.3125</v>
      </c>
      <c r="X43" s="68">
        <v>25</v>
      </c>
      <c r="Y43" s="68">
        <v>6.9</v>
      </c>
      <c r="Z43" s="72">
        <v>5.8577193420986982</v>
      </c>
      <c r="AA43" s="68">
        <v>82.3</v>
      </c>
      <c r="AB43" s="226">
        <v>28.8</v>
      </c>
      <c r="AC43" s="216">
        <v>44.8</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307</v>
      </c>
      <c r="C44" s="68" t="s">
        <v>764</v>
      </c>
      <c r="E44" s="69">
        <v>43654</v>
      </c>
      <c r="F44" t="s">
        <v>866</v>
      </c>
      <c r="G44" t="s">
        <v>876</v>
      </c>
      <c r="H44" s="68">
        <v>1</v>
      </c>
      <c r="I44" s="68" t="s">
        <v>760</v>
      </c>
      <c r="J44" s="326">
        <v>0.52430555555555558</v>
      </c>
      <c r="K44" s="68">
        <v>2</v>
      </c>
      <c r="L44">
        <v>1</v>
      </c>
      <c r="M44" t="s">
        <v>760</v>
      </c>
      <c r="N44" t="s">
        <v>879</v>
      </c>
      <c r="O44" s="205">
        <v>20.100000000000001</v>
      </c>
      <c r="P44" s="131">
        <v>8.9</v>
      </c>
      <c r="Q44" s="68">
        <v>1.8</v>
      </c>
      <c r="R44" s="68">
        <v>1.55</v>
      </c>
      <c r="S44" s="131">
        <v>1.5</v>
      </c>
      <c r="T44" s="68">
        <v>3</v>
      </c>
      <c r="U44" s="70">
        <v>0.5</v>
      </c>
      <c r="V44" s="68">
        <v>1.5</v>
      </c>
      <c r="W44" s="77">
        <v>0.31666666666666665</v>
      </c>
      <c r="X44" s="68">
        <v>24.6</v>
      </c>
      <c r="Y44" s="68">
        <v>5.95</v>
      </c>
      <c r="Z44" s="72">
        <v>5.0344779803271109</v>
      </c>
      <c r="AA44" s="68">
        <v>66.099999999999994</v>
      </c>
      <c r="AB44" s="226">
        <v>29.3</v>
      </c>
      <c r="AC44" s="216">
        <v>45.5</v>
      </c>
      <c r="AD44" s="72">
        <v>0.51144578313253009</v>
      </c>
      <c r="AE44" s="72">
        <v>0.76103083223862122</v>
      </c>
      <c r="AF44" s="72">
        <v>8.6415686274509795E-2</v>
      </c>
      <c r="AG44" s="137">
        <v>0.84744651851313102</v>
      </c>
      <c r="AH44" s="75">
        <v>24.48591720995698</v>
      </c>
      <c r="AI44" s="75">
        <v>25.333363728470111</v>
      </c>
      <c r="AJ44" s="72">
        <v>123.73790618285616</v>
      </c>
      <c r="AK44" s="72">
        <v>17.924372899915085</v>
      </c>
      <c r="AL44" s="72">
        <v>6.9033325112000075</v>
      </c>
      <c r="AM44" s="72">
        <v>42.410290109872065</v>
      </c>
      <c r="AN44" s="137">
        <v>43.257736628385196</v>
      </c>
      <c r="AO44" s="137">
        <v>6.2124887499999986</v>
      </c>
      <c r="AP44" s="137">
        <v>0.15582666666666664</v>
      </c>
      <c r="AQ44" s="70">
        <v>0.97553094398263485</v>
      </c>
      <c r="AR44" s="72">
        <v>6.3683154166666656</v>
      </c>
      <c r="AS44" s="68"/>
      <c r="AT44" s="68" t="s">
        <v>761</v>
      </c>
      <c r="AX44" s="72"/>
    </row>
    <row r="45" spans="1:54" x14ac:dyDescent="0.2">
      <c r="A45" t="s">
        <v>756</v>
      </c>
      <c r="B45" t="s">
        <v>307</v>
      </c>
      <c r="C45" s="68" t="s">
        <v>765</v>
      </c>
      <c r="E45" s="69">
        <v>43654</v>
      </c>
      <c r="F45" t="s">
        <v>866</v>
      </c>
      <c r="G45" t="s">
        <v>876</v>
      </c>
      <c r="H45" s="68">
        <v>1</v>
      </c>
      <c r="I45" s="68" t="s">
        <v>760</v>
      </c>
      <c r="J45" s="326">
        <v>0.52430555555555558</v>
      </c>
      <c r="K45" s="68">
        <v>2</v>
      </c>
      <c r="L45">
        <v>1</v>
      </c>
      <c r="M45" t="s">
        <v>760</v>
      </c>
      <c r="N45" t="s">
        <v>879</v>
      </c>
      <c r="O45" s="205">
        <v>20.100000000000001</v>
      </c>
      <c r="P45" s="131">
        <v>8.9</v>
      </c>
      <c r="Q45" s="68">
        <v>1.8</v>
      </c>
      <c r="R45" s="68">
        <v>1.55</v>
      </c>
      <c r="S45" s="131">
        <v>1.5</v>
      </c>
      <c r="T45" s="68">
        <v>3</v>
      </c>
      <c r="U45" s="70">
        <v>0.5</v>
      </c>
      <c r="V45" s="68">
        <v>2.5</v>
      </c>
      <c r="W45" s="77">
        <v>0.3215277777777778</v>
      </c>
      <c r="X45" s="68">
        <v>24.6</v>
      </c>
      <c r="Y45" s="68">
        <v>5.85</v>
      </c>
      <c r="Z45" s="72">
        <v>4.9470430808482977</v>
      </c>
      <c r="AA45" s="68">
        <v>69.099999999999994</v>
      </c>
      <c r="AB45" s="226">
        <v>29.4</v>
      </c>
      <c r="AC45" s="216">
        <v>45.7</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307</v>
      </c>
      <c r="C46" s="68" t="s">
        <v>757</v>
      </c>
      <c r="E46" s="69">
        <v>43665</v>
      </c>
      <c r="F46" t="s">
        <v>866</v>
      </c>
      <c r="G46" t="s">
        <v>876</v>
      </c>
      <c r="H46" s="68">
        <v>2</v>
      </c>
      <c r="I46" s="68" t="s">
        <v>760</v>
      </c>
      <c r="J46" s="326">
        <v>0.40625</v>
      </c>
      <c r="K46" s="68">
        <v>3</v>
      </c>
      <c r="L46">
        <v>3</v>
      </c>
      <c r="M46" t="s">
        <v>872</v>
      </c>
      <c r="N46" t="s">
        <v>913</v>
      </c>
      <c r="O46" s="205" t="s">
        <v>761</v>
      </c>
      <c r="P46" s="131" t="s">
        <v>761</v>
      </c>
      <c r="Q46" s="68">
        <v>2.1</v>
      </c>
      <c r="R46" s="68">
        <v>2</v>
      </c>
      <c r="S46" s="131">
        <v>2.0499999999999998</v>
      </c>
      <c r="T46" s="68">
        <v>2.6</v>
      </c>
      <c r="U46" s="70">
        <v>0.78846153846153832</v>
      </c>
      <c r="V46" s="68">
        <v>0.15</v>
      </c>
      <c r="W46" s="77">
        <v>0.24513888888888888</v>
      </c>
      <c r="X46" s="68">
        <v>25.2</v>
      </c>
      <c r="Y46" s="68">
        <v>6.02</v>
      </c>
      <c r="Z46" s="72">
        <v>5.126372765935133</v>
      </c>
      <c r="AA46" s="68">
        <v>83.4</v>
      </c>
      <c r="AB46" s="226">
        <v>28.3</v>
      </c>
      <c r="AC46" s="216">
        <v>44.2</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307</v>
      </c>
      <c r="C47" s="68" t="s">
        <v>764</v>
      </c>
      <c r="E47" s="69">
        <v>43665</v>
      </c>
      <c r="F47" t="s">
        <v>866</v>
      </c>
      <c r="G47" t="s">
        <v>876</v>
      </c>
      <c r="H47" s="68">
        <v>2</v>
      </c>
      <c r="I47" s="68" t="s">
        <v>760</v>
      </c>
      <c r="J47" s="326">
        <v>0.40625</v>
      </c>
      <c r="K47" s="68">
        <v>3</v>
      </c>
      <c r="L47">
        <v>3</v>
      </c>
      <c r="M47" t="s">
        <v>872</v>
      </c>
      <c r="N47" t="s">
        <v>913</v>
      </c>
      <c r="O47" s="205" t="s">
        <v>761</v>
      </c>
      <c r="P47" s="131" t="s">
        <v>761</v>
      </c>
      <c r="Q47" s="68">
        <v>2.1</v>
      </c>
      <c r="R47" s="68">
        <v>2</v>
      </c>
      <c r="S47" s="131">
        <v>2.0499999999999998</v>
      </c>
      <c r="T47" s="68">
        <v>2.6</v>
      </c>
      <c r="U47" s="70">
        <v>0.78846153846153832</v>
      </c>
      <c r="V47" s="68">
        <v>1.3</v>
      </c>
      <c r="W47" s="77">
        <v>0.24861111111111112</v>
      </c>
      <c r="X47" s="68">
        <v>25.3</v>
      </c>
      <c r="Y47" s="68">
        <v>6.35</v>
      </c>
      <c r="Z47" s="72">
        <v>5.3896243444346554</v>
      </c>
      <c r="AA47" s="68">
        <v>83.2</v>
      </c>
      <c r="AB47" s="226">
        <v>28.9</v>
      </c>
      <c r="AC47" s="216">
        <v>44.9</v>
      </c>
      <c r="AD47" s="72">
        <v>0.78883961524432078</v>
      </c>
      <c r="AE47" s="72">
        <v>3.8072857548240626</v>
      </c>
      <c r="AF47" s="72">
        <v>0.28076493232335775</v>
      </c>
      <c r="AG47" s="137">
        <v>4.0880506871474207</v>
      </c>
      <c r="AH47" s="75">
        <v>15.661228056371941</v>
      </c>
      <c r="AI47" s="75">
        <v>19.749278743519362</v>
      </c>
      <c r="AJ47" s="72">
        <v>43.602419308032921</v>
      </c>
      <c r="AK47" s="72">
        <v>6.5258953319726931</v>
      </c>
      <c r="AL47" s="72">
        <v>6.6814463134903637</v>
      </c>
      <c r="AM47" s="72">
        <v>22.187123388344634</v>
      </c>
      <c r="AN47" s="137">
        <v>26.275174075492053</v>
      </c>
      <c r="AO47" s="137">
        <v>2.7390620833333328</v>
      </c>
      <c r="AP47" s="137">
        <v>7.0373333333333316E-2</v>
      </c>
      <c r="AQ47" s="70">
        <v>0.97495107632093936</v>
      </c>
      <c r="AR47" s="72">
        <v>2.8094354166666662</v>
      </c>
      <c r="AS47" s="68"/>
      <c r="AT47" s="68" t="s">
        <v>761</v>
      </c>
      <c r="AX47" s="72"/>
    </row>
    <row r="48" spans="1:54" x14ac:dyDescent="0.2">
      <c r="A48" t="s">
        <v>756</v>
      </c>
      <c r="B48" t="s">
        <v>307</v>
      </c>
      <c r="C48" s="68" t="s">
        <v>765</v>
      </c>
      <c r="E48" s="69">
        <v>43665</v>
      </c>
      <c r="F48" t="s">
        <v>866</v>
      </c>
      <c r="G48" t="s">
        <v>876</v>
      </c>
      <c r="H48" s="68">
        <v>2</v>
      </c>
      <c r="I48" s="68" t="s">
        <v>760</v>
      </c>
      <c r="J48" s="326">
        <v>0.40625</v>
      </c>
      <c r="K48" s="68">
        <v>3</v>
      </c>
      <c r="L48">
        <v>3</v>
      </c>
      <c r="M48" t="s">
        <v>872</v>
      </c>
      <c r="N48" t="s">
        <v>913</v>
      </c>
      <c r="O48" s="205" t="s">
        <v>761</v>
      </c>
      <c r="P48" s="131" t="s">
        <v>761</v>
      </c>
      <c r="Q48" s="68">
        <v>2.1</v>
      </c>
      <c r="R48" s="68">
        <v>2</v>
      </c>
      <c r="S48" s="131">
        <v>2.0499999999999998</v>
      </c>
      <c r="T48" s="68">
        <v>2.6</v>
      </c>
      <c r="U48" s="70">
        <v>0.78846153846153832</v>
      </c>
      <c r="V48" s="68">
        <v>2.2999999999999998</v>
      </c>
      <c r="W48" s="77">
        <v>0.25138888888888888</v>
      </c>
      <c r="X48" s="68">
        <v>25.3</v>
      </c>
      <c r="Y48" s="68">
        <v>6.98</v>
      </c>
      <c r="Z48" s="72">
        <v>5.9142671092884642</v>
      </c>
      <c r="AA48" s="68">
        <v>92.2</v>
      </c>
      <c r="AB48" s="226">
        <v>29.2</v>
      </c>
      <c r="AC48" s="216">
        <v>45.5</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307</v>
      </c>
      <c r="C49" s="68" t="s">
        <v>757</v>
      </c>
      <c r="E49" s="69">
        <v>43682</v>
      </c>
      <c r="F49" t="s">
        <v>866</v>
      </c>
      <c r="G49" t="s">
        <v>936</v>
      </c>
      <c r="H49" s="68">
        <v>2</v>
      </c>
      <c r="I49" s="68" t="s">
        <v>760</v>
      </c>
      <c r="J49" s="326">
        <v>0.46388888888888885</v>
      </c>
      <c r="K49" s="68">
        <v>2</v>
      </c>
      <c r="L49">
        <v>1</v>
      </c>
      <c r="M49" t="s">
        <v>916</v>
      </c>
      <c r="N49" t="s">
        <v>774</v>
      </c>
      <c r="O49" s="205">
        <v>22.2</v>
      </c>
      <c r="P49" s="131">
        <v>15.52</v>
      </c>
      <c r="Q49" s="68">
        <v>2.2999999999999998</v>
      </c>
      <c r="R49" s="68">
        <v>2.2999999999999998</v>
      </c>
      <c r="S49" s="131">
        <v>2.2999999999999998</v>
      </c>
      <c r="T49" s="68">
        <v>2.4</v>
      </c>
      <c r="U49" s="70">
        <v>0.95833333333333326</v>
      </c>
      <c r="V49" s="68">
        <v>0.15</v>
      </c>
      <c r="W49" s="77">
        <v>0.36249999999999999</v>
      </c>
      <c r="X49" s="68">
        <v>26.3</v>
      </c>
      <c r="Y49" s="68">
        <v>9.34</v>
      </c>
      <c r="Z49" s="72">
        <v>7.900872813469765</v>
      </c>
      <c r="AA49" s="68">
        <v>119.2</v>
      </c>
      <c r="AB49" s="226">
        <v>29.7</v>
      </c>
      <c r="AC49" s="216">
        <v>46.1</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307</v>
      </c>
      <c r="C50" s="68" t="s">
        <v>764</v>
      </c>
      <c r="E50" s="69">
        <v>43682</v>
      </c>
      <c r="F50" t="s">
        <v>866</v>
      </c>
      <c r="G50" t="s">
        <v>936</v>
      </c>
      <c r="H50" s="68">
        <v>2</v>
      </c>
      <c r="I50" s="68" t="s">
        <v>760</v>
      </c>
      <c r="J50" s="326">
        <v>0.46388888888888885</v>
      </c>
      <c r="K50" s="68">
        <v>2</v>
      </c>
      <c r="L50">
        <v>1</v>
      </c>
      <c r="M50" t="s">
        <v>916</v>
      </c>
      <c r="N50" t="s">
        <v>774</v>
      </c>
      <c r="O50" s="205">
        <v>22.2</v>
      </c>
      <c r="P50" s="131">
        <v>15.52</v>
      </c>
      <c r="Q50" s="68">
        <v>2.2999999999999998</v>
      </c>
      <c r="R50" s="68">
        <v>2.2999999999999998</v>
      </c>
      <c r="S50" s="131">
        <v>2.2999999999999998</v>
      </c>
      <c r="T50" s="68">
        <v>2.4</v>
      </c>
      <c r="U50" s="70">
        <v>0.95833333333333326</v>
      </c>
      <c r="V50" s="68">
        <v>1.7</v>
      </c>
      <c r="W50" s="77">
        <v>0.3666666666666667</v>
      </c>
      <c r="X50" s="68">
        <v>26.3</v>
      </c>
      <c r="Y50" s="68">
        <v>10.75</v>
      </c>
      <c r="Z50" s="72">
        <v>9.0936169962312601</v>
      </c>
      <c r="AA50" s="68">
        <v>122.3</v>
      </c>
      <c r="AB50" s="226">
        <v>29.7</v>
      </c>
      <c r="AC50" s="216">
        <v>46</v>
      </c>
      <c r="AD50" s="72">
        <v>0.62740268963779211</v>
      </c>
      <c r="AE50" s="72">
        <v>0.2299750594513077</v>
      </c>
      <c r="AF50" s="72">
        <v>0.19454887218045114</v>
      </c>
      <c r="AG50" s="137">
        <v>0.42452393163175883</v>
      </c>
      <c r="AH50" s="75">
        <v>18.147876338821256</v>
      </c>
      <c r="AI50" s="75">
        <v>18.572400270453013</v>
      </c>
      <c r="AJ50" s="72">
        <v>49.016152197418847</v>
      </c>
      <c r="AK50" s="72">
        <v>6.5277216828195339</v>
      </c>
      <c r="AL50" s="72">
        <v>7.5089218840971155</v>
      </c>
      <c r="AM50" s="72">
        <v>24.675598021640788</v>
      </c>
      <c r="AN50" s="137">
        <v>25.100121953272549</v>
      </c>
      <c r="AO50" s="137">
        <v>4.3274887499999997</v>
      </c>
      <c r="AP50" s="137">
        <v>9.5506666666666656E-2</v>
      </c>
      <c r="AQ50" s="70">
        <v>0.97840679049614654</v>
      </c>
      <c r="AR50" s="72">
        <v>4.4229954166666667</v>
      </c>
      <c r="AS50" s="68"/>
      <c r="AT50" s="68" t="s">
        <v>761</v>
      </c>
      <c r="AX50" s="72"/>
    </row>
    <row r="51" spans="1:54" x14ac:dyDescent="0.2">
      <c r="A51" t="s">
        <v>756</v>
      </c>
      <c r="B51" t="s">
        <v>307</v>
      </c>
      <c r="C51" s="68" t="s">
        <v>765</v>
      </c>
      <c r="E51" s="69">
        <v>43682</v>
      </c>
      <c r="F51" t="s">
        <v>866</v>
      </c>
      <c r="G51" t="s">
        <v>936</v>
      </c>
      <c r="H51" s="68">
        <v>2</v>
      </c>
      <c r="I51" s="68" t="s">
        <v>760</v>
      </c>
      <c r="J51" s="326">
        <v>0.46388888888888885</v>
      </c>
      <c r="K51" s="68">
        <v>2</v>
      </c>
      <c r="L51">
        <v>1</v>
      </c>
      <c r="M51" t="s">
        <v>916</v>
      </c>
      <c r="N51" t="s">
        <v>774</v>
      </c>
      <c r="O51" s="205">
        <v>22.2</v>
      </c>
      <c r="P51" s="131">
        <v>15.52</v>
      </c>
      <c r="Q51" s="68">
        <v>2.2999999999999998</v>
      </c>
      <c r="R51" s="68">
        <v>2.2999999999999998</v>
      </c>
      <c r="S51" s="131">
        <v>2.2999999999999998</v>
      </c>
      <c r="T51" s="68">
        <v>2.4</v>
      </c>
      <c r="U51" s="70">
        <v>0.95833333333333326</v>
      </c>
      <c r="V51" s="68">
        <v>2.1</v>
      </c>
      <c r="W51" s="77">
        <v>0.37152777777777773</v>
      </c>
      <c r="X51" s="68">
        <v>26.2</v>
      </c>
      <c r="Y51" s="68">
        <v>9.25</v>
      </c>
      <c r="Z51" s="72">
        <v>7.8017966127995724</v>
      </c>
      <c r="AA51" s="68">
        <v>117.4</v>
      </c>
      <c r="AB51" s="226">
        <v>30.2</v>
      </c>
      <c r="AC51" s="216">
        <v>46.8</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307</v>
      </c>
      <c r="C52" s="68" t="s">
        <v>757</v>
      </c>
      <c r="E52" s="69">
        <v>43696</v>
      </c>
      <c r="F52" t="s">
        <v>866</v>
      </c>
      <c r="G52" t="s">
        <v>967</v>
      </c>
      <c r="H52" s="68">
        <v>2</v>
      </c>
      <c r="I52" s="68" t="s">
        <v>760</v>
      </c>
      <c r="J52" s="326">
        <v>0.43194444444444446</v>
      </c>
      <c r="K52" s="68">
        <v>3</v>
      </c>
      <c r="L52">
        <v>1</v>
      </c>
      <c r="M52" t="s">
        <v>809</v>
      </c>
      <c r="N52" t="s">
        <v>774</v>
      </c>
      <c r="O52" s="205">
        <v>24</v>
      </c>
      <c r="P52" s="131">
        <v>16.05</v>
      </c>
      <c r="Q52" s="68">
        <v>1.7</v>
      </c>
      <c r="R52" s="68">
        <v>1.7</v>
      </c>
      <c r="S52" s="131">
        <v>1.7</v>
      </c>
      <c r="T52" s="68">
        <v>2.2999999999999998</v>
      </c>
      <c r="U52" s="70">
        <v>0.73913043478260876</v>
      </c>
      <c r="V52" s="68">
        <v>0.15</v>
      </c>
      <c r="W52" s="77">
        <v>0.26041666666666669</v>
      </c>
      <c r="X52" s="68">
        <v>25.1</v>
      </c>
      <c r="Y52" s="68">
        <v>10.29</v>
      </c>
      <c r="Z52" s="72">
        <v>8.741627360488188</v>
      </c>
      <c r="AA52" s="68">
        <v>121.4</v>
      </c>
      <c r="AB52" s="226">
        <v>28.7</v>
      </c>
      <c r="AC52" s="216">
        <v>44.8</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307</v>
      </c>
      <c r="C53" s="68" t="s">
        <v>764</v>
      </c>
      <c r="E53" s="69">
        <v>43696</v>
      </c>
      <c r="F53" t="s">
        <v>866</v>
      </c>
      <c r="G53" t="s">
        <v>967</v>
      </c>
      <c r="H53" s="68">
        <v>2</v>
      </c>
      <c r="I53" s="68" t="s">
        <v>760</v>
      </c>
      <c r="J53" s="326">
        <v>0.43194444444444446</v>
      </c>
      <c r="K53" s="68">
        <v>3</v>
      </c>
      <c r="L53">
        <v>1</v>
      </c>
      <c r="M53" t="s">
        <v>809</v>
      </c>
      <c r="N53" t="s">
        <v>774</v>
      </c>
      <c r="O53" s="205">
        <v>24</v>
      </c>
      <c r="P53" s="131">
        <v>16.05</v>
      </c>
      <c r="Q53" s="68">
        <v>1.7</v>
      </c>
      <c r="R53" s="68">
        <v>1.7</v>
      </c>
      <c r="S53" s="131">
        <v>1.7</v>
      </c>
      <c r="T53" s="68">
        <v>2.2999999999999998</v>
      </c>
      <c r="U53" s="70">
        <v>0.73913043478260876</v>
      </c>
      <c r="V53" s="68">
        <v>1.1499999999999999</v>
      </c>
      <c r="W53" s="77">
        <v>0.2673611111111111</v>
      </c>
      <c r="X53" s="68">
        <v>25.6</v>
      </c>
      <c r="Y53" s="68">
        <v>8.65</v>
      </c>
      <c r="Z53" s="72">
        <v>7.336018534657736</v>
      </c>
      <c r="AA53" s="68">
        <v>109.6</v>
      </c>
      <c r="AB53" s="226">
        <v>29.1</v>
      </c>
      <c r="AC53" s="216">
        <v>45.3</v>
      </c>
      <c r="AD53" s="72">
        <v>0.67161649380217558</v>
      </c>
      <c r="AE53" s="72">
        <v>2.4162591687041566</v>
      </c>
      <c r="AF53" s="72">
        <v>0.12218045112781957</v>
      </c>
      <c r="AG53" s="137">
        <v>2.5384396198319763</v>
      </c>
      <c r="AH53" s="75">
        <v>19.16783488997195</v>
      </c>
      <c r="AI53" s="75">
        <v>21.706274509803926</v>
      </c>
      <c r="AJ53" s="72">
        <v>71.900186519358442</v>
      </c>
      <c r="AK53" s="72">
        <v>9.4342466604018504</v>
      </c>
      <c r="AL53" s="72">
        <v>7.6211900226377871</v>
      </c>
      <c r="AM53" s="72">
        <v>28.6020815503738</v>
      </c>
      <c r="AN53" s="137">
        <v>31.140521170205776</v>
      </c>
      <c r="AO53" s="137">
        <v>6.7271038957937739</v>
      </c>
      <c r="AP53" s="137">
        <v>4.2881602531645582</v>
      </c>
      <c r="AQ53" s="70">
        <v>0.61070745148040129</v>
      </c>
      <c r="AR53" s="72">
        <v>11.015264148958332</v>
      </c>
      <c r="AS53" s="68"/>
      <c r="AT53" s="68" t="s">
        <v>761</v>
      </c>
      <c r="AX53" s="72"/>
    </row>
    <row r="54" spans="1:54" x14ac:dyDescent="0.2">
      <c r="A54" t="s">
        <v>756</v>
      </c>
      <c r="B54" t="s">
        <v>307</v>
      </c>
      <c r="C54" s="68" t="s">
        <v>765</v>
      </c>
      <c r="E54" s="69">
        <v>43696</v>
      </c>
      <c r="F54" t="s">
        <v>866</v>
      </c>
      <c r="G54" t="s">
        <v>967</v>
      </c>
      <c r="H54" s="68">
        <v>2</v>
      </c>
      <c r="I54" s="68" t="s">
        <v>760</v>
      </c>
      <c r="J54" s="326">
        <v>0.43194444444444446</v>
      </c>
      <c r="K54" s="68">
        <v>3</v>
      </c>
      <c r="L54">
        <v>1</v>
      </c>
      <c r="M54" t="s">
        <v>809</v>
      </c>
      <c r="N54" t="s">
        <v>774</v>
      </c>
      <c r="O54" s="205">
        <v>24</v>
      </c>
      <c r="P54" s="131">
        <v>16.05</v>
      </c>
      <c r="Q54" s="68">
        <v>1.7</v>
      </c>
      <c r="R54" s="68">
        <v>1.7</v>
      </c>
      <c r="S54" s="131">
        <v>1.7</v>
      </c>
      <c r="T54" s="68">
        <v>2.2999999999999998</v>
      </c>
      <c r="U54" s="70">
        <v>0.73913043478260876</v>
      </c>
      <c r="V54" s="68">
        <v>2</v>
      </c>
      <c r="W54" s="77">
        <v>0.27083333333333331</v>
      </c>
      <c r="X54" s="68">
        <v>25.3</v>
      </c>
      <c r="Y54" s="68">
        <v>6.62</v>
      </c>
      <c r="Z54" s="72">
        <v>5.5933423817519703</v>
      </c>
      <c r="AA54" s="68">
        <v>107.3</v>
      </c>
      <c r="AB54" s="226">
        <v>29.7</v>
      </c>
      <c r="AC54" s="216">
        <v>46.1</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307</v>
      </c>
      <c r="B61" s="102">
        <v>2019</v>
      </c>
      <c r="C61" s="103">
        <v>7</v>
      </c>
      <c r="D61" s="102">
        <v>8</v>
      </c>
      <c r="E61" s="82"/>
      <c r="F61" s="131">
        <v>1.5</v>
      </c>
      <c r="G61" s="131">
        <v>8.9</v>
      </c>
      <c r="H61" s="82"/>
      <c r="I61" s="205">
        <v>20.100000000000001</v>
      </c>
      <c r="J61" s="226">
        <v>28.8</v>
      </c>
      <c r="K61" s="82"/>
      <c r="L61" s="82"/>
      <c r="M61" s="108"/>
      <c r="N61" s="131" t="s">
        <v>763</v>
      </c>
      <c r="O61" s="82"/>
      <c r="P61" s="82"/>
      <c r="Q61" s="82"/>
      <c r="R61" s="140"/>
      <c r="S61" s="137" t="s">
        <v>763</v>
      </c>
      <c r="T61" s="131" t="s">
        <v>763</v>
      </c>
      <c r="U61" s="131" t="s">
        <v>763</v>
      </c>
      <c r="V61" s="85"/>
      <c r="W61" s="85"/>
      <c r="X61" s="85"/>
      <c r="Y61" s="102">
        <f>IF(C61&lt;6," ",IF(C61&lt;=9,I61, IF(C61&gt;=10," ")))</f>
        <v>20.100000000000001</v>
      </c>
      <c r="Z61" s="102">
        <f>IF(Y61=" ", " ", IF(Y61&gt;0, Y61+273.15))</f>
        <v>293.25</v>
      </c>
      <c r="AA61" s="102">
        <f>IF(C61&lt;6," ",IF(C61&lt;=9,J61, IF(C61&gt;=10," ")))</f>
        <v>28.8</v>
      </c>
      <c r="AB61" s="102">
        <f>IF(C61&lt;6," ",IF(C61&lt;=9,G61, IF(C61&gt;=10," ")))</f>
        <v>8.9</v>
      </c>
      <c r="AC61" s="104">
        <f>IF(Y61=" "," ",IF(Y61&gt;0,EXP(-173.4292+249.6339*100/Z61+143.3483*LN(+Z61/100)-21.8492*Z61/100+AA61*(-0.033096+0.014259*Z61/100-0.0017*(Z61/100)^2))*1.4276))</f>
        <v>7.6350759141548172</v>
      </c>
      <c r="AD61" s="102">
        <f>IF(Y61=" "," ",IF(Y61&gt;0,AB61/AC61))</f>
        <v>1.1656727582105786</v>
      </c>
      <c r="AE61" s="105">
        <f>IF(C61&lt;6," ",IF(C61&lt;=9,F61, IF(C61&gt;=10," ")))</f>
        <v>1.5</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307</v>
      </c>
      <c r="B62" s="102">
        <v>2019</v>
      </c>
      <c r="C62" s="103">
        <v>7</v>
      </c>
      <c r="D62" s="102">
        <v>8</v>
      </c>
      <c r="E62" s="82"/>
      <c r="F62" s="131">
        <v>1.5</v>
      </c>
      <c r="G62" s="131">
        <v>8.9</v>
      </c>
      <c r="H62" s="82"/>
      <c r="I62" s="205">
        <v>20.100000000000001</v>
      </c>
      <c r="J62" s="226">
        <v>29.3</v>
      </c>
      <c r="K62" s="82"/>
      <c r="L62" s="82"/>
      <c r="M62" s="108"/>
      <c r="N62" s="137">
        <v>0.84744651851313102</v>
      </c>
      <c r="O62" s="82"/>
      <c r="P62" s="82"/>
      <c r="Q62" s="82"/>
      <c r="R62" s="140"/>
      <c r="S62" s="137">
        <v>43.257736628385196</v>
      </c>
      <c r="T62" s="137">
        <v>6.2124887499999986</v>
      </c>
      <c r="U62" s="137">
        <v>0.15582666666666664</v>
      </c>
      <c r="V62" s="85"/>
      <c r="W62" s="85"/>
      <c r="X62" s="85"/>
      <c r="Y62" s="102">
        <f t="shared" ref="Y62:Y72" si="17">IF(C62&lt;6," ",IF(C62&lt;=9,I62, IF(C62&gt;=10," ")))</f>
        <v>20.100000000000001</v>
      </c>
      <c r="Z62" s="102">
        <f t="shared" ref="Z62:Z72" si="18">IF(Y62=" ", " ", IF(Y62&gt;0, Y62+273.15))</f>
        <v>293.25</v>
      </c>
      <c r="AA62" s="102">
        <f t="shared" ref="AA62:AA72" si="19">IF(C62&lt;6," ",IF(C62&lt;=9,J62, IF(C62&gt;=10," ")))</f>
        <v>29.3</v>
      </c>
      <c r="AB62" s="102">
        <f t="shared" ref="AB62:AB72" si="20">IF(C62&lt;6," ",IF(C62&lt;=9,G62, IF(C62&gt;=10," ")))</f>
        <v>8.9</v>
      </c>
      <c r="AC62" s="104">
        <f t="shared" ref="AC62:AC72" si="21">IF(Y62=" "," ",IF(Y62&gt;0,EXP(-173.4292+249.6339*100/Z62+143.3483*LN(+Z62/100)-21.8492*Z62/100+AA62*(-0.033096+0.014259*Z62/100-0.0017*(Z62/100)^2))*1.4276))</f>
        <v>7.6125828582313364</v>
      </c>
      <c r="AD62" s="102">
        <f t="shared" ref="AD62:AD72" si="22">IF(Y62=" "," ",IF(Y62&gt;0,AB62/AC62))</f>
        <v>1.1691169956037464</v>
      </c>
      <c r="AE62" s="105">
        <f t="shared" ref="AE62:AE72" si="23">IF(C62&lt;6," ",IF(C62&lt;=9,F62, IF(C62&gt;=10," ")))</f>
        <v>1.5</v>
      </c>
      <c r="AF62" s="102">
        <f t="shared" ref="AF62:AF72" si="24">IF(Y62=" "," ",N62)</f>
        <v>0.84744651851313102</v>
      </c>
      <c r="AG62" s="105">
        <f t="shared" ref="AG62:AG72" si="25">IF(C62&lt;6," ",IF(C62&lt;=9,T62, IF(C62&gt;=10," ")))</f>
        <v>6.2124887499999986</v>
      </c>
      <c r="AH62" s="105">
        <f t="shared" ref="AH62:AH72" si="26">IF(C62&lt;6," ",IF(C62&lt;=9,U62, IF(C62&gt;=10," ")))</f>
        <v>0.15582666666666664</v>
      </c>
      <c r="AI62" s="102">
        <f t="shared" ref="AI62" si="27">IF(Y62=" ", " ", IF(Y62&gt;0, SUM(AG62:AH62)))</f>
        <v>6.3683154166666656</v>
      </c>
      <c r="AJ62" s="106">
        <f t="shared" ref="AJ62:AJ72" si="28">IF(C62&lt;6," ",IF(C62&lt;=9,S62, IF(C62&gt;=10," ")))</f>
        <v>43.257736628385196</v>
      </c>
      <c r="AK62" s="107">
        <f t="shared" ref="AK62:AK72" si="29">IF(Y62=" ", " ", IF(Y62&gt;0, AJ62-AF62))</f>
        <v>42.410290109872065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307</v>
      </c>
      <c r="B63" s="102">
        <v>2019</v>
      </c>
      <c r="C63" s="103">
        <v>7</v>
      </c>
      <c r="D63" s="102">
        <v>8</v>
      </c>
      <c r="E63" s="82"/>
      <c r="F63" s="131">
        <v>1.5</v>
      </c>
      <c r="G63" s="131">
        <v>8.9</v>
      </c>
      <c r="H63" s="82"/>
      <c r="I63" s="205">
        <v>20.100000000000001</v>
      </c>
      <c r="J63" s="226">
        <v>29.4</v>
      </c>
      <c r="K63" s="82"/>
      <c r="L63" s="82"/>
      <c r="M63" s="108"/>
      <c r="N63" s="131" t="s">
        <v>763</v>
      </c>
      <c r="O63" s="82"/>
      <c r="P63" s="82"/>
      <c r="Q63" s="82"/>
      <c r="R63" s="140"/>
      <c r="S63" s="137" t="s">
        <v>763</v>
      </c>
      <c r="T63" s="131" t="s">
        <v>763</v>
      </c>
      <c r="U63" s="131" t="s">
        <v>763</v>
      </c>
      <c r="V63" s="85"/>
      <c r="W63" s="85"/>
      <c r="X63" s="85"/>
      <c r="Y63" s="102">
        <f t="shared" si="17"/>
        <v>20.100000000000001</v>
      </c>
      <c r="Z63" s="102">
        <f t="shared" si="18"/>
        <v>293.25</v>
      </c>
      <c r="AA63" s="102">
        <f t="shared" si="19"/>
        <v>29.4</v>
      </c>
      <c r="AB63" s="102">
        <f t="shared" si="20"/>
        <v>8.9</v>
      </c>
      <c r="AC63" s="104">
        <f t="shared" si="21"/>
        <v>7.6080922050902542</v>
      </c>
      <c r="AD63" s="102">
        <f t="shared" si="22"/>
        <v>1.1698070633325639</v>
      </c>
      <c r="AE63" s="105">
        <f t="shared" si="23"/>
        <v>1.5</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307</v>
      </c>
      <c r="B64" s="102">
        <v>2019</v>
      </c>
      <c r="C64" s="103">
        <v>7</v>
      </c>
      <c r="D64" s="102">
        <v>19</v>
      </c>
      <c r="E64" s="82"/>
      <c r="F64" s="131">
        <v>2.0499999999999998</v>
      </c>
      <c r="G64" s="131" t="s">
        <v>761</v>
      </c>
      <c r="H64" s="82"/>
      <c r="I64" s="205" t="s">
        <v>761</v>
      </c>
      <c r="J64" s="226">
        <v>28.3</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f t="shared" si="19"/>
        <v>28.3</v>
      </c>
      <c r="AB64" s="102" t="str">
        <f t="shared" si="20"/>
        <v>ND</v>
      </c>
      <c r="AC64" s="104" t="e">
        <f t="shared" si="21"/>
        <v>#VALUE!</v>
      </c>
      <c r="AD64" s="102" t="e">
        <f t="shared" si="22"/>
        <v>#VALUE!</v>
      </c>
      <c r="AE64" s="105">
        <f t="shared" si="23"/>
        <v>2.0499999999999998</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307</v>
      </c>
      <c r="B65" s="102">
        <v>2019</v>
      </c>
      <c r="C65" s="103">
        <v>7</v>
      </c>
      <c r="D65" s="102">
        <v>19</v>
      </c>
      <c r="E65" s="82"/>
      <c r="F65" s="131">
        <v>2.0499999999999998</v>
      </c>
      <c r="G65" s="131" t="s">
        <v>761</v>
      </c>
      <c r="H65" s="82"/>
      <c r="I65" s="205" t="s">
        <v>761</v>
      </c>
      <c r="J65" s="226">
        <v>28.9</v>
      </c>
      <c r="K65" s="82"/>
      <c r="L65" s="82"/>
      <c r="M65" s="108"/>
      <c r="N65" s="137">
        <v>4.0880506871474207</v>
      </c>
      <c r="O65" s="82"/>
      <c r="P65" s="82"/>
      <c r="Q65" s="82"/>
      <c r="R65" s="140"/>
      <c r="S65" s="137">
        <v>26.275174075492053</v>
      </c>
      <c r="T65" s="137">
        <v>2.7390620833333328</v>
      </c>
      <c r="U65" s="137">
        <v>7.0373333333333316E-2</v>
      </c>
      <c r="V65" s="85"/>
      <c r="W65" s="85"/>
      <c r="X65" s="85"/>
      <c r="Y65" s="102" t="str">
        <f t="shared" si="17"/>
        <v>ND</v>
      </c>
      <c r="Z65" s="102" t="e">
        <f t="shared" si="18"/>
        <v>#VALUE!</v>
      </c>
      <c r="AA65" s="102">
        <f t="shared" si="19"/>
        <v>28.9</v>
      </c>
      <c r="AB65" s="102" t="str">
        <f t="shared" si="20"/>
        <v>ND</v>
      </c>
      <c r="AC65" s="104" t="e">
        <f t="shared" si="21"/>
        <v>#VALUE!</v>
      </c>
      <c r="AD65" s="102" t="e">
        <f t="shared" si="22"/>
        <v>#VALUE!</v>
      </c>
      <c r="AE65" s="105">
        <f t="shared" si="23"/>
        <v>2.0499999999999998</v>
      </c>
      <c r="AF65" s="102">
        <f t="shared" si="24"/>
        <v>4.0880506871474207</v>
      </c>
      <c r="AG65" s="105">
        <f t="shared" si="25"/>
        <v>2.7390620833333328</v>
      </c>
      <c r="AH65" s="105">
        <f t="shared" si="26"/>
        <v>7.0373333333333316E-2</v>
      </c>
      <c r="AI65" s="102">
        <f t="shared" ref="AI65" si="30">IF(Y65=" ", " ", IF(Y65&gt;0, SUM(AG65:AH65)))</f>
        <v>2.8094354166666662</v>
      </c>
      <c r="AJ65" s="106">
        <f t="shared" si="28"/>
        <v>26.275174075492053</v>
      </c>
      <c r="AK65" s="107">
        <f t="shared" si="29"/>
        <v>22.187123388344631</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307</v>
      </c>
      <c r="B66" s="102">
        <v>2019</v>
      </c>
      <c r="C66" s="103">
        <v>7</v>
      </c>
      <c r="D66" s="102">
        <v>19</v>
      </c>
      <c r="E66" s="82"/>
      <c r="F66" s="131">
        <v>2.0499999999999998</v>
      </c>
      <c r="G66" s="131" t="s">
        <v>761</v>
      </c>
      <c r="H66" s="82"/>
      <c r="I66" s="205" t="s">
        <v>761</v>
      </c>
      <c r="J66" s="226">
        <v>29.2</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29.2</v>
      </c>
      <c r="AB66" s="102" t="str">
        <f t="shared" si="20"/>
        <v>ND</v>
      </c>
      <c r="AC66" s="104" t="e">
        <f t="shared" si="21"/>
        <v>#VALUE!</v>
      </c>
      <c r="AD66" s="102" t="e">
        <f t="shared" si="22"/>
        <v>#VALUE!</v>
      </c>
      <c r="AE66" s="105">
        <f t="shared" si="23"/>
        <v>2.0499999999999998</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307</v>
      </c>
      <c r="B67" s="102">
        <v>2019</v>
      </c>
      <c r="C67" s="103">
        <v>8</v>
      </c>
      <c r="D67" s="102">
        <v>5</v>
      </c>
      <c r="E67" s="82"/>
      <c r="F67" s="131">
        <v>2.2999999999999998</v>
      </c>
      <c r="G67" s="131">
        <v>15.52</v>
      </c>
      <c r="H67" s="82"/>
      <c r="I67" s="205">
        <v>22.2</v>
      </c>
      <c r="J67" s="226">
        <v>29.7</v>
      </c>
      <c r="K67" s="82"/>
      <c r="L67" s="82"/>
      <c r="M67" s="82"/>
      <c r="N67" s="131" t="s">
        <v>763</v>
      </c>
      <c r="O67" s="82"/>
      <c r="P67" s="82"/>
      <c r="Q67" s="82"/>
      <c r="R67" s="140"/>
      <c r="S67" s="137" t="s">
        <v>763</v>
      </c>
      <c r="T67" s="131" t="s">
        <v>763</v>
      </c>
      <c r="U67" s="131" t="s">
        <v>763</v>
      </c>
      <c r="V67" s="85"/>
      <c r="W67" s="85"/>
      <c r="X67" s="85"/>
      <c r="Y67" s="102">
        <f t="shared" si="17"/>
        <v>22.2</v>
      </c>
      <c r="Z67" s="102">
        <f t="shared" si="18"/>
        <v>295.34999999999997</v>
      </c>
      <c r="AA67" s="102">
        <f t="shared" si="19"/>
        <v>29.7</v>
      </c>
      <c r="AB67" s="102">
        <f t="shared" si="20"/>
        <v>15.52</v>
      </c>
      <c r="AC67" s="104">
        <f t="shared" si="21"/>
        <v>7.3072741736330844</v>
      </c>
      <c r="AD67" s="102">
        <f t="shared" si="22"/>
        <v>2.1239110003564643</v>
      </c>
      <c r="AE67" s="105">
        <f t="shared" si="23"/>
        <v>2.2999999999999998</v>
      </c>
      <c r="AF67" s="102" t="str">
        <f t="shared" si="24"/>
        <v>NS</v>
      </c>
      <c r="AG67" s="105" t="str">
        <f t="shared" si="25"/>
        <v>NS</v>
      </c>
      <c r="AH67" s="105" t="str">
        <f t="shared" si="26"/>
        <v>NS</v>
      </c>
      <c r="AI67" s="102"/>
      <c r="AJ67" s="106" t="str">
        <f t="shared" si="28"/>
        <v>NS</v>
      </c>
      <c r="AK67" s="107" t="e">
        <f t="shared" si="29"/>
        <v>#VALUE!</v>
      </c>
      <c r="AL67" s="82"/>
      <c r="AM67" s="82">
        <f>AD75</f>
        <v>1.85174967133151</v>
      </c>
      <c r="AN67" s="82">
        <f>AE75</f>
        <v>1.8875</v>
      </c>
      <c r="AO67" s="82">
        <f>AF75</f>
        <v>1.9746151892810717</v>
      </c>
      <c r="AP67" s="82">
        <f>AI75</f>
        <v>6.1540025997395826</v>
      </c>
      <c r="AQ67" s="113">
        <f>AK75</f>
        <v>29.468773267557822</v>
      </c>
      <c r="AR67" s="118"/>
      <c r="AS67" s="115" t="s">
        <v>497</v>
      </c>
      <c r="AT67" s="115" t="s">
        <v>497</v>
      </c>
      <c r="AU67" s="115" t="s">
        <v>497</v>
      </c>
      <c r="AV67" s="115" t="s">
        <v>497</v>
      </c>
      <c r="AW67" s="115" t="s">
        <v>497</v>
      </c>
      <c r="AX67" s="116" t="s">
        <v>498</v>
      </c>
      <c r="AY67" s="102"/>
      <c r="AZ67" s="102"/>
      <c r="BA67" s="82"/>
      <c r="BB67" s="82"/>
    </row>
    <row r="68" spans="1:54" ht="16" x14ac:dyDescent="0.2">
      <c r="A68" s="101" t="s">
        <v>307</v>
      </c>
      <c r="B68" s="102">
        <v>2019</v>
      </c>
      <c r="C68" s="103">
        <v>8</v>
      </c>
      <c r="D68" s="102">
        <v>5</v>
      </c>
      <c r="E68" s="82"/>
      <c r="F68" s="131">
        <v>2.2999999999999998</v>
      </c>
      <c r="G68" s="131">
        <v>15.52</v>
      </c>
      <c r="H68" s="82"/>
      <c r="I68" s="205">
        <v>22.2</v>
      </c>
      <c r="J68" s="226">
        <v>29.7</v>
      </c>
      <c r="K68" s="82"/>
      <c r="L68" s="82"/>
      <c r="M68" s="108"/>
      <c r="N68" s="137">
        <v>0.42452393163175883</v>
      </c>
      <c r="O68" s="82"/>
      <c r="P68" s="82"/>
      <c r="Q68" s="82"/>
      <c r="R68" s="140"/>
      <c r="S68" s="137">
        <v>25.100121953272549</v>
      </c>
      <c r="T68" s="137">
        <v>4.3274887499999997</v>
      </c>
      <c r="U68" s="137">
        <v>9.5506666666666656E-2</v>
      </c>
      <c r="V68" s="85"/>
      <c r="W68" s="85"/>
      <c r="X68" s="85"/>
      <c r="Y68" s="102">
        <f t="shared" si="17"/>
        <v>22.2</v>
      </c>
      <c r="Z68" s="102">
        <f t="shared" si="18"/>
        <v>295.34999999999997</v>
      </c>
      <c r="AA68" s="102">
        <f t="shared" si="19"/>
        <v>29.7</v>
      </c>
      <c r="AB68" s="102">
        <f t="shared" si="20"/>
        <v>15.52</v>
      </c>
      <c r="AC68" s="104">
        <f t="shared" si="21"/>
        <v>7.3072741736330844</v>
      </c>
      <c r="AD68" s="102">
        <f t="shared" si="22"/>
        <v>2.1239110003564643</v>
      </c>
      <c r="AE68" s="105">
        <f t="shared" si="23"/>
        <v>2.2999999999999998</v>
      </c>
      <c r="AF68" s="102">
        <f t="shared" si="24"/>
        <v>0.42452393163175883</v>
      </c>
      <c r="AG68" s="105">
        <f t="shared" si="25"/>
        <v>4.3274887499999997</v>
      </c>
      <c r="AH68" s="105">
        <f t="shared" si="26"/>
        <v>9.5506666666666656E-2</v>
      </c>
      <c r="AI68" s="102">
        <f t="shared" ref="AI68" si="31">IF(Y68=" ", " ", IF(Y68&gt;0, SUM(AG68:AH68)))</f>
        <v>4.4229954166666667</v>
      </c>
      <c r="AJ68" s="106">
        <f t="shared" si="28"/>
        <v>25.100121953272549</v>
      </c>
      <c r="AK68" s="107">
        <f t="shared" si="29"/>
        <v>24.675598021640791</v>
      </c>
      <c r="AL68" s="82"/>
      <c r="AM68" s="82"/>
      <c r="AN68" s="82"/>
      <c r="AO68" s="82"/>
      <c r="AP68" s="85"/>
      <c r="AQ68" s="82"/>
      <c r="AR68" s="82"/>
      <c r="AS68" s="115">
        <f>((LN(AM67)-LN(0.4))/(LN(0.9)-LN(0.4))*100)</f>
        <v>188.97084627635283</v>
      </c>
      <c r="AT68" s="120">
        <f>((LN(AN67)-LN(0.6))/(LN(3)-LN(0.6))*100)</f>
        <v>71.20988122951033</v>
      </c>
      <c r="AU68" s="115">
        <f>((LN(AO67)-LN(10))/(LN(1)-LN(10))*100)</f>
        <v>70.451752659698442</v>
      </c>
      <c r="AV68" s="115">
        <f>((LN(AP67)-LN(10))/(LN(3)-LN(10))*100)</f>
        <v>40.323368759061729</v>
      </c>
      <c r="AW68" s="115">
        <f>((LN(AQ67)-LN(43))/(LN(20)-LN(43))*100)</f>
        <v>49.364444264147764</v>
      </c>
      <c r="AX68" s="82"/>
      <c r="AY68" s="82"/>
      <c r="AZ68" s="82"/>
      <c r="BA68" s="82"/>
      <c r="BB68" s="82"/>
    </row>
    <row r="69" spans="1:54" ht="16" x14ac:dyDescent="0.2">
      <c r="A69" s="101" t="s">
        <v>307</v>
      </c>
      <c r="B69" s="102">
        <v>2019</v>
      </c>
      <c r="C69" s="103">
        <v>8</v>
      </c>
      <c r="D69" s="102">
        <v>5</v>
      </c>
      <c r="E69" s="82"/>
      <c r="F69" s="131">
        <v>2.2999999999999998</v>
      </c>
      <c r="G69" s="131">
        <v>15.52</v>
      </c>
      <c r="H69" s="82"/>
      <c r="I69" s="205">
        <v>22.2</v>
      </c>
      <c r="J69" s="226">
        <v>30.2</v>
      </c>
      <c r="K69" s="82"/>
      <c r="L69" s="82"/>
      <c r="M69" s="108"/>
      <c r="N69" s="131" t="s">
        <v>763</v>
      </c>
      <c r="O69" s="82"/>
      <c r="P69" s="82"/>
      <c r="Q69" s="82"/>
      <c r="R69" s="140"/>
      <c r="S69" s="137" t="s">
        <v>763</v>
      </c>
      <c r="T69" s="131" t="s">
        <v>763</v>
      </c>
      <c r="U69" s="131" t="s">
        <v>763</v>
      </c>
      <c r="V69" s="85"/>
      <c r="W69" s="85"/>
      <c r="X69" s="85"/>
      <c r="Y69" s="102">
        <f t="shared" si="17"/>
        <v>22.2</v>
      </c>
      <c r="Z69" s="102">
        <f t="shared" si="18"/>
        <v>295.34999999999997</v>
      </c>
      <c r="AA69" s="102">
        <f t="shared" si="19"/>
        <v>30.2</v>
      </c>
      <c r="AB69" s="102">
        <f t="shared" si="20"/>
        <v>15.52</v>
      </c>
      <c r="AC69" s="104">
        <f t="shared" si="21"/>
        <v>7.2860721748042856</v>
      </c>
      <c r="AD69" s="102">
        <f t="shared" si="22"/>
        <v>2.1300914440113803</v>
      </c>
      <c r="AE69" s="105">
        <f t="shared" si="23"/>
        <v>2.2999999999999998</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71.20988122951033</v>
      </c>
      <c r="AU69" s="82">
        <f t="shared" si="32"/>
        <v>70.451752659698442</v>
      </c>
      <c r="AV69" s="82">
        <f t="shared" si="32"/>
        <v>40.323368759061729</v>
      </c>
      <c r="AW69" s="82">
        <f t="shared" si="32"/>
        <v>49.364444264147764</v>
      </c>
      <c r="AX69" s="129">
        <f>AVERAGE(AS69:AW69)</f>
        <v>66.269889382483655</v>
      </c>
      <c r="AY69" s="84"/>
      <c r="AZ69" s="84"/>
      <c r="BA69" s="84" t="str">
        <f>IF(AX69&gt;65, "Acceptable; Ongoing Protection is Required", "Unacceptable; Immediate Restoration is Required")</f>
        <v>Acceptable; Ongoing Protection is Required</v>
      </c>
      <c r="BB69" s="82"/>
    </row>
    <row r="70" spans="1:54" ht="16" x14ac:dyDescent="0.2">
      <c r="A70" s="101" t="s">
        <v>307</v>
      </c>
      <c r="B70" s="102">
        <v>2019</v>
      </c>
      <c r="C70" s="103">
        <v>8</v>
      </c>
      <c r="D70" s="102">
        <v>19</v>
      </c>
      <c r="E70" s="82"/>
      <c r="F70" s="131">
        <v>1.7</v>
      </c>
      <c r="G70" s="131">
        <v>16.05</v>
      </c>
      <c r="H70" s="82"/>
      <c r="I70" s="205">
        <v>24</v>
      </c>
      <c r="J70" s="226">
        <v>28.7</v>
      </c>
      <c r="K70" s="82"/>
      <c r="L70" s="82"/>
      <c r="M70" s="108"/>
      <c r="N70" s="131" t="s">
        <v>763</v>
      </c>
      <c r="O70" s="82"/>
      <c r="P70" s="82"/>
      <c r="Q70" s="82"/>
      <c r="R70" s="140"/>
      <c r="S70" s="137" t="s">
        <v>763</v>
      </c>
      <c r="T70" s="131" t="s">
        <v>763</v>
      </c>
      <c r="U70" s="131" t="s">
        <v>763</v>
      </c>
      <c r="V70" s="85"/>
      <c r="W70" s="85"/>
      <c r="X70" s="85"/>
      <c r="Y70" s="102">
        <f t="shared" si="17"/>
        <v>24</v>
      </c>
      <c r="Z70" s="102">
        <f t="shared" si="18"/>
        <v>297.14999999999998</v>
      </c>
      <c r="AA70" s="102">
        <f t="shared" si="19"/>
        <v>28.7</v>
      </c>
      <c r="AB70" s="102">
        <f t="shared" si="20"/>
        <v>16.05</v>
      </c>
      <c r="AC70" s="104">
        <f t="shared" si="21"/>
        <v>7.1174275219822478</v>
      </c>
      <c r="AD70" s="102">
        <f t="shared" si="22"/>
        <v>2.2550282318196304</v>
      </c>
      <c r="AE70" s="105">
        <f t="shared" si="23"/>
        <v>1.7</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66.269889382483655</v>
      </c>
      <c r="AY70" s="85"/>
      <c r="AZ70" s="85"/>
      <c r="BA70" s="82"/>
      <c r="BB70" s="82"/>
    </row>
    <row r="71" spans="1:54" ht="16" x14ac:dyDescent="0.2">
      <c r="A71" s="101" t="s">
        <v>307</v>
      </c>
      <c r="B71" s="102">
        <v>2019</v>
      </c>
      <c r="C71" s="103">
        <v>8</v>
      </c>
      <c r="D71" s="102">
        <v>19</v>
      </c>
      <c r="E71" s="82"/>
      <c r="F71" s="131">
        <v>1.7</v>
      </c>
      <c r="G71" s="131">
        <v>16.05</v>
      </c>
      <c r="H71" s="82"/>
      <c r="I71" s="205">
        <v>24</v>
      </c>
      <c r="J71" s="226">
        <v>29.1</v>
      </c>
      <c r="K71" s="82"/>
      <c r="L71" s="82"/>
      <c r="M71" s="108"/>
      <c r="N71" s="137">
        <v>2.5384396198319763</v>
      </c>
      <c r="O71" s="82"/>
      <c r="P71" s="82"/>
      <c r="Q71" s="82"/>
      <c r="R71" s="140"/>
      <c r="S71" s="137">
        <v>31.140521170205776</v>
      </c>
      <c r="T71" s="137">
        <v>6.7271038957937739</v>
      </c>
      <c r="U71" s="137">
        <v>4.2881602531645582</v>
      </c>
      <c r="V71" s="85"/>
      <c r="W71" s="85"/>
      <c r="X71" s="85"/>
      <c r="Y71" s="102">
        <f t="shared" si="17"/>
        <v>24</v>
      </c>
      <c r="Z71" s="102">
        <f t="shared" si="18"/>
        <v>297.14999999999998</v>
      </c>
      <c r="AA71" s="102">
        <f t="shared" si="19"/>
        <v>29.1</v>
      </c>
      <c r="AB71" s="102">
        <f t="shared" si="20"/>
        <v>16.05</v>
      </c>
      <c r="AC71" s="104">
        <f t="shared" si="21"/>
        <v>7.1011158389603484</v>
      </c>
      <c r="AD71" s="102">
        <f t="shared" si="22"/>
        <v>2.2602081650240802</v>
      </c>
      <c r="AE71" s="105">
        <f t="shared" si="23"/>
        <v>1.7</v>
      </c>
      <c r="AF71" s="102">
        <f t="shared" si="24"/>
        <v>2.5384396198319763</v>
      </c>
      <c r="AG71" s="105">
        <f t="shared" si="25"/>
        <v>6.7271038957937739</v>
      </c>
      <c r="AH71" s="105">
        <f t="shared" si="26"/>
        <v>4.2881602531645582</v>
      </c>
      <c r="AI71" s="102">
        <f t="shared" ref="AI71" si="33">IF(Y71=" ", " ", IF(Y71&gt;0, SUM(AG71:AH71)))</f>
        <v>11.015264148958332</v>
      </c>
      <c r="AJ71" s="106">
        <f t="shared" si="28"/>
        <v>31.140521170205776</v>
      </c>
      <c r="AK71" s="107">
        <f t="shared" si="29"/>
        <v>28.6020815503738</v>
      </c>
      <c r="AL71" s="82"/>
      <c r="AM71" s="82"/>
      <c r="AN71" s="82"/>
      <c r="AO71" s="82"/>
      <c r="AP71" s="82"/>
      <c r="AQ71" s="82"/>
      <c r="AR71" s="82"/>
      <c r="AS71" s="82"/>
      <c r="AT71" s="82"/>
      <c r="AU71" s="82"/>
      <c r="AV71" s="82"/>
      <c r="AW71" s="82"/>
      <c r="AX71" s="82"/>
      <c r="AY71" s="82"/>
      <c r="AZ71" s="82"/>
      <c r="BA71" s="82"/>
      <c r="BB71" s="82"/>
    </row>
    <row r="72" spans="1:54" ht="16" x14ac:dyDescent="0.2">
      <c r="A72" s="101" t="s">
        <v>307</v>
      </c>
      <c r="B72" s="102">
        <v>2019</v>
      </c>
      <c r="C72" s="103">
        <v>8</v>
      </c>
      <c r="D72" s="102">
        <v>19</v>
      </c>
      <c r="E72" s="82"/>
      <c r="F72" s="131">
        <v>1.7</v>
      </c>
      <c r="G72" s="131">
        <v>16.05</v>
      </c>
      <c r="H72" s="82"/>
      <c r="I72" s="205">
        <v>24</v>
      </c>
      <c r="J72" s="226">
        <v>29.7</v>
      </c>
      <c r="K72" s="82"/>
      <c r="L72" s="82"/>
      <c r="M72" s="82"/>
      <c r="N72" s="131" t="s">
        <v>763</v>
      </c>
      <c r="O72" s="82"/>
      <c r="P72" s="82"/>
      <c r="Q72" s="82"/>
      <c r="R72" s="140"/>
      <c r="S72" s="137" t="s">
        <v>763</v>
      </c>
      <c r="T72" s="131" t="s">
        <v>763</v>
      </c>
      <c r="U72" s="131" t="s">
        <v>763</v>
      </c>
      <c r="V72" s="85"/>
      <c r="W72" s="85"/>
      <c r="X72" s="85"/>
      <c r="Y72" s="102">
        <f t="shared" si="17"/>
        <v>24</v>
      </c>
      <c r="Z72" s="102">
        <f t="shared" si="18"/>
        <v>297.14999999999998</v>
      </c>
      <c r="AA72" s="102">
        <f t="shared" si="19"/>
        <v>29.7</v>
      </c>
      <c r="AB72" s="102">
        <f t="shared" si="20"/>
        <v>16.05</v>
      </c>
      <c r="AC72" s="104">
        <f t="shared" si="21"/>
        <v>7.0767183808269332</v>
      </c>
      <c r="AD72" s="102">
        <f t="shared" si="22"/>
        <v>2.2680003832686806</v>
      </c>
      <c r="AE72" s="105">
        <f t="shared" si="23"/>
        <v>1.7</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1.85174967133151</v>
      </c>
      <c r="AE75" s="84">
        <f>_xlfn.AGGREGATE(1, 6,AE61:AE74)</f>
        <v>1.8875</v>
      </c>
      <c r="AF75" s="84">
        <f>_xlfn.AGGREGATE(1, 6,AF61:AF74)</f>
        <v>1.9746151892810717</v>
      </c>
      <c r="AG75" s="82"/>
      <c r="AH75" s="82"/>
      <c r="AI75" s="84">
        <f>_xlfn.AGGREGATE(1, 6,AI61:AI74)</f>
        <v>6.1540025997395826</v>
      </c>
      <c r="AJ75" s="82"/>
      <c r="AK75" s="84">
        <f>_xlfn.AGGREGATE(1, 6,AK61:AK74)</f>
        <v>29.468773267557822</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1.8875</v>
      </c>
      <c r="AF76" s="126">
        <f>AVERAGE(AF62:AF71)</f>
        <v>1.9746151892810717</v>
      </c>
      <c r="AG76" s="126"/>
      <c r="AH76" s="126"/>
      <c r="AI76" s="126">
        <f>AVERAGE(AI62:AI71)</f>
        <v>6.1540025997395826</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307</v>
      </c>
      <c r="C83" t="s">
        <v>757</v>
      </c>
      <c r="E83" s="147">
        <v>44020</v>
      </c>
      <c r="F83" s="68" t="s">
        <v>290</v>
      </c>
      <c r="G83" s="68" t="s">
        <v>1000</v>
      </c>
      <c r="H83" s="68">
        <v>3</v>
      </c>
      <c r="I83" s="68" t="s">
        <v>982</v>
      </c>
      <c r="J83" s="77">
        <v>0.42291666666666666</v>
      </c>
      <c r="K83" s="68">
        <v>3</v>
      </c>
      <c r="L83" s="68">
        <v>1</v>
      </c>
      <c r="M83" s="68" t="s">
        <v>812</v>
      </c>
      <c r="N83" s="68" t="s">
        <v>761</v>
      </c>
      <c r="O83" s="131">
        <v>20.3</v>
      </c>
      <c r="P83" s="131">
        <v>100.1</v>
      </c>
      <c r="Q83" s="68">
        <v>1.8</v>
      </c>
      <c r="R83" s="68">
        <v>1.6</v>
      </c>
      <c r="S83" s="131">
        <v>1.7</v>
      </c>
      <c r="T83" s="68">
        <v>2.85</v>
      </c>
      <c r="U83" s="72">
        <v>0.59649122807017541</v>
      </c>
      <c r="V83" s="68">
        <v>0.15</v>
      </c>
      <c r="W83" s="77">
        <v>0.26666666666666666</v>
      </c>
      <c r="X83" s="68">
        <v>23.6</v>
      </c>
      <c r="Y83" s="68">
        <v>8.5</v>
      </c>
      <c r="Z83" s="72">
        <v>7.1875418555309851</v>
      </c>
      <c r="AA83" s="68">
        <v>89.9</v>
      </c>
      <c r="AB83" s="131">
        <v>29.2</v>
      </c>
      <c r="AC83" s="79">
        <v>45.5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307</v>
      </c>
      <c r="C84" t="s">
        <v>764</v>
      </c>
      <c r="E84" s="147">
        <v>44020</v>
      </c>
      <c r="F84" s="68" t="s">
        <v>290</v>
      </c>
      <c r="G84" s="68" t="s">
        <v>1000</v>
      </c>
      <c r="H84" s="68">
        <v>3</v>
      </c>
      <c r="I84" s="68" t="s">
        <v>982</v>
      </c>
      <c r="J84" s="77">
        <v>0.42291666666666666</v>
      </c>
      <c r="K84" s="68">
        <v>3</v>
      </c>
      <c r="L84" s="68">
        <v>1</v>
      </c>
      <c r="M84" s="68" t="s">
        <v>812</v>
      </c>
      <c r="N84" s="68" t="s">
        <v>761</v>
      </c>
      <c r="O84" s="131">
        <v>20.3</v>
      </c>
      <c r="P84" s="131">
        <v>100.1</v>
      </c>
      <c r="Q84" s="68">
        <v>1.8</v>
      </c>
      <c r="R84" s="68">
        <v>1.6</v>
      </c>
      <c r="S84" s="131">
        <v>1.7</v>
      </c>
      <c r="T84" s="68">
        <v>2.85</v>
      </c>
      <c r="U84" s="72">
        <v>0.59649122807017541</v>
      </c>
      <c r="V84" s="68">
        <v>1.425</v>
      </c>
      <c r="W84" s="77">
        <v>0.27083333333333331</v>
      </c>
      <c r="X84" s="68">
        <v>23.8</v>
      </c>
      <c r="Y84" s="68">
        <v>8.3000000000000007</v>
      </c>
      <c r="Z84" s="72">
        <v>7.0120815214803223</v>
      </c>
      <c r="AA84" s="68">
        <v>89.8</v>
      </c>
      <c r="AB84" s="134">
        <v>29.4</v>
      </c>
      <c r="AC84" s="204">
        <v>45.7</v>
      </c>
      <c r="AD84" s="171">
        <v>0.25429662635264161</v>
      </c>
      <c r="AE84" s="72">
        <v>1.2176003344481605</v>
      </c>
      <c r="AF84" s="72">
        <v>0.34340071343638529</v>
      </c>
      <c r="AG84" s="137">
        <v>1.5610010478845457</v>
      </c>
      <c r="AH84" s="75">
        <v>21.333848952115456</v>
      </c>
      <c r="AI84" s="72">
        <v>22.894850000000002</v>
      </c>
      <c r="AJ84" s="72">
        <v>76.336966799089168</v>
      </c>
      <c r="AK84" s="72">
        <v>10.256794072402869</v>
      </c>
      <c r="AL84" s="72">
        <v>7.4425757464004185</v>
      </c>
      <c r="AM84" s="75">
        <v>31.590643024518325</v>
      </c>
      <c r="AN84" s="137">
        <v>33.151644072402874</v>
      </c>
      <c r="AO84" s="137">
        <v>9.7331071428571434</v>
      </c>
      <c r="AP84" s="137">
        <v>0.86268738839285775</v>
      </c>
      <c r="AQ84" s="70">
        <v>0.91858209539185109</v>
      </c>
      <c r="AR84" s="177">
        <v>10.595794531250002</v>
      </c>
      <c r="AS84" s="68"/>
      <c r="AT84" s="68"/>
      <c r="AU84" s="68" t="s">
        <v>763</v>
      </c>
      <c r="AV84" s="68" t="s">
        <v>763</v>
      </c>
      <c r="AW84" s="68"/>
      <c r="BA84" s="200"/>
      <c r="BB84" s="68"/>
      <c r="BC84" s="147"/>
      <c r="BD84" s="68"/>
      <c r="BE84" s="68"/>
    </row>
    <row r="85" spans="1:57" x14ac:dyDescent="0.2">
      <c r="A85" s="79" t="s">
        <v>756</v>
      </c>
      <c r="B85" t="s">
        <v>307</v>
      </c>
      <c r="C85" t="s">
        <v>765</v>
      </c>
      <c r="E85" s="147">
        <v>44020</v>
      </c>
      <c r="F85" s="68" t="s">
        <v>290</v>
      </c>
      <c r="G85" s="68" t="s">
        <v>1000</v>
      </c>
      <c r="H85" s="68">
        <v>3</v>
      </c>
      <c r="I85" s="68" t="s">
        <v>982</v>
      </c>
      <c r="J85" s="77">
        <v>0.42291666666666666</v>
      </c>
      <c r="K85" s="68">
        <v>3</v>
      </c>
      <c r="L85" s="68">
        <v>1</v>
      </c>
      <c r="M85" s="68" t="s">
        <v>812</v>
      </c>
      <c r="N85" s="68" t="s">
        <v>761</v>
      </c>
      <c r="O85" s="131">
        <v>20.3</v>
      </c>
      <c r="P85" s="131">
        <v>100.1</v>
      </c>
      <c r="Q85" s="68">
        <v>1.8</v>
      </c>
      <c r="R85" s="68">
        <v>1.6</v>
      </c>
      <c r="S85" s="131">
        <v>1.7</v>
      </c>
      <c r="T85" s="68">
        <v>2.85</v>
      </c>
      <c r="U85" s="72">
        <v>0.59649122807017541</v>
      </c>
      <c r="V85" s="68">
        <v>2.35</v>
      </c>
      <c r="W85" s="77">
        <v>0.27291666666666664</v>
      </c>
      <c r="X85" s="68">
        <v>23.7</v>
      </c>
      <c r="Y85" s="68">
        <v>8.9</v>
      </c>
      <c r="Z85" s="72">
        <v>7.5137459896526053</v>
      </c>
      <c r="AA85" s="68">
        <v>89.1</v>
      </c>
      <c r="AB85" s="131">
        <v>29.5</v>
      </c>
      <c r="AC85" s="79">
        <v>45.9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307</v>
      </c>
      <c r="C86" t="s">
        <v>757</v>
      </c>
      <c r="E86" s="194">
        <v>44035</v>
      </c>
      <c r="F86" s="79" t="s">
        <v>290</v>
      </c>
      <c r="G86" s="79" t="s">
        <v>1000</v>
      </c>
      <c r="H86" s="68">
        <v>1</v>
      </c>
      <c r="I86" s="214" t="s">
        <v>982</v>
      </c>
      <c r="J86" s="77">
        <v>0.40833333333333338</v>
      </c>
      <c r="K86" s="214">
        <v>7</v>
      </c>
      <c r="L86" s="79">
        <v>2</v>
      </c>
      <c r="M86" s="79" t="s">
        <v>872</v>
      </c>
      <c r="N86" s="79" t="s">
        <v>1017</v>
      </c>
      <c r="O86" s="131">
        <v>29.6</v>
      </c>
      <c r="P86" s="131">
        <v>8.8699999999999992</v>
      </c>
      <c r="Q86" s="68">
        <v>1.9</v>
      </c>
      <c r="R86" s="68">
        <v>1.75</v>
      </c>
      <c r="S86" s="131">
        <v>1.825</v>
      </c>
      <c r="T86" s="68">
        <v>2</v>
      </c>
      <c r="U86" s="72">
        <v>0.91249999999999998</v>
      </c>
      <c r="V86" s="68">
        <v>0.15</v>
      </c>
      <c r="W86" s="77">
        <v>0.23819444444444446</v>
      </c>
      <c r="X86" s="68">
        <v>28.5</v>
      </c>
      <c r="Y86" s="68">
        <v>9.89</v>
      </c>
      <c r="Z86" s="72">
        <v>8.3547628907454197</v>
      </c>
      <c r="AA86" s="68">
        <v>89.6</v>
      </c>
      <c r="AB86" s="131">
        <v>30.4</v>
      </c>
      <c r="AC86" s="79">
        <v>47.1</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307</v>
      </c>
      <c r="C87" t="s">
        <v>764</v>
      </c>
      <c r="E87" s="194">
        <v>44035</v>
      </c>
      <c r="F87" s="79" t="s">
        <v>290</v>
      </c>
      <c r="G87" s="79" t="s">
        <v>1000</v>
      </c>
      <c r="H87" s="68">
        <v>1</v>
      </c>
      <c r="I87" s="214" t="s">
        <v>982</v>
      </c>
      <c r="J87" s="77">
        <v>0.40833333333333338</v>
      </c>
      <c r="K87" s="214">
        <v>7</v>
      </c>
      <c r="L87" s="79">
        <v>2</v>
      </c>
      <c r="M87" s="79" t="s">
        <v>872</v>
      </c>
      <c r="N87" s="79" t="s">
        <v>1017</v>
      </c>
      <c r="O87" s="131">
        <v>29.6</v>
      </c>
      <c r="P87" s="131">
        <v>8.8699999999999992</v>
      </c>
      <c r="Q87" s="68">
        <v>1.9</v>
      </c>
      <c r="R87" s="68">
        <v>1.75</v>
      </c>
      <c r="S87" s="131">
        <v>1.825</v>
      </c>
      <c r="T87" s="68">
        <v>2</v>
      </c>
      <c r="U87" s="72">
        <v>0.91249999999999998</v>
      </c>
      <c r="V87" s="68">
        <v>1</v>
      </c>
      <c r="W87" s="77">
        <v>0.23958333333333334</v>
      </c>
      <c r="X87" s="68">
        <v>28.4</v>
      </c>
      <c r="Y87" s="68">
        <v>9.83</v>
      </c>
      <c r="Z87" s="72">
        <v>8.289301536370612</v>
      </c>
      <c r="AA87" s="68">
        <v>88.3</v>
      </c>
      <c r="AB87" s="134">
        <v>30.7</v>
      </c>
      <c r="AC87" s="204">
        <v>47.4</v>
      </c>
      <c r="AD87" s="171">
        <v>0.72104735259894126</v>
      </c>
      <c r="AE87" s="72">
        <v>3.9777421802546162</v>
      </c>
      <c r="AF87" s="72">
        <v>0.28725490196078424</v>
      </c>
      <c r="AG87" s="137">
        <v>4.2649970822154009</v>
      </c>
      <c r="AH87" s="75">
        <v>29.657800374641994</v>
      </c>
      <c r="AI87" s="72">
        <v>33.922797456857396</v>
      </c>
      <c r="AJ87" s="72">
        <v>88.396930997875884</v>
      </c>
      <c r="AK87" s="72">
        <v>11.452412503894493</v>
      </c>
      <c r="AL87" s="72">
        <v>7.7186296745612104</v>
      </c>
      <c r="AM87" s="75">
        <v>41.110212878536487</v>
      </c>
      <c r="AN87" s="137">
        <v>45.375209960751889</v>
      </c>
      <c r="AO87" s="137">
        <v>4.2639999999999993</v>
      </c>
      <c r="AP87" s="137">
        <v>0.84449999999999981</v>
      </c>
      <c r="AQ87" s="70">
        <v>0.83468728589605556</v>
      </c>
      <c r="AR87" s="177">
        <v>5.1084999999999994</v>
      </c>
      <c r="AS87" s="68"/>
      <c r="AT87" s="68"/>
      <c r="AU87" s="68" t="s">
        <v>763</v>
      </c>
      <c r="AV87" s="68" t="s">
        <v>763</v>
      </c>
      <c r="AW87" s="68"/>
      <c r="BA87" s="68"/>
      <c r="BB87" s="68"/>
      <c r="BC87" s="147"/>
      <c r="BD87" s="68"/>
      <c r="BE87" s="68"/>
    </row>
    <row r="88" spans="1:57" x14ac:dyDescent="0.2">
      <c r="A88" s="79" t="s">
        <v>756</v>
      </c>
      <c r="B88" t="s">
        <v>307</v>
      </c>
      <c r="C88" t="s">
        <v>765</v>
      </c>
      <c r="E88" s="194">
        <v>44035</v>
      </c>
      <c r="F88" s="79" t="s">
        <v>290</v>
      </c>
      <c r="G88" s="79" t="s">
        <v>1000</v>
      </c>
      <c r="H88" s="68">
        <v>1</v>
      </c>
      <c r="I88" s="214" t="s">
        <v>982</v>
      </c>
      <c r="J88" s="77">
        <v>0.40833333333333338</v>
      </c>
      <c r="K88" s="214">
        <v>7</v>
      </c>
      <c r="L88" s="79">
        <v>2</v>
      </c>
      <c r="M88" s="79" t="s">
        <v>872</v>
      </c>
      <c r="N88" s="79" t="s">
        <v>1017</v>
      </c>
      <c r="O88" s="131">
        <v>29.6</v>
      </c>
      <c r="P88" s="131">
        <v>8.8699999999999992</v>
      </c>
      <c r="Q88" s="68">
        <v>1.9</v>
      </c>
      <c r="R88" s="68">
        <v>1.75</v>
      </c>
      <c r="S88" s="131">
        <v>1.825</v>
      </c>
      <c r="T88" s="68">
        <v>2</v>
      </c>
      <c r="U88" s="72">
        <v>0.91249999999999998</v>
      </c>
      <c r="V88" s="68">
        <v>1.5</v>
      </c>
      <c r="W88" s="77">
        <v>0.24166666666666667</v>
      </c>
      <c r="X88" s="68">
        <v>28.4</v>
      </c>
      <c r="Y88" s="68">
        <v>9.91</v>
      </c>
      <c r="Z88" s="72">
        <v>8.3567627899728141</v>
      </c>
      <c r="AA88" s="68">
        <v>88.4</v>
      </c>
      <c r="AB88" s="131">
        <v>30.7</v>
      </c>
      <c r="AC88" s="79">
        <v>47.5</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307</v>
      </c>
      <c r="C89" t="s">
        <v>757</v>
      </c>
      <c r="E89" s="147">
        <v>44049</v>
      </c>
      <c r="F89" s="68" t="s">
        <v>290</v>
      </c>
      <c r="G89" s="68" t="s">
        <v>1000</v>
      </c>
      <c r="H89" s="68">
        <v>1</v>
      </c>
      <c r="I89" s="68" t="s">
        <v>982</v>
      </c>
      <c r="J89" s="77">
        <v>0.37638888888888888</v>
      </c>
      <c r="K89" s="215">
        <v>2</v>
      </c>
      <c r="L89" s="68">
        <v>1</v>
      </c>
      <c r="M89" s="68" t="s">
        <v>872</v>
      </c>
      <c r="N89" s="68" t="s">
        <v>761</v>
      </c>
      <c r="O89" s="131">
        <v>22</v>
      </c>
      <c r="P89" s="131">
        <v>8.94</v>
      </c>
      <c r="Q89" s="68">
        <v>1.95</v>
      </c>
      <c r="R89" s="68">
        <v>1.9</v>
      </c>
      <c r="S89" s="131">
        <v>1.925</v>
      </c>
      <c r="T89" s="68">
        <v>2.2000000000000002</v>
      </c>
      <c r="U89" s="72">
        <v>0.875</v>
      </c>
      <c r="V89" s="68">
        <v>0.15</v>
      </c>
      <c r="W89" s="77">
        <v>0.27430555555555552</v>
      </c>
      <c r="X89" s="68">
        <v>28.2</v>
      </c>
      <c r="Y89" s="68">
        <v>9.9499999999999993</v>
      </c>
      <c r="Z89" s="72">
        <v>8.3699019664446563</v>
      </c>
      <c r="AA89" s="68">
        <v>89.8</v>
      </c>
      <c r="AB89" s="131">
        <v>31.1</v>
      </c>
      <c r="AC89" s="79">
        <v>48.1</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A89" s="68"/>
      <c r="BB89" s="68"/>
      <c r="BC89" s="68"/>
      <c r="BD89" s="68"/>
      <c r="BE89" s="68"/>
    </row>
    <row r="90" spans="1:57" x14ac:dyDescent="0.2">
      <c r="A90" s="79" t="s">
        <v>756</v>
      </c>
      <c r="B90" t="s">
        <v>307</v>
      </c>
      <c r="C90" t="s">
        <v>764</v>
      </c>
      <c r="E90" s="147">
        <v>44049</v>
      </c>
      <c r="F90" s="68" t="s">
        <v>290</v>
      </c>
      <c r="G90" s="68" t="s">
        <v>1000</v>
      </c>
      <c r="H90" s="68">
        <v>1</v>
      </c>
      <c r="I90" s="68" t="s">
        <v>982</v>
      </c>
      <c r="J90" s="77">
        <v>0.37638888888888888</v>
      </c>
      <c r="K90" s="215">
        <v>2</v>
      </c>
      <c r="L90" s="68">
        <v>1</v>
      </c>
      <c r="M90" s="68" t="s">
        <v>872</v>
      </c>
      <c r="N90" s="68" t="s">
        <v>761</v>
      </c>
      <c r="O90" s="131">
        <v>22</v>
      </c>
      <c r="P90" s="131">
        <v>8.94</v>
      </c>
      <c r="Q90" s="68">
        <v>1.95</v>
      </c>
      <c r="R90" s="68">
        <v>1.9</v>
      </c>
      <c r="S90" s="131">
        <v>1.925</v>
      </c>
      <c r="T90" s="68">
        <v>2.2000000000000002</v>
      </c>
      <c r="U90" s="72">
        <v>0.875</v>
      </c>
      <c r="V90" s="68">
        <v>1.1000000000000001</v>
      </c>
      <c r="W90" s="77">
        <v>0.27638888888888885</v>
      </c>
      <c r="X90" s="68">
        <v>28.3</v>
      </c>
      <c r="Y90" s="68">
        <v>8.75</v>
      </c>
      <c r="Z90" s="72">
        <v>7.3613360486377877</v>
      </c>
      <c r="AA90" s="68">
        <v>98.2</v>
      </c>
      <c r="AB90" s="134">
        <v>31.1</v>
      </c>
      <c r="AC90" s="204">
        <v>48.1</v>
      </c>
      <c r="AD90" s="171">
        <v>0.54425883040672707</v>
      </c>
      <c r="AE90" s="72">
        <v>2.3162475822050288</v>
      </c>
      <c r="AF90" s="75">
        <v>2.5000000000000001E-2</v>
      </c>
      <c r="AG90" s="137">
        <v>2.3412475822050287</v>
      </c>
      <c r="AH90" s="75">
        <v>18.595372417794973</v>
      </c>
      <c r="AI90" s="75">
        <v>20.936620000000001</v>
      </c>
      <c r="AJ90" s="72">
        <v>70.259155229446634</v>
      </c>
      <c r="AK90" s="72">
        <v>9.8341753487050614</v>
      </c>
      <c r="AL90" s="72">
        <v>7.1443870724450909</v>
      </c>
      <c r="AM90" s="75">
        <v>28.429547766500036</v>
      </c>
      <c r="AN90" s="137">
        <v>30.770795348705064</v>
      </c>
      <c r="AO90" s="137">
        <v>2.7119999999999989</v>
      </c>
      <c r="AP90" s="137">
        <v>2.1229000000000009</v>
      </c>
      <c r="AQ90" s="70">
        <v>0.56092163229849623</v>
      </c>
      <c r="AR90" s="177">
        <v>4.8348999999999993</v>
      </c>
      <c r="AS90" s="68"/>
      <c r="AT90" s="68"/>
      <c r="AU90" s="68" t="s">
        <v>763</v>
      </c>
      <c r="AV90" s="68" t="s">
        <v>763</v>
      </c>
      <c r="AW90" s="68"/>
      <c r="BA90" s="68"/>
      <c r="BB90" s="68"/>
      <c r="BC90" s="68"/>
      <c r="BD90" s="68"/>
      <c r="BE90" s="68"/>
    </row>
    <row r="91" spans="1:57" x14ac:dyDescent="0.2">
      <c r="A91" s="79" t="s">
        <v>756</v>
      </c>
      <c r="B91" t="s">
        <v>307</v>
      </c>
      <c r="C91" t="s">
        <v>765</v>
      </c>
      <c r="E91" s="147">
        <v>44049</v>
      </c>
      <c r="F91" s="68" t="s">
        <v>290</v>
      </c>
      <c r="G91" s="68" t="s">
        <v>1000</v>
      </c>
      <c r="H91" s="68">
        <v>1</v>
      </c>
      <c r="I91" s="68" t="s">
        <v>982</v>
      </c>
      <c r="J91" s="77">
        <v>0.37638888888888888</v>
      </c>
      <c r="K91" s="215">
        <v>2</v>
      </c>
      <c r="L91" s="68">
        <v>1</v>
      </c>
      <c r="M91" s="68" t="s">
        <v>872</v>
      </c>
      <c r="N91" s="68" t="s">
        <v>761</v>
      </c>
      <c r="O91" s="131">
        <v>22</v>
      </c>
      <c r="P91" s="131">
        <v>8.94</v>
      </c>
      <c r="Q91" s="68">
        <v>1.95</v>
      </c>
      <c r="R91" s="68">
        <v>1.9</v>
      </c>
      <c r="S91" s="131">
        <v>1.925</v>
      </c>
      <c r="T91" s="68">
        <v>2.2000000000000002</v>
      </c>
      <c r="U91" s="72">
        <v>0.875</v>
      </c>
      <c r="V91" s="68">
        <v>1.7</v>
      </c>
      <c r="W91" s="77">
        <v>0.27777777777777779</v>
      </c>
      <c r="X91" s="68">
        <v>28.3</v>
      </c>
      <c r="Y91" s="68">
        <v>9.8000000000000007</v>
      </c>
      <c r="Z91" s="72">
        <v>8.1853540553497055</v>
      </c>
      <c r="AA91" s="68">
        <v>98.3</v>
      </c>
      <c r="AB91" s="131">
        <v>32.4</v>
      </c>
      <c r="AC91" s="79">
        <v>49.8</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BA91" s="68"/>
      <c r="BB91" s="68"/>
      <c r="BC91" s="68"/>
      <c r="BD91" s="68"/>
      <c r="BE91" s="68"/>
    </row>
    <row r="92" spans="1:57" x14ac:dyDescent="0.2">
      <c r="A92" s="79" t="s">
        <v>756</v>
      </c>
      <c r="B92" t="s">
        <v>307</v>
      </c>
      <c r="C92" t="s">
        <v>757</v>
      </c>
      <c r="E92" s="147">
        <v>44064</v>
      </c>
      <c r="F92" s="68" t="s">
        <v>290</v>
      </c>
      <c r="G92" s="68" t="s">
        <v>1000</v>
      </c>
      <c r="H92" s="68">
        <v>1</v>
      </c>
      <c r="I92" s="68" t="s">
        <v>982</v>
      </c>
      <c r="J92" s="77">
        <v>0.39097222222222222</v>
      </c>
      <c r="K92" s="68">
        <v>2</v>
      </c>
      <c r="L92" s="68">
        <v>1</v>
      </c>
      <c r="M92" s="68" t="s">
        <v>773</v>
      </c>
      <c r="N92" s="68" t="s">
        <v>761</v>
      </c>
      <c r="O92" s="131">
        <v>18.100000000000001</v>
      </c>
      <c r="P92" s="131">
        <v>9.7200000000000006</v>
      </c>
      <c r="Q92" s="68">
        <v>1.7</v>
      </c>
      <c r="R92" s="68">
        <v>1.5</v>
      </c>
      <c r="S92" s="131">
        <v>1.6</v>
      </c>
      <c r="T92" s="68">
        <v>2.5</v>
      </c>
      <c r="U92" s="72">
        <v>0.64</v>
      </c>
      <c r="V92" s="68">
        <v>0.15</v>
      </c>
      <c r="W92" s="77">
        <v>0.2298611111111111</v>
      </c>
      <c r="X92" s="68">
        <v>22</v>
      </c>
      <c r="Y92" s="68">
        <v>8.81</v>
      </c>
      <c r="Z92" s="72">
        <v>7.3704085607077579</v>
      </c>
      <c r="AA92" s="68">
        <v>88.5</v>
      </c>
      <c r="AB92" s="131">
        <v>30.7</v>
      </c>
      <c r="AC92" s="79">
        <v>47.3</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c r="AX92" s="68"/>
      <c r="AY92" s="147"/>
    </row>
    <row r="93" spans="1:57" x14ac:dyDescent="0.2">
      <c r="A93" s="79" t="s">
        <v>756</v>
      </c>
      <c r="B93" t="s">
        <v>307</v>
      </c>
      <c r="C93" t="s">
        <v>764</v>
      </c>
      <c r="E93" s="147">
        <v>44064</v>
      </c>
      <c r="F93" s="68" t="s">
        <v>290</v>
      </c>
      <c r="G93" s="68" t="s">
        <v>1000</v>
      </c>
      <c r="H93" s="68">
        <v>1</v>
      </c>
      <c r="I93" s="68" t="s">
        <v>982</v>
      </c>
      <c r="J93" s="77">
        <v>0.39097222222222222</v>
      </c>
      <c r="K93" s="68">
        <v>2</v>
      </c>
      <c r="L93" s="68">
        <v>1</v>
      </c>
      <c r="M93" s="68" t="s">
        <v>773</v>
      </c>
      <c r="N93" s="68" t="s">
        <v>761</v>
      </c>
      <c r="O93" s="131">
        <v>18.100000000000001</v>
      </c>
      <c r="P93" s="131">
        <v>9.7200000000000006</v>
      </c>
      <c r="Q93" s="68">
        <v>1.7</v>
      </c>
      <c r="R93" s="68">
        <v>1.5</v>
      </c>
      <c r="S93" s="131">
        <v>1.6</v>
      </c>
      <c r="T93" s="68">
        <v>2.5</v>
      </c>
      <c r="U93" s="72">
        <v>0.64</v>
      </c>
      <c r="V93" s="68">
        <v>1.25</v>
      </c>
      <c r="W93" s="77">
        <v>0.23055555555555554</v>
      </c>
      <c r="X93" s="68">
        <v>22.2</v>
      </c>
      <c r="Y93" s="68">
        <v>8.83</v>
      </c>
      <c r="Z93" s="72">
        <v>7.3805192014097534</v>
      </c>
      <c r="AA93" s="68">
        <v>89.6</v>
      </c>
      <c r="AB93" s="134">
        <v>30.9</v>
      </c>
      <c r="AC93" s="204">
        <v>47.7</v>
      </c>
      <c r="AD93" s="171">
        <v>0.32500000000000001</v>
      </c>
      <c r="AE93" s="72">
        <v>0.9035428940359933</v>
      </c>
      <c r="AF93" s="72">
        <v>0.23609756097560974</v>
      </c>
      <c r="AG93" s="137">
        <v>1.139640455011603</v>
      </c>
      <c r="AH93" s="75">
        <v>20.685300323330196</v>
      </c>
      <c r="AI93" s="72">
        <v>21.824940778341798</v>
      </c>
      <c r="AJ93" s="72">
        <v>57.499868521478376</v>
      </c>
      <c r="AK93" s="72">
        <v>8.1924436849682305</v>
      </c>
      <c r="AL93" s="72">
        <v>7.0186467838626783</v>
      </c>
      <c r="AM93" s="75">
        <v>28.877744008298428</v>
      </c>
      <c r="AN93" s="137">
        <v>30.01738446331003</v>
      </c>
      <c r="AO93" s="137">
        <v>6.1879999999999997</v>
      </c>
      <c r="AP93" s="137">
        <v>2.5000000000000001E-2</v>
      </c>
      <c r="AQ93" s="70">
        <v>0.99597617897955892</v>
      </c>
      <c r="AR93" s="177">
        <v>6.2130000000000001</v>
      </c>
      <c r="AS93" s="68"/>
      <c r="AT93" s="68"/>
      <c r="AU93" s="68" t="s">
        <v>763</v>
      </c>
      <c r="AV93" s="68" t="s">
        <v>763</v>
      </c>
      <c r="AW93" s="68"/>
      <c r="AX93" s="68"/>
      <c r="AY93" s="147"/>
    </row>
    <row r="94" spans="1:57" x14ac:dyDescent="0.2">
      <c r="A94" s="79" t="s">
        <v>756</v>
      </c>
      <c r="B94" t="s">
        <v>307</v>
      </c>
      <c r="C94" t="s">
        <v>765</v>
      </c>
      <c r="E94" s="147">
        <v>44064</v>
      </c>
      <c r="F94" s="68" t="s">
        <v>290</v>
      </c>
      <c r="G94" s="68" t="s">
        <v>1000</v>
      </c>
      <c r="H94" s="68">
        <v>1</v>
      </c>
      <c r="I94" s="68" t="s">
        <v>982</v>
      </c>
      <c r="J94" s="77">
        <v>0.39097222222222222</v>
      </c>
      <c r="K94" s="68">
        <v>2</v>
      </c>
      <c r="L94" s="68">
        <v>1</v>
      </c>
      <c r="M94" s="68" t="s">
        <v>773</v>
      </c>
      <c r="N94" s="68" t="s">
        <v>761</v>
      </c>
      <c r="O94" s="131">
        <v>18.100000000000001</v>
      </c>
      <c r="P94" s="131">
        <v>9.7200000000000006</v>
      </c>
      <c r="Q94" s="68">
        <v>1.7</v>
      </c>
      <c r="R94" s="68">
        <v>1.5</v>
      </c>
      <c r="S94" s="131">
        <v>1.6</v>
      </c>
      <c r="T94" s="68">
        <v>2.5</v>
      </c>
      <c r="U94" s="72">
        <v>0.64</v>
      </c>
      <c r="V94" s="68">
        <v>2</v>
      </c>
      <c r="W94" s="77">
        <v>0.23124999999999998</v>
      </c>
      <c r="X94" s="68">
        <v>22.3</v>
      </c>
      <c r="Y94" s="68">
        <v>8.89</v>
      </c>
      <c r="Z94" s="72">
        <v>7.4230400730470683</v>
      </c>
      <c r="AA94" s="68">
        <v>89.2</v>
      </c>
      <c r="AB94" s="131">
        <v>31.1</v>
      </c>
      <c r="AC94" s="79">
        <v>48</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c r="AX94" s="68"/>
      <c r="AY94" s="147"/>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307</v>
      </c>
      <c r="B101" s="102">
        <v>2020</v>
      </c>
      <c r="C101" s="103">
        <v>7</v>
      </c>
      <c r="D101" s="102">
        <v>8</v>
      </c>
      <c r="E101" s="82"/>
      <c r="F101" s="131">
        <v>1.7</v>
      </c>
      <c r="G101" s="131">
        <v>100.1</v>
      </c>
      <c r="H101" s="82"/>
      <c r="I101" s="131">
        <v>20.3</v>
      </c>
      <c r="J101" s="131">
        <v>29.2</v>
      </c>
      <c r="K101" s="82"/>
      <c r="L101" s="82"/>
      <c r="M101" s="108"/>
      <c r="N101" s="137" t="s">
        <v>763</v>
      </c>
      <c r="O101" s="82"/>
      <c r="P101" s="82"/>
      <c r="Q101" s="82"/>
      <c r="R101" s="140"/>
      <c r="S101" s="137" t="s">
        <v>763</v>
      </c>
      <c r="T101" s="137" t="s">
        <v>763</v>
      </c>
      <c r="U101" s="137" t="s">
        <v>763</v>
      </c>
      <c r="V101" s="85"/>
      <c r="W101" s="85"/>
      <c r="X101" s="85"/>
      <c r="Y101" s="102">
        <f>IF(C101&lt;6," ",IF(C101&lt;=9,I101, IF(C101&gt;=10," ")))</f>
        <v>20.3</v>
      </c>
      <c r="Z101" s="102">
        <f>IF(Y101=" ", " ", IF(Y101&gt;0, Y101+273.15))</f>
        <v>293.45</v>
      </c>
      <c r="AA101" s="102">
        <f>IF(C101&lt;6," ",IF(C101&lt;=9,J101, IF(C101&gt;=10," ")))</f>
        <v>29.2</v>
      </c>
      <c r="AB101" s="102">
        <f>IF(C101&lt;6," ",IF(C101&lt;=9,G101, IF(C101&gt;=10," ")))</f>
        <v>100.1</v>
      </c>
      <c r="AC101" s="104">
        <f>IF(Y101=" "," ",IF(Y101&gt;0,EXP(-173.4292+249.6339*100/Z101+143.3483*LN(+Z101/100)-21.8492*Z101/100+AA101*(-0.033096+0.014259*Z101/100-0.0017*(Z101/100)^2))*1.4276))</f>
        <v>7.5886866992834801</v>
      </c>
      <c r="AD101" s="102">
        <f>IF(Y101=" "," ",IF(Y101&gt;0,AB101/AC101))</f>
        <v>13.190688187120887</v>
      </c>
      <c r="AE101" s="105">
        <f>IF(C101&lt;6," ",IF(C101&lt;=9,F101, IF(C101&gt;=10," ")))</f>
        <v>1.7</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307</v>
      </c>
      <c r="B102" s="102">
        <v>2020</v>
      </c>
      <c r="C102" s="103">
        <v>7</v>
      </c>
      <c r="D102" s="102">
        <v>8</v>
      </c>
      <c r="E102" s="82"/>
      <c r="F102" s="131">
        <v>1.7</v>
      </c>
      <c r="G102" s="131">
        <v>100.1</v>
      </c>
      <c r="H102" s="82"/>
      <c r="I102" s="131">
        <v>20.3</v>
      </c>
      <c r="J102" s="134">
        <v>29.4</v>
      </c>
      <c r="K102" s="82"/>
      <c r="L102" s="82"/>
      <c r="M102" s="108"/>
      <c r="N102" s="137">
        <v>1.5610010478845457</v>
      </c>
      <c r="O102" s="82"/>
      <c r="P102" s="82"/>
      <c r="Q102" s="82"/>
      <c r="R102" s="140"/>
      <c r="S102" s="137">
        <v>33.151644072402874</v>
      </c>
      <c r="T102" s="137">
        <v>9.7331071428571434</v>
      </c>
      <c r="U102" s="137">
        <v>0.86268738839285775</v>
      </c>
      <c r="V102" s="85"/>
      <c r="W102" s="85"/>
      <c r="X102" s="85"/>
      <c r="Y102" s="102">
        <f t="shared" ref="Y102:Y112" si="34">IF(C102&lt;6," ",IF(C102&lt;=9,I102, IF(C102&gt;=10," ")))</f>
        <v>20.3</v>
      </c>
      <c r="Z102" s="102">
        <f t="shared" ref="Z102:Z112" si="35">IF(Y102=" ", " ", IF(Y102&gt;0, Y102+273.15))</f>
        <v>293.45</v>
      </c>
      <c r="AA102" s="102">
        <f t="shared" ref="AA102:AA112" si="36">IF(C102&lt;6," ",IF(C102&lt;=9,J102, IF(C102&gt;=10," ")))</f>
        <v>29.4</v>
      </c>
      <c r="AB102" s="102">
        <f t="shared" ref="AB102:AB112" si="37">IF(C102&lt;6," ",IF(C102&lt;=9,G102, IF(C102&gt;=10," ")))</f>
        <v>100.1</v>
      </c>
      <c r="AC102" s="104">
        <f t="shared" ref="AC102:AC112" si="38">IF(Y102=" "," ",IF(Y102&gt;0,EXP(-173.4292+249.6339*100/Z102+143.3483*LN(+Z102/100)-21.8492*Z102/100+AA102*(-0.033096+0.014259*Z102/100-0.0017*(Z102/100)^2))*1.4276))</f>
        <v>7.5797492183275903</v>
      </c>
      <c r="AD102" s="102">
        <f t="shared" ref="AD102:AD112" si="39">IF(Y102=" "," ",IF(Y102&gt;0,AB102/AC102))</f>
        <v>13.206241673268215</v>
      </c>
      <c r="AE102" s="105">
        <f t="shared" ref="AE102:AE112" si="40">IF(C102&lt;6," ",IF(C102&lt;=9,F102, IF(C102&gt;=10," ")))</f>
        <v>1.7</v>
      </c>
      <c r="AF102" s="102">
        <f t="shared" ref="AF102:AF112" si="41">IF(Y102=" "," ",N102)</f>
        <v>1.5610010478845457</v>
      </c>
      <c r="AG102" s="105">
        <f t="shared" ref="AG102:AG112" si="42">IF(C102&lt;6," ",IF(C102&lt;=9,T102, IF(C102&gt;=10," ")))</f>
        <v>9.7331071428571434</v>
      </c>
      <c r="AH102" s="105">
        <f t="shared" ref="AH102:AH112" si="43">IF(C102&lt;6," ",IF(C102&lt;=9,U102, IF(C102&gt;=10," ")))</f>
        <v>0.86268738839285775</v>
      </c>
      <c r="AI102" s="102">
        <f t="shared" ref="AI102" si="44">IF(Y102=" ", " ", IF(Y102&gt;0, SUM(AG102:AH102)))</f>
        <v>10.595794531250002</v>
      </c>
      <c r="AJ102" s="106">
        <f t="shared" ref="AJ102:AJ112" si="45">IF(C102&lt;6," ",IF(C102&lt;=9,S102, IF(C102&gt;=10," ")))</f>
        <v>33.151644072402874</v>
      </c>
      <c r="AK102" s="107">
        <f t="shared" ref="AK102:AK112" si="46">IF(Y102=" ", " ", IF(Y102&gt;0, AJ102-AF102))</f>
        <v>31.590643024518329</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307</v>
      </c>
      <c r="B103" s="102">
        <v>2020</v>
      </c>
      <c r="C103" s="103">
        <v>7</v>
      </c>
      <c r="D103" s="102">
        <v>8</v>
      </c>
      <c r="E103" s="82"/>
      <c r="F103" s="131">
        <v>1.7</v>
      </c>
      <c r="G103" s="131">
        <v>100.1</v>
      </c>
      <c r="H103" s="82"/>
      <c r="I103" s="131">
        <v>20.3</v>
      </c>
      <c r="J103" s="131">
        <v>29.5</v>
      </c>
      <c r="K103" s="82"/>
      <c r="L103" s="82"/>
      <c r="M103" s="108"/>
      <c r="N103" s="137" t="s">
        <v>763</v>
      </c>
      <c r="O103" s="82"/>
      <c r="P103" s="82"/>
      <c r="Q103" s="82"/>
      <c r="R103" s="140"/>
      <c r="S103" s="137" t="s">
        <v>763</v>
      </c>
      <c r="T103" s="137" t="s">
        <v>763</v>
      </c>
      <c r="U103" s="137" t="s">
        <v>763</v>
      </c>
      <c r="V103" s="85"/>
      <c r="W103" s="85"/>
      <c r="X103" s="85"/>
      <c r="Y103" s="102">
        <f t="shared" si="34"/>
        <v>20.3</v>
      </c>
      <c r="Z103" s="102">
        <f t="shared" si="35"/>
        <v>293.45</v>
      </c>
      <c r="AA103" s="102">
        <f t="shared" si="36"/>
        <v>29.5</v>
      </c>
      <c r="AB103" s="102">
        <f t="shared" si="37"/>
        <v>100.1</v>
      </c>
      <c r="AC103" s="104">
        <f t="shared" si="38"/>
        <v>7.5752844258772454</v>
      </c>
      <c r="AD103" s="102">
        <f t="shared" si="39"/>
        <v>13.214025292312117</v>
      </c>
      <c r="AE103" s="105">
        <f t="shared" si="40"/>
        <v>1.7</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307</v>
      </c>
      <c r="B104" s="102">
        <v>2020</v>
      </c>
      <c r="C104" s="103">
        <v>7</v>
      </c>
      <c r="D104" s="102">
        <v>23</v>
      </c>
      <c r="E104" s="82"/>
      <c r="F104" s="131">
        <v>1.825</v>
      </c>
      <c r="G104" s="131">
        <v>8.8699999999999992</v>
      </c>
      <c r="H104" s="82"/>
      <c r="I104" s="131">
        <v>29.6</v>
      </c>
      <c r="J104" s="131">
        <v>30.4</v>
      </c>
      <c r="K104" s="82"/>
      <c r="L104" s="82"/>
      <c r="M104" s="108"/>
      <c r="N104" s="137" t="s">
        <v>763</v>
      </c>
      <c r="O104" s="82"/>
      <c r="P104" s="82"/>
      <c r="Q104" s="82"/>
      <c r="R104" s="140"/>
      <c r="S104" s="137" t="s">
        <v>763</v>
      </c>
      <c r="T104" s="137" t="s">
        <v>763</v>
      </c>
      <c r="U104" s="137" t="s">
        <v>763</v>
      </c>
      <c r="V104" s="85"/>
      <c r="W104" s="85"/>
      <c r="X104" s="85"/>
      <c r="Y104" s="102">
        <f t="shared" si="34"/>
        <v>29.6</v>
      </c>
      <c r="Z104" s="102">
        <f t="shared" si="35"/>
        <v>302.75</v>
      </c>
      <c r="AA104" s="102">
        <f t="shared" si="36"/>
        <v>30.4</v>
      </c>
      <c r="AB104" s="102">
        <f t="shared" si="37"/>
        <v>8.8699999999999992</v>
      </c>
      <c r="AC104" s="104">
        <f t="shared" si="38"/>
        <v>6.4146254497679784</v>
      </c>
      <c r="AD104" s="102">
        <f t="shared" si="39"/>
        <v>1.3827775400854985</v>
      </c>
      <c r="AE104" s="105">
        <f t="shared" si="40"/>
        <v>1.825</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307</v>
      </c>
      <c r="B105" s="102">
        <v>2020</v>
      </c>
      <c r="C105" s="103">
        <v>7</v>
      </c>
      <c r="D105" s="102">
        <v>23</v>
      </c>
      <c r="E105" s="82"/>
      <c r="F105" s="131">
        <v>1.825</v>
      </c>
      <c r="G105" s="131">
        <v>8.8699999999999992</v>
      </c>
      <c r="H105" s="82"/>
      <c r="I105" s="131">
        <v>29.6</v>
      </c>
      <c r="J105" s="134">
        <v>30.7</v>
      </c>
      <c r="K105" s="82"/>
      <c r="L105" s="82"/>
      <c r="M105" s="108"/>
      <c r="N105" s="137">
        <v>4.2649970822154009</v>
      </c>
      <c r="O105" s="82"/>
      <c r="P105" s="82"/>
      <c r="Q105" s="82"/>
      <c r="R105" s="140"/>
      <c r="S105" s="137">
        <v>45.375209960751889</v>
      </c>
      <c r="T105" s="137">
        <v>4.2639999999999993</v>
      </c>
      <c r="U105" s="137">
        <v>0.84449999999999981</v>
      </c>
      <c r="V105" s="85"/>
      <c r="W105" s="85"/>
      <c r="X105" s="85"/>
      <c r="Y105" s="102">
        <f t="shared" si="34"/>
        <v>29.6</v>
      </c>
      <c r="Z105" s="102">
        <f t="shared" si="35"/>
        <v>302.75</v>
      </c>
      <c r="AA105" s="102">
        <f t="shared" si="36"/>
        <v>30.7</v>
      </c>
      <c r="AB105" s="102">
        <f t="shared" si="37"/>
        <v>8.8699999999999992</v>
      </c>
      <c r="AC105" s="104">
        <f t="shared" si="38"/>
        <v>6.4040334011799995</v>
      </c>
      <c r="AD105" s="102">
        <f t="shared" si="39"/>
        <v>1.3850646060599283</v>
      </c>
      <c r="AE105" s="105">
        <f t="shared" si="40"/>
        <v>1.825</v>
      </c>
      <c r="AF105" s="102">
        <f t="shared" si="41"/>
        <v>4.2649970822154009</v>
      </c>
      <c r="AG105" s="105">
        <f t="shared" si="42"/>
        <v>4.2639999999999993</v>
      </c>
      <c r="AH105" s="105">
        <f t="shared" si="43"/>
        <v>0.84449999999999981</v>
      </c>
      <c r="AI105" s="102">
        <f t="shared" ref="AI105" si="47">IF(Y105=" ", " ", IF(Y105&gt;0, SUM(AG105:AH105)))</f>
        <v>5.1084999999999994</v>
      </c>
      <c r="AJ105" s="106">
        <f t="shared" si="45"/>
        <v>45.375209960751889</v>
      </c>
      <c r="AK105" s="107">
        <f t="shared" si="46"/>
        <v>41.110212878536487</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307</v>
      </c>
      <c r="B106" s="102">
        <v>2020</v>
      </c>
      <c r="C106" s="103">
        <v>7</v>
      </c>
      <c r="D106" s="102">
        <v>23</v>
      </c>
      <c r="E106" s="82"/>
      <c r="F106" s="131">
        <v>1.825</v>
      </c>
      <c r="G106" s="131">
        <v>8.8699999999999992</v>
      </c>
      <c r="H106" s="82"/>
      <c r="I106" s="131">
        <v>29.6</v>
      </c>
      <c r="J106" s="131">
        <v>30.7</v>
      </c>
      <c r="K106" s="82"/>
      <c r="L106" s="82"/>
      <c r="M106" s="108"/>
      <c r="N106" s="137" t="s">
        <v>763</v>
      </c>
      <c r="O106" s="82"/>
      <c r="P106" s="82"/>
      <c r="Q106" s="82"/>
      <c r="R106" s="140"/>
      <c r="S106" s="137" t="s">
        <v>763</v>
      </c>
      <c r="T106" s="137" t="s">
        <v>763</v>
      </c>
      <c r="U106" s="137" t="s">
        <v>763</v>
      </c>
      <c r="V106" s="85"/>
      <c r="W106" s="85"/>
      <c r="X106" s="85"/>
      <c r="Y106" s="102">
        <f t="shared" si="34"/>
        <v>29.6</v>
      </c>
      <c r="Z106" s="102">
        <f t="shared" si="35"/>
        <v>302.75</v>
      </c>
      <c r="AA106" s="102">
        <f t="shared" si="36"/>
        <v>30.7</v>
      </c>
      <c r="AB106" s="102">
        <f t="shared" si="37"/>
        <v>8.8699999999999992</v>
      </c>
      <c r="AC106" s="104">
        <f t="shared" si="38"/>
        <v>6.4040334011799995</v>
      </c>
      <c r="AD106" s="102">
        <f t="shared" si="39"/>
        <v>1.3850646060599283</v>
      </c>
      <c r="AE106" s="105">
        <f t="shared" si="40"/>
        <v>1.825</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307</v>
      </c>
      <c r="B107" s="102">
        <v>2020</v>
      </c>
      <c r="C107" s="103">
        <v>8</v>
      </c>
      <c r="D107" s="102">
        <v>6</v>
      </c>
      <c r="E107" s="82"/>
      <c r="F107" s="131">
        <v>1.925</v>
      </c>
      <c r="G107" s="131">
        <v>8.94</v>
      </c>
      <c r="H107" s="82"/>
      <c r="I107" s="131">
        <v>22</v>
      </c>
      <c r="J107" s="131">
        <v>31.1</v>
      </c>
      <c r="K107" s="82"/>
      <c r="L107" s="82"/>
      <c r="M107" s="82"/>
      <c r="N107" s="137" t="s">
        <v>763</v>
      </c>
      <c r="O107" s="82"/>
      <c r="P107" s="82"/>
      <c r="Q107" s="82"/>
      <c r="R107" s="140"/>
      <c r="S107" s="137" t="s">
        <v>763</v>
      </c>
      <c r="T107" s="137" t="s">
        <v>763</v>
      </c>
      <c r="U107" s="137" t="s">
        <v>763</v>
      </c>
      <c r="V107" s="85"/>
      <c r="W107" s="85"/>
      <c r="X107" s="85"/>
      <c r="Y107" s="102">
        <f t="shared" si="34"/>
        <v>22</v>
      </c>
      <c r="Z107" s="102">
        <f t="shared" si="35"/>
        <v>295.14999999999998</v>
      </c>
      <c r="AA107" s="102">
        <f t="shared" si="36"/>
        <v>31.1</v>
      </c>
      <c r="AB107" s="102">
        <f t="shared" si="37"/>
        <v>8.94</v>
      </c>
      <c r="AC107" s="104">
        <f t="shared" si="38"/>
        <v>7.2742500379123163</v>
      </c>
      <c r="AD107" s="102">
        <f t="shared" si="39"/>
        <v>1.2289926732523684</v>
      </c>
      <c r="AE107" s="105">
        <f t="shared" si="40"/>
        <v>1.925</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307</v>
      </c>
      <c r="B108" s="102">
        <v>2020</v>
      </c>
      <c r="C108" s="103">
        <v>8</v>
      </c>
      <c r="D108" s="102">
        <v>6</v>
      </c>
      <c r="E108" s="82"/>
      <c r="F108" s="131">
        <v>1.925</v>
      </c>
      <c r="G108" s="131">
        <v>8.94</v>
      </c>
      <c r="H108" s="82"/>
      <c r="I108" s="131">
        <v>22</v>
      </c>
      <c r="J108" s="134">
        <v>31.1</v>
      </c>
      <c r="K108" s="82"/>
      <c r="L108" s="82"/>
      <c r="M108" s="82"/>
      <c r="N108" s="137">
        <v>2.3412475822050287</v>
      </c>
      <c r="O108" s="82"/>
      <c r="P108" s="82"/>
      <c r="Q108" s="82"/>
      <c r="R108" s="140"/>
      <c r="S108" s="137">
        <v>30.770795348705064</v>
      </c>
      <c r="T108" s="137">
        <v>2.7119999999999989</v>
      </c>
      <c r="U108" s="137">
        <v>2.1229000000000009</v>
      </c>
      <c r="V108" s="85"/>
      <c r="W108" s="85"/>
      <c r="X108" s="85"/>
      <c r="Y108" s="102">
        <f t="shared" si="34"/>
        <v>22</v>
      </c>
      <c r="Z108" s="102">
        <f t="shared" si="35"/>
        <v>295.14999999999998</v>
      </c>
      <c r="AA108" s="102">
        <f t="shared" si="36"/>
        <v>31.1</v>
      </c>
      <c r="AB108" s="102">
        <f t="shared" si="37"/>
        <v>8.94</v>
      </c>
      <c r="AC108" s="104">
        <f t="shared" si="38"/>
        <v>7.2742500379123163</v>
      </c>
      <c r="AD108" s="102">
        <f t="shared" si="39"/>
        <v>1.2289926732523684</v>
      </c>
      <c r="AE108" s="105">
        <f t="shared" si="40"/>
        <v>1.925</v>
      </c>
      <c r="AF108" s="102">
        <f t="shared" si="41"/>
        <v>2.3412475822050287</v>
      </c>
      <c r="AG108" s="105">
        <f t="shared" si="42"/>
        <v>2.7119999999999989</v>
      </c>
      <c r="AH108" s="105">
        <f t="shared" si="43"/>
        <v>2.1229000000000009</v>
      </c>
      <c r="AI108" s="102">
        <f t="shared" ref="AI108" si="48">IF(Y108=" ", " ", IF(Y108&gt;0, SUM(AG108:AH108)))</f>
        <v>4.8348999999999993</v>
      </c>
      <c r="AJ108" s="106">
        <f t="shared" si="45"/>
        <v>30.770795348705064</v>
      </c>
      <c r="AK108" s="107">
        <f t="shared" si="46"/>
        <v>28.429547766500036</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307</v>
      </c>
      <c r="B109" s="102">
        <v>2020</v>
      </c>
      <c r="C109" s="132">
        <v>8</v>
      </c>
      <c r="D109" s="82">
        <v>6</v>
      </c>
      <c r="E109" s="85"/>
      <c r="F109" s="131">
        <v>1.925</v>
      </c>
      <c r="G109" s="131">
        <v>8.94</v>
      </c>
      <c r="H109" s="85"/>
      <c r="I109" s="131">
        <v>22</v>
      </c>
      <c r="J109" s="131">
        <v>32.4</v>
      </c>
      <c r="K109" s="85"/>
      <c r="L109" s="85"/>
      <c r="M109" s="85"/>
      <c r="N109" s="137" t="s">
        <v>763</v>
      </c>
      <c r="O109" s="85"/>
      <c r="P109" s="85"/>
      <c r="Q109" s="85"/>
      <c r="R109" s="140"/>
      <c r="S109" s="137" t="s">
        <v>763</v>
      </c>
      <c r="T109" s="137" t="s">
        <v>763</v>
      </c>
      <c r="U109" s="137" t="s">
        <v>763</v>
      </c>
      <c r="V109" s="85"/>
      <c r="W109" s="85"/>
      <c r="X109" s="85"/>
      <c r="Y109" s="85">
        <f t="shared" si="34"/>
        <v>22</v>
      </c>
      <c r="Z109" s="82">
        <f t="shared" si="35"/>
        <v>295.14999999999998</v>
      </c>
      <c r="AA109" s="85">
        <f t="shared" si="36"/>
        <v>32.4</v>
      </c>
      <c r="AB109" s="85">
        <f t="shared" si="37"/>
        <v>8.94</v>
      </c>
      <c r="AC109" s="110">
        <f t="shared" si="38"/>
        <v>7.2194220537883682</v>
      </c>
      <c r="AD109" s="82">
        <f t="shared" si="39"/>
        <v>1.2383262722960993</v>
      </c>
      <c r="AE109" s="111">
        <f t="shared" si="40"/>
        <v>1.925</v>
      </c>
      <c r="AF109" s="82" t="str">
        <f t="shared" si="41"/>
        <v>NS</v>
      </c>
      <c r="AG109" s="111" t="str">
        <f t="shared" si="42"/>
        <v>NS</v>
      </c>
      <c r="AH109" s="111" t="str">
        <f t="shared" si="43"/>
        <v>NS</v>
      </c>
      <c r="AI109" s="102"/>
      <c r="AJ109" s="112" t="str">
        <f t="shared" si="45"/>
        <v>NS</v>
      </c>
      <c r="AK109" s="113" t="e">
        <f t="shared" si="46"/>
        <v>#VALUE!</v>
      </c>
      <c r="AL109" s="82"/>
      <c r="AM109" s="82">
        <f>AD115</f>
        <v>4.2652754629462821</v>
      </c>
      <c r="AN109" s="82">
        <f>AE115</f>
        <v>1.7625000000000004</v>
      </c>
      <c r="AO109" s="82">
        <f>AF115</f>
        <v>2.3267215418291447</v>
      </c>
      <c r="AP109" s="82">
        <f>AI115</f>
        <v>6.6880486328125004</v>
      </c>
      <c r="AQ109" s="113">
        <f>AK115</f>
        <v>32.502036919463322</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307</v>
      </c>
      <c r="B110" s="102">
        <v>2020</v>
      </c>
      <c r="C110" s="132">
        <v>8</v>
      </c>
      <c r="D110" s="82">
        <v>21</v>
      </c>
      <c r="E110" s="85"/>
      <c r="F110" s="131">
        <v>1.6</v>
      </c>
      <c r="G110" s="131">
        <v>9.7200000000000006</v>
      </c>
      <c r="H110" s="85"/>
      <c r="I110" s="131">
        <v>18.100000000000001</v>
      </c>
      <c r="J110" s="131">
        <v>30.7</v>
      </c>
      <c r="K110" s="85"/>
      <c r="L110" s="85"/>
      <c r="M110" s="85"/>
      <c r="N110" s="137" t="s">
        <v>763</v>
      </c>
      <c r="O110" s="85"/>
      <c r="P110" s="85"/>
      <c r="Q110" s="85"/>
      <c r="R110" s="140"/>
      <c r="S110" s="137" t="s">
        <v>763</v>
      </c>
      <c r="T110" s="137" t="s">
        <v>763</v>
      </c>
      <c r="U110" s="137" t="s">
        <v>763</v>
      </c>
      <c r="V110" s="85"/>
      <c r="W110" s="85"/>
      <c r="X110" s="85"/>
      <c r="Y110" s="85">
        <f t="shared" si="34"/>
        <v>18.100000000000001</v>
      </c>
      <c r="Z110" s="82">
        <f t="shared" si="35"/>
        <v>291.25</v>
      </c>
      <c r="AA110" s="85">
        <f t="shared" si="36"/>
        <v>30.7</v>
      </c>
      <c r="AB110" s="85">
        <f t="shared" si="37"/>
        <v>9.7200000000000006</v>
      </c>
      <c r="AC110" s="110">
        <f t="shared" si="38"/>
        <v>7.8415032940840996</v>
      </c>
      <c r="AD110" s="82">
        <f t="shared" si="39"/>
        <v>1.2395582371728522</v>
      </c>
      <c r="AE110" s="111">
        <f t="shared" si="40"/>
        <v>1.6</v>
      </c>
      <c r="AF110" s="82" t="str">
        <f t="shared" si="41"/>
        <v>NS</v>
      </c>
      <c r="AG110" s="111" t="str">
        <f t="shared" si="42"/>
        <v>NS</v>
      </c>
      <c r="AH110" s="111" t="str">
        <f t="shared" si="43"/>
        <v>NS</v>
      </c>
      <c r="AI110" s="82"/>
      <c r="AJ110" s="112" t="str">
        <f t="shared" si="45"/>
        <v>NS</v>
      </c>
      <c r="AK110" s="113" t="e">
        <f t="shared" si="46"/>
        <v>#VALUE!</v>
      </c>
      <c r="AL110" s="85"/>
      <c r="AM110" s="82"/>
      <c r="AN110" s="82"/>
      <c r="AO110" s="82"/>
      <c r="AP110" s="85"/>
      <c r="AQ110" s="82"/>
      <c r="AR110" s="82"/>
      <c r="AS110" s="115">
        <f>((LN(AM109)-LN(0.4))/(LN(0.9)-LN(0.4))*100)</f>
        <v>291.86204315243458</v>
      </c>
      <c r="AT110" s="120">
        <f>((LN(AN109)-LN(0.6))/(LN(3)-LN(0.6))*100)</f>
        <v>66.952497585979359</v>
      </c>
      <c r="AU110" s="115">
        <f>((LN(AO109)-LN(10))/(LN(1)-LN(10))*100)</f>
        <v>63.325558924583383</v>
      </c>
      <c r="AV110" s="115">
        <f>((LN(AP109)-LN(10))/(LN(3)-LN(10))*100)</f>
        <v>33.411298339974579</v>
      </c>
      <c r="AW110" s="115">
        <f>((LN(AQ109)-LN(43))/(LN(20)-LN(43))*100)</f>
        <v>36.565527441944596</v>
      </c>
      <c r="AX110" s="82"/>
      <c r="AY110" s="82"/>
      <c r="AZ110" s="82"/>
      <c r="BA110" s="82"/>
      <c r="BB110" s="82"/>
    </row>
    <row r="111" spans="1:54" ht="16" x14ac:dyDescent="0.2">
      <c r="A111" s="101" t="s">
        <v>307</v>
      </c>
      <c r="B111" s="102">
        <v>2020</v>
      </c>
      <c r="C111" s="132">
        <v>8</v>
      </c>
      <c r="D111" s="82">
        <v>21</v>
      </c>
      <c r="E111" s="85"/>
      <c r="F111" s="131">
        <v>1.6</v>
      </c>
      <c r="G111" s="131">
        <v>9.7200000000000006</v>
      </c>
      <c r="H111" s="85"/>
      <c r="I111" s="131">
        <v>18.100000000000001</v>
      </c>
      <c r="J111" s="134">
        <v>30.9</v>
      </c>
      <c r="K111" s="85"/>
      <c r="L111" s="85"/>
      <c r="M111" s="85"/>
      <c r="N111" s="137">
        <v>1.139640455011603</v>
      </c>
      <c r="O111" s="85"/>
      <c r="P111" s="85"/>
      <c r="Q111" s="85"/>
      <c r="R111" s="140"/>
      <c r="S111" s="137">
        <v>30.01738446331003</v>
      </c>
      <c r="T111" s="137">
        <v>6.1879999999999997</v>
      </c>
      <c r="U111" s="137">
        <v>2.5000000000000001E-2</v>
      </c>
      <c r="V111" s="85"/>
      <c r="W111" s="85"/>
      <c r="X111" s="85"/>
      <c r="Y111" s="85">
        <f t="shared" si="34"/>
        <v>18.100000000000001</v>
      </c>
      <c r="Z111" s="82">
        <f t="shared" si="35"/>
        <v>291.25</v>
      </c>
      <c r="AA111" s="85">
        <f t="shared" si="36"/>
        <v>30.9</v>
      </c>
      <c r="AB111" s="85">
        <f t="shared" si="37"/>
        <v>9.7200000000000006</v>
      </c>
      <c r="AC111" s="110">
        <f t="shared" si="38"/>
        <v>7.8321192182208632</v>
      </c>
      <c r="AD111" s="82">
        <f t="shared" si="39"/>
        <v>1.2410434173916962</v>
      </c>
      <c r="AE111" s="111">
        <f t="shared" si="40"/>
        <v>1.6</v>
      </c>
      <c r="AF111" s="82">
        <f t="shared" si="41"/>
        <v>1.139640455011603</v>
      </c>
      <c r="AG111" s="111">
        <f t="shared" si="42"/>
        <v>6.1879999999999997</v>
      </c>
      <c r="AH111" s="111">
        <f t="shared" si="43"/>
        <v>2.5000000000000001E-2</v>
      </c>
      <c r="AI111" s="102">
        <f t="shared" ref="AI111" si="49">IF(Y111=" ", " ", IF(Y111&gt;0, SUM(AG111:AH111)))</f>
        <v>6.2130000000000001</v>
      </c>
      <c r="AJ111" s="112">
        <f t="shared" si="45"/>
        <v>30.01738446331003</v>
      </c>
      <c r="AK111" s="113">
        <f t="shared" si="46"/>
        <v>28.877744008298428</v>
      </c>
      <c r="AL111" s="82"/>
      <c r="AM111" s="85"/>
      <c r="AN111" s="85"/>
      <c r="AO111" s="85"/>
      <c r="AP111" s="128" t="s">
        <v>1237</v>
      </c>
      <c r="AQ111" s="85"/>
      <c r="AR111" s="82"/>
      <c r="AS111" s="82">
        <f>IF(AS110&gt;100, 100, IF(AS110&lt;0, 0, AS110))</f>
        <v>100</v>
      </c>
      <c r="AT111" s="82">
        <f t="shared" ref="AT111:AW111" si="50">IF(AT110&gt;100, 100, IF(AT110&lt;0, 0, AT110))</f>
        <v>66.952497585979359</v>
      </c>
      <c r="AU111" s="82">
        <f t="shared" si="50"/>
        <v>63.325558924583383</v>
      </c>
      <c r="AV111" s="82">
        <f t="shared" si="50"/>
        <v>33.411298339974579</v>
      </c>
      <c r="AW111" s="82">
        <f t="shared" si="50"/>
        <v>36.565527441944596</v>
      </c>
      <c r="AX111" s="129">
        <f>AVERAGE(AS111:AW111)</f>
        <v>60.050976458496379</v>
      </c>
      <c r="AY111" s="84"/>
      <c r="AZ111" s="84"/>
      <c r="BA111" s="84" t="str">
        <f>IF(AX111&gt;65, "Acceptable; Ongoing Protection is Required", "Unacceptable; Immediate Restoration is Required")</f>
        <v>Unacceptable; Immediate Restoration is Required</v>
      </c>
      <c r="BB111" s="82"/>
    </row>
    <row r="112" spans="1:54" ht="16" x14ac:dyDescent="0.2">
      <c r="A112" s="101" t="s">
        <v>307</v>
      </c>
      <c r="B112" s="102">
        <v>2020</v>
      </c>
      <c r="C112" s="132">
        <v>8</v>
      </c>
      <c r="D112" s="82">
        <v>21</v>
      </c>
      <c r="E112" s="85"/>
      <c r="F112" s="131">
        <v>1.6</v>
      </c>
      <c r="G112" s="131">
        <v>9.7200000000000006</v>
      </c>
      <c r="H112" s="85"/>
      <c r="I112" s="131">
        <v>18.100000000000001</v>
      </c>
      <c r="J112" s="131">
        <v>31.1</v>
      </c>
      <c r="K112" s="85"/>
      <c r="L112" s="85"/>
      <c r="M112" s="85"/>
      <c r="N112" s="137" t="s">
        <v>763</v>
      </c>
      <c r="O112" s="85"/>
      <c r="P112" s="85"/>
      <c r="Q112" s="85"/>
      <c r="R112" s="140"/>
      <c r="S112" s="137" t="s">
        <v>763</v>
      </c>
      <c r="T112" s="137" t="s">
        <v>763</v>
      </c>
      <c r="U112" s="137" t="s">
        <v>763</v>
      </c>
      <c r="V112" s="85"/>
      <c r="W112" s="85"/>
      <c r="X112" s="85"/>
      <c r="Y112" s="85">
        <f t="shared" si="34"/>
        <v>18.100000000000001</v>
      </c>
      <c r="Z112" s="82">
        <f t="shared" si="35"/>
        <v>291.25</v>
      </c>
      <c r="AA112" s="85">
        <f t="shared" si="36"/>
        <v>31.1</v>
      </c>
      <c r="AB112" s="85">
        <f t="shared" si="37"/>
        <v>9.7200000000000006</v>
      </c>
      <c r="AC112" s="110">
        <f t="shared" si="38"/>
        <v>7.8227463724593704</v>
      </c>
      <c r="AD112" s="82">
        <f t="shared" si="39"/>
        <v>1.2425303770834333</v>
      </c>
      <c r="AE112" s="111">
        <f t="shared" si="40"/>
        <v>1.6</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60.050976458496379</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4.2652754629462821</v>
      </c>
      <c r="AE115" s="84">
        <f>_xlfn.AGGREGATE(1, 6,AE101:AE112)</f>
        <v>1.7625000000000004</v>
      </c>
      <c r="AF115" s="84">
        <f>_xlfn.AGGREGATE(1, 6,AF101:AF112)</f>
        <v>2.3267215418291447</v>
      </c>
      <c r="AG115" s="82"/>
      <c r="AH115" s="82"/>
      <c r="AI115" s="84">
        <f>_xlfn.AGGREGATE(1, 6,AI101:AI112)</f>
        <v>6.6880486328125004</v>
      </c>
      <c r="AJ115" s="82"/>
      <c r="AK115" s="84">
        <f>_xlfn.AGGREGATE(1, 6,AK101:AK112)</f>
        <v>32.502036919463322</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4.2652754629462821</v>
      </c>
      <c r="AE116" s="126">
        <f>AVERAGE(AE100:AE112)</f>
        <v>1.7625000000000004</v>
      </c>
      <c r="AF116" s="126">
        <f>AVERAGE(AF100:AF112)</f>
        <v>2.3267215418291447</v>
      </c>
      <c r="AG116" s="126"/>
      <c r="AH116" s="126"/>
      <c r="AI116" s="126">
        <f>AVERAGE(AI100:AI112)</f>
        <v>6.6880486328125004</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307</v>
      </c>
      <c r="C122" s="68" t="s">
        <v>757</v>
      </c>
      <c r="E122" s="147">
        <v>44390</v>
      </c>
      <c r="F122" s="68" t="s">
        <v>1059</v>
      </c>
      <c r="G122" s="68" t="s">
        <v>1065</v>
      </c>
      <c r="H122" s="68">
        <v>1</v>
      </c>
      <c r="I122" s="68" t="s">
        <v>760</v>
      </c>
      <c r="J122" s="77">
        <v>0.39999999999999997</v>
      </c>
      <c r="K122" s="81">
        <v>3</v>
      </c>
      <c r="L122" s="68">
        <v>2</v>
      </c>
      <c r="M122" s="68" t="s">
        <v>812</v>
      </c>
      <c r="O122" s="131">
        <v>19.7</v>
      </c>
      <c r="P122" s="131">
        <v>8.44</v>
      </c>
      <c r="Q122" s="68">
        <v>2.5</v>
      </c>
      <c r="R122" s="68">
        <v>2.0499999999999998</v>
      </c>
      <c r="S122" s="131">
        <v>2</v>
      </c>
      <c r="T122" s="68">
        <v>2.0249999999999999</v>
      </c>
      <c r="U122" s="76">
        <v>0.80999999999999994</v>
      </c>
      <c r="V122" s="68">
        <v>0.15</v>
      </c>
      <c r="W122" s="77">
        <v>0.31180555555555556</v>
      </c>
      <c r="X122" s="68">
        <v>22.3</v>
      </c>
      <c r="Y122" s="68">
        <v>6.91</v>
      </c>
      <c r="Z122" s="72">
        <v>5.8100528563225682</v>
      </c>
      <c r="AA122" s="68">
        <v>69.900000000000006</v>
      </c>
      <c r="AB122" s="205">
        <v>29.9</v>
      </c>
      <c r="AC122" s="72">
        <v>46.3</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307</v>
      </c>
      <c r="C123" s="68" t="s">
        <v>764</v>
      </c>
      <c r="E123" s="147">
        <v>44390</v>
      </c>
      <c r="F123" s="68" t="s">
        <v>1059</v>
      </c>
      <c r="G123" s="68" t="s">
        <v>1065</v>
      </c>
      <c r="H123" s="68">
        <v>1</v>
      </c>
      <c r="I123" s="68" t="s">
        <v>760</v>
      </c>
      <c r="J123" s="77">
        <v>0.39999999999999997</v>
      </c>
      <c r="K123" s="81">
        <v>3</v>
      </c>
      <c r="L123" s="68">
        <v>2</v>
      </c>
      <c r="M123" s="68" t="s">
        <v>812</v>
      </c>
      <c r="O123" s="131">
        <v>19.7</v>
      </c>
      <c r="P123" s="131">
        <v>8.44</v>
      </c>
      <c r="Q123" s="68">
        <v>2.5</v>
      </c>
      <c r="R123" s="68">
        <v>2.0499999999999998</v>
      </c>
      <c r="S123" s="131">
        <v>2</v>
      </c>
      <c r="T123" s="68">
        <v>2.0249999999999999</v>
      </c>
      <c r="U123" s="76">
        <v>0.80999999999999994</v>
      </c>
      <c r="V123" s="68">
        <v>1.25</v>
      </c>
      <c r="W123" s="77">
        <v>0.31388888888888888</v>
      </c>
      <c r="X123" s="68">
        <v>22.8</v>
      </c>
      <c r="Y123" s="68">
        <v>5.83</v>
      </c>
      <c r="Z123" s="72">
        <v>4.8909428211799728</v>
      </c>
      <c r="AA123" s="68">
        <v>76.099999999999994</v>
      </c>
      <c r="AB123" s="205">
        <v>30.4</v>
      </c>
      <c r="AC123" s="72">
        <v>47.2</v>
      </c>
      <c r="AD123" s="72">
        <v>0.25</v>
      </c>
      <c r="AE123" s="72">
        <v>2.9485569375679268</v>
      </c>
      <c r="AF123" s="72">
        <v>9.0179817082622862E-2</v>
      </c>
      <c r="AG123" s="137">
        <v>3.0387367546505497</v>
      </c>
      <c r="AH123" s="72">
        <v>29.263243550219265</v>
      </c>
      <c r="AI123" s="75">
        <v>32.301980304869815</v>
      </c>
      <c r="AJ123" s="72">
        <v>90.772566909622611</v>
      </c>
      <c r="AK123" s="72">
        <v>11.857724296857272</v>
      </c>
      <c r="AL123" s="72">
        <v>7.6551423053140679</v>
      </c>
      <c r="AM123" s="72">
        <v>41.120967847076535</v>
      </c>
      <c r="AN123" s="137">
        <v>44.159704601727086</v>
      </c>
      <c r="AO123" s="137">
        <v>1.9277249503968257</v>
      </c>
      <c r="AP123" s="137">
        <v>0.48571428571428582</v>
      </c>
      <c r="AQ123" s="72">
        <v>0.20125399407069397</v>
      </c>
      <c r="AR123" s="72">
        <v>2.4134392361111114</v>
      </c>
      <c r="AS123" s="68" t="s">
        <v>763</v>
      </c>
      <c r="AT123" s="68" t="s">
        <v>763</v>
      </c>
      <c r="AU123" s="68" t="s">
        <v>763</v>
      </c>
      <c r="AV123" s="68" t="s">
        <v>763</v>
      </c>
      <c r="BA123" s="200"/>
      <c r="BC123" s="147"/>
    </row>
    <row r="124" spans="1:55" s="68" customFormat="1" x14ac:dyDescent="0.2">
      <c r="A124" s="79" t="s">
        <v>756</v>
      </c>
      <c r="B124" s="68" t="s">
        <v>307</v>
      </c>
      <c r="C124" s="68" t="s">
        <v>765</v>
      </c>
      <c r="E124" s="147">
        <v>44390</v>
      </c>
      <c r="F124" s="68" t="s">
        <v>1059</v>
      </c>
      <c r="G124" s="68" t="s">
        <v>1065</v>
      </c>
      <c r="H124" s="68">
        <v>1</v>
      </c>
      <c r="I124" s="68" t="s">
        <v>760</v>
      </c>
      <c r="J124" s="77">
        <v>0.39999999999999997</v>
      </c>
      <c r="K124" s="81">
        <v>3</v>
      </c>
      <c r="L124" s="68">
        <v>2</v>
      </c>
      <c r="M124" s="68" t="s">
        <v>812</v>
      </c>
      <c r="O124" s="131">
        <v>19.7</v>
      </c>
      <c r="P124" s="131">
        <v>8.44</v>
      </c>
      <c r="Q124" s="68">
        <v>2.5</v>
      </c>
      <c r="R124" s="68">
        <v>2.0499999999999998</v>
      </c>
      <c r="S124" s="131">
        <v>2</v>
      </c>
      <c r="T124" s="68">
        <v>2.0249999999999999</v>
      </c>
      <c r="U124" s="76">
        <v>0.80999999999999994</v>
      </c>
      <c r="V124" s="68">
        <v>2.2000000000000002</v>
      </c>
      <c r="W124" s="77">
        <v>0.31527777777777777</v>
      </c>
      <c r="X124" s="68">
        <v>22.7</v>
      </c>
      <c r="Y124" s="68">
        <v>5.15</v>
      </c>
      <c r="Z124" s="72">
        <v>4.3199155013942843</v>
      </c>
      <c r="AA124" s="68">
        <v>57.6</v>
      </c>
      <c r="AB124" s="205">
        <v>30.4</v>
      </c>
      <c r="AC124" s="72">
        <v>47.1</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307</v>
      </c>
      <c r="C125" s="68" t="s">
        <v>757</v>
      </c>
      <c r="E125" s="147">
        <v>44404</v>
      </c>
      <c r="F125" s="68" t="s">
        <v>1059</v>
      </c>
      <c r="G125" s="68" t="s">
        <v>1084</v>
      </c>
      <c r="H125" s="68">
        <v>1</v>
      </c>
      <c r="I125" s="68" t="s">
        <v>760</v>
      </c>
      <c r="J125" s="77">
        <v>0.42708333333333331</v>
      </c>
      <c r="K125" s="81">
        <v>1</v>
      </c>
      <c r="L125" s="68">
        <v>1</v>
      </c>
      <c r="M125" s="68" t="s">
        <v>783</v>
      </c>
      <c r="N125" s="68" t="s">
        <v>1087</v>
      </c>
      <c r="O125" s="131">
        <v>21.1</v>
      </c>
      <c r="P125" s="131">
        <v>11.04</v>
      </c>
      <c r="Q125" s="68">
        <v>2.4</v>
      </c>
      <c r="R125" s="68">
        <v>2.15</v>
      </c>
      <c r="S125" s="131">
        <v>2.1</v>
      </c>
      <c r="T125" s="68">
        <v>2.125</v>
      </c>
      <c r="U125" s="76">
        <v>0.88541666666666674</v>
      </c>
      <c r="V125" s="68">
        <v>0.15</v>
      </c>
      <c r="W125" s="77">
        <v>0.28888888888888892</v>
      </c>
      <c r="X125" s="68">
        <v>24.5</v>
      </c>
      <c r="Y125" s="68">
        <v>8.6</v>
      </c>
      <c r="Z125" s="72">
        <v>7.2056095138196143</v>
      </c>
      <c r="AA125" s="68">
        <v>101</v>
      </c>
      <c r="AB125" s="205">
        <v>31</v>
      </c>
      <c r="AC125" s="72">
        <v>47.9</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307</v>
      </c>
      <c r="C126" s="68" t="s">
        <v>764</v>
      </c>
      <c r="E126" s="147">
        <v>44404</v>
      </c>
      <c r="F126" s="68" t="s">
        <v>1059</v>
      </c>
      <c r="G126" s="68" t="s">
        <v>1084</v>
      </c>
      <c r="H126" s="68">
        <v>1</v>
      </c>
      <c r="I126" s="68" t="s">
        <v>760</v>
      </c>
      <c r="J126" s="77">
        <v>0.42708333333333331</v>
      </c>
      <c r="K126" s="81">
        <v>1</v>
      </c>
      <c r="L126" s="68">
        <v>1</v>
      </c>
      <c r="M126" s="68" t="s">
        <v>783</v>
      </c>
      <c r="N126" s="68" t="s">
        <v>1087</v>
      </c>
      <c r="O126" s="131">
        <v>21.1</v>
      </c>
      <c r="P126" s="131">
        <v>11.04</v>
      </c>
      <c r="Q126" s="68">
        <v>2.4</v>
      </c>
      <c r="R126" s="68">
        <v>2.15</v>
      </c>
      <c r="S126" s="131">
        <v>2.1</v>
      </c>
      <c r="T126" s="68">
        <v>2.125</v>
      </c>
      <c r="U126" s="76">
        <v>0.88541666666666674</v>
      </c>
      <c r="V126" s="68">
        <v>1.2</v>
      </c>
      <c r="W126" s="77">
        <v>0.28958333333333336</v>
      </c>
      <c r="X126" s="68">
        <v>24.6</v>
      </c>
      <c r="Y126" s="68">
        <v>8.8699999999999992</v>
      </c>
      <c r="Z126" s="72">
        <v>7.4116127448853284</v>
      </c>
      <c r="AA126" s="68">
        <v>103.6</v>
      </c>
      <c r="AB126" s="205">
        <v>31.5</v>
      </c>
      <c r="AC126" s="72">
        <v>48.4</v>
      </c>
      <c r="AD126" s="72">
        <v>0.44999999999999996</v>
      </c>
      <c r="AE126" s="72">
        <v>0.87740384615384581</v>
      </c>
      <c r="AF126" s="72">
        <v>0.2670128662222912</v>
      </c>
      <c r="AG126" s="137">
        <v>1.1444167123761371</v>
      </c>
      <c r="AH126" s="72">
        <v>23.873063390146449</v>
      </c>
      <c r="AI126" s="72">
        <v>25.017480102522587</v>
      </c>
      <c r="AJ126" s="72">
        <v>70.286393457408778</v>
      </c>
      <c r="AK126" s="72">
        <v>8.332016799158767</v>
      </c>
      <c r="AL126" s="72">
        <v>8.4356999213569956</v>
      </c>
      <c r="AM126" s="72">
        <v>32.205080189305214</v>
      </c>
      <c r="AN126" s="137">
        <v>33.349496901681356</v>
      </c>
      <c r="AO126" s="137">
        <v>0.90160714285714283</v>
      </c>
      <c r="AP126" s="137">
        <v>0.56634728422619018</v>
      </c>
      <c r="AQ126" s="72">
        <v>0.61419287017549917</v>
      </c>
      <c r="AR126" s="72">
        <v>1.4679544270833329</v>
      </c>
      <c r="AS126" s="68" t="s">
        <v>763</v>
      </c>
      <c r="AT126" s="68" t="s">
        <v>763</v>
      </c>
      <c r="AU126" s="68" t="s">
        <v>763</v>
      </c>
      <c r="AV126" s="68" t="s">
        <v>763</v>
      </c>
      <c r="BA126" s="200"/>
      <c r="BC126" s="147"/>
    </row>
    <row r="127" spans="1:55" s="68" customFormat="1" x14ac:dyDescent="0.2">
      <c r="A127" s="79" t="s">
        <v>756</v>
      </c>
      <c r="B127" s="68" t="s">
        <v>307</v>
      </c>
      <c r="C127" s="68" t="s">
        <v>765</v>
      </c>
      <c r="E127" s="147">
        <v>44404</v>
      </c>
      <c r="F127" s="68" t="s">
        <v>1059</v>
      </c>
      <c r="G127" s="68" t="s">
        <v>1084</v>
      </c>
      <c r="H127" s="68">
        <v>1</v>
      </c>
      <c r="I127" s="68" t="s">
        <v>760</v>
      </c>
      <c r="J127" s="77">
        <v>0.42708333333333298</v>
      </c>
      <c r="K127" s="81">
        <v>1</v>
      </c>
      <c r="L127" s="68">
        <v>1</v>
      </c>
      <c r="M127" s="68" t="s">
        <v>783</v>
      </c>
      <c r="N127" s="68" t="s">
        <v>1087</v>
      </c>
      <c r="O127" s="131">
        <v>21.1</v>
      </c>
      <c r="P127" s="131">
        <v>11.04</v>
      </c>
      <c r="Q127" s="68">
        <v>2.4</v>
      </c>
      <c r="R127" s="68">
        <v>2.15</v>
      </c>
      <c r="S127" s="131">
        <v>2.1</v>
      </c>
      <c r="T127" s="68">
        <v>2.125</v>
      </c>
      <c r="U127" s="76">
        <v>0.88541666666666674</v>
      </c>
      <c r="V127" s="68">
        <v>2.1</v>
      </c>
      <c r="W127" s="77">
        <v>0.2902777777777778</v>
      </c>
      <c r="X127" s="68">
        <v>24.6</v>
      </c>
      <c r="Y127" s="68">
        <v>8.27</v>
      </c>
      <c r="Z127" s="72">
        <v>6.9063241072200299</v>
      </c>
      <c r="AA127" s="68">
        <v>101.3</v>
      </c>
      <c r="AB127" s="205">
        <v>31.6</v>
      </c>
      <c r="AC127" s="72">
        <v>48.6</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A127" s="200"/>
      <c r="BC127" s="147"/>
    </row>
    <row r="128" spans="1:55" s="68" customFormat="1" x14ac:dyDescent="0.2">
      <c r="A128" s="79" t="s">
        <v>756</v>
      </c>
      <c r="B128" s="68" t="s">
        <v>307</v>
      </c>
      <c r="C128" s="68" t="s">
        <v>757</v>
      </c>
      <c r="E128" s="147">
        <v>44420</v>
      </c>
      <c r="F128" s="68" t="s">
        <v>1059</v>
      </c>
      <c r="G128" s="68" t="s">
        <v>1084</v>
      </c>
      <c r="H128" s="68">
        <v>1</v>
      </c>
      <c r="I128" s="68" t="s">
        <v>760</v>
      </c>
      <c r="J128" s="77">
        <v>0.4381944444444445</v>
      </c>
      <c r="K128" s="81">
        <v>3</v>
      </c>
      <c r="L128" s="68">
        <v>1</v>
      </c>
      <c r="M128" s="68" t="s">
        <v>812</v>
      </c>
      <c r="N128" s="68" t="s">
        <v>1100</v>
      </c>
      <c r="O128" s="131">
        <v>24.3</v>
      </c>
      <c r="P128" s="131">
        <v>9.24</v>
      </c>
      <c r="Q128" s="68">
        <v>2.0499999999999998</v>
      </c>
      <c r="R128" s="68">
        <v>2.0499999999999998</v>
      </c>
      <c r="S128" s="131">
        <v>2.0499999999999998</v>
      </c>
      <c r="T128" s="68">
        <v>2.0499999999999998</v>
      </c>
      <c r="U128" s="76">
        <v>1</v>
      </c>
      <c r="V128" s="68">
        <v>0.15</v>
      </c>
      <c r="W128" s="77">
        <v>0.29444444444444445</v>
      </c>
      <c r="X128" s="68">
        <v>25.8</v>
      </c>
      <c r="Y128" s="68">
        <v>7.89</v>
      </c>
      <c r="Z128" s="72">
        <v>6.6028165279642801</v>
      </c>
      <c r="AA128" s="68">
        <v>96.4</v>
      </c>
      <c r="AB128" s="205">
        <v>31.5</v>
      </c>
      <c r="AC128" s="72">
        <v>48.7</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AY128" s="147"/>
      <c r="BC128" s="147"/>
    </row>
    <row r="129" spans="1:55" s="68" customFormat="1" x14ac:dyDescent="0.2">
      <c r="A129" s="79" t="s">
        <v>756</v>
      </c>
      <c r="B129" s="68" t="s">
        <v>307</v>
      </c>
      <c r="C129" s="68" t="s">
        <v>764</v>
      </c>
      <c r="E129" s="147">
        <v>44420</v>
      </c>
      <c r="F129" s="68" t="s">
        <v>1059</v>
      </c>
      <c r="G129" s="68" t="s">
        <v>1084</v>
      </c>
      <c r="H129" s="68">
        <v>1</v>
      </c>
      <c r="I129" s="68" t="s">
        <v>760</v>
      </c>
      <c r="J129" s="77">
        <v>0.4381944444444445</v>
      </c>
      <c r="K129" s="81">
        <v>3</v>
      </c>
      <c r="L129" s="68">
        <v>1</v>
      </c>
      <c r="M129" s="68" t="s">
        <v>812</v>
      </c>
      <c r="N129" s="68" t="s">
        <v>1100</v>
      </c>
      <c r="O129" s="131">
        <v>24.3</v>
      </c>
      <c r="P129" s="131">
        <v>9.24</v>
      </c>
      <c r="Q129" s="68">
        <v>2.0499999999999998</v>
      </c>
      <c r="R129" s="68">
        <v>2.0499999999999998</v>
      </c>
      <c r="S129" s="131">
        <v>2.0499999999999998</v>
      </c>
      <c r="T129" s="68">
        <v>2.0499999999999998</v>
      </c>
      <c r="U129" s="76">
        <v>1</v>
      </c>
      <c r="V129" s="68">
        <v>1.0249999999999999</v>
      </c>
      <c r="W129" s="77">
        <v>0.2951388888888889</v>
      </c>
      <c r="X129" s="68">
        <v>25.9</v>
      </c>
      <c r="Y129" s="68">
        <v>7.57</v>
      </c>
      <c r="Z129" s="72">
        <v>6.3573321165363703</v>
      </c>
      <c r="AA129" s="68">
        <v>91.4</v>
      </c>
      <c r="AB129" s="205">
        <v>30.9</v>
      </c>
      <c r="AC129" s="72">
        <v>47.8</v>
      </c>
      <c r="AD129" s="72">
        <v>0.49999999999999994</v>
      </c>
      <c r="AE129" s="72">
        <v>1.2892749244712989</v>
      </c>
      <c r="AF129" s="72">
        <v>0.41613703301813681</v>
      </c>
      <c r="AG129" s="137">
        <v>1.7054119574894357</v>
      </c>
      <c r="AH129" s="72">
        <v>24.222630670326552</v>
      </c>
      <c r="AI129" s="72">
        <v>25.928042627815987</v>
      </c>
      <c r="AJ129" s="72">
        <v>73.91805030034881</v>
      </c>
      <c r="AK129" s="72">
        <v>10.230040208535407</v>
      </c>
      <c r="AL129" s="72">
        <v>7.2255874653039474</v>
      </c>
      <c r="AM129" s="72">
        <v>34.452670878861959</v>
      </c>
      <c r="AN129" s="137">
        <v>36.158082836351397</v>
      </c>
      <c r="AO129" s="137">
        <v>3.7521428571428581</v>
      </c>
      <c r="AP129" s="137">
        <v>2.1037963789682546</v>
      </c>
      <c r="AQ129" s="72">
        <v>0.64074142607303242</v>
      </c>
      <c r="AR129" s="72">
        <v>5.8559392361111122</v>
      </c>
      <c r="AS129" s="68" t="s">
        <v>763</v>
      </c>
      <c r="AT129" s="68" t="s">
        <v>763</v>
      </c>
      <c r="AU129" s="68" t="s">
        <v>763</v>
      </c>
      <c r="AV129" s="68" t="s">
        <v>763</v>
      </c>
      <c r="BC129" s="147"/>
    </row>
    <row r="130" spans="1:55" s="68" customFormat="1" x14ac:dyDescent="0.2">
      <c r="A130" s="79" t="s">
        <v>756</v>
      </c>
      <c r="B130" s="68" t="s">
        <v>307</v>
      </c>
      <c r="C130" s="68" t="s">
        <v>765</v>
      </c>
      <c r="E130" s="147">
        <v>44420</v>
      </c>
      <c r="F130" s="68" t="s">
        <v>1059</v>
      </c>
      <c r="G130" s="68" t="s">
        <v>1084</v>
      </c>
      <c r="H130" s="68">
        <v>1</v>
      </c>
      <c r="I130" s="68" t="s">
        <v>760</v>
      </c>
      <c r="J130" s="77">
        <v>0.4381944444444445</v>
      </c>
      <c r="K130" s="81">
        <v>3</v>
      </c>
      <c r="L130" s="68">
        <v>1</v>
      </c>
      <c r="M130" s="68" t="s">
        <v>812</v>
      </c>
      <c r="N130" s="68" t="s">
        <v>1100</v>
      </c>
      <c r="O130" s="131">
        <v>24.3</v>
      </c>
      <c r="P130" s="131">
        <v>9.24</v>
      </c>
      <c r="Q130" s="68">
        <v>2.0499999999999998</v>
      </c>
      <c r="R130" s="68">
        <v>2.0499999999999998</v>
      </c>
      <c r="S130" s="131">
        <v>2.0499999999999998</v>
      </c>
      <c r="T130" s="68">
        <v>2.0499999999999998</v>
      </c>
      <c r="U130" s="76">
        <v>1</v>
      </c>
      <c r="V130" s="68">
        <v>1.75</v>
      </c>
      <c r="W130" s="77">
        <v>0.2951388888888889</v>
      </c>
      <c r="X130" s="68">
        <v>25.9</v>
      </c>
      <c r="Y130" s="68">
        <v>6.4</v>
      </c>
      <c r="Z130" s="72">
        <v>5.3474978257472259</v>
      </c>
      <c r="AA130" s="68">
        <v>81.2</v>
      </c>
      <c r="AB130" s="205">
        <v>31.8</v>
      </c>
      <c r="AC130" s="72">
        <v>49</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307</v>
      </c>
      <c r="C131" s="68" t="s">
        <v>757</v>
      </c>
      <c r="E131" s="147">
        <v>44434</v>
      </c>
      <c r="F131" s="68" t="s">
        <v>1059</v>
      </c>
      <c r="G131" s="68" t="s">
        <v>1084</v>
      </c>
      <c r="H131" s="68">
        <v>1</v>
      </c>
      <c r="I131" s="68" t="s">
        <v>760</v>
      </c>
      <c r="J131" s="77">
        <v>0.4375</v>
      </c>
      <c r="K131" s="81">
        <v>1</v>
      </c>
      <c r="L131" s="68">
        <v>1</v>
      </c>
      <c r="M131" s="68" t="s">
        <v>812</v>
      </c>
      <c r="N131" s="68" t="s">
        <v>1117</v>
      </c>
      <c r="O131" s="131">
        <v>23.7</v>
      </c>
      <c r="P131" s="131">
        <v>8.73</v>
      </c>
      <c r="Q131" s="68">
        <v>2.1</v>
      </c>
      <c r="R131" s="68">
        <v>1.9</v>
      </c>
      <c r="S131" s="131">
        <v>1.8</v>
      </c>
      <c r="T131" s="68">
        <v>1.85</v>
      </c>
      <c r="U131" s="76">
        <v>0.88095238095238093</v>
      </c>
      <c r="V131" s="68">
        <v>0.15</v>
      </c>
      <c r="W131" s="77">
        <v>0.31319444444444444</v>
      </c>
      <c r="X131" s="68">
        <v>26.2</v>
      </c>
      <c r="Y131" s="68">
        <v>6.05</v>
      </c>
      <c r="Z131" s="72">
        <v>5.0683893606961234</v>
      </c>
      <c r="AA131" s="68">
        <v>75.400000000000006</v>
      </c>
      <c r="AB131" s="205">
        <v>31.4</v>
      </c>
      <c r="AC131" s="72">
        <v>48.4</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307</v>
      </c>
      <c r="C132" s="68" t="s">
        <v>764</v>
      </c>
      <c r="E132" s="147">
        <v>44434</v>
      </c>
      <c r="F132" s="68" t="s">
        <v>1059</v>
      </c>
      <c r="G132" s="68" t="s">
        <v>1084</v>
      </c>
      <c r="H132" s="68">
        <v>1</v>
      </c>
      <c r="I132" s="68" t="s">
        <v>760</v>
      </c>
      <c r="J132" s="77">
        <v>0.4375</v>
      </c>
      <c r="K132" s="81">
        <v>1</v>
      </c>
      <c r="L132" s="68">
        <v>1</v>
      </c>
      <c r="M132" s="68" t="s">
        <v>812</v>
      </c>
      <c r="N132" s="68" t="s">
        <v>1117</v>
      </c>
      <c r="O132" s="131">
        <v>23.7</v>
      </c>
      <c r="P132" s="131">
        <v>8.73</v>
      </c>
      <c r="Q132" s="68">
        <v>2.1</v>
      </c>
      <c r="R132" s="68">
        <v>1.9</v>
      </c>
      <c r="S132" s="131">
        <v>1.8</v>
      </c>
      <c r="T132" s="68">
        <v>1.85</v>
      </c>
      <c r="U132" s="76">
        <v>0.88095238095238093</v>
      </c>
      <c r="V132" s="68">
        <v>1.05</v>
      </c>
      <c r="W132" s="77">
        <v>0.31388888888888888</v>
      </c>
      <c r="X132" s="68">
        <v>26.4</v>
      </c>
      <c r="Y132" s="68">
        <v>6.4</v>
      </c>
      <c r="Z132" s="72">
        <v>5.3719983606504336</v>
      </c>
      <c r="AA132" s="68">
        <v>79.8</v>
      </c>
      <c r="AB132" s="205">
        <v>31.1</v>
      </c>
      <c r="AC132" s="72">
        <v>48.1</v>
      </c>
      <c r="AD132" s="75">
        <v>0.61362393958413441</v>
      </c>
      <c r="AE132" s="72">
        <v>1.5705837466615793</v>
      </c>
      <c r="AF132" s="72">
        <v>0.28011161060300738</v>
      </c>
      <c r="AG132" s="137">
        <v>1.8506953572645868</v>
      </c>
      <c r="AH132" s="72">
        <v>27.112555688196078</v>
      </c>
      <c r="AI132" s="72">
        <v>28.963251045460666</v>
      </c>
      <c r="AJ132" s="72">
        <v>80.815299802867884</v>
      </c>
      <c r="AK132" s="72">
        <v>12.572180993121146</v>
      </c>
      <c r="AL132" s="72">
        <v>6.4281050238686417</v>
      </c>
      <c r="AM132" s="72">
        <v>39.684736681317226</v>
      </c>
      <c r="AN132" s="137">
        <v>41.53543203858181</v>
      </c>
      <c r="AO132" s="137">
        <v>5.3954761904761899</v>
      </c>
      <c r="AP132" s="137">
        <v>4.1721297123015884</v>
      </c>
      <c r="AQ132" s="72">
        <v>0.56393169255745712</v>
      </c>
      <c r="AR132" s="72">
        <v>9.5676059027777782</v>
      </c>
      <c r="AS132" s="68" t="s">
        <v>763</v>
      </c>
      <c r="AT132" s="68" t="s">
        <v>763</v>
      </c>
      <c r="AU132" s="68" t="s">
        <v>763</v>
      </c>
      <c r="AV132" s="68" t="s">
        <v>763</v>
      </c>
    </row>
    <row r="133" spans="1:55" s="68" customFormat="1" x14ac:dyDescent="0.2">
      <c r="A133" s="79" t="s">
        <v>756</v>
      </c>
      <c r="B133" s="68" t="s">
        <v>307</v>
      </c>
      <c r="C133" s="68" t="s">
        <v>765</v>
      </c>
      <c r="E133" s="147">
        <v>44434</v>
      </c>
      <c r="F133" s="68" t="s">
        <v>1059</v>
      </c>
      <c r="G133" s="68" t="s">
        <v>1084</v>
      </c>
      <c r="H133" s="68">
        <v>1</v>
      </c>
      <c r="I133" s="68" t="s">
        <v>760</v>
      </c>
      <c r="J133" s="77">
        <v>0.4375</v>
      </c>
      <c r="K133" s="81">
        <v>1</v>
      </c>
      <c r="L133" s="68">
        <v>1</v>
      </c>
      <c r="M133" s="68" t="s">
        <v>812</v>
      </c>
      <c r="N133" s="68" t="s">
        <v>1117</v>
      </c>
      <c r="O133" s="131">
        <v>23.7</v>
      </c>
      <c r="P133" s="131">
        <v>8.73</v>
      </c>
      <c r="Q133" s="68">
        <v>2.1</v>
      </c>
      <c r="R133" s="68">
        <v>1.9</v>
      </c>
      <c r="S133" s="131">
        <v>1.8</v>
      </c>
      <c r="T133" s="68">
        <v>1.85</v>
      </c>
      <c r="U133" s="76">
        <v>0.88095238095238093</v>
      </c>
      <c r="V133" s="68">
        <v>1.8</v>
      </c>
      <c r="W133" s="77">
        <v>0.31388888888888888</v>
      </c>
      <c r="X133" s="68">
        <v>26.4</v>
      </c>
      <c r="Y133" s="68">
        <v>6.02</v>
      </c>
      <c r="Z133" s="72">
        <v>5.0530359579868138</v>
      </c>
      <c r="AA133" s="68">
        <v>75.099999999999994</v>
      </c>
      <c r="AB133" s="205">
        <v>31.1</v>
      </c>
      <c r="AC133" s="72">
        <v>48.1</v>
      </c>
      <c r="AD133" s="75" t="s">
        <v>763</v>
      </c>
      <c r="AE133" s="75" t="s">
        <v>763</v>
      </c>
      <c r="AF133" s="75"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307</v>
      </c>
      <c r="B140" s="102">
        <v>2021</v>
      </c>
      <c r="C140" s="103">
        <v>7</v>
      </c>
      <c r="D140" s="102">
        <v>13</v>
      </c>
      <c r="E140" s="82"/>
      <c r="F140" s="131">
        <v>2</v>
      </c>
      <c r="G140" s="131">
        <v>8.44</v>
      </c>
      <c r="H140" s="82"/>
      <c r="I140" s="131">
        <v>19.7</v>
      </c>
      <c r="J140" s="205">
        <v>29.9</v>
      </c>
      <c r="K140" s="82"/>
      <c r="L140" s="82"/>
      <c r="M140" s="108"/>
      <c r="N140" s="137" t="s">
        <v>763</v>
      </c>
      <c r="O140" s="82"/>
      <c r="P140" s="82"/>
      <c r="Q140" s="82"/>
      <c r="R140" s="140"/>
      <c r="S140" s="137" t="s">
        <v>763</v>
      </c>
      <c r="T140" s="137" t="s">
        <v>763</v>
      </c>
      <c r="U140" s="137" t="s">
        <v>763</v>
      </c>
      <c r="V140" s="85"/>
      <c r="W140" s="85"/>
      <c r="X140" s="85"/>
      <c r="Y140" s="102">
        <f t="shared" ref="Y140:Y151" si="51">IF(C140&lt;6," ",IF(C140&lt;=9,I140, IF(C140&gt;=10," ")))</f>
        <v>19.7</v>
      </c>
      <c r="Z140" s="102">
        <f>IF(Y140=" ", " ", IF(Y140&gt;0, Y140+273.15))</f>
        <v>292.84999999999997</v>
      </c>
      <c r="AA140" s="102">
        <f>IF(C140&lt;6," ",IF(C140&lt;=9,J140, IF(C140&gt;=10," ")))</f>
        <v>29.9</v>
      </c>
      <c r="AB140" s="102">
        <f>IF(C140&lt;6," ",IF(C140&lt;=9,G140, IF(C140&gt;=10," ")))</f>
        <v>8.44</v>
      </c>
      <c r="AC140" s="104">
        <f>IF(Y140=" "," ",IF(Y140&gt;0,EXP(-173.4292+249.6339*100/Z140+143.3483*LN(+Z140/100)-21.8492*Z140/100+AA140*(-0.033096+0.014259*Z140/100-0.0017*(Z140/100)^2))*1.4276))</f>
        <v>7.6427276824774051</v>
      </c>
      <c r="AD140" s="102">
        <f>IF(Y140=" "," ",IF(Y140&gt;0,AB140/AC140))</f>
        <v>1.104317771173571</v>
      </c>
      <c r="AE140" s="105">
        <f>IF(C140&lt;6," ",IF(C140&lt;=9,F140, IF(C140&gt;=10," ")))</f>
        <v>2</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307</v>
      </c>
      <c r="B141" s="102">
        <v>2021</v>
      </c>
      <c r="C141" s="103">
        <v>7</v>
      </c>
      <c r="D141" s="102">
        <v>13</v>
      </c>
      <c r="E141" s="82"/>
      <c r="F141" s="131">
        <v>2</v>
      </c>
      <c r="G141" s="131">
        <v>8.44</v>
      </c>
      <c r="H141" s="82"/>
      <c r="I141" s="131">
        <v>19.7</v>
      </c>
      <c r="J141" s="205">
        <v>30.4</v>
      </c>
      <c r="K141" s="82"/>
      <c r="L141" s="82"/>
      <c r="M141" s="108"/>
      <c r="N141" s="137">
        <v>3.0387367546505497</v>
      </c>
      <c r="O141" s="82"/>
      <c r="P141" s="82"/>
      <c r="Q141" s="82"/>
      <c r="R141" s="140"/>
      <c r="S141" s="137">
        <v>44.159704601727086</v>
      </c>
      <c r="T141" s="137">
        <v>1.9277249503968257</v>
      </c>
      <c r="U141" s="137">
        <v>0.48571428571428582</v>
      </c>
      <c r="V141" s="85"/>
      <c r="W141" s="85"/>
      <c r="X141" s="85"/>
      <c r="Y141" s="102">
        <f t="shared" si="51"/>
        <v>19.7</v>
      </c>
      <c r="Z141" s="102">
        <f t="shared" ref="Z141:Z151" si="52">IF(Y141=" ", " ", IF(Y141&gt;0, Y141+273.15))</f>
        <v>292.84999999999997</v>
      </c>
      <c r="AA141" s="102">
        <f t="shared" ref="AA141:AA151" si="53">IF(C141&lt;6," ",IF(C141&lt;=9,J141, IF(C141&gt;=10," ")))</f>
        <v>30.4</v>
      </c>
      <c r="AB141" s="102">
        <f t="shared" ref="AB141:AB151" si="54">IF(C141&lt;6," ",IF(C141&lt;=9,G141, IF(C141&gt;=10," ")))</f>
        <v>8.44</v>
      </c>
      <c r="AC141" s="104">
        <f t="shared" ref="AC141:AC151" si="55">IF(Y141=" "," ",IF(Y141&gt;0,EXP(-173.4292+249.6339*100/Z141+143.3483*LN(+Z141/100)-21.8492*Z141/100+AA141*(-0.033096+0.014259*Z141/100-0.0017*(Z141/100)^2))*1.4276))</f>
        <v>7.6201466224091474</v>
      </c>
      <c r="AD141" s="102">
        <f t="shared" ref="AD141:AD151" si="56">IF(Y141=" "," ",IF(Y141&gt;0,AB141/AC141))</f>
        <v>1.1075902365421482</v>
      </c>
      <c r="AE141" s="105">
        <f t="shared" ref="AE141:AE151" si="57">IF(C141&lt;6," ",IF(C141&lt;=9,F141, IF(C141&gt;=10," ")))</f>
        <v>2</v>
      </c>
      <c r="AF141" s="102">
        <f t="shared" ref="AF141:AF151" si="58">IF(Y141=" "," ",N141)</f>
        <v>3.0387367546505497</v>
      </c>
      <c r="AG141" s="105">
        <f t="shared" ref="AG141:AG151" si="59">IF(C141&lt;6," ",IF(C141&lt;=9,T141, IF(C141&gt;=10," ")))</f>
        <v>1.9277249503968257</v>
      </c>
      <c r="AH141" s="105">
        <f t="shared" ref="AH141:AH151" si="60">IF(C141&lt;6," ",IF(C141&lt;=9,U141, IF(C141&gt;=10," ")))</f>
        <v>0.48571428571428582</v>
      </c>
      <c r="AI141" s="102">
        <f t="shared" ref="AI141" si="61">IF(Y141=" ", " ", IF(Y141&gt;0, SUM(AG141:AH141)))</f>
        <v>2.4134392361111114</v>
      </c>
      <c r="AJ141" s="106">
        <f t="shared" ref="AJ141:AJ151" si="62">IF(C141&lt;6," ",IF(C141&lt;=9,S141, IF(C141&gt;=10," ")))</f>
        <v>44.159704601727086</v>
      </c>
      <c r="AK141" s="107">
        <f t="shared" ref="AK141:AK151" si="63">IF(Y141=" ", " ", IF(Y141&gt;0, AJ141-AF141))</f>
        <v>41.120967847076535</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307</v>
      </c>
      <c r="B142" s="102">
        <v>2021</v>
      </c>
      <c r="C142" s="103">
        <v>7</v>
      </c>
      <c r="D142" s="102">
        <v>13</v>
      </c>
      <c r="E142" s="82"/>
      <c r="F142" s="131">
        <v>2</v>
      </c>
      <c r="G142" s="131">
        <v>8.44</v>
      </c>
      <c r="H142" s="82"/>
      <c r="I142" s="131">
        <v>19.7</v>
      </c>
      <c r="J142" s="205">
        <v>30.4</v>
      </c>
      <c r="K142" s="82"/>
      <c r="L142" s="82"/>
      <c r="M142" s="108"/>
      <c r="N142" s="137" t="s">
        <v>763</v>
      </c>
      <c r="O142" s="82"/>
      <c r="P142" s="82"/>
      <c r="Q142" s="82"/>
      <c r="R142" s="140"/>
      <c r="S142" s="137" t="s">
        <v>763</v>
      </c>
      <c r="T142" s="137" t="s">
        <v>763</v>
      </c>
      <c r="U142" s="137" t="s">
        <v>763</v>
      </c>
      <c r="V142" s="85"/>
      <c r="W142" s="85"/>
      <c r="X142" s="85"/>
      <c r="Y142" s="102">
        <f t="shared" si="51"/>
        <v>19.7</v>
      </c>
      <c r="Z142" s="102">
        <f t="shared" si="52"/>
        <v>292.84999999999997</v>
      </c>
      <c r="AA142" s="102">
        <f t="shared" si="53"/>
        <v>30.4</v>
      </c>
      <c r="AB142" s="102">
        <f t="shared" si="54"/>
        <v>8.44</v>
      </c>
      <c r="AC142" s="104">
        <f t="shared" si="55"/>
        <v>7.6201466224091474</v>
      </c>
      <c r="AD142" s="102">
        <f t="shared" si="56"/>
        <v>1.1075902365421482</v>
      </c>
      <c r="AE142" s="105">
        <f t="shared" si="57"/>
        <v>2</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307</v>
      </c>
      <c r="B143" s="102">
        <v>2021</v>
      </c>
      <c r="C143" s="103">
        <v>7</v>
      </c>
      <c r="D143" s="102">
        <v>27</v>
      </c>
      <c r="E143" s="82"/>
      <c r="F143" s="131">
        <v>2.1</v>
      </c>
      <c r="G143" s="131">
        <v>11.04</v>
      </c>
      <c r="H143" s="82"/>
      <c r="I143" s="131">
        <v>21.1</v>
      </c>
      <c r="J143" s="205">
        <v>31</v>
      </c>
      <c r="K143" s="82"/>
      <c r="L143" s="82"/>
      <c r="M143" s="108"/>
      <c r="N143" s="137" t="s">
        <v>763</v>
      </c>
      <c r="O143" s="82"/>
      <c r="P143" s="82"/>
      <c r="Q143" s="82"/>
      <c r="R143" s="140"/>
      <c r="S143" s="137" t="s">
        <v>763</v>
      </c>
      <c r="T143" s="137" t="s">
        <v>763</v>
      </c>
      <c r="U143" s="137" t="s">
        <v>763</v>
      </c>
      <c r="V143" s="85"/>
      <c r="W143" s="85"/>
      <c r="X143" s="85"/>
      <c r="Y143" s="102">
        <f t="shared" si="51"/>
        <v>21.1</v>
      </c>
      <c r="Z143" s="102">
        <f t="shared" si="52"/>
        <v>294.25</v>
      </c>
      <c r="AA143" s="102">
        <f t="shared" si="53"/>
        <v>31</v>
      </c>
      <c r="AB143" s="102">
        <f t="shared" si="54"/>
        <v>11.04</v>
      </c>
      <c r="AC143" s="104">
        <f t="shared" si="55"/>
        <v>7.3986511398834791</v>
      </c>
      <c r="AD143" s="102">
        <f t="shared" si="56"/>
        <v>1.4921638811279143</v>
      </c>
      <c r="AE143" s="105">
        <f t="shared" si="57"/>
        <v>2.1</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307</v>
      </c>
      <c r="B144" s="102">
        <v>2021</v>
      </c>
      <c r="C144" s="103">
        <v>7</v>
      </c>
      <c r="D144" s="102">
        <v>27</v>
      </c>
      <c r="E144" s="82"/>
      <c r="F144" s="131">
        <v>2.1</v>
      </c>
      <c r="G144" s="131">
        <v>11.04</v>
      </c>
      <c r="H144" s="82"/>
      <c r="I144" s="131">
        <v>21.1</v>
      </c>
      <c r="J144" s="205">
        <v>31.5</v>
      </c>
      <c r="K144" s="82"/>
      <c r="L144" s="82"/>
      <c r="M144" s="108"/>
      <c r="N144" s="137">
        <v>1.1444167123761371</v>
      </c>
      <c r="O144" s="82"/>
      <c r="P144" s="82"/>
      <c r="Q144" s="82"/>
      <c r="R144" s="140"/>
      <c r="S144" s="137">
        <v>33.349496901681356</v>
      </c>
      <c r="T144" s="137">
        <v>0.90160714285714283</v>
      </c>
      <c r="U144" s="137">
        <v>0.56634728422619018</v>
      </c>
      <c r="V144" s="85"/>
      <c r="W144" s="85"/>
      <c r="X144" s="85"/>
      <c r="Y144" s="102">
        <f t="shared" si="51"/>
        <v>21.1</v>
      </c>
      <c r="Z144" s="102">
        <f t="shared" si="52"/>
        <v>294.25</v>
      </c>
      <c r="AA144" s="102">
        <f t="shared" si="53"/>
        <v>31.5</v>
      </c>
      <c r="AB144" s="102">
        <f t="shared" si="54"/>
        <v>11.04</v>
      </c>
      <c r="AC144" s="104">
        <f t="shared" si="55"/>
        <v>7.3770121479859654</v>
      </c>
      <c r="AD144" s="102">
        <f t="shared" si="56"/>
        <v>1.4965408458781086</v>
      </c>
      <c r="AE144" s="105">
        <f t="shared" si="57"/>
        <v>2.1</v>
      </c>
      <c r="AF144" s="102">
        <f t="shared" si="58"/>
        <v>1.1444167123761371</v>
      </c>
      <c r="AG144" s="105">
        <f t="shared" si="59"/>
        <v>0.90160714285714283</v>
      </c>
      <c r="AH144" s="105">
        <f t="shared" si="60"/>
        <v>0.56634728422619018</v>
      </c>
      <c r="AI144" s="102">
        <f t="shared" ref="AI144" si="64">IF(Y144=" ", " ", IF(Y144&gt;0, SUM(AG144:AH144)))</f>
        <v>1.4679544270833329</v>
      </c>
      <c r="AJ144" s="106">
        <f t="shared" si="62"/>
        <v>33.349496901681356</v>
      </c>
      <c r="AK144" s="107">
        <f t="shared" si="63"/>
        <v>32.205080189305221</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307</v>
      </c>
      <c r="B145" s="102">
        <v>2021</v>
      </c>
      <c r="C145" s="103">
        <v>7</v>
      </c>
      <c r="D145" s="102">
        <v>27</v>
      </c>
      <c r="E145" s="82"/>
      <c r="F145" s="131">
        <v>2.1</v>
      </c>
      <c r="G145" s="131">
        <v>11.04</v>
      </c>
      <c r="H145" s="82"/>
      <c r="I145" s="131">
        <v>21.1</v>
      </c>
      <c r="J145" s="205">
        <v>31.6</v>
      </c>
      <c r="K145" s="82"/>
      <c r="L145" s="82"/>
      <c r="M145" s="108"/>
      <c r="N145" s="137" t="s">
        <v>763</v>
      </c>
      <c r="O145" s="82"/>
      <c r="P145" s="82"/>
      <c r="Q145" s="82"/>
      <c r="R145" s="140"/>
      <c r="S145" s="137" t="s">
        <v>763</v>
      </c>
      <c r="T145" s="211" t="s">
        <v>763</v>
      </c>
      <c r="U145" s="211" t="s">
        <v>763</v>
      </c>
      <c r="V145" s="85"/>
      <c r="W145" s="85"/>
      <c r="X145" s="85"/>
      <c r="Y145" s="102">
        <f t="shared" si="51"/>
        <v>21.1</v>
      </c>
      <c r="Z145" s="102">
        <f t="shared" si="52"/>
        <v>294.25</v>
      </c>
      <c r="AA145" s="102">
        <f t="shared" si="53"/>
        <v>31.6</v>
      </c>
      <c r="AB145" s="102">
        <f t="shared" si="54"/>
        <v>11.04</v>
      </c>
      <c r="AC145" s="104">
        <f t="shared" si="55"/>
        <v>7.3726919500996875</v>
      </c>
      <c r="AD145" s="102">
        <f t="shared" si="56"/>
        <v>1.4974177782988376</v>
      </c>
      <c r="AE145" s="105">
        <f t="shared" si="57"/>
        <v>2.1</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307</v>
      </c>
      <c r="B146" s="102">
        <v>2021</v>
      </c>
      <c r="C146" s="103">
        <v>8</v>
      </c>
      <c r="D146" s="102">
        <v>12</v>
      </c>
      <c r="E146" s="82"/>
      <c r="F146" s="131">
        <v>2.0499999999999998</v>
      </c>
      <c r="G146" s="131">
        <v>9.24</v>
      </c>
      <c r="H146" s="82"/>
      <c r="I146" s="131">
        <v>24.3</v>
      </c>
      <c r="J146" s="205">
        <v>31.5</v>
      </c>
      <c r="K146" s="82"/>
      <c r="L146" s="82"/>
      <c r="M146" s="82"/>
      <c r="N146" s="137" t="s">
        <v>763</v>
      </c>
      <c r="O146" s="82"/>
      <c r="P146" s="82"/>
      <c r="Q146" s="82"/>
      <c r="R146" s="140"/>
      <c r="S146" s="137" t="s">
        <v>763</v>
      </c>
      <c r="T146" s="137" t="s">
        <v>763</v>
      </c>
      <c r="U146" s="137" t="s">
        <v>763</v>
      </c>
      <c r="V146" s="85"/>
      <c r="W146" s="85"/>
      <c r="X146" s="85"/>
      <c r="Y146" s="102">
        <f t="shared" si="51"/>
        <v>24.3</v>
      </c>
      <c r="Z146" s="102">
        <f t="shared" si="52"/>
        <v>297.45</v>
      </c>
      <c r="AA146" s="102">
        <f t="shared" si="53"/>
        <v>31.5</v>
      </c>
      <c r="AB146" s="102">
        <f t="shared" si="54"/>
        <v>9.24</v>
      </c>
      <c r="AC146" s="104">
        <f t="shared" si="55"/>
        <v>6.9674590707937778</v>
      </c>
      <c r="AD146" s="102">
        <f t="shared" si="56"/>
        <v>1.3261649485294098</v>
      </c>
      <c r="AE146" s="105">
        <f t="shared" si="57"/>
        <v>2.0499999999999998</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307</v>
      </c>
      <c r="B147" s="102">
        <v>2021</v>
      </c>
      <c r="C147" s="103">
        <v>8</v>
      </c>
      <c r="D147" s="102">
        <v>12</v>
      </c>
      <c r="E147" s="82"/>
      <c r="F147" s="131">
        <v>2.0499999999999998</v>
      </c>
      <c r="G147" s="131">
        <v>9.24</v>
      </c>
      <c r="H147" s="82"/>
      <c r="I147" s="131">
        <v>24.3</v>
      </c>
      <c r="J147" s="205">
        <v>30.9</v>
      </c>
      <c r="K147" s="82"/>
      <c r="L147" s="82"/>
      <c r="M147" s="82"/>
      <c r="N147" s="137">
        <v>1.7054119574894357</v>
      </c>
      <c r="O147" s="82"/>
      <c r="P147" s="82"/>
      <c r="Q147" s="82"/>
      <c r="R147" s="140"/>
      <c r="S147" s="137">
        <v>36.158082836351397</v>
      </c>
      <c r="T147" s="137">
        <v>3.7521428571428581</v>
      </c>
      <c r="U147" s="137">
        <v>2.1037963789682546</v>
      </c>
      <c r="V147" s="85"/>
      <c r="W147" s="85"/>
      <c r="X147" s="85"/>
      <c r="Y147" s="102">
        <f t="shared" si="51"/>
        <v>24.3</v>
      </c>
      <c r="Z147" s="102">
        <f t="shared" si="52"/>
        <v>297.45</v>
      </c>
      <c r="AA147" s="102">
        <f t="shared" si="53"/>
        <v>30.9</v>
      </c>
      <c r="AB147" s="102">
        <f t="shared" si="54"/>
        <v>9.24</v>
      </c>
      <c r="AC147" s="104">
        <f t="shared" si="55"/>
        <v>6.991427613948928</v>
      </c>
      <c r="AD147" s="102">
        <f t="shared" si="56"/>
        <v>1.3216184891287208</v>
      </c>
      <c r="AE147" s="105">
        <f t="shared" si="57"/>
        <v>2.0499999999999998</v>
      </c>
      <c r="AF147" s="102">
        <f t="shared" si="58"/>
        <v>1.7054119574894357</v>
      </c>
      <c r="AG147" s="105">
        <f t="shared" si="59"/>
        <v>3.7521428571428581</v>
      </c>
      <c r="AH147" s="105">
        <f t="shared" si="60"/>
        <v>2.1037963789682546</v>
      </c>
      <c r="AI147" s="102">
        <f t="shared" ref="AI147" si="65">IF(Y147=" ", " ", IF(Y147&gt;0, SUM(AG147:AH147)))</f>
        <v>5.8559392361111122</v>
      </c>
      <c r="AJ147" s="106">
        <f t="shared" si="62"/>
        <v>36.158082836351397</v>
      </c>
      <c r="AK147" s="107">
        <f t="shared" si="63"/>
        <v>34.452670878861959</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307</v>
      </c>
      <c r="B148" s="102">
        <v>2021</v>
      </c>
      <c r="C148" s="132">
        <v>8</v>
      </c>
      <c r="D148" s="82">
        <v>12</v>
      </c>
      <c r="E148" s="85"/>
      <c r="F148" s="131">
        <v>2.0499999999999998</v>
      </c>
      <c r="G148" s="131">
        <v>9.24</v>
      </c>
      <c r="H148" s="85"/>
      <c r="I148" s="131">
        <v>24.3</v>
      </c>
      <c r="J148" s="205">
        <v>31.8</v>
      </c>
      <c r="K148" s="85"/>
      <c r="L148" s="85"/>
      <c r="M148" s="85"/>
      <c r="N148" s="137" t="s">
        <v>763</v>
      </c>
      <c r="O148" s="85"/>
      <c r="P148" s="85"/>
      <c r="Q148" s="85"/>
      <c r="R148" s="140"/>
      <c r="S148" s="137" t="s">
        <v>763</v>
      </c>
      <c r="T148" s="137" t="s">
        <v>763</v>
      </c>
      <c r="U148" s="137" t="s">
        <v>763</v>
      </c>
      <c r="V148" s="85"/>
      <c r="W148" s="85"/>
      <c r="X148" s="85"/>
      <c r="Y148" s="85">
        <f t="shared" si="51"/>
        <v>24.3</v>
      </c>
      <c r="Z148" s="82">
        <f t="shared" si="52"/>
        <v>297.45</v>
      </c>
      <c r="AA148" s="85">
        <f t="shared" si="53"/>
        <v>31.8</v>
      </c>
      <c r="AB148" s="85">
        <f t="shared" si="54"/>
        <v>9.24</v>
      </c>
      <c r="AC148" s="110">
        <f t="shared" si="55"/>
        <v>6.9555056308879148</v>
      </c>
      <c r="AD148" s="82">
        <f t="shared" si="56"/>
        <v>1.3284440399224369</v>
      </c>
      <c r="AE148" s="111">
        <f t="shared" si="57"/>
        <v>2.0499999999999998</v>
      </c>
      <c r="AF148" s="82" t="str">
        <f t="shared" si="58"/>
        <v>NS</v>
      </c>
      <c r="AG148" s="111" t="str">
        <f t="shared" si="59"/>
        <v>NS</v>
      </c>
      <c r="AH148" s="111" t="str">
        <f t="shared" si="60"/>
        <v>NS</v>
      </c>
      <c r="AI148" s="102"/>
      <c r="AJ148" s="112" t="str">
        <f t="shared" si="62"/>
        <v>NS</v>
      </c>
      <c r="AK148" s="113" t="e">
        <f t="shared" si="63"/>
        <v>#VALUE!</v>
      </c>
      <c r="AL148" s="82"/>
      <c r="AM148" s="82">
        <f>AD154</f>
        <v>1.2912586746043822</v>
      </c>
      <c r="AN148" s="82">
        <f>AE154</f>
        <v>1.9875</v>
      </c>
      <c r="AO148" s="82">
        <f>AF154</f>
        <v>1.9348151954451773</v>
      </c>
      <c r="AP148" s="82">
        <f>AI154</f>
        <v>4.8262347005208337</v>
      </c>
      <c r="AQ148" s="113">
        <f>AK154</f>
        <v>36.865863899140237</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307</v>
      </c>
      <c r="B149" s="102">
        <v>2021</v>
      </c>
      <c r="C149" s="132">
        <v>8</v>
      </c>
      <c r="D149" s="82">
        <v>26</v>
      </c>
      <c r="E149" s="85"/>
      <c r="F149" s="131">
        <v>1.8</v>
      </c>
      <c r="G149" s="131">
        <v>8.73</v>
      </c>
      <c r="H149" s="85"/>
      <c r="I149" s="131">
        <v>23.7</v>
      </c>
      <c r="J149" s="205">
        <v>31.4</v>
      </c>
      <c r="K149" s="85"/>
      <c r="L149" s="85"/>
      <c r="M149" s="85"/>
      <c r="N149" s="137" t="s">
        <v>763</v>
      </c>
      <c r="O149" s="85"/>
      <c r="P149" s="85"/>
      <c r="Q149" s="85"/>
      <c r="R149" s="140"/>
      <c r="S149" s="137" t="s">
        <v>763</v>
      </c>
      <c r="T149" s="137" t="s">
        <v>763</v>
      </c>
      <c r="U149" s="137" t="s">
        <v>763</v>
      </c>
      <c r="V149" s="85"/>
      <c r="W149" s="85"/>
      <c r="X149" s="85"/>
      <c r="Y149" s="85">
        <f t="shared" si="51"/>
        <v>23.7</v>
      </c>
      <c r="Z149" s="82">
        <f t="shared" si="52"/>
        <v>296.84999999999997</v>
      </c>
      <c r="AA149" s="85">
        <f t="shared" si="53"/>
        <v>31.4</v>
      </c>
      <c r="AB149" s="85">
        <f t="shared" si="54"/>
        <v>8.73</v>
      </c>
      <c r="AC149" s="110">
        <f t="shared" si="55"/>
        <v>7.0450073999486351</v>
      </c>
      <c r="AD149" s="82">
        <f t="shared" si="56"/>
        <v>1.2391754194699143</v>
      </c>
      <c r="AE149" s="111">
        <f t="shared" si="57"/>
        <v>1.8</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144.51406148867883</v>
      </c>
      <c r="AT149" s="120">
        <f>((LN(AN148)-LN(0.6))/(LN(3)-LN(0.6))*100)</f>
        <v>74.417483399589145</v>
      </c>
      <c r="AU149" s="115">
        <f>((LN(AO148)-LN(10))/(LN(1)-LN(10))*100)</f>
        <v>71.336051045451683</v>
      </c>
      <c r="AV149" s="115">
        <f>((LN(AP148)-LN(10))/(LN(3)-LN(10))*100)</f>
        <v>60.509547378513076</v>
      </c>
      <c r="AW149" s="115">
        <f>((LN(AQ148)-LN(43))/(LN(20)-LN(43))*100)</f>
        <v>20.107192219597792</v>
      </c>
      <c r="AX149" s="82"/>
      <c r="AY149" s="82"/>
      <c r="AZ149" s="82"/>
      <c r="BA149" s="82"/>
      <c r="BB149" s="82"/>
    </row>
    <row r="150" spans="1:54" ht="16" x14ac:dyDescent="0.2">
      <c r="A150" s="101" t="s">
        <v>307</v>
      </c>
      <c r="B150" s="102">
        <v>2021</v>
      </c>
      <c r="C150" s="132">
        <v>8</v>
      </c>
      <c r="D150" s="82">
        <v>26</v>
      </c>
      <c r="E150" s="85"/>
      <c r="F150" s="131">
        <v>1.8</v>
      </c>
      <c r="G150" s="131">
        <v>8.73</v>
      </c>
      <c r="H150" s="85"/>
      <c r="I150" s="131">
        <v>23.7</v>
      </c>
      <c r="J150" s="205">
        <v>31.1</v>
      </c>
      <c r="K150" s="85"/>
      <c r="L150" s="85"/>
      <c r="M150" s="85"/>
      <c r="N150" s="137">
        <v>1.8506953572645868</v>
      </c>
      <c r="O150" s="85"/>
      <c r="P150" s="85"/>
      <c r="Q150" s="85"/>
      <c r="R150" s="140"/>
      <c r="S150" s="137">
        <v>41.53543203858181</v>
      </c>
      <c r="T150" s="137">
        <v>5.3954761904761899</v>
      </c>
      <c r="U150" s="137">
        <v>4.1721297123015884</v>
      </c>
      <c r="V150" s="85"/>
      <c r="W150" s="85"/>
      <c r="X150" s="85"/>
      <c r="Y150" s="85">
        <f t="shared" si="51"/>
        <v>23.7</v>
      </c>
      <c r="Z150" s="82">
        <f t="shared" si="52"/>
        <v>296.84999999999997</v>
      </c>
      <c r="AA150" s="85">
        <f t="shared" si="53"/>
        <v>31.1</v>
      </c>
      <c r="AB150" s="85">
        <f t="shared" si="54"/>
        <v>8.73</v>
      </c>
      <c r="AC150" s="110">
        <f t="shared" si="55"/>
        <v>7.0571674456269777</v>
      </c>
      <c r="AD150" s="82">
        <f t="shared" si="56"/>
        <v>1.2370402243196885</v>
      </c>
      <c r="AE150" s="111">
        <f t="shared" si="57"/>
        <v>1.8</v>
      </c>
      <c r="AF150" s="82">
        <f t="shared" si="58"/>
        <v>1.8506953572645868</v>
      </c>
      <c r="AG150" s="111">
        <f t="shared" si="59"/>
        <v>5.3954761904761899</v>
      </c>
      <c r="AH150" s="111">
        <f t="shared" si="60"/>
        <v>4.1721297123015884</v>
      </c>
      <c r="AI150" s="102">
        <f t="shared" ref="AI150" si="66">IF(Y150=" ", " ", IF(Y150&gt;0, SUM(AG150:AH150)))</f>
        <v>9.5676059027777782</v>
      </c>
      <c r="AJ150" s="112">
        <f t="shared" si="62"/>
        <v>41.53543203858181</v>
      </c>
      <c r="AK150" s="113">
        <f t="shared" si="63"/>
        <v>39.684736681317226</v>
      </c>
      <c r="AL150" s="82"/>
      <c r="AM150" s="85"/>
      <c r="AN150" s="85"/>
      <c r="AO150" s="85"/>
      <c r="AP150" s="128" t="s">
        <v>1237</v>
      </c>
      <c r="AQ150" s="85"/>
      <c r="AR150" s="82"/>
      <c r="AS150" s="82">
        <f>IF(AS149&gt;100, 100, IF(AS149&lt;0, 0, AS149))</f>
        <v>100</v>
      </c>
      <c r="AT150" s="82">
        <f t="shared" ref="AT150:AW150" si="67">IF(AT149&gt;100, 100, IF(AT149&lt;0, 0, AT149))</f>
        <v>74.417483399589145</v>
      </c>
      <c r="AU150" s="82">
        <f t="shared" si="67"/>
        <v>71.336051045451683</v>
      </c>
      <c r="AV150" s="82">
        <f t="shared" si="67"/>
        <v>60.509547378513076</v>
      </c>
      <c r="AW150" s="82">
        <f t="shared" si="67"/>
        <v>20.107192219597792</v>
      </c>
      <c r="AX150" s="129">
        <f>AVERAGE(AS150:AW150)</f>
        <v>65.274054808630325</v>
      </c>
      <c r="AY150" s="84"/>
      <c r="AZ150" s="84"/>
      <c r="BA150" s="84" t="str">
        <f>IF(AX150&gt;65, "Acceptable; Ongoing Protection is Required", "Unacceptable; Immediate Restoration is Required")</f>
        <v>Acceptable; Ongoing Protection is Required</v>
      </c>
      <c r="BB150" s="82"/>
    </row>
    <row r="151" spans="1:54" ht="16" x14ac:dyDescent="0.2">
      <c r="A151" s="101" t="s">
        <v>307</v>
      </c>
      <c r="B151" s="102">
        <v>2021</v>
      </c>
      <c r="C151" s="132">
        <v>8</v>
      </c>
      <c r="D151" s="82">
        <v>26</v>
      </c>
      <c r="E151" s="85"/>
      <c r="F151" s="131">
        <v>1.8</v>
      </c>
      <c r="G151" s="131">
        <v>8.73</v>
      </c>
      <c r="H151" s="85"/>
      <c r="I151" s="131">
        <v>23.7</v>
      </c>
      <c r="J151" s="205">
        <v>31.1</v>
      </c>
      <c r="K151" s="85"/>
      <c r="L151" s="85"/>
      <c r="M151" s="85"/>
      <c r="N151" s="137" t="s">
        <v>763</v>
      </c>
      <c r="O151" s="85"/>
      <c r="P151" s="85"/>
      <c r="Q151" s="85"/>
      <c r="R151" s="140"/>
      <c r="S151" s="137" t="s">
        <v>763</v>
      </c>
      <c r="T151" s="137" t="s">
        <v>763</v>
      </c>
      <c r="U151" s="137" t="s">
        <v>763</v>
      </c>
      <c r="V151" s="85"/>
      <c r="W151" s="85"/>
      <c r="X151" s="85"/>
      <c r="Y151" s="85">
        <f t="shared" si="51"/>
        <v>23.7</v>
      </c>
      <c r="Z151" s="82">
        <f t="shared" si="52"/>
        <v>296.84999999999997</v>
      </c>
      <c r="AA151" s="85">
        <f t="shared" si="53"/>
        <v>31.1</v>
      </c>
      <c r="AB151" s="85">
        <f t="shared" si="54"/>
        <v>8.73</v>
      </c>
      <c r="AC151" s="110">
        <f t="shared" si="55"/>
        <v>7.0571674456269777</v>
      </c>
      <c r="AD151" s="82">
        <f t="shared" si="56"/>
        <v>1.2370402243196885</v>
      </c>
      <c r="AE151" s="111">
        <f t="shared" si="57"/>
        <v>1.8</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65.274054808630325</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1.2912586746043822</v>
      </c>
      <c r="AE154" s="84">
        <f>_xlfn.AGGREGATE(1, 6,AE140:AE151)</f>
        <v>1.9875</v>
      </c>
      <c r="AF154" s="84">
        <f>_xlfn.AGGREGATE(1, 6,AF140:AF151)</f>
        <v>1.9348151954451773</v>
      </c>
      <c r="AG154" s="82"/>
      <c r="AH154" s="82"/>
      <c r="AI154" s="84">
        <f>_xlfn.AGGREGATE(1, 6,AI140:AI151)</f>
        <v>4.8262347005208337</v>
      </c>
      <c r="AJ154" s="82"/>
      <c r="AK154" s="84">
        <f>_xlfn.AGGREGATE(1, 6,AK140:AK151)</f>
        <v>36.865863899140237</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1.2912586746043822</v>
      </c>
      <c r="AE155" s="126">
        <f>AVERAGE(AE139:AE151)</f>
        <v>1.9875</v>
      </c>
      <c r="AF155" s="126">
        <f>AVERAGE(AF139:AF151)</f>
        <v>1.9348151954451773</v>
      </c>
      <c r="AG155" s="126"/>
      <c r="AH155" s="126"/>
      <c r="AI155" s="126">
        <f>AVERAGE(AI139:AI151)</f>
        <v>4.8262347005208337</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0"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0" ht="14.5" hidden="1" customHeight="1" x14ac:dyDescent="0.2">
      <c r="A162" t="s">
        <v>756</v>
      </c>
      <c r="B162" s="68" t="s">
        <v>305</v>
      </c>
      <c r="C162" s="68" t="s">
        <v>757</v>
      </c>
      <c r="E162" s="69">
        <v>44757</v>
      </c>
      <c r="F162" s="68" t="s">
        <v>1143</v>
      </c>
      <c r="G162" s="68" t="s">
        <v>52</v>
      </c>
      <c r="H162" t="s">
        <v>1152</v>
      </c>
      <c r="I162" s="68">
        <v>2</v>
      </c>
      <c r="J162" s="68" t="s">
        <v>760</v>
      </c>
      <c r="K162" s="77">
        <v>0.37083333333333335</v>
      </c>
      <c r="L162" s="68">
        <v>3</v>
      </c>
      <c r="M162" s="68">
        <v>1</v>
      </c>
      <c r="N162" s="68" t="s">
        <v>787</v>
      </c>
      <c r="O162" s="68" t="s">
        <v>1155</v>
      </c>
      <c r="P162" s="68">
        <v>1.05</v>
      </c>
      <c r="Q162" s="68">
        <v>1</v>
      </c>
      <c r="R162" s="68">
        <v>0.8</v>
      </c>
      <c r="S162" s="68">
        <v>0.9</v>
      </c>
      <c r="T162" s="76">
        <v>0.8571428571428571</v>
      </c>
      <c r="U162" s="68" t="s">
        <v>761</v>
      </c>
      <c r="V162" s="68" t="s">
        <v>761</v>
      </c>
      <c r="W162" s="71">
        <v>0.30555555555555552</v>
      </c>
      <c r="X162" s="68">
        <v>0.15</v>
      </c>
      <c r="Y162" s="68">
        <v>26.4</v>
      </c>
      <c r="Z162" s="68">
        <v>5.6</v>
      </c>
      <c r="AA162" s="72">
        <v>4.7724987582018006</v>
      </c>
      <c r="AB162" s="148">
        <v>69.531606741690084</v>
      </c>
      <c r="AC162" s="74">
        <v>28.4</v>
      </c>
      <c r="AD162" s="74">
        <v>44.1</v>
      </c>
      <c r="AE162" s="72" t="s">
        <v>763</v>
      </c>
      <c r="AF162" s="72" t="s">
        <v>763</v>
      </c>
      <c r="AG162" s="72" t="s">
        <v>763</v>
      </c>
      <c r="AH162" s="72" t="s">
        <v>763</v>
      </c>
      <c r="AI162" s="72" t="s">
        <v>763</v>
      </c>
      <c r="AJ162" s="72" t="s">
        <v>763</v>
      </c>
      <c r="AK162" s="72" t="s">
        <v>763</v>
      </c>
      <c r="AL162" s="72" t="s">
        <v>763</v>
      </c>
      <c r="AM162" s="72" t="s">
        <v>763</v>
      </c>
      <c r="AN162" s="72" t="s">
        <v>763</v>
      </c>
      <c r="AO162" s="72" t="s">
        <v>763</v>
      </c>
      <c r="AP162" s="72" t="s">
        <v>763</v>
      </c>
      <c r="AQ162" s="72" t="s">
        <v>763</v>
      </c>
      <c r="AR162" s="72" t="s">
        <v>763</v>
      </c>
      <c r="AS162" s="72" t="s">
        <v>763</v>
      </c>
    </row>
    <row r="163" spans="1:50" ht="14.5" hidden="1" customHeight="1" x14ac:dyDescent="0.2">
      <c r="A163" t="s">
        <v>756</v>
      </c>
      <c r="B163" s="68" t="s">
        <v>305</v>
      </c>
      <c r="C163" s="68" t="s">
        <v>764</v>
      </c>
      <c r="E163" s="69">
        <v>44757</v>
      </c>
      <c r="F163" s="68" t="s">
        <v>1143</v>
      </c>
      <c r="G163" s="68" t="s">
        <v>52</v>
      </c>
      <c r="H163" t="s">
        <v>1152</v>
      </c>
      <c r="I163" s="68">
        <v>2</v>
      </c>
      <c r="J163" s="68" t="s">
        <v>760</v>
      </c>
      <c r="K163" s="77">
        <v>0.37083333333333335</v>
      </c>
      <c r="L163" s="68">
        <v>3</v>
      </c>
      <c r="M163" s="68">
        <v>1</v>
      </c>
      <c r="N163" s="68" t="s">
        <v>787</v>
      </c>
      <c r="O163" s="68" t="s">
        <v>1155</v>
      </c>
      <c r="P163" s="68">
        <v>1.05</v>
      </c>
      <c r="Q163" s="68">
        <v>1</v>
      </c>
      <c r="R163" s="68">
        <v>0.8</v>
      </c>
      <c r="S163" s="68">
        <v>0.9</v>
      </c>
      <c r="T163" s="76">
        <v>0.8571428571428571</v>
      </c>
      <c r="U163" s="68" t="s">
        <v>761</v>
      </c>
      <c r="V163" s="68" t="s">
        <v>761</v>
      </c>
      <c r="W163" s="71">
        <v>0.30694444444444441</v>
      </c>
      <c r="X163" s="68">
        <v>0.5</v>
      </c>
      <c r="Y163" s="68">
        <v>26.5</v>
      </c>
      <c r="Z163" s="68">
        <v>5.6</v>
      </c>
      <c r="AA163" s="72">
        <v>4.7676648714112826</v>
      </c>
      <c r="AB163" s="148">
        <v>69.657294841496991</v>
      </c>
      <c r="AC163" s="74">
        <v>28.6</v>
      </c>
      <c r="AD163" s="74">
        <v>44.5</v>
      </c>
      <c r="AE163" s="72">
        <v>0.37371134020618563</v>
      </c>
      <c r="AF163" s="72">
        <v>2.5000000000000001E-2</v>
      </c>
      <c r="AG163" s="72">
        <v>0.32313009133547271</v>
      </c>
      <c r="AH163" s="72">
        <v>0.34813009133547274</v>
      </c>
      <c r="AI163" s="72">
        <v>13.982304555610709</v>
      </c>
      <c r="AJ163" s="75">
        <v>14.330434646946181</v>
      </c>
      <c r="AK163" s="72">
        <v>209.54204415760205</v>
      </c>
      <c r="AL163" s="72">
        <v>30.192602006511734</v>
      </c>
      <c r="AM163" s="72">
        <v>6.9401783957675942</v>
      </c>
      <c r="AN163" s="72">
        <v>44.174906562122445</v>
      </c>
      <c r="AO163" s="72">
        <v>44.523036653457915</v>
      </c>
      <c r="AP163" s="72">
        <v>4.8591214624472583</v>
      </c>
      <c r="AQ163" s="72">
        <v>0.03</v>
      </c>
      <c r="AR163" s="70">
        <v>1</v>
      </c>
      <c r="AS163" s="72">
        <v>4.8891214624472585</v>
      </c>
    </row>
    <row r="164" spans="1:50" ht="14.5" hidden="1" customHeight="1" x14ac:dyDescent="0.2">
      <c r="A164" t="s">
        <v>756</v>
      </c>
      <c r="B164" s="68" t="s">
        <v>305</v>
      </c>
      <c r="C164" s="68" t="s">
        <v>765</v>
      </c>
      <c r="E164" s="69">
        <v>44757</v>
      </c>
      <c r="F164" s="68" t="s">
        <v>1143</v>
      </c>
      <c r="G164" s="68" t="s">
        <v>52</v>
      </c>
      <c r="H164" t="s">
        <v>1152</v>
      </c>
      <c r="I164" s="68">
        <v>2</v>
      </c>
      <c r="J164" s="68" t="s">
        <v>760</v>
      </c>
      <c r="K164" s="77">
        <v>0.37083333333333335</v>
      </c>
      <c r="L164" s="68">
        <v>3</v>
      </c>
      <c r="M164" s="68">
        <v>1</v>
      </c>
      <c r="N164" s="68" t="s">
        <v>787</v>
      </c>
      <c r="O164" s="68" t="s">
        <v>1155</v>
      </c>
      <c r="P164" s="68">
        <v>1.05</v>
      </c>
      <c r="Q164" s="68">
        <v>1</v>
      </c>
      <c r="R164" s="68">
        <v>0.8</v>
      </c>
      <c r="S164" s="68">
        <v>0.9</v>
      </c>
      <c r="T164" s="76">
        <v>0.8571428571428571</v>
      </c>
      <c r="U164" s="68" t="s">
        <v>761</v>
      </c>
      <c r="V164" s="68" t="s">
        <v>761</v>
      </c>
      <c r="W164" s="71">
        <v>0.3125</v>
      </c>
      <c r="X164" s="68">
        <v>1</v>
      </c>
      <c r="Y164" s="68">
        <v>26.3</v>
      </c>
      <c r="Z164" s="68">
        <v>5.55</v>
      </c>
      <c r="AA164" s="72">
        <v>4.702786211788891</v>
      </c>
      <c r="AB164" s="148">
        <v>68.786280827903255</v>
      </c>
      <c r="AC164" s="74">
        <v>29.4</v>
      </c>
      <c r="AD164" s="74">
        <v>45.5</v>
      </c>
      <c r="AE164" s="72" t="s">
        <v>763</v>
      </c>
      <c r="AF164" s="72" t="s">
        <v>763</v>
      </c>
      <c r="AG164" s="72" t="s">
        <v>763</v>
      </c>
      <c r="AH164" s="72" t="s">
        <v>763</v>
      </c>
      <c r="AI164" s="72" t="s">
        <v>763</v>
      </c>
      <c r="AJ164" s="72" t="s">
        <v>763</v>
      </c>
      <c r="AK164" s="72" t="s">
        <v>763</v>
      </c>
      <c r="AL164" s="72" t="s">
        <v>763</v>
      </c>
      <c r="AM164" s="72" t="s">
        <v>763</v>
      </c>
      <c r="AN164" s="72" t="s">
        <v>763</v>
      </c>
      <c r="AO164" s="72" t="s">
        <v>763</v>
      </c>
      <c r="AP164" s="72" t="s">
        <v>763</v>
      </c>
      <c r="AQ164" s="72" t="s">
        <v>763</v>
      </c>
      <c r="AR164" s="72" t="s">
        <v>763</v>
      </c>
      <c r="AS164" s="72" t="s">
        <v>763</v>
      </c>
    </row>
    <row r="165" spans="1:50" ht="14.5" hidden="1" customHeight="1" x14ac:dyDescent="0.2">
      <c r="A165" t="s">
        <v>756</v>
      </c>
      <c r="B165" s="68" t="s">
        <v>305</v>
      </c>
      <c r="C165" s="68" t="s">
        <v>757</v>
      </c>
      <c r="E165" s="69">
        <v>44771</v>
      </c>
      <c r="F165" s="68" t="s">
        <v>1143</v>
      </c>
      <c r="G165" s="68" t="s">
        <v>52</v>
      </c>
      <c r="H165" t="s">
        <v>1157</v>
      </c>
      <c r="I165" s="68">
        <v>2</v>
      </c>
      <c r="J165" s="68" t="s">
        <v>760</v>
      </c>
      <c r="K165" s="77">
        <v>0.35347222222222219</v>
      </c>
      <c r="L165" s="68">
        <v>2</v>
      </c>
      <c r="M165" s="68">
        <v>1</v>
      </c>
      <c r="N165" s="68" t="s">
        <v>783</v>
      </c>
      <c r="O165" s="68" t="s">
        <v>1172</v>
      </c>
      <c r="P165" s="68">
        <v>1.55</v>
      </c>
      <c r="Q165" s="68">
        <v>1.4</v>
      </c>
      <c r="R165" s="68">
        <v>1.35</v>
      </c>
      <c r="S165" s="68">
        <v>1.375</v>
      </c>
      <c r="T165" s="76">
        <v>0.88709677419354838</v>
      </c>
      <c r="U165" s="68">
        <v>8.35</v>
      </c>
      <c r="V165" s="68">
        <v>24.2</v>
      </c>
      <c r="W165" s="71">
        <v>0.31597222222222221</v>
      </c>
      <c r="X165" s="68">
        <v>0.15</v>
      </c>
      <c r="Y165" s="68">
        <v>26.6</v>
      </c>
      <c r="Z165" s="68">
        <v>5.91</v>
      </c>
      <c r="AA165" s="72">
        <v>5.0123892580009564</v>
      </c>
      <c r="AB165" s="73">
        <v>73.5</v>
      </c>
      <c r="AC165" s="74">
        <v>29.3</v>
      </c>
      <c r="AD165" s="74">
        <v>45.5</v>
      </c>
      <c r="AE165" s="72" t="s">
        <v>763</v>
      </c>
      <c r="AF165" s="72" t="s">
        <v>763</v>
      </c>
      <c r="AG165" s="72" t="s">
        <v>763</v>
      </c>
      <c r="AH165" s="72" t="s">
        <v>763</v>
      </c>
      <c r="AI165" s="72" t="s">
        <v>763</v>
      </c>
      <c r="AJ165" s="72" t="s">
        <v>763</v>
      </c>
      <c r="AK165" s="72" t="s">
        <v>763</v>
      </c>
      <c r="AL165" s="72" t="s">
        <v>763</v>
      </c>
      <c r="AM165" s="72" t="s">
        <v>763</v>
      </c>
      <c r="AN165" s="72" t="s">
        <v>763</v>
      </c>
      <c r="AO165" s="72" t="s">
        <v>763</v>
      </c>
      <c r="AP165" s="72" t="s">
        <v>763</v>
      </c>
      <c r="AQ165" s="72" t="s">
        <v>763</v>
      </c>
      <c r="AR165" s="72" t="s">
        <v>763</v>
      </c>
      <c r="AS165" s="72" t="s">
        <v>763</v>
      </c>
    </row>
    <row r="166" spans="1:50" ht="14.5" hidden="1" customHeight="1" x14ac:dyDescent="0.2">
      <c r="A166" t="s">
        <v>756</v>
      </c>
      <c r="B166" s="68" t="s">
        <v>305</v>
      </c>
      <c r="C166" s="68" t="s">
        <v>764</v>
      </c>
      <c r="E166" s="69">
        <v>44771</v>
      </c>
      <c r="F166" s="68" t="s">
        <v>1143</v>
      </c>
      <c r="G166" s="68" t="s">
        <v>52</v>
      </c>
      <c r="H166" t="s">
        <v>1157</v>
      </c>
      <c r="I166" s="68">
        <v>2</v>
      </c>
      <c r="J166" s="68" t="s">
        <v>760</v>
      </c>
      <c r="K166" s="77">
        <v>0.35347222222222219</v>
      </c>
      <c r="L166" s="68">
        <v>2</v>
      </c>
      <c r="M166" s="68">
        <v>1</v>
      </c>
      <c r="N166" s="68" t="s">
        <v>783</v>
      </c>
      <c r="O166" s="68" t="s">
        <v>1172</v>
      </c>
      <c r="P166" s="68">
        <v>1.55</v>
      </c>
      <c r="Q166" s="68">
        <v>1.4</v>
      </c>
      <c r="R166" s="68">
        <v>1.35</v>
      </c>
      <c r="S166" s="68">
        <v>1.375</v>
      </c>
      <c r="T166" s="76">
        <v>0.88709677419354838</v>
      </c>
      <c r="U166" s="68">
        <v>8.35</v>
      </c>
      <c r="V166" s="68">
        <v>24.2</v>
      </c>
      <c r="W166" s="71">
        <v>0.31597222222222221</v>
      </c>
      <c r="X166" s="68">
        <v>0.77</v>
      </c>
      <c r="Y166" s="68">
        <v>26.7</v>
      </c>
      <c r="Z166" s="68">
        <v>5.15</v>
      </c>
      <c r="AA166" s="72">
        <v>4.3389678167721151</v>
      </c>
      <c r="AB166" s="73">
        <v>75.8</v>
      </c>
      <c r="AC166" s="74">
        <v>30.5</v>
      </c>
      <c r="AD166" s="74">
        <v>47.2</v>
      </c>
      <c r="AE166" s="72">
        <v>0.65132969639005722</v>
      </c>
      <c r="AF166" s="72">
        <v>3.0496391357824137</v>
      </c>
      <c r="AG166" s="72">
        <v>0.48333744754381636</v>
      </c>
      <c r="AH166" s="72">
        <v>3.5329765833262301</v>
      </c>
      <c r="AI166" s="72">
        <v>27.216409837139246</v>
      </c>
      <c r="AJ166" s="75">
        <v>30.749386420465477</v>
      </c>
      <c r="AK166" s="72">
        <v>124.63881062641505</v>
      </c>
      <c r="AL166" s="72">
        <v>17.826546878076904</v>
      </c>
      <c r="AM166" s="72">
        <v>6.9917528884798168</v>
      </c>
      <c r="AN166" s="72">
        <v>45.04295671521615</v>
      </c>
      <c r="AO166" s="72">
        <v>48.575933298542381</v>
      </c>
      <c r="AP166" s="72">
        <v>4.2662258928571424</v>
      </c>
      <c r="AQ166" s="72">
        <v>0.03</v>
      </c>
      <c r="AR166" s="70">
        <v>1</v>
      </c>
      <c r="AS166" s="72">
        <v>4.2962258928571426</v>
      </c>
    </row>
    <row r="167" spans="1:50" ht="14.5" hidden="1" customHeight="1" x14ac:dyDescent="0.2">
      <c r="A167" t="s">
        <v>756</v>
      </c>
      <c r="B167" s="68" t="s">
        <v>305</v>
      </c>
      <c r="C167" s="68" t="s">
        <v>765</v>
      </c>
      <c r="E167" s="69">
        <v>44771</v>
      </c>
      <c r="F167" s="68" t="s">
        <v>1143</v>
      </c>
      <c r="G167" s="68" t="s">
        <v>52</v>
      </c>
      <c r="H167" t="s">
        <v>1157</v>
      </c>
      <c r="I167" s="68">
        <v>2</v>
      </c>
      <c r="J167" s="68" t="s">
        <v>760</v>
      </c>
      <c r="K167" s="77">
        <v>0.35347222222222219</v>
      </c>
      <c r="L167" s="68">
        <v>2</v>
      </c>
      <c r="M167" s="68">
        <v>1</v>
      </c>
      <c r="N167" s="68" t="s">
        <v>783</v>
      </c>
      <c r="O167" s="68" t="s">
        <v>1172</v>
      </c>
      <c r="P167" s="68">
        <v>1.55</v>
      </c>
      <c r="Q167" s="68">
        <v>1.4</v>
      </c>
      <c r="R167" s="68">
        <v>1.35</v>
      </c>
      <c r="S167" s="68">
        <v>1.375</v>
      </c>
      <c r="T167" s="76">
        <v>0.88709677419354838</v>
      </c>
      <c r="U167" s="68">
        <v>8.35</v>
      </c>
      <c r="V167" s="68">
        <v>24.2</v>
      </c>
      <c r="W167" s="71">
        <v>0.31597222222222221</v>
      </c>
      <c r="X167" s="68">
        <v>1.25</v>
      </c>
      <c r="Y167" s="68">
        <v>26.3</v>
      </c>
      <c r="Z167" s="68">
        <v>5.22</v>
      </c>
      <c r="AA167" s="72">
        <v>4.3686742159273093</v>
      </c>
      <c r="AB167" s="73">
        <v>77.5</v>
      </c>
      <c r="AC167" s="74">
        <v>31.6</v>
      </c>
      <c r="AD167" s="74">
        <v>48.8</v>
      </c>
      <c r="AE167" s="72" t="s">
        <v>763</v>
      </c>
      <c r="AF167" s="72" t="s">
        <v>763</v>
      </c>
      <c r="AG167" s="72" t="s">
        <v>763</v>
      </c>
      <c r="AH167" s="72" t="s">
        <v>763</v>
      </c>
      <c r="AI167" s="72" t="s">
        <v>763</v>
      </c>
      <c r="AJ167" s="72" t="s">
        <v>763</v>
      </c>
      <c r="AK167" s="72" t="s">
        <v>763</v>
      </c>
      <c r="AL167" s="72" t="s">
        <v>763</v>
      </c>
      <c r="AM167" s="72" t="s">
        <v>763</v>
      </c>
      <c r="AN167" s="72" t="s">
        <v>763</v>
      </c>
      <c r="AO167" s="72" t="s">
        <v>763</v>
      </c>
      <c r="AP167" s="72" t="s">
        <v>763</v>
      </c>
      <c r="AQ167" s="72" t="s">
        <v>763</v>
      </c>
      <c r="AR167" s="72" t="s">
        <v>763</v>
      </c>
      <c r="AS167" s="72" t="s">
        <v>763</v>
      </c>
    </row>
    <row r="168" spans="1:50" ht="14.5" hidden="1" customHeight="1" x14ac:dyDescent="0.2">
      <c r="A168" t="s">
        <v>756</v>
      </c>
      <c r="B168" s="68" t="s">
        <v>305</v>
      </c>
      <c r="C168" s="68" t="s">
        <v>757</v>
      </c>
      <c r="E168" s="69">
        <v>44788</v>
      </c>
      <c r="F168" s="68" t="s">
        <v>1143</v>
      </c>
      <c r="G168" s="68" t="s">
        <v>52</v>
      </c>
      <c r="H168" t="s">
        <v>1182</v>
      </c>
      <c r="I168" s="68">
        <v>0</v>
      </c>
      <c r="J168" s="68" t="s">
        <v>760</v>
      </c>
      <c r="K168" s="77">
        <v>0.42569444444444443</v>
      </c>
      <c r="L168" s="68">
        <v>1</v>
      </c>
      <c r="M168" s="68">
        <v>1</v>
      </c>
      <c r="N168" s="68" t="s">
        <v>783</v>
      </c>
      <c r="O168" s="68" t="s">
        <v>761</v>
      </c>
      <c r="P168" s="68">
        <v>1.9</v>
      </c>
      <c r="Q168" s="68" t="s">
        <v>761</v>
      </c>
      <c r="R168" s="79" t="s">
        <v>761</v>
      </c>
      <c r="S168" s="68">
        <v>1.9</v>
      </c>
      <c r="T168" s="143">
        <v>1</v>
      </c>
      <c r="U168" s="68">
        <v>9.98</v>
      </c>
      <c r="V168" s="68">
        <v>18.7</v>
      </c>
      <c r="W168" s="71">
        <v>0.28472222222222221</v>
      </c>
      <c r="X168" s="68">
        <v>1.75</v>
      </c>
      <c r="Y168" s="68">
        <v>23.3</v>
      </c>
      <c r="Z168" s="68">
        <v>6.2</v>
      </c>
      <c r="AA168" s="72">
        <v>5.2558620409690811</v>
      </c>
      <c r="AB168" s="73">
        <v>85</v>
      </c>
      <c r="AC168" s="74">
        <v>28.7</v>
      </c>
      <c r="AD168" s="74">
        <v>44.8</v>
      </c>
      <c r="AE168" s="72" t="s">
        <v>763</v>
      </c>
      <c r="AF168" s="72" t="s">
        <v>763</v>
      </c>
      <c r="AG168" s="72" t="s">
        <v>763</v>
      </c>
      <c r="AH168" s="72" t="s">
        <v>763</v>
      </c>
      <c r="AI168" s="72" t="s">
        <v>763</v>
      </c>
      <c r="AJ168" s="72" t="s">
        <v>763</v>
      </c>
      <c r="AK168" s="72" t="s">
        <v>763</v>
      </c>
      <c r="AL168" s="72" t="s">
        <v>763</v>
      </c>
      <c r="AM168" s="72" t="s">
        <v>763</v>
      </c>
      <c r="AN168" s="72" t="s">
        <v>763</v>
      </c>
      <c r="AO168" s="72" t="s">
        <v>763</v>
      </c>
      <c r="AP168" s="72" t="s">
        <v>763</v>
      </c>
      <c r="AQ168" s="72" t="s">
        <v>763</v>
      </c>
      <c r="AR168" s="72" t="s">
        <v>763</v>
      </c>
      <c r="AS168" s="72" t="s">
        <v>763</v>
      </c>
    </row>
    <row r="169" spans="1:50" ht="14.5" hidden="1" customHeight="1" x14ac:dyDescent="0.2">
      <c r="A169" t="s">
        <v>756</v>
      </c>
      <c r="B169" s="68" t="s">
        <v>305</v>
      </c>
      <c r="C169" s="68" t="s">
        <v>764</v>
      </c>
      <c r="E169" s="69">
        <v>44788</v>
      </c>
      <c r="F169" s="68" t="s">
        <v>1143</v>
      </c>
      <c r="G169" s="68" t="s">
        <v>52</v>
      </c>
      <c r="H169" t="s">
        <v>1182</v>
      </c>
      <c r="I169" s="68">
        <v>0</v>
      </c>
      <c r="J169" s="68" t="s">
        <v>760</v>
      </c>
      <c r="K169" s="77">
        <v>0.42569444444444443</v>
      </c>
      <c r="L169" s="68">
        <v>1</v>
      </c>
      <c r="M169" s="68">
        <v>1</v>
      </c>
      <c r="N169" s="68" t="s">
        <v>783</v>
      </c>
      <c r="O169" s="68" t="s">
        <v>761</v>
      </c>
      <c r="P169" s="68">
        <v>1.9</v>
      </c>
      <c r="Q169" s="68" t="s">
        <v>761</v>
      </c>
      <c r="R169" s="79" t="s">
        <v>761</v>
      </c>
      <c r="S169" s="68">
        <v>1.9</v>
      </c>
      <c r="T169" s="143">
        <v>1</v>
      </c>
      <c r="U169" s="68">
        <v>9.98</v>
      </c>
      <c r="V169" s="68">
        <v>18.7</v>
      </c>
      <c r="W169" s="71">
        <v>0.28472222222222221</v>
      </c>
      <c r="X169" s="68">
        <v>0.95</v>
      </c>
      <c r="Y169" s="68">
        <v>23.9</v>
      </c>
      <c r="Z169" s="68">
        <v>6.81</v>
      </c>
      <c r="AA169" s="72">
        <v>5.6786374800383497</v>
      </c>
      <c r="AB169" s="73">
        <v>82</v>
      </c>
      <c r="AC169" s="74">
        <v>31.7</v>
      </c>
      <c r="AD169" s="74">
        <v>48.9</v>
      </c>
      <c r="AE169" s="72">
        <v>0.64078769158566251</v>
      </c>
      <c r="AF169" s="72">
        <v>4.3768793852322077</v>
      </c>
      <c r="AG169" s="72">
        <v>0.25524561836583565</v>
      </c>
      <c r="AH169" s="72">
        <v>4.632125003598043</v>
      </c>
      <c r="AI169" s="72">
        <v>36.525513003711062</v>
      </c>
      <c r="AJ169" s="75">
        <v>41.157638007309103</v>
      </c>
      <c r="AK169" s="72">
        <v>64.864363869237621</v>
      </c>
      <c r="AL169" s="72">
        <v>7.3417650117215469</v>
      </c>
      <c r="AM169" s="72">
        <v>8.8349822918164715</v>
      </c>
      <c r="AN169" s="72">
        <v>43.867278015432611</v>
      </c>
      <c r="AO169" s="72">
        <v>48.499403019030652</v>
      </c>
      <c r="AP169" s="72">
        <v>1.4598648809523809</v>
      </c>
      <c r="AQ169" s="72">
        <v>0.03</v>
      </c>
      <c r="AR169" s="70">
        <v>1</v>
      </c>
      <c r="AS169" s="72">
        <v>1.4898648809523809</v>
      </c>
    </row>
    <row r="170" spans="1:50" ht="14.5" hidden="1" customHeight="1" x14ac:dyDescent="0.2">
      <c r="A170" t="s">
        <v>756</v>
      </c>
      <c r="B170" s="68" t="s">
        <v>305</v>
      </c>
      <c r="C170" s="68" t="s">
        <v>765</v>
      </c>
      <c r="E170" s="69">
        <v>44788</v>
      </c>
      <c r="F170" s="68" t="s">
        <v>1143</v>
      </c>
      <c r="G170" s="68" t="s">
        <v>52</v>
      </c>
      <c r="H170" t="s">
        <v>1182</v>
      </c>
      <c r="I170" s="68">
        <v>0</v>
      </c>
      <c r="J170" s="68" t="s">
        <v>760</v>
      </c>
      <c r="K170" s="77">
        <v>0.42569444444444443</v>
      </c>
      <c r="L170" s="68">
        <v>1</v>
      </c>
      <c r="M170" s="68">
        <v>1</v>
      </c>
      <c r="N170" s="68" t="s">
        <v>783</v>
      </c>
      <c r="O170" s="68" t="s">
        <v>761</v>
      </c>
      <c r="P170" s="68">
        <v>1.9</v>
      </c>
      <c r="Q170" s="68" t="s">
        <v>761</v>
      </c>
      <c r="R170" s="79" t="s">
        <v>761</v>
      </c>
      <c r="S170" s="68">
        <v>1.9</v>
      </c>
      <c r="T170" s="143">
        <v>1</v>
      </c>
      <c r="U170" s="68">
        <v>9.98</v>
      </c>
      <c r="V170" s="68">
        <v>18.7</v>
      </c>
      <c r="W170" s="71">
        <v>0.28472222222222221</v>
      </c>
      <c r="X170" s="68">
        <v>1.6</v>
      </c>
      <c r="Y170" s="68">
        <v>24</v>
      </c>
      <c r="Z170" s="68">
        <v>5.64</v>
      </c>
      <c r="AA170" s="72">
        <v>4.7063246560591203</v>
      </c>
      <c r="AB170" s="73">
        <v>68.3</v>
      </c>
      <c r="AC170" s="153">
        <v>31.6</v>
      </c>
      <c r="AD170" s="153">
        <v>49.1</v>
      </c>
      <c r="AE170" s="72" t="s">
        <v>763</v>
      </c>
      <c r="AF170" s="72" t="s">
        <v>763</v>
      </c>
      <c r="AG170" s="72" t="s">
        <v>763</v>
      </c>
      <c r="AH170" s="72" t="s">
        <v>763</v>
      </c>
      <c r="AI170" s="72" t="s">
        <v>763</v>
      </c>
      <c r="AJ170" s="72" t="s">
        <v>763</v>
      </c>
      <c r="AK170" s="72" t="s">
        <v>763</v>
      </c>
      <c r="AL170" s="72" t="s">
        <v>763</v>
      </c>
      <c r="AM170" s="72" t="s">
        <v>763</v>
      </c>
      <c r="AN170" s="72" t="s">
        <v>763</v>
      </c>
      <c r="AO170" s="72" t="s">
        <v>763</v>
      </c>
      <c r="AP170" s="72" t="s">
        <v>763</v>
      </c>
      <c r="AQ170" s="72" t="s">
        <v>763</v>
      </c>
      <c r="AR170" s="72" t="s">
        <v>763</v>
      </c>
      <c r="AS170" s="72" t="s">
        <v>763</v>
      </c>
    </row>
    <row r="171" spans="1:50" ht="14.5" hidden="1" customHeight="1" x14ac:dyDescent="0.2">
      <c r="A171" t="s">
        <v>756</v>
      </c>
      <c r="B171" s="68" t="s">
        <v>305</v>
      </c>
      <c r="C171" s="68" t="s">
        <v>757</v>
      </c>
      <c r="E171" s="69">
        <v>44803</v>
      </c>
      <c r="F171" s="68" t="s">
        <v>1143</v>
      </c>
      <c r="G171" s="68" t="s">
        <v>52</v>
      </c>
      <c r="H171" t="s">
        <v>1197</v>
      </c>
      <c r="I171" s="68">
        <v>2</v>
      </c>
      <c r="J171" s="68" t="s">
        <v>760</v>
      </c>
      <c r="K171" s="77">
        <v>0.40833333333333338</v>
      </c>
      <c r="L171" s="68">
        <v>2</v>
      </c>
      <c r="M171" s="68">
        <v>1</v>
      </c>
      <c r="N171" s="68" t="s">
        <v>773</v>
      </c>
      <c r="O171" s="68" t="s">
        <v>761</v>
      </c>
      <c r="P171" s="68">
        <v>2</v>
      </c>
      <c r="Q171" s="68" t="s">
        <v>761</v>
      </c>
      <c r="R171" s="79" t="s">
        <v>761</v>
      </c>
      <c r="S171" s="68">
        <v>2</v>
      </c>
      <c r="T171" s="80">
        <v>1</v>
      </c>
      <c r="U171" s="68">
        <v>9.83</v>
      </c>
      <c r="V171" s="68">
        <v>23.6</v>
      </c>
      <c r="W171" s="71">
        <v>0.28055555555555556</v>
      </c>
      <c r="X171" s="68">
        <v>1.85</v>
      </c>
      <c r="Y171" s="68">
        <v>24.8</v>
      </c>
      <c r="Z171" s="68">
        <v>5.28</v>
      </c>
      <c r="AA171" s="72">
        <v>4.420552503650236</v>
      </c>
      <c r="AB171" s="73">
        <v>64.3</v>
      </c>
      <c r="AC171" s="74">
        <v>31.2</v>
      </c>
      <c r="AD171" s="74">
        <v>48.3</v>
      </c>
      <c r="AE171" s="72" t="s">
        <v>763</v>
      </c>
      <c r="AF171" s="72" t="s">
        <v>763</v>
      </c>
      <c r="AG171" s="72" t="s">
        <v>763</v>
      </c>
      <c r="AH171" s="72" t="s">
        <v>763</v>
      </c>
      <c r="AI171" s="72" t="s">
        <v>763</v>
      </c>
      <c r="AJ171" s="72" t="s">
        <v>763</v>
      </c>
      <c r="AK171" s="72" t="s">
        <v>763</v>
      </c>
      <c r="AL171" s="72" t="s">
        <v>763</v>
      </c>
      <c r="AM171" s="72" t="s">
        <v>763</v>
      </c>
      <c r="AN171" s="72" t="s">
        <v>763</v>
      </c>
      <c r="AO171" s="72" t="s">
        <v>763</v>
      </c>
      <c r="AP171" s="72" t="s">
        <v>763</v>
      </c>
      <c r="AQ171" s="72" t="s">
        <v>763</v>
      </c>
      <c r="AR171" s="72" t="s">
        <v>763</v>
      </c>
      <c r="AS171" s="72" t="s">
        <v>763</v>
      </c>
    </row>
    <row r="172" spans="1:50" ht="14.5" hidden="1" customHeight="1" x14ac:dyDescent="0.2">
      <c r="A172" t="s">
        <v>756</v>
      </c>
      <c r="B172" s="68" t="s">
        <v>305</v>
      </c>
      <c r="C172" s="68" t="s">
        <v>764</v>
      </c>
      <c r="E172" s="69">
        <v>44803</v>
      </c>
      <c r="F172" s="68" t="s">
        <v>1143</v>
      </c>
      <c r="G172" s="68" t="s">
        <v>52</v>
      </c>
      <c r="H172" t="s">
        <v>1197</v>
      </c>
      <c r="I172" s="68">
        <v>2</v>
      </c>
      <c r="J172" s="68" t="s">
        <v>760</v>
      </c>
      <c r="K172" s="77">
        <v>0.40833333333333338</v>
      </c>
      <c r="L172" s="68">
        <v>2</v>
      </c>
      <c r="M172" s="68">
        <v>1</v>
      </c>
      <c r="N172" s="68" t="s">
        <v>773</v>
      </c>
      <c r="O172" s="68" t="s">
        <v>761</v>
      </c>
      <c r="P172" s="68">
        <v>2</v>
      </c>
      <c r="Q172" s="68" t="s">
        <v>761</v>
      </c>
      <c r="R172" s="79" t="s">
        <v>761</v>
      </c>
      <c r="S172" s="68">
        <v>2</v>
      </c>
      <c r="T172" s="80">
        <v>1</v>
      </c>
      <c r="U172" s="68">
        <v>9.83</v>
      </c>
      <c r="V172" s="68">
        <v>23.6</v>
      </c>
      <c r="W172" s="71">
        <v>0.28125</v>
      </c>
      <c r="X172" s="68">
        <v>1</v>
      </c>
      <c r="Y172" s="68">
        <v>24.9</v>
      </c>
      <c r="Z172" s="68">
        <v>5.84</v>
      </c>
      <c r="AA172" s="72">
        <v>4.903951988770701</v>
      </c>
      <c r="AB172" s="73">
        <v>79.3</v>
      </c>
      <c r="AC172" s="74">
        <v>30.7</v>
      </c>
      <c r="AD172" s="74">
        <v>47.4</v>
      </c>
      <c r="AE172" s="72">
        <v>0.35704057279236273</v>
      </c>
      <c r="AF172" s="72">
        <v>0.69851600635157096</v>
      </c>
      <c r="AG172" s="72">
        <v>0.25388792890644285</v>
      </c>
      <c r="AH172" s="72">
        <v>0.95240393525801381</v>
      </c>
      <c r="AI172" s="72">
        <v>33.172631648508094</v>
      </c>
      <c r="AJ172" s="75">
        <v>34.125035583766106</v>
      </c>
      <c r="AK172" s="72">
        <v>94.541289552019933</v>
      </c>
      <c r="AL172" s="72">
        <v>13.759429341396915</v>
      </c>
      <c r="AM172" s="72">
        <v>6.871018209133207</v>
      </c>
      <c r="AN172" s="72">
        <v>46.932060989905011</v>
      </c>
      <c r="AO172" s="72">
        <v>47.884464925163023</v>
      </c>
      <c r="AP172" s="72">
        <v>1.1635791666666668</v>
      </c>
      <c r="AQ172" s="72">
        <v>0.54399999999999982</v>
      </c>
      <c r="AR172" s="70">
        <v>0.68142033434272209</v>
      </c>
      <c r="AS172" s="72">
        <v>1.7075791666666666</v>
      </c>
    </row>
    <row r="173" spans="1:50" ht="14.5" hidden="1" customHeight="1" x14ac:dyDescent="0.2">
      <c r="A173" t="s">
        <v>756</v>
      </c>
      <c r="B173" s="68" t="s">
        <v>305</v>
      </c>
      <c r="C173" s="68" t="s">
        <v>765</v>
      </c>
      <c r="E173" s="69">
        <v>44803</v>
      </c>
      <c r="F173" s="68" t="s">
        <v>1143</v>
      </c>
      <c r="G173" s="68" t="s">
        <v>52</v>
      </c>
      <c r="H173" t="s">
        <v>1197</v>
      </c>
      <c r="I173" s="68">
        <v>2</v>
      </c>
      <c r="J173" s="68" t="s">
        <v>760</v>
      </c>
      <c r="K173" s="77">
        <v>0.40833333333333338</v>
      </c>
      <c r="L173" s="68">
        <v>2</v>
      </c>
      <c r="M173" s="68">
        <v>1</v>
      </c>
      <c r="N173" s="68" t="s">
        <v>773</v>
      </c>
      <c r="O173" s="68" t="s">
        <v>761</v>
      </c>
      <c r="P173" s="68">
        <v>2</v>
      </c>
      <c r="Q173" s="68" t="s">
        <v>761</v>
      </c>
      <c r="R173" s="79" t="s">
        <v>761</v>
      </c>
      <c r="S173" s="68">
        <v>2</v>
      </c>
      <c r="T173" s="80">
        <v>1</v>
      </c>
      <c r="U173" s="68">
        <v>9.83</v>
      </c>
      <c r="V173" s="68">
        <v>23.6</v>
      </c>
      <c r="W173" s="71">
        <v>0.28125</v>
      </c>
      <c r="X173" s="68">
        <v>1.7</v>
      </c>
      <c r="Y173" s="68">
        <v>24.9</v>
      </c>
      <c r="Z173" s="68">
        <v>6.11</v>
      </c>
      <c r="AA173" s="72">
        <v>5.0928628284480704</v>
      </c>
      <c r="AB173" s="73">
        <v>74.900000000000006</v>
      </c>
      <c r="AC173" s="74">
        <v>32</v>
      </c>
      <c r="AD173" s="74">
        <v>49.2</v>
      </c>
      <c r="AE173" s="72" t="s">
        <v>763</v>
      </c>
      <c r="AF173" s="72" t="s">
        <v>763</v>
      </c>
      <c r="AG173" s="72" t="s">
        <v>763</v>
      </c>
      <c r="AH173" s="72" t="s">
        <v>763</v>
      </c>
      <c r="AI173" s="72" t="s">
        <v>763</v>
      </c>
      <c r="AJ173" s="72" t="s">
        <v>763</v>
      </c>
      <c r="AK173" s="72" t="s">
        <v>763</v>
      </c>
      <c r="AL173" s="72" t="s">
        <v>763</v>
      </c>
      <c r="AM173" s="72" t="s">
        <v>763</v>
      </c>
      <c r="AN173" s="72" t="s">
        <v>763</v>
      </c>
      <c r="AO173" s="72" t="s">
        <v>763</v>
      </c>
      <c r="AP173" s="72" t="s">
        <v>763</v>
      </c>
      <c r="AQ173" s="72" t="s">
        <v>763</v>
      </c>
      <c r="AR173" s="72" t="s">
        <v>763</v>
      </c>
      <c r="AS173" s="72" t="s">
        <v>763</v>
      </c>
    </row>
    <row r="174" spans="1:50" x14ac:dyDescent="0.2">
      <c r="A174" t="s">
        <v>756</v>
      </c>
      <c r="B174" s="68" t="s">
        <v>307</v>
      </c>
      <c r="C174" s="68" t="s">
        <v>757</v>
      </c>
      <c r="E174" s="69">
        <v>44757</v>
      </c>
      <c r="F174" s="68" t="s">
        <v>1143</v>
      </c>
      <c r="G174" s="68" t="s">
        <v>1156</v>
      </c>
      <c r="H174" t="s">
        <v>1157</v>
      </c>
      <c r="I174" s="68">
        <v>1</v>
      </c>
      <c r="J174" s="68" t="s">
        <v>760</v>
      </c>
      <c r="K174" s="77">
        <v>0.37083333333333335</v>
      </c>
      <c r="L174" s="68">
        <v>2</v>
      </c>
      <c r="M174" s="68">
        <v>1</v>
      </c>
      <c r="N174" s="68" t="s">
        <v>783</v>
      </c>
      <c r="O174" s="68" t="s">
        <v>761</v>
      </c>
      <c r="P174" s="68">
        <v>1.94</v>
      </c>
      <c r="Q174" s="68" t="s">
        <v>761</v>
      </c>
      <c r="R174" s="68" t="s">
        <v>761</v>
      </c>
      <c r="S174" s="131">
        <v>1.94</v>
      </c>
      <c r="T174" s="76">
        <v>1</v>
      </c>
      <c r="U174" s="131">
        <v>9.26</v>
      </c>
      <c r="V174" s="131">
        <v>20.100000000000001</v>
      </c>
      <c r="W174" s="71">
        <v>0.3444444444444445</v>
      </c>
      <c r="X174" s="68">
        <v>0.15</v>
      </c>
      <c r="Y174" s="68">
        <v>25.7</v>
      </c>
      <c r="Z174" s="68">
        <v>7.33</v>
      </c>
      <c r="AA174" s="72">
        <v>6.1334036759203423</v>
      </c>
      <c r="AB174" s="73">
        <v>90</v>
      </c>
      <c r="AC174" s="134">
        <v>31.5</v>
      </c>
      <c r="AD174" s="74">
        <v>48.4</v>
      </c>
      <c r="AE174" s="72" t="s">
        <v>763</v>
      </c>
      <c r="AF174" s="72" t="s">
        <v>763</v>
      </c>
      <c r="AG174" s="72" t="s">
        <v>763</v>
      </c>
      <c r="AH174" s="137" t="s">
        <v>763</v>
      </c>
      <c r="AI174" s="72" t="s">
        <v>763</v>
      </c>
      <c r="AJ174" s="72" t="s">
        <v>763</v>
      </c>
      <c r="AK174" s="72" t="s">
        <v>763</v>
      </c>
      <c r="AL174" s="72" t="s">
        <v>763</v>
      </c>
      <c r="AM174" s="72" t="s">
        <v>763</v>
      </c>
      <c r="AN174" s="72" t="s">
        <v>763</v>
      </c>
      <c r="AO174" s="137" t="s">
        <v>763</v>
      </c>
      <c r="AP174" s="137" t="s">
        <v>763</v>
      </c>
      <c r="AQ174" s="137" t="s">
        <v>763</v>
      </c>
      <c r="AR174" s="72" t="s">
        <v>763</v>
      </c>
      <c r="AS174" s="72" t="s">
        <v>763</v>
      </c>
    </row>
    <row r="175" spans="1:50" x14ac:dyDescent="0.2">
      <c r="A175" t="s">
        <v>756</v>
      </c>
      <c r="B175" s="68" t="s">
        <v>307</v>
      </c>
      <c r="C175" s="68" t="s">
        <v>764</v>
      </c>
      <c r="E175" s="69">
        <v>44757</v>
      </c>
      <c r="F175" s="68" t="s">
        <v>1143</v>
      </c>
      <c r="G175" s="68" t="s">
        <v>1156</v>
      </c>
      <c r="H175" t="s">
        <v>1157</v>
      </c>
      <c r="I175" s="68">
        <v>1</v>
      </c>
      <c r="J175" s="68" t="s">
        <v>760</v>
      </c>
      <c r="K175" s="77">
        <v>0.37083333333333335</v>
      </c>
      <c r="L175" s="68">
        <v>2</v>
      </c>
      <c r="M175" s="68">
        <v>1</v>
      </c>
      <c r="N175" s="68" t="s">
        <v>783</v>
      </c>
      <c r="O175" s="68" t="s">
        <v>761</v>
      </c>
      <c r="P175" s="68">
        <v>1.94</v>
      </c>
      <c r="Q175" s="68" t="s">
        <v>761</v>
      </c>
      <c r="R175" s="68" t="s">
        <v>761</v>
      </c>
      <c r="S175" s="131">
        <v>1.94</v>
      </c>
      <c r="T175" s="76">
        <v>1</v>
      </c>
      <c r="U175" s="131">
        <v>9.26</v>
      </c>
      <c r="V175" s="131">
        <v>20.100000000000001</v>
      </c>
      <c r="W175" s="71">
        <v>0.34583333333333338</v>
      </c>
      <c r="X175" s="68">
        <v>0.95</v>
      </c>
      <c r="Y175" s="68">
        <v>25</v>
      </c>
      <c r="Z175" s="68">
        <v>6.1</v>
      </c>
      <c r="AA175" s="72">
        <v>5.1025668179041048</v>
      </c>
      <c r="AB175" s="73">
        <v>89.4</v>
      </c>
      <c r="AC175" s="134">
        <v>31.4</v>
      </c>
      <c r="AD175" s="74">
        <v>48.4</v>
      </c>
      <c r="AE175" s="72">
        <v>0.5695838202156055</v>
      </c>
      <c r="AF175" s="72">
        <v>0.28060061670465131</v>
      </c>
      <c r="AG175" s="72">
        <v>0.26474944458158484</v>
      </c>
      <c r="AH175" s="137">
        <v>0.54535006128623609</v>
      </c>
      <c r="AI175" s="72">
        <v>17.798525684049409</v>
      </c>
      <c r="AJ175" s="75">
        <v>18.343875745335644</v>
      </c>
      <c r="AK175" s="72">
        <v>92.673309921647316</v>
      </c>
      <c r="AL175" s="72">
        <v>13.252416693515878</v>
      </c>
      <c r="AM175" s="72">
        <v>6.9929366141188707</v>
      </c>
      <c r="AN175" s="72">
        <v>31.050942377565285</v>
      </c>
      <c r="AO175" s="137">
        <v>31.596292438851521</v>
      </c>
      <c r="AP175" s="137">
        <v>2.6368532295358653</v>
      </c>
      <c r="AQ175" s="137">
        <v>0.03</v>
      </c>
      <c r="AR175" s="70">
        <v>1</v>
      </c>
      <c r="AS175" s="72">
        <v>2.6668532295358651</v>
      </c>
    </row>
    <row r="176" spans="1:50" x14ac:dyDescent="0.2">
      <c r="A176" t="s">
        <v>756</v>
      </c>
      <c r="B176" s="68" t="s">
        <v>307</v>
      </c>
      <c r="C176" s="68" t="s">
        <v>765</v>
      </c>
      <c r="E176" s="69">
        <v>44757</v>
      </c>
      <c r="F176" s="68" t="s">
        <v>1143</v>
      </c>
      <c r="G176" s="68" t="s">
        <v>1156</v>
      </c>
      <c r="H176" t="s">
        <v>1157</v>
      </c>
      <c r="I176" s="68">
        <v>1</v>
      </c>
      <c r="J176" s="68" t="s">
        <v>760</v>
      </c>
      <c r="K176" s="77">
        <v>0.37083333333333335</v>
      </c>
      <c r="L176" s="68">
        <v>2</v>
      </c>
      <c r="M176" s="68">
        <v>1</v>
      </c>
      <c r="N176" s="68" t="s">
        <v>783</v>
      </c>
      <c r="O176" s="68" t="s">
        <v>761</v>
      </c>
      <c r="P176" s="68">
        <v>1.94</v>
      </c>
      <c r="Q176" s="68" t="s">
        <v>761</v>
      </c>
      <c r="R176" s="68" t="s">
        <v>761</v>
      </c>
      <c r="S176" s="131">
        <v>1.94</v>
      </c>
      <c r="T176" s="76">
        <v>1</v>
      </c>
      <c r="U176" s="131">
        <v>9.26</v>
      </c>
      <c r="V176" s="131">
        <v>20.100000000000001</v>
      </c>
      <c r="W176" s="71">
        <v>0.34583333333333338</v>
      </c>
      <c r="X176" s="68" t="s">
        <v>761</v>
      </c>
      <c r="Y176" s="68">
        <v>25.7</v>
      </c>
      <c r="Z176" s="68">
        <v>6.14</v>
      </c>
      <c r="AA176" s="72">
        <v>5.1376669263507369</v>
      </c>
      <c r="AB176" s="73">
        <v>89.9</v>
      </c>
      <c r="AC176" s="134">
        <v>31.5</v>
      </c>
      <c r="AD176" s="74">
        <v>48.4</v>
      </c>
      <c r="AE176" s="72" t="s">
        <v>763</v>
      </c>
      <c r="AF176" s="72" t="s">
        <v>763</v>
      </c>
      <c r="AG176" s="72" t="s">
        <v>763</v>
      </c>
      <c r="AH176" s="137" t="s">
        <v>763</v>
      </c>
      <c r="AI176" s="72" t="s">
        <v>763</v>
      </c>
      <c r="AJ176" s="72" t="s">
        <v>763</v>
      </c>
      <c r="AK176" s="72" t="s">
        <v>763</v>
      </c>
      <c r="AL176" s="72" t="s">
        <v>763</v>
      </c>
      <c r="AM176" s="72" t="s">
        <v>763</v>
      </c>
      <c r="AN176" s="72" t="s">
        <v>763</v>
      </c>
      <c r="AO176" s="137" t="s">
        <v>763</v>
      </c>
      <c r="AP176" s="137" t="s">
        <v>763</v>
      </c>
      <c r="AQ176" s="137" t="s">
        <v>763</v>
      </c>
      <c r="AR176" s="72" t="s">
        <v>763</v>
      </c>
      <c r="AS176" s="72" t="s">
        <v>763</v>
      </c>
    </row>
    <row r="177" spans="1:54" x14ac:dyDescent="0.2">
      <c r="A177" t="s">
        <v>756</v>
      </c>
      <c r="B177" s="68" t="s">
        <v>307</v>
      </c>
      <c r="C177" s="68" t="s">
        <v>757</v>
      </c>
      <c r="E177" s="69">
        <v>44771</v>
      </c>
      <c r="F177" s="68" t="s">
        <v>1143</v>
      </c>
      <c r="G177" s="68" t="s">
        <v>1156</v>
      </c>
      <c r="H177" t="s">
        <v>1157</v>
      </c>
      <c r="I177" s="68">
        <v>1</v>
      </c>
      <c r="J177" s="68" t="s">
        <v>760</v>
      </c>
      <c r="K177" s="77">
        <v>0.35347222222222219</v>
      </c>
      <c r="L177" s="68">
        <v>2</v>
      </c>
      <c r="M177" s="68">
        <v>1</v>
      </c>
      <c r="N177" s="68" t="s">
        <v>773</v>
      </c>
      <c r="O177" s="68" t="s">
        <v>841</v>
      </c>
      <c r="P177" s="68">
        <v>2.15</v>
      </c>
      <c r="Q177" s="68">
        <v>1.95</v>
      </c>
      <c r="R177" s="68">
        <v>1.9</v>
      </c>
      <c r="S177" s="131">
        <v>1.925</v>
      </c>
      <c r="T177" s="76">
        <v>0.89534883720930236</v>
      </c>
      <c r="U177" s="131">
        <v>8.16</v>
      </c>
      <c r="V177" s="131">
        <v>25</v>
      </c>
      <c r="W177" s="71">
        <v>0.35138888888888892</v>
      </c>
      <c r="X177" s="68">
        <v>0.15</v>
      </c>
      <c r="Y177" s="68">
        <v>26.6</v>
      </c>
      <c r="Z177" s="68">
        <v>7.82</v>
      </c>
      <c r="AA177" s="72">
        <v>6.5618269921301664</v>
      </c>
      <c r="AB177" s="73">
        <v>97.5</v>
      </c>
      <c r="AC177" s="134">
        <v>31.2</v>
      </c>
      <c r="AD177" s="74">
        <v>48.3</v>
      </c>
      <c r="AE177" s="72" t="s">
        <v>763</v>
      </c>
      <c r="AF177" s="72" t="s">
        <v>763</v>
      </c>
      <c r="AG177" s="72" t="s">
        <v>763</v>
      </c>
      <c r="AH177" s="137" t="s">
        <v>763</v>
      </c>
      <c r="AI177" s="72" t="s">
        <v>763</v>
      </c>
      <c r="AJ177" s="72" t="s">
        <v>763</v>
      </c>
      <c r="AK177" s="72" t="s">
        <v>763</v>
      </c>
      <c r="AL177" s="72" t="s">
        <v>763</v>
      </c>
      <c r="AM177" s="72" t="s">
        <v>763</v>
      </c>
      <c r="AN177" s="72" t="s">
        <v>763</v>
      </c>
      <c r="AO177" s="137" t="s">
        <v>763</v>
      </c>
      <c r="AP177" s="137" t="s">
        <v>763</v>
      </c>
      <c r="AQ177" s="137" t="s">
        <v>763</v>
      </c>
      <c r="AR177" s="72" t="s">
        <v>763</v>
      </c>
      <c r="AS177" s="72" t="s">
        <v>763</v>
      </c>
    </row>
    <row r="178" spans="1:54" x14ac:dyDescent="0.2">
      <c r="A178" t="s">
        <v>756</v>
      </c>
      <c r="B178" s="68" t="s">
        <v>307</v>
      </c>
      <c r="C178" s="68" t="s">
        <v>764</v>
      </c>
      <c r="E178" s="69">
        <v>44771</v>
      </c>
      <c r="F178" s="68" t="s">
        <v>1143</v>
      </c>
      <c r="G178" s="68" t="s">
        <v>1156</v>
      </c>
      <c r="H178" t="s">
        <v>1157</v>
      </c>
      <c r="I178" s="68">
        <v>1</v>
      </c>
      <c r="J178" s="68" t="s">
        <v>760</v>
      </c>
      <c r="K178" s="77">
        <v>0.35347222222222219</v>
      </c>
      <c r="L178" s="68">
        <v>2</v>
      </c>
      <c r="M178" s="68">
        <v>1</v>
      </c>
      <c r="N178" s="68" t="s">
        <v>773</v>
      </c>
      <c r="O178" s="68" t="s">
        <v>841</v>
      </c>
      <c r="P178" s="68">
        <v>2.15</v>
      </c>
      <c r="Q178" s="68">
        <v>1.95</v>
      </c>
      <c r="R178" s="68">
        <v>1.9</v>
      </c>
      <c r="S178" s="131">
        <v>1.925</v>
      </c>
      <c r="T178" s="76">
        <v>0.89534883720930236</v>
      </c>
      <c r="U178" s="131">
        <v>8.16</v>
      </c>
      <c r="V178" s="131">
        <v>25</v>
      </c>
      <c r="W178" s="71">
        <v>0.35138888888888892</v>
      </c>
      <c r="X178" s="68">
        <v>1.08</v>
      </c>
      <c r="Y178" s="68">
        <v>27.6</v>
      </c>
      <c r="Z178" s="68">
        <v>5.8</v>
      </c>
      <c r="AA178" s="72">
        <v>4.870015221026506</v>
      </c>
      <c r="AB178" s="73">
        <v>86</v>
      </c>
      <c r="AC178" s="134">
        <v>31.3</v>
      </c>
      <c r="AD178" s="74">
        <v>48.3</v>
      </c>
      <c r="AE178" s="72">
        <v>0.54852941176470571</v>
      </c>
      <c r="AF178" s="72">
        <v>0.83467545427119338</v>
      </c>
      <c r="AG178" s="72">
        <v>8.3362132806714409E-2</v>
      </c>
      <c r="AH178" s="137">
        <v>0.91803758707790784</v>
      </c>
      <c r="AI178" s="72">
        <v>21.673530022077699</v>
      </c>
      <c r="AJ178" s="75">
        <v>22.591567609155607</v>
      </c>
      <c r="AK178" s="72">
        <v>116.55482462490767</v>
      </c>
      <c r="AL178" s="72">
        <v>16.134153187120237</v>
      </c>
      <c r="AM178" s="72">
        <v>7.2241054905783608</v>
      </c>
      <c r="AN178" s="72">
        <v>37.807683209197933</v>
      </c>
      <c r="AO178" s="137">
        <v>38.725720796275844</v>
      </c>
      <c r="AP178" s="137">
        <v>4.4017401785714272</v>
      </c>
      <c r="AQ178" s="137">
        <v>0.03</v>
      </c>
      <c r="AR178" s="70">
        <v>1</v>
      </c>
      <c r="AS178" s="72">
        <v>4.4317401785714274</v>
      </c>
    </row>
    <row r="179" spans="1:54" x14ac:dyDescent="0.2">
      <c r="A179" t="s">
        <v>756</v>
      </c>
      <c r="B179" s="68" t="s">
        <v>307</v>
      </c>
      <c r="C179" s="68" t="s">
        <v>765</v>
      </c>
      <c r="E179" s="69">
        <v>44771</v>
      </c>
      <c r="F179" s="68" t="s">
        <v>1143</v>
      </c>
      <c r="G179" s="68" t="s">
        <v>1156</v>
      </c>
      <c r="H179" t="s">
        <v>1157</v>
      </c>
      <c r="I179" s="68">
        <v>1</v>
      </c>
      <c r="J179" s="68" t="s">
        <v>760</v>
      </c>
      <c r="K179" s="77">
        <v>0.35347222222222219</v>
      </c>
      <c r="L179" s="68">
        <v>2</v>
      </c>
      <c r="M179" s="68">
        <v>1</v>
      </c>
      <c r="N179" s="68" t="s">
        <v>773</v>
      </c>
      <c r="O179" s="68" t="s">
        <v>841</v>
      </c>
      <c r="P179" s="68">
        <v>2.15</v>
      </c>
      <c r="Q179" s="68">
        <v>1.95</v>
      </c>
      <c r="R179" s="68">
        <v>1.9</v>
      </c>
      <c r="S179" s="131">
        <v>1.925</v>
      </c>
      <c r="T179" s="76">
        <v>0.89534883720930236</v>
      </c>
      <c r="U179" s="131">
        <v>8.16</v>
      </c>
      <c r="V179" s="131">
        <v>25</v>
      </c>
      <c r="W179" s="71">
        <v>0.35416666666666669</v>
      </c>
      <c r="X179" s="68">
        <v>1.85</v>
      </c>
      <c r="Y179" s="68">
        <v>26.6</v>
      </c>
      <c r="Z179" s="68">
        <v>5.4</v>
      </c>
      <c r="AA179" s="72">
        <v>4.5159252476475471</v>
      </c>
      <c r="AB179" s="73">
        <v>81.900000000000006</v>
      </c>
      <c r="AC179" s="134">
        <v>31.8</v>
      </c>
      <c r="AD179" s="74">
        <v>48.9</v>
      </c>
      <c r="AE179" s="72" t="s">
        <v>763</v>
      </c>
      <c r="AF179" s="72" t="s">
        <v>763</v>
      </c>
      <c r="AG179" s="72" t="s">
        <v>763</v>
      </c>
      <c r="AH179" s="137" t="s">
        <v>763</v>
      </c>
      <c r="AI179" s="72" t="s">
        <v>763</v>
      </c>
      <c r="AJ179" s="72" t="s">
        <v>763</v>
      </c>
      <c r="AK179" s="72" t="s">
        <v>763</v>
      </c>
      <c r="AL179" s="72" t="s">
        <v>763</v>
      </c>
      <c r="AM179" s="72" t="s">
        <v>763</v>
      </c>
      <c r="AN179" s="72" t="s">
        <v>763</v>
      </c>
      <c r="AO179" s="137" t="s">
        <v>763</v>
      </c>
      <c r="AP179" s="137" t="s">
        <v>763</v>
      </c>
      <c r="AQ179" s="137" t="s">
        <v>763</v>
      </c>
      <c r="AR179" s="72" t="s">
        <v>763</v>
      </c>
      <c r="AS179" s="72" t="s">
        <v>763</v>
      </c>
    </row>
    <row r="180" spans="1:54" x14ac:dyDescent="0.2">
      <c r="A180" t="s">
        <v>756</v>
      </c>
      <c r="B180" s="68" t="s">
        <v>307</v>
      </c>
      <c r="C180" s="68" t="s">
        <v>757</v>
      </c>
      <c r="E180" s="69">
        <v>44788</v>
      </c>
      <c r="F180" s="68" t="s">
        <v>1143</v>
      </c>
      <c r="G180" s="68" t="s">
        <v>1156</v>
      </c>
      <c r="H180" t="s">
        <v>1182</v>
      </c>
      <c r="I180" s="68">
        <v>0</v>
      </c>
      <c r="J180" s="68" t="s">
        <v>760</v>
      </c>
      <c r="K180" s="77">
        <v>0.42569444444444443</v>
      </c>
      <c r="L180" s="68">
        <v>1</v>
      </c>
      <c r="M180" s="68">
        <v>1</v>
      </c>
      <c r="N180" s="68" t="s">
        <v>783</v>
      </c>
      <c r="O180" s="68" t="s">
        <v>1016</v>
      </c>
      <c r="P180" s="68">
        <v>1.8</v>
      </c>
      <c r="Q180" s="68" t="s">
        <v>761</v>
      </c>
      <c r="R180" s="79" t="s">
        <v>761</v>
      </c>
      <c r="S180" s="131">
        <v>1.8</v>
      </c>
      <c r="T180" s="143">
        <v>1</v>
      </c>
      <c r="U180" s="131">
        <v>8.8699999999999992</v>
      </c>
      <c r="V180" s="131">
        <v>18.899999999999999</v>
      </c>
      <c r="W180" s="71">
        <v>0.2986111111111111</v>
      </c>
      <c r="X180" s="68">
        <v>1.65</v>
      </c>
      <c r="Y180" s="68">
        <v>23.2</v>
      </c>
      <c r="Z180" s="68">
        <v>5.0999999999999996</v>
      </c>
      <c r="AA180" s="72">
        <v>4.2561348598131463</v>
      </c>
      <c r="AB180" s="73">
        <v>69.099999999999994</v>
      </c>
      <c r="AC180" s="134">
        <v>31.4</v>
      </c>
      <c r="AD180" s="74">
        <v>48.4</v>
      </c>
      <c r="AE180" s="72" t="s">
        <v>763</v>
      </c>
      <c r="AF180" s="72" t="s">
        <v>763</v>
      </c>
      <c r="AG180" s="72" t="s">
        <v>763</v>
      </c>
      <c r="AH180" s="137" t="s">
        <v>763</v>
      </c>
      <c r="AI180" s="72" t="s">
        <v>763</v>
      </c>
      <c r="AJ180" s="72" t="s">
        <v>763</v>
      </c>
      <c r="AK180" s="72" t="s">
        <v>763</v>
      </c>
      <c r="AL180" s="72" t="s">
        <v>763</v>
      </c>
      <c r="AM180" s="72" t="s">
        <v>763</v>
      </c>
      <c r="AN180" s="72" t="s">
        <v>763</v>
      </c>
      <c r="AO180" s="137" t="s">
        <v>763</v>
      </c>
      <c r="AP180" s="137" t="s">
        <v>763</v>
      </c>
      <c r="AQ180" s="137" t="s">
        <v>763</v>
      </c>
      <c r="AR180" s="72" t="s">
        <v>763</v>
      </c>
      <c r="AS180" s="72" t="s">
        <v>763</v>
      </c>
    </row>
    <row r="181" spans="1:54" x14ac:dyDescent="0.2">
      <c r="A181" t="s">
        <v>756</v>
      </c>
      <c r="B181" s="68" t="s">
        <v>307</v>
      </c>
      <c r="C181" s="68" t="s">
        <v>764</v>
      </c>
      <c r="E181" s="69">
        <v>44788</v>
      </c>
      <c r="F181" s="68" t="s">
        <v>1143</v>
      </c>
      <c r="G181" s="68" t="s">
        <v>1156</v>
      </c>
      <c r="H181" t="s">
        <v>1182</v>
      </c>
      <c r="I181" s="68">
        <v>0</v>
      </c>
      <c r="J181" s="68" t="s">
        <v>760</v>
      </c>
      <c r="K181" s="77">
        <v>0.42569444444444443</v>
      </c>
      <c r="L181" s="68">
        <v>1</v>
      </c>
      <c r="M181" s="68">
        <v>1</v>
      </c>
      <c r="N181" s="68" t="s">
        <v>783</v>
      </c>
      <c r="O181" s="68" t="s">
        <v>1016</v>
      </c>
      <c r="P181" s="68">
        <v>1.8</v>
      </c>
      <c r="Q181" s="68" t="s">
        <v>761</v>
      </c>
      <c r="R181" s="79" t="s">
        <v>761</v>
      </c>
      <c r="S181" s="131">
        <v>1.8</v>
      </c>
      <c r="T181" s="143">
        <v>1</v>
      </c>
      <c r="U181" s="131">
        <v>8.8699999999999992</v>
      </c>
      <c r="V181" s="131">
        <v>18.899999999999999</v>
      </c>
      <c r="W181" s="71">
        <v>0.2986111111111111</v>
      </c>
      <c r="X181" s="68">
        <v>0.9</v>
      </c>
      <c r="Y181" s="68">
        <v>23.8</v>
      </c>
      <c r="Z181" s="68">
        <v>5.61</v>
      </c>
      <c r="AA181" s="72">
        <v>4.6908137168906636</v>
      </c>
      <c r="AB181" s="73">
        <v>66.8</v>
      </c>
      <c r="AC181" s="134">
        <v>31.2</v>
      </c>
      <c r="AD181" s="74">
        <v>48.6</v>
      </c>
      <c r="AE181" s="72">
        <v>0.54037780220733234</v>
      </c>
      <c r="AF181" s="72">
        <v>3.8406281323087192</v>
      </c>
      <c r="AG181" s="72">
        <v>0.31362626511972358</v>
      </c>
      <c r="AH181" s="137">
        <v>4.1542543974284429</v>
      </c>
      <c r="AI181" s="72">
        <v>18.859265602571558</v>
      </c>
      <c r="AJ181" s="75">
        <v>23.01352</v>
      </c>
      <c r="AK181" s="72">
        <v>69.405368351565826</v>
      </c>
      <c r="AL181" s="72">
        <v>8.1879618571998805</v>
      </c>
      <c r="AM181" s="72">
        <v>8.4765133939328194</v>
      </c>
      <c r="AN181" s="72">
        <v>27.047227459771438</v>
      </c>
      <c r="AO181" s="137">
        <v>31.20148185719988</v>
      </c>
      <c r="AP181" s="137">
        <v>1.6696934523809526</v>
      </c>
      <c r="AQ181" s="137">
        <v>0.03</v>
      </c>
      <c r="AR181" s="70">
        <v>1</v>
      </c>
      <c r="AS181" s="72">
        <v>1.6996934523809526</v>
      </c>
    </row>
    <row r="182" spans="1:54" x14ac:dyDescent="0.2">
      <c r="A182" t="s">
        <v>756</v>
      </c>
      <c r="B182" s="68" t="s">
        <v>307</v>
      </c>
      <c r="C182" s="68" t="s">
        <v>765</v>
      </c>
      <c r="E182" s="69">
        <v>44788</v>
      </c>
      <c r="F182" s="68" t="s">
        <v>1143</v>
      </c>
      <c r="G182" s="68" t="s">
        <v>1156</v>
      </c>
      <c r="H182" t="s">
        <v>1182</v>
      </c>
      <c r="I182" s="68">
        <v>0</v>
      </c>
      <c r="J182" s="68" t="s">
        <v>760</v>
      </c>
      <c r="K182" s="77">
        <v>0.42569444444444443</v>
      </c>
      <c r="L182" s="68">
        <v>1</v>
      </c>
      <c r="M182" s="68">
        <v>1</v>
      </c>
      <c r="N182" s="68" t="s">
        <v>783</v>
      </c>
      <c r="O182" s="68" t="s">
        <v>1016</v>
      </c>
      <c r="P182" s="68">
        <v>1.8</v>
      </c>
      <c r="Q182" s="68" t="s">
        <v>761</v>
      </c>
      <c r="R182" s="79" t="s">
        <v>761</v>
      </c>
      <c r="S182" s="131">
        <v>1.8</v>
      </c>
      <c r="T182" s="143">
        <v>1</v>
      </c>
      <c r="U182" s="131">
        <v>8.8699999999999992</v>
      </c>
      <c r="V182" s="131">
        <v>18.899999999999999</v>
      </c>
      <c r="W182" s="71">
        <v>0.2986111111111111</v>
      </c>
      <c r="X182" s="68">
        <v>1.5</v>
      </c>
      <c r="Y182" s="68">
        <v>23.8</v>
      </c>
      <c r="Z182" s="68">
        <v>5.12</v>
      </c>
      <c r="AA182" s="72">
        <v>4.2761911973407862</v>
      </c>
      <c r="AB182" s="73">
        <v>56.2</v>
      </c>
      <c r="AC182" s="134">
        <v>31.4</v>
      </c>
      <c r="AD182" s="74">
        <v>48.6</v>
      </c>
      <c r="AE182" s="72" t="s">
        <v>763</v>
      </c>
      <c r="AF182" s="72" t="s">
        <v>763</v>
      </c>
      <c r="AG182" s="72" t="s">
        <v>763</v>
      </c>
      <c r="AH182" s="137" t="s">
        <v>763</v>
      </c>
      <c r="AI182" s="72" t="s">
        <v>763</v>
      </c>
      <c r="AJ182" s="72" t="s">
        <v>763</v>
      </c>
      <c r="AK182" s="72" t="s">
        <v>763</v>
      </c>
      <c r="AL182" s="72" t="s">
        <v>763</v>
      </c>
      <c r="AM182" s="72" t="s">
        <v>763</v>
      </c>
      <c r="AN182" s="72" t="s">
        <v>763</v>
      </c>
      <c r="AO182" s="137" t="s">
        <v>763</v>
      </c>
      <c r="AP182" s="137" t="s">
        <v>763</v>
      </c>
      <c r="AQ182" s="137" t="s">
        <v>763</v>
      </c>
      <c r="AR182" s="72" t="s">
        <v>763</v>
      </c>
      <c r="AS182" s="72" t="s">
        <v>763</v>
      </c>
    </row>
    <row r="183" spans="1:54" x14ac:dyDescent="0.2">
      <c r="A183" t="s">
        <v>756</v>
      </c>
      <c r="B183" s="68" t="s">
        <v>307</v>
      </c>
      <c r="C183" s="68" t="s">
        <v>757</v>
      </c>
      <c r="E183" s="69">
        <v>44803</v>
      </c>
      <c r="F183" s="68" t="s">
        <v>1143</v>
      </c>
      <c r="G183" s="68" t="s">
        <v>1156</v>
      </c>
      <c r="H183" t="s">
        <v>1197</v>
      </c>
      <c r="I183" s="68">
        <v>0</v>
      </c>
      <c r="J183" s="68" t="s">
        <v>760</v>
      </c>
      <c r="K183" s="77">
        <v>0.40833333333333338</v>
      </c>
      <c r="L183" s="68">
        <v>2</v>
      </c>
      <c r="M183" s="68">
        <v>1</v>
      </c>
      <c r="N183" s="68" t="s">
        <v>783</v>
      </c>
      <c r="O183" s="68" t="s">
        <v>761</v>
      </c>
      <c r="P183" s="68">
        <v>2.5499999999999998</v>
      </c>
      <c r="Q183" s="68">
        <v>1.55</v>
      </c>
      <c r="R183" s="68">
        <v>1.45</v>
      </c>
      <c r="S183" s="131">
        <v>1.5</v>
      </c>
      <c r="T183" s="80">
        <v>0.58823529411764708</v>
      </c>
      <c r="U183" s="131">
        <v>9.7799999999999994</v>
      </c>
      <c r="V183" s="131">
        <v>24.2</v>
      </c>
      <c r="W183" s="71">
        <v>0.31527777777777777</v>
      </c>
      <c r="X183" s="68">
        <v>0.15</v>
      </c>
      <c r="Y183" s="68">
        <v>25.3</v>
      </c>
      <c r="Z183" s="68">
        <v>5.27</v>
      </c>
      <c r="AA183" s="72">
        <v>4.4250014347357673</v>
      </c>
      <c r="AB183" s="73">
        <v>64.2</v>
      </c>
      <c r="AC183" s="134">
        <v>30.8</v>
      </c>
      <c r="AD183" s="74">
        <v>47.6</v>
      </c>
      <c r="AE183" s="72" t="s">
        <v>763</v>
      </c>
      <c r="AF183" s="72" t="s">
        <v>763</v>
      </c>
      <c r="AG183" s="72" t="s">
        <v>763</v>
      </c>
      <c r="AH183" s="137" t="s">
        <v>763</v>
      </c>
      <c r="AI183" s="72" t="s">
        <v>763</v>
      </c>
      <c r="AJ183" s="72" t="s">
        <v>763</v>
      </c>
      <c r="AK183" s="72" t="s">
        <v>763</v>
      </c>
      <c r="AL183" s="72" t="s">
        <v>763</v>
      </c>
      <c r="AM183" s="72" t="s">
        <v>763</v>
      </c>
      <c r="AN183" s="72" t="s">
        <v>763</v>
      </c>
      <c r="AO183" s="137" t="s">
        <v>763</v>
      </c>
      <c r="AP183" s="137" t="s">
        <v>763</v>
      </c>
      <c r="AQ183" s="137" t="s">
        <v>763</v>
      </c>
      <c r="AR183" s="72" t="s">
        <v>763</v>
      </c>
      <c r="AS183" s="72" t="s">
        <v>763</v>
      </c>
    </row>
    <row r="184" spans="1:54" x14ac:dyDescent="0.2">
      <c r="A184" t="s">
        <v>756</v>
      </c>
      <c r="B184" s="68" t="s">
        <v>307</v>
      </c>
      <c r="C184" s="68" t="s">
        <v>764</v>
      </c>
      <c r="E184" s="69">
        <v>44803</v>
      </c>
      <c r="F184" s="68" t="s">
        <v>1143</v>
      </c>
      <c r="G184" s="68" t="s">
        <v>1156</v>
      </c>
      <c r="H184" t="s">
        <v>1197</v>
      </c>
      <c r="I184" s="68">
        <v>0</v>
      </c>
      <c r="J184" s="68" t="s">
        <v>760</v>
      </c>
      <c r="K184" s="77">
        <v>0.40833333333333338</v>
      </c>
      <c r="L184" s="68">
        <v>2</v>
      </c>
      <c r="M184" s="68">
        <v>1</v>
      </c>
      <c r="N184" s="68" t="s">
        <v>783</v>
      </c>
      <c r="O184" s="68" t="s">
        <v>761</v>
      </c>
      <c r="P184" s="68">
        <v>2.5499999999999998</v>
      </c>
      <c r="Q184" s="68">
        <v>1.55</v>
      </c>
      <c r="R184" s="68">
        <v>1.45</v>
      </c>
      <c r="S184" s="131">
        <v>1.5</v>
      </c>
      <c r="T184" s="80">
        <v>0.58823529411764708</v>
      </c>
      <c r="U184" s="131">
        <v>9.7799999999999994</v>
      </c>
      <c r="V184" s="131">
        <v>24.2</v>
      </c>
      <c r="W184" s="71">
        <v>0.31597222222222221</v>
      </c>
      <c r="X184" s="68">
        <v>1.25</v>
      </c>
      <c r="Y184" s="68">
        <v>25.3</v>
      </c>
      <c r="Z184" s="68">
        <v>5.18</v>
      </c>
      <c r="AA184" s="72">
        <v>4.3469649745696328</v>
      </c>
      <c r="AB184" s="73">
        <v>62.2</v>
      </c>
      <c r="AC184" s="134">
        <v>30.9</v>
      </c>
      <c r="AD184" s="74">
        <v>47.7</v>
      </c>
      <c r="AE184" s="72">
        <v>0.30763723150357991</v>
      </c>
      <c r="AF184" s="72">
        <v>0.60806492717257021</v>
      </c>
      <c r="AG184" s="72">
        <v>2.5000000000000001E-2</v>
      </c>
      <c r="AH184" s="137">
        <v>0.63306492717257024</v>
      </c>
      <c r="AI184" s="72">
        <v>36.023707529069014</v>
      </c>
      <c r="AJ184" s="75">
        <v>36.656772456241583</v>
      </c>
      <c r="AK184" s="72">
        <v>91.114744045208155</v>
      </c>
      <c r="AL184" s="72">
        <v>14.001199868676441</v>
      </c>
      <c r="AM184" s="72">
        <v>6.5076382667067376</v>
      </c>
      <c r="AN184" s="72">
        <v>50.024907397745451</v>
      </c>
      <c r="AO184" s="137">
        <v>50.65797232491802</v>
      </c>
      <c r="AP184" s="137">
        <v>3.6679220238095231</v>
      </c>
      <c r="AQ184" s="137">
        <v>0.03</v>
      </c>
      <c r="AR184" s="70">
        <v>1</v>
      </c>
      <c r="AS184" s="72">
        <v>3.697922023809523</v>
      </c>
    </row>
    <row r="185" spans="1:54" x14ac:dyDescent="0.2">
      <c r="A185" t="s">
        <v>756</v>
      </c>
      <c r="B185" s="68" t="s">
        <v>307</v>
      </c>
      <c r="C185" s="68" t="s">
        <v>765</v>
      </c>
      <c r="E185" s="69">
        <v>44803</v>
      </c>
      <c r="F185" s="68" t="s">
        <v>1143</v>
      </c>
      <c r="G185" s="68" t="s">
        <v>1156</v>
      </c>
      <c r="H185" t="s">
        <v>1197</v>
      </c>
      <c r="I185" s="68">
        <v>0</v>
      </c>
      <c r="J185" s="68" t="s">
        <v>760</v>
      </c>
      <c r="K185" s="77">
        <v>0.40833333333333338</v>
      </c>
      <c r="L185" s="68">
        <v>2</v>
      </c>
      <c r="M185" s="68">
        <v>1</v>
      </c>
      <c r="N185" s="68" t="s">
        <v>783</v>
      </c>
      <c r="O185" s="68" t="s">
        <v>761</v>
      </c>
      <c r="P185" s="68">
        <v>2.5499999999999998</v>
      </c>
      <c r="Q185" s="68">
        <v>1.55</v>
      </c>
      <c r="R185" s="68">
        <v>1.45</v>
      </c>
      <c r="S185" s="131">
        <v>1.5</v>
      </c>
      <c r="T185" s="80">
        <v>0.58823529411764708</v>
      </c>
      <c r="U185" s="131">
        <v>9.7799999999999994</v>
      </c>
      <c r="V185" s="131">
        <v>24.2</v>
      </c>
      <c r="W185" s="71">
        <v>0.31597222222222221</v>
      </c>
      <c r="X185" s="68">
        <v>2.25</v>
      </c>
      <c r="Y185" s="68">
        <v>25.1</v>
      </c>
      <c r="Z185" s="68">
        <v>5.08</v>
      </c>
      <c r="AA185" s="72">
        <v>4.2547237602772316</v>
      </c>
      <c r="AB185" s="73">
        <v>58.4</v>
      </c>
      <c r="AC185" s="134">
        <v>31.2</v>
      </c>
      <c r="AD185" s="74">
        <v>48.2</v>
      </c>
      <c r="AE185" s="72" t="s">
        <v>763</v>
      </c>
      <c r="AF185" s="72" t="s">
        <v>763</v>
      </c>
      <c r="AG185" s="72" t="s">
        <v>763</v>
      </c>
      <c r="AH185" s="137" t="s">
        <v>763</v>
      </c>
      <c r="AI185" s="72" t="s">
        <v>763</v>
      </c>
      <c r="AJ185" s="72" t="s">
        <v>763</v>
      </c>
      <c r="AK185" s="72" t="s">
        <v>763</v>
      </c>
      <c r="AL185" s="72" t="s">
        <v>763</v>
      </c>
      <c r="AM185" s="72" t="s">
        <v>763</v>
      </c>
      <c r="AN185" s="72" t="s">
        <v>763</v>
      </c>
      <c r="AO185" s="137" t="s">
        <v>763</v>
      </c>
      <c r="AP185" s="137" t="s">
        <v>763</v>
      </c>
      <c r="AQ185" s="137" t="s">
        <v>763</v>
      </c>
      <c r="AR185" s="72" t="s">
        <v>763</v>
      </c>
      <c r="AS185" s="72" t="s">
        <v>763</v>
      </c>
    </row>
    <row r="187" spans="1:54" x14ac:dyDescent="0.2">
      <c r="A187" s="235" t="s">
        <v>1249</v>
      </c>
    </row>
    <row r="188" spans="1:54" ht="15.5" customHeight="1"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3" t="s">
        <v>1203</v>
      </c>
      <c r="AE188" s="84"/>
      <c r="AF188" s="84"/>
      <c r="AG188" s="82"/>
      <c r="AH188" s="82"/>
      <c r="AI188" s="84"/>
      <c r="AJ188" s="82"/>
      <c r="AK188" s="84"/>
      <c r="AL188" s="82"/>
      <c r="AM188" s="82"/>
      <c r="AN188" s="82"/>
      <c r="AO188" s="82"/>
      <c r="AP188" s="82"/>
      <c r="AQ188" s="82"/>
      <c r="AR188" s="82"/>
      <c r="AS188" s="82"/>
      <c r="AT188" s="82"/>
      <c r="AU188" s="82"/>
      <c r="AV188" s="82"/>
      <c r="AW188" s="82"/>
      <c r="AX188" s="82"/>
      <c r="AY188" s="82"/>
      <c r="AZ188" s="82"/>
      <c r="BA188" s="82"/>
      <c r="BB188" s="82"/>
    </row>
    <row r="189" spans="1:54" ht="14.5" customHeight="1" x14ac:dyDescent="0.2">
      <c r="A189" s="86"/>
      <c r="B189" s="86"/>
      <c r="C189" s="87"/>
      <c r="D189" s="87"/>
      <c r="E189" s="87"/>
      <c r="F189" s="86"/>
      <c r="G189" s="86"/>
      <c r="H189" s="88" t="s">
        <v>702</v>
      </c>
      <c r="I189" s="89"/>
      <c r="J189" s="89"/>
      <c r="K189" s="82"/>
      <c r="L189" s="86"/>
      <c r="M189" s="86"/>
      <c r="N189" s="86"/>
      <c r="O189" s="86"/>
      <c r="P189" s="86"/>
      <c r="Q189" s="86"/>
      <c r="R189" s="86"/>
      <c r="S189" s="86"/>
      <c r="T189" s="86"/>
      <c r="U189" s="86"/>
      <c r="V189" s="89" t="s">
        <v>977</v>
      </c>
      <c r="W189" s="82"/>
      <c r="X189" s="82"/>
      <c r="Y189" s="82"/>
      <c r="Z189" s="82"/>
      <c r="AA189" s="82"/>
      <c r="AB189" s="82"/>
      <c r="AC189" s="83" t="s">
        <v>1204</v>
      </c>
      <c r="AD189" s="83"/>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 customHeight="1" thickBot="1" x14ac:dyDescent="0.25">
      <c r="A190" s="90"/>
      <c r="B190" s="90"/>
      <c r="C190" s="91"/>
      <c r="D190" s="91"/>
      <c r="E190" s="91"/>
      <c r="F190" s="89" t="s">
        <v>976</v>
      </c>
      <c r="G190" s="89" t="s">
        <v>702</v>
      </c>
      <c r="H190" s="89" t="s">
        <v>1205</v>
      </c>
      <c r="I190" s="89" t="s">
        <v>702</v>
      </c>
      <c r="J190" s="82"/>
      <c r="K190" s="82"/>
      <c r="L190" s="89"/>
      <c r="M190" s="89"/>
      <c r="N190" s="90"/>
      <c r="O190" s="89"/>
      <c r="P190" s="89" t="s">
        <v>1206</v>
      </c>
      <c r="Q190" s="89"/>
      <c r="R190" s="89"/>
      <c r="S190" s="89"/>
      <c r="T190" s="89"/>
      <c r="U190" s="89"/>
      <c r="V190" s="89" t="s">
        <v>726</v>
      </c>
      <c r="W190" s="82"/>
      <c r="X190" s="82"/>
      <c r="Y190" s="82"/>
      <c r="Z190" s="92">
        <v>273.14999999999998</v>
      </c>
      <c r="AA190" s="82"/>
      <c r="AB190" s="82"/>
      <c r="AC190" s="83"/>
      <c r="AD190" s="83"/>
      <c r="AE190" s="82"/>
      <c r="AF190" s="82"/>
      <c r="AG190" s="82"/>
      <c r="AH190" s="82"/>
      <c r="AI190" s="82"/>
      <c r="AJ190" s="82"/>
      <c r="AK190" s="82" t="s">
        <v>1207</v>
      </c>
      <c r="AL190" s="82"/>
      <c r="AM190" s="82"/>
      <c r="AN190" s="82"/>
      <c r="AO190" s="82"/>
      <c r="AP190" s="82"/>
      <c r="AQ190" s="82"/>
      <c r="AR190" s="82"/>
      <c r="AS190" s="82"/>
      <c r="AT190" s="82"/>
      <c r="AU190" s="82"/>
      <c r="AV190" s="82"/>
      <c r="AW190" s="82"/>
      <c r="AX190" s="82"/>
      <c r="AY190" s="82"/>
      <c r="AZ190" s="82"/>
      <c r="BA190" s="82"/>
      <c r="BB190" s="82"/>
    </row>
    <row r="191" spans="1:54" ht="36" thickTop="1" thickBot="1" x14ac:dyDescent="0.25">
      <c r="A191" s="93" t="s">
        <v>1208</v>
      </c>
      <c r="B191" s="94" t="s">
        <v>1209</v>
      </c>
      <c r="C191" s="94" t="s">
        <v>1210</v>
      </c>
      <c r="D191" s="94" t="s">
        <v>1211</v>
      </c>
      <c r="E191" s="94"/>
      <c r="F191" s="93" t="s">
        <v>706</v>
      </c>
      <c r="G191" s="93" t="s">
        <v>1205</v>
      </c>
      <c r="H191" s="93" t="s">
        <v>1212</v>
      </c>
      <c r="I191" s="93" t="s">
        <v>1213</v>
      </c>
      <c r="J191" s="93" t="s">
        <v>541</v>
      </c>
      <c r="K191" s="93" t="s">
        <v>1214</v>
      </c>
      <c r="L191" s="93" t="s">
        <v>1215</v>
      </c>
      <c r="M191" s="89" t="s">
        <v>1216</v>
      </c>
      <c r="N191" s="93" t="s">
        <v>1217</v>
      </c>
      <c r="O191" s="93" t="s">
        <v>1218</v>
      </c>
      <c r="P191" s="93" t="s">
        <v>1219</v>
      </c>
      <c r="Q191" s="93" t="s">
        <v>1220</v>
      </c>
      <c r="R191" s="93" t="s">
        <v>1221</v>
      </c>
      <c r="S191" s="93" t="s">
        <v>1222</v>
      </c>
      <c r="T191" s="93" t="s">
        <v>1223</v>
      </c>
      <c r="U191" s="93" t="s">
        <v>1224</v>
      </c>
      <c r="V191" s="93" t="s">
        <v>474</v>
      </c>
      <c r="W191" s="95"/>
      <c r="X191" s="82"/>
      <c r="Y191" s="96" t="s">
        <v>540</v>
      </c>
      <c r="Z191" s="97" t="s">
        <v>1225</v>
      </c>
      <c r="AA191" s="98" t="s">
        <v>1226</v>
      </c>
      <c r="AB191" s="98" t="s">
        <v>1205</v>
      </c>
      <c r="AC191" s="83"/>
      <c r="AD191" s="83"/>
      <c r="AE191" s="99" t="s">
        <v>1227</v>
      </c>
      <c r="AF191" s="100" t="s">
        <v>485</v>
      </c>
      <c r="AG191" s="98" t="s">
        <v>1228</v>
      </c>
      <c r="AH191" s="98" t="s">
        <v>724</v>
      </c>
      <c r="AI191" s="100" t="s">
        <v>1229</v>
      </c>
      <c r="AJ191" s="98" t="s">
        <v>722</v>
      </c>
      <c r="AK191" s="100" t="s">
        <v>489</v>
      </c>
      <c r="AL191" s="82"/>
      <c r="AM191" s="82"/>
      <c r="AN191" s="82"/>
      <c r="AO191" s="82"/>
      <c r="AP191" s="82"/>
      <c r="AQ191" s="82"/>
      <c r="AR191" s="82"/>
      <c r="AS191" s="82"/>
      <c r="AT191" s="82"/>
      <c r="AU191" s="82"/>
      <c r="AV191" s="82"/>
      <c r="AW191" s="82"/>
      <c r="AX191" s="82"/>
      <c r="AY191" s="109"/>
      <c r="AZ191" s="109"/>
      <c r="BA191" s="82"/>
      <c r="BB191" s="82"/>
    </row>
    <row r="192" spans="1:54" ht="16" x14ac:dyDescent="0.2">
      <c r="A192" s="101" t="s">
        <v>307</v>
      </c>
      <c r="B192" s="102">
        <v>2022</v>
      </c>
      <c r="C192" s="103">
        <v>7</v>
      </c>
      <c r="D192" s="102">
        <v>15</v>
      </c>
      <c r="E192" s="82"/>
      <c r="F192" s="131">
        <v>1.94</v>
      </c>
      <c r="G192" s="131">
        <v>9.26</v>
      </c>
      <c r="H192" s="82"/>
      <c r="I192" s="131">
        <v>20.100000000000001</v>
      </c>
      <c r="J192" s="134">
        <v>31.5</v>
      </c>
      <c r="K192" s="82"/>
      <c r="L192" s="82"/>
      <c r="M192" s="108"/>
      <c r="N192" s="137" t="s">
        <v>763</v>
      </c>
      <c r="O192" s="82"/>
      <c r="P192" s="82"/>
      <c r="Q192" s="82"/>
      <c r="R192" s="140"/>
      <c r="S192" s="137" t="s">
        <v>763</v>
      </c>
      <c r="T192" s="137" t="s">
        <v>763</v>
      </c>
      <c r="U192" s="137" t="s">
        <v>763</v>
      </c>
      <c r="V192" s="85"/>
      <c r="W192" s="85"/>
      <c r="X192" s="85"/>
      <c r="Y192" s="102">
        <f>IF(C192&lt;6," ",IF(C192&lt;=9,I192, IF(C192&gt;=10," ")))</f>
        <v>20.100000000000001</v>
      </c>
      <c r="Z192" s="102">
        <f>IF(Y192=" ", " ", IF(Y192&gt;0, Y192+273.15))</f>
        <v>293.25</v>
      </c>
      <c r="AA192" s="102">
        <f>IF(C192&lt;6," ",IF(C192&lt;=9,J192, IF(C192&gt;=10," ")))</f>
        <v>31.5</v>
      </c>
      <c r="AB192" s="102">
        <f>IF(C192&lt;6," ",IF(C192&lt;=9,G192, IF(C192&gt;=10," ")))</f>
        <v>9.26</v>
      </c>
      <c r="AC192" s="104">
        <f>IF(Y192=" "," ",IF(Y192&gt;0,EXP(-173.4292+249.6339*100/Z192+143.3483*LN(+Z192/100)-21.8492*Z192/100+AA192*(-0.033096+0.014259*Z192/100-0.0017*(Z192/100)^2))*1.4276))</f>
        <v>7.5143980154497649</v>
      </c>
      <c r="AD192" s="102">
        <f>IF(Y192=" "," ",IF(Y192&gt;0,AB192/AC192))</f>
        <v>1.2323009748700082</v>
      </c>
      <c r="AE192" s="105">
        <f>IF(C192&lt;6," ",IF(C192&lt;=9,F192, IF(C192&gt;=10," ")))</f>
        <v>1.94</v>
      </c>
      <c r="AF192" s="102" t="str">
        <f>IF(Y192=" "," ",N192)</f>
        <v>NS</v>
      </c>
      <c r="AG192" s="105" t="str">
        <f>IF(C192&lt;6," ",IF(C192&lt;=9,T192, IF(C192&gt;=10," ")))</f>
        <v>NS</v>
      </c>
      <c r="AH192" s="105" t="str">
        <f>IF(C192&lt;6," ",IF(C192&lt;=9,U192, IF(C192&gt;=10," ")))</f>
        <v>NS</v>
      </c>
      <c r="AI192" s="102"/>
      <c r="AJ192" s="106" t="str">
        <f>IF(C192&lt;6," ",IF(C192&lt;=9,S192, IF(C192&gt;=10," ")))</f>
        <v>NS</v>
      </c>
      <c r="AK192" s="107" t="e">
        <f>IF(Y192=" ", " ", IF(Y192&gt;0, AJ192-AF192))</f>
        <v>#VALUE!</v>
      </c>
      <c r="AL192" s="85"/>
      <c r="AM192" s="85"/>
      <c r="AN192" s="85"/>
      <c r="AO192" s="85"/>
      <c r="AP192" s="85"/>
      <c r="AQ192" s="85"/>
      <c r="AR192" s="85"/>
      <c r="AS192" s="85"/>
      <c r="AT192" s="85"/>
      <c r="AU192" s="85"/>
      <c r="AV192" s="85"/>
      <c r="AW192" s="85"/>
      <c r="AX192" s="85"/>
      <c r="AY192" s="85"/>
      <c r="AZ192" s="85"/>
      <c r="BA192" s="82"/>
      <c r="BB192" s="82"/>
    </row>
    <row r="193" spans="1:54" ht="16" x14ac:dyDescent="0.2">
      <c r="A193" s="101" t="s">
        <v>307</v>
      </c>
      <c r="B193" s="102">
        <v>2022</v>
      </c>
      <c r="C193" s="103">
        <v>7</v>
      </c>
      <c r="D193" s="102">
        <v>15</v>
      </c>
      <c r="E193" s="82"/>
      <c r="F193" s="131">
        <v>1.94</v>
      </c>
      <c r="G193" s="131">
        <v>9.26</v>
      </c>
      <c r="H193" s="82"/>
      <c r="I193" s="131">
        <v>20.100000000000001</v>
      </c>
      <c r="J193" s="134">
        <v>31.4</v>
      </c>
      <c r="K193" s="82"/>
      <c r="L193" s="82"/>
      <c r="M193" s="108"/>
      <c r="N193" s="137">
        <v>0.54535006128623609</v>
      </c>
      <c r="O193" s="82"/>
      <c r="P193" s="82"/>
      <c r="Q193" s="82"/>
      <c r="R193" s="140"/>
      <c r="S193" s="137">
        <v>31.596292438851521</v>
      </c>
      <c r="T193" s="137">
        <v>2.6368532295358653</v>
      </c>
      <c r="U193" s="137">
        <v>0.03</v>
      </c>
      <c r="V193" s="85"/>
      <c r="W193" s="85"/>
      <c r="X193" s="85"/>
      <c r="Y193" s="102">
        <f t="shared" ref="Y193:Y203" si="68">IF(C193&lt;6," ",IF(C193&lt;=9,I193, IF(C193&gt;=10," ")))</f>
        <v>20.100000000000001</v>
      </c>
      <c r="Z193" s="102">
        <f t="shared" ref="Z193:Z203" si="69">IF(Y193=" ", " ", IF(Y193&gt;0, Y193+273.15))</f>
        <v>293.25</v>
      </c>
      <c r="AA193" s="102">
        <f t="shared" ref="AA193:AA203" si="70">IF(C193&lt;6," ",IF(C193&lt;=9,J193, IF(C193&gt;=10," ")))</f>
        <v>31.4</v>
      </c>
      <c r="AB193" s="102">
        <f t="shared" ref="AB193:AB203" si="71">IF(C193&lt;6," ",IF(C193&lt;=9,G193, IF(C193&gt;=10," ")))</f>
        <v>9.26</v>
      </c>
      <c r="AC193" s="104">
        <f t="shared" ref="AC193:AC203" si="72">IF(Y193=" "," ",IF(Y193&gt;0,EXP(-173.4292+249.6339*100/Z193+143.3483*LN(+Z193/100)-21.8492*Z193/100+AA193*(-0.033096+0.014259*Z193/100-0.0017*(Z193/100)^2))*1.4276))</f>
        <v>7.5188333658821449</v>
      </c>
      <c r="AD193" s="102">
        <f t="shared" ref="AD193:AD203" si="73">IF(Y193=" "," ",IF(Y193&gt;0,AB193/AC193))</f>
        <v>1.231574042060656</v>
      </c>
      <c r="AE193" s="105">
        <f t="shared" ref="AE193:AE203" si="74">IF(C193&lt;6," ",IF(C193&lt;=9,F193, IF(C193&gt;=10," ")))</f>
        <v>1.94</v>
      </c>
      <c r="AF193" s="102">
        <f t="shared" ref="AF193:AF203" si="75">IF(Y193=" "," ",N193)</f>
        <v>0.54535006128623609</v>
      </c>
      <c r="AG193" s="105">
        <f t="shared" ref="AG193:AG203" si="76">IF(C193&lt;6," ",IF(C193&lt;=9,T193, IF(C193&gt;=10," ")))</f>
        <v>2.6368532295358653</v>
      </c>
      <c r="AH193" s="105">
        <f t="shared" ref="AH193:AH203" si="77">IF(C193&lt;6," ",IF(C193&lt;=9,U193, IF(C193&gt;=10," ")))</f>
        <v>0.03</v>
      </c>
      <c r="AI193" s="102">
        <f t="shared" ref="AI193" si="78">IF(Y193=" ", " ", IF(Y193&gt;0, SUM(AG193:AH193)))</f>
        <v>2.6668532295358651</v>
      </c>
      <c r="AJ193" s="106">
        <f t="shared" ref="AJ193:AJ203" si="79">IF(C193&lt;6," ",IF(C193&lt;=9,S193, IF(C193&gt;=10," ")))</f>
        <v>31.596292438851521</v>
      </c>
      <c r="AK193" s="107">
        <f t="shared" ref="AK193:AK203" si="80">IF(Y193=" ", " ", IF(Y193&gt;0, AJ193-AF193))</f>
        <v>31.050942377565285</v>
      </c>
      <c r="AL193" s="85"/>
      <c r="AM193" s="85"/>
      <c r="AN193" s="85"/>
      <c r="AO193" s="85"/>
      <c r="AP193" s="85"/>
      <c r="AQ193" s="85"/>
      <c r="AR193" s="85"/>
      <c r="AS193" s="85"/>
      <c r="AT193" s="85"/>
      <c r="AU193" s="85"/>
      <c r="AV193" s="85"/>
      <c r="AW193" s="85"/>
      <c r="AX193" s="85"/>
      <c r="AY193" s="85"/>
      <c r="AZ193" s="85"/>
      <c r="BA193" s="82"/>
      <c r="BB193" s="82"/>
    </row>
    <row r="194" spans="1:54" ht="16" x14ac:dyDescent="0.2">
      <c r="A194" s="101" t="s">
        <v>307</v>
      </c>
      <c r="B194" s="102">
        <v>2022</v>
      </c>
      <c r="C194" s="103">
        <v>7</v>
      </c>
      <c r="D194" s="102">
        <v>15</v>
      </c>
      <c r="E194" s="82"/>
      <c r="F194" s="131">
        <v>1.94</v>
      </c>
      <c r="G194" s="131">
        <v>9.26</v>
      </c>
      <c r="H194" s="82"/>
      <c r="I194" s="131">
        <v>20.100000000000001</v>
      </c>
      <c r="J194" s="134">
        <v>31.5</v>
      </c>
      <c r="K194" s="82"/>
      <c r="L194" s="82"/>
      <c r="M194" s="108"/>
      <c r="N194" s="137" t="s">
        <v>763</v>
      </c>
      <c r="O194" s="82"/>
      <c r="P194" s="82"/>
      <c r="Q194" s="82"/>
      <c r="R194" s="140"/>
      <c r="S194" s="137" t="s">
        <v>763</v>
      </c>
      <c r="T194" s="137" t="s">
        <v>763</v>
      </c>
      <c r="U194" s="137" t="s">
        <v>763</v>
      </c>
      <c r="V194" s="85"/>
      <c r="W194" s="85"/>
      <c r="X194" s="85"/>
      <c r="Y194" s="102">
        <f t="shared" si="68"/>
        <v>20.100000000000001</v>
      </c>
      <c r="Z194" s="102">
        <f t="shared" si="69"/>
        <v>293.25</v>
      </c>
      <c r="AA194" s="102">
        <f t="shared" si="70"/>
        <v>31.5</v>
      </c>
      <c r="AB194" s="102">
        <f t="shared" si="71"/>
        <v>9.26</v>
      </c>
      <c r="AC194" s="104">
        <f t="shared" si="72"/>
        <v>7.5143980154497649</v>
      </c>
      <c r="AD194" s="102">
        <f t="shared" si="73"/>
        <v>1.2323009748700082</v>
      </c>
      <c r="AE194" s="105">
        <f t="shared" si="74"/>
        <v>1.94</v>
      </c>
      <c r="AF194" s="102" t="str">
        <f t="shared" si="75"/>
        <v>NS</v>
      </c>
      <c r="AG194" s="105" t="str">
        <f t="shared" si="76"/>
        <v>NS</v>
      </c>
      <c r="AH194" s="105" t="str">
        <f t="shared" si="77"/>
        <v>NS</v>
      </c>
      <c r="AI194" s="102"/>
      <c r="AJ194" s="106" t="str">
        <f t="shared" si="79"/>
        <v>NS</v>
      </c>
      <c r="AK194" s="107" t="e">
        <f t="shared" si="80"/>
        <v>#VALUE!</v>
      </c>
      <c r="AL194" s="82"/>
      <c r="AM194" s="85"/>
      <c r="AN194" s="85"/>
      <c r="AO194" s="85"/>
      <c r="AP194" s="85"/>
      <c r="AQ194" s="85"/>
      <c r="AR194" s="114" t="s">
        <v>1230</v>
      </c>
      <c r="AS194" s="85"/>
      <c r="AT194" s="85"/>
      <c r="AU194" s="85"/>
      <c r="AV194" s="85"/>
      <c r="AW194" s="85"/>
      <c r="AX194" s="85"/>
      <c r="AY194" s="85"/>
      <c r="AZ194" s="85"/>
      <c r="BA194" s="82"/>
      <c r="BB194" s="82"/>
    </row>
    <row r="195" spans="1:54" ht="16" x14ac:dyDescent="0.2">
      <c r="A195" s="101" t="s">
        <v>307</v>
      </c>
      <c r="B195" s="102">
        <v>2022</v>
      </c>
      <c r="C195" s="103">
        <v>7</v>
      </c>
      <c r="D195" s="102">
        <v>29</v>
      </c>
      <c r="E195" s="82"/>
      <c r="F195" s="131">
        <v>1.925</v>
      </c>
      <c r="G195" s="131">
        <v>8.16</v>
      </c>
      <c r="H195" s="82"/>
      <c r="I195" s="131">
        <v>25</v>
      </c>
      <c r="J195" s="134">
        <v>31.2</v>
      </c>
      <c r="K195" s="82"/>
      <c r="L195" s="82"/>
      <c r="M195" s="108"/>
      <c r="N195" s="137" t="s">
        <v>763</v>
      </c>
      <c r="O195" s="82"/>
      <c r="P195" s="82"/>
      <c r="Q195" s="82"/>
      <c r="R195" s="140"/>
      <c r="S195" s="137" t="s">
        <v>763</v>
      </c>
      <c r="T195" s="137" t="s">
        <v>763</v>
      </c>
      <c r="U195" s="137" t="s">
        <v>763</v>
      </c>
      <c r="V195" s="85"/>
      <c r="W195" s="85"/>
      <c r="X195" s="85"/>
      <c r="Y195" s="102">
        <f t="shared" si="68"/>
        <v>25</v>
      </c>
      <c r="Z195" s="102">
        <f t="shared" si="69"/>
        <v>298.14999999999998</v>
      </c>
      <c r="AA195" s="102">
        <f t="shared" si="70"/>
        <v>31.2</v>
      </c>
      <c r="AB195" s="102">
        <f t="shared" si="71"/>
        <v>8.16</v>
      </c>
      <c r="AC195" s="104">
        <f t="shared" si="72"/>
        <v>6.8952813860554496</v>
      </c>
      <c r="AD195" s="102">
        <f t="shared" si="73"/>
        <v>1.1834179844353026</v>
      </c>
      <c r="AE195" s="105">
        <f t="shared" si="74"/>
        <v>1.925</v>
      </c>
      <c r="AF195" s="102" t="str">
        <f t="shared" si="75"/>
        <v>NS</v>
      </c>
      <c r="AG195" s="105" t="str">
        <f t="shared" si="76"/>
        <v>NS</v>
      </c>
      <c r="AH195" s="105" t="str">
        <f t="shared" si="77"/>
        <v>NS</v>
      </c>
      <c r="AI195" s="102"/>
      <c r="AJ195" s="106" t="str">
        <f t="shared" si="79"/>
        <v>NS</v>
      </c>
      <c r="AK195" s="107" t="e">
        <f t="shared" si="80"/>
        <v>#VALUE!</v>
      </c>
      <c r="AL195" s="82"/>
      <c r="AM195" s="85"/>
      <c r="AN195" s="85"/>
      <c r="AO195" s="85"/>
      <c r="AP195" s="85"/>
      <c r="AQ195" s="85"/>
      <c r="AR195" s="115"/>
      <c r="AS195" s="116" t="s">
        <v>487</v>
      </c>
      <c r="AT195" s="116" t="s">
        <v>1231</v>
      </c>
      <c r="AU195" s="116" t="s">
        <v>485</v>
      </c>
      <c r="AV195" s="116" t="s">
        <v>513</v>
      </c>
      <c r="AW195" s="116" t="s">
        <v>489</v>
      </c>
      <c r="AX195" s="116"/>
      <c r="AY195" s="85"/>
      <c r="AZ195" s="85"/>
      <c r="BA195" s="82"/>
      <c r="BB195" s="82"/>
    </row>
    <row r="196" spans="1:54" ht="16" x14ac:dyDescent="0.2">
      <c r="A196" s="101" t="s">
        <v>307</v>
      </c>
      <c r="B196" s="102">
        <v>2022</v>
      </c>
      <c r="C196" s="103">
        <v>7</v>
      </c>
      <c r="D196" s="102">
        <v>29</v>
      </c>
      <c r="E196" s="82"/>
      <c r="F196" s="131">
        <v>1.925</v>
      </c>
      <c r="G196" s="131">
        <v>8.16</v>
      </c>
      <c r="H196" s="82"/>
      <c r="I196" s="131">
        <v>25</v>
      </c>
      <c r="J196" s="134">
        <v>31.3</v>
      </c>
      <c r="K196" s="82"/>
      <c r="L196" s="82"/>
      <c r="M196" s="108"/>
      <c r="N196" s="137">
        <v>0.91803758707790784</v>
      </c>
      <c r="O196" s="82"/>
      <c r="P196" s="82"/>
      <c r="Q196" s="82"/>
      <c r="R196" s="140"/>
      <c r="S196" s="137">
        <v>38.725720796275844</v>
      </c>
      <c r="T196" s="137">
        <v>4.4017401785714272</v>
      </c>
      <c r="U196" s="137">
        <v>0.03</v>
      </c>
      <c r="V196" s="85"/>
      <c r="W196" s="85"/>
      <c r="X196" s="85"/>
      <c r="Y196" s="102">
        <f t="shared" si="68"/>
        <v>25</v>
      </c>
      <c r="Z196" s="102">
        <f t="shared" si="69"/>
        <v>298.14999999999998</v>
      </c>
      <c r="AA196" s="102">
        <f t="shared" si="70"/>
        <v>31.3</v>
      </c>
      <c r="AB196" s="102">
        <f t="shared" si="71"/>
        <v>8.16</v>
      </c>
      <c r="AC196" s="104">
        <f t="shared" si="72"/>
        <v>6.8913558663913861</v>
      </c>
      <c r="AD196" s="102">
        <f t="shared" si="73"/>
        <v>1.1840920942416708</v>
      </c>
      <c r="AE196" s="105">
        <f t="shared" si="74"/>
        <v>1.925</v>
      </c>
      <c r="AF196" s="102">
        <f t="shared" si="75"/>
        <v>0.91803758707790784</v>
      </c>
      <c r="AG196" s="105">
        <f t="shared" si="76"/>
        <v>4.4017401785714272</v>
      </c>
      <c r="AH196" s="105">
        <f t="shared" si="77"/>
        <v>0.03</v>
      </c>
      <c r="AI196" s="102">
        <f t="shared" ref="AI196" si="81">IF(Y196=" ", " ", IF(Y196&gt;0, SUM(AG196:AH196)))</f>
        <v>4.4317401785714274</v>
      </c>
      <c r="AJ196" s="106">
        <f t="shared" si="79"/>
        <v>38.725720796275844</v>
      </c>
      <c r="AK196" s="107">
        <f t="shared" si="80"/>
        <v>37.80768320919794</v>
      </c>
      <c r="AL196" s="82"/>
      <c r="AM196" s="84" t="s">
        <v>1232</v>
      </c>
      <c r="AN196" s="82"/>
      <c r="AO196" s="82"/>
      <c r="AP196" s="82"/>
      <c r="AQ196" s="82"/>
      <c r="AR196" s="117" t="s">
        <v>522</v>
      </c>
      <c r="AS196" s="115"/>
      <c r="AT196" s="115"/>
      <c r="AU196" s="115"/>
      <c r="AV196" s="115"/>
      <c r="AW196" s="115"/>
      <c r="AX196" s="118"/>
      <c r="AY196" s="85"/>
      <c r="AZ196" s="85"/>
      <c r="BA196" s="82"/>
      <c r="BB196" s="82"/>
    </row>
    <row r="197" spans="1:54" ht="18" x14ac:dyDescent="0.25">
      <c r="A197" s="101" t="s">
        <v>307</v>
      </c>
      <c r="B197" s="102">
        <v>2022</v>
      </c>
      <c r="C197" s="103">
        <v>7</v>
      </c>
      <c r="D197" s="102">
        <v>29</v>
      </c>
      <c r="E197" s="82"/>
      <c r="F197" s="131">
        <v>1.925</v>
      </c>
      <c r="G197" s="131">
        <v>8.16</v>
      </c>
      <c r="H197" s="82"/>
      <c r="I197" s="131">
        <v>25</v>
      </c>
      <c r="J197" s="134">
        <v>31.8</v>
      </c>
      <c r="K197" s="82"/>
      <c r="L197" s="82"/>
      <c r="M197" s="108"/>
      <c r="N197" s="137" t="s">
        <v>763</v>
      </c>
      <c r="O197" s="82"/>
      <c r="P197" s="82"/>
      <c r="Q197" s="82"/>
      <c r="R197" s="140"/>
      <c r="S197" s="137" t="s">
        <v>763</v>
      </c>
      <c r="T197" s="137" t="s">
        <v>763</v>
      </c>
      <c r="U197" s="137" t="s">
        <v>763</v>
      </c>
      <c r="V197" s="85"/>
      <c r="W197" s="85"/>
      <c r="X197" s="85"/>
      <c r="Y197" s="102">
        <f t="shared" si="68"/>
        <v>25</v>
      </c>
      <c r="Z197" s="102">
        <f t="shared" si="69"/>
        <v>298.14999999999998</v>
      </c>
      <c r="AA197" s="102">
        <f t="shared" si="70"/>
        <v>31.8</v>
      </c>
      <c r="AB197" s="102">
        <f t="shared" si="71"/>
        <v>8.16</v>
      </c>
      <c r="AC197" s="104">
        <f t="shared" si="72"/>
        <v>6.8717617649184008</v>
      </c>
      <c r="AD197" s="102">
        <f t="shared" si="73"/>
        <v>1.1874684075426321</v>
      </c>
      <c r="AE197" s="105">
        <f t="shared" si="74"/>
        <v>1.925</v>
      </c>
      <c r="AF197" s="102" t="str">
        <f t="shared" si="75"/>
        <v>NS</v>
      </c>
      <c r="AG197" s="105" t="str">
        <f t="shared" si="76"/>
        <v>NS</v>
      </c>
      <c r="AH197" s="105" t="str">
        <f t="shared" si="77"/>
        <v>NS</v>
      </c>
      <c r="AI197" s="102"/>
      <c r="AJ197" s="106" t="str">
        <f t="shared" si="79"/>
        <v>NS</v>
      </c>
      <c r="AK197" s="107" t="e">
        <f t="shared" si="80"/>
        <v>#VALUE!</v>
      </c>
      <c r="AL197" s="82"/>
      <c r="AM197" s="119" t="s">
        <v>477</v>
      </c>
      <c r="AN197" s="109" t="s">
        <v>1231</v>
      </c>
      <c r="AO197" s="120" t="s">
        <v>479</v>
      </c>
      <c r="AP197" s="120" t="s">
        <v>726</v>
      </c>
      <c r="AQ197" s="120" t="s">
        <v>481</v>
      </c>
      <c r="AR197" s="118" t="s">
        <v>476</v>
      </c>
      <c r="AS197" s="115">
        <v>0.4</v>
      </c>
      <c r="AT197" s="118">
        <v>0.6</v>
      </c>
      <c r="AU197" s="121">
        <v>10</v>
      </c>
      <c r="AV197" s="115">
        <v>10</v>
      </c>
      <c r="AW197" s="122">
        <v>43</v>
      </c>
      <c r="AX197" s="118"/>
      <c r="AY197" s="85"/>
      <c r="AZ197" s="85"/>
      <c r="BA197" s="82"/>
      <c r="BB197" s="82"/>
    </row>
    <row r="198" spans="1:54" ht="16" x14ac:dyDescent="0.2">
      <c r="A198" s="101" t="s">
        <v>307</v>
      </c>
      <c r="B198" s="102">
        <v>2022</v>
      </c>
      <c r="C198" s="103">
        <v>8</v>
      </c>
      <c r="D198" s="102">
        <v>15</v>
      </c>
      <c r="E198" s="82"/>
      <c r="F198" s="131">
        <v>1.8</v>
      </c>
      <c r="G198" s="131">
        <v>8.8699999999999992</v>
      </c>
      <c r="H198" s="82"/>
      <c r="I198" s="131">
        <v>18.899999999999999</v>
      </c>
      <c r="J198" s="134">
        <v>31.4</v>
      </c>
      <c r="K198" s="82"/>
      <c r="L198" s="82"/>
      <c r="M198" s="82"/>
      <c r="N198" s="137" t="s">
        <v>763</v>
      </c>
      <c r="O198" s="82"/>
      <c r="P198" s="82"/>
      <c r="Q198" s="82"/>
      <c r="R198" s="140"/>
      <c r="S198" s="137" t="s">
        <v>763</v>
      </c>
      <c r="T198" s="137" t="s">
        <v>763</v>
      </c>
      <c r="U198" s="137" t="s">
        <v>763</v>
      </c>
      <c r="V198" s="85"/>
      <c r="W198" s="85"/>
      <c r="X198" s="85"/>
      <c r="Y198" s="102">
        <f t="shared" si="68"/>
        <v>18.899999999999999</v>
      </c>
      <c r="Z198" s="102">
        <f t="shared" si="69"/>
        <v>292.04999999999995</v>
      </c>
      <c r="AA198" s="102">
        <f t="shared" si="70"/>
        <v>31.4</v>
      </c>
      <c r="AB198" s="102">
        <f t="shared" si="71"/>
        <v>8.8699999999999992</v>
      </c>
      <c r="AC198" s="104">
        <f t="shared" si="72"/>
        <v>7.6902897971051338</v>
      </c>
      <c r="AD198" s="102">
        <f t="shared" si="73"/>
        <v>1.153402567916094</v>
      </c>
      <c r="AE198" s="105">
        <f t="shared" si="74"/>
        <v>1.8</v>
      </c>
      <c r="AF198" s="102" t="str">
        <f t="shared" si="75"/>
        <v>NS</v>
      </c>
      <c r="AG198" s="105" t="str">
        <f t="shared" si="76"/>
        <v>NS</v>
      </c>
      <c r="AH198" s="105" t="str">
        <f t="shared" si="77"/>
        <v>NS</v>
      </c>
      <c r="AI198" s="102"/>
      <c r="AJ198" s="106" t="str">
        <f t="shared" si="79"/>
        <v>NS</v>
      </c>
      <c r="AK198" s="107" t="e">
        <f t="shared" si="80"/>
        <v>#VALUE!</v>
      </c>
      <c r="AL198" s="82"/>
      <c r="AM198" s="123" t="s">
        <v>479</v>
      </c>
      <c r="AN198" s="124" t="s">
        <v>1233</v>
      </c>
      <c r="AO198" s="124" t="s">
        <v>485</v>
      </c>
      <c r="AP198" s="124" t="s">
        <v>1234</v>
      </c>
      <c r="AQ198" s="124"/>
      <c r="AR198" s="118" t="s">
        <v>482</v>
      </c>
      <c r="AS198" s="115">
        <v>0.9</v>
      </c>
      <c r="AT198" s="118">
        <v>3</v>
      </c>
      <c r="AU198" s="121">
        <v>1</v>
      </c>
      <c r="AV198" s="115">
        <v>3</v>
      </c>
      <c r="AW198" s="122">
        <v>20</v>
      </c>
      <c r="AX198" s="118"/>
      <c r="AY198" s="85"/>
      <c r="AZ198" s="102"/>
      <c r="BA198" s="102" t="s">
        <v>1235</v>
      </c>
      <c r="BB198" s="82"/>
    </row>
    <row r="199" spans="1:54" ht="16" x14ac:dyDescent="0.2">
      <c r="A199" s="101" t="s">
        <v>307</v>
      </c>
      <c r="B199" s="102">
        <v>2022</v>
      </c>
      <c r="C199" s="103">
        <v>8</v>
      </c>
      <c r="D199" s="102">
        <v>15</v>
      </c>
      <c r="E199" s="82"/>
      <c r="F199" s="131">
        <v>1.8</v>
      </c>
      <c r="G199" s="131">
        <v>8.8699999999999992</v>
      </c>
      <c r="H199" s="82"/>
      <c r="I199" s="131">
        <v>18.899999999999999</v>
      </c>
      <c r="J199" s="134">
        <v>31.2</v>
      </c>
      <c r="K199" s="82"/>
      <c r="L199" s="82"/>
      <c r="M199" s="82"/>
      <c r="N199" s="137">
        <v>4.1542543974284429</v>
      </c>
      <c r="O199" s="82"/>
      <c r="P199" s="82"/>
      <c r="Q199" s="82"/>
      <c r="R199" s="140"/>
      <c r="S199" s="137">
        <v>31.20148185719988</v>
      </c>
      <c r="T199" s="137">
        <v>1.6696934523809526</v>
      </c>
      <c r="U199" s="137">
        <v>0.03</v>
      </c>
      <c r="V199" s="85"/>
      <c r="W199" s="85"/>
      <c r="X199" s="85"/>
      <c r="Y199" s="102">
        <f t="shared" si="68"/>
        <v>18.899999999999999</v>
      </c>
      <c r="Z199" s="102">
        <f t="shared" si="69"/>
        <v>292.04999999999995</v>
      </c>
      <c r="AA199" s="102">
        <f t="shared" si="70"/>
        <v>31.2</v>
      </c>
      <c r="AB199" s="102">
        <f t="shared" si="71"/>
        <v>8.8699999999999992</v>
      </c>
      <c r="AC199" s="104">
        <f t="shared" si="72"/>
        <v>7.6994504387498752</v>
      </c>
      <c r="AD199" s="102">
        <f t="shared" si="73"/>
        <v>1.1520302741815143</v>
      </c>
      <c r="AE199" s="105">
        <f t="shared" si="74"/>
        <v>1.8</v>
      </c>
      <c r="AF199" s="102">
        <f t="shared" si="75"/>
        <v>4.1542543974284429</v>
      </c>
      <c r="AG199" s="105">
        <f t="shared" si="76"/>
        <v>1.6696934523809526</v>
      </c>
      <c r="AH199" s="105">
        <f t="shared" si="77"/>
        <v>0.03</v>
      </c>
      <c r="AI199" s="102">
        <f t="shared" ref="AI199" si="82">IF(Y199=" ", " ", IF(Y199&gt;0, SUM(AG199:AH199)))</f>
        <v>1.6996934523809526</v>
      </c>
      <c r="AJ199" s="106">
        <f t="shared" si="79"/>
        <v>31.20148185719988</v>
      </c>
      <c r="AK199" s="107">
        <f t="shared" si="80"/>
        <v>27.047227459771438</v>
      </c>
      <c r="AL199" s="82"/>
      <c r="AM199" s="123" t="s">
        <v>1236</v>
      </c>
      <c r="AN199" s="125" t="s">
        <v>742</v>
      </c>
      <c r="AO199" s="125" t="s">
        <v>494</v>
      </c>
      <c r="AP199" s="125" t="s">
        <v>495</v>
      </c>
      <c r="AQ199" s="125" t="s">
        <v>494</v>
      </c>
      <c r="AR199" s="118"/>
      <c r="AS199" s="115" t="s">
        <v>487</v>
      </c>
      <c r="AT199" s="115" t="s">
        <v>976</v>
      </c>
      <c r="AU199" s="115" t="s">
        <v>485</v>
      </c>
      <c r="AV199" s="115" t="s">
        <v>488</v>
      </c>
      <c r="AW199" s="115" t="s">
        <v>489</v>
      </c>
      <c r="AX199" s="116" t="s">
        <v>490</v>
      </c>
      <c r="AY199" s="102"/>
      <c r="AZ199" s="102"/>
      <c r="BA199" s="84" t="s">
        <v>1</v>
      </c>
      <c r="BB199" s="82"/>
    </row>
    <row r="200" spans="1:54" ht="16" x14ac:dyDescent="0.2">
      <c r="A200" s="101" t="s">
        <v>307</v>
      </c>
      <c r="B200" s="102">
        <v>2022</v>
      </c>
      <c r="C200" s="132">
        <v>8</v>
      </c>
      <c r="D200" s="82">
        <v>15</v>
      </c>
      <c r="E200" s="85"/>
      <c r="F200" s="131">
        <v>1.8</v>
      </c>
      <c r="G200" s="131">
        <v>8.8699999999999992</v>
      </c>
      <c r="H200" s="85"/>
      <c r="I200" s="131">
        <v>18.899999999999999</v>
      </c>
      <c r="J200" s="134">
        <v>31.4</v>
      </c>
      <c r="K200" s="85"/>
      <c r="L200" s="85"/>
      <c r="M200" s="85"/>
      <c r="N200" s="137" t="s">
        <v>763</v>
      </c>
      <c r="O200" s="85"/>
      <c r="P200" s="85"/>
      <c r="Q200" s="85"/>
      <c r="R200" s="140"/>
      <c r="S200" s="137" t="s">
        <v>763</v>
      </c>
      <c r="T200" s="137" t="s">
        <v>763</v>
      </c>
      <c r="U200" s="137" t="s">
        <v>763</v>
      </c>
      <c r="V200" s="85"/>
      <c r="W200" s="85"/>
      <c r="X200" s="85"/>
      <c r="Y200" s="85">
        <f t="shared" si="68"/>
        <v>18.899999999999999</v>
      </c>
      <c r="Z200" s="82">
        <f t="shared" si="69"/>
        <v>292.04999999999995</v>
      </c>
      <c r="AA200" s="85">
        <f t="shared" si="70"/>
        <v>31.4</v>
      </c>
      <c r="AB200" s="85">
        <f t="shared" si="71"/>
        <v>8.8699999999999992</v>
      </c>
      <c r="AC200" s="110">
        <f t="shared" si="72"/>
        <v>7.6902897971051338</v>
      </c>
      <c r="AD200" s="82">
        <f t="shared" si="73"/>
        <v>1.153402567916094</v>
      </c>
      <c r="AE200" s="111">
        <f t="shared" si="74"/>
        <v>1.8</v>
      </c>
      <c r="AF200" s="82" t="str">
        <f t="shared" si="75"/>
        <v>NS</v>
      </c>
      <c r="AG200" s="111" t="str">
        <f t="shared" si="76"/>
        <v>NS</v>
      </c>
      <c r="AH200" s="111" t="str">
        <f t="shared" si="77"/>
        <v>NS</v>
      </c>
      <c r="AI200" s="102"/>
      <c r="AJ200" s="112" t="str">
        <f t="shared" si="79"/>
        <v>NS</v>
      </c>
      <c r="AK200" s="113" t="e">
        <f t="shared" si="80"/>
        <v>#VALUE!</v>
      </c>
      <c r="AL200" s="82"/>
      <c r="AM200" s="82">
        <f>AD206</f>
        <v>1.2417370090241373</v>
      </c>
      <c r="AN200" s="82">
        <f>AE206</f>
        <v>1.79125</v>
      </c>
      <c r="AO200" s="82">
        <f>AF206</f>
        <v>1.5626767432412891</v>
      </c>
      <c r="AP200" s="82">
        <f>AI206</f>
        <v>3.1240522210744421</v>
      </c>
      <c r="AQ200" s="113">
        <f>AK206</f>
        <v>36.482690111070028</v>
      </c>
      <c r="AR200" s="118"/>
      <c r="AS200" s="115" t="s">
        <v>497</v>
      </c>
      <c r="AT200" s="115" t="s">
        <v>497</v>
      </c>
      <c r="AU200" s="115" t="s">
        <v>497</v>
      </c>
      <c r="AV200" s="115" t="s">
        <v>497</v>
      </c>
      <c r="AW200" s="115" t="s">
        <v>497</v>
      </c>
      <c r="AX200" s="116" t="s">
        <v>498</v>
      </c>
      <c r="AY200" s="102"/>
      <c r="AZ200" s="102"/>
      <c r="BA200" s="82"/>
      <c r="BB200" s="82"/>
    </row>
    <row r="201" spans="1:54" ht="16" x14ac:dyDescent="0.2">
      <c r="A201" s="101" t="s">
        <v>307</v>
      </c>
      <c r="B201" s="102">
        <v>2022</v>
      </c>
      <c r="C201" s="132">
        <v>8</v>
      </c>
      <c r="D201" s="82">
        <v>30</v>
      </c>
      <c r="E201" s="85"/>
      <c r="F201" s="131">
        <v>1.5</v>
      </c>
      <c r="G201" s="131">
        <v>9.7799999999999994</v>
      </c>
      <c r="H201" s="85"/>
      <c r="I201" s="131">
        <v>24.2</v>
      </c>
      <c r="J201" s="134">
        <v>30.8</v>
      </c>
      <c r="K201" s="85"/>
      <c r="L201" s="85"/>
      <c r="M201" s="85"/>
      <c r="N201" s="137" t="s">
        <v>763</v>
      </c>
      <c r="O201" s="85"/>
      <c r="P201" s="85"/>
      <c r="Q201" s="85"/>
      <c r="R201" s="140"/>
      <c r="S201" s="137" t="s">
        <v>763</v>
      </c>
      <c r="T201" s="137" t="s">
        <v>763</v>
      </c>
      <c r="U201" s="137" t="s">
        <v>763</v>
      </c>
      <c r="V201" s="85"/>
      <c r="W201" s="85"/>
      <c r="X201" s="85"/>
      <c r="Y201" s="85">
        <f t="shared" si="68"/>
        <v>24.2</v>
      </c>
      <c r="Z201" s="82">
        <f t="shared" si="69"/>
        <v>297.34999999999997</v>
      </c>
      <c r="AA201" s="85">
        <f t="shared" si="70"/>
        <v>30.8</v>
      </c>
      <c r="AB201" s="85">
        <f t="shared" si="71"/>
        <v>9.7799999999999994</v>
      </c>
      <c r="AC201" s="110">
        <f t="shared" si="72"/>
        <v>7.0076491527488232</v>
      </c>
      <c r="AD201" s="82">
        <f t="shared" si="73"/>
        <v>1.3956178151646894</v>
      </c>
      <c r="AE201" s="111">
        <f t="shared" si="74"/>
        <v>1.5</v>
      </c>
      <c r="AF201" s="82" t="str">
        <f t="shared" si="75"/>
        <v>NS</v>
      </c>
      <c r="AG201" s="111" t="str">
        <f t="shared" si="76"/>
        <v>NS</v>
      </c>
      <c r="AH201" s="111" t="str">
        <f t="shared" si="77"/>
        <v>NS</v>
      </c>
      <c r="AI201" s="82"/>
      <c r="AJ201" s="112" t="str">
        <f t="shared" si="79"/>
        <v>NS</v>
      </c>
      <c r="AK201" s="113" t="e">
        <f t="shared" si="80"/>
        <v>#VALUE!</v>
      </c>
      <c r="AL201" s="85"/>
      <c r="AM201" s="82"/>
      <c r="AN201" s="82"/>
      <c r="AO201" s="82"/>
      <c r="AP201" s="85"/>
      <c r="AQ201" s="82"/>
      <c r="AR201" s="82"/>
      <c r="AS201" s="115">
        <f>((LN(AM200)-LN(0.4))/(LN(0.9)-LN(0.4))*100)</f>
        <v>139.69166795651861</v>
      </c>
      <c r="AT201" s="120">
        <f>((LN(AN200)-LN(0.6))/(LN(3)-LN(0.6))*100)</f>
        <v>67.957845125698142</v>
      </c>
      <c r="AU201" s="115">
        <f>((LN(AO200)-LN(10))/(LN(1)-LN(10))*100)</f>
        <v>80.613085124889096</v>
      </c>
      <c r="AV201" s="115">
        <f>((LN(AP200)-LN(10))/(LN(3)-LN(10))*100)</f>
        <v>96.634586834768783</v>
      </c>
      <c r="AW201" s="115">
        <f>((LN(AQ200)-LN(43))/(LN(20)-LN(43))*100)</f>
        <v>21.472124899076515</v>
      </c>
      <c r="AX201" s="82"/>
      <c r="AY201" s="82"/>
      <c r="AZ201" s="82"/>
      <c r="BA201" s="82"/>
      <c r="BB201" s="82"/>
    </row>
    <row r="202" spans="1:54" ht="16" x14ac:dyDescent="0.2">
      <c r="A202" s="101" t="s">
        <v>307</v>
      </c>
      <c r="B202" s="102">
        <v>2022</v>
      </c>
      <c r="C202" s="132">
        <v>8</v>
      </c>
      <c r="D202" s="82">
        <v>30</v>
      </c>
      <c r="E202" s="85"/>
      <c r="F202" s="131">
        <v>1.5</v>
      </c>
      <c r="G202" s="131">
        <v>9.7799999999999994</v>
      </c>
      <c r="H202" s="85"/>
      <c r="I202" s="131">
        <v>24.2</v>
      </c>
      <c r="J202" s="134">
        <v>30.9</v>
      </c>
      <c r="K202" s="85"/>
      <c r="L202" s="85"/>
      <c r="M202" s="85"/>
      <c r="N202" s="137">
        <v>0.63306492717257024</v>
      </c>
      <c r="O202" s="85"/>
      <c r="P202" s="85"/>
      <c r="Q202" s="85"/>
      <c r="R202" s="140"/>
      <c r="S202" s="137">
        <v>50.65797232491802</v>
      </c>
      <c r="T202" s="137">
        <v>3.6679220238095231</v>
      </c>
      <c r="U202" s="137">
        <v>0.03</v>
      </c>
      <c r="V202" s="85"/>
      <c r="W202" s="85"/>
      <c r="X202" s="85"/>
      <c r="Y202" s="85">
        <f t="shared" si="68"/>
        <v>24.2</v>
      </c>
      <c r="Z202" s="82">
        <f t="shared" si="69"/>
        <v>297.34999999999997</v>
      </c>
      <c r="AA202" s="85">
        <f t="shared" si="70"/>
        <v>30.9</v>
      </c>
      <c r="AB202" s="85">
        <f t="shared" si="71"/>
        <v>9.7799999999999994</v>
      </c>
      <c r="AC202" s="110">
        <f t="shared" si="72"/>
        <v>7.0036364906596926</v>
      </c>
      <c r="AD202" s="82">
        <f t="shared" si="73"/>
        <v>1.3964174201563671</v>
      </c>
      <c r="AE202" s="111">
        <f t="shared" si="74"/>
        <v>1.5</v>
      </c>
      <c r="AF202" s="82">
        <f t="shared" si="75"/>
        <v>0.63306492717257024</v>
      </c>
      <c r="AG202" s="111">
        <f t="shared" si="76"/>
        <v>3.6679220238095231</v>
      </c>
      <c r="AH202" s="111">
        <f t="shared" si="77"/>
        <v>0.03</v>
      </c>
      <c r="AI202" s="102">
        <f t="shared" ref="AI202" si="83">IF(Y202=" ", " ", IF(Y202&gt;0, SUM(AG202:AH202)))</f>
        <v>3.697922023809523</v>
      </c>
      <c r="AJ202" s="112">
        <f t="shared" si="79"/>
        <v>50.65797232491802</v>
      </c>
      <c r="AK202" s="113">
        <f t="shared" si="80"/>
        <v>50.024907397745451</v>
      </c>
      <c r="AL202" s="82"/>
      <c r="AM202" s="85"/>
      <c r="AN202" s="85"/>
      <c r="AO202" s="85"/>
      <c r="AP202" s="128" t="s">
        <v>1237</v>
      </c>
      <c r="AQ202" s="85"/>
      <c r="AR202" s="82"/>
      <c r="AS202" s="82">
        <f>IF(AS201&gt;100, 100, IF(AS201&lt;0, 0, AS201))</f>
        <v>100</v>
      </c>
      <c r="AT202" s="82">
        <f t="shared" ref="AT202:AW202" si="84">IF(AT201&gt;100, 100, IF(AT201&lt;0, 0, AT201))</f>
        <v>67.957845125698142</v>
      </c>
      <c r="AU202" s="82">
        <f t="shared" si="84"/>
        <v>80.613085124889096</v>
      </c>
      <c r="AV202" s="82">
        <f t="shared" si="84"/>
        <v>96.634586834768783</v>
      </c>
      <c r="AW202" s="82">
        <f t="shared" si="84"/>
        <v>21.472124899076515</v>
      </c>
      <c r="AX202" s="129">
        <f>AVERAGE(AS202:AW202)</f>
        <v>73.335528396886517</v>
      </c>
      <c r="AY202" s="84"/>
      <c r="AZ202" s="84"/>
      <c r="BA202" s="84" t="str">
        <f>IF(AX202&gt;65, "Acceptable; Ongoing Protection is Required", "Unacceptable; Immediate Restoration is Required")</f>
        <v>Acceptable; Ongoing Protection is Required</v>
      </c>
      <c r="BB202" s="82"/>
    </row>
    <row r="203" spans="1:54" ht="16" x14ac:dyDescent="0.2">
      <c r="A203" s="101" t="s">
        <v>307</v>
      </c>
      <c r="B203" s="102">
        <v>2022</v>
      </c>
      <c r="C203" s="132">
        <v>8</v>
      </c>
      <c r="D203" s="82">
        <v>30</v>
      </c>
      <c r="E203" s="85"/>
      <c r="F203" s="131">
        <v>1.5</v>
      </c>
      <c r="G203" s="131">
        <v>9.7799999999999994</v>
      </c>
      <c r="H203" s="85"/>
      <c r="I203" s="131">
        <v>24.2</v>
      </c>
      <c r="J203" s="134">
        <v>31.2</v>
      </c>
      <c r="K203" s="85"/>
      <c r="L203" s="85"/>
      <c r="M203" s="85"/>
      <c r="N203" s="137" t="s">
        <v>763</v>
      </c>
      <c r="O203" s="85"/>
      <c r="P203" s="85"/>
      <c r="Q203" s="85"/>
      <c r="R203" s="140"/>
      <c r="S203" s="137" t="s">
        <v>763</v>
      </c>
      <c r="T203" s="137" t="s">
        <v>763</v>
      </c>
      <c r="U203" s="137" t="s">
        <v>763</v>
      </c>
      <c r="V203" s="85"/>
      <c r="W203" s="85"/>
      <c r="X203" s="85"/>
      <c r="Y203" s="85">
        <f t="shared" si="68"/>
        <v>24.2</v>
      </c>
      <c r="Z203" s="82">
        <f t="shared" si="69"/>
        <v>297.34999999999997</v>
      </c>
      <c r="AA203" s="85">
        <f t="shared" si="70"/>
        <v>31.2</v>
      </c>
      <c r="AB203" s="85">
        <f t="shared" si="71"/>
        <v>9.7799999999999994</v>
      </c>
      <c r="AC203" s="110">
        <f t="shared" si="72"/>
        <v>6.9916122853145284</v>
      </c>
      <c r="AD203" s="82">
        <f t="shared" si="73"/>
        <v>1.3988189849346073</v>
      </c>
      <c r="AE203" s="111">
        <f t="shared" si="74"/>
        <v>1.5</v>
      </c>
      <c r="AF203" s="82" t="str">
        <f t="shared" si="75"/>
        <v>NS</v>
      </c>
      <c r="AG203" s="111" t="str">
        <f t="shared" si="76"/>
        <v>NS</v>
      </c>
      <c r="AH203" s="111" t="str">
        <f t="shared" si="77"/>
        <v>NS</v>
      </c>
      <c r="AI203" s="82"/>
      <c r="AJ203" s="112" t="str">
        <f t="shared" si="79"/>
        <v>NS</v>
      </c>
      <c r="AK203" s="113" t="e">
        <f t="shared" si="80"/>
        <v>#VALUE!</v>
      </c>
      <c r="AL203" s="85"/>
      <c r="AM203" s="85"/>
      <c r="AN203" s="85"/>
      <c r="AO203" s="85"/>
      <c r="AP203" s="85"/>
      <c r="AQ203" s="85"/>
      <c r="AR203" s="85"/>
      <c r="AS203" s="85"/>
      <c r="AT203" s="85"/>
      <c r="AU203" s="85"/>
      <c r="AV203" s="85"/>
      <c r="AW203" s="126" t="s">
        <v>1238</v>
      </c>
      <c r="AX203" s="126">
        <f>AVERAGE(AS202:AW202)</f>
        <v>73.335528396886517</v>
      </c>
      <c r="AY203" s="85"/>
      <c r="AZ203" s="85"/>
      <c r="BA203" s="82"/>
      <c r="BB203" s="82"/>
    </row>
    <row r="204" spans="1:54" ht="16" x14ac:dyDescent="0.2">
      <c r="A204" s="101"/>
      <c r="B204" s="102"/>
      <c r="C204" s="132"/>
      <c r="D204" s="82"/>
      <c r="E204" s="85"/>
      <c r="F204" s="144"/>
      <c r="G204" s="144"/>
      <c r="H204" s="85"/>
      <c r="I204" s="144"/>
      <c r="J204" s="145"/>
      <c r="K204" s="85"/>
      <c r="L204" s="85"/>
      <c r="M204" s="85"/>
      <c r="N204" s="146"/>
      <c r="O204" s="85"/>
      <c r="P204" s="85"/>
      <c r="Q204" s="85"/>
      <c r="R204" s="140"/>
      <c r="S204" s="146"/>
      <c r="T204" s="146"/>
      <c r="U204" s="146"/>
      <c r="V204" s="85"/>
      <c r="W204" s="85"/>
      <c r="X204" s="85"/>
      <c r="Y204" s="85"/>
      <c r="Z204" s="82"/>
      <c r="AA204" s="85"/>
      <c r="AB204" s="85"/>
      <c r="AC204" s="110"/>
      <c r="AD204" s="82"/>
      <c r="AE204" s="111"/>
      <c r="AF204" s="82"/>
      <c r="AG204" s="111"/>
      <c r="AH204" s="111"/>
      <c r="AI204" s="82"/>
      <c r="AJ204" s="112"/>
      <c r="AK204" s="113"/>
      <c r="AL204" s="85"/>
      <c r="AM204" s="82"/>
      <c r="AN204" s="82"/>
      <c r="AO204" s="82"/>
      <c r="AP204" s="85"/>
      <c r="AQ204" s="82"/>
      <c r="AR204" s="82"/>
      <c r="AS204" s="115"/>
      <c r="AT204" s="120"/>
      <c r="AU204" s="115"/>
      <c r="AV204" s="115"/>
      <c r="AW204" s="115"/>
      <c r="AX204" s="82"/>
      <c r="AY204" s="82"/>
      <c r="AZ204" s="82"/>
      <c r="BA204" s="82"/>
      <c r="BB204" s="82"/>
    </row>
    <row r="205" spans="1:54" ht="16" x14ac:dyDescent="0.2">
      <c r="A205" s="101"/>
      <c r="B205" s="102"/>
      <c r="C205" s="132"/>
      <c r="D205" s="82"/>
      <c r="E205" s="85"/>
      <c r="F205" s="144"/>
      <c r="G205" s="144"/>
      <c r="H205" s="85"/>
      <c r="I205" s="144"/>
      <c r="J205" s="145"/>
      <c r="K205" s="85"/>
      <c r="L205" s="85"/>
      <c r="M205" s="85"/>
      <c r="N205" s="146"/>
      <c r="O205" s="85"/>
      <c r="P205" s="85"/>
      <c r="Q205" s="85"/>
      <c r="R205" s="140"/>
      <c r="S205" s="146"/>
      <c r="T205" s="146"/>
      <c r="U205" s="146"/>
      <c r="V205" s="85"/>
      <c r="W205" s="85"/>
      <c r="X205" s="85"/>
      <c r="Y205" s="85"/>
      <c r="Z205" s="82"/>
      <c r="AA205" s="85"/>
      <c r="AB205" s="85"/>
      <c r="AC205" s="110"/>
      <c r="AD205" s="82"/>
      <c r="AE205" s="111"/>
      <c r="AF205" s="82"/>
      <c r="AG205" s="111"/>
      <c r="AH205" s="111"/>
      <c r="AI205" s="82"/>
      <c r="AJ205" s="112"/>
      <c r="AK205" s="113"/>
      <c r="AL205" s="85"/>
      <c r="AM205" s="82"/>
      <c r="AN205" s="82"/>
      <c r="AO205" s="82"/>
      <c r="AP205" s="85"/>
      <c r="AQ205" s="82"/>
      <c r="AR205" s="82"/>
      <c r="AS205" s="115"/>
      <c r="AT205" s="120"/>
      <c r="AU205" s="115"/>
      <c r="AV205" s="115"/>
      <c r="AW205" s="115"/>
      <c r="AX205" s="82"/>
      <c r="AY205" s="82"/>
      <c r="AZ205" s="82"/>
      <c r="BA205" s="82"/>
      <c r="BB205" s="82"/>
    </row>
    <row r="206" spans="1:54" ht="16" x14ac:dyDescent="0.2">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4">
        <f>_xlfn.AGGREGATE(1, 6,AD192:AD203)</f>
        <v>1.2417370090241373</v>
      </c>
      <c r="AE206" s="84">
        <f>_xlfn.AGGREGATE(1, 6,AE192:AE203)</f>
        <v>1.79125</v>
      </c>
      <c r="AF206" s="84">
        <f>_xlfn.AGGREGATE(1, 6,AF192:AF203)</f>
        <v>1.5626767432412891</v>
      </c>
      <c r="AG206" s="82"/>
      <c r="AH206" s="82"/>
      <c r="AI206" s="84">
        <f>_xlfn.AGGREGATE(1, 6,AI192:AI203)</f>
        <v>3.1240522210744421</v>
      </c>
      <c r="AJ206" s="82"/>
      <c r="AK206" s="84">
        <f>_xlfn.AGGREGATE(1, 6,AK192:AK203)</f>
        <v>36.482690111070028</v>
      </c>
      <c r="AL206" s="82"/>
      <c r="AM206" s="82"/>
      <c r="AN206" s="82"/>
      <c r="AO206" s="82"/>
      <c r="AP206" s="82"/>
      <c r="AQ206" s="82"/>
      <c r="AR206" s="82"/>
      <c r="AS206" s="82"/>
      <c r="AT206" s="82"/>
      <c r="AU206" s="82"/>
      <c r="AV206" s="82"/>
      <c r="AW206" s="82"/>
      <c r="AX206" s="82"/>
      <c r="AY206" s="82"/>
      <c r="AZ206" s="82"/>
      <c r="BA206" s="82"/>
      <c r="BB206" s="82"/>
    </row>
    <row r="207" spans="1:54"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126" t="s">
        <v>1238</v>
      </c>
      <c r="AD207" s="126">
        <f>AVERAGE(AD192:AD203)</f>
        <v>1.2417370090241373</v>
      </c>
      <c r="AE207" s="126">
        <f>AVERAGE(AE191:AE203)</f>
        <v>1.79125</v>
      </c>
      <c r="AF207" s="126">
        <f>AVERAGE(AF191:AF203)</f>
        <v>1.5626767432412891</v>
      </c>
      <c r="AG207" s="126"/>
      <c r="AH207" s="126"/>
      <c r="AI207" s="126">
        <f>AVERAGE(AI191:AI203)</f>
        <v>3.1240522210744421</v>
      </c>
      <c r="AJ207" s="126"/>
      <c r="AK207" s="127" t="e">
        <f>AVERAGE(AK191:AK203)</f>
        <v>#VALUE!</v>
      </c>
      <c r="AL207" s="82"/>
      <c r="AM207" s="82"/>
      <c r="AN207" s="82"/>
      <c r="AO207" s="82"/>
      <c r="AP207" s="82"/>
      <c r="AQ207" s="82"/>
      <c r="AR207" s="82"/>
      <c r="AS207" s="82"/>
      <c r="AT207" s="82"/>
      <c r="AU207" s="82"/>
      <c r="AV207" s="82"/>
      <c r="AW207" s="82"/>
      <c r="AX207" s="82"/>
      <c r="AY207" s="82"/>
      <c r="AZ207" s="82"/>
      <c r="BA207" s="82"/>
      <c r="BB207" s="82"/>
    </row>
    <row r="214" spans="1:9" ht="16" x14ac:dyDescent="0.2">
      <c r="A214" s="15"/>
      <c r="B214" s="15"/>
      <c r="C214" s="15"/>
      <c r="D214" s="15"/>
      <c r="E214" s="15" t="s">
        <v>1235</v>
      </c>
      <c r="F214" s="15"/>
      <c r="G214" s="15"/>
      <c r="H214" s="15"/>
      <c r="I214" s="15"/>
    </row>
    <row r="215" spans="1:9" ht="16" x14ac:dyDescent="0.2">
      <c r="A215" s="15" t="s">
        <v>1251</v>
      </c>
      <c r="B215" s="15"/>
      <c r="C215" s="15"/>
      <c r="D215" s="15"/>
      <c r="E215" s="15" t="s">
        <v>1</v>
      </c>
      <c r="F215" s="15" t="s">
        <v>1252</v>
      </c>
      <c r="G215" s="15" t="s">
        <v>91</v>
      </c>
      <c r="H215" s="15" t="s">
        <v>730</v>
      </c>
      <c r="I215" s="15" t="s">
        <v>4</v>
      </c>
    </row>
    <row r="216" spans="1:9" ht="16" x14ac:dyDescent="0.2">
      <c r="A216" s="15"/>
      <c r="B216">
        <v>2018</v>
      </c>
      <c r="C216" s="234">
        <f>AX30</f>
        <v>59.370188414694667</v>
      </c>
      <c r="D216" s="15"/>
      <c r="E216" s="15"/>
      <c r="F216" s="15"/>
      <c r="G216" s="15"/>
      <c r="H216" s="15"/>
      <c r="I216" s="15"/>
    </row>
    <row r="217" spans="1:9" ht="16" x14ac:dyDescent="0.2">
      <c r="A217" s="15"/>
      <c r="B217">
        <v>2019</v>
      </c>
      <c r="C217" s="234">
        <f>AX69</f>
        <v>66.269889382483655</v>
      </c>
      <c r="D217" s="15"/>
      <c r="E217" s="15"/>
      <c r="F217" s="15"/>
      <c r="G217" s="15"/>
      <c r="H217" s="15"/>
      <c r="I217" s="15"/>
    </row>
    <row r="218" spans="1:9" ht="16" x14ac:dyDescent="0.2">
      <c r="A218" s="15"/>
      <c r="B218" s="15">
        <v>2020</v>
      </c>
      <c r="C218" s="228">
        <f>AX111</f>
        <v>60.050976458496379</v>
      </c>
      <c r="D218" s="15"/>
      <c r="E218" s="15"/>
      <c r="F218" s="15"/>
      <c r="G218" s="15"/>
      <c r="H218" s="15"/>
      <c r="I218" s="15"/>
    </row>
    <row r="219" spans="1:9" ht="16" x14ac:dyDescent="0.2">
      <c r="A219" s="15"/>
      <c r="B219" s="15">
        <v>2021</v>
      </c>
      <c r="C219" s="228">
        <f>AX150</f>
        <v>65.274054808630325</v>
      </c>
      <c r="D219" s="15"/>
      <c r="E219" s="15"/>
      <c r="F219" s="15"/>
      <c r="G219" s="15"/>
      <c r="H219" s="15"/>
      <c r="I219" s="15"/>
    </row>
    <row r="220" spans="1:9" ht="16" x14ac:dyDescent="0.2">
      <c r="A220" s="15"/>
      <c r="B220" s="15">
        <v>2022</v>
      </c>
      <c r="C220" s="228">
        <f>AX202</f>
        <v>73.335528396886517</v>
      </c>
      <c r="D220" s="15"/>
      <c r="E220" s="15"/>
      <c r="F220" s="15"/>
      <c r="G220" s="15"/>
      <c r="H220" s="15"/>
      <c r="I220" s="15"/>
    </row>
    <row r="221" spans="1:9" ht="16" x14ac:dyDescent="0.2">
      <c r="A221" s="28" t="s">
        <v>1254</v>
      </c>
      <c r="B221" s="28"/>
      <c r="C221" s="230">
        <f>AVERAGE(C216:C220)</f>
        <v>64.86012749223832</v>
      </c>
      <c r="D221" s="28"/>
      <c r="E221" s="28" t="str">
        <f>IF(C221&gt;65,"Acceptable;requires ongoing protection","Unacceptable; requires immediate restoration")</f>
        <v>Unacceptable; requires immediate restoration</v>
      </c>
      <c r="F221" s="28">
        <v>5</v>
      </c>
      <c r="G221" s="231" t="s">
        <v>102</v>
      </c>
      <c r="H221" s="15"/>
      <c r="I221" s="15"/>
    </row>
    <row r="222" spans="1:9" ht="16" x14ac:dyDescent="0.2">
      <c r="B222" s="229" t="s">
        <v>1238</v>
      </c>
      <c r="C222" s="327">
        <f>AVERAGE(C216:C220)</f>
        <v>64.86012749223832</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21" priority="5">
      <formula>_xlfn.NUMBERVALUE($Y18)&gt;0</formula>
    </cfRule>
  </conditionalFormatting>
  <conditionalFormatting sqref="A57:AB57 AE57:AK58 W58:AB58">
    <cfRule type="expression" dxfId="120" priority="11">
      <formula>_xlfn.NUMBERVALUE($Y57)&gt;0</formula>
    </cfRule>
  </conditionalFormatting>
  <conditionalFormatting sqref="A97:AB97 AE97:AK98 W98:AB98 V101:AK114 C109:E114 H109:H114 K109:M114 O109:Q114 A115:AK116 A136:AB136 AE136:AK137 W137:AB137 V140:AK153 C148:E153 H148:H153 K148:M153 O148:Q153 A154:AK155 A188:AB188 AE188:AK189 W189:AB189 V192:AK205 C200:E205 H200:H205 K200:M205 O200:Q205 A206:AK207">
    <cfRule type="expression" dxfId="119" priority="20">
      <formula>_xlfn.NUMBERVALUE($Y97)&gt;0</formula>
    </cfRule>
  </conditionalFormatting>
  <conditionalFormatting sqref="V22:AK33">
    <cfRule type="expression" dxfId="118" priority="1">
      <formula>_xlfn.NUMBERVALUE($Y22)&gt;0</formula>
    </cfRule>
  </conditionalFormatting>
  <conditionalFormatting sqref="V61:AK72">
    <cfRule type="expression" dxfId="117" priority="6">
      <formula>_xlfn.NUMBERVALUE($Y61)&gt;0</formula>
    </cfRule>
  </conditionalFormatting>
  <conditionalFormatting sqref="AC35:AK37">
    <cfRule type="expression" dxfId="116" priority="3">
      <formula>_xlfn.NUMBERVALUE($Y35)&gt;0</formula>
    </cfRule>
  </conditionalFormatting>
  <conditionalFormatting sqref="AC74:AK76">
    <cfRule type="expression" dxfId="115" priority="9">
      <formula>_xlfn.NUMBERVALUE($Y74)&gt;0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5612-F28A-497E-80D3-99BB8FD0B125}">
  <dimension ref="A1:BE207"/>
  <sheetViews>
    <sheetView topLeftCell="A184" workbookViewId="0">
      <selection activeCell="C206" sqref="C206"/>
    </sheetView>
  </sheetViews>
  <sheetFormatPr baseColWidth="10" defaultColWidth="8.83203125" defaultRowHeight="15" x14ac:dyDescent="0.2"/>
  <cols>
    <col min="5" max="5" width="11.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309</v>
      </c>
      <c r="C4" t="s">
        <v>757</v>
      </c>
      <c r="E4" s="167">
        <v>43297</v>
      </c>
      <c r="F4" t="s">
        <v>777</v>
      </c>
      <c r="G4" t="s">
        <v>790</v>
      </c>
      <c r="H4">
        <v>3</v>
      </c>
      <c r="I4" t="s">
        <v>760</v>
      </c>
      <c r="J4" s="326">
        <v>0.42986111111111108</v>
      </c>
      <c r="K4">
        <v>1</v>
      </c>
      <c r="L4">
        <v>1</v>
      </c>
      <c r="M4" t="s">
        <v>757</v>
      </c>
      <c r="N4" t="s">
        <v>774</v>
      </c>
      <c r="O4" s="131">
        <v>25.5</v>
      </c>
      <c r="P4" s="131">
        <v>8.35</v>
      </c>
      <c r="Q4" s="68">
        <v>1.1000000000000001</v>
      </c>
      <c r="R4" s="68">
        <v>1.1000000000000001</v>
      </c>
      <c r="S4" s="131">
        <v>1.1000000000000001</v>
      </c>
      <c r="T4" s="68">
        <v>1.1000000000000001</v>
      </c>
      <c r="U4" s="76">
        <v>1</v>
      </c>
      <c r="V4" s="68">
        <v>0.15</v>
      </c>
      <c r="W4" s="77">
        <v>0.33124999999999999</v>
      </c>
      <c r="X4" s="68">
        <v>24.4</v>
      </c>
      <c r="Y4" s="68">
        <v>7.6</v>
      </c>
      <c r="Z4" s="320">
        <v>6.3669385413255215</v>
      </c>
      <c r="AA4" s="321">
        <v>0.91800000000000004</v>
      </c>
      <c r="AB4" s="226">
        <v>31</v>
      </c>
      <c r="AC4" s="204">
        <v>47.9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309</v>
      </c>
      <c r="C5" t="s">
        <v>764</v>
      </c>
      <c r="E5" s="167">
        <v>43297</v>
      </c>
      <c r="F5" t="s">
        <v>777</v>
      </c>
      <c r="G5" t="s">
        <v>790</v>
      </c>
      <c r="H5">
        <v>3</v>
      </c>
      <c r="I5" t="s">
        <v>760</v>
      </c>
      <c r="J5" s="326">
        <v>0.42986111111111108</v>
      </c>
      <c r="K5">
        <v>1</v>
      </c>
      <c r="L5">
        <v>1</v>
      </c>
      <c r="M5" t="s">
        <v>757</v>
      </c>
      <c r="N5" t="s">
        <v>774</v>
      </c>
      <c r="O5" s="131">
        <v>25.5</v>
      </c>
      <c r="P5" s="131">
        <v>8.35</v>
      </c>
      <c r="Q5" s="68">
        <v>1.1000000000000001</v>
      </c>
      <c r="R5" s="68">
        <v>1.1000000000000001</v>
      </c>
      <c r="S5" s="131">
        <v>1.1000000000000001</v>
      </c>
      <c r="T5" s="68">
        <v>1.1000000000000001</v>
      </c>
      <c r="U5" s="76">
        <v>1</v>
      </c>
      <c r="V5" s="68">
        <v>0.55000000000000004</v>
      </c>
      <c r="W5" s="77">
        <v>0.33263888888888887</v>
      </c>
      <c r="X5" s="68">
        <v>24.3</v>
      </c>
      <c r="Y5" s="68">
        <v>7.55</v>
      </c>
      <c r="Z5" s="320">
        <v>6.3098051515942384</v>
      </c>
      <c r="AA5" s="321">
        <v>0.90100000000000002</v>
      </c>
      <c r="AB5" s="226">
        <v>31.4</v>
      </c>
      <c r="AC5" s="204">
        <v>48.4</v>
      </c>
      <c r="AD5" s="72">
        <v>0.32123287671232875</v>
      </c>
      <c r="AE5" s="72">
        <v>0.52147108843537415</v>
      </c>
      <c r="AF5" s="72">
        <v>0.19178532311062432</v>
      </c>
      <c r="AG5" s="137">
        <v>0.7132564115459985</v>
      </c>
      <c r="AH5" s="75">
        <v>12.61594001702543</v>
      </c>
      <c r="AI5" s="75">
        <v>13.329196428571429</v>
      </c>
      <c r="AJ5" s="72">
        <v>60.635214169662532</v>
      </c>
      <c r="AK5" s="72">
        <v>7.1128013711427487</v>
      </c>
      <c r="AL5" s="72">
        <v>8.5248007087144106</v>
      </c>
      <c r="AM5" s="322">
        <v>19.728741388168178</v>
      </c>
      <c r="AN5" s="323">
        <v>20.441997799714176</v>
      </c>
      <c r="AO5" s="137">
        <v>2.3927088607594937</v>
      </c>
      <c r="AP5" s="137">
        <v>1.9701178059071729</v>
      </c>
      <c r="AQ5" s="72">
        <v>0.54843087832036119</v>
      </c>
      <c r="AR5" s="72">
        <v>4.3628266666666669</v>
      </c>
      <c r="AV5" s="69"/>
      <c r="AX5" s="322"/>
      <c r="AY5" s="322"/>
    </row>
    <row r="6" spans="1:53" x14ac:dyDescent="0.2">
      <c r="A6" t="s">
        <v>756</v>
      </c>
      <c r="B6" t="s">
        <v>309</v>
      </c>
      <c r="C6" t="s">
        <v>765</v>
      </c>
      <c r="E6" s="167">
        <v>43297</v>
      </c>
      <c r="F6" t="s">
        <v>777</v>
      </c>
      <c r="G6" t="s">
        <v>790</v>
      </c>
      <c r="H6">
        <v>3</v>
      </c>
      <c r="I6" t="s">
        <v>760</v>
      </c>
      <c r="J6" s="326">
        <v>0.42986111111111108</v>
      </c>
      <c r="K6">
        <v>1</v>
      </c>
      <c r="L6">
        <v>1</v>
      </c>
      <c r="M6" t="s">
        <v>757</v>
      </c>
      <c r="N6" t="s">
        <v>774</v>
      </c>
      <c r="O6" s="131">
        <v>25.5</v>
      </c>
      <c r="P6" s="131">
        <v>8.35</v>
      </c>
      <c r="Q6" s="68">
        <v>1.1000000000000001</v>
      </c>
      <c r="R6" s="68">
        <v>1.1000000000000001</v>
      </c>
      <c r="S6" s="131">
        <v>1.1000000000000001</v>
      </c>
      <c r="T6" s="68">
        <v>1.1000000000000001</v>
      </c>
      <c r="U6" s="76">
        <v>1</v>
      </c>
      <c r="V6" s="68" t="s">
        <v>761</v>
      </c>
      <c r="W6" s="77" t="s">
        <v>761</v>
      </c>
      <c r="X6" s="68" t="s">
        <v>761</v>
      </c>
      <c r="Y6" s="68" t="s">
        <v>761</v>
      </c>
      <c r="Z6" s="320" t="s">
        <v>761</v>
      </c>
      <c r="AA6" s="321" t="s">
        <v>761</v>
      </c>
      <c r="AB6" s="205" t="s">
        <v>763</v>
      </c>
      <c r="AC6" s="68" t="s">
        <v>763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309</v>
      </c>
      <c r="C7" t="s">
        <v>757</v>
      </c>
      <c r="E7" s="167">
        <v>43312</v>
      </c>
      <c r="F7" t="s">
        <v>777</v>
      </c>
      <c r="G7" t="s">
        <v>790</v>
      </c>
      <c r="H7">
        <v>1</v>
      </c>
      <c r="I7" t="s">
        <v>760</v>
      </c>
      <c r="J7" s="326">
        <v>0.4381944444444445</v>
      </c>
      <c r="K7">
        <v>2</v>
      </c>
      <c r="L7">
        <v>1</v>
      </c>
      <c r="M7" t="s">
        <v>812</v>
      </c>
      <c r="N7" t="s">
        <v>817</v>
      </c>
      <c r="O7" s="131">
        <v>24.3</v>
      </c>
      <c r="P7" s="131">
        <v>8.6999999999999993</v>
      </c>
      <c r="Q7" s="68">
        <v>1.85</v>
      </c>
      <c r="R7" s="68">
        <v>1.85</v>
      </c>
      <c r="S7" s="131">
        <v>1.85</v>
      </c>
      <c r="T7" s="68">
        <v>1.85</v>
      </c>
      <c r="U7" s="76">
        <v>1</v>
      </c>
      <c r="V7" s="68">
        <v>0.15</v>
      </c>
      <c r="W7" s="77">
        <v>0.31458333333333333</v>
      </c>
      <c r="X7" s="68">
        <v>25.5</v>
      </c>
      <c r="Y7" s="68">
        <v>6.8</v>
      </c>
      <c r="Z7" s="320">
        <v>5.7046263424403296</v>
      </c>
      <c r="AA7" s="321">
        <v>0.84099999999999997</v>
      </c>
      <c r="AB7" s="205">
        <v>31</v>
      </c>
      <c r="AC7" s="171">
        <v>48.1</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309</v>
      </c>
      <c r="C8" t="s">
        <v>764</v>
      </c>
      <c r="E8" s="167">
        <v>43312</v>
      </c>
      <c r="F8" t="s">
        <v>777</v>
      </c>
      <c r="G8" t="s">
        <v>790</v>
      </c>
      <c r="H8">
        <v>1</v>
      </c>
      <c r="I8" t="s">
        <v>760</v>
      </c>
      <c r="J8" s="326">
        <v>0.4381944444444445</v>
      </c>
      <c r="K8">
        <v>2</v>
      </c>
      <c r="L8">
        <v>1</v>
      </c>
      <c r="M8" t="s">
        <v>812</v>
      </c>
      <c r="N8" t="s">
        <v>817</v>
      </c>
      <c r="O8" s="131">
        <v>24.3</v>
      </c>
      <c r="P8" s="131">
        <v>8.6999999999999993</v>
      </c>
      <c r="Q8" s="68">
        <v>1.85</v>
      </c>
      <c r="R8" s="68">
        <v>1.85</v>
      </c>
      <c r="S8" s="131">
        <v>1.85</v>
      </c>
      <c r="T8" s="68">
        <v>1.85</v>
      </c>
      <c r="U8" s="76">
        <v>1</v>
      </c>
      <c r="V8" s="68">
        <v>0.92</v>
      </c>
      <c r="W8" s="77">
        <v>0.31597222222222221</v>
      </c>
      <c r="X8" s="68">
        <v>25.5</v>
      </c>
      <c r="Y8" s="68">
        <v>6.7</v>
      </c>
      <c r="Z8" s="320">
        <v>5.6175509881232255</v>
      </c>
      <c r="AA8" s="321">
        <v>0.81299999999999994</v>
      </c>
      <c r="AB8" s="205">
        <v>31.1</v>
      </c>
      <c r="AC8" s="171">
        <v>48.1</v>
      </c>
      <c r="AD8" s="72">
        <v>0.70864784847603002</v>
      </c>
      <c r="AE8" s="72">
        <v>2.5000000000000001E-2</v>
      </c>
      <c r="AF8" s="72">
        <v>2.5000000000000001E-2</v>
      </c>
      <c r="AG8" s="137">
        <v>0.05</v>
      </c>
      <c r="AH8" s="75">
        <v>14.157704081632652</v>
      </c>
      <c r="AI8" s="75">
        <v>14.207704081632652</v>
      </c>
      <c r="AJ8" s="72">
        <v>38.925885301820735</v>
      </c>
      <c r="AK8" s="72">
        <v>5.1612544540603444</v>
      </c>
      <c r="AL8" s="72">
        <v>7.541942690153137</v>
      </c>
      <c r="AM8" s="322">
        <v>19.318958535692996</v>
      </c>
      <c r="AN8" s="323">
        <v>19.368958535692997</v>
      </c>
      <c r="AO8" s="137">
        <v>2.6011645569620248</v>
      </c>
      <c r="AP8" s="137">
        <v>2.5635821097046412</v>
      </c>
      <c r="AQ8" s="72">
        <v>0.50363836308757803</v>
      </c>
      <c r="AR8" s="72">
        <v>5.1647466666666659</v>
      </c>
      <c r="AV8" s="324"/>
      <c r="AW8" s="325"/>
      <c r="AX8" s="204"/>
      <c r="AY8" s="204"/>
      <c r="AZ8" s="204"/>
      <c r="BA8" s="204"/>
    </row>
    <row r="9" spans="1:53" x14ac:dyDescent="0.2">
      <c r="A9" t="s">
        <v>756</v>
      </c>
      <c r="B9" t="s">
        <v>309</v>
      </c>
      <c r="C9" t="s">
        <v>765</v>
      </c>
      <c r="E9" s="167">
        <v>43312</v>
      </c>
      <c r="F9" t="s">
        <v>777</v>
      </c>
      <c r="G9" t="s">
        <v>790</v>
      </c>
      <c r="H9">
        <v>1</v>
      </c>
      <c r="I9" t="s">
        <v>760</v>
      </c>
      <c r="J9" s="326">
        <v>0.4381944444444445</v>
      </c>
      <c r="K9">
        <v>2</v>
      </c>
      <c r="L9">
        <v>1</v>
      </c>
      <c r="M9" t="s">
        <v>812</v>
      </c>
      <c r="N9" t="s">
        <v>817</v>
      </c>
      <c r="O9" s="131">
        <v>24.3</v>
      </c>
      <c r="P9" s="131">
        <v>8.6999999999999993</v>
      </c>
      <c r="Q9" s="68">
        <v>1.85</v>
      </c>
      <c r="R9" s="68">
        <v>1.85</v>
      </c>
      <c r="S9" s="131">
        <v>1.85</v>
      </c>
      <c r="T9" s="68">
        <v>1.85</v>
      </c>
      <c r="U9" s="76">
        <v>1</v>
      </c>
      <c r="V9" s="68">
        <v>1.35</v>
      </c>
      <c r="W9" s="77">
        <v>0.31736111111111115</v>
      </c>
      <c r="X9" s="68">
        <v>25.5</v>
      </c>
      <c r="Y9" s="68">
        <v>6.68</v>
      </c>
      <c r="Z9" s="320">
        <v>5.6007821792034544</v>
      </c>
      <c r="AA9" s="321">
        <v>0.82299999999999995</v>
      </c>
      <c r="AB9" s="205">
        <v>31.1</v>
      </c>
      <c r="AC9" s="171">
        <v>48.1</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309</v>
      </c>
      <c r="C10" t="s">
        <v>757</v>
      </c>
      <c r="E10" s="167">
        <v>43326</v>
      </c>
      <c r="F10" t="s">
        <v>777</v>
      </c>
      <c r="G10" t="s">
        <v>790</v>
      </c>
      <c r="H10">
        <v>5</v>
      </c>
      <c r="I10" t="s">
        <v>760</v>
      </c>
      <c r="J10" s="326">
        <v>0.41388888888888892</v>
      </c>
      <c r="K10">
        <v>2</v>
      </c>
      <c r="L10">
        <v>3</v>
      </c>
      <c r="M10" t="s">
        <v>757</v>
      </c>
      <c r="N10" t="s">
        <v>774</v>
      </c>
      <c r="O10" s="131">
        <v>24.8</v>
      </c>
      <c r="P10" s="131">
        <v>7.38</v>
      </c>
      <c r="Q10" s="68">
        <v>1.5</v>
      </c>
      <c r="R10" s="68">
        <v>1.5</v>
      </c>
      <c r="S10" s="131">
        <v>1.5</v>
      </c>
      <c r="T10" s="68">
        <v>1.5</v>
      </c>
      <c r="U10" s="76">
        <v>1</v>
      </c>
      <c r="V10" s="68">
        <v>0.15</v>
      </c>
      <c r="W10" s="77">
        <v>0.31388888888888888</v>
      </c>
      <c r="X10" s="68">
        <v>25.2</v>
      </c>
      <c r="Y10" s="68">
        <v>8.0500000000000007</v>
      </c>
      <c r="Z10" s="320">
        <v>6.7891821635654654</v>
      </c>
      <c r="AA10" s="321">
        <v>0.93200000000000005</v>
      </c>
      <c r="AB10" s="226">
        <v>30</v>
      </c>
      <c r="AC10" s="216">
        <v>46.5</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309</v>
      </c>
      <c r="C11" t="s">
        <v>764</v>
      </c>
      <c r="E11" s="167">
        <v>43326</v>
      </c>
      <c r="F11" t="s">
        <v>777</v>
      </c>
      <c r="G11" t="s">
        <v>790</v>
      </c>
      <c r="H11">
        <v>5</v>
      </c>
      <c r="I11" t="s">
        <v>760</v>
      </c>
      <c r="J11" s="326">
        <v>0.41388888888888892</v>
      </c>
      <c r="K11">
        <v>2</v>
      </c>
      <c r="L11">
        <v>3</v>
      </c>
      <c r="M11" t="s">
        <v>757</v>
      </c>
      <c r="N11" t="s">
        <v>774</v>
      </c>
      <c r="O11" s="131">
        <v>24.8</v>
      </c>
      <c r="P11" s="131">
        <v>7.38</v>
      </c>
      <c r="Q11" s="68">
        <v>1.5</v>
      </c>
      <c r="R11" s="68">
        <v>1.5</v>
      </c>
      <c r="S11" s="131">
        <v>1.5</v>
      </c>
      <c r="T11" s="68">
        <v>1.5</v>
      </c>
      <c r="U11" s="76">
        <v>1</v>
      </c>
      <c r="V11" s="68">
        <v>0.75</v>
      </c>
      <c r="W11" s="77">
        <v>0.31597222222222221</v>
      </c>
      <c r="X11" s="68">
        <v>25.2</v>
      </c>
      <c r="Y11" s="68">
        <v>8.02</v>
      </c>
      <c r="Z11" s="320">
        <v>6.7638808635770218</v>
      </c>
      <c r="AA11" s="321">
        <v>0.92852670807453408</v>
      </c>
      <c r="AB11" s="226">
        <v>30</v>
      </c>
      <c r="AC11" s="216">
        <v>46.6</v>
      </c>
      <c r="AD11" s="72">
        <v>0.82670481585421807</v>
      </c>
      <c r="AE11" s="72">
        <v>0.93340548506689336</v>
      </c>
      <c r="AF11" s="72">
        <v>0.31188389923329685</v>
      </c>
      <c r="AG11" s="137">
        <v>1.2452893843001902</v>
      </c>
      <c r="AH11" s="75">
        <v>23.62568000345491</v>
      </c>
      <c r="AI11" s="75">
        <v>24.8709693877551</v>
      </c>
      <c r="AJ11" s="72">
        <v>65.868764502463108</v>
      </c>
      <c r="AK11" s="72">
        <v>8.1200899377931108</v>
      </c>
      <c r="AL11" s="72">
        <v>8.1118269633802864</v>
      </c>
      <c r="AM11" s="322">
        <v>31.745769941248021</v>
      </c>
      <c r="AN11" s="323">
        <v>32.991059325548207</v>
      </c>
      <c r="AO11" s="137">
        <v>2.9818227848101264</v>
      </c>
      <c r="AP11" s="137">
        <v>4.6602838818565395</v>
      </c>
      <c r="AQ11" s="72">
        <v>0.3901833505957511</v>
      </c>
      <c r="AR11" s="72">
        <v>7.6421066666666659</v>
      </c>
      <c r="AV11" s="69"/>
      <c r="AX11" s="322"/>
      <c r="AY11" s="322"/>
    </row>
    <row r="12" spans="1:53" x14ac:dyDescent="0.2">
      <c r="A12" t="s">
        <v>756</v>
      </c>
      <c r="B12" t="s">
        <v>309</v>
      </c>
      <c r="C12" t="s">
        <v>765</v>
      </c>
      <c r="E12" s="167">
        <v>43326</v>
      </c>
      <c r="F12" t="s">
        <v>777</v>
      </c>
      <c r="G12" t="s">
        <v>790</v>
      </c>
      <c r="H12">
        <v>5</v>
      </c>
      <c r="I12" t="s">
        <v>760</v>
      </c>
      <c r="J12" s="326">
        <v>0.41388888888888892</v>
      </c>
      <c r="K12">
        <v>2</v>
      </c>
      <c r="L12">
        <v>3</v>
      </c>
      <c r="M12" t="s">
        <v>757</v>
      </c>
      <c r="N12" t="s">
        <v>774</v>
      </c>
      <c r="O12" s="131">
        <v>24.8</v>
      </c>
      <c r="P12" s="131">
        <v>7.38</v>
      </c>
      <c r="Q12" s="68">
        <v>1.5</v>
      </c>
      <c r="R12" s="68">
        <v>1.5</v>
      </c>
      <c r="S12" s="131">
        <v>1.5</v>
      </c>
      <c r="T12" s="68">
        <v>1.5</v>
      </c>
      <c r="U12" s="76">
        <v>1</v>
      </c>
      <c r="V12" s="68">
        <v>1</v>
      </c>
      <c r="W12" s="77">
        <v>0.31736111111111115</v>
      </c>
      <c r="X12" s="68">
        <v>25.2</v>
      </c>
      <c r="Y12" s="68">
        <v>8.01</v>
      </c>
      <c r="Z12" s="320">
        <v>6.7554470969142075</v>
      </c>
      <c r="AA12" s="321">
        <v>0.92736894409937876</v>
      </c>
      <c r="AB12" s="226">
        <v>30</v>
      </c>
      <c r="AC12" s="216">
        <v>46.6</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309</v>
      </c>
      <c r="C13" t="s">
        <v>757</v>
      </c>
      <c r="E13" s="167">
        <v>43340</v>
      </c>
      <c r="F13" t="s">
        <v>777</v>
      </c>
      <c r="G13" t="s">
        <v>838</v>
      </c>
      <c r="H13">
        <v>4</v>
      </c>
      <c r="I13" t="s">
        <v>760</v>
      </c>
      <c r="J13" s="326">
        <v>0.37777777777777777</v>
      </c>
      <c r="K13">
        <v>2</v>
      </c>
      <c r="L13">
        <v>1</v>
      </c>
      <c r="M13" t="s">
        <v>809</v>
      </c>
      <c r="N13" t="s">
        <v>774</v>
      </c>
      <c r="O13" s="131">
        <v>23.4</v>
      </c>
      <c r="P13" s="131">
        <v>6.23</v>
      </c>
      <c r="Q13" s="68">
        <v>1.9</v>
      </c>
      <c r="R13" s="68">
        <v>1.9</v>
      </c>
      <c r="S13" s="131">
        <v>1.9</v>
      </c>
      <c r="T13" s="68">
        <v>1.9</v>
      </c>
      <c r="U13" s="76">
        <v>1</v>
      </c>
      <c r="V13" s="68">
        <v>0.15</v>
      </c>
      <c r="W13" s="77">
        <v>0.29236111111111113</v>
      </c>
      <c r="X13" s="68">
        <v>24.7</v>
      </c>
      <c r="Y13" s="68">
        <v>6.92</v>
      </c>
      <c r="Z13" s="320">
        <v>5.7609467292655365</v>
      </c>
      <c r="AA13" s="321">
        <v>0.83299999999999996</v>
      </c>
      <c r="AB13" s="205" t="s">
        <v>763</v>
      </c>
      <c r="AC13" s="171" t="s">
        <v>763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309</v>
      </c>
      <c r="C14" t="s">
        <v>764</v>
      </c>
      <c r="E14" s="167">
        <v>43340</v>
      </c>
      <c r="F14" t="s">
        <v>777</v>
      </c>
      <c r="G14" t="s">
        <v>838</v>
      </c>
      <c r="H14">
        <v>4</v>
      </c>
      <c r="I14" t="s">
        <v>760</v>
      </c>
      <c r="J14" s="326">
        <v>0.37777777777777777</v>
      </c>
      <c r="K14">
        <v>2</v>
      </c>
      <c r="L14">
        <v>1</v>
      </c>
      <c r="M14" t="s">
        <v>809</v>
      </c>
      <c r="N14" t="s">
        <v>774</v>
      </c>
      <c r="O14" s="131">
        <v>23.4</v>
      </c>
      <c r="P14" s="131">
        <v>6.23</v>
      </c>
      <c r="Q14" s="68">
        <v>1.9</v>
      </c>
      <c r="R14" s="68">
        <v>1.9</v>
      </c>
      <c r="S14" s="131">
        <v>1.9</v>
      </c>
      <c r="T14" s="68">
        <v>1.9</v>
      </c>
      <c r="U14" s="76">
        <v>1</v>
      </c>
      <c r="V14" s="68">
        <v>0.95</v>
      </c>
      <c r="W14" s="77">
        <v>0.29444444444444445</v>
      </c>
      <c r="X14" s="68">
        <v>24.7</v>
      </c>
      <c r="Y14" s="68">
        <v>6.81</v>
      </c>
      <c r="Z14" s="320">
        <v>5.7137918865000437</v>
      </c>
      <c r="AA14" s="321">
        <v>0.82400000000000007</v>
      </c>
      <c r="AB14" s="226">
        <v>30.8</v>
      </c>
      <c r="AC14" s="216">
        <v>47.5</v>
      </c>
      <c r="AD14" s="72">
        <v>0.87666945965431886</v>
      </c>
      <c r="AE14" s="72">
        <v>1.7671768260641092</v>
      </c>
      <c r="AF14" s="72">
        <v>0.13313253012048193</v>
      </c>
      <c r="AG14" s="137">
        <v>1.9003093561845912</v>
      </c>
      <c r="AH14" s="75">
        <v>18.275188092795005</v>
      </c>
      <c r="AI14" s="75">
        <v>20.175497448979595</v>
      </c>
      <c r="AJ14" s="72">
        <v>32.807871724762201</v>
      </c>
      <c r="AK14" s="72">
        <v>4.6822211356865271</v>
      </c>
      <c r="AL14" s="72">
        <v>7.0069035131019657</v>
      </c>
      <c r="AM14" s="322">
        <v>22.957409228481531</v>
      </c>
      <c r="AN14" s="323">
        <v>24.857718584666124</v>
      </c>
      <c r="AO14" s="137">
        <v>2.3202025316455686</v>
      </c>
      <c r="AP14" s="137">
        <v>4.6703441350210984</v>
      </c>
      <c r="AQ14" s="72">
        <v>0.33190573531381928</v>
      </c>
      <c r="AR14" s="72">
        <v>6.9905466666666669</v>
      </c>
      <c r="AV14" s="69"/>
      <c r="AX14" s="322"/>
      <c r="AY14" s="322"/>
    </row>
    <row r="15" spans="1:53" x14ac:dyDescent="0.2">
      <c r="A15" t="s">
        <v>756</v>
      </c>
      <c r="B15" t="s">
        <v>309</v>
      </c>
      <c r="C15" t="s">
        <v>765</v>
      </c>
      <c r="E15" s="167">
        <v>43340</v>
      </c>
      <c r="F15" t="s">
        <v>777</v>
      </c>
      <c r="G15" t="s">
        <v>838</v>
      </c>
      <c r="H15">
        <v>4</v>
      </c>
      <c r="I15" t="s">
        <v>760</v>
      </c>
      <c r="J15" s="326">
        <v>0.37777777777777777</v>
      </c>
      <c r="K15">
        <v>2</v>
      </c>
      <c r="L15">
        <v>1</v>
      </c>
      <c r="M15" t="s">
        <v>809</v>
      </c>
      <c r="N15" t="s">
        <v>774</v>
      </c>
      <c r="O15" s="131">
        <v>23.4</v>
      </c>
      <c r="P15" s="131">
        <v>6.23</v>
      </c>
      <c r="Q15" s="68">
        <v>1.9</v>
      </c>
      <c r="R15" s="68">
        <v>1.9</v>
      </c>
      <c r="S15" s="131">
        <v>1.9</v>
      </c>
      <c r="T15" s="68">
        <v>1.9</v>
      </c>
      <c r="U15" s="76">
        <v>1</v>
      </c>
      <c r="V15" s="68">
        <v>1.4</v>
      </c>
      <c r="W15" s="77">
        <v>0.29652777777777778</v>
      </c>
      <c r="X15" s="68">
        <v>24.7</v>
      </c>
      <c r="Y15" s="68">
        <v>6.83</v>
      </c>
      <c r="Z15" s="320">
        <v>5.7012583758492026</v>
      </c>
      <c r="AA15" s="321">
        <v>0.81799999999999995</v>
      </c>
      <c r="AB15" s="226">
        <v>31.7</v>
      </c>
      <c r="AC15" s="216">
        <v>48.7</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309</v>
      </c>
      <c r="B22" s="102">
        <v>2018</v>
      </c>
      <c r="C22" s="103">
        <v>7</v>
      </c>
      <c r="D22" s="102">
        <v>16</v>
      </c>
      <c r="E22" s="82"/>
      <c r="F22" s="131">
        <v>1.1000000000000001</v>
      </c>
      <c r="G22" s="131">
        <v>8.35</v>
      </c>
      <c r="H22" s="82"/>
      <c r="I22" s="131">
        <v>25.5</v>
      </c>
      <c r="J22" s="226">
        <v>31</v>
      </c>
      <c r="K22" s="82"/>
      <c r="L22" s="82"/>
      <c r="M22" s="108"/>
      <c r="N22" s="131" t="s">
        <v>763</v>
      </c>
      <c r="O22" s="82"/>
      <c r="P22" s="82"/>
      <c r="Q22" s="82"/>
      <c r="R22" s="140"/>
      <c r="S22" s="131" t="s">
        <v>763</v>
      </c>
      <c r="T22" s="131" t="s">
        <v>763</v>
      </c>
      <c r="U22" s="131" t="s">
        <v>763</v>
      </c>
      <c r="V22" s="85"/>
      <c r="W22" s="85"/>
      <c r="X22" s="85"/>
      <c r="Y22" s="102">
        <f>IF(C22&lt;6," ",IF(C22&lt;=9,I22, IF(C22&gt;=10," ")))</f>
        <v>25.5</v>
      </c>
      <c r="Z22" s="102">
        <f>IF(Y22=" ", " ", IF(Y22&gt;0, Y22+273.15))</f>
        <v>298.64999999999998</v>
      </c>
      <c r="AA22" s="102">
        <f>IF(C22&lt;6," ",IF(C22&lt;=9,J22, IF(C22&gt;=10," ")))</f>
        <v>31</v>
      </c>
      <c r="AB22" s="102">
        <f>IF(C22&lt;6," ",IF(C22&lt;=9,G22, IF(C22&gt;=10," ")))</f>
        <v>8.35</v>
      </c>
      <c r="AC22" s="104">
        <f>IF(Y22=" "," ",IF(Y22&gt;0,EXP(-173.4292+249.6339*100/Z22+143.3483*LN(+Z22/100)-21.8492*Z22/100+AA22*(-0.033096+0.014259*Z22/100-0.0017*(Z22/100)^2))*1.4276))</f>
        <v>6.8440929110231759</v>
      </c>
      <c r="AD22" s="102">
        <f>IF(Y22=" "," ",IF(Y22&gt;0,AB22/AC22))</f>
        <v>1.2200301937092923</v>
      </c>
      <c r="AE22" s="105">
        <f>IF(C22&lt;6," ",IF(C22&lt;=9,F22, IF(C22&gt;=10," ")))</f>
        <v>1.1000000000000001</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309</v>
      </c>
      <c r="B23" s="102">
        <v>2018</v>
      </c>
      <c r="C23" s="103">
        <v>7</v>
      </c>
      <c r="D23" s="102">
        <v>16</v>
      </c>
      <c r="E23" s="82"/>
      <c r="F23" s="131">
        <v>1.1000000000000001</v>
      </c>
      <c r="G23" s="131">
        <v>8.35</v>
      </c>
      <c r="H23" s="82"/>
      <c r="I23" s="131">
        <v>25.5</v>
      </c>
      <c r="J23" s="226">
        <v>31.4</v>
      </c>
      <c r="K23" s="82"/>
      <c r="L23" s="82"/>
      <c r="M23" s="108"/>
      <c r="N23" s="137">
        <v>0.7132564115459985</v>
      </c>
      <c r="O23" s="82"/>
      <c r="P23" s="82"/>
      <c r="Q23" s="82"/>
      <c r="R23" s="140"/>
      <c r="S23" s="323">
        <v>20.441997799714176</v>
      </c>
      <c r="T23" s="137">
        <v>2.3927088607594937</v>
      </c>
      <c r="U23" s="137">
        <v>1.9701178059071729</v>
      </c>
      <c r="V23" s="85"/>
      <c r="W23" s="85"/>
      <c r="X23" s="85"/>
      <c r="Y23" s="102">
        <f t="shared" ref="Y23:Y33" si="0">IF(C23&lt;6," ",IF(C23&lt;=9,I23, IF(C23&gt;=10," ")))</f>
        <v>25.5</v>
      </c>
      <c r="Z23" s="102">
        <f t="shared" ref="Z23:Z33" si="1">IF(Y23=" ", " ", IF(Y23&gt;0, Y23+273.15))</f>
        <v>298.64999999999998</v>
      </c>
      <c r="AA23" s="102">
        <f t="shared" ref="AA23:AA33" si="2">IF(C23&lt;6," ",IF(C23&lt;=9,J23, IF(C23&gt;=10," ")))</f>
        <v>31.4</v>
      </c>
      <c r="AB23" s="102">
        <f t="shared" ref="AB23:AB33" si="3">IF(C23&lt;6," ",IF(C23&lt;=9,G23, IF(C23&gt;=10," ")))</f>
        <v>8.35</v>
      </c>
      <c r="AC23" s="104">
        <f t="shared" ref="AC23:AC33" si="4">IF(Y23=" "," ",IF(Y23&gt;0,EXP(-173.4292+249.6339*100/Z23+143.3483*LN(+Z23/100)-21.8492*Z23/100+AA23*(-0.033096+0.014259*Z23/100-0.0017*(Z23/100)^2))*1.4276))</f>
        <v>6.8285768812541887</v>
      </c>
      <c r="AD23" s="102">
        <f t="shared" ref="AD23:AD33" si="5">IF(Y23=" "," ",IF(Y23&gt;0,AB23/AC23))</f>
        <v>1.2228023708603797</v>
      </c>
      <c r="AE23" s="105">
        <f t="shared" ref="AE23:AE33" si="6">IF(C23&lt;6," ",IF(C23&lt;=9,F23, IF(C23&gt;=10," ")))</f>
        <v>1.1000000000000001</v>
      </c>
      <c r="AF23" s="102">
        <f t="shared" ref="AF23:AF33" si="7">IF(Y23=" "," ",N23)</f>
        <v>0.7132564115459985</v>
      </c>
      <c r="AG23" s="105">
        <f t="shared" ref="AG23:AG33" si="8">IF(C23&lt;6," ",IF(C23&lt;=9,T23, IF(C23&gt;=10," ")))</f>
        <v>2.3927088607594937</v>
      </c>
      <c r="AH23" s="105">
        <f t="shared" ref="AH23:AH33" si="9">IF(C23&lt;6," ",IF(C23&lt;=9,U23, IF(C23&gt;=10," ")))</f>
        <v>1.9701178059071729</v>
      </c>
      <c r="AI23" s="102">
        <f t="shared" ref="AI23" si="10">IF(Y23=" ", " ", IF(Y23&gt;0, SUM(AG23:AH23)))</f>
        <v>4.3628266666666669</v>
      </c>
      <c r="AJ23" s="106">
        <f t="shared" ref="AJ23:AJ33" si="11">IF(C23&lt;6," ",IF(C23&lt;=9,S23, IF(C23&gt;=10," ")))</f>
        <v>20.441997799714176</v>
      </c>
      <c r="AK23" s="107">
        <f t="shared" ref="AK23:AK33" si="12">IF(Y23=" ", " ", IF(Y23&gt;0, AJ23-AF23))</f>
        <v>19.728741388168178</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309</v>
      </c>
      <c r="B24" s="102">
        <v>2018</v>
      </c>
      <c r="C24" s="103">
        <v>7</v>
      </c>
      <c r="D24" s="102">
        <v>16</v>
      </c>
      <c r="E24" s="82"/>
      <c r="F24" s="131">
        <v>1.1000000000000001</v>
      </c>
      <c r="G24" s="131">
        <v>8.35</v>
      </c>
      <c r="H24" s="82"/>
      <c r="I24" s="131">
        <v>25.5</v>
      </c>
      <c r="J24" s="205" t="s">
        <v>763</v>
      </c>
      <c r="K24" s="82"/>
      <c r="L24" s="82"/>
      <c r="M24" s="108"/>
      <c r="N24" s="131" t="s">
        <v>763</v>
      </c>
      <c r="O24" s="82"/>
      <c r="P24" s="82"/>
      <c r="Q24" s="82"/>
      <c r="R24" s="140"/>
      <c r="S24" s="131" t="s">
        <v>763</v>
      </c>
      <c r="T24" s="131" t="s">
        <v>763</v>
      </c>
      <c r="U24" s="131" t="s">
        <v>763</v>
      </c>
      <c r="V24" s="85"/>
      <c r="W24" s="85"/>
      <c r="X24" s="85"/>
      <c r="Y24" s="102">
        <f t="shared" si="0"/>
        <v>25.5</v>
      </c>
      <c r="Z24" s="102">
        <f t="shared" si="1"/>
        <v>298.64999999999998</v>
      </c>
      <c r="AA24" s="102" t="str">
        <f t="shared" si="2"/>
        <v>NS</v>
      </c>
      <c r="AB24" s="102">
        <f t="shared" si="3"/>
        <v>8.35</v>
      </c>
      <c r="AC24" s="104" t="e">
        <f t="shared" si="4"/>
        <v>#VALUE!</v>
      </c>
      <c r="AD24" s="102" t="e">
        <f t="shared" si="5"/>
        <v>#VALUE!</v>
      </c>
      <c r="AE24" s="105">
        <f t="shared" si="6"/>
        <v>1.1000000000000001</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309</v>
      </c>
      <c r="B25" s="102">
        <v>2018</v>
      </c>
      <c r="C25" s="103">
        <v>7</v>
      </c>
      <c r="D25" s="102">
        <v>31</v>
      </c>
      <c r="E25" s="82"/>
      <c r="F25" s="131">
        <v>1.85</v>
      </c>
      <c r="G25" s="131">
        <v>8.6999999999999993</v>
      </c>
      <c r="H25" s="82"/>
      <c r="I25" s="131">
        <v>24.3</v>
      </c>
      <c r="J25" s="205">
        <v>31</v>
      </c>
      <c r="K25" s="82"/>
      <c r="L25" s="82"/>
      <c r="M25" s="108"/>
      <c r="N25" s="131" t="s">
        <v>763</v>
      </c>
      <c r="O25" s="82"/>
      <c r="P25" s="82"/>
      <c r="Q25" s="82"/>
      <c r="R25" s="140"/>
      <c r="S25" s="131" t="s">
        <v>763</v>
      </c>
      <c r="T25" s="131" t="s">
        <v>763</v>
      </c>
      <c r="U25" s="131" t="s">
        <v>763</v>
      </c>
      <c r="V25" s="85"/>
      <c r="W25" s="85"/>
      <c r="X25" s="85"/>
      <c r="Y25" s="102">
        <f t="shared" si="0"/>
        <v>24.3</v>
      </c>
      <c r="Z25" s="102">
        <f t="shared" si="1"/>
        <v>297.45</v>
      </c>
      <c r="AA25" s="102">
        <f t="shared" si="2"/>
        <v>31</v>
      </c>
      <c r="AB25" s="102">
        <f t="shared" si="3"/>
        <v>8.6999999999999993</v>
      </c>
      <c r="AC25" s="104">
        <f t="shared" si="4"/>
        <v>6.9874271384680871</v>
      </c>
      <c r="AD25" s="102">
        <f t="shared" si="5"/>
        <v>1.2450934839955088</v>
      </c>
      <c r="AE25" s="105">
        <f t="shared" si="6"/>
        <v>1.85</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309</v>
      </c>
      <c r="B26" s="102">
        <v>2018</v>
      </c>
      <c r="C26" s="103">
        <v>7</v>
      </c>
      <c r="D26" s="102">
        <v>31</v>
      </c>
      <c r="E26" s="82"/>
      <c r="F26" s="131">
        <v>1.85</v>
      </c>
      <c r="G26" s="131">
        <v>8.6999999999999993</v>
      </c>
      <c r="H26" s="82"/>
      <c r="I26" s="131">
        <v>24.3</v>
      </c>
      <c r="J26" s="205">
        <v>31.1</v>
      </c>
      <c r="K26" s="82"/>
      <c r="L26" s="82"/>
      <c r="M26" s="108"/>
      <c r="N26" s="137">
        <v>0.05</v>
      </c>
      <c r="O26" s="82"/>
      <c r="P26" s="82"/>
      <c r="Q26" s="82"/>
      <c r="R26" s="140"/>
      <c r="S26" s="323">
        <v>19.368958535692997</v>
      </c>
      <c r="T26" s="137">
        <v>2.6011645569620248</v>
      </c>
      <c r="U26" s="137">
        <v>2.5635821097046412</v>
      </c>
      <c r="V26" s="85"/>
      <c r="W26" s="85"/>
      <c r="X26" s="85"/>
      <c r="Y26" s="102">
        <f t="shared" si="0"/>
        <v>24.3</v>
      </c>
      <c r="Z26" s="102">
        <f t="shared" si="1"/>
        <v>297.45</v>
      </c>
      <c r="AA26" s="102">
        <f t="shared" si="2"/>
        <v>31.1</v>
      </c>
      <c r="AB26" s="102">
        <f t="shared" si="3"/>
        <v>8.6999999999999993</v>
      </c>
      <c r="AC26" s="104">
        <f t="shared" si="4"/>
        <v>6.9834289520482153</v>
      </c>
      <c r="AD26" s="102">
        <f t="shared" si="5"/>
        <v>1.2458063309211902</v>
      </c>
      <c r="AE26" s="105">
        <f t="shared" si="6"/>
        <v>1.85</v>
      </c>
      <c r="AF26" s="102">
        <f t="shared" si="7"/>
        <v>0.05</v>
      </c>
      <c r="AG26" s="105">
        <f t="shared" si="8"/>
        <v>2.6011645569620248</v>
      </c>
      <c r="AH26" s="105">
        <f t="shared" si="9"/>
        <v>2.5635821097046412</v>
      </c>
      <c r="AI26" s="102">
        <f t="shared" ref="AI26" si="13">IF(Y26=" ", " ", IF(Y26&gt;0, SUM(AG26:AH26)))</f>
        <v>5.1647466666666659</v>
      </c>
      <c r="AJ26" s="106">
        <f t="shared" si="11"/>
        <v>19.368958535692997</v>
      </c>
      <c r="AK26" s="107">
        <f t="shared" si="12"/>
        <v>19.318958535692996</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309</v>
      </c>
      <c r="B27" s="102">
        <v>2018</v>
      </c>
      <c r="C27" s="103">
        <v>7</v>
      </c>
      <c r="D27" s="102">
        <v>31</v>
      </c>
      <c r="E27" s="82"/>
      <c r="F27" s="131">
        <v>1.85</v>
      </c>
      <c r="G27" s="131">
        <v>8.6999999999999993</v>
      </c>
      <c r="H27" s="82"/>
      <c r="I27" s="131">
        <v>24.3</v>
      </c>
      <c r="J27" s="205">
        <v>31.1</v>
      </c>
      <c r="K27" s="82"/>
      <c r="L27" s="82"/>
      <c r="M27" s="108"/>
      <c r="N27" s="131" t="s">
        <v>763</v>
      </c>
      <c r="O27" s="82"/>
      <c r="P27" s="82"/>
      <c r="Q27" s="82"/>
      <c r="R27" s="140"/>
      <c r="S27" s="131" t="s">
        <v>763</v>
      </c>
      <c r="T27" s="131" t="s">
        <v>763</v>
      </c>
      <c r="U27" s="131" t="s">
        <v>763</v>
      </c>
      <c r="V27" s="85"/>
      <c r="W27" s="85"/>
      <c r="X27" s="85"/>
      <c r="Y27" s="102">
        <f t="shared" si="0"/>
        <v>24.3</v>
      </c>
      <c r="Z27" s="102">
        <f t="shared" si="1"/>
        <v>297.45</v>
      </c>
      <c r="AA27" s="102">
        <f t="shared" si="2"/>
        <v>31.1</v>
      </c>
      <c r="AB27" s="102">
        <f t="shared" si="3"/>
        <v>8.6999999999999993</v>
      </c>
      <c r="AC27" s="104">
        <f t="shared" si="4"/>
        <v>6.9834289520482153</v>
      </c>
      <c r="AD27" s="102">
        <f t="shared" si="5"/>
        <v>1.2458063309211902</v>
      </c>
      <c r="AE27" s="105">
        <f t="shared" si="6"/>
        <v>1.85</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309</v>
      </c>
      <c r="B28" s="102">
        <v>2018</v>
      </c>
      <c r="C28" s="103">
        <v>8</v>
      </c>
      <c r="D28" s="102">
        <v>14</v>
      </c>
      <c r="E28" s="82"/>
      <c r="F28" s="131">
        <v>1.5</v>
      </c>
      <c r="G28" s="131">
        <v>7.38</v>
      </c>
      <c r="H28" s="82"/>
      <c r="I28" s="131">
        <v>24.8</v>
      </c>
      <c r="J28" s="226">
        <v>30</v>
      </c>
      <c r="K28" s="82"/>
      <c r="L28" s="82"/>
      <c r="M28" s="82"/>
      <c r="N28" s="131" t="s">
        <v>763</v>
      </c>
      <c r="O28" s="82"/>
      <c r="P28" s="82"/>
      <c r="Q28" s="82"/>
      <c r="R28" s="140"/>
      <c r="S28" s="131" t="s">
        <v>763</v>
      </c>
      <c r="T28" s="131" t="s">
        <v>763</v>
      </c>
      <c r="U28" s="131" t="s">
        <v>763</v>
      </c>
      <c r="V28" s="85"/>
      <c r="W28" s="85"/>
      <c r="X28" s="85"/>
      <c r="Y28" s="102">
        <f t="shared" si="0"/>
        <v>24.8</v>
      </c>
      <c r="Z28" s="102">
        <f t="shared" si="1"/>
        <v>297.95</v>
      </c>
      <c r="AA28" s="102">
        <f t="shared" si="2"/>
        <v>30</v>
      </c>
      <c r="AB28" s="102">
        <f t="shared" si="3"/>
        <v>7.38</v>
      </c>
      <c r="AC28" s="104">
        <f t="shared" si="4"/>
        <v>6.9666431682066294</v>
      </c>
      <c r="AD28" s="102">
        <f t="shared" si="5"/>
        <v>1.0593337166570824</v>
      </c>
      <c r="AE28" s="105">
        <f t="shared" si="6"/>
        <v>1.5</v>
      </c>
      <c r="AF28" s="102" t="str">
        <f t="shared" si="7"/>
        <v>NS</v>
      </c>
      <c r="AG28" s="105" t="str">
        <f t="shared" si="8"/>
        <v>NS</v>
      </c>
      <c r="AH28" s="105" t="str">
        <f t="shared" si="9"/>
        <v>NS</v>
      </c>
      <c r="AI28" s="102"/>
      <c r="AJ28" s="106" t="str">
        <f t="shared" si="11"/>
        <v>NS</v>
      </c>
      <c r="AK28" s="107" t="e">
        <f t="shared" si="12"/>
        <v>#VALUE!</v>
      </c>
      <c r="AL28" s="82"/>
      <c r="AM28" s="82">
        <f>AD36</f>
        <v>1.1115332610555997</v>
      </c>
      <c r="AN28" s="82">
        <f>AE36</f>
        <v>1.5874999999999997</v>
      </c>
      <c r="AO28" s="82">
        <f>AF36</f>
        <v>0.97721378800769498</v>
      </c>
      <c r="AP28" s="82">
        <f>AI36</f>
        <v>6.0400566666666666</v>
      </c>
      <c r="AQ28" s="113">
        <f>AK36</f>
        <v>23.437719773397681</v>
      </c>
      <c r="AR28" s="118"/>
      <c r="AS28" s="115" t="s">
        <v>497</v>
      </c>
      <c r="AT28" s="115" t="s">
        <v>497</v>
      </c>
      <c r="AU28" s="115" t="s">
        <v>497</v>
      </c>
      <c r="AV28" s="115" t="s">
        <v>497</v>
      </c>
      <c r="AW28" s="115" t="s">
        <v>497</v>
      </c>
      <c r="AX28" s="116" t="s">
        <v>498</v>
      </c>
      <c r="AY28" s="102"/>
      <c r="AZ28" s="102"/>
      <c r="BA28" s="82"/>
      <c r="BB28" s="82"/>
    </row>
    <row r="29" spans="1:54" ht="16" x14ac:dyDescent="0.2">
      <c r="A29" s="101" t="s">
        <v>309</v>
      </c>
      <c r="B29" s="102">
        <v>2018</v>
      </c>
      <c r="C29" s="103">
        <v>8</v>
      </c>
      <c r="D29" s="102">
        <v>14</v>
      </c>
      <c r="E29" s="82"/>
      <c r="F29" s="131">
        <v>1.5</v>
      </c>
      <c r="G29" s="131">
        <v>7.38</v>
      </c>
      <c r="H29" s="82"/>
      <c r="I29" s="131">
        <v>24.8</v>
      </c>
      <c r="J29" s="226">
        <v>30</v>
      </c>
      <c r="K29" s="82"/>
      <c r="L29" s="82"/>
      <c r="M29" s="108"/>
      <c r="N29" s="137">
        <v>1.2452893843001902</v>
      </c>
      <c r="O29" s="82"/>
      <c r="P29" s="82"/>
      <c r="Q29" s="82"/>
      <c r="R29" s="140"/>
      <c r="S29" s="323">
        <v>32.991059325548207</v>
      </c>
      <c r="T29" s="137">
        <v>2.9818227848101264</v>
      </c>
      <c r="U29" s="137">
        <v>4.6602838818565395</v>
      </c>
      <c r="V29" s="85"/>
      <c r="W29" s="85"/>
      <c r="X29" s="85"/>
      <c r="Y29" s="102">
        <f t="shared" si="0"/>
        <v>24.8</v>
      </c>
      <c r="Z29" s="102">
        <f t="shared" si="1"/>
        <v>297.95</v>
      </c>
      <c r="AA29" s="102">
        <f t="shared" si="2"/>
        <v>30</v>
      </c>
      <c r="AB29" s="102">
        <f t="shared" si="3"/>
        <v>7.38</v>
      </c>
      <c r="AC29" s="104">
        <f t="shared" si="4"/>
        <v>6.9666431682066294</v>
      </c>
      <c r="AD29" s="102">
        <f t="shared" si="5"/>
        <v>1.0593337166570824</v>
      </c>
      <c r="AE29" s="105">
        <f t="shared" si="6"/>
        <v>1.5</v>
      </c>
      <c r="AF29" s="102">
        <f t="shared" si="7"/>
        <v>1.2452893843001902</v>
      </c>
      <c r="AG29" s="105">
        <f t="shared" si="8"/>
        <v>2.9818227848101264</v>
      </c>
      <c r="AH29" s="105">
        <f t="shared" si="9"/>
        <v>4.6602838818565395</v>
      </c>
      <c r="AI29" s="102">
        <f t="shared" ref="AI29" si="14">IF(Y29=" ", " ", IF(Y29&gt;0, SUM(AG29:AH29)))</f>
        <v>7.6421066666666659</v>
      </c>
      <c r="AJ29" s="106">
        <f t="shared" si="11"/>
        <v>32.991059325548207</v>
      </c>
      <c r="AK29" s="107">
        <f t="shared" si="12"/>
        <v>31.745769941248017</v>
      </c>
      <c r="AL29" s="82"/>
      <c r="AM29" s="82"/>
      <c r="AN29" s="82"/>
      <c r="AO29" s="82"/>
      <c r="AP29" s="85"/>
      <c r="AQ29" s="82"/>
      <c r="AR29" s="82"/>
      <c r="AS29" s="115">
        <f>((LN(AM28)-LN(0.4))/(LN(0.9)-LN(0.4))*100)</f>
        <v>126.03194330255054</v>
      </c>
      <c r="AT29" s="120">
        <f>((LN(AN28)-LN(0.6))/(LN(3)-LN(0.6))*100)</f>
        <v>60.455023957970781</v>
      </c>
      <c r="AU29" s="115">
        <f>((LN(AO28)-LN(10))/(LN(1)-LN(10))*100)</f>
        <v>101.00104139730443</v>
      </c>
      <c r="AV29" s="115">
        <f>((LN(AP28)-LN(10))/(LN(3)-LN(10))*100)</f>
        <v>41.87567172459066</v>
      </c>
      <c r="AW29" s="115">
        <f>((LN(AQ28)-LN(43))/(LN(20)-LN(43))*100)</f>
        <v>79.278762816785303</v>
      </c>
      <c r="AX29" s="82"/>
      <c r="AY29" s="82"/>
      <c r="AZ29" s="82"/>
      <c r="BA29" s="82"/>
      <c r="BB29" s="82"/>
    </row>
    <row r="30" spans="1:54" ht="16" x14ac:dyDescent="0.2">
      <c r="A30" s="101" t="s">
        <v>309</v>
      </c>
      <c r="B30" s="102">
        <v>2018</v>
      </c>
      <c r="C30" s="103">
        <v>8</v>
      </c>
      <c r="D30" s="102">
        <v>14</v>
      </c>
      <c r="E30" s="82"/>
      <c r="F30" s="131">
        <v>1.5</v>
      </c>
      <c r="G30" s="131">
        <v>7.38</v>
      </c>
      <c r="H30" s="82"/>
      <c r="I30" s="131">
        <v>24.8</v>
      </c>
      <c r="J30" s="226">
        <v>30</v>
      </c>
      <c r="K30" s="82"/>
      <c r="L30" s="82"/>
      <c r="M30" s="108"/>
      <c r="N30" s="131" t="s">
        <v>763</v>
      </c>
      <c r="O30" s="82"/>
      <c r="P30" s="82"/>
      <c r="Q30" s="82"/>
      <c r="R30" s="140"/>
      <c r="S30" s="131" t="s">
        <v>763</v>
      </c>
      <c r="T30" s="131" t="s">
        <v>763</v>
      </c>
      <c r="U30" s="131" t="s">
        <v>763</v>
      </c>
      <c r="V30" s="85"/>
      <c r="W30" s="85"/>
      <c r="X30" s="85"/>
      <c r="Y30" s="102">
        <f t="shared" si="0"/>
        <v>24.8</v>
      </c>
      <c r="Z30" s="102">
        <f t="shared" si="1"/>
        <v>297.95</v>
      </c>
      <c r="AA30" s="102">
        <f t="shared" si="2"/>
        <v>30</v>
      </c>
      <c r="AB30" s="102">
        <f t="shared" si="3"/>
        <v>7.38</v>
      </c>
      <c r="AC30" s="104">
        <f t="shared" si="4"/>
        <v>6.9666431682066294</v>
      </c>
      <c r="AD30" s="102">
        <f t="shared" si="5"/>
        <v>1.0593337166570824</v>
      </c>
      <c r="AE30" s="105">
        <f t="shared" si="6"/>
        <v>1.5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60.455023957970781</v>
      </c>
      <c r="AU30" s="82">
        <f t="shared" si="15"/>
        <v>100</v>
      </c>
      <c r="AV30" s="82">
        <f t="shared" si="15"/>
        <v>41.87567172459066</v>
      </c>
      <c r="AW30" s="82">
        <f t="shared" si="15"/>
        <v>79.278762816785303</v>
      </c>
      <c r="AX30" s="129">
        <f>AVERAGE(AS30:AW30)</f>
        <v>76.32189169986934</v>
      </c>
      <c r="AY30" s="84"/>
      <c r="AZ30" s="84"/>
      <c r="BA30" s="84" t="str">
        <f>IF(AX30&gt;65, "Acceptable; Ongoing Protection is Required", "Unacceptable; Immediate Restoration is Required")</f>
        <v>Acceptable; Ongoing Protection is Required</v>
      </c>
      <c r="BB30" s="82"/>
    </row>
    <row r="31" spans="1:54" ht="16" x14ac:dyDescent="0.2">
      <c r="A31" s="101" t="s">
        <v>309</v>
      </c>
      <c r="B31" s="102">
        <v>2018</v>
      </c>
      <c r="C31" s="103">
        <v>8</v>
      </c>
      <c r="D31" s="102">
        <v>28</v>
      </c>
      <c r="E31" s="82"/>
      <c r="F31" s="131">
        <v>1.9</v>
      </c>
      <c r="G31" s="131">
        <v>6.23</v>
      </c>
      <c r="H31" s="82"/>
      <c r="I31" s="131">
        <v>23.4</v>
      </c>
      <c r="J31" s="205" t="s">
        <v>763</v>
      </c>
      <c r="K31" s="82"/>
      <c r="L31" s="82"/>
      <c r="M31" s="108"/>
      <c r="N31" s="131" t="s">
        <v>763</v>
      </c>
      <c r="O31" s="82"/>
      <c r="P31" s="82"/>
      <c r="Q31" s="82"/>
      <c r="R31" s="140"/>
      <c r="S31" s="131" t="s">
        <v>763</v>
      </c>
      <c r="T31" s="131" t="s">
        <v>763</v>
      </c>
      <c r="U31" s="131" t="s">
        <v>763</v>
      </c>
      <c r="V31" s="85"/>
      <c r="W31" s="85"/>
      <c r="X31" s="85"/>
      <c r="Y31" s="102">
        <f t="shared" si="0"/>
        <v>23.4</v>
      </c>
      <c r="Z31" s="102">
        <f t="shared" si="1"/>
        <v>296.54999999999995</v>
      </c>
      <c r="AA31" s="102" t="str">
        <f t="shared" si="2"/>
        <v>NS</v>
      </c>
      <c r="AB31" s="102">
        <f t="shared" si="3"/>
        <v>6.23</v>
      </c>
      <c r="AC31" s="104" t="e">
        <f t="shared" si="4"/>
        <v>#VALUE!</v>
      </c>
      <c r="AD31" s="102" t="e">
        <f t="shared" si="5"/>
        <v>#VALUE!</v>
      </c>
      <c r="AE31" s="105">
        <f t="shared" si="6"/>
        <v>1.9</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76.32189169986934</v>
      </c>
      <c r="AY31" s="85"/>
      <c r="AZ31" s="85"/>
      <c r="BA31" s="82"/>
      <c r="BB31" s="82"/>
    </row>
    <row r="32" spans="1:54" ht="16" x14ac:dyDescent="0.2">
      <c r="A32" s="101" t="s">
        <v>309</v>
      </c>
      <c r="B32" s="102">
        <v>2018</v>
      </c>
      <c r="C32" s="103">
        <v>8</v>
      </c>
      <c r="D32" s="102">
        <v>28</v>
      </c>
      <c r="E32" s="82"/>
      <c r="F32" s="131">
        <v>1.9</v>
      </c>
      <c r="G32" s="131">
        <v>6.23</v>
      </c>
      <c r="H32" s="82"/>
      <c r="I32" s="131">
        <v>23.4</v>
      </c>
      <c r="J32" s="226">
        <v>30.8</v>
      </c>
      <c r="K32" s="82"/>
      <c r="L32" s="82"/>
      <c r="M32" s="108"/>
      <c r="N32" s="137">
        <v>1.9003093561845912</v>
      </c>
      <c r="O32" s="82"/>
      <c r="P32" s="82"/>
      <c r="Q32" s="82"/>
      <c r="R32" s="140"/>
      <c r="S32" s="323">
        <v>24.857718584666124</v>
      </c>
      <c r="T32" s="137">
        <v>2.3202025316455686</v>
      </c>
      <c r="U32" s="137">
        <v>4.6703441350210984</v>
      </c>
      <c r="V32" s="85"/>
      <c r="W32" s="85"/>
      <c r="X32" s="85"/>
      <c r="Y32" s="102">
        <f t="shared" si="0"/>
        <v>23.4</v>
      </c>
      <c r="Z32" s="102">
        <f t="shared" si="1"/>
        <v>296.54999999999995</v>
      </c>
      <c r="AA32" s="102">
        <f t="shared" si="2"/>
        <v>30.8</v>
      </c>
      <c r="AB32" s="102">
        <f t="shared" si="3"/>
        <v>6.23</v>
      </c>
      <c r="AC32" s="104">
        <f t="shared" si="4"/>
        <v>7.106859522488632</v>
      </c>
      <c r="AD32" s="102">
        <f t="shared" si="5"/>
        <v>0.87661786198053637</v>
      </c>
      <c r="AE32" s="105">
        <f t="shared" si="6"/>
        <v>1.9</v>
      </c>
      <c r="AF32" s="102">
        <f t="shared" si="7"/>
        <v>1.9003093561845912</v>
      </c>
      <c r="AG32" s="105">
        <f t="shared" si="8"/>
        <v>2.3202025316455686</v>
      </c>
      <c r="AH32" s="105">
        <f t="shared" si="9"/>
        <v>4.6703441350210984</v>
      </c>
      <c r="AI32" s="102">
        <f t="shared" ref="AI32" si="16">IF(Y32=" ", " ", IF(Y32&gt;0, SUM(AG32:AH32)))</f>
        <v>6.9905466666666669</v>
      </c>
      <c r="AJ32" s="106">
        <f t="shared" si="11"/>
        <v>24.857718584666124</v>
      </c>
      <c r="AK32" s="107">
        <f t="shared" si="12"/>
        <v>22.957409228481531</v>
      </c>
      <c r="AL32" s="82"/>
      <c r="AM32" s="82"/>
      <c r="AN32" s="82"/>
      <c r="AO32" s="82"/>
      <c r="AP32" s="82"/>
      <c r="AQ32" s="82"/>
      <c r="AR32" s="82"/>
      <c r="AS32" s="82"/>
      <c r="AT32" s="82"/>
      <c r="AU32" s="82"/>
      <c r="AV32" s="82"/>
      <c r="AW32" s="82"/>
      <c r="AX32" s="82"/>
      <c r="AY32" s="82"/>
      <c r="AZ32" s="82"/>
      <c r="BA32" s="82"/>
      <c r="BB32" s="82"/>
    </row>
    <row r="33" spans="1:54" ht="16" x14ac:dyDescent="0.2">
      <c r="A33" s="101" t="s">
        <v>309</v>
      </c>
      <c r="B33" s="102">
        <v>2018</v>
      </c>
      <c r="C33" s="103">
        <v>8</v>
      </c>
      <c r="D33" s="102">
        <v>28</v>
      </c>
      <c r="E33" s="82"/>
      <c r="F33" s="131">
        <v>1.9</v>
      </c>
      <c r="G33" s="131">
        <v>6.23</v>
      </c>
      <c r="H33" s="82"/>
      <c r="I33" s="131">
        <v>23.4</v>
      </c>
      <c r="J33" s="226">
        <v>31.7</v>
      </c>
      <c r="K33" s="82"/>
      <c r="L33" s="82"/>
      <c r="M33" s="82"/>
      <c r="N33" s="131" t="s">
        <v>763</v>
      </c>
      <c r="O33" s="82"/>
      <c r="P33" s="82"/>
      <c r="Q33" s="82"/>
      <c r="R33" s="140"/>
      <c r="S33" s="131" t="s">
        <v>763</v>
      </c>
      <c r="T33" s="131" t="s">
        <v>763</v>
      </c>
      <c r="U33" s="131" t="s">
        <v>763</v>
      </c>
      <c r="V33" s="85"/>
      <c r="W33" s="85"/>
      <c r="X33" s="85"/>
      <c r="Y33" s="102">
        <f t="shared" si="0"/>
        <v>23.4</v>
      </c>
      <c r="Z33" s="102">
        <f t="shared" si="1"/>
        <v>296.54999999999995</v>
      </c>
      <c r="AA33" s="102">
        <f t="shared" si="2"/>
        <v>31.7</v>
      </c>
      <c r="AB33" s="102">
        <f t="shared" si="3"/>
        <v>6.23</v>
      </c>
      <c r="AC33" s="104">
        <f t="shared" si="4"/>
        <v>7.0701061542389905</v>
      </c>
      <c r="AD33" s="102">
        <f t="shared" si="5"/>
        <v>0.88117488819665157</v>
      </c>
      <c r="AE33" s="105">
        <f t="shared" si="6"/>
        <v>1.9</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1.1115332610555997</v>
      </c>
      <c r="AE36" s="84">
        <f>_xlfn.AGGREGATE(1, 6,AE22:AE35)</f>
        <v>1.5874999999999997</v>
      </c>
      <c r="AF36" s="84">
        <f>_xlfn.AGGREGATE(1, 6,AF22:AF35)</f>
        <v>0.97721378800769498</v>
      </c>
      <c r="AG36" s="82"/>
      <c r="AH36" s="82"/>
      <c r="AI36" s="84">
        <f>_xlfn.AGGREGATE(1, 6,AI22:AI35)</f>
        <v>6.0400566666666666</v>
      </c>
      <c r="AJ36" s="82"/>
      <c r="AK36" s="84">
        <f>_xlfn.AGGREGATE(1, 6,AK22:AK35)</f>
        <v>23.437719773397681</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1.5874999999999997</v>
      </c>
      <c r="AF37" s="126">
        <f>AVERAGE(AF22:AF33)</f>
        <v>0.97721378800769498</v>
      </c>
      <c r="AG37" s="126"/>
      <c r="AH37" s="126"/>
      <c r="AI37" s="126">
        <f>AVERAGE(AI23:AI32)</f>
        <v>6.0400566666666666</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309</v>
      </c>
      <c r="C43" s="68" t="s">
        <v>757</v>
      </c>
      <c r="E43" s="69">
        <v>43654</v>
      </c>
      <c r="F43" t="s">
        <v>866</v>
      </c>
      <c r="G43" t="s">
        <v>876</v>
      </c>
      <c r="H43" s="68">
        <v>1</v>
      </c>
      <c r="I43" s="68" t="s">
        <v>760</v>
      </c>
      <c r="J43" s="326">
        <v>0.52430555555555558</v>
      </c>
      <c r="K43" s="68">
        <v>2</v>
      </c>
      <c r="L43">
        <v>1</v>
      </c>
      <c r="M43" t="s">
        <v>820</v>
      </c>
      <c r="N43" t="s">
        <v>880</v>
      </c>
      <c r="O43" s="205">
        <v>19.600000000000001</v>
      </c>
      <c r="P43" s="131">
        <v>8.7899999999999991</v>
      </c>
      <c r="Q43" s="68" t="s">
        <v>761</v>
      </c>
      <c r="R43" s="68" t="s">
        <v>761</v>
      </c>
      <c r="S43" s="131" t="s">
        <v>761</v>
      </c>
      <c r="T43" s="68">
        <v>2.6</v>
      </c>
      <c r="U43" s="68" t="s">
        <v>761</v>
      </c>
      <c r="V43" s="68">
        <v>0.15</v>
      </c>
      <c r="W43" s="77">
        <v>0.34097222222222223</v>
      </c>
      <c r="X43" s="68">
        <v>24.4</v>
      </c>
      <c r="Y43" s="68">
        <v>7.03</v>
      </c>
      <c r="Z43" s="72">
        <v>5.9197651229344022</v>
      </c>
      <c r="AA43" s="68">
        <v>85.5</v>
      </c>
      <c r="AB43" s="226">
        <v>30.1</v>
      </c>
      <c r="AC43" s="216">
        <v>46.6</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309</v>
      </c>
      <c r="C44" s="68" t="s">
        <v>764</v>
      </c>
      <c r="E44" s="69">
        <v>43654</v>
      </c>
      <c r="F44" t="s">
        <v>866</v>
      </c>
      <c r="G44" t="s">
        <v>876</v>
      </c>
      <c r="H44" s="68">
        <v>1</v>
      </c>
      <c r="I44" s="68" t="s">
        <v>760</v>
      </c>
      <c r="J44" s="326">
        <v>0.52430555555555558</v>
      </c>
      <c r="K44" s="68">
        <v>2</v>
      </c>
      <c r="L44">
        <v>1</v>
      </c>
      <c r="M44" t="s">
        <v>820</v>
      </c>
      <c r="N44" t="s">
        <v>880</v>
      </c>
      <c r="O44" s="205">
        <v>19.600000000000001</v>
      </c>
      <c r="P44" s="131">
        <v>8.7899999999999991</v>
      </c>
      <c r="Q44" s="68" t="s">
        <v>761</v>
      </c>
      <c r="R44" s="68" t="s">
        <v>761</v>
      </c>
      <c r="S44" s="131" t="s">
        <v>761</v>
      </c>
      <c r="T44" s="68">
        <v>2.6</v>
      </c>
      <c r="U44" s="68" t="s">
        <v>761</v>
      </c>
      <c r="V44" s="68">
        <v>1.3</v>
      </c>
      <c r="W44" s="77">
        <v>0.3444444444444445</v>
      </c>
      <c r="X44" s="68">
        <v>24.3</v>
      </c>
      <c r="Y44" s="68">
        <v>6.92</v>
      </c>
      <c r="Z44" s="72">
        <v>5.8230879025163693</v>
      </c>
      <c r="AA44" s="68">
        <v>83.4</v>
      </c>
      <c r="AB44" s="226">
        <v>30.2</v>
      </c>
      <c r="AC44" s="216">
        <v>46.7</v>
      </c>
      <c r="AD44" s="72">
        <v>0.34337349397590361</v>
      </c>
      <c r="AE44" s="72">
        <v>0.44621744841975097</v>
      </c>
      <c r="AF44" s="72">
        <v>9.0698039215686269E-2</v>
      </c>
      <c r="AG44" s="137">
        <v>0.53691548763543728</v>
      </c>
      <c r="AH44" s="75">
        <v>14.851534512364564</v>
      </c>
      <c r="AI44" s="75">
        <v>15.388450000000001</v>
      </c>
      <c r="AJ44" s="72">
        <v>53.956335264807336</v>
      </c>
      <c r="AK44" s="72">
        <v>6.8133108180032211</v>
      </c>
      <c r="AL44" s="72">
        <v>7.9192534593072237</v>
      </c>
      <c r="AM44" s="72">
        <v>21.664845330367786</v>
      </c>
      <c r="AN44" s="137">
        <v>22.201760818003223</v>
      </c>
      <c r="AO44" s="137">
        <v>1.9900887499999997</v>
      </c>
      <c r="AP44" s="137">
        <v>2.0106666666666665E-2</v>
      </c>
      <c r="AQ44" s="70">
        <v>0.98999765570055476</v>
      </c>
      <c r="AR44" s="72">
        <v>2.0101954166666665</v>
      </c>
      <c r="AS44" s="68"/>
      <c r="AT44" s="68" t="s">
        <v>761</v>
      </c>
      <c r="AX44" s="72"/>
    </row>
    <row r="45" spans="1:54" x14ac:dyDescent="0.2">
      <c r="A45" t="s">
        <v>756</v>
      </c>
      <c r="B45" t="s">
        <v>309</v>
      </c>
      <c r="C45" s="68" t="s">
        <v>765</v>
      </c>
      <c r="E45" s="69">
        <v>43654</v>
      </c>
      <c r="F45" t="s">
        <v>866</v>
      </c>
      <c r="G45" t="s">
        <v>876</v>
      </c>
      <c r="H45" s="68">
        <v>1</v>
      </c>
      <c r="I45" s="68" t="s">
        <v>760</v>
      </c>
      <c r="J45" s="326">
        <v>0.52430555555555558</v>
      </c>
      <c r="K45" s="68">
        <v>2</v>
      </c>
      <c r="L45">
        <v>1</v>
      </c>
      <c r="M45" t="s">
        <v>820</v>
      </c>
      <c r="N45" t="s">
        <v>880</v>
      </c>
      <c r="O45" s="205">
        <v>19.600000000000001</v>
      </c>
      <c r="P45" s="131">
        <v>8.7899999999999991</v>
      </c>
      <c r="Q45" s="68" t="s">
        <v>761</v>
      </c>
      <c r="R45" s="68" t="s">
        <v>761</v>
      </c>
      <c r="S45" s="131" t="s">
        <v>761</v>
      </c>
      <c r="T45" s="68">
        <v>2.6</v>
      </c>
      <c r="U45" s="68" t="s">
        <v>761</v>
      </c>
      <c r="V45" s="68">
        <v>2.2999999999999998</v>
      </c>
      <c r="W45" s="77">
        <v>0.34652777777777777</v>
      </c>
      <c r="X45" s="68">
        <v>24.3</v>
      </c>
      <c r="Y45" s="68">
        <v>7.25</v>
      </c>
      <c r="Z45" s="72">
        <v>6.1077553668112268</v>
      </c>
      <c r="AA45" s="68">
        <v>87.2</v>
      </c>
      <c r="AB45" s="226">
        <v>30</v>
      </c>
      <c r="AC45" s="216">
        <v>46.5</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309</v>
      </c>
      <c r="C46" s="68" t="s">
        <v>757</v>
      </c>
      <c r="E46" s="69">
        <v>43665</v>
      </c>
      <c r="F46" t="s">
        <v>866</v>
      </c>
      <c r="G46" t="s">
        <v>876</v>
      </c>
      <c r="H46" s="68">
        <v>2</v>
      </c>
      <c r="I46" s="68" t="s">
        <v>760</v>
      </c>
      <c r="J46" s="326">
        <v>0.40625</v>
      </c>
      <c r="K46" s="68">
        <v>3</v>
      </c>
      <c r="L46">
        <v>3</v>
      </c>
      <c r="M46" t="s">
        <v>872</v>
      </c>
      <c r="N46" t="s">
        <v>889</v>
      </c>
      <c r="O46" s="205" t="s">
        <v>761</v>
      </c>
      <c r="P46" s="131" t="s">
        <v>761</v>
      </c>
      <c r="Q46" s="68">
        <v>2.5</v>
      </c>
      <c r="R46" s="68">
        <v>2.5</v>
      </c>
      <c r="S46" s="131">
        <v>2.5</v>
      </c>
      <c r="T46" s="68">
        <v>2.5</v>
      </c>
      <c r="U46" s="70">
        <v>1</v>
      </c>
      <c r="V46" s="68">
        <v>0.15</v>
      </c>
      <c r="W46" s="77">
        <v>0.26666666666666666</v>
      </c>
      <c r="X46" s="68">
        <v>25.1</v>
      </c>
      <c r="Y46" s="68">
        <v>9.4</v>
      </c>
      <c r="Z46" s="72">
        <v>7.9312844206854187</v>
      </c>
      <c r="AA46" s="68">
        <v>113.2</v>
      </c>
      <c r="AB46" s="226">
        <v>29.9</v>
      </c>
      <c r="AC46" s="216">
        <v>46.4</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309</v>
      </c>
      <c r="C47" s="68" t="s">
        <v>764</v>
      </c>
      <c r="E47" s="69">
        <v>43665</v>
      </c>
      <c r="F47" t="s">
        <v>866</v>
      </c>
      <c r="G47" t="s">
        <v>876</v>
      </c>
      <c r="H47" s="68">
        <v>2</v>
      </c>
      <c r="I47" s="68" t="s">
        <v>760</v>
      </c>
      <c r="J47" s="326">
        <v>0.40625</v>
      </c>
      <c r="K47" s="68">
        <v>3</v>
      </c>
      <c r="L47">
        <v>3</v>
      </c>
      <c r="M47" t="s">
        <v>872</v>
      </c>
      <c r="N47" t="s">
        <v>889</v>
      </c>
      <c r="O47" s="205" t="s">
        <v>761</v>
      </c>
      <c r="P47" s="131" t="s">
        <v>761</v>
      </c>
      <c r="Q47" s="68">
        <v>2.5</v>
      </c>
      <c r="R47" s="68">
        <v>2.5</v>
      </c>
      <c r="S47" s="131">
        <v>2.5</v>
      </c>
      <c r="T47" s="68">
        <v>2.5</v>
      </c>
      <c r="U47" s="70">
        <v>1</v>
      </c>
      <c r="V47" s="68">
        <v>1.3</v>
      </c>
      <c r="W47" s="68" t="s">
        <v>761</v>
      </c>
      <c r="X47" s="68">
        <v>25.1</v>
      </c>
      <c r="Y47" s="68">
        <v>9.5</v>
      </c>
      <c r="Z47" s="72">
        <v>8.0156597868629227</v>
      </c>
      <c r="AA47" s="68">
        <v>115</v>
      </c>
      <c r="AB47" s="226">
        <v>29.9</v>
      </c>
      <c r="AC47" s="216">
        <v>46.3</v>
      </c>
      <c r="AD47" s="72">
        <v>0.70890429647671083</v>
      </c>
      <c r="AE47" s="72">
        <v>0.79047247446083957</v>
      </c>
      <c r="AF47" s="72">
        <v>0.20687942381721097</v>
      </c>
      <c r="AG47" s="137">
        <v>0.99735189827805049</v>
      </c>
      <c r="AH47" s="75">
        <v>19.364346790346527</v>
      </c>
      <c r="AI47" s="75">
        <v>20.361698688624578</v>
      </c>
      <c r="AJ47" s="72">
        <v>38.904812775587864</v>
      </c>
      <c r="AK47" s="72">
        <v>5.4586602358947172</v>
      </c>
      <c r="AL47" s="72">
        <v>7.1271724368847922</v>
      </c>
      <c r="AM47" s="72">
        <v>24.823007026241243</v>
      </c>
      <c r="AN47" s="137">
        <v>25.820358924519297</v>
      </c>
      <c r="AO47" s="137">
        <v>3.1210887499999993</v>
      </c>
      <c r="AP47" s="137">
        <v>2.5000000000000001E-2</v>
      </c>
      <c r="AQ47" s="70">
        <v>0.9920536253149248</v>
      </c>
      <c r="AR47" s="72">
        <v>3.1460887499999992</v>
      </c>
      <c r="AS47" s="68"/>
      <c r="AT47" s="68" t="s">
        <v>761</v>
      </c>
      <c r="AX47" s="72"/>
    </row>
    <row r="48" spans="1:54" x14ac:dyDescent="0.2">
      <c r="A48" t="s">
        <v>756</v>
      </c>
      <c r="B48" t="s">
        <v>309</v>
      </c>
      <c r="C48" s="68" t="s">
        <v>765</v>
      </c>
      <c r="E48" s="69">
        <v>43665</v>
      </c>
      <c r="F48" t="s">
        <v>866</v>
      </c>
      <c r="G48" t="s">
        <v>876</v>
      </c>
      <c r="H48" s="68">
        <v>2</v>
      </c>
      <c r="I48" s="68" t="s">
        <v>760</v>
      </c>
      <c r="J48" s="326">
        <v>0.40625</v>
      </c>
      <c r="K48" s="68">
        <v>3</v>
      </c>
      <c r="L48">
        <v>3</v>
      </c>
      <c r="M48" t="s">
        <v>872</v>
      </c>
      <c r="N48" t="s">
        <v>889</v>
      </c>
      <c r="O48" s="205" t="s">
        <v>761</v>
      </c>
      <c r="P48" s="131" t="s">
        <v>761</v>
      </c>
      <c r="Q48" s="68">
        <v>2.5</v>
      </c>
      <c r="R48" s="68">
        <v>2.5</v>
      </c>
      <c r="S48" s="131">
        <v>2.5</v>
      </c>
      <c r="T48" s="68">
        <v>2.5</v>
      </c>
      <c r="U48" s="70">
        <v>1</v>
      </c>
      <c r="V48" s="68">
        <v>2.2000000000000002</v>
      </c>
      <c r="W48" s="68" t="s">
        <v>761</v>
      </c>
      <c r="X48" s="68">
        <v>25.1</v>
      </c>
      <c r="Y48" s="68">
        <v>9.4499999999999993</v>
      </c>
      <c r="Z48" s="72">
        <v>7.9689427865949884</v>
      </c>
      <c r="AA48" s="68">
        <v>115.4</v>
      </c>
      <c r="AB48" s="226">
        <v>30</v>
      </c>
      <c r="AC48" s="216">
        <v>46.6</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309</v>
      </c>
      <c r="C49" s="68" t="s">
        <v>757</v>
      </c>
      <c r="E49" s="69">
        <v>43682</v>
      </c>
      <c r="F49" t="s">
        <v>866</v>
      </c>
      <c r="G49" t="s">
        <v>936</v>
      </c>
      <c r="H49" s="68">
        <v>2</v>
      </c>
      <c r="I49" s="68" t="s">
        <v>760</v>
      </c>
      <c r="J49" s="326">
        <v>0.46388888888888885</v>
      </c>
      <c r="K49" s="68">
        <v>2</v>
      </c>
      <c r="L49">
        <v>1</v>
      </c>
      <c r="M49" t="s">
        <v>916</v>
      </c>
      <c r="N49" t="s">
        <v>774</v>
      </c>
      <c r="O49" s="205">
        <v>22.8</v>
      </c>
      <c r="P49" s="131">
        <v>12.08</v>
      </c>
      <c r="Q49" s="68" t="s">
        <v>761</v>
      </c>
      <c r="R49" s="68" t="s">
        <v>761</v>
      </c>
      <c r="S49" s="131" t="s">
        <v>761</v>
      </c>
      <c r="T49" s="68">
        <v>1.4</v>
      </c>
      <c r="U49" s="68" t="s">
        <v>761</v>
      </c>
      <c r="V49" s="68">
        <v>0.15</v>
      </c>
      <c r="W49" s="77">
        <v>0.3125</v>
      </c>
      <c r="X49" s="68">
        <v>26.1</v>
      </c>
      <c r="Y49" s="68">
        <v>9.35</v>
      </c>
      <c r="Z49" s="72">
        <v>7.8674212747077874</v>
      </c>
      <c r="AA49" s="68">
        <v>115.3</v>
      </c>
      <c r="AB49" s="226">
        <v>30.6</v>
      </c>
      <c r="AC49" s="216">
        <v>47.4</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309</v>
      </c>
      <c r="C50" s="68" t="s">
        <v>764</v>
      </c>
      <c r="E50" s="69">
        <v>43682</v>
      </c>
      <c r="F50" t="s">
        <v>866</v>
      </c>
      <c r="G50" t="s">
        <v>936</v>
      </c>
      <c r="H50" s="68">
        <v>2</v>
      </c>
      <c r="I50" s="68" t="s">
        <v>760</v>
      </c>
      <c r="J50" s="326">
        <v>0.46388888888888885</v>
      </c>
      <c r="K50" s="68">
        <v>2</v>
      </c>
      <c r="L50">
        <v>1</v>
      </c>
      <c r="M50" t="s">
        <v>916</v>
      </c>
      <c r="N50" t="s">
        <v>774</v>
      </c>
      <c r="O50" s="205">
        <v>22.8</v>
      </c>
      <c r="P50" s="131">
        <v>12.08</v>
      </c>
      <c r="Q50" s="68" t="s">
        <v>761</v>
      </c>
      <c r="R50" s="68" t="s">
        <v>761</v>
      </c>
      <c r="S50" s="131" t="s">
        <v>761</v>
      </c>
      <c r="T50" s="68">
        <v>1.4</v>
      </c>
      <c r="U50" s="68" t="s">
        <v>761</v>
      </c>
      <c r="V50" s="68">
        <v>0.7</v>
      </c>
      <c r="W50" s="77">
        <v>0.31388888888888888</v>
      </c>
      <c r="X50" s="68">
        <v>26.1</v>
      </c>
      <c r="Y50" s="68">
        <v>9.52</v>
      </c>
      <c r="Z50" s="72">
        <v>8.0376284011731034</v>
      </c>
      <c r="AA50" s="68">
        <v>116.2</v>
      </c>
      <c r="AB50" s="226">
        <v>30</v>
      </c>
      <c r="AC50" s="216">
        <v>46.4</v>
      </c>
      <c r="AD50" s="72">
        <v>0.62740268963779211</v>
      </c>
      <c r="AE50" s="72">
        <v>0.31987703729482031</v>
      </c>
      <c r="AF50" s="72">
        <v>2.5000000000000001E-2</v>
      </c>
      <c r="AG50" s="137">
        <v>0.34487703729482033</v>
      </c>
      <c r="AH50" s="75">
        <v>16.98006296270518</v>
      </c>
      <c r="AI50" s="75">
        <v>17.324940000000002</v>
      </c>
      <c r="AJ50" t="s">
        <v>937</v>
      </c>
      <c r="AK50" t="s">
        <v>937</v>
      </c>
      <c r="AL50" t="s">
        <v>937</v>
      </c>
      <c r="AM50" s="72" t="s">
        <v>938</v>
      </c>
      <c r="AN50" s="137" t="s">
        <v>938</v>
      </c>
      <c r="AO50" s="137">
        <v>2.8747820833333328</v>
      </c>
      <c r="AP50" s="137">
        <v>2.5000000000000001E-2</v>
      </c>
      <c r="AQ50" s="70">
        <v>0.99137866250581763</v>
      </c>
      <c r="AR50" s="72">
        <v>2.8997820833333328</v>
      </c>
      <c r="AS50" s="68"/>
      <c r="AT50" s="68" t="s">
        <v>939</v>
      </c>
      <c r="AX50" s="72"/>
    </row>
    <row r="51" spans="1:54" x14ac:dyDescent="0.2">
      <c r="A51" t="s">
        <v>756</v>
      </c>
      <c r="B51" t="s">
        <v>309</v>
      </c>
      <c r="C51" s="68" t="s">
        <v>765</v>
      </c>
      <c r="E51" s="69">
        <v>43682</v>
      </c>
      <c r="F51" t="s">
        <v>866</v>
      </c>
      <c r="G51" t="s">
        <v>936</v>
      </c>
      <c r="H51" s="68">
        <v>2</v>
      </c>
      <c r="I51" s="68" t="s">
        <v>760</v>
      </c>
      <c r="J51" s="326">
        <v>0.46388888888888885</v>
      </c>
      <c r="K51" s="68">
        <v>2</v>
      </c>
      <c r="L51">
        <v>1</v>
      </c>
      <c r="M51" t="s">
        <v>916</v>
      </c>
      <c r="N51" t="s">
        <v>774</v>
      </c>
      <c r="O51" s="205">
        <v>22.8</v>
      </c>
      <c r="P51" s="131">
        <v>12.08</v>
      </c>
      <c r="Q51" s="68" t="s">
        <v>761</v>
      </c>
      <c r="R51" s="68" t="s">
        <v>761</v>
      </c>
      <c r="S51" s="131" t="s">
        <v>761</v>
      </c>
      <c r="T51" s="68">
        <v>1.4</v>
      </c>
      <c r="U51" s="68" t="s">
        <v>761</v>
      </c>
      <c r="V51" s="68">
        <v>1.1000000000000001</v>
      </c>
      <c r="W51" s="77">
        <v>0.31527777777777777</v>
      </c>
      <c r="X51" s="68">
        <v>26.03</v>
      </c>
      <c r="Y51" s="68">
        <v>9.6</v>
      </c>
      <c r="Z51" s="72">
        <v>8.0862171721265135</v>
      </c>
      <c r="AA51" s="68">
        <v>119.3</v>
      </c>
      <c r="AB51" s="226">
        <v>30.4</v>
      </c>
      <c r="AC51" s="216">
        <v>47.1</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309</v>
      </c>
      <c r="C52" s="68" t="s">
        <v>757</v>
      </c>
      <c r="E52" s="69">
        <v>43696</v>
      </c>
      <c r="F52" t="s">
        <v>866</v>
      </c>
      <c r="G52" t="s">
        <v>967</v>
      </c>
      <c r="H52" s="68">
        <v>2</v>
      </c>
      <c r="I52" s="68" t="s">
        <v>760</v>
      </c>
      <c r="J52" s="326">
        <v>0.43194444444444446</v>
      </c>
      <c r="K52" s="68">
        <v>2</v>
      </c>
      <c r="L52">
        <v>1</v>
      </c>
      <c r="M52" t="s">
        <v>809</v>
      </c>
      <c r="N52" t="s">
        <v>774</v>
      </c>
      <c r="O52" s="205">
        <v>24.1</v>
      </c>
      <c r="P52" s="131">
        <v>15.3</v>
      </c>
      <c r="Q52" s="68" t="s">
        <v>761</v>
      </c>
      <c r="R52" s="68" t="s">
        <v>761</v>
      </c>
      <c r="S52" s="131" t="s">
        <v>761</v>
      </c>
      <c r="T52" s="68">
        <v>1.8</v>
      </c>
      <c r="U52" s="68" t="s">
        <v>761</v>
      </c>
      <c r="V52" s="68">
        <v>0.15</v>
      </c>
      <c r="W52" s="77">
        <v>0.28055555555555556</v>
      </c>
      <c r="X52" s="68">
        <v>25</v>
      </c>
      <c r="Y52" s="68">
        <v>13.42</v>
      </c>
      <c r="Z52" s="72">
        <v>11.251208335465757</v>
      </c>
      <c r="AA52" s="68">
        <v>163.19999999999999</v>
      </c>
      <c r="AB52" s="226">
        <v>31</v>
      </c>
      <c r="AC52" s="216">
        <v>47.9</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309</v>
      </c>
      <c r="C53" s="68" t="s">
        <v>764</v>
      </c>
      <c r="E53" s="69">
        <v>43696</v>
      </c>
      <c r="F53" t="s">
        <v>866</v>
      </c>
      <c r="G53" t="s">
        <v>967</v>
      </c>
      <c r="H53" s="68">
        <v>2</v>
      </c>
      <c r="I53" s="68" t="s">
        <v>760</v>
      </c>
      <c r="J53" s="326">
        <v>0.43194444444444446</v>
      </c>
      <c r="K53" s="68">
        <v>2</v>
      </c>
      <c r="L53">
        <v>1</v>
      </c>
      <c r="M53" t="s">
        <v>809</v>
      </c>
      <c r="N53" t="s">
        <v>774</v>
      </c>
      <c r="O53" s="205">
        <v>24.1</v>
      </c>
      <c r="P53" s="131">
        <v>15.3</v>
      </c>
      <c r="Q53" s="68" t="s">
        <v>761</v>
      </c>
      <c r="R53" s="68" t="s">
        <v>761</v>
      </c>
      <c r="S53" s="131" t="s">
        <v>761</v>
      </c>
      <c r="T53" s="68">
        <v>1.8</v>
      </c>
      <c r="U53" s="68" t="s">
        <v>761</v>
      </c>
      <c r="V53" s="68">
        <v>0.9</v>
      </c>
      <c r="W53" s="77">
        <v>0.28333333333333333</v>
      </c>
      <c r="X53" s="68">
        <v>25</v>
      </c>
      <c r="Y53" s="68">
        <v>13.84</v>
      </c>
      <c r="Z53" s="72">
        <v>11.642987159216705</v>
      </c>
      <c r="AA53" s="68">
        <v>166.9</v>
      </c>
      <c r="AB53" s="226">
        <v>30.4</v>
      </c>
      <c r="AC53" s="216">
        <v>47</v>
      </c>
      <c r="AD53" s="72">
        <v>0.67161649380217558</v>
      </c>
      <c r="AE53" s="72">
        <v>1.9138141809290952</v>
      </c>
      <c r="AF53" s="72">
        <v>0.20394736842105265</v>
      </c>
      <c r="AG53" s="137">
        <v>2.1177615493501478</v>
      </c>
      <c r="AH53" s="75">
        <v>16.211231013192112</v>
      </c>
      <c r="AI53" s="75">
        <v>18.328992562542261</v>
      </c>
      <c r="AJ53" s="72">
        <v>60.848071250172637</v>
      </c>
      <c r="AK53" s="72">
        <v>5.6144494953497794</v>
      </c>
      <c r="AL53" s="72">
        <v>10.837762687253777</v>
      </c>
      <c r="AM53" s="72">
        <v>21.825680508541893</v>
      </c>
      <c r="AN53" s="137">
        <v>23.943442057892042</v>
      </c>
      <c r="AO53" s="137">
        <v>3.7084782578190936</v>
      </c>
      <c r="AP53" s="137">
        <v>1.0848532911392403</v>
      </c>
      <c r="AQ53" s="70">
        <v>0.77367447253361887</v>
      </c>
      <c r="AR53" s="72">
        <v>4.7933315489583341</v>
      </c>
      <c r="AS53" s="68"/>
      <c r="AT53" s="68" t="s">
        <v>761</v>
      </c>
      <c r="AX53" s="72"/>
    </row>
    <row r="54" spans="1:54" x14ac:dyDescent="0.2">
      <c r="A54" t="s">
        <v>756</v>
      </c>
      <c r="B54" t="s">
        <v>309</v>
      </c>
      <c r="C54" s="68" t="s">
        <v>765</v>
      </c>
      <c r="E54" s="69">
        <v>43696</v>
      </c>
      <c r="F54" t="s">
        <v>866</v>
      </c>
      <c r="G54" t="s">
        <v>967</v>
      </c>
      <c r="H54" s="68">
        <v>2</v>
      </c>
      <c r="I54" s="68" t="s">
        <v>760</v>
      </c>
      <c r="J54" s="326">
        <v>0.43194444444444446</v>
      </c>
      <c r="K54" s="68">
        <v>2</v>
      </c>
      <c r="L54">
        <v>1</v>
      </c>
      <c r="M54" t="s">
        <v>809</v>
      </c>
      <c r="N54" t="s">
        <v>774</v>
      </c>
      <c r="O54" s="205">
        <v>24.1</v>
      </c>
      <c r="P54" s="131">
        <v>15.3</v>
      </c>
      <c r="Q54" s="68" t="s">
        <v>761</v>
      </c>
      <c r="R54" s="68" t="s">
        <v>761</v>
      </c>
      <c r="S54" s="131" t="s">
        <v>761</v>
      </c>
      <c r="T54" s="68">
        <v>1.8</v>
      </c>
      <c r="U54" s="68" t="s">
        <v>761</v>
      </c>
      <c r="V54" s="68">
        <v>1.5</v>
      </c>
      <c r="W54" s="77">
        <v>0.28611111111111115</v>
      </c>
      <c r="X54" s="68">
        <v>25</v>
      </c>
      <c r="Y54" s="68">
        <v>13.84</v>
      </c>
      <c r="Z54" s="72">
        <v>11.62975393463962</v>
      </c>
      <c r="AA54" s="68">
        <v>165.3</v>
      </c>
      <c r="AB54" s="226">
        <v>30.6</v>
      </c>
      <c r="AC54" s="216">
        <v>47.4</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309</v>
      </c>
      <c r="B61" s="102">
        <v>2019</v>
      </c>
      <c r="C61" s="103">
        <v>7</v>
      </c>
      <c r="D61" s="102">
        <v>8</v>
      </c>
      <c r="E61" s="82"/>
      <c r="F61" s="131" t="s">
        <v>761</v>
      </c>
      <c r="G61" s="131">
        <v>8.7899999999999991</v>
      </c>
      <c r="H61" s="82"/>
      <c r="I61" s="205">
        <v>19.600000000000001</v>
      </c>
      <c r="J61" s="226">
        <v>30.1</v>
      </c>
      <c r="K61" s="82"/>
      <c r="L61" s="82"/>
      <c r="M61" s="108"/>
      <c r="N61" s="131" t="s">
        <v>763</v>
      </c>
      <c r="O61" s="82"/>
      <c r="P61" s="82"/>
      <c r="Q61" s="82"/>
      <c r="R61" s="140"/>
      <c r="S61" s="137" t="s">
        <v>763</v>
      </c>
      <c r="T61" s="131" t="s">
        <v>763</v>
      </c>
      <c r="U61" s="131" t="s">
        <v>763</v>
      </c>
      <c r="V61" s="85"/>
      <c r="W61" s="85"/>
      <c r="X61" s="85"/>
      <c r="Y61" s="102">
        <f>IF(C61&lt;6," ",IF(C61&lt;=9,I61, IF(C61&gt;=10," ")))</f>
        <v>19.600000000000001</v>
      </c>
      <c r="Z61" s="102">
        <f>IF(Y61=" ", " ", IF(Y61&gt;0, Y61+273.15))</f>
        <v>292.75</v>
      </c>
      <c r="AA61" s="102">
        <f>IF(C61&lt;6," ",IF(C61&lt;=9,J61, IF(C61&gt;=10," ")))</f>
        <v>30.1</v>
      </c>
      <c r="AB61" s="102">
        <f>IF(C61&lt;6," ",IF(C61&lt;=9,G61, IF(C61&gt;=10," ")))</f>
        <v>8.7899999999999991</v>
      </c>
      <c r="AC61" s="104">
        <f>IF(Y61=" "," ",IF(Y61&gt;0,EXP(-173.4292+249.6339*100/Z61+143.3483*LN(+Z61/100)-21.8492*Z61/100+AA61*(-0.033096+0.014259*Z61/100-0.0017*(Z61/100)^2))*1.4276))</f>
        <v>7.6480512665827867</v>
      </c>
      <c r="AD61" s="102">
        <f>IF(Y61=" "," ",IF(Y61&gt;0,AB61/AC61))</f>
        <v>1.1493123795347471</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309</v>
      </c>
      <c r="B62" s="102">
        <v>2019</v>
      </c>
      <c r="C62" s="103">
        <v>7</v>
      </c>
      <c r="D62" s="102">
        <v>8</v>
      </c>
      <c r="E62" s="82"/>
      <c r="F62" s="131" t="s">
        <v>761</v>
      </c>
      <c r="G62" s="131">
        <v>8.7899999999999991</v>
      </c>
      <c r="H62" s="82"/>
      <c r="I62" s="205">
        <v>19.600000000000001</v>
      </c>
      <c r="J62" s="226">
        <v>30.2</v>
      </c>
      <c r="K62" s="82"/>
      <c r="L62" s="82"/>
      <c r="M62" s="108"/>
      <c r="N62" s="137">
        <v>0.53691548763543728</v>
      </c>
      <c r="O62" s="82"/>
      <c r="P62" s="82"/>
      <c r="Q62" s="82"/>
      <c r="R62" s="140"/>
      <c r="S62" s="137">
        <v>22.201760818003223</v>
      </c>
      <c r="T62" s="137">
        <v>1.9900887499999997</v>
      </c>
      <c r="U62" s="137">
        <v>2.0106666666666665E-2</v>
      </c>
      <c r="V62" s="85"/>
      <c r="W62" s="85"/>
      <c r="X62" s="85"/>
      <c r="Y62" s="102">
        <f t="shared" ref="Y62:Y72" si="17">IF(C62&lt;6," ",IF(C62&lt;=9,I62, IF(C62&gt;=10," ")))</f>
        <v>19.600000000000001</v>
      </c>
      <c r="Z62" s="102">
        <f t="shared" ref="Z62:Z72" si="18">IF(Y62=" ", " ", IF(Y62&gt;0, Y62+273.15))</f>
        <v>292.75</v>
      </c>
      <c r="AA62" s="102">
        <f t="shared" ref="AA62:AA72" si="19">IF(C62&lt;6," ",IF(C62&lt;=9,J62, IF(C62&gt;=10," ")))</f>
        <v>30.2</v>
      </c>
      <c r="AB62" s="102">
        <f t="shared" ref="AB62:AB72" si="20">IF(C62&lt;6," ",IF(C62&lt;=9,G62, IF(C62&gt;=10," ")))</f>
        <v>8.7899999999999991</v>
      </c>
      <c r="AC62" s="104">
        <f t="shared" ref="AC62:AC72" si="21">IF(Y62=" "," ",IF(Y62&gt;0,EXP(-173.4292+249.6339*100/Z62+143.3483*LN(+Z62/100)-21.8492*Z62/100+AA62*(-0.033096+0.014259*Z62/100-0.0017*(Z62/100)^2))*1.4276))</f>
        <v>7.6435232685444365</v>
      </c>
      <c r="AD62" s="102">
        <f t="shared" ref="AD62:AD72" si="22">IF(Y62=" "," ",IF(Y62&gt;0,AB62/AC62))</f>
        <v>1.1499932284073346</v>
      </c>
      <c r="AE62" s="105" t="str">
        <f t="shared" ref="AE62:AE72" si="23">IF(C62&lt;6," ",IF(C62&lt;=9,F62, IF(C62&gt;=10," ")))</f>
        <v>ND</v>
      </c>
      <c r="AF62" s="102">
        <f t="shared" ref="AF62:AF72" si="24">IF(Y62=" "," ",N62)</f>
        <v>0.53691548763543728</v>
      </c>
      <c r="AG62" s="105">
        <f t="shared" ref="AG62:AG72" si="25">IF(C62&lt;6," ",IF(C62&lt;=9,T62, IF(C62&gt;=10," ")))</f>
        <v>1.9900887499999997</v>
      </c>
      <c r="AH62" s="105">
        <f t="shared" ref="AH62:AH72" si="26">IF(C62&lt;6," ",IF(C62&lt;=9,U62, IF(C62&gt;=10," ")))</f>
        <v>2.0106666666666665E-2</v>
      </c>
      <c r="AI62" s="102">
        <f t="shared" ref="AI62" si="27">IF(Y62=" ", " ", IF(Y62&gt;0, SUM(AG62:AH62)))</f>
        <v>2.0101954166666665</v>
      </c>
      <c r="AJ62" s="106">
        <f t="shared" ref="AJ62:AJ72" si="28">IF(C62&lt;6," ",IF(C62&lt;=9,S62, IF(C62&gt;=10," ")))</f>
        <v>22.201760818003223</v>
      </c>
      <c r="AK62" s="107">
        <f t="shared" ref="AK62:AK72" si="29">IF(Y62=" ", " ", IF(Y62&gt;0, AJ62-AF62))</f>
        <v>21.664845330367786</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309</v>
      </c>
      <c r="B63" s="102">
        <v>2019</v>
      </c>
      <c r="C63" s="103">
        <v>7</v>
      </c>
      <c r="D63" s="102">
        <v>8</v>
      </c>
      <c r="E63" s="82"/>
      <c r="F63" s="131" t="s">
        <v>761</v>
      </c>
      <c r="G63" s="131">
        <v>8.7899999999999991</v>
      </c>
      <c r="H63" s="82"/>
      <c r="I63" s="205">
        <v>19.600000000000001</v>
      </c>
      <c r="J63" s="226">
        <v>30</v>
      </c>
      <c r="K63" s="82"/>
      <c r="L63" s="82"/>
      <c r="M63" s="108"/>
      <c r="N63" s="131" t="s">
        <v>763</v>
      </c>
      <c r="O63" s="82"/>
      <c r="P63" s="82"/>
      <c r="Q63" s="82"/>
      <c r="R63" s="140"/>
      <c r="S63" s="137" t="s">
        <v>763</v>
      </c>
      <c r="T63" s="131" t="s">
        <v>763</v>
      </c>
      <c r="U63" s="131" t="s">
        <v>763</v>
      </c>
      <c r="V63" s="85"/>
      <c r="W63" s="85"/>
      <c r="X63" s="85"/>
      <c r="Y63" s="102">
        <f t="shared" si="17"/>
        <v>19.600000000000001</v>
      </c>
      <c r="Z63" s="102">
        <f t="shared" si="18"/>
        <v>292.75</v>
      </c>
      <c r="AA63" s="102">
        <f t="shared" si="19"/>
        <v>30</v>
      </c>
      <c r="AB63" s="102">
        <f t="shared" si="20"/>
        <v>8.7899999999999991</v>
      </c>
      <c r="AC63" s="104">
        <f t="shared" si="21"/>
        <v>7.6525819469922798</v>
      </c>
      <c r="AD63" s="102">
        <f t="shared" si="22"/>
        <v>1.1486319337560003</v>
      </c>
      <c r="AE63" s="105" t="str">
        <f t="shared" si="23"/>
        <v>ND</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309</v>
      </c>
      <c r="B64" s="102">
        <v>2019</v>
      </c>
      <c r="C64" s="103">
        <v>7</v>
      </c>
      <c r="D64" s="102">
        <v>19</v>
      </c>
      <c r="E64" s="82"/>
      <c r="F64" s="131">
        <v>2.5</v>
      </c>
      <c r="G64" s="131" t="s">
        <v>761</v>
      </c>
      <c r="H64" s="82"/>
      <c r="I64" s="205" t="s">
        <v>761</v>
      </c>
      <c r="J64" s="226">
        <v>29.9</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f t="shared" si="19"/>
        <v>29.9</v>
      </c>
      <c r="AB64" s="102" t="str">
        <f t="shared" si="20"/>
        <v>ND</v>
      </c>
      <c r="AC64" s="104" t="e">
        <f t="shared" si="21"/>
        <v>#VALUE!</v>
      </c>
      <c r="AD64" s="102" t="e">
        <f t="shared" si="22"/>
        <v>#VALUE!</v>
      </c>
      <c r="AE64" s="105">
        <f t="shared" si="23"/>
        <v>2.5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309</v>
      </c>
      <c r="B65" s="102">
        <v>2019</v>
      </c>
      <c r="C65" s="103">
        <v>7</v>
      </c>
      <c r="D65" s="102">
        <v>19</v>
      </c>
      <c r="E65" s="82"/>
      <c r="F65" s="131">
        <v>2.5</v>
      </c>
      <c r="G65" s="131" t="s">
        <v>761</v>
      </c>
      <c r="H65" s="82"/>
      <c r="I65" s="205" t="s">
        <v>761</v>
      </c>
      <c r="J65" s="226">
        <v>29.9</v>
      </c>
      <c r="K65" s="82"/>
      <c r="L65" s="82"/>
      <c r="M65" s="108"/>
      <c r="N65" s="137">
        <v>0.99735189827805049</v>
      </c>
      <c r="O65" s="82"/>
      <c r="P65" s="82"/>
      <c r="Q65" s="82"/>
      <c r="R65" s="140"/>
      <c r="S65" s="137">
        <v>25.820358924519297</v>
      </c>
      <c r="T65" s="137">
        <v>3.1210887499999993</v>
      </c>
      <c r="U65" s="137">
        <v>2.5000000000000001E-2</v>
      </c>
      <c r="V65" s="85"/>
      <c r="W65" s="85"/>
      <c r="X65" s="85"/>
      <c r="Y65" s="102" t="str">
        <f t="shared" si="17"/>
        <v>ND</v>
      </c>
      <c r="Z65" s="102" t="e">
        <f t="shared" si="18"/>
        <v>#VALUE!</v>
      </c>
      <c r="AA65" s="102">
        <f t="shared" si="19"/>
        <v>29.9</v>
      </c>
      <c r="AB65" s="102" t="str">
        <f t="shared" si="20"/>
        <v>ND</v>
      </c>
      <c r="AC65" s="104" t="e">
        <f t="shared" si="21"/>
        <v>#VALUE!</v>
      </c>
      <c r="AD65" s="102" t="e">
        <f t="shared" si="22"/>
        <v>#VALUE!</v>
      </c>
      <c r="AE65" s="105">
        <f t="shared" si="23"/>
        <v>2.5</v>
      </c>
      <c r="AF65" s="102">
        <f t="shared" si="24"/>
        <v>0.99735189827805049</v>
      </c>
      <c r="AG65" s="105">
        <f t="shared" si="25"/>
        <v>3.1210887499999993</v>
      </c>
      <c r="AH65" s="105">
        <f t="shared" si="26"/>
        <v>2.5000000000000001E-2</v>
      </c>
      <c r="AI65" s="102">
        <f t="shared" ref="AI65" si="30">IF(Y65=" ", " ", IF(Y65&gt;0, SUM(AG65:AH65)))</f>
        <v>3.1460887499999992</v>
      </c>
      <c r="AJ65" s="106">
        <f t="shared" si="28"/>
        <v>25.820358924519297</v>
      </c>
      <c r="AK65" s="107">
        <f t="shared" si="29"/>
        <v>24.823007026241246</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309</v>
      </c>
      <c r="B66" s="102">
        <v>2019</v>
      </c>
      <c r="C66" s="103">
        <v>7</v>
      </c>
      <c r="D66" s="102">
        <v>19</v>
      </c>
      <c r="E66" s="82"/>
      <c r="F66" s="131">
        <v>2.5</v>
      </c>
      <c r="G66" s="131" t="s">
        <v>761</v>
      </c>
      <c r="H66" s="82"/>
      <c r="I66" s="205" t="s">
        <v>761</v>
      </c>
      <c r="J66" s="226">
        <v>30</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30</v>
      </c>
      <c r="AB66" s="102" t="str">
        <f t="shared" si="20"/>
        <v>ND</v>
      </c>
      <c r="AC66" s="104" t="e">
        <f t="shared" si="21"/>
        <v>#VALUE!</v>
      </c>
      <c r="AD66" s="102" t="e">
        <f t="shared" si="22"/>
        <v>#VALUE!</v>
      </c>
      <c r="AE66" s="105">
        <f t="shared" si="23"/>
        <v>2.5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309</v>
      </c>
      <c r="B67" s="102">
        <v>2019</v>
      </c>
      <c r="C67" s="103">
        <v>8</v>
      </c>
      <c r="D67" s="102">
        <v>5</v>
      </c>
      <c r="E67" s="82"/>
      <c r="F67" s="131" t="s">
        <v>761</v>
      </c>
      <c r="G67" s="131">
        <v>12.08</v>
      </c>
      <c r="H67" s="82"/>
      <c r="I67" s="205">
        <v>22.8</v>
      </c>
      <c r="J67" s="226">
        <v>30.6</v>
      </c>
      <c r="K67" s="82"/>
      <c r="L67" s="82"/>
      <c r="M67" s="82"/>
      <c r="N67" s="131" t="s">
        <v>763</v>
      </c>
      <c r="O67" s="82"/>
      <c r="P67" s="82"/>
      <c r="Q67" s="82"/>
      <c r="R67" s="140"/>
      <c r="S67" s="137" t="s">
        <v>763</v>
      </c>
      <c r="T67" s="131" t="s">
        <v>763</v>
      </c>
      <c r="U67" s="131" t="s">
        <v>763</v>
      </c>
      <c r="V67" s="85"/>
      <c r="W67" s="85"/>
      <c r="X67" s="85"/>
      <c r="Y67" s="102">
        <f t="shared" si="17"/>
        <v>22.8</v>
      </c>
      <c r="Z67" s="102">
        <f t="shared" si="18"/>
        <v>295.95</v>
      </c>
      <c r="AA67" s="102">
        <f t="shared" si="19"/>
        <v>30.6</v>
      </c>
      <c r="AB67" s="102">
        <f t="shared" si="20"/>
        <v>12.08</v>
      </c>
      <c r="AC67" s="104">
        <f t="shared" si="21"/>
        <v>7.1913298955208145</v>
      </c>
      <c r="AD67" s="102">
        <f t="shared" si="22"/>
        <v>1.6798005619967649</v>
      </c>
      <c r="AE67" s="105" t="str">
        <f t="shared" si="23"/>
        <v>ND</v>
      </c>
      <c r="AF67" s="102" t="str">
        <f t="shared" si="24"/>
        <v>NS</v>
      </c>
      <c r="AG67" s="105" t="str">
        <f t="shared" si="25"/>
        <v>NS</v>
      </c>
      <c r="AH67" s="105" t="str">
        <f t="shared" si="26"/>
        <v>NS</v>
      </c>
      <c r="AI67" s="102"/>
      <c r="AJ67" s="106" t="str">
        <f t="shared" si="28"/>
        <v>NS</v>
      </c>
      <c r="AK67" s="107" t="e">
        <f t="shared" si="29"/>
        <v>#VALUE!</v>
      </c>
      <c r="AL67" s="82"/>
      <c r="AM67" s="82">
        <f>AD75</f>
        <v>1.6681259376680748</v>
      </c>
      <c r="AN67" s="82">
        <f>AE75</f>
        <v>2.5</v>
      </c>
      <c r="AO67" s="82">
        <f>AF75</f>
        <v>0.99922649313961398</v>
      </c>
      <c r="AP67" s="82">
        <f>AI75</f>
        <v>3.212349449739583</v>
      </c>
      <c r="AQ67" s="113">
        <f>AK75</f>
        <v>22.771177621716976</v>
      </c>
      <c r="AR67" s="118"/>
      <c r="AS67" s="115" t="s">
        <v>497</v>
      </c>
      <c r="AT67" s="115" t="s">
        <v>497</v>
      </c>
      <c r="AU67" s="115" t="s">
        <v>497</v>
      </c>
      <c r="AV67" s="115" t="s">
        <v>497</v>
      </c>
      <c r="AW67" s="115" t="s">
        <v>497</v>
      </c>
      <c r="AX67" s="116" t="s">
        <v>498</v>
      </c>
      <c r="AY67" s="102"/>
      <c r="AZ67" s="102"/>
      <c r="BA67" s="82"/>
      <c r="BB67" s="82"/>
    </row>
    <row r="68" spans="1:54" ht="16" x14ac:dyDescent="0.2">
      <c r="A68" s="101" t="s">
        <v>309</v>
      </c>
      <c r="B68" s="102">
        <v>2019</v>
      </c>
      <c r="C68" s="103">
        <v>8</v>
      </c>
      <c r="D68" s="102">
        <v>5</v>
      </c>
      <c r="E68" s="82"/>
      <c r="F68" s="131" t="s">
        <v>761</v>
      </c>
      <c r="G68" s="131">
        <v>12.08</v>
      </c>
      <c r="H68" s="82"/>
      <c r="I68" s="205">
        <v>22.8</v>
      </c>
      <c r="J68" s="226">
        <v>30</v>
      </c>
      <c r="K68" s="82"/>
      <c r="L68" s="82"/>
      <c r="M68" s="108"/>
      <c r="N68" s="137">
        <v>0.34487703729482033</v>
      </c>
      <c r="O68" s="82"/>
      <c r="P68" s="82"/>
      <c r="Q68" s="82"/>
      <c r="R68" s="140"/>
      <c r="S68" s="137" t="s">
        <v>938</v>
      </c>
      <c r="T68" s="137">
        <v>2.8747820833333328</v>
      </c>
      <c r="U68" s="137">
        <v>2.5000000000000001E-2</v>
      </c>
      <c r="V68" s="85"/>
      <c r="W68" s="85"/>
      <c r="X68" s="85"/>
      <c r="Y68" s="102">
        <f t="shared" si="17"/>
        <v>22.8</v>
      </c>
      <c r="Z68" s="102">
        <f t="shared" si="18"/>
        <v>295.95</v>
      </c>
      <c r="AA68" s="102">
        <f t="shared" si="19"/>
        <v>30</v>
      </c>
      <c r="AB68" s="102">
        <f t="shared" si="20"/>
        <v>12.08</v>
      </c>
      <c r="AC68" s="104">
        <f t="shared" si="21"/>
        <v>7.2163394719347105</v>
      </c>
      <c r="AD68" s="102">
        <f t="shared" si="22"/>
        <v>1.6739788984402275</v>
      </c>
      <c r="AE68" s="105" t="str">
        <f t="shared" si="23"/>
        <v>ND</v>
      </c>
      <c r="AF68" s="102">
        <f t="shared" si="24"/>
        <v>0.34487703729482033</v>
      </c>
      <c r="AG68" s="105">
        <f t="shared" si="25"/>
        <v>2.8747820833333328</v>
      </c>
      <c r="AH68" s="105">
        <f t="shared" si="26"/>
        <v>2.5000000000000001E-2</v>
      </c>
      <c r="AI68" s="102">
        <f t="shared" ref="AI68" si="31">IF(Y68=" ", " ", IF(Y68&gt;0, SUM(AG68:AH68)))</f>
        <v>2.8997820833333328</v>
      </c>
      <c r="AJ68" s="106" t="str">
        <f t="shared" si="28"/>
        <v>n/a</v>
      </c>
      <c r="AK68" s="107" t="e">
        <f t="shared" si="29"/>
        <v>#VALUE!</v>
      </c>
      <c r="AL68" s="82"/>
      <c r="AM68" s="82"/>
      <c r="AN68" s="82"/>
      <c r="AO68" s="82"/>
      <c r="AP68" s="85"/>
      <c r="AQ68" s="82"/>
      <c r="AR68" s="82"/>
      <c r="AS68" s="115">
        <f>((LN(AM67)-LN(0.4))/(LN(0.9)-LN(0.4))*100)</f>
        <v>176.09302337042379</v>
      </c>
      <c r="AT68" s="120">
        <f>((LN(AN67)-LN(0.6))/(LN(3)-LN(0.6))*100)</f>
        <v>88.671724744062161</v>
      </c>
      <c r="AU68" s="115">
        <f>((LN(AO67)-LN(10))/(LN(1)-LN(10))*100)</f>
        <v>100.03360597502034</v>
      </c>
      <c r="AV68" s="115">
        <f>((LN(AP67)-LN(10))/(LN(3)-LN(10))*100)</f>
        <v>94.319614503329419</v>
      </c>
      <c r="AW68" s="115">
        <f>((LN(AQ67)-LN(43))/(LN(20)-LN(43))*100)</f>
        <v>83.04784131138824</v>
      </c>
      <c r="AX68" s="82"/>
      <c r="AY68" s="82"/>
      <c r="AZ68" s="82"/>
      <c r="BA68" s="82"/>
      <c r="BB68" s="82"/>
    </row>
    <row r="69" spans="1:54" ht="16" x14ac:dyDescent="0.2">
      <c r="A69" s="101" t="s">
        <v>309</v>
      </c>
      <c r="B69" s="102">
        <v>2019</v>
      </c>
      <c r="C69" s="103">
        <v>8</v>
      </c>
      <c r="D69" s="102">
        <v>5</v>
      </c>
      <c r="E69" s="82"/>
      <c r="F69" s="131" t="s">
        <v>761</v>
      </c>
      <c r="G69" s="131">
        <v>12.08</v>
      </c>
      <c r="H69" s="82"/>
      <c r="I69" s="205">
        <v>22.8</v>
      </c>
      <c r="J69" s="226">
        <v>30.4</v>
      </c>
      <c r="K69" s="82"/>
      <c r="L69" s="82"/>
      <c r="M69" s="108"/>
      <c r="N69" s="131" t="s">
        <v>763</v>
      </c>
      <c r="O69" s="82"/>
      <c r="P69" s="82"/>
      <c r="Q69" s="82"/>
      <c r="R69" s="140"/>
      <c r="S69" s="137" t="s">
        <v>763</v>
      </c>
      <c r="T69" s="131" t="s">
        <v>763</v>
      </c>
      <c r="U69" s="131" t="s">
        <v>763</v>
      </c>
      <c r="V69" s="85"/>
      <c r="W69" s="85"/>
      <c r="X69" s="85"/>
      <c r="Y69" s="102">
        <f t="shared" si="17"/>
        <v>22.8</v>
      </c>
      <c r="Z69" s="102">
        <f t="shared" si="18"/>
        <v>295.95</v>
      </c>
      <c r="AA69" s="102">
        <f t="shared" si="19"/>
        <v>30.4</v>
      </c>
      <c r="AB69" s="102">
        <f t="shared" si="20"/>
        <v>12.08</v>
      </c>
      <c r="AC69" s="104">
        <f t="shared" si="21"/>
        <v>7.1996567755310394</v>
      </c>
      <c r="AD69" s="102">
        <f t="shared" si="22"/>
        <v>1.6778577613665466</v>
      </c>
      <c r="AE69" s="105" t="str">
        <f t="shared" si="23"/>
        <v>ND</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88.671724744062161</v>
      </c>
      <c r="AU69" s="82">
        <f t="shared" si="32"/>
        <v>100</v>
      </c>
      <c r="AV69" s="82">
        <f t="shared" si="32"/>
        <v>94.319614503329419</v>
      </c>
      <c r="AW69" s="82">
        <f t="shared" si="32"/>
        <v>83.04784131138824</v>
      </c>
      <c r="AX69" s="129">
        <f>AVERAGE(AS69:AW69)</f>
        <v>93.207836111755967</v>
      </c>
      <c r="AY69" s="84"/>
      <c r="AZ69" s="84"/>
      <c r="BA69" s="84" t="str">
        <f>IF(AX69&gt;65, "Acceptable; Ongoing Protection is Required", "Unacceptable; Immediate Restoration is Required")</f>
        <v>Acceptable; Ongoing Protection is Required</v>
      </c>
      <c r="BB69" s="82"/>
    </row>
    <row r="70" spans="1:54" ht="16" x14ac:dyDescent="0.2">
      <c r="A70" s="101" t="s">
        <v>309</v>
      </c>
      <c r="B70" s="102">
        <v>2019</v>
      </c>
      <c r="C70" s="103">
        <v>8</v>
      </c>
      <c r="D70" s="102">
        <v>19</v>
      </c>
      <c r="E70" s="82"/>
      <c r="F70" s="131" t="s">
        <v>761</v>
      </c>
      <c r="G70" s="131">
        <v>15.3</v>
      </c>
      <c r="H70" s="82"/>
      <c r="I70" s="205">
        <v>24.1</v>
      </c>
      <c r="J70" s="226">
        <v>31</v>
      </c>
      <c r="K70" s="82"/>
      <c r="L70" s="82"/>
      <c r="M70" s="108"/>
      <c r="N70" s="131" t="s">
        <v>763</v>
      </c>
      <c r="O70" s="82"/>
      <c r="P70" s="82"/>
      <c r="Q70" s="82"/>
      <c r="R70" s="140"/>
      <c r="S70" s="137" t="s">
        <v>763</v>
      </c>
      <c r="T70" s="131" t="s">
        <v>763</v>
      </c>
      <c r="U70" s="131" t="s">
        <v>763</v>
      </c>
      <c r="V70" s="85"/>
      <c r="W70" s="85"/>
      <c r="X70" s="85"/>
      <c r="Y70" s="102">
        <f t="shared" si="17"/>
        <v>24.1</v>
      </c>
      <c r="Z70" s="102">
        <f t="shared" si="18"/>
        <v>297.25</v>
      </c>
      <c r="AA70" s="102">
        <f t="shared" si="19"/>
        <v>31</v>
      </c>
      <c r="AB70" s="102">
        <f t="shared" si="20"/>
        <v>15.3</v>
      </c>
      <c r="AC70" s="104">
        <f t="shared" si="21"/>
        <v>7.0118651477524221</v>
      </c>
      <c r="AD70" s="102">
        <f t="shared" si="22"/>
        <v>2.1820157230069164</v>
      </c>
      <c r="AE70" s="105" t="str">
        <f t="shared" si="23"/>
        <v>ND</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93.207836111755967</v>
      </c>
      <c r="AY70" s="85"/>
      <c r="AZ70" s="85"/>
      <c r="BA70" s="82"/>
      <c r="BB70" s="82"/>
    </row>
    <row r="71" spans="1:54" ht="16" x14ac:dyDescent="0.2">
      <c r="A71" s="101" t="s">
        <v>309</v>
      </c>
      <c r="B71" s="102">
        <v>2019</v>
      </c>
      <c r="C71" s="103">
        <v>8</v>
      </c>
      <c r="D71" s="102">
        <v>19</v>
      </c>
      <c r="E71" s="82"/>
      <c r="F71" s="131" t="s">
        <v>761</v>
      </c>
      <c r="G71" s="131">
        <v>15.3</v>
      </c>
      <c r="H71" s="82"/>
      <c r="I71" s="205">
        <v>24.1</v>
      </c>
      <c r="J71" s="226">
        <v>30.4</v>
      </c>
      <c r="K71" s="82"/>
      <c r="L71" s="82"/>
      <c r="M71" s="108"/>
      <c r="N71" s="137">
        <v>2.1177615493501478</v>
      </c>
      <c r="O71" s="82"/>
      <c r="P71" s="82"/>
      <c r="Q71" s="82"/>
      <c r="R71" s="140"/>
      <c r="S71" s="137">
        <v>23.943442057892042</v>
      </c>
      <c r="T71" s="137">
        <v>3.7084782578190936</v>
      </c>
      <c r="U71" s="137">
        <v>1.0848532911392403</v>
      </c>
      <c r="V71" s="85"/>
      <c r="W71" s="85"/>
      <c r="X71" s="85"/>
      <c r="Y71" s="102">
        <f t="shared" si="17"/>
        <v>24.1</v>
      </c>
      <c r="Z71" s="102">
        <f t="shared" si="18"/>
        <v>297.25</v>
      </c>
      <c r="AA71" s="102">
        <f t="shared" si="19"/>
        <v>30.4</v>
      </c>
      <c r="AB71" s="102">
        <f t="shared" si="20"/>
        <v>15.3</v>
      </c>
      <c r="AC71" s="104">
        <f t="shared" si="21"/>
        <v>7.0360214825975778</v>
      </c>
      <c r="AD71" s="102">
        <f t="shared" si="22"/>
        <v>2.1745243441683617</v>
      </c>
      <c r="AE71" s="105" t="str">
        <f t="shared" si="23"/>
        <v>ND</v>
      </c>
      <c r="AF71" s="102">
        <f t="shared" si="24"/>
        <v>2.1177615493501478</v>
      </c>
      <c r="AG71" s="105">
        <f t="shared" si="25"/>
        <v>3.7084782578190936</v>
      </c>
      <c r="AH71" s="105">
        <f t="shared" si="26"/>
        <v>1.0848532911392403</v>
      </c>
      <c r="AI71" s="102">
        <f t="shared" ref="AI71" si="33">IF(Y71=" ", " ", IF(Y71&gt;0, SUM(AG71:AH71)))</f>
        <v>4.7933315489583341</v>
      </c>
      <c r="AJ71" s="106">
        <f t="shared" si="28"/>
        <v>23.943442057892042</v>
      </c>
      <c r="AK71" s="107">
        <f t="shared" si="29"/>
        <v>21.825680508541893</v>
      </c>
      <c r="AL71" s="82"/>
      <c r="AM71" s="82"/>
      <c r="AN71" s="82"/>
      <c r="AO71" s="82"/>
      <c r="AP71" s="82"/>
      <c r="AQ71" s="82"/>
      <c r="AR71" s="82"/>
      <c r="AS71" s="82"/>
      <c r="AT71" s="82"/>
      <c r="AU71" s="82"/>
      <c r="AV71" s="82"/>
      <c r="AW71" s="82"/>
      <c r="AX71" s="82"/>
      <c r="AY71" s="82"/>
      <c r="AZ71" s="82"/>
      <c r="BA71" s="82"/>
      <c r="BB71" s="82"/>
    </row>
    <row r="72" spans="1:54" ht="16" x14ac:dyDescent="0.2">
      <c r="A72" s="101" t="s">
        <v>309</v>
      </c>
      <c r="B72" s="102">
        <v>2019</v>
      </c>
      <c r="C72" s="103">
        <v>8</v>
      </c>
      <c r="D72" s="102">
        <v>19</v>
      </c>
      <c r="E72" s="82"/>
      <c r="F72" s="131" t="s">
        <v>761</v>
      </c>
      <c r="G72" s="131">
        <v>15.3</v>
      </c>
      <c r="H72" s="82"/>
      <c r="I72" s="205">
        <v>24.1</v>
      </c>
      <c r="J72" s="226">
        <v>30.6</v>
      </c>
      <c r="K72" s="82"/>
      <c r="L72" s="82"/>
      <c r="M72" s="82"/>
      <c r="N72" s="131" t="s">
        <v>763</v>
      </c>
      <c r="O72" s="82"/>
      <c r="P72" s="82"/>
      <c r="Q72" s="82"/>
      <c r="R72" s="140"/>
      <c r="S72" s="137" t="s">
        <v>763</v>
      </c>
      <c r="T72" s="131" t="s">
        <v>763</v>
      </c>
      <c r="U72" s="131" t="s">
        <v>763</v>
      </c>
      <c r="V72" s="85"/>
      <c r="W72" s="85"/>
      <c r="X72" s="85"/>
      <c r="Y72" s="102">
        <f t="shared" si="17"/>
        <v>24.1</v>
      </c>
      <c r="Z72" s="102">
        <f t="shared" si="18"/>
        <v>297.25</v>
      </c>
      <c r="AA72" s="102">
        <f t="shared" si="19"/>
        <v>30.6</v>
      </c>
      <c r="AB72" s="102">
        <f t="shared" si="20"/>
        <v>15.3</v>
      </c>
      <c r="AC72" s="104">
        <f t="shared" si="21"/>
        <v>7.0279601384280816</v>
      </c>
      <c r="AD72" s="102">
        <f t="shared" si="22"/>
        <v>2.1770186083357745</v>
      </c>
      <c r="AE72" s="105" t="str">
        <f t="shared" si="23"/>
        <v>ND</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1.6681259376680748</v>
      </c>
      <c r="AE75" s="84">
        <f>_xlfn.AGGREGATE(1, 6,AE61:AE74)</f>
        <v>2.5</v>
      </c>
      <c r="AF75" s="84">
        <f>_xlfn.AGGREGATE(1, 6,AF61:AF74)</f>
        <v>0.99922649313961398</v>
      </c>
      <c r="AG75" s="82"/>
      <c r="AH75" s="82"/>
      <c r="AI75" s="84">
        <f>_xlfn.AGGREGATE(1, 6,AI61:AI74)</f>
        <v>3.212349449739583</v>
      </c>
      <c r="AJ75" s="82"/>
      <c r="AK75" s="84">
        <f>_xlfn.AGGREGATE(1, 6,AK61:AK74)</f>
        <v>22.771177621716976</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2.5</v>
      </c>
      <c r="AF76" s="126">
        <f>AVERAGE(AF62:AF71)</f>
        <v>0.99922649313961398</v>
      </c>
      <c r="AG76" s="126"/>
      <c r="AH76" s="126"/>
      <c r="AI76" s="126">
        <f>AVERAGE(AI62:AI71)</f>
        <v>3.212349449739583</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309</v>
      </c>
      <c r="C83" t="s">
        <v>757</v>
      </c>
      <c r="E83" s="147">
        <v>44020</v>
      </c>
      <c r="F83" s="68" t="s">
        <v>290</v>
      </c>
      <c r="G83" s="68" t="s">
        <v>1000</v>
      </c>
      <c r="H83" s="68">
        <v>4</v>
      </c>
      <c r="I83" s="68" t="s">
        <v>982</v>
      </c>
      <c r="J83" s="77">
        <v>0.42291666666666666</v>
      </c>
      <c r="K83" s="68">
        <v>3</v>
      </c>
      <c r="L83" s="68">
        <v>0</v>
      </c>
      <c r="M83" s="68" t="s">
        <v>872</v>
      </c>
      <c r="N83" s="68" t="s">
        <v>761</v>
      </c>
      <c r="O83" s="131">
        <v>22.3</v>
      </c>
      <c r="P83" s="131">
        <v>8.8000000000000007</v>
      </c>
      <c r="Q83" s="68">
        <v>1.6</v>
      </c>
      <c r="R83" s="68">
        <v>1.3</v>
      </c>
      <c r="S83" s="131">
        <v>1.45</v>
      </c>
      <c r="T83" s="68">
        <v>1.9</v>
      </c>
      <c r="U83" s="72">
        <v>0.76315789473684215</v>
      </c>
      <c r="V83" s="68">
        <v>0.15</v>
      </c>
      <c r="W83" s="77">
        <v>0.33194444444444443</v>
      </c>
      <c r="X83" s="68">
        <v>22.8</v>
      </c>
      <c r="Y83" s="68">
        <v>8.5</v>
      </c>
      <c r="Z83" s="72">
        <v>7.0897982782985904</v>
      </c>
      <c r="AA83" s="218">
        <v>0.89200000000000002</v>
      </c>
      <c r="AB83" s="131">
        <v>31.4</v>
      </c>
      <c r="AC83" s="79">
        <v>48.5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309</v>
      </c>
      <c r="C84" t="s">
        <v>764</v>
      </c>
      <c r="E84" s="147">
        <v>44020</v>
      </c>
      <c r="F84" s="68" t="s">
        <v>290</v>
      </c>
      <c r="G84" s="68" t="s">
        <v>1000</v>
      </c>
      <c r="H84" s="68">
        <v>4</v>
      </c>
      <c r="I84" s="68" t="s">
        <v>982</v>
      </c>
      <c r="J84" s="77">
        <v>0.42291666666666666</v>
      </c>
      <c r="K84" s="68">
        <v>3</v>
      </c>
      <c r="L84" s="68">
        <v>0</v>
      </c>
      <c r="M84" s="68" t="s">
        <v>872</v>
      </c>
      <c r="N84" s="68" t="s">
        <v>761</v>
      </c>
      <c r="O84" s="131">
        <v>22.3</v>
      </c>
      <c r="P84" s="131">
        <v>8.8000000000000007</v>
      </c>
      <c r="Q84" s="68">
        <v>1.6</v>
      </c>
      <c r="R84" s="68">
        <v>1.3</v>
      </c>
      <c r="S84" s="131">
        <v>1.45</v>
      </c>
      <c r="T84" s="68">
        <v>1.9</v>
      </c>
      <c r="U84" s="72">
        <v>0.76315789473684215</v>
      </c>
      <c r="V84" s="68">
        <v>0.95</v>
      </c>
      <c r="W84" s="77">
        <v>0.33194444444444443</v>
      </c>
      <c r="X84" s="68">
        <v>22.8</v>
      </c>
      <c r="Y84" s="68">
        <v>8.6999999999999993</v>
      </c>
      <c r="Z84" s="72">
        <v>7.2608106854706298</v>
      </c>
      <c r="AA84" s="218">
        <v>0.89900000000000002</v>
      </c>
      <c r="AB84" s="134">
        <v>31.3</v>
      </c>
      <c r="AC84" s="204">
        <v>48.1</v>
      </c>
      <c r="AD84" s="171">
        <v>0.3574156588160407</v>
      </c>
      <c r="AE84" s="72">
        <v>1.2176003344481605</v>
      </c>
      <c r="AF84" s="72">
        <v>3.6147443519619502E-2</v>
      </c>
      <c r="AG84" s="137">
        <v>1.2537477779677799</v>
      </c>
      <c r="AH84" s="75">
        <v>15.444612179433713</v>
      </c>
      <c r="AI84" s="72">
        <v>16.698359957401493</v>
      </c>
      <c r="AJ84" s="72">
        <v>76.596908628961671</v>
      </c>
      <c r="AK84" s="72">
        <v>8.3458196692603561</v>
      </c>
      <c r="AL84" s="72">
        <v>9.177877268434921</v>
      </c>
      <c r="AM84" s="75">
        <v>23.79043184869407</v>
      </c>
      <c r="AN84" s="137">
        <v>25.044179626661851</v>
      </c>
      <c r="AO84" s="137">
        <v>3.2885892857142855</v>
      </c>
      <c r="AP84" s="137">
        <v>3.1528302455357151</v>
      </c>
      <c r="AQ84" s="70">
        <v>0.51053797532670764</v>
      </c>
      <c r="AR84" s="177">
        <v>6.4414195312500002</v>
      </c>
      <c r="AS84" s="68"/>
      <c r="AT84" s="68"/>
      <c r="AU84" s="68" t="s">
        <v>763</v>
      </c>
      <c r="AV84" s="68" t="s">
        <v>763</v>
      </c>
      <c r="AW84" s="68"/>
      <c r="BA84" s="200"/>
      <c r="BB84" s="68"/>
      <c r="BC84" s="147"/>
      <c r="BD84" s="68"/>
      <c r="BE84" s="68"/>
    </row>
    <row r="85" spans="1:57" x14ac:dyDescent="0.2">
      <c r="A85" s="79" t="s">
        <v>756</v>
      </c>
      <c r="B85" t="s">
        <v>309</v>
      </c>
      <c r="C85" t="s">
        <v>765</v>
      </c>
      <c r="E85" s="147">
        <v>44020</v>
      </c>
      <c r="F85" s="68" t="s">
        <v>290</v>
      </c>
      <c r="G85" s="68" t="s">
        <v>1000</v>
      </c>
      <c r="H85" s="68">
        <v>4</v>
      </c>
      <c r="I85" s="68" t="s">
        <v>982</v>
      </c>
      <c r="J85" s="77">
        <v>0.42291666666666666</v>
      </c>
      <c r="K85" s="68">
        <v>3</v>
      </c>
      <c r="L85" s="68">
        <v>0</v>
      </c>
      <c r="M85" s="68" t="s">
        <v>872</v>
      </c>
      <c r="N85" s="68" t="s">
        <v>761</v>
      </c>
      <c r="O85" s="131">
        <v>22.3</v>
      </c>
      <c r="P85" s="131">
        <v>8.8000000000000007</v>
      </c>
      <c r="Q85" s="68">
        <v>1.6</v>
      </c>
      <c r="R85" s="68">
        <v>1.3</v>
      </c>
      <c r="S85" s="131">
        <v>1.45</v>
      </c>
      <c r="T85" s="68">
        <v>1.9</v>
      </c>
      <c r="U85" s="72">
        <v>0.76315789473684215</v>
      </c>
      <c r="V85" s="68">
        <v>1.4</v>
      </c>
      <c r="W85" s="77">
        <v>0.33333333333333331</v>
      </c>
      <c r="X85" s="68">
        <v>22.8</v>
      </c>
      <c r="Y85" s="68">
        <v>8.9</v>
      </c>
      <c r="Z85" s="72">
        <v>7.4277258736423688</v>
      </c>
      <c r="AA85" s="218">
        <v>0.89100000000000001</v>
      </c>
      <c r="AB85" s="131">
        <v>31.3</v>
      </c>
      <c r="AC85" s="79">
        <v>48.4</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309</v>
      </c>
      <c r="C86" t="s">
        <v>757</v>
      </c>
      <c r="E86" s="194">
        <v>44035</v>
      </c>
      <c r="F86" s="79" t="s">
        <v>290</v>
      </c>
      <c r="G86" s="79" t="s">
        <v>1000</v>
      </c>
      <c r="H86" s="68">
        <v>4</v>
      </c>
      <c r="I86" s="214" t="s">
        <v>982</v>
      </c>
      <c r="J86" s="77">
        <v>0.40833333333333338</v>
      </c>
      <c r="K86" s="214">
        <v>3</v>
      </c>
      <c r="L86" s="79">
        <v>2</v>
      </c>
      <c r="M86" s="79" t="s">
        <v>872</v>
      </c>
      <c r="N86" s="79" t="s">
        <v>1018</v>
      </c>
      <c r="O86" s="131">
        <v>24.7</v>
      </c>
      <c r="P86" s="131">
        <v>8.89</v>
      </c>
      <c r="Q86" s="68">
        <v>1.7</v>
      </c>
      <c r="R86" s="68">
        <v>1.7</v>
      </c>
      <c r="S86" s="131">
        <v>1.7</v>
      </c>
      <c r="T86" s="68">
        <v>1.7</v>
      </c>
      <c r="U86" s="72">
        <v>1</v>
      </c>
      <c r="V86" s="68">
        <v>0.15</v>
      </c>
      <c r="W86" s="77">
        <v>0.27152777777777776</v>
      </c>
      <c r="X86" s="68">
        <v>0.15</v>
      </c>
      <c r="Y86" s="68">
        <v>8.94</v>
      </c>
      <c r="Z86" s="72">
        <v>7.1794092535731808</v>
      </c>
      <c r="AA86" s="218">
        <v>0.88900000000000001</v>
      </c>
      <c r="AB86" s="131">
        <v>31.4</v>
      </c>
      <c r="AC86" s="79">
        <v>48.5</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309</v>
      </c>
      <c r="C87" t="s">
        <v>764</v>
      </c>
      <c r="E87" s="194">
        <v>44035</v>
      </c>
      <c r="F87" s="79" t="s">
        <v>290</v>
      </c>
      <c r="G87" s="79" t="s">
        <v>1000</v>
      </c>
      <c r="H87" s="68">
        <v>4</v>
      </c>
      <c r="I87" s="214" t="s">
        <v>982</v>
      </c>
      <c r="J87" s="77">
        <v>0.40833333333333338</v>
      </c>
      <c r="K87" s="214">
        <v>3</v>
      </c>
      <c r="L87" s="79">
        <v>2</v>
      </c>
      <c r="M87" s="79" t="s">
        <v>872</v>
      </c>
      <c r="N87" s="79" t="s">
        <v>1018</v>
      </c>
      <c r="O87" s="131">
        <v>24.7</v>
      </c>
      <c r="P87" s="131">
        <v>8.89</v>
      </c>
      <c r="Q87" s="68">
        <v>1.7</v>
      </c>
      <c r="R87" s="68">
        <v>1.7</v>
      </c>
      <c r="S87" s="131">
        <v>1.7</v>
      </c>
      <c r="T87" s="68">
        <v>1.7</v>
      </c>
      <c r="U87" s="72">
        <v>1</v>
      </c>
      <c r="V87" s="68">
        <v>0.85</v>
      </c>
      <c r="W87" s="77">
        <v>0.27361111111111108</v>
      </c>
      <c r="X87" s="68">
        <v>0.85</v>
      </c>
      <c r="Y87" s="68">
        <v>8.98</v>
      </c>
      <c r="Z87" s="72">
        <v>7.2218914544979791</v>
      </c>
      <c r="AA87" s="218">
        <v>0.88500000000000001</v>
      </c>
      <c r="AB87" s="134">
        <v>31.4</v>
      </c>
      <c r="AC87" s="204">
        <v>48.4</v>
      </c>
      <c r="AD87" s="171">
        <v>0.61548376735890997</v>
      </c>
      <c r="AE87" s="72">
        <v>0.43116094764353741</v>
      </c>
      <c r="AF87" s="75">
        <v>2.5000000000000001E-2</v>
      </c>
      <c r="AG87" s="137">
        <v>0.45616094764353743</v>
      </c>
      <c r="AH87" s="75">
        <v>16.623312258532664</v>
      </c>
      <c r="AI87" s="72">
        <v>17.0794732061762</v>
      </c>
      <c r="AJ87" s="72">
        <v>62.264303326211554</v>
      </c>
      <c r="AK87" s="72">
        <v>7.5028415054839579</v>
      </c>
      <c r="AL87" s="72">
        <v>8.2987629794260602</v>
      </c>
      <c r="AM87" s="75">
        <v>24.126153764016621</v>
      </c>
      <c r="AN87" s="137">
        <v>24.582314711660157</v>
      </c>
      <c r="AO87" s="137">
        <v>2.3839999999999999</v>
      </c>
      <c r="AP87" s="207">
        <v>2.5000000000000001E-2</v>
      </c>
      <c r="AQ87" s="70">
        <v>1</v>
      </c>
      <c r="AR87" s="177">
        <v>2.4089999999999998</v>
      </c>
      <c r="AS87" s="68"/>
      <c r="AT87" s="68"/>
      <c r="AU87" s="68" t="s">
        <v>763</v>
      </c>
      <c r="AV87" s="68" t="s">
        <v>763</v>
      </c>
      <c r="AW87" s="68"/>
      <c r="BA87" s="68"/>
      <c r="BB87" s="68"/>
      <c r="BC87" s="147"/>
      <c r="BD87" s="68"/>
      <c r="BE87" s="68"/>
    </row>
    <row r="88" spans="1:57" x14ac:dyDescent="0.2">
      <c r="A88" s="79" t="s">
        <v>756</v>
      </c>
      <c r="B88" t="s">
        <v>309</v>
      </c>
      <c r="C88" t="s">
        <v>765</v>
      </c>
      <c r="E88" s="194">
        <v>44035</v>
      </c>
      <c r="F88" s="79" t="s">
        <v>290</v>
      </c>
      <c r="G88" s="79" t="s">
        <v>1000</v>
      </c>
      <c r="H88" s="68">
        <v>4</v>
      </c>
      <c r="I88" s="214" t="s">
        <v>982</v>
      </c>
      <c r="J88" s="77">
        <v>0.40833333333333338</v>
      </c>
      <c r="K88" s="214">
        <v>3</v>
      </c>
      <c r="L88" s="79">
        <v>2</v>
      </c>
      <c r="M88" s="79" t="s">
        <v>872</v>
      </c>
      <c r="N88" s="79" t="s">
        <v>1018</v>
      </c>
      <c r="O88" s="131">
        <v>24.7</v>
      </c>
      <c r="P88" s="131">
        <v>8.89</v>
      </c>
      <c r="Q88" s="68">
        <v>1.7</v>
      </c>
      <c r="R88" s="68">
        <v>1.7</v>
      </c>
      <c r="S88" s="131">
        <v>1.7</v>
      </c>
      <c r="T88" s="68">
        <v>1.7</v>
      </c>
      <c r="U88" s="72">
        <v>1</v>
      </c>
      <c r="V88" s="68">
        <v>1.2</v>
      </c>
      <c r="W88" s="77" t="s">
        <v>761</v>
      </c>
      <c r="X88" s="68">
        <v>1.2</v>
      </c>
      <c r="Y88" s="68">
        <v>8.83</v>
      </c>
      <c r="Z88" s="72">
        <v>7.1112232567507476</v>
      </c>
      <c r="AA88" s="218">
        <v>0.89500000000000002</v>
      </c>
      <c r="AB88" s="131">
        <v>31.3</v>
      </c>
      <c r="AC88" s="79">
        <v>48.3</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c r="BA88" s="68"/>
      <c r="BB88" s="68"/>
      <c r="BC88" s="147"/>
      <c r="BD88" s="68"/>
      <c r="BE88" s="68"/>
    </row>
    <row r="89" spans="1:57" x14ac:dyDescent="0.2">
      <c r="A89" s="79" t="s">
        <v>756</v>
      </c>
      <c r="B89" t="s">
        <v>309</v>
      </c>
      <c r="C89" t="s">
        <v>757</v>
      </c>
      <c r="E89" s="147">
        <v>44049</v>
      </c>
      <c r="F89" s="68" t="s">
        <v>290</v>
      </c>
      <c r="G89" s="68" t="s">
        <v>1000</v>
      </c>
      <c r="H89" s="68">
        <v>1</v>
      </c>
      <c r="I89" s="68" t="s">
        <v>982</v>
      </c>
      <c r="J89" s="77">
        <v>0.37638888888888888</v>
      </c>
      <c r="K89" s="215">
        <v>2</v>
      </c>
      <c r="L89" s="68">
        <v>1</v>
      </c>
      <c r="M89" s="68" t="s">
        <v>872</v>
      </c>
      <c r="N89" s="68" t="s">
        <v>761</v>
      </c>
      <c r="O89" s="131">
        <v>23</v>
      </c>
      <c r="P89" s="131">
        <v>8.9600000000000009</v>
      </c>
      <c r="Q89" s="68">
        <v>1.8</v>
      </c>
      <c r="R89" s="68">
        <v>1.8</v>
      </c>
      <c r="S89" s="131">
        <v>1.8</v>
      </c>
      <c r="T89" s="68">
        <v>1.8</v>
      </c>
      <c r="U89" s="72">
        <v>1</v>
      </c>
      <c r="V89" s="68">
        <v>0.15</v>
      </c>
      <c r="W89" s="77">
        <v>0.25</v>
      </c>
      <c r="X89" s="68">
        <v>28.8</v>
      </c>
      <c r="Y89" s="68">
        <v>8.81</v>
      </c>
      <c r="Z89" s="72">
        <v>7.3792957496190503</v>
      </c>
      <c r="AA89" s="68">
        <v>89.4</v>
      </c>
      <c r="AB89" s="131">
        <v>32</v>
      </c>
      <c r="AC89" s="79">
        <v>49.3</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A89" s="68"/>
      <c r="BB89" s="68"/>
      <c r="BC89" s="68"/>
      <c r="BD89" s="68"/>
      <c r="BE89" s="68"/>
    </row>
    <row r="90" spans="1:57" x14ac:dyDescent="0.2">
      <c r="A90" s="79" t="s">
        <v>756</v>
      </c>
      <c r="B90" t="s">
        <v>309</v>
      </c>
      <c r="C90" t="s">
        <v>764</v>
      </c>
      <c r="E90" s="147">
        <v>44049</v>
      </c>
      <c r="F90" s="68" t="s">
        <v>290</v>
      </c>
      <c r="G90" s="68" t="s">
        <v>1000</v>
      </c>
      <c r="H90" s="68">
        <v>1</v>
      </c>
      <c r="I90" s="68" t="s">
        <v>982</v>
      </c>
      <c r="J90" s="77">
        <v>0.37638888888888888</v>
      </c>
      <c r="K90" s="215">
        <v>2</v>
      </c>
      <c r="L90" s="68">
        <v>1</v>
      </c>
      <c r="M90" s="68" t="s">
        <v>872</v>
      </c>
      <c r="N90" s="68" t="s">
        <v>761</v>
      </c>
      <c r="O90" s="131">
        <v>23</v>
      </c>
      <c r="P90" s="131">
        <v>8.9600000000000009</v>
      </c>
      <c r="Q90" s="68">
        <v>1.8</v>
      </c>
      <c r="R90" s="68">
        <v>1.8</v>
      </c>
      <c r="S90" s="131">
        <v>1.8</v>
      </c>
      <c r="T90" s="68">
        <v>1.8</v>
      </c>
      <c r="U90" s="72">
        <v>1</v>
      </c>
      <c r="V90" s="68">
        <v>0.9</v>
      </c>
      <c r="W90" s="77">
        <v>0.25347222222222221</v>
      </c>
      <c r="X90" s="68">
        <v>28.8</v>
      </c>
      <c r="Y90" s="68">
        <v>8.7200000000000006</v>
      </c>
      <c r="Z90" s="72">
        <v>7.3241631263436062</v>
      </c>
      <c r="AA90" s="68">
        <v>88.4</v>
      </c>
      <c r="AB90" s="134">
        <v>31.5</v>
      </c>
      <c r="AC90" s="204">
        <v>48.7</v>
      </c>
      <c r="AD90" s="171">
        <v>0.3</v>
      </c>
      <c r="AE90" s="72">
        <v>0.38684719535783341</v>
      </c>
      <c r="AF90" s="75">
        <v>2.5000000000000001E-2</v>
      </c>
      <c r="AG90" s="137">
        <v>0.41184719535783343</v>
      </c>
      <c r="AH90" s="75">
        <v>8.6973575423748262</v>
      </c>
      <c r="AI90" s="75">
        <v>9.109204737732659</v>
      </c>
      <c r="AJ90" s="72">
        <v>50.492307514543057</v>
      </c>
      <c r="AK90" s="72">
        <v>5.1521998632333599</v>
      </c>
      <c r="AL90" s="72">
        <v>9.8001453466239674</v>
      </c>
      <c r="AM90" s="75">
        <v>13.849557405608186</v>
      </c>
      <c r="AN90" s="137">
        <v>14.261404600966021</v>
      </c>
      <c r="AO90" s="137">
        <v>1.1199999999999997</v>
      </c>
      <c r="AP90" s="137">
        <v>0.51809999999999978</v>
      </c>
      <c r="AQ90" s="70">
        <v>0.68371894267749223</v>
      </c>
      <c r="AR90" s="177">
        <v>1.6380999999999994</v>
      </c>
      <c r="AS90" s="68"/>
      <c r="AT90" s="68"/>
      <c r="AU90" s="68" t="s">
        <v>763</v>
      </c>
      <c r="AV90" s="68" t="s">
        <v>763</v>
      </c>
      <c r="AW90" s="68"/>
      <c r="BA90" s="68"/>
      <c r="BB90" s="68"/>
      <c r="BC90" s="68"/>
      <c r="BD90" s="68"/>
      <c r="BE90" s="68"/>
    </row>
    <row r="91" spans="1:57" x14ac:dyDescent="0.2">
      <c r="A91" s="79" t="s">
        <v>756</v>
      </c>
      <c r="B91" t="s">
        <v>309</v>
      </c>
      <c r="C91" t="s">
        <v>765</v>
      </c>
      <c r="E91" s="147">
        <v>44049</v>
      </c>
      <c r="F91" s="68" t="s">
        <v>290</v>
      </c>
      <c r="G91" s="68" t="s">
        <v>1000</v>
      </c>
      <c r="H91" s="68">
        <v>1</v>
      </c>
      <c r="I91" s="68" t="s">
        <v>982</v>
      </c>
      <c r="J91" s="77">
        <v>0.37638888888888888</v>
      </c>
      <c r="K91" s="215">
        <v>2</v>
      </c>
      <c r="L91" s="68">
        <v>1</v>
      </c>
      <c r="M91" s="68" t="s">
        <v>872</v>
      </c>
      <c r="N91" s="68" t="s">
        <v>761</v>
      </c>
      <c r="O91" s="131">
        <v>23</v>
      </c>
      <c r="P91" s="131">
        <v>8.9600000000000009</v>
      </c>
      <c r="Q91" s="68">
        <v>1.8</v>
      </c>
      <c r="R91" s="68">
        <v>1.8</v>
      </c>
      <c r="S91" s="131">
        <v>1.8</v>
      </c>
      <c r="T91" s="68">
        <v>1.8</v>
      </c>
      <c r="U91" s="72">
        <v>1</v>
      </c>
      <c r="V91" s="68">
        <v>1.3</v>
      </c>
      <c r="W91" s="77">
        <v>0.25694444444444448</v>
      </c>
      <c r="X91" s="68">
        <v>28.8</v>
      </c>
      <c r="Y91" s="68">
        <v>8.7200000000000006</v>
      </c>
      <c r="Z91" s="72">
        <v>7.2998677116506414</v>
      </c>
      <c r="AA91" s="68">
        <v>88.4</v>
      </c>
      <c r="AB91" s="131">
        <v>32.1</v>
      </c>
      <c r="AC91" s="79">
        <v>49.4</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BA91" s="68"/>
      <c r="BB91" s="68"/>
      <c r="BC91" s="68"/>
      <c r="BD91" s="68"/>
      <c r="BE91" s="68"/>
    </row>
    <row r="92" spans="1:57" x14ac:dyDescent="0.2">
      <c r="A92" s="79" t="s">
        <v>756</v>
      </c>
      <c r="B92" t="s">
        <v>309</v>
      </c>
      <c r="C92" t="s">
        <v>757</v>
      </c>
      <c r="E92" s="147">
        <v>44064</v>
      </c>
      <c r="F92" s="68" t="s">
        <v>290</v>
      </c>
      <c r="G92" s="68" t="s">
        <v>1000</v>
      </c>
      <c r="H92" s="68">
        <v>3</v>
      </c>
      <c r="I92" s="68" t="s">
        <v>982</v>
      </c>
      <c r="J92" s="77">
        <v>0.39097222222222222</v>
      </c>
      <c r="K92" s="68">
        <v>2</v>
      </c>
      <c r="L92" s="68">
        <v>1</v>
      </c>
      <c r="M92" s="68" t="s">
        <v>773</v>
      </c>
      <c r="N92" s="68" t="s">
        <v>761</v>
      </c>
      <c r="O92" s="131">
        <v>18.2</v>
      </c>
      <c r="P92" s="131">
        <v>8.8699999999999992</v>
      </c>
      <c r="Q92" s="68">
        <v>2.2000000000000002</v>
      </c>
      <c r="R92" s="68">
        <v>2.2000000000000002</v>
      </c>
      <c r="S92" s="131">
        <v>2.2000000000000002</v>
      </c>
      <c r="T92" s="68">
        <v>2.2000000000000002</v>
      </c>
      <c r="U92" s="72">
        <v>1</v>
      </c>
      <c r="V92" s="68">
        <v>0.15</v>
      </c>
      <c r="W92" s="77">
        <v>0.25277777777777777</v>
      </c>
      <c r="X92" s="68">
        <v>28</v>
      </c>
      <c r="Y92" s="68">
        <v>7.82</v>
      </c>
      <c r="Z92" s="72">
        <v>6.5656189506656926</v>
      </c>
      <c r="AA92" s="68">
        <v>89.8</v>
      </c>
      <c r="AB92" s="131">
        <v>31.4</v>
      </c>
      <c r="AC92" s="79">
        <v>48.4</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c r="AX92" s="68"/>
      <c r="AY92" s="147"/>
    </row>
    <row r="93" spans="1:57" x14ac:dyDescent="0.2">
      <c r="A93" s="79" t="s">
        <v>756</v>
      </c>
      <c r="B93" t="s">
        <v>309</v>
      </c>
      <c r="C93" t="s">
        <v>764</v>
      </c>
      <c r="E93" s="147">
        <v>44064</v>
      </c>
      <c r="F93" s="68" t="s">
        <v>290</v>
      </c>
      <c r="G93" s="68" t="s">
        <v>1000</v>
      </c>
      <c r="H93" s="68">
        <v>3</v>
      </c>
      <c r="I93" s="68" t="s">
        <v>982</v>
      </c>
      <c r="J93" s="77">
        <v>0.39097222222222222</v>
      </c>
      <c r="K93" s="68">
        <v>2</v>
      </c>
      <c r="L93" s="68">
        <v>1</v>
      </c>
      <c r="M93" s="68" t="s">
        <v>773</v>
      </c>
      <c r="N93" s="68" t="s">
        <v>761</v>
      </c>
      <c r="O93" s="131">
        <v>18.2</v>
      </c>
      <c r="P93" s="131">
        <v>8.8699999999999992</v>
      </c>
      <c r="Q93" s="68">
        <v>2.2000000000000002</v>
      </c>
      <c r="R93" s="68">
        <v>2.2000000000000002</v>
      </c>
      <c r="S93" s="131">
        <v>2.2000000000000002</v>
      </c>
      <c r="T93" s="68">
        <v>2.2000000000000002</v>
      </c>
      <c r="U93" s="72">
        <v>1</v>
      </c>
      <c r="V93" s="68">
        <v>1.1000000000000001</v>
      </c>
      <c r="W93" s="77">
        <v>0.25347222222222221</v>
      </c>
      <c r="X93" s="68">
        <v>28.1</v>
      </c>
      <c r="Y93" s="68">
        <v>7.88</v>
      </c>
      <c r="Z93" s="72">
        <v>6.6094274220942131</v>
      </c>
      <c r="AA93" s="68">
        <v>89.2</v>
      </c>
      <c r="AB93" s="134">
        <v>31.6</v>
      </c>
      <c r="AC93" s="204">
        <v>48.6</v>
      </c>
      <c r="AD93" s="171">
        <v>0.45000000000000007</v>
      </c>
      <c r="AE93" s="72">
        <v>0.61576951012831826</v>
      </c>
      <c r="AF93" s="75">
        <v>2.5000000000000001E-2</v>
      </c>
      <c r="AG93" s="137">
        <v>0.64076951012831829</v>
      </c>
      <c r="AH93" s="75">
        <v>19.661328628619568</v>
      </c>
      <c r="AI93" s="72">
        <v>20.302098138747887</v>
      </c>
      <c r="AJ93" s="72">
        <v>37.10510315362361</v>
      </c>
      <c r="AK93" s="72">
        <v>4.7873706046251749</v>
      </c>
      <c r="AL93" s="72">
        <v>7.7506226732845009</v>
      </c>
      <c r="AM93" s="75">
        <v>24.448699233244742</v>
      </c>
      <c r="AN93" s="137">
        <v>25.089468743373057</v>
      </c>
      <c r="AO93" s="137">
        <v>3.6226666666666665</v>
      </c>
      <c r="AP93" s="137">
        <v>2.5000000000000001E-2</v>
      </c>
      <c r="AQ93" s="70">
        <v>0.99314630357306044</v>
      </c>
      <c r="AR93" s="177">
        <v>3.6476666666666664</v>
      </c>
      <c r="AS93" s="68"/>
      <c r="AT93" s="68"/>
      <c r="AU93" s="68" t="s">
        <v>763</v>
      </c>
      <c r="AV93" s="68" t="s">
        <v>763</v>
      </c>
      <c r="AW93" s="68"/>
      <c r="AX93" s="68"/>
      <c r="AY93" s="147"/>
    </row>
    <row r="94" spans="1:57" x14ac:dyDescent="0.2">
      <c r="A94" s="79" t="s">
        <v>756</v>
      </c>
      <c r="B94" t="s">
        <v>309</v>
      </c>
      <c r="C94" t="s">
        <v>765</v>
      </c>
      <c r="E94" s="147">
        <v>44064</v>
      </c>
      <c r="F94" s="68" t="s">
        <v>290</v>
      </c>
      <c r="G94" s="68" t="s">
        <v>1000</v>
      </c>
      <c r="H94" s="68">
        <v>3</v>
      </c>
      <c r="I94" s="68" t="s">
        <v>982</v>
      </c>
      <c r="J94" s="77">
        <v>0.39097222222222222</v>
      </c>
      <c r="K94" s="68">
        <v>2</v>
      </c>
      <c r="L94" s="68">
        <v>1</v>
      </c>
      <c r="M94" s="68" t="s">
        <v>773</v>
      </c>
      <c r="N94" s="68" t="s">
        <v>761</v>
      </c>
      <c r="O94" s="131">
        <v>18.2</v>
      </c>
      <c r="P94" s="131">
        <v>8.8699999999999992</v>
      </c>
      <c r="Q94" s="68">
        <v>2.2000000000000002</v>
      </c>
      <c r="R94" s="68">
        <v>2.2000000000000002</v>
      </c>
      <c r="S94" s="131">
        <v>2.2000000000000002</v>
      </c>
      <c r="T94" s="68">
        <v>2.2000000000000002</v>
      </c>
      <c r="U94" s="72">
        <v>1</v>
      </c>
      <c r="V94" s="68">
        <v>1.7</v>
      </c>
      <c r="W94" s="77">
        <v>0.25416666666666665</v>
      </c>
      <c r="X94" s="68">
        <v>28.1</v>
      </c>
      <c r="Y94" s="68">
        <v>7.93</v>
      </c>
      <c r="Z94" s="72">
        <v>6.6550674413491784</v>
      </c>
      <c r="AA94" s="68">
        <v>89.4</v>
      </c>
      <c r="AB94" s="131">
        <v>31.5</v>
      </c>
      <c r="AC94" s="79">
        <v>48.5</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row>
    <row r="96" spans="1:57"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309</v>
      </c>
      <c r="B101" s="102">
        <v>2020</v>
      </c>
      <c r="C101" s="103">
        <v>7</v>
      </c>
      <c r="D101" s="102">
        <v>8</v>
      </c>
      <c r="E101" s="82"/>
      <c r="F101" s="131">
        <v>1.45</v>
      </c>
      <c r="G101" s="131">
        <v>8.8000000000000007</v>
      </c>
      <c r="H101" s="82"/>
      <c r="I101" s="131">
        <v>22.3</v>
      </c>
      <c r="J101" s="131">
        <v>31.4</v>
      </c>
      <c r="K101" s="82"/>
      <c r="L101" s="82"/>
      <c r="M101" s="108"/>
      <c r="N101" s="137" t="s">
        <v>763</v>
      </c>
      <c r="O101" s="82"/>
      <c r="P101" s="82"/>
      <c r="Q101" s="82"/>
      <c r="R101" s="140"/>
      <c r="S101" s="137" t="s">
        <v>763</v>
      </c>
      <c r="T101" s="137" t="s">
        <v>763</v>
      </c>
      <c r="U101" s="137" t="s">
        <v>763</v>
      </c>
      <c r="V101" s="85"/>
      <c r="W101" s="85"/>
      <c r="X101" s="85"/>
      <c r="Y101" s="102">
        <f>IF(C101&lt;6," ",IF(C101&lt;=9,I101, IF(C101&gt;=10," ")))</f>
        <v>22.3</v>
      </c>
      <c r="Z101" s="102">
        <f>IF(Y101=" ", " ", IF(Y101&gt;0, Y101+273.15))</f>
        <v>295.45</v>
      </c>
      <c r="AA101" s="102">
        <f>IF(C101&lt;6," ",IF(C101&lt;=9,J101, IF(C101&gt;=10," ")))</f>
        <v>31.4</v>
      </c>
      <c r="AB101" s="102">
        <f>IF(C101&lt;6," ",IF(C101&lt;=9,G101, IF(C101&gt;=10," ")))</f>
        <v>8.8000000000000007</v>
      </c>
      <c r="AC101" s="104">
        <f>IF(Y101=" "," ",IF(Y101&gt;0,EXP(-173.4292+249.6339*100/Z101+143.3483*LN(+Z101/100)-21.8492*Z101/100+AA101*(-0.033096+0.014259*Z101/100-0.0017*(Z101/100)^2))*1.4276))</f>
        <v>7.222442798185476</v>
      </c>
      <c r="AD101" s="102">
        <f>IF(Y101=" "," ",IF(Y101&gt;0,AB101/AC101))</f>
        <v>1.218424326214236</v>
      </c>
      <c r="AE101" s="105">
        <f>IF(C101&lt;6," ",IF(C101&lt;=9,F101, IF(C101&gt;=10," ")))</f>
        <v>1.45</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309</v>
      </c>
      <c r="B102" s="102">
        <v>2020</v>
      </c>
      <c r="C102" s="103">
        <v>7</v>
      </c>
      <c r="D102" s="102">
        <v>8</v>
      </c>
      <c r="E102" s="82"/>
      <c r="F102" s="131">
        <v>1.45</v>
      </c>
      <c r="G102" s="131">
        <v>8.8000000000000007</v>
      </c>
      <c r="H102" s="82"/>
      <c r="I102" s="131">
        <v>22.3</v>
      </c>
      <c r="J102" s="134">
        <v>31.3</v>
      </c>
      <c r="K102" s="82"/>
      <c r="L102" s="82"/>
      <c r="M102" s="108"/>
      <c r="N102" s="137">
        <v>1.2537477779677799</v>
      </c>
      <c r="O102" s="82"/>
      <c r="P102" s="82"/>
      <c r="Q102" s="82"/>
      <c r="R102" s="140"/>
      <c r="S102" s="137">
        <v>25.044179626661851</v>
      </c>
      <c r="T102" s="137">
        <v>3.2885892857142855</v>
      </c>
      <c r="U102" s="137">
        <v>3.1528302455357151</v>
      </c>
      <c r="V102" s="85"/>
      <c r="W102" s="85"/>
      <c r="X102" s="85"/>
      <c r="Y102" s="102">
        <f t="shared" ref="Y102:Y112" si="34">IF(C102&lt;6," ",IF(C102&lt;=9,I102, IF(C102&gt;=10," ")))</f>
        <v>22.3</v>
      </c>
      <c r="Z102" s="102">
        <f t="shared" ref="Z102:Z112" si="35">IF(Y102=" ", " ", IF(Y102&gt;0, Y102+273.15))</f>
        <v>295.45</v>
      </c>
      <c r="AA102" s="102">
        <f t="shared" ref="AA102:AA112" si="36">IF(C102&lt;6," ",IF(C102&lt;=9,J102, IF(C102&gt;=10," ")))</f>
        <v>31.3</v>
      </c>
      <c r="AB102" s="102">
        <f t="shared" ref="AB102:AB112" si="37">IF(C102&lt;6," ",IF(C102&lt;=9,G102, IF(C102&gt;=10," ")))</f>
        <v>8.8000000000000007</v>
      </c>
      <c r="AC102" s="104">
        <f t="shared" ref="AC102:AC112" si="38">IF(Y102=" "," ",IF(Y102&gt;0,EXP(-173.4292+249.6339*100/Z102+143.3483*LN(+Z102/100)-21.8492*Z102/100+AA102*(-0.033096+0.014259*Z102/100-0.0017*(Z102/100)^2))*1.4276))</f>
        <v>7.2266382360723114</v>
      </c>
      <c r="AD102" s="102">
        <f t="shared" ref="AD102:AD112" si="39">IF(Y102=" "," ",IF(Y102&gt;0,AB102/AC102))</f>
        <v>1.2177169677699009</v>
      </c>
      <c r="AE102" s="105">
        <f t="shared" ref="AE102:AE112" si="40">IF(C102&lt;6," ",IF(C102&lt;=9,F102, IF(C102&gt;=10," ")))</f>
        <v>1.45</v>
      </c>
      <c r="AF102" s="102">
        <f t="shared" ref="AF102:AF112" si="41">IF(Y102=" "," ",N102)</f>
        <v>1.2537477779677799</v>
      </c>
      <c r="AG102" s="105">
        <f t="shared" ref="AG102:AG112" si="42">IF(C102&lt;6," ",IF(C102&lt;=9,T102, IF(C102&gt;=10," ")))</f>
        <v>3.2885892857142855</v>
      </c>
      <c r="AH102" s="105">
        <f t="shared" ref="AH102:AH112" si="43">IF(C102&lt;6," ",IF(C102&lt;=9,U102, IF(C102&gt;=10," ")))</f>
        <v>3.1528302455357151</v>
      </c>
      <c r="AI102" s="102">
        <f t="shared" ref="AI102" si="44">IF(Y102=" ", " ", IF(Y102&gt;0, SUM(AG102:AH102)))</f>
        <v>6.4414195312500002</v>
      </c>
      <c r="AJ102" s="106">
        <f t="shared" ref="AJ102:AJ112" si="45">IF(C102&lt;6," ",IF(C102&lt;=9,S102, IF(C102&gt;=10," ")))</f>
        <v>25.044179626661851</v>
      </c>
      <c r="AK102" s="107">
        <f t="shared" ref="AK102:AK112" si="46">IF(Y102=" ", " ", IF(Y102&gt;0, AJ102-AF102))</f>
        <v>23.79043184869407</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309</v>
      </c>
      <c r="B103" s="102">
        <v>2020</v>
      </c>
      <c r="C103" s="103">
        <v>7</v>
      </c>
      <c r="D103" s="102">
        <v>8</v>
      </c>
      <c r="E103" s="82"/>
      <c r="F103" s="131">
        <v>1.45</v>
      </c>
      <c r="G103" s="131">
        <v>8.8000000000000007</v>
      </c>
      <c r="H103" s="82"/>
      <c r="I103" s="131">
        <v>22.3</v>
      </c>
      <c r="J103" s="131">
        <v>31.3</v>
      </c>
      <c r="K103" s="82"/>
      <c r="L103" s="82"/>
      <c r="M103" s="108"/>
      <c r="N103" s="137" t="s">
        <v>763</v>
      </c>
      <c r="O103" s="82"/>
      <c r="P103" s="82"/>
      <c r="Q103" s="82"/>
      <c r="R103" s="140"/>
      <c r="S103" s="137" t="s">
        <v>763</v>
      </c>
      <c r="T103" s="137" t="s">
        <v>763</v>
      </c>
      <c r="U103" s="137" t="s">
        <v>763</v>
      </c>
      <c r="V103" s="85"/>
      <c r="W103" s="85"/>
      <c r="X103" s="85"/>
      <c r="Y103" s="102">
        <f t="shared" si="34"/>
        <v>22.3</v>
      </c>
      <c r="Z103" s="102">
        <f t="shared" si="35"/>
        <v>295.45</v>
      </c>
      <c r="AA103" s="102">
        <f t="shared" si="36"/>
        <v>31.3</v>
      </c>
      <c r="AB103" s="102">
        <f t="shared" si="37"/>
        <v>8.8000000000000007</v>
      </c>
      <c r="AC103" s="104">
        <f t="shared" si="38"/>
        <v>7.2266382360723114</v>
      </c>
      <c r="AD103" s="102">
        <f t="shared" si="39"/>
        <v>1.2177169677699009</v>
      </c>
      <c r="AE103" s="105">
        <f t="shared" si="40"/>
        <v>1.45</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309</v>
      </c>
      <c r="B104" s="102">
        <v>2020</v>
      </c>
      <c r="C104" s="103">
        <v>7</v>
      </c>
      <c r="D104" s="102">
        <v>23</v>
      </c>
      <c r="E104" s="82"/>
      <c r="F104" s="131">
        <v>1.7</v>
      </c>
      <c r="G104" s="131">
        <v>8.89</v>
      </c>
      <c r="H104" s="82"/>
      <c r="I104" s="131">
        <v>24.7</v>
      </c>
      <c r="J104" s="131">
        <v>31.4</v>
      </c>
      <c r="K104" s="82"/>
      <c r="L104" s="82"/>
      <c r="M104" s="108"/>
      <c r="N104" s="137" t="s">
        <v>763</v>
      </c>
      <c r="O104" s="82"/>
      <c r="P104" s="82"/>
      <c r="Q104" s="82"/>
      <c r="R104" s="140"/>
      <c r="S104" s="137" t="s">
        <v>763</v>
      </c>
      <c r="T104" s="137" t="s">
        <v>763</v>
      </c>
      <c r="U104" s="137" t="s">
        <v>763</v>
      </c>
      <c r="V104" s="85"/>
      <c r="W104" s="85"/>
      <c r="X104" s="85"/>
      <c r="Y104" s="102">
        <f t="shared" si="34"/>
        <v>24.7</v>
      </c>
      <c r="Z104" s="102">
        <f t="shared" si="35"/>
        <v>297.84999999999997</v>
      </c>
      <c r="AA104" s="102">
        <f t="shared" si="36"/>
        <v>31.4</v>
      </c>
      <c r="AB104" s="102">
        <f t="shared" si="37"/>
        <v>8.89</v>
      </c>
      <c r="AC104" s="104">
        <f t="shared" si="38"/>
        <v>6.9232051948960214</v>
      </c>
      <c r="AD104" s="102">
        <f t="shared" si="39"/>
        <v>1.2840873193465296</v>
      </c>
      <c r="AE104" s="105">
        <f t="shared" si="40"/>
        <v>1.7</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309</v>
      </c>
      <c r="B105" s="102">
        <v>2020</v>
      </c>
      <c r="C105" s="103">
        <v>7</v>
      </c>
      <c r="D105" s="102">
        <v>23</v>
      </c>
      <c r="E105" s="82"/>
      <c r="F105" s="131">
        <v>1.7</v>
      </c>
      <c r="G105" s="131">
        <v>8.89</v>
      </c>
      <c r="H105" s="82"/>
      <c r="I105" s="131">
        <v>24.7</v>
      </c>
      <c r="J105" s="134">
        <v>31.4</v>
      </c>
      <c r="K105" s="82"/>
      <c r="L105" s="82"/>
      <c r="M105" s="108"/>
      <c r="N105" s="137">
        <v>0.45616094764353743</v>
      </c>
      <c r="O105" s="82"/>
      <c r="P105" s="82"/>
      <c r="Q105" s="82"/>
      <c r="R105" s="140"/>
      <c r="S105" s="137">
        <v>24.582314711660157</v>
      </c>
      <c r="T105" s="137">
        <v>2.3839999999999999</v>
      </c>
      <c r="U105" s="207">
        <v>2.5000000000000001E-2</v>
      </c>
      <c r="V105" s="85"/>
      <c r="W105" s="85"/>
      <c r="X105" s="85"/>
      <c r="Y105" s="102">
        <f t="shared" si="34"/>
        <v>24.7</v>
      </c>
      <c r="Z105" s="102">
        <f t="shared" si="35"/>
        <v>297.84999999999997</v>
      </c>
      <c r="AA105" s="102">
        <f t="shared" si="36"/>
        <v>31.4</v>
      </c>
      <c r="AB105" s="102">
        <f t="shared" si="37"/>
        <v>8.89</v>
      </c>
      <c r="AC105" s="104">
        <f t="shared" si="38"/>
        <v>6.9232051948960214</v>
      </c>
      <c r="AD105" s="102">
        <f t="shared" si="39"/>
        <v>1.2840873193465296</v>
      </c>
      <c r="AE105" s="105">
        <f t="shared" si="40"/>
        <v>1.7</v>
      </c>
      <c r="AF105" s="102">
        <f t="shared" si="41"/>
        <v>0.45616094764353743</v>
      </c>
      <c r="AG105" s="105">
        <f t="shared" si="42"/>
        <v>2.3839999999999999</v>
      </c>
      <c r="AH105" s="105">
        <f t="shared" si="43"/>
        <v>2.5000000000000001E-2</v>
      </c>
      <c r="AI105" s="102">
        <f t="shared" ref="AI105" si="47">IF(Y105=" ", " ", IF(Y105&gt;0, SUM(AG105:AH105)))</f>
        <v>2.4089999999999998</v>
      </c>
      <c r="AJ105" s="106">
        <f t="shared" si="45"/>
        <v>24.582314711660157</v>
      </c>
      <c r="AK105" s="107">
        <f t="shared" si="46"/>
        <v>24.126153764016621</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309</v>
      </c>
      <c r="B106" s="102">
        <v>2020</v>
      </c>
      <c r="C106" s="103">
        <v>7</v>
      </c>
      <c r="D106" s="102">
        <v>23</v>
      </c>
      <c r="E106" s="82"/>
      <c r="F106" s="131">
        <v>1.7</v>
      </c>
      <c r="G106" s="131">
        <v>8.89</v>
      </c>
      <c r="H106" s="82"/>
      <c r="I106" s="131">
        <v>24.7</v>
      </c>
      <c r="J106" s="131">
        <v>31.3</v>
      </c>
      <c r="K106" s="82"/>
      <c r="L106" s="82"/>
      <c r="M106" s="108"/>
      <c r="N106" s="137" t="s">
        <v>763</v>
      </c>
      <c r="O106" s="82"/>
      <c r="P106" s="82"/>
      <c r="Q106" s="82"/>
      <c r="R106" s="140"/>
      <c r="S106" s="137" t="s">
        <v>763</v>
      </c>
      <c r="T106" s="137" t="s">
        <v>763</v>
      </c>
      <c r="U106" s="137" t="s">
        <v>763</v>
      </c>
      <c r="V106" s="85"/>
      <c r="W106" s="85"/>
      <c r="X106" s="85"/>
      <c r="Y106" s="102">
        <f t="shared" si="34"/>
        <v>24.7</v>
      </c>
      <c r="Z106" s="102">
        <f t="shared" si="35"/>
        <v>297.84999999999997</v>
      </c>
      <c r="AA106" s="102">
        <f t="shared" si="36"/>
        <v>31.3</v>
      </c>
      <c r="AB106" s="102">
        <f t="shared" si="37"/>
        <v>8.89</v>
      </c>
      <c r="AC106" s="104">
        <f t="shared" si="38"/>
        <v>6.9271574333857791</v>
      </c>
      <c r="AD106" s="102">
        <f t="shared" si="39"/>
        <v>1.2833546928144297</v>
      </c>
      <c r="AE106" s="105">
        <f t="shared" si="40"/>
        <v>1.7</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309</v>
      </c>
      <c r="B107" s="102">
        <v>2020</v>
      </c>
      <c r="C107" s="103">
        <v>8</v>
      </c>
      <c r="D107" s="102">
        <v>6</v>
      </c>
      <c r="E107" s="82"/>
      <c r="F107" s="131">
        <v>1.8</v>
      </c>
      <c r="G107" s="131">
        <v>8.9600000000000009</v>
      </c>
      <c r="H107" s="82"/>
      <c r="I107" s="131">
        <v>23</v>
      </c>
      <c r="J107" s="131">
        <v>32</v>
      </c>
      <c r="K107" s="82"/>
      <c r="L107" s="82"/>
      <c r="M107" s="82"/>
      <c r="N107" s="137" t="s">
        <v>763</v>
      </c>
      <c r="O107" s="82"/>
      <c r="P107" s="82"/>
      <c r="Q107" s="82"/>
      <c r="R107" s="140"/>
      <c r="S107" s="137" t="s">
        <v>763</v>
      </c>
      <c r="T107" s="137" t="s">
        <v>763</v>
      </c>
      <c r="U107" s="137" t="s">
        <v>763</v>
      </c>
      <c r="V107" s="85"/>
      <c r="W107" s="85"/>
      <c r="X107" s="85"/>
      <c r="Y107" s="102">
        <f t="shared" si="34"/>
        <v>23</v>
      </c>
      <c r="Z107" s="102">
        <f t="shared" si="35"/>
        <v>296.14999999999998</v>
      </c>
      <c r="AA107" s="102">
        <f t="shared" si="36"/>
        <v>32</v>
      </c>
      <c r="AB107" s="102">
        <f t="shared" si="37"/>
        <v>8.9600000000000009</v>
      </c>
      <c r="AC107" s="104">
        <f t="shared" si="38"/>
        <v>7.1080052791555399</v>
      </c>
      <c r="AD107" s="102">
        <f t="shared" si="39"/>
        <v>1.2605505550587444</v>
      </c>
      <c r="AE107" s="105">
        <f t="shared" si="40"/>
        <v>1.8</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309</v>
      </c>
      <c r="B108" s="102">
        <v>2020</v>
      </c>
      <c r="C108" s="103">
        <v>8</v>
      </c>
      <c r="D108" s="102">
        <v>6</v>
      </c>
      <c r="E108" s="82"/>
      <c r="F108" s="131">
        <v>1.8</v>
      </c>
      <c r="G108" s="131">
        <v>8.9600000000000009</v>
      </c>
      <c r="H108" s="82"/>
      <c r="I108" s="131">
        <v>23</v>
      </c>
      <c r="J108" s="134">
        <v>31.5</v>
      </c>
      <c r="K108" s="82"/>
      <c r="L108" s="82"/>
      <c r="M108" s="82"/>
      <c r="N108" s="137">
        <v>0.41184719535783343</v>
      </c>
      <c r="O108" s="82"/>
      <c r="P108" s="82"/>
      <c r="Q108" s="82"/>
      <c r="R108" s="140"/>
      <c r="S108" s="137">
        <v>14.261404600966021</v>
      </c>
      <c r="T108" s="137">
        <v>1.1199999999999997</v>
      </c>
      <c r="U108" s="137">
        <v>0.51809999999999978</v>
      </c>
      <c r="V108" s="85"/>
      <c r="W108" s="85"/>
      <c r="X108" s="85"/>
      <c r="Y108" s="102">
        <f t="shared" si="34"/>
        <v>23</v>
      </c>
      <c r="Z108" s="102">
        <f t="shared" si="35"/>
        <v>296.14999999999998</v>
      </c>
      <c r="AA108" s="102">
        <f t="shared" si="36"/>
        <v>31.5</v>
      </c>
      <c r="AB108" s="102">
        <f t="shared" si="37"/>
        <v>8.9600000000000009</v>
      </c>
      <c r="AC108" s="104">
        <f t="shared" si="38"/>
        <v>7.1285692540627155</v>
      </c>
      <c r="AD108" s="102">
        <f t="shared" si="39"/>
        <v>1.2569142110660587</v>
      </c>
      <c r="AE108" s="105">
        <f t="shared" si="40"/>
        <v>1.8</v>
      </c>
      <c r="AF108" s="102">
        <f t="shared" si="41"/>
        <v>0.41184719535783343</v>
      </c>
      <c r="AG108" s="105">
        <f t="shared" si="42"/>
        <v>1.1199999999999997</v>
      </c>
      <c r="AH108" s="105">
        <f t="shared" si="43"/>
        <v>0.51809999999999978</v>
      </c>
      <c r="AI108" s="102">
        <f t="shared" ref="AI108" si="48">IF(Y108=" ", " ", IF(Y108&gt;0, SUM(AG108:AH108)))</f>
        <v>1.6380999999999994</v>
      </c>
      <c r="AJ108" s="106">
        <f t="shared" si="45"/>
        <v>14.261404600966021</v>
      </c>
      <c r="AK108" s="107">
        <f t="shared" si="46"/>
        <v>13.849557405608188</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309</v>
      </c>
      <c r="B109" s="102">
        <v>2020</v>
      </c>
      <c r="C109" s="132">
        <v>8</v>
      </c>
      <c r="D109" s="82">
        <v>6</v>
      </c>
      <c r="E109" s="85"/>
      <c r="F109" s="131">
        <v>1.8</v>
      </c>
      <c r="G109" s="131">
        <v>8.9600000000000009</v>
      </c>
      <c r="H109" s="85"/>
      <c r="I109" s="131">
        <v>23</v>
      </c>
      <c r="J109" s="131">
        <v>32.1</v>
      </c>
      <c r="K109" s="85"/>
      <c r="L109" s="85"/>
      <c r="M109" s="85"/>
      <c r="N109" s="137" t="s">
        <v>763</v>
      </c>
      <c r="O109" s="85"/>
      <c r="P109" s="85"/>
      <c r="Q109" s="85"/>
      <c r="R109" s="140"/>
      <c r="S109" s="137" t="s">
        <v>763</v>
      </c>
      <c r="T109" s="137" t="s">
        <v>763</v>
      </c>
      <c r="U109" s="137" t="s">
        <v>763</v>
      </c>
      <c r="V109" s="85"/>
      <c r="W109" s="85"/>
      <c r="X109" s="85"/>
      <c r="Y109" s="85">
        <f t="shared" si="34"/>
        <v>23</v>
      </c>
      <c r="Z109" s="82">
        <f t="shared" si="35"/>
        <v>296.14999999999998</v>
      </c>
      <c r="AA109" s="85">
        <f t="shared" si="36"/>
        <v>32.1</v>
      </c>
      <c r="AB109" s="85">
        <f t="shared" si="37"/>
        <v>8.9600000000000009</v>
      </c>
      <c r="AC109" s="110">
        <f t="shared" si="38"/>
        <v>7.1038996082312531</v>
      </c>
      <c r="AD109" s="82">
        <f t="shared" si="39"/>
        <v>1.2612790853094396</v>
      </c>
      <c r="AE109" s="111">
        <f t="shared" si="40"/>
        <v>1.8</v>
      </c>
      <c r="AF109" s="82" t="str">
        <f t="shared" si="41"/>
        <v>NS</v>
      </c>
      <c r="AG109" s="111" t="str">
        <f t="shared" si="42"/>
        <v>NS</v>
      </c>
      <c r="AH109" s="111" t="str">
        <f t="shared" si="43"/>
        <v>NS</v>
      </c>
      <c r="AI109" s="102"/>
      <c r="AJ109" s="112" t="str">
        <f t="shared" si="45"/>
        <v>NS</v>
      </c>
      <c r="AK109" s="113" t="e">
        <f t="shared" si="46"/>
        <v>#VALUE!</v>
      </c>
      <c r="AL109" s="82"/>
      <c r="AM109" s="82">
        <f>AD115</f>
        <v>1.2250385449679893</v>
      </c>
      <c r="AN109" s="82">
        <f>AE115</f>
        <v>1.7874999999999999</v>
      </c>
      <c r="AO109" s="82">
        <f>AF115</f>
        <v>0.69063135777436724</v>
      </c>
      <c r="AP109" s="82">
        <f>AI115</f>
        <v>3.5340465494791666</v>
      </c>
      <c r="AQ109" s="113">
        <f>AK115</f>
        <v>21.553710562890906</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309</v>
      </c>
      <c r="B110" s="102">
        <v>2020</v>
      </c>
      <c r="C110" s="132">
        <v>8</v>
      </c>
      <c r="D110" s="82">
        <v>21</v>
      </c>
      <c r="E110" s="85"/>
      <c r="F110" s="131">
        <v>2.2000000000000002</v>
      </c>
      <c r="G110" s="131">
        <v>8.8699999999999992</v>
      </c>
      <c r="H110" s="85"/>
      <c r="I110" s="131">
        <v>18.2</v>
      </c>
      <c r="J110" s="131">
        <v>31.4</v>
      </c>
      <c r="K110" s="85"/>
      <c r="L110" s="85"/>
      <c r="M110" s="85"/>
      <c r="N110" s="137" t="s">
        <v>763</v>
      </c>
      <c r="O110" s="85"/>
      <c r="P110" s="85"/>
      <c r="Q110" s="85"/>
      <c r="R110" s="140"/>
      <c r="S110" s="137" t="s">
        <v>763</v>
      </c>
      <c r="T110" s="137" t="s">
        <v>763</v>
      </c>
      <c r="U110" s="137" t="s">
        <v>763</v>
      </c>
      <c r="V110" s="85"/>
      <c r="W110" s="85"/>
      <c r="X110" s="85"/>
      <c r="Y110" s="85">
        <f t="shared" si="34"/>
        <v>18.2</v>
      </c>
      <c r="Z110" s="82">
        <f t="shared" si="35"/>
        <v>291.34999999999997</v>
      </c>
      <c r="AA110" s="85">
        <f t="shared" si="36"/>
        <v>31.4</v>
      </c>
      <c r="AB110" s="85">
        <f t="shared" si="37"/>
        <v>8.8699999999999992</v>
      </c>
      <c r="AC110" s="110">
        <f t="shared" si="38"/>
        <v>7.7937200737561723</v>
      </c>
      <c r="AD110" s="82">
        <f t="shared" si="39"/>
        <v>1.1380957894379591</v>
      </c>
      <c r="AE110" s="111">
        <f t="shared" si="40"/>
        <v>2.2000000000000002</v>
      </c>
      <c r="AF110" s="82" t="str">
        <f t="shared" si="41"/>
        <v>NS</v>
      </c>
      <c r="AG110" s="111" t="str">
        <f t="shared" si="42"/>
        <v>NS</v>
      </c>
      <c r="AH110" s="111" t="str">
        <f t="shared" si="43"/>
        <v>NS</v>
      </c>
      <c r="AI110" s="82"/>
      <c r="AJ110" s="112" t="str">
        <f t="shared" si="45"/>
        <v>NS</v>
      </c>
      <c r="AK110" s="113" t="e">
        <f t="shared" si="46"/>
        <v>#VALUE!</v>
      </c>
      <c r="AL110" s="85"/>
      <c r="AM110" s="82"/>
      <c r="AN110" s="82"/>
      <c r="AO110" s="82"/>
      <c r="AP110" s="85"/>
      <c r="AQ110" s="82"/>
      <c r="AR110" s="82"/>
      <c r="AS110" s="115">
        <f>((LN(AM109)-LN(0.4))/(LN(0.9)-LN(0.4))*100)</f>
        <v>138.02211562397048</v>
      </c>
      <c r="AT110" s="120">
        <f>((LN(AN109)-LN(0.6))/(LN(3)-LN(0.6))*100)</f>
        <v>67.827631679250274</v>
      </c>
      <c r="AU110" s="115">
        <f>((LN(AO109)-LN(10))/(LN(1)-LN(10))*100)</f>
        <v>116.07537066132704</v>
      </c>
      <c r="AV110" s="115">
        <f>((LN(AP109)-LN(10))/(LN(3)-LN(10))*100)</f>
        <v>86.392445373381761</v>
      </c>
      <c r="AW110" s="115">
        <f>((LN(AQ109)-LN(43))/(LN(20)-LN(43))*100)</f>
        <v>90.226145639567108</v>
      </c>
      <c r="AX110" s="82"/>
      <c r="AY110" s="82"/>
      <c r="AZ110" s="82"/>
      <c r="BA110" s="82"/>
      <c r="BB110" s="82"/>
    </row>
    <row r="111" spans="1:54" ht="16" x14ac:dyDescent="0.2">
      <c r="A111" s="101" t="s">
        <v>309</v>
      </c>
      <c r="B111" s="102">
        <v>2020</v>
      </c>
      <c r="C111" s="132">
        <v>8</v>
      </c>
      <c r="D111" s="82">
        <v>21</v>
      </c>
      <c r="E111" s="85"/>
      <c r="F111" s="131">
        <v>2.2000000000000002</v>
      </c>
      <c r="G111" s="131">
        <v>8.8699999999999992</v>
      </c>
      <c r="H111" s="85"/>
      <c r="I111" s="131">
        <v>18.2</v>
      </c>
      <c r="J111" s="134">
        <v>31.6</v>
      </c>
      <c r="K111" s="85"/>
      <c r="L111" s="85"/>
      <c r="M111" s="85"/>
      <c r="N111" s="137">
        <v>0.64076951012831829</v>
      </c>
      <c r="O111" s="85"/>
      <c r="P111" s="85"/>
      <c r="Q111" s="85"/>
      <c r="R111" s="140"/>
      <c r="S111" s="137">
        <v>25.089468743373057</v>
      </c>
      <c r="T111" s="137">
        <v>3.6226666666666665</v>
      </c>
      <c r="U111" s="137">
        <v>2.5000000000000001E-2</v>
      </c>
      <c r="V111" s="85"/>
      <c r="W111" s="85"/>
      <c r="X111" s="85"/>
      <c r="Y111" s="85">
        <f t="shared" si="34"/>
        <v>18.2</v>
      </c>
      <c r="Z111" s="82">
        <f t="shared" si="35"/>
        <v>291.34999999999997</v>
      </c>
      <c r="AA111" s="85">
        <f t="shared" si="36"/>
        <v>31.6</v>
      </c>
      <c r="AB111" s="85">
        <f t="shared" si="37"/>
        <v>8.8699999999999992</v>
      </c>
      <c r="AC111" s="110">
        <f t="shared" si="38"/>
        <v>7.7843999608779049</v>
      </c>
      <c r="AD111" s="82">
        <f t="shared" si="39"/>
        <v>1.1394584097140434</v>
      </c>
      <c r="AE111" s="111">
        <f t="shared" si="40"/>
        <v>2.2000000000000002</v>
      </c>
      <c r="AF111" s="82">
        <f t="shared" si="41"/>
        <v>0.64076951012831829</v>
      </c>
      <c r="AG111" s="111">
        <f t="shared" si="42"/>
        <v>3.6226666666666665</v>
      </c>
      <c r="AH111" s="111">
        <f t="shared" si="43"/>
        <v>2.5000000000000001E-2</v>
      </c>
      <c r="AI111" s="102">
        <f t="shared" ref="AI111" si="49">IF(Y111=" ", " ", IF(Y111&gt;0, SUM(AG111:AH111)))</f>
        <v>3.6476666666666664</v>
      </c>
      <c r="AJ111" s="112">
        <f t="shared" si="45"/>
        <v>25.089468743373057</v>
      </c>
      <c r="AK111" s="113">
        <f t="shared" si="46"/>
        <v>24.448699233244739</v>
      </c>
      <c r="AL111" s="82"/>
      <c r="AM111" s="85"/>
      <c r="AN111" s="85"/>
      <c r="AO111" s="85"/>
      <c r="AP111" s="128" t="s">
        <v>1237</v>
      </c>
      <c r="AQ111" s="85"/>
      <c r="AR111" s="82"/>
      <c r="AS111" s="82">
        <f>IF(AS110&gt;100, 100, IF(AS110&lt;0, 0, AS110))</f>
        <v>100</v>
      </c>
      <c r="AT111" s="82">
        <f t="shared" ref="AT111:AW111" si="50">IF(AT110&gt;100, 100, IF(AT110&lt;0, 0, AT110))</f>
        <v>67.827631679250274</v>
      </c>
      <c r="AU111" s="82">
        <f t="shared" si="50"/>
        <v>100</v>
      </c>
      <c r="AV111" s="82">
        <f t="shared" si="50"/>
        <v>86.392445373381761</v>
      </c>
      <c r="AW111" s="82">
        <f t="shared" si="50"/>
        <v>90.226145639567108</v>
      </c>
      <c r="AX111" s="129">
        <f>AVERAGE(AS111:AW111)</f>
        <v>88.889244538439826</v>
      </c>
      <c r="AY111" s="84"/>
      <c r="AZ111" s="84"/>
      <c r="BA111" s="84" t="str">
        <f>IF(AX111&gt;65, "Acceptable; Ongoing Protection is Required", "Unacceptable; Immediate Restoration is Required")</f>
        <v>Acceptable; Ongoing Protection is Required</v>
      </c>
      <c r="BB111" s="82"/>
    </row>
    <row r="112" spans="1:54" ht="16" x14ac:dyDescent="0.2">
      <c r="A112" s="101" t="s">
        <v>309</v>
      </c>
      <c r="B112" s="102">
        <v>2020</v>
      </c>
      <c r="C112" s="132">
        <v>8</v>
      </c>
      <c r="D112" s="82">
        <v>21</v>
      </c>
      <c r="E112" s="85"/>
      <c r="F112" s="131">
        <v>2.2000000000000002</v>
      </c>
      <c r="G112" s="131">
        <v>8.8699999999999992</v>
      </c>
      <c r="H112" s="85"/>
      <c r="I112" s="131">
        <v>18.2</v>
      </c>
      <c r="J112" s="131">
        <v>31.5</v>
      </c>
      <c r="K112" s="85"/>
      <c r="L112" s="85"/>
      <c r="M112" s="85"/>
      <c r="N112" s="137" t="s">
        <v>763</v>
      </c>
      <c r="O112" s="85"/>
      <c r="P112" s="85"/>
      <c r="Q112" s="85"/>
      <c r="R112" s="140"/>
      <c r="S112" s="137" t="s">
        <v>763</v>
      </c>
      <c r="T112" s="137" t="s">
        <v>763</v>
      </c>
      <c r="U112" s="137" t="s">
        <v>763</v>
      </c>
      <c r="V112" s="85"/>
      <c r="W112" s="85"/>
      <c r="X112" s="85"/>
      <c r="Y112" s="85">
        <f t="shared" si="34"/>
        <v>18.2</v>
      </c>
      <c r="Z112" s="82">
        <f t="shared" si="35"/>
        <v>291.34999999999997</v>
      </c>
      <c r="AA112" s="85">
        <f t="shared" si="36"/>
        <v>31.5</v>
      </c>
      <c r="AB112" s="85">
        <f t="shared" si="37"/>
        <v>8.8699999999999992</v>
      </c>
      <c r="AC112" s="110">
        <f t="shared" si="38"/>
        <v>7.7890586233023633</v>
      </c>
      <c r="AD112" s="82">
        <f t="shared" si="39"/>
        <v>1.1387768957680979</v>
      </c>
      <c r="AE112" s="111">
        <f t="shared" si="40"/>
        <v>2.2000000000000002</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88.889244538439826</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1.2250385449679893</v>
      </c>
      <c r="AE115" s="84">
        <f>_xlfn.AGGREGATE(1, 6,AE101:AE112)</f>
        <v>1.7874999999999999</v>
      </c>
      <c r="AF115" s="84">
        <f>_xlfn.AGGREGATE(1, 6,AF101:AF112)</f>
        <v>0.69063135777436724</v>
      </c>
      <c r="AG115" s="82"/>
      <c r="AH115" s="82"/>
      <c r="AI115" s="84">
        <f>_xlfn.AGGREGATE(1, 6,AI101:AI112)</f>
        <v>3.5340465494791666</v>
      </c>
      <c r="AJ115" s="82"/>
      <c r="AK115" s="84">
        <f>_xlfn.AGGREGATE(1, 6,AK101:AK112)</f>
        <v>21.553710562890906</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1.2250385449679893</v>
      </c>
      <c r="AE116" s="126">
        <f>AVERAGE(AE100:AE112)</f>
        <v>1.7874999999999999</v>
      </c>
      <c r="AF116" s="126">
        <f>AVERAGE(AF100:AF112)</f>
        <v>0.69063135777436724</v>
      </c>
      <c r="AG116" s="126"/>
      <c r="AH116" s="126"/>
      <c r="AI116" s="126">
        <f>AVERAGE(AI100:AI112)</f>
        <v>3.5340465494791666</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309</v>
      </c>
      <c r="C122" s="68" t="s">
        <v>757</v>
      </c>
      <c r="E122" s="147">
        <v>44390</v>
      </c>
      <c r="F122" s="68" t="s">
        <v>1059</v>
      </c>
      <c r="G122" s="68" t="s">
        <v>1065</v>
      </c>
      <c r="H122" s="68">
        <v>2</v>
      </c>
      <c r="I122" s="68" t="s">
        <v>760</v>
      </c>
      <c r="J122" s="77">
        <v>0.39999999999999997</v>
      </c>
      <c r="K122" s="81">
        <v>3</v>
      </c>
      <c r="L122" s="68">
        <v>2</v>
      </c>
      <c r="M122" s="68" t="s">
        <v>812</v>
      </c>
      <c r="O122" s="131">
        <v>19.7</v>
      </c>
      <c r="P122" s="131">
        <v>8.44</v>
      </c>
      <c r="Q122" s="68">
        <v>1.6</v>
      </c>
      <c r="R122" s="68">
        <v>1.6</v>
      </c>
      <c r="S122" s="131">
        <v>1.6</v>
      </c>
      <c r="T122" s="68">
        <v>1.6</v>
      </c>
      <c r="U122" s="76">
        <v>1</v>
      </c>
      <c r="V122" s="68">
        <v>0.15</v>
      </c>
      <c r="W122" s="77">
        <v>0.34166666666666662</v>
      </c>
      <c r="X122" s="68">
        <v>22.31</v>
      </c>
      <c r="Y122" s="68">
        <v>7.07</v>
      </c>
      <c r="Z122" s="72">
        <v>5.9137189508013961</v>
      </c>
      <c r="AA122" s="68">
        <v>88.8</v>
      </c>
      <c r="AB122" s="205">
        <v>30.8</v>
      </c>
      <c r="AC122" s="72">
        <v>47.7</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309</v>
      </c>
      <c r="C123" s="68" t="s">
        <v>764</v>
      </c>
      <c r="E123" s="147">
        <v>44390</v>
      </c>
      <c r="F123" s="68" t="s">
        <v>1059</v>
      </c>
      <c r="G123" s="68" t="s">
        <v>1065</v>
      </c>
      <c r="H123" s="68">
        <v>2</v>
      </c>
      <c r="I123" s="68" t="s">
        <v>760</v>
      </c>
      <c r="J123" s="77">
        <v>0.39999999999999997</v>
      </c>
      <c r="K123" s="81">
        <v>3</v>
      </c>
      <c r="L123" s="68">
        <v>2</v>
      </c>
      <c r="M123" s="68" t="s">
        <v>812</v>
      </c>
      <c r="O123" s="131">
        <v>19.7</v>
      </c>
      <c r="P123" s="131">
        <v>8.44</v>
      </c>
      <c r="Q123" s="68">
        <v>1.6</v>
      </c>
      <c r="R123" s="68">
        <v>1.6</v>
      </c>
      <c r="S123" s="131">
        <v>1.6</v>
      </c>
      <c r="T123" s="68">
        <v>1.6</v>
      </c>
      <c r="U123" s="76">
        <v>1</v>
      </c>
      <c r="V123" s="68">
        <v>0.8</v>
      </c>
      <c r="W123" s="77">
        <v>0.3430555555555555</v>
      </c>
      <c r="X123" s="68">
        <v>22.3</v>
      </c>
      <c r="Y123" s="68">
        <v>6.99</v>
      </c>
      <c r="Z123" s="72">
        <v>5.8467256798171308</v>
      </c>
      <c r="AA123" s="68">
        <v>80.8</v>
      </c>
      <c r="AB123" s="205">
        <v>30.8</v>
      </c>
      <c r="AC123" s="72">
        <v>47.7</v>
      </c>
      <c r="AD123" s="75">
        <v>0.17499999999999996</v>
      </c>
      <c r="AE123" s="75">
        <v>2.7110856176790241</v>
      </c>
      <c r="AF123" s="72">
        <v>0.10982793365369713</v>
      </c>
      <c r="AG123" s="137">
        <v>2.8209135513327213</v>
      </c>
      <c r="AH123" s="72">
        <v>15.458403864018683</v>
      </c>
      <c r="AI123" s="75">
        <v>18.279317415351404</v>
      </c>
      <c r="AJ123" s="72">
        <v>79.579374603693068</v>
      </c>
      <c r="AK123" s="72">
        <v>10.069744816415227</v>
      </c>
      <c r="AL123" s="72">
        <v>7.902819391606279</v>
      </c>
      <c r="AM123" s="72">
        <v>25.528148680433908</v>
      </c>
      <c r="AN123" s="137">
        <v>28.349062231766631</v>
      </c>
      <c r="AO123" s="137">
        <v>1.9167963789682541</v>
      </c>
      <c r="AP123" s="137">
        <v>0.32380952380952388</v>
      </c>
      <c r="AQ123" s="72">
        <v>0.14451873192339756</v>
      </c>
      <c r="AR123" s="72">
        <v>2.2406059027777778</v>
      </c>
      <c r="AS123" s="68" t="s">
        <v>763</v>
      </c>
      <c r="AT123" s="68" t="s">
        <v>763</v>
      </c>
      <c r="AU123" s="68" t="s">
        <v>763</v>
      </c>
      <c r="AV123" s="68" t="s">
        <v>763</v>
      </c>
      <c r="BA123" s="200"/>
      <c r="BC123" s="147"/>
    </row>
    <row r="124" spans="1:55" s="68" customFormat="1" x14ac:dyDescent="0.2">
      <c r="A124" s="79" t="s">
        <v>756</v>
      </c>
      <c r="B124" s="68" t="s">
        <v>309</v>
      </c>
      <c r="C124" s="68" t="s">
        <v>765</v>
      </c>
      <c r="E124" s="147">
        <v>44390</v>
      </c>
      <c r="F124" s="68" t="s">
        <v>1059</v>
      </c>
      <c r="G124" s="68" t="s">
        <v>1065</v>
      </c>
      <c r="H124" s="68">
        <v>2</v>
      </c>
      <c r="I124" s="68" t="s">
        <v>760</v>
      </c>
      <c r="J124" s="77">
        <v>0.39999999999999997</v>
      </c>
      <c r="K124" s="81">
        <v>3</v>
      </c>
      <c r="L124" s="68">
        <v>2</v>
      </c>
      <c r="M124" s="68" t="s">
        <v>812</v>
      </c>
      <c r="O124" s="131">
        <v>19.7</v>
      </c>
      <c r="P124" s="131">
        <v>8.44</v>
      </c>
      <c r="Q124" s="68">
        <v>1.6</v>
      </c>
      <c r="R124" s="68">
        <v>1.6</v>
      </c>
      <c r="S124" s="131">
        <v>1.6</v>
      </c>
      <c r="T124" s="68">
        <v>1.6</v>
      </c>
      <c r="U124" s="76">
        <v>1</v>
      </c>
      <c r="V124" s="68">
        <v>1.3</v>
      </c>
      <c r="W124" s="77">
        <v>0.34375</v>
      </c>
      <c r="X124" s="68">
        <v>22.4</v>
      </c>
      <c r="Y124" s="68">
        <v>7.02</v>
      </c>
      <c r="Z124" s="72">
        <v>5.8725923193965111</v>
      </c>
      <c r="AA124" s="68">
        <v>81.099999999999994</v>
      </c>
      <c r="AB124" s="205">
        <v>30.8</v>
      </c>
      <c r="AC124" s="72">
        <v>47.6</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309</v>
      </c>
      <c r="C125" s="68" t="s">
        <v>757</v>
      </c>
      <c r="E125" s="147">
        <v>44404</v>
      </c>
      <c r="F125" s="68" t="s">
        <v>1059</v>
      </c>
      <c r="G125" s="68" t="s">
        <v>1084</v>
      </c>
      <c r="H125" s="68">
        <v>1</v>
      </c>
      <c r="I125" s="68" t="s">
        <v>760</v>
      </c>
      <c r="J125" s="77">
        <v>0.42708333333333298</v>
      </c>
      <c r="K125" s="81">
        <v>1</v>
      </c>
      <c r="L125" s="68">
        <v>1</v>
      </c>
      <c r="M125" s="68" t="s">
        <v>783</v>
      </c>
      <c r="O125" s="131">
        <v>21.9</v>
      </c>
      <c r="P125" s="131">
        <v>10.07</v>
      </c>
      <c r="Q125" s="68">
        <v>2.2000000000000002</v>
      </c>
      <c r="R125" s="68">
        <v>2.2000000000000002</v>
      </c>
      <c r="S125" s="131">
        <v>2.2000000000000002</v>
      </c>
      <c r="T125" s="68">
        <v>2.2000000000000002</v>
      </c>
      <c r="U125" s="76">
        <v>1</v>
      </c>
      <c r="V125" s="68">
        <v>0.15</v>
      </c>
      <c r="W125" s="77">
        <v>0.31944444444444448</v>
      </c>
      <c r="X125" s="68">
        <v>24.3</v>
      </c>
      <c r="Y125" s="68">
        <v>9.93</v>
      </c>
      <c r="Z125" s="72">
        <v>8.2846407648403098</v>
      </c>
      <c r="AA125" s="68">
        <v>117.2</v>
      </c>
      <c r="AB125" s="205">
        <v>31.7</v>
      </c>
      <c r="AC125" s="72">
        <v>48.8</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309</v>
      </c>
      <c r="C126" s="68" t="s">
        <v>764</v>
      </c>
      <c r="E126" s="147">
        <v>44404</v>
      </c>
      <c r="F126" s="68" t="s">
        <v>1059</v>
      </c>
      <c r="G126" s="68" t="s">
        <v>1084</v>
      </c>
      <c r="H126" s="68">
        <v>1</v>
      </c>
      <c r="I126" s="68" t="s">
        <v>760</v>
      </c>
      <c r="J126" s="77">
        <v>0.42708333333333298</v>
      </c>
      <c r="K126" s="81">
        <v>1</v>
      </c>
      <c r="L126" s="68">
        <v>1</v>
      </c>
      <c r="M126" s="68" t="s">
        <v>783</v>
      </c>
      <c r="O126" s="131">
        <v>21.9</v>
      </c>
      <c r="P126" s="131">
        <v>10.07</v>
      </c>
      <c r="Q126" s="68">
        <v>2.2000000000000002</v>
      </c>
      <c r="R126" s="68">
        <v>2.2000000000000002</v>
      </c>
      <c r="S126" s="131">
        <v>2.2000000000000002</v>
      </c>
      <c r="T126" s="68">
        <v>2.2000000000000002</v>
      </c>
      <c r="U126" s="76">
        <v>1</v>
      </c>
      <c r="V126" s="68">
        <v>1.1000000000000001</v>
      </c>
      <c r="W126" s="77">
        <v>0.31944444444444448</v>
      </c>
      <c r="X126" s="68">
        <v>24.3</v>
      </c>
      <c r="Y126" s="68">
        <v>9.98</v>
      </c>
      <c r="Z126" s="72">
        <v>8.3215990403864986</v>
      </c>
      <c r="AA126" s="68">
        <v>118.4</v>
      </c>
      <c r="AB126" s="205">
        <v>31.8</v>
      </c>
      <c r="AC126" s="72">
        <v>48.8</v>
      </c>
      <c r="AD126" s="72">
        <v>0.44999999999999996</v>
      </c>
      <c r="AE126" s="72">
        <v>0.6842376373626371</v>
      </c>
      <c r="AF126" s="72">
        <v>0.39296233142148512</v>
      </c>
      <c r="AG126" s="137">
        <v>1.0771999687841223</v>
      </c>
      <c r="AH126" s="72">
        <v>16.68613201556769</v>
      </c>
      <c r="AI126" s="72">
        <v>17.763331984351812</v>
      </c>
      <c r="AJ126" s="72">
        <v>65.463192426183667</v>
      </c>
      <c r="AK126" s="72">
        <v>5.7789182663426075</v>
      </c>
      <c r="AL126" s="72">
        <v>11.327931873937777</v>
      </c>
      <c r="AM126" s="72">
        <v>22.465050281910298</v>
      </c>
      <c r="AN126" s="137">
        <v>23.542250250694419</v>
      </c>
      <c r="AO126" s="137">
        <v>0.22464285714285717</v>
      </c>
      <c r="AP126" s="137">
        <v>0.46556156994047615</v>
      </c>
      <c r="AQ126" s="72">
        <v>0.32547292994360122</v>
      </c>
      <c r="AR126" s="72">
        <v>0.69020442708333329</v>
      </c>
      <c r="AS126" s="68" t="s">
        <v>763</v>
      </c>
      <c r="AT126" s="68" t="s">
        <v>763</v>
      </c>
      <c r="AU126" s="68" t="s">
        <v>763</v>
      </c>
      <c r="AV126" s="68" t="s">
        <v>763</v>
      </c>
      <c r="BA126" s="200"/>
      <c r="BC126" s="147"/>
    </row>
    <row r="127" spans="1:55" s="68" customFormat="1" x14ac:dyDescent="0.2">
      <c r="A127" s="79" t="s">
        <v>756</v>
      </c>
      <c r="B127" s="68" t="s">
        <v>309</v>
      </c>
      <c r="C127" s="68" t="s">
        <v>765</v>
      </c>
      <c r="E127" s="147">
        <v>44404</v>
      </c>
      <c r="F127" s="68" t="s">
        <v>1059</v>
      </c>
      <c r="G127" s="68" t="s">
        <v>1084</v>
      </c>
      <c r="H127" s="68">
        <v>1</v>
      </c>
      <c r="I127" s="68" t="s">
        <v>760</v>
      </c>
      <c r="J127" s="77">
        <v>0.42708333333333298</v>
      </c>
      <c r="K127" s="81">
        <v>1</v>
      </c>
      <c r="L127" s="68">
        <v>1</v>
      </c>
      <c r="M127" s="68" t="s">
        <v>783</v>
      </c>
      <c r="O127" s="131">
        <v>21.9</v>
      </c>
      <c r="P127" s="131">
        <v>10.07</v>
      </c>
      <c r="Q127" s="68">
        <v>2.2000000000000002</v>
      </c>
      <c r="R127" s="68">
        <v>2.2000000000000002</v>
      </c>
      <c r="S127" s="131">
        <v>2.2000000000000002</v>
      </c>
      <c r="T127" s="68">
        <v>2.2000000000000002</v>
      </c>
      <c r="U127" s="76">
        <v>1</v>
      </c>
      <c r="V127" s="68">
        <v>1.9</v>
      </c>
      <c r="W127" s="77">
        <v>0.32013888888888892</v>
      </c>
      <c r="X127" s="68">
        <v>24.4</v>
      </c>
      <c r="Y127" s="68">
        <v>10.210000000000001</v>
      </c>
      <c r="Z127" s="72">
        <v>8.5144918047863332</v>
      </c>
      <c r="AA127" s="68">
        <v>112.3</v>
      </c>
      <c r="AB127" s="205">
        <v>31.8</v>
      </c>
      <c r="AC127" s="72">
        <v>49</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A127" s="200"/>
      <c r="BC127" s="147"/>
    </row>
    <row r="128" spans="1:55" s="68" customFormat="1" x14ac:dyDescent="0.2">
      <c r="A128" s="79" t="s">
        <v>756</v>
      </c>
      <c r="B128" s="68" t="s">
        <v>309</v>
      </c>
      <c r="C128" s="68" t="s">
        <v>757</v>
      </c>
      <c r="E128" s="147">
        <v>44420</v>
      </c>
      <c r="F128" s="68" t="s">
        <v>1059</v>
      </c>
      <c r="G128" s="68" t="s">
        <v>1084</v>
      </c>
      <c r="H128" s="68">
        <v>2</v>
      </c>
      <c r="I128" s="68" t="s">
        <v>760</v>
      </c>
      <c r="J128" s="77">
        <v>0.4381944444444445</v>
      </c>
      <c r="K128" s="81">
        <v>3</v>
      </c>
      <c r="L128" s="68">
        <v>1</v>
      </c>
      <c r="M128" s="68" t="s">
        <v>812</v>
      </c>
      <c r="O128" s="131">
        <v>24.8</v>
      </c>
      <c r="P128" s="131">
        <v>9.09</v>
      </c>
      <c r="Q128" s="68">
        <v>2.1</v>
      </c>
      <c r="R128" s="68">
        <v>2.1</v>
      </c>
      <c r="S128" s="131">
        <v>2.1</v>
      </c>
      <c r="T128" s="68">
        <v>2.1</v>
      </c>
      <c r="U128" s="76">
        <v>1</v>
      </c>
      <c r="V128" s="68">
        <v>0.15</v>
      </c>
      <c r="W128" s="77">
        <v>0.31736111111111115</v>
      </c>
      <c r="X128" s="68">
        <v>25.2</v>
      </c>
      <c r="Y128" s="68">
        <v>8.2100000000000009</v>
      </c>
      <c r="Z128" s="72">
        <v>6.818780031008389</v>
      </c>
      <c r="AA128" s="68">
        <v>99.5</v>
      </c>
      <c r="AB128" s="205">
        <v>32.700000000000003</v>
      </c>
      <c r="AC128" s="72">
        <v>50.3</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BC128" s="147"/>
    </row>
    <row r="129" spans="1:55" s="68" customFormat="1" x14ac:dyDescent="0.2">
      <c r="A129" s="79" t="s">
        <v>756</v>
      </c>
      <c r="B129" s="68" t="s">
        <v>309</v>
      </c>
      <c r="C129" s="68" t="s">
        <v>764</v>
      </c>
      <c r="E129" s="147">
        <v>44420</v>
      </c>
      <c r="F129" s="68" t="s">
        <v>1059</v>
      </c>
      <c r="G129" s="68" t="s">
        <v>1084</v>
      </c>
      <c r="H129" s="68">
        <v>2</v>
      </c>
      <c r="I129" s="68" t="s">
        <v>760</v>
      </c>
      <c r="J129" s="77">
        <v>0.4381944444444445</v>
      </c>
      <c r="K129" s="81">
        <v>3</v>
      </c>
      <c r="L129" s="68">
        <v>1</v>
      </c>
      <c r="M129" s="68" t="s">
        <v>812</v>
      </c>
      <c r="O129" s="131">
        <v>24.8</v>
      </c>
      <c r="P129" s="131">
        <v>9.09</v>
      </c>
      <c r="Q129" s="68">
        <v>2.1</v>
      </c>
      <c r="R129" s="68">
        <v>2.1</v>
      </c>
      <c r="S129" s="131">
        <v>2.1</v>
      </c>
      <c r="T129" s="68">
        <v>2.1</v>
      </c>
      <c r="U129" s="76">
        <v>1</v>
      </c>
      <c r="V129" s="68">
        <v>1.05</v>
      </c>
      <c r="W129" s="77">
        <v>0.31805555555555554</v>
      </c>
      <c r="X129" s="68">
        <v>25.2</v>
      </c>
      <c r="Y129" s="68">
        <v>8.1199999999999992</v>
      </c>
      <c r="Z129" s="72">
        <v>6.7862850040205478</v>
      </c>
      <c r="AA129" s="68">
        <v>100.3</v>
      </c>
      <c r="AB129" s="205">
        <v>31.6</v>
      </c>
      <c r="AC129" s="72">
        <v>48.8</v>
      </c>
      <c r="AD129" s="72">
        <v>0.52716765940165167</v>
      </c>
      <c r="AE129" s="72">
        <v>0.91864479930945131</v>
      </c>
      <c r="AF129" s="72">
        <v>0.63680049604712463</v>
      </c>
      <c r="AG129" s="137">
        <v>1.5554452953565758</v>
      </c>
      <c r="AH129" s="72">
        <v>31.050055851277705</v>
      </c>
      <c r="AI129" s="72">
        <v>32.605501146634282</v>
      </c>
      <c r="AJ129" s="72">
        <v>56.259244096354621</v>
      </c>
      <c r="AK129" s="72">
        <v>7.7936753693973682</v>
      </c>
      <c r="AL129" s="72">
        <v>7.2185767856410941</v>
      </c>
      <c r="AM129" s="72">
        <v>38.843731220675075</v>
      </c>
      <c r="AN129" s="137">
        <v>40.399176516031652</v>
      </c>
      <c r="AO129" s="137">
        <v>1.4328571428571431</v>
      </c>
      <c r="AP129" s="137">
        <v>1.4990820932539684</v>
      </c>
      <c r="AQ129" s="72">
        <v>0.48870628872843469</v>
      </c>
      <c r="AR129" s="72">
        <v>2.9319392361111114</v>
      </c>
      <c r="AS129" s="68" t="s">
        <v>763</v>
      </c>
      <c r="AT129" s="68" t="s">
        <v>763</v>
      </c>
      <c r="AU129" s="68" t="s">
        <v>763</v>
      </c>
      <c r="AV129" s="68" t="s">
        <v>763</v>
      </c>
      <c r="BC129" s="147"/>
    </row>
    <row r="130" spans="1:55" s="68" customFormat="1" x14ac:dyDescent="0.2">
      <c r="A130" s="79" t="s">
        <v>756</v>
      </c>
      <c r="B130" s="68" t="s">
        <v>309</v>
      </c>
      <c r="C130" s="68" t="s">
        <v>765</v>
      </c>
      <c r="E130" s="147">
        <v>44420</v>
      </c>
      <c r="F130" s="68" t="s">
        <v>1059</v>
      </c>
      <c r="G130" s="68" t="s">
        <v>1084</v>
      </c>
      <c r="H130" s="68">
        <v>2</v>
      </c>
      <c r="I130" s="68" t="s">
        <v>760</v>
      </c>
      <c r="J130" s="77">
        <v>0.4381944444444445</v>
      </c>
      <c r="K130" s="81">
        <v>3</v>
      </c>
      <c r="L130" s="68">
        <v>1</v>
      </c>
      <c r="M130" s="68" t="s">
        <v>812</v>
      </c>
      <c r="O130" s="131">
        <v>24.8</v>
      </c>
      <c r="P130" s="131">
        <v>9.09</v>
      </c>
      <c r="Q130" s="68">
        <v>2.1</v>
      </c>
      <c r="R130" s="68">
        <v>2.1</v>
      </c>
      <c r="S130" s="131">
        <v>2.1</v>
      </c>
      <c r="T130" s="68">
        <v>2.1</v>
      </c>
      <c r="U130" s="76">
        <v>1</v>
      </c>
      <c r="V130" s="68">
        <v>1.8</v>
      </c>
      <c r="W130" s="77">
        <v>0.31805555555555554</v>
      </c>
      <c r="X130" s="68">
        <v>25.2</v>
      </c>
      <c r="Y130" s="68">
        <v>8.33</v>
      </c>
      <c r="Z130" s="72">
        <v>6.9341766917540753</v>
      </c>
      <c r="AA130" s="68">
        <v>99.6</v>
      </c>
      <c r="AB130" s="205">
        <v>32.299999999999997</v>
      </c>
      <c r="AC130" s="72">
        <v>49.7</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309</v>
      </c>
      <c r="C131" s="68" t="s">
        <v>757</v>
      </c>
      <c r="E131" s="147">
        <v>44434</v>
      </c>
      <c r="F131" s="68" t="s">
        <v>1059</v>
      </c>
      <c r="G131" s="68" t="s">
        <v>1084</v>
      </c>
      <c r="H131" s="68">
        <v>1</v>
      </c>
      <c r="I131" s="68" t="s">
        <v>760</v>
      </c>
      <c r="J131" s="77">
        <v>0.4375</v>
      </c>
      <c r="K131" s="81">
        <v>1</v>
      </c>
      <c r="L131" s="68">
        <v>1</v>
      </c>
      <c r="M131" s="68" t="s">
        <v>812</v>
      </c>
      <c r="O131" s="131">
        <v>25.4</v>
      </c>
      <c r="P131" s="131">
        <v>8.31</v>
      </c>
      <c r="Q131" s="68">
        <v>1.5</v>
      </c>
      <c r="R131" s="68">
        <v>1.5</v>
      </c>
      <c r="S131" s="131">
        <v>1.5</v>
      </c>
      <c r="T131" s="68">
        <v>1.5</v>
      </c>
      <c r="U131" s="76">
        <v>1</v>
      </c>
      <c r="V131" s="68">
        <v>0.15</v>
      </c>
      <c r="W131" s="77">
        <v>0.3347222222222222</v>
      </c>
      <c r="X131" s="68">
        <v>26.4</v>
      </c>
      <c r="Y131" s="68">
        <v>8.09</v>
      </c>
      <c r="Z131" s="72">
        <v>6.7600249788810993</v>
      </c>
      <c r="AA131" s="68">
        <v>100.6</v>
      </c>
      <c r="AB131" s="205">
        <v>31.9</v>
      </c>
      <c r="AC131" s="72">
        <v>49.2</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309</v>
      </c>
      <c r="C132" s="68" t="s">
        <v>764</v>
      </c>
      <c r="E132" s="147">
        <v>44434</v>
      </c>
      <c r="F132" s="68" t="s">
        <v>1059</v>
      </c>
      <c r="G132" s="68" t="s">
        <v>1084</v>
      </c>
      <c r="H132" s="68">
        <v>1</v>
      </c>
      <c r="I132" s="68" t="s">
        <v>760</v>
      </c>
      <c r="J132" s="77">
        <v>0.4375</v>
      </c>
      <c r="K132" s="81">
        <v>1</v>
      </c>
      <c r="L132" s="68">
        <v>1</v>
      </c>
      <c r="M132" s="68" t="s">
        <v>812</v>
      </c>
      <c r="O132" s="131">
        <v>25.4</v>
      </c>
      <c r="P132" s="131">
        <v>8.31</v>
      </c>
      <c r="Q132" s="68">
        <v>1.5</v>
      </c>
      <c r="R132" s="68">
        <v>1.5</v>
      </c>
      <c r="S132" s="131">
        <v>1.5</v>
      </c>
      <c r="T132" s="68">
        <v>1.5</v>
      </c>
      <c r="U132" s="76">
        <v>1</v>
      </c>
      <c r="V132" s="68">
        <v>0.75</v>
      </c>
      <c r="W132" s="77">
        <v>0.3347222222222222</v>
      </c>
      <c r="X132" s="68">
        <v>26.4</v>
      </c>
      <c r="Y132" s="68">
        <v>8.06</v>
      </c>
      <c r="Z132" s="72">
        <v>6.7387498581129988</v>
      </c>
      <c r="AA132" s="68">
        <v>100.9</v>
      </c>
      <c r="AB132" s="205">
        <v>31.8</v>
      </c>
      <c r="AC132" s="72">
        <v>49</v>
      </c>
      <c r="AD132" s="75">
        <v>0.44342105263157888</v>
      </c>
      <c r="AE132" s="72">
        <v>0.37561999236932442</v>
      </c>
      <c r="AF132" s="72">
        <v>5.7130677414354375E-2</v>
      </c>
      <c r="AG132" s="137">
        <v>0.43275066978367882</v>
      </c>
      <c r="AH132" s="72">
        <v>20.578254321447929</v>
      </c>
      <c r="AI132" s="72">
        <v>21.011004991231609</v>
      </c>
      <c r="AJ132" s="72">
        <v>37.955005031977031</v>
      </c>
      <c r="AK132" s="72">
        <v>5.0679080769915537</v>
      </c>
      <c r="AL132" s="72">
        <v>7.4892844257167628</v>
      </c>
      <c r="AM132" s="72">
        <v>25.646162398439483</v>
      </c>
      <c r="AN132" s="137">
        <v>26.078913068223162</v>
      </c>
      <c r="AO132" s="137">
        <v>1.3923809523809525</v>
      </c>
      <c r="AP132" s="137">
        <v>1.7152249503968251</v>
      </c>
      <c r="AQ132" s="72">
        <v>0.44805583331411269</v>
      </c>
      <c r="AR132" s="72">
        <v>3.1076059027777774</v>
      </c>
      <c r="AS132" s="68" t="s">
        <v>763</v>
      </c>
      <c r="AT132" s="68" t="s">
        <v>763</v>
      </c>
      <c r="AU132" s="68" t="s">
        <v>763</v>
      </c>
      <c r="AV132" s="68" t="s">
        <v>763</v>
      </c>
    </row>
    <row r="133" spans="1:55" s="68" customFormat="1" x14ac:dyDescent="0.2">
      <c r="A133" s="79" t="s">
        <v>756</v>
      </c>
      <c r="B133" s="68" t="s">
        <v>309</v>
      </c>
      <c r="C133" s="68" t="s">
        <v>765</v>
      </c>
      <c r="E133" s="147">
        <v>44434</v>
      </c>
      <c r="F133" s="68" t="s">
        <v>1059</v>
      </c>
      <c r="G133" s="68" t="s">
        <v>1084</v>
      </c>
      <c r="H133" s="68">
        <v>1</v>
      </c>
      <c r="I133" s="68" t="s">
        <v>760</v>
      </c>
      <c r="J133" s="77">
        <v>0.4375</v>
      </c>
      <c r="K133" s="81">
        <v>1</v>
      </c>
      <c r="L133" s="68">
        <v>1</v>
      </c>
      <c r="M133" s="68" t="s">
        <v>812</v>
      </c>
      <c r="O133" s="131">
        <v>25.4</v>
      </c>
      <c r="P133" s="131">
        <v>8.31</v>
      </c>
      <c r="Q133" s="68">
        <v>1.5</v>
      </c>
      <c r="R133" s="68">
        <v>1.5</v>
      </c>
      <c r="S133" s="131">
        <v>1.5</v>
      </c>
      <c r="T133" s="68">
        <v>1.5</v>
      </c>
      <c r="U133" s="76">
        <v>1</v>
      </c>
      <c r="V133" s="68">
        <v>1.2</v>
      </c>
      <c r="W133" s="77">
        <v>0.3354166666666667</v>
      </c>
      <c r="X133" s="68">
        <v>26.3</v>
      </c>
      <c r="Y133" s="68">
        <v>8.27</v>
      </c>
      <c r="Z133" s="72">
        <v>6.9095634183615671</v>
      </c>
      <c r="AA133" s="68">
        <v>103.1</v>
      </c>
      <c r="AB133" s="205">
        <v>31.9</v>
      </c>
      <c r="AC133" s="72">
        <v>49.1</v>
      </c>
      <c r="AD133" s="75" t="s">
        <v>763</v>
      </c>
      <c r="AE133" s="75" t="s">
        <v>763</v>
      </c>
      <c r="AF133" s="75"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309</v>
      </c>
      <c r="B140" s="102">
        <v>2021</v>
      </c>
      <c r="C140" s="103">
        <v>7</v>
      </c>
      <c r="D140" s="102">
        <v>13</v>
      </c>
      <c r="E140" s="82"/>
      <c r="F140" s="131">
        <v>1.6</v>
      </c>
      <c r="G140" s="131">
        <v>8.44</v>
      </c>
      <c r="H140" s="82"/>
      <c r="I140" s="131">
        <v>19.7</v>
      </c>
      <c r="J140" s="205">
        <v>30.8</v>
      </c>
      <c r="K140" s="82"/>
      <c r="L140" s="82"/>
      <c r="M140" s="108"/>
      <c r="N140" s="137" t="s">
        <v>763</v>
      </c>
      <c r="O140" s="82"/>
      <c r="P140" s="82"/>
      <c r="Q140" s="82"/>
      <c r="R140" s="140"/>
      <c r="S140" s="137" t="s">
        <v>763</v>
      </c>
      <c r="T140" s="137" t="s">
        <v>763</v>
      </c>
      <c r="U140" s="137" t="s">
        <v>763</v>
      </c>
      <c r="V140" s="85"/>
      <c r="W140" s="85"/>
      <c r="X140" s="85"/>
      <c r="Y140" s="102">
        <f t="shared" ref="Y140:Y151" si="51">IF(C140&lt;6," ",IF(C140&lt;=9,I140, IF(C140&gt;=10," ")))</f>
        <v>19.7</v>
      </c>
      <c r="Z140" s="102">
        <f>IF(Y140=" ", " ", IF(Y140&gt;0, Y140+273.15))</f>
        <v>292.84999999999997</v>
      </c>
      <c r="AA140" s="102">
        <f>IF(C140&lt;6," ",IF(C140&lt;=9,J140, IF(C140&gt;=10," ")))</f>
        <v>30.8</v>
      </c>
      <c r="AB140" s="102">
        <f>IF(C140&lt;6," ",IF(C140&lt;=9,G140, IF(C140&gt;=10," ")))</f>
        <v>8.44</v>
      </c>
      <c r="AC140" s="104">
        <f>IF(Y140=" "," ",IF(Y140&gt;0,EXP(-173.4292+249.6339*100/Z140+143.3483*LN(+Z140/100)-21.8492*Z140/100+AA140*(-0.033096+0.014259*Z140/100-0.0017*(Z140/100)^2))*1.4276))</f>
        <v>7.6021298204803669</v>
      </c>
      <c r="AD140" s="102">
        <f>IF(Y140=" "," ",IF(Y140&gt;0,AB140/AC140))</f>
        <v>1.1102151895988916</v>
      </c>
      <c r="AE140" s="105">
        <f>IF(C140&lt;6," ",IF(C140&lt;=9,F140, IF(C140&gt;=10," ")))</f>
        <v>1.6</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309</v>
      </c>
      <c r="B141" s="102">
        <v>2021</v>
      </c>
      <c r="C141" s="103">
        <v>7</v>
      </c>
      <c r="D141" s="102">
        <v>13</v>
      </c>
      <c r="E141" s="82"/>
      <c r="F141" s="131">
        <v>1.6</v>
      </c>
      <c r="G141" s="131">
        <v>8.44</v>
      </c>
      <c r="H141" s="82"/>
      <c r="I141" s="131">
        <v>19.7</v>
      </c>
      <c r="J141" s="205">
        <v>30.8</v>
      </c>
      <c r="K141" s="82"/>
      <c r="L141" s="82"/>
      <c r="M141" s="108"/>
      <c r="N141" s="137">
        <v>2.8209135513327213</v>
      </c>
      <c r="O141" s="82"/>
      <c r="P141" s="82"/>
      <c r="Q141" s="82"/>
      <c r="R141" s="140"/>
      <c r="S141" s="137">
        <v>28.349062231766631</v>
      </c>
      <c r="T141" s="137">
        <v>1.9167963789682541</v>
      </c>
      <c r="U141" s="137">
        <v>0.32380952380952388</v>
      </c>
      <c r="V141" s="85"/>
      <c r="W141" s="85"/>
      <c r="X141" s="85"/>
      <c r="Y141" s="102">
        <f t="shared" si="51"/>
        <v>19.7</v>
      </c>
      <c r="Z141" s="102">
        <f t="shared" ref="Z141:Z151" si="52">IF(Y141=" ", " ", IF(Y141&gt;0, Y141+273.15))</f>
        <v>292.84999999999997</v>
      </c>
      <c r="AA141" s="102">
        <f t="shared" ref="AA141:AA151" si="53">IF(C141&lt;6," ",IF(C141&lt;=9,J141, IF(C141&gt;=10," ")))</f>
        <v>30.8</v>
      </c>
      <c r="AB141" s="102">
        <f t="shared" ref="AB141:AB151" si="54">IF(C141&lt;6," ",IF(C141&lt;=9,G141, IF(C141&gt;=10," ")))</f>
        <v>8.44</v>
      </c>
      <c r="AC141" s="104">
        <f t="shared" ref="AC141:AC151" si="55">IF(Y141=" "," ",IF(Y141&gt;0,EXP(-173.4292+249.6339*100/Z141+143.3483*LN(+Z141/100)-21.8492*Z141/100+AA141*(-0.033096+0.014259*Z141/100-0.0017*(Z141/100)^2))*1.4276))</f>
        <v>7.6021298204803669</v>
      </c>
      <c r="AD141" s="102">
        <f t="shared" ref="AD141:AD151" si="56">IF(Y141=" "," ",IF(Y141&gt;0,AB141/AC141))</f>
        <v>1.1102151895988916</v>
      </c>
      <c r="AE141" s="105">
        <f t="shared" ref="AE141:AE151" si="57">IF(C141&lt;6," ",IF(C141&lt;=9,F141, IF(C141&gt;=10," ")))</f>
        <v>1.6</v>
      </c>
      <c r="AF141" s="102">
        <f t="shared" ref="AF141:AF151" si="58">IF(Y141=" "," ",N141)</f>
        <v>2.8209135513327213</v>
      </c>
      <c r="AG141" s="105">
        <f t="shared" ref="AG141:AG151" si="59">IF(C141&lt;6," ",IF(C141&lt;=9,T141, IF(C141&gt;=10," ")))</f>
        <v>1.9167963789682541</v>
      </c>
      <c r="AH141" s="105">
        <f t="shared" ref="AH141:AH151" si="60">IF(C141&lt;6," ",IF(C141&lt;=9,U141, IF(C141&gt;=10," ")))</f>
        <v>0.32380952380952388</v>
      </c>
      <c r="AI141" s="102">
        <f t="shared" ref="AI141" si="61">IF(Y141=" ", " ", IF(Y141&gt;0, SUM(AG141:AH141)))</f>
        <v>2.2406059027777778</v>
      </c>
      <c r="AJ141" s="106">
        <f t="shared" ref="AJ141:AJ151" si="62">IF(C141&lt;6," ",IF(C141&lt;=9,S141, IF(C141&gt;=10," ")))</f>
        <v>28.349062231766631</v>
      </c>
      <c r="AK141" s="107">
        <f t="shared" ref="AK141:AK151" si="63">IF(Y141=" ", " ", IF(Y141&gt;0, AJ141-AF141))</f>
        <v>25.528148680433908</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309</v>
      </c>
      <c r="B142" s="102">
        <v>2021</v>
      </c>
      <c r="C142" s="103">
        <v>7</v>
      </c>
      <c r="D142" s="102">
        <v>13</v>
      </c>
      <c r="E142" s="82"/>
      <c r="F142" s="131">
        <v>1.6</v>
      </c>
      <c r="G142" s="131">
        <v>8.44</v>
      </c>
      <c r="H142" s="82"/>
      <c r="I142" s="131">
        <v>19.7</v>
      </c>
      <c r="J142" s="205">
        <v>30.8</v>
      </c>
      <c r="K142" s="82"/>
      <c r="L142" s="82"/>
      <c r="M142" s="108"/>
      <c r="N142" s="137" t="s">
        <v>763</v>
      </c>
      <c r="O142" s="82"/>
      <c r="P142" s="82"/>
      <c r="Q142" s="82"/>
      <c r="R142" s="140"/>
      <c r="S142" s="137" t="s">
        <v>763</v>
      </c>
      <c r="T142" s="137" t="s">
        <v>763</v>
      </c>
      <c r="U142" s="137" t="s">
        <v>763</v>
      </c>
      <c r="V142" s="85"/>
      <c r="W142" s="85"/>
      <c r="X142" s="85"/>
      <c r="Y142" s="102">
        <f t="shared" si="51"/>
        <v>19.7</v>
      </c>
      <c r="Z142" s="102">
        <f t="shared" si="52"/>
        <v>292.84999999999997</v>
      </c>
      <c r="AA142" s="102">
        <f t="shared" si="53"/>
        <v>30.8</v>
      </c>
      <c r="AB142" s="102">
        <f t="shared" si="54"/>
        <v>8.44</v>
      </c>
      <c r="AC142" s="104">
        <f t="shared" si="55"/>
        <v>7.6021298204803669</v>
      </c>
      <c r="AD142" s="102">
        <f t="shared" si="56"/>
        <v>1.1102151895988916</v>
      </c>
      <c r="AE142" s="105">
        <f t="shared" si="57"/>
        <v>1.6</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309</v>
      </c>
      <c r="B143" s="102">
        <v>2021</v>
      </c>
      <c r="C143" s="103">
        <v>7</v>
      </c>
      <c r="D143" s="102">
        <v>27</v>
      </c>
      <c r="E143" s="82"/>
      <c r="F143" s="131">
        <v>2.2000000000000002</v>
      </c>
      <c r="G143" s="131">
        <v>10.07</v>
      </c>
      <c r="H143" s="82"/>
      <c r="I143" s="131">
        <v>21.9</v>
      </c>
      <c r="J143" s="205">
        <v>31.7</v>
      </c>
      <c r="K143" s="82"/>
      <c r="L143" s="82"/>
      <c r="M143" s="108"/>
      <c r="N143" s="137" t="s">
        <v>763</v>
      </c>
      <c r="O143" s="82"/>
      <c r="P143" s="82"/>
      <c r="Q143" s="82"/>
      <c r="R143" s="140"/>
      <c r="S143" s="137" t="s">
        <v>763</v>
      </c>
      <c r="T143" s="211" t="s">
        <v>763</v>
      </c>
      <c r="U143" s="211" t="s">
        <v>763</v>
      </c>
      <c r="V143" s="85"/>
      <c r="W143" s="85"/>
      <c r="X143" s="85"/>
      <c r="Y143" s="102">
        <f t="shared" si="51"/>
        <v>21.9</v>
      </c>
      <c r="Z143" s="102">
        <f t="shared" si="52"/>
        <v>295.04999999999995</v>
      </c>
      <c r="AA143" s="102">
        <f t="shared" si="53"/>
        <v>31.7</v>
      </c>
      <c r="AB143" s="102">
        <f t="shared" si="54"/>
        <v>10.07</v>
      </c>
      <c r="AC143" s="104">
        <f t="shared" si="55"/>
        <v>7.261988913054787</v>
      </c>
      <c r="AD143" s="102">
        <f t="shared" si="56"/>
        <v>1.3866724557920058</v>
      </c>
      <c r="AE143" s="105">
        <f t="shared" si="57"/>
        <v>2.2000000000000002</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309</v>
      </c>
      <c r="B144" s="102">
        <v>2021</v>
      </c>
      <c r="C144" s="103">
        <v>7</v>
      </c>
      <c r="D144" s="102">
        <v>27</v>
      </c>
      <c r="E144" s="82"/>
      <c r="F144" s="131">
        <v>2.2000000000000002</v>
      </c>
      <c r="G144" s="131">
        <v>10.07</v>
      </c>
      <c r="H144" s="82"/>
      <c r="I144" s="131">
        <v>21.9</v>
      </c>
      <c r="J144" s="205">
        <v>31.8</v>
      </c>
      <c r="K144" s="82"/>
      <c r="L144" s="82"/>
      <c r="M144" s="108"/>
      <c r="N144" s="137">
        <v>1.0771999687841223</v>
      </c>
      <c r="O144" s="82"/>
      <c r="P144" s="82"/>
      <c r="Q144" s="82"/>
      <c r="R144" s="140"/>
      <c r="S144" s="137">
        <v>23.542250250694419</v>
      </c>
      <c r="T144" s="137">
        <v>0.22464285714285717</v>
      </c>
      <c r="U144" s="137">
        <v>0.46556156994047615</v>
      </c>
      <c r="V144" s="85"/>
      <c r="W144" s="85"/>
      <c r="X144" s="85"/>
      <c r="Y144" s="102">
        <f t="shared" si="51"/>
        <v>21.9</v>
      </c>
      <c r="Z144" s="102">
        <f t="shared" si="52"/>
        <v>295.04999999999995</v>
      </c>
      <c r="AA144" s="102">
        <f t="shared" si="53"/>
        <v>31.8</v>
      </c>
      <c r="AB144" s="102">
        <f t="shared" si="54"/>
        <v>10.07</v>
      </c>
      <c r="AC144" s="104">
        <f t="shared" si="55"/>
        <v>7.2577606997065951</v>
      </c>
      <c r="AD144" s="102">
        <f t="shared" si="56"/>
        <v>1.3874803009703935</v>
      </c>
      <c r="AE144" s="105">
        <f t="shared" si="57"/>
        <v>2.2000000000000002</v>
      </c>
      <c r="AF144" s="102">
        <f t="shared" si="58"/>
        <v>1.0771999687841223</v>
      </c>
      <c r="AG144" s="105">
        <f t="shared" si="59"/>
        <v>0.22464285714285717</v>
      </c>
      <c r="AH144" s="105">
        <f t="shared" si="60"/>
        <v>0.46556156994047615</v>
      </c>
      <c r="AI144" s="102">
        <f t="shared" ref="AI144" si="64">IF(Y144=" ", " ", IF(Y144&gt;0, SUM(AG144:AH144)))</f>
        <v>0.69020442708333329</v>
      </c>
      <c r="AJ144" s="106">
        <f t="shared" si="62"/>
        <v>23.542250250694419</v>
      </c>
      <c r="AK144" s="107">
        <f t="shared" si="63"/>
        <v>22.465050281910298</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309</v>
      </c>
      <c r="B145" s="102">
        <v>2021</v>
      </c>
      <c r="C145" s="103">
        <v>7</v>
      </c>
      <c r="D145" s="102">
        <v>27</v>
      </c>
      <c r="E145" s="82"/>
      <c r="F145" s="131">
        <v>2.2000000000000002</v>
      </c>
      <c r="G145" s="131">
        <v>10.07</v>
      </c>
      <c r="H145" s="82"/>
      <c r="I145" s="131">
        <v>21.9</v>
      </c>
      <c r="J145" s="205">
        <v>31.8</v>
      </c>
      <c r="K145" s="82"/>
      <c r="L145" s="82"/>
      <c r="M145" s="108"/>
      <c r="N145" s="137" t="s">
        <v>763</v>
      </c>
      <c r="O145" s="82"/>
      <c r="P145" s="82"/>
      <c r="Q145" s="82"/>
      <c r="R145" s="140"/>
      <c r="S145" s="137" t="s">
        <v>763</v>
      </c>
      <c r="T145" s="211" t="s">
        <v>763</v>
      </c>
      <c r="U145" s="211" t="s">
        <v>763</v>
      </c>
      <c r="V145" s="85"/>
      <c r="W145" s="85"/>
      <c r="X145" s="85"/>
      <c r="Y145" s="102">
        <f t="shared" si="51"/>
        <v>21.9</v>
      </c>
      <c r="Z145" s="102">
        <f t="shared" si="52"/>
        <v>295.04999999999995</v>
      </c>
      <c r="AA145" s="102">
        <f t="shared" si="53"/>
        <v>31.8</v>
      </c>
      <c r="AB145" s="102">
        <f t="shared" si="54"/>
        <v>10.07</v>
      </c>
      <c r="AC145" s="104">
        <f t="shared" si="55"/>
        <v>7.2577606997065951</v>
      </c>
      <c r="AD145" s="102">
        <f t="shared" si="56"/>
        <v>1.3874803009703935</v>
      </c>
      <c r="AE145" s="105">
        <f t="shared" si="57"/>
        <v>2.2000000000000002</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309</v>
      </c>
      <c r="B146" s="102">
        <v>2021</v>
      </c>
      <c r="C146" s="103">
        <v>8</v>
      </c>
      <c r="D146" s="102">
        <v>12</v>
      </c>
      <c r="E146" s="82"/>
      <c r="F146" s="131">
        <v>2.1</v>
      </c>
      <c r="G146" s="131">
        <v>9.09</v>
      </c>
      <c r="H146" s="82"/>
      <c r="I146" s="131">
        <v>24.8</v>
      </c>
      <c r="J146" s="205">
        <v>32.700000000000003</v>
      </c>
      <c r="K146" s="82"/>
      <c r="L146" s="82"/>
      <c r="M146" s="82"/>
      <c r="N146" s="137" t="s">
        <v>763</v>
      </c>
      <c r="O146" s="82"/>
      <c r="P146" s="82"/>
      <c r="Q146" s="82"/>
      <c r="R146" s="140"/>
      <c r="S146" s="137" t="s">
        <v>763</v>
      </c>
      <c r="T146" s="137" t="s">
        <v>763</v>
      </c>
      <c r="U146" s="137" t="s">
        <v>763</v>
      </c>
      <c r="V146" s="85"/>
      <c r="W146" s="85"/>
      <c r="X146" s="85"/>
      <c r="Y146" s="102">
        <f t="shared" si="51"/>
        <v>24.8</v>
      </c>
      <c r="Z146" s="102">
        <f t="shared" si="52"/>
        <v>297.95</v>
      </c>
      <c r="AA146" s="102">
        <f t="shared" si="53"/>
        <v>32.700000000000003</v>
      </c>
      <c r="AB146" s="102">
        <f t="shared" si="54"/>
        <v>9.09</v>
      </c>
      <c r="AC146" s="104">
        <f t="shared" si="55"/>
        <v>6.8601931870222295</v>
      </c>
      <c r="AD146" s="102">
        <f t="shared" si="56"/>
        <v>1.3250355714757431</v>
      </c>
      <c r="AE146" s="105">
        <f t="shared" si="57"/>
        <v>2.1</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309</v>
      </c>
      <c r="B147" s="102">
        <v>2021</v>
      </c>
      <c r="C147" s="103">
        <v>8</v>
      </c>
      <c r="D147" s="102">
        <v>12</v>
      </c>
      <c r="E147" s="82"/>
      <c r="F147" s="131">
        <v>2.1</v>
      </c>
      <c r="G147" s="131">
        <v>9.09</v>
      </c>
      <c r="H147" s="82"/>
      <c r="I147" s="131">
        <v>24.8</v>
      </c>
      <c r="J147" s="205">
        <v>31.6</v>
      </c>
      <c r="K147" s="82"/>
      <c r="L147" s="82"/>
      <c r="M147" s="82"/>
      <c r="N147" s="137">
        <v>1.5554452953565758</v>
      </c>
      <c r="O147" s="82"/>
      <c r="P147" s="82"/>
      <c r="Q147" s="82"/>
      <c r="R147" s="140"/>
      <c r="S147" s="137">
        <v>40.399176516031652</v>
      </c>
      <c r="T147" s="137">
        <v>1.4328571428571431</v>
      </c>
      <c r="U147" s="137">
        <v>1.4990820932539684</v>
      </c>
      <c r="V147" s="85"/>
      <c r="W147" s="85"/>
      <c r="X147" s="85"/>
      <c r="Y147" s="102">
        <f t="shared" si="51"/>
        <v>24.8</v>
      </c>
      <c r="Z147" s="102">
        <f t="shared" si="52"/>
        <v>297.95</v>
      </c>
      <c r="AA147" s="102">
        <f t="shared" si="53"/>
        <v>31.6</v>
      </c>
      <c r="AB147" s="102">
        <f t="shared" si="54"/>
        <v>9.09</v>
      </c>
      <c r="AC147" s="104">
        <f t="shared" si="55"/>
        <v>6.9033639309963908</v>
      </c>
      <c r="AD147" s="102">
        <f t="shared" si="56"/>
        <v>1.316749354497381</v>
      </c>
      <c r="AE147" s="105">
        <f t="shared" si="57"/>
        <v>2.1</v>
      </c>
      <c r="AF147" s="102">
        <f t="shared" si="58"/>
        <v>1.5554452953565758</v>
      </c>
      <c r="AG147" s="105">
        <f t="shared" si="59"/>
        <v>1.4328571428571431</v>
      </c>
      <c r="AH147" s="105">
        <f t="shared" si="60"/>
        <v>1.4990820932539684</v>
      </c>
      <c r="AI147" s="102">
        <f t="shared" ref="AI147" si="65">IF(Y147=" ", " ", IF(Y147&gt;0, SUM(AG147:AH147)))</f>
        <v>2.9319392361111114</v>
      </c>
      <c r="AJ147" s="106">
        <f t="shared" si="62"/>
        <v>40.399176516031652</v>
      </c>
      <c r="AK147" s="107">
        <f t="shared" si="63"/>
        <v>38.843731220675075</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309</v>
      </c>
      <c r="B148" s="102">
        <v>2021</v>
      </c>
      <c r="C148" s="132">
        <v>8</v>
      </c>
      <c r="D148" s="82">
        <v>12</v>
      </c>
      <c r="E148" s="85"/>
      <c r="F148" s="131">
        <v>2.1</v>
      </c>
      <c r="G148" s="131">
        <v>9.09</v>
      </c>
      <c r="H148" s="85"/>
      <c r="I148" s="131">
        <v>24.8</v>
      </c>
      <c r="J148" s="205">
        <v>32.299999999999997</v>
      </c>
      <c r="K148" s="85"/>
      <c r="L148" s="85"/>
      <c r="M148" s="85"/>
      <c r="N148" s="137" t="s">
        <v>763</v>
      </c>
      <c r="O148" s="85"/>
      <c r="P148" s="85"/>
      <c r="Q148" s="85"/>
      <c r="R148" s="140"/>
      <c r="S148" s="137" t="s">
        <v>763</v>
      </c>
      <c r="T148" s="137" t="s">
        <v>763</v>
      </c>
      <c r="U148" s="137" t="s">
        <v>763</v>
      </c>
      <c r="V148" s="85"/>
      <c r="W148" s="85"/>
      <c r="X148" s="85"/>
      <c r="Y148" s="85">
        <f t="shared" si="51"/>
        <v>24.8</v>
      </c>
      <c r="Z148" s="82">
        <f t="shared" si="52"/>
        <v>297.95</v>
      </c>
      <c r="AA148" s="85">
        <f t="shared" si="53"/>
        <v>32.299999999999997</v>
      </c>
      <c r="AB148" s="85">
        <f t="shared" si="54"/>
        <v>9.09</v>
      </c>
      <c r="AC148" s="110">
        <f t="shared" si="55"/>
        <v>6.8758603138573156</v>
      </c>
      <c r="AD148" s="82">
        <f t="shared" si="56"/>
        <v>1.3220163855976541</v>
      </c>
      <c r="AE148" s="111">
        <f t="shared" si="57"/>
        <v>2.1</v>
      </c>
      <c r="AF148" s="82" t="str">
        <f t="shared" si="58"/>
        <v>NS</v>
      </c>
      <c r="AG148" s="111" t="str">
        <f t="shared" si="59"/>
        <v>NS</v>
      </c>
      <c r="AH148" s="111" t="str">
        <f t="shared" si="60"/>
        <v>NS</v>
      </c>
      <c r="AI148" s="102"/>
      <c r="AJ148" s="112" t="str">
        <f t="shared" si="62"/>
        <v>NS</v>
      </c>
      <c r="AK148" s="113" t="e">
        <f t="shared" si="63"/>
        <v>#VALUE!</v>
      </c>
      <c r="AL148" s="82"/>
      <c r="AM148" s="82">
        <f>AD154</f>
        <v>1.2591951802888435</v>
      </c>
      <c r="AN148" s="82">
        <f>AE154</f>
        <v>1.8500000000000003</v>
      </c>
      <c r="AO148" s="82">
        <f>AF154</f>
        <v>1.4715773713142746</v>
      </c>
      <c r="AP148" s="82">
        <f>AI154</f>
        <v>2.2425888671875001</v>
      </c>
      <c r="AQ148" s="113">
        <f>AK154</f>
        <v>28.120773145364694</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309</v>
      </c>
      <c r="B149" s="102">
        <v>2021</v>
      </c>
      <c r="C149" s="132">
        <v>8</v>
      </c>
      <c r="D149" s="82">
        <v>26</v>
      </c>
      <c r="E149" s="85"/>
      <c r="F149" s="131">
        <v>1.5</v>
      </c>
      <c r="G149" s="131">
        <v>8.31</v>
      </c>
      <c r="H149" s="85"/>
      <c r="I149" s="131">
        <v>25.4</v>
      </c>
      <c r="J149" s="205">
        <v>31.9</v>
      </c>
      <c r="K149" s="85"/>
      <c r="L149" s="85"/>
      <c r="M149" s="85"/>
      <c r="N149" s="137" t="s">
        <v>763</v>
      </c>
      <c r="O149" s="85"/>
      <c r="P149" s="85"/>
      <c r="Q149" s="85"/>
      <c r="R149" s="140"/>
      <c r="S149" s="137" t="s">
        <v>763</v>
      </c>
      <c r="T149" s="137" t="s">
        <v>763</v>
      </c>
      <c r="U149" s="137" t="s">
        <v>763</v>
      </c>
      <c r="V149" s="85"/>
      <c r="W149" s="85"/>
      <c r="X149" s="85"/>
      <c r="Y149" s="85">
        <f t="shared" si="51"/>
        <v>25.4</v>
      </c>
      <c r="Z149" s="82">
        <f t="shared" si="52"/>
        <v>298.54999999999995</v>
      </c>
      <c r="AA149" s="85">
        <f t="shared" si="53"/>
        <v>31.9</v>
      </c>
      <c r="AB149" s="85">
        <f t="shared" si="54"/>
        <v>8.31</v>
      </c>
      <c r="AC149" s="110">
        <f t="shared" si="55"/>
        <v>6.8208796214588965</v>
      </c>
      <c r="AD149" s="82">
        <f t="shared" si="56"/>
        <v>1.2183179386213241</v>
      </c>
      <c r="AE149" s="111">
        <f t="shared" si="57"/>
        <v>1.5</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141.41333989262873</v>
      </c>
      <c r="AT149" s="120">
        <f>((LN(AN148)-LN(0.6))/(LN(3)-LN(0.6))*100)</f>
        <v>69.963013432015799</v>
      </c>
      <c r="AU149" s="115">
        <f>((LN(AO148)-LN(10))/(LN(1)-LN(10))*100)</f>
        <v>83.221689900678626</v>
      </c>
      <c r="AV149" s="115">
        <f>((LN(AP148)-LN(10))/(LN(3)-LN(10))*100)</f>
        <v>124.16843178133172</v>
      </c>
      <c r="AW149" s="115">
        <f>((LN(AQ148)-LN(43))/(LN(20)-LN(43))*100)</f>
        <v>55.481305843120055</v>
      </c>
      <c r="AX149" s="82"/>
      <c r="AY149" s="82"/>
      <c r="AZ149" s="82"/>
      <c r="BA149" s="82"/>
      <c r="BB149" s="82"/>
    </row>
    <row r="150" spans="1:54" ht="16" x14ac:dyDescent="0.2">
      <c r="A150" s="101" t="s">
        <v>309</v>
      </c>
      <c r="B150" s="102">
        <v>2021</v>
      </c>
      <c r="C150" s="132">
        <v>8</v>
      </c>
      <c r="D150" s="82">
        <v>26</v>
      </c>
      <c r="E150" s="85"/>
      <c r="F150" s="131">
        <v>1.5</v>
      </c>
      <c r="G150" s="131">
        <v>8.31</v>
      </c>
      <c r="H150" s="85"/>
      <c r="I150" s="131">
        <v>25.4</v>
      </c>
      <c r="J150" s="205">
        <v>31.8</v>
      </c>
      <c r="K150" s="85"/>
      <c r="L150" s="85"/>
      <c r="M150" s="85"/>
      <c r="N150" s="137">
        <v>0.43275066978367882</v>
      </c>
      <c r="O150" s="85"/>
      <c r="P150" s="85"/>
      <c r="Q150" s="85"/>
      <c r="R150" s="140"/>
      <c r="S150" s="137">
        <v>26.078913068223162</v>
      </c>
      <c r="T150" s="137">
        <v>1.3923809523809525</v>
      </c>
      <c r="U150" s="137">
        <v>1.7152249503968251</v>
      </c>
      <c r="V150" s="85"/>
      <c r="W150" s="85"/>
      <c r="X150" s="85"/>
      <c r="Y150" s="85">
        <f t="shared" si="51"/>
        <v>25.4</v>
      </c>
      <c r="Z150" s="82">
        <f t="shared" si="52"/>
        <v>298.54999999999995</v>
      </c>
      <c r="AA150" s="85">
        <f t="shared" si="53"/>
        <v>31.8</v>
      </c>
      <c r="AB150" s="85">
        <f t="shared" si="54"/>
        <v>8.31</v>
      </c>
      <c r="AC150" s="110">
        <f t="shared" si="55"/>
        <v>6.8247537619471785</v>
      </c>
      <c r="AD150" s="82">
        <f t="shared" si="56"/>
        <v>1.2176263481232272</v>
      </c>
      <c r="AE150" s="111">
        <f t="shared" si="57"/>
        <v>1.5</v>
      </c>
      <c r="AF150" s="82">
        <f t="shared" si="58"/>
        <v>0.43275066978367882</v>
      </c>
      <c r="AG150" s="111">
        <f t="shared" si="59"/>
        <v>1.3923809523809525</v>
      </c>
      <c r="AH150" s="111">
        <f t="shared" si="60"/>
        <v>1.7152249503968251</v>
      </c>
      <c r="AI150" s="102">
        <f t="shared" ref="AI150" si="66">IF(Y150=" ", " ", IF(Y150&gt;0, SUM(AG150:AH150)))</f>
        <v>3.1076059027777774</v>
      </c>
      <c r="AJ150" s="112">
        <f t="shared" si="62"/>
        <v>26.078913068223162</v>
      </c>
      <c r="AK150" s="113">
        <f t="shared" si="63"/>
        <v>25.646162398439483</v>
      </c>
      <c r="AL150" s="82"/>
      <c r="AM150" s="85"/>
      <c r="AN150" s="85"/>
      <c r="AO150" s="85"/>
      <c r="AP150" s="128" t="s">
        <v>1237</v>
      </c>
      <c r="AQ150" s="85"/>
      <c r="AR150" s="82"/>
      <c r="AS150" s="82">
        <f>IF(AS149&gt;100, 100, IF(AS149&lt;0, 0, AS149))</f>
        <v>100</v>
      </c>
      <c r="AT150" s="82">
        <f t="shared" ref="AT150:AW150" si="67">IF(AT149&gt;100, 100, IF(AT149&lt;0, 0, AT149))</f>
        <v>69.963013432015799</v>
      </c>
      <c r="AU150" s="82">
        <f t="shared" si="67"/>
        <v>83.221689900678626</v>
      </c>
      <c r="AV150" s="82">
        <f t="shared" si="67"/>
        <v>100</v>
      </c>
      <c r="AW150" s="82">
        <f t="shared" si="67"/>
        <v>55.481305843120055</v>
      </c>
      <c r="AX150" s="129">
        <f>AVERAGE(AS150:AW150)</f>
        <v>81.733201835162888</v>
      </c>
      <c r="AY150" s="84"/>
      <c r="AZ150" s="84"/>
      <c r="BA150" s="84" t="str">
        <f>IF(AX150&gt;65, "Acceptable; Ongoing Protection is Required", "Unacceptable; Immediate Restoration is Required")</f>
        <v>Acceptable; Ongoing Protection is Required</v>
      </c>
      <c r="BB150" s="82"/>
    </row>
    <row r="151" spans="1:54" ht="16" x14ac:dyDescent="0.2">
      <c r="A151" s="101" t="s">
        <v>309</v>
      </c>
      <c r="B151" s="102">
        <v>2021</v>
      </c>
      <c r="C151" s="132">
        <v>8</v>
      </c>
      <c r="D151" s="82">
        <v>26</v>
      </c>
      <c r="E151" s="85"/>
      <c r="F151" s="131">
        <v>1.5</v>
      </c>
      <c r="G151" s="131">
        <v>8.31</v>
      </c>
      <c r="H151" s="85"/>
      <c r="I151" s="131">
        <v>25.4</v>
      </c>
      <c r="J151" s="205">
        <v>31.9</v>
      </c>
      <c r="K151" s="85"/>
      <c r="L151" s="85"/>
      <c r="M151" s="85"/>
      <c r="N151" s="137" t="s">
        <v>763</v>
      </c>
      <c r="O151" s="85"/>
      <c r="P151" s="85"/>
      <c r="Q151" s="85"/>
      <c r="R151" s="140"/>
      <c r="S151" s="137" t="s">
        <v>763</v>
      </c>
      <c r="T151" s="137" t="s">
        <v>763</v>
      </c>
      <c r="U151" s="137" t="s">
        <v>763</v>
      </c>
      <c r="V151" s="85"/>
      <c r="W151" s="85"/>
      <c r="X151" s="85"/>
      <c r="Y151" s="85">
        <f t="shared" si="51"/>
        <v>25.4</v>
      </c>
      <c r="Z151" s="82">
        <f t="shared" si="52"/>
        <v>298.54999999999995</v>
      </c>
      <c r="AA151" s="85">
        <f t="shared" si="53"/>
        <v>31.9</v>
      </c>
      <c r="AB151" s="85">
        <f t="shared" si="54"/>
        <v>8.31</v>
      </c>
      <c r="AC151" s="110">
        <f t="shared" si="55"/>
        <v>6.8208796214588965</v>
      </c>
      <c r="AD151" s="82">
        <f t="shared" si="56"/>
        <v>1.2183179386213241</v>
      </c>
      <c r="AE151" s="111">
        <f t="shared" si="57"/>
        <v>1.5</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81.733201835162888</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1.2591951802888435</v>
      </c>
      <c r="AE154" s="84">
        <f>_xlfn.AGGREGATE(1, 6,AE140:AE151)</f>
        <v>1.8500000000000003</v>
      </c>
      <c r="AF154" s="84">
        <f>_xlfn.AGGREGATE(1, 6,AF140:AF151)</f>
        <v>1.4715773713142746</v>
      </c>
      <c r="AG154" s="82"/>
      <c r="AH154" s="82"/>
      <c r="AI154" s="84">
        <f>_xlfn.AGGREGATE(1, 6,AI140:AI151)</f>
        <v>2.2425888671875001</v>
      </c>
      <c r="AJ154" s="82"/>
      <c r="AK154" s="84">
        <f>_xlfn.AGGREGATE(1, 6,AK140:AK151)</f>
        <v>28.120773145364694</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1.2591951802888435</v>
      </c>
      <c r="AE155" s="126">
        <f>AVERAGE(AE139:AE151)</f>
        <v>1.8500000000000003</v>
      </c>
      <c r="AF155" s="126">
        <f>AVERAGE(AF139:AF151)</f>
        <v>1.4715773713142746</v>
      </c>
      <c r="AG155" s="126"/>
      <c r="AH155" s="126"/>
      <c r="AI155" s="126">
        <f>AVERAGE(AI139:AI151)</f>
        <v>2.2425888671875001</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309</v>
      </c>
      <c r="C162" s="68" t="s">
        <v>757</v>
      </c>
      <c r="E162" s="69">
        <v>44757</v>
      </c>
      <c r="F162" s="68" t="s">
        <v>1143</v>
      </c>
      <c r="G162" s="68" t="s">
        <v>1158</v>
      </c>
      <c r="H162" t="s">
        <v>1157</v>
      </c>
      <c r="I162" s="68">
        <v>2</v>
      </c>
      <c r="J162" s="68" t="s">
        <v>760</v>
      </c>
      <c r="K162" s="77">
        <v>0.37083333333333335</v>
      </c>
      <c r="L162" s="68">
        <v>2</v>
      </c>
      <c r="M162" s="68">
        <v>1</v>
      </c>
      <c r="N162" s="68" t="s">
        <v>783</v>
      </c>
      <c r="O162" s="68" t="s">
        <v>761</v>
      </c>
      <c r="P162" s="68">
        <v>1.2</v>
      </c>
      <c r="Q162" s="68" t="s">
        <v>761</v>
      </c>
      <c r="R162" s="68" t="s">
        <v>761</v>
      </c>
      <c r="S162" s="131">
        <v>1.2</v>
      </c>
      <c r="T162" s="76">
        <v>1</v>
      </c>
      <c r="U162" s="131">
        <v>9.18</v>
      </c>
      <c r="V162" s="131">
        <v>19.2</v>
      </c>
      <c r="W162" s="71">
        <v>0.32083333333333336</v>
      </c>
      <c r="X162" s="68">
        <v>0.15</v>
      </c>
      <c r="Y162" s="68">
        <v>25</v>
      </c>
      <c r="Z162" s="68">
        <v>8.27</v>
      </c>
      <c r="AA162" s="72">
        <v>6.8981025041982607</v>
      </c>
      <c r="AB162" s="73">
        <v>100.3</v>
      </c>
      <c r="AC162" s="134">
        <v>31.9</v>
      </c>
      <c r="AD162" s="74">
        <v>49</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309</v>
      </c>
      <c r="C163" s="68" t="s">
        <v>764</v>
      </c>
      <c r="E163" s="69">
        <v>44757</v>
      </c>
      <c r="F163" s="68" t="s">
        <v>1143</v>
      </c>
      <c r="G163" s="68" t="s">
        <v>1158</v>
      </c>
      <c r="H163" t="s">
        <v>1157</v>
      </c>
      <c r="I163" s="68">
        <v>2</v>
      </c>
      <c r="J163" s="68" t="s">
        <v>760</v>
      </c>
      <c r="K163" s="77">
        <v>0.37083333333333335</v>
      </c>
      <c r="L163" s="68">
        <v>2</v>
      </c>
      <c r="M163" s="68">
        <v>1</v>
      </c>
      <c r="N163" s="68" t="s">
        <v>783</v>
      </c>
      <c r="O163" s="68" t="s">
        <v>761</v>
      </c>
      <c r="P163" s="68">
        <v>1.2</v>
      </c>
      <c r="Q163" s="68" t="s">
        <v>761</v>
      </c>
      <c r="R163" s="68" t="s">
        <v>761</v>
      </c>
      <c r="S163" s="131">
        <v>1.2</v>
      </c>
      <c r="T163" s="76">
        <v>1</v>
      </c>
      <c r="U163" s="131">
        <v>9.18</v>
      </c>
      <c r="V163" s="131">
        <v>19.2</v>
      </c>
      <c r="W163" s="71">
        <v>0.32222222222222224</v>
      </c>
      <c r="X163" s="68">
        <v>0.6</v>
      </c>
      <c r="Y163" s="68">
        <v>25.1</v>
      </c>
      <c r="Z163" s="68">
        <v>6.89</v>
      </c>
      <c r="AA163" s="72">
        <v>5.7477713842346869</v>
      </c>
      <c r="AB163" s="73">
        <v>100.2</v>
      </c>
      <c r="AC163" s="134">
        <v>31.9</v>
      </c>
      <c r="AD163" s="74">
        <v>49.1</v>
      </c>
      <c r="AE163" s="72">
        <v>0.3505154639175258</v>
      </c>
      <c r="AF163" s="72">
        <v>5.6307816061123006E-3</v>
      </c>
      <c r="AG163" s="72">
        <v>0.17989353</v>
      </c>
      <c r="AH163" s="137">
        <v>0.1855243116061123</v>
      </c>
      <c r="AI163" s="72">
        <v>11.997795688393888</v>
      </c>
      <c r="AJ163" s="75">
        <v>12.18332</v>
      </c>
      <c r="AK163" s="72">
        <v>81.036451648224158</v>
      </c>
      <c r="AL163" s="72">
        <v>9.1578695325547912</v>
      </c>
      <c r="AM163" s="72">
        <v>8.8488322922872253</v>
      </c>
      <c r="AN163" s="72">
        <v>21.155665220948677</v>
      </c>
      <c r="AO163" s="137">
        <v>21.341189532554793</v>
      </c>
      <c r="AP163" s="137">
        <v>0.98020807848101266</v>
      </c>
      <c r="AQ163" s="137">
        <v>0.03</v>
      </c>
      <c r="AR163" s="70">
        <v>1</v>
      </c>
      <c r="AS163" s="72">
        <v>1.0102080784810126</v>
      </c>
    </row>
    <row r="164" spans="1:54" x14ac:dyDescent="0.2">
      <c r="A164" t="s">
        <v>756</v>
      </c>
      <c r="B164" s="68" t="s">
        <v>309</v>
      </c>
      <c r="C164" s="68" t="s">
        <v>765</v>
      </c>
      <c r="E164" s="69">
        <v>44757</v>
      </c>
      <c r="F164" s="68" t="s">
        <v>1143</v>
      </c>
      <c r="G164" s="68" t="s">
        <v>1158</v>
      </c>
      <c r="H164" t="s">
        <v>1157</v>
      </c>
      <c r="I164" s="68">
        <v>2</v>
      </c>
      <c r="J164" s="68" t="s">
        <v>760</v>
      </c>
      <c r="K164" s="77">
        <v>0.37083333333333335</v>
      </c>
      <c r="L164" s="68">
        <v>2</v>
      </c>
      <c r="M164" s="68">
        <v>1</v>
      </c>
      <c r="N164" s="68" t="s">
        <v>783</v>
      </c>
      <c r="O164" s="68" t="s">
        <v>761</v>
      </c>
      <c r="P164" s="68">
        <v>1.2</v>
      </c>
      <c r="Q164" s="68" t="s">
        <v>761</v>
      </c>
      <c r="R164" s="68" t="s">
        <v>761</v>
      </c>
      <c r="S164" s="131">
        <v>1.2</v>
      </c>
      <c r="T164" s="76">
        <v>1</v>
      </c>
      <c r="U164" s="131">
        <v>9.18</v>
      </c>
      <c r="V164" s="131">
        <v>19.2</v>
      </c>
      <c r="W164" s="71">
        <v>0.32361111111111113</v>
      </c>
      <c r="X164" s="68">
        <v>0.9</v>
      </c>
      <c r="Y164" s="68">
        <v>25</v>
      </c>
      <c r="Z164" s="68">
        <v>6.87</v>
      </c>
      <c r="AA164" s="72">
        <v>5.7270889028421026</v>
      </c>
      <c r="AB164" s="73">
        <v>100</v>
      </c>
      <c r="AC164" s="134">
        <v>32</v>
      </c>
      <c r="AD164" s="74">
        <v>49</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309</v>
      </c>
      <c r="C165" s="68" t="s">
        <v>757</v>
      </c>
      <c r="E165" s="69">
        <v>44771</v>
      </c>
      <c r="F165" s="68" t="s">
        <v>1143</v>
      </c>
      <c r="G165" s="68" t="s">
        <v>1158</v>
      </c>
      <c r="H165" t="s">
        <v>1157</v>
      </c>
      <c r="I165" s="68">
        <v>3</v>
      </c>
      <c r="J165" s="68" t="s">
        <v>760</v>
      </c>
      <c r="K165" s="77">
        <v>0.35347222222222219</v>
      </c>
      <c r="L165" s="68">
        <v>2</v>
      </c>
      <c r="M165" s="68">
        <v>1</v>
      </c>
      <c r="N165" s="68" t="s">
        <v>783</v>
      </c>
      <c r="O165" s="68" t="s">
        <v>761</v>
      </c>
      <c r="P165" s="68">
        <v>1.1000000000000001</v>
      </c>
      <c r="Q165" s="68" t="s">
        <v>761</v>
      </c>
      <c r="R165" s="68" t="s">
        <v>761</v>
      </c>
      <c r="S165" s="131">
        <v>1.1000000000000001</v>
      </c>
      <c r="T165" s="76">
        <v>1</v>
      </c>
      <c r="U165" s="131">
        <v>8.3000000000000007</v>
      </c>
      <c r="V165" s="131">
        <v>24.5</v>
      </c>
      <c r="W165" s="71">
        <v>0.3298611111111111</v>
      </c>
      <c r="X165" s="68">
        <v>0.15</v>
      </c>
      <c r="Y165" s="68">
        <v>25.7</v>
      </c>
      <c r="Z165" s="68">
        <v>7.65</v>
      </c>
      <c r="AA165" s="72">
        <v>6.3686519009897866</v>
      </c>
      <c r="AB165" s="73">
        <v>96.1</v>
      </c>
      <c r="AC165" s="134">
        <v>32.4</v>
      </c>
      <c r="AD165" s="74">
        <v>49.8</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309</v>
      </c>
      <c r="C166" s="68" t="s">
        <v>764</v>
      </c>
      <c r="E166" s="69">
        <v>44771</v>
      </c>
      <c r="F166" s="68" t="s">
        <v>1143</v>
      </c>
      <c r="G166" s="68" t="s">
        <v>1158</v>
      </c>
      <c r="H166" t="s">
        <v>1157</v>
      </c>
      <c r="I166" s="68">
        <v>3</v>
      </c>
      <c r="J166" s="68" t="s">
        <v>760</v>
      </c>
      <c r="K166" s="77">
        <v>0.35347222222222219</v>
      </c>
      <c r="L166" s="68">
        <v>2</v>
      </c>
      <c r="M166" s="68">
        <v>1</v>
      </c>
      <c r="N166" s="68" t="s">
        <v>783</v>
      </c>
      <c r="O166" s="68" t="s">
        <v>761</v>
      </c>
      <c r="P166" s="68">
        <v>1.1000000000000001</v>
      </c>
      <c r="Q166" s="68" t="s">
        <v>761</v>
      </c>
      <c r="R166" s="68" t="s">
        <v>761</v>
      </c>
      <c r="S166" s="131">
        <v>1.1000000000000001</v>
      </c>
      <c r="T166" s="76">
        <v>1</v>
      </c>
      <c r="U166" s="131">
        <v>8.3000000000000007</v>
      </c>
      <c r="V166" s="131">
        <v>24.5</v>
      </c>
      <c r="W166" s="71">
        <v>0.3298611111111111</v>
      </c>
      <c r="X166" s="68">
        <v>0.505</v>
      </c>
      <c r="Y166" s="68">
        <v>25.7</v>
      </c>
      <c r="Z166" s="68">
        <v>6.53</v>
      </c>
      <c r="AA166" s="72">
        <v>5.445483216719011</v>
      </c>
      <c r="AB166" s="73">
        <v>96</v>
      </c>
      <c r="AC166" s="134">
        <v>32.1</v>
      </c>
      <c r="AD166" s="74">
        <v>49.4</v>
      </c>
      <c r="AE166" s="72">
        <v>0.6022182751520001</v>
      </c>
      <c r="AF166" s="72">
        <v>0.24401847253486797</v>
      </c>
      <c r="AG166" s="72">
        <v>0.11771167612935078</v>
      </c>
      <c r="AH166" s="137">
        <v>0.36173014866421876</v>
      </c>
      <c r="AI166" s="72">
        <v>10.400999851335781</v>
      </c>
      <c r="AJ166" s="75">
        <v>10.762729999999999</v>
      </c>
      <c r="AK166" s="72">
        <v>130.32754151636468</v>
      </c>
      <c r="AL166" s="72">
        <v>15.167071078002142</v>
      </c>
      <c r="AM166" s="72">
        <v>8.5927955929070432</v>
      </c>
      <c r="AN166" s="72">
        <v>25.568070929337921</v>
      </c>
      <c r="AO166" s="137">
        <v>25.929801078002143</v>
      </c>
      <c r="AP166" s="137">
        <v>2.0775973214285712</v>
      </c>
      <c r="AQ166" s="137">
        <v>0.03</v>
      </c>
      <c r="AR166" s="70">
        <v>1</v>
      </c>
      <c r="AS166" s="72">
        <v>2.107597321428571</v>
      </c>
    </row>
    <row r="167" spans="1:54" x14ac:dyDescent="0.2">
      <c r="A167" t="s">
        <v>756</v>
      </c>
      <c r="B167" s="68" t="s">
        <v>309</v>
      </c>
      <c r="C167" s="68" t="s">
        <v>765</v>
      </c>
      <c r="E167" s="69">
        <v>44771</v>
      </c>
      <c r="F167" s="68" t="s">
        <v>1143</v>
      </c>
      <c r="G167" s="68" t="s">
        <v>1158</v>
      </c>
      <c r="H167" t="s">
        <v>1157</v>
      </c>
      <c r="I167" s="68">
        <v>3</v>
      </c>
      <c r="J167" s="68" t="s">
        <v>760</v>
      </c>
      <c r="K167" s="77">
        <v>0.35347222222222219</v>
      </c>
      <c r="L167" s="68">
        <v>2</v>
      </c>
      <c r="M167" s="68">
        <v>1</v>
      </c>
      <c r="N167" s="68" t="s">
        <v>783</v>
      </c>
      <c r="O167" s="68" t="s">
        <v>761</v>
      </c>
      <c r="P167" s="68">
        <v>1.1000000000000001</v>
      </c>
      <c r="Q167" s="68" t="s">
        <v>761</v>
      </c>
      <c r="R167" s="68" t="s">
        <v>761</v>
      </c>
      <c r="S167" s="131">
        <v>1.1000000000000001</v>
      </c>
      <c r="T167" s="76">
        <v>1</v>
      </c>
      <c r="U167" s="131">
        <v>8.3000000000000007</v>
      </c>
      <c r="V167" s="131">
        <v>24.5</v>
      </c>
      <c r="W167" s="71">
        <v>0.3298611111111111</v>
      </c>
      <c r="X167" s="68">
        <v>0.8</v>
      </c>
      <c r="Y167" s="68">
        <v>25.7</v>
      </c>
      <c r="Z167" s="68">
        <v>6.52</v>
      </c>
      <c r="AA167" s="72">
        <v>5.4309948922436284</v>
      </c>
      <c r="AB167" s="73">
        <v>95.9</v>
      </c>
      <c r="AC167" s="134">
        <v>32.299999999999997</v>
      </c>
      <c r="AD167" s="74">
        <v>49.7</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s="68" t="s">
        <v>756</v>
      </c>
      <c r="B168" s="68" t="s">
        <v>309</v>
      </c>
      <c r="C168" s="68" t="s">
        <v>757</v>
      </c>
      <c r="D168" s="68"/>
      <c r="E168" s="147">
        <v>44788</v>
      </c>
      <c r="F168" s="68" t="s">
        <v>1143</v>
      </c>
      <c r="G168" s="68" t="s">
        <v>1158</v>
      </c>
      <c r="H168" s="68" t="s">
        <v>1180</v>
      </c>
      <c r="I168" s="68" t="s">
        <v>1145</v>
      </c>
      <c r="J168" s="68" t="s">
        <v>760</v>
      </c>
      <c r="K168" s="77">
        <v>0.42569444444444443</v>
      </c>
      <c r="L168" s="68">
        <v>1</v>
      </c>
      <c r="M168" s="68">
        <v>1</v>
      </c>
      <c r="N168" s="68" t="s">
        <v>820</v>
      </c>
      <c r="O168" s="68" t="s">
        <v>761</v>
      </c>
      <c r="P168" s="68">
        <v>1.6</v>
      </c>
      <c r="Q168" s="68" t="s">
        <v>761</v>
      </c>
      <c r="R168" s="79" t="s">
        <v>761</v>
      </c>
      <c r="S168" s="131" t="s">
        <v>519</v>
      </c>
      <c r="T168" s="68" t="s">
        <v>761</v>
      </c>
      <c r="U168" s="131">
        <v>9.1</v>
      </c>
      <c r="V168" s="131">
        <v>20.6</v>
      </c>
      <c r="W168" s="71">
        <v>0.3430555555555555</v>
      </c>
      <c r="X168" s="68">
        <v>0.15</v>
      </c>
      <c r="Y168" s="68">
        <v>23.9</v>
      </c>
      <c r="Z168" s="68">
        <v>8.16</v>
      </c>
      <c r="AA168" s="72">
        <v>6.7926693632881179</v>
      </c>
      <c r="AB168" s="73">
        <v>96.8</v>
      </c>
      <c r="AC168" s="134">
        <v>32</v>
      </c>
      <c r="AD168" s="74">
        <v>49.2</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c r="AT168" s="68"/>
      <c r="AU168" s="68"/>
      <c r="AV168" s="68"/>
      <c r="AW168" s="68"/>
      <c r="AX168" s="68"/>
    </row>
    <row r="169" spans="1:54" x14ac:dyDescent="0.2">
      <c r="A169" s="68" t="s">
        <v>756</v>
      </c>
      <c r="B169" s="68" t="s">
        <v>309</v>
      </c>
      <c r="C169" s="68" t="s">
        <v>764</v>
      </c>
      <c r="D169" s="68"/>
      <c r="E169" s="147">
        <v>44788</v>
      </c>
      <c r="F169" s="68" t="s">
        <v>1143</v>
      </c>
      <c r="G169" s="68" t="s">
        <v>1158</v>
      </c>
      <c r="H169" s="68" t="s">
        <v>1180</v>
      </c>
      <c r="I169" s="68" t="s">
        <v>1145</v>
      </c>
      <c r="J169" s="68" t="s">
        <v>760</v>
      </c>
      <c r="K169" s="77">
        <v>0.42569444444444443</v>
      </c>
      <c r="L169" s="68">
        <v>1</v>
      </c>
      <c r="M169" s="68">
        <v>1</v>
      </c>
      <c r="N169" s="68" t="s">
        <v>820</v>
      </c>
      <c r="O169" s="68" t="s">
        <v>761</v>
      </c>
      <c r="P169" s="68">
        <v>1.6</v>
      </c>
      <c r="Q169" s="68" t="s">
        <v>761</v>
      </c>
      <c r="R169" s="79" t="s">
        <v>761</v>
      </c>
      <c r="S169" s="131" t="s">
        <v>519</v>
      </c>
      <c r="T169" s="68" t="s">
        <v>761</v>
      </c>
      <c r="U169" s="131">
        <v>9.1</v>
      </c>
      <c r="V169" s="131">
        <v>20.6</v>
      </c>
      <c r="W169" s="71">
        <v>0.3430555555555555</v>
      </c>
      <c r="X169" s="68">
        <v>0.8</v>
      </c>
      <c r="Y169" s="68">
        <v>24</v>
      </c>
      <c r="Z169" s="68">
        <v>6.8</v>
      </c>
      <c r="AA169" s="72">
        <v>5.6548272115978939</v>
      </c>
      <c r="AB169" s="73">
        <v>97.3</v>
      </c>
      <c r="AC169" s="134">
        <v>32.200000000000003</v>
      </c>
      <c r="AD169" s="74">
        <v>49.7</v>
      </c>
      <c r="AE169" s="72">
        <v>0.59058274689649737</v>
      </c>
      <c r="AF169" s="72">
        <v>0.73037086535248941</v>
      </c>
      <c r="AG169" s="72">
        <v>5.7022956999999999E-2</v>
      </c>
      <c r="AH169" s="137">
        <v>0.78739382235248945</v>
      </c>
      <c r="AI169" s="72">
        <v>12.32422617764751</v>
      </c>
      <c r="AJ169" s="75">
        <v>13.11162</v>
      </c>
      <c r="AK169" s="72">
        <v>63.716637461616209</v>
      </c>
      <c r="AL169" s="72">
        <v>6.7373386935227355</v>
      </c>
      <c r="AM169" s="72">
        <v>9.4572412580167988</v>
      </c>
      <c r="AN169" s="72">
        <v>19.061564871170248</v>
      </c>
      <c r="AO169" s="137">
        <v>19.848958693522736</v>
      </c>
      <c r="AP169" s="137">
        <v>1.3199791666666669</v>
      </c>
      <c r="AQ169" s="137">
        <v>0.03</v>
      </c>
      <c r="AR169" s="70">
        <v>1</v>
      </c>
      <c r="AS169" s="72">
        <v>1.349979166666667</v>
      </c>
      <c r="AT169" s="68"/>
      <c r="AU169" s="68"/>
      <c r="AV169" s="68"/>
      <c r="AW169" s="68"/>
      <c r="AX169" s="68"/>
    </row>
    <row r="170" spans="1:54" x14ac:dyDescent="0.2">
      <c r="A170" s="68" t="s">
        <v>756</v>
      </c>
      <c r="B170" s="68" t="s">
        <v>309</v>
      </c>
      <c r="C170" s="68" t="s">
        <v>765</v>
      </c>
      <c r="D170" s="68"/>
      <c r="E170" s="147">
        <v>44788</v>
      </c>
      <c r="F170" s="68" t="s">
        <v>1143</v>
      </c>
      <c r="G170" s="68" t="s">
        <v>1158</v>
      </c>
      <c r="H170" s="68" t="s">
        <v>1180</v>
      </c>
      <c r="I170" s="68" t="s">
        <v>1145</v>
      </c>
      <c r="J170" s="68" t="s">
        <v>760</v>
      </c>
      <c r="K170" s="77">
        <v>0.42569444444444443</v>
      </c>
      <c r="L170" s="68">
        <v>1</v>
      </c>
      <c r="M170" s="68">
        <v>1</v>
      </c>
      <c r="N170" s="68" t="s">
        <v>820</v>
      </c>
      <c r="O170" s="68" t="s">
        <v>761</v>
      </c>
      <c r="P170" s="68">
        <v>1.6</v>
      </c>
      <c r="Q170" s="68" t="s">
        <v>761</v>
      </c>
      <c r="R170" s="79" t="s">
        <v>761</v>
      </c>
      <c r="S170" s="131" t="s">
        <v>519</v>
      </c>
      <c r="T170" s="68" t="s">
        <v>761</v>
      </c>
      <c r="U170" s="131">
        <v>9.1</v>
      </c>
      <c r="V170" s="131">
        <v>20.6</v>
      </c>
      <c r="W170" s="71">
        <v>0.3444444444444445</v>
      </c>
      <c r="X170" s="68">
        <v>1.3</v>
      </c>
      <c r="Y170" s="68">
        <v>24.1</v>
      </c>
      <c r="Z170" s="68">
        <v>6.92</v>
      </c>
      <c r="AA170" s="72">
        <v>5.7685745402886432</v>
      </c>
      <c r="AB170" s="73">
        <v>98.9</v>
      </c>
      <c r="AC170" s="134">
        <v>31.8</v>
      </c>
      <c r="AD170" s="74">
        <v>49.4</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c r="AT170" s="68"/>
      <c r="AU170" s="68"/>
      <c r="AV170" s="68"/>
      <c r="AW170" s="68"/>
      <c r="AX170" s="68"/>
    </row>
    <row r="171" spans="1:54" x14ac:dyDescent="0.2">
      <c r="A171" t="s">
        <v>756</v>
      </c>
      <c r="B171" s="68" t="s">
        <v>309</v>
      </c>
      <c r="C171" s="68" t="s">
        <v>757</v>
      </c>
      <c r="E171" s="69">
        <v>44803</v>
      </c>
      <c r="F171" s="68" t="s">
        <v>1143</v>
      </c>
      <c r="G171" s="68" t="s">
        <v>1158</v>
      </c>
      <c r="H171" t="s">
        <v>1197</v>
      </c>
      <c r="I171" s="68">
        <v>4</v>
      </c>
      <c r="J171" s="68" t="s">
        <v>760</v>
      </c>
      <c r="K171" s="77">
        <v>0.40833333333333338</v>
      </c>
      <c r="L171" s="68">
        <v>2</v>
      </c>
      <c r="M171" s="68">
        <v>1</v>
      </c>
      <c r="N171" s="68" t="s">
        <v>773</v>
      </c>
      <c r="O171" s="68" t="s">
        <v>761</v>
      </c>
      <c r="P171" s="68">
        <v>2</v>
      </c>
      <c r="Q171" s="68" t="s">
        <v>761</v>
      </c>
      <c r="R171" s="79" t="s">
        <v>761</v>
      </c>
      <c r="S171" s="131">
        <v>2</v>
      </c>
      <c r="T171" s="80">
        <v>1</v>
      </c>
      <c r="U171" s="131">
        <v>7.82</v>
      </c>
      <c r="V171" s="131">
        <v>23.8</v>
      </c>
      <c r="W171" s="71">
        <v>0.2951388888888889</v>
      </c>
      <c r="X171" s="68">
        <v>0.15</v>
      </c>
      <c r="Y171" s="68">
        <v>24.6</v>
      </c>
      <c r="Z171" s="68">
        <v>6.67</v>
      </c>
      <c r="AA171" s="72">
        <v>5.5828748758242019</v>
      </c>
      <c r="AB171" s="73">
        <v>81.2</v>
      </c>
      <c r="AC171" s="134">
        <v>31.2</v>
      </c>
      <c r="AD171" s="74">
        <v>48.2</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309</v>
      </c>
      <c r="C172" s="68" t="s">
        <v>764</v>
      </c>
      <c r="E172" s="69">
        <v>44803</v>
      </c>
      <c r="F172" s="68" t="s">
        <v>1143</v>
      </c>
      <c r="G172" s="68" t="s">
        <v>1158</v>
      </c>
      <c r="H172" t="s">
        <v>1197</v>
      </c>
      <c r="I172" s="68">
        <v>4</v>
      </c>
      <c r="J172" s="68" t="s">
        <v>760</v>
      </c>
      <c r="K172" s="77">
        <v>0.40833333333333338</v>
      </c>
      <c r="L172" s="68">
        <v>2</v>
      </c>
      <c r="M172" s="68">
        <v>1</v>
      </c>
      <c r="N172" s="68" t="s">
        <v>773</v>
      </c>
      <c r="O172" s="68" t="s">
        <v>761</v>
      </c>
      <c r="P172" s="68">
        <v>2</v>
      </c>
      <c r="Q172" s="68" t="s">
        <v>761</v>
      </c>
      <c r="R172" s="79" t="s">
        <v>761</v>
      </c>
      <c r="S172" s="131">
        <v>2</v>
      </c>
      <c r="T172" s="80">
        <v>1</v>
      </c>
      <c r="U172" s="131">
        <v>7.82</v>
      </c>
      <c r="V172" s="131">
        <v>23.8</v>
      </c>
      <c r="W172" s="71">
        <v>0.29652777777777778</v>
      </c>
      <c r="X172" s="68">
        <v>1</v>
      </c>
      <c r="Y172" s="68">
        <v>24.6</v>
      </c>
      <c r="Z172" s="68">
        <v>6.67</v>
      </c>
      <c r="AA172" s="72">
        <v>5.5574640915748104</v>
      </c>
      <c r="AB172" s="73">
        <v>81</v>
      </c>
      <c r="AC172" s="134">
        <v>32</v>
      </c>
      <c r="AD172" s="74">
        <v>49.3</v>
      </c>
      <c r="AE172" s="72">
        <v>0.69352654706611438</v>
      </c>
      <c r="AF172" s="72">
        <v>0.3819372292250689</v>
      </c>
      <c r="AG172" s="72">
        <v>2.5000000000000001E-2</v>
      </c>
      <c r="AH172" s="137">
        <v>0.40693722922506892</v>
      </c>
      <c r="AI172" s="72">
        <v>20.567132770774933</v>
      </c>
      <c r="AJ172" s="75">
        <v>20.974070000000001</v>
      </c>
      <c r="AK172" s="72">
        <v>74.61409772114375</v>
      </c>
      <c r="AL172" s="72">
        <v>10.616412486763103</v>
      </c>
      <c r="AM172" s="72">
        <v>7.0281837498472379</v>
      </c>
      <c r="AN172" s="72">
        <v>31.183545257538036</v>
      </c>
      <c r="AO172" s="137">
        <v>31.590482486763104</v>
      </c>
      <c r="AP172" s="137">
        <v>1.7794648809523814</v>
      </c>
      <c r="AQ172" s="137">
        <v>0.03</v>
      </c>
      <c r="AR172" s="70">
        <v>1</v>
      </c>
      <c r="AS172" s="72">
        <v>1.8094648809523814</v>
      </c>
    </row>
    <row r="173" spans="1:54" x14ac:dyDescent="0.2">
      <c r="A173" t="s">
        <v>756</v>
      </c>
      <c r="B173" s="68" t="s">
        <v>309</v>
      </c>
      <c r="C173" s="68" t="s">
        <v>765</v>
      </c>
      <c r="E173" s="69">
        <v>44803</v>
      </c>
      <c r="F173" s="68" t="s">
        <v>1143</v>
      </c>
      <c r="G173" s="68" t="s">
        <v>1158</v>
      </c>
      <c r="H173" t="s">
        <v>1197</v>
      </c>
      <c r="I173" s="68">
        <v>4</v>
      </c>
      <c r="J173" s="68" t="s">
        <v>760</v>
      </c>
      <c r="K173" s="77">
        <v>0.40833333333333338</v>
      </c>
      <c r="L173" s="68">
        <v>2</v>
      </c>
      <c r="M173" s="68">
        <v>1</v>
      </c>
      <c r="N173" s="68" t="s">
        <v>773</v>
      </c>
      <c r="O173" s="68" t="s">
        <v>761</v>
      </c>
      <c r="P173" s="68">
        <v>2</v>
      </c>
      <c r="Q173" s="68" t="s">
        <v>761</v>
      </c>
      <c r="R173" s="79" t="s">
        <v>761</v>
      </c>
      <c r="S173" s="131">
        <v>2</v>
      </c>
      <c r="T173" s="80">
        <v>1</v>
      </c>
      <c r="U173" s="131">
        <v>7.82</v>
      </c>
      <c r="V173" s="131">
        <v>23.8</v>
      </c>
      <c r="W173" s="71">
        <v>0.29652777777777778</v>
      </c>
      <c r="X173" s="68">
        <v>1.7</v>
      </c>
      <c r="Y173" s="68">
        <v>24</v>
      </c>
      <c r="Z173" s="68">
        <v>6.7</v>
      </c>
      <c r="AA173" s="72">
        <v>5.5652897263916552</v>
      </c>
      <c r="AB173" s="73">
        <v>89.7</v>
      </c>
      <c r="AC173" s="134">
        <v>32.4</v>
      </c>
      <c r="AD173" s="74">
        <v>49.8</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309</v>
      </c>
      <c r="B180" s="102">
        <v>2022</v>
      </c>
      <c r="C180" s="103">
        <v>7</v>
      </c>
      <c r="D180" s="102">
        <v>15</v>
      </c>
      <c r="E180" s="82"/>
      <c r="F180" s="131">
        <v>1.2</v>
      </c>
      <c r="G180" s="131">
        <v>9.18</v>
      </c>
      <c r="H180" s="82"/>
      <c r="I180" s="131">
        <v>19.2</v>
      </c>
      <c r="J180" s="134">
        <v>31.9</v>
      </c>
      <c r="K180" s="82"/>
      <c r="L180" s="82"/>
      <c r="M180" s="108"/>
      <c r="N180" s="137" t="s">
        <v>763</v>
      </c>
      <c r="O180" s="82"/>
      <c r="P180" s="82"/>
      <c r="Q180" s="82"/>
      <c r="R180" s="140"/>
      <c r="S180" s="137" t="s">
        <v>763</v>
      </c>
      <c r="T180" s="137" t="s">
        <v>763</v>
      </c>
      <c r="U180" s="137" t="s">
        <v>763</v>
      </c>
      <c r="V180" s="85"/>
      <c r="W180" s="85"/>
      <c r="X180" s="85"/>
      <c r="Y180" s="102">
        <f>IF(C180&lt;6," ",IF(C180&lt;=9,I180, IF(C180&gt;=10," ")))</f>
        <v>19.2</v>
      </c>
      <c r="Z180" s="102">
        <f>IF(Y180=" ", " ", IF(Y180&gt;0, Y180+273.15))</f>
        <v>292.34999999999997</v>
      </c>
      <c r="AA180" s="102">
        <f>IF(C180&lt;6," ",IF(C180&lt;=9,J180, IF(C180&gt;=10," ")))</f>
        <v>31.9</v>
      </c>
      <c r="AB180" s="102">
        <f>IF(C180&lt;6," ",IF(C180&lt;=9,G180, IF(C180&gt;=10," ")))</f>
        <v>9.18</v>
      </c>
      <c r="AC180" s="104">
        <f>IF(Y180=" "," ",IF(Y180&gt;0,EXP(-173.4292+249.6339*100/Z180+143.3483*LN(+Z180/100)-21.8492*Z180/100+AA180*(-0.033096+0.014259*Z180/100-0.0017*(Z180/100)^2))*1.4276))</f>
        <v>7.6240690678270582</v>
      </c>
      <c r="AD180" s="102">
        <f>IF(Y180=" "," ",IF(Y180&gt;0,AB180/AC180))</f>
        <v>1.2040814318877096</v>
      </c>
      <c r="AE180" s="105">
        <f>IF(C180&lt;6," ",IF(C180&lt;=9,F180, IF(C180&gt;=10," ")))</f>
        <v>1.2</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309</v>
      </c>
      <c r="B181" s="102">
        <v>2022</v>
      </c>
      <c r="C181" s="103">
        <v>7</v>
      </c>
      <c r="D181" s="102">
        <v>15</v>
      </c>
      <c r="E181" s="82"/>
      <c r="F181" s="131">
        <v>1.2</v>
      </c>
      <c r="G181" s="131">
        <v>9.18</v>
      </c>
      <c r="H181" s="82"/>
      <c r="I181" s="131">
        <v>19.2</v>
      </c>
      <c r="J181" s="134">
        <v>31.9</v>
      </c>
      <c r="K181" s="82"/>
      <c r="L181" s="82"/>
      <c r="M181" s="108"/>
      <c r="N181" s="137">
        <v>0.1855243116061123</v>
      </c>
      <c r="O181" s="82"/>
      <c r="P181" s="82"/>
      <c r="Q181" s="82"/>
      <c r="R181" s="140"/>
      <c r="S181" s="137">
        <v>21.341189532554793</v>
      </c>
      <c r="T181" s="137">
        <v>0.98020807848101266</v>
      </c>
      <c r="U181" s="137">
        <v>0.03</v>
      </c>
      <c r="V181" s="85"/>
      <c r="W181" s="85"/>
      <c r="X181" s="85"/>
      <c r="Y181" s="102">
        <f t="shared" ref="Y181:Y191" si="68">IF(C181&lt;6," ",IF(C181&lt;=9,I181, IF(C181&gt;=10," ")))</f>
        <v>19.2</v>
      </c>
      <c r="Z181" s="102">
        <f t="shared" ref="Z181:Z191" si="69">IF(Y181=" ", " ", IF(Y181&gt;0, Y181+273.15))</f>
        <v>292.34999999999997</v>
      </c>
      <c r="AA181" s="102">
        <f t="shared" ref="AA181:AA191" si="70">IF(C181&lt;6," ",IF(C181&lt;=9,J181, IF(C181&gt;=10," ")))</f>
        <v>31.9</v>
      </c>
      <c r="AB181" s="102">
        <f t="shared" ref="AB181:AB191" si="71">IF(C181&lt;6," ",IF(C181&lt;=9,G181, IF(C181&gt;=10," ")))</f>
        <v>9.18</v>
      </c>
      <c r="AC181" s="104">
        <f t="shared" ref="AC181:AC191" si="72">IF(Y181=" "," ",IF(Y181&gt;0,EXP(-173.4292+249.6339*100/Z181+143.3483*LN(+Z181/100)-21.8492*Z181/100+AA181*(-0.033096+0.014259*Z181/100-0.0017*(Z181/100)^2))*1.4276))</f>
        <v>7.6240690678270582</v>
      </c>
      <c r="AD181" s="102">
        <f t="shared" ref="AD181:AD191" si="73">IF(Y181=" "," ",IF(Y181&gt;0,AB181/AC181))</f>
        <v>1.2040814318877096</v>
      </c>
      <c r="AE181" s="105">
        <f t="shared" ref="AE181:AE191" si="74">IF(C181&lt;6," ",IF(C181&lt;=9,F181, IF(C181&gt;=10," ")))</f>
        <v>1.2</v>
      </c>
      <c r="AF181" s="102">
        <f t="shared" ref="AF181:AF191" si="75">IF(Y181=" "," ",N181)</f>
        <v>0.1855243116061123</v>
      </c>
      <c r="AG181" s="105">
        <f t="shared" ref="AG181:AG191" si="76">IF(C181&lt;6," ",IF(C181&lt;=9,T181, IF(C181&gt;=10," ")))</f>
        <v>0.98020807848101266</v>
      </c>
      <c r="AH181" s="105">
        <f t="shared" ref="AH181:AH191" si="77">IF(C181&lt;6," ",IF(C181&lt;=9,U181, IF(C181&gt;=10," ")))</f>
        <v>0.03</v>
      </c>
      <c r="AI181" s="102">
        <f t="shared" ref="AI181" si="78">IF(Y181=" ", " ", IF(Y181&gt;0, SUM(AG181:AH181)))</f>
        <v>1.0102080784810126</v>
      </c>
      <c r="AJ181" s="106">
        <f t="shared" ref="AJ181:AJ191" si="79">IF(C181&lt;6," ",IF(C181&lt;=9,S181, IF(C181&gt;=10," ")))</f>
        <v>21.341189532554793</v>
      </c>
      <c r="AK181" s="107">
        <f t="shared" ref="AK181:AK191" si="80">IF(Y181=" ", " ", IF(Y181&gt;0, AJ181-AF181))</f>
        <v>21.155665220948681</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309</v>
      </c>
      <c r="B182" s="102">
        <v>2022</v>
      </c>
      <c r="C182" s="103">
        <v>7</v>
      </c>
      <c r="D182" s="102">
        <v>15</v>
      </c>
      <c r="E182" s="82"/>
      <c r="F182" s="131">
        <v>1.2</v>
      </c>
      <c r="G182" s="131">
        <v>9.18</v>
      </c>
      <c r="H182" s="82"/>
      <c r="I182" s="131">
        <v>19.2</v>
      </c>
      <c r="J182" s="134">
        <v>32</v>
      </c>
      <c r="K182" s="82"/>
      <c r="L182" s="82"/>
      <c r="M182" s="108"/>
      <c r="N182" s="137" t="s">
        <v>763</v>
      </c>
      <c r="O182" s="82"/>
      <c r="P182" s="82"/>
      <c r="Q182" s="82"/>
      <c r="R182" s="140"/>
      <c r="S182" s="137" t="s">
        <v>763</v>
      </c>
      <c r="T182" s="137" t="s">
        <v>763</v>
      </c>
      <c r="U182" s="137" t="s">
        <v>763</v>
      </c>
      <c r="V182" s="85"/>
      <c r="W182" s="85"/>
      <c r="X182" s="85"/>
      <c r="Y182" s="102">
        <f t="shared" si="68"/>
        <v>19.2</v>
      </c>
      <c r="Z182" s="102">
        <f t="shared" si="69"/>
        <v>292.34999999999997</v>
      </c>
      <c r="AA182" s="102">
        <f t="shared" si="70"/>
        <v>32</v>
      </c>
      <c r="AB182" s="102">
        <f t="shared" si="71"/>
        <v>9.18</v>
      </c>
      <c r="AC182" s="104">
        <f t="shared" si="72"/>
        <v>7.6195421252412299</v>
      </c>
      <c r="AD182" s="102">
        <f t="shared" si="73"/>
        <v>1.204796803943041</v>
      </c>
      <c r="AE182" s="105">
        <f t="shared" si="74"/>
        <v>1.2</v>
      </c>
      <c r="AF182" s="102" t="str">
        <f t="shared" si="75"/>
        <v>NS</v>
      </c>
      <c r="AG182" s="105" t="str">
        <f t="shared" si="76"/>
        <v>NS</v>
      </c>
      <c r="AH182" s="105" t="str">
        <f t="shared" si="77"/>
        <v>NS</v>
      </c>
      <c r="AI182" s="102"/>
      <c r="AJ182" s="106" t="str">
        <f t="shared" si="79"/>
        <v>NS</v>
      </c>
      <c r="AK182" s="107" t="e">
        <f t="shared" si="80"/>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309</v>
      </c>
      <c r="B183" s="102">
        <v>2022</v>
      </c>
      <c r="C183" s="103">
        <v>7</v>
      </c>
      <c r="D183" s="102">
        <v>29</v>
      </c>
      <c r="E183" s="82"/>
      <c r="F183" s="131">
        <v>1.1000000000000001</v>
      </c>
      <c r="G183" s="131">
        <v>8.3000000000000007</v>
      </c>
      <c r="H183" s="82"/>
      <c r="I183" s="131">
        <v>24.5</v>
      </c>
      <c r="J183" s="134">
        <v>32.4</v>
      </c>
      <c r="K183" s="82"/>
      <c r="L183" s="82"/>
      <c r="M183" s="108"/>
      <c r="N183" s="137" t="s">
        <v>763</v>
      </c>
      <c r="O183" s="82"/>
      <c r="P183" s="82"/>
      <c r="Q183" s="82"/>
      <c r="R183" s="140"/>
      <c r="S183" s="137" t="s">
        <v>763</v>
      </c>
      <c r="T183" s="137" t="s">
        <v>763</v>
      </c>
      <c r="U183" s="137" t="s">
        <v>763</v>
      </c>
      <c r="V183" s="85"/>
      <c r="W183" s="85"/>
      <c r="X183" s="85"/>
      <c r="Y183" s="102">
        <f t="shared" si="68"/>
        <v>24.5</v>
      </c>
      <c r="Z183" s="102">
        <f t="shared" si="69"/>
        <v>297.64999999999998</v>
      </c>
      <c r="AA183" s="102">
        <f t="shared" si="70"/>
        <v>32.4</v>
      </c>
      <c r="AB183" s="102">
        <f t="shared" si="71"/>
        <v>8.3000000000000007</v>
      </c>
      <c r="AC183" s="104">
        <f t="shared" si="72"/>
        <v>6.9076554812432729</v>
      </c>
      <c r="AD183" s="102">
        <f t="shared" si="73"/>
        <v>1.2015654258579391</v>
      </c>
      <c r="AE183" s="105">
        <f t="shared" si="74"/>
        <v>1.1000000000000001</v>
      </c>
      <c r="AF183" s="102" t="str">
        <f t="shared" si="75"/>
        <v>NS</v>
      </c>
      <c r="AG183" s="105" t="str">
        <f t="shared" si="76"/>
        <v>NS</v>
      </c>
      <c r="AH183" s="105" t="str">
        <f t="shared" si="77"/>
        <v>NS</v>
      </c>
      <c r="AI183" s="102"/>
      <c r="AJ183" s="106" t="str">
        <f t="shared" si="79"/>
        <v>NS</v>
      </c>
      <c r="AK183" s="107" t="e">
        <f t="shared" si="80"/>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309</v>
      </c>
      <c r="B184" s="102">
        <v>2022</v>
      </c>
      <c r="C184" s="103">
        <v>7</v>
      </c>
      <c r="D184" s="102">
        <v>29</v>
      </c>
      <c r="E184" s="82"/>
      <c r="F184" s="131">
        <v>1.1000000000000001</v>
      </c>
      <c r="G184" s="131">
        <v>8.3000000000000007</v>
      </c>
      <c r="H184" s="82"/>
      <c r="I184" s="131">
        <v>24.5</v>
      </c>
      <c r="J184" s="134">
        <v>32.1</v>
      </c>
      <c r="K184" s="82"/>
      <c r="L184" s="82"/>
      <c r="M184" s="108"/>
      <c r="N184" s="137">
        <v>0.36173014866421876</v>
      </c>
      <c r="O184" s="82"/>
      <c r="P184" s="82"/>
      <c r="Q184" s="82"/>
      <c r="R184" s="140"/>
      <c r="S184" s="137">
        <v>25.929801078002143</v>
      </c>
      <c r="T184" s="137">
        <v>2.0775973214285712</v>
      </c>
      <c r="U184" s="137">
        <v>0.03</v>
      </c>
      <c r="V184" s="85"/>
      <c r="W184" s="85"/>
      <c r="X184" s="85"/>
      <c r="Y184" s="102">
        <f t="shared" si="68"/>
        <v>24.5</v>
      </c>
      <c r="Z184" s="102">
        <f t="shared" si="69"/>
        <v>297.64999999999998</v>
      </c>
      <c r="AA184" s="102">
        <f t="shared" si="70"/>
        <v>32.1</v>
      </c>
      <c r="AB184" s="102">
        <f t="shared" si="71"/>
        <v>8.3000000000000007</v>
      </c>
      <c r="AC184" s="104">
        <f t="shared" si="72"/>
        <v>6.9195094902593803</v>
      </c>
      <c r="AD184" s="102">
        <f t="shared" si="73"/>
        <v>1.199506989864519</v>
      </c>
      <c r="AE184" s="105">
        <f t="shared" si="74"/>
        <v>1.1000000000000001</v>
      </c>
      <c r="AF184" s="102">
        <f t="shared" si="75"/>
        <v>0.36173014866421876</v>
      </c>
      <c r="AG184" s="105">
        <f t="shared" si="76"/>
        <v>2.0775973214285712</v>
      </c>
      <c r="AH184" s="105">
        <f t="shared" si="77"/>
        <v>0.03</v>
      </c>
      <c r="AI184" s="102">
        <f t="shared" ref="AI184" si="81">IF(Y184=" ", " ", IF(Y184&gt;0, SUM(AG184:AH184)))</f>
        <v>2.107597321428571</v>
      </c>
      <c r="AJ184" s="106">
        <f t="shared" si="79"/>
        <v>25.929801078002143</v>
      </c>
      <c r="AK184" s="107">
        <f t="shared" si="80"/>
        <v>25.568070929337924</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309</v>
      </c>
      <c r="B185" s="102">
        <v>2022</v>
      </c>
      <c r="C185" s="103">
        <v>7</v>
      </c>
      <c r="D185" s="102">
        <v>29</v>
      </c>
      <c r="E185" s="82"/>
      <c r="F185" s="131">
        <v>1.1000000000000001</v>
      </c>
      <c r="G185" s="131">
        <v>8.3000000000000007</v>
      </c>
      <c r="H185" s="82"/>
      <c r="I185" s="131">
        <v>24.5</v>
      </c>
      <c r="J185" s="134">
        <v>32.299999999999997</v>
      </c>
      <c r="K185" s="82"/>
      <c r="L185" s="82"/>
      <c r="M185" s="108"/>
      <c r="N185" s="137" t="s">
        <v>763</v>
      </c>
      <c r="O185" s="82"/>
      <c r="P185" s="82"/>
      <c r="Q185" s="82"/>
      <c r="R185" s="140"/>
      <c r="S185" s="137" t="s">
        <v>763</v>
      </c>
      <c r="T185" s="137" t="s">
        <v>763</v>
      </c>
      <c r="U185" s="137" t="s">
        <v>763</v>
      </c>
      <c r="V185" s="85"/>
      <c r="W185" s="85"/>
      <c r="X185" s="85"/>
      <c r="Y185" s="102">
        <f t="shared" si="68"/>
        <v>24.5</v>
      </c>
      <c r="Z185" s="102">
        <f t="shared" si="69"/>
        <v>297.64999999999998</v>
      </c>
      <c r="AA185" s="102">
        <f t="shared" si="70"/>
        <v>32.299999999999997</v>
      </c>
      <c r="AB185" s="102">
        <f t="shared" si="71"/>
        <v>8.3000000000000007</v>
      </c>
      <c r="AC185" s="104">
        <f t="shared" si="72"/>
        <v>6.91160455947995</v>
      </c>
      <c r="AD185" s="102">
        <f t="shared" si="73"/>
        <v>1.2008788883350869</v>
      </c>
      <c r="AE185" s="105">
        <f t="shared" si="74"/>
        <v>1.1000000000000001</v>
      </c>
      <c r="AF185" s="102" t="str">
        <f t="shared" si="75"/>
        <v>NS</v>
      </c>
      <c r="AG185" s="105" t="str">
        <f t="shared" si="76"/>
        <v>NS</v>
      </c>
      <c r="AH185" s="105" t="str">
        <f t="shared" si="77"/>
        <v>NS</v>
      </c>
      <c r="AI185" s="102"/>
      <c r="AJ185" s="106" t="str">
        <f t="shared" si="79"/>
        <v>NS</v>
      </c>
      <c r="AK185" s="107" t="e">
        <f t="shared" si="80"/>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309</v>
      </c>
      <c r="B186" s="102">
        <v>2022</v>
      </c>
      <c r="C186" s="103">
        <v>8</v>
      </c>
      <c r="D186" s="102">
        <v>15</v>
      </c>
      <c r="E186" s="82"/>
      <c r="F186" s="131" t="s">
        <v>519</v>
      </c>
      <c r="G186" s="131">
        <v>9.1</v>
      </c>
      <c r="H186" s="82"/>
      <c r="I186" s="131">
        <v>20.6</v>
      </c>
      <c r="J186" s="134">
        <v>32</v>
      </c>
      <c r="K186" s="82"/>
      <c r="L186" s="82"/>
      <c r="M186" s="82"/>
      <c r="N186" s="137" t="s">
        <v>763</v>
      </c>
      <c r="O186" s="82"/>
      <c r="P186" s="82"/>
      <c r="Q186" s="82"/>
      <c r="R186" s="140"/>
      <c r="S186" s="137" t="s">
        <v>763</v>
      </c>
      <c r="T186" s="137" t="s">
        <v>763</v>
      </c>
      <c r="U186" s="137" t="s">
        <v>763</v>
      </c>
      <c r="V186" s="85"/>
      <c r="W186" s="85"/>
      <c r="X186" s="85"/>
      <c r="Y186" s="102">
        <f t="shared" si="68"/>
        <v>20.6</v>
      </c>
      <c r="Z186" s="102">
        <f t="shared" si="69"/>
        <v>293.75</v>
      </c>
      <c r="AA186" s="102">
        <f t="shared" si="70"/>
        <v>32</v>
      </c>
      <c r="AB186" s="102">
        <f t="shared" si="71"/>
        <v>9.1</v>
      </c>
      <c r="AC186" s="104">
        <f t="shared" si="72"/>
        <v>7.4232571220074632</v>
      </c>
      <c r="AD186" s="102">
        <f t="shared" si="73"/>
        <v>1.2258769769703326</v>
      </c>
      <c r="AE186" s="105" t="str">
        <f t="shared" si="74"/>
        <v>NA</v>
      </c>
      <c r="AF186" s="102" t="str">
        <f t="shared" si="75"/>
        <v>NS</v>
      </c>
      <c r="AG186" s="105" t="str">
        <f t="shared" si="76"/>
        <v>NS</v>
      </c>
      <c r="AH186" s="105" t="str">
        <f t="shared" si="77"/>
        <v>NS</v>
      </c>
      <c r="AI186" s="102"/>
      <c r="AJ186" s="106" t="str">
        <f t="shared" si="79"/>
        <v>NS</v>
      </c>
      <c r="AK186" s="107" t="e">
        <f t="shared" si="80"/>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309</v>
      </c>
      <c r="B187" s="102">
        <v>2022</v>
      </c>
      <c r="C187" s="103">
        <v>8</v>
      </c>
      <c r="D187" s="102">
        <v>15</v>
      </c>
      <c r="E187" s="82"/>
      <c r="F187" s="131" t="s">
        <v>519</v>
      </c>
      <c r="G187" s="131">
        <v>9.1</v>
      </c>
      <c r="H187" s="82"/>
      <c r="I187" s="131">
        <v>20.6</v>
      </c>
      <c r="J187" s="134">
        <v>32.200000000000003</v>
      </c>
      <c r="K187" s="82"/>
      <c r="L187" s="82"/>
      <c r="M187" s="82"/>
      <c r="N187" s="137">
        <v>0.78739382235248945</v>
      </c>
      <c r="O187" s="82"/>
      <c r="P187" s="82"/>
      <c r="Q187" s="82"/>
      <c r="R187" s="140"/>
      <c r="S187" s="137">
        <v>19.848958693522736</v>
      </c>
      <c r="T187" s="137">
        <v>1.3199791666666669</v>
      </c>
      <c r="U187" s="137">
        <v>0.03</v>
      </c>
      <c r="V187" s="85"/>
      <c r="W187" s="85"/>
      <c r="X187" s="85"/>
      <c r="Y187" s="102">
        <f t="shared" si="68"/>
        <v>20.6</v>
      </c>
      <c r="Z187" s="102">
        <f t="shared" si="69"/>
        <v>293.75</v>
      </c>
      <c r="AA187" s="102">
        <f t="shared" si="70"/>
        <v>32.200000000000003</v>
      </c>
      <c r="AB187" s="102">
        <f t="shared" si="71"/>
        <v>9.1</v>
      </c>
      <c r="AC187" s="104">
        <f t="shared" si="72"/>
        <v>7.4145334990414948</v>
      </c>
      <c r="AD187" s="102">
        <f t="shared" si="73"/>
        <v>1.2273192913858157</v>
      </c>
      <c r="AE187" s="105" t="str">
        <f t="shared" si="74"/>
        <v>NA</v>
      </c>
      <c r="AF187" s="102">
        <f t="shared" si="75"/>
        <v>0.78739382235248945</v>
      </c>
      <c r="AG187" s="105">
        <f t="shared" si="76"/>
        <v>1.3199791666666669</v>
      </c>
      <c r="AH187" s="105">
        <f t="shared" si="77"/>
        <v>0.03</v>
      </c>
      <c r="AI187" s="102">
        <f t="shared" ref="AI187" si="82">IF(Y187=" ", " ", IF(Y187&gt;0, SUM(AG187:AH187)))</f>
        <v>1.349979166666667</v>
      </c>
      <c r="AJ187" s="106">
        <f t="shared" si="79"/>
        <v>19.848958693522736</v>
      </c>
      <c r="AK187" s="107">
        <f t="shared" si="80"/>
        <v>19.061564871170248</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309</v>
      </c>
      <c r="B188" s="102">
        <v>2022</v>
      </c>
      <c r="C188" s="132">
        <v>8</v>
      </c>
      <c r="D188" s="82">
        <v>15</v>
      </c>
      <c r="E188" s="85"/>
      <c r="F188" s="131" t="s">
        <v>519</v>
      </c>
      <c r="G188" s="131">
        <v>9.1</v>
      </c>
      <c r="H188" s="85"/>
      <c r="I188" s="131">
        <v>20.6</v>
      </c>
      <c r="J188" s="134">
        <v>31.8</v>
      </c>
      <c r="K188" s="85"/>
      <c r="L188" s="85"/>
      <c r="M188" s="85"/>
      <c r="N188" s="137" t="s">
        <v>763</v>
      </c>
      <c r="O188" s="85"/>
      <c r="P188" s="85"/>
      <c r="Q188" s="85"/>
      <c r="R188" s="140"/>
      <c r="S188" s="137" t="s">
        <v>763</v>
      </c>
      <c r="T188" s="137" t="s">
        <v>763</v>
      </c>
      <c r="U188" s="137" t="s">
        <v>763</v>
      </c>
      <c r="V188" s="85"/>
      <c r="W188" s="85"/>
      <c r="X188" s="85"/>
      <c r="Y188" s="85">
        <f t="shared" si="68"/>
        <v>20.6</v>
      </c>
      <c r="Z188" s="82">
        <f t="shared" si="69"/>
        <v>293.75</v>
      </c>
      <c r="AA188" s="85">
        <f t="shared" si="70"/>
        <v>31.8</v>
      </c>
      <c r="AB188" s="85">
        <f t="shared" si="71"/>
        <v>9.1</v>
      </c>
      <c r="AC188" s="110">
        <f t="shared" si="72"/>
        <v>7.4319910088150705</v>
      </c>
      <c r="AD188" s="82">
        <f t="shared" si="73"/>
        <v>1.2244363575260664</v>
      </c>
      <c r="AE188" s="111" t="str">
        <f t="shared" si="74"/>
        <v>NA</v>
      </c>
      <c r="AF188" s="82" t="str">
        <f t="shared" si="75"/>
        <v>NS</v>
      </c>
      <c r="AG188" s="111" t="str">
        <f t="shared" si="76"/>
        <v>NS</v>
      </c>
      <c r="AH188" s="111" t="str">
        <f t="shared" si="77"/>
        <v>NS</v>
      </c>
      <c r="AI188" s="102"/>
      <c r="AJ188" s="112" t="str">
        <f t="shared" si="79"/>
        <v>NS</v>
      </c>
      <c r="AK188" s="113" t="e">
        <f t="shared" si="80"/>
        <v>#VALUE!</v>
      </c>
      <c r="AL188" s="82"/>
      <c r="AM188" s="82">
        <f>AD194</f>
        <v>1.1864485514782379</v>
      </c>
      <c r="AN188" s="82">
        <f>AE194</f>
        <v>1.4333333333333331</v>
      </c>
      <c r="AO188" s="82">
        <f>AF194</f>
        <v>0.43539637796197239</v>
      </c>
      <c r="AP188" s="82">
        <f>AI194</f>
        <v>1.5693123618821581</v>
      </c>
      <c r="AQ188" s="113">
        <f>AK194</f>
        <v>24.242211569748726</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309</v>
      </c>
      <c r="B189" s="102">
        <v>2022</v>
      </c>
      <c r="C189" s="132">
        <v>8</v>
      </c>
      <c r="D189" s="82">
        <v>30</v>
      </c>
      <c r="E189" s="85"/>
      <c r="F189" s="131">
        <v>2</v>
      </c>
      <c r="G189" s="131">
        <v>7.82</v>
      </c>
      <c r="H189" s="85"/>
      <c r="I189" s="131">
        <v>23.8</v>
      </c>
      <c r="J189" s="134">
        <v>31.2</v>
      </c>
      <c r="K189" s="85"/>
      <c r="L189" s="85"/>
      <c r="M189" s="85"/>
      <c r="N189" s="137" t="s">
        <v>763</v>
      </c>
      <c r="O189" s="85"/>
      <c r="P189" s="85"/>
      <c r="Q189" s="85"/>
      <c r="R189" s="140"/>
      <c r="S189" s="137" t="s">
        <v>763</v>
      </c>
      <c r="T189" s="137" t="s">
        <v>763</v>
      </c>
      <c r="U189" s="137" t="s">
        <v>763</v>
      </c>
      <c r="V189" s="85"/>
      <c r="W189" s="85"/>
      <c r="X189" s="85"/>
      <c r="Y189" s="85">
        <f t="shared" si="68"/>
        <v>23.8</v>
      </c>
      <c r="Z189" s="82">
        <f t="shared" si="69"/>
        <v>296.95</v>
      </c>
      <c r="AA189" s="85">
        <f t="shared" si="70"/>
        <v>31.2</v>
      </c>
      <c r="AB189" s="85">
        <f t="shared" si="71"/>
        <v>7.82</v>
      </c>
      <c r="AC189" s="110">
        <f t="shared" si="72"/>
        <v>7.0407307783662114</v>
      </c>
      <c r="AD189" s="82">
        <f t="shared" si="73"/>
        <v>1.1106801617849413</v>
      </c>
      <c r="AE189" s="111">
        <f t="shared" si="74"/>
        <v>2</v>
      </c>
      <c r="AF189" s="82" t="str">
        <f t="shared" si="75"/>
        <v>NS</v>
      </c>
      <c r="AG189" s="111" t="str">
        <f t="shared" si="76"/>
        <v>NS</v>
      </c>
      <c r="AH189" s="111" t="str">
        <f t="shared" si="77"/>
        <v>NS</v>
      </c>
      <c r="AI189" s="82"/>
      <c r="AJ189" s="112" t="str">
        <f t="shared" si="79"/>
        <v>NS</v>
      </c>
      <c r="AK189" s="113" t="e">
        <f t="shared" si="80"/>
        <v>#VALUE!</v>
      </c>
      <c r="AL189" s="85"/>
      <c r="AM189" s="82"/>
      <c r="AN189" s="82"/>
      <c r="AO189" s="82"/>
      <c r="AP189" s="85"/>
      <c r="AQ189" s="82"/>
      <c r="AR189" s="82"/>
      <c r="AS189" s="115">
        <f>((LN(AM188)-LN(0.4))/(LN(0.9)-LN(0.4))*100)</f>
        <v>134.07505904943059</v>
      </c>
      <c r="AT189" s="120">
        <f>((LN(AN188)-LN(0.6))/(LN(3)-LN(0.6))*100)</f>
        <v>54.107608070470029</v>
      </c>
      <c r="AU189" s="115">
        <f>((LN(AO188)-LN(10))/(LN(1)-LN(10))*100)</f>
        <v>136.11151881513132</v>
      </c>
      <c r="AV189" s="115">
        <f>((LN(AP188)-LN(10))/(LN(3)-LN(10))*100)</f>
        <v>153.81971660704608</v>
      </c>
      <c r="AW189" s="115">
        <f>((LN(AQ188)-LN(43))/(LN(20)-LN(43))*100)</f>
        <v>74.8698626811764</v>
      </c>
      <c r="AX189" s="82"/>
      <c r="AY189" s="82"/>
      <c r="AZ189" s="82"/>
      <c r="BA189" s="82"/>
      <c r="BB189" s="82"/>
    </row>
    <row r="190" spans="1:54" ht="16" x14ac:dyDescent="0.2">
      <c r="A190" s="101" t="s">
        <v>309</v>
      </c>
      <c r="B190" s="102">
        <v>2022</v>
      </c>
      <c r="C190" s="132">
        <v>8</v>
      </c>
      <c r="D190" s="82">
        <v>30</v>
      </c>
      <c r="E190" s="85"/>
      <c r="F190" s="131">
        <v>2</v>
      </c>
      <c r="G190" s="131">
        <v>7.82</v>
      </c>
      <c r="H190" s="85"/>
      <c r="I190" s="131">
        <v>23.8</v>
      </c>
      <c r="J190" s="134">
        <v>32</v>
      </c>
      <c r="K190" s="85"/>
      <c r="L190" s="85"/>
      <c r="M190" s="85"/>
      <c r="N190" s="137">
        <v>0.40693722922506892</v>
      </c>
      <c r="O190" s="85"/>
      <c r="P190" s="85"/>
      <c r="Q190" s="85"/>
      <c r="R190" s="140"/>
      <c r="S190" s="137">
        <v>31.590482486763104</v>
      </c>
      <c r="T190" s="137">
        <v>1.7794648809523814</v>
      </c>
      <c r="U190" s="137">
        <v>0.03</v>
      </c>
      <c r="V190" s="85"/>
      <c r="W190" s="85"/>
      <c r="X190" s="85"/>
      <c r="Y190" s="85">
        <f t="shared" si="68"/>
        <v>23.8</v>
      </c>
      <c r="Z190" s="82">
        <f t="shared" si="69"/>
        <v>296.95</v>
      </c>
      <c r="AA190" s="85">
        <f t="shared" si="70"/>
        <v>32</v>
      </c>
      <c r="AB190" s="85">
        <f t="shared" si="71"/>
        <v>7.82</v>
      </c>
      <c r="AC190" s="110">
        <f t="shared" si="72"/>
        <v>7.0084492983601461</v>
      </c>
      <c r="AD190" s="82">
        <f t="shared" si="73"/>
        <v>1.1157960437596006</v>
      </c>
      <c r="AE190" s="111">
        <f t="shared" si="74"/>
        <v>2</v>
      </c>
      <c r="AF190" s="82">
        <f t="shared" si="75"/>
        <v>0.40693722922506892</v>
      </c>
      <c r="AG190" s="111">
        <f t="shared" si="76"/>
        <v>1.7794648809523814</v>
      </c>
      <c r="AH190" s="111">
        <f t="shared" si="77"/>
        <v>0.03</v>
      </c>
      <c r="AI190" s="102">
        <f t="shared" ref="AI190" si="83">IF(Y190=" ", " ", IF(Y190&gt;0, SUM(AG190:AH190)))</f>
        <v>1.8094648809523814</v>
      </c>
      <c r="AJ190" s="112">
        <f t="shared" si="79"/>
        <v>31.590482486763104</v>
      </c>
      <c r="AK190" s="113">
        <f t="shared" si="80"/>
        <v>31.183545257538036</v>
      </c>
      <c r="AL190" s="82"/>
      <c r="AM190" s="85"/>
      <c r="AN190" s="85"/>
      <c r="AO190" s="85"/>
      <c r="AP190" s="128" t="s">
        <v>1237</v>
      </c>
      <c r="AQ190" s="85"/>
      <c r="AR190" s="82"/>
      <c r="AS190" s="82">
        <f>IF(AS189&gt;100, 100, IF(AS189&lt;0, 0, AS189))</f>
        <v>100</v>
      </c>
      <c r="AT190" s="82">
        <f t="shared" ref="AT190:AW190" si="84">IF(AT189&gt;100, 100, IF(AT189&lt;0, 0, AT189))</f>
        <v>54.107608070470029</v>
      </c>
      <c r="AU190" s="82">
        <f t="shared" si="84"/>
        <v>100</v>
      </c>
      <c r="AV190" s="82">
        <f t="shared" si="84"/>
        <v>100</v>
      </c>
      <c r="AW190" s="82">
        <f t="shared" si="84"/>
        <v>74.8698626811764</v>
      </c>
      <c r="AX190" s="129">
        <f>AVERAGE(AS190:AW190)</f>
        <v>85.79549415032929</v>
      </c>
      <c r="AY190" s="84"/>
      <c r="AZ190" s="84"/>
      <c r="BA190" s="84" t="str">
        <f>IF(AX190&gt;65, "Acceptable; Ongoing Protection is Required", "Unacceptable; Immediate Restoration is Required")</f>
        <v>Acceptable; Ongoing Protection is Required</v>
      </c>
      <c r="BB190" s="82"/>
    </row>
    <row r="191" spans="1:54" ht="16" x14ac:dyDescent="0.2">
      <c r="A191" s="101" t="s">
        <v>309</v>
      </c>
      <c r="B191" s="102">
        <v>2022</v>
      </c>
      <c r="C191" s="132">
        <v>8</v>
      </c>
      <c r="D191" s="82">
        <v>30</v>
      </c>
      <c r="E191" s="85"/>
      <c r="F191" s="131">
        <v>2</v>
      </c>
      <c r="G191" s="131">
        <v>7.82</v>
      </c>
      <c r="H191" s="85"/>
      <c r="I191" s="131">
        <v>23.8</v>
      </c>
      <c r="J191" s="134">
        <v>32.4</v>
      </c>
      <c r="K191" s="85"/>
      <c r="L191" s="85"/>
      <c r="M191" s="85"/>
      <c r="N191" s="137" t="s">
        <v>763</v>
      </c>
      <c r="O191" s="85"/>
      <c r="P191" s="85"/>
      <c r="Q191" s="85"/>
      <c r="R191" s="140"/>
      <c r="S191" s="137" t="s">
        <v>763</v>
      </c>
      <c r="T191" s="137" t="s">
        <v>763</v>
      </c>
      <c r="U191" s="137" t="s">
        <v>763</v>
      </c>
      <c r="V191" s="85"/>
      <c r="W191" s="85"/>
      <c r="X191" s="85"/>
      <c r="Y191" s="85">
        <f t="shared" si="68"/>
        <v>23.8</v>
      </c>
      <c r="Z191" s="82">
        <f t="shared" si="69"/>
        <v>296.95</v>
      </c>
      <c r="AA191" s="85">
        <f t="shared" si="70"/>
        <v>32.4</v>
      </c>
      <c r="AB191" s="85">
        <f t="shared" si="71"/>
        <v>7.82</v>
      </c>
      <c r="AC191" s="110">
        <f t="shared" si="72"/>
        <v>6.9923641043481837</v>
      </c>
      <c r="AD191" s="82">
        <f t="shared" si="73"/>
        <v>1.1183628145360955</v>
      </c>
      <c r="AE191" s="111">
        <f t="shared" si="74"/>
        <v>2</v>
      </c>
      <c r="AF191" s="82" t="str">
        <f t="shared" si="75"/>
        <v>NS</v>
      </c>
      <c r="AG191" s="111" t="str">
        <f t="shared" si="76"/>
        <v>NS</v>
      </c>
      <c r="AH191" s="111" t="str">
        <f t="shared" si="77"/>
        <v>NS</v>
      </c>
      <c r="AI191" s="82"/>
      <c r="AJ191" s="112" t="str">
        <f t="shared" si="79"/>
        <v>NS</v>
      </c>
      <c r="AK191" s="113" t="e">
        <f t="shared" si="80"/>
        <v>#VALUE!</v>
      </c>
      <c r="AL191" s="85"/>
      <c r="AM191" s="85"/>
      <c r="AN191" s="85"/>
      <c r="AO191" s="85"/>
      <c r="AP191" s="85"/>
      <c r="AQ191" s="85"/>
      <c r="AR191" s="85"/>
      <c r="AS191" s="85"/>
      <c r="AT191" s="85"/>
      <c r="AU191" s="85"/>
      <c r="AV191" s="85"/>
      <c r="AW191" s="126" t="s">
        <v>1238</v>
      </c>
      <c r="AX191" s="126">
        <f>AVERAGE(AS190:AW190)</f>
        <v>85.79549415032929</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1.1864485514782379</v>
      </c>
      <c r="AE194" s="84">
        <f>_xlfn.AGGREGATE(1, 6,AE180:AE191)</f>
        <v>1.4333333333333331</v>
      </c>
      <c r="AF194" s="84">
        <f>_xlfn.AGGREGATE(1, 6,AF180:AF191)</f>
        <v>0.43539637796197239</v>
      </c>
      <c r="AG194" s="82"/>
      <c r="AH194" s="82"/>
      <c r="AI194" s="84">
        <f>_xlfn.AGGREGATE(1, 6,AI180:AI191)</f>
        <v>1.5693123618821581</v>
      </c>
      <c r="AJ194" s="82"/>
      <c r="AK194" s="84">
        <f>_xlfn.AGGREGATE(1, 6,AK180:AK191)</f>
        <v>24.242211569748726</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1.1864485514782379</v>
      </c>
      <c r="AE195" s="126">
        <f>AVERAGE(AE179:AE191)</f>
        <v>1.4333333333333331</v>
      </c>
      <c r="AF195" s="126">
        <f>AVERAGE(AF179:AF191)</f>
        <v>0.43539637796197239</v>
      </c>
      <c r="AG195" s="126"/>
      <c r="AH195" s="126"/>
      <c r="AI195" s="126">
        <f>AVERAGE(AI179:AI191)</f>
        <v>1.5693123618821581</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76.32189169986934</v>
      </c>
      <c r="D201" s="15"/>
      <c r="E201" s="15"/>
      <c r="F201" s="15"/>
      <c r="G201" s="15"/>
      <c r="H201" s="15"/>
      <c r="I201" s="15"/>
    </row>
    <row r="202" spans="1:54" ht="16" x14ac:dyDescent="0.2">
      <c r="A202" s="15"/>
      <c r="B202">
        <v>2019</v>
      </c>
      <c r="C202" s="234">
        <f>AX69</f>
        <v>93.207836111755967</v>
      </c>
      <c r="D202" s="15"/>
      <c r="E202" s="15"/>
      <c r="F202" s="15"/>
      <c r="G202" s="15"/>
      <c r="H202" s="15"/>
      <c r="I202" s="15"/>
    </row>
    <row r="203" spans="1:54" ht="16" x14ac:dyDescent="0.2">
      <c r="A203" s="15"/>
      <c r="B203" s="15">
        <v>2020</v>
      </c>
      <c r="C203" s="228">
        <f>AX111</f>
        <v>88.889244538439826</v>
      </c>
      <c r="D203" s="15"/>
      <c r="E203" s="15"/>
      <c r="F203" s="15"/>
      <c r="G203" s="15"/>
      <c r="H203" s="15"/>
      <c r="I203" s="15"/>
    </row>
    <row r="204" spans="1:54" ht="16" x14ac:dyDescent="0.2">
      <c r="A204" s="15"/>
      <c r="B204" s="15">
        <v>2021</v>
      </c>
      <c r="C204" s="228">
        <f>AX150</f>
        <v>81.733201835162888</v>
      </c>
      <c r="D204" s="15"/>
      <c r="E204" s="15"/>
      <c r="F204" s="15"/>
      <c r="G204" s="15"/>
      <c r="H204" s="15"/>
      <c r="I204" s="15"/>
    </row>
    <row r="205" spans="1:54" ht="16" x14ac:dyDescent="0.2">
      <c r="A205" s="15"/>
      <c r="B205" s="15">
        <v>2022</v>
      </c>
      <c r="C205" s="228">
        <f>AX190</f>
        <v>85.79549415032929</v>
      </c>
      <c r="D205" s="15"/>
      <c r="E205" s="15"/>
      <c r="F205" s="15"/>
      <c r="G205" s="15"/>
      <c r="H205" s="15"/>
      <c r="I205" s="15"/>
    </row>
    <row r="206" spans="1:54" ht="16" x14ac:dyDescent="0.2">
      <c r="A206" s="28" t="s">
        <v>1254</v>
      </c>
      <c r="B206" s="28"/>
      <c r="C206" s="230">
        <f>AVERAGE(C201:C205)</f>
        <v>85.189533667111462</v>
      </c>
      <c r="D206" s="28"/>
      <c r="E206" s="28" t="str">
        <f>IF(C206&gt;65,"Acceptable;requires ongoing protection","Unacceptable; requires immediate restoration")</f>
        <v>Acceptable;requires ongoing protection</v>
      </c>
      <c r="F206" s="28">
        <v>5</v>
      </c>
      <c r="G206" s="231" t="s">
        <v>102</v>
      </c>
      <c r="H206" s="15"/>
      <c r="I206" s="15"/>
    </row>
    <row r="207" spans="1:54" ht="16" x14ac:dyDescent="0.2">
      <c r="B207" s="229" t="s">
        <v>1238</v>
      </c>
      <c r="C207" s="327">
        <f>AVERAGE(C201:C205)</f>
        <v>85.189533667111462</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114" priority="5">
      <formula>_xlfn.NUMBERVALUE($Y18)&gt;0</formula>
    </cfRule>
  </conditionalFormatting>
  <conditionalFormatting sqref="A57:AB57 AE57:AK58 W58:AB58">
    <cfRule type="expression" dxfId="113" priority="11">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C188:E193 H188:H193 K188:M193 O188:Q193 A194:AK195">
    <cfRule type="expression" dxfId="112" priority="20">
      <formula>_xlfn.NUMBERVALUE($Y97)&gt;0</formula>
    </cfRule>
  </conditionalFormatting>
  <conditionalFormatting sqref="V22:AK33">
    <cfRule type="expression" dxfId="111" priority="1">
      <formula>_xlfn.NUMBERVALUE($Y22)&gt;0</formula>
    </cfRule>
  </conditionalFormatting>
  <conditionalFormatting sqref="V61:AK72">
    <cfRule type="expression" dxfId="110" priority="6">
      <formula>_xlfn.NUMBERVALUE($Y61)&gt;0</formula>
    </cfRule>
  </conditionalFormatting>
  <conditionalFormatting sqref="AC35:AK37">
    <cfRule type="expression" dxfId="109" priority="3">
      <formula>_xlfn.NUMBERVALUE($Y35)&gt;0</formula>
    </cfRule>
  </conditionalFormatting>
  <conditionalFormatting sqref="AC74:AK76">
    <cfRule type="expression" dxfId="108" priority="9">
      <formula>_xlfn.NUMBERVALUE($Y74)&gt;0</formula>
    </cfRule>
  </conditionalFormatting>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F93C-D2E4-40F0-ACCC-6C09954DED7D}">
  <dimension ref="A1:BE207"/>
  <sheetViews>
    <sheetView topLeftCell="A184" workbookViewId="0">
      <selection activeCell="C206" sqref="C206"/>
    </sheetView>
  </sheetViews>
  <sheetFormatPr baseColWidth="10" defaultColWidth="8.83203125" defaultRowHeight="15" x14ac:dyDescent="0.2"/>
  <cols>
    <col min="5" max="5" width="11"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311</v>
      </c>
      <c r="C4" t="s">
        <v>757</v>
      </c>
      <c r="E4" s="167">
        <v>43297</v>
      </c>
      <c r="F4" t="s">
        <v>792</v>
      </c>
      <c r="G4" t="s">
        <v>775</v>
      </c>
      <c r="H4">
        <v>0</v>
      </c>
      <c r="I4" t="s">
        <v>760</v>
      </c>
      <c r="J4" s="326">
        <v>0.43124999999999997</v>
      </c>
      <c r="K4">
        <v>1</v>
      </c>
      <c r="L4">
        <v>1</v>
      </c>
      <c r="M4" t="s">
        <v>773</v>
      </c>
      <c r="N4" t="s">
        <v>774</v>
      </c>
      <c r="O4" s="131">
        <v>24</v>
      </c>
      <c r="P4" s="131">
        <v>8.5299999999999994</v>
      </c>
      <c r="Q4" s="68">
        <v>0.55000000000000004</v>
      </c>
      <c r="R4" s="68">
        <v>0.55000000000000004</v>
      </c>
      <c r="S4" s="131">
        <v>0.55000000000000004</v>
      </c>
      <c r="T4" s="68">
        <v>0.55000000000000004</v>
      </c>
      <c r="U4" s="76">
        <v>1</v>
      </c>
      <c r="V4" s="68">
        <v>0.15</v>
      </c>
      <c r="W4" s="77">
        <v>0.3520833333333333</v>
      </c>
      <c r="X4" s="68">
        <v>24.52</v>
      </c>
      <c r="Y4" s="68">
        <v>2.67</v>
      </c>
      <c r="Z4" s="320">
        <v>2.2992635789771909</v>
      </c>
      <c r="AA4" s="321">
        <v>0.36899999999999999</v>
      </c>
      <c r="AB4" s="226">
        <v>26.2</v>
      </c>
      <c r="AC4" s="204">
        <v>41.2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311</v>
      </c>
      <c r="C5" t="s">
        <v>764</v>
      </c>
      <c r="E5" s="167">
        <v>43297</v>
      </c>
      <c r="F5" t="s">
        <v>792</v>
      </c>
      <c r="G5" t="s">
        <v>775</v>
      </c>
      <c r="H5">
        <v>0</v>
      </c>
      <c r="I5" t="s">
        <v>760</v>
      </c>
      <c r="J5" s="326">
        <v>0.43124999999999997</v>
      </c>
      <c r="K5">
        <v>1</v>
      </c>
      <c r="L5">
        <v>1</v>
      </c>
      <c r="M5" t="s">
        <v>773</v>
      </c>
      <c r="N5" t="s">
        <v>774</v>
      </c>
      <c r="O5" s="131">
        <v>24</v>
      </c>
      <c r="P5" s="131">
        <v>8.5299999999999994</v>
      </c>
      <c r="Q5" s="68">
        <v>0.55000000000000004</v>
      </c>
      <c r="R5" s="68">
        <v>0.55000000000000004</v>
      </c>
      <c r="S5" s="131">
        <v>0.55000000000000004</v>
      </c>
      <c r="T5" s="68">
        <v>0.55000000000000004</v>
      </c>
      <c r="U5" s="76">
        <v>1</v>
      </c>
      <c r="V5" s="68">
        <v>0.27</v>
      </c>
      <c r="W5" s="77">
        <v>0.3520833333333333</v>
      </c>
      <c r="X5" s="68">
        <v>24.64</v>
      </c>
      <c r="Y5" s="68">
        <v>3.28</v>
      </c>
      <c r="Z5" s="320">
        <v>2.7770244723934789</v>
      </c>
      <c r="AA5" s="321">
        <v>0.52800000000000002</v>
      </c>
      <c r="AB5" s="226">
        <v>29.2</v>
      </c>
      <c r="AC5" s="204">
        <v>45.3</v>
      </c>
      <c r="AD5" s="72">
        <v>0.29452054794520544</v>
      </c>
      <c r="AE5" s="72">
        <v>0.52147108843537415</v>
      </c>
      <c r="AF5" s="72">
        <v>0.18619934282584888</v>
      </c>
      <c r="AG5" s="137">
        <v>0.70767043126122298</v>
      </c>
      <c r="AH5" s="75">
        <v>22.951564262616326</v>
      </c>
      <c r="AI5" s="75">
        <v>23.659234693877551</v>
      </c>
      <c r="AJ5" s="72">
        <v>116.25263843713721</v>
      </c>
      <c r="AK5" s="72">
        <v>17.052270268317464</v>
      </c>
      <c r="AL5" s="72">
        <v>6.8174288002654189</v>
      </c>
      <c r="AM5" s="322">
        <v>40.003834530933787</v>
      </c>
      <c r="AN5" s="323">
        <v>40.711504962195008</v>
      </c>
      <c r="AO5" s="137">
        <v>9.4620759493670885</v>
      </c>
      <c r="AP5" s="137">
        <v>5.7696307172995818</v>
      </c>
      <c r="AQ5" s="72">
        <v>0.62120917612430515</v>
      </c>
      <c r="AR5" s="72">
        <v>15.231706666666671</v>
      </c>
      <c r="AV5" s="69"/>
      <c r="AX5" s="322"/>
      <c r="AY5" s="322"/>
    </row>
    <row r="6" spans="1:53" x14ac:dyDescent="0.2">
      <c r="A6" t="s">
        <v>756</v>
      </c>
      <c r="B6" t="s">
        <v>311</v>
      </c>
      <c r="C6" t="s">
        <v>765</v>
      </c>
      <c r="E6" s="167">
        <v>43297</v>
      </c>
      <c r="F6" t="s">
        <v>792</v>
      </c>
      <c r="G6" t="s">
        <v>775</v>
      </c>
      <c r="H6">
        <v>0</v>
      </c>
      <c r="I6" t="s">
        <v>760</v>
      </c>
      <c r="J6" s="326">
        <v>0.43124999999999997</v>
      </c>
      <c r="K6">
        <v>1</v>
      </c>
      <c r="L6">
        <v>1</v>
      </c>
      <c r="M6" t="s">
        <v>773</v>
      </c>
      <c r="N6" t="s">
        <v>774</v>
      </c>
      <c r="O6" s="131">
        <v>24</v>
      </c>
      <c r="P6" s="131">
        <v>8.5299999999999994</v>
      </c>
      <c r="Q6" s="68">
        <v>0.55000000000000004</v>
      </c>
      <c r="R6" s="68">
        <v>0.55000000000000004</v>
      </c>
      <c r="S6" s="131">
        <v>0.55000000000000004</v>
      </c>
      <c r="T6" s="68">
        <v>0.55000000000000004</v>
      </c>
      <c r="U6" s="76">
        <v>1</v>
      </c>
      <c r="V6" s="68">
        <v>0.27</v>
      </c>
      <c r="W6" s="77">
        <v>0.35416666666666669</v>
      </c>
      <c r="X6" s="68">
        <v>24.64</v>
      </c>
      <c r="Y6" s="68">
        <v>3.28</v>
      </c>
      <c r="Z6" s="320">
        <v>2.7833642039832012</v>
      </c>
      <c r="AA6" s="321">
        <v>0.52500000000000002</v>
      </c>
      <c r="AB6" s="226">
        <v>28.8</v>
      </c>
      <c r="AC6" s="204">
        <v>44.9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311</v>
      </c>
      <c r="C7" t="s">
        <v>757</v>
      </c>
      <c r="E7" s="167">
        <v>43312</v>
      </c>
      <c r="F7" t="s">
        <v>792</v>
      </c>
      <c r="G7" t="s">
        <v>775</v>
      </c>
      <c r="H7">
        <v>0</v>
      </c>
      <c r="I7" t="s">
        <v>760</v>
      </c>
      <c r="J7" s="326">
        <v>0.42708333333333331</v>
      </c>
      <c r="K7">
        <v>2</v>
      </c>
      <c r="L7">
        <v>1</v>
      </c>
      <c r="M7" t="s">
        <v>809</v>
      </c>
      <c r="N7" t="s">
        <v>774</v>
      </c>
      <c r="O7" s="131">
        <v>21.6</v>
      </c>
      <c r="P7" s="131">
        <v>8.73</v>
      </c>
      <c r="Q7" s="68">
        <v>1</v>
      </c>
      <c r="R7" s="68">
        <v>1</v>
      </c>
      <c r="S7" s="131">
        <v>1</v>
      </c>
      <c r="T7" s="68">
        <v>1</v>
      </c>
      <c r="U7" s="76">
        <v>1</v>
      </c>
      <c r="V7" s="68">
        <v>0.15</v>
      </c>
      <c r="W7" s="77">
        <v>0.25694444444444448</v>
      </c>
      <c r="X7" s="68">
        <v>25.6</v>
      </c>
      <c r="Y7" s="68">
        <v>4.3600000000000003</v>
      </c>
      <c r="Z7" s="320">
        <v>3.7952641668604987</v>
      </c>
      <c r="AA7" s="321">
        <v>0.52600000000000002</v>
      </c>
      <c r="AB7" s="205">
        <v>24.5</v>
      </c>
      <c r="AC7" s="171">
        <v>38.799999999999997</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311</v>
      </c>
      <c r="C8" t="s">
        <v>764</v>
      </c>
      <c r="E8" s="167">
        <v>43312</v>
      </c>
      <c r="F8" t="s">
        <v>792</v>
      </c>
      <c r="G8" t="s">
        <v>775</v>
      </c>
      <c r="H8">
        <v>0</v>
      </c>
      <c r="I8" t="s">
        <v>760</v>
      </c>
      <c r="J8" s="326">
        <v>0.42708333333333331</v>
      </c>
      <c r="K8">
        <v>2</v>
      </c>
      <c r="L8">
        <v>1</v>
      </c>
      <c r="M8" t="s">
        <v>809</v>
      </c>
      <c r="N8" t="s">
        <v>774</v>
      </c>
      <c r="O8" s="131">
        <v>21.6</v>
      </c>
      <c r="P8" s="131">
        <v>8.73</v>
      </c>
      <c r="Q8" s="68">
        <v>1</v>
      </c>
      <c r="R8" s="68">
        <v>1</v>
      </c>
      <c r="S8" s="131">
        <v>1</v>
      </c>
      <c r="T8" s="68">
        <v>1</v>
      </c>
      <c r="U8" s="76">
        <v>1</v>
      </c>
      <c r="V8" s="68">
        <v>0.5</v>
      </c>
      <c r="W8" s="77">
        <v>0.25833333333333336</v>
      </c>
      <c r="X8" s="68">
        <v>25.7</v>
      </c>
      <c r="Y8" s="68">
        <v>4.79</v>
      </c>
      <c r="Z8" s="320">
        <v>4.1605499367612566</v>
      </c>
      <c r="AA8" s="321">
        <v>0.59699999999999998</v>
      </c>
      <c r="AB8" s="205">
        <v>24.9</v>
      </c>
      <c r="AC8" s="171">
        <v>39.4</v>
      </c>
      <c r="AD8" s="72">
        <v>0.62475264749421133</v>
      </c>
      <c r="AE8" s="72">
        <v>1.1402950358082879</v>
      </c>
      <c r="AF8" s="72">
        <v>0.44780941949616654</v>
      </c>
      <c r="AG8" s="137">
        <v>1.5881044553044545</v>
      </c>
      <c r="AH8" s="75">
        <v>39.338349626328203</v>
      </c>
      <c r="AI8" s="75">
        <v>40.926454081632656</v>
      </c>
      <c r="AJ8" s="72">
        <v>112.56030247137636</v>
      </c>
      <c r="AK8" s="72">
        <v>19.191143322139869</v>
      </c>
      <c r="AL8" s="72">
        <v>5.8652212941123283</v>
      </c>
      <c r="AM8" s="322">
        <v>58.529492948468075</v>
      </c>
      <c r="AN8" s="323">
        <v>60.117597403772521</v>
      </c>
      <c r="AO8" s="137">
        <v>6.4258734177215189</v>
      </c>
      <c r="AP8" s="137">
        <v>11.297513248945151</v>
      </c>
      <c r="AQ8" s="72">
        <v>0.36256464628213558</v>
      </c>
      <c r="AR8" s="72">
        <v>17.72338666666667</v>
      </c>
      <c r="AV8" s="324"/>
      <c r="AW8" s="325"/>
      <c r="AX8" s="204"/>
      <c r="AY8" s="204"/>
      <c r="AZ8" s="204"/>
      <c r="BA8" s="204"/>
    </row>
    <row r="9" spans="1:53" x14ac:dyDescent="0.2">
      <c r="A9" t="s">
        <v>756</v>
      </c>
      <c r="B9" t="s">
        <v>311</v>
      </c>
      <c r="C9" t="s">
        <v>765</v>
      </c>
      <c r="E9" s="167">
        <v>43312</v>
      </c>
      <c r="F9" t="s">
        <v>792</v>
      </c>
      <c r="G9" t="s">
        <v>775</v>
      </c>
      <c r="H9">
        <v>0</v>
      </c>
      <c r="I9" t="s">
        <v>760</v>
      </c>
      <c r="J9" s="326">
        <v>0.42708333333333331</v>
      </c>
      <c r="K9">
        <v>2</v>
      </c>
      <c r="L9">
        <v>1</v>
      </c>
      <c r="M9" t="s">
        <v>809</v>
      </c>
      <c r="N9" t="s">
        <v>774</v>
      </c>
      <c r="O9" s="131">
        <v>21.6</v>
      </c>
      <c r="P9" s="131">
        <v>8.73</v>
      </c>
      <c r="Q9" s="68">
        <v>1</v>
      </c>
      <c r="R9" s="68">
        <v>1</v>
      </c>
      <c r="S9" s="131">
        <v>1</v>
      </c>
      <c r="T9" s="68">
        <v>1</v>
      </c>
      <c r="U9" s="76">
        <v>1</v>
      </c>
      <c r="V9" s="68">
        <v>0.5</v>
      </c>
      <c r="W9" s="77">
        <v>0.26041666666666669</v>
      </c>
      <c r="X9" s="68">
        <v>25.7</v>
      </c>
      <c r="Y9" s="68">
        <v>4.79</v>
      </c>
      <c r="Z9" s="320">
        <v>4.1605499367612566</v>
      </c>
      <c r="AA9" s="321">
        <v>0.59699999999999998</v>
      </c>
      <c r="AB9" s="205">
        <v>24.9</v>
      </c>
      <c r="AC9" s="171">
        <v>39.4</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311</v>
      </c>
      <c r="C10" t="s">
        <v>757</v>
      </c>
      <c r="E10" s="167">
        <v>43326</v>
      </c>
      <c r="F10" t="s">
        <v>792</v>
      </c>
      <c r="G10" t="s">
        <v>775</v>
      </c>
      <c r="H10">
        <v>1</v>
      </c>
      <c r="I10" t="s">
        <v>760</v>
      </c>
      <c r="J10" s="326">
        <v>0.41388888888888892</v>
      </c>
      <c r="K10">
        <v>3</v>
      </c>
      <c r="L10">
        <v>3</v>
      </c>
      <c r="M10" t="s">
        <v>757</v>
      </c>
      <c r="N10" t="s">
        <v>774</v>
      </c>
      <c r="O10" s="131">
        <v>23.71</v>
      </c>
      <c r="P10" s="131">
        <v>8.56</v>
      </c>
      <c r="Q10" s="68">
        <v>0.9</v>
      </c>
      <c r="R10" s="68">
        <v>0.9</v>
      </c>
      <c r="S10" s="131">
        <v>0.9</v>
      </c>
      <c r="T10" s="68">
        <v>0.9</v>
      </c>
      <c r="U10" s="76">
        <v>1</v>
      </c>
      <c r="V10" s="68">
        <v>0.15</v>
      </c>
      <c r="W10" s="77">
        <v>0.28888888888888892</v>
      </c>
      <c r="X10" s="68">
        <v>24.35</v>
      </c>
      <c r="Y10" s="68">
        <v>2.61</v>
      </c>
      <c r="Z10" s="320">
        <v>2.3109763254870481</v>
      </c>
      <c r="AA10" s="321">
        <v>0.33500000000000002</v>
      </c>
      <c r="AB10" s="226">
        <v>21.3</v>
      </c>
      <c r="AC10" s="216">
        <v>34.200000000000003</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311</v>
      </c>
      <c r="C11" t="s">
        <v>764</v>
      </c>
      <c r="E11" s="167">
        <v>43326</v>
      </c>
      <c r="F11" t="s">
        <v>792</v>
      </c>
      <c r="G11" t="s">
        <v>775</v>
      </c>
      <c r="H11">
        <v>1</v>
      </c>
      <c r="I11" t="s">
        <v>760</v>
      </c>
      <c r="J11" s="326">
        <v>0.41388888888888892</v>
      </c>
      <c r="K11">
        <v>3</v>
      </c>
      <c r="L11">
        <v>3</v>
      </c>
      <c r="M11" t="s">
        <v>757</v>
      </c>
      <c r="N11" t="s">
        <v>774</v>
      </c>
      <c r="O11" s="131">
        <v>23.71</v>
      </c>
      <c r="P11" s="131">
        <v>8.56</v>
      </c>
      <c r="Q11" s="68">
        <v>0.9</v>
      </c>
      <c r="R11" s="68">
        <v>0.9</v>
      </c>
      <c r="S11" s="131">
        <v>0.9</v>
      </c>
      <c r="T11" s="68">
        <v>0.9</v>
      </c>
      <c r="U11" s="76">
        <v>1</v>
      </c>
      <c r="V11" s="68">
        <v>0.45</v>
      </c>
      <c r="W11" s="77">
        <v>0.2902777777777778</v>
      </c>
      <c r="X11" s="68">
        <v>24.94</v>
      </c>
      <c r="Y11" s="68">
        <v>4.37</v>
      </c>
      <c r="Z11" s="320">
        <v>3.72019506303146</v>
      </c>
      <c r="AA11" s="321">
        <v>0.624</v>
      </c>
      <c r="AB11" s="226">
        <v>28.3</v>
      </c>
      <c r="AC11" s="216">
        <v>44.2</v>
      </c>
      <c r="AD11" s="72">
        <v>0.55965954157521181</v>
      </c>
      <c r="AE11" s="72">
        <v>1.712644207520666</v>
      </c>
      <c r="AF11" s="72">
        <v>0.40032858707557506</v>
      </c>
      <c r="AG11" s="137">
        <v>2.1129727945962413</v>
      </c>
      <c r="AH11" s="75">
        <v>22.152129246220081</v>
      </c>
      <c r="AI11" s="75">
        <v>24.265102040816323</v>
      </c>
      <c r="AJ11" s="72">
        <v>127.8666206775588</v>
      </c>
      <c r="AK11" s="72">
        <v>20.761462916752397</v>
      </c>
      <c r="AL11" s="72">
        <v>6.1588444509073295</v>
      </c>
      <c r="AM11" s="322">
        <v>42.913592162972478</v>
      </c>
      <c r="AN11" s="323">
        <v>45.026564957568716</v>
      </c>
      <c r="AO11" s="137">
        <v>8.2385316455696156</v>
      </c>
      <c r="AP11" s="137">
        <v>15.799975021097051</v>
      </c>
      <c r="AQ11" s="72">
        <v>0.34272227305174874</v>
      </c>
      <c r="AR11" s="72">
        <v>24.038506666666667</v>
      </c>
      <c r="AV11" s="69"/>
      <c r="AX11" s="322"/>
      <c r="AY11" s="322"/>
    </row>
    <row r="12" spans="1:53" x14ac:dyDescent="0.2">
      <c r="A12" t="s">
        <v>756</v>
      </c>
      <c r="B12" t="s">
        <v>311</v>
      </c>
      <c r="C12" t="s">
        <v>765</v>
      </c>
      <c r="E12" s="167">
        <v>43326</v>
      </c>
      <c r="F12" t="s">
        <v>792</v>
      </c>
      <c r="G12" t="s">
        <v>775</v>
      </c>
      <c r="H12">
        <v>1</v>
      </c>
      <c r="I12" t="s">
        <v>760</v>
      </c>
      <c r="J12" s="326">
        <v>0.41388888888888892</v>
      </c>
      <c r="K12">
        <v>3</v>
      </c>
      <c r="L12">
        <v>3</v>
      </c>
      <c r="M12" t="s">
        <v>757</v>
      </c>
      <c r="N12" t="s">
        <v>774</v>
      </c>
      <c r="O12" s="131">
        <v>23.71</v>
      </c>
      <c r="P12" s="131">
        <v>8.56</v>
      </c>
      <c r="Q12" s="68">
        <v>0.9</v>
      </c>
      <c r="R12" s="68">
        <v>0.9</v>
      </c>
      <c r="S12" s="131">
        <v>0.9</v>
      </c>
      <c r="T12" s="68">
        <v>0.9</v>
      </c>
      <c r="U12" s="76">
        <v>1</v>
      </c>
      <c r="V12" s="68">
        <v>0.45</v>
      </c>
      <c r="W12" s="77">
        <v>0.2902777777777778</v>
      </c>
      <c r="X12" s="68">
        <v>24.94</v>
      </c>
      <c r="Y12" s="68">
        <v>4.37</v>
      </c>
      <c r="Z12" s="320">
        <v>3.72019506303146</v>
      </c>
      <c r="AA12" s="321">
        <v>0.624</v>
      </c>
      <c r="AB12" s="226">
        <v>28.3</v>
      </c>
      <c r="AC12" s="216">
        <v>44.3</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311</v>
      </c>
      <c r="C13" t="s">
        <v>757</v>
      </c>
      <c r="E13" s="167">
        <v>43340</v>
      </c>
      <c r="F13" t="s">
        <v>792</v>
      </c>
      <c r="G13" t="s">
        <v>775</v>
      </c>
      <c r="H13">
        <v>0</v>
      </c>
      <c r="I13" t="s">
        <v>760</v>
      </c>
      <c r="J13" s="326">
        <v>0.38125000000000003</v>
      </c>
      <c r="K13">
        <v>5</v>
      </c>
      <c r="L13">
        <v>1</v>
      </c>
      <c r="M13" t="s">
        <v>773</v>
      </c>
      <c r="N13" t="s">
        <v>774</v>
      </c>
      <c r="O13" s="131">
        <v>22.55</v>
      </c>
      <c r="P13" s="131">
        <v>8.86</v>
      </c>
      <c r="Q13" s="68">
        <v>0.82</v>
      </c>
      <c r="R13" s="68">
        <v>0.82</v>
      </c>
      <c r="S13" s="131">
        <v>0.82</v>
      </c>
      <c r="T13" s="68">
        <v>0.82</v>
      </c>
      <c r="U13" s="76">
        <v>1</v>
      </c>
      <c r="V13" s="68">
        <v>0.15</v>
      </c>
      <c r="W13" s="77">
        <v>0.2673611111111111</v>
      </c>
      <c r="X13" s="68">
        <v>25.36</v>
      </c>
      <c r="Y13" s="68">
        <v>6.61</v>
      </c>
      <c r="Z13" s="320">
        <v>6.2727235095364255</v>
      </c>
      <c r="AA13" s="321">
        <v>0.90700000000000003</v>
      </c>
      <c r="AB13" s="205" t="s">
        <v>763</v>
      </c>
      <c r="AC13" s="171" t="s">
        <v>763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311</v>
      </c>
      <c r="C14" t="s">
        <v>764</v>
      </c>
      <c r="E14" s="167">
        <v>43340</v>
      </c>
      <c r="F14" t="s">
        <v>792</v>
      </c>
      <c r="G14" t="s">
        <v>775</v>
      </c>
      <c r="H14">
        <v>0</v>
      </c>
      <c r="I14" t="s">
        <v>760</v>
      </c>
      <c r="J14" s="326">
        <v>0.38125000000000003</v>
      </c>
      <c r="K14">
        <v>5</v>
      </c>
      <c r="L14">
        <v>1</v>
      </c>
      <c r="M14" t="s">
        <v>773</v>
      </c>
      <c r="N14" t="s">
        <v>774</v>
      </c>
      <c r="O14" s="131">
        <v>22.55</v>
      </c>
      <c r="P14" s="131">
        <v>8.86</v>
      </c>
      <c r="Q14" s="68">
        <v>0.82</v>
      </c>
      <c r="R14" s="68">
        <v>0.82</v>
      </c>
      <c r="S14" s="131">
        <v>0.82</v>
      </c>
      <c r="T14" s="68">
        <v>0.82</v>
      </c>
      <c r="U14" s="76">
        <v>1</v>
      </c>
      <c r="V14" s="68">
        <v>0.4</v>
      </c>
      <c r="W14" s="77">
        <v>0.26805555555555555</v>
      </c>
      <c r="X14" s="68">
        <v>25.41</v>
      </c>
      <c r="Y14" s="68">
        <v>5.79</v>
      </c>
      <c r="Z14" s="320">
        <v>5.0191402613941811</v>
      </c>
      <c r="AA14" s="321">
        <v>0.81499999999999995</v>
      </c>
      <c r="AB14" s="226">
        <v>25.2</v>
      </c>
      <c r="AC14" s="216">
        <v>39.700000000000003</v>
      </c>
      <c r="AD14" s="72">
        <v>0.24583083383323334</v>
      </c>
      <c r="AE14" s="72">
        <v>1.352371255911718</v>
      </c>
      <c r="AF14" s="72">
        <v>0.17595837897042718</v>
      </c>
      <c r="AG14" s="137">
        <v>1.5283296348821451</v>
      </c>
      <c r="AH14" s="75">
        <v>28.189578528383155</v>
      </c>
      <c r="AI14" s="75">
        <v>29.717908163265299</v>
      </c>
      <c r="AJ14" s="72">
        <v>214.55523168188626</v>
      </c>
      <c r="AK14" s="72">
        <v>31.381345269540439</v>
      </c>
      <c r="AL14" s="72">
        <v>6.8370310399069867</v>
      </c>
      <c r="AM14" s="322">
        <v>59.570923797923598</v>
      </c>
      <c r="AN14" s="323">
        <v>61.099253432805739</v>
      </c>
      <c r="AO14" s="137">
        <v>20.084253164556962</v>
      </c>
      <c r="AP14" s="137">
        <v>10.720453502109702</v>
      </c>
      <c r="AQ14" s="72">
        <v>0.65198650913595124</v>
      </c>
      <c r="AR14" s="72">
        <v>30.804706666666664</v>
      </c>
      <c r="AV14" s="69"/>
      <c r="AX14" s="322"/>
      <c r="AY14" s="322"/>
    </row>
    <row r="15" spans="1:53" x14ac:dyDescent="0.2">
      <c r="A15" t="s">
        <v>756</v>
      </c>
      <c r="B15" t="s">
        <v>311</v>
      </c>
      <c r="C15" t="s">
        <v>765</v>
      </c>
      <c r="E15" s="167">
        <v>43340</v>
      </c>
      <c r="F15" t="s">
        <v>792</v>
      </c>
      <c r="G15" t="s">
        <v>775</v>
      </c>
      <c r="H15">
        <v>0</v>
      </c>
      <c r="I15" t="s">
        <v>760</v>
      </c>
      <c r="J15" s="326">
        <v>0.38125000000000003</v>
      </c>
      <c r="K15">
        <v>5</v>
      </c>
      <c r="L15">
        <v>1</v>
      </c>
      <c r="M15" t="s">
        <v>773</v>
      </c>
      <c r="N15" t="s">
        <v>774</v>
      </c>
      <c r="O15" s="131">
        <v>22.55</v>
      </c>
      <c r="P15" s="131">
        <v>8.86</v>
      </c>
      <c r="Q15" s="68">
        <v>0.82</v>
      </c>
      <c r="R15" s="68">
        <v>0.82</v>
      </c>
      <c r="S15" s="131">
        <v>0.82</v>
      </c>
      <c r="T15" s="68">
        <v>0.82</v>
      </c>
      <c r="U15" s="76">
        <v>1</v>
      </c>
      <c r="V15" s="68">
        <v>0.4</v>
      </c>
      <c r="W15" s="77">
        <v>0.26805555555555555</v>
      </c>
      <c r="X15" s="68">
        <v>25.41</v>
      </c>
      <c r="Y15" s="68">
        <v>5.79</v>
      </c>
      <c r="Z15" s="320">
        <v>4.9992602139463225</v>
      </c>
      <c r="AA15" s="321">
        <v>0.81499999999999995</v>
      </c>
      <c r="AB15" s="226">
        <v>25.9</v>
      </c>
      <c r="AC15" s="216">
        <v>40.6</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311</v>
      </c>
      <c r="B22" s="102">
        <v>2018</v>
      </c>
      <c r="C22" s="103">
        <v>7</v>
      </c>
      <c r="D22" s="102">
        <v>16</v>
      </c>
      <c r="E22" s="82"/>
      <c r="F22" s="131">
        <v>0.55000000000000004</v>
      </c>
      <c r="G22" s="131">
        <v>8.5299999999999994</v>
      </c>
      <c r="H22" s="82"/>
      <c r="I22" s="131">
        <v>24</v>
      </c>
      <c r="J22" s="226">
        <v>26.2</v>
      </c>
      <c r="K22" s="82"/>
      <c r="L22" s="82"/>
      <c r="M22" s="108"/>
      <c r="N22" s="131" t="s">
        <v>763</v>
      </c>
      <c r="O22" s="82"/>
      <c r="P22" s="82"/>
      <c r="Q22" s="82"/>
      <c r="R22" s="140"/>
      <c r="S22" s="131" t="s">
        <v>763</v>
      </c>
      <c r="T22" s="131" t="s">
        <v>763</v>
      </c>
      <c r="U22" s="131" t="s">
        <v>763</v>
      </c>
      <c r="V22" s="85"/>
      <c r="W22" s="85"/>
      <c r="X22" s="85"/>
      <c r="Y22" s="102">
        <f>IF(C22&lt;6," ",IF(C22&lt;=9,I22, IF(C22&gt;=10," ")))</f>
        <v>24</v>
      </c>
      <c r="Z22" s="102">
        <f>IF(Y22=" ", " ", IF(Y22&gt;0, Y22+273.15))</f>
        <v>297.14999999999998</v>
      </c>
      <c r="AA22" s="102">
        <f>IF(C22&lt;6," ",IF(C22&lt;=9,J22, IF(C22&gt;=10," ")))</f>
        <v>26.2</v>
      </c>
      <c r="AB22" s="102">
        <f>IF(C22&lt;6," ",IF(C22&lt;=9,G22, IF(C22&gt;=10," ")))</f>
        <v>8.5299999999999994</v>
      </c>
      <c r="AC22" s="104">
        <f>IF(Y22=" "," ",IF(Y22&gt;0,EXP(-173.4292+249.6339*100/Z22+143.3483*LN(+Z22/100)-21.8492*Z22/100+AA22*(-0.033096+0.014259*Z22/100-0.0017*(Z22/100)^2))*1.4276))</f>
        <v>7.2202278664605606</v>
      </c>
      <c r="AD22" s="102">
        <f>IF(Y22=" "," ",IF(Y22&gt;0,AB22/AC22))</f>
        <v>1.1814031575961195</v>
      </c>
      <c r="AE22" s="105">
        <f>IF(C22&lt;6," ",IF(C22&lt;=9,F22, IF(C22&gt;=10," ")))</f>
        <v>0.55000000000000004</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311</v>
      </c>
      <c r="B23" s="102">
        <v>2018</v>
      </c>
      <c r="C23" s="103">
        <v>7</v>
      </c>
      <c r="D23" s="102">
        <v>16</v>
      </c>
      <c r="E23" s="82"/>
      <c r="F23" s="131">
        <v>0.55000000000000004</v>
      </c>
      <c r="G23" s="131">
        <v>8.5299999999999994</v>
      </c>
      <c r="H23" s="82"/>
      <c r="I23" s="131">
        <v>24</v>
      </c>
      <c r="J23" s="226">
        <v>29.2</v>
      </c>
      <c r="K23" s="82"/>
      <c r="L23" s="82"/>
      <c r="M23" s="108"/>
      <c r="N23" s="137">
        <v>0.70767043126122298</v>
      </c>
      <c r="O23" s="82"/>
      <c r="P23" s="82"/>
      <c r="Q23" s="82"/>
      <c r="R23" s="140"/>
      <c r="S23" s="323">
        <v>40.711504962195008</v>
      </c>
      <c r="T23" s="137">
        <v>9.4620759493670885</v>
      </c>
      <c r="U23" s="137">
        <v>5.7696307172995818</v>
      </c>
      <c r="V23" s="85"/>
      <c r="W23" s="85"/>
      <c r="X23" s="85"/>
      <c r="Y23" s="102">
        <f t="shared" ref="Y23:Y33" si="0">IF(C23&lt;6," ",IF(C23&lt;=9,I23, IF(C23&gt;=10," ")))</f>
        <v>24</v>
      </c>
      <c r="Z23" s="102">
        <f t="shared" ref="Z23:Z33" si="1">IF(Y23=" ", " ", IF(Y23&gt;0, Y23+273.15))</f>
        <v>297.14999999999998</v>
      </c>
      <c r="AA23" s="102">
        <f t="shared" ref="AA23:AA33" si="2">IF(C23&lt;6," ",IF(C23&lt;=9,J23, IF(C23&gt;=10," ")))</f>
        <v>29.2</v>
      </c>
      <c r="AB23" s="102">
        <f t="shared" ref="AB23:AB33" si="3">IF(C23&lt;6," ",IF(C23&lt;=9,G23, IF(C23&gt;=10," ")))</f>
        <v>8.5299999999999994</v>
      </c>
      <c r="AC23" s="104">
        <f t="shared" ref="AC23:AC33" si="4">IF(Y23=" "," ",IF(Y23&gt;0,EXP(-173.4292+249.6339*100/Z23+143.3483*LN(+Z23/100)-21.8492*Z23/100+AA23*(-0.033096+0.014259*Z23/100-0.0017*(Z23/100)^2))*1.4276))</f>
        <v>7.0970437626532394</v>
      </c>
      <c r="AD23" s="102">
        <f t="shared" ref="AD23:AD33" si="5">IF(Y23=" "," ",IF(Y23&gt;0,AB23/AC23))</f>
        <v>1.2019088912608096</v>
      </c>
      <c r="AE23" s="105">
        <f t="shared" ref="AE23:AE33" si="6">IF(C23&lt;6," ",IF(C23&lt;=9,F23, IF(C23&gt;=10," ")))</f>
        <v>0.55000000000000004</v>
      </c>
      <c r="AF23" s="102">
        <f t="shared" ref="AF23:AF33" si="7">IF(Y23=" "," ",N23)</f>
        <v>0.70767043126122298</v>
      </c>
      <c r="AG23" s="105">
        <f t="shared" ref="AG23:AG33" si="8">IF(C23&lt;6," ",IF(C23&lt;=9,T23, IF(C23&gt;=10," ")))</f>
        <v>9.4620759493670885</v>
      </c>
      <c r="AH23" s="105">
        <f t="shared" ref="AH23:AH33" si="9">IF(C23&lt;6," ",IF(C23&lt;=9,U23, IF(C23&gt;=10," ")))</f>
        <v>5.7696307172995818</v>
      </c>
      <c r="AI23" s="102">
        <f t="shared" ref="AI23" si="10">IF(Y23=" ", " ", IF(Y23&gt;0, SUM(AG23:AH23)))</f>
        <v>15.231706666666671</v>
      </c>
      <c r="AJ23" s="106">
        <f t="shared" ref="AJ23:AJ33" si="11">IF(C23&lt;6," ",IF(C23&lt;=9,S23, IF(C23&gt;=10," ")))</f>
        <v>40.711504962195008</v>
      </c>
      <c r="AK23" s="107">
        <f t="shared" ref="AK23:AK33" si="12">IF(Y23=" ", " ", IF(Y23&gt;0, AJ23-AF23))</f>
        <v>40.003834530933787</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311</v>
      </c>
      <c r="B24" s="102">
        <v>2018</v>
      </c>
      <c r="C24" s="103">
        <v>7</v>
      </c>
      <c r="D24" s="102">
        <v>16</v>
      </c>
      <c r="E24" s="82"/>
      <c r="F24" s="131">
        <v>0.55000000000000004</v>
      </c>
      <c r="G24" s="131">
        <v>8.5299999999999994</v>
      </c>
      <c r="H24" s="82"/>
      <c r="I24" s="131">
        <v>24</v>
      </c>
      <c r="J24" s="226">
        <v>28.8</v>
      </c>
      <c r="K24" s="82"/>
      <c r="L24" s="82"/>
      <c r="M24" s="108"/>
      <c r="N24" s="131" t="s">
        <v>763</v>
      </c>
      <c r="O24" s="82"/>
      <c r="P24" s="82"/>
      <c r="Q24" s="82"/>
      <c r="R24" s="140"/>
      <c r="S24" s="131" t="s">
        <v>763</v>
      </c>
      <c r="T24" s="131" t="s">
        <v>763</v>
      </c>
      <c r="U24" s="131" t="s">
        <v>763</v>
      </c>
      <c r="V24" s="85"/>
      <c r="W24" s="85"/>
      <c r="X24" s="85"/>
      <c r="Y24" s="102">
        <f t="shared" si="0"/>
        <v>24</v>
      </c>
      <c r="Z24" s="102">
        <f t="shared" si="1"/>
        <v>297.14999999999998</v>
      </c>
      <c r="AA24" s="102">
        <f t="shared" si="2"/>
        <v>28.8</v>
      </c>
      <c r="AB24" s="102">
        <f t="shared" si="3"/>
        <v>8.5299999999999994</v>
      </c>
      <c r="AC24" s="104">
        <f t="shared" si="4"/>
        <v>7.1133460918750533</v>
      </c>
      <c r="AD24" s="102">
        <f t="shared" si="5"/>
        <v>1.1991543627749344</v>
      </c>
      <c r="AE24" s="105">
        <f t="shared" si="6"/>
        <v>0.55000000000000004</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311</v>
      </c>
      <c r="B25" s="102">
        <v>2018</v>
      </c>
      <c r="C25" s="103">
        <v>7</v>
      </c>
      <c r="D25" s="102">
        <v>31</v>
      </c>
      <c r="E25" s="82"/>
      <c r="F25" s="131">
        <v>1</v>
      </c>
      <c r="G25" s="131">
        <v>8.73</v>
      </c>
      <c r="H25" s="82"/>
      <c r="I25" s="131">
        <v>21.6</v>
      </c>
      <c r="J25" s="205">
        <v>24.5</v>
      </c>
      <c r="K25" s="82"/>
      <c r="L25" s="82"/>
      <c r="M25" s="108"/>
      <c r="N25" s="131" t="s">
        <v>763</v>
      </c>
      <c r="O25" s="82"/>
      <c r="P25" s="82"/>
      <c r="Q25" s="82"/>
      <c r="R25" s="140"/>
      <c r="S25" s="131" t="s">
        <v>763</v>
      </c>
      <c r="T25" s="131" t="s">
        <v>763</v>
      </c>
      <c r="U25" s="131" t="s">
        <v>763</v>
      </c>
      <c r="V25" s="85"/>
      <c r="W25" s="85"/>
      <c r="X25" s="85"/>
      <c r="Y25" s="102">
        <f t="shared" si="0"/>
        <v>21.6</v>
      </c>
      <c r="Z25" s="102">
        <f t="shared" si="1"/>
        <v>294.75</v>
      </c>
      <c r="AA25" s="102">
        <f t="shared" si="2"/>
        <v>24.5</v>
      </c>
      <c r="AB25" s="102">
        <f t="shared" si="3"/>
        <v>8.73</v>
      </c>
      <c r="AC25" s="104">
        <f t="shared" si="4"/>
        <v>7.6149287302547854</v>
      </c>
      <c r="AD25" s="102">
        <f t="shared" si="5"/>
        <v>1.1464322660453719</v>
      </c>
      <c r="AE25" s="105">
        <f t="shared" si="6"/>
        <v>1</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311</v>
      </c>
      <c r="B26" s="102">
        <v>2018</v>
      </c>
      <c r="C26" s="103">
        <v>7</v>
      </c>
      <c r="D26" s="102">
        <v>31</v>
      </c>
      <c r="E26" s="82"/>
      <c r="F26" s="131">
        <v>1</v>
      </c>
      <c r="G26" s="131">
        <v>8.73</v>
      </c>
      <c r="H26" s="82"/>
      <c r="I26" s="131">
        <v>21.6</v>
      </c>
      <c r="J26" s="205">
        <v>24.9</v>
      </c>
      <c r="K26" s="82"/>
      <c r="L26" s="82"/>
      <c r="M26" s="108"/>
      <c r="N26" s="137">
        <v>1.5881044553044545</v>
      </c>
      <c r="O26" s="82"/>
      <c r="P26" s="82"/>
      <c r="Q26" s="82"/>
      <c r="R26" s="140"/>
      <c r="S26" s="323">
        <v>60.117597403772521</v>
      </c>
      <c r="T26" s="137">
        <v>6.4258734177215189</v>
      </c>
      <c r="U26" s="137">
        <v>11.297513248945151</v>
      </c>
      <c r="V26" s="85"/>
      <c r="W26" s="85"/>
      <c r="X26" s="85"/>
      <c r="Y26" s="102">
        <f t="shared" si="0"/>
        <v>21.6</v>
      </c>
      <c r="Z26" s="102">
        <f t="shared" si="1"/>
        <v>294.75</v>
      </c>
      <c r="AA26" s="102">
        <f t="shared" si="2"/>
        <v>24.9</v>
      </c>
      <c r="AB26" s="102">
        <f t="shared" si="3"/>
        <v>8.73</v>
      </c>
      <c r="AC26" s="104">
        <f t="shared" si="4"/>
        <v>7.5971707931623378</v>
      </c>
      <c r="AD26" s="102">
        <f t="shared" si="5"/>
        <v>1.1491119836159587</v>
      </c>
      <c r="AE26" s="105">
        <f t="shared" si="6"/>
        <v>1</v>
      </c>
      <c r="AF26" s="102">
        <f t="shared" si="7"/>
        <v>1.5881044553044545</v>
      </c>
      <c r="AG26" s="105">
        <f t="shared" si="8"/>
        <v>6.4258734177215189</v>
      </c>
      <c r="AH26" s="105">
        <f t="shared" si="9"/>
        <v>11.297513248945151</v>
      </c>
      <c r="AI26" s="102">
        <f t="shared" ref="AI26" si="13">IF(Y26=" ", " ", IF(Y26&gt;0, SUM(AG26:AH26)))</f>
        <v>17.72338666666667</v>
      </c>
      <c r="AJ26" s="106">
        <f t="shared" si="11"/>
        <v>60.117597403772521</v>
      </c>
      <c r="AK26" s="107">
        <f t="shared" si="12"/>
        <v>58.529492948468068</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311</v>
      </c>
      <c r="B27" s="102">
        <v>2018</v>
      </c>
      <c r="C27" s="103">
        <v>7</v>
      </c>
      <c r="D27" s="102">
        <v>31</v>
      </c>
      <c r="E27" s="82"/>
      <c r="F27" s="131">
        <v>1</v>
      </c>
      <c r="G27" s="131">
        <v>8.73</v>
      </c>
      <c r="H27" s="82"/>
      <c r="I27" s="131">
        <v>21.6</v>
      </c>
      <c r="J27" s="205">
        <v>24.9</v>
      </c>
      <c r="K27" s="82"/>
      <c r="L27" s="82"/>
      <c r="M27" s="108"/>
      <c r="N27" s="131" t="s">
        <v>763</v>
      </c>
      <c r="O27" s="82"/>
      <c r="P27" s="82"/>
      <c r="Q27" s="82"/>
      <c r="R27" s="140"/>
      <c r="S27" s="131" t="s">
        <v>763</v>
      </c>
      <c r="T27" s="131" t="s">
        <v>763</v>
      </c>
      <c r="U27" s="131" t="s">
        <v>763</v>
      </c>
      <c r="V27" s="85"/>
      <c r="W27" s="85"/>
      <c r="X27" s="85"/>
      <c r="Y27" s="102">
        <f t="shared" si="0"/>
        <v>21.6</v>
      </c>
      <c r="Z27" s="102">
        <f t="shared" si="1"/>
        <v>294.75</v>
      </c>
      <c r="AA27" s="102">
        <f t="shared" si="2"/>
        <v>24.9</v>
      </c>
      <c r="AB27" s="102">
        <f t="shared" si="3"/>
        <v>8.73</v>
      </c>
      <c r="AC27" s="104">
        <f t="shared" si="4"/>
        <v>7.5971707931623378</v>
      </c>
      <c r="AD27" s="102">
        <f t="shared" si="5"/>
        <v>1.1491119836159587</v>
      </c>
      <c r="AE27" s="105">
        <f t="shared" si="6"/>
        <v>1</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311</v>
      </c>
      <c r="B28" s="102">
        <v>2018</v>
      </c>
      <c r="C28" s="103">
        <v>8</v>
      </c>
      <c r="D28" s="102">
        <v>14</v>
      </c>
      <c r="E28" s="82"/>
      <c r="F28" s="131">
        <v>0.9</v>
      </c>
      <c r="G28" s="131">
        <v>8.56</v>
      </c>
      <c r="H28" s="82"/>
      <c r="I28" s="131">
        <v>23.71</v>
      </c>
      <c r="J28" s="226">
        <v>21.3</v>
      </c>
      <c r="K28" s="82"/>
      <c r="L28" s="82"/>
      <c r="M28" s="82"/>
      <c r="N28" s="131" t="s">
        <v>763</v>
      </c>
      <c r="O28" s="82"/>
      <c r="P28" s="82"/>
      <c r="Q28" s="82"/>
      <c r="R28" s="140"/>
      <c r="S28" s="131" t="s">
        <v>763</v>
      </c>
      <c r="T28" s="131" t="s">
        <v>763</v>
      </c>
      <c r="U28" s="131" t="s">
        <v>763</v>
      </c>
      <c r="V28" s="85"/>
      <c r="W28" s="85"/>
      <c r="X28" s="85"/>
      <c r="Y28" s="102">
        <f t="shared" si="0"/>
        <v>23.71</v>
      </c>
      <c r="Z28" s="102">
        <f t="shared" si="1"/>
        <v>296.85999999999996</v>
      </c>
      <c r="AA28" s="102">
        <f t="shared" si="2"/>
        <v>21.3</v>
      </c>
      <c r="AB28" s="102">
        <f t="shared" si="3"/>
        <v>8.56</v>
      </c>
      <c r="AC28" s="104">
        <f t="shared" si="4"/>
        <v>7.4648069030017821</v>
      </c>
      <c r="AD28" s="102">
        <f t="shared" si="5"/>
        <v>1.1467141898282478</v>
      </c>
      <c r="AE28" s="105">
        <f t="shared" si="6"/>
        <v>0.9</v>
      </c>
      <c r="AF28" s="102" t="str">
        <f t="shared" si="7"/>
        <v>NS</v>
      </c>
      <c r="AG28" s="105" t="str">
        <f t="shared" si="8"/>
        <v>NS</v>
      </c>
      <c r="AH28" s="105" t="str">
        <f t="shared" si="9"/>
        <v>NS</v>
      </c>
      <c r="AI28" s="102"/>
      <c r="AJ28" s="106" t="str">
        <f t="shared" si="11"/>
        <v>NS</v>
      </c>
      <c r="AK28" s="107" t="e">
        <f t="shared" si="12"/>
        <v>#VALUE!</v>
      </c>
      <c r="AL28" s="82"/>
      <c r="AM28" s="82">
        <f>AD36</f>
        <v>1.1767041306093093</v>
      </c>
      <c r="AN28" s="82">
        <f>AE36</f>
        <v>0.81750000000000023</v>
      </c>
      <c r="AO28" s="82">
        <f>AF36</f>
        <v>1.484269329011016</v>
      </c>
      <c r="AP28" s="82">
        <f>AI36</f>
        <v>21.949576666666665</v>
      </c>
      <c r="AQ28" s="113">
        <f>AK36</f>
        <v>50.254460860074481</v>
      </c>
      <c r="AR28" s="118"/>
      <c r="AS28" s="115" t="s">
        <v>497</v>
      </c>
      <c r="AT28" s="115" t="s">
        <v>497</v>
      </c>
      <c r="AU28" s="115" t="s">
        <v>497</v>
      </c>
      <c r="AV28" s="115" t="s">
        <v>497</v>
      </c>
      <c r="AW28" s="115" t="s">
        <v>497</v>
      </c>
      <c r="AX28" s="116" t="s">
        <v>498</v>
      </c>
      <c r="AY28" s="102"/>
      <c r="AZ28" s="102"/>
      <c r="BA28" s="82"/>
      <c r="BB28" s="82"/>
    </row>
    <row r="29" spans="1:54" ht="16" x14ac:dyDescent="0.2">
      <c r="A29" s="101" t="s">
        <v>311</v>
      </c>
      <c r="B29" s="102">
        <v>2018</v>
      </c>
      <c r="C29" s="103">
        <v>8</v>
      </c>
      <c r="D29" s="102">
        <v>14</v>
      </c>
      <c r="E29" s="82"/>
      <c r="F29" s="131">
        <v>0.9</v>
      </c>
      <c r="G29" s="131">
        <v>8.56</v>
      </c>
      <c r="H29" s="82"/>
      <c r="I29" s="131">
        <v>23.71</v>
      </c>
      <c r="J29" s="226">
        <v>28.3</v>
      </c>
      <c r="K29" s="82"/>
      <c r="L29" s="82"/>
      <c r="M29" s="108"/>
      <c r="N29" s="137">
        <v>2.1129727945962413</v>
      </c>
      <c r="O29" s="82"/>
      <c r="P29" s="82"/>
      <c r="Q29" s="82"/>
      <c r="R29" s="140"/>
      <c r="S29" s="323">
        <v>45.026564957568716</v>
      </c>
      <c r="T29" s="137">
        <v>8.2385316455696156</v>
      </c>
      <c r="U29" s="137">
        <v>15.799975021097051</v>
      </c>
      <c r="V29" s="85"/>
      <c r="W29" s="85"/>
      <c r="X29" s="85"/>
      <c r="Y29" s="102">
        <f t="shared" si="0"/>
        <v>23.71</v>
      </c>
      <c r="Z29" s="102">
        <f t="shared" si="1"/>
        <v>296.85999999999996</v>
      </c>
      <c r="AA29" s="102">
        <f t="shared" si="2"/>
        <v>28.3</v>
      </c>
      <c r="AB29" s="102">
        <f t="shared" si="3"/>
        <v>8.56</v>
      </c>
      <c r="AC29" s="104">
        <f t="shared" si="4"/>
        <v>7.1704087585957827</v>
      </c>
      <c r="AD29" s="102">
        <f t="shared" si="5"/>
        <v>1.1937952616353142</v>
      </c>
      <c r="AE29" s="105">
        <f t="shared" si="6"/>
        <v>0.9</v>
      </c>
      <c r="AF29" s="102">
        <f t="shared" si="7"/>
        <v>2.1129727945962413</v>
      </c>
      <c r="AG29" s="105">
        <f t="shared" si="8"/>
        <v>8.2385316455696156</v>
      </c>
      <c r="AH29" s="105">
        <f t="shared" si="9"/>
        <v>15.799975021097051</v>
      </c>
      <c r="AI29" s="102">
        <f t="shared" ref="AI29" si="14">IF(Y29=" ", " ", IF(Y29&gt;0, SUM(AG29:AH29)))</f>
        <v>24.038506666666667</v>
      </c>
      <c r="AJ29" s="106">
        <f t="shared" si="11"/>
        <v>45.026564957568716</v>
      </c>
      <c r="AK29" s="107">
        <f t="shared" si="12"/>
        <v>42.913592162972478</v>
      </c>
      <c r="AL29" s="82"/>
      <c r="AM29" s="82"/>
      <c r="AN29" s="82"/>
      <c r="AO29" s="82"/>
      <c r="AP29" s="85"/>
      <c r="AQ29" s="82"/>
      <c r="AR29" s="82"/>
      <c r="AS29" s="115">
        <f>((LN(AM28)-LN(0.4))/(LN(0.9)-LN(0.4))*100)</f>
        <v>133.05807714548092</v>
      </c>
      <c r="AT29" s="120">
        <f>((LN(AN28)-LN(0.6))/(LN(3)-LN(0.6))*100)</f>
        <v>19.219209710764645</v>
      </c>
      <c r="AU29" s="115">
        <f>((LN(AO28)-LN(10))/(LN(1)-LN(10))*100)</f>
        <v>82.848728673192511</v>
      </c>
      <c r="AV29" s="115">
        <f>((LN(AP28)-LN(10))/(LN(3)-LN(10))*100)</f>
        <v>-65.297385228286302</v>
      </c>
      <c r="AW29" s="115">
        <f>((LN(AQ28)-LN(43))/(LN(20)-LN(43))*100)</f>
        <v>-20.366525157289747</v>
      </c>
      <c r="AX29" s="82"/>
      <c r="AY29" s="82"/>
      <c r="AZ29" s="82"/>
      <c r="BA29" s="82"/>
      <c r="BB29" s="82"/>
    </row>
    <row r="30" spans="1:54" ht="16" x14ac:dyDescent="0.2">
      <c r="A30" s="101" t="s">
        <v>311</v>
      </c>
      <c r="B30" s="102">
        <v>2018</v>
      </c>
      <c r="C30" s="103">
        <v>8</v>
      </c>
      <c r="D30" s="102">
        <v>14</v>
      </c>
      <c r="E30" s="82"/>
      <c r="F30" s="131">
        <v>0.9</v>
      </c>
      <c r="G30" s="131">
        <v>8.56</v>
      </c>
      <c r="H30" s="82"/>
      <c r="I30" s="131">
        <v>23.71</v>
      </c>
      <c r="J30" s="226">
        <v>28.3</v>
      </c>
      <c r="K30" s="82"/>
      <c r="L30" s="82"/>
      <c r="M30" s="108"/>
      <c r="N30" s="131" t="s">
        <v>763</v>
      </c>
      <c r="O30" s="82"/>
      <c r="P30" s="82"/>
      <c r="Q30" s="82"/>
      <c r="R30" s="140"/>
      <c r="S30" s="131" t="s">
        <v>763</v>
      </c>
      <c r="T30" s="131" t="s">
        <v>763</v>
      </c>
      <c r="U30" s="131" t="s">
        <v>763</v>
      </c>
      <c r="V30" s="85"/>
      <c r="W30" s="85"/>
      <c r="X30" s="85"/>
      <c r="Y30" s="102">
        <f t="shared" si="0"/>
        <v>23.71</v>
      </c>
      <c r="Z30" s="102">
        <f t="shared" si="1"/>
        <v>296.85999999999996</v>
      </c>
      <c r="AA30" s="102">
        <f t="shared" si="2"/>
        <v>28.3</v>
      </c>
      <c r="AB30" s="102">
        <f t="shared" si="3"/>
        <v>8.56</v>
      </c>
      <c r="AC30" s="104">
        <f t="shared" si="4"/>
        <v>7.1704087585957827</v>
      </c>
      <c r="AD30" s="102">
        <f t="shared" si="5"/>
        <v>1.1937952616353142</v>
      </c>
      <c r="AE30" s="105">
        <f t="shared" si="6"/>
        <v>0.9</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19.219209710764645</v>
      </c>
      <c r="AU30" s="82">
        <f t="shared" si="15"/>
        <v>82.848728673192511</v>
      </c>
      <c r="AV30" s="82">
        <f t="shared" si="15"/>
        <v>0</v>
      </c>
      <c r="AW30" s="82">
        <f t="shared" si="15"/>
        <v>0</v>
      </c>
      <c r="AX30" s="129">
        <f>AVERAGE(AS30:AW30)</f>
        <v>40.41358767679143</v>
      </c>
      <c r="AY30" s="84"/>
      <c r="AZ30" s="84"/>
      <c r="BA30" s="84" t="str">
        <f>IF(AX30&gt;65, "Acceptable; Ongoing Protection is Required", "Unacceptable; Immediate Restoration is Required")</f>
        <v>Unacceptable; Immediate Restoration is Required</v>
      </c>
      <c r="BB30" s="82"/>
    </row>
    <row r="31" spans="1:54" ht="16" x14ac:dyDescent="0.2">
      <c r="A31" s="101" t="s">
        <v>311</v>
      </c>
      <c r="B31" s="102">
        <v>2018</v>
      </c>
      <c r="C31" s="103">
        <v>8</v>
      </c>
      <c r="D31" s="102">
        <v>28</v>
      </c>
      <c r="E31" s="82"/>
      <c r="F31" s="131">
        <v>0.82</v>
      </c>
      <c r="G31" s="131">
        <v>8.86</v>
      </c>
      <c r="H31" s="82"/>
      <c r="I31" s="131">
        <v>22.55</v>
      </c>
      <c r="J31" s="205" t="s">
        <v>763</v>
      </c>
      <c r="K31" s="82"/>
      <c r="L31" s="82"/>
      <c r="M31" s="108"/>
      <c r="N31" s="131" t="s">
        <v>763</v>
      </c>
      <c r="O31" s="82"/>
      <c r="P31" s="82"/>
      <c r="Q31" s="82"/>
      <c r="R31" s="140"/>
      <c r="S31" s="131" t="s">
        <v>763</v>
      </c>
      <c r="T31" s="131" t="s">
        <v>763</v>
      </c>
      <c r="U31" s="131" t="s">
        <v>763</v>
      </c>
      <c r="V31" s="85"/>
      <c r="W31" s="85"/>
      <c r="X31" s="85"/>
      <c r="Y31" s="102">
        <f t="shared" si="0"/>
        <v>22.55</v>
      </c>
      <c r="Z31" s="102">
        <f t="shared" si="1"/>
        <v>295.7</v>
      </c>
      <c r="AA31" s="102" t="str">
        <f t="shared" si="2"/>
        <v>NS</v>
      </c>
      <c r="AB31" s="102">
        <f t="shared" si="3"/>
        <v>8.86</v>
      </c>
      <c r="AC31" s="104" t="e">
        <f t="shared" si="4"/>
        <v>#VALUE!</v>
      </c>
      <c r="AD31" s="102" t="e">
        <f t="shared" si="5"/>
        <v>#VALUE!</v>
      </c>
      <c r="AE31" s="105">
        <f t="shared" si="6"/>
        <v>0.82</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40.41358767679143</v>
      </c>
      <c r="AY31" s="85"/>
      <c r="AZ31" s="85"/>
      <c r="BA31" s="82"/>
      <c r="BB31" s="82"/>
    </row>
    <row r="32" spans="1:54" ht="16" x14ac:dyDescent="0.2">
      <c r="A32" s="101" t="s">
        <v>311</v>
      </c>
      <c r="B32" s="102">
        <v>2018</v>
      </c>
      <c r="C32" s="103">
        <v>8</v>
      </c>
      <c r="D32" s="102">
        <v>28</v>
      </c>
      <c r="E32" s="82"/>
      <c r="F32" s="131">
        <v>0.82</v>
      </c>
      <c r="G32" s="131">
        <v>8.86</v>
      </c>
      <c r="H32" s="82"/>
      <c r="I32" s="131">
        <v>22.55</v>
      </c>
      <c r="J32" s="226">
        <v>25.2</v>
      </c>
      <c r="K32" s="82"/>
      <c r="L32" s="82"/>
      <c r="M32" s="108"/>
      <c r="N32" s="137">
        <v>1.5283296348821451</v>
      </c>
      <c r="O32" s="82"/>
      <c r="P32" s="82"/>
      <c r="Q32" s="82"/>
      <c r="R32" s="140"/>
      <c r="S32" s="323">
        <v>61.099253432805739</v>
      </c>
      <c r="T32" s="137">
        <v>20.084253164556962</v>
      </c>
      <c r="U32" s="137">
        <v>10.720453502109702</v>
      </c>
      <c r="V32" s="85"/>
      <c r="W32" s="85"/>
      <c r="X32" s="85"/>
      <c r="Y32" s="102">
        <f t="shared" si="0"/>
        <v>22.55</v>
      </c>
      <c r="Z32" s="102">
        <f t="shared" si="1"/>
        <v>295.7</v>
      </c>
      <c r="AA32" s="102">
        <f t="shared" si="2"/>
        <v>25.2</v>
      </c>
      <c r="AB32" s="102">
        <f t="shared" si="3"/>
        <v>8.86</v>
      </c>
      <c r="AC32" s="104">
        <f t="shared" si="4"/>
        <v>7.453254965217492</v>
      </c>
      <c r="AD32" s="102">
        <f t="shared" si="5"/>
        <v>1.1887423738148555</v>
      </c>
      <c r="AE32" s="105">
        <f t="shared" si="6"/>
        <v>0.82</v>
      </c>
      <c r="AF32" s="102">
        <f t="shared" si="7"/>
        <v>1.5283296348821451</v>
      </c>
      <c r="AG32" s="105">
        <f t="shared" si="8"/>
        <v>20.084253164556962</v>
      </c>
      <c r="AH32" s="105">
        <f t="shared" si="9"/>
        <v>10.720453502109702</v>
      </c>
      <c r="AI32" s="102">
        <f t="shared" ref="AI32" si="16">IF(Y32=" ", " ", IF(Y32&gt;0, SUM(AG32:AH32)))</f>
        <v>30.804706666666664</v>
      </c>
      <c r="AJ32" s="106">
        <f t="shared" si="11"/>
        <v>61.099253432805739</v>
      </c>
      <c r="AK32" s="107">
        <f t="shared" si="12"/>
        <v>59.570923797923591</v>
      </c>
      <c r="AL32" s="82"/>
      <c r="AM32" s="82"/>
      <c r="AN32" s="82"/>
      <c r="AO32" s="82"/>
      <c r="AP32" s="82"/>
      <c r="AQ32" s="82"/>
      <c r="AR32" s="82"/>
      <c r="AS32" s="82"/>
      <c r="AT32" s="82"/>
      <c r="AU32" s="82"/>
      <c r="AV32" s="82"/>
      <c r="AW32" s="82"/>
      <c r="AX32" s="82"/>
      <c r="AY32" s="82"/>
      <c r="AZ32" s="82"/>
      <c r="BA32" s="82"/>
      <c r="BB32" s="82"/>
    </row>
    <row r="33" spans="1:54" ht="16" x14ac:dyDescent="0.2">
      <c r="A33" s="101" t="s">
        <v>311</v>
      </c>
      <c r="B33" s="102">
        <v>2018</v>
      </c>
      <c r="C33" s="103">
        <v>8</v>
      </c>
      <c r="D33" s="102">
        <v>28</v>
      </c>
      <c r="E33" s="82"/>
      <c r="F33" s="131">
        <v>0.82</v>
      </c>
      <c r="G33" s="131">
        <v>8.86</v>
      </c>
      <c r="H33" s="82"/>
      <c r="I33" s="131">
        <v>22.55</v>
      </c>
      <c r="J33" s="226">
        <v>25.9</v>
      </c>
      <c r="K33" s="82"/>
      <c r="L33" s="82"/>
      <c r="M33" s="82"/>
      <c r="N33" s="131" t="s">
        <v>763</v>
      </c>
      <c r="O33" s="82"/>
      <c r="P33" s="82"/>
      <c r="Q33" s="82"/>
      <c r="R33" s="140"/>
      <c r="S33" s="131" t="s">
        <v>763</v>
      </c>
      <c r="T33" s="131" t="s">
        <v>763</v>
      </c>
      <c r="U33" s="131" t="s">
        <v>763</v>
      </c>
      <c r="V33" s="85"/>
      <c r="W33" s="85"/>
      <c r="X33" s="85"/>
      <c r="Y33" s="102">
        <f t="shared" si="0"/>
        <v>22.55</v>
      </c>
      <c r="Z33" s="102">
        <f t="shared" si="1"/>
        <v>295.7</v>
      </c>
      <c r="AA33" s="102">
        <f t="shared" si="2"/>
        <v>25.9</v>
      </c>
      <c r="AB33" s="102">
        <f t="shared" si="3"/>
        <v>8.86</v>
      </c>
      <c r="AC33" s="104">
        <f t="shared" si="4"/>
        <v>7.4230733448904784</v>
      </c>
      <c r="AD33" s="102">
        <f t="shared" si="5"/>
        <v>1.1935757048795159</v>
      </c>
      <c r="AE33" s="105">
        <f t="shared" si="6"/>
        <v>0.82</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1.1767041306093093</v>
      </c>
      <c r="AE36" s="84">
        <f>_xlfn.AGGREGATE(1, 6,AE22:AE35)</f>
        <v>0.81750000000000023</v>
      </c>
      <c r="AF36" s="84">
        <f>_xlfn.AGGREGATE(1, 6,AF22:AF35)</f>
        <v>1.484269329011016</v>
      </c>
      <c r="AG36" s="82"/>
      <c r="AH36" s="82"/>
      <c r="AI36" s="84">
        <f>_xlfn.AGGREGATE(1, 6,AI22:AI35)</f>
        <v>21.949576666666665</v>
      </c>
      <c r="AJ36" s="82"/>
      <c r="AK36" s="84">
        <f>_xlfn.AGGREGATE(1, 6,AK22:AK35)</f>
        <v>50.254460860074481</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0.81750000000000023</v>
      </c>
      <c r="AF37" s="126">
        <f>AVERAGE(AF22:AF33)</f>
        <v>1.484269329011016</v>
      </c>
      <c r="AG37" s="126"/>
      <c r="AH37" s="126"/>
      <c r="AI37" s="126">
        <f>AVERAGE(AI23:AI32)</f>
        <v>21.949576666666665</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311</v>
      </c>
      <c r="C43" s="68" t="s">
        <v>757</v>
      </c>
      <c r="E43" s="69">
        <v>43654</v>
      </c>
      <c r="F43" t="s">
        <v>866</v>
      </c>
      <c r="G43" t="s">
        <v>863</v>
      </c>
      <c r="H43" s="68">
        <v>1</v>
      </c>
      <c r="I43" s="68" t="s">
        <v>760</v>
      </c>
      <c r="J43" s="326">
        <v>0.52430555555555558</v>
      </c>
      <c r="K43" s="68">
        <v>3</v>
      </c>
      <c r="L43">
        <v>1</v>
      </c>
      <c r="M43" t="s">
        <v>783</v>
      </c>
      <c r="N43" t="s">
        <v>864</v>
      </c>
      <c r="O43" s="205">
        <v>19.84</v>
      </c>
      <c r="P43" s="131">
        <v>8.9</v>
      </c>
      <c r="Q43" s="68">
        <v>0.85</v>
      </c>
      <c r="R43" s="68">
        <v>0.85</v>
      </c>
      <c r="S43" s="131">
        <v>0.85</v>
      </c>
      <c r="T43" s="68">
        <v>0.85</v>
      </c>
      <c r="U43" s="70">
        <v>1</v>
      </c>
      <c r="V43" s="68">
        <v>0.15</v>
      </c>
      <c r="W43" s="77">
        <v>0.4055555555555555</v>
      </c>
      <c r="X43" s="68">
        <v>23.9</v>
      </c>
      <c r="Y43" s="68">
        <v>4.3899999999999997</v>
      </c>
      <c r="Z43" s="72">
        <v>4.3899999999999997</v>
      </c>
      <c r="AA43" s="68">
        <v>59.5</v>
      </c>
      <c r="AB43" s="226">
        <v>25.5</v>
      </c>
      <c r="AC43" s="216">
        <v>40.200000000000003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25.51</v>
      </c>
      <c r="AX43" s="72"/>
    </row>
    <row r="44" spans="1:54" x14ac:dyDescent="0.2">
      <c r="A44" t="s">
        <v>756</v>
      </c>
      <c r="B44" t="s">
        <v>311</v>
      </c>
      <c r="C44" s="68" t="s">
        <v>764</v>
      </c>
      <c r="E44" s="69">
        <v>43654</v>
      </c>
      <c r="F44" t="s">
        <v>866</v>
      </c>
      <c r="G44" t="s">
        <v>863</v>
      </c>
      <c r="H44" s="68">
        <v>1</v>
      </c>
      <c r="I44" s="68" t="s">
        <v>760</v>
      </c>
      <c r="J44" s="326">
        <v>0.52430555555555558</v>
      </c>
      <c r="K44" s="68">
        <v>3</v>
      </c>
      <c r="L44">
        <v>1</v>
      </c>
      <c r="M44" t="s">
        <v>783</v>
      </c>
      <c r="N44" t="s">
        <v>864</v>
      </c>
      <c r="O44" s="205">
        <v>19.84</v>
      </c>
      <c r="P44" s="131">
        <v>8.9</v>
      </c>
      <c r="Q44" s="68">
        <v>0.85</v>
      </c>
      <c r="R44" s="68">
        <v>0.85</v>
      </c>
      <c r="S44" s="131">
        <v>0.85</v>
      </c>
      <c r="T44" s="68">
        <v>0.85</v>
      </c>
      <c r="U44" s="70">
        <v>1</v>
      </c>
      <c r="V44" s="68">
        <v>0.42</v>
      </c>
      <c r="W44" s="77">
        <v>0.4069444444444445</v>
      </c>
      <c r="X44" s="68">
        <v>24.5</v>
      </c>
      <c r="Y44" s="68">
        <v>4.8899999999999997</v>
      </c>
      <c r="Z44" s="72">
        <v>4.8899999999999997</v>
      </c>
      <c r="AA44" s="68">
        <v>68.2</v>
      </c>
      <c r="AB44" s="226">
        <v>26.8</v>
      </c>
      <c r="AC44" s="216">
        <v>42</v>
      </c>
      <c r="AD44" s="72">
        <v>0.23132530120481926</v>
      </c>
      <c r="AE44" s="72">
        <v>0.40124410787419817</v>
      </c>
      <c r="AF44" s="72">
        <v>8.0047058823529416E-2</v>
      </c>
      <c r="AG44" s="137">
        <v>0.48129116669772759</v>
      </c>
      <c r="AH44" s="75">
        <v>20.80571997818576</v>
      </c>
      <c r="AI44" s="75">
        <v>21.287011144883486</v>
      </c>
      <c r="AJ44" s="72">
        <v>110.78623010053697</v>
      </c>
      <c r="AK44" s="72">
        <v>12.707215625345938</v>
      </c>
      <c r="AL44" s="72">
        <v>8.7183717792245261</v>
      </c>
      <c r="AM44" s="72">
        <v>33.512935603531702</v>
      </c>
      <c r="AN44" s="137">
        <v>33.994226770229425</v>
      </c>
      <c r="AO44" s="137">
        <v>4.3526220833333324</v>
      </c>
      <c r="AP44" s="137">
        <v>0.31165333333333328</v>
      </c>
      <c r="AQ44" s="70">
        <v>0.93318290506179913</v>
      </c>
      <c r="AR44" s="72">
        <v>4.6642754166666656</v>
      </c>
      <c r="AS44" s="68"/>
      <c r="AT44" s="68">
        <v>26.02</v>
      </c>
      <c r="AX44" s="72"/>
    </row>
    <row r="45" spans="1:54" x14ac:dyDescent="0.2">
      <c r="A45" t="s">
        <v>756</v>
      </c>
      <c r="B45" t="s">
        <v>311</v>
      </c>
      <c r="C45" s="68" t="s">
        <v>765</v>
      </c>
      <c r="E45" s="69">
        <v>43654</v>
      </c>
      <c r="F45" t="s">
        <v>866</v>
      </c>
      <c r="G45" t="s">
        <v>863</v>
      </c>
      <c r="H45" s="68">
        <v>1</v>
      </c>
      <c r="I45" s="68" t="s">
        <v>760</v>
      </c>
      <c r="J45" s="326">
        <v>0.52430555555555558</v>
      </c>
      <c r="K45" s="68">
        <v>3</v>
      </c>
      <c r="L45">
        <v>1</v>
      </c>
      <c r="M45" t="s">
        <v>783</v>
      </c>
      <c r="N45" t="s">
        <v>864</v>
      </c>
      <c r="O45" s="205">
        <v>19.84</v>
      </c>
      <c r="P45" s="131">
        <v>8.9</v>
      </c>
      <c r="Q45" s="68">
        <v>0.85</v>
      </c>
      <c r="R45" s="68">
        <v>0.85</v>
      </c>
      <c r="S45" s="131">
        <v>0.85</v>
      </c>
      <c r="T45" s="68">
        <v>0.85</v>
      </c>
      <c r="U45" s="70">
        <v>1</v>
      </c>
      <c r="V45" s="68">
        <v>0.55000000000000004</v>
      </c>
      <c r="W45" s="77">
        <v>0.40972222222222227</v>
      </c>
      <c r="X45" s="68">
        <v>25.47</v>
      </c>
      <c r="Y45" s="68">
        <v>5.83</v>
      </c>
      <c r="Z45" s="72">
        <v>5.83</v>
      </c>
      <c r="AA45" s="68">
        <v>83.1</v>
      </c>
      <c r="AB45" s="226">
        <v>27.4</v>
      </c>
      <c r="AC45" s="216">
        <v>43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27.25</v>
      </c>
      <c r="AX45" s="72"/>
    </row>
    <row r="46" spans="1:54" x14ac:dyDescent="0.2">
      <c r="A46" t="s">
        <v>756</v>
      </c>
      <c r="B46" t="s">
        <v>311</v>
      </c>
      <c r="C46" s="68" t="s">
        <v>757</v>
      </c>
      <c r="E46" s="69">
        <v>43665</v>
      </c>
      <c r="F46" t="s">
        <v>866</v>
      </c>
      <c r="G46" t="s">
        <v>775</v>
      </c>
      <c r="H46" s="68">
        <v>0</v>
      </c>
      <c r="I46" s="68" t="s">
        <v>760</v>
      </c>
      <c r="J46" s="326">
        <v>0.38541666666666669</v>
      </c>
      <c r="K46" s="217" t="s">
        <v>914</v>
      </c>
      <c r="L46">
        <v>3</v>
      </c>
      <c r="M46" t="s">
        <v>872</v>
      </c>
      <c r="N46" t="s">
        <v>889</v>
      </c>
      <c r="O46" s="205">
        <v>20.13</v>
      </c>
      <c r="P46" s="131">
        <v>9.1</v>
      </c>
      <c r="Q46" s="68">
        <v>0.55000000000000004</v>
      </c>
      <c r="R46" s="68">
        <v>0.55000000000000004</v>
      </c>
      <c r="S46" s="131">
        <v>0.55000000000000004</v>
      </c>
      <c r="T46" s="68">
        <v>0.55000000000000004</v>
      </c>
      <c r="U46" s="70">
        <v>1</v>
      </c>
      <c r="V46" s="68">
        <v>15</v>
      </c>
      <c r="W46" s="77">
        <v>0.32708333333333334</v>
      </c>
      <c r="X46" s="68">
        <v>25.35</v>
      </c>
      <c r="Y46" s="68">
        <v>3.9</v>
      </c>
      <c r="Z46" s="72">
        <v>3.9</v>
      </c>
      <c r="AA46" s="68">
        <v>53.4</v>
      </c>
      <c r="AB46" s="226">
        <v>27.9</v>
      </c>
      <c r="AC46" s="216">
        <v>43.6</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v>27.62</v>
      </c>
      <c r="AX46" s="72"/>
    </row>
    <row r="47" spans="1:54" x14ac:dyDescent="0.2">
      <c r="A47" t="s">
        <v>756</v>
      </c>
      <c r="B47" t="s">
        <v>311</v>
      </c>
      <c r="C47" s="68" t="s">
        <v>764</v>
      </c>
      <c r="E47" s="69">
        <v>43665</v>
      </c>
      <c r="F47" t="s">
        <v>866</v>
      </c>
      <c r="G47" t="s">
        <v>775</v>
      </c>
      <c r="H47" s="68">
        <v>0</v>
      </c>
      <c r="I47" s="68" t="s">
        <v>760</v>
      </c>
      <c r="J47" s="326">
        <v>0.38541666666666669</v>
      </c>
      <c r="K47" s="217" t="s">
        <v>914</v>
      </c>
      <c r="L47">
        <v>3</v>
      </c>
      <c r="M47" t="s">
        <v>872</v>
      </c>
      <c r="N47" t="s">
        <v>889</v>
      </c>
      <c r="O47" s="205">
        <v>20.13</v>
      </c>
      <c r="P47" s="131">
        <v>9.1</v>
      </c>
      <c r="Q47" s="68">
        <v>0.55000000000000004</v>
      </c>
      <c r="R47" s="68">
        <v>0.55000000000000004</v>
      </c>
      <c r="S47" s="131">
        <v>0.55000000000000004</v>
      </c>
      <c r="T47" s="68">
        <v>0.55000000000000004</v>
      </c>
      <c r="U47" s="70">
        <v>1</v>
      </c>
      <c r="V47" s="68">
        <v>0.27500000000000002</v>
      </c>
      <c r="W47" s="77">
        <v>0.32847222222222222</v>
      </c>
      <c r="X47" s="68">
        <v>24.99</v>
      </c>
      <c r="Y47" s="68">
        <v>3.05</v>
      </c>
      <c r="Z47" s="72">
        <v>3.05</v>
      </c>
      <c r="AA47" s="68">
        <v>42.5</v>
      </c>
      <c r="AB47" s="226">
        <v>27.4</v>
      </c>
      <c r="AC47" s="216">
        <v>42.8</v>
      </c>
      <c r="AD47" s="72">
        <v>1.3217417403617209</v>
      </c>
      <c r="AE47" s="72">
        <v>1.3076404653802496</v>
      </c>
      <c r="AF47" s="72">
        <v>0.1129392772879672</v>
      </c>
      <c r="AG47" s="137">
        <v>1.4205797426682167</v>
      </c>
      <c r="AH47" s="75">
        <v>26.931741086852973</v>
      </c>
      <c r="AI47" s="75">
        <v>28.35232082952119</v>
      </c>
      <c r="AJ47" s="72">
        <v>124.61811717874194</v>
      </c>
      <c r="AK47" s="72">
        <v>22.049567023993013</v>
      </c>
      <c r="AL47" s="72">
        <v>5.6517262694156303</v>
      </c>
      <c r="AM47" s="72">
        <v>48.981308110845987</v>
      </c>
      <c r="AN47" s="137">
        <v>50.401887853514204</v>
      </c>
      <c r="AO47" s="137">
        <v>8.1175954166666653</v>
      </c>
      <c r="AP47" s="137">
        <v>2.5000000000000001E-2</v>
      </c>
      <c r="AQ47" s="70">
        <v>0.99692972587722717</v>
      </c>
      <c r="AR47" s="72">
        <v>8.1425954166666656</v>
      </c>
      <c r="AS47" s="68"/>
      <c r="AT47" s="68">
        <v>24.96</v>
      </c>
      <c r="AX47" s="72"/>
    </row>
    <row r="48" spans="1:54" x14ac:dyDescent="0.2">
      <c r="A48" t="s">
        <v>756</v>
      </c>
      <c r="B48" t="s">
        <v>311</v>
      </c>
      <c r="C48" s="68" t="s">
        <v>765</v>
      </c>
      <c r="E48" s="69">
        <v>43665</v>
      </c>
      <c r="F48" t="s">
        <v>866</v>
      </c>
      <c r="G48" t="s">
        <v>775</v>
      </c>
      <c r="H48" s="68">
        <v>0</v>
      </c>
      <c r="I48" s="68" t="s">
        <v>760</v>
      </c>
      <c r="J48" s="326">
        <v>0.38541666666666669</v>
      </c>
      <c r="K48" s="217" t="s">
        <v>914</v>
      </c>
      <c r="L48">
        <v>3</v>
      </c>
      <c r="M48" t="s">
        <v>872</v>
      </c>
      <c r="N48" t="s">
        <v>889</v>
      </c>
      <c r="O48" s="205">
        <v>20.13</v>
      </c>
      <c r="P48" s="131">
        <v>9.1</v>
      </c>
      <c r="Q48" s="68">
        <v>0.55000000000000004</v>
      </c>
      <c r="R48" s="68">
        <v>0.55000000000000004</v>
      </c>
      <c r="S48" s="131">
        <v>0.55000000000000004</v>
      </c>
      <c r="T48" s="68">
        <v>0.55000000000000004</v>
      </c>
      <c r="U48" s="70">
        <v>1</v>
      </c>
      <c r="V48" s="68" t="s">
        <v>761</v>
      </c>
      <c r="W48" s="68" t="s">
        <v>761</v>
      </c>
      <c r="X48" s="68" t="s">
        <v>761</v>
      </c>
      <c r="Y48" s="68" t="s">
        <v>761</v>
      </c>
      <c r="Z48" s="72" t="s">
        <v>761</v>
      </c>
      <c r="AA48" s="68" t="s">
        <v>761</v>
      </c>
      <c r="AB48" s="226">
        <v>27.3</v>
      </c>
      <c r="AC48" s="216">
        <v>42.8</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73.709999999999994</v>
      </c>
      <c r="AV48" s="322">
        <v>2.3587199999999999</v>
      </c>
      <c r="AX48" s="72"/>
      <c r="AY48" s="322"/>
    </row>
    <row r="49" spans="1:54" x14ac:dyDescent="0.2">
      <c r="A49" t="s">
        <v>756</v>
      </c>
      <c r="B49" t="s">
        <v>311</v>
      </c>
      <c r="C49" s="68" t="s">
        <v>757</v>
      </c>
      <c r="E49" s="69">
        <v>43682</v>
      </c>
      <c r="F49" t="s">
        <v>866</v>
      </c>
      <c r="G49" t="s">
        <v>940</v>
      </c>
      <c r="H49" s="68">
        <v>1</v>
      </c>
      <c r="I49" s="68" t="s">
        <v>760</v>
      </c>
      <c r="J49" s="326">
        <v>0.46527777777777773</v>
      </c>
      <c r="K49" s="68">
        <v>2</v>
      </c>
      <c r="L49">
        <v>1</v>
      </c>
      <c r="M49" t="s">
        <v>760</v>
      </c>
      <c r="N49" t="s">
        <v>774</v>
      </c>
      <c r="O49" s="205">
        <v>19.02</v>
      </c>
      <c r="P49" s="131">
        <v>9.25</v>
      </c>
      <c r="Q49" s="68">
        <v>0.64</v>
      </c>
      <c r="R49" s="68" t="s">
        <v>761</v>
      </c>
      <c r="S49" s="131">
        <v>0.64</v>
      </c>
      <c r="T49" s="68">
        <v>0.64</v>
      </c>
      <c r="U49" s="70">
        <v>1</v>
      </c>
      <c r="V49" s="68">
        <v>0.15</v>
      </c>
      <c r="W49" s="77">
        <v>0.36805555555555558</v>
      </c>
      <c r="X49" s="68">
        <v>25.05</v>
      </c>
      <c r="Y49" s="68">
        <v>3.59</v>
      </c>
      <c r="Z49" s="72">
        <v>3.59</v>
      </c>
      <c r="AA49" s="68">
        <v>49.8</v>
      </c>
      <c r="AB49" s="226">
        <v>26.8</v>
      </c>
      <c r="AC49" s="216">
        <v>42</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v>26.85</v>
      </c>
      <c r="AX49" s="72"/>
    </row>
    <row r="50" spans="1:54" x14ac:dyDescent="0.2">
      <c r="A50" t="s">
        <v>756</v>
      </c>
      <c r="B50" t="s">
        <v>311</v>
      </c>
      <c r="C50" s="68" t="s">
        <v>764</v>
      </c>
      <c r="E50" s="69">
        <v>43682</v>
      </c>
      <c r="F50" t="s">
        <v>866</v>
      </c>
      <c r="G50" t="s">
        <v>940</v>
      </c>
      <c r="H50" s="68">
        <v>1</v>
      </c>
      <c r="I50" s="68" t="s">
        <v>760</v>
      </c>
      <c r="J50" s="326">
        <v>0.46527777777777773</v>
      </c>
      <c r="K50" s="68">
        <v>2</v>
      </c>
      <c r="L50">
        <v>1</v>
      </c>
      <c r="M50" t="s">
        <v>760</v>
      </c>
      <c r="N50" t="s">
        <v>774</v>
      </c>
      <c r="O50" s="205">
        <v>19.02</v>
      </c>
      <c r="P50" s="131">
        <v>9.25</v>
      </c>
      <c r="Q50" s="68">
        <v>0.64</v>
      </c>
      <c r="R50" s="68" t="s">
        <v>761</v>
      </c>
      <c r="S50" s="131">
        <v>0.64</v>
      </c>
      <c r="T50" s="68">
        <v>0.64</v>
      </c>
      <c r="U50" s="70">
        <v>1</v>
      </c>
      <c r="V50" s="68">
        <v>0.32</v>
      </c>
      <c r="W50" s="77">
        <v>0.37291666666666662</v>
      </c>
      <c r="X50" s="68">
        <v>25.14</v>
      </c>
      <c r="Y50" s="68">
        <v>3.14</v>
      </c>
      <c r="Z50" s="72">
        <v>3.14</v>
      </c>
      <c r="AA50" s="68">
        <v>44.3</v>
      </c>
      <c r="AB50" s="226">
        <v>27.7</v>
      </c>
      <c r="AC50" s="216">
        <v>43.3</v>
      </c>
      <c r="AD50" s="72">
        <v>0.6540098284038578</v>
      </c>
      <c r="AE50" s="72">
        <v>0.36482802621657662</v>
      </c>
      <c r="AF50" s="72">
        <v>0.13815789473684212</v>
      </c>
      <c r="AG50" s="137">
        <v>0.50298592095341876</v>
      </c>
      <c r="AH50" s="75">
        <v>21.811807858627379</v>
      </c>
      <c r="AI50" s="75">
        <v>22.314793779580796</v>
      </c>
      <c r="AJ50" s="72">
        <v>152.35663669008773</v>
      </c>
      <c r="AK50" s="72">
        <v>21.688039994817469</v>
      </c>
      <c r="AL50" s="72">
        <v>7.0249149635695325</v>
      </c>
      <c r="AM50" s="72">
        <v>43.499847853444848</v>
      </c>
      <c r="AN50" s="137">
        <v>44.002833774398269</v>
      </c>
      <c r="AO50" s="137">
        <v>8.7258220833333322</v>
      </c>
      <c r="AP50" s="137">
        <v>0.41721333333333332</v>
      </c>
      <c r="AQ50" s="70">
        <v>0.9543681814277124</v>
      </c>
      <c r="AR50" s="72">
        <v>9.143035416666665</v>
      </c>
      <c r="AS50" s="68"/>
      <c r="AT50" s="68">
        <v>27.16</v>
      </c>
      <c r="AX50" s="72"/>
    </row>
    <row r="51" spans="1:54" x14ac:dyDescent="0.2">
      <c r="A51" t="s">
        <v>756</v>
      </c>
      <c r="B51" t="s">
        <v>311</v>
      </c>
      <c r="C51" s="68" t="s">
        <v>765</v>
      </c>
      <c r="E51" s="69">
        <v>43682</v>
      </c>
      <c r="F51" t="s">
        <v>866</v>
      </c>
      <c r="G51" t="s">
        <v>940</v>
      </c>
      <c r="H51" s="68">
        <v>1</v>
      </c>
      <c r="I51" s="68" t="s">
        <v>760</v>
      </c>
      <c r="J51" s="326">
        <v>0.46527777777777773</v>
      </c>
      <c r="K51" s="68">
        <v>2</v>
      </c>
      <c r="L51">
        <v>1</v>
      </c>
      <c r="M51" t="s">
        <v>760</v>
      </c>
      <c r="N51" t="s">
        <v>774</v>
      </c>
      <c r="O51" s="205">
        <v>19.02</v>
      </c>
      <c r="P51" s="131">
        <v>9.25</v>
      </c>
      <c r="Q51" s="68">
        <v>0.64</v>
      </c>
      <c r="R51" s="68" t="s">
        <v>761</v>
      </c>
      <c r="S51" s="131">
        <v>0.64</v>
      </c>
      <c r="T51" s="68">
        <v>0.64</v>
      </c>
      <c r="U51" s="70">
        <v>1</v>
      </c>
      <c r="V51" s="68">
        <v>0.32</v>
      </c>
      <c r="W51" s="68" t="s">
        <v>761</v>
      </c>
      <c r="X51" s="68">
        <v>25.14</v>
      </c>
      <c r="Y51" s="68" t="s">
        <v>761</v>
      </c>
      <c r="Z51" s="72" t="s">
        <v>761</v>
      </c>
      <c r="AA51" s="68" t="s">
        <v>761</v>
      </c>
      <c r="AB51" s="226">
        <v>28.1</v>
      </c>
      <c r="AC51" s="216">
        <v>43.9</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311</v>
      </c>
      <c r="C52" s="68" t="s">
        <v>757</v>
      </c>
      <c r="E52" s="69">
        <v>43696</v>
      </c>
      <c r="F52" t="s">
        <v>761</v>
      </c>
      <c r="G52" t="s">
        <v>925</v>
      </c>
      <c r="H52" s="68">
        <v>1</v>
      </c>
      <c r="I52" s="68" t="s">
        <v>760</v>
      </c>
      <c r="J52" s="326">
        <v>0.38541666666666669</v>
      </c>
      <c r="K52" s="68">
        <v>3</v>
      </c>
      <c r="L52">
        <v>1</v>
      </c>
      <c r="M52" t="s">
        <v>773</v>
      </c>
      <c r="N52" t="s">
        <v>968</v>
      </c>
      <c r="O52" s="205">
        <v>24.89</v>
      </c>
      <c r="P52" s="131">
        <v>99.9</v>
      </c>
      <c r="Q52" s="68" t="s">
        <v>761</v>
      </c>
      <c r="R52" s="68" t="s">
        <v>761</v>
      </c>
      <c r="S52" s="131">
        <v>0.8</v>
      </c>
      <c r="T52" s="68">
        <v>0.8</v>
      </c>
      <c r="U52" s="70">
        <v>1</v>
      </c>
      <c r="V52" s="68">
        <v>0.15</v>
      </c>
      <c r="W52" s="77">
        <v>0.33124999999999999</v>
      </c>
      <c r="X52" s="68">
        <v>25.77</v>
      </c>
      <c r="Y52" s="68">
        <v>4.28</v>
      </c>
      <c r="Z52" s="72">
        <v>4.28</v>
      </c>
      <c r="AA52" s="68">
        <v>60.1</v>
      </c>
      <c r="AB52" s="226">
        <v>24.3</v>
      </c>
      <c r="AC52" s="216">
        <v>38</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24.22</v>
      </c>
      <c r="AX52" s="72"/>
    </row>
    <row r="53" spans="1:54" x14ac:dyDescent="0.2">
      <c r="A53" t="s">
        <v>756</v>
      </c>
      <c r="B53" t="s">
        <v>311</v>
      </c>
      <c r="C53" s="68" t="s">
        <v>764</v>
      </c>
      <c r="E53" s="69">
        <v>43696</v>
      </c>
      <c r="F53" t="s">
        <v>761</v>
      </c>
      <c r="G53" t="s">
        <v>925</v>
      </c>
      <c r="H53" s="68">
        <v>1</v>
      </c>
      <c r="I53" s="68" t="s">
        <v>760</v>
      </c>
      <c r="J53" s="326">
        <v>0.38541666666666669</v>
      </c>
      <c r="K53" s="68">
        <v>3</v>
      </c>
      <c r="L53">
        <v>1</v>
      </c>
      <c r="M53" t="s">
        <v>773</v>
      </c>
      <c r="N53" t="s">
        <v>968</v>
      </c>
      <c r="O53" s="205">
        <v>24.89</v>
      </c>
      <c r="P53" s="131">
        <v>99.9</v>
      </c>
      <c r="Q53" s="68" t="s">
        <v>761</v>
      </c>
      <c r="R53" s="68" t="s">
        <v>761</v>
      </c>
      <c r="S53" s="131">
        <v>0.8</v>
      </c>
      <c r="T53" s="68">
        <v>0.8</v>
      </c>
      <c r="U53" s="70">
        <v>1</v>
      </c>
      <c r="V53" s="68">
        <v>0.4</v>
      </c>
      <c r="W53" s="77">
        <v>0.33333333333333331</v>
      </c>
      <c r="X53" s="68">
        <v>25.77</v>
      </c>
      <c r="Y53" s="68">
        <v>4.2300000000000004</v>
      </c>
      <c r="Z53" s="72">
        <v>4.2300000000000004</v>
      </c>
      <c r="AA53" s="68">
        <v>59.1</v>
      </c>
      <c r="AB53" s="226">
        <v>24.2</v>
      </c>
      <c r="AC53" s="216">
        <v>38.4</v>
      </c>
      <c r="AD53" s="72">
        <v>0.3889473684210526</v>
      </c>
      <c r="AE53" s="72">
        <v>3.7561124694376531</v>
      </c>
      <c r="AF53" s="72">
        <v>0.13063900000000001</v>
      </c>
      <c r="AG53" s="137">
        <v>3.886751469437653</v>
      </c>
      <c r="AH53" s="75">
        <v>23.022362796958561</v>
      </c>
      <c r="AI53" s="75">
        <v>26.909114266396212</v>
      </c>
      <c r="AJ53" s="72">
        <v>209.15044753130263</v>
      </c>
      <c r="AK53" s="72">
        <v>35.898845159525422</v>
      </c>
      <c r="AL53" s="72">
        <v>5.8261051741884939</v>
      </c>
      <c r="AM53" s="72">
        <v>58.921207956483983</v>
      </c>
      <c r="AN53" s="137">
        <v>62.807959425921638</v>
      </c>
      <c r="AO53" s="137">
        <v>19.006788936300104</v>
      </c>
      <c r="AP53" s="137">
        <v>9.7295110126582269</v>
      </c>
      <c r="AQ53" s="70">
        <v>0.66142088473673122</v>
      </c>
      <c r="AR53" s="72">
        <v>28.736299948958333</v>
      </c>
      <c r="AS53" s="68"/>
      <c r="AT53" s="68">
        <v>24.03</v>
      </c>
      <c r="AX53" s="72"/>
    </row>
    <row r="54" spans="1:54" x14ac:dyDescent="0.2">
      <c r="A54" t="s">
        <v>756</v>
      </c>
      <c r="B54" t="s">
        <v>311</v>
      </c>
      <c r="C54" s="68" t="s">
        <v>765</v>
      </c>
      <c r="E54" s="69">
        <v>43696</v>
      </c>
      <c r="F54" t="s">
        <v>761</v>
      </c>
      <c r="G54" t="s">
        <v>925</v>
      </c>
      <c r="H54" s="68">
        <v>1</v>
      </c>
      <c r="I54" s="68" t="s">
        <v>760</v>
      </c>
      <c r="J54" s="326">
        <v>0.38541666666666669</v>
      </c>
      <c r="K54" s="68">
        <v>3</v>
      </c>
      <c r="L54">
        <v>1</v>
      </c>
      <c r="M54" t="s">
        <v>773</v>
      </c>
      <c r="N54" t="s">
        <v>968</v>
      </c>
      <c r="O54" s="205">
        <v>24.89</v>
      </c>
      <c r="P54" s="131">
        <v>99.9</v>
      </c>
      <c r="Q54" s="68" t="s">
        <v>761</v>
      </c>
      <c r="R54" s="68" t="s">
        <v>761</v>
      </c>
      <c r="S54" s="131">
        <v>0.8</v>
      </c>
      <c r="T54" s="68">
        <v>0.8</v>
      </c>
      <c r="U54" s="70">
        <v>1</v>
      </c>
      <c r="V54" s="68">
        <v>0.5</v>
      </c>
      <c r="W54" s="77">
        <v>0.33402777777777781</v>
      </c>
      <c r="X54" s="68">
        <v>25.77</v>
      </c>
      <c r="Y54" s="68">
        <v>4.2</v>
      </c>
      <c r="Z54" s="72">
        <v>4.2</v>
      </c>
      <c r="AA54" s="68">
        <v>59.2</v>
      </c>
      <c r="AB54" s="226">
        <v>24.3</v>
      </c>
      <c r="AC54" s="216">
        <v>38.5</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24.07</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311</v>
      </c>
      <c r="B61" s="102">
        <v>2019</v>
      </c>
      <c r="C61" s="103">
        <v>7</v>
      </c>
      <c r="D61" s="102">
        <v>8</v>
      </c>
      <c r="E61" s="82"/>
      <c r="F61" s="131">
        <v>0.85</v>
      </c>
      <c r="G61" s="131">
        <v>8.9</v>
      </c>
      <c r="H61" s="82"/>
      <c r="I61" s="205">
        <v>19.84</v>
      </c>
      <c r="J61" s="226">
        <v>25.5</v>
      </c>
      <c r="K61" s="82"/>
      <c r="L61" s="82"/>
      <c r="M61" s="108"/>
      <c r="N61" s="131" t="s">
        <v>763</v>
      </c>
      <c r="O61" s="82"/>
      <c r="P61" s="82"/>
      <c r="Q61" s="82"/>
      <c r="R61" s="140"/>
      <c r="S61" s="137" t="s">
        <v>763</v>
      </c>
      <c r="T61" s="131" t="s">
        <v>763</v>
      </c>
      <c r="U61" s="131" t="s">
        <v>763</v>
      </c>
      <c r="V61" s="85"/>
      <c r="W61" s="85"/>
      <c r="X61" s="85"/>
      <c r="Y61" s="102">
        <f>IF(C61&lt;6," ",IF(C61&lt;=9,I61, IF(C61&gt;=10," ")))</f>
        <v>19.84</v>
      </c>
      <c r="Z61" s="102">
        <f>IF(Y61=" ", " ", IF(Y61&gt;0, Y61+273.15))</f>
        <v>292.98999999999995</v>
      </c>
      <c r="AA61" s="102">
        <f>IF(C61&lt;6," ",IF(C61&lt;=9,J61, IF(C61&gt;=10," ")))</f>
        <v>25.5</v>
      </c>
      <c r="AB61" s="102">
        <f>IF(C61&lt;6," ",IF(C61&lt;=9,G61, IF(C61&gt;=10," ")))</f>
        <v>8.9</v>
      </c>
      <c r="AC61" s="104">
        <f>IF(Y61=" "," ",IF(Y61&gt;0,EXP(-173.4292+249.6339*100/Z61+143.3483*LN(+Z61/100)-21.8492*Z61/100+AA61*(-0.033096+0.014259*Z61/100-0.0017*(Z61/100)^2))*1.4276))</f>
        <v>7.8235543054662182</v>
      </c>
      <c r="AD61" s="102">
        <f>IF(Y61=" "," ",IF(Y61&gt;0,AB61/AC61))</f>
        <v>1.1375903652616923</v>
      </c>
      <c r="AE61" s="105">
        <f>IF(C61&lt;6," ",IF(C61&lt;=9,F61, IF(C61&gt;=10," ")))</f>
        <v>0.85</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311</v>
      </c>
      <c r="B62" s="102">
        <v>2019</v>
      </c>
      <c r="C62" s="103">
        <v>7</v>
      </c>
      <c r="D62" s="102">
        <v>8</v>
      </c>
      <c r="E62" s="82"/>
      <c r="F62" s="131">
        <v>0.85</v>
      </c>
      <c r="G62" s="131">
        <v>8.9</v>
      </c>
      <c r="H62" s="82"/>
      <c r="I62" s="205">
        <v>19.84</v>
      </c>
      <c r="J62" s="226">
        <v>26.8</v>
      </c>
      <c r="K62" s="82"/>
      <c r="L62" s="82"/>
      <c r="M62" s="108"/>
      <c r="N62" s="137">
        <v>0.48129116669772759</v>
      </c>
      <c r="O62" s="82"/>
      <c r="P62" s="82"/>
      <c r="Q62" s="82"/>
      <c r="R62" s="140"/>
      <c r="S62" s="137">
        <v>33.994226770229425</v>
      </c>
      <c r="T62" s="137">
        <v>4.3526220833333324</v>
      </c>
      <c r="U62" s="137">
        <v>0.31165333333333328</v>
      </c>
      <c r="V62" s="85"/>
      <c r="W62" s="85"/>
      <c r="X62" s="85"/>
      <c r="Y62" s="102">
        <f t="shared" ref="Y62:Y72" si="17">IF(C62&lt;6," ",IF(C62&lt;=9,I62, IF(C62&gt;=10," ")))</f>
        <v>19.84</v>
      </c>
      <c r="Z62" s="102">
        <f t="shared" ref="Z62:Z72" si="18">IF(Y62=" ", " ", IF(Y62&gt;0, Y62+273.15))</f>
        <v>292.98999999999995</v>
      </c>
      <c r="AA62" s="102">
        <f t="shared" ref="AA62:AA72" si="19">IF(C62&lt;6," ",IF(C62&lt;=9,J62, IF(C62&gt;=10," ")))</f>
        <v>26.8</v>
      </c>
      <c r="AB62" s="102">
        <f t="shared" ref="AB62:AB72" si="20">IF(C62&lt;6," ",IF(C62&lt;=9,G62, IF(C62&gt;=10," ")))</f>
        <v>8.9</v>
      </c>
      <c r="AC62" s="104">
        <f t="shared" ref="AC62:AC72" si="21">IF(Y62=" "," ",IF(Y62&gt;0,EXP(-173.4292+249.6339*100/Z62+143.3483*LN(+Z62/100)-21.8492*Z62/100+AA62*(-0.033096+0.014259*Z62/100-0.0017*(Z62/100)^2))*1.4276))</f>
        <v>7.7636571813421531</v>
      </c>
      <c r="AD62" s="102">
        <f t="shared" ref="AD62:AD72" si="22">IF(Y62=" "," ",IF(Y62&gt;0,AB62/AC62))</f>
        <v>1.1463669495078608</v>
      </c>
      <c r="AE62" s="105">
        <f t="shared" ref="AE62:AE72" si="23">IF(C62&lt;6," ",IF(C62&lt;=9,F62, IF(C62&gt;=10," ")))</f>
        <v>0.85</v>
      </c>
      <c r="AF62" s="102">
        <f t="shared" ref="AF62:AF72" si="24">IF(Y62=" "," ",N62)</f>
        <v>0.48129116669772759</v>
      </c>
      <c r="AG62" s="105">
        <f t="shared" ref="AG62:AG72" si="25">IF(C62&lt;6," ",IF(C62&lt;=9,T62, IF(C62&gt;=10," ")))</f>
        <v>4.3526220833333324</v>
      </c>
      <c r="AH62" s="105">
        <f t="shared" ref="AH62:AH72" si="26">IF(C62&lt;6," ",IF(C62&lt;=9,U62, IF(C62&gt;=10," ")))</f>
        <v>0.31165333333333328</v>
      </c>
      <c r="AI62" s="102">
        <f t="shared" ref="AI62" si="27">IF(Y62=" ", " ", IF(Y62&gt;0, SUM(AG62:AH62)))</f>
        <v>4.6642754166666656</v>
      </c>
      <c r="AJ62" s="106">
        <f t="shared" ref="AJ62:AJ72" si="28">IF(C62&lt;6," ",IF(C62&lt;=9,S62, IF(C62&gt;=10," ")))</f>
        <v>33.994226770229425</v>
      </c>
      <c r="AK62" s="107">
        <f t="shared" ref="AK62:AK72" si="29">IF(Y62=" ", " ", IF(Y62&gt;0, AJ62-AF62))</f>
        <v>33.512935603531695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311</v>
      </c>
      <c r="B63" s="102">
        <v>2019</v>
      </c>
      <c r="C63" s="103">
        <v>7</v>
      </c>
      <c r="D63" s="102">
        <v>8</v>
      </c>
      <c r="E63" s="82"/>
      <c r="F63" s="131">
        <v>0.85</v>
      </c>
      <c r="G63" s="131">
        <v>8.9</v>
      </c>
      <c r="H63" s="82"/>
      <c r="I63" s="205">
        <v>19.84</v>
      </c>
      <c r="J63" s="226">
        <v>27.4</v>
      </c>
      <c r="K63" s="82"/>
      <c r="L63" s="82"/>
      <c r="M63" s="108"/>
      <c r="N63" s="131" t="s">
        <v>763</v>
      </c>
      <c r="O63" s="82"/>
      <c r="P63" s="82"/>
      <c r="Q63" s="82"/>
      <c r="R63" s="140"/>
      <c r="S63" s="137" t="s">
        <v>763</v>
      </c>
      <c r="T63" s="131" t="s">
        <v>763</v>
      </c>
      <c r="U63" s="131" t="s">
        <v>763</v>
      </c>
      <c r="V63" s="85"/>
      <c r="W63" s="85"/>
      <c r="X63" s="85"/>
      <c r="Y63" s="102">
        <f t="shared" si="17"/>
        <v>19.84</v>
      </c>
      <c r="Z63" s="102">
        <f t="shared" si="18"/>
        <v>292.98999999999995</v>
      </c>
      <c r="AA63" s="102">
        <f t="shared" si="19"/>
        <v>27.4</v>
      </c>
      <c r="AB63" s="102">
        <f t="shared" si="20"/>
        <v>8.9</v>
      </c>
      <c r="AC63" s="104">
        <f t="shared" si="21"/>
        <v>7.7361672343921137</v>
      </c>
      <c r="AD63" s="102">
        <f t="shared" si="22"/>
        <v>1.1504404869163014</v>
      </c>
      <c r="AE63" s="105">
        <f t="shared" si="23"/>
        <v>0.85</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311</v>
      </c>
      <c r="B64" s="102">
        <v>2019</v>
      </c>
      <c r="C64" s="103">
        <v>7</v>
      </c>
      <c r="D64" s="102">
        <v>19</v>
      </c>
      <c r="E64" s="82"/>
      <c r="F64" s="131">
        <v>0.55000000000000004</v>
      </c>
      <c r="G64" s="131">
        <v>9.1</v>
      </c>
      <c r="H64" s="82"/>
      <c r="I64" s="205">
        <v>20.13</v>
      </c>
      <c r="J64" s="226">
        <v>27.9</v>
      </c>
      <c r="K64" s="82"/>
      <c r="L64" s="82"/>
      <c r="M64" s="108"/>
      <c r="N64" s="131" t="s">
        <v>763</v>
      </c>
      <c r="O64" s="82"/>
      <c r="P64" s="82"/>
      <c r="Q64" s="82"/>
      <c r="R64" s="140"/>
      <c r="S64" s="137" t="s">
        <v>763</v>
      </c>
      <c r="T64" s="131" t="s">
        <v>763</v>
      </c>
      <c r="U64" s="131" t="s">
        <v>763</v>
      </c>
      <c r="V64" s="85"/>
      <c r="W64" s="85"/>
      <c r="X64" s="85"/>
      <c r="Y64" s="102">
        <f t="shared" si="17"/>
        <v>20.13</v>
      </c>
      <c r="Z64" s="102">
        <f t="shared" si="18"/>
        <v>293.27999999999997</v>
      </c>
      <c r="AA64" s="102">
        <f t="shared" si="19"/>
        <v>27.9</v>
      </c>
      <c r="AB64" s="102">
        <f t="shared" si="20"/>
        <v>9.1</v>
      </c>
      <c r="AC64" s="104">
        <f t="shared" si="21"/>
        <v>7.6714142617875041</v>
      </c>
      <c r="AD64" s="102">
        <f t="shared" si="22"/>
        <v>1.1862219519715551</v>
      </c>
      <c r="AE64" s="105">
        <f t="shared" si="23"/>
        <v>0.55000000000000004</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311</v>
      </c>
      <c r="B65" s="102">
        <v>2019</v>
      </c>
      <c r="C65" s="103">
        <v>7</v>
      </c>
      <c r="D65" s="102">
        <v>19</v>
      </c>
      <c r="E65" s="82"/>
      <c r="F65" s="131">
        <v>0.55000000000000004</v>
      </c>
      <c r="G65" s="131">
        <v>9.1</v>
      </c>
      <c r="H65" s="82"/>
      <c r="I65" s="205">
        <v>20.13</v>
      </c>
      <c r="J65" s="226">
        <v>27.4</v>
      </c>
      <c r="K65" s="82"/>
      <c r="L65" s="82"/>
      <c r="M65" s="108"/>
      <c r="N65" s="137">
        <v>1.4205797426682167</v>
      </c>
      <c r="O65" s="82"/>
      <c r="P65" s="82"/>
      <c r="Q65" s="82"/>
      <c r="R65" s="140"/>
      <c r="S65" s="137">
        <v>50.401887853514204</v>
      </c>
      <c r="T65" s="137">
        <v>8.1175954166666653</v>
      </c>
      <c r="U65" s="137">
        <v>2.5000000000000001E-2</v>
      </c>
      <c r="V65" s="85"/>
      <c r="W65" s="85"/>
      <c r="X65" s="85"/>
      <c r="Y65" s="102">
        <f t="shared" si="17"/>
        <v>20.13</v>
      </c>
      <c r="Z65" s="102">
        <f t="shared" si="18"/>
        <v>293.27999999999997</v>
      </c>
      <c r="AA65" s="102">
        <f t="shared" si="19"/>
        <v>27.4</v>
      </c>
      <c r="AB65" s="102">
        <f t="shared" si="20"/>
        <v>9.1</v>
      </c>
      <c r="AC65" s="104">
        <f t="shared" si="21"/>
        <v>7.6940761992552558</v>
      </c>
      <c r="AD65" s="102">
        <f t="shared" si="22"/>
        <v>1.1827280838316665</v>
      </c>
      <c r="AE65" s="105">
        <f t="shared" si="23"/>
        <v>0.55000000000000004</v>
      </c>
      <c r="AF65" s="102">
        <f t="shared" si="24"/>
        <v>1.4205797426682167</v>
      </c>
      <c r="AG65" s="105">
        <f t="shared" si="25"/>
        <v>8.1175954166666653</v>
      </c>
      <c r="AH65" s="105">
        <f t="shared" si="26"/>
        <v>2.5000000000000001E-2</v>
      </c>
      <c r="AI65" s="102">
        <f t="shared" ref="AI65" si="30">IF(Y65=" ", " ", IF(Y65&gt;0, SUM(AG65:AH65)))</f>
        <v>8.1425954166666656</v>
      </c>
      <c r="AJ65" s="106">
        <f t="shared" si="28"/>
        <v>50.401887853514204</v>
      </c>
      <c r="AK65" s="107">
        <f t="shared" si="29"/>
        <v>48.981308110845987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311</v>
      </c>
      <c r="B66" s="102">
        <v>2019</v>
      </c>
      <c r="C66" s="103">
        <v>7</v>
      </c>
      <c r="D66" s="102">
        <v>19</v>
      </c>
      <c r="E66" s="82"/>
      <c r="F66" s="131">
        <v>0.55000000000000004</v>
      </c>
      <c r="G66" s="131">
        <v>9.1</v>
      </c>
      <c r="H66" s="82"/>
      <c r="I66" s="205">
        <v>20.13</v>
      </c>
      <c r="J66" s="226">
        <v>27.3</v>
      </c>
      <c r="K66" s="82"/>
      <c r="L66" s="82"/>
      <c r="M66" s="108"/>
      <c r="N66" s="131" t="s">
        <v>763</v>
      </c>
      <c r="O66" s="82"/>
      <c r="P66" s="82"/>
      <c r="Q66" s="82"/>
      <c r="R66" s="140"/>
      <c r="S66" s="137" t="s">
        <v>763</v>
      </c>
      <c r="T66" s="131" t="s">
        <v>763</v>
      </c>
      <c r="U66" s="131" t="s">
        <v>763</v>
      </c>
      <c r="V66" s="85"/>
      <c r="W66" s="85"/>
      <c r="X66" s="85"/>
      <c r="Y66" s="102">
        <f t="shared" si="17"/>
        <v>20.13</v>
      </c>
      <c r="Z66" s="102">
        <f t="shared" si="18"/>
        <v>293.27999999999997</v>
      </c>
      <c r="AA66" s="102">
        <f t="shared" si="19"/>
        <v>27.3</v>
      </c>
      <c r="AB66" s="102">
        <f t="shared" si="20"/>
        <v>9.1</v>
      </c>
      <c r="AC66" s="104">
        <f t="shared" si="21"/>
        <v>7.6986166138379639</v>
      </c>
      <c r="AD66" s="102">
        <f t="shared" si="22"/>
        <v>1.1820305460650038</v>
      </c>
      <c r="AE66" s="105">
        <f t="shared" si="23"/>
        <v>0.55000000000000004</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311</v>
      </c>
      <c r="B67" s="102">
        <v>2019</v>
      </c>
      <c r="C67" s="103">
        <v>8</v>
      </c>
      <c r="D67" s="102">
        <v>5</v>
      </c>
      <c r="E67" s="82"/>
      <c r="F67" s="131">
        <v>0.64</v>
      </c>
      <c r="G67" s="131">
        <v>9.25</v>
      </c>
      <c r="H67" s="82"/>
      <c r="I67" s="205">
        <v>19.02</v>
      </c>
      <c r="J67" s="226">
        <v>26.8</v>
      </c>
      <c r="K67" s="82"/>
      <c r="L67" s="82"/>
      <c r="M67" s="82"/>
      <c r="N67" s="131" t="s">
        <v>763</v>
      </c>
      <c r="O67" s="82"/>
      <c r="P67" s="82"/>
      <c r="Q67" s="82"/>
      <c r="R67" s="140"/>
      <c r="S67" s="137" t="s">
        <v>763</v>
      </c>
      <c r="T67" s="131" t="s">
        <v>763</v>
      </c>
      <c r="U67" s="131" t="s">
        <v>763</v>
      </c>
      <c r="V67" s="85"/>
      <c r="W67" s="85"/>
      <c r="X67" s="85"/>
      <c r="Y67" s="102">
        <f t="shared" si="17"/>
        <v>19.02</v>
      </c>
      <c r="Z67" s="102">
        <f t="shared" si="18"/>
        <v>292.16999999999996</v>
      </c>
      <c r="AA67" s="102">
        <f t="shared" si="19"/>
        <v>26.8</v>
      </c>
      <c r="AB67" s="102">
        <f t="shared" si="20"/>
        <v>9.25</v>
      </c>
      <c r="AC67" s="104">
        <f t="shared" si="21"/>
        <v>7.8856212896561866</v>
      </c>
      <c r="AD67" s="102">
        <f t="shared" si="22"/>
        <v>1.1730210797890472</v>
      </c>
      <c r="AE67" s="105">
        <f t="shared" si="23"/>
        <v>0.64</v>
      </c>
      <c r="AF67" s="102" t="str">
        <f t="shared" si="24"/>
        <v>NS</v>
      </c>
      <c r="AG67" s="105" t="str">
        <f t="shared" si="25"/>
        <v>NS</v>
      </c>
      <c r="AH67" s="105" t="str">
        <f t="shared" si="26"/>
        <v>NS</v>
      </c>
      <c r="AI67" s="102"/>
      <c r="AJ67" s="106" t="str">
        <f t="shared" si="28"/>
        <v>NS</v>
      </c>
      <c r="AK67" s="107" t="e">
        <f t="shared" si="29"/>
        <v>#VALUE!</v>
      </c>
      <c r="AL67" s="82"/>
      <c r="AM67" s="82">
        <f>AD75</f>
        <v>4.3517624523066081</v>
      </c>
      <c r="AN67" s="82">
        <f>AE75</f>
        <v>0.70999999999999985</v>
      </c>
      <c r="AO67" s="82">
        <f>AF75</f>
        <v>1.5729020749392539</v>
      </c>
      <c r="AP67" s="82">
        <f>AI75</f>
        <v>12.671551549739583</v>
      </c>
      <c r="AQ67" s="113">
        <f>AK75</f>
        <v>46.228824881076633</v>
      </c>
      <c r="AR67" s="118"/>
      <c r="AS67" s="115" t="s">
        <v>497</v>
      </c>
      <c r="AT67" s="115" t="s">
        <v>497</v>
      </c>
      <c r="AU67" s="115" t="s">
        <v>497</v>
      </c>
      <c r="AV67" s="115" t="s">
        <v>497</v>
      </c>
      <c r="AW67" s="115" t="s">
        <v>497</v>
      </c>
      <c r="AX67" s="116" t="s">
        <v>498</v>
      </c>
      <c r="AY67" s="102"/>
      <c r="AZ67" s="102"/>
      <c r="BA67" s="82"/>
      <c r="BB67" s="82"/>
    </row>
    <row r="68" spans="1:54" ht="16" x14ac:dyDescent="0.2">
      <c r="A68" s="101" t="s">
        <v>311</v>
      </c>
      <c r="B68" s="102">
        <v>2019</v>
      </c>
      <c r="C68" s="103">
        <v>8</v>
      </c>
      <c r="D68" s="102">
        <v>5</v>
      </c>
      <c r="E68" s="82"/>
      <c r="F68" s="131">
        <v>0.64</v>
      </c>
      <c r="G68" s="131">
        <v>9.25</v>
      </c>
      <c r="H68" s="82"/>
      <c r="I68" s="205">
        <v>19.02</v>
      </c>
      <c r="J68" s="226">
        <v>27.7</v>
      </c>
      <c r="K68" s="82"/>
      <c r="L68" s="82"/>
      <c r="M68" s="108"/>
      <c r="N68" s="137">
        <v>0.50298592095341876</v>
      </c>
      <c r="O68" s="82"/>
      <c r="P68" s="82"/>
      <c r="Q68" s="82"/>
      <c r="R68" s="140"/>
      <c r="S68" s="137">
        <v>44.002833774398269</v>
      </c>
      <c r="T68" s="137">
        <v>8.7258220833333322</v>
      </c>
      <c r="U68" s="137">
        <v>0.41721333333333332</v>
      </c>
      <c r="V68" s="85"/>
      <c r="W68" s="85"/>
      <c r="X68" s="85"/>
      <c r="Y68" s="102">
        <f t="shared" si="17"/>
        <v>19.02</v>
      </c>
      <c r="Z68" s="102">
        <f t="shared" si="18"/>
        <v>292.16999999999996</v>
      </c>
      <c r="AA68" s="102">
        <f t="shared" si="19"/>
        <v>27.7</v>
      </c>
      <c r="AB68" s="102">
        <f t="shared" si="20"/>
        <v>9.25</v>
      </c>
      <c r="AC68" s="104">
        <f t="shared" si="21"/>
        <v>7.8435261179098781</v>
      </c>
      <c r="AD68" s="102">
        <f t="shared" si="22"/>
        <v>1.1793165294469519</v>
      </c>
      <c r="AE68" s="105">
        <f t="shared" si="23"/>
        <v>0.64</v>
      </c>
      <c r="AF68" s="102">
        <f t="shared" si="24"/>
        <v>0.50298592095341876</v>
      </c>
      <c r="AG68" s="105">
        <f t="shared" si="25"/>
        <v>8.7258220833333322</v>
      </c>
      <c r="AH68" s="105">
        <f t="shared" si="26"/>
        <v>0.41721333333333332</v>
      </c>
      <c r="AI68" s="102">
        <f t="shared" ref="AI68" si="31">IF(Y68=" ", " ", IF(Y68&gt;0, SUM(AG68:AH68)))</f>
        <v>9.143035416666665</v>
      </c>
      <c r="AJ68" s="106">
        <f t="shared" si="28"/>
        <v>44.002833774398269</v>
      </c>
      <c r="AK68" s="107">
        <f t="shared" si="29"/>
        <v>43.499847853444848</v>
      </c>
      <c r="AL68" s="82"/>
      <c r="AM68" s="82"/>
      <c r="AN68" s="82"/>
      <c r="AO68" s="82"/>
      <c r="AP68" s="85"/>
      <c r="AQ68" s="82"/>
      <c r="AR68" s="82"/>
      <c r="AS68" s="115">
        <f>((LN(AM67)-LN(0.4))/(LN(0.9)-LN(0.4))*100)</f>
        <v>294.33749151752767</v>
      </c>
      <c r="AT68" s="120">
        <f>((LN(AN67)-LN(0.6))/(LN(3)-LN(0.6))*100)</f>
        <v>10.459261181726831</v>
      </c>
      <c r="AU68" s="115">
        <f>((LN(AO67)-LN(10))/(LN(1)-LN(10))*100)</f>
        <v>80.329831465411246</v>
      </c>
      <c r="AV68" s="115">
        <f>((LN(AP67)-LN(10))/(LN(3)-LN(10))*100)</f>
        <v>-19.666088098818037</v>
      </c>
      <c r="AW68" s="115">
        <f>((LN(AQ67)-LN(43))/(LN(20)-LN(43))*100)</f>
        <v>-9.4587125714413141</v>
      </c>
      <c r="AX68" s="82"/>
      <c r="AY68" s="82"/>
      <c r="AZ68" s="82"/>
      <c r="BA68" s="82"/>
      <c r="BB68" s="82"/>
    </row>
    <row r="69" spans="1:54" ht="16" x14ac:dyDescent="0.2">
      <c r="A69" s="101" t="s">
        <v>311</v>
      </c>
      <c r="B69" s="102">
        <v>2019</v>
      </c>
      <c r="C69" s="103">
        <v>8</v>
      </c>
      <c r="D69" s="102">
        <v>5</v>
      </c>
      <c r="E69" s="82"/>
      <c r="F69" s="131">
        <v>0.64</v>
      </c>
      <c r="G69" s="131">
        <v>9.25</v>
      </c>
      <c r="H69" s="82"/>
      <c r="I69" s="205">
        <v>19.02</v>
      </c>
      <c r="J69" s="226">
        <v>28.1</v>
      </c>
      <c r="K69" s="82"/>
      <c r="L69" s="82"/>
      <c r="M69" s="108"/>
      <c r="N69" s="131" t="s">
        <v>763</v>
      </c>
      <c r="O69" s="82"/>
      <c r="P69" s="82"/>
      <c r="Q69" s="82"/>
      <c r="R69" s="140"/>
      <c r="S69" s="137" t="s">
        <v>763</v>
      </c>
      <c r="T69" s="131" t="s">
        <v>763</v>
      </c>
      <c r="U69" s="131" t="s">
        <v>763</v>
      </c>
      <c r="V69" s="85"/>
      <c r="W69" s="85"/>
      <c r="X69" s="85"/>
      <c r="Y69" s="102">
        <f t="shared" si="17"/>
        <v>19.02</v>
      </c>
      <c r="Z69" s="102">
        <f t="shared" si="18"/>
        <v>292.16999999999996</v>
      </c>
      <c r="AA69" s="102">
        <f t="shared" si="19"/>
        <v>28.1</v>
      </c>
      <c r="AB69" s="102">
        <f t="shared" si="20"/>
        <v>9.25</v>
      </c>
      <c r="AC69" s="104">
        <f t="shared" si="21"/>
        <v>7.8248893543174489</v>
      </c>
      <c r="AD69" s="102">
        <f t="shared" si="22"/>
        <v>1.1821253414779895</v>
      </c>
      <c r="AE69" s="105">
        <f t="shared" si="23"/>
        <v>0.64</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10.459261181726831</v>
      </c>
      <c r="AU69" s="82">
        <f t="shared" si="32"/>
        <v>80.329831465411246</v>
      </c>
      <c r="AV69" s="82">
        <f t="shared" si="32"/>
        <v>0</v>
      </c>
      <c r="AW69" s="82">
        <f t="shared" si="32"/>
        <v>0</v>
      </c>
      <c r="AX69" s="129">
        <f>AVERAGE(AS69:AW69)</f>
        <v>38.157818529427615</v>
      </c>
      <c r="AY69" s="84"/>
      <c r="AZ69" s="84"/>
      <c r="BA69" s="84" t="str">
        <f>IF(AX69&gt;65, "Acceptable; Ongoing Protection is Required", "Unacceptable; Immediate Restoration is Required")</f>
        <v>Unacceptable; Immediate Restoration is Required</v>
      </c>
      <c r="BB69" s="82"/>
    </row>
    <row r="70" spans="1:54" ht="16" x14ac:dyDescent="0.2">
      <c r="A70" s="101" t="s">
        <v>311</v>
      </c>
      <c r="B70" s="102">
        <v>2019</v>
      </c>
      <c r="C70" s="103">
        <v>8</v>
      </c>
      <c r="D70" s="102">
        <v>19</v>
      </c>
      <c r="E70" s="82"/>
      <c r="F70" s="131">
        <v>0.8</v>
      </c>
      <c r="G70" s="131">
        <v>99.9</v>
      </c>
      <c r="H70" s="82"/>
      <c r="I70" s="205">
        <v>24.89</v>
      </c>
      <c r="J70" s="226">
        <v>24.3</v>
      </c>
      <c r="K70" s="82"/>
      <c r="L70" s="82"/>
      <c r="M70" s="108"/>
      <c r="N70" s="131" t="s">
        <v>763</v>
      </c>
      <c r="O70" s="82"/>
      <c r="P70" s="82"/>
      <c r="Q70" s="82"/>
      <c r="R70" s="140"/>
      <c r="S70" s="137" t="s">
        <v>763</v>
      </c>
      <c r="T70" s="131" t="s">
        <v>763</v>
      </c>
      <c r="U70" s="131" t="s">
        <v>763</v>
      </c>
      <c r="V70" s="85"/>
      <c r="W70" s="85"/>
      <c r="X70" s="85"/>
      <c r="Y70" s="102">
        <f t="shared" si="17"/>
        <v>24.89</v>
      </c>
      <c r="Z70" s="102">
        <f t="shared" si="18"/>
        <v>298.03999999999996</v>
      </c>
      <c r="AA70" s="102">
        <f t="shared" si="19"/>
        <v>24.3</v>
      </c>
      <c r="AB70" s="102">
        <f t="shared" si="20"/>
        <v>99.9</v>
      </c>
      <c r="AC70" s="104">
        <f t="shared" si="21"/>
        <v>7.1854599967786186</v>
      </c>
      <c r="AD70" s="102">
        <f t="shared" si="22"/>
        <v>13.903076496812607</v>
      </c>
      <c r="AE70" s="105">
        <f t="shared" si="23"/>
        <v>0.8</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38.157818529427615</v>
      </c>
      <c r="AY70" s="85"/>
      <c r="AZ70" s="85"/>
      <c r="BA70" s="82"/>
      <c r="BB70" s="82"/>
    </row>
    <row r="71" spans="1:54" ht="16" x14ac:dyDescent="0.2">
      <c r="A71" s="101" t="s">
        <v>311</v>
      </c>
      <c r="B71" s="102">
        <v>2019</v>
      </c>
      <c r="C71" s="103">
        <v>8</v>
      </c>
      <c r="D71" s="102">
        <v>19</v>
      </c>
      <c r="E71" s="82"/>
      <c r="F71" s="131">
        <v>0.8</v>
      </c>
      <c r="G71" s="131">
        <v>99.9</v>
      </c>
      <c r="H71" s="82"/>
      <c r="I71" s="205">
        <v>24.89</v>
      </c>
      <c r="J71" s="226">
        <v>24.2</v>
      </c>
      <c r="K71" s="82"/>
      <c r="L71" s="82"/>
      <c r="M71" s="108"/>
      <c r="N71" s="137">
        <v>3.886751469437653</v>
      </c>
      <c r="O71" s="82"/>
      <c r="P71" s="82"/>
      <c r="Q71" s="82"/>
      <c r="R71" s="140"/>
      <c r="S71" s="137">
        <v>62.807959425921638</v>
      </c>
      <c r="T71" s="137">
        <v>19.006788936300104</v>
      </c>
      <c r="U71" s="137">
        <v>9.7295110126582269</v>
      </c>
      <c r="V71" s="85"/>
      <c r="W71" s="85"/>
      <c r="X71" s="85"/>
      <c r="Y71" s="102">
        <f t="shared" si="17"/>
        <v>24.89</v>
      </c>
      <c r="Z71" s="102">
        <f t="shared" si="18"/>
        <v>298.03999999999996</v>
      </c>
      <c r="AA71" s="102">
        <f t="shared" si="19"/>
        <v>24.2</v>
      </c>
      <c r="AB71" s="102">
        <f t="shared" si="20"/>
        <v>99.9</v>
      </c>
      <c r="AC71" s="104">
        <f t="shared" si="21"/>
        <v>7.1895563081219942</v>
      </c>
      <c r="AD71" s="102">
        <f t="shared" si="22"/>
        <v>13.89515509978601</v>
      </c>
      <c r="AE71" s="105">
        <f t="shared" si="23"/>
        <v>0.8</v>
      </c>
      <c r="AF71" s="102">
        <f t="shared" si="24"/>
        <v>3.886751469437653</v>
      </c>
      <c r="AG71" s="105">
        <f t="shared" si="25"/>
        <v>19.006788936300104</v>
      </c>
      <c r="AH71" s="105">
        <f t="shared" si="26"/>
        <v>9.7295110126582269</v>
      </c>
      <c r="AI71" s="102">
        <f t="shared" ref="AI71" si="33">IF(Y71=" ", " ", IF(Y71&gt;0, SUM(AG71:AH71)))</f>
        <v>28.736299948958333</v>
      </c>
      <c r="AJ71" s="106">
        <f t="shared" si="28"/>
        <v>62.807959425921638</v>
      </c>
      <c r="AK71" s="107">
        <f t="shared" si="29"/>
        <v>58.921207956483983</v>
      </c>
      <c r="AL71" s="82"/>
      <c r="AM71" s="82"/>
      <c r="AN71" s="82"/>
      <c r="AO71" s="82"/>
      <c r="AP71" s="82"/>
      <c r="AQ71" s="82"/>
      <c r="AR71" s="82"/>
      <c r="AS71" s="82"/>
      <c r="AT71" s="82"/>
      <c r="AU71" s="82"/>
      <c r="AV71" s="82"/>
      <c r="AW71" s="82"/>
      <c r="AX71" s="82"/>
      <c r="AY71" s="82"/>
      <c r="AZ71" s="82"/>
      <c r="BA71" s="82"/>
      <c r="BB71" s="82"/>
    </row>
    <row r="72" spans="1:54" ht="16" x14ac:dyDescent="0.2">
      <c r="A72" s="101" t="s">
        <v>311</v>
      </c>
      <c r="B72" s="102">
        <v>2019</v>
      </c>
      <c r="C72" s="103">
        <v>8</v>
      </c>
      <c r="D72" s="102">
        <v>19</v>
      </c>
      <c r="E72" s="82"/>
      <c r="F72" s="131">
        <v>0.8</v>
      </c>
      <c r="G72" s="131">
        <v>99.9</v>
      </c>
      <c r="H72" s="82"/>
      <c r="I72" s="205">
        <v>24.89</v>
      </c>
      <c r="J72" s="226">
        <v>24.3</v>
      </c>
      <c r="K72" s="82"/>
      <c r="L72" s="82"/>
      <c r="M72" s="82"/>
      <c r="N72" s="131" t="s">
        <v>763</v>
      </c>
      <c r="O72" s="82"/>
      <c r="P72" s="82"/>
      <c r="Q72" s="82"/>
      <c r="R72" s="140"/>
      <c r="S72" s="137" t="s">
        <v>763</v>
      </c>
      <c r="T72" s="131" t="s">
        <v>763</v>
      </c>
      <c r="U72" s="131" t="s">
        <v>763</v>
      </c>
      <c r="V72" s="85"/>
      <c r="W72" s="85"/>
      <c r="X72" s="85"/>
      <c r="Y72" s="102">
        <f t="shared" si="17"/>
        <v>24.89</v>
      </c>
      <c r="Z72" s="102">
        <f t="shared" si="18"/>
        <v>298.03999999999996</v>
      </c>
      <c r="AA72" s="102">
        <f t="shared" si="19"/>
        <v>24.3</v>
      </c>
      <c r="AB72" s="102">
        <f t="shared" si="20"/>
        <v>99.9</v>
      </c>
      <c r="AC72" s="104">
        <f t="shared" si="21"/>
        <v>7.1854599967786186</v>
      </c>
      <c r="AD72" s="102">
        <f t="shared" si="22"/>
        <v>13.903076496812607</v>
      </c>
      <c r="AE72" s="105">
        <f t="shared" si="23"/>
        <v>0.8</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4.3517624523066081</v>
      </c>
      <c r="AE75" s="84">
        <f>_xlfn.AGGREGATE(1, 6,AE61:AE74)</f>
        <v>0.70999999999999985</v>
      </c>
      <c r="AF75" s="84">
        <f>_xlfn.AGGREGATE(1, 6,AF61:AF74)</f>
        <v>1.5729020749392539</v>
      </c>
      <c r="AG75" s="82"/>
      <c r="AH75" s="82"/>
      <c r="AI75" s="84">
        <f>_xlfn.AGGREGATE(1, 6,AI61:AI74)</f>
        <v>12.671551549739583</v>
      </c>
      <c r="AJ75" s="82"/>
      <c r="AK75" s="84">
        <f>_xlfn.AGGREGATE(1, 6,AK61:AK74)</f>
        <v>46.228824881076633</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4.3517624523066081</v>
      </c>
      <c r="AE76" s="126">
        <f>AVERAGE(AE61:AE72)</f>
        <v>0.70999999999999985</v>
      </c>
      <c r="AF76" s="126">
        <f>AVERAGE(AF62:AF71)</f>
        <v>1.5729020749392539</v>
      </c>
      <c r="AG76" s="126"/>
      <c r="AH76" s="126"/>
      <c r="AI76" s="126">
        <f>AVERAGE(AI62:AI71)</f>
        <v>12.671551549739583</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311</v>
      </c>
      <c r="C83" t="s">
        <v>757</v>
      </c>
      <c r="E83" s="147">
        <v>44020</v>
      </c>
      <c r="F83" s="68" t="s">
        <v>290</v>
      </c>
      <c r="G83" s="68" t="s">
        <v>992</v>
      </c>
      <c r="H83" s="68">
        <v>4</v>
      </c>
      <c r="I83" s="68" t="s">
        <v>982</v>
      </c>
      <c r="J83" s="77">
        <v>0.41666666666666669</v>
      </c>
      <c r="K83" s="68">
        <v>3</v>
      </c>
      <c r="L83" s="68">
        <v>2</v>
      </c>
      <c r="M83" s="68" t="s">
        <v>773</v>
      </c>
      <c r="N83" s="68" t="s">
        <v>761</v>
      </c>
      <c r="O83" s="131" t="s">
        <v>761</v>
      </c>
      <c r="P83" s="131" t="s">
        <v>761</v>
      </c>
      <c r="Q83" s="68">
        <v>0.5</v>
      </c>
      <c r="R83" s="68">
        <v>0.5</v>
      </c>
      <c r="S83" s="131">
        <v>0.5</v>
      </c>
      <c r="T83" s="68">
        <v>0.5</v>
      </c>
      <c r="U83" s="72">
        <v>1</v>
      </c>
      <c r="V83" s="68">
        <v>0.15</v>
      </c>
      <c r="W83" s="77">
        <v>0.31597222222222221</v>
      </c>
      <c r="X83" s="77" t="s">
        <v>761</v>
      </c>
      <c r="Y83" s="77" t="s">
        <v>761</v>
      </c>
      <c r="Z83" s="68" t="s">
        <v>761</v>
      </c>
      <c r="AA83" s="77" t="s">
        <v>761</v>
      </c>
      <c r="AB83" s="131">
        <v>27.4</v>
      </c>
      <c r="AC83" s="79">
        <v>42.9</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AX83" s="79"/>
      <c r="AY83" s="147"/>
      <c r="BA83" s="200"/>
      <c r="BB83" s="68"/>
      <c r="BC83" s="147"/>
      <c r="BD83" s="68"/>
      <c r="BE83" s="68"/>
    </row>
    <row r="84" spans="1:57" x14ac:dyDescent="0.2">
      <c r="A84" s="79" t="s">
        <v>756</v>
      </c>
      <c r="B84" t="s">
        <v>311</v>
      </c>
      <c r="C84" t="s">
        <v>764</v>
      </c>
      <c r="E84" s="147">
        <v>44020</v>
      </c>
      <c r="F84" s="68" t="s">
        <v>290</v>
      </c>
      <c r="G84" s="68" t="s">
        <v>992</v>
      </c>
      <c r="H84" s="68">
        <v>4</v>
      </c>
      <c r="I84" s="68" t="s">
        <v>982</v>
      </c>
      <c r="J84" s="77">
        <v>0.41666666666666669</v>
      </c>
      <c r="K84" s="68">
        <v>3</v>
      </c>
      <c r="L84" s="68">
        <v>2</v>
      </c>
      <c r="M84" s="68" t="s">
        <v>773</v>
      </c>
      <c r="N84" s="68" t="s">
        <v>761</v>
      </c>
      <c r="O84" s="131" t="s">
        <v>761</v>
      </c>
      <c r="P84" s="131" t="s">
        <v>761</v>
      </c>
      <c r="Q84" s="68">
        <v>0.5</v>
      </c>
      <c r="R84" s="68">
        <v>0.5</v>
      </c>
      <c r="S84" s="131">
        <v>0.5</v>
      </c>
      <c r="T84" s="68">
        <v>0.5</v>
      </c>
      <c r="U84" s="72">
        <v>1</v>
      </c>
      <c r="V84" s="68">
        <v>0.25</v>
      </c>
      <c r="W84" s="77">
        <v>0.31875000000000003</v>
      </c>
      <c r="X84" s="77" t="s">
        <v>761</v>
      </c>
      <c r="Y84" s="77" t="s">
        <v>761</v>
      </c>
      <c r="Z84" s="68" t="s">
        <v>761</v>
      </c>
      <c r="AA84" s="77" t="s">
        <v>761</v>
      </c>
      <c r="AB84" s="134">
        <v>27.2</v>
      </c>
      <c r="AC84" s="204">
        <v>42.6</v>
      </c>
      <c r="AD84" s="171">
        <v>0.52031879887750887</v>
      </c>
      <c r="AE84" s="72">
        <v>1.30309364548495</v>
      </c>
      <c r="AF84" s="72">
        <v>9.607609988109396E-2</v>
      </c>
      <c r="AG84" s="137">
        <v>1.3991697453660439</v>
      </c>
      <c r="AH84" s="75">
        <v>25.161810020342159</v>
      </c>
      <c r="AI84" s="72">
        <v>26.560979765708204</v>
      </c>
      <c r="AJ84" s="72">
        <v>49.709757427245009</v>
      </c>
      <c r="AK84" s="72">
        <v>6.2911023760396372</v>
      </c>
      <c r="AL84" s="72">
        <v>7.9015972807198542</v>
      </c>
      <c r="AM84" s="75">
        <v>31.452912396381798</v>
      </c>
      <c r="AN84" s="137">
        <v>32.852082141747843</v>
      </c>
      <c r="AO84" s="137">
        <v>2.9674107142857147</v>
      </c>
      <c r="AP84" s="137">
        <v>1.905121316964286</v>
      </c>
      <c r="AQ84" s="70">
        <v>0.60900794397126923</v>
      </c>
      <c r="AR84" s="177">
        <v>4.8725320312500005</v>
      </c>
      <c r="AS84" s="68"/>
      <c r="AT84" s="68"/>
      <c r="AU84" s="68" t="s">
        <v>763</v>
      </c>
      <c r="AV84" s="68" t="s">
        <v>763</v>
      </c>
      <c r="AW84" s="68"/>
      <c r="BA84" s="200"/>
      <c r="BB84" s="68"/>
      <c r="BC84" s="147"/>
      <c r="BD84" s="68"/>
      <c r="BE84" s="68"/>
    </row>
    <row r="85" spans="1:57" x14ac:dyDescent="0.2">
      <c r="A85" s="79" t="s">
        <v>756</v>
      </c>
      <c r="B85" t="s">
        <v>311</v>
      </c>
      <c r="C85" t="s">
        <v>765</v>
      </c>
      <c r="E85" s="147">
        <v>44020</v>
      </c>
      <c r="F85" s="68" t="s">
        <v>290</v>
      </c>
      <c r="G85" s="68" t="s">
        <v>992</v>
      </c>
      <c r="H85" s="68">
        <v>4</v>
      </c>
      <c r="I85" s="68" t="s">
        <v>982</v>
      </c>
      <c r="J85" s="77">
        <v>0.41666666666666669</v>
      </c>
      <c r="K85" s="68">
        <v>3</v>
      </c>
      <c r="L85" s="68">
        <v>2</v>
      </c>
      <c r="M85" s="68" t="s">
        <v>773</v>
      </c>
      <c r="N85" s="68" t="s">
        <v>761</v>
      </c>
      <c r="O85" s="131" t="s">
        <v>761</v>
      </c>
      <c r="P85" s="131" t="s">
        <v>761</v>
      </c>
      <c r="Q85" s="68">
        <v>0.5</v>
      </c>
      <c r="R85" s="68">
        <v>0.5</v>
      </c>
      <c r="S85" s="131">
        <v>0.5</v>
      </c>
      <c r="T85" s="68">
        <v>0.5</v>
      </c>
      <c r="U85" s="72">
        <v>1</v>
      </c>
      <c r="V85" s="68">
        <v>0.25</v>
      </c>
      <c r="W85" s="77">
        <v>0.31875000000000003</v>
      </c>
      <c r="X85" s="77" t="s">
        <v>761</v>
      </c>
      <c r="Y85" s="77" t="s">
        <v>761</v>
      </c>
      <c r="Z85" s="68" t="s">
        <v>761</v>
      </c>
      <c r="AA85" s="77" t="s">
        <v>761</v>
      </c>
      <c r="AB85" s="131">
        <v>27.6</v>
      </c>
      <c r="AC85" s="79">
        <v>43.2</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129.30000000000001</v>
      </c>
      <c r="AV85" s="72">
        <v>4.1376000000000008</v>
      </c>
      <c r="AW85" s="68"/>
      <c r="BA85" s="200"/>
      <c r="BB85" s="68"/>
      <c r="BC85" s="147"/>
      <c r="BD85" s="68"/>
      <c r="BE85" s="68"/>
    </row>
    <row r="86" spans="1:57" x14ac:dyDescent="0.2">
      <c r="A86" s="79" t="s">
        <v>756</v>
      </c>
      <c r="B86" t="s">
        <v>311</v>
      </c>
      <c r="C86" t="s">
        <v>757</v>
      </c>
      <c r="E86" s="194">
        <v>44035</v>
      </c>
      <c r="F86" s="79" t="s">
        <v>290</v>
      </c>
      <c r="G86" s="79" t="s">
        <v>992</v>
      </c>
      <c r="H86" s="68">
        <v>1</v>
      </c>
      <c r="I86" s="214" t="s">
        <v>982</v>
      </c>
      <c r="J86" s="77">
        <v>0.41666666666666669</v>
      </c>
      <c r="K86" s="214">
        <v>3</v>
      </c>
      <c r="L86" s="79">
        <v>2</v>
      </c>
      <c r="M86" s="79" t="s">
        <v>809</v>
      </c>
      <c r="N86" s="79" t="s">
        <v>761</v>
      </c>
      <c r="O86" s="131" t="s">
        <v>761</v>
      </c>
      <c r="P86" s="131" t="s">
        <v>761</v>
      </c>
      <c r="Q86" s="68">
        <v>0.75</v>
      </c>
      <c r="R86" s="68">
        <v>0.75</v>
      </c>
      <c r="S86" s="131">
        <v>0.75</v>
      </c>
      <c r="T86" s="68">
        <v>0.75</v>
      </c>
      <c r="U86" s="72">
        <v>1</v>
      </c>
      <c r="V86" s="68">
        <v>0.15</v>
      </c>
      <c r="W86" s="77">
        <v>0.29166666666666669</v>
      </c>
      <c r="X86" s="68" t="s">
        <v>761</v>
      </c>
      <c r="Y86" s="68" t="s">
        <v>761</v>
      </c>
      <c r="Z86" s="130" t="s">
        <v>761</v>
      </c>
      <c r="AA86" s="68" t="s">
        <v>761</v>
      </c>
      <c r="AB86" s="131">
        <v>25.7</v>
      </c>
      <c r="AC86" s="79">
        <v>40.5</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AX86" s="79"/>
      <c r="AY86" s="147"/>
      <c r="BA86" s="68"/>
      <c r="BB86" s="68"/>
      <c r="BC86" s="147"/>
      <c r="BD86" s="68"/>
      <c r="BE86" s="68"/>
    </row>
    <row r="87" spans="1:57" x14ac:dyDescent="0.2">
      <c r="A87" s="79" t="s">
        <v>756</v>
      </c>
      <c r="B87" t="s">
        <v>311</v>
      </c>
      <c r="C87" t="s">
        <v>764</v>
      </c>
      <c r="E87" s="194">
        <v>44035</v>
      </c>
      <c r="F87" s="79" t="s">
        <v>290</v>
      </c>
      <c r="G87" s="79" t="s">
        <v>992</v>
      </c>
      <c r="H87" s="68">
        <v>1</v>
      </c>
      <c r="I87" s="214" t="s">
        <v>982</v>
      </c>
      <c r="J87" s="77">
        <v>0.41666666666666669</v>
      </c>
      <c r="K87" s="214">
        <v>3</v>
      </c>
      <c r="L87" s="79">
        <v>2</v>
      </c>
      <c r="M87" s="79" t="s">
        <v>809</v>
      </c>
      <c r="N87" s="79" t="s">
        <v>761</v>
      </c>
      <c r="O87" s="131" t="s">
        <v>761</v>
      </c>
      <c r="P87" s="131" t="s">
        <v>761</v>
      </c>
      <c r="Q87" s="68">
        <v>0.75</v>
      </c>
      <c r="R87" s="68">
        <v>0.75</v>
      </c>
      <c r="S87" s="131">
        <v>0.75</v>
      </c>
      <c r="T87" s="68">
        <v>0.75</v>
      </c>
      <c r="U87" s="72">
        <v>1</v>
      </c>
      <c r="V87" s="68">
        <v>0.375</v>
      </c>
      <c r="W87" s="77">
        <v>0.2986111111111111</v>
      </c>
      <c r="X87" s="68" t="s">
        <v>761</v>
      </c>
      <c r="Y87" s="68" t="s">
        <v>761</v>
      </c>
      <c r="Z87" s="130" t="s">
        <v>761</v>
      </c>
      <c r="AA87" s="68" t="s">
        <v>761</v>
      </c>
      <c r="AB87" s="134">
        <v>27.2</v>
      </c>
      <c r="AC87" s="204">
        <v>42.4</v>
      </c>
      <c r="AD87" s="171">
        <v>0.29726288987905791</v>
      </c>
      <c r="AE87" s="72">
        <v>0.1978332349717562</v>
      </c>
      <c r="AF87" s="72">
        <v>7.6862745098039198E-2</v>
      </c>
      <c r="AG87" s="137">
        <v>0.2746959800697954</v>
      </c>
      <c r="AH87" s="75">
        <v>25.412406653899321</v>
      </c>
      <c r="AI87" s="72">
        <v>25.687102633969115</v>
      </c>
      <c r="AJ87" s="72">
        <v>78.237955534722488</v>
      </c>
      <c r="AK87" s="72">
        <v>10.404567136969247</v>
      </c>
      <c r="AL87" s="72">
        <v>7.5195781337917795</v>
      </c>
      <c r="AM87" s="75">
        <v>35.816973790868566</v>
      </c>
      <c r="AN87" s="137">
        <v>36.091669770938367</v>
      </c>
      <c r="AO87" s="137">
        <v>7.3680000000000012</v>
      </c>
      <c r="AP87" s="207">
        <v>2.5000000000000001E-2</v>
      </c>
      <c r="AQ87" s="70">
        <v>1</v>
      </c>
      <c r="AR87" s="177">
        <v>7.3930000000000016</v>
      </c>
      <c r="AS87" s="68"/>
      <c r="AT87" s="68"/>
      <c r="AU87" s="68" t="s">
        <v>763</v>
      </c>
      <c r="AV87" s="68" t="s">
        <v>763</v>
      </c>
      <c r="AW87" s="68"/>
      <c r="BA87" s="68"/>
      <c r="BB87" s="68"/>
      <c r="BC87" s="147"/>
      <c r="BD87" s="68"/>
      <c r="BE87" s="68"/>
    </row>
    <row r="88" spans="1:57" x14ac:dyDescent="0.2">
      <c r="A88" s="79" t="s">
        <v>756</v>
      </c>
      <c r="B88" t="s">
        <v>311</v>
      </c>
      <c r="C88" t="s">
        <v>765</v>
      </c>
      <c r="E88" s="194">
        <v>44035</v>
      </c>
      <c r="F88" s="79" t="s">
        <v>290</v>
      </c>
      <c r="G88" s="79" t="s">
        <v>992</v>
      </c>
      <c r="H88" s="68">
        <v>1</v>
      </c>
      <c r="I88" s="214" t="s">
        <v>982</v>
      </c>
      <c r="J88" s="77">
        <v>0.41666666666666669</v>
      </c>
      <c r="K88" s="214">
        <v>3</v>
      </c>
      <c r="L88" s="79">
        <v>2</v>
      </c>
      <c r="M88" s="79" t="s">
        <v>809</v>
      </c>
      <c r="N88" s="79" t="s">
        <v>761</v>
      </c>
      <c r="O88" s="131" t="s">
        <v>761</v>
      </c>
      <c r="P88" s="131" t="s">
        <v>761</v>
      </c>
      <c r="Q88" s="68">
        <v>0.75</v>
      </c>
      <c r="R88" s="68">
        <v>0.75</v>
      </c>
      <c r="S88" s="131">
        <v>0.75</v>
      </c>
      <c r="T88" s="68">
        <v>0.75</v>
      </c>
      <c r="U88" s="72">
        <v>1</v>
      </c>
      <c r="V88" s="68">
        <v>0.375</v>
      </c>
      <c r="W88" s="77">
        <v>0.2986111111111111</v>
      </c>
      <c r="X88" s="68" t="s">
        <v>761</v>
      </c>
      <c r="Y88" s="68" t="s">
        <v>761</v>
      </c>
      <c r="Z88" s="130" t="s">
        <v>761</v>
      </c>
      <c r="AA88" s="68" t="s">
        <v>761</v>
      </c>
      <c r="AB88" s="131">
        <v>26.9</v>
      </c>
      <c r="AC88" s="79">
        <v>42.2</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120.3</v>
      </c>
      <c r="AV88" s="72">
        <v>1.925</v>
      </c>
      <c r="AW88" s="68"/>
      <c r="BA88" s="68"/>
      <c r="BB88" s="68"/>
      <c r="BC88" s="147"/>
      <c r="BD88" s="68"/>
      <c r="BE88" s="68"/>
    </row>
    <row r="89" spans="1:57" x14ac:dyDescent="0.2">
      <c r="A89" s="79" t="s">
        <v>756</v>
      </c>
      <c r="B89" t="s">
        <v>311</v>
      </c>
      <c r="C89" t="s">
        <v>757</v>
      </c>
      <c r="E89" s="147">
        <v>44049</v>
      </c>
      <c r="F89" s="68" t="s">
        <v>290</v>
      </c>
      <c r="G89" s="68" t="s">
        <v>992</v>
      </c>
      <c r="H89" s="68">
        <v>0</v>
      </c>
      <c r="I89" s="68" t="s">
        <v>982</v>
      </c>
      <c r="J89" s="77">
        <v>0.40486111111111112</v>
      </c>
      <c r="K89" s="215">
        <v>2</v>
      </c>
      <c r="L89" s="68">
        <v>1</v>
      </c>
      <c r="M89" s="68" t="s">
        <v>757</v>
      </c>
      <c r="N89" s="68" t="s">
        <v>761</v>
      </c>
      <c r="O89" s="131">
        <v>20</v>
      </c>
      <c r="P89" s="131" t="s">
        <v>761</v>
      </c>
      <c r="Q89" s="68">
        <v>0.8</v>
      </c>
      <c r="R89" s="68">
        <v>0.8</v>
      </c>
      <c r="S89" s="131">
        <v>0.8</v>
      </c>
      <c r="T89" s="68">
        <v>0.8</v>
      </c>
      <c r="U89" s="72">
        <v>1</v>
      </c>
      <c r="V89" s="68">
        <v>0.15</v>
      </c>
      <c r="W89" s="77">
        <v>0.29166666666666669</v>
      </c>
      <c r="X89" s="68">
        <v>26</v>
      </c>
      <c r="Y89" s="68" t="s">
        <v>761</v>
      </c>
      <c r="Z89" s="130" t="s">
        <v>761</v>
      </c>
      <c r="AA89" s="68" t="s">
        <v>761</v>
      </c>
      <c r="AB89" s="131">
        <v>26.1</v>
      </c>
      <c r="AC89" s="79">
        <v>41.1</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A89" s="68"/>
      <c r="BB89" s="68"/>
      <c r="BC89" s="68"/>
      <c r="BD89" s="68"/>
      <c r="BE89" s="68"/>
    </row>
    <row r="90" spans="1:57" x14ac:dyDescent="0.2">
      <c r="A90" s="79" t="s">
        <v>756</v>
      </c>
      <c r="B90" t="s">
        <v>311</v>
      </c>
      <c r="C90" t="s">
        <v>764</v>
      </c>
      <c r="E90" s="147">
        <v>44049</v>
      </c>
      <c r="F90" s="68" t="s">
        <v>290</v>
      </c>
      <c r="G90" s="68" t="s">
        <v>992</v>
      </c>
      <c r="H90" s="68">
        <v>0</v>
      </c>
      <c r="I90" s="68" t="s">
        <v>982</v>
      </c>
      <c r="J90" s="77">
        <v>0.40486111111111112</v>
      </c>
      <c r="K90" s="215">
        <v>2</v>
      </c>
      <c r="L90" s="68">
        <v>1</v>
      </c>
      <c r="M90" s="68" t="s">
        <v>757</v>
      </c>
      <c r="N90" s="68" t="s">
        <v>761</v>
      </c>
      <c r="O90" s="131">
        <v>20</v>
      </c>
      <c r="P90" s="131" t="s">
        <v>761</v>
      </c>
      <c r="Q90" s="68">
        <v>0.8</v>
      </c>
      <c r="R90" s="68">
        <v>0.8</v>
      </c>
      <c r="S90" s="131">
        <v>0.8</v>
      </c>
      <c r="T90" s="68">
        <v>0.8</v>
      </c>
      <c r="U90" s="72">
        <v>1</v>
      </c>
      <c r="V90" s="68">
        <v>0.4</v>
      </c>
      <c r="W90" s="77">
        <v>0.2951388888888889</v>
      </c>
      <c r="X90" s="68" t="s">
        <v>761</v>
      </c>
      <c r="Y90" s="68" t="s">
        <v>761</v>
      </c>
      <c r="Z90" s="130" t="s">
        <v>761</v>
      </c>
      <c r="AA90" s="68" t="s">
        <v>761</v>
      </c>
      <c r="AB90" s="134">
        <v>26.2</v>
      </c>
      <c r="AC90" s="204">
        <v>41.3</v>
      </c>
      <c r="AD90" s="171">
        <v>0.17499999999999996</v>
      </c>
      <c r="AE90" s="72">
        <v>1.9487427466150873</v>
      </c>
      <c r="AF90" s="72">
        <v>6.5268292682926832E-2</v>
      </c>
      <c r="AG90" s="137">
        <v>2.0140110392980142</v>
      </c>
      <c r="AH90" s="75">
        <v>22.095193698434638</v>
      </c>
      <c r="AI90" s="75">
        <v>24.109204737732654</v>
      </c>
      <c r="AJ90" s="72">
        <v>114.3892078788565</v>
      </c>
      <c r="AK90" s="72">
        <v>17.738809285215723</v>
      </c>
      <c r="AL90" s="72">
        <v>6.4485279727424158</v>
      </c>
      <c r="AM90" s="75">
        <v>39.834002983650365</v>
      </c>
      <c r="AN90" s="137">
        <v>41.848014022948377</v>
      </c>
      <c r="AO90" s="137">
        <v>7.7740000000000009</v>
      </c>
      <c r="AP90" s="137">
        <v>3.38</v>
      </c>
      <c r="AQ90" s="70">
        <v>0.69696969696969702</v>
      </c>
      <c r="AR90" s="177">
        <v>11.154</v>
      </c>
      <c r="AS90" s="68"/>
      <c r="AT90" s="68"/>
      <c r="AU90" s="68" t="s">
        <v>763</v>
      </c>
      <c r="AV90" s="68" t="s">
        <v>763</v>
      </c>
      <c r="AW90" s="68"/>
      <c r="BA90" s="68"/>
      <c r="BB90" s="68"/>
      <c r="BC90" s="68"/>
      <c r="BD90" s="68"/>
      <c r="BE90" s="68"/>
    </row>
    <row r="91" spans="1:57" x14ac:dyDescent="0.2">
      <c r="A91" s="79" t="s">
        <v>756</v>
      </c>
      <c r="B91" t="s">
        <v>311</v>
      </c>
      <c r="C91" t="s">
        <v>765</v>
      </c>
      <c r="E91" s="147">
        <v>44049</v>
      </c>
      <c r="F91" s="68" t="s">
        <v>290</v>
      </c>
      <c r="G91" s="68" t="s">
        <v>992</v>
      </c>
      <c r="H91" s="68">
        <v>0</v>
      </c>
      <c r="I91" s="68" t="s">
        <v>982</v>
      </c>
      <c r="J91" s="77">
        <v>0.40486111111111112</v>
      </c>
      <c r="K91" s="215">
        <v>2</v>
      </c>
      <c r="L91" s="68">
        <v>1</v>
      </c>
      <c r="M91" s="68" t="s">
        <v>757</v>
      </c>
      <c r="N91" s="68" t="s">
        <v>761</v>
      </c>
      <c r="O91" s="131">
        <v>20</v>
      </c>
      <c r="P91" s="131" t="s">
        <v>761</v>
      </c>
      <c r="Q91" s="68">
        <v>0.8</v>
      </c>
      <c r="R91" s="68">
        <v>0.8</v>
      </c>
      <c r="S91" s="131">
        <v>0.8</v>
      </c>
      <c r="T91" s="68">
        <v>0.8</v>
      </c>
      <c r="U91" s="72">
        <v>1</v>
      </c>
      <c r="V91" s="68">
        <v>0.4</v>
      </c>
      <c r="W91" s="77">
        <v>0.2986111111111111</v>
      </c>
      <c r="X91" s="68" t="s">
        <v>761</v>
      </c>
      <c r="Y91" s="68" t="s">
        <v>761</v>
      </c>
      <c r="Z91" s="130" t="s">
        <v>761</v>
      </c>
      <c r="AA91" s="68" t="s">
        <v>761</v>
      </c>
      <c r="AB91" s="131">
        <v>26.4</v>
      </c>
      <c r="AC91" s="79">
        <v>41.5</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v>179.7</v>
      </c>
      <c r="AV91" s="72">
        <v>2.875</v>
      </c>
      <c r="AW91" s="68"/>
      <c r="BA91" s="68"/>
      <c r="BB91" s="68"/>
      <c r="BC91" s="68"/>
      <c r="BD91" s="68"/>
      <c r="BE91" s="68"/>
    </row>
    <row r="92" spans="1:57" x14ac:dyDescent="0.2">
      <c r="A92" s="79" t="s">
        <v>756</v>
      </c>
      <c r="B92" t="s">
        <v>311</v>
      </c>
      <c r="C92" t="s">
        <v>757</v>
      </c>
      <c r="E92" s="147">
        <v>44064</v>
      </c>
      <c r="F92" s="68" t="s">
        <v>290</v>
      </c>
      <c r="G92" s="68" t="s">
        <v>992</v>
      </c>
      <c r="H92" s="68">
        <v>1</v>
      </c>
      <c r="I92" s="68" t="s">
        <v>982</v>
      </c>
      <c r="J92" s="77">
        <v>0.35416666666666669</v>
      </c>
      <c r="K92" s="68">
        <v>2</v>
      </c>
      <c r="L92" s="68">
        <v>1</v>
      </c>
      <c r="M92" s="68" t="s">
        <v>773</v>
      </c>
      <c r="N92" s="68" t="s">
        <v>1055</v>
      </c>
      <c r="O92" s="131">
        <v>20.8</v>
      </c>
      <c r="P92" s="131">
        <v>8.92</v>
      </c>
      <c r="Q92" s="68">
        <v>0.7</v>
      </c>
      <c r="R92" s="68">
        <v>0.7</v>
      </c>
      <c r="S92" s="131">
        <v>0.7</v>
      </c>
      <c r="T92" s="68">
        <v>0.7</v>
      </c>
      <c r="U92" s="72">
        <v>1</v>
      </c>
      <c r="V92" s="68">
        <v>0.15</v>
      </c>
      <c r="W92" s="77">
        <v>0.27708333333333335</v>
      </c>
      <c r="X92" s="68">
        <v>21.8</v>
      </c>
      <c r="Y92" s="68">
        <v>3.96</v>
      </c>
      <c r="Z92" s="72">
        <v>3.3802017807710603</v>
      </c>
      <c r="AA92" s="68">
        <v>44.4</v>
      </c>
      <c r="AB92" s="131">
        <v>27.2</v>
      </c>
      <c r="AC92" s="79">
        <v>42.5</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3" spans="1:57" x14ac:dyDescent="0.2">
      <c r="A93" s="79" t="s">
        <v>756</v>
      </c>
      <c r="B93" t="s">
        <v>311</v>
      </c>
      <c r="C93" t="s">
        <v>764</v>
      </c>
      <c r="E93" s="147">
        <v>44064</v>
      </c>
      <c r="F93" s="68" t="s">
        <v>290</v>
      </c>
      <c r="G93" s="68" t="s">
        <v>992</v>
      </c>
      <c r="H93" s="68">
        <v>1</v>
      </c>
      <c r="I93" s="68" t="s">
        <v>982</v>
      </c>
      <c r="J93" s="77">
        <v>0.35416666666666669</v>
      </c>
      <c r="K93" s="68">
        <v>2</v>
      </c>
      <c r="L93" s="68">
        <v>1</v>
      </c>
      <c r="M93" s="68" t="s">
        <v>773</v>
      </c>
      <c r="N93" s="68" t="s">
        <v>1055</v>
      </c>
      <c r="O93" s="131">
        <v>20.8</v>
      </c>
      <c r="P93" s="131">
        <v>8.92</v>
      </c>
      <c r="Q93" s="68">
        <v>0.7</v>
      </c>
      <c r="R93" s="68">
        <v>0.7</v>
      </c>
      <c r="S93" s="131">
        <v>0.7</v>
      </c>
      <c r="T93" s="68">
        <v>0.7</v>
      </c>
      <c r="U93" s="72">
        <v>1</v>
      </c>
      <c r="V93" s="68">
        <v>0.35</v>
      </c>
      <c r="W93" s="77">
        <v>0.27847222222222223</v>
      </c>
      <c r="X93" s="68">
        <v>22.1</v>
      </c>
      <c r="Y93" s="68">
        <v>3.86</v>
      </c>
      <c r="Z93" s="72">
        <v>3.2940886994672143</v>
      </c>
      <c r="AA93" s="68">
        <v>52.9</v>
      </c>
      <c r="AB93" s="134">
        <v>27.3</v>
      </c>
      <c r="AC93" s="204">
        <v>42.7</v>
      </c>
      <c r="AD93" s="171">
        <v>0.4</v>
      </c>
      <c r="AE93" s="72">
        <v>4.5212654345896217</v>
      </c>
      <c r="AF93" s="72">
        <v>0.18439024390243902</v>
      </c>
      <c r="AG93" s="137">
        <v>4.7056556784920609</v>
      </c>
      <c r="AH93" s="75">
        <v>23.718269871423342</v>
      </c>
      <c r="AI93" s="75">
        <v>28.423925549915403</v>
      </c>
      <c r="AJ93" s="72">
        <v>78.899302134055048</v>
      </c>
      <c r="AK93" s="72">
        <v>11.47590701244189</v>
      </c>
      <c r="AL93" s="72">
        <v>6.8752127434035852</v>
      </c>
      <c r="AM93" s="75">
        <v>35.194176883865232</v>
      </c>
      <c r="AN93" s="137">
        <v>39.89983256235729</v>
      </c>
      <c r="AO93" s="137">
        <v>6.5606666666666662</v>
      </c>
      <c r="AP93" s="137">
        <v>0.54773333333333563</v>
      </c>
      <c r="AQ93" s="70">
        <v>0.9229456230187757</v>
      </c>
      <c r="AR93" s="177">
        <v>7.1084000000000014</v>
      </c>
      <c r="AS93" s="68"/>
      <c r="AT93" s="68"/>
      <c r="AU93" s="68">
        <v>134.4</v>
      </c>
      <c r="AV93" s="72">
        <v>4.3008000000000006</v>
      </c>
      <c r="AW93" s="68"/>
    </row>
    <row r="95" spans="1:57" ht="16" x14ac:dyDescent="0.2">
      <c r="A95" s="236" t="s">
        <v>1245</v>
      </c>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7"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311</v>
      </c>
      <c r="B99" s="102">
        <v>2020</v>
      </c>
      <c r="C99" s="103">
        <v>7</v>
      </c>
      <c r="D99" s="102">
        <v>8</v>
      </c>
      <c r="E99" s="82"/>
      <c r="F99" s="131">
        <v>0.5</v>
      </c>
      <c r="G99" s="131" t="s">
        <v>761</v>
      </c>
      <c r="H99" s="82"/>
      <c r="I99" s="131" t="s">
        <v>761</v>
      </c>
      <c r="J99" s="131">
        <v>27.4</v>
      </c>
      <c r="K99" s="82"/>
      <c r="L99" s="82"/>
      <c r="M99" s="108"/>
      <c r="N99" s="137" t="s">
        <v>763</v>
      </c>
      <c r="O99" s="82"/>
      <c r="P99" s="82"/>
      <c r="Q99" s="82"/>
      <c r="R99" s="140"/>
      <c r="S99" s="137" t="s">
        <v>763</v>
      </c>
      <c r="T99" s="137" t="s">
        <v>763</v>
      </c>
      <c r="U99" s="137" t="s">
        <v>763</v>
      </c>
      <c r="V99" s="85"/>
      <c r="W99" s="85"/>
      <c r="X99" s="85"/>
      <c r="Y99" s="102" t="str">
        <f>IF(C99&lt;6," ",IF(C99&lt;=9,I99, IF(C99&gt;=10," ")))</f>
        <v>ND</v>
      </c>
      <c r="Z99" s="102" t="e">
        <f>IF(Y99=" ", " ", IF(Y99&gt;0, Y99+273.15))</f>
        <v>#VALUE!</v>
      </c>
      <c r="AA99" s="102">
        <f>IF(C99&lt;6," ",IF(C99&lt;=9,J99, IF(C99&gt;=10," ")))</f>
        <v>27.4</v>
      </c>
      <c r="AB99" s="102" t="str">
        <f>IF(C99&lt;6," ",IF(C99&lt;=9,G99, IF(C99&gt;=10," ")))</f>
        <v>ND</v>
      </c>
      <c r="AC99" s="104" t="e">
        <f>IF(Y99=" "," ",IF(Y99&gt;0,EXP(-173.4292+249.6339*100/Z99+143.3483*LN(+Z99/100)-21.8492*Z99/100+AA99*(-0.033096+0.014259*Z99/100-0.0017*(Z99/100)^2))*1.4276))</f>
        <v>#VALUE!</v>
      </c>
      <c r="AD99" s="102" t="e">
        <f>IF(Y99=" "," ",IF(Y99&gt;0,AB99/AC99))</f>
        <v>#VALUE!</v>
      </c>
      <c r="AE99" s="105">
        <f>IF(C99&lt;6," ",IF(C99&lt;=9,F99, IF(C99&gt;=10," ")))</f>
        <v>0.5</v>
      </c>
      <c r="AF99" s="102" t="str">
        <f>IF(Y99=" "," ",N99)</f>
        <v>NS</v>
      </c>
      <c r="AG99" s="105" t="str">
        <f>IF(C99&lt;6," ",IF(C99&lt;=9,T99, IF(C99&gt;=10," ")))</f>
        <v>NS</v>
      </c>
      <c r="AH99" s="105" t="str">
        <f>IF(C99&lt;6," ",IF(C99&lt;=9,U99, IF(C99&gt;=10," ")))</f>
        <v>NS</v>
      </c>
      <c r="AI99" s="102"/>
      <c r="AJ99" s="106" t="str">
        <f>IF(C99&lt;6," ",IF(C99&lt;=9,S99, IF(C99&gt;=10," ")))</f>
        <v>NS</v>
      </c>
      <c r="AK99" s="107" t="e">
        <f>IF(Y99=" ", " ", IF(Y99&gt;0, AJ99-AF99))</f>
        <v>#VALUE!</v>
      </c>
      <c r="AL99" s="85"/>
      <c r="AM99" s="85"/>
      <c r="AN99" s="85"/>
      <c r="AO99" s="85"/>
      <c r="AP99" s="85"/>
      <c r="AQ99" s="85"/>
      <c r="AR99" s="85"/>
      <c r="AS99" s="85"/>
      <c r="AT99" s="85"/>
      <c r="AU99" s="85"/>
      <c r="AV99" s="85"/>
      <c r="AW99" s="85"/>
      <c r="AX99" s="85"/>
      <c r="AY99" s="85"/>
      <c r="AZ99" s="85"/>
      <c r="BA99" s="82"/>
      <c r="BB99" s="82"/>
    </row>
    <row r="100" spans="1:54" ht="16" x14ac:dyDescent="0.2">
      <c r="A100" s="101" t="s">
        <v>311</v>
      </c>
      <c r="B100" s="102">
        <v>2020</v>
      </c>
      <c r="C100" s="103">
        <v>7</v>
      </c>
      <c r="D100" s="102">
        <v>8</v>
      </c>
      <c r="E100" s="82"/>
      <c r="F100" s="131">
        <v>0.5</v>
      </c>
      <c r="G100" s="131" t="s">
        <v>761</v>
      </c>
      <c r="H100" s="82"/>
      <c r="I100" s="131" t="s">
        <v>761</v>
      </c>
      <c r="J100" s="134">
        <v>27.2</v>
      </c>
      <c r="K100" s="82"/>
      <c r="L100" s="82"/>
      <c r="M100" s="108"/>
      <c r="N100" s="137">
        <v>1.3991697453660439</v>
      </c>
      <c r="O100" s="82"/>
      <c r="P100" s="82"/>
      <c r="Q100" s="82"/>
      <c r="R100" s="140"/>
      <c r="S100" s="137">
        <v>32.852082141747843</v>
      </c>
      <c r="T100" s="137">
        <v>2.9674107142857147</v>
      </c>
      <c r="U100" s="137">
        <v>1.905121316964286</v>
      </c>
      <c r="V100" s="85"/>
      <c r="W100" s="85"/>
      <c r="X100" s="85"/>
      <c r="Y100" s="102" t="str">
        <f t="shared" ref="Y100:Y110" si="34">IF(C100&lt;6," ",IF(C100&lt;=9,I100, IF(C100&gt;=10," ")))</f>
        <v>ND</v>
      </c>
      <c r="Z100" s="102" t="e">
        <f t="shared" ref="Z100:Z110" si="35">IF(Y100=" ", " ", IF(Y100&gt;0, Y100+273.15))</f>
        <v>#VALUE!</v>
      </c>
      <c r="AA100" s="102">
        <f t="shared" ref="AA100:AA110" si="36">IF(C100&lt;6," ",IF(C100&lt;=9,J100, IF(C100&gt;=10," ")))</f>
        <v>27.2</v>
      </c>
      <c r="AB100" s="102" t="str">
        <f t="shared" ref="AB100:AB110" si="37">IF(C100&lt;6," ",IF(C100&lt;=9,G100, IF(C100&gt;=10," ")))</f>
        <v>ND</v>
      </c>
      <c r="AC100" s="104" t="e">
        <f t="shared" ref="AC100:AC110" si="38">IF(Y100=" "," ",IF(Y100&gt;0,EXP(-173.4292+249.6339*100/Z100+143.3483*LN(+Z100/100)-21.8492*Z100/100+AA100*(-0.033096+0.014259*Z100/100-0.0017*(Z100/100)^2))*1.4276))</f>
        <v>#VALUE!</v>
      </c>
      <c r="AD100" s="102" t="e">
        <f t="shared" ref="AD100:AD110" si="39">IF(Y100=" "," ",IF(Y100&gt;0,AB100/AC100))</f>
        <v>#VALUE!</v>
      </c>
      <c r="AE100" s="105">
        <f t="shared" ref="AE100:AE110" si="40">IF(C100&lt;6," ",IF(C100&lt;=9,F100, IF(C100&gt;=10," ")))</f>
        <v>0.5</v>
      </c>
      <c r="AF100" s="102">
        <f t="shared" ref="AF100:AF110" si="41">IF(Y100=" "," ",N100)</f>
        <v>1.3991697453660439</v>
      </c>
      <c r="AG100" s="105">
        <f t="shared" ref="AG100:AG110" si="42">IF(C100&lt;6," ",IF(C100&lt;=9,T100, IF(C100&gt;=10," ")))</f>
        <v>2.9674107142857147</v>
      </c>
      <c r="AH100" s="105">
        <f t="shared" ref="AH100:AH110" si="43">IF(C100&lt;6," ",IF(C100&lt;=9,U100, IF(C100&gt;=10," ")))</f>
        <v>1.905121316964286</v>
      </c>
      <c r="AI100" s="102">
        <f t="shared" ref="AI100" si="44">IF(Y100=" ", " ", IF(Y100&gt;0, SUM(AG100:AH100)))</f>
        <v>4.8725320312500005</v>
      </c>
      <c r="AJ100" s="106">
        <f t="shared" ref="AJ100:AJ110" si="45">IF(C100&lt;6," ",IF(C100&lt;=9,S100, IF(C100&gt;=10," ")))</f>
        <v>32.852082141747843</v>
      </c>
      <c r="AK100" s="107">
        <f t="shared" ref="AK100:AK110" si="46">IF(Y100=" ", " ", IF(Y100&gt;0, AJ100-AF100))</f>
        <v>31.452912396381798</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311</v>
      </c>
      <c r="B101" s="102">
        <v>2020</v>
      </c>
      <c r="C101" s="103">
        <v>7</v>
      </c>
      <c r="D101" s="102">
        <v>8</v>
      </c>
      <c r="E101" s="82"/>
      <c r="F101" s="131">
        <v>0.5</v>
      </c>
      <c r="G101" s="131" t="s">
        <v>761</v>
      </c>
      <c r="H101" s="82"/>
      <c r="I101" s="131" t="s">
        <v>761</v>
      </c>
      <c r="J101" s="131">
        <v>27.6</v>
      </c>
      <c r="K101" s="82"/>
      <c r="L101" s="82"/>
      <c r="M101" s="108"/>
      <c r="N101" s="137" t="s">
        <v>763</v>
      </c>
      <c r="O101" s="82"/>
      <c r="P101" s="82"/>
      <c r="Q101" s="82"/>
      <c r="R101" s="140"/>
      <c r="S101" s="137" t="s">
        <v>763</v>
      </c>
      <c r="T101" s="137" t="s">
        <v>763</v>
      </c>
      <c r="U101" s="137" t="s">
        <v>763</v>
      </c>
      <c r="V101" s="85"/>
      <c r="W101" s="85"/>
      <c r="X101" s="85"/>
      <c r="Y101" s="102" t="str">
        <f t="shared" si="34"/>
        <v>ND</v>
      </c>
      <c r="Z101" s="102" t="e">
        <f t="shared" si="35"/>
        <v>#VALUE!</v>
      </c>
      <c r="AA101" s="102">
        <f t="shared" si="36"/>
        <v>27.6</v>
      </c>
      <c r="AB101" s="102" t="str">
        <f t="shared" si="37"/>
        <v>ND</v>
      </c>
      <c r="AC101" s="104" t="e">
        <f t="shared" si="38"/>
        <v>#VALUE!</v>
      </c>
      <c r="AD101" s="102" t="e">
        <f t="shared" si="39"/>
        <v>#VALUE!</v>
      </c>
      <c r="AE101" s="105">
        <f t="shared" si="40"/>
        <v>0.5</v>
      </c>
      <c r="AF101" s="102" t="str">
        <f t="shared" si="41"/>
        <v>NS</v>
      </c>
      <c r="AG101" s="105" t="str">
        <f t="shared" si="42"/>
        <v>NS</v>
      </c>
      <c r="AH101" s="105" t="str">
        <f t="shared" si="43"/>
        <v>NS</v>
      </c>
      <c r="AI101" s="102"/>
      <c r="AJ101" s="106" t="str">
        <f t="shared" si="45"/>
        <v>NS</v>
      </c>
      <c r="AK101" s="107" t="e">
        <f t="shared" si="46"/>
        <v>#VALUE!</v>
      </c>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311</v>
      </c>
      <c r="B102" s="102">
        <v>2020</v>
      </c>
      <c r="C102" s="103">
        <v>7</v>
      </c>
      <c r="D102" s="102">
        <v>23</v>
      </c>
      <c r="E102" s="82"/>
      <c r="F102" s="131">
        <v>0.75</v>
      </c>
      <c r="G102" s="131" t="s">
        <v>761</v>
      </c>
      <c r="H102" s="82"/>
      <c r="I102" s="131" t="s">
        <v>761</v>
      </c>
      <c r="J102" s="131">
        <v>25.7</v>
      </c>
      <c r="K102" s="82"/>
      <c r="L102" s="82"/>
      <c r="M102" s="108"/>
      <c r="N102" s="137" t="s">
        <v>763</v>
      </c>
      <c r="O102" s="82"/>
      <c r="P102" s="82"/>
      <c r="Q102" s="82"/>
      <c r="R102" s="140"/>
      <c r="S102" s="137" t="s">
        <v>763</v>
      </c>
      <c r="T102" s="137" t="s">
        <v>763</v>
      </c>
      <c r="U102" s="137" t="s">
        <v>763</v>
      </c>
      <c r="V102" s="85"/>
      <c r="W102" s="85"/>
      <c r="X102" s="85"/>
      <c r="Y102" s="102" t="str">
        <f t="shared" si="34"/>
        <v>ND</v>
      </c>
      <c r="Z102" s="102" t="e">
        <f t="shared" si="35"/>
        <v>#VALUE!</v>
      </c>
      <c r="AA102" s="102">
        <f t="shared" si="36"/>
        <v>25.7</v>
      </c>
      <c r="AB102" s="102" t="str">
        <f t="shared" si="37"/>
        <v>ND</v>
      </c>
      <c r="AC102" s="104" t="e">
        <f t="shared" si="38"/>
        <v>#VALUE!</v>
      </c>
      <c r="AD102" s="102" t="e">
        <f t="shared" si="39"/>
        <v>#VALUE!</v>
      </c>
      <c r="AE102" s="105">
        <f t="shared" si="40"/>
        <v>0.75</v>
      </c>
      <c r="AF102" s="102" t="str">
        <f t="shared" si="41"/>
        <v>NS</v>
      </c>
      <c r="AG102" s="105" t="str">
        <f t="shared" si="42"/>
        <v>NS</v>
      </c>
      <c r="AH102" s="105" t="str">
        <f t="shared" si="43"/>
        <v>NS</v>
      </c>
      <c r="AI102" s="102"/>
      <c r="AJ102" s="106" t="str">
        <f t="shared" si="45"/>
        <v>NS</v>
      </c>
      <c r="AK102" s="107" t="e">
        <f t="shared" si="46"/>
        <v>#VALUE!</v>
      </c>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311</v>
      </c>
      <c r="B103" s="102">
        <v>2020</v>
      </c>
      <c r="C103" s="103">
        <v>7</v>
      </c>
      <c r="D103" s="102">
        <v>23</v>
      </c>
      <c r="E103" s="82"/>
      <c r="F103" s="131">
        <v>0.75</v>
      </c>
      <c r="G103" s="131" t="s">
        <v>761</v>
      </c>
      <c r="H103" s="82"/>
      <c r="I103" s="131" t="s">
        <v>761</v>
      </c>
      <c r="J103" s="134">
        <v>27.2</v>
      </c>
      <c r="K103" s="82"/>
      <c r="L103" s="82"/>
      <c r="M103" s="108"/>
      <c r="N103" s="137">
        <v>0.2746959800697954</v>
      </c>
      <c r="O103" s="82"/>
      <c r="P103" s="82"/>
      <c r="Q103" s="82"/>
      <c r="R103" s="140"/>
      <c r="S103" s="137">
        <v>36.091669770938367</v>
      </c>
      <c r="T103" s="137">
        <v>7.3680000000000012</v>
      </c>
      <c r="U103" s="207">
        <v>2.5000000000000001E-2</v>
      </c>
      <c r="V103" s="85"/>
      <c r="W103" s="85"/>
      <c r="X103" s="85"/>
      <c r="Y103" s="102" t="str">
        <f t="shared" si="34"/>
        <v>ND</v>
      </c>
      <c r="Z103" s="102" t="e">
        <f t="shared" si="35"/>
        <v>#VALUE!</v>
      </c>
      <c r="AA103" s="102">
        <f t="shared" si="36"/>
        <v>27.2</v>
      </c>
      <c r="AB103" s="102" t="str">
        <f t="shared" si="37"/>
        <v>ND</v>
      </c>
      <c r="AC103" s="104" t="e">
        <f t="shared" si="38"/>
        <v>#VALUE!</v>
      </c>
      <c r="AD103" s="102" t="e">
        <f t="shared" si="39"/>
        <v>#VALUE!</v>
      </c>
      <c r="AE103" s="105">
        <f t="shared" si="40"/>
        <v>0.75</v>
      </c>
      <c r="AF103" s="102">
        <f t="shared" si="41"/>
        <v>0.2746959800697954</v>
      </c>
      <c r="AG103" s="105">
        <f t="shared" si="42"/>
        <v>7.3680000000000012</v>
      </c>
      <c r="AH103" s="105">
        <f t="shared" si="43"/>
        <v>2.5000000000000001E-2</v>
      </c>
      <c r="AI103" s="102">
        <f t="shared" ref="AI103" si="47">IF(Y103=" ", " ", IF(Y103&gt;0, SUM(AG103:AH103)))</f>
        <v>7.3930000000000016</v>
      </c>
      <c r="AJ103" s="106">
        <f t="shared" si="45"/>
        <v>36.091669770938367</v>
      </c>
      <c r="AK103" s="107">
        <f t="shared" si="46"/>
        <v>35.816973790868573</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311</v>
      </c>
      <c r="B104" s="102">
        <v>2020</v>
      </c>
      <c r="C104" s="103">
        <v>7</v>
      </c>
      <c r="D104" s="102">
        <v>23</v>
      </c>
      <c r="E104" s="82"/>
      <c r="F104" s="131">
        <v>0.75</v>
      </c>
      <c r="G104" s="131" t="s">
        <v>761</v>
      </c>
      <c r="H104" s="82"/>
      <c r="I104" s="131" t="s">
        <v>761</v>
      </c>
      <c r="J104" s="131">
        <v>26.9</v>
      </c>
      <c r="K104" s="82"/>
      <c r="L104" s="82"/>
      <c r="M104" s="108"/>
      <c r="N104" s="137" t="s">
        <v>763</v>
      </c>
      <c r="O104" s="82"/>
      <c r="P104" s="82"/>
      <c r="Q104" s="82"/>
      <c r="R104" s="140"/>
      <c r="S104" s="137" t="s">
        <v>763</v>
      </c>
      <c r="T104" s="137" t="s">
        <v>763</v>
      </c>
      <c r="U104" s="137" t="s">
        <v>763</v>
      </c>
      <c r="V104" s="85"/>
      <c r="W104" s="85"/>
      <c r="X104" s="85"/>
      <c r="Y104" s="102" t="str">
        <f t="shared" si="34"/>
        <v>ND</v>
      </c>
      <c r="Z104" s="102" t="e">
        <f t="shared" si="35"/>
        <v>#VALUE!</v>
      </c>
      <c r="AA104" s="102">
        <f t="shared" si="36"/>
        <v>26.9</v>
      </c>
      <c r="AB104" s="102" t="str">
        <f t="shared" si="37"/>
        <v>ND</v>
      </c>
      <c r="AC104" s="104" t="e">
        <f t="shared" si="38"/>
        <v>#VALUE!</v>
      </c>
      <c r="AD104" s="102" t="e">
        <f t="shared" si="39"/>
        <v>#VALUE!</v>
      </c>
      <c r="AE104" s="105">
        <f t="shared" si="40"/>
        <v>0.75</v>
      </c>
      <c r="AF104" s="102" t="str">
        <f t="shared" si="41"/>
        <v>NS</v>
      </c>
      <c r="AG104" s="105" t="str">
        <f t="shared" si="42"/>
        <v>NS</v>
      </c>
      <c r="AH104" s="105" t="str">
        <f t="shared" si="43"/>
        <v>NS</v>
      </c>
      <c r="AI104" s="102"/>
      <c r="AJ104" s="106" t="str">
        <f t="shared" si="45"/>
        <v>NS</v>
      </c>
      <c r="AK104" s="107" t="e">
        <f t="shared" si="46"/>
        <v>#VALUE!</v>
      </c>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311</v>
      </c>
      <c r="B105" s="102">
        <v>2020</v>
      </c>
      <c r="C105" s="103">
        <v>8</v>
      </c>
      <c r="D105" s="102">
        <v>6</v>
      </c>
      <c r="E105" s="82"/>
      <c r="F105" s="131">
        <v>0.8</v>
      </c>
      <c r="G105" s="131" t="s">
        <v>761</v>
      </c>
      <c r="H105" s="82"/>
      <c r="I105" s="131">
        <v>20</v>
      </c>
      <c r="J105" s="131">
        <v>26.1</v>
      </c>
      <c r="K105" s="82"/>
      <c r="L105" s="82"/>
      <c r="M105" s="82"/>
      <c r="N105" s="137" t="s">
        <v>763</v>
      </c>
      <c r="O105" s="82"/>
      <c r="P105" s="82"/>
      <c r="Q105" s="82"/>
      <c r="R105" s="140"/>
      <c r="S105" s="137" t="s">
        <v>763</v>
      </c>
      <c r="T105" s="137" t="s">
        <v>763</v>
      </c>
      <c r="U105" s="137" t="s">
        <v>763</v>
      </c>
      <c r="V105" s="85"/>
      <c r="W105" s="85"/>
      <c r="X105" s="85"/>
      <c r="Y105" s="102">
        <f t="shared" si="34"/>
        <v>20</v>
      </c>
      <c r="Z105" s="102">
        <f t="shared" si="35"/>
        <v>293.14999999999998</v>
      </c>
      <c r="AA105" s="102">
        <f t="shared" si="36"/>
        <v>26.1</v>
      </c>
      <c r="AB105" s="102" t="str">
        <f t="shared" si="37"/>
        <v>ND</v>
      </c>
      <c r="AC105" s="104">
        <f t="shared" si="38"/>
        <v>7.7723278090447563</v>
      </c>
      <c r="AD105" s="102" t="e">
        <f t="shared" si="39"/>
        <v>#VALUE!</v>
      </c>
      <c r="AE105" s="105">
        <f t="shared" si="40"/>
        <v>0.8</v>
      </c>
      <c r="AF105" s="102" t="str">
        <f t="shared" si="41"/>
        <v>NS</v>
      </c>
      <c r="AG105" s="105" t="str">
        <f t="shared" si="42"/>
        <v>NS</v>
      </c>
      <c r="AH105" s="105" t="str">
        <f t="shared" si="43"/>
        <v>NS</v>
      </c>
      <c r="AI105" s="102"/>
      <c r="AJ105" s="106" t="str">
        <f t="shared" si="45"/>
        <v>NS</v>
      </c>
      <c r="AK105" s="107" t="e">
        <f t="shared" si="46"/>
        <v>#VALUE!</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311</v>
      </c>
      <c r="B106" s="102">
        <v>2020</v>
      </c>
      <c r="C106" s="103">
        <v>8</v>
      </c>
      <c r="D106" s="102">
        <v>6</v>
      </c>
      <c r="E106" s="82"/>
      <c r="F106" s="131">
        <v>0.8</v>
      </c>
      <c r="G106" s="131" t="s">
        <v>761</v>
      </c>
      <c r="H106" s="82"/>
      <c r="I106" s="131">
        <v>20</v>
      </c>
      <c r="J106" s="134">
        <v>26.2</v>
      </c>
      <c r="K106" s="82"/>
      <c r="L106" s="82"/>
      <c r="M106" s="82"/>
      <c r="N106" s="137">
        <v>2.0140110392980142</v>
      </c>
      <c r="O106" s="82"/>
      <c r="P106" s="82"/>
      <c r="Q106" s="82"/>
      <c r="R106" s="140"/>
      <c r="S106" s="137">
        <v>41.848014022948377</v>
      </c>
      <c r="T106" s="137">
        <v>7.7740000000000009</v>
      </c>
      <c r="U106" s="137">
        <v>3.38</v>
      </c>
      <c r="V106" s="85"/>
      <c r="W106" s="85"/>
      <c r="X106" s="85"/>
      <c r="Y106" s="102">
        <f t="shared" si="34"/>
        <v>20</v>
      </c>
      <c r="Z106" s="102">
        <f t="shared" si="35"/>
        <v>293.14999999999998</v>
      </c>
      <c r="AA106" s="102">
        <f t="shared" si="36"/>
        <v>26.2</v>
      </c>
      <c r="AB106" s="102" t="str">
        <f t="shared" si="37"/>
        <v>ND</v>
      </c>
      <c r="AC106" s="104">
        <f t="shared" si="38"/>
        <v>7.7677395900399127</v>
      </c>
      <c r="AD106" s="102" t="e">
        <f t="shared" si="39"/>
        <v>#VALUE!</v>
      </c>
      <c r="AE106" s="105">
        <f t="shared" si="40"/>
        <v>0.8</v>
      </c>
      <c r="AF106" s="102">
        <f t="shared" si="41"/>
        <v>2.0140110392980142</v>
      </c>
      <c r="AG106" s="105">
        <f t="shared" si="42"/>
        <v>7.7740000000000009</v>
      </c>
      <c r="AH106" s="105">
        <f t="shared" si="43"/>
        <v>3.38</v>
      </c>
      <c r="AI106" s="102">
        <f t="shared" ref="AI106" si="48">IF(Y106=" ", " ", IF(Y106&gt;0, SUM(AG106:AH106)))</f>
        <v>11.154</v>
      </c>
      <c r="AJ106" s="106">
        <f t="shared" si="45"/>
        <v>41.848014022948377</v>
      </c>
      <c r="AK106" s="107">
        <f t="shared" si="46"/>
        <v>39.834002983650365</v>
      </c>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311</v>
      </c>
      <c r="B107" s="102">
        <v>2020</v>
      </c>
      <c r="C107" s="132">
        <v>8</v>
      </c>
      <c r="D107" s="82">
        <v>6</v>
      </c>
      <c r="E107" s="85"/>
      <c r="F107" s="131">
        <v>0.8</v>
      </c>
      <c r="G107" s="131" t="s">
        <v>761</v>
      </c>
      <c r="H107" s="85"/>
      <c r="I107" s="131">
        <v>20</v>
      </c>
      <c r="J107" s="131">
        <v>26.4</v>
      </c>
      <c r="K107" s="85"/>
      <c r="L107" s="85"/>
      <c r="M107" s="85"/>
      <c r="N107" s="137" t="s">
        <v>763</v>
      </c>
      <c r="O107" s="85"/>
      <c r="P107" s="85"/>
      <c r="Q107" s="85"/>
      <c r="R107" s="140"/>
      <c r="S107" s="137" t="s">
        <v>763</v>
      </c>
      <c r="T107" s="137" t="s">
        <v>763</v>
      </c>
      <c r="U107" s="137" t="s">
        <v>763</v>
      </c>
      <c r="V107" s="85"/>
      <c r="W107" s="85"/>
      <c r="X107" s="85"/>
      <c r="Y107" s="85">
        <f t="shared" si="34"/>
        <v>20</v>
      </c>
      <c r="Z107" s="82">
        <f t="shared" si="35"/>
        <v>293.14999999999998</v>
      </c>
      <c r="AA107" s="85">
        <f t="shared" si="36"/>
        <v>26.4</v>
      </c>
      <c r="AB107" s="85" t="str">
        <f t="shared" si="37"/>
        <v>ND</v>
      </c>
      <c r="AC107" s="110">
        <f t="shared" si="38"/>
        <v>7.7585712760871397</v>
      </c>
      <c r="AD107" s="82" t="e">
        <f t="shared" si="39"/>
        <v>#VALUE!</v>
      </c>
      <c r="AE107" s="111">
        <f t="shared" si="40"/>
        <v>0.8</v>
      </c>
      <c r="AF107" s="82" t="str">
        <f t="shared" si="41"/>
        <v>NS</v>
      </c>
      <c r="AG107" s="111" t="str">
        <f t="shared" si="42"/>
        <v>NS</v>
      </c>
      <c r="AH107" s="111" t="str">
        <f t="shared" si="43"/>
        <v>NS</v>
      </c>
      <c r="AI107" s="102"/>
      <c r="AJ107" s="112" t="str">
        <f t="shared" si="45"/>
        <v>NS</v>
      </c>
      <c r="AK107" s="113" t="e">
        <f t="shared" si="46"/>
        <v>#VALUE!</v>
      </c>
      <c r="AL107" s="82"/>
      <c r="AM107" s="82">
        <f>AD113</f>
        <v>1.1728913749806122</v>
      </c>
      <c r="AN107" s="82">
        <f>AE113</f>
        <v>0.6863636363636364</v>
      </c>
      <c r="AO107" s="82">
        <f>AF113</f>
        <v>2.0983831108064788</v>
      </c>
      <c r="AP107" s="82">
        <f>AI113</f>
        <v>7.6319830078125008</v>
      </c>
      <c r="AQ107" s="113">
        <f>AK113</f>
        <v>35.574516513691492</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311</v>
      </c>
      <c r="B108" s="102">
        <v>2020</v>
      </c>
      <c r="C108" s="132">
        <v>8</v>
      </c>
      <c r="D108" s="82">
        <v>21</v>
      </c>
      <c r="E108" s="85"/>
      <c r="F108" s="131">
        <v>0.7</v>
      </c>
      <c r="G108" s="131">
        <v>8.92</v>
      </c>
      <c r="H108" s="85"/>
      <c r="I108" s="131">
        <v>20.8</v>
      </c>
      <c r="J108" s="131">
        <v>27.2</v>
      </c>
      <c r="K108" s="85"/>
      <c r="L108" s="85"/>
      <c r="M108" s="85"/>
      <c r="N108" s="137" t="s">
        <v>763</v>
      </c>
      <c r="O108" s="85"/>
      <c r="P108" s="85"/>
      <c r="Q108" s="85"/>
      <c r="R108" s="140"/>
      <c r="S108" s="137" t="s">
        <v>763</v>
      </c>
      <c r="T108" s="137" t="s">
        <v>763</v>
      </c>
      <c r="U108" s="137" t="s">
        <v>763</v>
      </c>
      <c r="V108" s="85"/>
      <c r="W108" s="85"/>
      <c r="X108" s="85"/>
      <c r="Y108" s="85">
        <f t="shared" si="34"/>
        <v>20.8</v>
      </c>
      <c r="Z108" s="82">
        <f t="shared" si="35"/>
        <v>293.95</v>
      </c>
      <c r="AA108" s="85">
        <f t="shared" si="36"/>
        <v>27.2</v>
      </c>
      <c r="AB108" s="85">
        <f t="shared" si="37"/>
        <v>8.92</v>
      </c>
      <c r="AC108" s="110">
        <f t="shared" si="38"/>
        <v>7.607370411512048</v>
      </c>
      <c r="AD108" s="82">
        <f t="shared" si="39"/>
        <v>1.1725470849298441</v>
      </c>
      <c r="AE108" s="111">
        <f t="shared" si="40"/>
        <v>0.7</v>
      </c>
      <c r="AF108" s="82" t="str">
        <f t="shared" si="41"/>
        <v>NS</v>
      </c>
      <c r="AG108" s="111" t="str">
        <f t="shared" si="42"/>
        <v>NS</v>
      </c>
      <c r="AH108" s="111" t="str">
        <f t="shared" si="43"/>
        <v>NS</v>
      </c>
      <c r="AI108" s="82"/>
      <c r="AJ108" s="112" t="str">
        <f t="shared" si="45"/>
        <v>NS</v>
      </c>
      <c r="AK108" s="113" t="e">
        <f t="shared" si="46"/>
        <v>#VALUE!</v>
      </c>
      <c r="AL108" s="85"/>
      <c r="AM108" s="82"/>
      <c r="AN108" s="82"/>
      <c r="AO108" s="82"/>
      <c r="AP108" s="85"/>
      <c r="AQ108" s="82"/>
      <c r="AR108" s="82"/>
      <c r="AS108" s="115">
        <f>((LN(AM107)-LN(0.4))/(LN(0.9)-LN(0.4))*100)</f>
        <v>132.65786269836732</v>
      </c>
      <c r="AT108" s="120">
        <f>((LN(AN107)-LN(0.6))/(LN(3)-LN(0.6))*100)</f>
        <v>8.3555826036911398</v>
      </c>
      <c r="AU108" s="115">
        <f>((LN(AO107)-LN(10))/(LN(1)-LN(10))*100)</f>
        <v>67.811521789667168</v>
      </c>
      <c r="AV108" s="115">
        <f>((LN(AP107)-LN(10))/(LN(3)-LN(10))*100)</f>
        <v>22.445472548817058</v>
      </c>
      <c r="AW108" s="115">
        <f>((LN(AQ107)-LN(43))/(LN(20)-LN(43))*100)</f>
        <v>24.765320238690151</v>
      </c>
      <c r="AX108" s="82"/>
      <c r="AY108" s="82"/>
      <c r="AZ108" s="82"/>
      <c r="BA108" s="82"/>
      <c r="BB108" s="82"/>
    </row>
    <row r="109" spans="1:54" ht="16" x14ac:dyDescent="0.2">
      <c r="A109" s="101" t="s">
        <v>311</v>
      </c>
      <c r="B109" s="102">
        <v>2020</v>
      </c>
      <c r="C109" s="132">
        <v>8</v>
      </c>
      <c r="D109" s="82">
        <v>21</v>
      </c>
      <c r="E109" s="85"/>
      <c r="F109" s="131">
        <v>0.7</v>
      </c>
      <c r="G109" s="131">
        <v>8.92</v>
      </c>
      <c r="H109" s="85"/>
      <c r="I109" s="131">
        <v>20.8</v>
      </c>
      <c r="J109" s="134">
        <v>27.3</v>
      </c>
      <c r="K109" s="85"/>
      <c r="L109" s="85"/>
      <c r="M109" s="85"/>
      <c r="N109" s="137">
        <v>4.7056556784920609</v>
      </c>
      <c r="O109" s="85"/>
      <c r="P109" s="85"/>
      <c r="Q109" s="85"/>
      <c r="R109" s="140"/>
      <c r="S109" s="137">
        <v>39.89983256235729</v>
      </c>
      <c r="T109" s="137">
        <v>6.5606666666666662</v>
      </c>
      <c r="U109" s="137">
        <v>0.54773333333333563</v>
      </c>
      <c r="V109" s="85"/>
      <c r="W109" s="85"/>
      <c r="X109" s="85"/>
      <c r="Y109" s="85">
        <f t="shared" si="34"/>
        <v>20.8</v>
      </c>
      <c r="Z109" s="82">
        <f t="shared" si="35"/>
        <v>293.95</v>
      </c>
      <c r="AA109" s="85">
        <f t="shared" si="36"/>
        <v>27.3</v>
      </c>
      <c r="AB109" s="85">
        <f t="shared" si="37"/>
        <v>8.92</v>
      </c>
      <c r="AC109" s="110">
        <f t="shared" si="38"/>
        <v>7.602905593362963</v>
      </c>
      <c r="AD109" s="82">
        <f t="shared" si="39"/>
        <v>1.1732356650313807</v>
      </c>
      <c r="AE109" s="111">
        <f t="shared" si="40"/>
        <v>0.7</v>
      </c>
      <c r="AF109" s="82">
        <f t="shared" si="41"/>
        <v>4.7056556784920609</v>
      </c>
      <c r="AG109" s="111">
        <f t="shared" si="42"/>
        <v>6.5606666666666662</v>
      </c>
      <c r="AH109" s="111">
        <f t="shared" si="43"/>
        <v>0.54773333333333563</v>
      </c>
      <c r="AI109" s="102">
        <f t="shared" ref="AI109" si="49">IF(Y109=" ", " ", IF(Y109&gt;0, SUM(AG109:AH109)))</f>
        <v>7.1084000000000014</v>
      </c>
      <c r="AJ109" s="112">
        <f t="shared" si="45"/>
        <v>39.89983256235729</v>
      </c>
      <c r="AK109" s="113">
        <f t="shared" si="46"/>
        <v>35.194176883865225</v>
      </c>
      <c r="AL109" s="82"/>
      <c r="AM109" s="85"/>
      <c r="AN109" s="85"/>
      <c r="AO109" s="85"/>
      <c r="AP109" s="128" t="s">
        <v>1237</v>
      </c>
      <c r="AQ109" s="85"/>
      <c r="AR109" s="82"/>
      <c r="AS109" s="82">
        <f>IF(AS108&gt;100, 100, IF(AS108&lt;0, 0, AS108))</f>
        <v>100</v>
      </c>
      <c r="AT109" s="82">
        <f t="shared" ref="AT109:AW109" si="50">IF(AT108&gt;100, 100, IF(AT108&lt;0, 0, AT108))</f>
        <v>8.3555826036911398</v>
      </c>
      <c r="AU109" s="82">
        <f t="shared" si="50"/>
        <v>67.811521789667168</v>
      </c>
      <c r="AV109" s="82">
        <f t="shared" si="50"/>
        <v>22.445472548817058</v>
      </c>
      <c r="AW109" s="82">
        <f t="shared" si="50"/>
        <v>24.765320238690151</v>
      </c>
      <c r="AX109" s="129">
        <f>AVERAGE(AS109:AW109)</f>
        <v>44.675579436173109</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44.675579436173109</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6,AD99:AD111)</f>
        <v>1.1728913749806122</v>
      </c>
      <c r="AE113" s="84">
        <f>_xlfn.AGGREGATE(1, 6,AE98:AE110)</f>
        <v>0.6863636363636364</v>
      </c>
      <c r="AF113" s="84">
        <f>_xlfn.AGGREGATE(1, 6,AF98:AF110)</f>
        <v>2.0983831108064788</v>
      </c>
      <c r="AG113" s="82"/>
      <c r="AH113" s="82"/>
      <c r="AI113" s="84">
        <f>_xlfn.AGGREGATE(1, 6,AI98:AI110)</f>
        <v>7.6319830078125008</v>
      </c>
      <c r="AJ113" s="82"/>
      <c r="AK113" s="84">
        <f>_xlfn.AGGREGATE(1, 6,AK98:AK110)</f>
        <v>35.574516513691492</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t="e">
        <f>AVERAGE(AD99:AD110)</f>
        <v>#VALUE!</v>
      </c>
      <c r="AE114" s="126">
        <f>AVERAGE(AE98:AE110)</f>
        <v>0.6863636363636364</v>
      </c>
      <c r="AF114" s="126">
        <f>AVERAGE(AF98:AF110)</f>
        <v>2.0983831108064788</v>
      </c>
      <c r="AG114" s="126"/>
      <c r="AH114" s="126"/>
      <c r="AI114" s="126">
        <f>AVERAGE(AI98:AI110)</f>
        <v>7.6319830078125008</v>
      </c>
      <c r="AJ114" s="126"/>
      <c r="AK114" s="127" t="e">
        <f>AVERAGE(AK98:AK110)</f>
        <v>#VALUE!</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311</v>
      </c>
      <c r="C122" s="68" t="s">
        <v>757</v>
      </c>
      <c r="E122" s="147">
        <v>44390</v>
      </c>
      <c r="F122" s="68" t="s">
        <v>1059</v>
      </c>
      <c r="G122" s="68" t="s">
        <v>1067</v>
      </c>
      <c r="H122" s="68">
        <v>1</v>
      </c>
      <c r="I122" s="68" t="s">
        <v>760</v>
      </c>
      <c r="J122" s="77">
        <v>0.42777777777777781</v>
      </c>
      <c r="K122" s="81">
        <v>5</v>
      </c>
      <c r="L122" s="68">
        <v>2</v>
      </c>
      <c r="M122" s="68" t="s">
        <v>787</v>
      </c>
      <c r="O122" s="131">
        <v>19.100000000000001</v>
      </c>
      <c r="P122" s="131">
        <v>8.44</v>
      </c>
      <c r="Q122" s="68">
        <v>0.6</v>
      </c>
      <c r="R122" s="68">
        <v>0.6</v>
      </c>
      <c r="S122" s="131">
        <v>0.6</v>
      </c>
      <c r="T122" s="68">
        <v>0.6</v>
      </c>
      <c r="U122" s="76">
        <v>1</v>
      </c>
      <c r="V122" s="68">
        <v>0.15</v>
      </c>
      <c r="W122" s="77">
        <v>0.32916666666666666</v>
      </c>
      <c r="X122" s="68">
        <v>22.2</v>
      </c>
      <c r="Y122" s="68">
        <v>3.91</v>
      </c>
      <c r="Z122" s="72">
        <v>3.3197660107019731</v>
      </c>
      <c r="AA122" s="68">
        <v>50.1</v>
      </c>
      <c r="AB122" s="205">
        <v>28.2</v>
      </c>
      <c r="AC122" s="72">
        <v>44</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311</v>
      </c>
      <c r="C123" s="68" t="s">
        <v>764</v>
      </c>
      <c r="E123" s="147">
        <v>44390</v>
      </c>
      <c r="F123" s="68" t="s">
        <v>1059</v>
      </c>
      <c r="G123" s="68" t="s">
        <v>1067</v>
      </c>
      <c r="H123" s="68">
        <v>1</v>
      </c>
      <c r="I123" s="68" t="s">
        <v>760</v>
      </c>
      <c r="J123" s="77">
        <v>0.42777777777777781</v>
      </c>
      <c r="K123" s="81">
        <v>5</v>
      </c>
      <c r="L123" s="68">
        <v>2</v>
      </c>
      <c r="M123" s="68" t="s">
        <v>787</v>
      </c>
      <c r="O123" s="131" t="s">
        <v>761</v>
      </c>
      <c r="P123" s="131" t="s">
        <v>761</v>
      </c>
      <c r="Q123" s="68" t="s">
        <v>761</v>
      </c>
      <c r="R123" s="68" t="s">
        <v>761</v>
      </c>
      <c r="S123" s="131" t="s">
        <v>761</v>
      </c>
      <c r="T123" s="68" t="s">
        <v>761</v>
      </c>
      <c r="U123" s="76" t="s">
        <v>761</v>
      </c>
      <c r="V123" s="68" t="s">
        <v>761</v>
      </c>
      <c r="W123" s="77" t="s">
        <v>761</v>
      </c>
      <c r="X123" s="68" t="s">
        <v>761</v>
      </c>
      <c r="Y123" s="68" t="s">
        <v>761</v>
      </c>
      <c r="Z123" s="72" t="s">
        <v>761</v>
      </c>
      <c r="AA123" s="68" t="s">
        <v>761</v>
      </c>
      <c r="AB123" s="205">
        <v>28.4</v>
      </c>
      <c r="AC123" s="72">
        <v>44.3</v>
      </c>
      <c r="AD123" s="75">
        <v>0.64825508790784614</v>
      </c>
      <c r="AE123" s="75">
        <v>3.7797065571790842</v>
      </c>
      <c r="AF123" s="72">
        <v>0.28011161060300738</v>
      </c>
      <c r="AG123" s="137">
        <v>4.0598181677820913</v>
      </c>
      <c r="AH123" s="72">
        <v>34.312578972377075</v>
      </c>
      <c r="AI123" s="75">
        <v>38.372397140159165</v>
      </c>
      <c r="AJ123" s="72">
        <v>121.60127453188613</v>
      </c>
      <c r="AK123" s="72">
        <v>16.599193000658712</v>
      </c>
      <c r="AL123" s="72">
        <v>7.3257341201503339</v>
      </c>
      <c r="AM123" s="72">
        <v>50.911771973035783</v>
      </c>
      <c r="AN123" s="137">
        <v>54.971590140817881</v>
      </c>
      <c r="AO123" s="137">
        <v>1.7532725694444449</v>
      </c>
      <c r="AP123" s="137">
        <v>0.11333333333333334</v>
      </c>
      <c r="AQ123" s="72">
        <v>6.071626215511107E-2</v>
      </c>
      <c r="AR123" s="72">
        <v>1.8666059027777782</v>
      </c>
      <c r="AS123" s="68" t="s">
        <v>763</v>
      </c>
      <c r="AT123" s="68" t="s">
        <v>763</v>
      </c>
      <c r="AU123" s="68" t="s">
        <v>763</v>
      </c>
      <c r="AV123" s="68" t="s">
        <v>763</v>
      </c>
      <c r="BA123" s="200"/>
      <c r="BC123" s="147"/>
    </row>
    <row r="124" spans="1:55" s="68" customFormat="1" x14ac:dyDescent="0.2">
      <c r="A124" s="79" t="s">
        <v>756</v>
      </c>
      <c r="B124" s="68" t="s">
        <v>311</v>
      </c>
      <c r="C124" s="68" t="s">
        <v>765</v>
      </c>
      <c r="E124" s="147">
        <v>44390</v>
      </c>
      <c r="F124" s="68" t="s">
        <v>1059</v>
      </c>
      <c r="G124" s="68" t="s">
        <v>1067</v>
      </c>
      <c r="H124" s="68">
        <v>1</v>
      </c>
      <c r="I124" s="68" t="s">
        <v>760</v>
      </c>
      <c r="J124" s="77">
        <v>0.42777777777777781</v>
      </c>
      <c r="K124" s="81">
        <v>5</v>
      </c>
      <c r="L124" s="68">
        <v>2</v>
      </c>
      <c r="M124" s="68" t="s">
        <v>787</v>
      </c>
      <c r="O124" s="131">
        <v>19.100000000000001</v>
      </c>
      <c r="P124" s="131">
        <v>8.44</v>
      </c>
      <c r="Q124" s="68">
        <v>0.6</v>
      </c>
      <c r="R124" s="68">
        <v>0.6</v>
      </c>
      <c r="S124" s="131">
        <v>0.6</v>
      </c>
      <c r="T124" s="68">
        <v>0.6</v>
      </c>
      <c r="U124" s="76">
        <v>1</v>
      </c>
      <c r="V124" s="68">
        <v>0.3</v>
      </c>
      <c r="W124" s="77">
        <v>0.33333333333333331</v>
      </c>
      <c r="X124" s="68">
        <v>22.6</v>
      </c>
      <c r="Y124" s="68">
        <v>3.55</v>
      </c>
      <c r="Z124" s="72">
        <v>3.0138183008914332</v>
      </c>
      <c r="AA124" s="68">
        <v>48.2</v>
      </c>
      <c r="AB124" s="205">
        <v>28.3</v>
      </c>
      <c r="AC124" s="72">
        <v>44.2</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311</v>
      </c>
      <c r="C125" s="68" t="s">
        <v>757</v>
      </c>
      <c r="E125" s="147">
        <v>44404</v>
      </c>
      <c r="F125" s="68" t="s">
        <v>1059</v>
      </c>
      <c r="G125" s="68" t="s">
        <v>1078</v>
      </c>
      <c r="H125" s="68">
        <v>0</v>
      </c>
      <c r="I125" s="68" t="s">
        <v>760</v>
      </c>
      <c r="J125" s="77">
        <v>0.42708333333333298</v>
      </c>
      <c r="K125" s="81">
        <v>1</v>
      </c>
      <c r="L125" s="68">
        <v>2</v>
      </c>
      <c r="M125" s="68" t="s">
        <v>519</v>
      </c>
      <c r="O125" s="131" t="s">
        <v>761</v>
      </c>
      <c r="P125" s="131">
        <v>8.6999999999999993</v>
      </c>
      <c r="Q125" s="68">
        <v>0.75</v>
      </c>
      <c r="R125" s="68">
        <v>0.75</v>
      </c>
      <c r="S125" s="131">
        <v>0.75</v>
      </c>
      <c r="T125" s="68">
        <v>0.75</v>
      </c>
      <c r="U125" s="76">
        <v>1</v>
      </c>
      <c r="V125" s="68">
        <v>0.15</v>
      </c>
      <c r="W125" s="77">
        <v>0.31527777777777777</v>
      </c>
      <c r="X125" s="68">
        <v>24.3</v>
      </c>
      <c r="Y125" s="68">
        <v>4.8099999999999996</v>
      </c>
      <c r="Z125" s="72">
        <v>4.1222501364053663</v>
      </c>
      <c r="AA125" s="68">
        <v>58.4</v>
      </c>
      <c r="AB125" s="205">
        <v>27</v>
      </c>
      <c r="AC125" s="72">
        <v>42.2</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311</v>
      </c>
      <c r="C126" s="68" t="s">
        <v>764</v>
      </c>
      <c r="E126" s="147">
        <v>44404</v>
      </c>
      <c r="F126" s="68" t="s">
        <v>1059</v>
      </c>
      <c r="G126" s="68" t="s">
        <v>1078</v>
      </c>
      <c r="H126" s="68">
        <v>0</v>
      </c>
      <c r="I126" s="68" t="s">
        <v>760</v>
      </c>
      <c r="J126" s="77">
        <v>0.42708333333333298</v>
      </c>
      <c r="K126" s="81">
        <v>1</v>
      </c>
      <c r="L126" s="68">
        <v>2</v>
      </c>
      <c r="M126" s="68" t="s">
        <v>519</v>
      </c>
      <c r="O126" s="131" t="s">
        <v>761</v>
      </c>
      <c r="P126" s="131" t="s">
        <v>761</v>
      </c>
      <c r="Q126" s="68" t="s">
        <v>761</v>
      </c>
      <c r="R126" s="68" t="s">
        <v>761</v>
      </c>
      <c r="S126" s="131" t="s">
        <v>761</v>
      </c>
      <c r="T126" s="68" t="s">
        <v>761</v>
      </c>
      <c r="U126" s="76" t="s">
        <v>761</v>
      </c>
      <c r="V126" s="68" t="s">
        <v>761</v>
      </c>
      <c r="W126" s="77" t="s">
        <v>761</v>
      </c>
      <c r="X126" s="68" t="s">
        <v>761</v>
      </c>
      <c r="Y126" s="68" t="s">
        <v>761</v>
      </c>
      <c r="Z126" s="72" t="s">
        <v>761</v>
      </c>
      <c r="AA126" s="68" t="s">
        <v>761</v>
      </c>
      <c r="AB126" s="205">
        <v>27.5</v>
      </c>
      <c r="AC126" s="72">
        <v>42.9</v>
      </c>
      <c r="AD126" s="75">
        <v>0.19999999999999998</v>
      </c>
      <c r="AE126" s="72">
        <v>0.64560439560439531</v>
      </c>
      <c r="AF126" s="72">
        <v>0.42621299023407233</v>
      </c>
      <c r="AG126" s="137">
        <v>1.0718173858384676</v>
      </c>
      <c r="AH126" s="72">
        <v>25.159746083741986</v>
      </c>
      <c r="AI126" s="72">
        <v>26.231563469580454</v>
      </c>
      <c r="AJ126" s="72">
        <v>95.546044218876304</v>
      </c>
      <c r="AK126" s="72">
        <v>13.073485502960205</v>
      </c>
      <c r="AL126" s="72">
        <v>7.3083833838529131</v>
      </c>
      <c r="AM126" s="72">
        <v>38.233231586702189</v>
      </c>
      <c r="AN126" s="137">
        <v>39.305048972540661</v>
      </c>
      <c r="AO126" s="225">
        <v>97.279324894514787</v>
      </c>
      <c r="AP126" s="225">
        <v>17.996675105485249</v>
      </c>
      <c r="AQ126" s="223">
        <v>0.8438818565400843</v>
      </c>
      <c r="AR126" s="72">
        <v>115.27600000000004</v>
      </c>
      <c r="AS126" s="68" t="s">
        <v>763</v>
      </c>
      <c r="AT126" s="68" t="s">
        <v>763</v>
      </c>
      <c r="AU126" s="68" t="s">
        <v>763</v>
      </c>
      <c r="AV126" s="68" t="s">
        <v>763</v>
      </c>
      <c r="BA126" s="200"/>
      <c r="BC126" s="147"/>
    </row>
    <row r="127" spans="1:55" s="68" customFormat="1" x14ac:dyDescent="0.2">
      <c r="A127" s="79" t="s">
        <v>756</v>
      </c>
      <c r="B127" s="68" t="s">
        <v>311</v>
      </c>
      <c r="C127" s="68" t="s">
        <v>765</v>
      </c>
      <c r="E127" s="147">
        <v>44404</v>
      </c>
      <c r="F127" s="68" t="s">
        <v>1059</v>
      </c>
      <c r="G127" s="68" t="s">
        <v>1078</v>
      </c>
      <c r="H127" s="68">
        <v>0</v>
      </c>
      <c r="I127" s="68" t="s">
        <v>760</v>
      </c>
      <c r="J127" s="77">
        <v>0.42708333333333298</v>
      </c>
      <c r="K127" s="81">
        <v>1</v>
      </c>
      <c r="L127" s="68">
        <v>2</v>
      </c>
      <c r="M127" s="68" t="s">
        <v>519</v>
      </c>
      <c r="O127" s="131" t="s">
        <v>761</v>
      </c>
      <c r="P127" s="131">
        <v>8.6999999999999993</v>
      </c>
      <c r="Q127" s="68">
        <v>0.75</v>
      </c>
      <c r="R127" s="68">
        <v>0.75</v>
      </c>
      <c r="S127" s="131">
        <v>0.75</v>
      </c>
      <c r="T127" s="68">
        <v>0.75</v>
      </c>
      <c r="U127" s="76">
        <v>1</v>
      </c>
      <c r="V127" s="68">
        <v>0.37</v>
      </c>
      <c r="W127" s="77">
        <v>0.31736111111111115</v>
      </c>
      <c r="X127" s="68">
        <v>24.4</v>
      </c>
      <c r="Y127" s="68">
        <v>3.85</v>
      </c>
      <c r="Z127" s="72">
        <v>3.2885929150722735</v>
      </c>
      <c r="AA127" s="68">
        <v>54</v>
      </c>
      <c r="AB127" s="205">
        <v>27.6</v>
      </c>
      <c r="AC127" s="72">
        <v>43.1</v>
      </c>
      <c r="AD127" s="72" t="s">
        <v>763</v>
      </c>
      <c r="AE127" s="72" t="s">
        <v>763</v>
      </c>
      <c r="AF127" s="72"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A127" s="200"/>
      <c r="BC127" s="147"/>
    </row>
    <row r="128" spans="1:55" s="68" customFormat="1" x14ac:dyDescent="0.2">
      <c r="A128" s="79" t="s">
        <v>756</v>
      </c>
      <c r="B128" s="68" t="s">
        <v>311</v>
      </c>
      <c r="C128" s="68" t="s">
        <v>757</v>
      </c>
      <c r="E128" s="147">
        <v>44420</v>
      </c>
      <c r="F128" s="68" t="s">
        <v>1059</v>
      </c>
      <c r="G128" s="68" t="s">
        <v>1096</v>
      </c>
      <c r="H128" s="68">
        <v>2</v>
      </c>
      <c r="I128" s="68" t="s">
        <v>760</v>
      </c>
      <c r="J128" s="77">
        <v>0.4381944444444445</v>
      </c>
      <c r="K128" s="81">
        <v>2</v>
      </c>
      <c r="L128" s="68">
        <v>1</v>
      </c>
      <c r="M128" s="68" t="s">
        <v>773</v>
      </c>
      <c r="N128" s="68" t="s">
        <v>1101</v>
      </c>
      <c r="O128" s="131">
        <v>24.1</v>
      </c>
      <c r="P128" s="131">
        <v>8.44</v>
      </c>
      <c r="Q128" s="68">
        <v>0.7</v>
      </c>
      <c r="R128" s="68">
        <v>0.7</v>
      </c>
      <c r="S128" s="131">
        <v>0.7</v>
      </c>
      <c r="T128" s="68">
        <v>0.7</v>
      </c>
      <c r="U128" s="76">
        <v>1</v>
      </c>
      <c r="V128" s="68">
        <v>0.15</v>
      </c>
      <c r="W128" s="77">
        <v>0.32847222222222222</v>
      </c>
      <c r="X128" s="68">
        <v>25.3</v>
      </c>
      <c r="Y128" s="68">
        <v>3.12</v>
      </c>
      <c r="Z128" s="72">
        <v>2.6647101673660343</v>
      </c>
      <c r="AA128" s="68">
        <v>37.299999999999997</v>
      </c>
      <c r="AB128" s="205">
        <v>27.8</v>
      </c>
      <c r="AC128" s="72">
        <v>43.4</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BC128" s="147"/>
    </row>
    <row r="129" spans="1:55" s="68" customFormat="1" x14ac:dyDescent="0.2">
      <c r="A129" s="79" t="s">
        <v>756</v>
      </c>
      <c r="B129" s="68" t="s">
        <v>311</v>
      </c>
      <c r="C129" s="68" t="s">
        <v>764</v>
      </c>
      <c r="E129" s="147">
        <v>44420</v>
      </c>
      <c r="F129" s="68" t="s">
        <v>1059</v>
      </c>
      <c r="G129" s="68" t="s">
        <v>1096</v>
      </c>
      <c r="H129" s="68">
        <v>2</v>
      </c>
      <c r="I129" s="68" t="s">
        <v>760</v>
      </c>
      <c r="J129" s="77">
        <v>0.4381944444444445</v>
      </c>
      <c r="K129" s="81">
        <v>2</v>
      </c>
      <c r="L129" s="68">
        <v>1</v>
      </c>
      <c r="M129" s="68" t="s">
        <v>773</v>
      </c>
      <c r="N129" s="68" t="s">
        <v>1101</v>
      </c>
      <c r="O129" s="131" t="s">
        <v>761</v>
      </c>
      <c r="P129" s="131" t="s">
        <v>761</v>
      </c>
      <c r="Q129" s="68" t="s">
        <v>761</v>
      </c>
      <c r="R129" s="68" t="s">
        <v>761</v>
      </c>
      <c r="S129" s="131" t="s">
        <v>761</v>
      </c>
      <c r="T129" s="68" t="s">
        <v>761</v>
      </c>
      <c r="U129" s="76" t="s">
        <v>761</v>
      </c>
      <c r="V129" s="68" t="s">
        <v>761</v>
      </c>
      <c r="W129" s="77" t="s">
        <v>761</v>
      </c>
      <c r="X129" s="68" t="s">
        <v>761</v>
      </c>
      <c r="Y129" s="68" t="s">
        <v>761</v>
      </c>
      <c r="Z129" s="72" t="s">
        <v>761</v>
      </c>
      <c r="AA129" s="68" t="s">
        <v>761</v>
      </c>
      <c r="AB129" s="205">
        <v>27.2</v>
      </c>
      <c r="AC129" s="72">
        <v>42.6</v>
      </c>
      <c r="AD129" s="209">
        <v>0.49999999999999994</v>
      </c>
      <c r="AE129" s="72">
        <v>3.0682995252481651</v>
      </c>
      <c r="AF129" s="72">
        <v>0.38993954425670446</v>
      </c>
      <c r="AG129" s="137">
        <v>3.4582390695048697</v>
      </c>
      <c r="AH129" s="72">
        <v>36.128241440495131</v>
      </c>
      <c r="AI129" s="72">
        <v>39.586480510000001</v>
      </c>
      <c r="AJ129" s="72">
        <v>187.29158899800629</v>
      </c>
      <c r="AK129" s="72">
        <v>27.190370027949371</v>
      </c>
      <c r="AL129" s="72">
        <v>6.8881588888083014</v>
      </c>
      <c r="AM129" s="72">
        <v>63.318611468444502</v>
      </c>
      <c r="AN129" s="137">
        <v>66.776850537949372</v>
      </c>
      <c r="AO129" s="137">
        <v>6.2292857142857141</v>
      </c>
      <c r="AP129" s="137">
        <v>4.6898201884920665</v>
      </c>
      <c r="AQ129" s="72">
        <v>0.57049412010016376</v>
      </c>
      <c r="AR129" s="72">
        <v>10.91910590277778</v>
      </c>
      <c r="AS129" s="68" t="s">
        <v>763</v>
      </c>
      <c r="AT129" s="68" t="s">
        <v>763</v>
      </c>
      <c r="AU129" s="68" t="s">
        <v>763</v>
      </c>
      <c r="AV129" s="68" t="s">
        <v>763</v>
      </c>
      <c r="BC129" s="147"/>
    </row>
    <row r="130" spans="1:55" s="68" customFormat="1" x14ac:dyDescent="0.2">
      <c r="A130" s="79" t="s">
        <v>756</v>
      </c>
      <c r="B130" s="68" t="s">
        <v>311</v>
      </c>
      <c r="C130" s="68" t="s">
        <v>765</v>
      </c>
      <c r="E130" s="147">
        <v>44420</v>
      </c>
      <c r="F130" s="68" t="s">
        <v>1059</v>
      </c>
      <c r="G130" s="68" t="s">
        <v>1096</v>
      </c>
      <c r="H130" s="68">
        <v>2</v>
      </c>
      <c r="I130" s="68" t="s">
        <v>760</v>
      </c>
      <c r="J130" s="77">
        <v>0.4381944444444445</v>
      </c>
      <c r="K130" s="81">
        <v>2</v>
      </c>
      <c r="L130" s="68">
        <v>1</v>
      </c>
      <c r="M130" s="68" t="s">
        <v>773</v>
      </c>
      <c r="N130" s="68" t="s">
        <v>1101</v>
      </c>
      <c r="O130" s="131">
        <v>24.1</v>
      </c>
      <c r="P130" s="131">
        <v>8.44</v>
      </c>
      <c r="Q130" s="68">
        <v>0.7</v>
      </c>
      <c r="R130" s="68">
        <v>0.7</v>
      </c>
      <c r="S130" s="131">
        <v>0.7</v>
      </c>
      <c r="T130" s="68">
        <v>0.7</v>
      </c>
      <c r="U130" s="76">
        <v>1</v>
      </c>
      <c r="V130" s="68">
        <v>0.35</v>
      </c>
      <c r="W130" s="77">
        <v>0.3298611111111111</v>
      </c>
      <c r="X130" s="68">
        <v>25.4</v>
      </c>
      <c r="Y130" s="68">
        <v>2.54</v>
      </c>
      <c r="Z130" s="72">
        <v>2.1695902654003767</v>
      </c>
      <c r="AA130" s="68">
        <v>36.200000000000003</v>
      </c>
      <c r="AB130" s="205">
        <v>27.8</v>
      </c>
      <c r="AC130" s="72">
        <v>43.5</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BC130" s="147"/>
    </row>
    <row r="131" spans="1:55" s="68" customFormat="1" x14ac:dyDescent="0.2">
      <c r="A131" s="79" t="s">
        <v>756</v>
      </c>
      <c r="B131" s="68" t="s">
        <v>311</v>
      </c>
      <c r="C131" s="68" t="s">
        <v>757</v>
      </c>
      <c r="E131" s="147">
        <v>44434</v>
      </c>
      <c r="F131" s="68" t="s">
        <v>1059</v>
      </c>
      <c r="G131" s="68" t="s">
        <v>1113</v>
      </c>
      <c r="H131" s="68">
        <v>0</v>
      </c>
      <c r="I131" s="68" t="s">
        <v>760</v>
      </c>
      <c r="J131" s="77">
        <v>0.4375</v>
      </c>
      <c r="K131" s="81">
        <v>1</v>
      </c>
      <c r="L131" s="68">
        <v>1</v>
      </c>
      <c r="M131" s="68" t="s">
        <v>773</v>
      </c>
      <c r="O131" s="131">
        <v>25.4</v>
      </c>
      <c r="P131" s="131">
        <v>8.5399999999999991</v>
      </c>
      <c r="Q131" s="68">
        <v>0.7</v>
      </c>
      <c r="R131" s="68">
        <v>0.7</v>
      </c>
      <c r="S131" s="131">
        <v>0.7</v>
      </c>
      <c r="T131" s="68">
        <v>0.7</v>
      </c>
      <c r="U131" s="76">
        <v>1</v>
      </c>
      <c r="V131" s="68">
        <v>0.15</v>
      </c>
      <c r="W131" s="77">
        <v>0.32291666666666669</v>
      </c>
      <c r="X131" s="68">
        <v>26.4</v>
      </c>
      <c r="Y131" s="68">
        <v>3.65</v>
      </c>
      <c r="Z131" s="72">
        <v>3.1370279163971428</v>
      </c>
      <c r="AA131" s="68">
        <v>52.1</v>
      </c>
      <c r="AB131" s="205">
        <v>26.9</v>
      </c>
      <c r="AC131" s="72">
        <v>42.2</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311</v>
      </c>
      <c r="C132" s="68" t="s">
        <v>764</v>
      </c>
      <c r="E132" s="147">
        <v>44434</v>
      </c>
      <c r="F132" s="68" t="s">
        <v>1059</v>
      </c>
      <c r="G132" s="68" t="s">
        <v>1113</v>
      </c>
      <c r="H132" s="68">
        <v>0</v>
      </c>
      <c r="I132" s="68" t="s">
        <v>760</v>
      </c>
      <c r="J132" s="77">
        <v>0.4375</v>
      </c>
      <c r="K132" s="81">
        <v>1</v>
      </c>
      <c r="L132" s="68">
        <v>1</v>
      </c>
      <c r="M132" s="68" t="s">
        <v>773</v>
      </c>
      <c r="O132" s="131" t="s">
        <v>761</v>
      </c>
      <c r="P132" s="131" t="s">
        <v>761</v>
      </c>
      <c r="Q132" s="68" t="s">
        <v>761</v>
      </c>
      <c r="R132" s="68" t="s">
        <v>761</v>
      </c>
      <c r="S132" s="131" t="s">
        <v>761</v>
      </c>
      <c r="T132" s="68" t="s">
        <v>761</v>
      </c>
      <c r="U132" s="76" t="s">
        <v>761</v>
      </c>
      <c r="V132" s="68" t="s">
        <v>761</v>
      </c>
      <c r="W132" s="77" t="s">
        <v>761</v>
      </c>
      <c r="X132" s="68" t="s">
        <v>761</v>
      </c>
      <c r="Y132" s="68" t="s">
        <v>761</v>
      </c>
      <c r="Z132" s="72" t="s">
        <v>761</v>
      </c>
      <c r="AA132" s="68" t="s">
        <v>761</v>
      </c>
      <c r="AB132" s="205">
        <v>26.9</v>
      </c>
      <c r="AC132" s="72">
        <v>42.2</v>
      </c>
      <c r="AD132" s="75">
        <v>0.76362697657467937</v>
      </c>
      <c r="AE132" s="72">
        <v>5.7721922370234271</v>
      </c>
      <c r="AF132" s="72">
        <v>0.44434971322275624</v>
      </c>
      <c r="AG132" s="137">
        <v>6.2165419502461834</v>
      </c>
      <c r="AH132" s="72">
        <v>27.906563405210434</v>
      </c>
      <c r="AI132" s="72">
        <v>34.123105355456616</v>
      </c>
      <c r="AJ132" s="72">
        <v>142.25932383088949</v>
      </c>
      <c r="AK132" s="72">
        <v>23.48198045235528</v>
      </c>
      <c r="AL132" s="72">
        <v>6.0582336366190379</v>
      </c>
      <c r="AM132" s="72">
        <v>51.388543857565715</v>
      </c>
      <c r="AN132" s="137">
        <v>57.605085807811896</v>
      </c>
      <c r="AO132" s="137">
        <v>8.9411904761904779</v>
      </c>
      <c r="AP132" s="137">
        <v>5.8765820932539716</v>
      </c>
      <c r="AQ132" s="72">
        <v>0.60340988730168521</v>
      </c>
      <c r="AR132" s="72">
        <v>14.81777256944445</v>
      </c>
      <c r="AS132" s="68" t="s">
        <v>763</v>
      </c>
      <c r="AT132" s="68" t="s">
        <v>763</v>
      </c>
      <c r="AU132" s="68" t="s">
        <v>763</v>
      </c>
      <c r="AV132" s="68" t="s">
        <v>763</v>
      </c>
    </row>
    <row r="133" spans="1:55" s="68" customFormat="1" x14ac:dyDescent="0.2">
      <c r="A133" s="79" t="s">
        <v>756</v>
      </c>
      <c r="B133" s="68" t="s">
        <v>311</v>
      </c>
      <c r="C133" s="68" t="s">
        <v>765</v>
      </c>
      <c r="E133" s="147">
        <v>44434</v>
      </c>
      <c r="F133" s="68" t="s">
        <v>1059</v>
      </c>
      <c r="G133" s="68" t="s">
        <v>1113</v>
      </c>
      <c r="H133" s="68">
        <v>0</v>
      </c>
      <c r="I133" s="68" t="s">
        <v>760</v>
      </c>
      <c r="J133" s="77">
        <v>0.4375</v>
      </c>
      <c r="K133" s="81">
        <v>1</v>
      </c>
      <c r="L133" s="68">
        <v>1</v>
      </c>
      <c r="M133" s="68" t="s">
        <v>773</v>
      </c>
      <c r="O133" s="131">
        <v>25.4</v>
      </c>
      <c r="P133" s="131">
        <v>8.5399999999999991</v>
      </c>
      <c r="Q133" s="68">
        <v>0.7</v>
      </c>
      <c r="R133" s="68">
        <v>0.7</v>
      </c>
      <c r="S133" s="131">
        <v>0.7</v>
      </c>
      <c r="T133" s="68">
        <v>0.7</v>
      </c>
      <c r="U133" s="76">
        <v>1</v>
      </c>
      <c r="V133" s="68">
        <v>0.35</v>
      </c>
      <c r="W133" s="77">
        <v>0.3263888888888889</v>
      </c>
      <c r="X133" s="68">
        <v>26.5</v>
      </c>
      <c r="Y133" s="68">
        <v>3.25</v>
      </c>
      <c r="Z133" s="72">
        <v>2.7856925268366188</v>
      </c>
      <c r="AA133" s="68">
        <v>47.7</v>
      </c>
      <c r="AB133" s="205">
        <v>27.4</v>
      </c>
      <c r="AC133" s="72">
        <v>42.9</v>
      </c>
      <c r="AD133" s="75" t="s">
        <v>763</v>
      </c>
      <c r="AE133" s="75" t="s">
        <v>763</v>
      </c>
      <c r="AF133" s="75"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311</v>
      </c>
      <c r="B140" s="102">
        <v>2021</v>
      </c>
      <c r="C140" s="103">
        <v>7</v>
      </c>
      <c r="D140" s="102">
        <v>13</v>
      </c>
      <c r="E140" s="82"/>
      <c r="F140" s="131">
        <v>0.6</v>
      </c>
      <c r="G140" s="131">
        <v>8.44</v>
      </c>
      <c r="H140" s="82"/>
      <c r="I140" s="131">
        <v>19.100000000000001</v>
      </c>
      <c r="J140" s="205">
        <v>28.2</v>
      </c>
      <c r="K140" s="82"/>
      <c r="L140" s="82"/>
      <c r="M140" s="108"/>
      <c r="N140" s="137" t="s">
        <v>763</v>
      </c>
      <c r="O140" s="82"/>
      <c r="P140" s="82"/>
      <c r="Q140" s="82"/>
      <c r="R140" s="140"/>
      <c r="S140" s="137" t="s">
        <v>763</v>
      </c>
      <c r="T140" s="137" t="s">
        <v>763</v>
      </c>
      <c r="U140" s="137" t="s">
        <v>763</v>
      </c>
      <c r="V140" s="85"/>
      <c r="W140" s="85"/>
      <c r="X140" s="85"/>
      <c r="Y140" s="102">
        <f t="shared" ref="Y140:Y151" si="51">IF(C140&lt;6," ",IF(C140&lt;=9,I140, IF(C140&gt;=10," ")))</f>
        <v>19.100000000000001</v>
      </c>
      <c r="Z140" s="102">
        <f>IF(Y140=" ", " ", IF(Y140&gt;0, Y140+273.15))</f>
        <v>292.25</v>
      </c>
      <c r="AA140" s="102">
        <f>IF(C140&lt;6," ",IF(C140&lt;=9,J140, IF(C140&gt;=10," ")))</f>
        <v>28.2</v>
      </c>
      <c r="AB140" s="102">
        <f>IF(C140&lt;6," ",IF(C140&lt;=9,G140, IF(C140&gt;=10," ")))</f>
        <v>8.44</v>
      </c>
      <c r="AC140" s="104">
        <f>IF(Y140=" "," ",IF(Y140&gt;0,EXP(-173.4292+249.6339*100/Z140+143.3483*LN(+Z140/100)-21.8492*Z140/100+AA140*(-0.033096+0.014259*Z140/100-0.0017*(Z140/100)^2))*1.4276))</f>
        <v>7.8083196353141018</v>
      </c>
      <c r="AD140" s="102">
        <f>IF(Y140=" "," ",IF(Y140&gt;0,AB140/AC140))</f>
        <v>1.080898374322312</v>
      </c>
      <c r="AE140" s="105">
        <f>IF(C140&lt;6," ",IF(C140&lt;=9,F140, IF(C140&gt;=10," ")))</f>
        <v>0.6</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311</v>
      </c>
      <c r="B141" s="102">
        <v>2021</v>
      </c>
      <c r="C141" s="103">
        <v>7</v>
      </c>
      <c r="D141" s="102">
        <v>13</v>
      </c>
      <c r="E141" s="82"/>
      <c r="F141" s="131" t="s">
        <v>761</v>
      </c>
      <c r="G141" s="131" t="s">
        <v>761</v>
      </c>
      <c r="H141" s="82"/>
      <c r="I141" s="131" t="s">
        <v>761</v>
      </c>
      <c r="J141" s="205">
        <v>28.4</v>
      </c>
      <c r="K141" s="82"/>
      <c r="L141" s="82"/>
      <c r="M141" s="108"/>
      <c r="N141" s="137">
        <v>4.0598181677820913</v>
      </c>
      <c r="O141" s="82"/>
      <c r="P141" s="82"/>
      <c r="Q141" s="82"/>
      <c r="R141" s="140"/>
      <c r="S141" s="137">
        <v>54.971590140817881</v>
      </c>
      <c r="T141" s="137">
        <v>1.7532725694444449</v>
      </c>
      <c r="U141" s="137">
        <v>0.11333333333333334</v>
      </c>
      <c r="V141" s="85"/>
      <c r="W141" s="85"/>
      <c r="X141" s="85"/>
      <c r="Y141" s="102" t="str">
        <f t="shared" si="51"/>
        <v>ND</v>
      </c>
      <c r="Z141" s="102" t="e">
        <f t="shared" ref="Z141:Z151" si="52">IF(Y141=" ", " ", IF(Y141&gt;0, Y141+273.15))</f>
        <v>#VALUE!</v>
      </c>
      <c r="AA141" s="102">
        <f t="shared" ref="AA141:AA151" si="53">IF(C141&lt;6," ",IF(C141&lt;=9,J141, IF(C141&gt;=10," ")))</f>
        <v>28.4</v>
      </c>
      <c r="AB141" s="102" t="str">
        <f t="shared" ref="AB141:AB151" si="54">IF(C141&lt;6," ",IF(C141&lt;=9,G141, IF(C141&gt;=10," ")))</f>
        <v>ND</v>
      </c>
      <c r="AC141" s="104" t="e">
        <f t="shared" ref="AC141:AC151" si="55">IF(Y141=" "," ",IF(Y141&gt;0,EXP(-173.4292+249.6339*100/Z141+143.3483*LN(+Z141/100)-21.8492*Z141/100+AA141*(-0.033096+0.014259*Z141/100-0.0017*(Z141/100)^2))*1.4276))</f>
        <v>#VALUE!</v>
      </c>
      <c r="AD141" s="102" t="e">
        <f t="shared" ref="AD141:AD151" si="56">IF(Y141=" "," ",IF(Y141&gt;0,AB141/AC141))</f>
        <v>#VALUE!</v>
      </c>
      <c r="AE141" s="105" t="str">
        <f t="shared" ref="AE141:AE151" si="57">IF(C141&lt;6," ",IF(C141&lt;=9,F141, IF(C141&gt;=10," ")))</f>
        <v>ND</v>
      </c>
      <c r="AF141" s="102">
        <f t="shared" ref="AF141:AF151" si="58">IF(Y141=" "," ",N141)</f>
        <v>4.0598181677820913</v>
      </c>
      <c r="AG141" s="105">
        <f t="shared" ref="AG141:AG151" si="59">IF(C141&lt;6," ",IF(C141&lt;=9,T141, IF(C141&gt;=10," ")))</f>
        <v>1.7532725694444449</v>
      </c>
      <c r="AH141" s="105">
        <f t="shared" ref="AH141:AH151" si="60">IF(C141&lt;6," ",IF(C141&lt;=9,U141, IF(C141&gt;=10," ")))</f>
        <v>0.11333333333333334</v>
      </c>
      <c r="AI141" s="102">
        <f t="shared" ref="AI141" si="61">IF(Y141=" ", " ", IF(Y141&gt;0, SUM(AG141:AH141)))</f>
        <v>1.8666059027777782</v>
      </c>
      <c r="AJ141" s="106">
        <f t="shared" ref="AJ141:AJ151" si="62">IF(C141&lt;6," ",IF(C141&lt;=9,S141, IF(C141&gt;=10," ")))</f>
        <v>54.971590140817881</v>
      </c>
      <c r="AK141" s="107">
        <f t="shared" ref="AK141:AK151" si="63">IF(Y141=" ", " ", IF(Y141&gt;0, AJ141-AF141))</f>
        <v>50.91177197303579</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311</v>
      </c>
      <c r="B142" s="102">
        <v>2021</v>
      </c>
      <c r="C142" s="103">
        <v>7</v>
      </c>
      <c r="D142" s="102">
        <v>13</v>
      </c>
      <c r="E142" s="82"/>
      <c r="F142" s="131">
        <v>0.6</v>
      </c>
      <c r="G142" s="131">
        <v>8.44</v>
      </c>
      <c r="H142" s="82"/>
      <c r="I142" s="131">
        <v>19.100000000000001</v>
      </c>
      <c r="J142" s="205">
        <v>28.3</v>
      </c>
      <c r="K142" s="82"/>
      <c r="L142" s="82"/>
      <c r="M142" s="108"/>
      <c r="N142" s="137" t="s">
        <v>763</v>
      </c>
      <c r="O142" s="82"/>
      <c r="P142" s="82"/>
      <c r="Q142" s="82"/>
      <c r="R142" s="140"/>
      <c r="S142" s="137" t="s">
        <v>763</v>
      </c>
      <c r="T142" s="137" t="s">
        <v>763</v>
      </c>
      <c r="U142" s="137" t="s">
        <v>763</v>
      </c>
      <c r="V142" s="85"/>
      <c r="W142" s="85"/>
      <c r="X142" s="85"/>
      <c r="Y142" s="102">
        <f t="shared" si="51"/>
        <v>19.100000000000001</v>
      </c>
      <c r="Z142" s="102">
        <f t="shared" si="52"/>
        <v>292.25</v>
      </c>
      <c r="AA142" s="102">
        <f t="shared" si="53"/>
        <v>28.3</v>
      </c>
      <c r="AB142" s="102">
        <f t="shared" si="54"/>
        <v>8.44</v>
      </c>
      <c r="AC142" s="104">
        <f t="shared" si="55"/>
        <v>7.8036799184759316</v>
      </c>
      <c r="AD142" s="102">
        <f t="shared" si="56"/>
        <v>1.0815410278447635</v>
      </c>
      <c r="AE142" s="105">
        <f t="shared" si="57"/>
        <v>0.6</v>
      </c>
      <c r="AF142" s="102" t="str">
        <f t="shared" si="58"/>
        <v>NS</v>
      </c>
      <c r="AG142" s="105" t="str">
        <f t="shared" si="59"/>
        <v>NS</v>
      </c>
      <c r="AH142" s="105" t="str">
        <f t="shared" si="60"/>
        <v>NS</v>
      </c>
      <c r="AI142" s="102"/>
      <c r="AJ142" s="106" t="str">
        <f t="shared" si="62"/>
        <v>NS</v>
      </c>
      <c r="AK142" s="107" t="e">
        <f t="shared" si="63"/>
        <v>#VALUE!</v>
      </c>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311</v>
      </c>
      <c r="B143" s="102">
        <v>2021</v>
      </c>
      <c r="C143" s="103">
        <v>7</v>
      </c>
      <c r="D143" s="102">
        <v>27</v>
      </c>
      <c r="E143" s="82"/>
      <c r="F143" s="131">
        <v>0.75</v>
      </c>
      <c r="G143" s="131">
        <v>8.6999999999999993</v>
      </c>
      <c r="H143" s="82"/>
      <c r="I143" s="131" t="s">
        <v>761</v>
      </c>
      <c r="J143" s="205">
        <v>27</v>
      </c>
      <c r="K143" s="82"/>
      <c r="L143" s="82"/>
      <c r="M143" s="108"/>
      <c r="N143" s="137" t="s">
        <v>763</v>
      </c>
      <c r="O143" s="82"/>
      <c r="P143" s="82"/>
      <c r="Q143" s="82"/>
      <c r="R143" s="140"/>
      <c r="S143" s="137" t="s">
        <v>763</v>
      </c>
      <c r="T143" s="211" t="s">
        <v>763</v>
      </c>
      <c r="U143" s="211" t="s">
        <v>763</v>
      </c>
      <c r="V143" s="85"/>
      <c r="W143" s="85"/>
      <c r="X143" s="85"/>
      <c r="Y143" s="102" t="str">
        <f t="shared" si="51"/>
        <v>ND</v>
      </c>
      <c r="Z143" s="102" t="e">
        <f t="shared" si="52"/>
        <v>#VALUE!</v>
      </c>
      <c r="AA143" s="102">
        <f t="shared" si="53"/>
        <v>27</v>
      </c>
      <c r="AB143" s="102">
        <f t="shared" si="54"/>
        <v>8.6999999999999993</v>
      </c>
      <c r="AC143" s="104" t="e">
        <f t="shared" si="55"/>
        <v>#VALUE!</v>
      </c>
      <c r="AD143" s="102" t="e">
        <f t="shared" si="56"/>
        <v>#VALUE!</v>
      </c>
      <c r="AE143" s="105">
        <f t="shared" si="57"/>
        <v>0.75</v>
      </c>
      <c r="AF143" s="102" t="str">
        <f t="shared" si="58"/>
        <v>NS</v>
      </c>
      <c r="AG143" s="105" t="str">
        <f t="shared" si="59"/>
        <v>NS</v>
      </c>
      <c r="AH143" s="105" t="str">
        <f t="shared" si="60"/>
        <v>NS</v>
      </c>
      <c r="AI143" s="102"/>
      <c r="AJ143" s="106" t="str">
        <f t="shared" si="62"/>
        <v>NS</v>
      </c>
      <c r="AK143" s="107" t="e">
        <f t="shared" si="63"/>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311</v>
      </c>
      <c r="B144" s="102">
        <v>2021</v>
      </c>
      <c r="C144" s="103">
        <v>7</v>
      </c>
      <c r="D144" s="102">
        <v>27</v>
      </c>
      <c r="E144" s="82"/>
      <c r="F144" s="131" t="s">
        <v>761</v>
      </c>
      <c r="G144" s="131" t="s">
        <v>761</v>
      </c>
      <c r="H144" s="82"/>
      <c r="I144" s="131" t="s">
        <v>761</v>
      </c>
      <c r="J144" s="205">
        <v>27.5</v>
      </c>
      <c r="K144" s="82"/>
      <c r="L144" s="82"/>
      <c r="M144" s="108"/>
      <c r="N144" s="137">
        <v>1.0718173858384676</v>
      </c>
      <c r="O144" s="82"/>
      <c r="P144" s="82"/>
      <c r="Q144" s="82"/>
      <c r="R144" s="140"/>
      <c r="S144" s="137">
        <v>39.305048972540661</v>
      </c>
      <c r="T144" s="225">
        <v>97.279324894514787</v>
      </c>
      <c r="U144" s="225">
        <v>17.996675105485249</v>
      </c>
      <c r="V144" s="85"/>
      <c r="W144" s="85"/>
      <c r="X144" s="85"/>
      <c r="Y144" s="102" t="str">
        <f t="shared" si="51"/>
        <v>ND</v>
      </c>
      <c r="Z144" s="102" t="e">
        <f t="shared" si="52"/>
        <v>#VALUE!</v>
      </c>
      <c r="AA144" s="102">
        <f t="shared" si="53"/>
        <v>27.5</v>
      </c>
      <c r="AB144" s="102" t="str">
        <f t="shared" si="54"/>
        <v>ND</v>
      </c>
      <c r="AC144" s="104" t="e">
        <f t="shared" si="55"/>
        <v>#VALUE!</v>
      </c>
      <c r="AD144" s="102" t="e">
        <f t="shared" si="56"/>
        <v>#VALUE!</v>
      </c>
      <c r="AE144" s="105" t="str">
        <f t="shared" si="57"/>
        <v>ND</v>
      </c>
      <c r="AF144" s="102">
        <f t="shared" si="58"/>
        <v>1.0718173858384676</v>
      </c>
      <c r="AG144" s="105">
        <f t="shared" si="59"/>
        <v>97.279324894514787</v>
      </c>
      <c r="AH144" s="105">
        <f t="shared" si="60"/>
        <v>17.996675105485249</v>
      </c>
      <c r="AI144" s="102">
        <f t="shared" ref="AI144" si="64">IF(Y144=" ", " ", IF(Y144&gt;0, SUM(AG144:AH144)))</f>
        <v>115.27600000000004</v>
      </c>
      <c r="AJ144" s="106">
        <f t="shared" si="62"/>
        <v>39.305048972540661</v>
      </c>
      <c r="AK144" s="107">
        <f t="shared" si="63"/>
        <v>38.233231586702196</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311</v>
      </c>
      <c r="B145" s="102">
        <v>2021</v>
      </c>
      <c r="C145" s="103">
        <v>7</v>
      </c>
      <c r="D145" s="102">
        <v>27</v>
      </c>
      <c r="E145" s="82"/>
      <c r="F145" s="131">
        <v>0.75</v>
      </c>
      <c r="G145" s="131">
        <v>8.6999999999999993</v>
      </c>
      <c r="H145" s="82"/>
      <c r="I145" s="131" t="s">
        <v>761</v>
      </c>
      <c r="J145" s="205">
        <v>27.6</v>
      </c>
      <c r="K145" s="82"/>
      <c r="L145" s="82"/>
      <c r="M145" s="108"/>
      <c r="N145" s="137" t="s">
        <v>763</v>
      </c>
      <c r="O145" s="82"/>
      <c r="P145" s="82"/>
      <c r="Q145" s="82"/>
      <c r="R145" s="140"/>
      <c r="S145" s="137" t="s">
        <v>763</v>
      </c>
      <c r="T145" s="137" t="s">
        <v>763</v>
      </c>
      <c r="U145" s="137" t="s">
        <v>763</v>
      </c>
      <c r="V145" s="85"/>
      <c r="W145" s="85"/>
      <c r="X145" s="85"/>
      <c r="Y145" s="102" t="str">
        <f t="shared" si="51"/>
        <v>ND</v>
      </c>
      <c r="Z145" s="102" t="e">
        <f t="shared" si="52"/>
        <v>#VALUE!</v>
      </c>
      <c r="AA145" s="102">
        <f t="shared" si="53"/>
        <v>27.6</v>
      </c>
      <c r="AB145" s="102">
        <f t="shared" si="54"/>
        <v>8.6999999999999993</v>
      </c>
      <c r="AC145" s="104" t="e">
        <f t="shared" si="55"/>
        <v>#VALUE!</v>
      </c>
      <c r="AD145" s="102" t="e">
        <f t="shared" si="56"/>
        <v>#VALUE!</v>
      </c>
      <c r="AE145" s="105">
        <f t="shared" si="57"/>
        <v>0.75</v>
      </c>
      <c r="AF145" s="102" t="str">
        <f t="shared" si="58"/>
        <v>NS</v>
      </c>
      <c r="AG145" s="105" t="str">
        <f t="shared" si="59"/>
        <v>NS</v>
      </c>
      <c r="AH145" s="105" t="str">
        <f t="shared" si="60"/>
        <v>NS</v>
      </c>
      <c r="AI145" s="102"/>
      <c r="AJ145" s="106" t="str">
        <f t="shared" si="62"/>
        <v>NS</v>
      </c>
      <c r="AK145" s="107" t="e">
        <f t="shared" si="63"/>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311</v>
      </c>
      <c r="B146" s="102">
        <v>2021</v>
      </c>
      <c r="C146" s="103">
        <v>8</v>
      </c>
      <c r="D146" s="102">
        <v>12</v>
      </c>
      <c r="E146" s="82"/>
      <c r="F146" s="131">
        <v>0.7</v>
      </c>
      <c r="G146" s="131">
        <v>8.44</v>
      </c>
      <c r="H146" s="82"/>
      <c r="I146" s="131">
        <v>24.1</v>
      </c>
      <c r="J146" s="205">
        <v>27.8</v>
      </c>
      <c r="K146" s="82"/>
      <c r="L146" s="82"/>
      <c r="M146" s="82"/>
      <c r="N146" s="137" t="s">
        <v>763</v>
      </c>
      <c r="O146" s="82"/>
      <c r="P146" s="82"/>
      <c r="Q146" s="82"/>
      <c r="R146" s="140"/>
      <c r="S146" s="137" t="s">
        <v>763</v>
      </c>
      <c r="T146" s="137" t="s">
        <v>763</v>
      </c>
      <c r="U146" s="137" t="s">
        <v>763</v>
      </c>
      <c r="V146" s="85"/>
      <c r="W146" s="85"/>
      <c r="X146" s="85"/>
      <c r="Y146" s="102">
        <f t="shared" si="51"/>
        <v>24.1</v>
      </c>
      <c r="Z146" s="102">
        <f t="shared" si="52"/>
        <v>297.25</v>
      </c>
      <c r="AA146" s="102">
        <f t="shared" si="53"/>
        <v>27.8</v>
      </c>
      <c r="AB146" s="102">
        <f t="shared" si="54"/>
        <v>8.44</v>
      </c>
      <c r="AC146" s="104">
        <f t="shared" si="55"/>
        <v>7.141664277208589</v>
      </c>
      <c r="AD146" s="102">
        <f t="shared" si="56"/>
        <v>1.181797361566663</v>
      </c>
      <c r="AE146" s="105">
        <f t="shared" si="57"/>
        <v>0.7</v>
      </c>
      <c r="AF146" s="102" t="str">
        <f t="shared" si="58"/>
        <v>NS</v>
      </c>
      <c r="AG146" s="105" t="str">
        <f t="shared" si="59"/>
        <v>NS</v>
      </c>
      <c r="AH146" s="105" t="str">
        <f t="shared" si="60"/>
        <v>NS</v>
      </c>
      <c r="AI146" s="102"/>
      <c r="AJ146" s="106" t="str">
        <f t="shared" si="62"/>
        <v>NS</v>
      </c>
      <c r="AK146" s="107" t="e">
        <f t="shared" si="63"/>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311</v>
      </c>
      <c r="B147" s="102">
        <v>2021</v>
      </c>
      <c r="C147" s="103">
        <v>8</v>
      </c>
      <c r="D147" s="102">
        <v>12</v>
      </c>
      <c r="E147" s="82"/>
      <c r="F147" s="131" t="s">
        <v>761</v>
      </c>
      <c r="G147" s="131" t="s">
        <v>761</v>
      </c>
      <c r="H147" s="82"/>
      <c r="I147" s="131" t="s">
        <v>761</v>
      </c>
      <c r="J147" s="205">
        <v>27.2</v>
      </c>
      <c r="K147" s="82"/>
      <c r="L147" s="82"/>
      <c r="M147" s="82"/>
      <c r="N147" s="137">
        <v>3.4582390695048697</v>
      </c>
      <c r="O147" s="82"/>
      <c r="P147" s="82"/>
      <c r="Q147" s="82"/>
      <c r="R147" s="140"/>
      <c r="S147" s="137">
        <v>66.776850537949372</v>
      </c>
      <c r="T147" s="137">
        <v>6.2292857142857141</v>
      </c>
      <c r="U147" s="137">
        <v>4.6898201884920665</v>
      </c>
      <c r="V147" s="85"/>
      <c r="W147" s="85"/>
      <c r="X147" s="85"/>
      <c r="Y147" s="102" t="str">
        <f t="shared" si="51"/>
        <v>ND</v>
      </c>
      <c r="Z147" s="102" t="e">
        <f t="shared" si="52"/>
        <v>#VALUE!</v>
      </c>
      <c r="AA147" s="102">
        <f t="shared" si="53"/>
        <v>27.2</v>
      </c>
      <c r="AB147" s="102" t="str">
        <f t="shared" si="54"/>
        <v>ND</v>
      </c>
      <c r="AC147" s="104" t="e">
        <f t="shared" si="55"/>
        <v>#VALUE!</v>
      </c>
      <c r="AD147" s="102" t="e">
        <f t="shared" si="56"/>
        <v>#VALUE!</v>
      </c>
      <c r="AE147" s="105" t="str">
        <f t="shared" si="57"/>
        <v>ND</v>
      </c>
      <c r="AF147" s="102">
        <f t="shared" si="58"/>
        <v>3.4582390695048697</v>
      </c>
      <c r="AG147" s="105">
        <f t="shared" si="59"/>
        <v>6.2292857142857141</v>
      </c>
      <c r="AH147" s="105">
        <f t="shared" si="60"/>
        <v>4.6898201884920665</v>
      </c>
      <c r="AI147" s="102">
        <f t="shared" ref="AI147" si="65">IF(Y147=" ", " ", IF(Y147&gt;0, SUM(AG147:AH147)))</f>
        <v>10.91910590277778</v>
      </c>
      <c r="AJ147" s="106">
        <f t="shared" si="62"/>
        <v>66.776850537949372</v>
      </c>
      <c r="AK147" s="107">
        <f t="shared" si="63"/>
        <v>63.318611468444502</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311</v>
      </c>
      <c r="B148" s="102">
        <v>2021</v>
      </c>
      <c r="C148" s="132">
        <v>8</v>
      </c>
      <c r="D148" s="82">
        <v>12</v>
      </c>
      <c r="E148" s="85"/>
      <c r="F148" s="131">
        <v>0.7</v>
      </c>
      <c r="G148" s="131">
        <v>8.44</v>
      </c>
      <c r="H148" s="85"/>
      <c r="I148" s="131">
        <v>24.1</v>
      </c>
      <c r="J148" s="205">
        <v>27.8</v>
      </c>
      <c r="K148" s="85"/>
      <c r="L148" s="85"/>
      <c r="M148" s="85"/>
      <c r="N148" s="137" t="s">
        <v>763</v>
      </c>
      <c r="O148" s="85"/>
      <c r="P148" s="85"/>
      <c r="Q148" s="85"/>
      <c r="R148" s="140"/>
      <c r="S148" s="137" t="s">
        <v>763</v>
      </c>
      <c r="T148" s="137" t="s">
        <v>763</v>
      </c>
      <c r="U148" s="137" t="s">
        <v>763</v>
      </c>
      <c r="V148" s="85"/>
      <c r="W148" s="85"/>
      <c r="X148" s="85"/>
      <c r="Y148" s="85">
        <f t="shared" si="51"/>
        <v>24.1</v>
      </c>
      <c r="Z148" s="82">
        <f t="shared" si="52"/>
        <v>297.25</v>
      </c>
      <c r="AA148" s="85">
        <f t="shared" si="53"/>
        <v>27.8</v>
      </c>
      <c r="AB148" s="85">
        <f t="shared" si="54"/>
        <v>8.44</v>
      </c>
      <c r="AC148" s="110">
        <f t="shared" si="55"/>
        <v>7.141664277208589</v>
      </c>
      <c r="AD148" s="82">
        <f t="shared" si="56"/>
        <v>1.181797361566663</v>
      </c>
      <c r="AE148" s="111">
        <f t="shared" si="57"/>
        <v>0.7</v>
      </c>
      <c r="AF148" s="82" t="str">
        <f t="shared" si="58"/>
        <v>NS</v>
      </c>
      <c r="AG148" s="111" t="str">
        <f t="shared" si="59"/>
        <v>NS</v>
      </c>
      <c r="AH148" s="111" t="str">
        <f t="shared" si="60"/>
        <v>NS</v>
      </c>
      <c r="AI148" s="102"/>
      <c r="AJ148" s="112" t="str">
        <f t="shared" si="62"/>
        <v>NS</v>
      </c>
      <c r="AK148" s="113" t="e">
        <f t="shared" si="63"/>
        <v>#VALUE!</v>
      </c>
      <c r="AL148" s="82"/>
      <c r="AM148" s="82">
        <f>AD154</f>
        <v>1.1605794011395127</v>
      </c>
      <c r="AN148" s="82">
        <f>AE154</f>
        <v>0.68750000000000011</v>
      </c>
      <c r="AO148" s="82">
        <f>AF154</f>
        <v>3.701604143342903</v>
      </c>
      <c r="AP148" s="82">
        <f>AI154</f>
        <v>35.719871093750015</v>
      </c>
      <c r="AQ148" s="113">
        <f>AK154</f>
        <v>50.963039721437049</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311</v>
      </c>
      <c r="B149" s="102">
        <v>2021</v>
      </c>
      <c r="C149" s="132">
        <v>8</v>
      </c>
      <c r="D149" s="82">
        <v>26</v>
      </c>
      <c r="E149" s="85"/>
      <c r="F149" s="131">
        <v>0.7</v>
      </c>
      <c r="G149" s="131">
        <v>8.5399999999999991</v>
      </c>
      <c r="H149" s="85"/>
      <c r="I149" s="131">
        <v>25.4</v>
      </c>
      <c r="J149" s="205">
        <v>26.9</v>
      </c>
      <c r="K149" s="85"/>
      <c r="L149" s="85"/>
      <c r="M149" s="85"/>
      <c r="N149" s="137" t="s">
        <v>763</v>
      </c>
      <c r="O149" s="85"/>
      <c r="P149" s="85"/>
      <c r="Q149" s="85"/>
      <c r="R149" s="140"/>
      <c r="S149" s="137" t="s">
        <v>763</v>
      </c>
      <c r="T149" s="137" t="s">
        <v>763</v>
      </c>
      <c r="U149" s="137" t="s">
        <v>763</v>
      </c>
      <c r="V149" s="85"/>
      <c r="W149" s="85"/>
      <c r="X149" s="85"/>
      <c r="Y149" s="85">
        <f t="shared" si="51"/>
        <v>25.4</v>
      </c>
      <c r="Z149" s="82">
        <f t="shared" si="52"/>
        <v>298.54999999999995</v>
      </c>
      <c r="AA149" s="85">
        <f t="shared" si="53"/>
        <v>26.9</v>
      </c>
      <c r="AB149" s="85">
        <f t="shared" si="54"/>
        <v>8.5399999999999991</v>
      </c>
      <c r="AC149" s="110">
        <f t="shared" si="55"/>
        <v>7.0173068506245873</v>
      </c>
      <c r="AD149" s="82">
        <f t="shared" si="56"/>
        <v>1.2169911023970517</v>
      </c>
      <c r="AE149" s="111">
        <f t="shared" si="57"/>
        <v>0.7</v>
      </c>
      <c r="AF149" s="82" t="str">
        <f t="shared" si="58"/>
        <v>NS</v>
      </c>
      <c r="AG149" s="111" t="str">
        <f t="shared" si="59"/>
        <v>NS</v>
      </c>
      <c r="AH149" s="111" t="str">
        <f t="shared" si="60"/>
        <v>NS</v>
      </c>
      <c r="AI149" s="82"/>
      <c r="AJ149" s="112" t="str">
        <f t="shared" si="62"/>
        <v>NS</v>
      </c>
      <c r="AK149" s="113" t="e">
        <f t="shared" si="63"/>
        <v>#VALUE!</v>
      </c>
      <c r="AL149" s="85"/>
      <c r="AM149" s="82"/>
      <c r="AN149" s="82"/>
      <c r="AO149" s="82"/>
      <c r="AP149" s="85"/>
      <c r="AQ149" s="82"/>
      <c r="AR149" s="82"/>
      <c r="AS149" s="115">
        <f>((LN(AM148)-LN(0.4))/(LN(0.9)-LN(0.4))*100)</f>
        <v>131.35656740021437</v>
      </c>
      <c r="AT149" s="120">
        <f>((LN(AN148)-LN(0.6))/(LN(3)-LN(0.6))*100)</f>
        <v>8.4583675625420707</v>
      </c>
      <c r="AU149" s="115">
        <f>((LN(AO148)-LN(10))/(LN(1)-LN(10))*100)</f>
        <v>43.161002738595485</v>
      </c>
      <c r="AV149" s="115">
        <f>((LN(AP148)-LN(10))/(LN(3)-LN(10))*100)</f>
        <v>-105.74342291086273</v>
      </c>
      <c r="AW149" s="115">
        <f>((LN(AQ148)-LN(43))/(LN(20)-LN(43))*100)</f>
        <v>-22.195647367927332</v>
      </c>
      <c r="AX149" s="82"/>
      <c r="AY149" s="82"/>
      <c r="AZ149" s="82"/>
      <c r="BA149" s="82"/>
      <c r="BB149" s="82"/>
    </row>
    <row r="150" spans="1:54" ht="16" x14ac:dyDescent="0.2">
      <c r="A150" s="101" t="s">
        <v>311</v>
      </c>
      <c r="B150" s="102">
        <v>2021</v>
      </c>
      <c r="C150" s="132">
        <v>8</v>
      </c>
      <c r="D150" s="82">
        <v>26</v>
      </c>
      <c r="E150" s="85"/>
      <c r="F150" s="131" t="s">
        <v>761</v>
      </c>
      <c r="G150" s="131" t="s">
        <v>761</v>
      </c>
      <c r="H150" s="85"/>
      <c r="I150" s="131" t="s">
        <v>761</v>
      </c>
      <c r="J150" s="205">
        <v>26.9</v>
      </c>
      <c r="K150" s="85"/>
      <c r="L150" s="85"/>
      <c r="M150" s="85"/>
      <c r="N150" s="137">
        <v>6.2165419502461834</v>
      </c>
      <c r="O150" s="85"/>
      <c r="P150" s="85"/>
      <c r="Q150" s="85"/>
      <c r="R150" s="140"/>
      <c r="S150" s="137">
        <v>57.605085807811896</v>
      </c>
      <c r="T150" s="137">
        <v>8.9411904761904779</v>
      </c>
      <c r="U150" s="137">
        <v>5.8765820932539716</v>
      </c>
      <c r="V150" s="85"/>
      <c r="W150" s="85"/>
      <c r="X150" s="85"/>
      <c r="Y150" s="85" t="str">
        <f t="shared" si="51"/>
        <v>ND</v>
      </c>
      <c r="Z150" s="82" t="e">
        <f t="shared" si="52"/>
        <v>#VALUE!</v>
      </c>
      <c r="AA150" s="85">
        <f t="shared" si="53"/>
        <v>26.9</v>
      </c>
      <c r="AB150" s="85" t="str">
        <f t="shared" si="54"/>
        <v>ND</v>
      </c>
      <c r="AC150" s="110" t="e">
        <f t="shared" si="55"/>
        <v>#VALUE!</v>
      </c>
      <c r="AD150" s="82" t="e">
        <f t="shared" si="56"/>
        <v>#VALUE!</v>
      </c>
      <c r="AE150" s="111" t="str">
        <f t="shared" si="57"/>
        <v>ND</v>
      </c>
      <c r="AF150" s="82">
        <f t="shared" si="58"/>
        <v>6.2165419502461834</v>
      </c>
      <c r="AG150" s="111">
        <f t="shared" si="59"/>
        <v>8.9411904761904779</v>
      </c>
      <c r="AH150" s="111">
        <f t="shared" si="60"/>
        <v>5.8765820932539716</v>
      </c>
      <c r="AI150" s="102">
        <f t="shared" ref="AI150" si="66">IF(Y150=" ", " ", IF(Y150&gt;0, SUM(AG150:AH150)))</f>
        <v>14.81777256944445</v>
      </c>
      <c r="AJ150" s="112">
        <f t="shared" si="62"/>
        <v>57.605085807811896</v>
      </c>
      <c r="AK150" s="113">
        <f t="shared" si="63"/>
        <v>51.388543857565715</v>
      </c>
      <c r="AL150" s="82"/>
      <c r="AM150" s="85"/>
      <c r="AN150" s="85"/>
      <c r="AO150" s="85"/>
      <c r="AP150" s="128" t="s">
        <v>1237</v>
      </c>
      <c r="AQ150" s="85"/>
      <c r="AR150" s="82"/>
      <c r="AS150" s="82">
        <f>IF(AS149&gt;100, 100, IF(AS149&lt;0, 0, AS149))</f>
        <v>100</v>
      </c>
      <c r="AT150" s="82">
        <f t="shared" ref="AT150:AW150" si="67">IF(AT149&gt;100, 100, IF(AT149&lt;0, 0, AT149))</f>
        <v>8.4583675625420707</v>
      </c>
      <c r="AU150" s="82">
        <f t="shared" si="67"/>
        <v>43.161002738595485</v>
      </c>
      <c r="AV150" s="82">
        <f t="shared" si="67"/>
        <v>0</v>
      </c>
      <c r="AW150" s="82">
        <f t="shared" si="67"/>
        <v>0</v>
      </c>
      <c r="AX150" s="129">
        <f>AVERAGE(AS150:AW150)</f>
        <v>30.323874060227514</v>
      </c>
      <c r="AY150" s="84"/>
      <c r="AZ150" s="84"/>
      <c r="BA150" s="84" t="str">
        <f>IF(AX150&gt;65, "Acceptable; Ongoing Protection is Required", "Unacceptable; Immediate Restoration is Required")</f>
        <v>Unacceptable; Immediate Restoration is Required</v>
      </c>
      <c r="BB150" s="82"/>
    </row>
    <row r="151" spans="1:54" ht="16" x14ac:dyDescent="0.2">
      <c r="A151" s="101" t="s">
        <v>311</v>
      </c>
      <c r="B151" s="102">
        <v>2021</v>
      </c>
      <c r="C151" s="132">
        <v>8</v>
      </c>
      <c r="D151" s="82">
        <v>26</v>
      </c>
      <c r="E151" s="85"/>
      <c r="F151" s="131">
        <v>0.7</v>
      </c>
      <c r="G151" s="131">
        <v>8.5399999999999991</v>
      </c>
      <c r="H151" s="85"/>
      <c r="I151" s="131">
        <v>25.4</v>
      </c>
      <c r="J151" s="205">
        <v>27.4</v>
      </c>
      <c r="K151" s="85"/>
      <c r="L151" s="85"/>
      <c r="M151" s="85"/>
      <c r="N151" s="137" t="s">
        <v>763</v>
      </c>
      <c r="O151" s="85"/>
      <c r="P151" s="85"/>
      <c r="Q151" s="85"/>
      <c r="R151" s="140"/>
      <c r="S151" s="137" t="s">
        <v>763</v>
      </c>
      <c r="T151" s="137" t="s">
        <v>763</v>
      </c>
      <c r="U151" s="137" t="s">
        <v>763</v>
      </c>
      <c r="V151" s="85"/>
      <c r="W151" s="85"/>
      <c r="X151" s="85"/>
      <c r="Y151" s="85">
        <f t="shared" si="51"/>
        <v>25.4</v>
      </c>
      <c r="Z151" s="82">
        <f t="shared" si="52"/>
        <v>298.54999999999995</v>
      </c>
      <c r="AA151" s="85">
        <f t="shared" si="53"/>
        <v>27.4</v>
      </c>
      <c r="AB151" s="85">
        <f t="shared" si="54"/>
        <v>8.5399999999999991</v>
      </c>
      <c r="AC151" s="110">
        <f t="shared" si="55"/>
        <v>6.9974122242402297</v>
      </c>
      <c r="AD151" s="82">
        <f t="shared" si="56"/>
        <v>1.2204511791396229</v>
      </c>
      <c r="AE151" s="111">
        <f t="shared" si="57"/>
        <v>0.7</v>
      </c>
      <c r="AF151" s="82" t="str">
        <f t="shared" si="58"/>
        <v>NS</v>
      </c>
      <c r="AG151" s="111" t="str">
        <f t="shared" si="59"/>
        <v>NS</v>
      </c>
      <c r="AH151" s="111" t="str">
        <f t="shared" si="60"/>
        <v>NS</v>
      </c>
      <c r="AI151" s="82"/>
      <c r="AJ151" s="112" t="str">
        <f t="shared" si="62"/>
        <v>NS</v>
      </c>
      <c r="AK151" s="113" t="e">
        <f t="shared" si="63"/>
        <v>#VALUE!</v>
      </c>
      <c r="AL151" s="85"/>
      <c r="AM151" s="85"/>
      <c r="AN151" s="85"/>
      <c r="AO151" s="85"/>
      <c r="AP151" s="85"/>
      <c r="AQ151" s="85"/>
      <c r="AR151" s="85"/>
      <c r="AS151" s="85"/>
      <c r="AT151" s="85"/>
      <c r="AU151" s="85"/>
      <c r="AV151" s="85"/>
      <c r="AW151" s="126" t="s">
        <v>1238</v>
      </c>
      <c r="AX151" s="126">
        <f>AVERAGE(AS150:AW150)</f>
        <v>30.323874060227514</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1.1605794011395127</v>
      </c>
      <c r="AE154" s="84">
        <f>_xlfn.AGGREGATE(1, 6,AE140:AE151)</f>
        <v>0.68750000000000011</v>
      </c>
      <c r="AF154" s="84">
        <f>_xlfn.AGGREGATE(1, 6,AF140:AF151)</f>
        <v>3.701604143342903</v>
      </c>
      <c r="AG154" s="82"/>
      <c r="AH154" s="82"/>
      <c r="AI154" s="84">
        <f>_xlfn.AGGREGATE(1, 6,AI140:AI151)</f>
        <v>35.719871093750015</v>
      </c>
      <c r="AJ154" s="82"/>
      <c r="AK154" s="84">
        <f>_xlfn.AGGREGATE(1, 6,AK140:AK151)</f>
        <v>50.963039721437049</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AVERAGE(AD139:AD146)</f>
        <v>#VALUE!</v>
      </c>
      <c r="AE155" s="126">
        <f>AVERAGE(AE139:AE151)</f>
        <v>0.68750000000000011</v>
      </c>
      <c r="AF155" s="126">
        <f>AVERAGE(AF139:AF151)</f>
        <v>3.701604143342903</v>
      </c>
      <c r="AG155" s="126"/>
      <c r="AH155" s="126"/>
      <c r="AI155" s="126">
        <f>AVERAGE(AI139:AI151)</f>
        <v>35.719871093750015</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311</v>
      </c>
      <c r="C162" s="68" t="s">
        <v>757</v>
      </c>
      <c r="E162" s="69">
        <v>44757</v>
      </c>
      <c r="F162" s="68" t="s">
        <v>1143</v>
      </c>
      <c r="G162" s="68" t="s">
        <v>1159</v>
      </c>
      <c r="H162" t="s">
        <v>1150</v>
      </c>
      <c r="I162" s="68">
        <v>0</v>
      </c>
      <c r="J162" s="68" t="s">
        <v>760</v>
      </c>
      <c r="K162" s="77">
        <v>0.37083333333333335</v>
      </c>
      <c r="L162" s="68">
        <v>2</v>
      </c>
      <c r="M162" s="68">
        <v>1</v>
      </c>
      <c r="N162" s="68" t="s">
        <v>757</v>
      </c>
      <c r="O162" s="68" t="s">
        <v>761</v>
      </c>
      <c r="P162" s="68">
        <v>0.4</v>
      </c>
      <c r="Q162" s="68" t="s">
        <v>761</v>
      </c>
      <c r="R162" s="68" t="s">
        <v>761</v>
      </c>
      <c r="S162" s="131">
        <v>0.4</v>
      </c>
      <c r="T162" s="76">
        <v>1</v>
      </c>
      <c r="U162" s="131">
        <v>8.86</v>
      </c>
      <c r="V162" s="131">
        <v>20.7</v>
      </c>
      <c r="W162" s="71">
        <v>0.30208333333333331</v>
      </c>
      <c r="X162" s="68">
        <v>0.15</v>
      </c>
      <c r="Y162" s="68">
        <v>25.3</v>
      </c>
      <c r="Z162" s="68">
        <v>4.12</v>
      </c>
      <c r="AA162" s="72">
        <v>3.4830286788994451</v>
      </c>
      <c r="AB162" s="73">
        <v>70</v>
      </c>
      <c r="AC162" s="134">
        <v>29.6</v>
      </c>
      <c r="AD162" s="74">
        <v>45.8</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row>
    <row r="163" spans="1:54" x14ac:dyDescent="0.2">
      <c r="A163" t="s">
        <v>756</v>
      </c>
      <c r="B163" s="68" t="s">
        <v>311</v>
      </c>
      <c r="C163" s="68" t="s">
        <v>764</v>
      </c>
      <c r="E163" s="69">
        <v>44757</v>
      </c>
      <c r="F163" s="68" t="s">
        <v>1143</v>
      </c>
      <c r="G163" s="68" t="s">
        <v>1159</v>
      </c>
      <c r="H163" t="s">
        <v>1150</v>
      </c>
      <c r="I163" s="68">
        <v>0</v>
      </c>
      <c r="J163" s="68" t="s">
        <v>760</v>
      </c>
      <c r="K163" s="77">
        <v>0.37083333333333335</v>
      </c>
      <c r="L163" s="68">
        <v>2</v>
      </c>
      <c r="M163" s="68">
        <v>1</v>
      </c>
      <c r="N163" s="68" t="s">
        <v>757</v>
      </c>
      <c r="O163" s="68" t="s">
        <v>761</v>
      </c>
      <c r="P163" s="68">
        <v>0.4</v>
      </c>
      <c r="Q163" s="68" t="s">
        <v>761</v>
      </c>
      <c r="R163" s="68" t="s">
        <v>761</v>
      </c>
      <c r="S163" s="131">
        <v>0.4</v>
      </c>
      <c r="T163" s="76">
        <v>1</v>
      </c>
      <c r="U163" s="131">
        <v>8.86</v>
      </c>
      <c r="V163" s="131">
        <v>20.7</v>
      </c>
      <c r="W163" s="71">
        <v>0.30486111111111108</v>
      </c>
      <c r="X163" s="68" t="s">
        <v>761</v>
      </c>
      <c r="Y163" s="68" t="s">
        <v>761</v>
      </c>
      <c r="Z163" s="68" t="s">
        <v>761</v>
      </c>
      <c r="AA163" s="72" t="s">
        <v>761</v>
      </c>
      <c r="AB163" s="73" t="s">
        <v>761</v>
      </c>
      <c r="AC163" s="134">
        <v>30.1</v>
      </c>
      <c r="AD163" s="74">
        <v>16.600000000000001</v>
      </c>
      <c r="AE163" s="72">
        <v>0.61965010379780849</v>
      </c>
      <c r="AF163" s="72">
        <v>2.0754282792124781</v>
      </c>
      <c r="AG163" s="72">
        <v>2.5000000000000001E-2</v>
      </c>
      <c r="AH163" s="137">
        <v>2.100428279212478</v>
      </c>
      <c r="AI163" s="72">
        <v>17.424924673278383</v>
      </c>
      <c r="AJ163" s="75">
        <v>19.525352952490863</v>
      </c>
      <c r="AK163" s="72">
        <v>192.33683249832885</v>
      </c>
      <c r="AL163" s="72">
        <v>29.229179145109125</v>
      </c>
      <c r="AM163" s="72">
        <v>6.5803022227708468</v>
      </c>
      <c r="AN163" s="72">
        <v>46.654103818387512</v>
      </c>
      <c r="AO163" s="137">
        <v>48.754532097599991</v>
      </c>
      <c r="AP163" s="137">
        <v>4.7417258607594945</v>
      </c>
      <c r="AQ163" s="137">
        <v>2.2597805907172999E-2</v>
      </c>
      <c r="AR163" s="70">
        <v>0.99525687012717512</v>
      </c>
      <c r="AS163" s="72">
        <v>4.7643236666666677</v>
      </c>
    </row>
    <row r="164" spans="1:54" x14ac:dyDescent="0.2">
      <c r="A164" t="s">
        <v>756</v>
      </c>
      <c r="B164" s="68" t="s">
        <v>311</v>
      </c>
      <c r="C164" s="68" t="s">
        <v>765</v>
      </c>
      <c r="E164" s="69">
        <v>44757</v>
      </c>
      <c r="F164" s="68" t="s">
        <v>1143</v>
      </c>
      <c r="G164" s="68" t="s">
        <v>1159</v>
      </c>
      <c r="H164" t="s">
        <v>1150</v>
      </c>
      <c r="I164" s="68">
        <v>0</v>
      </c>
      <c r="J164" s="68" t="s">
        <v>760</v>
      </c>
      <c r="K164" s="77">
        <v>0.37083333333333335</v>
      </c>
      <c r="L164" s="68">
        <v>2</v>
      </c>
      <c r="M164" s="68">
        <v>1</v>
      </c>
      <c r="N164" s="68" t="s">
        <v>757</v>
      </c>
      <c r="O164" s="68" t="s">
        <v>761</v>
      </c>
      <c r="P164" s="68">
        <v>0.4</v>
      </c>
      <c r="Q164" s="68" t="s">
        <v>761</v>
      </c>
      <c r="R164" s="68" t="s">
        <v>761</v>
      </c>
      <c r="S164" s="131">
        <v>0.4</v>
      </c>
      <c r="T164" s="76">
        <v>1</v>
      </c>
      <c r="U164" s="131">
        <v>8.86</v>
      </c>
      <c r="V164" s="131">
        <v>20.7</v>
      </c>
      <c r="W164" s="71">
        <v>0.30763888888888891</v>
      </c>
      <c r="X164" s="68" t="s">
        <v>761</v>
      </c>
      <c r="Y164" s="68" t="s">
        <v>761</v>
      </c>
      <c r="Z164" s="68" t="s">
        <v>761</v>
      </c>
      <c r="AA164" s="72" t="s">
        <v>761</v>
      </c>
      <c r="AB164" s="73" t="s">
        <v>761</v>
      </c>
      <c r="AC164" s="134">
        <v>29.7</v>
      </c>
      <c r="AD164" s="74">
        <v>45.9</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311</v>
      </c>
      <c r="C165" s="68" t="s">
        <v>757</v>
      </c>
      <c r="E165" s="69">
        <v>44771</v>
      </c>
      <c r="F165" s="68" t="s">
        <v>761</v>
      </c>
      <c r="G165" s="68" t="s">
        <v>1159</v>
      </c>
      <c r="H165" t="s">
        <v>761</v>
      </c>
      <c r="I165" s="68" t="s">
        <v>761</v>
      </c>
      <c r="J165" s="68" t="s">
        <v>761</v>
      </c>
      <c r="K165" s="68" t="s">
        <v>761</v>
      </c>
      <c r="L165" s="68" t="s">
        <v>761</v>
      </c>
      <c r="M165" s="68" t="s">
        <v>761</v>
      </c>
      <c r="N165" s="68" t="s">
        <v>761</v>
      </c>
      <c r="O165" s="68" t="s">
        <v>761</v>
      </c>
      <c r="P165" s="68" t="s">
        <v>761</v>
      </c>
      <c r="Q165" s="68" t="s">
        <v>761</v>
      </c>
      <c r="R165" s="68" t="s">
        <v>761</v>
      </c>
      <c r="S165" s="131" t="s">
        <v>761</v>
      </c>
      <c r="T165" s="70" t="s">
        <v>761</v>
      </c>
      <c r="U165" s="131" t="s">
        <v>761</v>
      </c>
      <c r="V165" s="131" t="s">
        <v>761</v>
      </c>
      <c r="W165" s="71" t="s">
        <v>761</v>
      </c>
      <c r="X165" s="68" t="s">
        <v>761</v>
      </c>
      <c r="Y165" s="68" t="s">
        <v>761</v>
      </c>
      <c r="Z165" s="68" t="s">
        <v>761</v>
      </c>
      <c r="AA165" s="72" t="s">
        <v>761</v>
      </c>
      <c r="AB165" s="73" t="s">
        <v>761</v>
      </c>
      <c r="AC165" s="134">
        <v>27.1</v>
      </c>
      <c r="AD165" s="74">
        <v>42.5</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311</v>
      </c>
      <c r="C166" s="68" t="s">
        <v>764</v>
      </c>
      <c r="E166" s="69">
        <v>44771</v>
      </c>
      <c r="F166" s="68" t="s">
        <v>761</v>
      </c>
      <c r="G166" s="68" t="s">
        <v>1159</v>
      </c>
      <c r="H166" t="s">
        <v>761</v>
      </c>
      <c r="I166" s="68" t="s">
        <v>761</v>
      </c>
      <c r="J166" s="68" t="s">
        <v>761</v>
      </c>
      <c r="K166" s="68" t="s">
        <v>761</v>
      </c>
      <c r="L166" s="68" t="s">
        <v>761</v>
      </c>
      <c r="M166" s="68" t="s">
        <v>761</v>
      </c>
      <c r="N166" s="68" t="s">
        <v>761</v>
      </c>
      <c r="O166" s="68" t="s">
        <v>761</v>
      </c>
      <c r="P166" s="68" t="s">
        <v>761</v>
      </c>
      <c r="Q166" s="68" t="s">
        <v>761</v>
      </c>
      <c r="R166" s="68" t="s">
        <v>761</v>
      </c>
      <c r="S166" s="131" t="s">
        <v>761</v>
      </c>
      <c r="T166" s="70" t="s">
        <v>761</v>
      </c>
      <c r="U166" s="131" t="s">
        <v>761</v>
      </c>
      <c r="V166" s="131" t="s">
        <v>761</v>
      </c>
      <c r="W166" s="71" t="s">
        <v>761</v>
      </c>
      <c r="X166" s="154" t="s">
        <v>761</v>
      </c>
      <c r="Y166" s="68" t="s">
        <v>761</v>
      </c>
      <c r="Z166" s="68" t="s">
        <v>761</v>
      </c>
      <c r="AA166" s="72" t="s">
        <v>761</v>
      </c>
      <c r="AB166" s="73" t="s">
        <v>761</v>
      </c>
      <c r="AC166" s="134">
        <v>27.4</v>
      </c>
      <c r="AD166" s="74">
        <v>42.9</v>
      </c>
      <c r="AE166" s="72">
        <v>0.6022182751520001</v>
      </c>
      <c r="AF166" s="72">
        <v>0.9823396997052749</v>
      </c>
      <c r="AG166" s="72">
        <v>0.84991360157985696</v>
      </c>
      <c r="AH166" s="137">
        <v>1.8322533012851319</v>
      </c>
      <c r="AI166" s="72">
        <v>30.604957700830656</v>
      </c>
      <c r="AJ166" s="75">
        <v>32.437211002115788</v>
      </c>
      <c r="AK166" s="72">
        <v>147.49353648252844</v>
      </c>
      <c r="AL166" s="72">
        <v>20.244252150872146</v>
      </c>
      <c r="AM166" s="72">
        <v>7.2856994362310514</v>
      </c>
      <c r="AN166" s="72">
        <v>50.849209851702803</v>
      </c>
      <c r="AO166" s="137">
        <v>52.681463152987931</v>
      </c>
      <c r="AP166" s="137">
        <v>6.454854464285714</v>
      </c>
      <c r="AQ166" s="137">
        <v>0.03</v>
      </c>
      <c r="AR166" s="70">
        <v>1</v>
      </c>
      <c r="AS166" s="72">
        <v>6.4848544642857142</v>
      </c>
    </row>
    <row r="167" spans="1:54" x14ac:dyDescent="0.2">
      <c r="A167" t="s">
        <v>756</v>
      </c>
      <c r="B167" s="68" t="s">
        <v>311</v>
      </c>
      <c r="C167" s="68" t="s">
        <v>765</v>
      </c>
      <c r="E167" s="69">
        <v>44771</v>
      </c>
      <c r="F167" s="68" t="s">
        <v>761</v>
      </c>
      <c r="G167" s="68" t="s">
        <v>1159</v>
      </c>
      <c r="H167" t="s">
        <v>761</v>
      </c>
      <c r="I167" s="68" t="s">
        <v>761</v>
      </c>
      <c r="J167" s="68" t="s">
        <v>761</v>
      </c>
      <c r="K167" s="68" t="s">
        <v>761</v>
      </c>
      <c r="L167" s="68" t="s">
        <v>761</v>
      </c>
      <c r="M167" s="68" t="s">
        <v>761</v>
      </c>
      <c r="N167" s="68" t="s">
        <v>761</v>
      </c>
      <c r="O167" s="68" t="s">
        <v>761</v>
      </c>
      <c r="P167" s="68" t="s">
        <v>761</v>
      </c>
      <c r="Q167" s="68" t="s">
        <v>761</v>
      </c>
      <c r="R167" s="68" t="s">
        <v>761</v>
      </c>
      <c r="S167" s="131" t="s">
        <v>761</v>
      </c>
      <c r="T167" s="70" t="s">
        <v>761</v>
      </c>
      <c r="U167" s="131" t="s">
        <v>761</v>
      </c>
      <c r="V167" s="131" t="s">
        <v>761</v>
      </c>
      <c r="W167" s="71" t="s">
        <v>761</v>
      </c>
      <c r="X167" s="68" t="s">
        <v>761</v>
      </c>
      <c r="Y167" s="68" t="s">
        <v>761</v>
      </c>
      <c r="Z167" s="68" t="s">
        <v>761</v>
      </c>
      <c r="AA167" s="72" t="s">
        <v>761</v>
      </c>
      <c r="AB167" s="73" t="s">
        <v>761</v>
      </c>
      <c r="AC167" s="134">
        <v>28.9</v>
      </c>
      <c r="AD167" s="74">
        <v>44.9</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311</v>
      </c>
      <c r="C168" s="68" t="s">
        <v>757</v>
      </c>
      <c r="E168" s="69">
        <v>44788</v>
      </c>
      <c r="F168" s="68" t="s">
        <v>1143</v>
      </c>
      <c r="G168" s="68" t="s">
        <v>1159</v>
      </c>
      <c r="H168" t="s">
        <v>1183</v>
      </c>
      <c r="I168" s="68" t="s">
        <v>761</v>
      </c>
      <c r="J168" s="68" t="s">
        <v>760</v>
      </c>
      <c r="K168" s="77">
        <v>0.42569444444444443</v>
      </c>
      <c r="L168" s="68">
        <v>2</v>
      </c>
      <c r="M168" s="68">
        <v>1</v>
      </c>
      <c r="N168" s="68" t="s">
        <v>787</v>
      </c>
      <c r="O168" s="68" t="s">
        <v>1186</v>
      </c>
      <c r="P168" s="68">
        <v>0.65</v>
      </c>
      <c r="Q168" s="68" t="s">
        <v>761</v>
      </c>
      <c r="R168" s="79" t="s">
        <v>761</v>
      </c>
      <c r="S168" s="131">
        <v>0.65</v>
      </c>
      <c r="T168" s="143">
        <v>1</v>
      </c>
      <c r="U168" s="131" t="s">
        <v>761</v>
      </c>
      <c r="V168" s="131" t="s">
        <v>761</v>
      </c>
      <c r="W168" s="71">
        <v>0.33333333333333331</v>
      </c>
      <c r="X168" s="68">
        <v>0.15</v>
      </c>
      <c r="Y168" s="68">
        <v>21.9</v>
      </c>
      <c r="Z168" s="68">
        <v>3.01</v>
      </c>
      <c r="AA168" s="72">
        <v>2.5517257910194564</v>
      </c>
      <c r="AB168" s="148">
        <v>34.363702308091675</v>
      </c>
      <c r="AC168" s="134">
        <v>28.4</v>
      </c>
      <c r="AD168" s="74">
        <v>44.3</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311</v>
      </c>
      <c r="C169" s="68" t="s">
        <v>764</v>
      </c>
      <c r="E169" s="69">
        <v>44788</v>
      </c>
      <c r="F169" s="68" t="s">
        <v>1143</v>
      </c>
      <c r="G169" s="68" t="s">
        <v>1159</v>
      </c>
      <c r="H169" t="s">
        <v>1183</v>
      </c>
      <c r="I169" s="68" t="s">
        <v>761</v>
      </c>
      <c r="J169" s="68" t="s">
        <v>760</v>
      </c>
      <c r="K169" s="77">
        <v>0.42569444444444443</v>
      </c>
      <c r="L169" s="68">
        <v>2</v>
      </c>
      <c r="M169" s="68">
        <v>1</v>
      </c>
      <c r="N169" s="68" t="s">
        <v>787</v>
      </c>
      <c r="O169" s="68" t="s">
        <v>1186</v>
      </c>
      <c r="P169" s="68">
        <v>0.65</v>
      </c>
      <c r="Q169" s="68" t="s">
        <v>761</v>
      </c>
      <c r="R169" s="79" t="s">
        <v>761</v>
      </c>
      <c r="S169" s="131">
        <v>0.65</v>
      </c>
      <c r="T169" s="143">
        <v>1</v>
      </c>
      <c r="U169" s="131" t="s">
        <v>761</v>
      </c>
      <c r="V169" s="131" t="s">
        <v>761</v>
      </c>
      <c r="W169" s="71">
        <v>0.34722222222222227</v>
      </c>
      <c r="X169" s="68">
        <v>0.5</v>
      </c>
      <c r="Y169" s="68">
        <v>23.1</v>
      </c>
      <c r="Z169" s="68">
        <v>5.54</v>
      </c>
      <c r="AA169" s="72">
        <v>4.6925279455677664</v>
      </c>
      <c r="AB169" s="148">
        <v>64.714289043538159</v>
      </c>
      <c r="AC169" s="134">
        <v>28.8</v>
      </c>
      <c r="AD169" s="74">
        <v>44.8</v>
      </c>
      <c r="AE169" s="72">
        <v>0.29863013698630131</v>
      </c>
      <c r="AF169" s="72">
        <v>0.94487136652188486</v>
      </c>
      <c r="AG169" s="72">
        <v>3.7336460133300421E-2</v>
      </c>
      <c r="AH169" s="137">
        <v>0.98220782665518525</v>
      </c>
      <c r="AI169" s="72">
        <v>15.814495385500999</v>
      </c>
      <c r="AJ169" s="75">
        <v>16.796703212156185</v>
      </c>
      <c r="AK169" s="72">
        <v>130.7362556822257</v>
      </c>
      <c r="AL169" s="72">
        <v>22.704938850739307</v>
      </c>
      <c r="AM169" s="72">
        <v>5.7580536350120468</v>
      </c>
      <c r="AN169" s="72">
        <v>38.519434236240308</v>
      </c>
      <c r="AO169" s="137">
        <v>39.501642062895492</v>
      </c>
      <c r="AP169" s="137">
        <v>3.7417505952380945</v>
      </c>
      <c r="AQ169" s="137">
        <v>0.03</v>
      </c>
      <c r="AR169" s="70">
        <v>1</v>
      </c>
      <c r="AS169" s="72">
        <v>3.7717505952380943</v>
      </c>
    </row>
    <row r="170" spans="1:54" x14ac:dyDescent="0.2">
      <c r="A170" t="s">
        <v>756</v>
      </c>
      <c r="B170" s="68" t="s">
        <v>311</v>
      </c>
      <c r="C170" s="68" t="s">
        <v>765</v>
      </c>
      <c r="E170" s="69">
        <v>44788</v>
      </c>
      <c r="F170" s="68" t="s">
        <v>1143</v>
      </c>
      <c r="G170" s="68" t="s">
        <v>1159</v>
      </c>
      <c r="H170" t="s">
        <v>1183</v>
      </c>
      <c r="I170" s="68" t="s">
        <v>761</v>
      </c>
      <c r="J170" s="68" t="s">
        <v>760</v>
      </c>
      <c r="K170" s="77">
        <v>0.42569444444444443</v>
      </c>
      <c r="L170" s="68">
        <v>2</v>
      </c>
      <c r="M170" s="68">
        <v>1</v>
      </c>
      <c r="N170" s="68" t="s">
        <v>787</v>
      </c>
      <c r="O170" s="68" t="s">
        <v>1186</v>
      </c>
      <c r="P170" s="68">
        <v>0.65</v>
      </c>
      <c r="Q170" s="68" t="s">
        <v>761</v>
      </c>
      <c r="R170" s="79" t="s">
        <v>761</v>
      </c>
      <c r="S170" s="131">
        <v>0.65</v>
      </c>
      <c r="T170" s="143">
        <v>1</v>
      </c>
      <c r="U170" s="131" t="s">
        <v>761</v>
      </c>
      <c r="V170" s="131" t="s">
        <v>761</v>
      </c>
      <c r="W170" s="71" t="s">
        <v>761</v>
      </c>
      <c r="X170" s="77" t="s">
        <v>761</v>
      </c>
      <c r="Y170" s="77" t="s">
        <v>761</v>
      </c>
      <c r="Z170" s="77" t="s">
        <v>761</v>
      </c>
      <c r="AA170" s="72" t="s">
        <v>761</v>
      </c>
      <c r="AB170" s="73" t="s">
        <v>761</v>
      </c>
      <c r="AC170" s="134">
        <v>29.6</v>
      </c>
      <c r="AD170" s="74">
        <v>45.9</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311</v>
      </c>
      <c r="C171" s="68" t="s">
        <v>757</v>
      </c>
      <c r="E171" s="69">
        <v>44803</v>
      </c>
      <c r="F171" s="68" t="s">
        <v>1143</v>
      </c>
      <c r="G171" s="68" t="s">
        <v>1159</v>
      </c>
      <c r="H171" t="s">
        <v>1198</v>
      </c>
      <c r="I171" s="68" t="s">
        <v>1191</v>
      </c>
      <c r="J171" s="68" t="s">
        <v>760</v>
      </c>
      <c r="K171" s="77">
        <v>0.40833333333333338</v>
      </c>
      <c r="L171" s="68">
        <v>2</v>
      </c>
      <c r="M171" s="68">
        <v>1</v>
      </c>
      <c r="N171" s="68" t="s">
        <v>787</v>
      </c>
      <c r="O171" s="68" t="s">
        <v>762</v>
      </c>
      <c r="P171" s="68">
        <v>0.8</v>
      </c>
      <c r="Q171" s="68">
        <v>0.69</v>
      </c>
      <c r="R171" s="68">
        <v>0.5</v>
      </c>
      <c r="S171" s="131">
        <v>0.59499999999999997</v>
      </c>
      <c r="T171" s="80">
        <v>0.74374999999999991</v>
      </c>
      <c r="U171" s="131">
        <v>8.3800000000000008</v>
      </c>
      <c r="V171" s="131">
        <v>24</v>
      </c>
      <c r="W171" s="71">
        <v>0.30902777777777779</v>
      </c>
      <c r="X171" s="68">
        <v>0.15</v>
      </c>
      <c r="Y171" s="68">
        <v>24.5</v>
      </c>
      <c r="Z171" s="68">
        <v>6.23</v>
      </c>
      <c r="AA171" s="72">
        <v>5.306979727163351</v>
      </c>
      <c r="AB171" s="73">
        <v>69.400000000000006</v>
      </c>
      <c r="AC171" s="134">
        <v>28.1</v>
      </c>
      <c r="AD171" s="74">
        <v>43.9</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311</v>
      </c>
      <c r="C172" s="68" t="s">
        <v>764</v>
      </c>
      <c r="E172" s="69">
        <v>44803</v>
      </c>
      <c r="F172" s="68" t="s">
        <v>1143</v>
      </c>
      <c r="G172" s="68" t="s">
        <v>1159</v>
      </c>
      <c r="H172" t="s">
        <v>1198</v>
      </c>
      <c r="I172" s="68" t="s">
        <v>1191</v>
      </c>
      <c r="J172" s="68" t="s">
        <v>760</v>
      </c>
      <c r="K172" s="77">
        <v>0.40833333333333338</v>
      </c>
      <c r="L172" s="68">
        <v>2</v>
      </c>
      <c r="M172" s="68">
        <v>1</v>
      </c>
      <c r="N172" s="68" t="s">
        <v>787</v>
      </c>
      <c r="O172" s="68" t="s">
        <v>762</v>
      </c>
      <c r="P172" s="68">
        <v>0.8</v>
      </c>
      <c r="Q172" s="68">
        <v>0.69</v>
      </c>
      <c r="R172" s="68">
        <v>0.5</v>
      </c>
      <c r="S172" s="131">
        <v>0.59499999999999997</v>
      </c>
      <c r="T172" s="80">
        <v>0.74374999999999991</v>
      </c>
      <c r="U172" s="131">
        <v>8.3800000000000008</v>
      </c>
      <c r="V172" s="131">
        <v>24</v>
      </c>
      <c r="W172" s="71">
        <v>0.30902777777777779</v>
      </c>
      <c r="X172" s="68">
        <v>0.15</v>
      </c>
      <c r="Y172" s="68" t="s">
        <v>761</v>
      </c>
      <c r="Z172" s="68" t="s">
        <v>761</v>
      </c>
      <c r="AA172" s="72" t="s">
        <v>761</v>
      </c>
      <c r="AB172" s="73" t="s">
        <v>761</v>
      </c>
      <c r="AC172" s="134">
        <v>27.7</v>
      </c>
      <c r="AD172" s="74">
        <v>43.2</v>
      </c>
      <c r="AE172" s="72">
        <v>0.11002386634844866</v>
      </c>
      <c r="AF172" s="72">
        <v>0.51761384799356991</v>
      </c>
      <c r="AG172" s="72">
        <v>2.5000000000000001E-2</v>
      </c>
      <c r="AH172" s="137">
        <v>0.54261384799356993</v>
      </c>
      <c r="AI172" s="72">
        <v>25.846556152006428</v>
      </c>
      <c r="AJ172" s="75">
        <v>26.38917</v>
      </c>
      <c r="AK172" s="72">
        <v>160.9098166014322</v>
      </c>
      <c r="AL172" s="72">
        <v>25.042053947774708</v>
      </c>
      <c r="AM172" s="72">
        <v>6.4255838174061202</v>
      </c>
      <c r="AN172" s="72">
        <v>50.888610099781133</v>
      </c>
      <c r="AO172" s="137">
        <v>51.431223947774711</v>
      </c>
      <c r="AP172" s="137">
        <v>4.9842077380952388</v>
      </c>
      <c r="AQ172" s="137">
        <v>0.03</v>
      </c>
      <c r="AR172" s="70">
        <v>1</v>
      </c>
      <c r="AS172" s="72">
        <v>5.014207738095239</v>
      </c>
    </row>
    <row r="173" spans="1:54" x14ac:dyDescent="0.2">
      <c r="A173" t="s">
        <v>756</v>
      </c>
      <c r="B173" s="68" t="s">
        <v>311</v>
      </c>
      <c r="C173" s="68" t="s">
        <v>765</v>
      </c>
      <c r="E173" s="69">
        <v>44803</v>
      </c>
      <c r="F173" s="68" t="s">
        <v>1143</v>
      </c>
      <c r="G173" s="68" t="s">
        <v>1159</v>
      </c>
      <c r="H173" t="s">
        <v>1198</v>
      </c>
      <c r="I173" s="68" t="s">
        <v>1191</v>
      </c>
      <c r="J173" s="68" t="s">
        <v>760</v>
      </c>
      <c r="K173" s="77">
        <v>0.40833333333333338</v>
      </c>
      <c r="L173" s="68">
        <v>2</v>
      </c>
      <c r="M173" s="68">
        <v>1</v>
      </c>
      <c r="N173" s="68" t="s">
        <v>787</v>
      </c>
      <c r="O173" s="68" t="s">
        <v>762</v>
      </c>
      <c r="P173" s="68">
        <v>0.8</v>
      </c>
      <c r="Q173" s="68">
        <v>0.69</v>
      </c>
      <c r="R173" s="68">
        <v>0.5</v>
      </c>
      <c r="S173" s="131">
        <v>0.59499999999999997</v>
      </c>
      <c r="T173" s="80">
        <v>0.74374999999999991</v>
      </c>
      <c r="U173" s="131">
        <v>8.3800000000000008</v>
      </c>
      <c r="V173" s="131">
        <v>24</v>
      </c>
      <c r="W173" s="71">
        <v>0.30902777777777779</v>
      </c>
      <c r="X173" s="68">
        <v>0.5</v>
      </c>
      <c r="Y173" s="68">
        <v>24.8</v>
      </c>
      <c r="Z173" s="68">
        <v>5.32</v>
      </c>
      <c r="AA173" s="72">
        <v>4.53594561934813</v>
      </c>
      <c r="AB173" s="73">
        <v>64.5</v>
      </c>
      <c r="AC173" s="134">
        <v>28</v>
      </c>
      <c r="AD173" s="74">
        <v>43.7</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311</v>
      </c>
      <c r="B180" s="102">
        <v>2022</v>
      </c>
      <c r="C180" s="103">
        <v>7</v>
      </c>
      <c r="D180" s="102">
        <v>15</v>
      </c>
      <c r="E180" s="82"/>
      <c r="F180" s="131">
        <v>0.4</v>
      </c>
      <c r="G180" s="131">
        <v>8.86</v>
      </c>
      <c r="H180" s="82"/>
      <c r="I180" s="131">
        <v>20.7</v>
      </c>
      <c r="J180" s="134">
        <v>29.6</v>
      </c>
      <c r="K180" s="82"/>
      <c r="L180" s="82"/>
      <c r="M180" s="108"/>
      <c r="N180" s="137" t="s">
        <v>763</v>
      </c>
      <c r="O180" s="82"/>
      <c r="P180" s="82"/>
      <c r="Q180" s="82"/>
      <c r="R180" s="140"/>
      <c r="S180" s="137" t="s">
        <v>763</v>
      </c>
      <c r="T180" s="137" t="s">
        <v>763</v>
      </c>
      <c r="U180" s="137" t="s">
        <v>763</v>
      </c>
      <c r="V180" s="85"/>
      <c r="W180" s="85"/>
      <c r="X180" s="85"/>
      <c r="Y180" s="102">
        <f>IF(C180&lt;6," ",IF(C180&lt;=9,I180, IF(C180&gt;=10," ")))</f>
        <v>20.7</v>
      </c>
      <c r="Z180" s="102">
        <f>IF(Y180=" ", " ", IF(Y180&gt;0, Y180+273.15))</f>
        <v>293.84999999999997</v>
      </c>
      <c r="AA180" s="102">
        <f>IF(C180&lt;6," ",IF(C180&lt;=9,J180, IF(C180&gt;=10," ")))</f>
        <v>29.6</v>
      </c>
      <c r="AB180" s="102">
        <f>IF(C180&lt;6," ",IF(C180&lt;=9,G180, IF(C180&gt;=10," ")))</f>
        <v>8.86</v>
      </c>
      <c r="AC180" s="104">
        <f>IF(Y180=" "," ",IF(Y180&gt;0,EXP(-173.4292+249.6339*100/Z180+143.3483*LN(+Z180/100)-21.8492*Z180/100+AA180*(-0.033096+0.014259*Z180/100-0.0017*(Z180/100)^2))*1.4276))</f>
        <v>7.5148157341277075</v>
      </c>
      <c r="AD180" s="102">
        <f>IF(Y180=" "," ",IF(Y180&gt;0,AB180/AC180))</f>
        <v>1.1790042914509913</v>
      </c>
      <c r="AE180" s="105">
        <f>IF(C180&lt;6," ",IF(C180&lt;=9,F180, IF(C180&gt;=10," ")))</f>
        <v>0.4</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311</v>
      </c>
      <c r="B181" s="102">
        <v>2022</v>
      </c>
      <c r="C181" s="103">
        <v>7</v>
      </c>
      <c r="D181" s="102">
        <v>15</v>
      </c>
      <c r="E181" s="82"/>
      <c r="F181" s="131">
        <v>0.4</v>
      </c>
      <c r="G181" s="131">
        <v>8.86</v>
      </c>
      <c r="H181" s="82"/>
      <c r="I181" s="131">
        <v>20.7</v>
      </c>
      <c r="J181" s="134">
        <v>30.1</v>
      </c>
      <c r="K181" s="82"/>
      <c r="L181" s="82"/>
      <c r="M181" s="108"/>
      <c r="N181" s="137">
        <v>2.100428279212478</v>
      </c>
      <c r="O181" s="82"/>
      <c r="P181" s="82"/>
      <c r="Q181" s="82"/>
      <c r="R181" s="140"/>
      <c r="S181" s="137">
        <v>48.754532097599991</v>
      </c>
      <c r="T181" s="137">
        <v>4.7417258607594945</v>
      </c>
      <c r="U181" s="137">
        <v>2.2597805907172999E-2</v>
      </c>
      <c r="V181" s="85"/>
      <c r="W181" s="85"/>
      <c r="X181" s="85"/>
      <c r="Y181" s="102">
        <f t="shared" ref="Y181:Y191" si="68">IF(C181&lt;6," ",IF(C181&lt;=9,I181, IF(C181&gt;=10," ")))</f>
        <v>20.7</v>
      </c>
      <c r="Z181" s="102">
        <f t="shared" ref="Z181:Z191" si="69">IF(Y181=" ", " ", IF(Y181&gt;0, Y181+273.15))</f>
        <v>293.84999999999997</v>
      </c>
      <c r="AA181" s="102">
        <f t="shared" ref="AA181:AA191" si="70">IF(C181&lt;6," ",IF(C181&lt;=9,J181, IF(C181&gt;=10," ")))</f>
        <v>30.1</v>
      </c>
      <c r="AB181" s="102">
        <f t="shared" ref="AB181:AB191" si="71">IF(C181&lt;6," ",IF(C181&lt;=9,G181, IF(C181&gt;=10," ")))</f>
        <v>8.86</v>
      </c>
      <c r="AC181" s="104">
        <f t="shared" ref="AC181:AC191" si="72">IF(Y181=" "," ",IF(Y181&gt;0,EXP(-173.4292+249.6339*100/Z181+143.3483*LN(+Z181/100)-21.8492*Z181/100+AA181*(-0.033096+0.014259*Z181/100-0.0017*(Z181/100)^2))*1.4276))</f>
        <v>7.492773134997381</v>
      </c>
      <c r="AD181" s="102">
        <f t="shared" ref="AD181:AD191" si="73">IF(Y181=" "," ",IF(Y181&gt;0,AB181/AC181))</f>
        <v>1.1824727427841837</v>
      </c>
      <c r="AE181" s="105">
        <f t="shared" ref="AE181:AE191" si="74">IF(C181&lt;6," ",IF(C181&lt;=9,F181, IF(C181&gt;=10," ")))</f>
        <v>0.4</v>
      </c>
      <c r="AF181" s="102">
        <f t="shared" ref="AF181:AF191" si="75">IF(Y181=" "," ",N181)</f>
        <v>2.100428279212478</v>
      </c>
      <c r="AG181" s="105">
        <f t="shared" ref="AG181:AG191" si="76">IF(C181&lt;6," ",IF(C181&lt;=9,T181, IF(C181&gt;=10," ")))</f>
        <v>4.7417258607594945</v>
      </c>
      <c r="AH181" s="105">
        <f t="shared" ref="AH181:AH191" si="77">IF(C181&lt;6," ",IF(C181&lt;=9,U181, IF(C181&gt;=10," ")))</f>
        <v>2.2597805907172999E-2</v>
      </c>
      <c r="AI181" s="102">
        <f t="shared" ref="AI181" si="78">IF(Y181=" ", " ", IF(Y181&gt;0, SUM(AG181:AH181)))</f>
        <v>4.7643236666666677</v>
      </c>
      <c r="AJ181" s="106">
        <f t="shared" ref="AJ181:AJ191" si="79">IF(C181&lt;6," ",IF(C181&lt;=9,S181, IF(C181&gt;=10," ")))</f>
        <v>48.754532097599991</v>
      </c>
      <c r="AK181" s="107">
        <f t="shared" ref="AK181:AK191" si="80">IF(Y181=" ", " ", IF(Y181&gt;0, AJ181-AF181))</f>
        <v>46.654103818387512</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311</v>
      </c>
      <c r="B182" s="102">
        <v>2022</v>
      </c>
      <c r="C182" s="103">
        <v>7</v>
      </c>
      <c r="D182" s="102">
        <v>15</v>
      </c>
      <c r="E182" s="82"/>
      <c r="F182" s="131">
        <v>0.4</v>
      </c>
      <c r="G182" s="131">
        <v>8.86</v>
      </c>
      <c r="H182" s="82"/>
      <c r="I182" s="131">
        <v>20.7</v>
      </c>
      <c r="J182" s="134">
        <v>29.7</v>
      </c>
      <c r="K182" s="82"/>
      <c r="L182" s="82"/>
      <c r="M182" s="108"/>
      <c r="N182" s="137" t="s">
        <v>763</v>
      </c>
      <c r="O182" s="82"/>
      <c r="P182" s="82"/>
      <c r="Q182" s="82"/>
      <c r="R182" s="140"/>
      <c r="S182" s="137" t="s">
        <v>763</v>
      </c>
      <c r="T182" s="137" t="s">
        <v>763</v>
      </c>
      <c r="U182" s="137" t="s">
        <v>763</v>
      </c>
      <c r="V182" s="85"/>
      <c r="W182" s="85"/>
      <c r="X182" s="85"/>
      <c r="Y182" s="102">
        <f t="shared" si="68"/>
        <v>20.7</v>
      </c>
      <c r="Z182" s="102">
        <f t="shared" si="69"/>
        <v>293.84999999999997</v>
      </c>
      <c r="AA182" s="102">
        <f t="shared" si="70"/>
        <v>29.7</v>
      </c>
      <c r="AB182" s="102">
        <f t="shared" si="71"/>
        <v>8.86</v>
      </c>
      <c r="AC182" s="104">
        <f t="shared" si="72"/>
        <v>7.5104020327183587</v>
      </c>
      <c r="AD182" s="102">
        <f t="shared" si="73"/>
        <v>1.1796971668630047</v>
      </c>
      <c r="AE182" s="105">
        <f t="shared" si="74"/>
        <v>0.4</v>
      </c>
      <c r="AF182" s="102" t="str">
        <f t="shared" si="75"/>
        <v>NS</v>
      </c>
      <c r="AG182" s="105" t="str">
        <f t="shared" si="76"/>
        <v>NS</v>
      </c>
      <c r="AH182" s="105" t="str">
        <f t="shared" si="77"/>
        <v>NS</v>
      </c>
      <c r="AI182" s="102"/>
      <c r="AJ182" s="106" t="str">
        <f t="shared" si="79"/>
        <v>NS</v>
      </c>
      <c r="AK182" s="107" t="e">
        <f t="shared" si="80"/>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311</v>
      </c>
      <c r="B183" s="102">
        <v>2022</v>
      </c>
      <c r="C183" s="103">
        <v>7</v>
      </c>
      <c r="D183" s="102">
        <v>29</v>
      </c>
      <c r="E183" s="82"/>
      <c r="F183" s="131" t="s">
        <v>761</v>
      </c>
      <c r="G183" s="131" t="s">
        <v>761</v>
      </c>
      <c r="H183" s="82"/>
      <c r="I183" s="131" t="s">
        <v>761</v>
      </c>
      <c r="J183" s="134">
        <v>27.1</v>
      </c>
      <c r="K183" s="82"/>
      <c r="L183" s="82"/>
      <c r="M183" s="108"/>
      <c r="N183" s="137" t="s">
        <v>763</v>
      </c>
      <c r="O183" s="82"/>
      <c r="P183" s="82"/>
      <c r="Q183" s="82"/>
      <c r="R183" s="140"/>
      <c r="S183" s="137" t="s">
        <v>763</v>
      </c>
      <c r="T183" s="137" t="s">
        <v>763</v>
      </c>
      <c r="U183" s="137" t="s">
        <v>763</v>
      </c>
      <c r="V183" s="85"/>
      <c r="W183" s="85"/>
      <c r="X183" s="85"/>
      <c r="Y183" s="102" t="str">
        <f t="shared" si="68"/>
        <v>ND</v>
      </c>
      <c r="Z183" s="102" t="e">
        <f t="shared" si="69"/>
        <v>#VALUE!</v>
      </c>
      <c r="AA183" s="102">
        <f t="shared" si="70"/>
        <v>27.1</v>
      </c>
      <c r="AB183" s="102" t="str">
        <f t="shared" si="71"/>
        <v>ND</v>
      </c>
      <c r="AC183" s="104" t="e">
        <f t="shared" si="72"/>
        <v>#VALUE!</v>
      </c>
      <c r="AD183" s="102" t="e">
        <f t="shared" si="73"/>
        <v>#VALUE!</v>
      </c>
      <c r="AE183" s="105" t="str">
        <f t="shared" si="74"/>
        <v>ND</v>
      </c>
      <c r="AF183" s="102" t="str">
        <f t="shared" si="75"/>
        <v>NS</v>
      </c>
      <c r="AG183" s="105" t="str">
        <f t="shared" si="76"/>
        <v>NS</v>
      </c>
      <c r="AH183" s="105" t="str">
        <f t="shared" si="77"/>
        <v>NS</v>
      </c>
      <c r="AI183" s="102"/>
      <c r="AJ183" s="106" t="str">
        <f t="shared" si="79"/>
        <v>NS</v>
      </c>
      <c r="AK183" s="107" t="e">
        <f t="shared" si="80"/>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311</v>
      </c>
      <c r="B184" s="102">
        <v>2022</v>
      </c>
      <c r="C184" s="103">
        <v>7</v>
      </c>
      <c r="D184" s="102">
        <v>29</v>
      </c>
      <c r="E184" s="82"/>
      <c r="F184" s="131" t="s">
        <v>761</v>
      </c>
      <c r="G184" s="131" t="s">
        <v>761</v>
      </c>
      <c r="H184" s="82"/>
      <c r="I184" s="131" t="s">
        <v>761</v>
      </c>
      <c r="J184" s="134">
        <v>27.4</v>
      </c>
      <c r="K184" s="82"/>
      <c r="L184" s="82"/>
      <c r="M184" s="108"/>
      <c r="N184" s="137">
        <v>1.8322533012851319</v>
      </c>
      <c r="O184" s="82"/>
      <c r="P184" s="82"/>
      <c r="Q184" s="82"/>
      <c r="R184" s="140"/>
      <c r="S184" s="137">
        <v>52.681463152987931</v>
      </c>
      <c r="T184" s="137">
        <v>6.454854464285714</v>
      </c>
      <c r="U184" s="137">
        <v>0.03</v>
      </c>
      <c r="V184" s="85"/>
      <c r="W184" s="85"/>
      <c r="X184" s="85"/>
      <c r="Y184" s="102" t="str">
        <f t="shared" si="68"/>
        <v>ND</v>
      </c>
      <c r="Z184" s="102" t="e">
        <f t="shared" si="69"/>
        <v>#VALUE!</v>
      </c>
      <c r="AA184" s="102">
        <f t="shared" si="70"/>
        <v>27.4</v>
      </c>
      <c r="AB184" s="102" t="str">
        <f t="shared" si="71"/>
        <v>ND</v>
      </c>
      <c r="AC184" s="104" t="e">
        <f t="shared" si="72"/>
        <v>#VALUE!</v>
      </c>
      <c r="AD184" s="102" t="e">
        <f t="shared" si="73"/>
        <v>#VALUE!</v>
      </c>
      <c r="AE184" s="105" t="str">
        <f t="shared" si="74"/>
        <v>ND</v>
      </c>
      <c r="AF184" s="102">
        <f t="shared" si="75"/>
        <v>1.8322533012851319</v>
      </c>
      <c r="AG184" s="105">
        <f t="shared" si="76"/>
        <v>6.454854464285714</v>
      </c>
      <c r="AH184" s="105">
        <f t="shared" si="77"/>
        <v>0.03</v>
      </c>
      <c r="AI184" s="102">
        <f t="shared" ref="AI184" si="81">IF(Y184=" ", " ", IF(Y184&gt;0, SUM(AG184:AH184)))</f>
        <v>6.4848544642857142</v>
      </c>
      <c r="AJ184" s="106">
        <f t="shared" si="79"/>
        <v>52.681463152987931</v>
      </c>
      <c r="AK184" s="107">
        <f t="shared" si="80"/>
        <v>50.849209851702796</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311</v>
      </c>
      <c r="B185" s="102">
        <v>2022</v>
      </c>
      <c r="C185" s="103">
        <v>7</v>
      </c>
      <c r="D185" s="102">
        <v>29</v>
      </c>
      <c r="E185" s="82"/>
      <c r="F185" s="131" t="s">
        <v>761</v>
      </c>
      <c r="G185" s="131" t="s">
        <v>761</v>
      </c>
      <c r="H185" s="82"/>
      <c r="I185" s="131" t="s">
        <v>761</v>
      </c>
      <c r="J185" s="134">
        <v>28.9</v>
      </c>
      <c r="K185" s="82"/>
      <c r="L185" s="82"/>
      <c r="M185" s="108"/>
      <c r="N185" s="137" t="s">
        <v>763</v>
      </c>
      <c r="O185" s="82"/>
      <c r="P185" s="82"/>
      <c r="Q185" s="82"/>
      <c r="R185" s="140"/>
      <c r="S185" s="137" t="s">
        <v>763</v>
      </c>
      <c r="T185" s="137" t="s">
        <v>763</v>
      </c>
      <c r="U185" s="137" t="s">
        <v>763</v>
      </c>
      <c r="V185" s="85"/>
      <c r="W185" s="85"/>
      <c r="X185" s="85"/>
      <c r="Y185" s="102" t="str">
        <f t="shared" si="68"/>
        <v>ND</v>
      </c>
      <c r="Z185" s="102" t="e">
        <f t="shared" si="69"/>
        <v>#VALUE!</v>
      </c>
      <c r="AA185" s="102">
        <f t="shared" si="70"/>
        <v>28.9</v>
      </c>
      <c r="AB185" s="102" t="str">
        <f t="shared" si="71"/>
        <v>ND</v>
      </c>
      <c r="AC185" s="104" t="e">
        <f t="shared" si="72"/>
        <v>#VALUE!</v>
      </c>
      <c r="AD185" s="102" t="e">
        <f t="shared" si="73"/>
        <v>#VALUE!</v>
      </c>
      <c r="AE185" s="105" t="str">
        <f t="shared" si="74"/>
        <v>ND</v>
      </c>
      <c r="AF185" s="102" t="str">
        <f t="shared" si="75"/>
        <v>NS</v>
      </c>
      <c r="AG185" s="105" t="str">
        <f t="shared" si="76"/>
        <v>NS</v>
      </c>
      <c r="AH185" s="105" t="str">
        <f t="shared" si="77"/>
        <v>NS</v>
      </c>
      <c r="AI185" s="102"/>
      <c r="AJ185" s="106" t="str">
        <f t="shared" si="79"/>
        <v>NS</v>
      </c>
      <c r="AK185" s="107" t="e">
        <f t="shared" si="80"/>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311</v>
      </c>
      <c r="B186" s="102">
        <v>2022</v>
      </c>
      <c r="C186" s="103">
        <v>8</v>
      </c>
      <c r="D186" s="102">
        <v>15</v>
      </c>
      <c r="E186" s="82"/>
      <c r="F186" s="131">
        <v>0.65</v>
      </c>
      <c r="G186" s="131" t="s">
        <v>761</v>
      </c>
      <c r="H186" s="82"/>
      <c r="I186" s="131" t="s">
        <v>761</v>
      </c>
      <c r="J186" s="134">
        <v>28.4</v>
      </c>
      <c r="K186" s="82"/>
      <c r="L186" s="82"/>
      <c r="M186" s="82"/>
      <c r="N186" s="137" t="s">
        <v>763</v>
      </c>
      <c r="O186" s="82"/>
      <c r="P186" s="82"/>
      <c r="Q186" s="82"/>
      <c r="R186" s="140"/>
      <c r="S186" s="137" t="s">
        <v>763</v>
      </c>
      <c r="T186" s="137" t="s">
        <v>763</v>
      </c>
      <c r="U186" s="137" t="s">
        <v>763</v>
      </c>
      <c r="V186" s="85"/>
      <c r="W186" s="85"/>
      <c r="X186" s="85"/>
      <c r="Y186" s="102" t="str">
        <f t="shared" si="68"/>
        <v>ND</v>
      </c>
      <c r="Z186" s="102" t="e">
        <f t="shared" si="69"/>
        <v>#VALUE!</v>
      </c>
      <c r="AA186" s="102">
        <f t="shared" si="70"/>
        <v>28.4</v>
      </c>
      <c r="AB186" s="102" t="str">
        <f t="shared" si="71"/>
        <v>ND</v>
      </c>
      <c r="AC186" s="104" t="e">
        <f t="shared" si="72"/>
        <v>#VALUE!</v>
      </c>
      <c r="AD186" s="102" t="e">
        <f t="shared" si="73"/>
        <v>#VALUE!</v>
      </c>
      <c r="AE186" s="105">
        <f t="shared" si="74"/>
        <v>0.65</v>
      </c>
      <c r="AF186" s="102" t="str">
        <f t="shared" si="75"/>
        <v>NS</v>
      </c>
      <c r="AG186" s="105" t="str">
        <f t="shared" si="76"/>
        <v>NS</v>
      </c>
      <c r="AH186" s="105" t="str">
        <f t="shared" si="77"/>
        <v>NS</v>
      </c>
      <c r="AI186" s="102"/>
      <c r="AJ186" s="106" t="str">
        <f t="shared" si="79"/>
        <v>NS</v>
      </c>
      <c r="AK186" s="107" t="e">
        <f t="shared" si="80"/>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311</v>
      </c>
      <c r="B187" s="102">
        <v>2022</v>
      </c>
      <c r="C187" s="103">
        <v>8</v>
      </c>
      <c r="D187" s="102">
        <v>15</v>
      </c>
      <c r="E187" s="82"/>
      <c r="F187" s="131">
        <v>0.65</v>
      </c>
      <c r="G187" s="131" t="s">
        <v>761</v>
      </c>
      <c r="H187" s="82"/>
      <c r="I187" s="131" t="s">
        <v>761</v>
      </c>
      <c r="J187" s="134">
        <v>28.8</v>
      </c>
      <c r="K187" s="82"/>
      <c r="L187" s="82"/>
      <c r="M187" s="82"/>
      <c r="N187" s="137">
        <v>0.98220782665518525</v>
      </c>
      <c r="O187" s="82"/>
      <c r="P187" s="82"/>
      <c r="Q187" s="82"/>
      <c r="R187" s="140"/>
      <c r="S187" s="137">
        <v>39.501642062895492</v>
      </c>
      <c r="T187" s="137">
        <v>3.7417505952380945</v>
      </c>
      <c r="U187" s="137">
        <v>0.03</v>
      </c>
      <c r="V187" s="85"/>
      <c r="W187" s="85"/>
      <c r="X187" s="85"/>
      <c r="Y187" s="102" t="str">
        <f t="shared" si="68"/>
        <v>ND</v>
      </c>
      <c r="Z187" s="102" t="e">
        <f t="shared" si="69"/>
        <v>#VALUE!</v>
      </c>
      <c r="AA187" s="102">
        <f t="shared" si="70"/>
        <v>28.8</v>
      </c>
      <c r="AB187" s="102" t="str">
        <f t="shared" si="71"/>
        <v>ND</v>
      </c>
      <c r="AC187" s="104" t="e">
        <f t="shared" si="72"/>
        <v>#VALUE!</v>
      </c>
      <c r="AD187" s="102" t="e">
        <f t="shared" si="73"/>
        <v>#VALUE!</v>
      </c>
      <c r="AE187" s="105">
        <f t="shared" si="74"/>
        <v>0.65</v>
      </c>
      <c r="AF187" s="102">
        <f t="shared" si="75"/>
        <v>0.98220782665518525</v>
      </c>
      <c r="AG187" s="105">
        <f t="shared" si="76"/>
        <v>3.7417505952380945</v>
      </c>
      <c r="AH187" s="105">
        <f t="shared" si="77"/>
        <v>0.03</v>
      </c>
      <c r="AI187" s="102">
        <f t="shared" ref="AI187" si="82">IF(Y187=" ", " ", IF(Y187&gt;0, SUM(AG187:AH187)))</f>
        <v>3.7717505952380943</v>
      </c>
      <c r="AJ187" s="106">
        <f t="shared" si="79"/>
        <v>39.501642062895492</v>
      </c>
      <c r="AK187" s="107">
        <f t="shared" si="80"/>
        <v>38.519434236240308</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311</v>
      </c>
      <c r="B188" s="102">
        <v>2022</v>
      </c>
      <c r="C188" s="132">
        <v>8</v>
      </c>
      <c r="D188" s="82">
        <v>15</v>
      </c>
      <c r="E188" s="85"/>
      <c r="F188" s="131">
        <v>0.65</v>
      </c>
      <c r="G188" s="131" t="s">
        <v>761</v>
      </c>
      <c r="H188" s="85"/>
      <c r="I188" s="131" t="s">
        <v>761</v>
      </c>
      <c r="J188" s="134">
        <v>29.6</v>
      </c>
      <c r="K188" s="85"/>
      <c r="L188" s="85"/>
      <c r="M188" s="85"/>
      <c r="N188" s="137" t="s">
        <v>763</v>
      </c>
      <c r="O188" s="85"/>
      <c r="P188" s="85"/>
      <c r="Q188" s="85"/>
      <c r="R188" s="140"/>
      <c r="S188" s="137" t="s">
        <v>763</v>
      </c>
      <c r="T188" s="137" t="s">
        <v>763</v>
      </c>
      <c r="U188" s="137" t="s">
        <v>763</v>
      </c>
      <c r="V188" s="85"/>
      <c r="W188" s="85"/>
      <c r="X188" s="85"/>
      <c r="Y188" s="85" t="str">
        <f t="shared" si="68"/>
        <v>ND</v>
      </c>
      <c r="Z188" s="82" t="e">
        <f t="shared" si="69"/>
        <v>#VALUE!</v>
      </c>
      <c r="AA188" s="85">
        <f t="shared" si="70"/>
        <v>29.6</v>
      </c>
      <c r="AB188" s="85" t="str">
        <f t="shared" si="71"/>
        <v>ND</v>
      </c>
      <c r="AC188" s="110" t="e">
        <f t="shared" si="72"/>
        <v>#VALUE!</v>
      </c>
      <c r="AD188" s="82" t="e">
        <f t="shared" si="73"/>
        <v>#VALUE!</v>
      </c>
      <c r="AE188" s="111">
        <f t="shared" si="74"/>
        <v>0.65</v>
      </c>
      <c r="AF188" s="82" t="str">
        <f t="shared" si="75"/>
        <v>NS</v>
      </c>
      <c r="AG188" s="111" t="str">
        <f t="shared" si="76"/>
        <v>NS</v>
      </c>
      <c r="AH188" s="111" t="str">
        <f t="shared" si="77"/>
        <v>NS</v>
      </c>
      <c r="AI188" s="102"/>
      <c r="AJ188" s="112" t="str">
        <f t="shared" si="79"/>
        <v>NS</v>
      </c>
      <c r="AK188" s="113" t="e">
        <f t="shared" si="80"/>
        <v>#VALUE!</v>
      </c>
      <c r="AL188" s="82"/>
      <c r="AM188" s="82">
        <f>AD194</f>
        <v>1.1763086295632394</v>
      </c>
      <c r="AN188" s="82">
        <f>AE194</f>
        <v>0.54833333333333334</v>
      </c>
      <c r="AO188" s="82">
        <f>AF194</f>
        <v>1.3643758137865911</v>
      </c>
      <c r="AP188" s="82">
        <f>AI194</f>
        <v>5.0087841160714284</v>
      </c>
      <c r="AQ188" s="113">
        <f>AK194</f>
        <v>46.727839501527939</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311</v>
      </c>
      <c r="B189" s="102">
        <v>2022</v>
      </c>
      <c r="C189" s="132">
        <v>8</v>
      </c>
      <c r="D189" s="82">
        <v>30</v>
      </c>
      <c r="E189" s="85"/>
      <c r="F189" s="131">
        <v>0.59499999999999997</v>
      </c>
      <c r="G189" s="131">
        <v>8.3800000000000008</v>
      </c>
      <c r="H189" s="85"/>
      <c r="I189" s="131">
        <v>24</v>
      </c>
      <c r="J189" s="134">
        <v>28.1</v>
      </c>
      <c r="K189" s="85"/>
      <c r="L189" s="85"/>
      <c r="M189" s="85"/>
      <c r="N189" s="137" t="s">
        <v>763</v>
      </c>
      <c r="O189" s="85"/>
      <c r="P189" s="85"/>
      <c r="Q189" s="85"/>
      <c r="R189" s="140"/>
      <c r="S189" s="137" t="s">
        <v>763</v>
      </c>
      <c r="T189" s="137" t="s">
        <v>763</v>
      </c>
      <c r="U189" s="137" t="s">
        <v>763</v>
      </c>
      <c r="V189" s="85"/>
      <c r="W189" s="85"/>
      <c r="X189" s="85"/>
      <c r="Y189" s="85">
        <f t="shared" si="68"/>
        <v>24</v>
      </c>
      <c r="Z189" s="82">
        <f t="shared" si="69"/>
        <v>297.14999999999998</v>
      </c>
      <c r="AA189" s="85">
        <f t="shared" si="70"/>
        <v>28.1</v>
      </c>
      <c r="AB189" s="85">
        <f t="shared" si="71"/>
        <v>8.3800000000000008</v>
      </c>
      <c r="AC189" s="110">
        <f t="shared" si="72"/>
        <v>7.1419653275922101</v>
      </c>
      <c r="AD189" s="82">
        <f t="shared" si="73"/>
        <v>1.1733464971644119</v>
      </c>
      <c r="AE189" s="111">
        <f t="shared" si="74"/>
        <v>0.59499999999999997</v>
      </c>
      <c r="AF189" s="82" t="str">
        <f t="shared" si="75"/>
        <v>NS</v>
      </c>
      <c r="AG189" s="111" t="str">
        <f t="shared" si="76"/>
        <v>NS</v>
      </c>
      <c r="AH189" s="111" t="str">
        <f t="shared" si="77"/>
        <v>NS</v>
      </c>
      <c r="AI189" s="82"/>
      <c r="AJ189" s="112" t="str">
        <f t="shared" si="79"/>
        <v>NS</v>
      </c>
      <c r="AK189" s="113" t="e">
        <f t="shared" si="80"/>
        <v>#VALUE!</v>
      </c>
      <c r="AL189" s="85"/>
      <c r="AM189" s="82"/>
      <c r="AN189" s="82"/>
      <c r="AO189" s="82"/>
      <c r="AP189" s="85"/>
      <c r="AQ189" s="82"/>
      <c r="AR189" s="82"/>
      <c r="AS189" s="115">
        <f>((LN(AM188)-LN(0.4))/(LN(0.9)-LN(0.4))*100)</f>
        <v>133.01662281828851</v>
      </c>
      <c r="AT189" s="120">
        <f>((LN(AN188)-LN(0.6))/(LN(3)-LN(0.6))*100)</f>
        <v>-5.5948899916616517</v>
      </c>
      <c r="AU189" s="115">
        <f>((LN(AO188)-LN(10))/(LN(1)-LN(10))*100)</f>
        <v>86.50659879102885</v>
      </c>
      <c r="AV189" s="115">
        <f>((LN(AP188)-LN(10))/(LN(3)-LN(10))*100)</f>
        <v>57.425873430886355</v>
      </c>
      <c r="AW189" s="115">
        <f>((LN(AQ188)-LN(43))/(LN(20)-LN(43))*100)</f>
        <v>-10.861332341201518</v>
      </c>
      <c r="AX189" s="82"/>
      <c r="AY189" s="82"/>
      <c r="AZ189" s="82"/>
      <c r="BA189" s="82"/>
      <c r="BB189" s="82"/>
    </row>
    <row r="190" spans="1:54" ht="16" x14ac:dyDescent="0.2">
      <c r="A190" s="101" t="s">
        <v>311</v>
      </c>
      <c r="B190" s="102">
        <v>2022</v>
      </c>
      <c r="C190" s="132">
        <v>8</v>
      </c>
      <c r="D190" s="82">
        <v>30</v>
      </c>
      <c r="E190" s="85"/>
      <c r="F190" s="131">
        <v>0.59499999999999997</v>
      </c>
      <c r="G190" s="131">
        <v>8.3800000000000008</v>
      </c>
      <c r="H190" s="85"/>
      <c r="I190" s="131">
        <v>24</v>
      </c>
      <c r="J190" s="134">
        <v>27.7</v>
      </c>
      <c r="K190" s="85"/>
      <c r="L190" s="85"/>
      <c r="M190" s="85"/>
      <c r="N190" s="137">
        <v>0.54261384799356993</v>
      </c>
      <c r="O190" s="85"/>
      <c r="P190" s="85"/>
      <c r="Q190" s="85"/>
      <c r="R190" s="140"/>
      <c r="S190" s="137">
        <v>51.431223947774711</v>
      </c>
      <c r="T190" s="137">
        <v>4.9842077380952388</v>
      </c>
      <c r="U190" s="137">
        <v>0.03</v>
      </c>
      <c r="V190" s="85"/>
      <c r="W190" s="85"/>
      <c r="X190" s="85"/>
      <c r="Y190" s="85">
        <f t="shared" si="68"/>
        <v>24</v>
      </c>
      <c r="Z190" s="82">
        <f t="shared" si="69"/>
        <v>297.14999999999998</v>
      </c>
      <c r="AA190" s="85">
        <f t="shared" si="70"/>
        <v>27.7</v>
      </c>
      <c r="AB190" s="85">
        <f t="shared" si="71"/>
        <v>8.3800000000000008</v>
      </c>
      <c r="AC190" s="110">
        <f t="shared" si="72"/>
        <v>7.1583708443052192</v>
      </c>
      <c r="AD190" s="82">
        <f t="shared" si="73"/>
        <v>1.1706574278233486</v>
      </c>
      <c r="AE190" s="111">
        <f t="shared" si="74"/>
        <v>0.59499999999999997</v>
      </c>
      <c r="AF190" s="82">
        <f t="shared" si="75"/>
        <v>0.54261384799356993</v>
      </c>
      <c r="AG190" s="111">
        <f t="shared" si="76"/>
        <v>4.9842077380952388</v>
      </c>
      <c r="AH190" s="111">
        <f t="shared" si="77"/>
        <v>0.03</v>
      </c>
      <c r="AI190" s="102">
        <f t="shared" ref="AI190" si="83">IF(Y190=" ", " ", IF(Y190&gt;0, SUM(AG190:AH190)))</f>
        <v>5.014207738095239</v>
      </c>
      <c r="AJ190" s="112">
        <f t="shared" si="79"/>
        <v>51.431223947774711</v>
      </c>
      <c r="AK190" s="113">
        <f t="shared" si="80"/>
        <v>50.88861009978114</v>
      </c>
      <c r="AL190" s="82"/>
      <c r="AM190" s="85"/>
      <c r="AN190" s="85"/>
      <c r="AO190" s="85"/>
      <c r="AP190" s="128" t="s">
        <v>1237</v>
      </c>
      <c r="AQ190" s="85"/>
      <c r="AR190" s="82"/>
      <c r="AS190" s="82">
        <f>IF(AS189&gt;100, 100, IF(AS189&lt;0, 0, AS189))</f>
        <v>100</v>
      </c>
      <c r="AT190" s="82">
        <f t="shared" ref="AT190:AW190" si="84">IF(AT189&gt;100, 100, IF(AT189&lt;0, 0, AT189))</f>
        <v>0</v>
      </c>
      <c r="AU190" s="82">
        <f t="shared" si="84"/>
        <v>86.50659879102885</v>
      </c>
      <c r="AV190" s="82">
        <f t="shared" si="84"/>
        <v>57.425873430886355</v>
      </c>
      <c r="AW190" s="82">
        <f t="shared" si="84"/>
        <v>0</v>
      </c>
      <c r="AX190" s="129">
        <f>AVERAGE(AS190:AW190)</f>
        <v>48.786494444383045</v>
      </c>
      <c r="AY190" s="84"/>
      <c r="AZ190" s="84"/>
      <c r="BA190" s="84" t="str">
        <f>IF(AX190&gt;65, "Acceptable; Ongoing Protection is Required", "Unacceptable; Immediate Restoration is Required")</f>
        <v>Unacceptable; Immediate Restoration is Required</v>
      </c>
      <c r="BB190" s="82"/>
    </row>
    <row r="191" spans="1:54" ht="16" x14ac:dyDescent="0.2">
      <c r="A191" s="101" t="s">
        <v>311</v>
      </c>
      <c r="B191" s="102">
        <v>2022</v>
      </c>
      <c r="C191" s="132">
        <v>8</v>
      </c>
      <c r="D191" s="82">
        <v>30</v>
      </c>
      <c r="E191" s="85"/>
      <c r="F191" s="131">
        <v>0.59499999999999997</v>
      </c>
      <c r="G191" s="131">
        <v>8.3800000000000008</v>
      </c>
      <c r="H191" s="85"/>
      <c r="I191" s="131">
        <v>24</v>
      </c>
      <c r="J191" s="134">
        <v>28</v>
      </c>
      <c r="K191" s="85"/>
      <c r="L191" s="85"/>
      <c r="M191" s="85"/>
      <c r="N191" s="137" t="s">
        <v>763</v>
      </c>
      <c r="O191" s="85"/>
      <c r="P191" s="85"/>
      <c r="Q191" s="85"/>
      <c r="R191" s="140"/>
      <c r="S191" s="137" t="s">
        <v>763</v>
      </c>
      <c r="T191" s="137" t="s">
        <v>763</v>
      </c>
      <c r="U191" s="137" t="s">
        <v>763</v>
      </c>
      <c r="V191" s="85"/>
      <c r="W191" s="85"/>
      <c r="X191" s="85"/>
      <c r="Y191" s="85">
        <f t="shared" si="68"/>
        <v>24</v>
      </c>
      <c r="Z191" s="82">
        <f t="shared" si="69"/>
        <v>297.14999999999998</v>
      </c>
      <c r="AA191" s="85">
        <f t="shared" si="70"/>
        <v>28</v>
      </c>
      <c r="AB191" s="85">
        <f t="shared" si="71"/>
        <v>8.3800000000000008</v>
      </c>
      <c r="AC191" s="110">
        <f t="shared" si="72"/>
        <v>7.1460631785804907</v>
      </c>
      <c r="AD191" s="82">
        <f t="shared" si="73"/>
        <v>1.1726736512934974</v>
      </c>
      <c r="AE191" s="111">
        <f t="shared" si="74"/>
        <v>0.59499999999999997</v>
      </c>
      <c r="AF191" s="82" t="str">
        <f t="shared" si="75"/>
        <v>NS</v>
      </c>
      <c r="AG191" s="111" t="str">
        <f t="shared" si="76"/>
        <v>NS</v>
      </c>
      <c r="AH191" s="111" t="str">
        <f t="shared" si="77"/>
        <v>NS</v>
      </c>
      <c r="AI191" s="82"/>
      <c r="AJ191" s="112" t="str">
        <f t="shared" si="79"/>
        <v>NS</v>
      </c>
      <c r="AK191" s="113" t="e">
        <f t="shared" si="80"/>
        <v>#VALUE!</v>
      </c>
      <c r="AL191" s="85"/>
      <c r="AM191" s="85"/>
      <c r="AN191" s="85"/>
      <c r="AO191" s="85"/>
      <c r="AP191" s="85"/>
      <c r="AQ191" s="85"/>
      <c r="AR191" s="85"/>
      <c r="AS191" s="85"/>
      <c r="AT191" s="85"/>
      <c r="AU191" s="85"/>
      <c r="AV191" s="85"/>
      <c r="AW191" s="126" t="s">
        <v>1238</v>
      </c>
      <c r="AX191" s="126">
        <f>AVERAGE(AS190:AW190)</f>
        <v>48.786494444383045</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6,AD179:AD191)</f>
        <v>1.1763086295632394</v>
      </c>
      <c r="AE194" s="84">
        <f>_xlfn.AGGREGATE(1, 6,AE180:AE191)</f>
        <v>0.54833333333333334</v>
      </c>
      <c r="AF194" s="84">
        <f>_xlfn.AGGREGATE(1, 6,AF180:AF191)</f>
        <v>1.3643758137865911</v>
      </c>
      <c r="AG194" s="82"/>
      <c r="AH194" s="82"/>
      <c r="AI194" s="84">
        <f>_xlfn.AGGREGATE(1, 6,AI180:AI191)</f>
        <v>5.0087841160714284</v>
      </c>
      <c r="AJ194" s="82"/>
      <c r="AK194" s="84">
        <f>_xlfn.AGGREGATE(1, 6,AK180:AK191)</f>
        <v>46.727839501527939</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AVERAGE(AD179:AD186)</f>
        <v>#VALUE!</v>
      </c>
      <c r="AE195" s="126">
        <f>AVERAGE(AE179:AE191)</f>
        <v>0.54833333333333334</v>
      </c>
      <c r="AF195" s="126">
        <f>AVERAGE(AF179:AF191)</f>
        <v>1.3643758137865911</v>
      </c>
      <c r="AG195" s="126"/>
      <c r="AH195" s="126"/>
      <c r="AI195" s="126">
        <f>AVERAGE(AI179:AI191)</f>
        <v>5.0087841160714284</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40.41358767679143</v>
      </c>
      <c r="D201" s="15"/>
      <c r="E201" s="15"/>
      <c r="F201" s="15"/>
      <c r="G201" s="15"/>
      <c r="H201" s="15"/>
      <c r="I201" s="15"/>
    </row>
    <row r="202" spans="1:54" ht="16" x14ac:dyDescent="0.2">
      <c r="A202" s="15"/>
      <c r="B202">
        <v>2019</v>
      </c>
      <c r="C202" s="234">
        <f>AX69</f>
        <v>38.157818529427615</v>
      </c>
      <c r="D202" s="15"/>
      <c r="E202" s="15"/>
      <c r="F202" s="15"/>
      <c r="G202" s="15"/>
      <c r="H202" s="15"/>
      <c r="I202" s="15"/>
    </row>
    <row r="203" spans="1:54" ht="16" x14ac:dyDescent="0.2">
      <c r="A203" s="15"/>
      <c r="B203" s="15">
        <v>2020</v>
      </c>
      <c r="C203" s="228">
        <f>AX109</f>
        <v>44.675579436173109</v>
      </c>
      <c r="D203" s="15"/>
      <c r="E203" s="15"/>
      <c r="F203" s="15"/>
      <c r="G203" s="15"/>
      <c r="H203" s="15"/>
      <c r="I203" s="15"/>
    </row>
    <row r="204" spans="1:54" ht="16" x14ac:dyDescent="0.2">
      <c r="A204" s="15"/>
      <c r="B204" s="15">
        <v>2021</v>
      </c>
      <c r="C204" s="228">
        <f>AX150</f>
        <v>30.323874060227514</v>
      </c>
      <c r="D204" s="15"/>
      <c r="E204" s="15"/>
      <c r="F204" s="15"/>
      <c r="G204" s="15"/>
      <c r="H204" s="15"/>
      <c r="I204" s="15"/>
    </row>
    <row r="205" spans="1:54" ht="16" x14ac:dyDescent="0.2">
      <c r="A205" s="15"/>
      <c r="B205" s="15">
        <v>2022</v>
      </c>
      <c r="C205" s="228">
        <f>AX190</f>
        <v>48.786494444383045</v>
      </c>
      <c r="D205" s="15"/>
      <c r="E205" s="15"/>
      <c r="F205" s="15"/>
      <c r="G205" s="15"/>
      <c r="H205" s="15"/>
      <c r="I205" s="15"/>
    </row>
    <row r="206" spans="1:54" ht="16" x14ac:dyDescent="0.2">
      <c r="A206" s="28" t="s">
        <v>1254</v>
      </c>
      <c r="B206" s="28"/>
      <c r="C206" s="230">
        <f>AVERAGE(C201:C205)</f>
        <v>40.471470829400545</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40.471470829400545</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107" priority="5">
      <formula>_xlfn.NUMBERVALUE($Y18)&gt;0</formula>
    </cfRule>
  </conditionalFormatting>
  <conditionalFormatting sqref="A57:AB57 AE57:AK58 W58:AB58">
    <cfRule type="expression" dxfId="106" priority="11">
      <formula>_xlfn.NUMBERVALUE($Y57)&gt;0</formula>
    </cfRule>
  </conditionalFormatting>
  <conditionalFormatting sqref="B95:AB95 AE95:AK96 W96:AB96 V99:AK112 C107:E112 H107:H112 K107:M112 O107:Q112 A113:AK114 A136:AB136 AE136:AK137 W137:AB137 V140:AK153 C148:E153 H148:H153 K148:M153 O148:Q153 A154:AK155 A176:AB176 AE176:AK177 W177:AB177 V180:AK193 C188:E193 H188:H193 K188:M193 O188:Q193 A194:AK195">
    <cfRule type="expression" dxfId="105" priority="17">
      <formula>_xlfn.NUMBERVALUE($Y95)&gt;0</formula>
    </cfRule>
  </conditionalFormatting>
  <conditionalFormatting sqref="V22:AK33">
    <cfRule type="expression" dxfId="104" priority="1">
      <formula>_xlfn.NUMBERVALUE($Y22)&gt;0</formula>
    </cfRule>
  </conditionalFormatting>
  <conditionalFormatting sqref="V61:AK72">
    <cfRule type="expression" dxfId="103" priority="6">
      <formula>_xlfn.NUMBERVALUE($Y61)&gt;0</formula>
    </cfRule>
  </conditionalFormatting>
  <conditionalFormatting sqref="AC35:AK37">
    <cfRule type="expression" dxfId="102" priority="3">
      <formula>_xlfn.NUMBERVALUE($Y35)&gt;0</formula>
    </cfRule>
  </conditionalFormatting>
  <conditionalFormatting sqref="AC74:AK76">
    <cfRule type="expression" dxfId="101" priority="9">
      <formula>_xlfn.NUMBERVALUE($Y74)&gt;0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4AD8C-55D0-4D2A-BED9-D46E416A6CDC}">
  <dimension ref="A1:BE199"/>
  <sheetViews>
    <sheetView topLeftCell="A178" workbookViewId="0">
      <selection activeCell="A200" sqref="A200"/>
    </sheetView>
  </sheetViews>
  <sheetFormatPr baseColWidth="10" defaultColWidth="8.83203125" defaultRowHeight="15" x14ac:dyDescent="0.2"/>
  <cols>
    <col min="5" max="5" width="10.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640</v>
      </c>
      <c r="C4" t="s">
        <v>764</v>
      </c>
      <c r="E4" s="167">
        <v>43297</v>
      </c>
      <c r="F4" t="s">
        <v>793</v>
      </c>
      <c r="G4" t="s">
        <v>772</v>
      </c>
      <c r="H4" t="s">
        <v>761</v>
      </c>
      <c r="I4" t="s">
        <v>761</v>
      </c>
      <c r="J4" t="s">
        <v>761</v>
      </c>
      <c r="K4" t="s">
        <v>761</v>
      </c>
      <c r="L4" t="s">
        <v>761</v>
      </c>
      <c r="M4" t="s">
        <v>761</v>
      </c>
      <c r="N4" t="s">
        <v>774</v>
      </c>
      <c r="O4" s="131" t="s">
        <v>761</v>
      </c>
      <c r="P4" s="131" t="s">
        <v>761</v>
      </c>
      <c r="Q4" s="68" t="s">
        <v>761</v>
      </c>
      <c r="R4" s="68" t="s">
        <v>761</v>
      </c>
      <c r="S4" s="131" t="s">
        <v>761</v>
      </c>
      <c r="T4" s="68" t="s">
        <v>761</v>
      </c>
      <c r="U4" s="68" t="s">
        <v>761</v>
      </c>
      <c r="V4" s="68">
        <v>0.5</v>
      </c>
      <c r="W4" s="77">
        <v>0.32847222222222222</v>
      </c>
      <c r="X4" s="68" t="s">
        <v>761</v>
      </c>
      <c r="Y4" s="68" t="s">
        <v>761</v>
      </c>
      <c r="Z4" s="320" t="s">
        <v>761</v>
      </c>
      <c r="AA4" s="321" t="s">
        <v>761</v>
      </c>
      <c r="AB4" s="226">
        <v>9.6</v>
      </c>
      <c r="AC4" s="209">
        <v>0.1648</v>
      </c>
      <c r="AD4" s="72">
        <v>0.66830087364647839</v>
      </c>
      <c r="AE4" s="72">
        <v>1.7059948979591839</v>
      </c>
      <c r="AF4" s="72">
        <v>17.502738225629791</v>
      </c>
      <c r="AG4" s="137">
        <v>19.208733123588974</v>
      </c>
      <c r="AH4" s="75">
        <v>36.258536876411029</v>
      </c>
      <c r="AI4" s="75">
        <v>55.467269999999999</v>
      </c>
      <c r="AJ4" s="72">
        <v>359.8521368961803</v>
      </c>
      <c r="AK4" s="72">
        <v>61.406625988367999</v>
      </c>
      <c r="AL4" s="72">
        <v>5.860151589575131</v>
      </c>
      <c r="AM4" s="322">
        <v>97.665162864779035</v>
      </c>
      <c r="AN4" s="323">
        <v>116.87389598836801</v>
      </c>
      <c r="AO4" s="137">
        <v>29.34693670886076</v>
      </c>
      <c r="AP4" s="137">
        <v>31.687289957805906</v>
      </c>
      <c r="AQ4" s="72">
        <v>0.48082753418236301</v>
      </c>
      <c r="AR4" s="72">
        <v>61.034226666666669</v>
      </c>
      <c r="AV4" s="69"/>
      <c r="AX4" s="322"/>
      <c r="AY4" s="322"/>
    </row>
    <row r="5" spans="1:53" x14ac:dyDescent="0.2">
      <c r="A5" t="s">
        <v>756</v>
      </c>
      <c r="B5" t="s">
        <v>640</v>
      </c>
      <c r="C5" t="s">
        <v>764</v>
      </c>
      <c r="E5" s="167">
        <v>43312</v>
      </c>
      <c r="F5" t="s">
        <v>761</v>
      </c>
      <c r="G5" t="s">
        <v>761</v>
      </c>
      <c r="H5" t="s">
        <v>761</v>
      </c>
      <c r="I5" t="s">
        <v>761</v>
      </c>
      <c r="J5" t="s">
        <v>761</v>
      </c>
      <c r="K5" t="s">
        <v>761</v>
      </c>
      <c r="L5" t="s">
        <v>761</v>
      </c>
      <c r="M5" t="s">
        <v>761</v>
      </c>
      <c r="N5" t="s">
        <v>761</v>
      </c>
      <c r="O5" s="131" t="s">
        <v>761</v>
      </c>
      <c r="P5" s="131" t="s">
        <v>761</v>
      </c>
      <c r="Q5" s="68" t="s">
        <v>761</v>
      </c>
      <c r="R5" s="68" t="s">
        <v>761</v>
      </c>
      <c r="S5" s="131" t="s">
        <v>761</v>
      </c>
      <c r="T5" s="68" t="s">
        <v>761</v>
      </c>
      <c r="U5" s="68" t="s">
        <v>761</v>
      </c>
      <c r="V5" s="68" t="s">
        <v>761</v>
      </c>
      <c r="W5" s="68" t="s">
        <v>761</v>
      </c>
      <c r="X5" s="68" t="s">
        <v>761</v>
      </c>
      <c r="Y5" s="68" t="s">
        <v>761</v>
      </c>
      <c r="Z5" s="68" t="s">
        <v>761</v>
      </c>
      <c r="AA5" s="331" t="s">
        <v>761</v>
      </c>
      <c r="AB5" s="205">
        <v>7.3</v>
      </c>
      <c r="AC5" s="171">
        <v>12.78</v>
      </c>
      <c r="AD5" s="72">
        <v>1.1001587863911837</v>
      </c>
      <c r="AE5" s="72">
        <v>5.81993006993007</v>
      </c>
      <c r="AF5" s="72">
        <v>32.212486308871853</v>
      </c>
      <c r="AG5" s="137">
        <v>38.032416378801926</v>
      </c>
      <c r="AH5" s="75">
        <v>44.093017294667462</v>
      </c>
      <c r="AI5" s="75">
        <v>82.125433673469388</v>
      </c>
      <c r="AJ5" s="72">
        <v>255.01504221021827</v>
      </c>
      <c r="AK5" s="72">
        <v>41.273260157550816</v>
      </c>
      <c r="AL5" s="72">
        <v>6.1786987806817111</v>
      </c>
      <c r="AM5" s="322">
        <v>85.36627745221827</v>
      </c>
      <c r="AN5" s="323">
        <v>123.39869383102018</v>
      </c>
      <c r="AO5" s="137">
        <v>19.948303797468355</v>
      </c>
      <c r="AP5" s="137">
        <v>19.305202869198315</v>
      </c>
      <c r="AQ5" s="72">
        <v>0.50819163665721812</v>
      </c>
      <c r="AR5" s="72">
        <v>39.253506666666667</v>
      </c>
      <c r="AV5" s="324"/>
      <c r="AW5" s="325"/>
      <c r="AX5" s="204"/>
      <c r="AY5" s="204"/>
      <c r="AZ5" s="204"/>
      <c r="BA5" s="204"/>
    </row>
    <row r="6" spans="1:53" x14ac:dyDescent="0.2">
      <c r="A6" t="s">
        <v>756</v>
      </c>
      <c r="B6" t="s">
        <v>640</v>
      </c>
      <c r="C6" t="s">
        <v>764</v>
      </c>
      <c r="E6" s="167">
        <v>43326</v>
      </c>
      <c r="F6" t="s">
        <v>793</v>
      </c>
      <c r="G6" t="s">
        <v>772</v>
      </c>
      <c r="H6" t="s">
        <v>761</v>
      </c>
      <c r="I6" t="s">
        <v>761</v>
      </c>
      <c r="J6" t="s">
        <v>761</v>
      </c>
      <c r="K6">
        <v>5</v>
      </c>
      <c r="L6">
        <v>3</v>
      </c>
      <c r="M6" t="s">
        <v>757</v>
      </c>
      <c r="N6" t="s">
        <v>774</v>
      </c>
      <c r="O6" s="131" t="s">
        <v>761</v>
      </c>
      <c r="P6" s="131" t="s">
        <v>761</v>
      </c>
      <c r="Q6" s="68" t="s">
        <v>761</v>
      </c>
      <c r="R6" s="68" t="s">
        <v>761</v>
      </c>
      <c r="S6" s="131" t="s">
        <v>761</v>
      </c>
      <c r="T6" s="68">
        <v>0.5</v>
      </c>
      <c r="U6" s="68" t="s">
        <v>761</v>
      </c>
      <c r="V6" s="68">
        <v>0.25</v>
      </c>
      <c r="W6" s="77">
        <v>0.29791666666666666</v>
      </c>
      <c r="X6" s="68" t="s">
        <v>761</v>
      </c>
      <c r="Y6" s="68" t="s">
        <v>761</v>
      </c>
      <c r="Z6" s="320" t="s">
        <v>761</v>
      </c>
      <c r="AA6" s="321" t="s">
        <v>761</v>
      </c>
      <c r="AB6" s="226">
        <v>9.5</v>
      </c>
      <c r="AC6" s="216">
        <v>16.309999999999999</v>
      </c>
      <c r="AD6" s="72">
        <v>1.0937500901332242</v>
      </c>
      <c r="AE6" s="72">
        <v>8.329968177329091</v>
      </c>
      <c r="AF6" s="72">
        <v>23.461117196056954</v>
      </c>
      <c r="AG6" s="137">
        <v>31.791085373386046</v>
      </c>
      <c r="AH6" s="75">
        <v>25.796720749062935</v>
      </c>
      <c r="AI6" s="75">
        <v>57.587806122448981</v>
      </c>
      <c r="AJ6" s="72">
        <v>249.25360013701203</v>
      </c>
      <c r="AK6" s="72">
        <v>31.49107573610236</v>
      </c>
      <c r="AL6" s="72">
        <v>7.9150551167504215</v>
      </c>
      <c r="AM6" s="322">
        <v>57.287796485165295</v>
      </c>
      <c r="AN6" s="323">
        <v>89.078881858551341</v>
      </c>
      <c r="AO6" s="137">
        <v>23.83645569620252</v>
      </c>
      <c r="AP6" s="137">
        <v>18.698717637130819</v>
      </c>
      <c r="AQ6" s="72">
        <v>0.56039399462192196</v>
      </c>
      <c r="AR6" s="72">
        <v>42.53517333333334</v>
      </c>
      <c r="AV6" s="69"/>
      <c r="AX6" s="322"/>
      <c r="AY6" s="322"/>
    </row>
    <row r="7" spans="1:53" x14ac:dyDescent="0.2">
      <c r="A7" t="s">
        <v>756</v>
      </c>
      <c r="B7" t="s">
        <v>640</v>
      </c>
      <c r="C7" t="s">
        <v>764</v>
      </c>
      <c r="E7" s="167">
        <v>43340</v>
      </c>
      <c r="F7" t="s">
        <v>793</v>
      </c>
      <c r="G7" t="s">
        <v>852</v>
      </c>
      <c r="H7" t="s">
        <v>761</v>
      </c>
      <c r="I7" t="s">
        <v>761</v>
      </c>
      <c r="J7" t="s">
        <v>761</v>
      </c>
      <c r="K7" t="s">
        <v>761</v>
      </c>
      <c r="L7" t="s">
        <v>761</v>
      </c>
      <c r="M7" t="s">
        <v>761</v>
      </c>
      <c r="N7" t="s">
        <v>774</v>
      </c>
      <c r="O7" s="131" t="s">
        <v>761</v>
      </c>
      <c r="P7" s="131" t="s">
        <v>761</v>
      </c>
      <c r="Q7" s="68" t="s">
        <v>761</v>
      </c>
      <c r="R7" s="68" t="s">
        <v>761</v>
      </c>
      <c r="S7" s="131" t="s">
        <v>761</v>
      </c>
      <c r="T7" s="68" t="s">
        <v>761</v>
      </c>
      <c r="U7" s="68" t="s">
        <v>761</v>
      </c>
      <c r="V7" s="68">
        <v>0.15</v>
      </c>
      <c r="W7" s="77">
        <v>0.3576388888888889</v>
      </c>
      <c r="X7" s="68" t="s">
        <v>761</v>
      </c>
      <c r="Y7" s="68" t="s">
        <v>761</v>
      </c>
      <c r="Z7" s="320" t="s">
        <v>761</v>
      </c>
      <c r="AA7" s="321" t="s">
        <v>761</v>
      </c>
      <c r="AB7" s="226">
        <v>2.2000000000000002</v>
      </c>
      <c r="AC7" s="216">
        <v>4.1399999999999997</v>
      </c>
      <c r="AD7" s="72">
        <v>1.1390256463075494</v>
      </c>
      <c r="AE7" s="72">
        <v>4.2145296899632152</v>
      </c>
      <c r="AF7" s="72">
        <v>52.508214676889374</v>
      </c>
      <c r="AG7" s="137">
        <v>56.722744366852588</v>
      </c>
      <c r="AH7" s="75">
        <v>31.461362776004556</v>
      </c>
      <c r="AI7" s="75">
        <v>88.184107142857144</v>
      </c>
      <c r="AJ7" s="72">
        <v>525.15642398020384</v>
      </c>
      <c r="AK7" s="72">
        <v>72.515337500837376</v>
      </c>
      <c r="AL7" s="72">
        <v>7.2420048237952361</v>
      </c>
      <c r="AM7" s="322">
        <v>103.97670027684194</v>
      </c>
      <c r="AN7" s="323">
        <v>160.69944464369451</v>
      </c>
      <c r="AO7" s="137">
        <v>19.612962025316456</v>
      </c>
      <c r="AP7" s="137">
        <v>23.342264641350202</v>
      </c>
      <c r="AQ7" s="72">
        <v>0.45659081670115254</v>
      </c>
      <c r="AR7" s="72">
        <v>42.955226666666661</v>
      </c>
      <c r="AV7" s="69"/>
      <c r="AX7" s="322"/>
      <c r="AY7" s="322"/>
    </row>
    <row r="8" spans="1:53" x14ac:dyDescent="0.2">
      <c r="E8" s="167"/>
      <c r="O8" s="68"/>
      <c r="P8" s="68"/>
      <c r="Q8" s="68"/>
      <c r="R8" s="68"/>
      <c r="S8" s="68"/>
      <c r="T8" s="68"/>
      <c r="U8" s="68"/>
      <c r="V8" s="68"/>
      <c r="W8" s="68"/>
      <c r="X8" s="68"/>
      <c r="Y8" s="68"/>
      <c r="AA8" s="321"/>
      <c r="AB8" s="68"/>
      <c r="AC8" s="68"/>
      <c r="AD8" s="68"/>
      <c r="AE8" s="68"/>
      <c r="AJ8" s="72"/>
      <c r="AK8" s="72"/>
      <c r="AL8" s="72"/>
      <c r="AM8" s="322"/>
      <c r="AV8" s="69"/>
      <c r="AX8" s="322"/>
      <c r="AY8" s="322"/>
    </row>
    <row r="9" spans="1:53" x14ac:dyDescent="0.2">
      <c r="E9" s="167"/>
      <c r="J9" s="326"/>
      <c r="O9" s="149"/>
      <c r="P9" s="149"/>
      <c r="Q9" s="68"/>
      <c r="R9" s="68"/>
      <c r="S9" s="149"/>
      <c r="T9" s="68"/>
      <c r="U9" s="76"/>
      <c r="V9" s="68"/>
      <c r="W9" s="77"/>
      <c r="X9" s="68"/>
      <c r="Y9" s="68"/>
      <c r="Z9" s="320"/>
      <c r="AA9" s="321"/>
      <c r="AB9" s="205"/>
      <c r="AC9" s="171"/>
      <c r="AD9" s="68"/>
      <c r="AE9" s="68"/>
      <c r="AF9" s="68"/>
      <c r="AG9" s="131"/>
      <c r="AH9" s="68"/>
      <c r="AI9" s="68"/>
      <c r="AJ9" s="72"/>
      <c r="AK9" s="72"/>
      <c r="AL9" s="72"/>
      <c r="AM9" s="68"/>
      <c r="AN9" s="131"/>
      <c r="AO9" s="131"/>
      <c r="AP9" s="131"/>
      <c r="AQ9" s="68"/>
      <c r="AR9" s="68"/>
      <c r="AV9" s="324"/>
      <c r="AW9" s="325"/>
      <c r="AX9" s="204"/>
      <c r="AY9" s="204"/>
      <c r="AZ9" s="204"/>
      <c r="BA9" s="204"/>
    </row>
    <row r="10" spans="1:53" x14ac:dyDescent="0.2">
      <c r="E10" s="167"/>
      <c r="J10" s="326"/>
      <c r="O10" s="149"/>
      <c r="P10" s="149"/>
      <c r="Q10" s="68"/>
      <c r="R10" s="68"/>
      <c r="S10" s="149"/>
      <c r="T10" s="68"/>
      <c r="U10" s="76"/>
      <c r="V10" s="68"/>
      <c r="W10" s="77"/>
      <c r="X10" s="68"/>
      <c r="Y10" s="68"/>
      <c r="Z10" s="320"/>
      <c r="AA10" s="321"/>
      <c r="AB10" s="226"/>
      <c r="AC10" s="216"/>
      <c r="AD10" s="68"/>
      <c r="AE10" s="68"/>
      <c r="AF10" s="68"/>
      <c r="AG10" s="131"/>
      <c r="AH10" s="68"/>
      <c r="AI10" s="68"/>
      <c r="AJ10" s="72"/>
      <c r="AK10" s="72"/>
      <c r="AL10" s="72"/>
      <c r="AM10" s="68"/>
      <c r="AN10" s="131"/>
      <c r="AO10" s="131"/>
      <c r="AP10" s="131"/>
      <c r="AQ10" s="68"/>
      <c r="AR10" s="68"/>
      <c r="AV10" s="69"/>
      <c r="AX10" s="322"/>
      <c r="AY10" s="322"/>
    </row>
    <row r="11" spans="1:53" x14ac:dyDescent="0.2">
      <c r="E11" s="167"/>
      <c r="J11" s="326"/>
      <c r="O11" s="149"/>
      <c r="P11" s="149"/>
      <c r="Q11" s="68"/>
      <c r="R11" s="68"/>
      <c r="S11" s="149"/>
      <c r="T11" s="68"/>
      <c r="U11" s="76"/>
      <c r="V11" s="68"/>
      <c r="W11" s="77"/>
      <c r="X11" s="68"/>
      <c r="Y11" s="68"/>
      <c r="Z11" s="320"/>
      <c r="AA11" s="321"/>
      <c r="AB11" s="226"/>
      <c r="AC11" s="216"/>
      <c r="AD11" s="72"/>
      <c r="AE11" s="72"/>
      <c r="AF11" s="72"/>
      <c r="AG11" s="137"/>
      <c r="AH11" s="75"/>
      <c r="AI11" s="75"/>
      <c r="AJ11" s="72"/>
      <c r="AK11" s="72"/>
      <c r="AL11" s="72"/>
      <c r="AM11" s="322"/>
      <c r="AN11" s="323"/>
      <c r="AO11" s="137"/>
      <c r="AP11" s="137"/>
      <c r="AQ11" s="72"/>
      <c r="AR11" s="72"/>
      <c r="AV11" s="69"/>
      <c r="AX11" s="322"/>
      <c r="AY11" s="322"/>
    </row>
    <row r="12" spans="1:53" x14ac:dyDescent="0.2">
      <c r="E12" s="167"/>
      <c r="J12" s="326"/>
      <c r="O12" s="149"/>
      <c r="P12" s="149"/>
      <c r="Q12" s="68"/>
      <c r="R12" s="68"/>
      <c r="S12" s="149"/>
      <c r="T12" s="68"/>
      <c r="U12" s="76"/>
      <c r="V12" s="68"/>
      <c r="W12" s="77"/>
      <c r="X12" s="68"/>
      <c r="Y12" s="68"/>
      <c r="Z12" s="320"/>
      <c r="AA12" s="321"/>
      <c r="AB12" s="226"/>
      <c r="AC12" s="216"/>
      <c r="AD12" s="68"/>
      <c r="AE12" s="68"/>
      <c r="AF12" s="68"/>
      <c r="AG12" s="131"/>
      <c r="AH12" s="68"/>
      <c r="AI12" s="68"/>
      <c r="AJ12" s="72"/>
      <c r="AK12" s="72"/>
      <c r="AL12" s="72"/>
      <c r="AM12" s="68"/>
      <c r="AN12" s="131"/>
      <c r="AO12" s="131"/>
      <c r="AP12" s="131"/>
      <c r="AQ12" s="68"/>
      <c r="AR12" s="68"/>
      <c r="AV12" s="69"/>
      <c r="AX12" s="322">
        <f>AVERAGE(AX30,AX69,AX106,AX143,AX183)</f>
        <v>1.2380647742620461</v>
      </c>
      <c r="AY12" s="322"/>
    </row>
    <row r="13" spans="1:53" x14ac:dyDescent="0.2">
      <c r="E13" s="167"/>
      <c r="J13" s="326"/>
      <c r="O13" s="149"/>
      <c r="P13" s="149"/>
      <c r="Q13" s="68"/>
      <c r="R13" s="68"/>
      <c r="S13" s="149"/>
      <c r="T13" s="68"/>
      <c r="U13" s="76"/>
      <c r="V13" s="68"/>
      <c r="W13" s="77"/>
      <c r="X13" s="68"/>
      <c r="Y13" s="68"/>
      <c r="Z13" s="320"/>
      <c r="AA13" s="321"/>
      <c r="AB13" s="205"/>
      <c r="AC13" s="171"/>
      <c r="AD13" s="68"/>
      <c r="AE13" s="68"/>
      <c r="AF13" s="68"/>
      <c r="AG13" s="131"/>
      <c r="AH13" s="68"/>
      <c r="AI13" s="68"/>
      <c r="AJ13" s="72"/>
      <c r="AK13" s="72"/>
      <c r="AL13" s="72"/>
      <c r="AM13" s="68"/>
      <c r="AN13" s="131"/>
      <c r="AO13" s="131"/>
      <c r="AP13" s="131"/>
      <c r="AQ13" s="68"/>
      <c r="AR13" s="68"/>
      <c r="AV13" s="69"/>
      <c r="AX13" s="322"/>
      <c r="AY13" s="322"/>
    </row>
    <row r="14" spans="1:53" x14ac:dyDescent="0.2">
      <c r="E14" s="167"/>
      <c r="J14" s="326"/>
      <c r="O14" s="149"/>
      <c r="P14" s="149"/>
      <c r="Q14" s="68"/>
      <c r="R14" s="68"/>
      <c r="S14" s="149"/>
      <c r="T14" s="68"/>
      <c r="U14" s="76"/>
      <c r="V14" s="68"/>
      <c r="W14" s="77"/>
      <c r="X14" s="68"/>
      <c r="Y14" s="68"/>
      <c r="Z14" s="320"/>
      <c r="AA14" s="321"/>
      <c r="AB14" s="226"/>
      <c r="AC14" s="216"/>
      <c r="AD14" s="72"/>
      <c r="AE14" s="72"/>
      <c r="AF14" s="72"/>
      <c r="AG14" s="137"/>
      <c r="AH14" s="75"/>
      <c r="AI14" s="75"/>
      <c r="AJ14" s="72"/>
      <c r="AK14" s="72"/>
      <c r="AL14" s="72"/>
      <c r="AM14" s="322"/>
      <c r="AN14" s="323"/>
      <c r="AO14" s="137"/>
      <c r="AP14" s="137"/>
      <c r="AQ14" s="72"/>
      <c r="AR14" s="72"/>
      <c r="AV14" s="69"/>
      <c r="AX14" s="322"/>
      <c r="AY14" s="322"/>
    </row>
    <row r="15" spans="1:53" x14ac:dyDescent="0.2">
      <c r="E15" s="167"/>
      <c r="J15" s="326"/>
      <c r="O15" s="149"/>
      <c r="P15" s="149"/>
      <c r="Q15" s="68"/>
      <c r="R15" s="68"/>
      <c r="S15" s="149"/>
      <c r="T15" s="68"/>
      <c r="U15" s="76"/>
      <c r="V15" s="68"/>
      <c r="W15" s="77"/>
      <c r="X15" s="68"/>
      <c r="Y15" s="68"/>
      <c r="Z15" s="320"/>
      <c r="AA15" s="321"/>
      <c r="AB15" s="226"/>
      <c r="AC15" s="216"/>
      <c r="AD15" s="68"/>
      <c r="AE15" s="68"/>
      <c r="AF15" s="68"/>
      <c r="AG15" s="131"/>
      <c r="AH15" s="68"/>
      <c r="AI15" s="68"/>
      <c r="AJ15" s="72"/>
      <c r="AK15" s="72"/>
      <c r="AL15" s="72"/>
      <c r="AM15" s="68"/>
      <c r="AN15" s="131"/>
      <c r="AO15" s="131"/>
      <c r="AP15" s="131"/>
      <c r="AQ15" s="68"/>
      <c r="AR15" s="68"/>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311</v>
      </c>
      <c r="B22" s="102">
        <v>2018</v>
      </c>
      <c r="C22" s="103">
        <v>7</v>
      </c>
      <c r="D22" s="102">
        <v>16</v>
      </c>
      <c r="E22" s="82"/>
      <c r="F22" s="131" t="s">
        <v>761</v>
      </c>
      <c r="G22" s="131" t="s">
        <v>761</v>
      </c>
      <c r="H22" s="82"/>
      <c r="I22" s="131" t="s">
        <v>761</v>
      </c>
      <c r="J22" s="226">
        <v>9.6</v>
      </c>
      <c r="K22" s="82"/>
      <c r="L22" s="82"/>
      <c r="M22" s="108"/>
      <c r="N22" s="137">
        <v>19.208733123588974</v>
      </c>
      <c r="O22" s="82"/>
      <c r="P22" s="82"/>
      <c r="Q22" s="82"/>
      <c r="R22" s="140"/>
      <c r="S22" s="323">
        <v>116.87389598836801</v>
      </c>
      <c r="T22" s="137">
        <v>29.34693670886076</v>
      </c>
      <c r="U22" s="137">
        <v>31.687289957805906</v>
      </c>
      <c r="V22" s="85"/>
      <c r="W22" s="85"/>
      <c r="X22" s="85"/>
      <c r="Y22" s="102" t="str">
        <f>IF(C22&lt;6," ",IF(C22&lt;=9,I22, IF(C22&gt;=10," ")))</f>
        <v>ND</v>
      </c>
      <c r="Z22" s="102" t="e">
        <f>IF(Y22=" ", " ", IF(Y22&gt;0, Y22+273.15))</f>
        <v>#VALUE!</v>
      </c>
      <c r="AA22" s="102">
        <f>IF(C22&lt;6," ",IF(C22&lt;=9,J22, IF(C22&gt;=10," ")))</f>
        <v>9.6</v>
      </c>
      <c r="AB22" s="102" t="str">
        <f>IF(C22&lt;6," ",IF(C22&lt;=9,G22, IF(C22&gt;=10," ")))</f>
        <v>ND</v>
      </c>
      <c r="AC22" s="104" t="e">
        <f>IF(Y22=" "," ",IF(Y22&gt;0,EXP(-173.4292+249.6339*100/Z22+143.3483*LN(+Z22/100)-21.8492*Z22/100+AA22*(-0.033096+0.014259*Z22/100-0.0017*(Z22/100)^2))*1.4276))</f>
        <v>#VALUE!</v>
      </c>
      <c r="AD22" s="102" t="e">
        <f>IF(Y22=" "," ",IF(Y22&gt;0,AB22/AC22))</f>
        <v>#VALUE!</v>
      </c>
      <c r="AE22" s="105" t="str">
        <f>IF(C22&lt;6," ",IF(C22&lt;=9,F22, IF(C22&gt;=10," ")))</f>
        <v>ND</v>
      </c>
      <c r="AF22" s="102">
        <f>IF(Y22=" "," ",N22)</f>
        <v>19.208733123588974</v>
      </c>
      <c r="AG22" s="105">
        <f>IF(C22&lt;6," ",IF(C22&lt;=9,T22, IF(C22&gt;=10," ")))</f>
        <v>29.34693670886076</v>
      </c>
      <c r="AH22" s="105">
        <f>IF(C22&lt;6," ",IF(C22&lt;=9,U22, IF(C22&gt;=10," ")))</f>
        <v>31.687289957805906</v>
      </c>
      <c r="AI22" s="102"/>
      <c r="AJ22" s="106">
        <f>IF(C22&lt;6," ",IF(C22&lt;=9,S22, IF(C22&gt;=10," ")))</f>
        <v>116.87389598836801</v>
      </c>
      <c r="AK22" s="107">
        <f>IF(Y22=" ", " ", IF(Y22&gt;0, AJ22-AF22))</f>
        <v>97.665162864779035</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311</v>
      </c>
      <c r="B23" s="102">
        <v>2018</v>
      </c>
      <c r="C23" s="103">
        <v>7</v>
      </c>
      <c r="D23" s="102">
        <v>31</v>
      </c>
      <c r="E23" s="82"/>
      <c r="F23" s="131" t="s">
        <v>761</v>
      </c>
      <c r="G23" s="131" t="s">
        <v>761</v>
      </c>
      <c r="H23" s="82"/>
      <c r="I23" s="131" t="s">
        <v>761</v>
      </c>
      <c r="J23" s="205">
        <v>7.3</v>
      </c>
      <c r="K23" s="82"/>
      <c r="L23" s="82"/>
      <c r="M23" s="108"/>
      <c r="N23" s="137">
        <v>38.032416378801926</v>
      </c>
      <c r="O23" s="82"/>
      <c r="P23" s="82"/>
      <c r="Q23" s="82"/>
      <c r="R23" s="140"/>
      <c r="S23" s="323">
        <v>123.39869383102018</v>
      </c>
      <c r="T23" s="137">
        <v>19.948303797468355</v>
      </c>
      <c r="U23" s="137">
        <v>19.305202869198315</v>
      </c>
      <c r="V23" s="85"/>
      <c r="W23" s="85"/>
      <c r="X23" s="85"/>
      <c r="Y23" s="102" t="str">
        <f t="shared" ref="Y23:Y25" si="0">IF(C23&lt;6," ",IF(C23&lt;=9,I23, IF(C23&gt;=10," ")))</f>
        <v>ND</v>
      </c>
      <c r="Z23" s="102" t="e">
        <f t="shared" ref="Z23:Z25" si="1">IF(Y23=" ", " ", IF(Y23&gt;0, Y23+273.15))</f>
        <v>#VALUE!</v>
      </c>
      <c r="AA23" s="102">
        <f t="shared" ref="AA23:AA25" si="2">IF(C23&lt;6," ",IF(C23&lt;=9,J23, IF(C23&gt;=10," ")))</f>
        <v>7.3</v>
      </c>
      <c r="AB23" s="102" t="str">
        <f t="shared" ref="AB23:AB25" si="3">IF(C23&lt;6," ",IF(C23&lt;=9,G23, IF(C23&gt;=10," ")))</f>
        <v>ND</v>
      </c>
      <c r="AC23" s="104" t="e">
        <f t="shared" ref="AC23:AC25" si="4">IF(Y23=" "," ",IF(Y23&gt;0,EXP(-173.4292+249.6339*100/Z23+143.3483*LN(+Z23/100)-21.8492*Z23/100+AA23*(-0.033096+0.014259*Z23/100-0.0017*(Z23/100)^2))*1.4276))</f>
        <v>#VALUE!</v>
      </c>
      <c r="AD23" s="102" t="e">
        <f t="shared" ref="AD23:AD25" si="5">IF(Y23=" "," ",IF(Y23&gt;0,AB23/AC23))</f>
        <v>#VALUE!</v>
      </c>
      <c r="AE23" s="105" t="str">
        <f t="shared" ref="AE23:AE25" si="6">IF(C23&lt;6," ",IF(C23&lt;=9,F23, IF(C23&gt;=10," ")))</f>
        <v>ND</v>
      </c>
      <c r="AF23" s="102">
        <f t="shared" ref="AF23:AF25" si="7">IF(Y23=" "," ",N23)</f>
        <v>38.032416378801926</v>
      </c>
      <c r="AG23" s="105">
        <f t="shared" ref="AG23:AG25" si="8">IF(C23&lt;6," ",IF(C23&lt;=9,T23, IF(C23&gt;=10," ")))</f>
        <v>19.948303797468355</v>
      </c>
      <c r="AH23" s="105">
        <f t="shared" ref="AH23:AH25" si="9">IF(C23&lt;6," ",IF(C23&lt;=9,U23, IF(C23&gt;=10," ")))</f>
        <v>19.305202869198315</v>
      </c>
      <c r="AI23" s="102">
        <f t="shared" ref="AI23" si="10">IF(Y23=" ", " ", IF(Y23&gt;0, SUM(AG23:AH23)))</f>
        <v>39.253506666666667</v>
      </c>
      <c r="AJ23" s="106">
        <f t="shared" ref="AJ23:AJ25" si="11">IF(C23&lt;6," ",IF(C23&lt;=9,S23, IF(C23&gt;=10," ")))</f>
        <v>123.39869383102018</v>
      </c>
      <c r="AK23" s="107">
        <f t="shared" ref="AK23:AK25" si="12">IF(Y23=" ", " ", IF(Y23&gt;0, AJ23-AF23))</f>
        <v>85.366277452218256</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311</v>
      </c>
      <c r="B24" s="102">
        <v>2018</v>
      </c>
      <c r="C24" s="103">
        <v>8</v>
      </c>
      <c r="D24" s="102">
        <v>14</v>
      </c>
      <c r="E24" s="82"/>
      <c r="F24" s="131" t="s">
        <v>761</v>
      </c>
      <c r="G24" s="131" t="s">
        <v>761</v>
      </c>
      <c r="H24" s="82"/>
      <c r="I24" s="131" t="s">
        <v>761</v>
      </c>
      <c r="J24" s="226">
        <v>9.5</v>
      </c>
      <c r="K24" s="82"/>
      <c r="L24" s="82"/>
      <c r="M24" s="108"/>
      <c r="N24" s="137">
        <v>31.791085373386046</v>
      </c>
      <c r="O24" s="82"/>
      <c r="P24" s="82"/>
      <c r="Q24" s="82"/>
      <c r="R24" s="140"/>
      <c r="S24" s="323">
        <v>89.078881858551341</v>
      </c>
      <c r="T24" s="137">
        <v>23.83645569620252</v>
      </c>
      <c r="U24" s="137">
        <v>18.698717637130819</v>
      </c>
      <c r="V24" s="85"/>
      <c r="W24" s="85"/>
      <c r="X24" s="85"/>
      <c r="Y24" s="102" t="str">
        <f t="shared" si="0"/>
        <v>ND</v>
      </c>
      <c r="Z24" s="102" t="e">
        <f t="shared" si="1"/>
        <v>#VALUE!</v>
      </c>
      <c r="AA24" s="102">
        <f t="shared" si="2"/>
        <v>9.5</v>
      </c>
      <c r="AB24" s="102" t="str">
        <f t="shared" si="3"/>
        <v>ND</v>
      </c>
      <c r="AC24" s="104" t="e">
        <f t="shared" si="4"/>
        <v>#VALUE!</v>
      </c>
      <c r="AD24" s="102" t="e">
        <f t="shared" si="5"/>
        <v>#VALUE!</v>
      </c>
      <c r="AE24" s="105" t="str">
        <f t="shared" si="6"/>
        <v>ND</v>
      </c>
      <c r="AF24" s="102">
        <f t="shared" si="7"/>
        <v>31.791085373386046</v>
      </c>
      <c r="AG24" s="105">
        <f t="shared" si="8"/>
        <v>23.83645569620252</v>
      </c>
      <c r="AH24" s="105">
        <f t="shared" si="9"/>
        <v>18.698717637130819</v>
      </c>
      <c r="AI24" s="102"/>
      <c r="AJ24" s="106">
        <f t="shared" si="11"/>
        <v>89.078881858551341</v>
      </c>
      <c r="AK24" s="107">
        <f t="shared" si="12"/>
        <v>57.287796485165295</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311</v>
      </c>
      <c r="B25" s="102">
        <v>2018</v>
      </c>
      <c r="C25" s="103">
        <v>8</v>
      </c>
      <c r="D25" s="102">
        <v>28</v>
      </c>
      <c r="E25" s="82"/>
      <c r="F25" s="131" t="s">
        <v>761</v>
      </c>
      <c r="G25" s="131" t="s">
        <v>761</v>
      </c>
      <c r="H25" s="82"/>
      <c r="I25" s="131" t="s">
        <v>761</v>
      </c>
      <c r="J25" s="226">
        <v>2.2000000000000002</v>
      </c>
      <c r="K25" s="82"/>
      <c r="L25" s="82"/>
      <c r="M25" s="108"/>
      <c r="N25" s="137">
        <v>56.722744366852588</v>
      </c>
      <c r="O25" s="82"/>
      <c r="P25" s="82"/>
      <c r="Q25" s="82"/>
      <c r="R25" s="140"/>
      <c r="S25" s="323">
        <v>160.69944464369451</v>
      </c>
      <c r="T25" s="137">
        <v>19.612962025316456</v>
      </c>
      <c r="U25" s="137">
        <v>23.342264641350202</v>
      </c>
      <c r="V25" s="85"/>
      <c r="W25" s="85"/>
      <c r="X25" s="85"/>
      <c r="Y25" s="102" t="str">
        <f t="shared" si="0"/>
        <v>ND</v>
      </c>
      <c r="Z25" s="102" t="e">
        <f t="shared" si="1"/>
        <v>#VALUE!</v>
      </c>
      <c r="AA25" s="102">
        <f t="shared" si="2"/>
        <v>2.2000000000000002</v>
      </c>
      <c r="AB25" s="102" t="str">
        <f t="shared" si="3"/>
        <v>ND</v>
      </c>
      <c r="AC25" s="104" t="e">
        <f t="shared" si="4"/>
        <v>#VALUE!</v>
      </c>
      <c r="AD25" s="102" t="e">
        <f t="shared" si="5"/>
        <v>#VALUE!</v>
      </c>
      <c r="AE25" s="105" t="str">
        <f t="shared" si="6"/>
        <v>ND</v>
      </c>
      <c r="AF25" s="102">
        <f t="shared" si="7"/>
        <v>56.722744366852588</v>
      </c>
      <c r="AG25" s="105">
        <f t="shared" si="8"/>
        <v>19.612962025316456</v>
      </c>
      <c r="AH25" s="105">
        <f t="shared" si="9"/>
        <v>23.342264641350202</v>
      </c>
      <c r="AI25" s="102"/>
      <c r="AJ25" s="106">
        <f t="shared" si="11"/>
        <v>160.69944464369451</v>
      </c>
      <c r="AK25" s="107">
        <f t="shared" si="12"/>
        <v>103.97670027684191</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c r="B26" s="102"/>
      <c r="C26" s="103"/>
      <c r="D26" s="102"/>
      <c r="E26" s="82"/>
      <c r="F26" s="131"/>
      <c r="G26" s="131"/>
      <c r="H26" s="82"/>
      <c r="I26" s="131"/>
      <c r="J26" s="205"/>
      <c r="K26" s="82"/>
      <c r="L26" s="82"/>
      <c r="M26" s="108"/>
      <c r="N26" s="137"/>
      <c r="O26" s="82"/>
      <c r="P26" s="82"/>
      <c r="Q26" s="82"/>
      <c r="R26" s="140"/>
      <c r="S26" s="323"/>
      <c r="T26" s="137"/>
      <c r="U26" s="137"/>
      <c r="V26" s="85"/>
      <c r="W26" s="85"/>
      <c r="X26" s="85"/>
      <c r="Y26" s="102"/>
      <c r="Z26" s="102"/>
      <c r="AA26" s="102"/>
      <c r="AB26" s="102"/>
      <c r="AC26" s="104"/>
      <c r="AD26" s="102"/>
      <c r="AE26" s="105"/>
      <c r="AF26" s="102"/>
      <c r="AG26" s="105"/>
      <c r="AH26" s="105"/>
      <c r="AI26" s="102"/>
      <c r="AJ26" s="106"/>
      <c r="AK26" s="107"/>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c r="B27" s="102"/>
      <c r="C27" s="103"/>
      <c r="D27" s="102"/>
      <c r="E27" s="82"/>
      <c r="F27" s="131"/>
      <c r="G27" s="131"/>
      <c r="H27" s="82"/>
      <c r="I27" s="131"/>
      <c r="J27" s="205"/>
      <c r="K27" s="82"/>
      <c r="L27" s="82"/>
      <c r="M27" s="108"/>
      <c r="N27" s="131"/>
      <c r="O27" s="82"/>
      <c r="P27" s="82"/>
      <c r="Q27" s="82"/>
      <c r="R27" s="140"/>
      <c r="S27" s="131"/>
      <c r="T27" s="131"/>
      <c r="U27" s="131"/>
      <c r="V27" s="85"/>
      <c r="W27" s="85"/>
      <c r="X27" s="85"/>
      <c r="Y27" s="102"/>
      <c r="Z27" s="102"/>
      <c r="AA27" s="102"/>
      <c r="AB27" s="102"/>
      <c r="AC27" s="104"/>
      <c r="AD27" s="102"/>
      <c r="AE27" s="105"/>
      <c r="AF27" s="102"/>
      <c r="AG27" s="105"/>
      <c r="AH27" s="105"/>
      <c r="AI27" s="102"/>
      <c r="AJ27" s="106"/>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c r="B28" s="102"/>
      <c r="C28" s="103"/>
      <c r="D28" s="102"/>
      <c r="E28" s="82"/>
      <c r="F28" s="131"/>
      <c r="G28" s="131"/>
      <c r="H28" s="82"/>
      <c r="I28" s="131"/>
      <c r="J28" s="226"/>
      <c r="K28" s="82"/>
      <c r="L28" s="82"/>
      <c r="M28" s="82"/>
      <c r="N28" s="131"/>
      <c r="O28" s="82"/>
      <c r="P28" s="82"/>
      <c r="Q28" s="82"/>
      <c r="R28" s="140"/>
      <c r="S28" s="131"/>
      <c r="T28" s="131"/>
      <c r="U28" s="131"/>
      <c r="V28" s="85"/>
      <c r="W28" s="85"/>
      <c r="X28" s="85"/>
      <c r="Y28" s="102"/>
      <c r="Z28" s="102"/>
      <c r="AA28" s="102"/>
      <c r="AB28" s="102"/>
      <c r="AC28" s="104"/>
      <c r="AD28" s="102"/>
      <c r="AE28" s="105"/>
      <c r="AF28" s="102"/>
      <c r="AG28" s="105"/>
      <c r="AH28" s="105"/>
      <c r="AI28" s="102"/>
      <c r="AJ28" s="106"/>
      <c r="AK28" s="107"/>
      <c r="AL28" s="82"/>
      <c r="AM28" s="82" t="e">
        <f>AD36</f>
        <v>#DIV/0!</v>
      </c>
      <c r="AN28" s="82" t="e">
        <f>AE36</f>
        <v>#DIV/0!</v>
      </c>
      <c r="AO28" s="82">
        <f>AF36</f>
        <v>36.438744810657383</v>
      </c>
      <c r="AP28" s="82">
        <f>AI36</f>
        <v>39.253506666666667</v>
      </c>
      <c r="AQ28" s="113">
        <f>AK36</f>
        <v>86.073984269751122</v>
      </c>
      <c r="AR28" s="118"/>
      <c r="AS28" s="115" t="s">
        <v>497</v>
      </c>
      <c r="AT28" s="115" t="s">
        <v>497</v>
      </c>
      <c r="AU28" s="115" t="s">
        <v>497</v>
      </c>
      <c r="AV28" s="115" t="s">
        <v>497</v>
      </c>
      <c r="AW28" s="115" t="s">
        <v>497</v>
      </c>
      <c r="AX28" s="116" t="s">
        <v>498</v>
      </c>
      <c r="AY28" s="102"/>
      <c r="AZ28" s="102"/>
      <c r="BA28" s="82"/>
      <c r="BB28" s="82"/>
    </row>
    <row r="29" spans="1:54" ht="16" x14ac:dyDescent="0.2">
      <c r="A29" s="101"/>
      <c r="B29" s="102"/>
      <c r="C29" s="103"/>
      <c r="D29" s="102"/>
      <c r="E29" s="82"/>
      <c r="F29" s="131"/>
      <c r="G29" s="131"/>
      <c r="H29" s="82"/>
      <c r="I29" s="131"/>
      <c r="J29" s="226"/>
      <c r="K29" s="82"/>
      <c r="L29" s="82"/>
      <c r="M29" s="108"/>
      <c r="N29" s="137"/>
      <c r="O29" s="82"/>
      <c r="P29" s="82"/>
      <c r="Q29" s="82"/>
      <c r="R29" s="140"/>
      <c r="S29" s="323"/>
      <c r="T29" s="137"/>
      <c r="U29" s="137"/>
      <c r="V29" s="85"/>
      <c r="W29" s="85"/>
      <c r="X29" s="85"/>
      <c r="Y29" s="102"/>
      <c r="Z29" s="102"/>
      <c r="AA29" s="102"/>
      <c r="AB29" s="102"/>
      <c r="AC29" s="104"/>
      <c r="AD29" s="102"/>
      <c r="AE29" s="105"/>
      <c r="AF29" s="102"/>
      <c r="AG29" s="105"/>
      <c r="AH29" s="105"/>
      <c r="AI29" s="102"/>
      <c r="AJ29" s="106"/>
      <c r="AK29" s="107"/>
      <c r="AL29" s="82"/>
      <c r="AM29" s="82"/>
      <c r="AN29" s="82"/>
      <c r="AO29" s="82"/>
      <c r="AP29" s="85"/>
      <c r="AQ29" s="82"/>
      <c r="AR29" s="82"/>
      <c r="AS29" s="349"/>
      <c r="AT29" s="352"/>
      <c r="AU29" s="115">
        <f>((LN(AO28)-LN(10))/(LN(1)-LN(10))*100)</f>
        <v>-56.156340860848196</v>
      </c>
      <c r="AV29" s="115">
        <f>((LN(AP28)-LN(10))/(LN(3)-LN(10))*100)</f>
        <v>-113.57861939706548</v>
      </c>
      <c r="AW29" s="115">
        <f>((LN(AQ28)-LN(43))/(LN(20)-LN(43))*100)</f>
        <v>-90.664434837115607</v>
      </c>
      <c r="AX29" s="82"/>
      <c r="AY29" s="82"/>
      <c r="AZ29" s="82"/>
      <c r="BA29" s="82"/>
      <c r="BB29" s="82"/>
    </row>
    <row r="30" spans="1:54" ht="16" x14ac:dyDescent="0.2">
      <c r="A30" s="101"/>
      <c r="B30" s="102"/>
      <c r="C30" s="103"/>
      <c r="D30" s="102"/>
      <c r="E30" s="82"/>
      <c r="F30" s="131"/>
      <c r="G30" s="131"/>
      <c r="H30" s="82"/>
      <c r="I30" s="131"/>
      <c r="J30" s="226"/>
      <c r="K30" s="82"/>
      <c r="L30" s="82"/>
      <c r="M30" s="108"/>
      <c r="N30" s="131"/>
      <c r="O30" s="82"/>
      <c r="P30" s="82"/>
      <c r="Q30" s="82"/>
      <c r="R30" s="140"/>
      <c r="S30" s="131"/>
      <c r="T30" s="131"/>
      <c r="U30" s="131"/>
      <c r="V30" s="85"/>
      <c r="W30" s="85"/>
      <c r="X30" s="85"/>
      <c r="Y30" s="102"/>
      <c r="Z30" s="102"/>
      <c r="AA30" s="102"/>
      <c r="AB30" s="102"/>
      <c r="AC30" s="104"/>
      <c r="AD30" s="102"/>
      <c r="AE30" s="105"/>
      <c r="AF30" s="102"/>
      <c r="AG30" s="105"/>
      <c r="AH30" s="105"/>
      <c r="AI30" s="102"/>
      <c r="AJ30" s="106"/>
      <c r="AK30" s="107"/>
      <c r="AL30" s="82"/>
      <c r="AM30" s="85"/>
      <c r="AN30" s="85"/>
      <c r="AO30" s="85"/>
      <c r="AP30" s="128" t="s">
        <v>1237</v>
      </c>
      <c r="AQ30" s="85"/>
      <c r="AR30" s="82"/>
      <c r="AS30" s="82">
        <f>IF(AS29&gt;100, 100, IF(AS29&lt;0, 0, AS29))</f>
        <v>0</v>
      </c>
      <c r="AT30" s="82">
        <f t="shared" ref="AT30:AW30" si="13">IF(AT29&gt;100, 100, IF(AT29&lt;0, 0, AT29))</f>
        <v>0</v>
      </c>
      <c r="AU30" s="82">
        <f t="shared" si="13"/>
        <v>0</v>
      </c>
      <c r="AV30" s="82">
        <f t="shared" si="13"/>
        <v>0</v>
      </c>
      <c r="AW30" s="82">
        <f t="shared" si="13"/>
        <v>0</v>
      </c>
      <c r="AX30" s="129">
        <f>AVERAGE(AS30:AW30)</f>
        <v>0</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31"/>
      <c r="G31" s="131"/>
      <c r="H31" s="82"/>
      <c r="I31" s="131"/>
      <c r="J31" s="205"/>
      <c r="K31" s="82"/>
      <c r="L31" s="82"/>
      <c r="M31" s="108"/>
      <c r="N31" s="131"/>
      <c r="O31" s="82"/>
      <c r="P31" s="82"/>
      <c r="Q31" s="82"/>
      <c r="R31" s="140"/>
      <c r="S31" s="131"/>
      <c r="T31" s="131"/>
      <c r="U31" s="131"/>
      <c r="V31" s="85"/>
      <c r="W31" s="85"/>
      <c r="X31" s="85"/>
      <c r="Y31" s="102"/>
      <c r="Z31" s="102"/>
      <c r="AA31" s="102"/>
      <c r="AB31" s="102"/>
      <c r="AC31" s="104"/>
      <c r="AD31" s="102"/>
      <c r="AE31" s="105"/>
      <c r="AF31" s="102"/>
      <c r="AG31" s="105"/>
      <c r="AH31" s="105"/>
      <c r="AI31" s="102"/>
      <c r="AJ31" s="106"/>
      <c r="AK31" s="107"/>
      <c r="AL31" s="82"/>
      <c r="AM31" s="85"/>
      <c r="AN31" s="85"/>
      <c r="AO31" s="85"/>
      <c r="AP31" s="85"/>
      <c r="AQ31" s="85"/>
      <c r="AR31" s="85"/>
      <c r="AS31" s="85"/>
      <c r="AT31" s="85"/>
      <c r="AU31" s="85"/>
      <c r="AV31" s="85"/>
      <c r="AW31" s="126" t="s">
        <v>1238</v>
      </c>
      <c r="AX31" s="126">
        <f>AVERAGE(AS30:AW30)</f>
        <v>0</v>
      </c>
      <c r="AY31" s="85"/>
      <c r="AZ31" s="85"/>
      <c r="BA31" s="82"/>
      <c r="BB31" s="82"/>
    </row>
    <row r="32" spans="1:54" ht="16" x14ac:dyDescent="0.2">
      <c r="A32" s="101"/>
      <c r="B32" s="102"/>
      <c r="C32" s="103"/>
      <c r="D32" s="102"/>
      <c r="E32" s="82"/>
      <c r="F32" s="131"/>
      <c r="G32" s="131"/>
      <c r="H32" s="82"/>
      <c r="I32" s="131"/>
      <c r="J32" s="226"/>
      <c r="K32" s="82"/>
      <c r="L32" s="82"/>
      <c r="M32" s="108"/>
      <c r="N32" s="137"/>
      <c r="O32" s="82"/>
      <c r="P32" s="82"/>
      <c r="Q32" s="82"/>
      <c r="R32" s="140"/>
      <c r="S32" s="323"/>
      <c r="T32" s="137"/>
      <c r="U32" s="137"/>
      <c r="V32" s="85"/>
      <c r="W32" s="85"/>
      <c r="X32" s="85"/>
      <c r="Y32" s="102"/>
      <c r="Z32" s="102"/>
      <c r="AA32" s="102"/>
      <c r="AB32" s="102"/>
      <c r="AC32" s="104"/>
      <c r="AD32" s="102"/>
      <c r="AE32" s="105"/>
      <c r="AF32" s="102"/>
      <c r="AG32" s="105"/>
      <c r="AH32" s="105"/>
      <c r="AI32" s="102"/>
      <c r="AJ32" s="106"/>
      <c r="AK32" s="107"/>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31"/>
      <c r="G33" s="131"/>
      <c r="H33" s="82"/>
      <c r="I33" s="131"/>
      <c r="J33" s="226"/>
      <c r="K33" s="82"/>
      <c r="L33" s="82"/>
      <c r="M33" s="82"/>
      <c r="N33" s="131"/>
      <c r="O33" s="82"/>
      <c r="P33" s="82"/>
      <c r="Q33" s="82"/>
      <c r="R33" s="140"/>
      <c r="S33" s="131"/>
      <c r="T33" s="131"/>
      <c r="U33" s="131"/>
      <c r="V33" s="85"/>
      <c r="W33" s="85"/>
      <c r="X33" s="85"/>
      <c r="Y33" s="102"/>
      <c r="Z33" s="102"/>
      <c r="AA33" s="102"/>
      <c r="AB33" s="102"/>
      <c r="AC33" s="104"/>
      <c r="AD33" s="102"/>
      <c r="AE33" s="105"/>
      <c r="AF33" s="102"/>
      <c r="AG33" s="105"/>
      <c r="AH33" s="105"/>
      <c r="AI33" s="102"/>
      <c r="AJ33" s="106"/>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t="e">
        <f>_xlfn.AGGREGATE(1, 6,AD22:AD35)</f>
        <v>#DIV/0!</v>
      </c>
      <c r="AE36" s="84" t="e">
        <f>_xlfn.AGGREGATE(1, 6,AE22:AE35)</f>
        <v>#DIV/0!</v>
      </c>
      <c r="AF36" s="84">
        <f>_xlfn.AGGREGATE(1, 6,AF22:AF35)</f>
        <v>36.438744810657383</v>
      </c>
      <c r="AG36" s="82"/>
      <c r="AH36" s="82"/>
      <c r="AI36" s="84">
        <f>_xlfn.AGGREGATE(1, 6,AI22:AI35)</f>
        <v>39.253506666666667</v>
      </c>
      <c r="AJ36" s="82"/>
      <c r="AK36" s="84">
        <f>_xlfn.AGGREGATE(1, 6,AK22:AK35)</f>
        <v>86.073984269751122</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t="e">
        <f>AVERAGE(AE22:AE33)</f>
        <v>#DIV/0!</v>
      </c>
      <c r="AF37" s="126">
        <f>AVERAGE(AF22:AF33)</f>
        <v>36.438744810657383</v>
      </c>
      <c r="AG37" s="126"/>
      <c r="AH37" s="126"/>
      <c r="AI37" s="126">
        <f>AVERAGE(AI23:AI32)</f>
        <v>39.253506666666667</v>
      </c>
      <c r="AJ37" s="126"/>
      <c r="AK37" s="127">
        <f>AVERAGE(AK23:AK30)</f>
        <v>82.210258071408489</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640</v>
      </c>
      <c r="C43" s="68" t="s">
        <v>764</v>
      </c>
      <c r="E43" s="69">
        <v>43654</v>
      </c>
      <c r="F43" t="s">
        <v>862</v>
      </c>
      <c r="G43" t="s">
        <v>860</v>
      </c>
      <c r="H43" s="68">
        <v>0</v>
      </c>
      <c r="I43" s="68" t="s">
        <v>760</v>
      </c>
      <c r="J43" s="326">
        <v>0.51666666666666705</v>
      </c>
      <c r="K43" s="215">
        <v>3</v>
      </c>
      <c r="L43">
        <v>1</v>
      </c>
      <c r="M43" t="s">
        <v>812</v>
      </c>
      <c r="N43" t="s">
        <v>761</v>
      </c>
      <c r="O43" s="205" t="s">
        <v>761</v>
      </c>
      <c r="P43" s="131" t="s">
        <v>761</v>
      </c>
      <c r="Q43" s="68" t="s">
        <v>761</v>
      </c>
      <c r="R43" s="68" t="s">
        <v>761</v>
      </c>
      <c r="S43" s="131" t="s">
        <v>761</v>
      </c>
      <c r="T43" s="68" t="s">
        <v>761</v>
      </c>
      <c r="U43" s="68" t="s">
        <v>761</v>
      </c>
      <c r="V43" s="68" t="s">
        <v>761</v>
      </c>
      <c r="W43" s="68" t="s">
        <v>761</v>
      </c>
      <c r="X43" s="68" t="s">
        <v>761</v>
      </c>
      <c r="Y43" s="68" t="s">
        <v>761</v>
      </c>
      <c r="Z43" s="72" t="s">
        <v>761</v>
      </c>
      <c r="AA43" s="68" t="s">
        <v>761</v>
      </c>
      <c r="AB43" s="226">
        <v>18.100000000000001</v>
      </c>
      <c r="AC43" s="216">
        <v>29.37</v>
      </c>
      <c r="AD43" s="72">
        <v>0.51144578313253009</v>
      </c>
      <c r="AE43" s="72">
        <v>2.110231048605208</v>
      </c>
      <c r="AF43" s="72">
        <v>7.3883495145631075</v>
      </c>
      <c r="AG43" s="137">
        <v>9.498580563168316</v>
      </c>
      <c r="AH43" s="75">
        <v>27.517913864389932</v>
      </c>
      <c r="AI43" s="75">
        <v>37.01649442755825</v>
      </c>
      <c r="AJ43" s="72">
        <v>232.48168750314392</v>
      </c>
      <c r="AK43" s="72">
        <v>38.671672759248203</v>
      </c>
      <c r="AL43" s="72">
        <v>6.011679115885844</v>
      </c>
      <c r="AM43" s="72">
        <v>66.189586623638135</v>
      </c>
      <c r="AN43" s="137">
        <v>75.688167186806453</v>
      </c>
      <c r="AO43" s="137">
        <v>10.826968749999999</v>
      </c>
      <c r="AP43" s="137">
        <v>0.23122666666666666</v>
      </c>
      <c r="AQ43" s="70">
        <v>0.97909001804054152</v>
      </c>
      <c r="AR43" s="72">
        <v>11.058195416666665</v>
      </c>
      <c r="AS43" s="68"/>
      <c r="AT43" s="68" t="s">
        <v>761</v>
      </c>
      <c r="AX43" s="72"/>
    </row>
    <row r="44" spans="1:54" x14ac:dyDescent="0.2">
      <c r="A44" t="s">
        <v>756</v>
      </c>
      <c r="B44" t="s">
        <v>640</v>
      </c>
      <c r="C44" s="68" t="s">
        <v>757</v>
      </c>
      <c r="E44" s="69">
        <v>43665</v>
      </c>
      <c r="F44" t="s">
        <v>862</v>
      </c>
      <c r="G44" t="s">
        <v>900</v>
      </c>
      <c r="H44" s="68" t="s">
        <v>761</v>
      </c>
      <c r="I44" s="68" t="s">
        <v>761</v>
      </c>
      <c r="J44" s="326">
        <v>0.39861111111111103</v>
      </c>
      <c r="K44" s="68">
        <v>3</v>
      </c>
      <c r="L44">
        <v>3</v>
      </c>
      <c r="M44" t="s">
        <v>872</v>
      </c>
      <c r="N44" t="s">
        <v>761</v>
      </c>
      <c r="O44" s="205" t="s">
        <v>761</v>
      </c>
      <c r="P44" s="131" t="s">
        <v>761</v>
      </c>
      <c r="Q44" s="68" t="s">
        <v>761</v>
      </c>
      <c r="R44" s="68" t="s">
        <v>761</v>
      </c>
      <c r="S44" s="131" t="s">
        <v>761</v>
      </c>
      <c r="T44" s="68" t="s">
        <v>761</v>
      </c>
      <c r="U44" s="68" t="s">
        <v>761</v>
      </c>
      <c r="V44" s="68">
        <v>0.15</v>
      </c>
      <c r="W44" s="77">
        <v>0.26944444444444443</v>
      </c>
      <c r="X44" s="68" t="s">
        <v>761</v>
      </c>
      <c r="Y44" s="68" t="s">
        <v>761</v>
      </c>
      <c r="Z44" s="72" t="s">
        <v>761</v>
      </c>
      <c r="AA44" s="68" t="s">
        <v>761</v>
      </c>
      <c r="AB44" s="131" t="s">
        <v>763</v>
      </c>
      <c r="AC44" s="68" t="s">
        <v>763</v>
      </c>
      <c r="AD44" s="68" t="s">
        <v>763</v>
      </c>
      <c r="AE44" s="68" t="s">
        <v>763</v>
      </c>
      <c r="AF44" s="68" t="s">
        <v>763</v>
      </c>
      <c r="AG44" s="131" t="s">
        <v>763</v>
      </c>
      <c r="AH44" s="68" t="s">
        <v>763</v>
      </c>
      <c r="AI44" s="68" t="s">
        <v>763</v>
      </c>
      <c r="AJ44" s="68" t="s">
        <v>763</v>
      </c>
      <c r="AK44" s="68" t="s">
        <v>763</v>
      </c>
      <c r="AL44" s="68" t="s">
        <v>763</v>
      </c>
      <c r="AM44" s="72" t="s">
        <v>763</v>
      </c>
      <c r="AN44" s="137" t="s">
        <v>763</v>
      </c>
      <c r="AO44" s="131" t="s">
        <v>763</v>
      </c>
      <c r="AP44" s="131" t="s">
        <v>763</v>
      </c>
      <c r="AQ44" s="68" t="s">
        <v>763</v>
      </c>
      <c r="AR44" s="68" t="s">
        <v>763</v>
      </c>
      <c r="AS44" s="68"/>
      <c r="AT44" s="68" t="s">
        <v>761</v>
      </c>
      <c r="AX44" s="72"/>
    </row>
    <row r="45" spans="1:54" x14ac:dyDescent="0.2">
      <c r="A45" t="s">
        <v>756</v>
      </c>
      <c r="B45" t="s">
        <v>640</v>
      </c>
      <c r="C45" s="68" t="s">
        <v>764</v>
      </c>
      <c r="E45" s="69">
        <v>43665</v>
      </c>
      <c r="F45" t="s">
        <v>862</v>
      </c>
      <c r="G45" t="s">
        <v>900</v>
      </c>
      <c r="H45" s="68" t="s">
        <v>761</v>
      </c>
      <c r="I45" s="68" t="s">
        <v>761</v>
      </c>
      <c r="J45" s="326">
        <v>0.39861111111111103</v>
      </c>
      <c r="K45" s="68">
        <v>3</v>
      </c>
      <c r="L45">
        <v>3</v>
      </c>
      <c r="M45" t="s">
        <v>872</v>
      </c>
      <c r="N45" t="s">
        <v>761</v>
      </c>
      <c r="O45" s="205" t="s">
        <v>761</v>
      </c>
      <c r="P45" s="131" t="s">
        <v>761</v>
      </c>
      <c r="Q45" s="68" t="s">
        <v>761</v>
      </c>
      <c r="R45" s="68" t="s">
        <v>761</v>
      </c>
      <c r="S45" s="131" t="s">
        <v>761</v>
      </c>
      <c r="T45" s="68" t="s">
        <v>761</v>
      </c>
      <c r="U45" s="68" t="s">
        <v>761</v>
      </c>
      <c r="V45" s="68" t="s">
        <v>761</v>
      </c>
      <c r="W45" s="68" t="s">
        <v>761</v>
      </c>
      <c r="X45" s="68" t="s">
        <v>761</v>
      </c>
      <c r="Y45" s="68" t="s">
        <v>761</v>
      </c>
      <c r="Z45" s="72" t="s">
        <v>761</v>
      </c>
      <c r="AA45" s="68" t="s">
        <v>761</v>
      </c>
      <c r="AB45" s="226">
        <v>10</v>
      </c>
      <c r="AC45" s="216">
        <v>17.07</v>
      </c>
      <c r="AD45" s="72">
        <v>1.3217417403617209</v>
      </c>
      <c r="AE45" s="72">
        <v>11.19837759418059</v>
      </c>
      <c r="AF45" s="72">
        <v>26.87296416938111</v>
      </c>
      <c r="AG45" s="137">
        <v>38.071341763561698</v>
      </c>
      <c r="AH45" s="75">
        <v>32.567118132748142</v>
      </c>
      <c r="AI45" s="75">
        <v>70.63845989630984</v>
      </c>
      <c r="AJ45" s="72">
        <v>175.85178618620736</v>
      </c>
      <c r="AK45" s="72">
        <v>23.473163427596376</v>
      </c>
      <c r="AL45" s="72">
        <v>7.4916100136492929</v>
      </c>
      <c r="AM45" s="72">
        <v>56.040281560344518</v>
      </c>
      <c r="AN45" s="137">
        <v>94.111623323906215</v>
      </c>
      <c r="AO45" s="137">
        <v>6.0114220833333327</v>
      </c>
      <c r="AP45" s="137">
        <v>2.5000000000000001E-2</v>
      </c>
      <c r="AQ45" s="70">
        <v>0.99585847383518367</v>
      </c>
      <c r="AR45" s="72">
        <v>6.0364220833333331</v>
      </c>
      <c r="AS45" s="68"/>
      <c r="AT45" s="68" t="s">
        <v>761</v>
      </c>
      <c r="AX45" s="72"/>
    </row>
    <row r="46" spans="1:54" x14ac:dyDescent="0.2">
      <c r="A46" t="s">
        <v>756</v>
      </c>
      <c r="B46" t="s">
        <v>640</v>
      </c>
      <c r="C46" s="68" t="s">
        <v>765</v>
      </c>
      <c r="E46" s="69">
        <v>43665</v>
      </c>
      <c r="F46" t="s">
        <v>862</v>
      </c>
      <c r="G46" t="s">
        <v>900</v>
      </c>
      <c r="H46" s="68" t="s">
        <v>761</v>
      </c>
      <c r="I46" s="68" t="s">
        <v>761</v>
      </c>
      <c r="J46" s="326">
        <v>0.39861111111111103</v>
      </c>
      <c r="K46" s="68">
        <v>3</v>
      </c>
      <c r="L46">
        <v>3</v>
      </c>
      <c r="M46" t="s">
        <v>872</v>
      </c>
      <c r="N46" t="s">
        <v>761</v>
      </c>
      <c r="O46" s="205" t="s">
        <v>761</v>
      </c>
      <c r="P46" s="131" t="s">
        <v>761</v>
      </c>
      <c r="Q46" s="68" t="s">
        <v>761</v>
      </c>
      <c r="R46" s="68" t="s">
        <v>761</v>
      </c>
      <c r="S46" s="131" t="s">
        <v>761</v>
      </c>
      <c r="T46" s="68" t="s">
        <v>761</v>
      </c>
      <c r="U46" s="68" t="s">
        <v>761</v>
      </c>
      <c r="V46" s="68" t="s">
        <v>761</v>
      </c>
      <c r="W46" s="68" t="s">
        <v>761</v>
      </c>
      <c r="X46" s="68" t="s">
        <v>761</v>
      </c>
      <c r="Y46" s="68" t="s">
        <v>761</v>
      </c>
      <c r="Z46" s="72" t="s">
        <v>761</v>
      </c>
      <c r="AA46" s="68" t="s">
        <v>761</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640</v>
      </c>
      <c r="C47" s="68" t="s">
        <v>757</v>
      </c>
      <c r="E47" s="69">
        <v>43682</v>
      </c>
      <c r="F47" t="s">
        <v>859</v>
      </c>
      <c r="G47" t="s">
        <v>941</v>
      </c>
      <c r="H47" s="68">
        <v>2</v>
      </c>
      <c r="I47" s="68" t="s">
        <v>760</v>
      </c>
      <c r="J47" s="326">
        <v>0.46388888888888902</v>
      </c>
      <c r="K47" s="68">
        <v>2</v>
      </c>
      <c r="L47">
        <v>1</v>
      </c>
      <c r="M47" t="s">
        <v>760</v>
      </c>
      <c r="N47" t="s">
        <v>774</v>
      </c>
      <c r="O47" s="205" t="s">
        <v>761</v>
      </c>
      <c r="P47" s="131" t="s">
        <v>761</v>
      </c>
      <c r="Q47" s="68" t="s">
        <v>761</v>
      </c>
      <c r="R47" s="68" t="s">
        <v>761</v>
      </c>
      <c r="S47" s="131" t="s">
        <v>761</v>
      </c>
      <c r="T47" s="68" t="s">
        <v>761</v>
      </c>
      <c r="U47" s="68" t="s">
        <v>761</v>
      </c>
      <c r="V47" s="68">
        <v>0.15</v>
      </c>
      <c r="W47" s="77">
        <v>0.31527777777777777</v>
      </c>
      <c r="X47" s="68" t="s">
        <v>761</v>
      </c>
      <c r="Y47" s="68" t="s">
        <v>761</v>
      </c>
      <c r="Z47" s="72" t="s">
        <v>761</v>
      </c>
      <c r="AA47" s="68" t="s">
        <v>761</v>
      </c>
      <c r="AB47" s="131" t="s">
        <v>763</v>
      </c>
      <c r="AC47" s="68" t="s">
        <v>763</v>
      </c>
      <c r="AD47" s="68" t="s">
        <v>763</v>
      </c>
      <c r="AE47" s="68" t="s">
        <v>763</v>
      </c>
      <c r="AF47" s="68" t="s">
        <v>763</v>
      </c>
      <c r="AG47" s="131" t="s">
        <v>763</v>
      </c>
      <c r="AH47" s="68" t="s">
        <v>763</v>
      </c>
      <c r="AI47" s="68" t="s">
        <v>763</v>
      </c>
      <c r="AJ47" s="68" t="s">
        <v>763</v>
      </c>
      <c r="AK47" s="68" t="s">
        <v>763</v>
      </c>
      <c r="AL47" s="68" t="s">
        <v>763</v>
      </c>
      <c r="AM47" s="72" t="s">
        <v>763</v>
      </c>
      <c r="AN47" s="137" t="s">
        <v>763</v>
      </c>
      <c r="AO47" s="131" t="s">
        <v>763</v>
      </c>
      <c r="AP47" s="131" t="s">
        <v>763</v>
      </c>
      <c r="AQ47" s="68" t="s">
        <v>763</v>
      </c>
      <c r="AR47" s="68" t="s">
        <v>763</v>
      </c>
      <c r="AS47" s="68"/>
      <c r="AT47" s="68" t="s">
        <v>761</v>
      </c>
      <c r="AX47" s="72"/>
    </row>
    <row r="48" spans="1:54" x14ac:dyDescent="0.2">
      <c r="A48" t="s">
        <v>756</v>
      </c>
      <c r="B48" t="s">
        <v>640</v>
      </c>
      <c r="C48" s="68" t="s">
        <v>764</v>
      </c>
      <c r="E48" s="69">
        <v>43682</v>
      </c>
      <c r="F48" t="s">
        <v>859</v>
      </c>
      <c r="G48" t="s">
        <v>941</v>
      </c>
      <c r="H48" s="68">
        <v>2</v>
      </c>
      <c r="I48" s="68" t="s">
        <v>760</v>
      </c>
      <c r="J48" s="326">
        <v>0.46388888888888902</v>
      </c>
      <c r="K48" s="68">
        <v>2</v>
      </c>
      <c r="L48">
        <v>1</v>
      </c>
      <c r="M48" t="s">
        <v>760</v>
      </c>
      <c r="N48" t="s">
        <v>774</v>
      </c>
      <c r="O48" s="205" t="s">
        <v>761</v>
      </c>
      <c r="P48" s="131" t="s">
        <v>761</v>
      </c>
      <c r="Q48" s="68" t="s">
        <v>761</v>
      </c>
      <c r="R48" s="68" t="s">
        <v>761</v>
      </c>
      <c r="S48" s="131" t="s">
        <v>761</v>
      </c>
      <c r="T48" s="68" t="s">
        <v>761</v>
      </c>
      <c r="U48" s="68" t="s">
        <v>761</v>
      </c>
      <c r="V48" s="68" t="s">
        <v>761</v>
      </c>
      <c r="W48" s="77" t="s">
        <v>761</v>
      </c>
      <c r="X48" s="68" t="s">
        <v>761</v>
      </c>
      <c r="Y48" s="68" t="s">
        <v>761</v>
      </c>
      <c r="Z48" s="72" t="s">
        <v>761</v>
      </c>
      <c r="AA48" s="68" t="s">
        <v>761</v>
      </c>
      <c r="AB48" s="226">
        <v>15.2</v>
      </c>
      <c r="AC48" s="216">
        <v>25.09</v>
      </c>
      <c r="AD48" s="72">
        <v>0.68061696716992348</v>
      </c>
      <c r="AE48" s="72">
        <v>4.365466040252886</v>
      </c>
      <c r="AF48" s="72">
        <v>19.924812030075191</v>
      </c>
      <c r="AG48" s="137">
        <v>24.290278070328078</v>
      </c>
      <c r="AH48" s="75">
        <v>29.3936840662507</v>
      </c>
      <c r="AI48" s="75">
        <v>53.683962136578778</v>
      </c>
      <c r="AJ48" s="72">
        <v>188.87674793452732</v>
      </c>
      <c r="AK48" s="72">
        <v>27.780870159794265</v>
      </c>
      <c r="AL48" s="72">
        <v>6.7988060434434594</v>
      </c>
      <c r="AM48" s="72">
        <v>57.174554226044961</v>
      </c>
      <c r="AN48" s="137">
        <v>81.464832296373046</v>
      </c>
      <c r="AO48" s="137">
        <v>12.556963291139235</v>
      </c>
      <c r="AP48" s="137">
        <v>13.749948657819097</v>
      </c>
      <c r="AQ48" s="70">
        <v>0.47732562892606828</v>
      </c>
      <c r="AR48" s="72">
        <v>26.30691194895833</v>
      </c>
      <c r="AS48" s="68"/>
      <c r="AT48" s="68" t="s">
        <v>761</v>
      </c>
      <c r="AX48" s="72"/>
    </row>
    <row r="49" spans="1:54" x14ac:dyDescent="0.2">
      <c r="A49" t="s">
        <v>756</v>
      </c>
      <c r="B49" t="s">
        <v>640</v>
      </c>
      <c r="C49" s="68" t="s">
        <v>765</v>
      </c>
      <c r="E49" s="69">
        <v>43682</v>
      </c>
      <c r="F49" t="s">
        <v>859</v>
      </c>
      <c r="G49" t="s">
        <v>941</v>
      </c>
      <c r="H49" s="68">
        <v>2</v>
      </c>
      <c r="I49" s="68" t="s">
        <v>760</v>
      </c>
      <c r="J49" s="326">
        <v>0.46388888888888902</v>
      </c>
      <c r="K49" s="68">
        <v>2</v>
      </c>
      <c r="L49">
        <v>1</v>
      </c>
      <c r="M49" t="s">
        <v>760</v>
      </c>
      <c r="N49" t="s">
        <v>774</v>
      </c>
      <c r="O49" s="205" t="s">
        <v>761</v>
      </c>
      <c r="P49" s="131" t="s">
        <v>761</v>
      </c>
      <c r="Q49" s="68" t="s">
        <v>761</v>
      </c>
      <c r="R49" s="68" t="s">
        <v>761</v>
      </c>
      <c r="S49" s="131" t="s">
        <v>761</v>
      </c>
      <c r="T49" s="68" t="s">
        <v>761</v>
      </c>
      <c r="U49" s="68" t="s">
        <v>761</v>
      </c>
      <c r="V49" s="68" t="s">
        <v>761</v>
      </c>
      <c r="W49" s="77" t="s">
        <v>761</v>
      </c>
      <c r="X49" s="68" t="s">
        <v>761</v>
      </c>
      <c r="Y49" s="68" t="s">
        <v>761</v>
      </c>
      <c r="Z49" s="72" t="s">
        <v>761</v>
      </c>
      <c r="AA49" s="68" t="s">
        <v>761</v>
      </c>
      <c r="AB49" s="131" t="s">
        <v>763</v>
      </c>
      <c r="AC49" s="68" t="s">
        <v>763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640</v>
      </c>
      <c r="C50" s="68" t="s">
        <v>757</v>
      </c>
      <c r="E50" s="69">
        <v>43696</v>
      </c>
      <c r="F50" t="s">
        <v>761</v>
      </c>
      <c r="G50" t="s">
        <v>958</v>
      </c>
      <c r="H50" s="68">
        <v>1</v>
      </c>
      <c r="I50" s="68" t="s">
        <v>760</v>
      </c>
      <c r="J50" s="326">
        <v>0.43055555555555602</v>
      </c>
      <c r="K50" s="68">
        <v>3</v>
      </c>
      <c r="L50">
        <v>1</v>
      </c>
      <c r="M50" t="s">
        <v>773</v>
      </c>
      <c r="N50" t="s">
        <v>774</v>
      </c>
      <c r="O50" s="205" t="s">
        <v>761</v>
      </c>
      <c r="P50" s="131" t="s">
        <v>761</v>
      </c>
      <c r="Q50" s="68" t="s">
        <v>761</v>
      </c>
      <c r="R50" s="68" t="s">
        <v>761</v>
      </c>
      <c r="S50" s="131">
        <v>0.5</v>
      </c>
      <c r="T50" s="68">
        <v>0.5</v>
      </c>
      <c r="U50" s="70">
        <v>1</v>
      </c>
      <c r="V50" s="68">
        <v>0.15</v>
      </c>
      <c r="W50" s="77">
        <v>0.36319444444444443</v>
      </c>
      <c r="X50" s="68" t="s">
        <v>761</v>
      </c>
      <c r="Y50" s="68" t="s">
        <v>761</v>
      </c>
      <c r="Z50" s="72" t="s">
        <v>761</v>
      </c>
      <c r="AA50" s="68" t="s">
        <v>761</v>
      </c>
      <c r="AB50" s="131" t="s">
        <v>763</v>
      </c>
      <c r="AC50" s="68" t="s">
        <v>763</v>
      </c>
      <c r="AD50" s="68" t="s">
        <v>763</v>
      </c>
      <c r="AE50" s="68" t="s">
        <v>763</v>
      </c>
      <c r="AF50" s="68" t="s">
        <v>763</v>
      </c>
      <c r="AG50" s="131" t="s">
        <v>763</v>
      </c>
      <c r="AH50" s="68" t="s">
        <v>763</v>
      </c>
      <c r="AI50" s="68" t="s">
        <v>763</v>
      </c>
      <c r="AJ50" s="68" t="s">
        <v>763</v>
      </c>
      <c r="AK50" s="68" t="s">
        <v>763</v>
      </c>
      <c r="AL50" s="68" t="s">
        <v>763</v>
      </c>
      <c r="AM50" s="72" t="s">
        <v>763</v>
      </c>
      <c r="AN50" s="137" t="s">
        <v>763</v>
      </c>
      <c r="AO50" s="131" t="s">
        <v>763</v>
      </c>
      <c r="AP50" s="131" t="s">
        <v>763</v>
      </c>
      <c r="AQ50" s="68" t="s">
        <v>763</v>
      </c>
      <c r="AR50" s="68" t="s">
        <v>763</v>
      </c>
      <c r="AS50" s="68"/>
      <c r="AT50" s="68" t="s">
        <v>761</v>
      </c>
      <c r="AX50" s="72"/>
    </row>
    <row r="51" spans="1:54" x14ac:dyDescent="0.2">
      <c r="A51" t="s">
        <v>756</v>
      </c>
      <c r="B51" t="s">
        <v>640</v>
      </c>
      <c r="C51" s="68" t="s">
        <v>764</v>
      </c>
      <c r="E51" s="69">
        <v>43696</v>
      </c>
      <c r="F51" t="s">
        <v>761</v>
      </c>
      <c r="G51" t="s">
        <v>958</v>
      </c>
      <c r="H51" s="68">
        <v>1</v>
      </c>
      <c r="I51" s="68" t="s">
        <v>760</v>
      </c>
      <c r="J51" s="326">
        <v>0.43055555555555602</v>
      </c>
      <c r="K51" s="68">
        <v>3</v>
      </c>
      <c r="L51">
        <v>1</v>
      </c>
      <c r="M51" t="s">
        <v>773</v>
      </c>
      <c r="N51" t="s">
        <v>774</v>
      </c>
      <c r="O51" s="205" t="s">
        <v>761</v>
      </c>
      <c r="P51" s="131" t="s">
        <v>761</v>
      </c>
      <c r="Q51" s="68" t="s">
        <v>761</v>
      </c>
      <c r="R51" s="68" t="s">
        <v>761</v>
      </c>
      <c r="S51" s="131">
        <v>0.5</v>
      </c>
      <c r="T51" s="68">
        <v>0.5</v>
      </c>
      <c r="U51" s="70">
        <v>1</v>
      </c>
      <c r="V51" s="68" t="s">
        <v>761</v>
      </c>
      <c r="W51" s="68" t="s">
        <v>761</v>
      </c>
      <c r="X51" s="68" t="s">
        <v>761</v>
      </c>
      <c r="Y51" s="68" t="s">
        <v>761</v>
      </c>
      <c r="Z51" s="72" t="s">
        <v>761</v>
      </c>
      <c r="AA51" s="68" t="s">
        <v>761</v>
      </c>
      <c r="AB51" s="226">
        <v>4.0999999999999996</v>
      </c>
      <c r="AC51" s="216">
        <v>7.54</v>
      </c>
      <c r="AD51" s="72">
        <v>0.86262332405767783</v>
      </c>
      <c r="AE51" s="72">
        <v>11.078576056703598</v>
      </c>
      <c r="AF51" s="72">
        <v>37.988232348522793</v>
      </c>
      <c r="AG51" s="137">
        <v>49.066808405226389</v>
      </c>
      <c r="AH51" s="75">
        <v>13.461332126050415</v>
      </c>
      <c r="AI51" s="75">
        <v>62.528140531276804</v>
      </c>
      <c r="AJ51" s="72">
        <v>265.00381860586242</v>
      </c>
      <c r="AK51" s="72">
        <v>32.489295659638337</v>
      </c>
      <c r="AL51" s="72">
        <v>8.156650158934605</v>
      </c>
      <c r="AM51" s="72">
        <v>45.950627785688752</v>
      </c>
      <c r="AN51" s="137">
        <v>95.017436190915134</v>
      </c>
      <c r="AO51" s="137">
        <v>20.569501772151895</v>
      </c>
      <c r="AP51" s="137">
        <v>13.837408725764773</v>
      </c>
      <c r="AQ51" s="70">
        <v>0.59783053678700315</v>
      </c>
      <c r="AR51" s="72">
        <v>34.40691049791667</v>
      </c>
      <c r="AS51" s="68"/>
      <c r="AT51" s="68" t="s">
        <v>761</v>
      </c>
      <c r="AX51" s="72"/>
    </row>
    <row r="52" spans="1:54" x14ac:dyDescent="0.2">
      <c r="A52" t="s">
        <v>756</v>
      </c>
      <c r="B52" t="s">
        <v>640</v>
      </c>
      <c r="C52" s="68" t="s">
        <v>765</v>
      </c>
      <c r="E52" s="69">
        <v>43696</v>
      </c>
      <c r="F52" t="s">
        <v>761</v>
      </c>
      <c r="G52" t="s">
        <v>958</v>
      </c>
      <c r="H52" s="68">
        <v>1</v>
      </c>
      <c r="I52" s="68" t="s">
        <v>760</v>
      </c>
      <c r="J52" s="326">
        <v>0.43055555555555602</v>
      </c>
      <c r="K52" s="68">
        <v>3</v>
      </c>
      <c r="L52">
        <v>1</v>
      </c>
      <c r="M52" t="s">
        <v>773</v>
      </c>
      <c r="N52" t="s">
        <v>774</v>
      </c>
      <c r="O52" s="205" t="s">
        <v>761</v>
      </c>
      <c r="P52" s="131" t="s">
        <v>761</v>
      </c>
      <c r="Q52" s="68" t="s">
        <v>761</v>
      </c>
      <c r="R52" s="68" t="s">
        <v>761</v>
      </c>
      <c r="S52" s="131">
        <v>0.5</v>
      </c>
      <c r="T52" s="68">
        <v>0.5</v>
      </c>
      <c r="U52" s="70">
        <v>1</v>
      </c>
      <c r="V52" s="68" t="s">
        <v>761</v>
      </c>
      <c r="W52" s="68" t="s">
        <v>761</v>
      </c>
      <c r="X52" s="68" t="s">
        <v>761</v>
      </c>
      <c r="Y52" s="68" t="s">
        <v>761</v>
      </c>
      <c r="Z52" s="72" t="s">
        <v>761</v>
      </c>
      <c r="AA52" s="68" t="s">
        <v>761</v>
      </c>
      <c r="AB52" s="131" t="s">
        <v>763</v>
      </c>
      <c r="AC52" s="68" t="s">
        <v>763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C53" s="68"/>
      <c r="H53" s="68"/>
      <c r="I53" s="68"/>
      <c r="K53" s="68"/>
      <c r="O53" s="171"/>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X53" s="68"/>
    </row>
    <row r="54" spans="1:54" s="193" customFormat="1" x14ac:dyDescent="0.2">
      <c r="C54" s="79"/>
      <c r="E54" s="332"/>
      <c r="H54" s="79"/>
      <c r="I54" s="79"/>
      <c r="J54" s="333"/>
      <c r="K54" s="79"/>
      <c r="O54" s="176"/>
      <c r="P54" s="79"/>
      <c r="Q54" s="79"/>
      <c r="R54" s="79"/>
      <c r="S54" s="79"/>
      <c r="T54" s="79"/>
      <c r="U54" s="201"/>
      <c r="V54" s="79"/>
      <c r="W54" s="196"/>
      <c r="X54" s="79"/>
      <c r="Y54" s="79"/>
      <c r="Z54" s="75"/>
      <c r="AA54" s="79"/>
      <c r="AB54" s="334"/>
      <c r="AC54" s="334"/>
      <c r="AD54" s="79"/>
      <c r="AE54" s="79"/>
      <c r="AF54" s="79"/>
      <c r="AG54" s="79"/>
      <c r="AH54" s="79"/>
      <c r="AI54" s="79"/>
      <c r="AJ54" s="79"/>
      <c r="AK54" s="79"/>
      <c r="AL54" s="79"/>
      <c r="AM54" s="75"/>
      <c r="AN54" s="75"/>
      <c r="AO54" s="79"/>
      <c r="AP54" s="79"/>
      <c r="AQ54" s="79"/>
      <c r="AR54" s="79"/>
      <c r="AS54" s="79"/>
      <c r="AT54" s="79"/>
      <c r="AX54" s="75"/>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311</v>
      </c>
      <c r="B61" s="102">
        <v>2019</v>
      </c>
      <c r="C61" s="103">
        <v>7</v>
      </c>
      <c r="D61" s="102">
        <v>8</v>
      </c>
      <c r="E61" s="82"/>
      <c r="F61" s="131" t="s">
        <v>761</v>
      </c>
      <c r="G61" s="205" t="s">
        <v>761</v>
      </c>
      <c r="H61" s="82"/>
      <c r="I61" s="205" t="s">
        <v>761</v>
      </c>
      <c r="J61" s="226">
        <v>18.100000000000001</v>
      </c>
      <c r="K61" s="82"/>
      <c r="L61" s="82"/>
      <c r="M61" s="108"/>
      <c r="N61" s="137">
        <v>9.498580563168316</v>
      </c>
      <c r="O61" s="82"/>
      <c r="P61" s="82"/>
      <c r="Q61" s="82"/>
      <c r="R61" s="140"/>
      <c r="S61" s="137">
        <v>75.688167186806453</v>
      </c>
      <c r="T61" s="137">
        <v>10.826968749999999</v>
      </c>
      <c r="U61" s="137">
        <v>0.23122666666666666</v>
      </c>
      <c r="V61" s="85"/>
      <c r="W61" s="85"/>
      <c r="X61" s="85"/>
      <c r="Y61" s="102" t="str">
        <f>IF(C61&lt;6," ",IF(C61&lt;=9,I61, IF(C61&gt;=10," ")))</f>
        <v>ND</v>
      </c>
      <c r="Z61" s="102" t="e">
        <f>IF(Y61=" ", " ", IF(Y61&gt;0, Y61+273.15))</f>
        <v>#VALUE!</v>
      </c>
      <c r="AA61" s="102">
        <f>IF(C61&lt;6," ",IF(C61&lt;=9,J61, IF(C61&gt;=10," ")))</f>
        <v>18.100000000000001</v>
      </c>
      <c r="AB61" s="102" t="str">
        <f>IF(C61&lt;6," ",IF(C61&lt;=9,G61, IF(C61&gt;=10," ")))</f>
        <v>ND</v>
      </c>
      <c r="AC61" s="104" t="e">
        <f>IF(Y61=" "," ",IF(Y61&gt;0,EXP(-173.4292+249.6339*100/Z61+143.3483*LN(+Z61/100)-21.8492*Z61/100+AA61*(-0.033096+0.014259*Z61/100-0.0017*(Z61/100)^2))*1.4276))</f>
        <v>#VALUE!</v>
      </c>
      <c r="AD61" s="102" t="e">
        <f>IF(Y61=" "," ",IF(Y61&gt;0,AB61/AC61))</f>
        <v>#VALUE!</v>
      </c>
      <c r="AE61" s="105" t="str">
        <f>IF(C61&lt;6," ",IF(C61&lt;=9,F61, IF(C61&gt;=10," ")))</f>
        <v>ND</v>
      </c>
      <c r="AF61" s="102">
        <f>IF(Y61=" "," ",N61)</f>
        <v>9.498580563168316</v>
      </c>
      <c r="AG61" s="105">
        <f>IF(C61&lt;6," ",IF(C61&lt;=9,T61, IF(C61&gt;=10," ")))</f>
        <v>10.826968749999999</v>
      </c>
      <c r="AH61" s="105">
        <f>IF(C61&lt;6," ",IF(C61&lt;=9,U61, IF(C61&gt;=10," ")))</f>
        <v>0.23122666666666666</v>
      </c>
      <c r="AI61" s="102"/>
      <c r="AJ61" s="106">
        <f>IF(C61&lt;6," ",IF(C61&lt;=9,S61, IF(C61&gt;=10," ")))</f>
        <v>75.688167186806453</v>
      </c>
      <c r="AK61" s="107">
        <f>IF(Y61=" ", " ", IF(Y61&gt;0, AJ61-AF61))</f>
        <v>66.189586623638135</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311</v>
      </c>
      <c r="B62" s="102">
        <v>2019</v>
      </c>
      <c r="C62" s="103">
        <v>7</v>
      </c>
      <c r="D62" s="102">
        <v>19</v>
      </c>
      <c r="E62" s="82"/>
      <c r="F62" s="131" t="s">
        <v>761</v>
      </c>
      <c r="G62" s="205" t="s">
        <v>761</v>
      </c>
      <c r="H62" s="82"/>
      <c r="I62" s="205" t="s">
        <v>761</v>
      </c>
      <c r="J62" s="131" t="s">
        <v>763</v>
      </c>
      <c r="K62" s="82"/>
      <c r="L62" s="82"/>
      <c r="M62" s="108"/>
      <c r="N62" s="131" t="s">
        <v>763</v>
      </c>
      <c r="O62" s="82"/>
      <c r="P62" s="82"/>
      <c r="Q62" s="82"/>
      <c r="R62" s="140"/>
      <c r="S62" s="137" t="s">
        <v>763</v>
      </c>
      <c r="T62" s="131" t="s">
        <v>763</v>
      </c>
      <c r="U62" s="131" t="s">
        <v>763</v>
      </c>
      <c r="V62" s="85"/>
      <c r="W62" s="85"/>
      <c r="X62" s="85"/>
      <c r="Y62" s="102" t="str">
        <f t="shared" ref="Y62:Y72" si="14">IF(C62&lt;6," ",IF(C62&lt;=9,I62, IF(C62&gt;=10," ")))</f>
        <v>ND</v>
      </c>
      <c r="Z62" s="102" t="e">
        <f t="shared" ref="Z62:Z72" si="15">IF(Y62=" ", " ", IF(Y62&gt;0, Y62+273.15))</f>
        <v>#VALUE!</v>
      </c>
      <c r="AA62" s="102" t="str">
        <f t="shared" ref="AA62:AA72" si="16">IF(C62&lt;6," ",IF(C62&lt;=9,J62, IF(C62&gt;=10," ")))</f>
        <v>NS</v>
      </c>
      <c r="AB62" s="102" t="str">
        <f t="shared" ref="AB62:AB72" si="17">IF(C62&lt;6," ",IF(C62&lt;=9,G62, IF(C62&gt;=10," ")))</f>
        <v>ND</v>
      </c>
      <c r="AC62" s="104" t="e">
        <f t="shared" ref="AC62:AC72" si="18">IF(Y62=" "," ",IF(Y62&gt;0,EXP(-173.4292+249.6339*100/Z62+143.3483*LN(+Z62/100)-21.8492*Z62/100+AA62*(-0.033096+0.014259*Z62/100-0.0017*(Z62/100)^2))*1.4276))</f>
        <v>#VALUE!</v>
      </c>
      <c r="AD62" s="102" t="e">
        <f t="shared" ref="AD62:AD72" si="19">IF(Y62=" "," ",IF(Y62&gt;0,AB62/AC62))</f>
        <v>#VALUE!</v>
      </c>
      <c r="AE62" s="105" t="str">
        <f t="shared" ref="AE62:AE72" si="20">IF(C62&lt;6," ",IF(C62&lt;=9,F62, IF(C62&gt;=10," ")))</f>
        <v>ND</v>
      </c>
      <c r="AF62" s="102" t="str">
        <f t="shared" ref="AF62:AF72" si="21">IF(Y62=" "," ",N62)</f>
        <v>NS</v>
      </c>
      <c r="AG62" s="105" t="str">
        <f t="shared" ref="AG62:AG72" si="22">IF(C62&lt;6," ",IF(C62&lt;=9,T62, IF(C62&gt;=10," ")))</f>
        <v>NS</v>
      </c>
      <c r="AH62" s="105" t="str">
        <f t="shared" ref="AH62:AH72" si="23">IF(C62&lt;6," ",IF(C62&lt;=9,U62, IF(C62&gt;=10," ")))</f>
        <v>NS</v>
      </c>
      <c r="AI62" s="102">
        <f t="shared" ref="AI62" si="24">IF(Y62=" ", " ", IF(Y62&gt;0, SUM(AG62:AH62)))</f>
        <v>0</v>
      </c>
      <c r="AJ62" s="106" t="str">
        <f t="shared" ref="AJ62:AJ72" si="25">IF(C62&lt;6," ",IF(C62&lt;=9,S62, IF(C62&gt;=10," ")))</f>
        <v>NS</v>
      </c>
      <c r="AK62" s="107" t="e">
        <f t="shared" ref="AK62:AK72" si="26">IF(Y62=" ", " ", IF(Y62&gt;0, AJ62-AF62))</f>
        <v>#VALUE!</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311</v>
      </c>
      <c r="B63" s="102">
        <v>2019</v>
      </c>
      <c r="C63" s="103">
        <v>7</v>
      </c>
      <c r="D63" s="102">
        <v>19</v>
      </c>
      <c r="E63" s="82"/>
      <c r="F63" s="131" t="s">
        <v>761</v>
      </c>
      <c r="G63" s="205" t="s">
        <v>761</v>
      </c>
      <c r="H63" s="82"/>
      <c r="I63" s="205" t="s">
        <v>761</v>
      </c>
      <c r="J63" s="226">
        <v>10</v>
      </c>
      <c r="K63" s="82"/>
      <c r="L63" s="82"/>
      <c r="M63" s="108"/>
      <c r="N63" s="137">
        <v>38.071341763561698</v>
      </c>
      <c r="O63" s="82"/>
      <c r="P63" s="82"/>
      <c r="Q63" s="82"/>
      <c r="R63" s="140"/>
      <c r="S63" s="137">
        <v>94.111623323906215</v>
      </c>
      <c r="T63" s="137">
        <v>6.0114220833333327</v>
      </c>
      <c r="U63" s="137">
        <v>2.5000000000000001E-2</v>
      </c>
      <c r="V63" s="85"/>
      <c r="W63" s="85"/>
      <c r="X63" s="85"/>
      <c r="Y63" s="102" t="str">
        <f t="shared" si="14"/>
        <v>ND</v>
      </c>
      <c r="Z63" s="102" t="e">
        <f t="shared" si="15"/>
        <v>#VALUE!</v>
      </c>
      <c r="AA63" s="102">
        <f t="shared" si="16"/>
        <v>10</v>
      </c>
      <c r="AB63" s="102" t="str">
        <f t="shared" si="17"/>
        <v>ND</v>
      </c>
      <c r="AC63" s="104" t="e">
        <f t="shared" si="18"/>
        <v>#VALUE!</v>
      </c>
      <c r="AD63" s="102" t="e">
        <f t="shared" si="19"/>
        <v>#VALUE!</v>
      </c>
      <c r="AE63" s="105" t="str">
        <f t="shared" si="20"/>
        <v>ND</v>
      </c>
      <c r="AF63" s="102">
        <f t="shared" si="21"/>
        <v>38.071341763561698</v>
      </c>
      <c r="AG63" s="105">
        <f t="shared" si="22"/>
        <v>6.0114220833333327</v>
      </c>
      <c r="AH63" s="105">
        <f t="shared" si="23"/>
        <v>2.5000000000000001E-2</v>
      </c>
      <c r="AI63" s="102"/>
      <c r="AJ63" s="106">
        <f t="shared" si="25"/>
        <v>94.111623323906215</v>
      </c>
      <c r="AK63" s="107">
        <f t="shared" si="26"/>
        <v>56.040281560344518</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311</v>
      </c>
      <c r="B64" s="102">
        <v>2019</v>
      </c>
      <c r="C64" s="103">
        <v>7</v>
      </c>
      <c r="D64" s="102">
        <v>19</v>
      </c>
      <c r="E64" s="82"/>
      <c r="F64" s="131" t="s">
        <v>761</v>
      </c>
      <c r="G64" s="205" t="s">
        <v>761</v>
      </c>
      <c r="H64" s="82"/>
      <c r="I64" s="205" t="s">
        <v>761</v>
      </c>
      <c r="J64" s="131" t="s">
        <v>763</v>
      </c>
      <c r="K64" s="82"/>
      <c r="L64" s="82"/>
      <c r="M64" s="108"/>
      <c r="N64" s="131" t="s">
        <v>763</v>
      </c>
      <c r="O64" s="82"/>
      <c r="P64" s="82"/>
      <c r="Q64" s="82"/>
      <c r="R64" s="140"/>
      <c r="S64" s="137" t="s">
        <v>763</v>
      </c>
      <c r="T64" s="131" t="s">
        <v>763</v>
      </c>
      <c r="U64" s="131" t="s">
        <v>763</v>
      </c>
      <c r="V64" s="85"/>
      <c r="W64" s="85"/>
      <c r="X64" s="85"/>
      <c r="Y64" s="102" t="str">
        <f t="shared" si="14"/>
        <v>ND</v>
      </c>
      <c r="Z64" s="102" t="e">
        <f t="shared" si="15"/>
        <v>#VALUE!</v>
      </c>
      <c r="AA64" s="102" t="str">
        <f t="shared" si="16"/>
        <v>NS</v>
      </c>
      <c r="AB64" s="102" t="str">
        <f t="shared" si="17"/>
        <v>ND</v>
      </c>
      <c r="AC64" s="104" t="e">
        <f t="shared" si="18"/>
        <v>#VALUE!</v>
      </c>
      <c r="AD64" s="102" t="e">
        <f t="shared" si="19"/>
        <v>#VALUE!</v>
      </c>
      <c r="AE64" s="105" t="str">
        <f t="shared" si="20"/>
        <v>ND</v>
      </c>
      <c r="AF64" s="102" t="str">
        <f t="shared" si="21"/>
        <v>NS</v>
      </c>
      <c r="AG64" s="105" t="str">
        <f t="shared" si="22"/>
        <v>NS</v>
      </c>
      <c r="AH64" s="105" t="str">
        <f t="shared" si="23"/>
        <v>NS</v>
      </c>
      <c r="AI64" s="102"/>
      <c r="AJ64" s="106" t="str">
        <f t="shared" si="25"/>
        <v>NS</v>
      </c>
      <c r="AK64" s="107" t="e">
        <f t="shared" si="26"/>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311</v>
      </c>
      <c r="B65" s="102">
        <v>2019</v>
      </c>
      <c r="C65" s="103">
        <v>7</v>
      </c>
      <c r="D65" s="102">
        <v>5</v>
      </c>
      <c r="E65" s="82"/>
      <c r="F65" s="131" t="s">
        <v>761</v>
      </c>
      <c r="G65" s="205" t="s">
        <v>761</v>
      </c>
      <c r="H65" s="82"/>
      <c r="I65" s="205" t="s">
        <v>761</v>
      </c>
      <c r="J65" s="131" t="s">
        <v>763</v>
      </c>
      <c r="K65" s="82"/>
      <c r="L65" s="82"/>
      <c r="M65" s="108"/>
      <c r="N65" s="131" t="s">
        <v>763</v>
      </c>
      <c r="O65" s="82"/>
      <c r="P65" s="82"/>
      <c r="Q65" s="82"/>
      <c r="R65" s="140"/>
      <c r="S65" s="137" t="s">
        <v>763</v>
      </c>
      <c r="T65" s="131" t="s">
        <v>763</v>
      </c>
      <c r="U65" s="131" t="s">
        <v>763</v>
      </c>
      <c r="V65" s="85"/>
      <c r="W65" s="85"/>
      <c r="X65" s="85"/>
      <c r="Y65" s="102" t="str">
        <f t="shared" si="14"/>
        <v>ND</v>
      </c>
      <c r="Z65" s="102" t="e">
        <f t="shared" si="15"/>
        <v>#VALUE!</v>
      </c>
      <c r="AA65" s="102" t="str">
        <f t="shared" si="16"/>
        <v>NS</v>
      </c>
      <c r="AB65" s="102" t="str">
        <f t="shared" si="17"/>
        <v>ND</v>
      </c>
      <c r="AC65" s="104" t="e">
        <f t="shared" si="18"/>
        <v>#VALUE!</v>
      </c>
      <c r="AD65" s="102" t="e">
        <f t="shared" si="19"/>
        <v>#VALUE!</v>
      </c>
      <c r="AE65" s="105" t="str">
        <f t="shared" si="20"/>
        <v>ND</v>
      </c>
      <c r="AF65" s="102" t="str">
        <f t="shared" si="21"/>
        <v>NS</v>
      </c>
      <c r="AG65" s="105" t="str">
        <f t="shared" si="22"/>
        <v>NS</v>
      </c>
      <c r="AH65" s="105" t="str">
        <f t="shared" si="23"/>
        <v>NS</v>
      </c>
      <c r="AI65" s="102">
        <f t="shared" ref="AI65" si="27">IF(Y65=" ", " ", IF(Y65&gt;0, SUM(AG65:AH65)))</f>
        <v>0</v>
      </c>
      <c r="AJ65" s="106" t="str">
        <f t="shared" si="25"/>
        <v>NS</v>
      </c>
      <c r="AK65" s="107" t="e">
        <f t="shared" si="26"/>
        <v>#VALUE!</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311</v>
      </c>
      <c r="B66" s="102">
        <v>2019</v>
      </c>
      <c r="C66" s="103">
        <v>7</v>
      </c>
      <c r="D66" s="102">
        <v>5</v>
      </c>
      <c r="E66" s="82"/>
      <c r="F66" s="131" t="s">
        <v>761</v>
      </c>
      <c r="G66" s="205" t="s">
        <v>761</v>
      </c>
      <c r="H66" s="82"/>
      <c r="I66" s="205" t="s">
        <v>761</v>
      </c>
      <c r="J66" s="226">
        <v>15.2</v>
      </c>
      <c r="K66" s="82"/>
      <c r="L66" s="82"/>
      <c r="M66" s="108"/>
      <c r="N66" s="137">
        <v>24.290278070328078</v>
      </c>
      <c r="O66" s="82"/>
      <c r="P66" s="82"/>
      <c r="Q66" s="82"/>
      <c r="R66" s="140"/>
      <c r="S66" s="137">
        <v>81.464832296373046</v>
      </c>
      <c r="T66" s="137">
        <v>12.556963291139235</v>
      </c>
      <c r="U66" s="137">
        <v>13.749948657819097</v>
      </c>
      <c r="V66" s="85"/>
      <c r="W66" s="85"/>
      <c r="X66" s="85"/>
      <c r="Y66" s="102" t="str">
        <f t="shared" si="14"/>
        <v>ND</v>
      </c>
      <c r="Z66" s="102" t="e">
        <f t="shared" si="15"/>
        <v>#VALUE!</v>
      </c>
      <c r="AA66" s="102">
        <f t="shared" si="16"/>
        <v>15.2</v>
      </c>
      <c r="AB66" s="102" t="str">
        <f t="shared" si="17"/>
        <v>ND</v>
      </c>
      <c r="AC66" s="104" t="e">
        <f t="shared" si="18"/>
        <v>#VALUE!</v>
      </c>
      <c r="AD66" s="102" t="e">
        <f t="shared" si="19"/>
        <v>#VALUE!</v>
      </c>
      <c r="AE66" s="105" t="str">
        <f t="shared" si="20"/>
        <v>ND</v>
      </c>
      <c r="AF66" s="102">
        <f t="shared" si="21"/>
        <v>24.290278070328078</v>
      </c>
      <c r="AG66" s="105">
        <f t="shared" si="22"/>
        <v>12.556963291139235</v>
      </c>
      <c r="AH66" s="105">
        <f t="shared" si="23"/>
        <v>13.749948657819097</v>
      </c>
      <c r="AI66" s="102"/>
      <c r="AJ66" s="106">
        <f t="shared" si="25"/>
        <v>81.464832296373046</v>
      </c>
      <c r="AK66" s="107">
        <f t="shared" si="26"/>
        <v>57.174554226044968</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311</v>
      </c>
      <c r="B67" s="102">
        <v>2019</v>
      </c>
      <c r="C67" s="103">
        <v>8</v>
      </c>
      <c r="D67" s="102">
        <v>5</v>
      </c>
      <c r="E67" s="82"/>
      <c r="F67" s="131" t="s">
        <v>761</v>
      </c>
      <c r="G67" s="205" t="s">
        <v>761</v>
      </c>
      <c r="H67" s="82"/>
      <c r="I67" s="205" t="s">
        <v>761</v>
      </c>
      <c r="J67" s="131" t="s">
        <v>763</v>
      </c>
      <c r="K67" s="82"/>
      <c r="L67" s="82"/>
      <c r="M67" s="82"/>
      <c r="N67" s="131" t="s">
        <v>763</v>
      </c>
      <c r="O67" s="82"/>
      <c r="P67" s="82"/>
      <c r="Q67" s="82"/>
      <c r="R67" s="140"/>
      <c r="S67" s="137" t="s">
        <v>763</v>
      </c>
      <c r="T67" s="131" t="s">
        <v>763</v>
      </c>
      <c r="U67" s="131" t="s">
        <v>763</v>
      </c>
      <c r="V67" s="85"/>
      <c r="W67" s="85"/>
      <c r="X67" s="85"/>
      <c r="Y67" s="102" t="str">
        <f t="shared" si="14"/>
        <v>ND</v>
      </c>
      <c r="Z67" s="102" t="e">
        <f t="shared" si="15"/>
        <v>#VALUE!</v>
      </c>
      <c r="AA67" s="102" t="str">
        <f t="shared" si="16"/>
        <v>NS</v>
      </c>
      <c r="AB67" s="102" t="str">
        <f t="shared" si="17"/>
        <v>ND</v>
      </c>
      <c r="AC67" s="104" t="e">
        <f t="shared" si="18"/>
        <v>#VALUE!</v>
      </c>
      <c r="AD67" s="102" t="e">
        <f t="shared" si="19"/>
        <v>#VALUE!</v>
      </c>
      <c r="AE67" s="105" t="str">
        <f t="shared" si="20"/>
        <v>ND</v>
      </c>
      <c r="AF67" s="102" t="str">
        <f t="shared" si="21"/>
        <v>NS</v>
      </c>
      <c r="AG67" s="105" t="str">
        <f t="shared" si="22"/>
        <v>NS</v>
      </c>
      <c r="AH67" s="105" t="str">
        <f t="shared" si="23"/>
        <v>NS</v>
      </c>
      <c r="AI67" s="102"/>
      <c r="AJ67" s="106" t="str">
        <f t="shared" si="25"/>
        <v>NS</v>
      </c>
      <c r="AK67" s="107" t="e">
        <f t="shared" si="26"/>
        <v>#VALUE!</v>
      </c>
      <c r="AL67" s="82"/>
      <c r="AM67" s="82" t="e">
        <f>AD75</f>
        <v>#DIV/0!</v>
      </c>
      <c r="AN67" s="82">
        <f>AE75</f>
        <v>0.5</v>
      </c>
      <c r="AO67" s="82">
        <f>AF75</f>
        <v>30.231752200571123</v>
      </c>
      <c r="AP67" s="82">
        <f>AI75</f>
        <v>0</v>
      </c>
      <c r="AQ67" s="113">
        <f>AK75</f>
        <v>56.33876254892909</v>
      </c>
      <c r="AR67" s="118"/>
      <c r="AS67" s="115" t="s">
        <v>497</v>
      </c>
      <c r="AT67" s="115" t="s">
        <v>497</v>
      </c>
      <c r="AU67" s="115" t="s">
        <v>497</v>
      </c>
      <c r="AV67" s="115" t="s">
        <v>497</v>
      </c>
      <c r="AW67" s="115" t="s">
        <v>497</v>
      </c>
      <c r="AX67" s="116" t="s">
        <v>498</v>
      </c>
      <c r="AY67" s="102"/>
      <c r="AZ67" s="102"/>
      <c r="BA67" s="82"/>
      <c r="BB67" s="82"/>
    </row>
    <row r="68" spans="1:54" ht="16" x14ac:dyDescent="0.2">
      <c r="A68" s="101" t="s">
        <v>311</v>
      </c>
      <c r="B68" s="102">
        <v>2019</v>
      </c>
      <c r="C68" s="103">
        <v>8</v>
      </c>
      <c r="D68" s="102">
        <v>19</v>
      </c>
      <c r="E68" s="82"/>
      <c r="F68" s="131">
        <v>0.5</v>
      </c>
      <c r="G68" s="205" t="s">
        <v>761</v>
      </c>
      <c r="H68" s="82"/>
      <c r="I68" s="205" t="s">
        <v>761</v>
      </c>
      <c r="J68" s="131" t="s">
        <v>763</v>
      </c>
      <c r="K68" s="82"/>
      <c r="L68" s="82"/>
      <c r="M68" s="108"/>
      <c r="N68" s="131" t="s">
        <v>763</v>
      </c>
      <c r="O68" s="82"/>
      <c r="P68" s="82"/>
      <c r="Q68" s="82"/>
      <c r="R68" s="140"/>
      <c r="S68" s="137" t="s">
        <v>763</v>
      </c>
      <c r="T68" s="131" t="s">
        <v>763</v>
      </c>
      <c r="U68" s="131" t="s">
        <v>763</v>
      </c>
      <c r="V68" s="85"/>
      <c r="W68" s="85"/>
      <c r="X68" s="85"/>
      <c r="Y68" s="102" t="str">
        <f t="shared" si="14"/>
        <v>ND</v>
      </c>
      <c r="Z68" s="102" t="e">
        <f t="shared" si="15"/>
        <v>#VALUE!</v>
      </c>
      <c r="AA68" s="102" t="str">
        <f t="shared" si="16"/>
        <v>NS</v>
      </c>
      <c r="AB68" s="102" t="str">
        <f t="shared" si="17"/>
        <v>ND</v>
      </c>
      <c r="AC68" s="104" t="e">
        <f t="shared" si="18"/>
        <v>#VALUE!</v>
      </c>
      <c r="AD68" s="102" t="e">
        <f t="shared" si="19"/>
        <v>#VALUE!</v>
      </c>
      <c r="AE68" s="105">
        <f t="shared" si="20"/>
        <v>0.5</v>
      </c>
      <c r="AF68" s="102" t="str">
        <f t="shared" si="21"/>
        <v>NS</v>
      </c>
      <c r="AG68" s="105" t="str">
        <f t="shared" si="22"/>
        <v>NS</v>
      </c>
      <c r="AH68" s="105" t="str">
        <f t="shared" si="23"/>
        <v>NS</v>
      </c>
      <c r="AI68" s="102">
        <f t="shared" ref="AI68" si="28">IF(Y68=" ", " ", IF(Y68&gt;0, SUM(AG68:AH68)))</f>
        <v>0</v>
      </c>
      <c r="AJ68" s="106" t="str">
        <f t="shared" si="25"/>
        <v>NS</v>
      </c>
      <c r="AK68" s="107" t="e">
        <f t="shared" si="26"/>
        <v>#VALUE!</v>
      </c>
      <c r="AL68" s="82"/>
      <c r="AM68" s="82"/>
      <c r="AN68" s="82"/>
      <c r="AO68" s="82"/>
      <c r="AP68" s="85"/>
      <c r="AQ68" s="82"/>
      <c r="AR68" s="82"/>
      <c r="AS68" s="349"/>
      <c r="AT68" s="120">
        <f>((LN(AN67)-LN(0.6))/(LN(3)-LN(0.6))*100)</f>
        <v>-11.328275255937829</v>
      </c>
      <c r="AU68" s="115">
        <f>((LN(AO67)-LN(10))/(LN(1)-LN(10))*100)</f>
        <v>-48.046331915883783</v>
      </c>
      <c r="AV68" s="349"/>
      <c r="AW68" s="115">
        <f>((LN(AQ67)-LN(43))/(LN(20)-LN(43))*100)</f>
        <v>-35.296411900268836</v>
      </c>
      <c r="AX68" s="82"/>
      <c r="AY68" s="82"/>
      <c r="AZ68" s="82"/>
      <c r="BA68" s="82"/>
      <c r="BB68" s="82"/>
    </row>
    <row r="69" spans="1:54" ht="16" x14ac:dyDescent="0.2">
      <c r="A69" s="101" t="s">
        <v>311</v>
      </c>
      <c r="B69" s="102">
        <v>2019</v>
      </c>
      <c r="C69" s="103">
        <v>8</v>
      </c>
      <c r="D69" s="102">
        <v>19</v>
      </c>
      <c r="E69" s="82"/>
      <c r="F69" s="131">
        <v>0.5</v>
      </c>
      <c r="G69" s="205" t="s">
        <v>761</v>
      </c>
      <c r="H69" s="82"/>
      <c r="I69" s="205" t="s">
        <v>761</v>
      </c>
      <c r="J69" s="226">
        <v>4.0999999999999996</v>
      </c>
      <c r="K69" s="82"/>
      <c r="L69" s="82"/>
      <c r="M69" s="108"/>
      <c r="N69" s="137">
        <v>49.066808405226389</v>
      </c>
      <c r="O69" s="82"/>
      <c r="P69" s="82"/>
      <c r="Q69" s="82"/>
      <c r="R69" s="140"/>
      <c r="S69" s="137">
        <v>95.017436190915134</v>
      </c>
      <c r="T69" s="137">
        <v>20.569501772151895</v>
      </c>
      <c r="U69" s="137">
        <v>13.837408725764773</v>
      </c>
      <c r="V69" s="85"/>
      <c r="W69" s="85"/>
      <c r="X69" s="85"/>
      <c r="Y69" s="102" t="str">
        <f t="shared" si="14"/>
        <v>ND</v>
      </c>
      <c r="Z69" s="102" t="e">
        <f t="shared" si="15"/>
        <v>#VALUE!</v>
      </c>
      <c r="AA69" s="102">
        <f t="shared" si="16"/>
        <v>4.0999999999999996</v>
      </c>
      <c r="AB69" s="102" t="str">
        <f t="shared" si="17"/>
        <v>ND</v>
      </c>
      <c r="AC69" s="104" t="e">
        <f t="shared" si="18"/>
        <v>#VALUE!</v>
      </c>
      <c r="AD69" s="102" t="e">
        <f t="shared" si="19"/>
        <v>#VALUE!</v>
      </c>
      <c r="AE69" s="105">
        <f t="shared" si="20"/>
        <v>0.5</v>
      </c>
      <c r="AF69" s="102">
        <f t="shared" si="21"/>
        <v>49.066808405226389</v>
      </c>
      <c r="AG69" s="105">
        <f t="shared" si="22"/>
        <v>20.569501772151895</v>
      </c>
      <c r="AH69" s="105">
        <f t="shared" si="23"/>
        <v>13.837408725764773</v>
      </c>
      <c r="AI69" s="102"/>
      <c r="AJ69" s="106">
        <f t="shared" si="25"/>
        <v>95.017436190915134</v>
      </c>
      <c r="AK69" s="107">
        <f t="shared" si="26"/>
        <v>45.950627785688745</v>
      </c>
      <c r="AL69" s="82"/>
      <c r="AM69" s="85"/>
      <c r="AN69" s="85"/>
      <c r="AO69" s="85"/>
      <c r="AP69" s="128" t="s">
        <v>1237</v>
      </c>
      <c r="AQ69" s="85"/>
      <c r="AR69" s="82"/>
      <c r="AS69" s="82">
        <f>IF(AS68&gt;100, 100, IF(AS68&lt;0, 0, AS68))</f>
        <v>0</v>
      </c>
      <c r="AT69" s="82">
        <f t="shared" ref="AT69:AW69" si="29">IF(AT68&gt;100, 100, IF(AT68&lt;0, 0, AT68))</f>
        <v>0</v>
      </c>
      <c r="AU69" s="82">
        <f t="shared" si="29"/>
        <v>0</v>
      </c>
      <c r="AV69" s="82">
        <f t="shared" si="29"/>
        <v>0</v>
      </c>
      <c r="AW69" s="82">
        <f t="shared" si="29"/>
        <v>0</v>
      </c>
      <c r="AX69" s="129">
        <f>AVERAGE(AS69:AW69)</f>
        <v>0</v>
      </c>
      <c r="AY69" s="84"/>
      <c r="AZ69" s="84"/>
      <c r="BA69" s="84" t="str">
        <f>IF(AX69&gt;65, "Acceptable; Ongoing Protection is Required", "Unacceptable; Immediate Restoration is Required")</f>
        <v>Unacceptable; Immediate Restoration is Required</v>
      </c>
      <c r="BB69" s="82"/>
    </row>
    <row r="70" spans="1:54" ht="16" x14ac:dyDescent="0.2">
      <c r="A70" s="101" t="s">
        <v>311</v>
      </c>
      <c r="B70" s="102">
        <v>2019</v>
      </c>
      <c r="C70" s="103">
        <v>8</v>
      </c>
      <c r="D70" s="102">
        <v>19</v>
      </c>
      <c r="E70" s="82"/>
      <c r="F70" s="131">
        <v>0.5</v>
      </c>
      <c r="G70" s="205" t="s">
        <v>761</v>
      </c>
      <c r="H70" s="82"/>
      <c r="I70" s="205" t="s">
        <v>761</v>
      </c>
      <c r="J70" s="131" t="s">
        <v>763</v>
      </c>
      <c r="K70" s="82"/>
      <c r="L70" s="82"/>
      <c r="M70" s="108"/>
      <c r="N70" s="131" t="s">
        <v>763</v>
      </c>
      <c r="O70" s="82"/>
      <c r="P70" s="82"/>
      <c r="Q70" s="82"/>
      <c r="R70" s="140"/>
      <c r="S70" s="137" t="s">
        <v>763</v>
      </c>
      <c r="T70" s="131" t="s">
        <v>763</v>
      </c>
      <c r="U70" s="131" t="s">
        <v>763</v>
      </c>
      <c r="V70" s="85"/>
      <c r="W70" s="85"/>
      <c r="X70" s="85"/>
      <c r="Y70" s="102" t="str">
        <f t="shared" si="14"/>
        <v>ND</v>
      </c>
      <c r="Z70" s="102" t="e">
        <f t="shared" si="15"/>
        <v>#VALUE!</v>
      </c>
      <c r="AA70" s="102" t="str">
        <f t="shared" si="16"/>
        <v>NS</v>
      </c>
      <c r="AB70" s="102" t="str">
        <f t="shared" si="17"/>
        <v>ND</v>
      </c>
      <c r="AC70" s="104" t="e">
        <f t="shared" si="18"/>
        <v>#VALUE!</v>
      </c>
      <c r="AD70" s="102" t="e">
        <f t="shared" si="19"/>
        <v>#VALUE!</v>
      </c>
      <c r="AE70" s="105">
        <f t="shared" si="20"/>
        <v>0.5</v>
      </c>
      <c r="AF70" s="102" t="str">
        <f t="shared" si="21"/>
        <v>NS</v>
      </c>
      <c r="AG70" s="105" t="str">
        <f t="shared" si="22"/>
        <v>NS</v>
      </c>
      <c r="AH70" s="105" t="str">
        <f t="shared" si="23"/>
        <v>NS</v>
      </c>
      <c r="AI70" s="102"/>
      <c r="AJ70" s="106" t="str">
        <f t="shared" si="25"/>
        <v>NS</v>
      </c>
      <c r="AK70" s="107" t="e">
        <f t="shared" si="26"/>
        <v>#VALUE!</v>
      </c>
      <c r="AL70" s="82"/>
      <c r="AM70" s="85"/>
      <c r="AN70" s="85"/>
      <c r="AO70" s="85"/>
      <c r="AP70" s="85"/>
      <c r="AQ70" s="85"/>
      <c r="AR70" s="85"/>
      <c r="AS70" s="85"/>
      <c r="AT70" s="85"/>
      <c r="AU70" s="85"/>
      <c r="AV70" s="85"/>
      <c r="AW70" s="126" t="s">
        <v>1238</v>
      </c>
      <c r="AX70" s="126">
        <f>AVERAGE(AS69:AW69)</f>
        <v>0</v>
      </c>
      <c r="AY70" s="85"/>
      <c r="AZ70" s="85"/>
      <c r="BA70" s="82"/>
      <c r="BB70" s="82"/>
    </row>
    <row r="71" spans="1:54" ht="16" x14ac:dyDescent="0.2">
      <c r="A71" s="101"/>
      <c r="B71" s="102"/>
      <c r="C71" s="103"/>
      <c r="D71" s="102"/>
      <c r="E71" s="82"/>
      <c r="F71" s="131"/>
      <c r="G71" s="131"/>
      <c r="H71" s="82"/>
      <c r="I71" s="205"/>
      <c r="J71" s="226"/>
      <c r="K71" s="82"/>
      <c r="L71" s="82"/>
      <c r="M71" s="108"/>
      <c r="N71" s="137"/>
      <c r="O71" s="82"/>
      <c r="P71" s="82"/>
      <c r="Q71" s="82"/>
      <c r="R71" s="140"/>
      <c r="S71" s="137"/>
      <c r="T71" s="137"/>
      <c r="U71" s="137"/>
      <c r="V71" s="85"/>
      <c r="W71" s="85"/>
      <c r="X71" s="85"/>
      <c r="Y71" s="102" t="str">
        <f t="shared" si="14"/>
        <v xml:space="preserve"> </v>
      </c>
      <c r="Z71" s="102" t="str">
        <f t="shared" si="15"/>
        <v xml:space="preserve"> </v>
      </c>
      <c r="AA71" s="102" t="str">
        <f t="shared" si="16"/>
        <v xml:space="preserve"> </v>
      </c>
      <c r="AB71" s="102" t="str">
        <f t="shared" si="17"/>
        <v xml:space="preserve"> </v>
      </c>
      <c r="AC71" s="104" t="str">
        <f t="shared" si="18"/>
        <v xml:space="preserve"> </v>
      </c>
      <c r="AD71" s="102" t="str">
        <f t="shared" si="19"/>
        <v xml:space="preserve"> </v>
      </c>
      <c r="AE71" s="105" t="str">
        <f t="shared" si="20"/>
        <v xml:space="preserve"> </v>
      </c>
      <c r="AF71" s="102" t="str">
        <f t="shared" si="21"/>
        <v xml:space="preserve"> </v>
      </c>
      <c r="AG71" s="105" t="str">
        <f t="shared" si="22"/>
        <v xml:space="preserve"> </v>
      </c>
      <c r="AH71" s="105" t="str">
        <f t="shared" si="23"/>
        <v xml:space="preserve"> </v>
      </c>
      <c r="AI71" s="102" t="str">
        <f t="shared" ref="AI71" si="30">IF(Y71=" ", " ", IF(Y71&gt;0, SUM(AG71:AH71)))</f>
        <v xml:space="preserve"> </v>
      </c>
      <c r="AJ71" s="106" t="str">
        <f t="shared" si="25"/>
        <v xml:space="preserve"> </v>
      </c>
      <c r="AK71" s="107" t="str">
        <f t="shared" si="26"/>
        <v xml:space="preserve"> </v>
      </c>
      <c r="AL71" s="82"/>
      <c r="AM71" s="82"/>
      <c r="AN71" s="82"/>
      <c r="AO71" s="82"/>
      <c r="AP71" s="82"/>
      <c r="AQ71" s="82"/>
      <c r="AR71" s="82"/>
      <c r="AS71" s="82"/>
      <c r="AT71" s="82"/>
      <c r="AU71" s="82"/>
      <c r="AV71" s="82"/>
      <c r="AW71" s="82"/>
      <c r="AX71" s="82"/>
      <c r="AY71" s="82"/>
      <c r="AZ71" s="82"/>
      <c r="BA71" s="82"/>
      <c r="BB71" s="82"/>
    </row>
    <row r="72" spans="1:54" ht="16" x14ac:dyDescent="0.2">
      <c r="A72" s="101"/>
      <c r="B72" s="102"/>
      <c r="C72" s="103"/>
      <c r="D72" s="102"/>
      <c r="E72" s="82"/>
      <c r="F72" s="131"/>
      <c r="G72" s="131"/>
      <c r="H72" s="82"/>
      <c r="I72" s="205"/>
      <c r="J72" s="226"/>
      <c r="K72" s="82"/>
      <c r="L72" s="82"/>
      <c r="M72" s="82"/>
      <c r="N72" s="131"/>
      <c r="O72" s="82"/>
      <c r="P72" s="82"/>
      <c r="Q72" s="82"/>
      <c r="R72" s="140"/>
      <c r="S72" s="137"/>
      <c r="T72" s="131"/>
      <c r="U72" s="131"/>
      <c r="V72" s="85"/>
      <c r="W72" s="85"/>
      <c r="X72" s="85"/>
      <c r="Y72" s="102" t="str">
        <f t="shared" si="14"/>
        <v xml:space="preserve"> </v>
      </c>
      <c r="Z72" s="102" t="str">
        <f t="shared" si="15"/>
        <v xml:space="preserve"> </v>
      </c>
      <c r="AA72" s="102" t="str">
        <f t="shared" si="16"/>
        <v xml:space="preserve"> </v>
      </c>
      <c r="AB72" s="102" t="str">
        <f t="shared" si="17"/>
        <v xml:space="preserve"> </v>
      </c>
      <c r="AC72" s="104" t="str">
        <f t="shared" si="18"/>
        <v xml:space="preserve"> </v>
      </c>
      <c r="AD72" s="102" t="str">
        <f t="shared" si="19"/>
        <v xml:space="preserve"> </v>
      </c>
      <c r="AE72" s="105" t="str">
        <f t="shared" si="20"/>
        <v xml:space="preserve"> </v>
      </c>
      <c r="AF72" s="102" t="str">
        <f t="shared" si="21"/>
        <v xml:space="preserve"> </v>
      </c>
      <c r="AG72" s="105" t="str">
        <f t="shared" si="22"/>
        <v xml:space="preserve"> </v>
      </c>
      <c r="AH72" s="105" t="str">
        <f t="shared" si="23"/>
        <v xml:space="preserve"> </v>
      </c>
      <c r="AI72" s="102"/>
      <c r="AJ72" s="106" t="str">
        <f t="shared" si="25"/>
        <v xml:space="preserve"> </v>
      </c>
      <c r="AK72" s="107" t="str">
        <f t="shared" si="26"/>
        <v xml:space="preserve"> </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t="e">
        <f>_xlfn.AGGREGATE(1, 6,AD61:AD74)</f>
        <v>#DIV/0!</v>
      </c>
      <c r="AE75" s="84">
        <f>_xlfn.AGGREGATE(1, 6,AE61:AE74)</f>
        <v>0.5</v>
      </c>
      <c r="AF75" s="84">
        <f>_xlfn.AGGREGATE(1, 6,AF61:AF74)</f>
        <v>30.231752200571123</v>
      </c>
      <c r="AG75" s="82"/>
      <c r="AH75" s="82"/>
      <c r="AI75" s="84">
        <f>_xlfn.AGGREGATE(1, 6,AI61:AI74)</f>
        <v>0</v>
      </c>
      <c r="AJ75" s="82"/>
      <c r="AK75" s="84">
        <f>_xlfn.AGGREGATE(1, 6,AK61:AK74)</f>
        <v>56.33876254892909</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0.5</v>
      </c>
      <c r="AF76" s="126">
        <f>AVERAGE(AF62:AF71)</f>
        <v>37.142809413038719</v>
      </c>
      <c r="AG76" s="126"/>
      <c r="AH76" s="126"/>
      <c r="AI76" s="126">
        <f>AVERAGE(AI62:AI71)</f>
        <v>0</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640</v>
      </c>
      <c r="C83" t="s">
        <v>757</v>
      </c>
      <c r="E83" s="147">
        <v>44020</v>
      </c>
      <c r="F83" s="68"/>
      <c r="G83" s="68" t="s">
        <v>958</v>
      </c>
      <c r="H83" s="68">
        <v>2</v>
      </c>
      <c r="I83" s="68" t="s">
        <v>982</v>
      </c>
      <c r="J83" s="77" t="s">
        <v>761</v>
      </c>
      <c r="K83" s="68">
        <v>2</v>
      </c>
      <c r="L83" s="68">
        <v>2</v>
      </c>
      <c r="M83" s="68" t="s">
        <v>761</v>
      </c>
      <c r="N83" s="68" t="s">
        <v>761</v>
      </c>
      <c r="O83" s="131" t="s">
        <v>761</v>
      </c>
      <c r="P83" s="131" t="s">
        <v>761</v>
      </c>
      <c r="Q83" s="68" t="s">
        <v>761</v>
      </c>
      <c r="R83" s="68" t="s">
        <v>761</v>
      </c>
      <c r="S83" s="131" t="s">
        <v>761</v>
      </c>
      <c r="T83" s="68">
        <v>0.55000000000000004</v>
      </c>
      <c r="U83" s="68" t="s">
        <v>761</v>
      </c>
      <c r="V83" s="68">
        <v>0.15</v>
      </c>
      <c r="W83" s="77">
        <v>0.29166666666666669</v>
      </c>
      <c r="X83" s="77" t="s">
        <v>761</v>
      </c>
      <c r="Y83" s="77" t="s">
        <v>761</v>
      </c>
      <c r="Z83" s="68" t="s">
        <v>761</v>
      </c>
      <c r="AA83" s="77" t="s">
        <v>761</v>
      </c>
      <c r="AB83" s="134">
        <v>7.9</v>
      </c>
      <c r="AC83" s="204">
        <v>13.75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AX83" s="79"/>
      <c r="AY83" s="147"/>
      <c r="BA83" s="200"/>
      <c r="BB83" s="68"/>
      <c r="BC83" s="147"/>
      <c r="BD83" s="68"/>
      <c r="BE83" s="68"/>
    </row>
    <row r="84" spans="1:57" x14ac:dyDescent="0.2">
      <c r="A84" s="79" t="s">
        <v>756</v>
      </c>
      <c r="B84" t="s">
        <v>640</v>
      </c>
      <c r="C84" t="s">
        <v>764</v>
      </c>
      <c r="E84" s="147">
        <v>44020</v>
      </c>
      <c r="F84" s="68"/>
      <c r="G84" s="68" t="s">
        <v>958</v>
      </c>
      <c r="H84" s="68">
        <v>2</v>
      </c>
      <c r="I84" s="68" t="s">
        <v>982</v>
      </c>
      <c r="J84" s="77" t="s">
        <v>761</v>
      </c>
      <c r="K84" s="68">
        <v>2</v>
      </c>
      <c r="L84" s="68">
        <v>2</v>
      </c>
      <c r="M84" s="68" t="s">
        <v>761</v>
      </c>
      <c r="N84" s="68" t="s">
        <v>761</v>
      </c>
      <c r="O84" s="131" t="s">
        <v>761</v>
      </c>
      <c r="P84" s="131" t="s">
        <v>761</v>
      </c>
      <c r="Q84" s="68" t="s">
        <v>761</v>
      </c>
      <c r="R84" s="68" t="s">
        <v>761</v>
      </c>
      <c r="S84" s="131" t="s">
        <v>761</v>
      </c>
      <c r="T84" s="68">
        <v>0.55000000000000004</v>
      </c>
      <c r="U84" s="68" t="s">
        <v>761</v>
      </c>
      <c r="V84" s="79" t="s">
        <v>761</v>
      </c>
      <c r="W84" s="79" t="s">
        <v>761</v>
      </c>
      <c r="X84" s="79" t="s">
        <v>761</v>
      </c>
      <c r="Y84" s="79" t="s">
        <v>761</v>
      </c>
      <c r="Z84" s="68" t="s">
        <v>761</v>
      </c>
      <c r="AA84" s="77" t="s">
        <v>761</v>
      </c>
      <c r="AB84" s="134">
        <v>7.9</v>
      </c>
      <c r="AC84" s="204">
        <v>13.75</v>
      </c>
      <c r="AD84" s="171">
        <v>0.73264625860030486</v>
      </c>
      <c r="AE84" s="72">
        <v>9.6338024428094968</v>
      </c>
      <c r="AF84" s="72">
        <v>29.988354037267076</v>
      </c>
      <c r="AG84" s="137">
        <v>39.622156480076569</v>
      </c>
      <c r="AH84" s="75">
        <v>22.018695490104477</v>
      </c>
      <c r="AI84" s="72">
        <v>61.640851970181046</v>
      </c>
      <c r="AJ84" s="72">
        <v>89.305772611502675</v>
      </c>
      <c r="AK84" s="72">
        <v>11.853750713341821</v>
      </c>
      <c r="AL84" s="72">
        <v>7.5339674986572671</v>
      </c>
      <c r="AM84" s="75">
        <v>33.872446203446302</v>
      </c>
      <c r="AN84" s="137">
        <v>73.494602683522871</v>
      </c>
      <c r="AO84" s="137">
        <v>3.875089285714286</v>
      </c>
      <c r="AP84" s="137">
        <v>3.6953427455357133</v>
      </c>
      <c r="AQ84" s="70">
        <v>0.51187161706469309</v>
      </c>
      <c r="AR84" s="177">
        <v>7.5704320312499993</v>
      </c>
      <c r="AS84" s="68"/>
      <c r="AT84" s="68"/>
      <c r="AU84" s="68" t="s">
        <v>763</v>
      </c>
      <c r="AV84" s="68" t="s">
        <v>763</v>
      </c>
      <c r="AW84" s="68"/>
      <c r="AX84" s="79"/>
      <c r="AY84" s="147"/>
      <c r="BA84" s="200"/>
      <c r="BB84" s="68"/>
      <c r="BC84" s="147"/>
      <c r="BD84" s="68"/>
      <c r="BE84" s="68"/>
    </row>
    <row r="85" spans="1:57" x14ac:dyDescent="0.2">
      <c r="A85" s="79" t="s">
        <v>756</v>
      </c>
      <c r="B85" t="s">
        <v>640</v>
      </c>
      <c r="C85" t="s">
        <v>757</v>
      </c>
      <c r="E85" s="194">
        <v>44035</v>
      </c>
      <c r="F85" s="262" t="s">
        <v>793</v>
      </c>
      <c r="G85" s="79" t="s">
        <v>988</v>
      </c>
      <c r="H85" s="68">
        <v>2</v>
      </c>
      <c r="I85" s="214" t="s">
        <v>982</v>
      </c>
      <c r="J85" s="77" t="s">
        <v>761</v>
      </c>
      <c r="K85" s="214">
        <v>2</v>
      </c>
      <c r="L85" s="79">
        <v>1</v>
      </c>
      <c r="M85" s="79" t="s">
        <v>761</v>
      </c>
      <c r="N85" s="79" t="s">
        <v>761</v>
      </c>
      <c r="O85" s="131" t="s">
        <v>761</v>
      </c>
      <c r="P85" s="131" t="s">
        <v>761</v>
      </c>
      <c r="Q85" s="68" t="s">
        <v>761</v>
      </c>
      <c r="R85" s="68" t="s">
        <v>761</v>
      </c>
      <c r="S85" s="131" t="s">
        <v>761</v>
      </c>
      <c r="T85" s="68" t="s">
        <v>761</v>
      </c>
      <c r="U85" s="68" t="s">
        <v>761</v>
      </c>
      <c r="V85" s="68">
        <v>0.15</v>
      </c>
      <c r="W85" s="77">
        <v>0.2986111111111111</v>
      </c>
      <c r="X85" s="68">
        <v>21</v>
      </c>
      <c r="Y85" s="68" t="s">
        <v>761</v>
      </c>
      <c r="Z85" s="130" t="s">
        <v>761</v>
      </c>
      <c r="AA85" s="68" t="s">
        <v>761</v>
      </c>
      <c r="AB85" s="131">
        <v>9.1999999999999993</v>
      </c>
      <c r="AC85" s="79">
        <v>15.72</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AX85" s="79"/>
      <c r="AY85" s="147"/>
      <c r="BA85" s="68"/>
      <c r="BB85" s="68"/>
      <c r="BC85" s="147"/>
      <c r="BD85" s="68"/>
      <c r="BE85" s="68"/>
    </row>
    <row r="86" spans="1:57" x14ac:dyDescent="0.2">
      <c r="A86" s="79" t="s">
        <v>756</v>
      </c>
      <c r="B86" t="s">
        <v>640</v>
      </c>
      <c r="C86" t="s">
        <v>764</v>
      </c>
      <c r="E86" s="194">
        <v>44035</v>
      </c>
      <c r="F86" s="262" t="s">
        <v>793</v>
      </c>
      <c r="G86" s="79" t="s">
        <v>988</v>
      </c>
      <c r="H86" s="68">
        <v>2</v>
      </c>
      <c r="I86" s="214" t="s">
        <v>982</v>
      </c>
      <c r="J86" s="77" t="s">
        <v>761</v>
      </c>
      <c r="K86" s="214">
        <v>2</v>
      </c>
      <c r="L86" s="79">
        <v>1</v>
      </c>
      <c r="M86" s="79" t="s">
        <v>761</v>
      </c>
      <c r="N86" s="79" t="s">
        <v>761</v>
      </c>
      <c r="O86" s="131" t="s">
        <v>761</v>
      </c>
      <c r="P86" s="131" t="s">
        <v>761</v>
      </c>
      <c r="Q86" s="68" t="s">
        <v>761</v>
      </c>
      <c r="R86" s="68" t="s">
        <v>761</v>
      </c>
      <c r="S86" s="131" t="s">
        <v>761</v>
      </c>
      <c r="T86" s="68" t="s">
        <v>761</v>
      </c>
      <c r="U86" s="68" t="s">
        <v>761</v>
      </c>
      <c r="V86" s="68" t="s">
        <v>761</v>
      </c>
      <c r="W86" s="68" t="s">
        <v>761</v>
      </c>
      <c r="X86" s="68" t="s">
        <v>761</v>
      </c>
      <c r="Y86" s="68" t="s">
        <v>761</v>
      </c>
      <c r="Z86" s="130" t="s">
        <v>761</v>
      </c>
      <c r="AA86" s="68" t="s">
        <v>761</v>
      </c>
      <c r="AB86" s="134">
        <v>9.1999999999999993</v>
      </c>
      <c r="AC86" s="204">
        <v>15.72</v>
      </c>
      <c r="AD86" s="171">
        <v>0.21992361553150858</v>
      </c>
      <c r="AE86" s="72">
        <v>2.2044515639490769</v>
      </c>
      <c r="AF86" s="72">
        <v>22.768817204301069</v>
      </c>
      <c r="AG86" s="137">
        <v>24.973268768250147</v>
      </c>
      <c r="AH86" s="75">
        <v>20.63890198560998</v>
      </c>
      <c r="AI86" s="72">
        <v>45.612170753860127</v>
      </c>
      <c r="AJ86" s="72">
        <v>287.73698724579288</v>
      </c>
      <c r="AK86" s="72">
        <v>39.908802869143173</v>
      </c>
      <c r="AL86" s="72">
        <v>7.2098626508355217</v>
      </c>
      <c r="AM86" s="75">
        <v>60.54770485475315</v>
      </c>
      <c r="AN86" s="137">
        <v>85.5209736230033</v>
      </c>
      <c r="AO86" s="137">
        <v>12.879999999999997</v>
      </c>
      <c r="AP86" s="137">
        <v>7.4540999999999968</v>
      </c>
      <c r="AQ86" s="70">
        <v>0.63341873994914955</v>
      </c>
      <c r="AR86" s="177">
        <v>20.334099999999992</v>
      </c>
      <c r="AS86" s="68"/>
      <c r="AT86" s="68"/>
      <c r="AU86" s="68" t="s">
        <v>763</v>
      </c>
      <c r="AV86" s="68" t="s">
        <v>763</v>
      </c>
      <c r="AW86" s="68"/>
      <c r="AX86" s="79"/>
      <c r="AY86" s="147"/>
      <c r="BA86" s="68"/>
      <c r="BB86" s="68"/>
      <c r="BC86" s="147"/>
      <c r="BD86" s="68"/>
      <c r="BE86" s="68"/>
    </row>
    <row r="87" spans="1:57" x14ac:dyDescent="0.2">
      <c r="A87" s="79" t="s">
        <v>756</v>
      </c>
      <c r="B87" t="s">
        <v>640</v>
      </c>
      <c r="C87" t="s">
        <v>757</v>
      </c>
      <c r="E87" s="147">
        <v>44049</v>
      </c>
      <c r="F87" s="68" t="s">
        <v>290</v>
      </c>
      <c r="G87" s="68" t="s">
        <v>972</v>
      </c>
      <c r="H87" s="68">
        <v>0</v>
      </c>
      <c r="I87" s="68" t="s">
        <v>982</v>
      </c>
      <c r="J87" s="77" t="s">
        <v>761</v>
      </c>
      <c r="K87" s="215">
        <v>2</v>
      </c>
      <c r="L87" s="68">
        <v>1</v>
      </c>
      <c r="M87" s="68" t="s">
        <v>757</v>
      </c>
      <c r="N87" s="68" t="s">
        <v>761</v>
      </c>
      <c r="O87" s="131" t="s">
        <v>761</v>
      </c>
      <c r="P87" s="131" t="s">
        <v>761</v>
      </c>
      <c r="Q87" s="68">
        <v>0.35</v>
      </c>
      <c r="R87" s="68">
        <v>0.35</v>
      </c>
      <c r="S87" s="131">
        <v>0.35</v>
      </c>
      <c r="T87" s="68">
        <v>0.35</v>
      </c>
      <c r="U87" s="72">
        <v>1</v>
      </c>
      <c r="V87" s="68">
        <v>0.15</v>
      </c>
      <c r="W87" s="77">
        <v>0.29305555555555557</v>
      </c>
      <c r="X87" s="68" t="s">
        <v>761</v>
      </c>
      <c r="Y87" s="68" t="s">
        <v>761</v>
      </c>
      <c r="Z87" s="68" t="s">
        <v>761</v>
      </c>
      <c r="AA87" s="68" t="s">
        <v>761</v>
      </c>
      <c r="AB87" s="131">
        <v>7.2</v>
      </c>
      <c r="AC87" s="79">
        <v>12.6</v>
      </c>
      <c r="AD87" s="176">
        <v>0.5178968905276885</v>
      </c>
      <c r="AE87" s="75">
        <v>10.102187343463017</v>
      </c>
      <c r="AF87" s="75">
        <v>31.707317073170735</v>
      </c>
      <c r="AG87" s="137">
        <v>41.80950441663375</v>
      </c>
      <c r="AH87" s="75">
        <v>37.122035346479613</v>
      </c>
      <c r="AI87" s="75">
        <v>78.931539763113364</v>
      </c>
      <c r="AJ87" s="75">
        <v>253.09138727998322</v>
      </c>
      <c r="AK87" s="75">
        <v>36.936935604864182</v>
      </c>
      <c r="AL87" s="177">
        <v>6.8519865856618036</v>
      </c>
      <c r="AM87" s="75">
        <v>74.058970951343795</v>
      </c>
      <c r="AN87" s="137">
        <v>115.86847536797754</v>
      </c>
      <c r="AO87" s="207">
        <v>14.854666666666668</v>
      </c>
      <c r="AP87" s="207">
        <v>6.4497333333333406</v>
      </c>
      <c r="AQ87" s="201">
        <v>0.69725815637458288</v>
      </c>
      <c r="AR87" s="177">
        <v>21.304400000000008</v>
      </c>
      <c r="AS87" s="68"/>
      <c r="AT87" s="68"/>
      <c r="AU87" s="68" t="s">
        <v>763</v>
      </c>
      <c r="AV87" s="68" t="s">
        <v>763</v>
      </c>
      <c r="AW87" s="68"/>
      <c r="BA87" s="68"/>
      <c r="BB87" s="68"/>
      <c r="BC87" s="68"/>
      <c r="BD87" s="68"/>
      <c r="BE87" s="68"/>
    </row>
    <row r="88" spans="1:57" x14ac:dyDescent="0.2">
      <c r="A88" s="79" t="s">
        <v>756</v>
      </c>
      <c r="B88" t="s">
        <v>640</v>
      </c>
      <c r="C88" t="s">
        <v>757</v>
      </c>
      <c r="E88" s="147">
        <v>44064</v>
      </c>
      <c r="F88" s="68" t="s">
        <v>761</v>
      </c>
      <c r="G88" s="68" t="s">
        <v>988</v>
      </c>
      <c r="H88" s="68">
        <v>1</v>
      </c>
      <c r="I88" s="68" t="s">
        <v>982</v>
      </c>
      <c r="J88" s="77" t="s">
        <v>761</v>
      </c>
      <c r="K88" s="68">
        <v>2</v>
      </c>
      <c r="L88" s="68">
        <v>1</v>
      </c>
      <c r="M88" s="68" t="s">
        <v>773</v>
      </c>
      <c r="N88" s="68" t="s">
        <v>761</v>
      </c>
      <c r="O88" s="131" t="s">
        <v>761</v>
      </c>
      <c r="P88" s="131" t="s">
        <v>761</v>
      </c>
      <c r="Q88" s="68">
        <v>0.5</v>
      </c>
      <c r="R88" s="68">
        <v>0.5</v>
      </c>
      <c r="S88" s="131">
        <v>0.5</v>
      </c>
      <c r="T88" s="68">
        <v>0.5</v>
      </c>
      <c r="U88" s="72">
        <v>1</v>
      </c>
      <c r="V88" s="68">
        <v>0.15</v>
      </c>
      <c r="W88" s="77">
        <v>0.28055555555555556</v>
      </c>
      <c r="X88" s="68" t="s">
        <v>761</v>
      </c>
      <c r="Y88" s="68" t="s">
        <v>761</v>
      </c>
      <c r="Z88" s="68" t="s">
        <v>761</v>
      </c>
      <c r="AA88" s="68" t="s">
        <v>761</v>
      </c>
      <c r="AB88" s="131">
        <v>10.4</v>
      </c>
      <c r="AC88" s="79">
        <v>17.8</v>
      </c>
      <c r="AD88" s="176">
        <v>0.17499999999999996</v>
      </c>
      <c r="AE88" s="75">
        <v>0.61576951012831826</v>
      </c>
      <c r="AF88" s="75">
        <v>37.853658536585364</v>
      </c>
      <c r="AG88" s="137">
        <v>38.469428046713681</v>
      </c>
      <c r="AH88" s="75">
        <v>24.726071107262641</v>
      </c>
      <c r="AI88" s="75">
        <v>63.195499153976321</v>
      </c>
      <c r="AJ88" s="75">
        <v>186.40975262709443</v>
      </c>
      <c r="AK88" s="75">
        <v>24.624623736576126</v>
      </c>
      <c r="AL88" s="177">
        <v>7.5700548613951471</v>
      </c>
      <c r="AM88" s="75">
        <v>49.350694843838767</v>
      </c>
      <c r="AN88" s="137">
        <v>87.820122890552454</v>
      </c>
      <c r="AO88" s="207">
        <v>21.909333333333329</v>
      </c>
      <c r="AP88" s="207">
        <v>2.5000000000000001E-2</v>
      </c>
      <c r="AQ88" s="201">
        <v>0.99886023433582061</v>
      </c>
      <c r="AR88" s="177">
        <v>21.934333333333328</v>
      </c>
      <c r="AS88" s="68"/>
      <c r="AT88" s="68"/>
      <c r="AU88" s="68" t="s">
        <v>763</v>
      </c>
      <c r="AV88" s="68" t="s">
        <v>763</v>
      </c>
      <c r="AW88" s="68"/>
    </row>
    <row r="91" spans="1:57" x14ac:dyDescent="0.2">
      <c r="A91" s="236" t="s">
        <v>1245</v>
      </c>
    </row>
    <row r="92" spans="1:57" ht="16" x14ac:dyDescent="0.2">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450" t="s">
        <v>1203</v>
      </c>
      <c r="AE92" s="84"/>
      <c r="AF92" s="84"/>
      <c r="AG92" s="82"/>
      <c r="AH92" s="82"/>
      <c r="AI92" s="84"/>
      <c r="AJ92" s="82"/>
      <c r="AK92" s="84"/>
      <c r="AL92" s="82"/>
      <c r="AM92" s="82"/>
      <c r="AN92" s="82"/>
      <c r="AO92" s="82"/>
      <c r="AP92" s="82"/>
      <c r="AQ92" s="82"/>
      <c r="AR92" s="82"/>
      <c r="AS92" s="82"/>
      <c r="AT92" s="82"/>
      <c r="AU92" s="82"/>
      <c r="AV92" s="82"/>
      <c r="AW92" s="82"/>
      <c r="AX92" s="82"/>
      <c r="AY92" s="82"/>
      <c r="AZ92" s="82"/>
      <c r="BA92" s="82"/>
      <c r="BB92" s="82"/>
    </row>
    <row r="93" spans="1:57" x14ac:dyDescent="0.2">
      <c r="A93" s="86"/>
      <c r="B93" s="86"/>
      <c r="C93" s="87"/>
      <c r="D93" s="87"/>
      <c r="E93" s="87"/>
      <c r="F93" s="86"/>
      <c r="G93" s="86"/>
      <c r="H93" s="88" t="s">
        <v>702</v>
      </c>
      <c r="I93" s="89"/>
      <c r="J93" s="89"/>
      <c r="K93" s="82"/>
      <c r="L93" s="86"/>
      <c r="M93" s="86"/>
      <c r="N93" s="86"/>
      <c r="O93" s="86"/>
      <c r="P93" s="86"/>
      <c r="Q93" s="86"/>
      <c r="R93" s="86"/>
      <c r="S93" s="86"/>
      <c r="T93" s="86"/>
      <c r="U93" s="86"/>
      <c r="V93" s="89" t="s">
        <v>977</v>
      </c>
      <c r="W93" s="82"/>
      <c r="X93" s="82"/>
      <c r="Y93" s="82"/>
      <c r="Z93" s="82"/>
      <c r="AA93" s="82"/>
      <c r="AB93" s="82"/>
      <c r="AC93" s="450" t="s">
        <v>1204</v>
      </c>
      <c r="AD93" s="450"/>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row>
    <row r="94" spans="1:57" ht="16" thickBot="1" x14ac:dyDescent="0.25">
      <c r="A94" s="90"/>
      <c r="B94" s="90"/>
      <c r="C94" s="91"/>
      <c r="D94" s="91"/>
      <c r="E94" s="91"/>
      <c r="F94" s="89" t="s">
        <v>976</v>
      </c>
      <c r="G94" s="89" t="s">
        <v>702</v>
      </c>
      <c r="H94" s="89" t="s">
        <v>1205</v>
      </c>
      <c r="I94" s="89" t="s">
        <v>702</v>
      </c>
      <c r="J94" s="82"/>
      <c r="K94" s="82"/>
      <c r="L94" s="89"/>
      <c r="M94" s="89"/>
      <c r="N94" s="90"/>
      <c r="O94" s="89"/>
      <c r="P94" s="89" t="s">
        <v>1206</v>
      </c>
      <c r="Q94" s="89"/>
      <c r="R94" s="89"/>
      <c r="S94" s="89"/>
      <c r="T94" s="89"/>
      <c r="U94" s="89"/>
      <c r="V94" s="89" t="s">
        <v>726</v>
      </c>
      <c r="W94" s="82"/>
      <c r="X94" s="82"/>
      <c r="Y94" s="82"/>
      <c r="Z94" s="92">
        <v>273.14999999999998</v>
      </c>
      <c r="AA94" s="82"/>
      <c r="AB94" s="82"/>
      <c r="AC94" s="450"/>
      <c r="AD94" s="450"/>
      <c r="AE94" s="82"/>
      <c r="AF94" s="82"/>
      <c r="AG94" s="82"/>
      <c r="AH94" s="82"/>
      <c r="AI94" s="82"/>
      <c r="AJ94" s="82"/>
      <c r="AK94" s="82" t="s">
        <v>1207</v>
      </c>
      <c r="AL94" s="82"/>
      <c r="AM94" s="82"/>
      <c r="AN94" s="82"/>
      <c r="AO94" s="82"/>
      <c r="AP94" s="82"/>
      <c r="AQ94" s="82"/>
      <c r="AR94" s="82"/>
      <c r="AS94" s="82"/>
      <c r="AT94" s="82"/>
      <c r="AU94" s="82"/>
      <c r="AV94" s="82"/>
      <c r="AW94" s="82"/>
      <c r="AX94" s="82"/>
      <c r="AY94" s="82"/>
      <c r="AZ94" s="82"/>
      <c r="BA94" s="82"/>
      <c r="BB94" s="82"/>
    </row>
    <row r="95" spans="1:57" ht="36" thickTop="1" thickBot="1" x14ac:dyDescent="0.25">
      <c r="A95" s="93" t="s">
        <v>1208</v>
      </c>
      <c r="B95" s="94" t="s">
        <v>1209</v>
      </c>
      <c r="C95" s="94" t="s">
        <v>1210</v>
      </c>
      <c r="D95" s="94" t="s">
        <v>1211</v>
      </c>
      <c r="E95" s="94"/>
      <c r="F95" s="93" t="s">
        <v>706</v>
      </c>
      <c r="G95" s="93" t="s">
        <v>1205</v>
      </c>
      <c r="H95" s="93" t="s">
        <v>1212</v>
      </c>
      <c r="I95" s="93" t="s">
        <v>1213</v>
      </c>
      <c r="J95" s="93" t="s">
        <v>541</v>
      </c>
      <c r="K95" s="93" t="s">
        <v>1214</v>
      </c>
      <c r="L95" s="93" t="s">
        <v>1215</v>
      </c>
      <c r="M95" s="89" t="s">
        <v>1216</v>
      </c>
      <c r="N95" s="93" t="s">
        <v>1217</v>
      </c>
      <c r="O95" s="93" t="s">
        <v>1218</v>
      </c>
      <c r="P95" s="93" t="s">
        <v>1219</v>
      </c>
      <c r="Q95" s="93" t="s">
        <v>1220</v>
      </c>
      <c r="R95" s="93" t="s">
        <v>1221</v>
      </c>
      <c r="S95" s="93" t="s">
        <v>1222</v>
      </c>
      <c r="T95" s="93" t="s">
        <v>1223</v>
      </c>
      <c r="U95" s="93" t="s">
        <v>1224</v>
      </c>
      <c r="V95" s="93" t="s">
        <v>474</v>
      </c>
      <c r="W95" s="95"/>
      <c r="X95" s="82"/>
      <c r="Y95" s="96" t="s">
        <v>540</v>
      </c>
      <c r="Z95" s="97" t="s">
        <v>1225</v>
      </c>
      <c r="AA95" s="98" t="s">
        <v>1226</v>
      </c>
      <c r="AB95" s="98" t="s">
        <v>1205</v>
      </c>
      <c r="AC95" s="450"/>
      <c r="AD95" s="450"/>
      <c r="AE95" s="99" t="s">
        <v>1227</v>
      </c>
      <c r="AF95" s="100" t="s">
        <v>485</v>
      </c>
      <c r="AG95" s="98" t="s">
        <v>1228</v>
      </c>
      <c r="AH95" s="98" t="s">
        <v>724</v>
      </c>
      <c r="AI95" s="100" t="s">
        <v>1229</v>
      </c>
      <c r="AJ95" s="98" t="s">
        <v>722</v>
      </c>
      <c r="AK95" s="100" t="s">
        <v>489</v>
      </c>
      <c r="AL95" s="82"/>
      <c r="AM95" s="82"/>
      <c r="AN95" s="82"/>
      <c r="AO95" s="82"/>
      <c r="AP95" s="82"/>
      <c r="AQ95" s="82"/>
      <c r="AR95" s="82"/>
      <c r="AS95" s="82"/>
      <c r="AT95" s="82"/>
      <c r="AU95" s="82"/>
      <c r="AV95" s="82"/>
      <c r="AW95" s="82"/>
      <c r="AX95" s="82"/>
      <c r="AY95" s="109"/>
      <c r="AZ95" s="109"/>
      <c r="BA95" s="82"/>
      <c r="BB95" s="82"/>
    </row>
    <row r="96" spans="1:57" ht="16" x14ac:dyDescent="0.2">
      <c r="A96" s="101" t="s">
        <v>640</v>
      </c>
      <c r="B96" s="102">
        <v>2020</v>
      </c>
      <c r="C96" s="103">
        <v>7</v>
      </c>
      <c r="D96" s="102">
        <v>8</v>
      </c>
      <c r="E96" s="82"/>
      <c r="F96" s="131" t="s">
        <v>761</v>
      </c>
      <c r="G96" s="131" t="s">
        <v>761</v>
      </c>
      <c r="H96" s="82"/>
      <c r="I96" s="131" t="s">
        <v>761</v>
      </c>
      <c r="J96" s="134">
        <v>7.9</v>
      </c>
      <c r="K96" s="82"/>
      <c r="L96" s="82"/>
      <c r="M96" s="108"/>
      <c r="N96" s="137" t="s">
        <v>763</v>
      </c>
      <c r="O96" s="82"/>
      <c r="P96" s="82"/>
      <c r="Q96" s="82"/>
      <c r="R96" s="140"/>
      <c r="S96" s="137" t="s">
        <v>763</v>
      </c>
      <c r="T96" s="137" t="s">
        <v>763</v>
      </c>
      <c r="U96" s="137" t="s">
        <v>763</v>
      </c>
      <c r="V96" s="85"/>
      <c r="W96" s="85"/>
      <c r="X96" s="85"/>
      <c r="Y96" s="102" t="str">
        <f>IF(C96&lt;6," ",IF(C96&lt;=9,I96, IF(C96&gt;=10," ")))</f>
        <v>ND</v>
      </c>
      <c r="Z96" s="102" t="e">
        <f>IF(Y96=" ", " ", IF(Y96&gt;0, Y96+273.15))</f>
        <v>#VALUE!</v>
      </c>
      <c r="AA96" s="102">
        <f>IF(C96&lt;6," ",IF(C96&lt;=9,J96, IF(C96&gt;=10," ")))</f>
        <v>7.9</v>
      </c>
      <c r="AB96" s="102" t="str">
        <f>IF(C96&lt;6," ",IF(C96&lt;=9,G96, IF(C96&gt;=10," ")))</f>
        <v>ND</v>
      </c>
      <c r="AC96" s="104" t="e">
        <f>IF(Y96=" "," ",IF(Y96&gt;0,EXP(-173.4292+249.6339*100/Z96+143.3483*LN(+Z96/100)-21.8492*Z96/100+AA96*(-0.033096+0.014259*Z96/100-0.0017*(Z96/100)^2))*1.4276))</f>
        <v>#VALUE!</v>
      </c>
      <c r="AD96" s="102" t="e">
        <f>IF(Y96=" "," ",IF(Y96&gt;0,AB96/AC96))</f>
        <v>#VALUE!</v>
      </c>
      <c r="AE96" s="105" t="str">
        <f>IF(C96&lt;6," ",IF(C96&lt;=9,F96, IF(C96&gt;=10," ")))</f>
        <v>ND</v>
      </c>
      <c r="AF96" s="102" t="str">
        <f>IF(Y96=" "," ",N96)</f>
        <v>NS</v>
      </c>
      <c r="AG96" s="105" t="str">
        <f>IF(C96&lt;6," ",IF(C96&lt;=9,T96, IF(C96&gt;=10," ")))</f>
        <v>NS</v>
      </c>
      <c r="AH96" s="105" t="str">
        <f>IF(C96&lt;6," ",IF(C96&lt;=9,U96, IF(C96&gt;=10," ")))</f>
        <v>NS</v>
      </c>
      <c r="AI96" s="102"/>
      <c r="AJ96" s="106" t="str">
        <f>IF(C96&lt;6," ",IF(C96&lt;=9,S96, IF(C96&gt;=10," ")))</f>
        <v>NS</v>
      </c>
      <c r="AK96" s="107" t="e">
        <f>IF(Y96=" ", " ", IF(Y96&gt;0, AJ96-AF96))</f>
        <v>#VALUE!</v>
      </c>
      <c r="AL96" s="85"/>
      <c r="AM96" s="85"/>
      <c r="AN96" s="85"/>
      <c r="AO96" s="85"/>
      <c r="AP96" s="85"/>
      <c r="AQ96" s="85"/>
      <c r="AR96" s="85"/>
      <c r="AS96" s="85"/>
      <c r="AT96" s="85"/>
      <c r="AU96" s="85"/>
      <c r="AV96" s="85"/>
      <c r="AW96" s="85"/>
      <c r="AX96" s="85"/>
      <c r="AY96" s="85"/>
      <c r="AZ96" s="85"/>
      <c r="BA96" s="82"/>
      <c r="BB96" s="82"/>
    </row>
    <row r="97" spans="1:54" ht="16" x14ac:dyDescent="0.2">
      <c r="A97" s="101" t="s">
        <v>640</v>
      </c>
      <c r="B97" s="102">
        <v>2020</v>
      </c>
      <c r="C97" s="103">
        <v>7</v>
      </c>
      <c r="D97" s="102">
        <v>8</v>
      </c>
      <c r="E97" s="82"/>
      <c r="F97" s="131" t="s">
        <v>761</v>
      </c>
      <c r="G97" s="131" t="s">
        <v>761</v>
      </c>
      <c r="H97" s="82"/>
      <c r="I97" s="131" t="s">
        <v>761</v>
      </c>
      <c r="J97" s="134">
        <v>7.9</v>
      </c>
      <c r="K97" s="82"/>
      <c r="L97" s="82"/>
      <c r="M97" s="108"/>
      <c r="N97" s="137">
        <v>39.622156480076569</v>
      </c>
      <c r="O97" s="82"/>
      <c r="P97" s="82"/>
      <c r="Q97" s="82"/>
      <c r="R97" s="140"/>
      <c r="S97" s="137">
        <v>73.494602683522871</v>
      </c>
      <c r="T97" s="137">
        <v>3.875089285714286</v>
      </c>
      <c r="U97" s="137">
        <v>3.6953427455357133</v>
      </c>
      <c r="V97" s="85"/>
      <c r="W97" s="85"/>
      <c r="X97" s="85"/>
      <c r="Y97" s="102" t="str">
        <f t="shared" ref="Y97:Y107" si="31">IF(C97&lt;6," ",IF(C97&lt;=9,I97, IF(C97&gt;=10," ")))</f>
        <v>ND</v>
      </c>
      <c r="Z97" s="102" t="e">
        <f t="shared" ref="Z97:Z107" si="32">IF(Y97=" ", " ", IF(Y97&gt;0, Y97+273.15))</f>
        <v>#VALUE!</v>
      </c>
      <c r="AA97" s="102">
        <f t="shared" ref="AA97:AA107" si="33">IF(C97&lt;6," ",IF(C97&lt;=9,J97, IF(C97&gt;=10," ")))</f>
        <v>7.9</v>
      </c>
      <c r="AB97" s="102" t="str">
        <f t="shared" ref="AB97:AB107" si="34">IF(C97&lt;6," ",IF(C97&lt;=9,G97, IF(C97&gt;=10," ")))</f>
        <v>ND</v>
      </c>
      <c r="AC97" s="104" t="e">
        <f t="shared" ref="AC97:AC107" si="35">IF(Y97=" "," ",IF(Y97&gt;0,EXP(-173.4292+249.6339*100/Z97+143.3483*LN(+Z97/100)-21.8492*Z97/100+AA97*(-0.033096+0.014259*Z97/100-0.0017*(Z97/100)^2))*1.4276))</f>
        <v>#VALUE!</v>
      </c>
      <c r="AD97" s="102" t="e">
        <f t="shared" ref="AD97:AD107" si="36">IF(Y97=" "," ",IF(Y97&gt;0,AB97/AC97))</f>
        <v>#VALUE!</v>
      </c>
      <c r="AE97" s="105" t="str">
        <f t="shared" ref="AE97:AE107" si="37">IF(C97&lt;6," ",IF(C97&lt;=9,F97, IF(C97&gt;=10," ")))</f>
        <v>ND</v>
      </c>
      <c r="AF97" s="102">
        <f t="shared" ref="AF97:AF107" si="38">IF(Y97=" "," ",N97)</f>
        <v>39.622156480076569</v>
      </c>
      <c r="AG97" s="105">
        <f t="shared" ref="AG97:AG107" si="39">IF(C97&lt;6," ",IF(C97&lt;=9,T97, IF(C97&gt;=10," ")))</f>
        <v>3.875089285714286</v>
      </c>
      <c r="AH97" s="105">
        <f t="shared" ref="AH97:AH107" si="40">IF(C97&lt;6," ",IF(C97&lt;=9,U97, IF(C97&gt;=10," ")))</f>
        <v>3.6953427455357133</v>
      </c>
      <c r="AI97" s="102">
        <f t="shared" ref="AI97" si="41">IF(Y97=" ", " ", IF(Y97&gt;0, SUM(AG97:AH97)))</f>
        <v>7.5704320312499993</v>
      </c>
      <c r="AJ97" s="106">
        <f t="shared" ref="AJ97:AJ107" si="42">IF(C97&lt;6," ",IF(C97&lt;=9,S97, IF(C97&gt;=10," ")))</f>
        <v>73.494602683522871</v>
      </c>
      <c r="AK97" s="107">
        <f t="shared" ref="AK97:AK107" si="43">IF(Y97=" ", " ", IF(Y97&gt;0, AJ97-AF97))</f>
        <v>33.872446203446302</v>
      </c>
      <c r="AL97" s="85"/>
      <c r="AM97" s="85"/>
      <c r="AN97" s="85"/>
      <c r="AO97" s="85"/>
      <c r="AP97" s="85"/>
      <c r="AQ97" s="85"/>
      <c r="AR97" s="85"/>
      <c r="AS97" s="85"/>
      <c r="AT97" s="85"/>
      <c r="AU97" s="85"/>
      <c r="AV97" s="85"/>
      <c r="AW97" s="85"/>
      <c r="AX97" s="85"/>
      <c r="AY97" s="85"/>
      <c r="AZ97" s="85"/>
      <c r="BA97" s="82"/>
      <c r="BB97" s="82"/>
    </row>
    <row r="98" spans="1:54" ht="16" x14ac:dyDescent="0.2">
      <c r="A98" s="101" t="s">
        <v>640</v>
      </c>
      <c r="B98" s="102">
        <v>2020</v>
      </c>
      <c r="C98" s="103">
        <v>7</v>
      </c>
      <c r="D98" s="102">
        <v>23</v>
      </c>
      <c r="E98" s="82"/>
      <c r="F98" s="131" t="s">
        <v>761</v>
      </c>
      <c r="G98" s="131" t="s">
        <v>761</v>
      </c>
      <c r="H98" s="82"/>
      <c r="I98" s="131" t="s">
        <v>761</v>
      </c>
      <c r="J98" s="131">
        <v>9.1999999999999993</v>
      </c>
      <c r="K98" s="82"/>
      <c r="L98" s="82"/>
      <c r="M98" s="108"/>
      <c r="N98" s="137" t="s">
        <v>763</v>
      </c>
      <c r="O98" s="82"/>
      <c r="P98" s="82"/>
      <c r="Q98" s="82"/>
      <c r="R98" s="140"/>
      <c r="S98" s="137" t="s">
        <v>763</v>
      </c>
      <c r="T98" s="137" t="s">
        <v>763</v>
      </c>
      <c r="U98" s="137" t="s">
        <v>763</v>
      </c>
      <c r="V98" s="85"/>
      <c r="W98" s="85"/>
      <c r="X98" s="85"/>
      <c r="Y98" s="102" t="str">
        <f t="shared" si="31"/>
        <v>ND</v>
      </c>
      <c r="Z98" s="102" t="e">
        <f t="shared" si="32"/>
        <v>#VALUE!</v>
      </c>
      <c r="AA98" s="102">
        <f t="shared" si="33"/>
        <v>9.1999999999999993</v>
      </c>
      <c r="AB98" s="102" t="str">
        <f t="shared" si="34"/>
        <v>ND</v>
      </c>
      <c r="AC98" s="104" t="e">
        <f t="shared" si="35"/>
        <v>#VALUE!</v>
      </c>
      <c r="AD98" s="102" t="e">
        <f t="shared" si="36"/>
        <v>#VALUE!</v>
      </c>
      <c r="AE98" s="105" t="str">
        <f t="shared" si="37"/>
        <v>ND</v>
      </c>
      <c r="AF98" s="102" t="str">
        <f t="shared" si="38"/>
        <v>NS</v>
      </c>
      <c r="AG98" s="105" t="str">
        <f t="shared" si="39"/>
        <v>NS</v>
      </c>
      <c r="AH98" s="105" t="str">
        <f t="shared" si="40"/>
        <v>NS</v>
      </c>
      <c r="AI98" s="102"/>
      <c r="AJ98" s="106" t="str">
        <f t="shared" si="42"/>
        <v>NS</v>
      </c>
      <c r="AK98" s="107" t="e">
        <f t="shared" si="43"/>
        <v>#VALUE!</v>
      </c>
      <c r="AL98" s="82"/>
      <c r="AM98" s="85"/>
      <c r="AN98" s="85"/>
      <c r="AO98" s="85"/>
      <c r="AP98" s="85"/>
      <c r="AQ98" s="85"/>
      <c r="AR98" s="114" t="s">
        <v>1230</v>
      </c>
      <c r="AS98" s="85"/>
      <c r="AT98" s="85"/>
      <c r="AU98" s="85"/>
      <c r="AV98" s="85"/>
      <c r="AW98" s="85"/>
      <c r="AX98" s="85"/>
      <c r="AY98" s="85"/>
      <c r="AZ98" s="85"/>
      <c r="BA98" s="82"/>
      <c r="BB98" s="82"/>
    </row>
    <row r="99" spans="1:54" ht="16" x14ac:dyDescent="0.2">
      <c r="A99" s="101" t="s">
        <v>640</v>
      </c>
      <c r="B99" s="102">
        <v>2020</v>
      </c>
      <c r="C99" s="103">
        <v>7</v>
      </c>
      <c r="D99" s="102">
        <v>23</v>
      </c>
      <c r="E99" s="82"/>
      <c r="F99" s="131" t="s">
        <v>761</v>
      </c>
      <c r="G99" s="131" t="s">
        <v>761</v>
      </c>
      <c r="H99" s="82"/>
      <c r="I99" s="131" t="s">
        <v>761</v>
      </c>
      <c r="J99" s="134">
        <v>9.1999999999999993</v>
      </c>
      <c r="K99" s="82"/>
      <c r="L99" s="82"/>
      <c r="M99" s="108"/>
      <c r="N99" s="137">
        <v>24.973268768250147</v>
      </c>
      <c r="O99" s="82"/>
      <c r="P99" s="82"/>
      <c r="Q99" s="82"/>
      <c r="R99" s="140"/>
      <c r="S99" s="137">
        <v>85.5209736230033</v>
      </c>
      <c r="T99" s="137">
        <v>12.879999999999997</v>
      </c>
      <c r="U99" s="137">
        <v>7.4540999999999968</v>
      </c>
      <c r="V99" s="85"/>
      <c r="W99" s="85"/>
      <c r="X99" s="85"/>
      <c r="Y99" s="102" t="str">
        <f t="shared" si="31"/>
        <v>ND</v>
      </c>
      <c r="Z99" s="102" t="e">
        <f t="shared" si="32"/>
        <v>#VALUE!</v>
      </c>
      <c r="AA99" s="102">
        <f t="shared" si="33"/>
        <v>9.1999999999999993</v>
      </c>
      <c r="AB99" s="102" t="str">
        <f t="shared" si="34"/>
        <v>ND</v>
      </c>
      <c r="AC99" s="104" t="e">
        <f t="shared" si="35"/>
        <v>#VALUE!</v>
      </c>
      <c r="AD99" s="102" t="e">
        <f t="shared" si="36"/>
        <v>#VALUE!</v>
      </c>
      <c r="AE99" s="105" t="str">
        <f t="shared" si="37"/>
        <v>ND</v>
      </c>
      <c r="AF99" s="102">
        <f t="shared" si="38"/>
        <v>24.973268768250147</v>
      </c>
      <c r="AG99" s="105">
        <f t="shared" si="39"/>
        <v>12.879999999999997</v>
      </c>
      <c r="AH99" s="105">
        <f t="shared" si="40"/>
        <v>7.4540999999999968</v>
      </c>
      <c r="AI99" s="102">
        <f t="shared" ref="AI99" si="44">IF(Y99=" ", " ", IF(Y99&gt;0, SUM(AG99:AH99)))</f>
        <v>20.334099999999992</v>
      </c>
      <c r="AJ99" s="106">
        <f t="shared" si="42"/>
        <v>85.5209736230033</v>
      </c>
      <c r="AK99" s="107">
        <f t="shared" si="43"/>
        <v>60.54770485475315</v>
      </c>
      <c r="AL99" s="82"/>
      <c r="AM99" s="85"/>
      <c r="AN99" s="85"/>
      <c r="AO99" s="85"/>
      <c r="AP99" s="85"/>
      <c r="AQ99" s="85"/>
      <c r="AR99" s="115"/>
      <c r="AS99" s="116" t="s">
        <v>487</v>
      </c>
      <c r="AT99" s="116" t="s">
        <v>1231</v>
      </c>
      <c r="AU99" s="116" t="s">
        <v>485</v>
      </c>
      <c r="AV99" s="116" t="s">
        <v>513</v>
      </c>
      <c r="AW99" s="116" t="s">
        <v>489</v>
      </c>
      <c r="AX99" s="116"/>
      <c r="AY99" s="85"/>
      <c r="AZ99" s="85"/>
      <c r="BA99" s="82"/>
      <c r="BB99" s="82"/>
    </row>
    <row r="100" spans="1:54" ht="16" x14ac:dyDescent="0.2">
      <c r="A100" s="101" t="s">
        <v>640</v>
      </c>
      <c r="B100" s="102">
        <v>2020</v>
      </c>
      <c r="C100" s="103">
        <v>8</v>
      </c>
      <c r="D100" s="102">
        <v>6</v>
      </c>
      <c r="E100" s="82"/>
      <c r="F100" s="131">
        <v>0.35</v>
      </c>
      <c r="G100" s="131" t="s">
        <v>761</v>
      </c>
      <c r="H100" s="82"/>
      <c r="I100" s="131" t="s">
        <v>761</v>
      </c>
      <c r="J100" s="131">
        <v>7.2</v>
      </c>
      <c r="K100" s="82"/>
      <c r="L100" s="82"/>
      <c r="M100" s="108"/>
      <c r="N100" s="137">
        <v>41.80950441663375</v>
      </c>
      <c r="O100" s="82"/>
      <c r="P100" s="82"/>
      <c r="Q100" s="82"/>
      <c r="R100" s="140"/>
      <c r="S100" s="137">
        <v>115.86847536797754</v>
      </c>
      <c r="T100" s="207">
        <v>14.854666666666668</v>
      </c>
      <c r="U100" s="207">
        <v>6.4497333333333406</v>
      </c>
      <c r="V100" s="85"/>
      <c r="W100" s="85"/>
      <c r="X100" s="85"/>
      <c r="Y100" s="102" t="str">
        <f t="shared" si="31"/>
        <v>ND</v>
      </c>
      <c r="Z100" s="102" t="e">
        <f t="shared" si="32"/>
        <v>#VALUE!</v>
      </c>
      <c r="AA100" s="102">
        <f t="shared" si="33"/>
        <v>7.2</v>
      </c>
      <c r="AB100" s="102" t="str">
        <f t="shared" si="34"/>
        <v>ND</v>
      </c>
      <c r="AC100" s="104" t="e">
        <f t="shared" si="35"/>
        <v>#VALUE!</v>
      </c>
      <c r="AD100" s="102" t="e">
        <f t="shared" si="36"/>
        <v>#VALUE!</v>
      </c>
      <c r="AE100" s="105">
        <f t="shared" si="37"/>
        <v>0.35</v>
      </c>
      <c r="AF100" s="102">
        <f t="shared" si="38"/>
        <v>41.80950441663375</v>
      </c>
      <c r="AG100" s="105">
        <f t="shared" si="39"/>
        <v>14.854666666666668</v>
      </c>
      <c r="AH100" s="105">
        <f t="shared" si="40"/>
        <v>6.4497333333333406</v>
      </c>
      <c r="AI100" s="102">
        <f t="shared" ref="AI100:AI101" si="45">IF(Y100=" ", " ", IF(Y100&gt;0, SUM(AG100:AH100)))</f>
        <v>21.304400000000008</v>
      </c>
      <c r="AJ100" s="106">
        <f t="shared" si="42"/>
        <v>115.86847536797754</v>
      </c>
      <c r="AK100" s="107">
        <f t="shared" si="43"/>
        <v>74.058970951343781</v>
      </c>
      <c r="AL100" s="82"/>
      <c r="AM100" s="84" t="s">
        <v>1232</v>
      </c>
      <c r="AN100" s="82"/>
      <c r="AO100" s="82"/>
      <c r="AP100" s="82"/>
      <c r="AQ100" s="82"/>
      <c r="AR100" s="117" t="s">
        <v>522</v>
      </c>
      <c r="AS100" s="115"/>
      <c r="AT100" s="115"/>
      <c r="AU100" s="115"/>
      <c r="AV100" s="115"/>
      <c r="AW100" s="115"/>
      <c r="AX100" s="118"/>
      <c r="AY100" s="85"/>
      <c r="AZ100" s="85"/>
      <c r="BA100" s="82"/>
      <c r="BB100" s="82"/>
    </row>
    <row r="101" spans="1:54" ht="18" x14ac:dyDescent="0.25">
      <c r="A101" s="101" t="s">
        <v>640</v>
      </c>
      <c r="B101" s="102">
        <v>2020</v>
      </c>
      <c r="C101" s="103">
        <v>8</v>
      </c>
      <c r="D101" s="102">
        <v>21</v>
      </c>
      <c r="E101" s="82"/>
      <c r="F101" s="131">
        <v>0.5</v>
      </c>
      <c r="G101" s="131" t="s">
        <v>761</v>
      </c>
      <c r="H101" s="82"/>
      <c r="I101" s="131" t="s">
        <v>761</v>
      </c>
      <c r="J101" s="131">
        <v>10.4</v>
      </c>
      <c r="K101" s="82"/>
      <c r="L101" s="82"/>
      <c r="M101" s="108"/>
      <c r="N101" s="137">
        <v>38.469428046713681</v>
      </c>
      <c r="O101" s="82"/>
      <c r="P101" s="82"/>
      <c r="Q101" s="82"/>
      <c r="R101" s="140"/>
      <c r="S101" s="137">
        <v>87.820122890552454</v>
      </c>
      <c r="T101" s="207">
        <v>21.909333333333329</v>
      </c>
      <c r="U101" s="207">
        <v>2.5000000000000001E-2</v>
      </c>
      <c r="V101" s="85"/>
      <c r="W101" s="85"/>
      <c r="X101" s="85"/>
      <c r="Y101" s="102" t="str">
        <f t="shared" si="31"/>
        <v>ND</v>
      </c>
      <c r="Z101" s="102" t="e">
        <f t="shared" si="32"/>
        <v>#VALUE!</v>
      </c>
      <c r="AA101" s="102">
        <f t="shared" si="33"/>
        <v>10.4</v>
      </c>
      <c r="AB101" s="102" t="str">
        <f t="shared" si="34"/>
        <v>ND</v>
      </c>
      <c r="AC101" s="104" t="e">
        <f t="shared" si="35"/>
        <v>#VALUE!</v>
      </c>
      <c r="AD101" s="102" t="e">
        <f t="shared" si="36"/>
        <v>#VALUE!</v>
      </c>
      <c r="AE101" s="105">
        <f t="shared" si="37"/>
        <v>0.5</v>
      </c>
      <c r="AF101" s="102">
        <f t="shared" si="38"/>
        <v>38.469428046713681</v>
      </c>
      <c r="AG101" s="105">
        <f t="shared" si="39"/>
        <v>21.909333333333329</v>
      </c>
      <c r="AH101" s="105">
        <f t="shared" si="40"/>
        <v>2.5000000000000001E-2</v>
      </c>
      <c r="AI101" s="102">
        <f t="shared" si="45"/>
        <v>21.934333333333328</v>
      </c>
      <c r="AJ101" s="106">
        <f t="shared" si="42"/>
        <v>87.820122890552454</v>
      </c>
      <c r="AK101" s="107">
        <f t="shared" si="43"/>
        <v>49.350694843838774</v>
      </c>
      <c r="AL101" s="82"/>
      <c r="AM101" s="119" t="s">
        <v>477</v>
      </c>
      <c r="AN101" s="109" t="s">
        <v>1231</v>
      </c>
      <c r="AO101" s="120" t="s">
        <v>479</v>
      </c>
      <c r="AP101" s="120" t="s">
        <v>726</v>
      </c>
      <c r="AQ101" s="120" t="s">
        <v>481</v>
      </c>
      <c r="AR101" s="118" t="s">
        <v>476</v>
      </c>
      <c r="AS101" s="115">
        <v>0.4</v>
      </c>
      <c r="AT101" s="118">
        <v>0.6</v>
      </c>
      <c r="AU101" s="121">
        <v>10</v>
      </c>
      <c r="AV101" s="115">
        <v>10</v>
      </c>
      <c r="AW101" s="122">
        <v>43</v>
      </c>
      <c r="AX101" s="118"/>
      <c r="AY101" s="85"/>
      <c r="AZ101" s="85"/>
      <c r="BA101" s="82"/>
      <c r="BB101" s="82"/>
    </row>
    <row r="102" spans="1:54" ht="16" x14ac:dyDescent="0.2">
      <c r="A102" s="101"/>
      <c r="B102" s="102"/>
      <c r="C102" s="103"/>
      <c r="D102" s="102"/>
      <c r="E102" s="82"/>
      <c r="F102" s="144"/>
      <c r="G102" s="144"/>
      <c r="H102" s="82"/>
      <c r="I102" s="144"/>
      <c r="J102" s="144"/>
      <c r="K102" s="82"/>
      <c r="L102" s="82"/>
      <c r="M102" s="82"/>
      <c r="N102" s="146"/>
      <c r="O102" s="82"/>
      <c r="P102" s="82"/>
      <c r="Q102" s="82"/>
      <c r="R102" s="140"/>
      <c r="S102" s="146"/>
      <c r="T102" s="146"/>
      <c r="U102" s="146"/>
      <c r="V102" s="85"/>
      <c r="W102" s="85"/>
      <c r="X102" s="85"/>
      <c r="Y102" s="102" t="str">
        <f t="shared" si="31"/>
        <v xml:space="preserve"> </v>
      </c>
      <c r="Z102" s="102" t="str">
        <f t="shared" si="32"/>
        <v xml:space="preserve"> </v>
      </c>
      <c r="AA102" s="102" t="str">
        <f t="shared" si="33"/>
        <v xml:space="preserve"> </v>
      </c>
      <c r="AB102" s="102" t="str">
        <f t="shared" si="34"/>
        <v xml:space="preserve"> </v>
      </c>
      <c r="AC102" s="104" t="str">
        <f t="shared" si="35"/>
        <v xml:space="preserve"> </v>
      </c>
      <c r="AD102" s="102" t="str">
        <f t="shared" si="36"/>
        <v xml:space="preserve"> </v>
      </c>
      <c r="AE102" s="105" t="str">
        <f t="shared" si="37"/>
        <v xml:space="preserve"> </v>
      </c>
      <c r="AF102" s="102" t="str">
        <f t="shared" si="38"/>
        <v xml:space="preserve"> </v>
      </c>
      <c r="AG102" s="105" t="str">
        <f t="shared" si="39"/>
        <v xml:space="preserve"> </v>
      </c>
      <c r="AH102" s="105" t="str">
        <f t="shared" si="40"/>
        <v xml:space="preserve"> </v>
      </c>
      <c r="AI102" s="102"/>
      <c r="AJ102" s="106" t="str">
        <f t="shared" si="42"/>
        <v xml:space="preserve"> </v>
      </c>
      <c r="AK102" s="107" t="str">
        <f t="shared" si="43"/>
        <v xml:space="preserve"> </v>
      </c>
      <c r="AL102" s="82"/>
      <c r="AM102" s="123" t="s">
        <v>479</v>
      </c>
      <c r="AN102" s="124" t="s">
        <v>1233</v>
      </c>
      <c r="AO102" s="124" t="s">
        <v>485</v>
      </c>
      <c r="AP102" s="124" t="s">
        <v>1234</v>
      </c>
      <c r="AQ102" s="124"/>
      <c r="AR102" s="118" t="s">
        <v>482</v>
      </c>
      <c r="AS102" s="115">
        <v>0.9</v>
      </c>
      <c r="AT102" s="118">
        <v>3</v>
      </c>
      <c r="AU102" s="121">
        <v>1</v>
      </c>
      <c r="AV102" s="115">
        <v>3</v>
      </c>
      <c r="AW102" s="122">
        <v>20</v>
      </c>
      <c r="AX102" s="118"/>
      <c r="AY102" s="85"/>
      <c r="AZ102" s="102"/>
      <c r="BA102" s="102" t="s">
        <v>1235</v>
      </c>
      <c r="BB102" s="82"/>
    </row>
    <row r="103" spans="1:54" ht="16" x14ac:dyDescent="0.2">
      <c r="A103" s="101"/>
      <c r="B103" s="102"/>
      <c r="C103" s="103"/>
      <c r="D103" s="102"/>
      <c r="E103" s="82"/>
      <c r="F103" s="144"/>
      <c r="G103" s="144"/>
      <c r="H103" s="82"/>
      <c r="I103" s="144"/>
      <c r="J103" s="145"/>
      <c r="K103" s="82"/>
      <c r="L103" s="82"/>
      <c r="M103" s="82"/>
      <c r="N103" s="146"/>
      <c r="O103" s="82"/>
      <c r="P103" s="82"/>
      <c r="Q103" s="82"/>
      <c r="R103" s="140"/>
      <c r="S103" s="146"/>
      <c r="T103" s="146"/>
      <c r="U103" s="146"/>
      <c r="V103" s="85"/>
      <c r="W103" s="85"/>
      <c r="X103" s="85"/>
      <c r="Y103" s="102" t="str">
        <f t="shared" si="31"/>
        <v xml:space="preserve"> </v>
      </c>
      <c r="Z103" s="102" t="str">
        <f t="shared" si="32"/>
        <v xml:space="preserve"> </v>
      </c>
      <c r="AA103" s="102" t="str">
        <f t="shared" si="33"/>
        <v xml:space="preserve"> </v>
      </c>
      <c r="AB103" s="102" t="str">
        <f t="shared" si="34"/>
        <v xml:space="preserve"> </v>
      </c>
      <c r="AC103" s="104" t="str">
        <f t="shared" si="35"/>
        <v xml:space="preserve"> </v>
      </c>
      <c r="AD103" s="102" t="str">
        <f t="shared" si="36"/>
        <v xml:space="preserve"> </v>
      </c>
      <c r="AE103" s="105" t="str">
        <f t="shared" si="37"/>
        <v xml:space="preserve"> </v>
      </c>
      <c r="AF103" s="102" t="str">
        <f t="shared" si="38"/>
        <v xml:space="preserve"> </v>
      </c>
      <c r="AG103" s="105" t="str">
        <f t="shared" si="39"/>
        <v xml:space="preserve"> </v>
      </c>
      <c r="AH103" s="105" t="str">
        <f t="shared" si="40"/>
        <v xml:space="preserve"> </v>
      </c>
      <c r="AI103" s="102" t="str">
        <f t="shared" ref="AI103" si="46">IF(Y103=" ", " ", IF(Y103&gt;0, SUM(AG103:AH103)))</f>
        <v xml:space="preserve"> </v>
      </c>
      <c r="AJ103" s="106" t="str">
        <f t="shared" si="42"/>
        <v xml:space="preserve"> </v>
      </c>
      <c r="AK103" s="107" t="str">
        <f t="shared" si="43"/>
        <v xml:space="preserve"> </v>
      </c>
      <c r="AL103" s="82"/>
      <c r="AM103" s="123" t="s">
        <v>1236</v>
      </c>
      <c r="AN103" s="125" t="s">
        <v>742</v>
      </c>
      <c r="AO103" s="125" t="s">
        <v>494</v>
      </c>
      <c r="AP103" s="125" t="s">
        <v>495</v>
      </c>
      <c r="AQ103" s="125" t="s">
        <v>494</v>
      </c>
      <c r="AR103" s="118"/>
      <c r="AS103" s="115" t="s">
        <v>487</v>
      </c>
      <c r="AT103" s="115" t="s">
        <v>976</v>
      </c>
      <c r="AU103" s="115" t="s">
        <v>485</v>
      </c>
      <c r="AV103" s="115" t="s">
        <v>488</v>
      </c>
      <c r="AW103" s="115" t="s">
        <v>489</v>
      </c>
      <c r="AX103" s="116" t="s">
        <v>490</v>
      </c>
      <c r="AY103" s="102"/>
      <c r="AZ103" s="102"/>
      <c r="BA103" s="84" t="s">
        <v>1</v>
      </c>
      <c r="BB103" s="82"/>
    </row>
    <row r="104" spans="1:54" ht="16" x14ac:dyDescent="0.2">
      <c r="A104" s="101"/>
      <c r="B104" s="102"/>
      <c r="C104" s="132"/>
      <c r="D104" s="82"/>
      <c r="E104" s="85"/>
      <c r="F104" s="144"/>
      <c r="G104" s="144"/>
      <c r="H104" s="85"/>
      <c r="I104" s="144"/>
      <c r="J104" s="144"/>
      <c r="K104" s="85"/>
      <c r="L104" s="85"/>
      <c r="M104" s="85"/>
      <c r="N104" s="146"/>
      <c r="O104" s="85"/>
      <c r="P104" s="85"/>
      <c r="Q104" s="85"/>
      <c r="R104" s="140"/>
      <c r="S104" s="146"/>
      <c r="T104" s="146"/>
      <c r="U104" s="146"/>
      <c r="V104" s="85"/>
      <c r="W104" s="85"/>
      <c r="X104" s="85"/>
      <c r="Y104" s="85" t="str">
        <f t="shared" si="31"/>
        <v xml:space="preserve"> </v>
      </c>
      <c r="Z104" s="82" t="str">
        <f t="shared" si="32"/>
        <v xml:space="preserve"> </v>
      </c>
      <c r="AA104" s="85" t="str">
        <f t="shared" si="33"/>
        <v xml:space="preserve"> </v>
      </c>
      <c r="AB104" s="85" t="str">
        <f t="shared" si="34"/>
        <v xml:space="preserve"> </v>
      </c>
      <c r="AC104" s="110" t="str">
        <f t="shared" si="35"/>
        <v xml:space="preserve"> </v>
      </c>
      <c r="AD104" s="82" t="str">
        <f t="shared" si="36"/>
        <v xml:space="preserve"> </v>
      </c>
      <c r="AE104" s="111" t="str">
        <f t="shared" si="37"/>
        <v xml:space="preserve"> </v>
      </c>
      <c r="AF104" s="82" t="str">
        <f t="shared" si="38"/>
        <v xml:space="preserve"> </v>
      </c>
      <c r="AG104" s="111" t="str">
        <f t="shared" si="39"/>
        <v xml:space="preserve"> </v>
      </c>
      <c r="AH104" s="111" t="str">
        <f t="shared" si="40"/>
        <v xml:space="preserve"> </v>
      </c>
      <c r="AI104" s="102"/>
      <c r="AJ104" s="112" t="str">
        <f t="shared" si="42"/>
        <v xml:space="preserve"> </v>
      </c>
      <c r="AK104" s="113" t="str">
        <f t="shared" si="43"/>
        <v xml:space="preserve"> </v>
      </c>
      <c r="AL104" s="82"/>
      <c r="AM104" s="82" t="e">
        <f>AD110</f>
        <v>#DIV/0!</v>
      </c>
      <c r="AN104" s="82">
        <f>AE110</f>
        <v>0.42499999999999999</v>
      </c>
      <c r="AO104" s="82">
        <f>AF110</f>
        <v>36.218589427918538</v>
      </c>
      <c r="AP104" s="82">
        <f>AI110</f>
        <v>17.785816341145832</v>
      </c>
      <c r="AQ104" s="113">
        <f>AK110</f>
        <v>54.4574542133455</v>
      </c>
      <c r="AR104" s="118"/>
      <c r="AS104" s="115" t="s">
        <v>497</v>
      </c>
      <c r="AT104" s="115" t="s">
        <v>497</v>
      </c>
      <c r="AU104" s="115" t="s">
        <v>497</v>
      </c>
      <c r="AV104" s="115" t="s">
        <v>497</v>
      </c>
      <c r="AW104" s="115" t="s">
        <v>497</v>
      </c>
      <c r="AX104" s="116" t="s">
        <v>498</v>
      </c>
      <c r="AY104" s="102"/>
      <c r="AZ104" s="102"/>
      <c r="BA104" s="82"/>
      <c r="BB104" s="82"/>
    </row>
    <row r="105" spans="1:54" ht="16" x14ac:dyDescent="0.2">
      <c r="A105" s="101"/>
      <c r="B105" s="102"/>
      <c r="C105" s="132"/>
      <c r="D105" s="82"/>
      <c r="E105" s="85"/>
      <c r="F105" s="144"/>
      <c r="G105" s="144"/>
      <c r="H105" s="85"/>
      <c r="I105" s="144"/>
      <c r="J105" s="144"/>
      <c r="K105" s="85"/>
      <c r="L105" s="85"/>
      <c r="M105" s="85"/>
      <c r="N105" s="146"/>
      <c r="O105" s="85"/>
      <c r="P105" s="85"/>
      <c r="Q105" s="85"/>
      <c r="R105" s="140"/>
      <c r="S105" s="146"/>
      <c r="T105" s="146"/>
      <c r="U105" s="146"/>
      <c r="V105" s="85"/>
      <c r="W105" s="85"/>
      <c r="X105" s="85"/>
      <c r="Y105" s="85" t="str">
        <f t="shared" si="31"/>
        <v xml:space="preserve"> </v>
      </c>
      <c r="Z105" s="82" t="str">
        <f t="shared" si="32"/>
        <v xml:space="preserve"> </v>
      </c>
      <c r="AA105" s="85" t="str">
        <f t="shared" si="33"/>
        <v xml:space="preserve"> </v>
      </c>
      <c r="AB105" s="85" t="str">
        <f t="shared" si="34"/>
        <v xml:space="preserve"> </v>
      </c>
      <c r="AC105" s="110" t="str">
        <f t="shared" si="35"/>
        <v xml:space="preserve"> </v>
      </c>
      <c r="AD105" s="82" t="str">
        <f t="shared" si="36"/>
        <v xml:space="preserve"> </v>
      </c>
      <c r="AE105" s="111" t="str">
        <f t="shared" si="37"/>
        <v xml:space="preserve"> </v>
      </c>
      <c r="AF105" s="82" t="str">
        <f t="shared" si="38"/>
        <v xml:space="preserve"> </v>
      </c>
      <c r="AG105" s="111" t="str">
        <f t="shared" si="39"/>
        <v xml:space="preserve"> </v>
      </c>
      <c r="AH105" s="111" t="str">
        <f t="shared" si="40"/>
        <v xml:space="preserve"> </v>
      </c>
      <c r="AI105" s="82"/>
      <c r="AJ105" s="112" t="str">
        <f t="shared" si="42"/>
        <v xml:space="preserve"> </v>
      </c>
      <c r="AK105" s="113" t="str">
        <f t="shared" si="43"/>
        <v xml:space="preserve"> </v>
      </c>
      <c r="AL105" s="85"/>
      <c r="AM105" s="82"/>
      <c r="AN105" s="82"/>
      <c r="AO105" s="82"/>
      <c r="AP105" s="85"/>
      <c r="AQ105" s="82"/>
      <c r="AR105" s="82"/>
      <c r="AS105" s="349"/>
      <c r="AT105" s="120">
        <f>((LN(AN104)-LN(0.6))/(LN(3)-LN(0.6))*100)</f>
        <v>-21.426144098357643</v>
      </c>
      <c r="AU105" s="115">
        <f>((LN(AO104)-LN(10))/(LN(1)-LN(10))*100)</f>
        <v>-55.893153223976213</v>
      </c>
      <c r="AV105" s="115">
        <f>((LN(AP104)-LN(10))/(LN(3)-LN(10))*100)</f>
        <v>-47.82634705920227</v>
      </c>
      <c r="AW105" s="115">
        <f>((LN(AQ104)-LN(43))/(LN(20)-LN(43))*100)</f>
        <v>-30.859509892465773</v>
      </c>
      <c r="AX105" s="82"/>
      <c r="AY105" s="82"/>
      <c r="AZ105" s="82"/>
      <c r="BA105" s="82"/>
      <c r="BB105" s="82"/>
    </row>
    <row r="106" spans="1:54" ht="16" x14ac:dyDescent="0.2">
      <c r="A106" s="101"/>
      <c r="B106" s="102"/>
      <c r="C106" s="132"/>
      <c r="D106" s="82"/>
      <c r="E106" s="85"/>
      <c r="F106" s="144"/>
      <c r="G106" s="144"/>
      <c r="H106" s="85"/>
      <c r="I106" s="144"/>
      <c r="J106" s="145"/>
      <c r="K106" s="85"/>
      <c r="L106" s="85"/>
      <c r="M106" s="85"/>
      <c r="N106" s="146"/>
      <c r="O106" s="85"/>
      <c r="P106" s="85"/>
      <c r="Q106" s="85"/>
      <c r="R106" s="140"/>
      <c r="S106" s="146"/>
      <c r="T106" s="146"/>
      <c r="U106" s="146"/>
      <c r="V106" s="85"/>
      <c r="W106" s="85"/>
      <c r="X106" s="85"/>
      <c r="Y106" s="85" t="str">
        <f t="shared" si="31"/>
        <v xml:space="preserve"> </v>
      </c>
      <c r="Z106" s="82" t="str">
        <f t="shared" si="32"/>
        <v xml:space="preserve"> </v>
      </c>
      <c r="AA106" s="85" t="str">
        <f t="shared" si="33"/>
        <v xml:space="preserve"> </v>
      </c>
      <c r="AB106" s="85" t="str">
        <f t="shared" si="34"/>
        <v xml:space="preserve"> </v>
      </c>
      <c r="AC106" s="110" t="str">
        <f t="shared" si="35"/>
        <v xml:space="preserve"> </v>
      </c>
      <c r="AD106" s="82" t="str">
        <f t="shared" si="36"/>
        <v xml:space="preserve"> </v>
      </c>
      <c r="AE106" s="111" t="str">
        <f t="shared" si="37"/>
        <v xml:space="preserve"> </v>
      </c>
      <c r="AF106" s="82" t="str">
        <f t="shared" si="38"/>
        <v xml:space="preserve"> </v>
      </c>
      <c r="AG106" s="111" t="str">
        <f t="shared" si="39"/>
        <v xml:space="preserve"> </v>
      </c>
      <c r="AH106" s="111" t="str">
        <f t="shared" si="40"/>
        <v xml:space="preserve"> </v>
      </c>
      <c r="AI106" s="102" t="str">
        <f t="shared" ref="AI106" si="47">IF(Y106=" ", " ", IF(Y106&gt;0, SUM(AG106:AH106)))</f>
        <v xml:space="preserve"> </v>
      </c>
      <c r="AJ106" s="112" t="str">
        <f t="shared" si="42"/>
        <v xml:space="preserve"> </v>
      </c>
      <c r="AK106" s="113" t="str">
        <f t="shared" si="43"/>
        <v xml:space="preserve"> </v>
      </c>
      <c r="AL106" s="82"/>
      <c r="AM106" s="85"/>
      <c r="AN106" s="85"/>
      <c r="AO106" s="85"/>
      <c r="AP106" s="128" t="s">
        <v>1237</v>
      </c>
      <c r="AQ106" s="85"/>
      <c r="AR106" s="82"/>
      <c r="AS106" s="82">
        <f>IF(AS105&gt;100, 100, IF(AS105&lt;0, 0, AS105))</f>
        <v>0</v>
      </c>
      <c r="AT106" s="82">
        <f t="shared" ref="AT106:AW106" si="48">IF(AT105&gt;100, 100, IF(AT105&lt;0, 0, AT105))</f>
        <v>0</v>
      </c>
      <c r="AU106" s="82">
        <f t="shared" si="48"/>
        <v>0</v>
      </c>
      <c r="AV106" s="82">
        <f t="shared" si="48"/>
        <v>0</v>
      </c>
      <c r="AW106" s="82">
        <f t="shared" si="48"/>
        <v>0</v>
      </c>
      <c r="AX106" s="129">
        <f>AVERAGE(AS106:AW106)</f>
        <v>0</v>
      </c>
      <c r="AY106" s="84"/>
      <c r="AZ106" s="84"/>
      <c r="BA106" s="84" t="str">
        <f>IF(AX106&gt;65, "Acceptable; Ongoing Protection is Required", "Unacceptable; Immediate Restoration is Required")</f>
        <v>Unacceptable; Immediate Restoration is Required</v>
      </c>
      <c r="BB106" s="82"/>
    </row>
    <row r="107" spans="1:54" ht="16" x14ac:dyDescent="0.2">
      <c r="A107" s="101"/>
      <c r="B107" s="102"/>
      <c r="C107" s="132"/>
      <c r="D107" s="82"/>
      <c r="E107" s="85"/>
      <c r="F107" s="144"/>
      <c r="G107" s="144"/>
      <c r="H107" s="85"/>
      <c r="I107" s="144"/>
      <c r="J107" s="144"/>
      <c r="K107" s="85"/>
      <c r="L107" s="85"/>
      <c r="M107" s="85"/>
      <c r="N107" s="146"/>
      <c r="O107" s="85"/>
      <c r="P107" s="85"/>
      <c r="Q107" s="85"/>
      <c r="R107" s="140"/>
      <c r="S107" s="146"/>
      <c r="T107" s="146"/>
      <c r="U107" s="146"/>
      <c r="V107" s="85"/>
      <c r="W107" s="85"/>
      <c r="X107" s="85"/>
      <c r="Y107" s="85" t="str">
        <f t="shared" si="31"/>
        <v xml:space="preserve"> </v>
      </c>
      <c r="Z107" s="82" t="str">
        <f t="shared" si="32"/>
        <v xml:space="preserve"> </v>
      </c>
      <c r="AA107" s="85" t="str">
        <f t="shared" si="33"/>
        <v xml:space="preserve"> </v>
      </c>
      <c r="AB107" s="85" t="str">
        <f t="shared" si="34"/>
        <v xml:space="preserve"> </v>
      </c>
      <c r="AC107" s="110" t="str">
        <f t="shared" si="35"/>
        <v xml:space="preserve"> </v>
      </c>
      <c r="AD107" s="82" t="str">
        <f t="shared" si="36"/>
        <v xml:space="preserve"> </v>
      </c>
      <c r="AE107" s="111" t="str">
        <f t="shared" si="37"/>
        <v xml:space="preserve"> </v>
      </c>
      <c r="AF107" s="82" t="str">
        <f t="shared" si="38"/>
        <v xml:space="preserve"> </v>
      </c>
      <c r="AG107" s="111" t="str">
        <f t="shared" si="39"/>
        <v xml:space="preserve"> </v>
      </c>
      <c r="AH107" s="111" t="str">
        <f t="shared" si="40"/>
        <v xml:space="preserve"> </v>
      </c>
      <c r="AI107" s="82"/>
      <c r="AJ107" s="112" t="str">
        <f t="shared" si="42"/>
        <v xml:space="preserve"> </v>
      </c>
      <c r="AK107" s="113" t="str">
        <f t="shared" si="43"/>
        <v xml:space="preserve"> </v>
      </c>
      <c r="AL107" s="85"/>
      <c r="AM107" s="85"/>
      <c r="AN107" s="85"/>
      <c r="AO107" s="85"/>
      <c r="AP107" s="85"/>
      <c r="AQ107" s="85"/>
      <c r="AR107" s="85"/>
      <c r="AS107" s="85"/>
      <c r="AT107" s="85"/>
      <c r="AU107" s="85"/>
      <c r="AV107" s="85"/>
      <c r="AW107" s="126" t="s">
        <v>1238</v>
      </c>
      <c r="AX107" s="126">
        <f>AVERAGE(AS106:AW106)</f>
        <v>0</v>
      </c>
      <c r="AY107" s="85"/>
      <c r="AZ107" s="85"/>
      <c r="BA107" s="82"/>
      <c r="BB107" s="82"/>
    </row>
    <row r="108" spans="1:54" ht="16" x14ac:dyDescent="0.2">
      <c r="A108" s="101"/>
      <c r="B108" s="102"/>
      <c r="C108" s="132"/>
      <c r="D108" s="82"/>
      <c r="E108" s="85"/>
      <c r="F108" s="144"/>
      <c r="G108" s="144"/>
      <c r="H108" s="85"/>
      <c r="I108" s="144"/>
      <c r="J108" s="145"/>
      <c r="K108" s="85"/>
      <c r="L108" s="85"/>
      <c r="M108" s="85"/>
      <c r="N108" s="146"/>
      <c r="O108" s="85"/>
      <c r="P108" s="85"/>
      <c r="Q108" s="85"/>
      <c r="R108" s="140"/>
      <c r="S108" s="146"/>
      <c r="T108" s="146"/>
      <c r="U108" s="146"/>
      <c r="V108" s="85"/>
      <c r="W108" s="85"/>
      <c r="X108" s="85"/>
      <c r="Y108" s="85"/>
      <c r="Z108" s="82"/>
      <c r="AA108" s="85"/>
      <c r="AB108" s="85"/>
      <c r="AC108" s="110"/>
      <c r="AD108" s="82"/>
      <c r="AE108" s="111"/>
      <c r="AF108" s="82"/>
      <c r="AG108" s="111"/>
      <c r="AH108" s="111"/>
      <c r="AI108" s="82"/>
      <c r="AJ108" s="112"/>
      <c r="AK108" s="113"/>
      <c r="AL108" s="85"/>
      <c r="AM108" s="82"/>
      <c r="AN108" s="82"/>
      <c r="AO108" s="82"/>
      <c r="AP108" s="85"/>
      <c r="AQ108" s="82"/>
      <c r="AR108" s="82"/>
      <c r="AS108" s="115"/>
      <c r="AT108" s="120"/>
      <c r="AU108" s="115"/>
      <c r="AV108" s="115"/>
      <c r="AW108" s="115"/>
      <c r="AX108" s="82"/>
      <c r="AY108" s="82"/>
      <c r="AZ108" s="82"/>
      <c r="BA108" s="82"/>
      <c r="BB108" s="82"/>
    </row>
    <row r="109" spans="1:54" ht="16" x14ac:dyDescent="0.2">
      <c r="A109" s="101"/>
      <c r="B109" s="102"/>
      <c r="C109" s="132"/>
      <c r="D109" s="82"/>
      <c r="E109" s="85"/>
      <c r="F109" s="144"/>
      <c r="G109" s="144"/>
      <c r="H109" s="85"/>
      <c r="I109" s="144"/>
      <c r="J109" s="145"/>
      <c r="K109" s="85"/>
      <c r="L109" s="85"/>
      <c r="M109" s="85"/>
      <c r="N109" s="146"/>
      <c r="O109" s="85"/>
      <c r="P109" s="85"/>
      <c r="Q109" s="85"/>
      <c r="R109" s="140"/>
      <c r="S109" s="146"/>
      <c r="T109" s="146"/>
      <c r="U109" s="146"/>
      <c r="V109" s="85"/>
      <c r="W109" s="85"/>
      <c r="X109" s="85"/>
      <c r="Y109" s="85"/>
      <c r="Z109" s="82"/>
      <c r="AA109" s="85"/>
      <c r="AB109" s="85"/>
      <c r="AC109" s="110"/>
      <c r="AD109" s="82"/>
      <c r="AE109" s="111"/>
      <c r="AF109" s="82"/>
      <c r="AG109" s="111"/>
      <c r="AH109" s="111"/>
      <c r="AI109" s="82"/>
      <c r="AJ109" s="112"/>
      <c r="AK109" s="113"/>
      <c r="AL109" s="85"/>
      <c r="AM109" s="82"/>
      <c r="AN109" s="82"/>
      <c r="AO109" s="82"/>
      <c r="AP109" s="85"/>
      <c r="AQ109" s="82"/>
      <c r="AR109" s="82"/>
      <c r="AS109" s="115"/>
      <c r="AT109" s="120"/>
      <c r="AU109" s="115"/>
      <c r="AV109" s="115"/>
      <c r="AW109" s="115"/>
      <c r="AX109" s="82"/>
      <c r="AY109" s="82"/>
      <c r="AZ109" s="82"/>
      <c r="BA109" s="82"/>
      <c r="BB109" s="82"/>
    </row>
    <row r="110" spans="1:54" ht="16" x14ac:dyDescent="0.2">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4" t="e">
        <f>_xlfn.AGGREGATE(1, 6,AD95:AD107)</f>
        <v>#DIV/0!</v>
      </c>
      <c r="AE110" s="84">
        <f>_xlfn.AGGREGATE(1, 6,AE95:AE107)</f>
        <v>0.42499999999999999</v>
      </c>
      <c r="AF110" s="84">
        <f>_xlfn.AGGREGATE(1, 6,AF95:AF107)</f>
        <v>36.218589427918538</v>
      </c>
      <c r="AG110" s="82"/>
      <c r="AH110" s="82"/>
      <c r="AI110" s="84">
        <f>_xlfn.AGGREGATE(1, 6,AI95:AI107)</f>
        <v>17.785816341145832</v>
      </c>
      <c r="AJ110" s="82"/>
      <c r="AK110" s="84">
        <f>_xlfn.AGGREGATE(1, 6,AK95:AK107)</f>
        <v>54.4574542133455</v>
      </c>
      <c r="AL110" s="82"/>
      <c r="AM110" s="82"/>
      <c r="AN110" s="82"/>
      <c r="AO110" s="82"/>
      <c r="AP110" s="82"/>
      <c r="AQ110" s="82"/>
      <c r="AR110" s="82"/>
      <c r="AS110" s="82"/>
      <c r="AT110" s="82"/>
      <c r="AU110" s="82"/>
      <c r="AV110" s="82"/>
      <c r="AW110" s="82"/>
      <c r="AX110" s="82"/>
      <c r="AY110" s="82"/>
      <c r="AZ110" s="82"/>
      <c r="BA110" s="82"/>
      <c r="BB110" s="82"/>
    </row>
    <row r="111" spans="1:54" x14ac:dyDescent="0.2">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126" t="s">
        <v>1238</v>
      </c>
      <c r="AD111" s="126" t="e">
        <f>AVERAGE(AD96:AD107)</f>
        <v>#VALUE!</v>
      </c>
      <c r="AE111" s="126">
        <f>AVERAGE(AE95:AE107)</f>
        <v>0.42499999999999999</v>
      </c>
      <c r="AF111" s="126">
        <f>AVERAGE(AF95:AF107)</f>
        <v>36.218589427918538</v>
      </c>
      <c r="AG111" s="126"/>
      <c r="AH111" s="126"/>
      <c r="AI111" s="126">
        <f>AVERAGE(AI95:AI107)</f>
        <v>17.785816341145832</v>
      </c>
      <c r="AJ111" s="126"/>
      <c r="AK111" s="127" t="e">
        <f>AVERAGE(AK95:AK107)</f>
        <v>#VALUE!</v>
      </c>
      <c r="AL111" s="82"/>
      <c r="AM111" s="82"/>
      <c r="AN111" s="82"/>
      <c r="AO111" s="82"/>
      <c r="AP111" s="82"/>
      <c r="AQ111" s="82"/>
      <c r="AR111" s="82"/>
      <c r="AS111" s="82"/>
      <c r="AT111" s="82"/>
      <c r="AU111" s="82"/>
      <c r="AV111" s="82"/>
      <c r="AW111" s="82"/>
      <c r="AX111" s="82"/>
      <c r="AY111" s="82"/>
      <c r="AZ111" s="82"/>
      <c r="BA111" s="82"/>
      <c r="BB111"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640</v>
      </c>
      <c r="C122" s="68" t="s">
        <v>764</v>
      </c>
      <c r="E122" s="147">
        <v>44390</v>
      </c>
      <c r="F122" s="262" t="s">
        <v>793</v>
      </c>
      <c r="G122" s="68" t="s">
        <v>772</v>
      </c>
      <c r="H122" s="68" t="s">
        <v>761</v>
      </c>
      <c r="I122" s="68" t="s">
        <v>761</v>
      </c>
      <c r="J122" s="68" t="s">
        <v>761</v>
      </c>
      <c r="K122" s="81" t="s">
        <v>761</v>
      </c>
      <c r="L122" s="68" t="s">
        <v>761</v>
      </c>
      <c r="M122" s="68" t="s">
        <v>761</v>
      </c>
      <c r="N122" s="68" t="s">
        <v>761</v>
      </c>
      <c r="O122" s="131" t="s">
        <v>761</v>
      </c>
      <c r="P122" s="131" t="s">
        <v>761</v>
      </c>
      <c r="Q122" s="68" t="s">
        <v>761</v>
      </c>
      <c r="R122" s="68" t="s">
        <v>761</v>
      </c>
      <c r="S122" s="131" t="s">
        <v>761</v>
      </c>
      <c r="T122" s="68" t="s">
        <v>761</v>
      </c>
      <c r="U122" s="68" t="s">
        <v>761</v>
      </c>
      <c r="V122" s="68">
        <v>0.2</v>
      </c>
      <c r="W122" s="77">
        <v>0.29166666666666669</v>
      </c>
      <c r="X122" s="68" t="s">
        <v>761</v>
      </c>
      <c r="Y122" s="68" t="s">
        <v>761</v>
      </c>
      <c r="Z122" s="72" t="s">
        <v>763</v>
      </c>
      <c r="AA122" s="68" t="s">
        <v>761</v>
      </c>
      <c r="AB122" s="205">
        <v>14.8</v>
      </c>
      <c r="AC122" s="72">
        <v>24.58</v>
      </c>
      <c r="AD122" s="75">
        <v>0.59830062490381719</v>
      </c>
      <c r="AE122" s="75">
        <v>9.6062815502528149</v>
      </c>
      <c r="AF122" s="72">
        <v>22.47887323943662</v>
      </c>
      <c r="AG122" s="137">
        <v>32.085154789689433</v>
      </c>
      <c r="AH122" s="72">
        <v>12.964700869288016</v>
      </c>
      <c r="AI122" s="72">
        <v>45.049855658977449</v>
      </c>
      <c r="AJ122" s="72">
        <v>211.70065874404989</v>
      </c>
      <c r="AK122" s="72">
        <v>29.121533423518919</v>
      </c>
      <c r="AL122" s="72">
        <v>7.269557398137481</v>
      </c>
      <c r="AM122" s="72">
        <v>42.086234292806935</v>
      </c>
      <c r="AN122" s="137">
        <v>74.171389082496376</v>
      </c>
      <c r="AO122" s="137">
        <v>2.463224950396826</v>
      </c>
      <c r="AP122" s="137">
        <v>1.0523809523809526</v>
      </c>
      <c r="AQ122" s="72">
        <v>0.29934554141846131</v>
      </c>
      <c r="AR122" s="72">
        <v>3.5156059027777786</v>
      </c>
      <c r="AS122" s="68" t="s">
        <v>763</v>
      </c>
      <c r="AT122" s="68" t="s">
        <v>763</v>
      </c>
      <c r="AU122" s="68" t="s">
        <v>763</v>
      </c>
      <c r="AV122" s="68" t="s">
        <v>763</v>
      </c>
      <c r="BA122" s="200"/>
      <c r="BC122" s="147"/>
    </row>
    <row r="123" spans="1:55" s="68" customFormat="1" x14ac:dyDescent="0.2">
      <c r="A123" s="79" t="s">
        <v>756</v>
      </c>
      <c r="B123" s="68" t="s">
        <v>640</v>
      </c>
      <c r="C123" s="68" t="s">
        <v>764</v>
      </c>
      <c r="E123" s="147">
        <v>44404</v>
      </c>
      <c r="F123" s="262" t="s">
        <v>793</v>
      </c>
      <c r="G123" s="68" t="s">
        <v>772</v>
      </c>
      <c r="H123" s="68" t="s">
        <v>761</v>
      </c>
      <c r="I123" s="68" t="s">
        <v>761</v>
      </c>
      <c r="J123" s="68" t="s">
        <v>761</v>
      </c>
      <c r="K123" s="81" t="s">
        <v>761</v>
      </c>
      <c r="L123" s="68" t="s">
        <v>761</v>
      </c>
      <c r="M123" s="68" t="s">
        <v>761</v>
      </c>
      <c r="N123" s="68" t="s">
        <v>761</v>
      </c>
      <c r="O123" s="131" t="s">
        <v>761</v>
      </c>
      <c r="P123" s="131" t="s">
        <v>761</v>
      </c>
      <c r="Q123" s="68" t="s">
        <v>761</v>
      </c>
      <c r="R123" s="68" t="s">
        <v>761</v>
      </c>
      <c r="S123" s="131" t="s">
        <v>761</v>
      </c>
      <c r="T123" s="68" t="s">
        <v>761</v>
      </c>
      <c r="U123" s="68" t="s">
        <v>761</v>
      </c>
      <c r="V123" s="68">
        <v>0.4</v>
      </c>
      <c r="W123" s="77">
        <v>0.30208333333333331</v>
      </c>
      <c r="X123" s="68" t="s">
        <v>761</v>
      </c>
      <c r="Y123" s="68" t="s">
        <v>761</v>
      </c>
      <c r="Z123" s="72" t="s">
        <v>763</v>
      </c>
      <c r="AA123" s="68" t="s">
        <v>761</v>
      </c>
      <c r="AB123" s="205">
        <v>15</v>
      </c>
      <c r="AC123" s="72">
        <v>24.85</v>
      </c>
      <c r="AD123" s="75">
        <v>0.19999999999999998</v>
      </c>
      <c r="AE123" s="72">
        <v>1.9591346153846154</v>
      </c>
      <c r="AF123" s="72">
        <v>17.943661971830984</v>
      </c>
      <c r="AG123" s="137">
        <v>19.902796587215601</v>
      </c>
      <c r="AH123" s="72">
        <v>25.602340332784397</v>
      </c>
      <c r="AI123" s="72">
        <v>45.505136919999998</v>
      </c>
      <c r="AJ123" s="72">
        <v>216.02662255556103</v>
      </c>
      <c r="AK123" s="72">
        <v>33.255121524268887</v>
      </c>
      <c r="AL123" s="72">
        <v>6.4960406894892673</v>
      </c>
      <c r="AM123" s="72">
        <v>58.857461857053281</v>
      </c>
      <c r="AN123" s="137">
        <v>78.760258444268885</v>
      </c>
      <c r="AO123" s="137">
        <v>12.971607142857145</v>
      </c>
      <c r="AP123" s="137">
        <v>2.591472284226187</v>
      </c>
      <c r="AQ123" s="72">
        <v>0.83348589227679259</v>
      </c>
      <c r="AR123" s="72">
        <v>15.563079427083332</v>
      </c>
      <c r="AS123" s="68" t="s">
        <v>763</v>
      </c>
      <c r="AT123" s="68" t="s">
        <v>763</v>
      </c>
      <c r="AU123" s="68" t="s">
        <v>763</v>
      </c>
      <c r="AV123" s="68" t="s">
        <v>763</v>
      </c>
      <c r="BA123" s="200"/>
      <c r="BC123" s="147"/>
    </row>
    <row r="124" spans="1:55" s="68" customFormat="1" x14ac:dyDescent="0.2">
      <c r="A124" s="79" t="s">
        <v>756</v>
      </c>
      <c r="B124" s="68" t="s">
        <v>640</v>
      </c>
      <c r="C124" s="68" t="s">
        <v>764</v>
      </c>
      <c r="E124" s="147">
        <v>44420</v>
      </c>
      <c r="F124" s="262" t="s">
        <v>793</v>
      </c>
      <c r="G124" s="68" t="s">
        <v>772</v>
      </c>
      <c r="H124" s="68" t="s">
        <v>761</v>
      </c>
      <c r="I124" s="68" t="s">
        <v>761</v>
      </c>
      <c r="J124" s="68" t="s">
        <v>761</v>
      </c>
      <c r="K124" s="81" t="s">
        <v>761</v>
      </c>
      <c r="L124" s="68" t="s">
        <v>761</v>
      </c>
      <c r="M124" s="68" t="s">
        <v>761</v>
      </c>
      <c r="N124" s="68" t="s">
        <v>761</v>
      </c>
      <c r="O124" s="131" t="s">
        <v>761</v>
      </c>
      <c r="P124" s="131" t="s">
        <v>761</v>
      </c>
      <c r="Q124" s="68" t="s">
        <v>761</v>
      </c>
      <c r="R124" s="68" t="s">
        <v>761</v>
      </c>
      <c r="S124" s="131" t="s">
        <v>761</v>
      </c>
      <c r="T124" s="68" t="s">
        <v>761</v>
      </c>
      <c r="U124" s="68" t="s">
        <v>761</v>
      </c>
      <c r="V124" s="68">
        <v>0.3</v>
      </c>
      <c r="W124" s="77">
        <v>0.34791666666666665</v>
      </c>
      <c r="X124" s="68" t="s">
        <v>761</v>
      </c>
      <c r="Y124" s="68" t="s">
        <v>761</v>
      </c>
      <c r="Z124" s="72" t="s">
        <v>763</v>
      </c>
      <c r="AA124" s="68" t="s">
        <v>761</v>
      </c>
      <c r="AB124" s="205">
        <v>6.6</v>
      </c>
      <c r="AC124" s="72">
        <v>11.7</v>
      </c>
      <c r="AD124" s="75">
        <v>0.23618421052631577</v>
      </c>
      <c r="AE124" s="72">
        <v>6.4633664361194381</v>
      </c>
      <c r="AF124" s="72">
        <v>38.154929577464792</v>
      </c>
      <c r="AG124" s="137">
        <v>44.618296013584228</v>
      </c>
      <c r="AH124" s="72">
        <v>15.607601733616619</v>
      </c>
      <c r="AI124" s="72">
        <v>60.225897747200847</v>
      </c>
      <c r="AJ124" s="72">
        <v>313.86511790086257</v>
      </c>
      <c r="AK124" s="72">
        <v>48.538848673656148</v>
      </c>
      <c r="AL124" s="72">
        <v>6.4662662275137341</v>
      </c>
      <c r="AM124" s="72">
        <v>64.146450407272766</v>
      </c>
      <c r="AN124" s="137">
        <v>108.76474642085699</v>
      </c>
      <c r="AO124" s="137">
        <v>24.314047619047617</v>
      </c>
      <c r="AP124" s="137">
        <v>10.458891617063502</v>
      </c>
      <c r="AQ124" s="72">
        <v>0.69922325098701699</v>
      </c>
      <c r="AR124" s="72">
        <v>34.772939236111121</v>
      </c>
      <c r="AS124" s="68" t="s">
        <v>763</v>
      </c>
      <c r="AT124" s="68" t="s">
        <v>763</v>
      </c>
      <c r="AU124" s="68" t="s">
        <v>763</v>
      </c>
      <c r="AV124" s="68" t="s">
        <v>763</v>
      </c>
      <c r="BC124" s="147"/>
    </row>
    <row r="125" spans="1:55" s="68" customFormat="1" x14ac:dyDescent="0.2">
      <c r="A125" s="79" t="s">
        <v>756</v>
      </c>
      <c r="B125" s="68" t="s">
        <v>640</v>
      </c>
      <c r="C125" s="68" t="s">
        <v>764</v>
      </c>
      <c r="E125" s="147">
        <v>44434</v>
      </c>
      <c r="F125" s="262" t="s">
        <v>793</v>
      </c>
      <c r="G125" s="68" t="s">
        <v>772</v>
      </c>
      <c r="H125" s="68" t="s">
        <v>761</v>
      </c>
      <c r="I125" s="68" t="s">
        <v>761</v>
      </c>
      <c r="J125" s="68" t="s">
        <v>761</v>
      </c>
      <c r="K125" s="81" t="s">
        <v>761</v>
      </c>
      <c r="L125" s="68" t="s">
        <v>761</v>
      </c>
      <c r="M125" s="68" t="s">
        <v>761</v>
      </c>
      <c r="N125" s="68" t="s">
        <v>761</v>
      </c>
      <c r="O125" s="131" t="s">
        <v>761</v>
      </c>
      <c r="P125" s="131" t="s">
        <v>761</v>
      </c>
      <c r="Q125" s="68" t="s">
        <v>761</v>
      </c>
      <c r="R125" s="68" t="s">
        <v>761</v>
      </c>
      <c r="S125" s="131" t="s">
        <v>761</v>
      </c>
      <c r="T125" s="68" t="s">
        <v>761</v>
      </c>
      <c r="U125" s="68" t="s">
        <v>761</v>
      </c>
      <c r="V125" s="68">
        <v>0.4</v>
      </c>
      <c r="W125" s="77">
        <v>0.31875000000000003</v>
      </c>
      <c r="X125" s="68" t="s">
        <v>761</v>
      </c>
      <c r="Y125" s="68" t="s">
        <v>761</v>
      </c>
      <c r="Z125" s="72" t="s">
        <v>763</v>
      </c>
      <c r="AA125" s="68" t="s">
        <v>761</v>
      </c>
      <c r="AB125" s="205">
        <v>13.4</v>
      </c>
      <c r="AC125" s="72">
        <v>22.44</v>
      </c>
      <c r="AD125" s="72">
        <v>0.23618421052631577</v>
      </c>
      <c r="AE125" s="72">
        <v>13.378739962177708</v>
      </c>
      <c r="AF125" s="72">
        <v>34.70422535211268</v>
      </c>
      <c r="AG125" s="137">
        <v>48.082965314290391</v>
      </c>
      <c r="AH125" s="72">
        <v>4.2513905470342905</v>
      </c>
      <c r="AI125" s="72">
        <v>52.334355861324681</v>
      </c>
      <c r="AJ125" s="72">
        <v>196.67819606479313</v>
      </c>
      <c r="AK125" s="72">
        <v>28.792178955338461</v>
      </c>
      <c r="AL125" s="72">
        <v>6.8309590729438812</v>
      </c>
      <c r="AM125" s="72">
        <v>33.043569502372748</v>
      </c>
      <c r="AN125" s="137">
        <v>81.126534816663138</v>
      </c>
      <c r="AO125" s="137">
        <v>16.121666666666666</v>
      </c>
      <c r="AP125" s="137">
        <v>8.363439236111109</v>
      </c>
      <c r="AQ125" s="72">
        <v>0.65842748365804304</v>
      </c>
      <c r="AR125" s="72">
        <v>24.485105902777775</v>
      </c>
      <c r="AS125" s="68" t="s">
        <v>763</v>
      </c>
      <c r="AT125" s="68" t="s">
        <v>763</v>
      </c>
      <c r="AU125" s="68" t="s">
        <v>763</v>
      </c>
      <c r="AV125" s="68" t="s">
        <v>763</v>
      </c>
    </row>
    <row r="128" spans="1:55" x14ac:dyDescent="0.2">
      <c r="A128" s="236" t="s">
        <v>1247</v>
      </c>
    </row>
    <row r="129" spans="1:54" ht="16" x14ac:dyDescent="0.2">
      <c r="A129" s="82" t="s">
        <v>793</v>
      </c>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450" t="s">
        <v>1203</v>
      </c>
      <c r="AE129" s="84"/>
      <c r="AF129" s="84"/>
      <c r="AG129" s="82"/>
      <c r="AH129" s="82"/>
      <c r="AI129" s="84"/>
      <c r="AJ129" s="82"/>
      <c r="AK129" s="84"/>
      <c r="AL129" s="82"/>
      <c r="AM129" s="82"/>
      <c r="AN129" s="82"/>
      <c r="AO129" s="82"/>
      <c r="AP129" s="82"/>
      <c r="AQ129" s="82"/>
      <c r="AR129" s="82"/>
      <c r="AS129" s="82"/>
      <c r="AT129" s="82"/>
      <c r="AU129" s="82"/>
      <c r="AV129" s="82"/>
      <c r="AW129" s="82"/>
      <c r="AX129" s="82"/>
      <c r="AY129" s="82"/>
      <c r="AZ129" s="82"/>
      <c r="BA129" s="82"/>
      <c r="BB129" s="82"/>
    </row>
    <row r="130" spans="1:54" x14ac:dyDescent="0.2">
      <c r="A130" s="86"/>
      <c r="B130" s="86"/>
      <c r="C130" s="87"/>
      <c r="D130" s="87"/>
      <c r="E130" s="87"/>
      <c r="F130" s="86"/>
      <c r="G130" s="86"/>
      <c r="H130" s="88" t="s">
        <v>702</v>
      </c>
      <c r="I130" s="89"/>
      <c r="J130" s="89"/>
      <c r="K130" s="82"/>
      <c r="L130" s="86"/>
      <c r="M130" s="86"/>
      <c r="N130" s="86"/>
      <c r="O130" s="86"/>
      <c r="P130" s="86"/>
      <c r="Q130" s="86"/>
      <c r="R130" s="86"/>
      <c r="S130" s="86"/>
      <c r="T130" s="86"/>
      <c r="U130" s="86"/>
      <c r="V130" s="89" t="s">
        <v>977</v>
      </c>
      <c r="W130" s="82"/>
      <c r="X130" s="82"/>
      <c r="Y130" s="82"/>
      <c r="Z130" s="82"/>
      <c r="AA130" s="82"/>
      <c r="AB130" s="82"/>
      <c r="AC130" s="450" t="s">
        <v>1204</v>
      </c>
      <c r="AD130" s="450"/>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row>
    <row r="131" spans="1:54" ht="16" thickBot="1" x14ac:dyDescent="0.25">
      <c r="A131" s="90"/>
      <c r="B131" s="90"/>
      <c r="C131" s="91"/>
      <c r="D131" s="91"/>
      <c r="E131" s="91"/>
      <c r="F131" s="89" t="s">
        <v>976</v>
      </c>
      <c r="G131" s="89" t="s">
        <v>702</v>
      </c>
      <c r="H131" s="89" t="s">
        <v>1205</v>
      </c>
      <c r="I131" s="89" t="s">
        <v>702</v>
      </c>
      <c r="J131" s="82"/>
      <c r="K131" s="82"/>
      <c r="L131" s="89"/>
      <c r="M131" s="89"/>
      <c r="N131" s="90"/>
      <c r="O131" s="89"/>
      <c r="P131" s="89" t="s">
        <v>1206</v>
      </c>
      <c r="Q131" s="89"/>
      <c r="R131" s="89"/>
      <c r="S131" s="89"/>
      <c r="T131" s="89"/>
      <c r="U131" s="89"/>
      <c r="V131" s="89" t="s">
        <v>726</v>
      </c>
      <c r="W131" s="82"/>
      <c r="X131" s="82"/>
      <c r="Y131" s="82"/>
      <c r="Z131" s="92">
        <v>273.14999999999998</v>
      </c>
      <c r="AA131" s="82"/>
      <c r="AB131" s="82"/>
      <c r="AC131" s="450"/>
      <c r="AD131" s="450"/>
      <c r="AE131" s="82"/>
      <c r="AF131" s="82"/>
      <c r="AG131" s="82"/>
      <c r="AH131" s="82"/>
      <c r="AI131" s="82"/>
      <c r="AJ131" s="82"/>
      <c r="AK131" s="82" t="s">
        <v>1207</v>
      </c>
      <c r="AL131" s="82"/>
      <c r="AM131" s="82"/>
      <c r="AN131" s="82"/>
      <c r="AO131" s="82"/>
      <c r="AP131" s="82"/>
      <c r="AQ131" s="82"/>
      <c r="AR131" s="82"/>
      <c r="AS131" s="82"/>
      <c r="AT131" s="82"/>
      <c r="AU131" s="82"/>
      <c r="AV131" s="82"/>
      <c r="AW131" s="82"/>
      <c r="AX131" s="82"/>
      <c r="AY131" s="82"/>
      <c r="AZ131" s="82"/>
      <c r="BA131" s="82"/>
      <c r="BB131" s="82"/>
    </row>
    <row r="132" spans="1:54" ht="36" thickTop="1" thickBot="1" x14ac:dyDescent="0.25">
      <c r="A132" s="93" t="s">
        <v>1208</v>
      </c>
      <c r="B132" s="94" t="s">
        <v>1209</v>
      </c>
      <c r="C132" s="94" t="s">
        <v>1210</v>
      </c>
      <c r="D132" s="94" t="s">
        <v>1211</v>
      </c>
      <c r="E132" s="94"/>
      <c r="F132" s="93" t="s">
        <v>706</v>
      </c>
      <c r="G132" s="93" t="s">
        <v>1205</v>
      </c>
      <c r="H132" s="93" t="s">
        <v>1212</v>
      </c>
      <c r="I132" s="93" t="s">
        <v>1213</v>
      </c>
      <c r="J132" s="93" t="s">
        <v>541</v>
      </c>
      <c r="K132" s="93" t="s">
        <v>1214</v>
      </c>
      <c r="L132" s="93" t="s">
        <v>1215</v>
      </c>
      <c r="M132" s="89" t="s">
        <v>1216</v>
      </c>
      <c r="N132" s="93" t="s">
        <v>1217</v>
      </c>
      <c r="O132" s="93" t="s">
        <v>1218</v>
      </c>
      <c r="P132" s="93" t="s">
        <v>1219</v>
      </c>
      <c r="Q132" s="93" t="s">
        <v>1220</v>
      </c>
      <c r="R132" s="93" t="s">
        <v>1221</v>
      </c>
      <c r="S132" s="93" t="s">
        <v>1222</v>
      </c>
      <c r="T132" s="93" t="s">
        <v>1223</v>
      </c>
      <c r="U132" s="93" t="s">
        <v>1224</v>
      </c>
      <c r="V132" s="93" t="s">
        <v>474</v>
      </c>
      <c r="W132" s="95"/>
      <c r="X132" s="82"/>
      <c r="Y132" s="96" t="s">
        <v>540</v>
      </c>
      <c r="Z132" s="97" t="s">
        <v>1225</v>
      </c>
      <c r="AA132" s="98" t="s">
        <v>1226</v>
      </c>
      <c r="AB132" s="98" t="s">
        <v>1205</v>
      </c>
      <c r="AC132" s="450"/>
      <c r="AD132" s="450"/>
      <c r="AE132" s="99" t="s">
        <v>1227</v>
      </c>
      <c r="AF132" s="100" t="s">
        <v>485</v>
      </c>
      <c r="AG132" s="98" t="s">
        <v>1228</v>
      </c>
      <c r="AH132" s="98" t="s">
        <v>724</v>
      </c>
      <c r="AI132" s="100" t="s">
        <v>1229</v>
      </c>
      <c r="AJ132" s="98" t="s">
        <v>722</v>
      </c>
      <c r="AK132" s="100" t="s">
        <v>489</v>
      </c>
      <c r="AL132" s="82"/>
      <c r="AM132" s="82"/>
      <c r="AN132" s="82"/>
      <c r="AO132" s="82"/>
      <c r="AP132" s="82"/>
      <c r="AQ132" s="82"/>
      <c r="AR132" s="82"/>
      <c r="AS132" s="82"/>
      <c r="AT132" s="82"/>
      <c r="AU132" s="82"/>
      <c r="AV132" s="82"/>
      <c r="AW132" s="82"/>
      <c r="AX132" s="82"/>
      <c r="AY132" s="109"/>
      <c r="AZ132" s="109"/>
      <c r="BA132" s="82"/>
      <c r="BB132" s="82"/>
    </row>
    <row r="133" spans="1:54" ht="16" x14ac:dyDescent="0.2">
      <c r="A133" s="101" t="s">
        <v>640</v>
      </c>
      <c r="B133" s="102">
        <v>2021</v>
      </c>
      <c r="C133" s="103">
        <v>7</v>
      </c>
      <c r="D133" s="102">
        <v>13</v>
      </c>
      <c r="E133" s="82"/>
      <c r="F133" s="131" t="s">
        <v>761</v>
      </c>
      <c r="G133" s="131" t="s">
        <v>761</v>
      </c>
      <c r="H133" s="82"/>
      <c r="I133" s="131" t="s">
        <v>761</v>
      </c>
      <c r="J133" s="205">
        <v>14.8</v>
      </c>
      <c r="K133" s="82"/>
      <c r="L133" s="82"/>
      <c r="M133" s="108"/>
      <c r="N133" s="137">
        <v>32.085154789689433</v>
      </c>
      <c r="O133" s="82"/>
      <c r="P133" s="82"/>
      <c r="Q133" s="82"/>
      <c r="R133" s="140"/>
      <c r="S133" s="137">
        <v>74.171389082496376</v>
      </c>
      <c r="T133" s="137">
        <v>2.463224950396826</v>
      </c>
      <c r="U133" s="137">
        <v>1.0523809523809526</v>
      </c>
      <c r="V133" s="85"/>
      <c r="W133" s="85"/>
      <c r="X133" s="85"/>
      <c r="Y133" s="102" t="str">
        <f t="shared" ref="Y133:Y144" si="49">IF(C133&lt;6," ",IF(C133&lt;=9,I133, IF(C133&gt;=10," ")))</f>
        <v>ND</v>
      </c>
      <c r="Z133" s="102" t="e">
        <f>IF(Y133=" ", " ", IF(Y133&gt;0, Y133+273.15))</f>
        <v>#VALUE!</v>
      </c>
      <c r="AA133" s="102">
        <f>IF(C133&lt;6," ",IF(C133&lt;=9,J133, IF(C133&gt;=10," ")))</f>
        <v>14.8</v>
      </c>
      <c r="AB133" s="102" t="str">
        <f>IF(C133&lt;6," ",IF(C133&lt;=9,G133, IF(C133&gt;=10," ")))</f>
        <v>ND</v>
      </c>
      <c r="AC133" s="104" t="e">
        <f>IF(Y133=" "," ",IF(Y133&gt;0,EXP(-173.4292+249.6339*100/Z133+143.3483*LN(+Z133/100)-21.8492*Z133/100+AA133*(-0.033096+0.014259*Z133/100-0.0017*(Z133/100)^2))*1.4276))</f>
        <v>#VALUE!</v>
      </c>
      <c r="AD133" s="102" t="e">
        <f>IF(Y133=" "," ",IF(Y133&gt;0,AB133/AC133))</f>
        <v>#VALUE!</v>
      </c>
      <c r="AE133" s="105" t="str">
        <f>IF(C133&lt;6," ",IF(C133&lt;=9,F133, IF(C133&gt;=10," ")))</f>
        <v>ND</v>
      </c>
      <c r="AF133" s="102">
        <f>IF(Y133=" "," ",N133)</f>
        <v>32.085154789689433</v>
      </c>
      <c r="AG133" s="105">
        <f>IF(C133&lt;6," ",IF(C133&lt;=9,T133, IF(C133&gt;=10," ")))</f>
        <v>2.463224950396826</v>
      </c>
      <c r="AH133" s="105">
        <f>IF(C133&lt;6," ",IF(C133&lt;=9,U133, IF(C133&gt;=10," ")))</f>
        <v>1.0523809523809526</v>
      </c>
      <c r="AI133" s="102">
        <f t="shared" ref="AI133:AI136" si="50">IF(Y133=" ", " ", IF(Y133&gt;0, SUM(AG133:AH133)))</f>
        <v>3.5156059027777786</v>
      </c>
      <c r="AJ133" s="106">
        <f>IF(C133&lt;6," ",IF(C133&lt;=9,S133, IF(C133&gt;=10," ")))</f>
        <v>74.171389082496376</v>
      </c>
      <c r="AK133" s="107">
        <f>IF(Y133=" ", " ", IF(Y133&gt;0, AJ133-AF133))</f>
        <v>42.086234292806942</v>
      </c>
      <c r="AL133" s="85"/>
      <c r="AM133" s="85"/>
      <c r="AN133" s="85"/>
      <c r="AO133" s="85"/>
      <c r="AP133" s="85"/>
      <c r="AQ133" s="85"/>
      <c r="AR133" s="85"/>
      <c r="AS133" s="85"/>
      <c r="AT133" s="85"/>
      <c r="AU133" s="85"/>
      <c r="AV133" s="85"/>
      <c r="AW133" s="85"/>
      <c r="AX133" s="85"/>
      <c r="AY133" s="85"/>
      <c r="AZ133" s="85"/>
      <c r="BA133" s="82"/>
      <c r="BB133" s="82"/>
    </row>
    <row r="134" spans="1:54" ht="16" x14ac:dyDescent="0.2">
      <c r="A134" s="101" t="s">
        <v>640</v>
      </c>
      <c r="B134" s="102">
        <v>2021</v>
      </c>
      <c r="C134" s="103">
        <v>7</v>
      </c>
      <c r="D134" s="102">
        <v>27</v>
      </c>
      <c r="E134" s="82"/>
      <c r="F134" s="131" t="s">
        <v>761</v>
      </c>
      <c r="G134" s="131" t="s">
        <v>761</v>
      </c>
      <c r="H134" s="82"/>
      <c r="I134" s="131" t="s">
        <v>761</v>
      </c>
      <c r="J134" s="205">
        <v>15</v>
      </c>
      <c r="K134" s="82"/>
      <c r="L134" s="82"/>
      <c r="M134" s="108"/>
      <c r="N134" s="137">
        <v>19.902796587215601</v>
      </c>
      <c r="O134" s="82"/>
      <c r="P134" s="82"/>
      <c r="Q134" s="82"/>
      <c r="R134" s="140"/>
      <c r="S134" s="137">
        <v>78.760258444268885</v>
      </c>
      <c r="T134" s="137">
        <v>12.971607142857145</v>
      </c>
      <c r="U134" s="137">
        <v>2.591472284226187</v>
      </c>
      <c r="V134" s="85"/>
      <c r="W134" s="85"/>
      <c r="X134" s="85"/>
      <c r="Y134" s="102" t="str">
        <f t="shared" si="49"/>
        <v>ND</v>
      </c>
      <c r="Z134" s="102" t="e">
        <f t="shared" ref="Z134:Z144" si="51">IF(Y134=" ", " ", IF(Y134&gt;0, Y134+273.15))</f>
        <v>#VALUE!</v>
      </c>
      <c r="AA134" s="102">
        <f t="shared" ref="AA134:AA144" si="52">IF(C134&lt;6," ",IF(C134&lt;=9,J134, IF(C134&gt;=10," ")))</f>
        <v>15</v>
      </c>
      <c r="AB134" s="102" t="str">
        <f t="shared" ref="AB134:AB144" si="53">IF(C134&lt;6," ",IF(C134&lt;=9,G134, IF(C134&gt;=10," ")))</f>
        <v>ND</v>
      </c>
      <c r="AC134" s="104" t="e">
        <f t="shared" ref="AC134:AC144" si="54">IF(Y134=" "," ",IF(Y134&gt;0,EXP(-173.4292+249.6339*100/Z134+143.3483*LN(+Z134/100)-21.8492*Z134/100+AA134*(-0.033096+0.014259*Z134/100-0.0017*(Z134/100)^2))*1.4276))</f>
        <v>#VALUE!</v>
      </c>
      <c r="AD134" s="102" t="e">
        <f t="shared" ref="AD134:AD144" si="55">IF(Y134=" "," ",IF(Y134&gt;0,AB134/AC134))</f>
        <v>#VALUE!</v>
      </c>
      <c r="AE134" s="105" t="str">
        <f t="shared" ref="AE134:AE144" si="56">IF(C134&lt;6," ",IF(C134&lt;=9,F134, IF(C134&gt;=10," ")))</f>
        <v>ND</v>
      </c>
      <c r="AF134" s="102">
        <f t="shared" ref="AF134:AF144" si="57">IF(Y134=" "," ",N134)</f>
        <v>19.902796587215601</v>
      </c>
      <c r="AG134" s="105">
        <f t="shared" ref="AG134:AG144" si="58">IF(C134&lt;6," ",IF(C134&lt;=9,T134, IF(C134&gt;=10," ")))</f>
        <v>12.971607142857145</v>
      </c>
      <c r="AH134" s="105">
        <f t="shared" ref="AH134:AH144" si="59">IF(C134&lt;6," ",IF(C134&lt;=9,U134, IF(C134&gt;=10," ")))</f>
        <v>2.591472284226187</v>
      </c>
      <c r="AI134" s="102">
        <f t="shared" si="50"/>
        <v>15.563079427083332</v>
      </c>
      <c r="AJ134" s="106">
        <f t="shared" ref="AJ134:AJ144" si="60">IF(C134&lt;6," ",IF(C134&lt;=9,S134, IF(C134&gt;=10," ")))</f>
        <v>78.760258444268885</v>
      </c>
      <c r="AK134" s="107">
        <f t="shared" ref="AK134:AK144" si="61">IF(Y134=" ", " ", IF(Y134&gt;0, AJ134-AF134))</f>
        <v>58.857461857053281</v>
      </c>
      <c r="AL134" s="85"/>
      <c r="AM134" s="85"/>
      <c r="AN134" s="85"/>
      <c r="AO134" s="85"/>
      <c r="AP134" s="85"/>
      <c r="AQ134" s="85"/>
      <c r="AR134" s="85"/>
      <c r="AS134" s="85"/>
      <c r="AT134" s="85"/>
      <c r="AU134" s="85"/>
      <c r="AV134" s="85"/>
      <c r="AW134" s="85"/>
      <c r="AX134" s="85"/>
      <c r="AY134" s="85"/>
      <c r="AZ134" s="85"/>
      <c r="BA134" s="82"/>
      <c r="BB134" s="82"/>
    </row>
    <row r="135" spans="1:54" ht="16" x14ac:dyDescent="0.2">
      <c r="A135" s="101" t="s">
        <v>640</v>
      </c>
      <c r="B135" s="102">
        <v>2021</v>
      </c>
      <c r="C135" s="103">
        <v>8</v>
      </c>
      <c r="D135" s="102">
        <v>12</v>
      </c>
      <c r="E135" s="82"/>
      <c r="F135" s="131" t="s">
        <v>761</v>
      </c>
      <c r="G135" s="131" t="s">
        <v>761</v>
      </c>
      <c r="H135" s="82"/>
      <c r="I135" s="131" t="s">
        <v>761</v>
      </c>
      <c r="J135" s="205">
        <v>6.6</v>
      </c>
      <c r="K135" s="82"/>
      <c r="L135" s="82"/>
      <c r="M135" s="108"/>
      <c r="N135" s="137">
        <v>44.618296013584228</v>
      </c>
      <c r="O135" s="82"/>
      <c r="P135" s="82"/>
      <c r="Q135" s="82"/>
      <c r="R135" s="140"/>
      <c r="S135" s="137">
        <v>108.76474642085699</v>
      </c>
      <c r="T135" s="137">
        <v>24.314047619047617</v>
      </c>
      <c r="U135" s="137">
        <v>10.458891617063502</v>
      </c>
      <c r="V135" s="85"/>
      <c r="W135" s="85"/>
      <c r="X135" s="85"/>
      <c r="Y135" s="102" t="str">
        <f t="shared" si="49"/>
        <v>ND</v>
      </c>
      <c r="Z135" s="102" t="e">
        <f t="shared" si="51"/>
        <v>#VALUE!</v>
      </c>
      <c r="AA135" s="102">
        <f t="shared" si="52"/>
        <v>6.6</v>
      </c>
      <c r="AB135" s="102" t="str">
        <f t="shared" si="53"/>
        <v>ND</v>
      </c>
      <c r="AC135" s="104" t="e">
        <f t="shared" si="54"/>
        <v>#VALUE!</v>
      </c>
      <c r="AD135" s="102" t="e">
        <f t="shared" si="55"/>
        <v>#VALUE!</v>
      </c>
      <c r="AE135" s="105" t="str">
        <f t="shared" si="56"/>
        <v>ND</v>
      </c>
      <c r="AF135" s="102">
        <f t="shared" si="57"/>
        <v>44.618296013584228</v>
      </c>
      <c r="AG135" s="105">
        <f t="shared" si="58"/>
        <v>24.314047619047617</v>
      </c>
      <c r="AH135" s="105">
        <f t="shared" si="59"/>
        <v>10.458891617063502</v>
      </c>
      <c r="AI135" s="102">
        <f t="shared" si="50"/>
        <v>34.772939236111121</v>
      </c>
      <c r="AJ135" s="106">
        <f t="shared" si="60"/>
        <v>108.76474642085699</v>
      </c>
      <c r="AK135" s="107">
        <f t="shared" si="61"/>
        <v>64.146450407272766</v>
      </c>
      <c r="AL135" s="82"/>
      <c r="AM135" s="85"/>
      <c r="AN135" s="85"/>
      <c r="AO135" s="85"/>
      <c r="AP135" s="85"/>
      <c r="AQ135" s="85"/>
      <c r="AR135" s="114" t="s">
        <v>1230</v>
      </c>
      <c r="AS135" s="85"/>
      <c r="AT135" s="85"/>
      <c r="AU135" s="85"/>
      <c r="AV135" s="85"/>
      <c r="AW135" s="85"/>
      <c r="AX135" s="85"/>
      <c r="AY135" s="85"/>
      <c r="AZ135" s="85"/>
      <c r="BA135" s="82"/>
      <c r="BB135" s="82"/>
    </row>
    <row r="136" spans="1:54" ht="16" x14ac:dyDescent="0.2">
      <c r="A136" s="101" t="s">
        <v>640</v>
      </c>
      <c r="B136" s="102">
        <v>2021</v>
      </c>
      <c r="C136" s="103">
        <v>8</v>
      </c>
      <c r="D136" s="102">
        <v>26</v>
      </c>
      <c r="E136" s="82"/>
      <c r="F136" s="131" t="s">
        <v>761</v>
      </c>
      <c r="G136" s="131" t="s">
        <v>761</v>
      </c>
      <c r="H136" s="82"/>
      <c r="I136" s="131" t="s">
        <v>761</v>
      </c>
      <c r="J136" s="205">
        <v>13.4</v>
      </c>
      <c r="K136" s="82"/>
      <c r="L136" s="82"/>
      <c r="M136" s="108"/>
      <c r="N136" s="137">
        <v>48.082965314290391</v>
      </c>
      <c r="O136" s="82"/>
      <c r="P136" s="82"/>
      <c r="Q136" s="82"/>
      <c r="R136" s="140"/>
      <c r="S136" s="137">
        <v>81.126534816663138</v>
      </c>
      <c r="T136" s="137">
        <v>16.121666666666666</v>
      </c>
      <c r="U136" s="137">
        <v>8.363439236111109</v>
      </c>
      <c r="V136" s="85"/>
      <c r="W136" s="85"/>
      <c r="X136" s="85"/>
      <c r="Y136" s="102" t="str">
        <f t="shared" si="49"/>
        <v>ND</v>
      </c>
      <c r="Z136" s="102" t="e">
        <f t="shared" si="51"/>
        <v>#VALUE!</v>
      </c>
      <c r="AA136" s="102">
        <f t="shared" si="52"/>
        <v>13.4</v>
      </c>
      <c r="AB136" s="102" t="str">
        <f t="shared" si="53"/>
        <v>ND</v>
      </c>
      <c r="AC136" s="104" t="e">
        <f t="shared" si="54"/>
        <v>#VALUE!</v>
      </c>
      <c r="AD136" s="102" t="e">
        <f t="shared" si="55"/>
        <v>#VALUE!</v>
      </c>
      <c r="AE136" s="105" t="str">
        <f t="shared" si="56"/>
        <v>ND</v>
      </c>
      <c r="AF136" s="102">
        <f t="shared" si="57"/>
        <v>48.082965314290391</v>
      </c>
      <c r="AG136" s="105">
        <f t="shared" si="58"/>
        <v>16.121666666666666</v>
      </c>
      <c r="AH136" s="105">
        <f t="shared" si="59"/>
        <v>8.363439236111109</v>
      </c>
      <c r="AI136" s="102">
        <f t="shared" si="50"/>
        <v>24.485105902777775</v>
      </c>
      <c r="AJ136" s="106">
        <f t="shared" si="60"/>
        <v>81.126534816663138</v>
      </c>
      <c r="AK136" s="107">
        <f t="shared" si="61"/>
        <v>33.043569502372748</v>
      </c>
      <c r="AL136" s="82"/>
      <c r="AM136" s="85"/>
      <c r="AN136" s="85"/>
      <c r="AO136" s="85"/>
      <c r="AP136" s="85"/>
      <c r="AQ136" s="85"/>
      <c r="AR136" s="115"/>
      <c r="AS136" s="116" t="s">
        <v>487</v>
      </c>
      <c r="AT136" s="116" t="s">
        <v>1231</v>
      </c>
      <c r="AU136" s="116" t="s">
        <v>485</v>
      </c>
      <c r="AV136" s="116" t="s">
        <v>513</v>
      </c>
      <c r="AW136" s="116" t="s">
        <v>489</v>
      </c>
      <c r="AX136" s="116"/>
      <c r="AY136" s="85"/>
      <c r="AZ136" s="85"/>
      <c r="BA136" s="82"/>
      <c r="BB136" s="82"/>
    </row>
    <row r="137" spans="1:54" ht="16" x14ac:dyDescent="0.2">
      <c r="A137" s="101"/>
      <c r="B137" s="102"/>
      <c r="C137" s="103"/>
      <c r="D137" s="102"/>
      <c r="E137" s="82"/>
      <c r="F137" s="144"/>
      <c r="G137" s="144"/>
      <c r="H137" s="82"/>
      <c r="I137" s="144"/>
      <c r="J137" s="257"/>
      <c r="K137" s="82"/>
      <c r="L137" s="82"/>
      <c r="M137" s="108"/>
      <c r="N137" s="146"/>
      <c r="O137" s="82"/>
      <c r="P137" s="82"/>
      <c r="Q137" s="82"/>
      <c r="R137" s="140"/>
      <c r="S137" s="146"/>
      <c r="T137" s="258"/>
      <c r="U137" s="258"/>
      <c r="V137" s="85"/>
      <c r="W137" s="85"/>
      <c r="X137" s="85"/>
      <c r="Y137" s="102" t="str">
        <f t="shared" si="49"/>
        <v xml:space="preserve"> </v>
      </c>
      <c r="Z137" s="102" t="str">
        <f t="shared" si="51"/>
        <v xml:space="preserve"> </v>
      </c>
      <c r="AA137" s="102" t="str">
        <f t="shared" si="52"/>
        <v xml:space="preserve"> </v>
      </c>
      <c r="AB137" s="102" t="str">
        <f t="shared" si="53"/>
        <v xml:space="preserve"> </v>
      </c>
      <c r="AC137" s="104" t="str">
        <f t="shared" si="54"/>
        <v xml:space="preserve"> </v>
      </c>
      <c r="AD137" s="102" t="str">
        <f t="shared" si="55"/>
        <v xml:space="preserve"> </v>
      </c>
      <c r="AE137" s="105" t="str">
        <f t="shared" si="56"/>
        <v xml:space="preserve"> </v>
      </c>
      <c r="AF137" s="102" t="str">
        <f t="shared" si="57"/>
        <v xml:space="preserve"> </v>
      </c>
      <c r="AG137" s="105" t="str">
        <f t="shared" si="58"/>
        <v xml:space="preserve"> </v>
      </c>
      <c r="AH137" s="105" t="str">
        <f t="shared" si="59"/>
        <v xml:space="preserve"> </v>
      </c>
      <c r="AI137" s="102" t="str">
        <f t="shared" ref="AI137" si="62">IF(Y137=" ", " ", IF(Y137&gt;0, SUM(AG137:AH137)))</f>
        <v xml:space="preserve"> </v>
      </c>
      <c r="AJ137" s="106" t="str">
        <f t="shared" si="60"/>
        <v xml:space="preserve"> </v>
      </c>
      <c r="AK137" s="107" t="str">
        <f t="shared" si="61"/>
        <v xml:space="preserve"> </v>
      </c>
      <c r="AL137" s="82"/>
      <c r="AM137" s="84" t="s">
        <v>1232</v>
      </c>
      <c r="AN137" s="82"/>
      <c r="AO137" s="82"/>
      <c r="AP137" s="82"/>
      <c r="AQ137" s="82"/>
      <c r="AR137" s="117" t="s">
        <v>522</v>
      </c>
      <c r="AS137" s="115"/>
      <c r="AT137" s="115"/>
      <c r="AU137" s="115"/>
      <c r="AV137" s="115"/>
      <c r="AW137" s="115"/>
      <c r="AX137" s="118"/>
      <c r="AY137" s="85"/>
      <c r="AZ137" s="85"/>
      <c r="BA137" s="82"/>
      <c r="BB137" s="82"/>
    </row>
    <row r="138" spans="1:54" ht="18" x14ac:dyDescent="0.25">
      <c r="A138" s="101"/>
      <c r="B138" s="102"/>
      <c r="C138" s="103"/>
      <c r="D138" s="102"/>
      <c r="E138" s="82"/>
      <c r="F138" s="144"/>
      <c r="G138" s="144"/>
      <c r="H138" s="82"/>
      <c r="I138" s="144"/>
      <c r="J138" s="257"/>
      <c r="K138" s="82"/>
      <c r="L138" s="82"/>
      <c r="M138" s="108"/>
      <c r="N138" s="146"/>
      <c r="O138" s="82"/>
      <c r="P138" s="82"/>
      <c r="Q138" s="82"/>
      <c r="R138" s="140"/>
      <c r="S138" s="146"/>
      <c r="T138" s="146"/>
      <c r="U138" s="146"/>
      <c r="V138" s="85"/>
      <c r="W138" s="85"/>
      <c r="X138" s="85"/>
      <c r="Y138" s="102" t="str">
        <f t="shared" si="49"/>
        <v xml:space="preserve"> </v>
      </c>
      <c r="Z138" s="102" t="str">
        <f t="shared" si="51"/>
        <v xml:space="preserve"> </v>
      </c>
      <c r="AA138" s="102" t="str">
        <f t="shared" si="52"/>
        <v xml:space="preserve"> </v>
      </c>
      <c r="AB138" s="102" t="str">
        <f t="shared" si="53"/>
        <v xml:space="preserve"> </v>
      </c>
      <c r="AC138" s="104" t="str">
        <f t="shared" si="54"/>
        <v xml:space="preserve"> </v>
      </c>
      <c r="AD138" s="102" t="str">
        <f t="shared" si="55"/>
        <v xml:space="preserve"> </v>
      </c>
      <c r="AE138" s="105" t="str">
        <f t="shared" si="56"/>
        <v xml:space="preserve"> </v>
      </c>
      <c r="AF138" s="102" t="str">
        <f t="shared" si="57"/>
        <v xml:space="preserve"> </v>
      </c>
      <c r="AG138" s="105" t="str">
        <f t="shared" si="58"/>
        <v xml:space="preserve"> </v>
      </c>
      <c r="AH138" s="105" t="str">
        <f t="shared" si="59"/>
        <v xml:space="preserve"> </v>
      </c>
      <c r="AI138" s="102"/>
      <c r="AJ138" s="106" t="str">
        <f t="shared" si="60"/>
        <v xml:space="preserve"> </v>
      </c>
      <c r="AK138" s="107" t="str">
        <f t="shared" si="61"/>
        <v xml:space="preserve"> </v>
      </c>
      <c r="AL138" s="82"/>
      <c r="AM138" s="119" t="s">
        <v>477</v>
      </c>
      <c r="AN138" s="109" t="s">
        <v>1231</v>
      </c>
      <c r="AO138" s="120" t="s">
        <v>479</v>
      </c>
      <c r="AP138" s="120" t="s">
        <v>726</v>
      </c>
      <c r="AQ138" s="120" t="s">
        <v>481</v>
      </c>
      <c r="AR138" s="118" t="s">
        <v>476</v>
      </c>
      <c r="AS138" s="115">
        <v>0.4</v>
      </c>
      <c r="AT138" s="118">
        <v>0.6</v>
      </c>
      <c r="AU138" s="121">
        <v>10</v>
      </c>
      <c r="AV138" s="115">
        <v>10</v>
      </c>
      <c r="AW138" s="122">
        <v>43</v>
      </c>
      <c r="AX138" s="118"/>
      <c r="AY138" s="85"/>
      <c r="AZ138" s="85"/>
      <c r="BA138" s="82"/>
      <c r="BB138" s="82"/>
    </row>
    <row r="139" spans="1:54" ht="16" x14ac:dyDescent="0.2">
      <c r="A139" s="101"/>
      <c r="B139" s="102"/>
      <c r="C139" s="103"/>
      <c r="D139" s="102"/>
      <c r="E139" s="82"/>
      <c r="F139" s="144"/>
      <c r="G139" s="144"/>
      <c r="H139" s="82"/>
      <c r="I139" s="144"/>
      <c r="J139" s="257"/>
      <c r="K139" s="82"/>
      <c r="L139" s="82"/>
      <c r="M139" s="82"/>
      <c r="N139" s="146"/>
      <c r="O139" s="82"/>
      <c r="P139" s="82"/>
      <c r="Q139" s="82"/>
      <c r="R139" s="140"/>
      <c r="S139" s="146"/>
      <c r="T139" s="146"/>
      <c r="U139" s="146"/>
      <c r="V139" s="85"/>
      <c r="W139" s="85"/>
      <c r="X139" s="85"/>
      <c r="Y139" s="102" t="str">
        <f t="shared" si="49"/>
        <v xml:space="preserve"> </v>
      </c>
      <c r="Z139" s="102" t="str">
        <f t="shared" si="51"/>
        <v xml:space="preserve"> </v>
      </c>
      <c r="AA139" s="102" t="str">
        <f t="shared" si="52"/>
        <v xml:space="preserve"> </v>
      </c>
      <c r="AB139" s="102" t="str">
        <f t="shared" si="53"/>
        <v xml:space="preserve"> </v>
      </c>
      <c r="AC139" s="104" t="str">
        <f t="shared" si="54"/>
        <v xml:space="preserve"> </v>
      </c>
      <c r="AD139" s="102" t="str">
        <f t="shared" si="55"/>
        <v xml:space="preserve"> </v>
      </c>
      <c r="AE139" s="105" t="str">
        <f t="shared" si="56"/>
        <v xml:space="preserve"> </v>
      </c>
      <c r="AF139" s="102" t="str">
        <f t="shared" si="57"/>
        <v xml:space="preserve"> </v>
      </c>
      <c r="AG139" s="105" t="str">
        <f t="shared" si="58"/>
        <v xml:space="preserve"> </v>
      </c>
      <c r="AH139" s="105" t="str">
        <f t="shared" si="59"/>
        <v xml:space="preserve"> </v>
      </c>
      <c r="AI139" s="102"/>
      <c r="AJ139" s="106" t="str">
        <f t="shared" si="60"/>
        <v xml:space="preserve"> </v>
      </c>
      <c r="AK139" s="107" t="str">
        <f t="shared" si="61"/>
        <v xml:space="preserve"> </v>
      </c>
      <c r="AL139" s="82"/>
      <c r="AM139" s="123" t="s">
        <v>479</v>
      </c>
      <c r="AN139" s="124" t="s">
        <v>1233</v>
      </c>
      <c r="AO139" s="124" t="s">
        <v>485</v>
      </c>
      <c r="AP139" s="124" t="s">
        <v>1234</v>
      </c>
      <c r="AQ139" s="124"/>
      <c r="AR139" s="118" t="s">
        <v>482</v>
      </c>
      <c r="AS139" s="115">
        <v>0.9</v>
      </c>
      <c r="AT139" s="118">
        <v>3</v>
      </c>
      <c r="AU139" s="121">
        <v>1</v>
      </c>
      <c r="AV139" s="115">
        <v>3</v>
      </c>
      <c r="AW139" s="122">
        <v>20</v>
      </c>
      <c r="AX139" s="118"/>
      <c r="AY139" s="85"/>
      <c r="AZ139" s="102"/>
      <c r="BA139" s="102" t="s">
        <v>1235</v>
      </c>
      <c r="BB139" s="82"/>
    </row>
    <row r="140" spans="1:54" ht="16" x14ac:dyDescent="0.2">
      <c r="A140" s="101"/>
      <c r="B140" s="102"/>
      <c r="C140" s="103"/>
      <c r="D140" s="102"/>
      <c r="E140" s="82"/>
      <c r="F140" s="144"/>
      <c r="G140" s="144"/>
      <c r="H140" s="82"/>
      <c r="I140" s="144"/>
      <c r="J140" s="257"/>
      <c r="K140" s="82"/>
      <c r="L140" s="82"/>
      <c r="M140" s="82"/>
      <c r="N140" s="146"/>
      <c r="O140" s="82"/>
      <c r="P140" s="82"/>
      <c r="Q140" s="82"/>
      <c r="R140" s="140"/>
      <c r="S140" s="146"/>
      <c r="T140" s="146"/>
      <c r="U140" s="146"/>
      <c r="V140" s="85"/>
      <c r="W140" s="85"/>
      <c r="X140" s="85"/>
      <c r="Y140" s="102" t="str">
        <f t="shared" si="49"/>
        <v xml:space="preserve"> </v>
      </c>
      <c r="Z140" s="102" t="str">
        <f t="shared" si="51"/>
        <v xml:space="preserve"> </v>
      </c>
      <c r="AA140" s="102" t="str">
        <f t="shared" si="52"/>
        <v xml:space="preserve"> </v>
      </c>
      <c r="AB140" s="102" t="str">
        <f t="shared" si="53"/>
        <v xml:space="preserve"> </v>
      </c>
      <c r="AC140" s="104" t="str">
        <f t="shared" si="54"/>
        <v xml:space="preserve"> </v>
      </c>
      <c r="AD140" s="102" t="str">
        <f t="shared" si="55"/>
        <v xml:space="preserve"> </v>
      </c>
      <c r="AE140" s="105" t="str">
        <f t="shared" si="56"/>
        <v xml:space="preserve"> </v>
      </c>
      <c r="AF140" s="102" t="str">
        <f t="shared" si="57"/>
        <v xml:space="preserve"> </v>
      </c>
      <c r="AG140" s="105" t="str">
        <f t="shared" si="58"/>
        <v xml:space="preserve"> </v>
      </c>
      <c r="AH140" s="105" t="str">
        <f t="shared" si="59"/>
        <v xml:space="preserve"> </v>
      </c>
      <c r="AI140" s="102" t="str">
        <f t="shared" ref="AI140" si="63">IF(Y140=" ", " ", IF(Y140&gt;0, SUM(AG140:AH140)))</f>
        <v xml:space="preserve"> </v>
      </c>
      <c r="AJ140" s="106" t="str">
        <f t="shared" si="60"/>
        <v xml:space="preserve"> </v>
      </c>
      <c r="AK140" s="107" t="str">
        <f t="shared" si="61"/>
        <v xml:space="preserve"> </v>
      </c>
      <c r="AL140" s="82"/>
      <c r="AM140" s="123" t="s">
        <v>1236</v>
      </c>
      <c r="AN140" s="125" t="s">
        <v>742</v>
      </c>
      <c r="AO140" s="125" t="s">
        <v>494</v>
      </c>
      <c r="AP140" s="125" t="s">
        <v>495</v>
      </c>
      <c r="AQ140" s="125" t="s">
        <v>494</v>
      </c>
      <c r="AR140" s="118"/>
      <c r="AS140" s="115" t="s">
        <v>487</v>
      </c>
      <c r="AT140" s="115" t="s">
        <v>976</v>
      </c>
      <c r="AU140" s="115" t="s">
        <v>485</v>
      </c>
      <c r="AV140" s="115" t="s">
        <v>488</v>
      </c>
      <c r="AW140" s="115" t="s">
        <v>489</v>
      </c>
      <c r="AX140" s="116" t="s">
        <v>490</v>
      </c>
      <c r="AY140" s="102"/>
      <c r="AZ140" s="102"/>
      <c r="BA140" s="84" t="s">
        <v>1</v>
      </c>
      <c r="BB140" s="82"/>
    </row>
    <row r="141" spans="1:54" ht="16" x14ac:dyDescent="0.2">
      <c r="A141" s="101"/>
      <c r="B141" s="102"/>
      <c r="C141" s="132"/>
      <c r="D141" s="82"/>
      <c r="E141" s="85"/>
      <c r="F141" s="144"/>
      <c r="G141" s="144"/>
      <c r="H141" s="85"/>
      <c r="I141" s="144"/>
      <c r="J141" s="257"/>
      <c r="K141" s="85"/>
      <c r="L141" s="85"/>
      <c r="M141" s="85"/>
      <c r="N141" s="146"/>
      <c r="O141" s="85"/>
      <c r="P141" s="85"/>
      <c r="Q141" s="85"/>
      <c r="R141" s="140"/>
      <c r="S141" s="146"/>
      <c r="T141" s="146"/>
      <c r="U141" s="146"/>
      <c r="V141" s="85"/>
      <c r="W141" s="85"/>
      <c r="X141" s="85"/>
      <c r="Y141" s="85" t="str">
        <f t="shared" si="49"/>
        <v xml:space="preserve"> </v>
      </c>
      <c r="Z141" s="82" t="str">
        <f t="shared" si="51"/>
        <v xml:space="preserve"> </v>
      </c>
      <c r="AA141" s="85" t="str">
        <f t="shared" si="52"/>
        <v xml:space="preserve"> </v>
      </c>
      <c r="AB141" s="85" t="str">
        <f t="shared" si="53"/>
        <v xml:space="preserve"> </v>
      </c>
      <c r="AC141" s="110" t="str">
        <f t="shared" si="54"/>
        <v xml:space="preserve"> </v>
      </c>
      <c r="AD141" s="82" t="str">
        <f t="shared" si="55"/>
        <v xml:space="preserve"> </v>
      </c>
      <c r="AE141" s="111" t="str">
        <f t="shared" si="56"/>
        <v xml:space="preserve"> </v>
      </c>
      <c r="AF141" s="82" t="str">
        <f t="shared" si="57"/>
        <v xml:space="preserve"> </v>
      </c>
      <c r="AG141" s="111" t="str">
        <f t="shared" si="58"/>
        <v xml:space="preserve"> </v>
      </c>
      <c r="AH141" s="111" t="str">
        <f t="shared" si="59"/>
        <v xml:space="preserve"> </v>
      </c>
      <c r="AI141" s="102"/>
      <c r="AJ141" s="112" t="str">
        <f t="shared" si="60"/>
        <v xml:space="preserve"> </v>
      </c>
      <c r="AK141" s="113" t="str">
        <f t="shared" si="61"/>
        <v xml:space="preserve"> </v>
      </c>
      <c r="AL141" s="82"/>
      <c r="AM141" s="82" t="e">
        <f>AD147</f>
        <v>#DIV/0!</v>
      </c>
      <c r="AN141" s="82" t="e">
        <f>AE147</f>
        <v>#DIV/0!</v>
      </c>
      <c r="AO141" s="82">
        <f>AF147</f>
        <v>36.172303176194916</v>
      </c>
      <c r="AP141" s="82">
        <f>AI147</f>
        <v>19.584182617187501</v>
      </c>
      <c r="AQ141" s="113">
        <f>AK147</f>
        <v>49.533429014876432</v>
      </c>
      <c r="AR141" s="118"/>
      <c r="AS141" s="115" t="s">
        <v>497</v>
      </c>
      <c r="AT141" s="115" t="s">
        <v>497</v>
      </c>
      <c r="AU141" s="115" t="s">
        <v>497</v>
      </c>
      <c r="AV141" s="115" t="s">
        <v>497</v>
      </c>
      <c r="AW141" s="115" t="s">
        <v>497</v>
      </c>
      <c r="AX141" s="116" t="s">
        <v>498</v>
      </c>
      <c r="AY141" s="102"/>
      <c r="AZ141" s="102"/>
      <c r="BA141" s="82"/>
      <c r="BB141" s="82"/>
    </row>
    <row r="142" spans="1:54" ht="16" x14ac:dyDescent="0.2">
      <c r="A142" s="101"/>
      <c r="B142" s="102"/>
      <c r="C142" s="132"/>
      <c r="D142" s="82"/>
      <c r="E142" s="85"/>
      <c r="F142" s="144"/>
      <c r="G142" s="144"/>
      <c r="H142" s="85"/>
      <c r="I142" s="144"/>
      <c r="J142" s="257"/>
      <c r="K142" s="85"/>
      <c r="L142" s="85"/>
      <c r="M142" s="85"/>
      <c r="N142" s="146"/>
      <c r="O142" s="85"/>
      <c r="P142" s="85"/>
      <c r="Q142" s="85"/>
      <c r="R142" s="140"/>
      <c r="S142" s="146"/>
      <c r="T142" s="146"/>
      <c r="U142" s="146"/>
      <c r="V142" s="85"/>
      <c r="W142" s="85"/>
      <c r="X142" s="85"/>
      <c r="Y142" s="85" t="str">
        <f t="shared" si="49"/>
        <v xml:space="preserve"> </v>
      </c>
      <c r="Z142" s="82" t="str">
        <f t="shared" si="51"/>
        <v xml:space="preserve"> </v>
      </c>
      <c r="AA142" s="85" t="str">
        <f t="shared" si="52"/>
        <v xml:space="preserve"> </v>
      </c>
      <c r="AB142" s="85" t="str">
        <f t="shared" si="53"/>
        <v xml:space="preserve"> </v>
      </c>
      <c r="AC142" s="110" t="str">
        <f t="shared" si="54"/>
        <v xml:space="preserve"> </v>
      </c>
      <c r="AD142" s="82" t="str">
        <f t="shared" si="55"/>
        <v xml:space="preserve"> </v>
      </c>
      <c r="AE142" s="111" t="str">
        <f t="shared" si="56"/>
        <v xml:space="preserve"> </v>
      </c>
      <c r="AF142" s="82" t="str">
        <f t="shared" si="57"/>
        <v xml:space="preserve"> </v>
      </c>
      <c r="AG142" s="111" t="str">
        <f t="shared" si="58"/>
        <v xml:space="preserve"> </v>
      </c>
      <c r="AH142" s="111" t="str">
        <f t="shared" si="59"/>
        <v xml:space="preserve"> </v>
      </c>
      <c r="AI142" s="82"/>
      <c r="AJ142" s="112" t="str">
        <f t="shared" si="60"/>
        <v xml:space="preserve"> </v>
      </c>
      <c r="AK142" s="113" t="str">
        <f t="shared" si="61"/>
        <v xml:space="preserve"> </v>
      </c>
      <c r="AL142" s="85"/>
      <c r="AM142" s="82"/>
      <c r="AN142" s="82"/>
      <c r="AO142" s="82"/>
      <c r="AP142" s="85"/>
      <c r="AQ142" s="82"/>
      <c r="AR142" s="82"/>
      <c r="AS142" s="349"/>
      <c r="AT142" s="352"/>
      <c r="AU142" s="115">
        <f>((LN(AO141)-LN(10))/(LN(1)-LN(10))*100)</f>
        <v>-55.837616220002907</v>
      </c>
      <c r="AV142" s="115">
        <f>((LN(AP141)-LN(10))/(LN(3)-LN(10))*100)</f>
        <v>-55.826604695131707</v>
      </c>
      <c r="AW142" s="115">
        <f>((LN(AQ141)-LN(43))/(LN(20)-LN(43))*100)</f>
        <v>-18.478589405460067</v>
      </c>
      <c r="AX142" s="82"/>
      <c r="AY142" s="82"/>
      <c r="AZ142" s="82"/>
      <c r="BA142" s="82"/>
      <c r="BB142" s="82"/>
    </row>
    <row r="143" spans="1:54" ht="16" x14ac:dyDescent="0.2">
      <c r="A143" s="101"/>
      <c r="B143" s="102"/>
      <c r="C143" s="132"/>
      <c r="D143" s="82"/>
      <c r="E143" s="85"/>
      <c r="F143" s="144"/>
      <c r="G143" s="144"/>
      <c r="H143" s="85"/>
      <c r="I143" s="144"/>
      <c r="J143" s="257"/>
      <c r="K143" s="85"/>
      <c r="L143" s="85"/>
      <c r="M143" s="85"/>
      <c r="N143" s="146"/>
      <c r="O143" s="85"/>
      <c r="P143" s="85"/>
      <c r="Q143" s="85"/>
      <c r="R143" s="140"/>
      <c r="S143" s="146"/>
      <c r="T143" s="146"/>
      <c r="U143" s="146"/>
      <c r="V143" s="85"/>
      <c r="W143" s="85"/>
      <c r="X143" s="85"/>
      <c r="Y143" s="85" t="str">
        <f t="shared" si="49"/>
        <v xml:space="preserve"> </v>
      </c>
      <c r="Z143" s="82" t="str">
        <f t="shared" si="51"/>
        <v xml:space="preserve"> </v>
      </c>
      <c r="AA143" s="85" t="str">
        <f t="shared" si="52"/>
        <v xml:space="preserve"> </v>
      </c>
      <c r="AB143" s="85" t="str">
        <f t="shared" si="53"/>
        <v xml:space="preserve"> </v>
      </c>
      <c r="AC143" s="110" t="str">
        <f t="shared" si="54"/>
        <v xml:space="preserve"> </v>
      </c>
      <c r="AD143" s="82" t="str">
        <f t="shared" si="55"/>
        <v xml:space="preserve"> </v>
      </c>
      <c r="AE143" s="111" t="str">
        <f t="shared" si="56"/>
        <v xml:space="preserve"> </v>
      </c>
      <c r="AF143" s="82" t="str">
        <f t="shared" si="57"/>
        <v xml:space="preserve"> </v>
      </c>
      <c r="AG143" s="111" t="str">
        <f t="shared" si="58"/>
        <v xml:space="preserve"> </v>
      </c>
      <c r="AH143" s="111" t="str">
        <f t="shared" si="59"/>
        <v xml:space="preserve"> </v>
      </c>
      <c r="AI143" s="102" t="str">
        <f t="shared" ref="AI143" si="64">IF(Y143=" ", " ", IF(Y143&gt;0, SUM(AG143:AH143)))</f>
        <v xml:space="preserve"> </v>
      </c>
      <c r="AJ143" s="112" t="str">
        <f t="shared" si="60"/>
        <v xml:space="preserve"> </v>
      </c>
      <c r="AK143" s="113" t="str">
        <f t="shared" si="61"/>
        <v xml:space="preserve"> </v>
      </c>
      <c r="AL143" s="82"/>
      <c r="AM143" s="85"/>
      <c r="AN143" s="85"/>
      <c r="AO143" s="85"/>
      <c r="AP143" s="128" t="s">
        <v>1237</v>
      </c>
      <c r="AQ143" s="85"/>
      <c r="AR143" s="82"/>
      <c r="AS143" s="82">
        <f>IF(AS142&gt;100, 100, IF(AS142&lt;0, 0, AS142))</f>
        <v>0</v>
      </c>
      <c r="AT143" s="82">
        <f t="shared" ref="AT143:AW143" si="65">IF(AT142&gt;100, 100, IF(AT142&lt;0, 0, AT142))</f>
        <v>0</v>
      </c>
      <c r="AU143" s="82">
        <f t="shared" si="65"/>
        <v>0</v>
      </c>
      <c r="AV143" s="82">
        <f t="shared" si="65"/>
        <v>0</v>
      </c>
      <c r="AW143" s="82">
        <f t="shared" si="65"/>
        <v>0</v>
      </c>
      <c r="AX143" s="129">
        <f>AVERAGE(AS143:AW143)</f>
        <v>0</v>
      </c>
      <c r="AY143" s="84"/>
      <c r="AZ143" s="84"/>
      <c r="BA143" s="84" t="str">
        <f>IF(AX143&gt;65, "Acceptable; Ongoing Protection is Required", "Unacceptable; Immediate Restoration is Required")</f>
        <v>Unacceptable; Immediate Restoration is Required</v>
      </c>
      <c r="BB143" s="82"/>
    </row>
    <row r="144" spans="1:54" ht="16" x14ac:dyDescent="0.2">
      <c r="A144" s="101"/>
      <c r="B144" s="102"/>
      <c r="C144" s="132"/>
      <c r="D144" s="82"/>
      <c r="E144" s="85"/>
      <c r="F144" s="144"/>
      <c r="G144" s="144"/>
      <c r="H144" s="85"/>
      <c r="I144" s="144"/>
      <c r="J144" s="257"/>
      <c r="K144" s="85"/>
      <c r="L144" s="85"/>
      <c r="M144" s="85"/>
      <c r="N144" s="146"/>
      <c r="O144" s="85"/>
      <c r="P144" s="85"/>
      <c r="Q144" s="85"/>
      <c r="R144" s="140"/>
      <c r="S144" s="146"/>
      <c r="T144" s="146"/>
      <c r="U144" s="146"/>
      <c r="V144" s="85"/>
      <c r="W144" s="85"/>
      <c r="X144" s="85"/>
      <c r="Y144" s="85" t="str">
        <f t="shared" si="49"/>
        <v xml:space="preserve"> </v>
      </c>
      <c r="Z144" s="82" t="str">
        <f t="shared" si="51"/>
        <v xml:space="preserve"> </v>
      </c>
      <c r="AA144" s="85" t="str">
        <f t="shared" si="52"/>
        <v xml:space="preserve"> </v>
      </c>
      <c r="AB144" s="85" t="str">
        <f t="shared" si="53"/>
        <v xml:space="preserve"> </v>
      </c>
      <c r="AC144" s="110" t="str">
        <f t="shared" si="54"/>
        <v xml:space="preserve"> </v>
      </c>
      <c r="AD144" s="82" t="str">
        <f t="shared" si="55"/>
        <v xml:space="preserve"> </v>
      </c>
      <c r="AE144" s="111" t="str">
        <f t="shared" si="56"/>
        <v xml:space="preserve"> </v>
      </c>
      <c r="AF144" s="82" t="str">
        <f t="shared" si="57"/>
        <v xml:space="preserve"> </v>
      </c>
      <c r="AG144" s="111" t="str">
        <f t="shared" si="58"/>
        <v xml:space="preserve"> </v>
      </c>
      <c r="AH144" s="111" t="str">
        <f t="shared" si="59"/>
        <v xml:space="preserve"> </v>
      </c>
      <c r="AI144" s="82"/>
      <c r="AJ144" s="112" t="str">
        <f t="shared" si="60"/>
        <v xml:space="preserve"> </v>
      </c>
      <c r="AK144" s="113" t="str">
        <f t="shared" si="61"/>
        <v xml:space="preserve"> </v>
      </c>
      <c r="AL144" s="85"/>
      <c r="AM144" s="85"/>
      <c r="AN144" s="85"/>
      <c r="AO144" s="85"/>
      <c r="AP144" s="85"/>
      <c r="AQ144" s="85"/>
      <c r="AR144" s="85"/>
      <c r="AS144" s="85"/>
      <c r="AT144" s="85"/>
      <c r="AU144" s="85"/>
      <c r="AV144" s="85"/>
      <c r="AW144" s="126" t="s">
        <v>1238</v>
      </c>
      <c r="AX144" s="126">
        <f>AVERAGE(AS143:AW143)</f>
        <v>0</v>
      </c>
      <c r="AY144" s="85"/>
      <c r="AZ144" s="85"/>
      <c r="BA144" s="82"/>
      <c r="BB144" s="82"/>
    </row>
    <row r="145" spans="1:54" ht="16" x14ac:dyDescent="0.2">
      <c r="A145" s="101"/>
      <c r="B145" s="102"/>
      <c r="C145" s="132"/>
      <c r="D145" s="82"/>
      <c r="E145" s="85"/>
      <c r="F145" s="144"/>
      <c r="G145" s="144"/>
      <c r="H145" s="85"/>
      <c r="I145" s="144"/>
      <c r="J145" s="145"/>
      <c r="K145" s="85"/>
      <c r="L145" s="85"/>
      <c r="M145" s="85"/>
      <c r="N145" s="146"/>
      <c r="O145" s="85"/>
      <c r="P145" s="85"/>
      <c r="Q145" s="85"/>
      <c r="R145" s="140"/>
      <c r="S145" s="146"/>
      <c r="T145" s="146"/>
      <c r="U145" s="146"/>
      <c r="V145" s="85"/>
      <c r="W145" s="85"/>
      <c r="X145" s="85"/>
      <c r="Y145" s="85"/>
      <c r="Z145" s="82"/>
      <c r="AA145" s="85"/>
      <c r="AB145" s="85"/>
      <c r="AC145" s="110"/>
      <c r="AD145" s="82"/>
      <c r="AE145" s="111"/>
      <c r="AF145" s="82"/>
      <c r="AG145" s="111"/>
      <c r="AH145" s="111"/>
      <c r="AI145" s="82"/>
      <c r="AJ145" s="112"/>
      <c r="AK145" s="113"/>
      <c r="AL145" s="85"/>
      <c r="AM145" s="82"/>
      <c r="AN145" s="82"/>
      <c r="AO145" s="82"/>
      <c r="AP145" s="85"/>
      <c r="AQ145" s="82"/>
      <c r="AR145" s="82"/>
      <c r="AS145" s="115"/>
      <c r="AT145" s="120"/>
      <c r="AU145" s="115"/>
      <c r="AV145" s="115"/>
      <c r="AW145" s="115"/>
      <c r="AX145" s="82"/>
      <c r="AY145" s="82"/>
      <c r="AZ145" s="82"/>
      <c r="BA145" s="82"/>
      <c r="BB145" s="82"/>
    </row>
    <row r="146" spans="1:54" ht="16" x14ac:dyDescent="0.2">
      <c r="A146" s="101"/>
      <c r="B146" s="102"/>
      <c r="C146" s="132"/>
      <c r="D146" s="82"/>
      <c r="E146" s="85"/>
      <c r="F146" s="144"/>
      <c r="G146" s="144"/>
      <c r="H146" s="85"/>
      <c r="I146" s="144"/>
      <c r="J146" s="145"/>
      <c r="K146" s="85"/>
      <c r="L146" s="85"/>
      <c r="M146" s="85"/>
      <c r="N146" s="146"/>
      <c r="O146" s="85"/>
      <c r="P146" s="85"/>
      <c r="Q146" s="85"/>
      <c r="R146" s="140"/>
      <c r="S146" s="146"/>
      <c r="T146" s="146"/>
      <c r="U146" s="146"/>
      <c r="V146" s="85"/>
      <c r="W146" s="85"/>
      <c r="X146" s="85"/>
      <c r="Y146" s="85"/>
      <c r="Z146" s="82"/>
      <c r="AA146" s="85"/>
      <c r="AB146" s="85"/>
      <c r="AC146" s="110"/>
      <c r="AD146" s="82"/>
      <c r="AE146" s="111"/>
      <c r="AF146" s="82"/>
      <c r="AG146" s="111"/>
      <c r="AH146" s="111"/>
      <c r="AI146" s="82"/>
      <c r="AJ146" s="112"/>
      <c r="AK146" s="113"/>
      <c r="AL146" s="85"/>
      <c r="AM146" s="82"/>
      <c r="AN146" s="82"/>
      <c r="AO146" s="82"/>
      <c r="AP146" s="85"/>
      <c r="AQ146" s="82"/>
      <c r="AR146" s="82"/>
      <c r="AS146" s="115"/>
      <c r="AT146" s="120"/>
      <c r="AU146" s="115"/>
      <c r="AV146" s="115"/>
      <c r="AW146" s="115"/>
      <c r="AX146" s="82"/>
      <c r="AY146" s="82"/>
      <c r="AZ146" s="82"/>
      <c r="BA146" s="82"/>
      <c r="BB146" s="82"/>
    </row>
    <row r="147" spans="1:54" ht="16" x14ac:dyDescent="0.2">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4" t="e">
        <f>_xlfn.AGGREGATE(1, 6,AD132:AD144)</f>
        <v>#DIV/0!</v>
      </c>
      <c r="AE147" s="84" t="e">
        <f>_xlfn.AGGREGATE(1, 6,AE132:AE144)</f>
        <v>#DIV/0!</v>
      </c>
      <c r="AF147" s="84">
        <f>_xlfn.AGGREGATE(1, 6,AF132:AF144)</f>
        <v>36.172303176194916</v>
      </c>
      <c r="AG147" s="82"/>
      <c r="AH147" s="82"/>
      <c r="AI147" s="84">
        <f>_xlfn.AGGREGATE(1, 6,AI132:AI144)</f>
        <v>19.584182617187501</v>
      </c>
      <c r="AJ147" s="82"/>
      <c r="AK147" s="84">
        <f>_xlfn.AGGREGATE(1, 6,AK132:AK144)</f>
        <v>49.533429014876432</v>
      </c>
      <c r="AL147" s="82"/>
      <c r="AM147" s="82"/>
      <c r="AN147" s="82"/>
      <c r="AO147" s="82"/>
      <c r="AP147" s="82"/>
      <c r="AQ147" s="82"/>
      <c r="AR147" s="82"/>
      <c r="AS147" s="82"/>
      <c r="AT147" s="82"/>
      <c r="AU147" s="82"/>
      <c r="AV147" s="82"/>
      <c r="AW147" s="82"/>
      <c r="AX147" s="82"/>
      <c r="AY147" s="82"/>
      <c r="AZ147" s="82"/>
      <c r="BA147" s="82"/>
      <c r="BB147" s="82"/>
    </row>
    <row r="148" spans="1:54"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126" t="s">
        <v>1238</v>
      </c>
      <c r="AD148" s="126" t="e">
        <f>AVERAGE(AD132:AD139)</f>
        <v>#VALUE!</v>
      </c>
      <c r="AE148" s="126" t="e">
        <f>AVERAGE(AE132:AE144)</f>
        <v>#DIV/0!</v>
      </c>
      <c r="AF148" s="126">
        <f>AVERAGE(AF132:AF144)</f>
        <v>36.172303176194916</v>
      </c>
      <c r="AG148" s="126"/>
      <c r="AH148" s="126"/>
      <c r="AI148" s="126">
        <f>AVERAGE(AI132:AI144)</f>
        <v>19.584182617187501</v>
      </c>
      <c r="AJ148" s="126"/>
      <c r="AK148" s="127">
        <f>AVERAGE(AK132:AK144)</f>
        <v>49.533429014876432</v>
      </c>
      <c r="AL148" s="82"/>
      <c r="AM148" s="82"/>
      <c r="AN148" s="82"/>
      <c r="AO148" s="82"/>
      <c r="AP148" s="82"/>
      <c r="AQ148" s="82"/>
      <c r="AR148" s="82"/>
      <c r="AS148" s="82"/>
      <c r="AT148" s="82"/>
      <c r="AU148" s="82"/>
      <c r="AV148" s="82"/>
      <c r="AW148" s="82"/>
      <c r="AX148" s="82"/>
      <c r="AY148" s="82"/>
      <c r="AZ148" s="82"/>
      <c r="BA148" s="82"/>
      <c r="BB148"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640</v>
      </c>
      <c r="C162" s="68" t="s">
        <v>764</v>
      </c>
      <c r="E162" s="69">
        <v>44757</v>
      </c>
      <c r="F162" s="262" t="s">
        <v>793</v>
      </c>
      <c r="G162" s="68" t="s">
        <v>1142</v>
      </c>
      <c r="H162" t="s">
        <v>772</v>
      </c>
      <c r="I162" s="68">
        <v>1</v>
      </c>
      <c r="J162" s="68" t="s">
        <v>519</v>
      </c>
      <c r="K162" s="68" t="s">
        <v>761</v>
      </c>
      <c r="L162" s="68">
        <v>1</v>
      </c>
      <c r="M162" s="68">
        <v>1</v>
      </c>
      <c r="N162" s="68" t="s">
        <v>872</v>
      </c>
      <c r="O162" s="68" t="s">
        <v>761</v>
      </c>
      <c r="P162" s="68">
        <v>0.6</v>
      </c>
      <c r="Q162" s="68" t="s">
        <v>761</v>
      </c>
      <c r="R162" s="68" t="s">
        <v>761</v>
      </c>
      <c r="S162" s="131">
        <v>0.6</v>
      </c>
      <c r="T162" s="76">
        <v>1</v>
      </c>
      <c r="U162" s="131" t="s">
        <v>519</v>
      </c>
      <c r="V162" s="131" t="s">
        <v>519</v>
      </c>
      <c r="W162" s="71">
        <v>0.30277777777777776</v>
      </c>
      <c r="X162" s="68">
        <v>0.3</v>
      </c>
      <c r="Y162" s="68" t="s">
        <v>519</v>
      </c>
      <c r="Z162" s="68" t="s">
        <v>761</v>
      </c>
      <c r="AA162" s="72" t="s">
        <v>761</v>
      </c>
      <c r="AB162" s="73" t="s">
        <v>761</v>
      </c>
      <c r="AC162" s="134">
        <v>8.9</v>
      </c>
      <c r="AD162" s="74">
        <v>15.38</v>
      </c>
      <c r="AE162" s="72">
        <v>0.88305827746260945</v>
      </c>
      <c r="AF162" s="72">
        <v>3.4906673485042194</v>
      </c>
      <c r="AG162" s="72">
        <v>17.428100659077295</v>
      </c>
      <c r="AH162" s="137">
        <v>20.918768007581512</v>
      </c>
      <c r="AI162" s="72">
        <v>23.66412784041286</v>
      </c>
      <c r="AJ162" s="75">
        <v>44.582895847994372</v>
      </c>
      <c r="AK162" s="72">
        <v>427.44733592615887</v>
      </c>
      <c r="AL162" s="72">
        <v>60.101529503832701</v>
      </c>
      <c r="AM162" s="72">
        <v>7.1120874868733646</v>
      </c>
      <c r="AN162" s="72">
        <v>83.765657344245568</v>
      </c>
      <c r="AO162" s="137">
        <v>104.68442535182707</v>
      </c>
      <c r="AP162" s="137">
        <v>5.362093452380952</v>
      </c>
      <c r="AQ162" s="137">
        <v>0.33028571428571429</v>
      </c>
      <c r="AR162" s="70">
        <v>0.94197756252433162</v>
      </c>
      <c r="AS162" s="72">
        <v>5.6923791666666661</v>
      </c>
      <c r="AT162" s="40"/>
      <c r="AU162" s="40"/>
      <c r="AV162" s="40"/>
    </row>
    <row r="163" spans="1:54" x14ac:dyDescent="0.2">
      <c r="A163" s="68" t="s">
        <v>756</v>
      </c>
      <c r="B163" s="68" t="s">
        <v>640</v>
      </c>
      <c r="C163" s="68" t="s">
        <v>764</v>
      </c>
      <c r="D163" s="68"/>
      <c r="E163" s="147">
        <v>44771</v>
      </c>
      <c r="F163" s="262" t="s">
        <v>793</v>
      </c>
      <c r="G163" s="68" t="s">
        <v>1142</v>
      </c>
      <c r="H163" s="68" t="s">
        <v>772</v>
      </c>
      <c r="I163" s="68">
        <v>0</v>
      </c>
      <c r="J163" s="68" t="s">
        <v>760</v>
      </c>
      <c r="K163" s="68" t="s">
        <v>761</v>
      </c>
      <c r="L163" s="68">
        <v>2</v>
      </c>
      <c r="M163" s="68">
        <v>2</v>
      </c>
      <c r="N163" s="68" t="s">
        <v>861</v>
      </c>
      <c r="O163" s="68" t="s">
        <v>1016</v>
      </c>
      <c r="P163" s="68">
        <v>0.3</v>
      </c>
      <c r="Q163" s="68" t="s">
        <v>761</v>
      </c>
      <c r="R163" s="68" t="s">
        <v>761</v>
      </c>
      <c r="S163" s="131" t="s">
        <v>761</v>
      </c>
      <c r="T163" s="68" t="s">
        <v>761</v>
      </c>
      <c r="U163" s="131" t="s">
        <v>519</v>
      </c>
      <c r="V163" s="131" t="s">
        <v>519</v>
      </c>
      <c r="W163" s="71">
        <v>0.3125</v>
      </c>
      <c r="X163" s="68">
        <v>0.3</v>
      </c>
      <c r="Y163" s="68" t="s">
        <v>519</v>
      </c>
      <c r="Z163" s="77" t="s">
        <v>761</v>
      </c>
      <c r="AA163" s="72" t="s">
        <v>761</v>
      </c>
      <c r="AB163" s="73" t="s">
        <v>761</v>
      </c>
      <c r="AC163" s="134">
        <v>5.3</v>
      </c>
      <c r="AD163" s="74">
        <v>9.48</v>
      </c>
      <c r="AE163" s="72">
        <v>0.70044111762811423</v>
      </c>
      <c r="AF163" s="72">
        <v>7.1403596497848891</v>
      </c>
      <c r="AG163" s="72">
        <v>37.290293588975445</v>
      </c>
      <c r="AH163" s="137">
        <v>44.430653238760335</v>
      </c>
      <c r="AI163" s="72">
        <v>27.43936435448385</v>
      </c>
      <c r="AJ163" s="75">
        <v>71.870017593244185</v>
      </c>
      <c r="AK163" s="72">
        <v>243.00932464432779</v>
      </c>
      <c r="AL163" s="72">
        <v>39.51639436519698</v>
      </c>
      <c r="AM163" s="72">
        <v>6.1495824340277316</v>
      </c>
      <c r="AN163" s="72">
        <v>66.95575871968083</v>
      </c>
      <c r="AO163" s="137">
        <v>111.38641195844116</v>
      </c>
      <c r="AP163" s="137">
        <v>6.7142258928571437</v>
      </c>
      <c r="AQ163" s="137">
        <v>0.03</v>
      </c>
      <c r="AR163" s="70">
        <v>1</v>
      </c>
      <c r="AS163" s="72">
        <v>6.7442258928571439</v>
      </c>
      <c r="AT163" s="68"/>
      <c r="AU163" s="68"/>
      <c r="AV163" s="68"/>
      <c r="AW163" s="68"/>
      <c r="AX163" s="68"/>
    </row>
    <row r="164" spans="1:54" x14ac:dyDescent="0.2">
      <c r="A164" t="s">
        <v>756</v>
      </c>
      <c r="B164" s="68" t="s">
        <v>640</v>
      </c>
      <c r="C164" s="68" t="s">
        <v>764</v>
      </c>
      <c r="E164" s="69">
        <v>44788</v>
      </c>
      <c r="F164" s="262" t="s">
        <v>793</v>
      </c>
      <c r="G164" s="68" t="s">
        <v>1142</v>
      </c>
      <c r="H164" t="s">
        <v>772</v>
      </c>
      <c r="I164" s="68">
        <v>0</v>
      </c>
      <c r="J164" s="68" t="s">
        <v>760</v>
      </c>
      <c r="K164" s="77" t="s">
        <v>761</v>
      </c>
      <c r="L164" s="68">
        <v>1</v>
      </c>
      <c r="M164" s="68">
        <v>1</v>
      </c>
      <c r="N164" s="68" t="s">
        <v>861</v>
      </c>
      <c r="O164" s="68" t="s">
        <v>761</v>
      </c>
      <c r="P164" s="68">
        <v>0.5</v>
      </c>
      <c r="Q164" s="68" t="s">
        <v>761</v>
      </c>
      <c r="R164" s="79" t="s">
        <v>761</v>
      </c>
      <c r="S164" s="131">
        <v>0.4</v>
      </c>
      <c r="T164" s="143">
        <v>0.8</v>
      </c>
      <c r="U164" s="131" t="s">
        <v>761</v>
      </c>
      <c r="V164" s="131" t="s">
        <v>761</v>
      </c>
      <c r="W164" s="71">
        <v>0.31666666666666665</v>
      </c>
      <c r="X164" s="68">
        <v>0.25</v>
      </c>
      <c r="Y164" s="68" t="s">
        <v>761</v>
      </c>
      <c r="Z164" s="68" t="s">
        <v>761</v>
      </c>
      <c r="AA164" s="72" t="s">
        <v>761</v>
      </c>
      <c r="AB164" s="73" t="s">
        <v>761</v>
      </c>
      <c r="AC164" s="134">
        <v>16.2</v>
      </c>
      <c r="AD164" s="74">
        <v>26.55</v>
      </c>
      <c r="AE164" s="72">
        <v>0.39011595803423527</v>
      </c>
      <c r="AF164" s="72">
        <v>3.0189209920736388</v>
      </c>
      <c r="AG164" s="72">
        <v>29.306470940683049</v>
      </c>
      <c r="AH164" s="137">
        <v>32.325391932756688</v>
      </c>
      <c r="AI164" s="72">
        <v>25.030199200248234</v>
      </c>
      <c r="AJ164" s="75">
        <v>57.355591133004921</v>
      </c>
      <c r="AK164" s="72">
        <v>212.02284978556602</v>
      </c>
      <c r="AL164" s="72">
        <v>33.332096694270383</v>
      </c>
      <c r="AM164" s="72">
        <v>6.3609214784862802</v>
      </c>
      <c r="AN164" s="72">
        <v>58.362295894518617</v>
      </c>
      <c r="AO164" s="137">
        <v>90.687687827275312</v>
      </c>
      <c r="AP164" s="137">
        <v>5.9731220238095242</v>
      </c>
      <c r="AQ164" s="137">
        <v>0.03</v>
      </c>
      <c r="AR164" s="70">
        <v>1</v>
      </c>
      <c r="AS164" s="72">
        <v>6.0031220238095244</v>
      </c>
    </row>
    <row r="165" spans="1:54" x14ac:dyDescent="0.2">
      <c r="A165" t="s">
        <v>756</v>
      </c>
      <c r="B165" s="68" t="s">
        <v>640</v>
      </c>
      <c r="C165" s="68" t="s">
        <v>764</v>
      </c>
      <c r="E165" s="69">
        <v>44803</v>
      </c>
      <c r="F165" s="262" t="s">
        <v>793</v>
      </c>
      <c r="G165" s="68" t="s">
        <v>1142</v>
      </c>
      <c r="H165" t="s">
        <v>772</v>
      </c>
      <c r="I165" s="68">
        <v>1</v>
      </c>
      <c r="J165" s="68" t="s">
        <v>519</v>
      </c>
      <c r="K165" s="68" t="s">
        <v>761</v>
      </c>
      <c r="L165" s="68">
        <v>2</v>
      </c>
      <c r="M165" s="68">
        <v>1</v>
      </c>
      <c r="N165" s="68" t="s">
        <v>761</v>
      </c>
      <c r="O165" s="68" t="s">
        <v>761</v>
      </c>
      <c r="P165" s="68">
        <v>0.4</v>
      </c>
      <c r="Q165" s="68" t="s">
        <v>761</v>
      </c>
      <c r="R165" s="79" t="s">
        <v>761</v>
      </c>
      <c r="S165" s="131">
        <v>0.4</v>
      </c>
      <c r="T165" s="80">
        <v>1</v>
      </c>
      <c r="U165" s="131" t="s">
        <v>761</v>
      </c>
      <c r="V165" s="131" t="s">
        <v>761</v>
      </c>
      <c r="W165" s="71">
        <v>0.33611111111111108</v>
      </c>
      <c r="X165" s="68">
        <v>0.2</v>
      </c>
      <c r="Y165" s="68" t="s">
        <v>761</v>
      </c>
      <c r="Z165" s="68" t="s">
        <v>761</v>
      </c>
      <c r="AA165" s="72" t="s">
        <v>761</v>
      </c>
      <c r="AB165" s="73" t="s">
        <v>761</v>
      </c>
      <c r="AC165" s="134">
        <v>8.1</v>
      </c>
      <c r="AD165" s="74">
        <v>14.07</v>
      </c>
      <c r="AE165" s="72">
        <v>0.43815571507454443</v>
      </c>
      <c r="AF165" s="72">
        <v>1.150771402246574</v>
      </c>
      <c r="AG165" s="72">
        <v>45.176752546434997</v>
      </c>
      <c r="AH165" s="137">
        <v>46.327523948681574</v>
      </c>
      <c r="AI165" s="72">
        <v>33.089995403887045</v>
      </c>
      <c r="AJ165" s="75">
        <v>79.417519352568618</v>
      </c>
      <c r="AK165" s="72">
        <v>262.12360253564867</v>
      </c>
      <c r="AL165" s="72">
        <v>44.211770421848968</v>
      </c>
      <c r="AM165" s="72">
        <v>5.9288194079219698</v>
      </c>
      <c r="AN165" s="72">
        <v>77.301765825736013</v>
      </c>
      <c r="AO165" s="137">
        <v>123.62928977441759</v>
      </c>
      <c r="AP165" s="137">
        <v>9.0865505952380925</v>
      </c>
      <c r="AQ165" s="137">
        <v>0.03</v>
      </c>
      <c r="AR165" s="70">
        <v>1</v>
      </c>
      <c r="AS165" s="72">
        <v>9.1165505952380919</v>
      </c>
    </row>
    <row r="168" spans="1:54" x14ac:dyDescent="0.2">
      <c r="A168" s="236" t="s">
        <v>1249</v>
      </c>
    </row>
    <row r="169" spans="1:54" ht="15.5" customHeight="1" x14ac:dyDescent="0.2">
      <c r="A169" s="82" t="s">
        <v>793</v>
      </c>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3" t="s">
        <v>1203</v>
      </c>
      <c r="AE169" s="84"/>
      <c r="AF169" s="84"/>
      <c r="AG169" s="82"/>
      <c r="AH169" s="82"/>
      <c r="AI169" s="84"/>
      <c r="AJ169" s="82"/>
      <c r="AK169" s="84"/>
      <c r="AL169" s="82"/>
      <c r="AM169" s="82"/>
      <c r="AN169" s="82"/>
      <c r="AO169" s="82"/>
      <c r="AP169" s="82"/>
      <c r="AQ169" s="82"/>
      <c r="AR169" s="82"/>
      <c r="AS169" s="82"/>
      <c r="AT169" s="82"/>
      <c r="AU169" s="82"/>
      <c r="AV169" s="82"/>
      <c r="AW169" s="82"/>
      <c r="AX169" s="82"/>
      <c r="AY169" s="82"/>
      <c r="AZ169" s="82"/>
      <c r="BA169" s="82"/>
      <c r="BB169" s="82"/>
    </row>
    <row r="170" spans="1:54" ht="14.5" customHeight="1" x14ac:dyDescent="0.2">
      <c r="A170" s="86"/>
      <c r="B170" s="86"/>
      <c r="C170" s="87"/>
      <c r="D170" s="87"/>
      <c r="E170" s="87"/>
      <c r="F170" s="86"/>
      <c r="G170" s="86"/>
      <c r="H170" s="88" t="s">
        <v>702</v>
      </c>
      <c r="I170" s="89"/>
      <c r="J170" s="89"/>
      <c r="K170" s="82"/>
      <c r="L170" s="86"/>
      <c r="M170" s="86"/>
      <c r="N170" s="86"/>
      <c r="O170" s="86"/>
      <c r="P170" s="86"/>
      <c r="Q170" s="86"/>
      <c r="R170" s="86"/>
      <c r="S170" s="86"/>
      <c r="T170" s="86"/>
      <c r="U170" s="86"/>
      <c r="V170" s="89" t="s">
        <v>977</v>
      </c>
      <c r="W170" s="82"/>
      <c r="X170" s="82"/>
      <c r="Y170" s="82"/>
      <c r="Z170" s="82"/>
      <c r="AA170" s="82"/>
      <c r="AB170" s="82"/>
      <c r="AC170" s="83" t="s">
        <v>1204</v>
      </c>
      <c r="AD170" s="83"/>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row>
    <row r="171" spans="1:54" ht="15" customHeight="1" thickBot="1" x14ac:dyDescent="0.25">
      <c r="A171" s="90"/>
      <c r="B171" s="90"/>
      <c r="C171" s="91"/>
      <c r="D171" s="91"/>
      <c r="E171" s="91"/>
      <c r="F171" s="89" t="s">
        <v>976</v>
      </c>
      <c r="G171" s="89" t="s">
        <v>702</v>
      </c>
      <c r="H171" s="89" t="s">
        <v>1205</v>
      </c>
      <c r="I171" s="89" t="s">
        <v>702</v>
      </c>
      <c r="J171" s="82"/>
      <c r="K171" s="82"/>
      <c r="L171" s="89"/>
      <c r="M171" s="89"/>
      <c r="N171" s="90"/>
      <c r="O171" s="89"/>
      <c r="P171" s="89" t="s">
        <v>1206</v>
      </c>
      <c r="Q171" s="89"/>
      <c r="R171" s="89"/>
      <c r="S171" s="89"/>
      <c r="T171" s="89"/>
      <c r="U171" s="89"/>
      <c r="V171" s="89" t="s">
        <v>726</v>
      </c>
      <c r="W171" s="82"/>
      <c r="X171" s="82"/>
      <c r="Y171" s="82"/>
      <c r="Z171" s="92">
        <v>273.14999999999998</v>
      </c>
      <c r="AA171" s="82"/>
      <c r="AB171" s="82"/>
      <c r="AC171" s="83"/>
      <c r="AD171" s="83"/>
      <c r="AE171" s="82"/>
      <c r="AF171" s="82"/>
      <c r="AG171" s="82"/>
      <c r="AH171" s="82"/>
      <c r="AI171" s="82"/>
      <c r="AJ171" s="82"/>
      <c r="AK171" s="82" t="s">
        <v>1207</v>
      </c>
      <c r="AL171" s="82"/>
      <c r="AM171" s="82"/>
      <c r="AN171" s="82"/>
      <c r="AO171" s="82"/>
      <c r="AP171" s="82"/>
      <c r="AQ171" s="82"/>
      <c r="AR171" s="82"/>
      <c r="AS171" s="82"/>
      <c r="AT171" s="82"/>
      <c r="AU171" s="82"/>
      <c r="AV171" s="82"/>
      <c r="AW171" s="82"/>
      <c r="AX171" s="82"/>
      <c r="AY171" s="82"/>
      <c r="AZ171" s="82"/>
      <c r="BA171" s="82"/>
      <c r="BB171" s="82"/>
    </row>
    <row r="172" spans="1:54" ht="36" thickTop="1" thickBot="1" x14ac:dyDescent="0.25">
      <c r="A172" s="93" t="s">
        <v>1208</v>
      </c>
      <c r="B172" s="94" t="s">
        <v>1209</v>
      </c>
      <c r="C172" s="94" t="s">
        <v>1210</v>
      </c>
      <c r="D172" s="94" t="s">
        <v>1211</v>
      </c>
      <c r="E172" s="94"/>
      <c r="F172" s="93" t="s">
        <v>706</v>
      </c>
      <c r="G172" s="93" t="s">
        <v>1205</v>
      </c>
      <c r="H172" s="93" t="s">
        <v>1212</v>
      </c>
      <c r="I172" s="93" t="s">
        <v>1213</v>
      </c>
      <c r="J172" s="93" t="s">
        <v>541</v>
      </c>
      <c r="K172" s="93" t="s">
        <v>1214</v>
      </c>
      <c r="L172" s="93" t="s">
        <v>1215</v>
      </c>
      <c r="M172" s="89" t="s">
        <v>1216</v>
      </c>
      <c r="N172" s="93" t="s">
        <v>1217</v>
      </c>
      <c r="O172" s="93" t="s">
        <v>1218</v>
      </c>
      <c r="P172" s="93" t="s">
        <v>1219</v>
      </c>
      <c r="Q172" s="93" t="s">
        <v>1220</v>
      </c>
      <c r="R172" s="93" t="s">
        <v>1221</v>
      </c>
      <c r="S172" s="93" t="s">
        <v>1222</v>
      </c>
      <c r="T172" s="93" t="s">
        <v>1223</v>
      </c>
      <c r="U172" s="93" t="s">
        <v>1224</v>
      </c>
      <c r="V172" s="93" t="s">
        <v>474</v>
      </c>
      <c r="W172" s="95"/>
      <c r="X172" s="82"/>
      <c r="Y172" s="96" t="s">
        <v>540</v>
      </c>
      <c r="Z172" s="97" t="s">
        <v>1225</v>
      </c>
      <c r="AA172" s="98" t="s">
        <v>1226</v>
      </c>
      <c r="AB172" s="98" t="s">
        <v>1205</v>
      </c>
      <c r="AC172" s="83"/>
      <c r="AD172" s="83"/>
      <c r="AE172" s="99" t="s">
        <v>1227</v>
      </c>
      <c r="AF172" s="100" t="s">
        <v>485</v>
      </c>
      <c r="AG172" s="98" t="s">
        <v>1228</v>
      </c>
      <c r="AH172" s="98" t="s">
        <v>724</v>
      </c>
      <c r="AI172" s="100" t="s">
        <v>1229</v>
      </c>
      <c r="AJ172" s="98" t="s">
        <v>722</v>
      </c>
      <c r="AK172" s="100" t="s">
        <v>489</v>
      </c>
      <c r="AL172" s="82"/>
      <c r="AM172" s="82"/>
      <c r="AN172" s="82"/>
      <c r="AO172" s="82"/>
      <c r="AP172" s="82"/>
      <c r="AQ172" s="82"/>
      <c r="AR172" s="82"/>
      <c r="AS172" s="82"/>
      <c r="AT172" s="82"/>
      <c r="AU172" s="82"/>
      <c r="AV172" s="82"/>
      <c r="AW172" s="82"/>
      <c r="AX172" s="82"/>
      <c r="AY172" s="109"/>
      <c r="AZ172" s="109"/>
      <c r="BA172" s="82"/>
      <c r="BB172" s="82"/>
    </row>
    <row r="173" spans="1:54" ht="16" x14ac:dyDescent="0.2">
      <c r="A173" s="101" t="s">
        <v>640</v>
      </c>
      <c r="B173" s="102">
        <v>2022</v>
      </c>
      <c r="C173" s="103">
        <v>7</v>
      </c>
      <c r="D173" s="102">
        <v>15</v>
      </c>
      <c r="E173" s="82"/>
      <c r="F173" s="131">
        <v>0.6</v>
      </c>
      <c r="G173" s="131" t="s">
        <v>519</v>
      </c>
      <c r="H173" s="82"/>
      <c r="I173" s="131" t="s">
        <v>519</v>
      </c>
      <c r="J173" s="134">
        <v>8.9</v>
      </c>
      <c r="K173" s="82"/>
      <c r="L173" s="82"/>
      <c r="M173" s="108"/>
      <c r="N173" s="137">
        <v>20.918768007581512</v>
      </c>
      <c r="O173" s="82"/>
      <c r="P173" s="82"/>
      <c r="Q173" s="82"/>
      <c r="R173" s="140"/>
      <c r="S173" s="137">
        <v>104.68442535182707</v>
      </c>
      <c r="T173" s="137">
        <v>5.362093452380952</v>
      </c>
      <c r="U173" s="137">
        <v>0.33028571428571429</v>
      </c>
      <c r="V173" s="85"/>
      <c r="W173" s="85"/>
      <c r="X173" s="85"/>
      <c r="Y173" s="102" t="str">
        <f t="shared" ref="Y173:Y184" si="66">IF(C173&lt;6," ",IF(C173&lt;=9,I173, IF(C173&gt;=10," ")))</f>
        <v>NA</v>
      </c>
      <c r="Z173" s="102" t="e">
        <f>IF(Y173=" ", " ", IF(Y173&gt;0, Y173+273.15))</f>
        <v>#VALUE!</v>
      </c>
      <c r="AA173" s="102">
        <f>IF(C173&lt;6," ",IF(C173&lt;=9,J173, IF(C173&gt;=10," ")))</f>
        <v>8.9</v>
      </c>
      <c r="AB173" s="102" t="str">
        <f>IF(C173&lt;6," ",IF(C173&lt;=9,G173, IF(C173&gt;=10," ")))</f>
        <v>NA</v>
      </c>
      <c r="AC173" s="104" t="e">
        <f>IF(Y173=" "," ",IF(Y173&gt;0,EXP(-173.4292+249.6339*100/Z173+143.3483*LN(+Z173/100)-21.8492*Z173/100+AA173*(-0.033096+0.014259*Z173/100-0.0017*(Z173/100)^2))*1.4276))</f>
        <v>#VALUE!</v>
      </c>
      <c r="AD173" s="102" t="e">
        <f>IF(Y173=" "," ",IF(Y173&gt;0,AB173/AC173))</f>
        <v>#VALUE!</v>
      </c>
      <c r="AE173" s="105">
        <f>IF(C173&lt;6," ",IF(C173&lt;=9,F173, IF(C173&gt;=10," ")))</f>
        <v>0.6</v>
      </c>
      <c r="AF173" s="102">
        <f>IF(Y173=" "," ",N173)</f>
        <v>20.918768007581512</v>
      </c>
      <c r="AG173" s="105">
        <f>IF(C173&lt;6," ",IF(C173&lt;=9,T173, IF(C173&gt;=10," ")))</f>
        <v>5.362093452380952</v>
      </c>
      <c r="AH173" s="105">
        <f>IF(C173&lt;6," ",IF(C173&lt;=9,U173, IF(C173&gt;=10," ")))</f>
        <v>0.33028571428571429</v>
      </c>
      <c r="AI173" s="102">
        <f t="shared" ref="AI173:AI176" si="67">IF(Y173=" ", " ", IF(Y173&gt;0, SUM(AG173:AH173)))</f>
        <v>5.6923791666666661</v>
      </c>
      <c r="AJ173" s="106">
        <f>IF(C173&lt;6," ",IF(C173&lt;=9,S173, IF(C173&gt;=10," ")))</f>
        <v>104.68442535182707</v>
      </c>
      <c r="AK173" s="107">
        <f>IF(Y173=" ", " ", IF(Y173&gt;0, AJ173-AF173))</f>
        <v>83.765657344245568</v>
      </c>
      <c r="AL173" s="85"/>
      <c r="AM173" s="85"/>
      <c r="AN173" s="85"/>
      <c r="AO173" s="85"/>
      <c r="AP173" s="85"/>
      <c r="AQ173" s="85"/>
      <c r="AR173" s="85"/>
      <c r="AS173" s="85"/>
      <c r="AT173" s="85"/>
      <c r="AU173" s="85"/>
      <c r="AV173" s="85"/>
      <c r="AW173" s="85"/>
      <c r="AX173" s="85"/>
      <c r="AY173" s="85"/>
      <c r="AZ173" s="85"/>
      <c r="BA173" s="82"/>
      <c r="BB173" s="82"/>
    </row>
    <row r="174" spans="1:54" ht="16" x14ac:dyDescent="0.2">
      <c r="A174" s="101" t="s">
        <v>640</v>
      </c>
      <c r="B174" s="102">
        <v>2022</v>
      </c>
      <c r="C174" s="103">
        <v>7</v>
      </c>
      <c r="D174" s="102">
        <v>29</v>
      </c>
      <c r="E174" s="82"/>
      <c r="F174" s="131" t="s">
        <v>761</v>
      </c>
      <c r="G174" s="131" t="s">
        <v>519</v>
      </c>
      <c r="H174" s="82"/>
      <c r="I174" s="131" t="s">
        <v>519</v>
      </c>
      <c r="J174" s="134">
        <v>5.3</v>
      </c>
      <c r="K174" s="82"/>
      <c r="L174" s="82"/>
      <c r="M174" s="108"/>
      <c r="N174" s="137">
        <v>44.430653238760335</v>
      </c>
      <c r="O174" s="82"/>
      <c r="P174" s="82"/>
      <c r="Q174" s="82"/>
      <c r="R174" s="140"/>
      <c r="S174" s="137">
        <v>111.38641195844116</v>
      </c>
      <c r="T174" s="137">
        <v>6.7142258928571437</v>
      </c>
      <c r="U174" s="137">
        <v>0.03</v>
      </c>
      <c r="V174" s="85"/>
      <c r="W174" s="85"/>
      <c r="X174" s="85"/>
      <c r="Y174" s="102" t="str">
        <f t="shared" si="66"/>
        <v>NA</v>
      </c>
      <c r="Z174" s="102" t="e">
        <f t="shared" ref="Z174:Z184" si="68">IF(Y174=" ", " ", IF(Y174&gt;0, Y174+273.15))</f>
        <v>#VALUE!</v>
      </c>
      <c r="AA174" s="102">
        <f t="shared" ref="AA174:AA184" si="69">IF(C174&lt;6," ",IF(C174&lt;=9,J174, IF(C174&gt;=10," ")))</f>
        <v>5.3</v>
      </c>
      <c r="AB174" s="102" t="str">
        <f t="shared" ref="AB174:AB184" si="70">IF(C174&lt;6," ",IF(C174&lt;=9,G174, IF(C174&gt;=10," ")))</f>
        <v>NA</v>
      </c>
      <c r="AC174" s="104" t="e">
        <f t="shared" ref="AC174:AC184" si="71">IF(Y174=" "," ",IF(Y174&gt;0,EXP(-173.4292+249.6339*100/Z174+143.3483*LN(+Z174/100)-21.8492*Z174/100+AA174*(-0.033096+0.014259*Z174/100-0.0017*(Z174/100)^2))*1.4276))</f>
        <v>#VALUE!</v>
      </c>
      <c r="AD174" s="102" t="e">
        <f t="shared" ref="AD174:AD184" si="72">IF(Y174=" "," ",IF(Y174&gt;0,AB174/AC174))</f>
        <v>#VALUE!</v>
      </c>
      <c r="AE174" s="105" t="str">
        <f t="shared" ref="AE174:AE184" si="73">IF(C174&lt;6," ",IF(C174&lt;=9,F174, IF(C174&gt;=10," ")))</f>
        <v>ND</v>
      </c>
      <c r="AF174" s="102">
        <f t="shared" ref="AF174:AF184" si="74">IF(Y174=" "," ",N174)</f>
        <v>44.430653238760335</v>
      </c>
      <c r="AG174" s="105">
        <f t="shared" ref="AG174:AG184" si="75">IF(C174&lt;6," ",IF(C174&lt;=9,T174, IF(C174&gt;=10," ")))</f>
        <v>6.7142258928571437</v>
      </c>
      <c r="AH174" s="105">
        <f t="shared" ref="AH174:AH184" si="76">IF(C174&lt;6," ",IF(C174&lt;=9,U174, IF(C174&gt;=10," ")))</f>
        <v>0.03</v>
      </c>
      <c r="AI174" s="102">
        <f t="shared" si="67"/>
        <v>6.7442258928571439</v>
      </c>
      <c r="AJ174" s="106">
        <f t="shared" ref="AJ174:AJ184" si="77">IF(C174&lt;6," ",IF(C174&lt;=9,S174, IF(C174&gt;=10," ")))</f>
        <v>111.38641195844116</v>
      </c>
      <c r="AK174" s="107">
        <f t="shared" ref="AK174:AK184" si="78">IF(Y174=" ", " ", IF(Y174&gt;0, AJ174-AF174))</f>
        <v>66.95575871968083</v>
      </c>
      <c r="AL174" s="85"/>
      <c r="AM174" s="85"/>
      <c r="AN174" s="85"/>
      <c r="AO174" s="85"/>
      <c r="AP174" s="85"/>
      <c r="AQ174" s="85"/>
      <c r="AR174" s="85"/>
      <c r="AS174" s="85"/>
      <c r="AT174" s="85"/>
      <c r="AU174" s="85"/>
      <c r="AV174" s="85"/>
      <c r="AW174" s="85"/>
      <c r="AX174" s="85"/>
      <c r="AY174" s="85"/>
      <c r="AZ174" s="85"/>
      <c r="BA174" s="82"/>
      <c r="BB174" s="82"/>
    </row>
    <row r="175" spans="1:54" ht="16" x14ac:dyDescent="0.2">
      <c r="A175" s="101" t="s">
        <v>640</v>
      </c>
      <c r="B175" s="102">
        <v>2022</v>
      </c>
      <c r="C175" s="103">
        <v>8</v>
      </c>
      <c r="D175" s="102">
        <v>15</v>
      </c>
      <c r="E175" s="82"/>
      <c r="F175" s="131">
        <v>0.4</v>
      </c>
      <c r="G175" s="131" t="s">
        <v>761</v>
      </c>
      <c r="H175" s="82"/>
      <c r="I175" s="131" t="s">
        <v>761</v>
      </c>
      <c r="J175" s="134">
        <v>16.2</v>
      </c>
      <c r="K175" s="82"/>
      <c r="L175" s="82"/>
      <c r="M175" s="108"/>
      <c r="N175" s="137">
        <v>32.325391932756688</v>
      </c>
      <c r="O175" s="82"/>
      <c r="P175" s="82"/>
      <c r="Q175" s="82"/>
      <c r="R175" s="140"/>
      <c r="S175" s="137">
        <v>90.687687827275312</v>
      </c>
      <c r="T175" s="137">
        <v>5.9731220238095242</v>
      </c>
      <c r="U175" s="137">
        <v>0.03</v>
      </c>
      <c r="V175" s="85"/>
      <c r="W175" s="85"/>
      <c r="X175" s="85"/>
      <c r="Y175" s="102" t="str">
        <f t="shared" si="66"/>
        <v>ND</v>
      </c>
      <c r="Z175" s="102" t="e">
        <f t="shared" si="68"/>
        <v>#VALUE!</v>
      </c>
      <c r="AA175" s="102">
        <f t="shared" si="69"/>
        <v>16.2</v>
      </c>
      <c r="AB175" s="102" t="str">
        <f t="shared" si="70"/>
        <v>ND</v>
      </c>
      <c r="AC175" s="104" t="e">
        <f t="shared" si="71"/>
        <v>#VALUE!</v>
      </c>
      <c r="AD175" s="102" t="e">
        <f t="shared" si="72"/>
        <v>#VALUE!</v>
      </c>
      <c r="AE175" s="105">
        <f t="shared" si="73"/>
        <v>0.4</v>
      </c>
      <c r="AF175" s="102">
        <f t="shared" si="74"/>
        <v>32.325391932756688</v>
      </c>
      <c r="AG175" s="105">
        <f t="shared" si="75"/>
        <v>5.9731220238095242</v>
      </c>
      <c r="AH175" s="105">
        <f t="shared" si="76"/>
        <v>0.03</v>
      </c>
      <c r="AI175" s="102">
        <f t="shared" si="67"/>
        <v>6.0031220238095244</v>
      </c>
      <c r="AJ175" s="106">
        <f t="shared" si="77"/>
        <v>90.687687827275312</v>
      </c>
      <c r="AK175" s="107">
        <f t="shared" si="78"/>
        <v>58.362295894518624</v>
      </c>
      <c r="AL175" s="82"/>
      <c r="AM175" s="85"/>
      <c r="AN175" s="85"/>
      <c r="AO175" s="85"/>
      <c r="AP175" s="85"/>
      <c r="AQ175" s="85"/>
      <c r="AR175" s="114" t="s">
        <v>1230</v>
      </c>
      <c r="AS175" s="85"/>
      <c r="AT175" s="85"/>
      <c r="AU175" s="85"/>
      <c r="AV175" s="85"/>
      <c r="AW175" s="85"/>
      <c r="AX175" s="85"/>
      <c r="AY175" s="85"/>
      <c r="AZ175" s="85"/>
      <c r="BA175" s="82"/>
      <c r="BB175" s="82"/>
    </row>
    <row r="176" spans="1:54" ht="16" x14ac:dyDescent="0.2">
      <c r="A176" s="101" t="s">
        <v>640</v>
      </c>
      <c r="B176" s="102">
        <v>2022</v>
      </c>
      <c r="C176" s="103">
        <v>8</v>
      </c>
      <c r="D176" s="102">
        <v>30</v>
      </c>
      <c r="E176" s="82"/>
      <c r="F176" s="131">
        <v>0.4</v>
      </c>
      <c r="G176" s="131" t="s">
        <v>761</v>
      </c>
      <c r="H176" s="82"/>
      <c r="I176" s="131" t="s">
        <v>761</v>
      </c>
      <c r="J176" s="134">
        <v>8.1</v>
      </c>
      <c r="K176" s="82"/>
      <c r="L176" s="82"/>
      <c r="M176" s="108"/>
      <c r="N176" s="137">
        <v>46.327523948681574</v>
      </c>
      <c r="O176" s="82"/>
      <c r="P176" s="82"/>
      <c r="Q176" s="82"/>
      <c r="R176" s="140"/>
      <c r="S176" s="137">
        <v>123.62928977441759</v>
      </c>
      <c r="T176" s="137">
        <v>9.0865505952380925</v>
      </c>
      <c r="U176" s="137">
        <v>0.03</v>
      </c>
      <c r="V176" s="85"/>
      <c r="W176" s="85"/>
      <c r="X176" s="85"/>
      <c r="Y176" s="102" t="str">
        <f t="shared" si="66"/>
        <v>ND</v>
      </c>
      <c r="Z176" s="102" t="e">
        <f t="shared" si="68"/>
        <v>#VALUE!</v>
      </c>
      <c r="AA176" s="102">
        <f t="shared" si="69"/>
        <v>8.1</v>
      </c>
      <c r="AB176" s="102" t="str">
        <f t="shared" si="70"/>
        <v>ND</v>
      </c>
      <c r="AC176" s="104" t="e">
        <f t="shared" si="71"/>
        <v>#VALUE!</v>
      </c>
      <c r="AD176" s="102" t="e">
        <f t="shared" si="72"/>
        <v>#VALUE!</v>
      </c>
      <c r="AE176" s="105">
        <f t="shared" si="73"/>
        <v>0.4</v>
      </c>
      <c r="AF176" s="102">
        <f t="shared" si="74"/>
        <v>46.327523948681574</v>
      </c>
      <c r="AG176" s="105">
        <f t="shared" si="75"/>
        <v>9.0865505952380925</v>
      </c>
      <c r="AH176" s="105">
        <f t="shared" si="76"/>
        <v>0.03</v>
      </c>
      <c r="AI176" s="102">
        <f t="shared" si="67"/>
        <v>9.1165505952380919</v>
      </c>
      <c r="AJ176" s="106">
        <f t="shared" si="77"/>
        <v>123.62928977441759</v>
      </c>
      <c r="AK176" s="107">
        <f t="shared" si="78"/>
        <v>77.301765825736013</v>
      </c>
      <c r="AL176" s="82"/>
      <c r="AM176" s="85"/>
      <c r="AN176" s="85"/>
      <c r="AO176" s="85"/>
      <c r="AP176" s="85"/>
      <c r="AQ176" s="85"/>
      <c r="AR176" s="115"/>
      <c r="AS176" s="116" t="s">
        <v>487</v>
      </c>
      <c r="AT176" s="116" t="s">
        <v>1231</v>
      </c>
      <c r="AU176" s="116" t="s">
        <v>485</v>
      </c>
      <c r="AV176" s="116" t="s">
        <v>513</v>
      </c>
      <c r="AW176" s="116" t="s">
        <v>489</v>
      </c>
      <c r="AX176" s="116"/>
      <c r="AY176" s="85"/>
      <c r="AZ176" s="85"/>
      <c r="BA176" s="82"/>
      <c r="BB176" s="82"/>
    </row>
    <row r="177" spans="1:54" ht="16" x14ac:dyDescent="0.2">
      <c r="A177" s="101"/>
      <c r="B177" s="102"/>
      <c r="C177" s="103"/>
      <c r="D177" s="102"/>
      <c r="E177" s="82"/>
      <c r="F177" s="144"/>
      <c r="G177" s="144"/>
      <c r="H177" s="82"/>
      <c r="I177" s="144"/>
      <c r="J177" s="257"/>
      <c r="K177" s="82"/>
      <c r="L177" s="82"/>
      <c r="M177" s="108"/>
      <c r="N177" s="146"/>
      <c r="O177" s="82"/>
      <c r="P177" s="82"/>
      <c r="Q177" s="82"/>
      <c r="R177" s="140"/>
      <c r="S177" s="146"/>
      <c r="T177" s="258"/>
      <c r="U177" s="258"/>
      <c r="V177" s="85"/>
      <c r="W177" s="85"/>
      <c r="X177" s="85"/>
      <c r="Y177" s="102" t="str">
        <f t="shared" si="66"/>
        <v xml:space="preserve"> </v>
      </c>
      <c r="Z177" s="102" t="str">
        <f t="shared" si="68"/>
        <v xml:space="preserve"> </v>
      </c>
      <c r="AA177" s="102" t="str">
        <f t="shared" si="69"/>
        <v xml:space="preserve"> </v>
      </c>
      <c r="AB177" s="102" t="str">
        <f t="shared" si="70"/>
        <v xml:space="preserve"> </v>
      </c>
      <c r="AC177" s="104" t="str">
        <f t="shared" si="71"/>
        <v xml:space="preserve"> </v>
      </c>
      <c r="AD177" s="102" t="str">
        <f t="shared" si="72"/>
        <v xml:space="preserve"> </v>
      </c>
      <c r="AE177" s="105" t="str">
        <f t="shared" si="73"/>
        <v xml:space="preserve"> </v>
      </c>
      <c r="AF177" s="102" t="str">
        <f t="shared" si="74"/>
        <v xml:space="preserve"> </v>
      </c>
      <c r="AG177" s="105" t="str">
        <f t="shared" si="75"/>
        <v xml:space="preserve"> </v>
      </c>
      <c r="AH177" s="105" t="str">
        <f t="shared" si="76"/>
        <v xml:space="preserve"> </v>
      </c>
      <c r="AI177" s="102" t="str">
        <f t="shared" ref="AI177" si="79">IF(Y177=" ", " ", IF(Y177&gt;0, SUM(AG177:AH177)))</f>
        <v xml:space="preserve"> </v>
      </c>
      <c r="AJ177" s="106" t="str">
        <f t="shared" si="77"/>
        <v xml:space="preserve"> </v>
      </c>
      <c r="AK177" s="107" t="str">
        <f t="shared" si="78"/>
        <v xml:space="preserve"> </v>
      </c>
      <c r="AL177" s="82"/>
      <c r="AM177" s="84" t="s">
        <v>1232</v>
      </c>
      <c r="AN177" s="82"/>
      <c r="AO177" s="82"/>
      <c r="AP177" s="82"/>
      <c r="AQ177" s="82"/>
      <c r="AR177" s="117" t="s">
        <v>522</v>
      </c>
      <c r="AS177" s="115"/>
      <c r="AT177" s="115"/>
      <c r="AU177" s="115"/>
      <c r="AV177" s="115"/>
      <c r="AW177" s="115"/>
      <c r="AX177" s="118"/>
      <c r="AY177" s="85"/>
      <c r="AZ177" s="85"/>
      <c r="BA177" s="82"/>
      <c r="BB177" s="82"/>
    </row>
    <row r="178" spans="1:54" ht="18" x14ac:dyDescent="0.25">
      <c r="A178" s="101"/>
      <c r="B178" s="102"/>
      <c r="C178" s="103"/>
      <c r="D178" s="102"/>
      <c r="E178" s="82"/>
      <c r="F178" s="144"/>
      <c r="G178" s="144"/>
      <c r="H178" s="82"/>
      <c r="I178" s="144"/>
      <c r="J178" s="257"/>
      <c r="K178" s="82"/>
      <c r="L178" s="82"/>
      <c r="M178" s="108"/>
      <c r="N178" s="146"/>
      <c r="O178" s="82"/>
      <c r="P178" s="82"/>
      <c r="Q178" s="82"/>
      <c r="R178" s="140"/>
      <c r="S178" s="146"/>
      <c r="T178" s="146"/>
      <c r="U178" s="146"/>
      <c r="V178" s="85"/>
      <c r="W178" s="85"/>
      <c r="X178" s="85"/>
      <c r="Y178" s="102" t="str">
        <f t="shared" si="66"/>
        <v xml:space="preserve"> </v>
      </c>
      <c r="Z178" s="102" t="str">
        <f t="shared" si="68"/>
        <v xml:space="preserve"> </v>
      </c>
      <c r="AA178" s="102" t="str">
        <f t="shared" si="69"/>
        <v xml:space="preserve"> </v>
      </c>
      <c r="AB178" s="102" t="str">
        <f t="shared" si="70"/>
        <v xml:space="preserve"> </v>
      </c>
      <c r="AC178" s="104" t="str">
        <f t="shared" si="71"/>
        <v xml:space="preserve"> </v>
      </c>
      <c r="AD178" s="102" t="str">
        <f t="shared" si="72"/>
        <v xml:space="preserve"> </v>
      </c>
      <c r="AE178" s="105" t="str">
        <f t="shared" si="73"/>
        <v xml:space="preserve"> </v>
      </c>
      <c r="AF178" s="102" t="str">
        <f t="shared" si="74"/>
        <v xml:space="preserve"> </v>
      </c>
      <c r="AG178" s="105" t="str">
        <f t="shared" si="75"/>
        <v xml:space="preserve"> </v>
      </c>
      <c r="AH178" s="105" t="str">
        <f t="shared" si="76"/>
        <v xml:space="preserve"> </v>
      </c>
      <c r="AI178" s="102"/>
      <c r="AJ178" s="106" t="str">
        <f t="shared" si="77"/>
        <v xml:space="preserve"> </v>
      </c>
      <c r="AK178" s="107" t="str">
        <f t="shared" si="78"/>
        <v xml:space="preserve"> </v>
      </c>
      <c r="AL178" s="82"/>
      <c r="AM178" s="119" t="s">
        <v>477</v>
      </c>
      <c r="AN178" s="109" t="s">
        <v>1231</v>
      </c>
      <c r="AO178" s="120" t="s">
        <v>479</v>
      </c>
      <c r="AP178" s="120" t="s">
        <v>726</v>
      </c>
      <c r="AQ178" s="120" t="s">
        <v>481</v>
      </c>
      <c r="AR178" s="118" t="s">
        <v>476</v>
      </c>
      <c r="AS178" s="115">
        <v>0.4</v>
      </c>
      <c r="AT178" s="118">
        <v>0.6</v>
      </c>
      <c r="AU178" s="121">
        <v>10</v>
      </c>
      <c r="AV178" s="115">
        <v>10</v>
      </c>
      <c r="AW178" s="122">
        <v>43</v>
      </c>
      <c r="AX178" s="118"/>
      <c r="AY178" s="85"/>
      <c r="AZ178" s="85"/>
      <c r="BA178" s="82"/>
      <c r="BB178" s="82"/>
    </row>
    <row r="179" spans="1:54" ht="16" x14ac:dyDescent="0.2">
      <c r="A179" s="101"/>
      <c r="B179" s="102"/>
      <c r="C179" s="103"/>
      <c r="D179" s="102"/>
      <c r="E179" s="82"/>
      <c r="F179" s="144"/>
      <c r="G179" s="144"/>
      <c r="H179" s="82"/>
      <c r="I179" s="144"/>
      <c r="J179" s="257"/>
      <c r="K179" s="82"/>
      <c r="L179" s="82"/>
      <c r="M179" s="82"/>
      <c r="N179" s="146"/>
      <c r="O179" s="82"/>
      <c r="P179" s="82"/>
      <c r="Q179" s="82"/>
      <c r="R179" s="140"/>
      <c r="S179" s="146"/>
      <c r="T179" s="146"/>
      <c r="U179" s="146"/>
      <c r="V179" s="85"/>
      <c r="W179" s="85"/>
      <c r="X179" s="85"/>
      <c r="Y179" s="102" t="str">
        <f t="shared" si="66"/>
        <v xml:space="preserve"> </v>
      </c>
      <c r="Z179" s="102" t="str">
        <f t="shared" si="68"/>
        <v xml:space="preserve"> </v>
      </c>
      <c r="AA179" s="102" t="str">
        <f t="shared" si="69"/>
        <v xml:space="preserve"> </v>
      </c>
      <c r="AB179" s="102" t="str">
        <f t="shared" si="70"/>
        <v xml:space="preserve"> </v>
      </c>
      <c r="AC179" s="104" t="str">
        <f t="shared" si="71"/>
        <v xml:space="preserve"> </v>
      </c>
      <c r="AD179" s="102" t="str">
        <f t="shared" si="72"/>
        <v xml:space="preserve"> </v>
      </c>
      <c r="AE179" s="105" t="str">
        <f t="shared" si="73"/>
        <v xml:space="preserve"> </v>
      </c>
      <c r="AF179" s="102" t="str">
        <f t="shared" si="74"/>
        <v xml:space="preserve"> </v>
      </c>
      <c r="AG179" s="105" t="str">
        <f t="shared" si="75"/>
        <v xml:space="preserve"> </v>
      </c>
      <c r="AH179" s="105" t="str">
        <f t="shared" si="76"/>
        <v xml:space="preserve"> </v>
      </c>
      <c r="AI179" s="102"/>
      <c r="AJ179" s="106" t="str">
        <f t="shared" si="77"/>
        <v xml:space="preserve"> </v>
      </c>
      <c r="AK179" s="107" t="str">
        <f t="shared" si="78"/>
        <v xml:space="preserve"> </v>
      </c>
      <c r="AL179" s="82"/>
      <c r="AM179" s="123" t="s">
        <v>479</v>
      </c>
      <c r="AN179" s="124" t="s">
        <v>1233</v>
      </c>
      <c r="AO179" s="124" t="s">
        <v>485</v>
      </c>
      <c r="AP179" s="124" t="s">
        <v>1234</v>
      </c>
      <c r="AQ179" s="124"/>
      <c r="AR179" s="118" t="s">
        <v>482</v>
      </c>
      <c r="AS179" s="115">
        <v>0.9</v>
      </c>
      <c r="AT179" s="118">
        <v>3</v>
      </c>
      <c r="AU179" s="121">
        <v>1</v>
      </c>
      <c r="AV179" s="115">
        <v>3</v>
      </c>
      <c r="AW179" s="122">
        <v>20</v>
      </c>
      <c r="AX179" s="118"/>
      <c r="AY179" s="85"/>
      <c r="AZ179" s="102"/>
      <c r="BA179" s="102" t="s">
        <v>1235</v>
      </c>
      <c r="BB179" s="82"/>
    </row>
    <row r="180" spans="1:54" ht="16" x14ac:dyDescent="0.2">
      <c r="A180" s="101"/>
      <c r="B180" s="102"/>
      <c r="C180" s="103"/>
      <c r="D180" s="102"/>
      <c r="E180" s="82"/>
      <c r="F180" s="144"/>
      <c r="G180" s="144"/>
      <c r="H180" s="82"/>
      <c r="I180" s="144"/>
      <c r="J180" s="257"/>
      <c r="K180" s="82"/>
      <c r="L180" s="82"/>
      <c r="M180" s="82"/>
      <c r="N180" s="146"/>
      <c r="O180" s="82"/>
      <c r="P180" s="82"/>
      <c r="Q180" s="82"/>
      <c r="R180" s="140"/>
      <c r="S180" s="146"/>
      <c r="T180" s="146"/>
      <c r="U180" s="146"/>
      <c r="V180" s="85"/>
      <c r="W180" s="85"/>
      <c r="X180" s="85"/>
      <c r="Y180" s="102" t="str">
        <f t="shared" si="66"/>
        <v xml:space="preserve"> </v>
      </c>
      <c r="Z180" s="102" t="str">
        <f t="shared" si="68"/>
        <v xml:space="preserve"> </v>
      </c>
      <c r="AA180" s="102" t="str">
        <f t="shared" si="69"/>
        <v xml:space="preserve"> </v>
      </c>
      <c r="AB180" s="102" t="str">
        <f t="shared" si="70"/>
        <v xml:space="preserve"> </v>
      </c>
      <c r="AC180" s="104" t="str">
        <f t="shared" si="71"/>
        <v xml:space="preserve"> </v>
      </c>
      <c r="AD180" s="102" t="str">
        <f t="shared" si="72"/>
        <v xml:space="preserve"> </v>
      </c>
      <c r="AE180" s="105" t="str">
        <f t="shared" si="73"/>
        <v xml:space="preserve"> </v>
      </c>
      <c r="AF180" s="102" t="str">
        <f t="shared" si="74"/>
        <v xml:space="preserve"> </v>
      </c>
      <c r="AG180" s="105" t="str">
        <f t="shared" si="75"/>
        <v xml:space="preserve"> </v>
      </c>
      <c r="AH180" s="105" t="str">
        <f t="shared" si="76"/>
        <v xml:space="preserve"> </v>
      </c>
      <c r="AI180" s="102" t="str">
        <f t="shared" ref="AI180" si="80">IF(Y180=" ", " ", IF(Y180&gt;0, SUM(AG180:AH180)))</f>
        <v xml:space="preserve"> </v>
      </c>
      <c r="AJ180" s="106" t="str">
        <f t="shared" si="77"/>
        <v xml:space="preserve"> </v>
      </c>
      <c r="AK180" s="107" t="str">
        <f t="shared" si="78"/>
        <v xml:space="preserve"> </v>
      </c>
      <c r="AL180" s="82"/>
      <c r="AM180" s="123" t="s">
        <v>1236</v>
      </c>
      <c r="AN180" s="125" t="s">
        <v>742</v>
      </c>
      <c r="AO180" s="125" t="s">
        <v>494</v>
      </c>
      <c r="AP180" s="125" t="s">
        <v>495</v>
      </c>
      <c r="AQ180" s="125" t="s">
        <v>494</v>
      </c>
      <c r="AR180" s="118"/>
      <c r="AS180" s="115" t="s">
        <v>487</v>
      </c>
      <c r="AT180" s="115" t="s">
        <v>976</v>
      </c>
      <c r="AU180" s="115" t="s">
        <v>485</v>
      </c>
      <c r="AV180" s="115" t="s">
        <v>488</v>
      </c>
      <c r="AW180" s="115" t="s">
        <v>489</v>
      </c>
      <c r="AX180" s="116" t="s">
        <v>490</v>
      </c>
      <c r="AY180" s="102"/>
      <c r="AZ180" s="102"/>
      <c r="BA180" s="84" t="s">
        <v>1</v>
      </c>
      <c r="BB180" s="82"/>
    </row>
    <row r="181" spans="1:54" ht="16" x14ac:dyDescent="0.2">
      <c r="A181" s="101"/>
      <c r="B181" s="102"/>
      <c r="C181" s="132"/>
      <c r="D181" s="82"/>
      <c r="E181" s="85"/>
      <c r="F181" s="144"/>
      <c r="G181" s="144"/>
      <c r="H181" s="85"/>
      <c r="I181" s="144"/>
      <c r="J181" s="257"/>
      <c r="K181" s="85"/>
      <c r="L181" s="85"/>
      <c r="M181" s="85"/>
      <c r="N181" s="146"/>
      <c r="O181" s="85"/>
      <c r="P181" s="85"/>
      <c r="Q181" s="85"/>
      <c r="R181" s="140"/>
      <c r="S181" s="146"/>
      <c r="T181" s="146"/>
      <c r="U181" s="146"/>
      <c r="V181" s="85"/>
      <c r="W181" s="85"/>
      <c r="X181" s="85"/>
      <c r="Y181" s="85" t="str">
        <f t="shared" si="66"/>
        <v xml:space="preserve"> </v>
      </c>
      <c r="Z181" s="82" t="str">
        <f t="shared" si="68"/>
        <v xml:space="preserve"> </v>
      </c>
      <c r="AA181" s="85" t="str">
        <f t="shared" si="69"/>
        <v xml:space="preserve"> </v>
      </c>
      <c r="AB181" s="85" t="str">
        <f t="shared" si="70"/>
        <v xml:space="preserve"> </v>
      </c>
      <c r="AC181" s="110" t="str">
        <f t="shared" si="71"/>
        <v xml:space="preserve"> </v>
      </c>
      <c r="AD181" s="82" t="str">
        <f t="shared" si="72"/>
        <v xml:space="preserve"> </v>
      </c>
      <c r="AE181" s="111" t="str">
        <f t="shared" si="73"/>
        <v xml:space="preserve"> </v>
      </c>
      <c r="AF181" s="82" t="str">
        <f t="shared" si="74"/>
        <v xml:space="preserve"> </v>
      </c>
      <c r="AG181" s="111" t="str">
        <f t="shared" si="75"/>
        <v xml:space="preserve"> </v>
      </c>
      <c r="AH181" s="111" t="str">
        <f t="shared" si="76"/>
        <v xml:space="preserve"> </v>
      </c>
      <c r="AI181" s="102"/>
      <c r="AJ181" s="112" t="str">
        <f t="shared" si="77"/>
        <v xml:space="preserve"> </v>
      </c>
      <c r="AK181" s="113" t="str">
        <f t="shared" si="78"/>
        <v xml:space="preserve"> </v>
      </c>
      <c r="AL181" s="82"/>
      <c r="AM181" s="82" t="e">
        <f>AD187</f>
        <v>#DIV/0!</v>
      </c>
      <c r="AN181" s="82">
        <f>AE187</f>
        <v>0.46666666666666662</v>
      </c>
      <c r="AO181" s="82">
        <f>AF187</f>
        <v>36.000584281945024</v>
      </c>
      <c r="AP181" s="82">
        <f>AI187</f>
        <v>6.8890694196428566</v>
      </c>
      <c r="AQ181" s="113">
        <f>AK187</f>
        <v>71.596369446045259</v>
      </c>
      <c r="AR181" s="118"/>
      <c r="AS181" s="115" t="s">
        <v>497</v>
      </c>
      <c r="AT181" s="115" t="s">
        <v>497</v>
      </c>
      <c r="AU181" s="115" t="s">
        <v>497</v>
      </c>
      <c r="AV181" s="115" t="s">
        <v>497</v>
      </c>
      <c r="AW181" s="115" t="s">
        <v>497</v>
      </c>
      <c r="AX181" s="116" t="s">
        <v>498</v>
      </c>
      <c r="AY181" s="102"/>
      <c r="AZ181" s="102"/>
      <c r="BA181" s="82"/>
      <c r="BB181" s="82"/>
    </row>
    <row r="182" spans="1:54" ht="16" x14ac:dyDescent="0.2">
      <c r="A182" s="101"/>
      <c r="B182" s="102"/>
      <c r="C182" s="132"/>
      <c r="D182" s="82"/>
      <c r="E182" s="85"/>
      <c r="F182" s="144"/>
      <c r="G182" s="144"/>
      <c r="H182" s="85"/>
      <c r="I182" s="144"/>
      <c r="J182" s="257"/>
      <c r="K182" s="85"/>
      <c r="L182" s="85"/>
      <c r="M182" s="85"/>
      <c r="N182" s="146"/>
      <c r="O182" s="85"/>
      <c r="P182" s="85"/>
      <c r="Q182" s="85"/>
      <c r="R182" s="140"/>
      <c r="S182" s="146"/>
      <c r="T182" s="146"/>
      <c r="U182" s="146"/>
      <c r="V182" s="85"/>
      <c r="W182" s="85"/>
      <c r="X182" s="85"/>
      <c r="Y182" s="85" t="str">
        <f t="shared" si="66"/>
        <v xml:space="preserve"> </v>
      </c>
      <c r="Z182" s="82" t="str">
        <f t="shared" si="68"/>
        <v xml:space="preserve"> </v>
      </c>
      <c r="AA182" s="85" t="str">
        <f t="shared" si="69"/>
        <v xml:space="preserve"> </v>
      </c>
      <c r="AB182" s="85" t="str">
        <f t="shared" si="70"/>
        <v xml:space="preserve"> </v>
      </c>
      <c r="AC182" s="110" t="str">
        <f t="shared" si="71"/>
        <v xml:space="preserve"> </v>
      </c>
      <c r="AD182" s="82" t="str">
        <f t="shared" si="72"/>
        <v xml:space="preserve"> </v>
      </c>
      <c r="AE182" s="111" t="str">
        <f t="shared" si="73"/>
        <v xml:space="preserve"> </v>
      </c>
      <c r="AF182" s="82" t="str">
        <f t="shared" si="74"/>
        <v xml:space="preserve"> </v>
      </c>
      <c r="AG182" s="111" t="str">
        <f t="shared" si="75"/>
        <v xml:space="preserve"> </v>
      </c>
      <c r="AH182" s="111" t="str">
        <f t="shared" si="76"/>
        <v xml:space="preserve"> </v>
      </c>
      <c r="AI182" s="82"/>
      <c r="AJ182" s="112" t="str">
        <f t="shared" si="77"/>
        <v xml:space="preserve"> </v>
      </c>
      <c r="AK182" s="113" t="str">
        <f t="shared" si="78"/>
        <v xml:space="preserve"> </v>
      </c>
      <c r="AL182" s="85"/>
      <c r="AM182" s="82"/>
      <c r="AN182" s="82"/>
      <c r="AO182" s="82"/>
      <c r="AP182" s="85"/>
      <c r="AQ182" s="82"/>
      <c r="AR182" s="82"/>
      <c r="AS182" s="115"/>
      <c r="AT182" s="120">
        <f>((LN(AN181)-LN(0.6))/(LN(3)-LN(0.6))*100)</f>
        <v>-15.615043384980304</v>
      </c>
      <c r="AU182" s="115">
        <f>((LN(AO181)-LN(10))/(LN(1)-LN(10))*100)</f>
        <v>-55.63095493329935</v>
      </c>
      <c r="AV182" s="115">
        <f>((LN(AP181)-LN(10))/(LN(3)-LN(10))*100)</f>
        <v>30.951619356551152</v>
      </c>
      <c r="AW182" s="115">
        <f>((LN(AQ181)-LN(43))/(LN(20)-LN(43))*100)</f>
        <v>-66.605574115503998</v>
      </c>
      <c r="AX182" s="82"/>
      <c r="AY182" s="82"/>
      <c r="AZ182" s="82"/>
      <c r="BA182" s="82"/>
      <c r="BB182" s="82"/>
    </row>
    <row r="183" spans="1:54" ht="16" x14ac:dyDescent="0.2">
      <c r="A183" s="101"/>
      <c r="B183" s="102"/>
      <c r="C183" s="132"/>
      <c r="D183" s="82"/>
      <c r="E183" s="85"/>
      <c r="F183" s="144"/>
      <c r="G183" s="144"/>
      <c r="H183" s="85"/>
      <c r="I183" s="144"/>
      <c r="J183" s="257"/>
      <c r="K183" s="85"/>
      <c r="L183" s="85"/>
      <c r="M183" s="85"/>
      <c r="N183" s="146"/>
      <c r="O183" s="85"/>
      <c r="P183" s="85"/>
      <c r="Q183" s="85"/>
      <c r="R183" s="140"/>
      <c r="S183" s="146"/>
      <c r="T183" s="146"/>
      <c r="U183" s="146"/>
      <c r="V183" s="85"/>
      <c r="W183" s="85"/>
      <c r="X183" s="85"/>
      <c r="Y183" s="85" t="str">
        <f t="shared" si="66"/>
        <v xml:space="preserve"> </v>
      </c>
      <c r="Z183" s="82" t="str">
        <f t="shared" si="68"/>
        <v xml:space="preserve"> </v>
      </c>
      <c r="AA183" s="85" t="str">
        <f t="shared" si="69"/>
        <v xml:space="preserve"> </v>
      </c>
      <c r="AB183" s="85" t="str">
        <f t="shared" si="70"/>
        <v xml:space="preserve"> </v>
      </c>
      <c r="AC183" s="110" t="str">
        <f t="shared" si="71"/>
        <v xml:space="preserve"> </v>
      </c>
      <c r="AD183" s="82" t="str">
        <f t="shared" si="72"/>
        <v xml:space="preserve"> </v>
      </c>
      <c r="AE183" s="111" t="str">
        <f t="shared" si="73"/>
        <v xml:space="preserve"> </v>
      </c>
      <c r="AF183" s="82" t="str">
        <f t="shared" si="74"/>
        <v xml:space="preserve"> </v>
      </c>
      <c r="AG183" s="111" t="str">
        <f t="shared" si="75"/>
        <v xml:space="preserve"> </v>
      </c>
      <c r="AH183" s="111" t="str">
        <f t="shared" si="76"/>
        <v xml:space="preserve"> </v>
      </c>
      <c r="AI183" s="102" t="str">
        <f t="shared" ref="AI183" si="81">IF(Y183=" ", " ", IF(Y183&gt;0, SUM(AG183:AH183)))</f>
        <v xml:space="preserve"> </v>
      </c>
      <c r="AJ183" s="112" t="str">
        <f t="shared" si="77"/>
        <v xml:space="preserve"> </v>
      </c>
      <c r="AK183" s="113" t="str">
        <f t="shared" si="78"/>
        <v xml:space="preserve"> </v>
      </c>
      <c r="AL183" s="82"/>
      <c r="AM183" s="85"/>
      <c r="AN183" s="85"/>
      <c r="AO183" s="85"/>
      <c r="AP183" s="128" t="s">
        <v>1237</v>
      </c>
      <c r="AQ183" s="85"/>
      <c r="AR183" s="82"/>
      <c r="AS183" s="82">
        <f>IF(AS182&gt;100, 100, IF(AS182&lt;0, 0, AS182))</f>
        <v>0</v>
      </c>
      <c r="AT183" s="82">
        <f t="shared" ref="AT183:AW183" si="82">IF(AT182&gt;100, 100, IF(AT182&lt;0, 0, AT182))</f>
        <v>0</v>
      </c>
      <c r="AU183" s="82">
        <f t="shared" si="82"/>
        <v>0</v>
      </c>
      <c r="AV183" s="82">
        <f t="shared" si="82"/>
        <v>30.951619356551152</v>
      </c>
      <c r="AW183" s="82">
        <f t="shared" si="82"/>
        <v>0</v>
      </c>
      <c r="AX183" s="129">
        <f>AVERAGE(AS183:AW183)</f>
        <v>6.1903238713102304</v>
      </c>
      <c r="AY183" s="84"/>
      <c r="AZ183" s="84"/>
      <c r="BA183" s="84" t="str">
        <f>IF(AX183&gt;65, "Acceptable; Ongoing Protection is Required", "Unacceptable; Immediate Restoration is Required")</f>
        <v>Unacceptable; Immediate Restoration is Required</v>
      </c>
      <c r="BB183" s="82"/>
    </row>
    <row r="184" spans="1:54" ht="16" x14ac:dyDescent="0.2">
      <c r="A184" s="101"/>
      <c r="B184" s="102"/>
      <c r="C184" s="132"/>
      <c r="D184" s="82"/>
      <c r="E184" s="85"/>
      <c r="F184" s="144"/>
      <c r="G184" s="144"/>
      <c r="H184" s="85"/>
      <c r="I184" s="144"/>
      <c r="J184" s="257"/>
      <c r="K184" s="85"/>
      <c r="L184" s="85"/>
      <c r="M184" s="85"/>
      <c r="N184" s="146"/>
      <c r="O184" s="85"/>
      <c r="P184" s="85"/>
      <c r="Q184" s="85"/>
      <c r="R184" s="140"/>
      <c r="S184" s="146"/>
      <c r="T184" s="146"/>
      <c r="U184" s="146"/>
      <c r="V184" s="85"/>
      <c r="W184" s="85"/>
      <c r="X184" s="85"/>
      <c r="Y184" s="85" t="str">
        <f t="shared" si="66"/>
        <v xml:space="preserve"> </v>
      </c>
      <c r="Z184" s="82" t="str">
        <f t="shared" si="68"/>
        <v xml:space="preserve"> </v>
      </c>
      <c r="AA184" s="85" t="str">
        <f t="shared" si="69"/>
        <v xml:space="preserve"> </v>
      </c>
      <c r="AB184" s="85" t="str">
        <f t="shared" si="70"/>
        <v xml:space="preserve"> </v>
      </c>
      <c r="AC184" s="110" t="str">
        <f t="shared" si="71"/>
        <v xml:space="preserve"> </v>
      </c>
      <c r="AD184" s="82" t="str">
        <f t="shared" si="72"/>
        <v xml:space="preserve"> </v>
      </c>
      <c r="AE184" s="111" t="str">
        <f t="shared" si="73"/>
        <v xml:space="preserve"> </v>
      </c>
      <c r="AF184" s="82" t="str">
        <f t="shared" si="74"/>
        <v xml:space="preserve"> </v>
      </c>
      <c r="AG184" s="111" t="str">
        <f t="shared" si="75"/>
        <v xml:space="preserve"> </v>
      </c>
      <c r="AH184" s="111" t="str">
        <f t="shared" si="76"/>
        <v xml:space="preserve"> </v>
      </c>
      <c r="AI184" s="82"/>
      <c r="AJ184" s="112" t="str">
        <f t="shared" si="77"/>
        <v xml:space="preserve"> </v>
      </c>
      <c r="AK184" s="113" t="str">
        <f t="shared" si="78"/>
        <v xml:space="preserve"> </v>
      </c>
      <c r="AL184" s="85"/>
      <c r="AM184" s="85"/>
      <c r="AN184" s="85"/>
      <c r="AO184" s="85"/>
      <c r="AP184" s="85"/>
      <c r="AQ184" s="85"/>
      <c r="AR184" s="85"/>
      <c r="AS184" s="85"/>
      <c r="AT184" s="85"/>
      <c r="AU184" s="85"/>
      <c r="AV184" s="85"/>
      <c r="AW184" s="126" t="s">
        <v>1238</v>
      </c>
      <c r="AX184" s="126">
        <f>AVERAGE(AS183:AW183)</f>
        <v>6.1903238713102304</v>
      </c>
      <c r="AY184" s="85"/>
      <c r="AZ184" s="85"/>
      <c r="BA184" s="82"/>
      <c r="BB184" s="82"/>
    </row>
    <row r="185" spans="1:54" ht="16" x14ac:dyDescent="0.2">
      <c r="A185" s="101"/>
      <c r="B185" s="102"/>
      <c r="C185" s="132"/>
      <c r="D185" s="82"/>
      <c r="E185" s="85"/>
      <c r="F185" s="144"/>
      <c r="G185" s="144"/>
      <c r="H185" s="85"/>
      <c r="I185" s="144"/>
      <c r="J185" s="145"/>
      <c r="K185" s="85"/>
      <c r="L185" s="85"/>
      <c r="M185" s="85"/>
      <c r="N185" s="146"/>
      <c r="O185" s="85"/>
      <c r="P185" s="85"/>
      <c r="Q185" s="85"/>
      <c r="R185" s="140"/>
      <c r="S185" s="146"/>
      <c r="T185" s="146"/>
      <c r="U185" s="146"/>
      <c r="V185" s="85"/>
      <c r="W185" s="85"/>
      <c r="X185" s="85"/>
      <c r="Y185" s="85"/>
      <c r="Z185" s="82"/>
      <c r="AA185" s="85"/>
      <c r="AB185" s="85"/>
      <c r="AC185" s="110"/>
      <c r="AD185" s="82"/>
      <c r="AE185" s="111"/>
      <c r="AF185" s="82"/>
      <c r="AG185" s="111"/>
      <c r="AH185" s="111"/>
      <c r="AI185" s="82"/>
      <c r="AJ185" s="112"/>
      <c r="AK185" s="113"/>
      <c r="AL185" s="85"/>
      <c r="AM185" s="82"/>
      <c r="AN185" s="82"/>
      <c r="AO185" s="82"/>
      <c r="AP185" s="85"/>
      <c r="AQ185" s="82"/>
      <c r="AR185" s="82"/>
      <c r="AS185" s="115"/>
      <c r="AT185" s="120"/>
      <c r="AU185" s="115"/>
      <c r="AV185" s="115"/>
      <c r="AW185" s="115"/>
      <c r="AX185" s="82"/>
      <c r="AY185" s="82"/>
      <c r="AZ185" s="82"/>
      <c r="BA185" s="82"/>
      <c r="BB185" s="82"/>
    </row>
    <row r="186" spans="1:54" ht="16" x14ac:dyDescent="0.2">
      <c r="A186" s="101"/>
      <c r="B186" s="102"/>
      <c r="C186" s="132"/>
      <c r="D186" s="82"/>
      <c r="E186" s="85"/>
      <c r="F186" s="144"/>
      <c r="G186" s="144"/>
      <c r="H186" s="85"/>
      <c r="I186" s="144"/>
      <c r="J186" s="145"/>
      <c r="K186" s="85"/>
      <c r="L186" s="85"/>
      <c r="M186" s="85"/>
      <c r="N186" s="146"/>
      <c r="O186" s="85"/>
      <c r="P186" s="85"/>
      <c r="Q186" s="85"/>
      <c r="R186" s="140"/>
      <c r="S186" s="146"/>
      <c r="T186" s="146"/>
      <c r="U186" s="146"/>
      <c r="V186" s="85"/>
      <c r="W186" s="85"/>
      <c r="X186" s="85"/>
      <c r="Y186" s="85"/>
      <c r="Z186" s="82"/>
      <c r="AA186" s="85"/>
      <c r="AB186" s="85"/>
      <c r="AC186" s="110"/>
      <c r="AD186" s="82"/>
      <c r="AE186" s="111"/>
      <c r="AF186" s="82"/>
      <c r="AG186" s="111"/>
      <c r="AH186" s="111"/>
      <c r="AI186" s="82"/>
      <c r="AJ186" s="112"/>
      <c r="AK186" s="113"/>
      <c r="AL186" s="85"/>
      <c r="AM186" s="82"/>
      <c r="AN186" s="82"/>
      <c r="AO186" s="82"/>
      <c r="AP186" s="85"/>
      <c r="AQ186" s="82"/>
      <c r="AR186" s="82"/>
      <c r="AS186" s="115"/>
      <c r="AT186" s="120"/>
      <c r="AU186" s="115"/>
      <c r="AV186" s="115"/>
      <c r="AW186" s="115"/>
      <c r="AX186" s="82"/>
      <c r="AY186" s="82"/>
      <c r="AZ186" s="82"/>
      <c r="BA186" s="82"/>
      <c r="BB186" s="82"/>
    </row>
    <row r="187" spans="1:54" ht="16"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4" t="e">
        <f>_xlfn.AGGREGATE(1, 6,AD172:AD184)</f>
        <v>#DIV/0!</v>
      </c>
      <c r="AE187" s="84">
        <f>_xlfn.AGGREGATE(1, 6,AE172:AE184)</f>
        <v>0.46666666666666662</v>
      </c>
      <c r="AF187" s="84">
        <f>_xlfn.AGGREGATE(1, 6,AF172:AF184)</f>
        <v>36.000584281945024</v>
      </c>
      <c r="AG187" s="82"/>
      <c r="AH187" s="82"/>
      <c r="AI187" s="84">
        <f>_xlfn.AGGREGATE(1, 6,AI172:AI184)</f>
        <v>6.8890694196428566</v>
      </c>
      <c r="AJ187" s="82"/>
      <c r="AK187" s="84">
        <f>_xlfn.AGGREGATE(1, 6,AK172:AK184)</f>
        <v>71.596369446045259</v>
      </c>
      <c r="AL187" s="82"/>
      <c r="AM187" s="82"/>
      <c r="AN187" s="82"/>
      <c r="AO187" s="82"/>
      <c r="AP187" s="82"/>
      <c r="AQ187" s="82"/>
      <c r="AR187" s="82"/>
      <c r="AS187" s="82"/>
      <c r="AT187" s="82"/>
      <c r="AU187" s="82"/>
      <c r="AV187" s="82"/>
      <c r="AW187" s="82"/>
      <c r="AX187" s="82"/>
      <c r="AY187" s="82"/>
      <c r="AZ187" s="82"/>
      <c r="BA187" s="82"/>
      <c r="BB187" s="82"/>
    </row>
    <row r="188" spans="1:54"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126" t="s">
        <v>1238</v>
      </c>
      <c r="AD188" s="126" t="e">
        <f>AVERAGE(AD172:AD179)</f>
        <v>#VALUE!</v>
      </c>
      <c r="AE188" s="126">
        <f>AVERAGE(AE172:AE184)</f>
        <v>0.46666666666666662</v>
      </c>
      <c r="AF188" s="126">
        <f>AVERAGE(AF172:AF184)</f>
        <v>36.000584281945024</v>
      </c>
      <c r="AG188" s="126"/>
      <c r="AH188" s="126"/>
      <c r="AI188" s="126">
        <f>AVERAGE(AI172:AI184)</f>
        <v>6.8890694196428566</v>
      </c>
      <c r="AJ188" s="126"/>
      <c r="AK188" s="127">
        <f>AVERAGE(AK172:AK184)</f>
        <v>71.596369446045259</v>
      </c>
      <c r="AL188" s="82"/>
      <c r="AM188" s="82"/>
      <c r="AN188" s="82"/>
      <c r="AO188" s="82"/>
      <c r="AP188" s="82"/>
      <c r="AQ188" s="82"/>
      <c r="AR188" s="82"/>
      <c r="AS188" s="82"/>
      <c r="AT188" s="82"/>
      <c r="AU188" s="82"/>
      <c r="AV188" s="82"/>
      <c r="AW188" s="82"/>
      <c r="AX188" s="82"/>
      <c r="AY188" s="82"/>
      <c r="AZ188" s="82"/>
      <c r="BA188" s="82"/>
      <c r="BB188" s="82"/>
    </row>
    <row r="192" spans="1:54" x14ac:dyDescent="0.2">
      <c r="A192" s="322">
        <v>2018</v>
      </c>
      <c r="B192" s="234">
        <f>AX30</f>
        <v>0</v>
      </c>
    </row>
    <row r="193" spans="1:2" x14ac:dyDescent="0.2">
      <c r="A193">
        <v>2019</v>
      </c>
      <c r="B193" s="234">
        <f>AX69</f>
        <v>0</v>
      </c>
    </row>
    <row r="194" spans="1:2" x14ac:dyDescent="0.2">
      <c r="A194">
        <v>2020</v>
      </c>
      <c r="B194" s="234">
        <f>AX106</f>
        <v>0</v>
      </c>
    </row>
    <row r="195" spans="1:2" x14ac:dyDescent="0.2">
      <c r="A195">
        <v>2021</v>
      </c>
      <c r="B195" s="234">
        <f>AX143</f>
        <v>0</v>
      </c>
    </row>
    <row r="196" spans="1:2" x14ac:dyDescent="0.2">
      <c r="A196">
        <v>2022</v>
      </c>
      <c r="B196" s="234">
        <f>AX183</f>
        <v>6.1903238713102304</v>
      </c>
    </row>
    <row r="197" spans="1:2" x14ac:dyDescent="0.2">
      <c r="A197" s="157" t="s">
        <v>491</v>
      </c>
      <c r="B197" s="379">
        <f>AVERAGE(B192:B196)</f>
        <v>1.2380647742620461</v>
      </c>
    </row>
    <row r="199" spans="1:2" x14ac:dyDescent="0.2">
      <c r="A199" t="s">
        <v>1265</v>
      </c>
    </row>
  </sheetData>
  <mergeCells count="8">
    <mergeCell ref="AD129:AD132"/>
    <mergeCell ref="AC130:AC132"/>
    <mergeCell ref="AD18:AD21"/>
    <mergeCell ref="AC19:AC21"/>
    <mergeCell ref="AD57:AD60"/>
    <mergeCell ref="AC58:AC60"/>
    <mergeCell ref="AD92:AD95"/>
    <mergeCell ref="AC93:AC95"/>
  </mergeCells>
  <phoneticPr fontId="29" type="noConversion"/>
  <conditionalFormatting sqref="A18:AB18 AE18:AK19 W19:AB19">
    <cfRule type="expression" dxfId="100" priority="5">
      <formula>_xlfn.NUMBERVALUE($Y18)&gt;0</formula>
    </cfRule>
  </conditionalFormatting>
  <conditionalFormatting sqref="A57:AB57 AE57:AK58 W58:AB58">
    <cfRule type="expression" dxfId="99" priority="11">
      <formula>_xlfn.NUMBERVALUE($Y57)&gt;0</formula>
    </cfRule>
  </conditionalFormatting>
  <conditionalFormatting sqref="A92:AB92 AE92:AK93 W93:AB93 V96:AK109 C104:E109 H104:H109 K104:M109 O104:Q109 A110:AK111 A129:AB129 AE129:AK130 W130:AB130 V133:AK146 C141:E146 H141:H146 K141:M146 O141:Q146 A147:AK148 A169:AB169 AE169:AK170 W170:AB170 V173:AK186 C181:E186 H181:H186 K181:M186 O181:Q186 A187:AK188">
    <cfRule type="expression" dxfId="98" priority="22">
      <formula>_xlfn.NUMBERVALUE($Y92)&gt;0</formula>
    </cfRule>
  </conditionalFormatting>
  <conditionalFormatting sqref="V22:AK33">
    <cfRule type="expression" dxfId="97" priority="1">
      <formula>_xlfn.NUMBERVALUE($Y22)&gt;0</formula>
    </cfRule>
  </conditionalFormatting>
  <conditionalFormatting sqref="V61:AK72">
    <cfRule type="expression" dxfId="96" priority="6">
      <formula>_xlfn.NUMBERVALUE($Y61)&gt;0</formula>
    </cfRule>
  </conditionalFormatting>
  <conditionalFormatting sqref="AC35:AK37">
    <cfRule type="expression" dxfId="95" priority="3">
      <formula>_xlfn.NUMBERVALUE($Y35)&gt;0</formula>
    </cfRule>
  </conditionalFormatting>
  <conditionalFormatting sqref="AC74:AK76">
    <cfRule type="expression" dxfId="94" priority="9">
      <formula>_xlfn.NUMBERVALUE($Y74)&gt;0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974A-1EC4-4E32-834B-B06A50484931}">
  <dimension ref="A1:BE207"/>
  <sheetViews>
    <sheetView topLeftCell="A184" workbookViewId="0">
      <selection activeCell="C206" sqref="C206"/>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394</v>
      </c>
      <c r="C4" t="s">
        <v>757</v>
      </c>
      <c r="E4" s="167">
        <v>43297</v>
      </c>
      <c r="F4" t="s">
        <v>794</v>
      </c>
      <c r="G4" t="s">
        <v>795</v>
      </c>
      <c r="H4">
        <v>1</v>
      </c>
      <c r="I4" t="s">
        <v>760</v>
      </c>
      <c r="J4" s="326">
        <v>0.40625</v>
      </c>
      <c r="K4">
        <v>1</v>
      </c>
      <c r="L4">
        <v>1</v>
      </c>
      <c r="M4" t="s">
        <v>773</v>
      </c>
      <c r="N4" t="s">
        <v>774</v>
      </c>
      <c r="O4" s="131">
        <v>28</v>
      </c>
      <c r="P4" s="131">
        <v>7.5</v>
      </c>
      <c r="Q4" s="68">
        <v>2.2999999999999998</v>
      </c>
      <c r="R4" s="68">
        <v>2.2000000000000002</v>
      </c>
      <c r="S4" s="131">
        <v>2.25</v>
      </c>
      <c r="T4" s="68">
        <v>2.7</v>
      </c>
      <c r="U4" s="76">
        <v>0.83333333333333326</v>
      </c>
      <c r="V4" s="68">
        <v>0.15</v>
      </c>
      <c r="W4" s="77">
        <v>0.3611111111111111</v>
      </c>
      <c r="X4" s="68">
        <v>25.8</v>
      </c>
      <c r="Y4" s="68">
        <v>6.68</v>
      </c>
      <c r="Z4" s="320">
        <v>5.6730021696628112</v>
      </c>
      <c r="AA4" s="321">
        <v>0.82</v>
      </c>
      <c r="AB4" s="226">
        <v>28.9</v>
      </c>
      <c r="AC4" s="204">
        <v>45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394</v>
      </c>
      <c r="C5" t="s">
        <v>764</v>
      </c>
      <c r="E5" s="167">
        <v>43297</v>
      </c>
      <c r="F5" t="s">
        <v>794</v>
      </c>
      <c r="G5" t="s">
        <v>795</v>
      </c>
      <c r="H5">
        <v>1</v>
      </c>
      <c r="I5" t="s">
        <v>760</v>
      </c>
      <c r="J5" s="326">
        <v>0.40625</v>
      </c>
      <c r="K5">
        <v>1</v>
      </c>
      <c r="L5">
        <v>1</v>
      </c>
      <c r="M5" t="s">
        <v>773</v>
      </c>
      <c r="N5" t="s">
        <v>774</v>
      </c>
      <c r="O5" s="131">
        <v>28</v>
      </c>
      <c r="P5" s="131">
        <v>7.5</v>
      </c>
      <c r="Q5" s="68">
        <v>2.2999999999999998</v>
      </c>
      <c r="R5" s="68">
        <v>2.2000000000000002</v>
      </c>
      <c r="S5" s="131">
        <v>2.25</v>
      </c>
      <c r="T5" s="68">
        <v>2.7</v>
      </c>
      <c r="U5" s="76">
        <v>0.83333333333333326</v>
      </c>
      <c r="V5" s="68">
        <v>1.35</v>
      </c>
      <c r="W5" s="77" t="s">
        <v>761</v>
      </c>
      <c r="X5" s="68">
        <v>28</v>
      </c>
      <c r="Y5" s="68">
        <v>6.24</v>
      </c>
      <c r="Z5" s="320">
        <v>5.2830021984705713</v>
      </c>
      <c r="AA5" s="321">
        <v>0.76900000000000002</v>
      </c>
      <c r="AB5" s="226">
        <v>29.9</v>
      </c>
      <c r="AC5" s="204">
        <v>46.3</v>
      </c>
      <c r="AD5" s="72">
        <v>0.40136986301369859</v>
      </c>
      <c r="AE5" s="72">
        <v>9.8426870748299145E-2</v>
      </c>
      <c r="AF5" s="72">
        <v>0.14989047097480834</v>
      </c>
      <c r="AG5" s="137">
        <v>0.24831734172310749</v>
      </c>
      <c r="AH5" s="75">
        <v>22.683876535827917</v>
      </c>
      <c r="AI5" s="75">
        <v>22.932193877551025</v>
      </c>
      <c r="AJ5" s="72">
        <v>93.630984132533996</v>
      </c>
      <c r="AK5" s="72">
        <v>14.807152539926101</v>
      </c>
      <c r="AL5" s="72">
        <v>6.3233618941972001</v>
      </c>
      <c r="AM5" s="322">
        <v>37.491029075754014</v>
      </c>
      <c r="AN5" s="323">
        <v>37.739346417477122</v>
      </c>
      <c r="AO5" s="137">
        <v>7.1237468354430407</v>
      </c>
      <c r="AP5" s="137">
        <v>5.0577998312236279</v>
      </c>
      <c r="AQ5" s="72">
        <v>0.58479822229276623</v>
      </c>
      <c r="AR5" s="72">
        <v>12.181546666666669</v>
      </c>
      <c r="AV5" s="69"/>
      <c r="AX5" s="322"/>
      <c r="AY5" s="322"/>
    </row>
    <row r="6" spans="1:53" x14ac:dyDescent="0.2">
      <c r="A6" t="s">
        <v>756</v>
      </c>
      <c r="B6" t="s">
        <v>394</v>
      </c>
      <c r="C6" t="s">
        <v>765</v>
      </c>
      <c r="E6" s="167">
        <v>43297</v>
      </c>
      <c r="F6" t="s">
        <v>794</v>
      </c>
      <c r="G6" t="s">
        <v>795</v>
      </c>
      <c r="H6">
        <v>1</v>
      </c>
      <c r="I6" t="s">
        <v>760</v>
      </c>
      <c r="J6" s="326">
        <v>0.40625</v>
      </c>
      <c r="K6">
        <v>1</v>
      </c>
      <c r="L6">
        <v>1</v>
      </c>
      <c r="M6" t="s">
        <v>773</v>
      </c>
      <c r="N6" t="s">
        <v>774</v>
      </c>
      <c r="O6" s="131">
        <v>28</v>
      </c>
      <c r="P6" s="131">
        <v>7.5</v>
      </c>
      <c r="Q6" s="68">
        <v>2.2999999999999998</v>
      </c>
      <c r="R6" s="68">
        <v>2.2000000000000002</v>
      </c>
      <c r="S6" s="131">
        <v>2.25</v>
      </c>
      <c r="T6" s="68">
        <v>2.7</v>
      </c>
      <c r="U6" s="76">
        <v>0.83333333333333326</v>
      </c>
      <c r="V6" s="68">
        <v>2.2000000000000002</v>
      </c>
      <c r="W6" s="77">
        <v>0.36805555555555558</v>
      </c>
      <c r="X6" s="68">
        <v>25.7</v>
      </c>
      <c r="Y6" s="68">
        <v>4.41</v>
      </c>
      <c r="Z6" s="320">
        <v>3.7320770702632968</v>
      </c>
      <c r="AA6" s="321">
        <v>0.55000000000000004</v>
      </c>
      <c r="AB6" s="226">
        <v>29.5</v>
      </c>
      <c r="AC6" s="204">
        <v>45.9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394</v>
      </c>
      <c r="C7" t="s">
        <v>757</v>
      </c>
      <c r="E7" s="167">
        <v>43312</v>
      </c>
      <c r="F7" t="s">
        <v>818</v>
      </c>
      <c r="G7" t="s">
        <v>819</v>
      </c>
      <c r="H7">
        <v>1</v>
      </c>
      <c r="I7" t="s">
        <v>760</v>
      </c>
      <c r="J7" s="326">
        <v>0.3888888888888889</v>
      </c>
      <c r="K7">
        <v>1</v>
      </c>
      <c r="L7">
        <v>1</v>
      </c>
      <c r="M7" t="s">
        <v>773</v>
      </c>
      <c r="N7" t="s">
        <v>774</v>
      </c>
      <c r="O7" s="131">
        <v>26.6</v>
      </c>
      <c r="P7" s="131">
        <v>7.96</v>
      </c>
      <c r="Q7" s="68">
        <v>1.8</v>
      </c>
      <c r="R7" s="68">
        <v>1.7</v>
      </c>
      <c r="S7" s="131">
        <v>1.75</v>
      </c>
      <c r="T7" s="68">
        <v>2.74</v>
      </c>
      <c r="U7" s="76">
        <v>0.63868613138686126</v>
      </c>
      <c r="V7" s="68">
        <v>0.15</v>
      </c>
      <c r="W7" s="77">
        <v>0.35138888888888892</v>
      </c>
      <c r="X7" s="68">
        <v>26.9</v>
      </c>
      <c r="Y7" s="68">
        <v>8</v>
      </c>
      <c r="Z7" s="320">
        <v>6.7949158944355768</v>
      </c>
      <c r="AA7" s="321">
        <v>1.008</v>
      </c>
      <c r="AB7" s="205">
        <v>29.1</v>
      </c>
      <c r="AC7" s="171">
        <v>45.5</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394</v>
      </c>
      <c r="C8" t="s">
        <v>764</v>
      </c>
      <c r="E8" s="167">
        <v>43312</v>
      </c>
      <c r="F8" t="s">
        <v>818</v>
      </c>
      <c r="G8" t="s">
        <v>819</v>
      </c>
      <c r="H8">
        <v>1</v>
      </c>
      <c r="I8" t="s">
        <v>760</v>
      </c>
      <c r="J8" s="326">
        <v>0.3888888888888889</v>
      </c>
      <c r="K8">
        <v>1</v>
      </c>
      <c r="L8">
        <v>1</v>
      </c>
      <c r="M8" t="s">
        <v>773</v>
      </c>
      <c r="N8" t="s">
        <v>774</v>
      </c>
      <c r="O8" s="131">
        <v>26.6</v>
      </c>
      <c r="P8" s="131">
        <v>7.96</v>
      </c>
      <c r="Q8" s="68">
        <v>1.8</v>
      </c>
      <c r="R8" s="68">
        <v>1.7</v>
      </c>
      <c r="S8" s="131">
        <v>1.75</v>
      </c>
      <c r="T8" s="68">
        <v>2.74</v>
      </c>
      <c r="U8" s="76">
        <v>0.63868613138686126</v>
      </c>
      <c r="V8" s="68">
        <v>1.87</v>
      </c>
      <c r="W8" s="77">
        <v>0.3527777777777778</v>
      </c>
      <c r="X8" s="68">
        <v>27</v>
      </c>
      <c r="Y8" s="68">
        <v>8.51</v>
      </c>
      <c r="Z8" s="320">
        <v>7.2208105882318865</v>
      </c>
      <c r="AA8" s="321">
        <v>1.0740000000000001</v>
      </c>
      <c r="AB8" s="205">
        <v>29.3</v>
      </c>
      <c r="AC8" s="171">
        <v>45.7</v>
      </c>
      <c r="AD8" s="72">
        <v>0.54085744651239265</v>
      </c>
      <c r="AE8" s="72">
        <v>2.5000000000000001E-2</v>
      </c>
      <c r="AF8" s="72">
        <v>0.11171960569550932</v>
      </c>
      <c r="AG8" s="137">
        <v>0.13671960569550931</v>
      </c>
      <c r="AH8" s="75">
        <v>25.794520394304488</v>
      </c>
      <c r="AI8" s="75">
        <v>25.931239999999999</v>
      </c>
      <c r="AJ8" s="72">
        <v>98.680332461779642</v>
      </c>
      <c r="AK8" s="72">
        <v>14.348622891786396</v>
      </c>
      <c r="AL8" s="72">
        <v>6.8773382091090687</v>
      </c>
      <c r="AM8" s="322">
        <v>40.143143286090883</v>
      </c>
      <c r="AN8" s="323">
        <v>40.279862891786394</v>
      </c>
      <c r="AO8" s="137">
        <v>11.075341772151894</v>
      </c>
      <c r="AP8" s="137">
        <v>13.535964894514771</v>
      </c>
      <c r="AQ8" s="72">
        <v>0.45001031120189322</v>
      </c>
      <c r="AR8" s="72">
        <v>24.611306666666664</v>
      </c>
      <c r="AV8" s="324"/>
      <c r="AW8" s="325"/>
      <c r="AX8" s="204"/>
      <c r="AY8" s="204"/>
      <c r="AZ8" s="204"/>
      <c r="BA8" s="204"/>
    </row>
    <row r="9" spans="1:53" x14ac:dyDescent="0.2">
      <c r="A9" t="s">
        <v>756</v>
      </c>
      <c r="B9" t="s">
        <v>394</v>
      </c>
      <c r="C9" t="s">
        <v>765</v>
      </c>
      <c r="E9" s="167">
        <v>43312</v>
      </c>
      <c r="F9" t="s">
        <v>818</v>
      </c>
      <c r="G9" t="s">
        <v>819</v>
      </c>
      <c r="H9">
        <v>1</v>
      </c>
      <c r="I9" t="s">
        <v>760</v>
      </c>
      <c r="J9" s="326">
        <v>0.3888888888888889</v>
      </c>
      <c r="K9">
        <v>1</v>
      </c>
      <c r="L9">
        <v>1</v>
      </c>
      <c r="M9" t="s">
        <v>773</v>
      </c>
      <c r="N9" t="s">
        <v>774</v>
      </c>
      <c r="O9" s="131">
        <v>26.6</v>
      </c>
      <c r="P9" s="131">
        <v>7.96</v>
      </c>
      <c r="Q9" s="68">
        <v>1.8</v>
      </c>
      <c r="R9" s="68">
        <v>1.7</v>
      </c>
      <c r="S9" s="131">
        <v>1.75</v>
      </c>
      <c r="T9" s="68">
        <v>2.74</v>
      </c>
      <c r="U9" s="76">
        <v>0.63868613138686126</v>
      </c>
      <c r="V9" s="68">
        <v>2.2400000000000002</v>
      </c>
      <c r="W9" s="77">
        <v>0.35347222222222219</v>
      </c>
      <c r="X9" s="68">
        <v>27</v>
      </c>
      <c r="Y9" s="68">
        <v>8.4</v>
      </c>
      <c r="Z9" s="320">
        <v>7.1234796085520182</v>
      </c>
      <c r="AA9" s="321">
        <v>1.0659999999999998</v>
      </c>
      <c r="AB9" s="205">
        <v>29.4</v>
      </c>
      <c r="AC9" s="171">
        <v>45.8</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394</v>
      </c>
      <c r="C10" t="s">
        <v>757</v>
      </c>
      <c r="E10" s="167">
        <v>43326</v>
      </c>
      <c r="F10" t="s">
        <v>818</v>
      </c>
      <c r="G10" t="s">
        <v>840</v>
      </c>
      <c r="H10">
        <v>1</v>
      </c>
      <c r="I10" t="s">
        <v>760</v>
      </c>
      <c r="J10" s="326">
        <v>0.41666666666666669</v>
      </c>
      <c r="K10">
        <v>2</v>
      </c>
      <c r="L10">
        <v>2</v>
      </c>
      <c r="M10" t="s">
        <v>773</v>
      </c>
      <c r="N10" t="s">
        <v>774</v>
      </c>
      <c r="O10" s="131">
        <v>27</v>
      </c>
      <c r="P10" s="131">
        <v>8.02</v>
      </c>
      <c r="Q10" s="68">
        <v>1.35</v>
      </c>
      <c r="R10" s="68">
        <v>1.2</v>
      </c>
      <c r="S10" s="131">
        <v>1.2749999999999999</v>
      </c>
      <c r="T10" s="68">
        <v>2.68</v>
      </c>
      <c r="U10" s="76">
        <v>0.47574626865671638</v>
      </c>
      <c r="V10" s="68">
        <v>0.15</v>
      </c>
      <c r="W10" s="77">
        <v>0.3430555555555555</v>
      </c>
      <c r="X10" s="68">
        <v>25.9</v>
      </c>
      <c r="Y10" s="68">
        <v>5.77</v>
      </c>
      <c r="Z10" s="320">
        <v>4.9146117801858091</v>
      </c>
      <c r="AA10" s="321">
        <v>0.70099999999999996</v>
      </c>
      <c r="AB10" s="226">
        <v>28.4</v>
      </c>
      <c r="AC10" s="216">
        <v>44.4</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394</v>
      </c>
      <c r="C11" t="s">
        <v>764</v>
      </c>
      <c r="E11" s="167">
        <v>43326</v>
      </c>
      <c r="F11" t="s">
        <v>818</v>
      </c>
      <c r="G11" t="s">
        <v>840</v>
      </c>
      <c r="H11">
        <v>1</v>
      </c>
      <c r="I11" t="s">
        <v>760</v>
      </c>
      <c r="J11" s="326">
        <v>0.41666666666666669</v>
      </c>
      <c r="K11">
        <v>2</v>
      </c>
      <c r="L11">
        <v>2</v>
      </c>
      <c r="M11" t="s">
        <v>773</v>
      </c>
      <c r="N11" t="s">
        <v>774</v>
      </c>
      <c r="O11" s="131">
        <v>27</v>
      </c>
      <c r="P11" s="131">
        <v>8.02</v>
      </c>
      <c r="Q11" s="68">
        <v>1.35</v>
      </c>
      <c r="R11" s="68">
        <v>1.2</v>
      </c>
      <c r="S11" s="131">
        <v>1.2749999999999999</v>
      </c>
      <c r="T11" s="68">
        <v>2.68</v>
      </c>
      <c r="U11" s="76">
        <v>0.47574626865671638</v>
      </c>
      <c r="V11" s="68">
        <v>1.84</v>
      </c>
      <c r="W11" s="77">
        <v>0.3444444444444445</v>
      </c>
      <c r="X11" s="68">
        <v>25.9</v>
      </c>
      <c r="Y11" s="68">
        <v>5</v>
      </c>
      <c r="Z11" s="320">
        <v>4.2443496747582596</v>
      </c>
      <c r="AA11" s="321">
        <v>0.61799999999999999</v>
      </c>
      <c r="AB11" s="226">
        <v>29</v>
      </c>
      <c r="AC11" s="216">
        <v>45.2</v>
      </c>
      <c r="AD11" s="72">
        <v>0.98693198042162167</v>
      </c>
      <c r="AE11" s="72">
        <v>2.5000000000000001E-2</v>
      </c>
      <c r="AF11" s="72">
        <v>0.36308871851040531</v>
      </c>
      <c r="AG11" s="137">
        <v>0.38808871851040533</v>
      </c>
      <c r="AH11" s="75">
        <v>22.968212301897754</v>
      </c>
      <c r="AI11" s="75">
        <v>23.356301020408161</v>
      </c>
      <c r="AJ11" s="72">
        <v>178.68448914428939</v>
      </c>
      <c r="AK11" s="72">
        <v>30.74823307773779</v>
      </c>
      <c r="AL11" s="72">
        <v>5.8112116131206184</v>
      </c>
      <c r="AM11" s="322">
        <v>53.716445379635545</v>
      </c>
      <c r="AN11" s="323">
        <v>54.104534098145947</v>
      </c>
      <c r="AO11" s="137">
        <v>16.776151898734177</v>
      </c>
      <c r="AP11" s="137">
        <v>42.682874767932496</v>
      </c>
      <c r="AQ11" s="72">
        <v>0.28214642652633692</v>
      </c>
      <c r="AR11" s="72">
        <v>59.459026666666674</v>
      </c>
      <c r="AV11" s="69"/>
      <c r="AX11" s="322"/>
      <c r="AY11" s="322"/>
    </row>
    <row r="12" spans="1:53" x14ac:dyDescent="0.2">
      <c r="A12" t="s">
        <v>756</v>
      </c>
      <c r="B12" t="s">
        <v>394</v>
      </c>
      <c r="C12" t="s">
        <v>765</v>
      </c>
      <c r="E12" s="167">
        <v>43326</v>
      </c>
      <c r="F12" t="s">
        <v>818</v>
      </c>
      <c r="G12" t="s">
        <v>840</v>
      </c>
      <c r="H12">
        <v>1</v>
      </c>
      <c r="I12" t="s">
        <v>760</v>
      </c>
      <c r="J12" s="326">
        <v>0.41666666666666669</v>
      </c>
      <c r="K12">
        <v>2</v>
      </c>
      <c r="L12">
        <v>2</v>
      </c>
      <c r="M12" t="s">
        <v>773</v>
      </c>
      <c r="N12" t="s">
        <v>774</v>
      </c>
      <c r="O12" s="131">
        <v>27</v>
      </c>
      <c r="P12" s="131">
        <v>8.02</v>
      </c>
      <c r="Q12" s="68">
        <v>1.35</v>
      </c>
      <c r="R12" s="68">
        <v>1.2</v>
      </c>
      <c r="S12" s="131">
        <v>1.2749999999999999</v>
      </c>
      <c r="T12" s="68">
        <v>2.68</v>
      </c>
      <c r="U12" s="76">
        <v>0.47574626865671638</v>
      </c>
      <c r="V12" s="68">
        <v>2.1800000000000002</v>
      </c>
      <c r="W12" s="77">
        <v>0.34583333333333338</v>
      </c>
      <c r="X12" s="68">
        <v>25.9</v>
      </c>
      <c r="Y12" s="68">
        <v>2.84</v>
      </c>
      <c r="Z12" s="320">
        <v>2.4094289090813175</v>
      </c>
      <c r="AA12" s="321">
        <v>0.35499999999999998</v>
      </c>
      <c r="AB12" s="226">
        <v>29.1</v>
      </c>
      <c r="AC12" s="216">
        <v>45.4</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394</v>
      </c>
      <c r="C13" t="s">
        <v>757</v>
      </c>
      <c r="E13" s="167">
        <v>43340</v>
      </c>
      <c r="F13" t="s">
        <v>818</v>
      </c>
      <c r="G13" t="s">
        <v>819</v>
      </c>
      <c r="H13">
        <v>1</v>
      </c>
      <c r="I13" t="s">
        <v>760</v>
      </c>
      <c r="J13" s="326">
        <v>0.33333333333333331</v>
      </c>
      <c r="K13">
        <v>2</v>
      </c>
      <c r="L13">
        <v>1</v>
      </c>
      <c r="M13" t="s">
        <v>773</v>
      </c>
      <c r="N13" t="s">
        <v>774</v>
      </c>
      <c r="O13" s="131">
        <v>24.9</v>
      </c>
      <c r="P13" s="131">
        <v>8.31</v>
      </c>
      <c r="Q13" s="68">
        <v>1.7</v>
      </c>
      <c r="R13" s="68">
        <v>1.6</v>
      </c>
      <c r="S13" s="131">
        <v>1.65</v>
      </c>
      <c r="T13" s="68">
        <v>2.68</v>
      </c>
      <c r="U13" s="76">
        <v>0.61567164179104472</v>
      </c>
      <c r="V13" s="68">
        <v>0.15</v>
      </c>
      <c r="W13" s="77">
        <v>0.32500000000000001</v>
      </c>
      <c r="X13" s="68">
        <v>25.6</v>
      </c>
      <c r="Y13" s="68">
        <v>7.42</v>
      </c>
      <c r="Z13" s="320">
        <v>6.2715204498570305</v>
      </c>
      <c r="AA13" s="321">
        <v>0.90400000000000003</v>
      </c>
      <c r="AB13" s="226">
        <v>29.7</v>
      </c>
      <c r="AC13" s="216">
        <v>45.9</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394</v>
      </c>
      <c r="C14" t="s">
        <v>764</v>
      </c>
      <c r="E14" s="167">
        <v>43340</v>
      </c>
      <c r="F14" t="s">
        <v>818</v>
      </c>
      <c r="G14" t="s">
        <v>819</v>
      </c>
      <c r="H14">
        <v>1</v>
      </c>
      <c r="I14" t="s">
        <v>760</v>
      </c>
      <c r="J14" s="326">
        <v>0.33333333333333331</v>
      </c>
      <c r="K14">
        <v>2</v>
      </c>
      <c r="L14">
        <v>1</v>
      </c>
      <c r="M14" t="s">
        <v>773</v>
      </c>
      <c r="N14" t="s">
        <v>774</v>
      </c>
      <c r="O14" s="131">
        <v>24.9</v>
      </c>
      <c r="P14" s="131">
        <v>8.31</v>
      </c>
      <c r="Q14" s="68">
        <v>1.7</v>
      </c>
      <c r="R14" s="68">
        <v>1.6</v>
      </c>
      <c r="S14" s="131">
        <v>1.65</v>
      </c>
      <c r="T14" s="68">
        <v>2.68</v>
      </c>
      <c r="U14" s="76">
        <v>0.61567164179104472</v>
      </c>
      <c r="V14" s="68">
        <v>1.34</v>
      </c>
      <c r="W14" s="77">
        <v>0.3263888888888889</v>
      </c>
      <c r="X14" s="68">
        <v>25.6</v>
      </c>
      <c r="Y14" s="68">
        <v>7.03</v>
      </c>
      <c r="Z14" s="320">
        <v>5.9553576167999145</v>
      </c>
      <c r="AA14" s="321">
        <v>0.85499999999999998</v>
      </c>
      <c r="AB14" s="226">
        <v>29.3</v>
      </c>
      <c r="AC14" s="216">
        <v>45.4</v>
      </c>
      <c r="AD14" s="72">
        <v>0.29586082783443313</v>
      </c>
      <c r="AE14" s="72">
        <v>1.2279295848660008</v>
      </c>
      <c r="AF14" s="72">
        <v>9.0585980284775477E-2</v>
      </c>
      <c r="AG14" s="137">
        <v>1.3185155651507763</v>
      </c>
      <c r="AH14" s="75">
        <v>29.308193618522694</v>
      </c>
      <c r="AI14" s="75">
        <v>30.626709183673469</v>
      </c>
      <c r="AJ14" s="72">
        <v>85.414327613492731</v>
      </c>
      <c r="AK14" s="72">
        <v>14.907752339704997</v>
      </c>
      <c r="AL14" s="72">
        <v>5.7295241876269962</v>
      </c>
      <c r="AM14" s="322">
        <v>44.215945958227692</v>
      </c>
      <c r="AN14" s="323">
        <v>45.534461523378468</v>
      </c>
      <c r="AO14" s="137">
        <v>8.8548354430379739</v>
      </c>
      <c r="AP14" s="137">
        <v>9.3053112236286921</v>
      </c>
      <c r="AQ14" s="72">
        <v>0.4875971326427232</v>
      </c>
      <c r="AR14" s="72">
        <v>18.160146666666666</v>
      </c>
      <c r="AV14" s="69"/>
      <c r="AX14" s="322"/>
      <c r="AY14" s="322"/>
    </row>
    <row r="15" spans="1:53" x14ac:dyDescent="0.2">
      <c r="A15" t="s">
        <v>756</v>
      </c>
      <c r="B15" t="s">
        <v>394</v>
      </c>
      <c r="C15" t="s">
        <v>765</v>
      </c>
      <c r="E15" s="167">
        <v>43340</v>
      </c>
      <c r="F15" t="s">
        <v>818</v>
      </c>
      <c r="G15" t="s">
        <v>819</v>
      </c>
      <c r="H15">
        <v>1</v>
      </c>
      <c r="I15" t="s">
        <v>760</v>
      </c>
      <c r="J15" s="326">
        <v>0.33333333333333331</v>
      </c>
      <c r="K15">
        <v>2</v>
      </c>
      <c r="L15">
        <v>1</v>
      </c>
      <c r="M15" t="s">
        <v>773</v>
      </c>
      <c r="N15" t="s">
        <v>774</v>
      </c>
      <c r="O15" s="131">
        <v>24.9</v>
      </c>
      <c r="P15" s="131">
        <v>8.31</v>
      </c>
      <c r="Q15" s="68">
        <v>1.7</v>
      </c>
      <c r="R15" s="68">
        <v>1.6</v>
      </c>
      <c r="S15" s="131">
        <v>1.65</v>
      </c>
      <c r="T15" s="68">
        <v>2.68</v>
      </c>
      <c r="U15" s="76">
        <v>0.61567164179104472</v>
      </c>
      <c r="V15" s="68">
        <v>2.1800000000000002</v>
      </c>
      <c r="W15" s="77">
        <v>0.32777777777777778</v>
      </c>
      <c r="X15" s="68">
        <v>25.5</v>
      </c>
      <c r="Y15" s="68">
        <v>6.75</v>
      </c>
      <c r="Z15" s="320">
        <v>5.7013132531505644</v>
      </c>
      <c r="AA15" s="321">
        <v>0.83</v>
      </c>
      <c r="AB15" s="226">
        <v>29.8</v>
      </c>
      <c r="AC15" s="216">
        <v>46.1</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394</v>
      </c>
      <c r="B22" s="102">
        <v>2018</v>
      </c>
      <c r="C22" s="103">
        <v>7</v>
      </c>
      <c r="D22" s="102">
        <v>16</v>
      </c>
      <c r="E22" s="82"/>
      <c r="F22" s="131">
        <v>2.25</v>
      </c>
      <c r="G22" s="131">
        <v>7.5</v>
      </c>
      <c r="H22" s="82"/>
      <c r="I22" s="131">
        <v>28</v>
      </c>
      <c r="J22" s="226">
        <v>28.9</v>
      </c>
      <c r="K22" s="82"/>
      <c r="L22" s="82"/>
      <c r="M22" s="108"/>
      <c r="N22" s="131" t="s">
        <v>763</v>
      </c>
      <c r="O22" s="82"/>
      <c r="P22" s="82"/>
      <c r="Q22" s="82"/>
      <c r="R22" s="140"/>
      <c r="S22" s="131" t="s">
        <v>763</v>
      </c>
      <c r="T22" s="131" t="s">
        <v>763</v>
      </c>
      <c r="U22" s="131" t="s">
        <v>763</v>
      </c>
      <c r="V22" s="85"/>
      <c r="W22" s="85"/>
      <c r="X22" s="85"/>
      <c r="Y22" s="102">
        <f>IF(C22&lt;6," ",IF(C22&lt;=9,I22, IF(C22&gt;=10," ")))</f>
        <v>28</v>
      </c>
      <c r="Z22" s="102">
        <f>IF(Y22=" ", " ", IF(Y22&gt;0, Y22+273.15))</f>
        <v>301.14999999999998</v>
      </c>
      <c r="AA22" s="102">
        <f>IF(C22&lt;6," ",IF(C22&lt;=9,J22, IF(C22&gt;=10," ")))</f>
        <v>28.9</v>
      </c>
      <c r="AB22" s="102">
        <f>IF(C22&lt;6," ",IF(C22&lt;=9,G22, IF(C22&gt;=10," ")))</f>
        <v>7.5</v>
      </c>
      <c r="AC22" s="104">
        <f>IF(Y22=" "," ",IF(Y22&gt;0,EXP(-173.4292+249.6339*100/Z22+143.3483*LN(+Z22/100)-21.8492*Z22/100+AA22*(-0.033096+0.014259*Z22/100-0.0017*(Z22/100)^2))*1.4276))</f>
        <v>6.639780971613999</v>
      </c>
      <c r="AD22" s="102">
        <f>IF(Y22=" "," ",IF(Y22&gt;0,AB22/AC22))</f>
        <v>1.1295553320303122</v>
      </c>
      <c r="AE22" s="105">
        <f>IF(C22&lt;6," ",IF(C22&lt;=9,F22, IF(C22&gt;=10," ")))</f>
        <v>2.25</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394</v>
      </c>
      <c r="B23" s="102">
        <v>2018</v>
      </c>
      <c r="C23" s="103">
        <v>7</v>
      </c>
      <c r="D23" s="102">
        <v>16</v>
      </c>
      <c r="E23" s="82"/>
      <c r="F23" s="131">
        <v>2.25</v>
      </c>
      <c r="G23" s="131">
        <v>7.5</v>
      </c>
      <c r="H23" s="82"/>
      <c r="I23" s="131">
        <v>28</v>
      </c>
      <c r="J23" s="226">
        <v>29.9</v>
      </c>
      <c r="K23" s="82"/>
      <c r="L23" s="82"/>
      <c r="M23" s="108"/>
      <c r="N23" s="137">
        <v>0.24831734172310749</v>
      </c>
      <c r="O23" s="82"/>
      <c r="P23" s="82"/>
      <c r="Q23" s="82"/>
      <c r="R23" s="140"/>
      <c r="S23" s="323">
        <v>37.739346417477122</v>
      </c>
      <c r="T23" s="137">
        <v>7.1237468354430407</v>
      </c>
      <c r="U23" s="137">
        <v>5.0577998312236279</v>
      </c>
      <c r="V23" s="85"/>
      <c r="W23" s="85"/>
      <c r="X23" s="85"/>
      <c r="Y23" s="102">
        <f t="shared" ref="Y23:Y33" si="0">IF(C23&lt;6," ",IF(C23&lt;=9,I23, IF(C23&gt;=10," ")))</f>
        <v>28</v>
      </c>
      <c r="Z23" s="102">
        <f t="shared" ref="Z23:Z33" si="1">IF(Y23=" ", " ", IF(Y23&gt;0, Y23+273.15))</f>
        <v>301.14999999999998</v>
      </c>
      <c r="AA23" s="102">
        <f t="shared" ref="AA23:AA33" si="2">IF(C23&lt;6," ",IF(C23&lt;=9,J23, IF(C23&gt;=10," ")))</f>
        <v>29.9</v>
      </c>
      <c r="AB23" s="102">
        <f t="shared" ref="AB23:AB33" si="3">IF(C23&lt;6," ",IF(C23&lt;=9,G23, IF(C23&gt;=10," ")))</f>
        <v>7.5</v>
      </c>
      <c r="AC23" s="104">
        <f t="shared" ref="AC23:AC33" si="4">IF(Y23=" "," ",IF(Y23&gt;0,EXP(-173.4292+249.6339*100/Z23+143.3483*LN(+Z23/100)-21.8492*Z23/100+AA23*(-0.033096+0.014259*Z23/100-0.0017*(Z23/100)^2))*1.4276))</f>
        <v>6.6028833867946828</v>
      </c>
      <c r="AD23" s="102">
        <f t="shared" ref="AD23:AD33" si="5">IF(Y23=" "," ",IF(Y23&gt;0,AB23/AC23))</f>
        <v>1.1358674022623949</v>
      </c>
      <c r="AE23" s="105">
        <f t="shared" ref="AE23:AE33" si="6">IF(C23&lt;6," ",IF(C23&lt;=9,F23, IF(C23&gt;=10," ")))</f>
        <v>2.25</v>
      </c>
      <c r="AF23" s="102">
        <f t="shared" ref="AF23:AF33" si="7">IF(Y23=" "," ",N23)</f>
        <v>0.24831734172310749</v>
      </c>
      <c r="AG23" s="105">
        <f t="shared" ref="AG23:AG33" si="8">IF(C23&lt;6," ",IF(C23&lt;=9,T23, IF(C23&gt;=10," ")))</f>
        <v>7.1237468354430407</v>
      </c>
      <c r="AH23" s="105">
        <f t="shared" ref="AH23:AH33" si="9">IF(C23&lt;6," ",IF(C23&lt;=9,U23, IF(C23&gt;=10," ")))</f>
        <v>5.0577998312236279</v>
      </c>
      <c r="AI23" s="102">
        <f t="shared" ref="AI23" si="10">IF(Y23=" ", " ", IF(Y23&gt;0, SUM(AG23:AH23)))</f>
        <v>12.181546666666669</v>
      </c>
      <c r="AJ23" s="106">
        <f t="shared" ref="AJ23:AJ33" si="11">IF(C23&lt;6," ",IF(C23&lt;=9,S23, IF(C23&gt;=10," ")))</f>
        <v>37.739346417477122</v>
      </c>
      <c r="AK23" s="107">
        <f t="shared" ref="AK23:AK32" si="12">IF(Y23=" ", " ", IF(Y23&gt;0, AJ23-AF23))</f>
        <v>37.491029075754014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394</v>
      </c>
      <c r="B24" s="102">
        <v>2018</v>
      </c>
      <c r="C24" s="103">
        <v>7</v>
      </c>
      <c r="D24" s="102">
        <v>16</v>
      </c>
      <c r="E24" s="82"/>
      <c r="F24" s="131">
        <v>2.25</v>
      </c>
      <c r="G24" s="131">
        <v>7.5</v>
      </c>
      <c r="H24" s="82"/>
      <c r="I24" s="131">
        <v>28</v>
      </c>
      <c r="J24" s="226">
        <v>29.5</v>
      </c>
      <c r="K24" s="82"/>
      <c r="L24" s="82"/>
      <c r="M24" s="108"/>
      <c r="N24" s="131" t="s">
        <v>763</v>
      </c>
      <c r="O24" s="82"/>
      <c r="P24" s="82"/>
      <c r="Q24" s="82"/>
      <c r="R24" s="140"/>
      <c r="S24" s="131" t="s">
        <v>763</v>
      </c>
      <c r="T24" s="131" t="s">
        <v>763</v>
      </c>
      <c r="U24" s="131" t="s">
        <v>763</v>
      </c>
      <c r="V24" s="85"/>
      <c r="W24" s="85"/>
      <c r="X24" s="85"/>
      <c r="Y24" s="102">
        <f t="shared" si="0"/>
        <v>28</v>
      </c>
      <c r="Z24" s="102">
        <f t="shared" si="1"/>
        <v>301.14999999999998</v>
      </c>
      <c r="AA24" s="102">
        <f t="shared" si="2"/>
        <v>29.5</v>
      </c>
      <c r="AB24" s="102">
        <f t="shared" si="3"/>
        <v>7.5</v>
      </c>
      <c r="AC24" s="104">
        <f t="shared" si="4"/>
        <v>6.6176177517008092</v>
      </c>
      <c r="AD24" s="102">
        <f t="shared" si="5"/>
        <v>1.1333383524716893</v>
      </c>
      <c r="AE24" s="105">
        <f t="shared" si="6"/>
        <v>2.25</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394</v>
      </c>
      <c r="B25" s="102">
        <v>2018</v>
      </c>
      <c r="C25" s="103">
        <v>7</v>
      </c>
      <c r="D25" s="102">
        <v>31</v>
      </c>
      <c r="E25" s="82"/>
      <c r="F25" s="131">
        <v>1.75</v>
      </c>
      <c r="G25" s="131">
        <v>7.96</v>
      </c>
      <c r="H25" s="82"/>
      <c r="I25" s="131">
        <v>26.6</v>
      </c>
      <c r="J25" s="205">
        <v>29.1</v>
      </c>
      <c r="K25" s="82"/>
      <c r="L25" s="82"/>
      <c r="M25" s="108"/>
      <c r="N25" s="131" t="s">
        <v>763</v>
      </c>
      <c r="O25" s="82"/>
      <c r="P25" s="82"/>
      <c r="Q25" s="82"/>
      <c r="R25" s="140"/>
      <c r="S25" s="131" t="s">
        <v>763</v>
      </c>
      <c r="T25" s="131" t="s">
        <v>763</v>
      </c>
      <c r="U25" s="131" t="s">
        <v>763</v>
      </c>
      <c r="V25" s="85"/>
      <c r="W25" s="85"/>
      <c r="X25" s="85"/>
      <c r="Y25" s="102">
        <f t="shared" si="0"/>
        <v>26.6</v>
      </c>
      <c r="Z25" s="102">
        <f t="shared" si="1"/>
        <v>299.75</v>
      </c>
      <c r="AA25" s="102">
        <f t="shared" si="2"/>
        <v>29.1</v>
      </c>
      <c r="AB25" s="102">
        <f t="shared" si="3"/>
        <v>7.96</v>
      </c>
      <c r="AC25" s="104">
        <f t="shared" si="4"/>
        <v>6.7897017563236055</v>
      </c>
      <c r="AD25" s="102">
        <f t="shared" si="5"/>
        <v>1.1723637187136289</v>
      </c>
      <c r="AE25" s="105">
        <f t="shared" si="6"/>
        <v>1.75</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394</v>
      </c>
      <c r="B26" s="102">
        <v>2018</v>
      </c>
      <c r="C26" s="103">
        <v>7</v>
      </c>
      <c r="D26" s="102">
        <v>31</v>
      </c>
      <c r="E26" s="82"/>
      <c r="F26" s="131">
        <v>1.75</v>
      </c>
      <c r="G26" s="131">
        <v>7.96</v>
      </c>
      <c r="H26" s="82"/>
      <c r="I26" s="131">
        <v>26.6</v>
      </c>
      <c r="J26" s="205">
        <v>29.3</v>
      </c>
      <c r="K26" s="82"/>
      <c r="L26" s="82"/>
      <c r="M26" s="108"/>
      <c r="N26" s="137">
        <v>0.13671960569550931</v>
      </c>
      <c r="O26" s="82"/>
      <c r="P26" s="82"/>
      <c r="Q26" s="82"/>
      <c r="R26" s="140"/>
      <c r="S26" s="323">
        <v>40.279862891786394</v>
      </c>
      <c r="T26" s="137">
        <v>11.075341772151894</v>
      </c>
      <c r="U26" s="137">
        <v>13.535964894514771</v>
      </c>
      <c r="V26" s="85"/>
      <c r="W26" s="85"/>
      <c r="X26" s="85"/>
      <c r="Y26" s="102">
        <f t="shared" si="0"/>
        <v>26.6</v>
      </c>
      <c r="Z26" s="102">
        <f t="shared" si="1"/>
        <v>299.75</v>
      </c>
      <c r="AA26" s="102">
        <f t="shared" si="2"/>
        <v>29.3</v>
      </c>
      <c r="AB26" s="102">
        <f t="shared" si="3"/>
        <v>7.96</v>
      </c>
      <c r="AC26" s="104">
        <f t="shared" si="4"/>
        <v>6.782061996710457</v>
      </c>
      <c r="AD26" s="102">
        <f t="shared" si="5"/>
        <v>1.1736843461267215</v>
      </c>
      <c r="AE26" s="105">
        <f t="shared" si="6"/>
        <v>1.75</v>
      </c>
      <c r="AF26" s="102">
        <f t="shared" si="7"/>
        <v>0.13671960569550931</v>
      </c>
      <c r="AG26" s="105">
        <f t="shared" si="8"/>
        <v>11.075341772151894</v>
      </c>
      <c r="AH26" s="105">
        <f t="shared" si="9"/>
        <v>13.535964894514771</v>
      </c>
      <c r="AI26" s="102">
        <f t="shared" ref="AI26" si="13">IF(Y26=" ", " ", IF(Y26&gt;0, SUM(AG26:AH26)))</f>
        <v>24.611306666666664</v>
      </c>
      <c r="AJ26" s="106">
        <f t="shared" si="11"/>
        <v>40.279862891786394</v>
      </c>
      <c r="AK26" s="107">
        <f t="shared" si="12"/>
        <v>40.143143286090883</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394</v>
      </c>
      <c r="B27" s="102">
        <v>2018</v>
      </c>
      <c r="C27" s="103">
        <v>7</v>
      </c>
      <c r="D27" s="102">
        <v>31</v>
      </c>
      <c r="E27" s="82"/>
      <c r="F27" s="131">
        <v>1.75</v>
      </c>
      <c r="G27" s="131">
        <v>7.96</v>
      </c>
      <c r="H27" s="82"/>
      <c r="I27" s="131">
        <v>26.6</v>
      </c>
      <c r="J27" s="205">
        <v>29.4</v>
      </c>
      <c r="K27" s="82"/>
      <c r="L27" s="82"/>
      <c r="M27" s="108"/>
      <c r="N27" s="131" t="s">
        <v>763</v>
      </c>
      <c r="O27" s="82"/>
      <c r="P27" s="82"/>
      <c r="Q27" s="82"/>
      <c r="R27" s="140"/>
      <c r="S27" s="131" t="s">
        <v>763</v>
      </c>
      <c r="T27" s="131" t="s">
        <v>763</v>
      </c>
      <c r="U27" s="131" t="s">
        <v>763</v>
      </c>
      <c r="V27" s="85"/>
      <c r="W27" s="85"/>
      <c r="X27" s="85"/>
      <c r="Y27" s="102">
        <f t="shared" si="0"/>
        <v>26.6</v>
      </c>
      <c r="Z27" s="102">
        <f t="shared" si="1"/>
        <v>299.75</v>
      </c>
      <c r="AA27" s="102">
        <f t="shared" si="2"/>
        <v>29.4</v>
      </c>
      <c r="AB27" s="102">
        <f t="shared" si="3"/>
        <v>7.96</v>
      </c>
      <c r="AC27" s="104">
        <f t="shared" si="4"/>
        <v>6.7782453410998329</v>
      </c>
      <c r="AD27" s="102">
        <f t="shared" si="5"/>
        <v>1.1743452175940885</v>
      </c>
      <c r="AE27" s="105">
        <f t="shared" si="6"/>
        <v>1.75</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394</v>
      </c>
      <c r="B28" s="102">
        <v>2018</v>
      </c>
      <c r="C28" s="103">
        <v>8</v>
      </c>
      <c r="D28" s="102">
        <v>14</v>
      </c>
      <c r="E28" s="82"/>
      <c r="F28" s="131">
        <v>1.2749999999999999</v>
      </c>
      <c r="G28" s="131">
        <v>8.02</v>
      </c>
      <c r="H28" s="82"/>
      <c r="I28" s="131">
        <v>27</v>
      </c>
      <c r="J28" s="226">
        <v>28.4</v>
      </c>
      <c r="K28" s="82"/>
      <c r="L28" s="82"/>
      <c r="M28" s="82"/>
      <c r="N28" s="131" t="s">
        <v>763</v>
      </c>
      <c r="O28" s="82"/>
      <c r="P28" s="82"/>
      <c r="Q28" s="82"/>
      <c r="R28" s="140"/>
      <c r="S28" s="131" t="s">
        <v>763</v>
      </c>
      <c r="T28" s="131" t="s">
        <v>763</v>
      </c>
      <c r="U28" s="131" t="s">
        <v>763</v>
      </c>
      <c r="V28" s="85"/>
      <c r="W28" s="85"/>
      <c r="X28" s="85"/>
      <c r="Y28" s="102">
        <f t="shared" si="0"/>
        <v>27</v>
      </c>
      <c r="Z28" s="102">
        <f t="shared" si="1"/>
        <v>300.14999999999998</v>
      </c>
      <c r="AA28" s="102">
        <f t="shared" si="2"/>
        <v>28.4</v>
      </c>
      <c r="AB28" s="102">
        <f t="shared" si="3"/>
        <v>8.02</v>
      </c>
      <c r="AC28" s="104">
        <f t="shared" si="4"/>
        <v>6.7705981560877015</v>
      </c>
      <c r="AD28" s="102">
        <f t="shared" si="5"/>
        <v>1.1845334511233565</v>
      </c>
      <c r="AE28" s="105">
        <f t="shared" si="6"/>
        <v>1.2749999999999999</v>
      </c>
      <c r="AF28" s="102" t="str">
        <f t="shared" si="7"/>
        <v>NS</v>
      </c>
      <c r="AG28" s="105" t="str">
        <f t="shared" si="8"/>
        <v>NS</v>
      </c>
      <c r="AH28" s="105" t="str">
        <f t="shared" si="9"/>
        <v>NS</v>
      </c>
      <c r="AI28" s="102"/>
      <c r="AJ28" s="106" t="str">
        <f t="shared" si="11"/>
        <v>NS</v>
      </c>
      <c r="AK28" s="107"/>
      <c r="AL28" s="82"/>
      <c r="AM28" s="82">
        <f>AD36</f>
        <v>1.1714950788768197</v>
      </c>
      <c r="AN28" s="82">
        <f>AE36</f>
        <v>1.73125</v>
      </c>
      <c r="AO28" s="82">
        <f>AF36</f>
        <v>0.52291030776994962</v>
      </c>
      <c r="AP28" s="82">
        <f>AI36</f>
        <v>28.603006666666666</v>
      </c>
      <c r="AQ28" s="113">
        <f>AK36</f>
        <v>43.891640924927032</v>
      </c>
      <c r="AR28" s="118"/>
      <c r="AS28" s="115" t="s">
        <v>497</v>
      </c>
      <c r="AT28" s="115" t="s">
        <v>497</v>
      </c>
      <c r="AU28" s="115" t="s">
        <v>497</v>
      </c>
      <c r="AV28" s="115" t="s">
        <v>497</v>
      </c>
      <c r="AW28" s="115" t="s">
        <v>497</v>
      </c>
      <c r="AX28" s="116" t="s">
        <v>498</v>
      </c>
      <c r="AY28" s="102"/>
      <c r="AZ28" s="102"/>
      <c r="BA28" s="82"/>
      <c r="BB28" s="82"/>
    </row>
    <row r="29" spans="1:54" ht="16" x14ac:dyDescent="0.2">
      <c r="A29" s="101" t="s">
        <v>394</v>
      </c>
      <c r="B29" s="102">
        <v>2018</v>
      </c>
      <c r="C29" s="103">
        <v>8</v>
      </c>
      <c r="D29" s="102">
        <v>14</v>
      </c>
      <c r="E29" s="82"/>
      <c r="F29" s="131">
        <v>1.2749999999999999</v>
      </c>
      <c r="G29" s="131">
        <v>8.02</v>
      </c>
      <c r="H29" s="82"/>
      <c r="I29" s="131">
        <v>27</v>
      </c>
      <c r="J29" s="226">
        <v>29</v>
      </c>
      <c r="K29" s="82"/>
      <c r="L29" s="82"/>
      <c r="M29" s="108"/>
      <c r="N29" s="137">
        <v>0.38808871851040533</v>
      </c>
      <c r="O29" s="82"/>
      <c r="P29" s="82"/>
      <c r="Q29" s="82"/>
      <c r="R29" s="140"/>
      <c r="S29" s="323">
        <v>54.104534098145947</v>
      </c>
      <c r="T29" s="137">
        <v>16.776151898734177</v>
      </c>
      <c r="U29" s="137">
        <v>42.682874767932496</v>
      </c>
      <c r="V29" s="85"/>
      <c r="W29" s="85"/>
      <c r="X29" s="85"/>
      <c r="Y29" s="102">
        <f t="shared" si="0"/>
        <v>27</v>
      </c>
      <c r="Z29" s="102">
        <f t="shared" si="1"/>
        <v>300.14999999999998</v>
      </c>
      <c r="AA29" s="102">
        <f t="shared" si="2"/>
        <v>29</v>
      </c>
      <c r="AB29" s="102">
        <f t="shared" si="3"/>
        <v>8.02</v>
      </c>
      <c r="AC29" s="104">
        <f t="shared" si="4"/>
        <v>6.7478348316961929</v>
      </c>
      <c r="AD29" s="102">
        <f t="shared" si="5"/>
        <v>1.188529387578982</v>
      </c>
      <c r="AE29" s="105">
        <f t="shared" si="6"/>
        <v>1.2749999999999999</v>
      </c>
      <c r="AF29" s="102">
        <f t="shared" si="7"/>
        <v>0.38808871851040533</v>
      </c>
      <c r="AG29" s="105">
        <f t="shared" si="8"/>
        <v>16.776151898734177</v>
      </c>
      <c r="AH29" s="105">
        <f t="shared" si="9"/>
        <v>42.682874767932496</v>
      </c>
      <c r="AI29" s="102">
        <f t="shared" ref="AI29" si="14">IF(Y29=" ", " ", IF(Y29&gt;0, SUM(AG29:AH29)))</f>
        <v>59.459026666666674</v>
      </c>
      <c r="AJ29" s="106">
        <f t="shared" si="11"/>
        <v>54.104534098145947</v>
      </c>
      <c r="AK29" s="107">
        <f t="shared" si="12"/>
        <v>53.716445379635545</v>
      </c>
      <c r="AL29" s="82"/>
      <c r="AM29" s="82"/>
      <c r="AN29" s="82"/>
      <c r="AO29" s="82"/>
      <c r="AP29" s="85"/>
      <c r="AQ29" s="82"/>
      <c r="AR29" s="82"/>
      <c r="AS29" s="115">
        <f>((LN(AM28)-LN(0.4))/(LN(0.9)-LN(0.4))*100)</f>
        <v>132.51097180003387</v>
      </c>
      <c r="AT29" s="120">
        <f>((LN(AN28)-LN(0.6))/(LN(3)-LN(0.6))*100)</f>
        <v>65.840956431607069</v>
      </c>
      <c r="AU29" s="115">
        <f>((LN(AO28)-LN(10))/(LN(1)-LN(10))*100)</f>
        <v>128.15727971386224</v>
      </c>
      <c r="AV29" s="115">
        <f>((LN(AP28)-LN(10))/(LN(3)-LN(10))*100)</f>
        <v>-87.288246357000162</v>
      </c>
      <c r="AW29" s="115">
        <f>((LN(AQ28)-LN(43))/(LN(20)-LN(43))*100)</f>
        <v>-2.6812066287085505</v>
      </c>
      <c r="AX29" s="82"/>
      <c r="AY29" s="82"/>
      <c r="AZ29" s="82"/>
      <c r="BA29" s="82"/>
      <c r="BB29" s="82"/>
    </row>
    <row r="30" spans="1:54" ht="16" x14ac:dyDescent="0.2">
      <c r="A30" s="101" t="s">
        <v>394</v>
      </c>
      <c r="B30" s="102">
        <v>2018</v>
      </c>
      <c r="C30" s="103">
        <v>8</v>
      </c>
      <c r="D30" s="102">
        <v>14</v>
      </c>
      <c r="E30" s="82"/>
      <c r="F30" s="131">
        <v>1.2749999999999999</v>
      </c>
      <c r="G30" s="131">
        <v>8.02</v>
      </c>
      <c r="H30" s="82"/>
      <c r="I30" s="131">
        <v>27</v>
      </c>
      <c r="J30" s="226">
        <v>29.1</v>
      </c>
      <c r="K30" s="82"/>
      <c r="L30" s="82"/>
      <c r="M30" s="108"/>
      <c r="N30" s="131" t="s">
        <v>763</v>
      </c>
      <c r="O30" s="82"/>
      <c r="P30" s="82"/>
      <c r="Q30" s="82"/>
      <c r="R30" s="140"/>
      <c r="S30" s="131" t="s">
        <v>763</v>
      </c>
      <c r="T30" s="131" t="s">
        <v>763</v>
      </c>
      <c r="U30" s="131" t="s">
        <v>763</v>
      </c>
      <c r="V30" s="85"/>
      <c r="W30" s="85"/>
      <c r="X30" s="85"/>
      <c r="Y30" s="102">
        <f t="shared" si="0"/>
        <v>27</v>
      </c>
      <c r="Z30" s="102">
        <f t="shared" si="1"/>
        <v>300.14999999999998</v>
      </c>
      <c r="AA30" s="102">
        <f t="shared" si="2"/>
        <v>29.1</v>
      </c>
      <c r="AB30" s="102">
        <f t="shared" si="3"/>
        <v>8.02</v>
      </c>
      <c r="AC30" s="104">
        <f t="shared" si="4"/>
        <v>6.7440483918901633</v>
      </c>
      <c r="AD30" s="102">
        <f t="shared" si="5"/>
        <v>1.1891966863174039</v>
      </c>
      <c r="AE30" s="105">
        <f t="shared" si="6"/>
        <v>1.2749999999999999</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100</v>
      </c>
      <c r="AT30" s="82">
        <f t="shared" ref="AT30:AW30" si="15">IF(AT29&gt;100, 100, IF(AT29&lt;0, 0, AT29))</f>
        <v>65.840956431607069</v>
      </c>
      <c r="AU30" s="82">
        <f t="shared" si="15"/>
        <v>100</v>
      </c>
      <c r="AV30" s="82">
        <f t="shared" si="15"/>
        <v>0</v>
      </c>
      <c r="AW30" s="82">
        <f t="shared" si="15"/>
        <v>0</v>
      </c>
      <c r="AX30" s="129">
        <f>AVERAGE(AS30:AW30)</f>
        <v>53.168191286321417</v>
      </c>
      <c r="AY30" s="84"/>
      <c r="AZ30" s="84"/>
      <c r="BA30" s="84" t="str">
        <f>IF(AX30&gt;65, "Acceptable; Ongoing Protection is Required", "Unacceptable; Immediate Restoration is Required")</f>
        <v>Unacceptable; Immediate Restoration is Required</v>
      </c>
      <c r="BB30" s="82"/>
    </row>
    <row r="31" spans="1:54" ht="16" x14ac:dyDescent="0.2">
      <c r="A31" s="101" t="s">
        <v>394</v>
      </c>
      <c r="B31" s="102">
        <v>2018</v>
      </c>
      <c r="C31" s="103">
        <v>8</v>
      </c>
      <c r="D31" s="102">
        <v>28</v>
      </c>
      <c r="E31" s="82"/>
      <c r="F31" s="131">
        <v>1.65</v>
      </c>
      <c r="G31" s="131">
        <v>8.31</v>
      </c>
      <c r="H31" s="82"/>
      <c r="I31" s="131">
        <v>24.9</v>
      </c>
      <c r="J31" s="226">
        <v>29.7</v>
      </c>
      <c r="K31" s="82"/>
      <c r="L31" s="82"/>
      <c r="M31" s="108"/>
      <c r="N31" s="131" t="s">
        <v>763</v>
      </c>
      <c r="O31" s="82"/>
      <c r="P31" s="82"/>
      <c r="Q31" s="82"/>
      <c r="R31" s="140"/>
      <c r="S31" s="131" t="s">
        <v>763</v>
      </c>
      <c r="T31" s="131" t="s">
        <v>763</v>
      </c>
      <c r="U31" s="131" t="s">
        <v>763</v>
      </c>
      <c r="V31" s="85"/>
      <c r="W31" s="85"/>
      <c r="X31" s="85"/>
      <c r="Y31" s="102">
        <f t="shared" si="0"/>
        <v>24.9</v>
      </c>
      <c r="Z31" s="102">
        <f t="shared" si="1"/>
        <v>298.04999999999995</v>
      </c>
      <c r="AA31" s="102">
        <f t="shared" si="2"/>
        <v>29.7</v>
      </c>
      <c r="AB31" s="102">
        <f t="shared" si="3"/>
        <v>8.31</v>
      </c>
      <c r="AC31" s="104">
        <f t="shared" si="4"/>
        <v>6.9664832555106386</v>
      </c>
      <c r="AD31" s="102">
        <f t="shared" si="5"/>
        <v>1.1928543707367145</v>
      </c>
      <c r="AE31" s="105">
        <f t="shared" si="6"/>
        <v>1.65</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53.168191286321417</v>
      </c>
      <c r="AY31" s="85"/>
      <c r="AZ31" s="85"/>
      <c r="BA31" s="82"/>
      <c r="BB31" s="82"/>
    </row>
    <row r="32" spans="1:54" ht="16" x14ac:dyDescent="0.2">
      <c r="A32" s="101" t="s">
        <v>394</v>
      </c>
      <c r="B32" s="102">
        <v>2018</v>
      </c>
      <c r="C32" s="103">
        <v>8</v>
      </c>
      <c r="D32" s="102">
        <v>28</v>
      </c>
      <c r="E32" s="82"/>
      <c r="F32" s="131">
        <v>1.65</v>
      </c>
      <c r="G32" s="131">
        <v>8.31</v>
      </c>
      <c r="H32" s="82"/>
      <c r="I32" s="131">
        <v>24.9</v>
      </c>
      <c r="J32" s="226">
        <v>29.3</v>
      </c>
      <c r="K32" s="82"/>
      <c r="L32" s="82"/>
      <c r="M32" s="108"/>
      <c r="N32" s="137">
        <v>1.3185155651507763</v>
      </c>
      <c r="O32" s="82"/>
      <c r="P32" s="82"/>
      <c r="Q32" s="82"/>
      <c r="R32" s="140"/>
      <c r="S32" s="323">
        <v>45.534461523378468</v>
      </c>
      <c r="T32" s="137">
        <v>8.8548354430379739</v>
      </c>
      <c r="U32" s="137">
        <v>9.3053112236286921</v>
      </c>
      <c r="V32" s="85"/>
      <c r="W32" s="85"/>
      <c r="X32" s="85"/>
      <c r="Y32" s="102">
        <f t="shared" si="0"/>
        <v>24.9</v>
      </c>
      <c r="Z32" s="102">
        <f t="shared" si="1"/>
        <v>298.04999999999995</v>
      </c>
      <c r="AA32" s="102">
        <f t="shared" si="2"/>
        <v>29.3</v>
      </c>
      <c r="AB32" s="102">
        <f t="shared" si="3"/>
        <v>8.31</v>
      </c>
      <c r="AC32" s="104">
        <f t="shared" si="4"/>
        <v>6.9823815982535589</v>
      </c>
      <c r="AD32" s="102">
        <f t="shared" si="5"/>
        <v>1.1901383336136351</v>
      </c>
      <c r="AE32" s="105">
        <f t="shared" si="6"/>
        <v>1.65</v>
      </c>
      <c r="AF32" s="102">
        <f t="shared" si="7"/>
        <v>1.3185155651507763</v>
      </c>
      <c r="AG32" s="105">
        <f t="shared" si="8"/>
        <v>8.8548354430379739</v>
      </c>
      <c r="AH32" s="105">
        <f t="shared" si="9"/>
        <v>9.3053112236286921</v>
      </c>
      <c r="AI32" s="102">
        <f t="shared" ref="AI32" si="16">IF(Y32=" ", " ", IF(Y32&gt;0, SUM(AG32:AH32)))</f>
        <v>18.160146666666666</v>
      </c>
      <c r="AJ32" s="106">
        <f t="shared" si="11"/>
        <v>45.534461523378468</v>
      </c>
      <c r="AK32" s="107">
        <f t="shared" si="12"/>
        <v>44.215945958227692</v>
      </c>
      <c r="AL32" s="82"/>
      <c r="AM32" s="82"/>
      <c r="AN32" s="82"/>
      <c r="AO32" s="82"/>
      <c r="AP32" s="82"/>
      <c r="AQ32" s="82"/>
      <c r="AR32" s="82"/>
      <c r="AS32" s="82"/>
      <c r="AT32" s="82"/>
      <c r="AU32" s="82"/>
      <c r="AV32" s="82"/>
      <c r="AW32" s="82"/>
      <c r="AX32" s="82">
        <f>AVERAGE(AS30:AW30)</f>
        <v>53.168191286321417</v>
      </c>
      <c r="AY32" s="82"/>
      <c r="AZ32" s="82"/>
      <c r="BA32" s="82"/>
      <c r="BB32" s="82"/>
    </row>
    <row r="33" spans="1:54" ht="16" x14ac:dyDescent="0.2">
      <c r="A33" s="101" t="s">
        <v>394</v>
      </c>
      <c r="B33" s="102">
        <v>2018</v>
      </c>
      <c r="C33" s="103">
        <v>8</v>
      </c>
      <c r="D33" s="102">
        <v>28</v>
      </c>
      <c r="E33" s="82"/>
      <c r="F33" s="131">
        <v>1.65</v>
      </c>
      <c r="G33" s="131">
        <v>8.31</v>
      </c>
      <c r="H33" s="82"/>
      <c r="I33" s="131">
        <v>24.9</v>
      </c>
      <c r="J33" s="226">
        <v>29.8</v>
      </c>
      <c r="K33" s="82"/>
      <c r="L33" s="82"/>
      <c r="M33" s="82"/>
      <c r="N33" s="131" t="s">
        <v>763</v>
      </c>
      <c r="O33" s="82"/>
      <c r="P33" s="82"/>
      <c r="Q33" s="82"/>
      <c r="R33" s="140"/>
      <c r="S33" s="131" t="s">
        <v>763</v>
      </c>
      <c r="T33" s="131" t="s">
        <v>763</v>
      </c>
      <c r="U33" s="131" t="s">
        <v>763</v>
      </c>
      <c r="V33" s="85"/>
      <c r="W33" s="85"/>
      <c r="X33" s="85"/>
      <c r="Y33" s="102">
        <f t="shared" si="0"/>
        <v>24.9</v>
      </c>
      <c r="Z33" s="102">
        <f t="shared" si="1"/>
        <v>298.04999999999995</v>
      </c>
      <c r="AA33" s="102">
        <f t="shared" si="2"/>
        <v>29.8</v>
      </c>
      <c r="AB33" s="102">
        <f t="shared" si="3"/>
        <v>8.31</v>
      </c>
      <c r="AC33" s="104">
        <f t="shared" si="4"/>
        <v>6.9625143291878517</v>
      </c>
      <c r="AD33" s="102">
        <f t="shared" si="5"/>
        <v>1.1935343479529079</v>
      </c>
      <c r="AE33" s="105">
        <f t="shared" si="6"/>
        <v>1.65</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1.1714950788768197</v>
      </c>
      <c r="AE36" s="84">
        <f>_xlfn.AGGREGATE(1, 6,AE22:AE35)</f>
        <v>1.73125</v>
      </c>
      <c r="AF36" s="84">
        <f>_xlfn.AGGREGATE(1, 6,AF22:AF35)</f>
        <v>0.52291030776994962</v>
      </c>
      <c r="AG36" s="82"/>
      <c r="AH36" s="82"/>
      <c r="AI36" s="84">
        <f>_xlfn.AGGREGATE(1, 6,AI22:AI35)</f>
        <v>28.603006666666666</v>
      </c>
      <c r="AJ36" s="82"/>
      <c r="AK36" s="84">
        <f>_xlfn.AGGREGATE(1, 6,AK22:AK35)</f>
        <v>43.891640924927032</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1.1714950788768197</v>
      </c>
      <c r="AE37" s="126">
        <f>AVERAGE(AE22:AE33)</f>
        <v>1.73125</v>
      </c>
      <c r="AF37" s="126">
        <f>AVERAGE(AF22:AF33)</f>
        <v>0.52291030776994962</v>
      </c>
      <c r="AG37" s="126"/>
      <c r="AH37" s="126"/>
      <c r="AI37" s="126">
        <f>AVERAGE(AI23:AI32)</f>
        <v>28.603006666666666</v>
      </c>
      <c r="AJ37" s="126"/>
      <c r="AK37" s="127">
        <f>AVERAGE(AK23:AK33)</f>
        <v>43.891640924927032</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394</v>
      </c>
      <c r="C43" s="68" t="s">
        <v>757</v>
      </c>
      <c r="E43" s="69">
        <v>43654</v>
      </c>
      <c r="F43" t="s">
        <v>881</v>
      </c>
      <c r="G43" t="s">
        <v>882</v>
      </c>
      <c r="H43" s="68">
        <v>0</v>
      </c>
      <c r="I43" s="68" t="s">
        <v>760</v>
      </c>
      <c r="J43" s="326">
        <v>0.47916666666666669</v>
      </c>
      <c r="K43" s="68">
        <v>3</v>
      </c>
      <c r="L43">
        <v>1</v>
      </c>
      <c r="M43" t="s">
        <v>861</v>
      </c>
      <c r="N43" t="s">
        <v>864</v>
      </c>
      <c r="O43" s="205" t="s">
        <v>761</v>
      </c>
      <c r="P43" s="131" t="s">
        <v>761</v>
      </c>
      <c r="Q43" s="68">
        <v>1.64</v>
      </c>
      <c r="R43" s="68">
        <v>1.64</v>
      </c>
      <c r="S43" s="131">
        <v>1.64</v>
      </c>
      <c r="T43" s="68">
        <v>2.86</v>
      </c>
      <c r="U43" s="70">
        <v>0.57342657342657344</v>
      </c>
      <c r="V43" s="68">
        <v>0.15</v>
      </c>
      <c r="W43" s="77">
        <v>0.37152777777777773</v>
      </c>
      <c r="X43" s="359">
        <v>26.08</v>
      </c>
      <c r="Y43" s="68">
        <v>7.14</v>
      </c>
      <c r="Z43" s="365">
        <v>7.14</v>
      </c>
      <c r="AA43" s="68">
        <v>103.7</v>
      </c>
      <c r="AB43" s="226">
        <v>27.1</v>
      </c>
      <c r="AC43" s="216">
        <v>42.5</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28.69</v>
      </c>
      <c r="AX43" s="72"/>
    </row>
    <row r="44" spans="1:54" x14ac:dyDescent="0.2">
      <c r="A44" t="s">
        <v>756</v>
      </c>
      <c r="B44" t="s">
        <v>394</v>
      </c>
      <c r="C44" s="68" t="s">
        <v>764</v>
      </c>
      <c r="E44" s="69">
        <v>43654</v>
      </c>
      <c r="F44" t="s">
        <v>881</v>
      </c>
      <c r="G44" t="s">
        <v>882</v>
      </c>
      <c r="H44" s="68">
        <v>0</v>
      </c>
      <c r="I44" s="68" t="s">
        <v>760</v>
      </c>
      <c r="J44" s="326">
        <v>0.47916666666666669</v>
      </c>
      <c r="K44" s="68">
        <v>3</v>
      </c>
      <c r="L44">
        <v>1</v>
      </c>
      <c r="M44" t="s">
        <v>861</v>
      </c>
      <c r="N44" t="s">
        <v>864</v>
      </c>
      <c r="O44" s="205" t="s">
        <v>761</v>
      </c>
      <c r="P44" s="131" t="s">
        <v>761</v>
      </c>
      <c r="Q44" s="68">
        <v>1.64</v>
      </c>
      <c r="R44" s="68">
        <v>1.64</v>
      </c>
      <c r="S44" s="131">
        <v>1.64</v>
      </c>
      <c r="T44" s="68">
        <v>2.86</v>
      </c>
      <c r="U44" s="70">
        <v>0.57342657342657344</v>
      </c>
      <c r="V44" s="68">
        <v>1.43</v>
      </c>
      <c r="W44" s="77">
        <v>0.37291666666666662</v>
      </c>
      <c r="X44" s="359">
        <v>26.18</v>
      </c>
      <c r="Y44" s="68">
        <v>5.08</v>
      </c>
      <c r="Z44" s="365">
        <v>5.08</v>
      </c>
      <c r="AA44" s="68">
        <v>73.900000000000006</v>
      </c>
      <c r="AB44" s="226">
        <v>27.3</v>
      </c>
      <c r="AC44" s="216">
        <v>42.7</v>
      </c>
      <c r="AD44" s="72">
        <v>0.39939759036144579</v>
      </c>
      <c r="AE44" s="72">
        <v>0.35627076732864515</v>
      </c>
      <c r="AF44" s="72">
        <v>0.12517647058823528</v>
      </c>
      <c r="AG44" s="137">
        <v>0.48144723791688043</v>
      </c>
      <c r="AH44" s="75">
        <v>35.110275153167208</v>
      </c>
      <c r="AI44" s="75">
        <v>35.59172239108409</v>
      </c>
      <c r="AJ44" s="72">
        <v>105.87106004555199</v>
      </c>
      <c r="AK44" s="72">
        <v>14.776283580128556</v>
      </c>
      <c r="AL44" s="72">
        <v>7.1649315249965504</v>
      </c>
      <c r="AM44" s="72">
        <v>49.886558733295765</v>
      </c>
      <c r="AN44" s="137">
        <v>50.368005971212646</v>
      </c>
      <c r="AO44" s="137">
        <v>3.0557420833333326</v>
      </c>
      <c r="AP44" s="137">
        <v>8.5453333333333326E-2</v>
      </c>
      <c r="AQ44" s="70">
        <v>0.97279591938790821</v>
      </c>
      <c r="AR44" s="72">
        <v>3.1411954166666658</v>
      </c>
      <c r="AS44" s="68"/>
      <c r="AT44" s="68">
        <v>28.92</v>
      </c>
      <c r="AX44" s="72"/>
    </row>
    <row r="45" spans="1:54" x14ac:dyDescent="0.2">
      <c r="A45" t="s">
        <v>756</v>
      </c>
      <c r="B45" t="s">
        <v>394</v>
      </c>
      <c r="C45" s="68" t="s">
        <v>765</v>
      </c>
      <c r="E45" s="69">
        <v>43654</v>
      </c>
      <c r="F45" t="s">
        <v>881</v>
      </c>
      <c r="G45" t="s">
        <v>882</v>
      </c>
      <c r="H45" s="68">
        <v>0</v>
      </c>
      <c r="I45" s="68" t="s">
        <v>760</v>
      </c>
      <c r="J45" s="326">
        <v>0.47916666666666669</v>
      </c>
      <c r="K45" s="68">
        <v>3</v>
      </c>
      <c r="L45">
        <v>1</v>
      </c>
      <c r="M45" t="s">
        <v>861</v>
      </c>
      <c r="N45" t="s">
        <v>864</v>
      </c>
      <c r="O45" s="205" t="s">
        <v>761</v>
      </c>
      <c r="P45" s="131" t="s">
        <v>761</v>
      </c>
      <c r="Q45" s="68">
        <v>1.64</v>
      </c>
      <c r="R45" s="68">
        <v>1.64</v>
      </c>
      <c r="S45" s="131">
        <v>1.64</v>
      </c>
      <c r="T45" s="68">
        <v>2.86</v>
      </c>
      <c r="U45" s="70">
        <v>0.57342657342657344</v>
      </c>
      <c r="V45" s="68">
        <v>2.56</v>
      </c>
      <c r="W45" s="77">
        <v>0.3743055555555555</v>
      </c>
      <c r="X45" s="359">
        <v>25.43</v>
      </c>
      <c r="Y45" s="68">
        <v>3.4</v>
      </c>
      <c r="Z45" s="365">
        <v>3.4</v>
      </c>
      <c r="AA45" s="68">
        <v>50.2</v>
      </c>
      <c r="AB45" s="226">
        <v>27.9</v>
      </c>
      <c r="AC45" s="216">
        <v>43.6</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29.45</v>
      </c>
      <c r="AU45" s="322">
        <v>120</v>
      </c>
      <c r="AV45" s="322">
        <v>3.84</v>
      </c>
      <c r="AX45" s="72"/>
      <c r="AY45" s="322"/>
    </row>
    <row r="46" spans="1:54" x14ac:dyDescent="0.2">
      <c r="A46" t="s">
        <v>756</v>
      </c>
      <c r="B46" t="s">
        <v>394</v>
      </c>
      <c r="C46" s="68" t="s">
        <v>757</v>
      </c>
      <c r="E46" s="69">
        <v>43665</v>
      </c>
      <c r="F46" t="s">
        <v>881</v>
      </c>
      <c r="G46" t="s">
        <v>882</v>
      </c>
      <c r="H46" s="68">
        <v>1</v>
      </c>
      <c r="I46" s="68" t="s">
        <v>760</v>
      </c>
      <c r="J46" s="326">
        <v>0.375</v>
      </c>
      <c r="K46" s="68">
        <v>5</v>
      </c>
      <c r="L46">
        <v>3</v>
      </c>
      <c r="M46" t="s">
        <v>872</v>
      </c>
      <c r="N46" t="s">
        <v>889</v>
      </c>
      <c r="O46" s="205" t="s">
        <v>761</v>
      </c>
      <c r="P46" s="131" t="s">
        <v>761</v>
      </c>
      <c r="Q46" s="68">
        <v>1.64</v>
      </c>
      <c r="R46" s="68">
        <v>1.6</v>
      </c>
      <c r="S46" s="131">
        <v>1.62</v>
      </c>
      <c r="T46" s="68">
        <v>2.74</v>
      </c>
      <c r="U46" s="70">
        <v>0.5912408759124087</v>
      </c>
      <c r="V46" s="68">
        <v>0.15</v>
      </c>
      <c r="W46" s="77">
        <v>0.34027777777777773</v>
      </c>
      <c r="X46" s="359">
        <v>27</v>
      </c>
      <c r="Y46" s="68" t="s">
        <v>761</v>
      </c>
      <c r="Z46" s="365" t="s">
        <v>761</v>
      </c>
      <c r="AA46" s="68" t="s">
        <v>761</v>
      </c>
      <c r="AB46" s="226">
        <v>27.1</v>
      </c>
      <c r="AC46" s="216">
        <v>42.5</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t="s">
        <v>901</v>
      </c>
      <c r="AT46" s="68" t="s">
        <v>761</v>
      </c>
      <c r="AX46" s="72"/>
    </row>
    <row r="47" spans="1:54" x14ac:dyDescent="0.2">
      <c r="A47" t="s">
        <v>756</v>
      </c>
      <c r="B47" t="s">
        <v>394</v>
      </c>
      <c r="C47" s="68" t="s">
        <v>764</v>
      </c>
      <c r="E47" s="69">
        <v>43665</v>
      </c>
      <c r="F47" t="s">
        <v>881</v>
      </c>
      <c r="G47" t="s">
        <v>882</v>
      </c>
      <c r="H47" s="68">
        <v>1</v>
      </c>
      <c r="I47" s="68" t="s">
        <v>760</v>
      </c>
      <c r="J47" s="326">
        <v>0.375</v>
      </c>
      <c r="K47" s="68">
        <v>5</v>
      </c>
      <c r="L47">
        <v>3</v>
      </c>
      <c r="M47" t="s">
        <v>872</v>
      </c>
      <c r="N47" t="s">
        <v>889</v>
      </c>
      <c r="O47" s="205" t="s">
        <v>761</v>
      </c>
      <c r="P47" s="131" t="s">
        <v>761</v>
      </c>
      <c r="Q47" s="68">
        <v>1.64</v>
      </c>
      <c r="R47" s="68">
        <v>1.6</v>
      </c>
      <c r="S47" s="131">
        <v>1.62</v>
      </c>
      <c r="T47" s="68">
        <v>2.74</v>
      </c>
      <c r="U47" s="70">
        <v>0.5912408759124087</v>
      </c>
      <c r="V47" s="68">
        <v>1.37</v>
      </c>
      <c r="W47" s="77">
        <v>0.3430555555555555</v>
      </c>
      <c r="X47" s="359">
        <v>27</v>
      </c>
      <c r="Y47" s="68" t="s">
        <v>761</v>
      </c>
      <c r="Z47" s="365" t="s">
        <v>761</v>
      </c>
      <c r="AA47" s="68" t="s">
        <v>761</v>
      </c>
      <c r="AB47" s="226">
        <v>27.1</v>
      </c>
      <c r="AC47" s="216">
        <v>42.4</v>
      </c>
      <c r="AD47" s="72">
        <v>1.2151613153382408</v>
      </c>
      <c r="AE47" s="72">
        <v>3.6348964245175925</v>
      </c>
      <c r="AF47" s="72">
        <v>0.2174344964609462</v>
      </c>
      <c r="AG47" s="137">
        <v>3.8523309209785386</v>
      </c>
      <c r="AH47" s="75">
        <v>27.416275361424628</v>
      </c>
      <c r="AI47" s="75">
        <v>31.268606282403166</v>
      </c>
      <c r="AJ47" s="72">
        <v>64.889513886493233</v>
      </c>
      <c r="AK47" s="72">
        <v>11.372593996967783</v>
      </c>
      <c r="AL47" s="72">
        <v>5.7057795173022434</v>
      </c>
      <c r="AM47" s="72">
        <v>38.788869358392411</v>
      </c>
      <c r="AN47" s="137">
        <v>42.641200279370949</v>
      </c>
      <c r="AO47" s="137">
        <v>2.6083687499999995</v>
      </c>
      <c r="AP47" s="137">
        <v>3.5186666666666658E-2</v>
      </c>
      <c r="AQ47" s="70">
        <v>0.98668964287836469</v>
      </c>
      <c r="AR47" s="72">
        <v>2.6435554166666662</v>
      </c>
      <c r="AS47" s="68" t="s">
        <v>901</v>
      </c>
      <c r="AT47" s="68" t="s">
        <v>761</v>
      </c>
      <c r="AX47" s="72"/>
    </row>
    <row r="48" spans="1:54" x14ac:dyDescent="0.2">
      <c r="A48" t="s">
        <v>756</v>
      </c>
      <c r="B48" t="s">
        <v>394</v>
      </c>
      <c r="C48" s="68" t="s">
        <v>765</v>
      </c>
      <c r="E48" s="69">
        <v>43665</v>
      </c>
      <c r="F48" t="s">
        <v>881</v>
      </c>
      <c r="G48" t="s">
        <v>882</v>
      </c>
      <c r="H48" s="68">
        <v>1</v>
      </c>
      <c r="I48" s="68" t="s">
        <v>760</v>
      </c>
      <c r="J48" s="326">
        <v>0.375</v>
      </c>
      <c r="K48" s="68">
        <v>5</v>
      </c>
      <c r="L48">
        <v>3</v>
      </c>
      <c r="M48" t="s">
        <v>872</v>
      </c>
      <c r="N48" t="s">
        <v>889</v>
      </c>
      <c r="O48" s="205" t="s">
        <v>761</v>
      </c>
      <c r="P48" s="131" t="s">
        <v>761</v>
      </c>
      <c r="Q48" s="68">
        <v>1.64</v>
      </c>
      <c r="R48" s="68">
        <v>1.6</v>
      </c>
      <c r="S48" s="131">
        <v>1.62</v>
      </c>
      <c r="T48" s="68">
        <v>2.74</v>
      </c>
      <c r="U48" s="70">
        <v>0.5912408759124087</v>
      </c>
      <c r="V48" s="68">
        <v>2.2400000000000002</v>
      </c>
      <c r="W48" s="77">
        <v>0.34583333333333338</v>
      </c>
      <c r="X48" s="359">
        <v>27</v>
      </c>
      <c r="Y48" s="68" t="s">
        <v>761</v>
      </c>
      <c r="Z48" s="365" t="s">
        <v>761</v>
      </c>
      <c r="AA48" s="68" t="s">
        <v>761</v>
      </c>
      <c r="AB48" s="226">
        <v>27.4</v>
      </c>
      <c r="AC48" s="216">
        <v>42.9</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t="s">
        <v>901</v>
      </c>
      <c r="AT48" s="68" t="s">
        <v>761</v>
      </c>
      <c r="AX48" s="72"/>
    </row>
    <row r="49" spans="1:54" x14ac:dyDescent="0.2">
      <c r="A49" t="s">
        <v>756</v>
      </c>
      <c r="B49" t="s">
        <v>394</v>
      </c>
      <c r="C49" s="68" t="s">
        <v>757</v>
      </c>
      <c r="E49" s="69">
        <v>43682</v>
      </c>
      <c r="F49" t="s">
        <v>942</v>
      </c>
      <c r="G49" t="s">
        <v>943</v>
      </c>
      <c r="H49" s="68">
        <v>1</v>
      </c>
      <c r="I49" s="68" t="s">
        <v>760</v>
      </c>
      <c r="J49" s="326">
        <v>0.42708333333333331</v>
      </c>
      <c r="K49" s="68">
        <v>1</v>
      </c>
      <c r="L49">
        <v>2</v>
      </c>
      <c r="M49" t="s">
        <v>872</v>
      </c>
      <c r="N49" t="s">
        <v>774</v>
      </c>
      <c r="O49" s="205" t="s">
        <v>761</v>
      </c>
      <c r="P49" s="131" t="s">
        <v>761</v>
      </c>
      <c r="Q49" s="68" t="s">
        <v>761</v>
      </c>
      <c r="R49" s="68" t="s">
        <v>761</v>
      </c>
      <c r="S49" s="131" t="s">
        <v>761</v>
      </c>
      <c r="T49" s="68">
        <v>2.6</v>
      </c>
      <c r="U49" s="68" t="s">
        <v>761</v>
      </c>
      <c r="V49" s="68" t="s">
        <v>761</v>
      </c>
      <c r="W49" s="68" t="s">
        <v>761</v>
      </c>
      <c r="X49" s="359" t="s">
        <v>761</v>
      </c>
      <c r="Y49" s="68" t="s">
        <v>761</v>
      </c>
      <c r="Z49" s="365" t="s">
        <v>761</v>
      </c>
      <c r="AA49" s="68" t="s">
        <v>761</v>
      </c>
      <c r="AB49" s="226">
        <v>28.2</v>
      </c>
      <c r="AC49" s="216">
        <v>44.1</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394</v>
      </c>
      <c r="C50" s="68" t="s">
        <v>764</v>
      </c>
      <c r="E50" s="69">
        <v>43682</v>
      </c>
      <c r="F50" t="s">
        <v>942</v>
      </c>
      <c r="G50" t="s">
        <v>943</v>
      </c>
      <c r="H50" s="68">
        <v>1</v>
      </c>
      <c r="I50" s="68" t="s">
        <v>760</v>
      </c>
      <c r="J50" s="326">
        <v>0.42708333333333331</v>
      </c>
      <c r="K50" s="68">
        <v>1</v>
      </c>
      <c r="L50">
        <v>2</v>
      </c>
      <c r="M50" t="s">
        <v>872</v>
      </c>
      <c r="N50" t="s">
        <v>774</v>
      </c>
      <c r="O50" s="205" t="s">
        <v>761</v>
      </c>
      <c r="P50" s="131" t="s">
        <v>761</v>
      </c>
      <c r="Q50" s="68" t="s">
        <v>761</v>
      </c>
      <c r="R50" s="68" t="s">
        <v>761</v>
      </c>
      <c r="S50" s="131" t="s">
        <v>761</v>
      </c>
      <c r="T50" s="68">
        <v>2.6</v>
      </c>
      <c r="U50" s="68" t="s">
        <v>761</v>
      </c>
      <c r="V50" s="68" t="s">
        <v>761</v>
      </c>
      <c r="W50" s="68" t="s">
        <v>761</v>
      </c>
      <c r="X50" s="359" t="s">
        <v>761</v>
      </c>
      <c r="Y50" s="68" t="s">
        <v>761</v>
      </c>
      <c r="Z50" s="365" t="s">
        <v>761</v>
      </c>
      <c r="AA50" s="68" t="s">
        <v>761</v>
      </c>
      <c r="AB50" s="226">
        <v>28.1</v>
      </c>
      <c r="AC50" s="216">
        <v>43.8</v>
      </c>
      <c r="AD50" s="72">
        <v>0.6540098284038578</v>
      </c>
      <c r="AE50" s="72">
        <v>2.5000000000000001E-2</v>
      </c>
      <c r="AF50" s="72">
        <v>0.10714285714285716</v>
      </c>
      <c r="AG50" s="137">
        <v>0.13214285714285717</v>
      </c>
      <c r="AH50" s="75">
        <v>28.298269583695546</v>
      </c>
      <c r="AI50" s="75">
        <v>28.430412440838403</v>
      </c>
      <c r="AJ50" s="72">
        <v>163.43392625513044</v>
      </c>
      <c r="AK50" s="72">
        <v>22.260647159977079</v>
      </c>
      <c r="AL50" s="72">
        <v>7.3418317572083884</v>
      </c>
      <c r="AM50" s="72">
        <v>50.558916743672626</v>
      </c>
      <c r="AN50" s="137">
        <v>50.691059600815478</v>
      </c>
      <c r="AO50" s="137">
        <v>6.2778354166666661</v>
      </c>
      <c r="AP50" s="137">
        <v>2.5000000000000001E-2</v>
      </c>
      <c r="AQ50" s="70">
        <v>0.99603353120503635</v>
      </c>
      <c r="AR50" s="72">
        <v>6.3028354166666665</v>
      </c>
      <c r="AS50" s="68"/>
      <c r="AT50" s="68" t="s">
        <v>761</v>
      </c>
      <c r="AX50" s="72"/>
    </row>
    <row r="51" spans="1:54" x14ac:dyDescent="0.2">
      <c r="A51" t="s">
        <v>756</v>
      </c>
      <c r="B51" t="s">
        <v>394</v>
      </c>
      <c r="C51" s="68" t="s">
        <v>765</v>
      </c>
      <c r="E51" s="69">
        <v>43682</v>
      </c>
      <c r="F51" t="s">
        <v>942</v>
      </c>
      <c r="G51" t="s">
        <v>943</v>
      </c>
      <c r="H51" s="68">
        <v>1</v>
      </c>
      <c r="I51" s="68" t="s">
        <v>760</v>
      </c>
      <c r="J51" s="326">
        <v>0.42708333333333331</v>
      </c>
      <c r="K51" s="68">
        <v>1</v>
      </c>
      <c r="L51">
        <v>2</v>
      </c>
      <c r="M51" t="s">
        <v>872</v>
      </c>
      <c r="N51" t="s">
        <v>774</v>
      </c>
      <c r="O51" s="205" t="s">
        <v>761</v>
      </c>
      <c r="P51" s="131" t="s">
        <v>761</v>
      </c>
      <c r="Q51" s="68" t="s">
        <v>761</v>
      </c>
      <c r="R51" s="68" t="s">
        <v>761</v>
      </c>
      <c r="S51" s="131" t="s">
        <v>761</v>
      </c>
      <c r="T51" s="68">
        <v>2.6</v>
      </c>
      <c r="U51" s="68" t="s">
        <v>761</v>
      </c>
      <c r="V51" s="68" t="s">
        <v>761</v>
      </c>
      <c r="W51" s="68" t="s">
        <v>761</v>
      </c>
      <c r="X51" s="359" t="s">
        <v>761</v>
      </c>
      <c r="Y51" s="68" t="s">
        <v>761</v>
      </c>
      <c r="Z51" s="365" t="s">
        <v>761</v>
      </c>
      <c r="AA51" s="68" t="s">
        <v>761</v>
      </c>
      <c r="AB51" s="226">
        <v>28.4</v>
      </c>
      <c r="AC51" s="216">
        <v>44.4</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394</v>
      </c>
      <c r="C52" s="68" t="s">
        <v>757</v>
      </c>
      <c r="E52" s="69">
        <v>43696</v>
      </c>
      <c r="F52" t="s">
        <v>942</v>
      </c>
      <c r="G52" t="s">
        <v>969</v>
      </c>
      <c r="H52" s="68">
        <v>1</v>
      </c>
      <c r="I52" s="68" t="s">
        <v>760</v>
      </c>
      <c r="J52" s="326">
        <v>0.39583333333333331</v>
      </c>
      <c r="K52" s="68">
        <v>3</v>
      </c>
      <c r="L52">
        <v>1</v>
      </c>
      <c r="M52" t="s">
        <v>773</v>
      </c>
      <c r="N52" t="s">
        <v>774</v>
      </c>
      <c r="O52" s="205" t="s">
        <v>761</v>
      </c>
      <c r="P52" s="131" t="s">
        <v>761</v>
      </c>
      <c r="Q52" s="68">
        <v>1</v>
      </c>
      <c r="R52" s="68">
        <v>0.9</v>
      </c>
      <c r="S52" s="131">
        <v>0.95</v>
      </c>
      <c r="T52" s="68">
        <v>2.4</v>
      </c>
      <c r="U52" s="70">
        <v>0.39583333333333331</v>
      </c>
      <c r="V52" s="68">
        <v>0.15</v>
      </c>
      <c r="W52" s="77">
        <v>0.33194444444444443</v>
      </c>
      <c r="X52" s="359">
        <v>25.99</v>
      </c>
      <c r="Y52" s="68">
        <v>7.6</v>
      </c>
      <c r="Z52" s="365">
        <v>7.6</v>
      </c>
      <c r="AA52" s="68">
        <v>40.9</v>
      </c>
      <c r="AB52" s="226">
        <v>28</v>
      </c>
      <c r="AC52" s="216">
        <v>43.8</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29.84</v>
      </c>
      <c r="AX52" s="72"/>
    </row>
    <row r="53" spans="1:54" x14ac:dyDescent="0.2">
      <c r="A53" t="s">
        <v>756</v>
      </c>
      <c r="B53" t="s">
        <v>394</v>
      </c>
      <c r="C53" s="68" t="s">
        <v>764</v>
      </c>
      <c r="E53" s="69">
        <v>43696</v>
      </c>
      <c r="F53" t="s">
        <v>942</v>
      </c>
      <c r="G53" t="s">
        <v>969</v>
      </c>
      <c r="H53" s="68">
        <v>1</v>
      </c>
      <c r="I53" s="68" t="s">
        <v>760</v>
      </c>
      <c r="J53" s="326">
        <v>0.39583333333333331</v>
      </c>
      <c r="K53" s="68">
        <v>3</v>
      </c>
      <c r="L53">
        <v>1</v>
      </c>
      <c r="M53" t="s">
        <v>773</v>
      </c>
      <c r="N53" t="s">
        <v>774</v>
      </c>
      <c r="O53" s="205" t="s">
        <v>761</v>
      </c>
      <c r="P53" s="131" t="s">
        <v>761</v>
      </c>
      <c r="Q53" s="68">
        <v>1</v>
      </c>
      <c r="R53" s="68">
        <v>0.9</v>
      </c>
      <c r="S53" s="131">
        <v>0.95</v>
      </c>
      <c r="T53" s="68">
        <v>2.4</v>
      </c>
      <c r="U53" s="70">
        <v>0.39583333333333331</v>
      </c>
      <c r="V53" s="68">
        <v>1.2</v>
      </c>
      <c r="W53" s="77">
        <v>0.33333333333333331</v>
      </c>
      <c r="X53" s="359">
        <v>25.99</v>
      </c>
      <c r="Y53" s="68">
        <v>7.52</v>
      </c>
      <c r="Z53" s="365">
        <v>7.52</v>
      </c>
      <c r="AA53" s="68" t="s">
        <v>761</v>
      </c>
      <c r="AB53" s="226">
        <v>27.7</v>
      </c>
      <c r="AC53" s="216">
        <v>43.5</v>
      </c>
      <c r="AD53" s="72">
        <v>0.33684210526315789</v>
      </c>
      <c r="AE53" s="72">
        <v>1.1182762836185818</v>
      </c>
      <c r="AF53" s="72">
        <v>4.6240601503759401E-2</v>
      </c>
      <c r="AG53" s="137">
        <v>1.1645168851223411</v>
      </c>
      <c r="AH53" s="75">
        <v>30.004232269712006</v>
      </c>
      <c r="AI53" s="75">
        <v>31.168749154834348</v>
      </c>
      <c r="AJ53" s="72">
        <v>133.8283549393924</v>
      </c>
      <c r="AK53" s="72">
        <v>21.322731119829569</v>
      </c>
      <c r="AL53" s="72">
        <v>6.276323337160858</v>
      </c>
      <c r="AM53" s="72">
        <v>51.326963389541575</v>
      </c>
      <c r="AN53" s="137">
        <v>52.491480274663914</v>
      </c>
      <c r="AO53" s="137">
        <v>14.051144933768466</v>
      </c>
      <c r="AP53" s="137">
        <v>9.5159572151898679</v>
      </c>
      <c r="AQ53" s="70">
        <v>0.59621861207019577</v>
      </c>
      <c r="AR53" s="72">
        <v>23.567102148958334</v>
      </c>
      <c r="AS53" s="68"/>
      <c r="AT53" s="68">
        <v>29.89</v>
      </c>
      <c r="AX53" s="72"/>
    </row>
    <row r="54" spans="1:54" x14ac:dyDescent="0.2">
      <c r="A54" t="s">
        <v>756</v>
      </c>
      <c r="B54" t="s">
        <v>394</v>
      </c>
      <c r="C54" s="68" t="s">
        <v>765</v>
      </c>
      <c r="E54" s="69">
        <v>43696</v>
      </c>
      <c r="F54" t="s">
        <v>942</v>
      </c>
      <c r="G54" t="s">
        <v>969</v>
      </c>
      <c r="H54" s="68">
        <v>1</v>
      </c>
      <c r="I54" s="68" t="s">
        <v>760</v>
      </c>
      <c r="J54" s="326">
        <v>0.39583333333333331</v>
      </c>
      <c r="K54" s="68">
        <v>3</v>
      </c>
      <c r="L54">
        <v>1</v>
      </c>
      <c r="M54" t="s">
        <v>773</v>
      </c>
      <c r="N54" t="s">
        <v>774</v>
      </c>
      <c r="O54" s="205" t="s">
        <v>761</v>
      </c>
      <c r="P54" s="131" t="s">
        <v>761</v>
      </c>
      <c r="Q54" s="68">
        <v>1</v>
      </c>
      <c r="R54" s="68">
        <v>0.9</v>
      </c>
      <c r="S54" s="131">
        <v>0.95</v>
      </c>
      <c r="T54" s="68">
        <v>2.4</v>
      </c>
      <c r="U54" s="70">
        <v>0.39583333333333331</v>
      </c>
      <c r="V54" s="68">
        <v>2.1</v>
      </c>
      <c r="W54" s="77">
        <v>0.3347222222222222</v>
      </c>
      <c r="X54" s="359">
        <v>25.38</v>
      </c>
      <c r="Y54" s="68">
        <v>3.63</v>
      </c>
      <c r="Z54" s="365">
        <v>3.63</v>
      </c>
      <c r="AA54" s="68">
        <v>52.4</v>
      </c>
      <c r="AB54" s="226">
        <v>28.3</v>
      </c>
      <c r="AC54" s="216">
        <v>44.3</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29.98</v>
      </c>
      <c r="AU54" s="322">
        <v>82.88</v>
      </c>
      <c r="AV54" s="322">
        <v>2.6521599999999999</v>
      </c>
      <c r="AX54" s="72"/>
      <c r="AY54" s="32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394</v>
      </c>
      <c r="B61" s="102">
        <v>2019</v>
      </c>
      <c r="C61" s="103">
        <v>7</v>
      </c>
      <c r="D61" s="102">
        <v>8</v>
      </c>
      <c r="E61" s="82"/>
      <c r="F61" s="131">
        <v>1.64</v>
      </c>
      <c r="G61" s="362">
        <v>7.14</v>
      </c>
      <c r="H61" s="82"/>
      <c r="I61" s="364">
        <v>26.08</v>
      </c>
      <c r="J61" s="226">
        <v>27.1</v>
      </c>
      <c r="K61" s="82"/>
      <c r="L61" s="82"/>
      <c r="M61" s="108"/>
      <c r="N61" s="131" t="s">
        <v>763</v>
      </c>
      <c r="O61" s="82"/>
      <c r="P61" s="82"/>
      <c r="Q61" s="82"/>
      <c r="R61" s="140"/>
      <c r="S61" s="137" t="s">
        <v>763</v>
      </c>
      <c r="T61" s="131" t="s">
        <v>763</v>
      </c>
      <c r="U61" s="131" t="s">
        <v>763</v>
      </c>
      <c r="V61" s="85"/>
      <c r="W61" s="85"/>
      <c r="X61" s="85"/>
      <c r="Y61" s="102">
        <f>IF(C61&lt;6," ",IF(C61&lt;=9,I61, IF(C61&gt;=10," ")))</f>
        <v>26.08</v>
      </c>
      <c r="Z61" s="102">
        <f>IF(Y61=" ", " ", IF(Y61&gt;0, Y61+273.15))</f>
        <v>299.22999999999996</v>
      </c>
      <c r="AA61" s="102">
        <f>IF(C61&lt;6," ",IF(C61&lt;=9,J61, IF(C61&gt;=10," ")))</f>
        <v>27.1</v>
      </c>
      <c r="AB61" s="102">
        <f>IF(C61&lt;6," ",IF(C61&lt;=9,G61, IF(C61&gt;=10," ")))</f>
        <v>7.14</v>
      </c>
      <c r="AC61" s="104">
        <f>IF(Y61=" "," ",IF(Y61&gt;0,EXP(-173.4292+249.6339*100/Z61+143.3483*LN(+Z61/100)-21.8492*Z61/100+AA61*(-0.033096+0.014259*Z61/100-0.0017*(Z61/100)^2))*1.4276))</f>
        <v>6.9277690935616612</v>
      </c>
      <c r="AD61" s="102">
        <f>IF(Y61=" "," ",IF(Y61&gt;0,AB61/AC61))</f>
        <v>1.0306348123865121</v>
      </c>
      <c r="AE61" s="105">
        <f>IF(C61&lt;6," ",IF(C61&lt;=9,F61, IF(C61&gt;=10," ")))</f>
        <v>1.64</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394</v>
      </c>
      <c r="B62" s="102">
        <v>2019</v>
      </c>
      <c r="C62" s="103">
        <v>7</v>
      </c>
      <c r="D62" s="102">
        <v>8</v>
      </c>
      <c r="E62" s="82"/>
      <c r="F62" s="131">
        <v>1.64</v>
      </c>
      <c r="G62" s="362">
        <v>5.08</v>
      </c>
      <c r="H62" s="82"/>
      <c r="I62" s="364">
        <v>26.18</v>
      </c>
      <c r="J62" s="226">
        <v>27.3</v>
      </c>
      <c r="K62" s="82"/>
      <c r="L62" s="82"/>
      <c r="M62" s="108"/>
      <c r="N62" s="137">
        <v>0.48144723791688043</v>
      </c>
      <c r="O62" s="82"/>
      <c r="P62" s="82"/>
      <c r="Q62" s="82"/>
      <c r="R62" s="140"/>
      <c r="S62" s="137">
        <v>50.368005971212646</v>
      </c>
      <c r="T62" s="137">
        <v>3.0557420833333326</v>
      </c>
      <c r="U62" s="137">
        <v>8.5453333333333326E-2</v>
      </c>
      <c r="V62" s="85"/>
      <c r="W62" s="85"/>
      <c r="X62" s="85"/>
      <c r="Y62" s="102">
        <f t="shared" ref="Y62:Y72" si="17">IF(C62&lt;6," ",IF(C62&lt;=9,I62, IF(C62&gt;=10," ")))</f>
        <v>26.18</v>
      </c>
      <c r="Z62" s="102">
        <f t="shared" ref="Z62:Z72" si="18">IF(Y62=" ", " ", IF(Y62&gt;0, Y62+273.15))</f>
        <v>299.33</v>
      </c>
      <c r="AA62" s="102">
        <f t="shared" ref="AA62:AA72" si="19">IF(C62&lt;6," ",IF(C62&lt;=9,J62, IF(C62&gt;=10," ")))</f>
        <v>27.3</v>
      </c>
      <c r="AB62" s="102">
        <f t="shared" ref="AB62:AB72" si="20">IF(C62&lt;6," ",IF(C62&lt;=9,G62, IF(C62&gt;=10," ")))</f>
        <v>5.08</v>
      </c>
      <c r="AC62" s="104">
        <f t="shared" ref="AC62:AC72" si="21">IF(Y62=" "," ",IF(Y62&gt;0,EXP(-173.4292+249.6339*100/Z62+143.3483*LN(+Z62/100)-21.8492*Z62/100+AA62*(-0.033096+0.014259*Z62/100-0.0017*(Z62/100)^2))*1.4276))</f>
        <v>6.9081166833516265</v>
      </c>
      <c r="AD62" s="102">
        <f t="shared" ref="AD62:AD72" si="22">IF(Y62=" "," ",IF(Y62&gt;0,AB62/AC62))</f>
        <v>0.73536684929521556</v>
      </c>
      <c r="AE62" s="105">
        <f t="shared" ref="AE62:AE72" si="23">IF(C62&lt;6," ",IF(C62&lt;=9,F62, IF(C62&gt;=10," ")))</f>
        <v>1.64</v>
      </c>
      <c r="AF62" s="102">
        <f t="shared" ref="AF62:AF72" si="24">IF(Y62=" "," ",N62)</f>
        <v>0.48144723791688043</v>
      </c>
      <c r="AG62" s="105">
        <f t="shared" ref="AG62:AG72" si="25">IF(C62&lt;6," ",IF(C62&lt;=9,T62, IF(C62&gt;=10," ")))</f>
        <v>3.0557420833333326</v>
      </c>
      <c r="AH62" s="105">
        <f t="shared" ref="AH62:AH72" si="26">IF(C62&lt;6," ",IF(C62&lt;=9,U62, IF(C62&gt;=10," ")))</f>
        <v>8.5453333333333326E-2</v>
      </c>
      <c r="AI62" s="102">
        <f t="shared" ref="AI62" si="27">IF(Y62=" ", " ", IF(Y62&gt;0, SUM(AG62:AH62)))</f>
        <v>3.1411954166666658</v>
      </c>
      <c r="AJ62" s="106">
        <f t="shared" ref="AJ62:AJ72" si="28">IF(C62&lt;6," ",IF(C62&lt;=9,S62, IF(C62&gt;=10," ")))</f>
        <v>50.368005971212646</v>
      </c>
      <c r="AK62" s="107">
        <f t="shared" ref="AK62:AK71" si="29">IF(Y62=" ", " ", IF(Y62&gt;0, AJ62-AF62))</f>
        <v>49.886558733295765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394</v>
      </c>
      <c r="B63" s="102">
        <v>2019</v>
      </c>
      <c r="C63" s="103">
        <v>7</v>
      </c>
      <c r="D63" s="102">
        <v>8</v>
      </c>
      <c r="E63" s="82"/>
      <c r="F63" s="131">
        <v>1.64</v>
      </c>
      <c r="G63" s="362">
        <v>3.4</v>
      </c>
      <c r="H63" s="82"/>
      <c r="I63" s="364">
        <v>25.43</v>
      </c>
      <c r="J63" s="226">
        <v>27.9</v>
      </c>
      <c r="K63" s="82"/>
      <c r="L63" s="82"/>
      <c r="M63" s="108"/>
      <c r="N63" s="131" t="s">
        <v>763</v>
      </c>
      <c r="O63" s="82"/>
      <c r="P63" s="82"/>
      <c r="Q63" s="82"/>
      <c r="R63" s="140"/>
      <c r="S63" s="137" t="s">
        <v>763</v>
      </c>
      <c r="T63" s="131" t="s">
        <v>763</v>
      </c>
      <c r="U63" s="131" t="s">
        <v>763</v>
      </c>
      <c r="V63" s="85"/>
      <c r="W63" s="85"/>
      <c r="X63" s="85"/>
      <c r="Y63" s="102">
        <f t="shared" si="17"/>
        <v>25.43</v>
      </c>
      <c r="Z63" s="102">
        <f t="shared" si="18"/>
        <v>298.58</v>
      </c>
      <c r="AA63" s="102">
        <f t="shared" si="19"/>
        <v>27.9</v>
      </c>
      <c r="AB63" s="102">
        <f t="shared" si="20"/>
        <v>3.4</v>
      </c>
      <c r="AC63" s="104">
        <f t="shared" si="21"/>
        <v>6.9739608303066163</v>
      </c>
      <c r="AD63" s="102">
        <f t="shared" si="22"/>
        <v>0.48752783141893785</v>
      </c>
      <c r="AE63" s="105">
        <f t="shared" si="23"/>
        <v>1.64</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394</v>
      </c>
      <c r="B64" s="102">
        <v>2019</v>
      </c>
      <c r="C64" s="103">
        <v>7</v>
      </c>
      <c r="D64" s="102">
        <v>19</v>
      </c>
      <c r="E64" s="82"/>
      <c r="F64" s="131">
        <v>1.62</v>
      </c>
      <c r="G64" s="362" t="s">
        <v>761</v>
      </c>
      <c r="H64" s="82"/>
      <c r="I64" s="364">
        <v>27</v>
      </c>
      <c r="J64" s="226">
        <v>27.1</v>
      </c>
      <c r="K64" s="82"/>
      <c r="L64" s="82"/>
      <c r="M64" s="108"/>
      <c r="N64" s="131" t="s">
        <v>763</v>
      </c>
      <c r="O64" s="82"/>
      <c r="P64" s="82"/>
      <c r="Q64" s="82"/>
      <c r="R64" s="140"/>
      <c r="S64" s="137" t="s">
        <v>763</v>
      </c>
      <c r="T64" s="131" t="s">
        <v>763</v>
      </c>
      <c r="U64" s="131" t="s">
        <v>763</v>
      </c>
      <c r="V64" s="85"/>
      <c r="W64" s="85"/>
      <c r="X64" s="85"/>
      <c r="Y64" s="102">
        <f t="shared" si="17"/>
        <v>27</v>
      </c>
      <c r="Z64" s="102">
        <f t="shared" si="18"/>
        <v>300.14999999999998</v>
      </c>
      <c r="AA64" s="102">
        <f t="shared" si="19"/>
        <v>27.1</v>
      </c>
      <c r="AB64" s="102" t="str">
        <f t="shared" si="20"/>
        <v>ND</v>
      </c>
      <c r="AC64" s="104">
        <f t="shared" si="21"/>
        <v>6.8201824716475112</v>
      </c>
      <c r="AD64" s="102"/>
      <c r="AE64" s="105">
        <f t="shared" si="23"/>
        <v>1.62</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394</v>
      </c>
      <c r="B65" s="102">
        <v>2019</v>
      </c>
      <c r="C65" s="103">
        <v>7</v>
      </c>
      <c r="D65" s="102">
        <v>19</v>
      </c>
      <c r="E65" s="82"/>
      <c r="F65" s="131">
        <v>1.62</v>
      </c>
      <c r="G65" s="362" t="s">
        <v>761</v>
      </c>
      <c r="H65" s="82"/>
      <c r="I65" s="364">
        <v>27</v>
      </c>
      <c r="J65" s="226">
        <v>27.1</v>
      </c>
      <c r="K65" s="82"/>
      <c r="L65" s="82"/>
      <c r="M65" s="108"/>
      <c r="N65" s="137">
        <v>3.8523309209785386</v>
      </c>
      <c r="O65" s="82"/>
      <c r="P65" s="82"/>
      <c r="Q65" s="82"/>
      <c r="R65" s="140"/>
      <c r="S65" s="137">
        <v>42.641200279370949</v>
      </c>
      <c r="T65" s="137">
        <v>2.6083687499999995</v>
      </c>
      <c r="U65" s="137">
        <v>3.5186666666666658E-2</v>
      </c>
      <c r="V65" s="85"/>
      <c r="W65" s="85"/>
      <c r="X65" s="85"/>
      <c r="Y65" s="102">
        <f t="shared" si="17"/>
        <v>27</v>
      </c>
      <c r="Z65" s="102">
        <f t="shared" si="18"/>
        <v>300.14999999999998</v>
      </c>
      <c r="AA65" s="102">
        <f t="shared" si="19"/>
        <v>27.1</v>
      </c>
      <c r="AB65" s="102" t="str">
        <f t="shared" si="20"/>
        <v>ND</v>
      </c>
      <c r="AC65" s="104">
        <f t="shared" si="21"/>
        <v>6.8201824716475112</v>
      </c>
      <c r="AD65" s="102"/>
      <c r="AE65" s="105">
        <f t="shared" si="23"/>
        <v>1.62</v>
      </c>
      <c r="AF65" s="102">
        <f t="shared" si="24"/>
        <v>3.8523309209785386</v>
      </c>
      <c r="AG65" s="105">
        <f t="shared" si="25"/>
        <v>2.6083687499999995</v>
      </c>
      <c r="AH65" s="105">
        <f t="shared" si="26"/>
        <v>3.5186666666666658E-2</v>
      </c>
      <c r="AI65" s="102">
        <f t="shared" ref="AI65" si="30">IF(Y65=" ", " ", IF(Y65&gt;0, SUM(AG65:AH65)))</f>
        <v>2.6435554166666662</v>
      </c>
      <c r="AJ65" s="106">
        <f t="shared" si="28"/>
        <v>42.641200279370949</v>
      </c>
      <c r="AK65" s="107">
        <f t="shared" si="29"/>
        <v>38.788869358392411</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394</v>
      </c>
      <c r="B66" s="102">
        <v>2019</v>
      </c>
      <c r="C66" s="103">
        <v>7</v>
      </c>
      <c r="D66" s="102">
        <v>19</v>
      </c>
      <c r="E66" s="82"/>
      <c r="F66" s="131">
        <v>1.62</v>
      </c>
      <c r="G66" s="362" t="s">
        <v>761</v>
      </c>
      <c r="H66" s="82"/>
      <c r="I66" s="364">
        <v>27</v>
      </c>
      <c r="J66" s="226">
        <v>27.4</v>
      </c>
      <c r="K66" s="82"/>
      <c r="L66" s="82"/>
      <c r="M66" s="108"/>
      <c r="N66" s="131" t="s">
        <v>763</v>
      </c>
      <c r="O66" s="82"/>
      <c r="P66" s="82"/>
      <c r="Q66" s="82"/>
      <c r="R66" s="140"/>
      <c r="S66" s="137" t="s">
        <v>763</v>
      </c>
      <c r="T66" s="131" t="s">
        <v>763</v>
      </c>
      <c r="U66" s="131" t="s">
        <v>763</v>
      </c>
      <c r="V66" s="85"/>
      <c r="W66" s="85"/>
      <c r="X66" s="85"/>
      <c r="Y66" s="102">
        <f t="shared" si="17"/>
        <v>27</v>
      </c>
      <c r="Z66" s="102">
        <f t="shared" si="18"/>
        <v>300.14999999999998</v>
      </c>
      <c r="AA66" s="102">
        <f t="shared" si="19"/>
        <v>27.4</v>
      </c>
      <c r="AB66" s="102" t="str">
        <f t="shared" si="20"/>
        <v>ND</v>
      </c>
      <c r="AC66" s="104">
        <f t="shared" si="21"/>
        <v>6.8087078032957713</v>
      </c>
      <c r="AD66" s="102"/>
      <c r="AE66" s="105">
        <f t="shared" si="23"/>
        <v>1.62</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394</v>
      </c>
      <c r="B67" s="102">
        <v>2019</v>
      </c>
      <c r="C67" s="103">
        <v>8</v>
      </c>
      <c r="D67" s="102">
        <v>5</v>
      </c>
      <c r="E67" s="82"/>
      <c r="F67" s="131" t="s">
        <v>761</v>
      </c>
      <c r="G67" s="362" t="s">
        <v>761</v>
      </c>
      <c r="H67" s="82"/>
      <c r="I67" s="364" t="s">
        <v>761</v>
      </c>
      <c r="J67" s="226">
        <v>28.2</v>
      </c>
      <c r="K67" s="82"/>
      <c r="L67" s="82"/>
      <c r="M67" s="82"/>
      <c r="N67" s="131" t="s">
        <v>763</v>
      </c>
      <c r="O67" s="82"/>
      <c r="P67" s="82"/>
      <c r="Q67" s="82"/>
      <c r="R67" s="140"/>
      <c r="S67" s="137" t="s">
        <v>763</v>
      </c>
      <c r="T67" s="131" t="s">
        <v>763</v>
      </c>
      <c r="U67" s="131" t="s">
        <v>763</v>
      </c>
      <c r="V67" s="85"/>
      <c r="W67" s="85"/>
      <c r="X67" s="85"/>
      <c r="Y67" s="102" t="str">
        <f t="shared" si="17"/>
        <v>ND</v>
      </c>
      <c r="Z67" s="102" t="e">
        <f t="shared" si="18"/>
        <v>#VALUE!</v>
      </c>
      <c r="AA67" s="102">
        <f t="shared" si="19"/>
        <v>28.2</v>
      </c>
      <c r="AB67" s="102" t="str">
        <f t="shared" si="20"/>
        <v>ND</v>
      </c>
      <c r="AC67" s="104" t="e">
        <f t="shared" si="21"/>
        <v>#VALUE!</v>
      </c>
      <c r="AD67" s="102"/>
      <c r="AE67" s="105" t="str">
        <f t="shared" si="23"/>
        <v>ND</v>
      </c>
      <c r="AF67" s="102" t="str">
        <f t="shared" si="24"/>
        <v>NS</v>
      </c>
      <c r="AG67" s="105" t="str">
        <f t="shared" si="25"/>
        <v>NS</v>
      </c>
      <c r="AH67" s="105" t="str">
        <f t="shared" si="26"/>
        <v>NS</v>
      </c>
      <c r="AI67" s="102"/>
      <c r="AJ67" s="106" t="str">
        <f t="shared" si="28"/>
        <v>NS</v>
      </c>
      <c r="AK67" s="107"/>
      <c r="AL67" s="82"/>
      <c r="AM67" s="82">
        <f>AD75</f>
        <v>0.82719973024214066</v>
      </c>
      <c r="AN67" s="82">
        <f>AE75</f>
        <v>1.4033333333333333</v>
      </c>
      <c r="AO67" s="82">
        <f>AF75</f>
        <v>1.4076094752901542</v>
      </c>
      <c r="AP67" s="82">
        <f>AI75</f>
        <v>8.913672099739582</v>
      </c>
      <c r="AQ67" s="113">
        <f>AK75</f>
        <v>47.640327056225587</v>
      </c>
      <c r="AR67" s="118"/>
      <c r="AS67" s="115" t="s">
        <v>497</v>
      </c>
      <c r="AT67" s="115" t="s">
        <v>497</v>
      </c>
      <c r="AU67" s="115" t="s">
        <v>497</v>
      </c>
      <c r="AV67" s="115" t="s">
        <v>497</v>
      </c>
      <c r="AW67" s="115" t="s">
        <v>497</v>
      </c>
      <c r="AX67" s="116" t="s">
        <v>498</v>
      </c>
      <c r="AY67" s="102"/>
      <c r="AZ67" s="102"/>
      <c r="BA67" s="82"/>
      <c r="BB67" s="82"/>
    </row>
    <row r="68" spans="1:54" ht="16" x14ac:dyDescent="0.2">
      <c r="A68" s="101" t="s">
        <v>394</v>
      </c>
      <c r="B68" s="102">
        <v>2019</v>
      </c>
      <c r="C68" s="103">
        <v>8</v>
      </c>
      <c r="D68" s="102">
        <v>5</v>
      </c>
      <c r="E68" s="82"/>
      <c r="F68" s="131" t="s">
        <v>761</v>
      </c>
      <c r="G68" s="362" t="s">
        <v>761</v>
      </c>
      <c r="H68" s="82"/>
      <c r="I68" s="364" t="s">
        <v>761</v>
      </c>
      <c r="J68" s="226">
        <v>28.1</v>
      </c>
      <c r="K68" s="82"/>
      <c r="L68" s="82"/>
      <c r="M68" s="108"/>
      <c r="N68" s="137">
        <v>0.13214285714285717</v>
      </c>
      <c r="O68" s="82"/>
      <c r="P68" s="82"/>
      <c r="Q68" s="82"/>
      <c r="R68" s="140"/>
      <c r="S68" s="137">
        <v>50.691059600815478</v>
      </c>
      <c r="T68" s="137">
        <v>6.2778354166666661</v>
      </c>
      <c r="U68" s="137">
        <v>2.5000000000000001E-2</v>
      </c>
      <c r="V68" s="85"/>
      <c r="W68" s="85"/>
      <c r="X68" s="85"/>
      <c r="Y68" s="102" t="str">
        <f t="shared" si="17"/>
        <v>ND</v>
      </c>
      <c r="Z68" s="102" t="e">
        <f t="shared" si="18"/>
        <v>#VALUE!</v>
      </c>
      <c r="AA68" s="102">
        <f t="shared" si="19"/>
        <v>28.1</v>
      </c>
      <c r="AB68" s="102" t="str">
        <f t="shared" si="20"/>
        <v>ND</v>
      </c>
      <c r="AC68" s="104" t="e">
        <f t="shared" si="21"/>
        <v>#VALUE!</v>
      </c>
      <c r="AD68" s="102"/>
      <c r="AE68" s="105" t="str">
        <f t="shared" si="23"/>
        <v>ND</v>
      </c>
      <c r="AF68" s="102">
        <f t="shared" si="24"/>
        <v>0.13214285714285717</v>
      </c>
      <c r="AG68" s="105">
        <f t="shared" si="25"/>
        <v>6.2778354166666661</v>
      </c>
      <c r="AH68" s="105">
        <f t="shared" si="26"/>
        <v>2.5000000000000001E-2</v>
      </c>
      <c r="AI68" s="102">
        <f t="shared" ref="AI68" si="31">IF(Y68=" ", " ", IF(Y68&gt;0, SUM(AG68:AH68)))</f>
        <v>6.3028354166666665</v>
      </c>
      <c r="AJ68" s="106">
        <f t="shared" si="28"/>
        <v>50.691059600815478</v>
      </c>
      <c r="AK68" s="107">
        <f t="shared" si="29"/>
        <v>50.558916743672619</v>
      </c>
      <c r="AL68" s="82"/>
      <c r="AM68" s="82"/>
      <c r="AN68" s="82"/>
      <c r="AO68" s="82"/>
      <c r="AP68" s="85"/>
      <c r="AQ68" s="82"/>
      <c r="AR68" s="82"/>
      <c r="AS68" s="363">
        <f>((LN(AM67)-LN(0.4))/(LN(0.9)-LN(0.4))*100)</f>
        <v>89.598539554568063</v>
      </c>
      <c r="AT68" s="120">
        <f>((LN(AN67)-LN(0.6))/(LN(3)-LN(0.6))*100)</f>
        <v>52.793337116504745</v>
      </c>
      <c r="AU68" s="115">
        <f>((LN(AO67)-LN(10))/(LN(1)-LN(10))*100)</f>
        <v>85.151781838389184</v>
      </c>
      <c r="AV68" s="115">
        <f>((LN(AP67)-LN(10))/(LN(3)-LN(10))*100)</f>
        <v>9.5516114313484781</v>
      </c>
      <c r="AW68" s="115">
        <f>((LN(AQ67)-LN(43))/(LN(20)-LN(43))*100)</f>
        <v>-13.387824842333906</v>
      </c>
      <c r="AX68" s="82"/>
      <c r="AY68" s="82"/>
      <c r="AZ68" s="82"/>
      <c r="BA68" s="82"/>
      <c r="BB68" s="82"/>
    </row>
    <row r="69" spans="1:54" ht="16" x14ac:dyDescent="0.2">
      <c r="A69" s="101" t="s">
        <v>394</v>
      </c>
      <c r="B69" s="102">
        <v>2019</v>
      </c>
      <c r="C69" s="103">
        <v>8</v>
      </c>
      <c r="D69" s="102">
        <v>5</v>
      </c>
      <c r="E69" s="82"/>
      <c r="F69" s="131" t="s">
        <v>761</v>
      </c>
      <c r="G69" s="362" t="s">
        <v>761</v>
      </c>
      <c r="H69" s="82"/>
      <c r="I69" s="364" t="s">
        <v>761</v>
      </c>
      <c r="J69" s="226">
        <v>28.4</v>
      </c>
      <c r="K69" s="82"/>
      <c r="L69" s="82"/>
      <c r="M69" s="108"/>
      <c r="N69" s="131" t="s">
        <v>763</v>
      </c>
      <c r="O69" s="82"/>
      <c r="P69" s="82"/>
      <c r="Q69" s="82"/>
      <c r="R69" s="140"/>
      <c r="S69" s="137" t="s">
        <v>763</v>
      </c>
      <c r="T69" s="131" t="s">
        <v>763</v>
      </c>
      <c r="U69" s="131" t="s">
        <v>763</v>
      </c>
      <c r="V69" s="85"/>
      <c r="W69" s="85"/>
      <c r="X69" s="85"/>
      <c r="Y69" s="102" t="str">
        <f t="shared" si="17"/>
        <v>ND</v>
      </c>
      <c r="Z69" s="102" t="e">
        <f t="shared" si="18"/>
        <v>#VALUE!</v>
      </c>
      <c r="AA69" s="102">
        <f t="shared" si="19"/>
        <v>28.4</v>
      </c>
      <c r="AB69" s="102" t="str">
        <f t="shared" si="20"/>
        <v>ND</v>
      </c>
      <c r="AC69" s="104" t="e">
        <f t="shared" si="21"/>
        <v>#VALUE!</v>
      </c>
      <c r="AD69" s="102"/>
      <c r="AE69" s="105" t="str">
        <f t="shared" si="23"/>
        <v>ND</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89.598539554568063</v>
      </c>
      <c r="AT69" s="82">
        <f t="shared" ref="AT69:AW69" si="32">IF(AT68&gt;100, 100, IF(AT68&lt;0, 0, AT68))</f>
        <v>52.793337116504745</v>
      </c>
      <c r="AU69" s="82">
        <f t="shared" si="32"/>
        <v>85.151781838389184</v>
      </c>
      <c r="AV69" s="82">
        <f t="shared" si="32"/>
        <v>9.5516114313484781</v>
      </c>
      <c r="AW69" s="82">
        <f t="shared" si="32"/>
        <v>0</v>
      </c>
      <c r="AX69" s="129">
        <f>AVERAGE(AS69:AW69)</f>
        <v>47.419053988162091</v>
      </c>
      <c r="AY69" s="84"/>
      <c r="AZ69" s="84"/>
      <c r="BA69" s="84" t="str">
        <f>IF(AX69&gt;65, "Acceptable; Ongoing Protection is Required", "Unacceptable; Immediate Restoration is Required")</f>
        <v>Unacceptable; Immediate Restoration is Required</v>
      </c>
      <c r="BB69" s="82"/>
    </row>
    <row r="70" spans="1:54" ht="16" x14ac:dyDescent="0.2">
      <c r="A70" s="101" t="s">
        <v>394</v>
      </c>
      <c r="B70" s="102">
        <v>2019</v>
      </c>
      <c r="C70" s="103">
        <v>8</v>
      </c>
      <c r="D70" s="102">
        <v>19</v>
      </c>
      <c r="E70" s="82"/>
      <c r="F70" s="131">
        <v>0.95</v>
      </c>
      <c r="G70" s="362">
        <v>7.6</v>
      </c>
      <c r="H70" s="82"/>
      <c r="I70" s="364">
        <v>25.99</v>
      </c>
      <c r="J70" s="226">
        <v>28</v>
      </c>
      <c r="K70" s="82"/>
      <c r="L70" s="82"/>
      <c r="M70" s="108"/>
      <c r="N70" s="131" t="s">
        <v>763</v>
      </c>
      <c r="O70" s="82"/>
      <c r="P70" s="82"/>
      <c r="Q70" s="82"/>
      <c r="R70" s="140"/>
      <c r="S70" s="137" t="s">
        <v>763</v>
      </c>
      <c r="T70" s="131" t="s">
        <v>763</v>
      </c>
      <c r="U70" s="131" t="s">
        <v>763</v>
      </c>
      <c r="V70" s="85"/>
      <c r="W70" s="85"/>
      <c r="X70" s="85"/>
      <c r="Y70" s="102">
        <f t="shared" si="17"/>
        <v>25.99</v>
      </c>
      <c r="Z70" s="102">
        <f t="shared" si="18"/>
        <v>299.14</v>
      </c>
      <c r="AA70" s="102">
        <f t="shared" si="19"/>
        <v>28</v>
      </c>
      <c r="AB70" s="102">
        <f t="shared" si="20"/>
        <v>7.6</v>
      </c>
      <c r="AC70" s="104">
        <f t="shared" si="21"/>
        <v>6.9032461593150991</v>
      </c>
      <c r="AD70" s="102">
        <f t="shared" si="22"/>
        <v>1.10093133355019</v>
      </c>
      <c r="AE70" s="105">
        <f t="shared" si="23"/>
        <v>0.95</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47.419053988162091</v>
      </c>
      <c r="AY70" s="85"/>
      <c r="AZ70" s="85"/>
      <c r="BA70" s="82"/>
      <c r="BB70" s="82"/>
    </row>
    <row r="71" spans="1:54" ht="16" x14ac:dyDescent="0.2">
      <c r="A71" s="101" t="s">
        <v>394</v>
      </c>
      <c r="B71" s="102">
        <v>2019</v>
      </c>
      <c r="C71" s="103">
        <v>8</v>
      </c>
      <c r="D71" s="102">
        <v>19</v>
      </c>
      <c r="E71" s="82"/>
      <c r="F71" s="131">
        <v>0.95</v>
      </c>
      <c r="G71" s="362">
        <v>7.52</v>
      </c>
      <c r="H71" s="82"/>
      <c r="I71" s="364">
        <v>25.99</v>
      </c>
      <c r="J71" s="226">
        <v>27.7</v>
      </c>
      <c r="K71" s="82"/>
      <c r="L71" s="82"/>
      <c r="M71" s="108"/>
      <c r="N71" s="137">
        <v>1.1645168851223411</v>
      </c>
      <c r="O71" s="82"/>
      <c r="P71" s="82"/>
      <c r="Q71" s="82"/>
      <c r="R71" s="140"/>
      <c r="S71" s="137">
        <v>52.491480274663914</v>
      </c>
      <c r="T71" s="137">
        <v>14.051144933768466</v>
      </c>
      <c r="U71" s="137">
        <v>9.5159572151898679</v>
      </c>
      <c r="V71" s="85"/>
      <c r="W71" s="85"/>
      <c r="X71" s="85"/>
      <c r="Y71" s="102">
        <f t="shared" si="17"/>
        <v>25.99</v>
      </c>
      <c r="Z71" s="102">
        <f t="shared" si="18"/>
        <v>299.14</v>
      </c>
      <c r="AA71" s="102">
        <f t="shared" si="19"/>
        <v>27.7</v>
      </c>
      <c r="AB71" s="102">
        <f t="shared" si="20"/>
        <v>7.52</v>
      </c>
      <c r="AC71" s="104">
        <f t="shared" si="21"/>
        <v>6.9149654504452585</v>
      </c>
      <c r="AD71" s="102">
        <f t="shared" si="22"/>
        <v>1.0874963951578069</v>
      </c>
      <c r="AE71" s="105">
        <f t="shared" si="23"/>
        <v>0.95</v>
      </c>
      <c r="AF71" s="102">
        <f t="shared" si="24"/>
        <v>1.1645168851223411</v>
      </c>
      <c r="AG71" s="105">
        <f t="shared" si="25"/>
        <v>14.051144933768466</v>
      </c>
      <c r="AH71" s="105">
        <f t="shared" si="26"/>
        <v>9.5159572151898679</v>
      </c>
      <c r="AI71" s="102">
        <f t="shared" ref="AI71" si="33">IF(Y71=" ", " ", IF(Y71&gt;0, SUM(AG71:AH71)))</f>
        <v>23.567102148958334</v>
      </c>
      <c r="AJ71" s="106">
        <f t="shared" si="28"/>
        <v>52.491480274663914</v>
      </c>
      <c r="AK71" s="107">
        <f t="shared" si="29"/>
        <v>51.326963389541575</v>
      </c>
      <c r="AL71" s="82"/>
      <c r="AM71" s="82"/>
      <c r="AN71" s="82"/>
      <c r="AO71" s="82"/>
      <c r="AP71" s="82"/>
      <c r="AQ71" s="82"/>
      <c r="AR71" s="82"/>
      <c r="AS71" s="82"/>
      <c r="AT71" s="82"/>
      <c r="AU71" s="82"/>
      <c r="AV71" s="82"/>
      <c r="AW71" s="82"/>
      <c r="AX71" s="82">
        <f>AVERAGE(AS69:AW69)</f>
        <v>47.419053988162091</v>
      </c>
      <c r="AY71" s="82"/>
      <c r="AZ71" s="82"/>
      <c r="BA71" s="82"/>
      <c r="BB71" s="82"/>
    </row>
    <row r="72" spans="1:54" ht="16" x14ac:dyDescent="0.2">
      <c r="A72" s="101" t="s">
        <v>394</v>
      </c>
      <c r="B72" s="102">
        <v>2019</v>
      </c>
      <c r="C72" s="103">
        <v>8</v>
      </c>
      <c r="D72" s="102">
        <v>19</v>
      </c>
      <c r="E72" s="82"/>
      <c r="F72" s="131">
        <v>0.95</v>
      </c>
      <c r="G72" s="362">
        <v>3.63</v>
      </c>
      <c r="H72" s="82"/>
      <c r="I72" s="364">
        <v>25.38</v>
      </c>
      <c r="J72" s="226">
        <v>28.3</v>
      </c>
      <c r="K72" s="82"/>
      <c r="L72" s="82"/>
      <c r="M72" s="82"/>
      <c r="N72" s="131" t="s">
        <v>763</v>
      </c>
      <c r="O72" s="82"/>
      <c r="P72" s="82"/>
      <c r="Q72" s="82"/>
      <c r="R72" s="140"/>
      <c r="S72" s="137" t="s">
        <v>763</v>
      </c>
      <c r="T72" s="131" t="s">
        <v>763</v>
      </c>
      <c r="U72" s="131" t="s">
        <v>763</v>
      </c>
      <c r="V72" s="85"/>
      <c r="W72" s="85"/>
      <c r="X72" s="85"/>
      <c r="Y72" s="102">
        <f t="shared" si="17"/>
        <v>25.38</v>
      </c>
      <c r="Z72" s="102">
        <f t="shared" si="18"/>
        <v>298.52999999999997</v>
      </c>
      <c r="AA72" s="102">
        <f t="shared" si="19"/>
        <v>28.3</v>
      </c>
      <c r="AB72" s="102">
        <f t="shared" si="20"/>
        <v>3.63</v>
      </c>
      <c r="AC72" s="104">
        <f t="shared" si="21"/>
        <v>6.9641468883193616</v>
      </c>
      <c r="AD72" s="102">
        <f t="shared" si="22"/>
        <v>0.52124115964418116</v>
      </c>
      <c r="AE72" s="105">
        <f t="shared" si="23"/>
        <v>0.95</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0.82719973024214066</v>
      </c>
      <c r="AE75" s="84">
        <f>_xlfn.AGGREGATE(1, 6,AE61:AE74)</f>
        <v>1.4033333333333333</v>
      </c>
      <c r="AF75" s="84">
        <f>_xlfn.AGGREGATE(1, 6,AF61:AF74)</f>
        <v>1.4076094752901542</v>
      </c>
      <c r="AG75" s="82"/>
      <c r="AH75" s="82"/>
      <c r="AI75" s="84">
        <f>_xlfn.AGGREGATE(1, 6,AI61:AI74)</f>
        <v>8.913672099739582</v>
      </c>
      <c r="AJ75" s="82"/>
      <c r="AK75" s="84">
        <f>_xlfn.AGGREGATE(1, 6,AK61:AK74)</f>
        <v>47.640327056225587</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0.82719973024214066</v>
      </c>
      <c r="AE76" s="126">
        <f>AVERAGE(AE61:AE72)</f>
        <v>1.4033333333333333</v>
      </c>
      <c r="AF76" s="126">
        <f>AVERAGE(AF62:AF71)</f>
        <v>1.4076094752901542</v>
      </c>
      <c r="AG76" s="126"/>
      <c r="AH76" s="126"/>
      <c r="AI76" s="126">
        <f>AVERAGE(AI62:AI71)</f>
        <v>8.913672099739582</v>
      </c>
      <c r="AJ76" s="126"/>
      <c r="AK76" s="127">
        <f>AVERAGE(AK62:AK71)</f>
        <v>47.640327056225587</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394</v>
      </c>
      <c r="C83" t="s">
        <v>757</v>
      </c>
      <c r="E83" s="147">
        <v>44020</v>
      </c>
      <c r="F83" s="68" t="s">
        <v>881</v>
      </c>
      <c r="G83" s="68" t="s">
        <v>1003</v>
      </c>
      <c r="H83" s="68">
        <v>2</v>
      </c>
      <c r="I83" s="68" t="s">
        <v>982</v>
      </c>
      <c r="J83" s="77" t="s">
        <v>761</v>
      </c>
      <c r="K83" s="219">
        <v>2</v>
      </c>
      <c r="L83" s="68">
        <v>2</v>
      </c>
      <c r="M83" s="68" t="s">
        <v>773</v>
      </c>
      <c r="N83" s="68" t="s">
        <v>761</v>
      </c>
      <c r="O83" s="131">
        <v>22.51</v>
      </c>
      <c r="P83" s="131">
        <v>8.61</v>
      </c>
      <c r="Q83" s="68">
        <v>1.6</v>
      </c>
      <c r="R83" s="68">
        <v>1.7</v>
      </c>
      <c r="S83" s="131">
        <v>1.65</v>
      </c>
      <c r="T83" s="68">
        <v>2.86</v>
      </c>
      <c r="U83" s="72">
        <v>0.57692307692307687</v>
      </c>
      <c r="V83" s="68">
        <v>0.15</v>
      </c>
      <c r="W83" s="77">
        <v>0.40347222222222223</v>
      </c>
      <c r="X83" s="68">
        <v>24.17</v>
      </c>
      <c r="Y83" s="68">
        <v>6.15</v>
      </c>
      <c r="Z83" s="72">
        <v>5.206966385771886</v>
      </c>
      <c r="AA83" s="68">
        <v>87.9</v>
      </c>
      <c r="AB83" s="131">
        <v>29.1</v>
      </c>
      <c r="AC83" s="79">
        <v>45.4</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AX83" s="79"/>
      <c r="AY83" s="147"/>
      <c r="BA83" s="200"/>
      <c r="BB83" s="68"/>
      <c r="BC83" s="147"/>
      <c r="BD83" s="68"/>
      <c r="BE83" s="68"/>
    </row>
    <row r="84" spans="1:57" x14ac:dyDescent="0.2">
      <c r="A84" s="79" t="s">
        <v>756</v>
      </c>
      <c r="B84" t="s">
        <v>394</v>
      </c>
      <c r="C84" t="s">
        <v>764</v>
      </c>
      <c r="E84" s="147">
        <v>44020</v>
      </c>
      <c r="F84" s="68" t="s">
        <v>881</v>
      </c>
      <c r="G84" s="68" t="s">
        <v>1003</v>
      </c>
      <c r="H84" s="68">
        <v>2</v>
      </c>
      <c r="I84" s="68" t="s">
        <v>982</v>
      </c>
      <c r="J84" s="77" t="s">
        <v>761</v>
      </c>
      <c r="K84" s="219">
        <v>2</v>
      </c>
      <c r="L84" s="68">
        <v>2</v>
      </c>
      <c r="M84" s="68" t="s">
        <v>773</v>
      </c>
      <c r="N84" s="68" t="s">
        <v>761</v>
      </c>
      <c r="O84" s="131">
        <v>22.51</v>
      </c>
      <c r="P84" s="131">
        <v>8.61</v>
      </c>
      <c r="Q84" s="68">
        <v>1.6</v>
      </c>
      <c r="R84" s="68">
        <v>1.7</v>
      </c>
      <c r="S84" s="131">
        <v>1.65</v>
      </c>
      <c r="T84" s="68">
        <v>2.86</v>
      </c>
      <c r="U84" s="72">
        <v>0.57692307692307687</v>
      </c>
      <c r="V84" s="68">
        <v>1.43</v>
      </c>
      <c r="W84" s="77">
        <v>0.40277777777777773</v>
      </c>
      <c r="X84" s="68">
        <v>24.04</v>
      </c>
      <c r="Y84" s="68">
        <v>4.6100000000000003</v>
      </c>
      <c r="Z84" s="72">
        <v>3.9024985204683942</v>
      </c>
      <c r="AA84" s="68">
        <v>65.5</v>
      </c>
      <c r="AB84" s="134">
        <v>29.1</v>
      </c>
      <c r="AC84" s="204">
        <v>45.1</v>
      </c>
      <c r="AD84" s="171">
        <v>4.8058561425843332E-2</v>
      </c>
      <c r="AE84" s="72">
        <v>1.0466137123745822</v>
      </c>
      <c r="AF84" s="72">
        <v>3.8240190249702738E-2</v>
      </c>
      <c r="AG84" s="137">
        <v>1.0848539026242849</v>
      </c>
      <c r="AH84" s="75">
        <v>26.338745671390626</v>
      </c>
      <c r="AI84" s="72">
        <v>27.423599574014911</v>
      </c>
      <c r="AJ84" s="72">
        <v>94.663223851698774</v>
      </c>
      <c r="AK84" s="72">
        <v>13.642140642469039</v>
      </c>
      <c r="AL84" s="72">
        <v>6.9390300490675809</v>
      </c>
      <c r="AM84" s="75">
        <v>39.980886313859664</v>
      </c>
      <c r="AN84" s="137">
        <v>41.065740216483952</v>
      </c>
      <c r="AO84" s="137">
        <v>9.6004464285714288</v>
      </c>
      <c r="AP84" s="137">
        <v>3.7127981026785677</v>
      </c>
      <c r="AQ84" s="70">
        <v>0.72111996486179109</v>
      </c>
      <c r="AR84" s="177">
        <v>13.313244531249996</v>
      </c>
      <c r="AS84" s="68"/>
      <c r="AT84" s="68"/>
      <c r="AU84" s="68" t="s">
        <v>763</v>
      </c>
      <c r="AV84" s="68" t="s">
        <v>763</v>
      </c>
      <c r="AW84" s="68"/>
      <c r="AX84" s="79"/>
      <c r="AY84" s="147"/>
      <c r="BA84" s="200"/>
      <c r="BB84" s="68"/>
      <c r="BC84" s="147"/>
      <c r="BD84" s="68"/>
      <c r="BE84" s="68"/>
    </row>
    <row r="85" spans="1:57" x14ac:dyDescent="0.2">
      <c r="A85" s="79" t="s">
        <v>756</v>
      </c>
      <c r="B85" t="s">
        <v>394</v>
      </c>
      <c r="C85" t="s">
        <v>765</v>
      </c>
      <c r="E85" s="147">
        <v>44020</v>
      </c>
      <c r="F85" s="68" t="s">
        <v>881</v>
      </c>
      <c r="G85" s="68" t="s">
        <v>1003</v>
      </c>
      <c r="H85" s="68">
        <v>2</v>
      </c>
      <c r="I85" s="68" t="s">
        <v>982</v>
      </c>
      <c r="J85" s="77" t="s">
        <v>761</v>
      </c>
      <c r="K85" s="219">
        <v>2</v>
      </c>
      <c r="L85" s="68">
        <v>2</v>
      </c>
      <c r="M85" s="68" t="s">
        <v>773</v>
      </c>
      <c r="N85" s="68" t="s">
        <v>761</v>
      </c>
      <c r="O85" s="131">
        <v>22.51</v>
      </c>
      <c r="P85" s="131">
        <v>8.61</v>
      </c>
      <c r="Q85" s="68">
        <v>1.6</v>
      </c>
      <c r="R85" s="68">
        <v>1.7</v>
      </c>
      <c r="S85" s="131">
        <v>1.65</v>
      </c>
      <c r="T85" s="68">
        <v>2.86</v>
      </c>
      <c r="U85" s="72">
        <v>0.57692307692307687</v>
      </c>
      <c r="V85" s="68">
        <v>2.56</v>
      </c>
      <c r="W85" s="77">
        <v>0.38611111111111113</v>
      </c>
      <c r="X85" s="68">
        <v>23.97</v>
      </c>
      <c r="Y85" s="68">
        <v>3.32</v>
      </c>
      <c r="Z85" s="72">
        <v>2.8102393127192689</v>
      </c>
      <c r="AA85" s="68">
        <v>47.2</v>
      </c>
      <c r="AB85" s="131">
        <v>29.1</v>
      </c>
      <c r="AC85" s="79">
        <v>45.4</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194</v>
      </c>
      <c r="AV85" s="72">
        <v>6.2080000000000002</v>
      </c>
      <c r="AW85" s="68"/>
      <c r="AX85" s="79"/>
      <c r="AY85" s="147"/>
      <c r="BA85" s="200"/>
      <c r="BB85" s="68"/>
      <c r="BC85" s="147"/>
      <c r="BD85" s="68"/>
      <c r="BE85" s="68"/>
    </row>
    <row r="86" spans="1:57" x14ac:dyDescent="0.2">
      <c r="A86" s="79" t="s">
        <v>756</v>
      </c>
      <c r="B86" t="s">
        <v>394</v>
      </c>
      <c r="C86" t="s">
        <v>757</v>
      </c>
      <c r="E86" s="194">
        <v>44035</v>
      </c>
      <c r="F86" s="68" t="s">
        <v>644</v>
      </c>
      <c r="G86" s="68" t="s">
        <v>1003</v>
      </c>
      <c r="H86" s="68">
        <v>1</v>
      </c>
      <c r="I86" s="68" t="s">
        <v>982</v>
      </c>
      <c r="J86" s="77">
        <v>0.39583333333333331</v>
      </c>
      <c r="K86" s="215">
        <v>2</v>
      </c>
      <c r="L86" s="68">
        <v>2</v>
      </c>
      <c r="M86" s="68" t="s">
        <v>773</v>
      </c>
      <c r="N86" s="68" t="s">
        <v>761</v>
      </c>
      <c r="O86" s="131" t="s">
        <v>761</v>
      </c>
      <c r="P86" s="131" t="s">
        <v>761</v>
      </c>
      <c r="Q86" s="68">
        <v>1.2</v>
      </c>
      <c r="R86" s="68">
        <v>1.1000000000000001</v>
      </c>
      <c r="S86" s="131">
        <v>1.05</v>
      </c>
      <c r="T86" s="68">
        <v>2.8</v>
      </c>
      <c r="U86" s="72">
        <v>0.37500000000000006</v>
      </c>
      <c r="V86" s="68">
        <v>0.15</v>
      </c>
      <c r="W86" s="77">
        <v>0.3263888888888889</v>
      </c>
      <c r="X86" s="68">
        <v>27.74</v>
      </c>
      <c r="Y86" s="68" t="s">
        <v>901</v>
      </c>
      <c r="Z86" s="130" t="s">
        <v>761</v>
      </c>
      <c r="AA86" s="68" t="s">
        <v>761</v>
      </c>
      <c r="AB86" s="131">
        <v>29.9</v>
      </c>
      <c r="AC86" s="79">
        <v>46.3</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AX86" s="79"/>
      <c r="AY86" s="147"/>
      <c r="BA86" s="68"/>
      <c r="BB86" s="68"/>
      <c r="BC86" s="147"/>
      <c r="BD86" s="68"/>
      <c r="BE86" s="68"/>
    </row>
    <row r="87" spans="1:57" x14ac:dyDescent="0.2">
      <c r="A87" s="79" t="s">
        <v>756</v>
      </c>
      <c r="B87" t="s">
        <v>394</v>
      </c>
      <c r="C87" t="s">
        <v>764</v>
      </c>
      <c r="E87" s="194">
        <v>44035</v>
      </c>
      <c r="F87" s="68" t="s">
        <v>644</v>
      </c>
      <c r="G87" s="68" t="s">
        <v>1003</v>
      </c>
      <c r="H87" s="68">
        <v>1</v>
      </c>
      <c r="I87" s="68" t="s">
        <v>982</v>
      </c>
      <c r="J87" s="77">
        <v>0.39583333333333331</v>
      </c>
      <c r="K87" s="215">
        <v>2</v>
      </c>
      <c r="L87" s="68">
        <v>2</v>
      </c>
      <c r="M87" s="68" t="s">
        <v>773</v>
      </c>
      <c r="N87" s="68" t="s">
        <v>761</v>
      </c>
      <c r="O87" s="131" t="s">
        <v>761</v>
      </c>
      <c r="P87" s="131" t="s">
        <v>761</v>
      </c>
      <c r="Q87" s="68">
        <v>1.2</v>
      </c>
      <c r="R87" s="68">
        <v>1.1000000000000001</v>
      </c>
      <c r="S87" s="131">
        <v>1.05</v>
      </c>
      <c r="T87" s="68">
        <v>2.8</v>
      </c>
      <c r="U87" s="72">
        <v>0.37500000000000006</v>
      </c>
      <c r="V87" s="68">
        <v>1.4</v>
      </c>
      <c r="W87" s="77">
        <v>0.32708333333333334</v>
      </c>
      <c r="X87" s="68">
        <v>27.73</v>
      </c>
      <c r="Y87" s="68" t="s">
        <v>901</v>
      </c>
      <c r="Z87" s="130" t="s">
        <v>761</v>
      </c>
      <c r="AA87" s="68" t="s">
        <v>761</v>
      </c>
      <c r="AB87" s="134">
        <v>29.9</v>
      </c>
      <c r="AC87" s="204">
        <v>46.3</v>
      </c>
      <c r="AD87" s="171">
        <v>9.1024824952259636E-2</v>
      </c>
      <c r="AE87" s="72">
        <v>0.33782986257482484</v>
      </c>
      <c r="AF87" s="75">
        <v>2.5000000000000001E-2</v>
      </c>
      <c r="AG87" s="137">
        <v>0.36282986257482486</v>
      </c>
      <c r="AH87" s="75">
        <v>31.434630137425177</v>
      </c>
      <c r="AI87" s="72">
        <v>31.797460000000001</v>
      </c>
      <c r="AJ87" s="72">
        <v>133.54421998050827</v>
      </c>
      <c r="AK87" s="72">
        <v>18.061898664499875</v>
      </c>
      <c r="AL87" s="72">
        <v>7.3936977756931759</v>
      </c>
      <c r="AM87" s="75">
        <v>49.496528801925052</v>
      </c>
      <c r="AN87" s="137">
        <v>49.859358664499879</v>
      </c>
      <c r="AO87" s="137">
        <v>16.975999999999992</v>
      </c>
      <c r="AP87" s="207">
        <v>2.5000000000000001E-2</v>
      </c>
      <c r="AQ87" s="70">
        <v>1</v>
      </c>
      <c r="AR87" s="177">
        <v>17.000999999999991</v>
      </c>
      <c r="AS87" s="68"/>
      <c r="AT87" s="68"/>
      <c r="AU87" s="68" t="s">
        <v>763</v>
      </c>
      <c r="AV87" s="68" t="s">
        <v>763</v>
      </c>
      <c r="AW87" s="68"/>
      <c r="AX87" s="79"/>
      <c r="AY87" s="147"/>
      <c r="BA87" s="68"/>
      <c r="BB87" s="68"/>
      <c r="BC87" s="147"/>
      <c r="BD87" s="68"/>
      <c r="BE87" s="68"/>
    </row>
    <row r="88" spans="1:57" x14ac:dyDescent="0.2">
      <c r="A88" s="79" t="s">
        <v>756</v>
      </c>
      <c r="B88" t="s">
        <v>394</v>
      </c>
      <c r="C88" t="s">
        <v>765</v>
      </c>
      <c r="E88" s="194">
        <v>44035</v>
      </c>
      <c r="F88" s="68" t="s">
        <v>644</v>
      </c>
      <c r="G88" s="68" t="s">
        <v>1003</v>
      </c>
      <c r="H88" s="68">
        <v>1</v>
      </c>
      <c r="I88" s="68" t="s">
        <v>982</v>
      </c>
      <c r="J88" s="77">
        <v>0.39583333333333331</v>
      </c>
      <c r="K88" s="215">
        <v>2</v>
      </c>
      <c r="L88" s="68">
        <v>2</v>
      </c>
      <c r="M88" s="68" t="s">
        <v>773</v>
      </c>
      <c r="N88" s="68" t="s">
        <v>761</v>
      </c>
      <c r="O88" s="131" t="s">
        <v>761</v>
      </c>
      <c r="P88" s="131" t="s">
        <v>761</v>
      </c>
      <c r="Q88" s="68">
        <v>1.2</v>
      </c>
      <c r="R88" s="68">
        <v>1.1000000000000001</v>
      </c>
      <c r="S88" s="131">
        <v>1.05</v>
      </c>
      <c r="T88" s="68">
        <v>2.8</v>
      </c>
      <c r="U88" s="72">
        <v>0.37500000000000006</v>
      </c>
      <c r="V88" s="68">
        <v>2.5</v>
      </c>
      <c r="W88" s="77">
        <v>0.32777777777777778</v>
      </c>
      <c r="X88" s="68">
        <v>27.68</v>
      </c>
      <c r="Y88" s="68" t="s">
        <v>901</v>
      </c>
      <c r="Z88" s="130" t="s">
        <v>761</v>
      </c>
      <c r="AA88" s="68" t="s">
        <v>761</v>
      </c>
      <c r="AB88" s="131">
        <v>29.9</v>
      </c>
      <c r="AC88" s="79">
        <v>46.3</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133.6</v>
      </c>
      <c r="AV88" s="72">
        <v>2.137</v>
      </c>
      <c r="AW88" s="68"/>
      <c r="AX88" s="79"/>
      <c r="AY88" s="147"/>
      <c r="BA88" s="68"/>
      <c r="BB88" s="68"/>
      <c r="BC88" s="147"/>
      <c r="BD88" s="68"/>
      <c r="BE88" s="68"/>
    </row>
    <row r="89" spans="1:57" x14ac:dyDescent="0.2">
      <c r="A89" s="79" t="s">
        <v>756</v>
      </c>
      <c r="B89" t="s">
        <v>394</v>
      </c>
      <c r="C89" t="s">
        <v>764</v>
      </c>
      <c r="E89" s="147">
        <v>44049</v>
      </c>
      <c r="F89" s="68" t="s">
        <v>644</v>
      </c>
      <c r="G89" s="68" t="s">
        <v>1026</v>
      </c>
      <c r="H89" s="68">
        <v>0</v>
      </c>
      <c r="I89" s="68" t="s">
        <v>982</v>
      </c>
      <c r="J89" s="77">
        <v>0.36805555555555558</v>
      </c>
      <c r="K89" s="68">
        <v>2</v>
      </c>
      <c r="L89" s="68">
        <v>1</v>
      </c>
      <c r="M89" s="68" t="s">
        <v>761</v>
      </c>
      <c r="N89" s="68" t="s">
        <v>761</v>
      </c>
      <c r="O89" s="131" t="s">
        <v>761</v>
      </c>
      <c r="P89" s="131" t="s">
        <v>761</v>
      </c>
      <c r="Q89" s="68">
        <v>1.1499999999999999</v>
      </c>
      <c r="R89" s="68">
        <v>1</v>
      </c>
      <c r="S89" s="131">
        <v>1.1299999999999999</v>
      </c>
      <c r="T89" s="68">
        <v>2.8</v>
      </c>
      <c r="U89" s="72">
        <v>0.40357142857142858</v>
      </c>
      <c r="V89" s="68">
        <v>0.15</v>
      </c>
      <c r="W89" s="77">
        <v>0.29930555555555555</v>
      </c>
      <c r="X89" s="68">
        <v>28</v>
      </c>
      <c r="Y89" s="68" t="s">
        <v>761</v>
      </c>
      <c r="Z89" s="130" t="s">
        <v>761</v>
      </c>
      <c r="AA89" s="68" t="s">
        <v>761</v>
      </c>
      <c r="AB89" s="131">
        <v>30.3</v>
      </c>
      <c r="AC89" s="79">
        <v>46.9</v>
      </c>
      <c r="AD89" s="176">
        <v>2.5000000000000001E-2</v>
      </c>
      <c r="AE89" s="75">
        <v>0.20309477756286243</v>
      </c>
      <c r="AF89" s="75">
        <v>2.5000000000000001E-2</v>
      </c>
      <c r="AG89" s="137">
        <v>0.22809477756286242</v>
      </c>
      <c r="AH89" s="75">
        <v>21.850653107377919</v>
      </c>
      <c r="AI89" s="75">
        <v>22.078747884940782</v>
      </c>
      <c r="AJ89" s="75">
        <v>133.05092052456598</v>
      </c>
      <c r="AK89" s="75">
        <v>21.38710187129757</v>
      </c>
      <c r="AL89" s="177">
        <v>6.2210822824539012</v>
      </c>
      <c r="AM89" s="75">
        <v>43.23775497867549</v>
      </c>
      <c r="AN89" s="137">
        <v>43.465849756238356</v>
      </c>
      <c r="AO89" s="207">
        <v>5.2000000000000011</v>
      </c>
      <c r="AP89" s="207">
        <v>2.8268999999999971</v>
      </c>
      <c r="AQ89" s="201">
        <v>0.64782169953531288</v>
      </c>
      <c r="AR89" s="177">
        <v>8.0268999999999977</v>
      </c>
      <c r="AS89" s="68"/>
      <c r="AT89" s="68"/>
      <c r="AU89" s="68">
        <v>154.4</v>
      </c>
      <c r="AV89" s="72">
        <v>2.4710000000000001</v>
      </c>
      <c r="AW89" s="68"/>
      <c r="AX89" s="79"/>
      <c r="AY89" s="147"/>
    </row>
    <row r="90" spans="1:57" x14ac:dyDescent="0.2">
      <c r="A90" s="79" t="s">
        <v>756</v>
      </c>
      <c r="B90" t="s">
        <v>394</v>
      </c>
      <c r="C90" t="s">
        <v>757</v>
      </c>
      <c r="E90" s="147">
        <v>44064</v>
      </c>
      <c r="F90" s="68" t="s">
        <v>644</v>
      </c>
      <c r="G90" s="68" t="s">
        <v>1026</v>
      </c>
      <c r="H90" s="68">
        <v>1</v>
      </c>
      <c r="I90" s="68" t="s">
        <v>982</v>
      </c>
      <c r="J90" s="77">
        <v>0.35416666666666669</v>
      </c>
      <c r="K90" s="68">
        <v>2</v>
      </c>
      <c r="L90" s="68">
        <v>1</v>
      </c>
      <c r="M90" s="68" t="s">
        <v>773</v>
      </c>
      <c r="N90" s="68" t="s">
        <v>761</v>
      </c>
      <c r="O90" s="131">
        <v>20.5</v>
      </c>
      <c r="P90" s="131">
        <v>9.02</v>
      </c>
      <c r="Q90" s="68">
        <v>0.85</v>
      </c>
      <c r="R90" s="68">
        <v>0.8</v>
      </c>
      <c r="S90" s="131">
        <v>0.82</v>
      </c>
      <c r="T90" s="68">
        <v>2.78</v>
      </c>
      <c r="U90" s="72">
        <v>0.29496402877697842</v>
      </c>
      <c r="V90" s="68">
        <v>0.15</v>
      </c>
      <c r="W90" s="77">
        <v>0.30555555555555552</v>
      </c>
      <c r="X90" s="68">
        <v>23.3</v>
      </c>
      <c r="Y90" s="68">
        <v>5.97</v>
      </c>
      <c r="Z90" s="72">
        <v>5.014489486825247</v>
      </c>
      <c r="AA90" s="68">
        <v>83.5</v>
      </c>
      <c r="AB90" s="131">
        <v>30.3</v>
      </c>
      <c r="AC90" s="79">
        <v>46.8</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t="s">
        <v>763</v>
      </c>
      <c r="AV90" s="68" t="s">
        <v>763</v>
      </c>
      <c r="AW90" s="68"/>
    </row>
    <row r="91" spans="1:57" x14ac:dyDescent="0.2">
      <c r="A91" s="79" t="s">
        <v>756</v>
      </c>
      <c r="B91" t="s">
        <v>394</v>
      </c>
      <c r="C91" t="s">
        <v>764</v>
      </c>
      <c r="E91" s="147">
        <v>44064</v>
      </c>
      <c r="F91" s="68" t="s">
        <v>644</v>
      </c>
      <c r="G91" s="68" t="s">
        <v>1026</v>
      </c>
      <c r="H91" s="68">
        <v>1</v>
      </c>
      <c r="I91" s="68" t="s">
        <v>982</v>
      </c>
      <c r="J91" s="77">
        <v>0.35416666666666669</v>
      </c>
      <c r="K91" s="68">
        <v>2</v>
      </c>
      <c r="L91" s="68">
        <v>1</v>
      </c>
      <c r="M91" s="68" t="s">
        <v>773</v>
      </c>
      <c r="N91" s="68" t="s">
        <v>761</v>
      </c>
      <c r="O91" s="131">
        <v>20.5</v>
      </c>
      <c r="P91" s="131">
        <v>9.02</v>
      </c>
      <c r="Q91" s="68">
        <v>0.85</v>
      </c>
      <c r="R91" s="68">
        <v>0.8</v>
      </c>
      <c r="S91" s="131">
        <v>0.82</v>
      </c>
      <c r="T91" s="68">
        <v>2.78</v>
      </c>
      <c r="U91" s="72">
        <v>0.29496402877697842</v>
      </c>
      <c r="V91" s="68">
        <v>1.36</v>
      </c>
      <c r="W91" s="77">
        <v>0.30624999999999997</v>
      </c>
      <c r="X91" s="68">
        <v>23.4</v>
      </c>
      <c r="Y91" s="68">
        <v>5.93</v>
      </c>
      <c r="Z91" s="72">
        <v>4.9815242308000887</v>
      </c>
      <c r="AA91" s="68">
        <v>83.2</v>
      </c>
      <c r="AB91" s="134">
        <v>30.3</v>
      </c>
      <c r="AC91" s="204">
        <v>46.8</v>
      </c>
      <c r="AD91" s="171">
        <v>2.5000000000000001E-2</v>
      </c>
      <c r="AE91" s="72">
        <v>0.49243805988217182</v>
      </c>
      <c r="AF91" s="72">
        <v>0.27804878048780485</v>
      </c>
      <c r="AG91" s="137">
        <v>0.77048684036997672</v>
      </c>
      <c r="AH91" s="75">
        <v>28.414860029342375</v>
      </c>
      <c r="AI91" s="72">
        <v>29.185346869712351</v>
      </c>
      <c r="AJ91" s="72">
        <v>157.10692882270538</v>
      </c>
      <c r="AK91" s="72">
        <v>24.21925789367814</v>
      </c>
      <c r="AL91" s="72">
        <v>6.4868597341999648</v>
      </c>
      <c r="AM91" s="75">
        <v>52.634117923020511</v>
      </c>
      <c r="AN91" s="137">
        <v>53.404604763390495</v>
      </c>
      <c r="AO91" s="137">
        <v>10.911333333333335</v>
      </c>
      <c r="AP91" s="137">
        <v>3.6434666666666713</v>
      </c>
      <c r="AQ91" s="70">
        <v>0.74967250208407743</v>
      </c>
      <c r="AR91" s="177">
        <v>14.554800000000007</v>
      </c>
      <c r="AS91" s="68"/>
      <c r="AT91" s="68"/>
      <c r="AU91" s="68" t="s">
        <v>763</v>
      </c>
      <c r="AV91" s="68" t="s">
        <v>763</v>
      </c>
      <c r="AW91" s="68"/>
    </row>
    <row r="92" spans="1:57" x14ac:dyDescent="0.2">
      <c r="A92" s="79" t="s">
        <v>756</v>
      </c>
      <c r="B92" t="s">
        <v>394</v>
      </c>
      <c r="C92" t="s">
        <v>765</v>
      </c>
      <c r="E92" s="147">
        <v>44064</v>
      </c>
      <c r="F92" s="68" t="s">
        <v>644</v>
      </c>
      <c r="G92" s="68" t="s">
        <v>1026</v>
      </c>
      <c r="H92" s="68">
        <v>1</v>
      </c>
      <c r="I92" s="68" t="s">
        <v>982</v>
      </c>
      <c r="J92" s="77">
        <v>0.35416666666666669</v>
      </c>
      <c r="K92" s="68">
        <v>2</v>
      </c>
      <c r="L92" s="68">
        <v>1</v>
      </c>
      <c r="M92" s="68" t="s">
        <v>773</v>
      </c>
      <c r="N92" s="68" t="s">
        <v>761</v>
      </c>
      <c r="O92" s="131">
        <v>20.5</v>
      </c>
      <c r="P92" s="131">
        <v>9.02</v>
      </c>
      <c r="Q92" s="68">
        <v>0.85</v>
      </c>
      <c r="R92" s="68">
        <v>0.8</v>
      </c>
      <c r="S92" s="131">
        <v>0.82</v>
      </c>
      <c r="T92" s="68">
        <v>2.78</v>
      </c>
      <c r="U92" s="72">
        <v>0.29496402877697842</v>
      </c>
      <c r="V92" s="68">
        <v>2.2799999999999998</v>
      </c>
      <c r="W92" s="77">
        <v>0.30694444444444441</v>
      </c>
      <c r="X92" s="68">
        <v>23.4</v>
      </c>
      <c r="Y92" s="68">
        <v>5.89</v>
      </c>
      <c r="Z92" s="72">
        <v>4.95076895127377</v>
      </c>
      <c r="AA92" s="68">
        <v>82.6</v>
      </c>
      <c r="AB92" s="131">
        <v>30.2</v>
      </c>
      <c r="AC92" s="79">
        <v>46.7</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4" spans="1:57" x14ac:dyDescent="0.2">
      <c r="A94" s="236" t="s">
        <v>1245</v>
      </c>
    </row>
    <row r="95" spans="1:57"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7"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394</v>
      </c>
      <c r="B99" s="102">
        <v>2020</v>
      </c>
      <c r="C99" s="103">
        <v>7</v>
      </c>
      <c r="D99" s="102">
        <v>8</v>
      </c>
      <c r="E99" s="82"/>
      <c r="F99" s="131">
        <v>1.65</v>
      </c>
      <c r="G99" s="131">
        <v>8.61</v>
      </c>
      <c r="H99" s="82"/>
      <c r="I99" s="131">
        <v>22.51</v>
      </c>
      <c r="J99" s="131">
        <v>29.1</v>
      </c>
      <c r="K99" s="82"/>
      <c r="L99" s="82"/>
      <c r="M99" s="108"/>
      <c r="N99" s="137" t="s">
        <v>763</v>
      </c>
      <c r="O99" s="82"/>
      <c r="P99" s="82"/>
      <c r="Q99" s="82"/>
      <c r="R99" s="140"/>
      <c r="S99" s="137" t="s">
        <v>763</v>
      </c>
      <c r="T99" s="137" t="s">
        <v>763</v>
      </c>
      <c r="U99" s="137" t="s">
        <v>763</v>
      </c>
      <c r="V99" s="85"/>
      <c r="W99" s="85"/>
      <c r="X99" s="85"/>
      <c r="Y99" s="102">
        <f>IF(C99&lt;6," ",IF(C99&lt;=9,I99, IF(C99&gt;=10," ")))</f>
        <v>22.51</v>
      </c>
      <c r="Z99" s="102">
        <f>IF(Y99=" ", " ", IF(Y99&gt;0, Y99+273.15))</f>
        <v>295.65999999999997</v>
      </c>
      <c r="AA99" s="102">
        <f>IF(C99&lt;6," ",IF(C99&lt;=9,J99, IF(C99&gt;=10," ")))</f>
        <v>29.1</v>
      </c>
      <c r="AB99" s="102">
        <f>IF(C99&lt;6," ",IF(C99&lt;=9,G99, IF(C99&gt;=10," ")))</f>
        <v>8.61</v>
      </c>
      <c r="AC99" s="104">
        <f>IF(Y99=" "," ",IF(Y99&gt;0,EXP(-173.4292+249.6339*100/Z99+143.3483*LN(+Z99/100)-21.8492*Z99/100+AA99*(-0.033096+0.014259*Z99/100-0.0017*(Z99/100)^2))*1.4276))</f>
        <v>7.2918957999788603</v>
      </c>
      <c r="AD99" s="102">
        <f>IF(Y99=" "," ",IF(Y99&gt;0,AB99/AC99))</f>
        <v>1.1807628957101883</v>
      </c>
      <c r="AE99" s="105">
        <f>IF(C99&lt;6," ",IF(C99&lt;=9,F99, IF(C99&gt;=10," ")))</f>
        <v>1.65</v>
      </c>
      <c r="AF99" s="102" t="str">
        <f>IF(Y99=" "," ",N99)</f>
        <v>NS</v>
      </c>
      <c r="AG99" s="105" t="str">
        <f>IF(C99&lt;6," ",IF(C99&lt;=9,T99, IF(C99&gt;=10," ")))</f>
        <v>NS</v>
      </c>
      <c r="AH99" s="105" t="str">
        <f>IF(C99&lt;6," ",IF(C99&lt;=9,U99, IF(C99&gt;=10," ")))</f>
        <v>NS</v>
      </c>
      <c r="AI99" s="102"/>
      <c r="AJ99" s="106" t="str">
        <f>IF(C99&lt;6," ",IF(C99&lt;=9,S99, IF(C99&gt;=10," ")))</f>
        <v>NS</v>
      </c>
      <c r="AK99" s="107"/>
      <c r="AL99" s="85"/>
      <c r="AM99" s="85"/>
      <c r="AN99" s="85"/>
      <c r="AO99" s="85"/>
      <c r="AP99" s="85"/>
      <c r="AQ99" s="85"/>
      <c r="AR99" s="85"/>
      <c r="AS99" s="85"/>
      <c r="AT99" s="85"/>
      <c r="AU99" s="85"/>
      <c r="AV99" s="85"/>
      <c r="AW99" s="85"/>
      <c r="AX99" s="85"/>
      <c r="AY99" s="85"/>
      <c r="AZ99" s="85"/>
      <c r="BA99" s="82"/>
      <c r="BB99" s="82"/>
    </row>
    <row r="100" spans="1:54" ht="16" x14ac:dyDescent="0.2">
      <c r="A100" s="101" t="s">
        <v>394</v>
      </c>
      <c r="B100" s="102">
        <v>2020</v>
      </c>
      <c r="C100" s="103">
        <v>7</v>
      </c>
      <c r="D100" s="102">
        <v>8</v>
      </c>
      <c r="E100" s="82"/>
      <c r="F100" s="131">
        <v>1.65</v>
      </c>
      <c r="G100" s="131">
        <v>8.61</v>
      </c>
      <c r="H100" s="82"/>
      <c r="I100" s="131">
        <v>22.51</v>
      </c>
      <c r="J100" s="134">
        <v>29.1</v>
      </c>
      <c r="K100" s="82"/>
      <c r="L100" s="82"/>
      <c r="M100" s="108"/>
      <c r="N100" s="137">
        <v>1.0848539026242849</v>
      </c>
      <c r="O100" s="82"/>
      <c r="P100" s="82"/>
      <c r="Q100" s="82"/>
      <c r="R100" s="140"/>
      <c r="S100" s="137">
        <v>41.065740216483952</v>
      </c>
      <c r="T100" s="137">
        <v>9.6004464285714288</v>
      </c>
      <c r="U100" s="137">
        <v>3.7127981026785677</v>
      </c>
      <c r="V100" s="85"/>
      <c r="W100" s="85"/>
      <c r="X100" s="85"/>
      <c r="Y100" s="102">
        <f t="shared" ref="Y100:Y110" si="34">IF(C100&lt;6," ",IF(C100&lt;=9,I100, IF(C100&gt;=10," ")))</f>
        <v>22.51</v>
      </c>
      <c r="Z100" s="102">
        <f t="shared" ref="Z100:Z110" si="35">IF(Y100=" ", " ", IF(Y100&gt;0, Y100+273.15))</f>
        <v>295.65999999999997</v>
      </c>
      <c r="AA100" s="102">
        <f t="shared" ref="AA100:AA110" si="36">IF(C100&lt;6," ",IF(C100&lt;=9,J100, IF(C100&gt;=10," ")))</f>
        <v>29.1</v>
      </c>
      <c r="AB100" s="102">
        <f t="shared" ref="AB100:AB110" si="37">IF(C100&lt;6," ",IF(C100&lt;=9,G100, IF(C100&gt;=10," ")))</f>
        <v>8.61</v>
      </c>
      <c r="AC100" s="104">
        <f t="shared" ref="AC100:AC110" si="38">IF(Y100=" "," ",IF(Y100&gt;0,EXP(-173.4292+249.6339*100/Z100+143.3483*LN(+Z100/100)-21.8492*Z100/100+AA100*(-0.033096+0.014259*Z100/100-0.0017*(Z100/100)^2))*1.4276))</f>
        <v>7.2918957999788603</v>
      </c>
      <c r="AD100" s="102">
        <f t="shared" ref="AD100:AD110" si="39">IF(Y100=" "," ",IF(Y100&gt;0,AB100/AC100))</f>
        <v>1.1807628957101883</v>
      </c>
      <c r="AE100" s="105">
        <f t="shared" ref="AE100:AE110" si="40">IF(C100&lt;6," ",IF(C100&lt;=9,F100, IF(C100&gt;=10," ")))</f>
        <v>1.65</v>
      </c>
      <c r="AF100" s="102">
        <f t="shared" ref="AF100:AF110" si="41">IF(Y100=" "," ",N100)</f>
        <v>1.0848539026242849</v>
      </c>
      <c r="AG100" s="105">
        <f t="shared" ref="AG100:AG110" si="42">IF(C100&lt;6," ",IF(C100&lt;=9,T100, IF(C100&gt;=10," ")))</f>
        <v>9.6004464285714288</v>
      </c>
      <c r="AH100" s="105">
        <f t="shared" ref="AH100:AH110" si="43">IF(C100&lt;6," ",IF(C100&lt;=9,U100, IF(C100&gt;=10," ")))</f>
        <v>3.7127981026785677</v>
      </c>
      <c r="AI100" s="102">
        <f t="shared" ref="AI100" si="44">IF(Y100=" ", " ", IF(Y100&gt;0, SUM(AG100:AH100)))</f>
        <v>13.313244531249996</v>
      </c>
      <c r="AJ100" s="106">
        <f t="shared" ref="AJ100:AJ110" si="45">IF(C100&lt;6," ",IF(C100&lt;=9,S100, IF(C100&gt;=10," ")))</f>
        <v>41.065740216483952</v>
      </c>
      <c r="AK100" s="107">
        <f t="shared" ref="AK100:AK110" si="46">IF(Y100=" ", " ", IF(Y100&gt;0, AJ100-AF100))</f>
        <v>39.980886313859671</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394</v>
      </c>
      <c r="B101" s="102">
        <v>2020</v>
      </c>
      <c r="C101" s="103">
        <v>7</v>
      </c>
      <c r="D101" s="102">
        <v>8</v>
      </c>
      <c r="E101" s="82"/>
      <c r="F101" s="131">
        <v>1.65</v>
      </c>
      <c r="G101" s="131">
        <v>8.61</v>
      </c>
      <c r="H101" s="82"/>
      <c r="I101" s="131">
        <v>22.51</v>
      </c>
      <c r="J101" s="131">
        <v>29.1</v>
      </c>
      <c r="K101" s="82"/>
      <c r="L101" s="82"/>
      <c r="M101" s="108"/>
      <c r="N101" s="137" t="s">
        <v>763</v>
      </c>
      <c r="O101" s="82"/>
      <c r="P101" s="82"/>
      <c r="Q101" s="82"/>
      <c r="R101" s="140"/>
      <c r="S101" s="137" t="s">
        <v>763</v>
      </c>
      <c r="T101" s="137" t="s">
        <v>763</v>
      </c>
      <c r="U101" s="137" t="s">
        <v>763</v>
      </c>
      <c r="V101" s="85"/>
      <c r="W101" s="85"/>
      <c r="X101" s="85"/>
      <c r="Y101" s="102">
        <f t="shared" si="34"/>
        <v>22.51</v>
      </c>
      <c r="Z101" s="102">
        <f t="shared" si="35"/>
        <v>295.65999999999997</v>
      </c>
      <c r="AA101" s="102">
        <f t="shared" si="36"/>
        <v>29.1</v>
      </c>
      <c r="AB101" s="102">
        <f t="shared" si="37"/>
        <v>8.61</v>
      </c>
      <c r="AC101" s="104">
        <f t="shared" si="38"/>
        <v>7.2918957999788603</v>
      </c>
      <c r="AD101" s="102">
        <f t="shared" si="39"/>
        <v>1.1807628957101883</v>
      </c>
      <c r="AE101" s="105">
        <f t="shared" si="40"/>
        <v>1.65</v>
      </c>
      <c r="AF101" s="102" t="str">
        <f t="shared" si="41"/>
        <v>NS</v>
      </c>
      <c r="AG101" s="105" t="str">
        <f t="shared" si="42"/>
        <v>NS</v>
      </c>
      <c r="AH101" s="105" t="str">
        <f t="shared" si="43"/>
        <v>NS</v>
      </c>
      <c r="AI101" s="102"/>
      <c r="AJ101" s="106" t="str">
        <f t="shared" si="45"/>
        <v>NS</v>
      </c>
      <c r="AK101" s="107"/>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394</v>
      </c>
      <c r="B102" s="102">
        <v>2020</v>
      </c>
      <c r="C102" s="103">
        <v>7</v>
      </c>
      <c r="D102" s="102">
        <v>23</v>
      </c>
      <c r="E102" s="82"/>
      <c r="F102" s="131">
        <v>1.05</v>
      </c>
      <c r="G102" s="131" t="s">
        <v>761</v>
      </c>
      <c r="H102" s="82"/>
      <c r="I102" s="131" t="s">
        <v>761</v>
      </c>
      <c r="J102" s="131">
        <v>29.9</v>
      </c>
      <c r="K102" s="82"/>
      <c r="L102" s="82"/>
      <c r="M102" s="108"/>
      <c r="N102" s="137" t="s">
        <v>763</v>
      </c>
      <c r="O102" s="82"/>
      <c r="P102" s="82"/>
      <c r="Q102" s="82"/>
      <c r="R102" s="140"/>
      <c r="S102" s="137" t="s">
        <v>763</v>
      </c>
      <c r="T102" s="137" t="s">
        <v>763</v>
      </c>
      <c r="U102" s="137" t="s">
        <v>763</v>
      </c>
      <c r="V102" s="85"/>
      <c r="W102" s="85"/>
      <c r="X102" s="85"/>
      <c r="Y102" s="102" t="str">
        <f t="shared" si="34"/>
        <v>ND</v>
      </c>
      <c r="Z102" s="102" t="e">
        <f t="shared" si="35"/>
        <v>#VALUE!</v>
      </c>
      <c r="AA102" s="102">
        <f t="shared" si="36"/>
        <v>29.9</v>
      </c>
      <c r="AB102" s="102" t="str">
        <f t="shared" si="37"/>
        <v>ND</v>
      </c>
      <c r="AC102" s="104" t="e">
        <f t="shared" si="38"/>
        <v>#VALUE!</v>
      </c>
      <c r="AD102" s="102"/>
      <c r="AE102" s="105">
        <f t="shared" si="40"/>
        <v>1.05</v>
      </c>
      <c r="AF102" s="102" t="str">
        <f t="shared" si="41"/>
        <v>NS</v>
      </c>
      <c r="AG102" s="105" t="str">
        <f t="shared" si="42"/>
        <v>NS</v>
      </c>
      <c r="AH102" s="105" t="str">
        <f t="shared" si="43"/>
        <v>NS</v>
      </c>
      <c r="AI102" s="102"/>
      <c r="AJ102" s="106" t="str">
        <f t="shared" si="45"/>
        <v>NS</v>
      </c>
      <c r="AK102" s="107"/>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394</v>
      </c>
      <c r="B103" s="102">
        <v>2020</v>
      </c>
      <c r="C103" s="103">
        <v>7</v>
      </c>
      <c r="D103" s="102">
        <v>23</v>
      </c>
      <c r="E103" s="82"/>
      <c r="F103" s="131">
        <v>1.05</v>
      </c>
      <c r="G103" s="131" t="s">
        <v>761</v>
      </c>
      <c r="H103" s="82"/>
      <c r="I103" s="131" t="s">
        <v>761</v>
      </c>
      <c r="J103" s="134">
        <v>29.9</v>
      </c>
      <c r="K103" s="82"/>
      <c r="L103" s="82"/>
      <c r="M103" s="108"/>
      <c r="N103" s="137">
        <v>0.36282986257482486</v>
      </c>
      <c r="O103" s="82"/>
      <c r="P103" s="82"/>
      <c r="Q103" s="82"/>
      <c r="R103" s="140"/>
      <c r="S103" s="137">
        <v>49.859358664499879</v>
      </c>
      <c r="T103" s="137">
        <v>16.975999999999992</v>
      </c>
      <c r="U103" s="207">
        <v>2.5000000000000001E-2</v>
      </c>
      <c r="V103" s="85"/>
      <c r="W103" s="85"/>
      <c r="X103" s="85"/>
      <c r="Y103" s="102" t="str">
        <f t="shared" si="34"/>
        <v>ND</v>
      </c>
      <c r="Z103" s="102" t="e">
        <f t="shared" si="35"/>
        <v>#VALUE!</v>
      </c>
      <c r="AA103" s="102">
        <f t="shared" si="36"/>
        <v>29.9</v>
      </c>
      <c r="AB103" s="102" t="str">
        <f t="shared" si="37"/>
        <v>ND</v>
      </c>
      <c r="AC103" s="104" t="e">
        <f t="shared" si="38"/>
        <v>#VALUE!</v>
      </c>
      <c r="AD103" s="102"/>
      <c r="AE103" s="105">
        <f t="shared" si="40"/>
        <v>1.05</v>
      </c>
      <c r="AF103" s="102">
        <f t="shared" si="41"/>
        <v>0.36282986257482486</v>
      </c>
      <c r="AG103" s="105">
        <f t="shared" si="42"/>
        <v>16.975999999999992</v>
      </c>
      <c r="AH103" s="105">
        <f t="shared" si="43"/>
        <v>2.5000000000000001E-2</v>
      </c>
      <c r="AI103" s="102">
        <f t="shared" ref="AI103:AI107" si="47">IF(Y103=" ", " ", IF(Y103&gt;0, SUM(AG103:AH103)))</f>
        <v>17.000999999999991</v>
      </c>
      <c r="AJ103" s="106">
        <f t="shared" si="45"/>
        <v>49.859358664499879</v>
      </c>
      <c r="AK103" s="107">
        <f t="shared" si="46"/>
        <v>49.496528801925052</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394</v>
      </c>
      <c r="B104" s="102">
        <v>2020</v>
      </c>
      <c r="C104" s="103">
        <v>7</v>
      </c>
      <c r="D104" s="102">
        <v>23</v>
      </c>
      <c r="E104" s="82"/>
      <c r="F104" s="131">
        <v>1.05</v>
      </c>
      <c r="G104" s="131" t="s">
        <v>761</v>
      </c>
      <c r="H104" s="82"/>
      <c r="I104" s="131" t="s">
        <v>761</v>
      </c>
      <c r="J104" s="131">
        <v>29.9</v>
      </c>
      <c r="K104" s="82"/>
      <c r="L104" s="82"/>
      <c r="M104" s="108"/>
      <c r="N104" s="137" t="s">
        <v>763</v>
      </c>
      <c r="O104" s="82"/>
      <c r="P104" s="82"/>
      <c r="Q104" s="82"/>
      <c r="R104" s="140"/>
      <c r="S104" s="137" t="s">
        <v>763</v>
      </c>
      <c r="T104" s="137" t="s">
        <v>763</v>
      </c>
      <c r="U104" s="137" t="s">
        <v>763</v>
      </c>
      <c r="V104" s="85"/>
      <c r="W104" s="85"/>
      <c r="X104" s="85"/>
      <c r="Y104" s="102" t="str">
        <f t="shared" si="34"/>
        <v>ND</v>
      </c>
      <c r="Z104" s="102" t="e">
        <f t="shared" si="35"/>
        <v>#VALUE!</v>
      </c>
      <c r="AA104" s="102">
        <f t="shared" si="36"/>
        <v>29.9</v>
      </c>
      <c r="AB104" s="102" t="str">
        <f t="shared" si="37"/>
        <v>ND</v>
      </c>
      <c r="AC104" s="104" t="e">
        <f t="shared" si="38"/>
        <v>#VALUE!</v>
      </c>
      <c r="AD104" s="102"/>
      <c r="AE104" s="105">
        <f t="shared" si="40"/>
        <v>1.05</v>
      </c>
      <c r="AF104" s="102" t="str">
        <f t="shared" si="41"/>
        <v>NS</v>
      </c>
      <c r="AG104" s="105" t="str">
        <f t="shared" si="42"/>
        <v>NS</v>
      </c>
      <c r="AH104" s="105" t="str">
        <f t="shared" si="43"/>
        <v>NS</v>
      </c>
      <c r="AI104" s="102"/>
      <c r="AJ104" s="106" t="str">
        <f t="shared" si="45"/>
        <v>NS</v>
      </c>
      <c r="AK104" s="107"/>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394</v>
      </c>
      <c r="B105" s="102">
        <v>2020</v>
      </c>
      <c r="C105" s="103">
        <v>8</v>
      </c>
      <c r="D105" s="102">
        <v>6</v>
      </c>
      <c r="E105" s="82"/>
      <c r="F105" s="131">
        <v>1.1299999999999999</v>
      </c>
      <c r="G105" s="131" t="s">
        <v>761</v>
      </c>
      <c r="H105" s="82"/>
      <c r="I105" s="131" t="s">
        <v>761</v>
      </c>
      <c r="J105" s="131">
        <v>30.3</v>
      </c>
      <c r="K105" s="82"/>
      <c r="L105" s="82"/>
      <c r="M105" s="82"/>
      <c r="N105" s="137">
        <v>0.22809477756286242</v>
      </c>
      <c r="O105" s="82"/>
      <c r="P105" s="82"/>
      <c r="Q105" s="82"/>
      <c r="R105" s="140"/>
      <c r="S105" s="137">
        <v>43.465849756238356</v>
      </c>
      <c r="T105" s="207">
        <v>5.2000000000000011</v>
      </c>
      <c r="U105" s="207">
        <v>2.8268999999999971</v>
      </c>
      <c r="V105" s="85"/>
      <c r="W105" s="85"/>
      <c r="X105" s="85"/>
      <c r="Y105" s="102" t="str">
        <f t="shared" si="34"/>
        <v>ND</v>
      </c>
      <c r="Z105" s="102" t="e">
        <f t="shared" si="35"/>
        <v>#VALUE!</v>
      </c>
      <c r="AA105" s="102">
        <f t="shared" si="36"/>
        <v>30.3</v>
      </c>
      <c r="AB105" s="102" t="str">
        <f t="shared" si="37"/>
        <v>ND</v>
      </c>
      <c r="AC105" s="104" t="e">
        <f t="shared" si="38"/>
        <v>#VALUE!</v>
      </c>
      <c r="AD105" s="102"/>
      <c r="AE105" s="105">
        <f t="shared" si="40"/>
        <v>1.1299999999999999</v>
      </c>
      <c r="AF105" s="102">
        <f t="shared" si="41"/>
        <v>0.22809477756286242</v>
      </c>
      <c r="AG105" s="105">
        <f t="shared" si="42"/>
        <v>5.2000000000000011</v>
      </c>
      <c r="AH105" s="105">
        <f t="shared" si="43"/>
        <v>2.8268999999999971</v>
      </c>
      <c r="AI105" s="102">
        <f t="shared" si="47"/>
        <v>8.0268999999999977</v>
      </c>
      <c r="AJ105" s="106">
        <f t="shared" si="45"/>
        <v>43.465849756238356</v>
      </c>
      <c r="AK105" s="107">
        <f t="shared" si="46"/>
        <v>43.237754978675497</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394</v>
      </c>
      <c r="B106" s="102">
        <v>2020</v>
      </c>
      <c r="C106" s="103">
        <v>8</v>
      </c>
      <c r="D106" s="102">
        <v>6</v>
      </c>
      <c r="E106" s="82"/>
      <c r="F106" s="131">
        <v>0.82</v>
      </c>
      <c r="G106" s="131">
        <v>9.02</v>
      </c>
      <c r="H106" s="82"/>
      <c r="I106" s="131">
        <v>20.5</v>
      </c>
      <c r="J106" s="131">
        <v>30.3</v>
      </c>
      <c r="K106" s="82"/>
      <c r="L106" s="82"/>
      <c r="M106" s="82"/>
      <c r="N106" s="137" t="s">
        <v>763</v>
      </c>
      <c r="O106" s="82"/>
      <c r="P106" s="82"/>
      <c r="Q106" s="82"/>
      <c r="R106" s="140"/>
      <c r="S106" s="137" t="s">
        <v>763</v>
      </c>
      <c r="T106" s="137" t="s">
        <v>763</v>
      </c>
      <c r="U106" s="137" t="s">
        <v>763</v>
      </c>
      <c r="V106" s="85"/>
      <c r="W106" s="85"/>
      <c r="X106" s="85"/>
      <c r="Y106" s="102">
        <f t="shared" si="34"/>
        <v>20.5</v>
      </c>
      <c r="Z106" s="102">
        <f t="shared" si="35"/>
        <v>293.64999999999998</v>
      </c>
      <c r="AA106" s="102">
        <f t="shared" si="36"/>
        <v>30.3</v>
      </c>
      <c r="AB106" s="102">
        <f t="shared" si="37"/>
        <v>9.02</v>
      </c>
      <c r="AC106" s="104">
        <f t="shared" si="38"/>
        <v>7.5117208966438955</v>
      </c>
      <c r="AD106" s="102">
        <f t="shared" si="39"/>
        <v>1.2007900884642795</v>
      </c>
      <c r="AE106" s="105">
        <f t="shared" si="40"/>
        <v>0.82</v>
      </c>
      <c r="AF106" s="102" t="str">
        <f t="shared" si="41"/>
        <v>NS</v>
      </c>
      <c r="AG106" s="105" t="str">
        <f t="shared" si="42"/>
        <v>NS</v>
      </c>
      <c r="AH106" s="105" t="str">
        <f t="shared" si="43"/>
        <v>NS</v>
      </c>
      <c r="AI106" s="102"/>
      <c r="AJ106" s="106" t="str">
        <f t="shared" si="45"/>
        <v>NS</v>
      </c>
      <c r="AK106" s="107"/>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394</v>
      </c>
      <c r="B107" s="102">
        <v>2020</v>
      </c>
      <c r="C107" s="132">
        <v>8</v>
      </c>
      <c r="D107" s="82">
        <v>6</v>
      </c>
      <c r="E107" s="85"/>
      <c r="F107" s="131">
        <v>0.82</v>
      </c>
      <c r="G107" s="131">
        <v>9.02</v>
      </c>
      <c r="H107" s="85"/>
      <c r="I107" s="131">
        <v>20.5</v>
      </c>
      <c r="J107" s="134">
        <v>30.3</v>
      </c>
      <c r="K107" s="85"/>
      <c r="L107" s="85"/>
      <c r="M107" s="85"/>
      <c r="N107" s="137">
        <v>0.77048684036997672</v>
      </c>
      <c r="O107" s="85"/>
      <c r="P107" s="85"/>
      <c r="Q107" s="85"/>
      <c r="R107" s="140"/>
      <c r="S107" s="137">
        <v>53.404604763390495</v>
      </c>
      <c r="T107" s="137">
        <v>10.911333333333335</v>
      </c>
      <c r="U107" s="137">
        <v>3.6434666666666713</v>
      </c>
      <c r="V107" s="85"/>
      <c r="W107" s="85"/>
      <c r="X107" s="85"/>
      <c r="Y107" s="85">
        <f t="shared" si="34"/>
        <v>20.5</v>
      </c>
      <c r="Z107" s="82">
        <f t="shared" si="35"/>
        <v>293.64999999999998</v>
      </c>
      <c r="AA107" s="85">
        <f t="shared" si="36"/>
        <v>30.3</v>
      </c>
      <c r="AB107" s="85">
        <f t="shared" si="37"/>
        <v>9.02</v>
      </c>
      <c r="AC107" s="110">
        <f t="shared" si="38"/>
        <v>7.5117208966438955</v>
      </c>
      <c r="AD107" s="82">
        <f t="shared" si="39"/>
        <v>1.2007900884642795</v>
      </c>
      <c r="AE107" s="111">
        <f t="shared" si="40"/>
        <v>0.82</v>
      </c>
      <c r="AF107" s="82">
        <f t="shared" si="41"/>
        <v>0.77048684036997672</v>
      </c>
      <c r="AG107" s="111">
        <f t="shared" si="42"/>
        <v>10.911333333333335</v>
      </c>
      <c r="AH107" s="111">
        <f t="shared" si="43"/>
        <v>3.6434666666666713</v>
      </c>
      <c r="AI107" s="102">
        <f t="shared" si="47"/>
        <v>14.554800000000007</v>
      </c>
      <c r="AJ107" s="112">
        <f t="shared" si="45"/>
        <v>53.404604763390495</v>
      </c>
      <c r="AK107" s="113">
        <f t="shared" si="46"/>
        <v>52.634117923020519</v>
      </c>
      <c r="AL107" s="82"/>
      <c r="AM107" s="82">
        <f>AD113</f>
        <v>1.1906587772174053</v>
      </c>
      <c r="AN107" s="82">
        <f>AE113</f>
        <v>1.169</v>
      </c>
      <c r="AO107" s="82">
        <f>AF113</f>
        <v>0.61156634578298719</v>
      </c>
      <c r="AP107" s="82">
        <f>AI113</f>
        <v>13.223986132812497</v>
      </c>
      <c r="AQ107" s="113">
        <f>AK113</f>
        <v>46.337322004370186</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394</v>
      </c>
      <c r="B108" s="102">
        <v>2020</v>
      </c>
      <c r="C108" s="132">
        <v>8</v>
      </c>
      <c r="D108" s="82">
        <v>21</v>
      </c>
      <c r="E108" s="85"/>
      <c r="F108" s="131">
        <v>0.82</v>
      </c>
      <c r="G108" s="131">
        <v>9.02</v>
      </c>
      <c r="H108" s="85"/>
      <c r="I108" s="131">
        <v>20.5</v>
      </c>
      <c r="J108" s="131">
        <v>30.2</v>
      </c>
      <c r="K108" s="85"/>
      <c r="L108" s="85"/>
      <c r="M108" s="85"/>
      <c r="N108" s="137" t="s">
        <v>763</v>
      </c>
      <c r="O108" s="85"/>
      <c r="P108" s="85"/>
      <c r="Q108" s="85"/>
      <c r="R108" s="140"/>
      <c r="S108" s="137" t="s">
        <v>763</v>
      </c>
      <c r="T108" s="137" t="s">
        <v>763</v>
      </c>
      <c r="U108" s="137" t="s">
        <v>763</v>
      </c>
      <c r="V108" s="85"/>
      <c r="W108" s="85"/>
      <c r="X108" s="85"/>
      <c r="Y108" s="85">
        <f t="shared" si="34"/>
        <v>20.5</v>
      </c>
      <c r="Z108" s="82">
        <f t="shared" si="35"/>
        <v>293.64999999999998</v>
      </c>
      <c r="AA108" s="85">
        <f t="shared" si="36"/>
        <v>30.2</v>
      </c>
      <c r="AB108" s="85">
        <f t="shared" si="37"/>
        <v>9.02</v>
      </c>
      <c r="AC108" s="110">
        <f t="shared" si="38"/>
        <v>7.516141794158341</v>
      </c>
      <c r="AD108" s="82">
        <f t="shared" si="39"/>
        <v>1.2000837992453095</v>
      </c>
      <c r="AE108" s="111">
        <f t="shared" si="40"/>
        <v>0.82</v>
      </c>
      <c r="AF108" s="82" t="str">
        <f t="shared" si="41"/>
        <v>NS</v>
      </c>
      <c r="AG108" s="111" t="str">
        <f t="shared" si="42"/>
        <v>NS</v>
      </c>
      <c r="AH108" s="111" t="str">
        <f t="shared" si="43"/>
        <v>NS</v>
      </c>
      <c r="AI108" s="82"/>
      <c r="AJ108" s="112" t="str">
        <f t="shared" si="45"/>
        <v>NS</v>
      </c>
      <c r="AK108" s="113"/>
      <c r="AL108" s="85"/>
      <c r="AM108" s="82"/>
      <c r="AN108" s="82"/>
      <c r="AO108" s="82"/>
      <c r="AP108" s="85"/>
      <c r="AQ108" s="82"/>
      <c r="AR108" s="82"/>
      <c r="AS108" s="115">
        <f>((LN(AM107)-LN(0.4))/(LN(0.9)-LN(0.4))*100)</f>
        <v>134.51188009871251</v>
      </c>
      <c r="AT108" s="120">
        <f>((LN(AN107)-LN(0.6))/(LN(3)-LN(0.6))*100)</f>
        <v>41.44144369304658</v>
      </c>
      <c r="AU108" s="115">
        <f>((LN(AO107)-LN(10))/(LN(1)-LN(10))*100)</f>
        <v>121.35564216293801</v>
      </c>
      <c r="AV108" s="115">
        <f>((LN(AP107)-LN(10))/(LN(3)-LN(10))*100)</f>
        <v>-23.210426172598382</v>
      </c>
      <c r="AW108" s="115">
        <f>((LN(AQ107)-LN(43))/(LN(20)-LN(43))*100)</f>
        <v>-9.7649577649302</v>
      </c>
      <c r="AX108" s="82"/>
      <c r="AY108" s="82"/>
      <c r="AZ108" s="82"/>
      <c r="BA108" s="82"/>
      <c r="BB108" s="82"/>
    </row>
    <row r="109" spans="1:54" ht="16" x14ac:dyDescent="0.2">
      <c r="A109" s="101"/>
      <c r="B109" s="102"/>
      <c r="C109" s="132"/>
      <c r="D109" s="82"/>
      <c r="E109" s="85"/>
      <c r="F109" s="144"/>
      <c r="G109" s="144"/>
      <c r="H109" s="85"/>
      <c r="I109" s="144"/>
      <c r="J109" s="145"/>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8">IF(AT108&gt;100, 100, IF(AT108&lt;0, 0, AT108))</f>
        <v>41.44144369304658</v>
      </c>
      <c r="AU109" s="82">
        <f t="shared" si="48"/>
        <v>100</v>
      </c>
      <c r="AV109" s="82">
        <f t="shared" si="48"/>
        <v>0</v>
      </c>
      <c r="AW109" s="82">
        <f t="shared" si="48"/>
        <v>0</v>
      </c>
      <c r="AX109" s="129">
        <f>AVERAGE(AS109:AW109)</f>
        <v>48.288288738609317</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48.288288738609317</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f>AVERAGE(AS109:AW109)</f>
        <v>48.288288738609317</v>
      </c>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6,AD99:AD110)</f>
        <v>1.1906587772174053</v>
      </c>
      <c r="AE113" s="84">
        <f>_xlfn.AGGREGATE(1, 6,AE99:AE110)</f>
        <v>1.169</v>
      </c>
      <c r="AF113" s="84">
        <f>_xlfn.AGGREGATE(1, 6,AF99:AF110)</f>
        <v>0.61156634578298719</v>
      </c>
      <c r="AG113" s="82"/>
      <c r="AH113" s="82"/>
      <c r="AI113" s="84">
        <f>_xlfn.AGGREGATE(1, 6,AI99:AI110)</f>
        <v>13.223986132812497</v>
      </c>
      <c r="AJ113" s="82"/>
      <c r="AK113" s="84">
        <f>_xlfn.AGGREGATE(1, 6,AK99:AK110)</f>
        <v>46.337322004370186</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1.1906587772174053</v>
      </c>
      <c r="AE114" s="126">
        <f>AVERAGE(AE98:AE110)</f>
        <v>1.169</v>
      </c>
      <c r="AF114" s="126">
        <f>AVERAGE(AF98:AF110)</f>
        <v>0.61156634578298719</v>
      </c>
      <c r="AG114" s="126"/>
      <c r="AH114" s="126"/>
      <c r="AI114" s="126">
        <f>AVERAGE(AI98:AI110)</f>
        <v>13.223986132812497</v>
      </c>
      <c r="AJ114" s="126"/>
      <c r="AK114" s="127">
        <f>AVERAGE(AK98:AK110)</f>
        <v>46.337322004370186</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394</v>
      </c>
      <c r="C122" s="68" t="s">
        <v>757</v>
      </c>
      <c r="E122" s="147">
        <v>44390</v>
      </c>
      <c r="F122" s="68" t="s">
        <v>797</v>
      </c>
      <c r="G122" s="68" t="s">
        <v>1068</v>
      </c>
      <c r="H122" s="68">
        <v>1</v>
      </c>
      <c r="I122" s="68" t="s">
        <v>760</v>
      </c>
      <c r="J122" s="77">
        <v>0.42777777777777781</v>
      </c>
      <c r="K122" s="81">
        <v>3</v>
      </c>
      <c r="L122" s="68">
        <v>2</v>
      </c>
      <c r="M122" s="68" t="s">
        <v>787</v>
      </c>
      <c r="N122" s="68" t="s">
        <v>816</v>
      </c>
      <c r="O122" s="131">
        <v>19.3</v>
      </c>
      <c r="P122" s="131">
        <v>9.4600000000000009</v>
      </c>
      <c r="Q122" s="68">
        <v>1.7</v>
      </c>
      <c r="R122" s="68">
        <v>1.4</v>
      </c>
      <c r="S122" s="131">
        <v>1.2</v>
      </c>
      <c r="T122" s="68">
        <v>1.2999999999999998</v>
      </c>
      <c r="U122" s="76">
        <v>0.76470588235294112</v>
      </c>
      <c r="V122" s="68">
        <v>0.15</v>
      </c>
      <c r="W122" s="77">
        <v>0.3354166666666667</v>
      </c>
      <c r="X122" s="68">
        <v>23</v>
      </c>
      <c r="Y122" s="68">
        <v>6.43</v>
      </c>
      <c r="Z122" s="72">
        <v>5.4488627972517811</v>
      </c>
      <c r="AA122" s="68">
        <v>89</v>
      </c>
      <c r="AB122" s="205">
        <v>28.7</v>
      </c>
      <c r="AC122" s="72">
        <v>44.7</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394</v>
      </c>
      <c r="C123" s="68" t="s">
        <v>764</v>
      </c>
      <c r="E123" s="147">
        <v>44390</v>
      </c>
      <c r="F123" s="68" t="s">
        <v>797</v>
      </c>
      <c r="G123" s="68" t="s">
        <v>1068</v>
      </c>
      <c r="H123" s="68">
        <v>1</v>
      </c>
      <c r="I123" s="68" t="s">
        <v>760</v>
      </c>
      <c r="J123" s="77">
        <v>0.42777777777777781</v>
      </c>
      <c r="K123" s="81">
        <v>3</v>
      </c>
      <c r="L123" s="68">
        <v>2</v>
      </c>
      <c r="M123" s="68" t="s">
        <v>787</v>
      </c>
      <c r="N123" s="68" t="s">
        <v>816</v>
      </c>
      <c r="O123" s="131">
        <v>19.3</v>
      </c>
      <c r="P123" s="131">
        <v>9.4600000000000009</v>
      </c>
      <c r="Q123" s="68">
        <v>1.7</v>
      </c>
      <c r="R123" s="68">
        <v>1.4</v>
      </c>
      <c r="S123" s="131">
        <v>1.2</v>
      </c>
      <c r="T123" s="68">
        <v>1.2999999999999998</v>
      </c>
      <c r="U123" s="76">
        <v>0.76470588235294112</v>
      </c>
      <c r="V123" s="68">
        <v>0.85</v>
      </c>
      <c r="W123" s="77">
        <v>0.33611111111111108</v>
      </c>
      <c r="X123" s="68">
        <v>23.6</v>
      </c>
      <c r="Y123" s="68">
        <v>6.37</v>
      </c>
      <c r="Z123" s="72">
        <v>5.4019197566438777</v>
      </c>
      <c r="AA123" s="68">
        <v>88.6</v>
      </c>
      <c r="AB123" s="205">
        <v>28.7</v>
      </c>
      <c r="AC123" s="72">
        <v>44.7</v>
      </c>
      <c r="AD123" s="72">
        <v>4.9999999999999954E-2</v>
      </c>
      <c r="AE123" s="72">
        <v>12.181496396937161</v>
      </c>
      <c r="AF123" s="72">
        <v>0.25290652611998143</v>
      </c>
      <c r="AG123" s="137">
        <v>12.434402923057142</v>
      </c>
      <c r="AH123" s="72">
        <v>25.027431691808616</v>
      </c>
      <c r="AI123" s="75">
        <v>37.461834614865758</v>
      </c>
      <c r="AJ123" s="72">
        <v>120.78019563574313</v>
      </c>
      <c r="AK123" s="72">
        <v>18.603848144943992</v>
      </c>
      <c r="AL123" s="72">
        <v>6.4922157337952591</v>
      </c>
      <c r="AM123" s="72">
        <v>43.631279836752611</v>
      </c>
      <c r="AN123" s="137">
        <v>56.065682759809746</v>
      </c>
      <c r="AO123" s="137">
        <v>5.9559154265873024</v>
      </c>
      <c r="AP123" s="137">
        <v>0.24285714285714291</v>
      </c>
      <c r="AQ123" s="72">
        <v>3.9178263137811586E-2</v>
      </c>
      <c r="AR123" s="72">
        <v>6.1987725694444453</v>
      </c>
      <c r="AS123" s="68" t="s">
        <v>763</v>
      </c>
      <c r="AT123" s="68" t="s">
        <v>763</v>
      </c>
      <c r="AU123" s="68" t="s">
        <v>763</v>
      </c>
      <c r="AV123" s="68" t="s">
        <v>763</v>
      </c>
      <c r="BA123" s="200"/>
      <c r="BC123" s="147"/>
    </row>
    <row r="124" spans="1:55" s="68" customFormat="1" x14ac:dyDescent="0.2">
      <c r="A124" s="79" t="s">
        <v>756</v>
      </c>
      <c r="B124" s="68" t="s">
        <v>394</v>
      </c>
      <c r="C124" s="68" t="s">
        <v>765</v>
      </c>
      <c r="E124" s="147">
        <v>44390</v>
      </c>
      <c r="F124" s="68" t="s">
        <v>797</v>
      </c>
      <c r="G124" s="68" t="s">
        <v>1068</v>
      </c>
      <c r="H124" s="68">
        <v>1</v>
      </c>
      <c r="I124" s="68" t="s">
        <v>760</v>
      </c>
      <c r="J124" s="77">
        <v>0.42777777777777781</v>
      </c>
      <c r="K124" s="81">
        <v>3</v>
      </c>
      <c r="L124" s="68">
        <v>2</v>
      </c>
      <c r="M124" s="68" t="s">
        <v>787</v>
      </c>
      <c r="N124" s="68" t="s">
        <v>816</v>
      </c>
      <c r="O124" s="131">
        <v>19.3</v>
      </c>
      <c r="P124" s="131">
        <v>9.4600000000000009</v>
      </c>
      <c r="Q124" s="68">
        <v>1.7</v>
      </c>
      <c r="R124" s="68">
        <v>1.4</v>
      </c>
      <c r="S124" s="131">
        <v>1.2</v>
      </c>
      <c r="T124" s="68">
        <v>1.2999999999999998</v>
      </c>
      <c r="U124" s="76">
        <v>0.76470588235294112</v>
      </c>
      <c r="V124" s="68">
        <v>1.4</v>
      </c>
      <c r="W124" s="77">
        <v>0.33680555555555558</v>
      </c>
      <c r="X124" s="68">
        <v>23.7</v>
      </c>
      <c r="Y124" s="68">
        <v>1.8</v>
      </c>
      <c r="Z124" s="72">
        <v>1.5257517272863776</v>
      </c>
      <c r="AA124" s="68">
        <v>25.3</v>
      </c>
      <c r="AB124" s="205">
        <v>28.8</v>
      </c>
      <c r="AC124" s="72">
        <v>44.9</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394</v>
      </c>
      <c r="C125" s="68" t="s">
        <v>757</v>
      </c>
      <c r="E125" s="147">
        <v>44404</v>
      </c>
      <c r="F125" s="68" t="s">
        <v>881</v>
      </c>
      <c r="G125" s="68" t="s">
        <v>1068</v>
      </c>
      <c r="H125" s="68">
        <v>0</v>
      </c>
      <c r="I125" s="68" t="s">
        <v>760</v>
      </c>
      <c r="J125" s="77">
        <v>0.42708333333333298</v>
      </c>
      <c r="K125" s="81">
        <v>1</v>
      </c>
      <c r="L125" s="68">
        <v>2</v>
      </c>
      <c r="M125" s="68" t="s">
        <v>519</v>
      </c>
      <c r="N125" s="68" t="s">
        <v>1071</v>
      </c>
      <c r="O125" s="131">
        <v>22.5</v>
      </c>
      <c r="P125" s="131">
        <v>8.5399999999999991</v>
      </c>
      <c r="Q125" s="68">
        <v>1.9</v>
      </c>
      <c r="R125" s="68">
        <v>1.4</v>
      </c>
      <c r="S125" s="131">
        <v>1.3</v>
      </c>
      <c r="T125" s="68">
        <v>1.35</v>
      </c>
      <c r="U125" s="76">
        <v>0.71052631578947378</v>
      </c>
      <c r="V125" s="68">
        <v>0.15</v>
      </c>
      <c r="W125" s="77">
        <v>0.26944444444444443</v>
      </c>
      <c r="X125" s="68">
        <v>24.7</v>
      </c>
      <c r="Y125" s="68">
        <v>7.08</v>
      </c>
      <c r="Z125" s="72">
        <v>5.9640722747992898</v>
      </c>
      <c r="AA125" s="68">
        <v>102</v>
      </c>
      <c r="AB125" s="205">
        <v>30.1</v>
      </c>
      <c r="AC125" s="72">
        <v>46.6</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394</v>
      </c>
      <c r="C126" s="68" t="s">
        <v>764</v>
      </c>
      <c r="E126" s="147">
        <v>44404</v>
      </c>
      <c r="F126" s="68" t="s">
        <v>881</v>
      </c>
      <c r="G126" s="68" t="s">
        <v>1068</v>
      </c>
      <c r="H126" s="68">
        <v>0</v>
      </c>
      <c r="I126" s="68" t="s">
        <v>760</v>
      </c>
      <c r="J126" s="77">
        <v>0.42708333333333298</v>
      </c>
      <c r="K126" s="81">
        <v>1</v>
      </c>
      <c r="L126" s="68">
        <v>2</v>
      </c>
      <c r="M126" s="68" t="s">
        <v>519</v>
      </c>
      <c r="N126" s="68" t="s">
        <v>1071</v>
      </c>
      <c r="O126" s="131">
        <v>22.5</v>
      </c>
      <c r="P126" s="131">
        <v>8.5399999999999991</v>
      </c>
      <c r="Q126" s="68">
        <v>1.9</v>
      </c>
      <c r="R126" s="68">
        <v>1.4</v>
      </c>
      <c r="S126" s="131">
        <v>1.3</v>
      </c>
      <c r="T126" s="68">
        <v>1.35</v>
      </c>
      <c r="U126" s="76">
        <v>0.71052631578947378</v>
      </c>
      <c r="V126" s="68">
        <v>0.95</v>
      </c>
      <c r="W126" s="77">
        <v>0.27013888888888887</v>
      </c>
      <c r="X126" s="68">
        <v>25.1</v>
      </c>
      <c r="Y126" s="68">
        <v>7.11</v>
      </c>
      <c r="Z126" s="72">
        <v>5.9922749270537849</v>
      </c>
      <c r="AA126" s="68">
        <v>102.2</v>
      </c>
      <c r="AB126" s="205">
        <v>30.1</v>
      </c>
      <c r="AC126" s="72">
        <v>46.5</v>
      </c>
      <c r="AD126" s="72">
        <v>0.19999999999999998</v>
      </c>
      <c r="AE126" s="72">
        <v>0.41380494505494458</v>
      </c>
      <c r="AF126" s="72">
        <v>0.27708882343822672</v>
      </c>
      <c r="AG126" s="137">
        <v>0.6908937684931713</v>
      </c>
      <c r="AH126" s="72">
        <v>36.269106231506825</v>
      </c>
      <c r="AI126" s="72">
        <v>36.959999999999994</v>
      </c>
      <c r="AJ126" s="72">
        <v>98.032230317445951</v>
      </c>
      <c r="AK126" s="72">
        <v>11.249843693805808</v>
      </c>
      <c r="AL126" s="72">
        <v>8.7140971008710757</v>
      </c>
      <c r="AM126" s="72">
        <v>47.518949925312633</v>
      </c>
      <c r="AN126" s="137">
        <v>48.209843693805801</v>
      </c>
      <c r="AO126" s="225">
        <v>1.8771208860759496</v>
      </c>
      <c r="AP126" s="225">
        <v>0.90632911392405058</v>
      </c>
      <c r="AQ126" s="223">
        <v>0.67438642191379383</v>
      </c>
      <c r="AR126" s="72">
        <v>2.7834500000000002</v>
      </c>
      <c r="AS126" s="68" t="s">
        <v>763</v>
      </c>
      <c r="AT126" s="68" t="s">
        <v>763</v>
      </c>
      <c r="AU126" s="68" t="s">
        <v>763</v>
      </c>
      <c r="AV126" s="68" t="s">
        <v>763</v>
      </c>
      <c r="BA126" s="200"/>
      <c r="BC126" s="147"/>
    </row>
    <row r="127" spans="1:55" s="68" customFormat="1" x14ac:dyDescent="0.2">
      <c r="A127" s="79" t="s">
        <v>756</v>
      </c>
      <c r="B127" s="68" t="s">
        <v>394</v>
      </c>
      <c r="C127" s="68" t="s">
        <v>765</v>
      </c>
      <c r="E127" s="147">
        <v>44404</v>
      </c>
      <c r="F127" s="68" t="s">
        <v>881</v>
      </c>
      <c r="G127" s="68" t="s">
        <v>1068</v>
      </c>
      <c r="H127" s="68">
        <v>0</v>
      </c>
      <c r="I127" s="68" t="s">
        <v>760</v>
      </c>
      <c r="J127" s="77">
        <v>0.42708333333333298</v>
      </c>
      <c r="K127" s="81">
        <v>1</v>
      </c>
      <c r="L127" s="68">
        <v>2</v>
      </c>
      <c r="M127" s="68" t="s">
        <v>519</v>
      </c>
      <c r="N127" s="68" t="s">
        <v>1071</v>
      </c>
      <c r="O127" s="131">
        <v>22.5</v>
      </c>
      <c r="P127" s="131">
        <v>8.5399999999999991</v>
      </c>
      <c r="Q127" s="68">
        <v>1.9</v>
      </c>
      <c r="R127" s="68">
        <v>1.4</v>
      </c>
      <c r="S127" s="131">
        <v>1.3</v>
      </c>
      <c r="T127" s="68">
        <v>1.35</v>
      </c>
      <c r="U127" s="76">
        <v>0.71052631578947378</v>
      </c>
      <c r="V127" s="68">
        <v>1.6</v>
      </c>
      <c r="W127" s="77">
        <v>0.27083333333333331</v>
      </c>
      <c r="X127" s="68">
        <v>25.2</v>
      </c>
      <c r="Y127" s="68">
        <v>6.35</v>
      </c>
      <c r="Z127" s="72">
        <v>5.3493635857787183</v>
      </c>
      <c r="AA127" s="68">
        <v>90.7</v>
      </c>
      <c r="AB127" s="205">
        <v>30.2</v>
      </c>
      <c r="AC127" s="72">
        <v>46.8</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A127" s="200"/>
      <c r="BC127" s="147"/>
    </row>
    <row r="128" spans="1:55" s="68" customFormat="1" x14ac:dyDescent="0.2">
      <c r="A128" s="79" t="s">
        <v>756</v>
      </c>
      <c r="B128" s="68" t="s">
        <v>394</v>
      </c>
      <c r="C128" s="68" t="s">
        <v>757</v>
      </c>
      <c r="E128" s="147">
        <v>44420</v>
      </c>
      <c r="F128" s="68" t="s">
        <v>881</v>
      </c>
      <c r="G128" s="68" t="s">
        <v>1102</v>
      </c>
      <c r="H128" s="68">
        <v>1</v>
      </c>
      <c r="I128" s="68" t="s">
        <v>760</v>
      </c>
      <c r="J128" s="77">
        <v>0.4381944444444445</v>
      </c>
      <c r="K128" s="81">
        <v>3</v>
      </c>
      <c r="L128" s="68">
        <v>1</v>
      </c>
      <c r="M128" s="68" t="s">
        <v>783</v>
      </c>
      <c r="N128" s="68" t="s">
        <v>808</v>
      </c>
      <c r="O128" s="131">
        <v>24.8</v>
      </c>
      <c r="P128" s="131">
        <v>8.36</v>
      </c>
      <c r="Q128" s="68">
        <v>1.5</v>
      </c>
      <c r="R128" s="68">
        <v>1</v>
      </c>
      <c r="S128" s="131">
        <v>0.8</v>
      </c>
      <c r="T128" s="68">
        <v>0.9</v>
      </c>
      <c r="U128" s="76">
        <v>0.6</v>
      </c>
      <c r="V128" s="68">
        <v>0.15</v>
      </c>
      <c r="W128" s="77">
        <v>0.27847222222222223</v>
      </c>
      <c r="X128" s="68">
        <v>26.3</v>
      </c>
      <c r="Y128" s="68">
        <v>6.1</v>
      </c>
      <c r="Z128" s="72">
        <v>5.1484830181978829</v>
      </c>
      <c r="AA128" s="68">
        <v>89.6</v>
      </c>
      <c r="AB128" s="205">
        <v>30.1</v>
      </c>
      <c r="AC128" s="72">
        <v>46.7</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c r="BC128" s="147"/>
    </row>
    <row r="129" spans="1:55" s="68" customFormat="1" x14ac:dyDescent="0.2">
      <c r="A129" s="79" t="s">
        <v>756</v>
      </c>
      <c r="B129" s="68" t="s">
        <v>394</v>
      </c>
      <c r="C129" s="68" t="s">
        <v>764</v>
      </c>
      <c r="E129" s="147">
        <v>44420</v>
      </c>
      <c r="F129" s="68" t="s">
        <v>881</v>
      </c>
      <c r="G129" s="68" t="s">
        <v>1102</v>
      </c>
      <c r="H129" s="68">
        <v>1</v>
      </c>
      <c r="I129" s="68" t="s">
        <v>760</v>
      </c>
      <c r="J129" s="77">
        <v>0.4381944444444445</v>
      </c>
      <c r="K129" s="81">
        <v>3</v>
      </c>
      <c r="L129" s="68">
        <v>1</v>
      </c>
      <c r="M129" s="68" t="s">
        <v>783</v>
      </c>
      <c r="N129" s="68" t="s">
        <v>808</v>
      </c>
      <c r="O129" s="131">
        <v>24.8</v>
      </c>
      <c r="P129" s="131">
        <v>8.36</v>
      </c>
      <c r="Q129" s="68">
        <v>1.5</v>
      </c>
      <c r="R129" s="68">
        <v>1</v>
      </c>
      <c r="S129" s="131">
        <v>0.8</v>
      </c>
      <c r="T129" s="68">
        <v>0.9</v>
      </c>
      <c r="U129" s="76">
        <v>0.6</v>
      </c>
      <c r="V129" s="68">
        <v>0.75</v>
      </c>
      <c r="W129" s="77">
        <v>0.28541666666666665</v>
      </c>
      <c r="X129" s="68">
        <v>26.1</v>
      </c>
      <c r="Y129" s="68">
        <v>6.24</v>
      </c>
      <c r="Z129" s="72">
        <v>5.3071450338477808</v>
      </c>
      <c r="AA129" s="68">
        <v>92</v>
      </c>
      <c r="AB129" s="205">
        <v>28.7</v>
      </c>
      <c r="AC129" s="72">
        <v>44.7</v>
      </c>
      <c r="AD129" s="75">
        <v>0.22499999999999998</v>
      </c>
      <c r="AE129" s="72">
        <v>1.0668968493741904</v>
      </c>
      <c r="AF129" s="72">
        <v>0.81615253449077685</v>
      </c>
      <c r="AG129" s="137">
        <v>1.8830493838649671</v>
      </c>
      <c r="AH129" s="72">
        <v>60.16397341392269</v>
      </c>
      <c r="AI129" s="72">
        <v>62.047022797787655</v>
      </c>
      <c r="AJ129" s="72">
        <v>170.61218274912602</v>
      </c>
      <c r="AK129" s="72">
        <v>24.282884916049827</v>
      </c>
      <c r="AL129" s="72">
        <v>7.0260260812898521</v>
      </c>
      <c r="AM129" s="72">
        <v>84.446858329972514</v>
      </c>
      <c r="AN129" s="137">
        <v>86.329907713837486</v>
      </c>
      <c r="AO129" s="137">
        <v>9.4066666666666681</v>
      </c>
      <c r="AP129" s="137">
        <v>5.7964392361111088</v>
      </c>
      <c r="AQ129" s="72">
        <v>0.61873321983161123</v>
      </c>
      <c r="AR129" s="72">
        <v>15.203105902777777</v>
      </c>
      <c r="AS129" s="68" t="s">
        <v>763</v>
      </c>
      <c r="AT129" s="68" t="s">
        <v>763</v>
      </c>
      <c r="AU129" s="68" t="s">
        <v>763</v>
      </c>
      <c r="AV129" s="68" t="s">
        <v>763</v>
      </c>
      <c r="BC129" s="147"/>
    </row>
    <row r="130" spans="1:55" s="68" customFormat="1" x14ac:dyDescent="0.2">
      <c r="A130" s="79" t="s">
        <v>756</v>
      </c>
      <c r="B130" s="68" t="s">
        <v>394</v>
      </c>
      <c r="C130" s="68" t="s">
        <v>765</v>
      </c>
      <c r="E130" s="147">
        <v>44420</v>
      </c>
      <c r="F130" s="68" t="s">
        <v>881</v>
      </c>
      <c r="G130" s="68" t="s">
        <v>1102</v>
      </c>
      <c r="H130" s="68">
        <v>1</v>
      </c>
      <c r="I130" s="68" t="s">
        <v>760</v>
      </c>
      <c r="J130" s="77">
        <v>0.4381944444444445</v>
      </c>
      <c r="K130" s="81">
        <v>3</v>
      </c>
      <c r="L130" s="68">
        <v>1</v>
      </c>
      <c r="M130" s="68" t="s">
        <v>783</v>
      </c>
      <c r="N130" s="68" t="s">
        <v>808</v>
      </c>
      <c r="O130" s="131">
        <v>24.8</v>
      </c>
      <c r="P130" s="131">
        <v>8.36</v>
      </c>
      <c r="Q130" s="68">
        <v>1.5</v>
      </c>
      <c r="R130" s="68">
        <v>1</v>
      </c>
      <c r="S130" s="131">
        <v>0.8</v>
      </c>
      <c r="T130" s="68">
        <v>0.9</v>
      </c>
      <c r="U130" s="76">
        <v>0.6</v>
      </c>
      <c r="V130" s="68">
        <v>1.2</v>
      </c>
      <c r="W130" s="77">
        <v>0.28611111111111115</v>
      </c>
      <c r="X130" s="68">
        <v>26.3</v>
      </c>
      <c r="Y130" s="68">
        <v>6.15</v>
      </c>
      <c r="Z130" s="72">
        <v>5.1877600349594557</v>
      </c>
      <c r="AA130" s="68">
        <v>90.3</v>
      </c>
      <c r="AB130" s="205">
        <v>30.2</v>
      </c>
      <c r="AC130" s="72">
        <v>46.9</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1" spans="1:55" s="68" customFormat="1" x14ac:dyDescent="0.2">
      <c r="A131" s="79" t="s">
        <v>756</v>
      </c>
      <c r="B131" s="68" t="s">
        <v>394</v>
      </c>
      <c r="C131" s="68" t="s">
        <v>757</v>
      </c>
      <c r="E131" s="147">
        <v>44434</v>
      </c>
      <c r="F131" s="68" t="s">
        <v>881</v>
      </c>
      <c r="G131" s="68" t="s">
        <v>1118</v>
      </c>
      <c r="H131" s="68">
        <v>0</v>
      </c>
      <c r="I131" s="68" t="s">
        <v>760</v>
      </c>
      <c r="J131" s="77">
        <v>0.43611111111111112</v>
      </c>
      <c r="K131" s="81">
        <v>1</v>
      </c>
      <c r="L131" s="68">
        <v>1</v>
      </c>
      <c r="M131" s="68" t="s">
        <v>519</v>
      </c>
      <c r="N131" s="68" t="s">
        <v>808</v>
      </c>
      <c r="O131" s="131">
        <v>23</v>
      </c>
      <c r="P131" s="131">
        <v>8.44</v>
      </c>
      <c r="Q131" s="68">
        <v>1.7</v>
      </c>
      <c r="R131" s="68">
        <v>1.3</v>
      </c>
      <c r="S131" s="131">
        <v>1.2</v>
      </c>
      <c r="T131" s="68">
        <v>1.25</v>
      </c>
      <c r="U131" s="76">
        <v>0.73529411764705888</v>
      </c>
      <c r="V131" s="68">
        <v>0.15</v>
      </c>
      <c r="W131" s="77">
        <v>0.27986111111111112</v>
      </c>
      <c r="X131" s="68">
        <v>26.3</v>
      </c>
      <c r="Y131" s="68">
        <v>4.7</v>
      </c>
      <c r="Z131" s="72">
        <v>3.9202060721365086</v>
      </c>
      <c r="AA131" s="68">
        <v>69.5</v>
      </c>
      <c r="AB131" s="226">
        <v>32.200000000000003</v>
      </c>
      <c r="AC131" s="209">
        <v>49.6</v>
      </c>
      <c r="AD131" s="75" t="s">
        <v>763</v>
      </c>
      <c r="AE131" s="75" t="s">
        <v>763</v>
      </c>
      <c r="AF131" s="75"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5" s="68" customFormat="1" x14ac:dyDescent="0.2">
      <c r="A132" s="79" t="s">
        <v>756</v>
      </c>
      <c r="B132" s="68" t="s">
        <v>394</v>
      </c>
      <c r="C132" s="68" t="s">
        <v>764</v>
      </c>
      <c r="E132" s="147">
        <v>44434</v>
      </c>
      <c r="F132" s="68" t="s">
        <v>881</v>
      </c>
      <c r="G132" s="68" t="s">
        <v>1118</v>
      </c>
      <c r="H132" s="68">
        <v>0</v>
      </c>
      <c r="I132" s="68" t="s">
        <v>760</v>
      </c>
      <c r="J132" s="77">
        <v>0.43611111111111112</v>
      </c>
      <c r="K132" s="81">
        <v>1</v>
      </c>
      <c r="L132" s="68">
        <v>1</v>
      </c>
      <c r="M132" s="68" t="s">
        <v>519</v>
      </c>
      <c r="N132" s="68" t="s">
        <v>808</v>
      </c>
      <c r="O132" s="131">
        <v>23</v>
      </c>
      <c r="P132" s="131">
        <v>8.44</v>
      </c>
      <c r="Q132" s="68">
        <v>1.7</v>
      </c>
      <c r="R132" s="68">
        <v>1.3</v>
      </c>
      <c r="S132" s="131">
        <v>1.2</v>
      </c>
      <c r="T132" s="68">
        <v>1.25</v>
      </c>
      <c r="U132" s="76">
        <v>0.73529411764705888</v>
      </c>
      <c r="V132" s="68">
        <v>0.75</v>
      </c>
      <c r="W132" s="77">
        <v>0.28055555555555556</v>
      </c>
      <c r="X132" s="68">
        <v>26.8</v>
      </c>
      <c r="Y132" s="68">
        <v>4.58</v>
      </c>
      <c r="Z132" s="72">
        <v>3.8591933631013604</v>
      </c>
      <c r="AA132" s="68">
        <v>68</v>
      </c>
      <c r="AB132" s="205">
        <v>30.5</v>
      </c>
      <c r="AC132" s="72">
        <v>47.2</v>
      </c>
      <c r="AD132" s="75">
        <v>0.19473684210526315</v>
      </c>
      <c r="AE132" s="72">
        <v>4.9065242273941241</v>
      </c>
      <c r="AF132" s="72">
        <v>0.26298248333591695</v>
      </c>
      <c r="AG132" s="137">
        <v>5.1695067107300412</v>
      </c>
      <c r="AH132" s="72">
        <v>28.346556961197649</v>
      </c>
      <c r="AI132" s="72">
        <v>33.516063671927689</v>
      </c>
      <c r="AJ132" s="72">
        <v>94.808757928171048</v>
      </c>
      <c r="AK132" s="72">
        <v>14.348977450393084</v>
      </c>
      <c r="AL132" s="72">
        <v>6.6073529111005609</v>
      </c>
      <c r="AM132" s="72">
        <v>42.695534411590735</v>
      </c>
      <c r="AN132" s="137">
        <v>47.865041122320775</v>
      </c>
      <c r="AO132" s="137">
        <v>5.8713201884920645</v>
      </c>
      <c r="AP132" s="137">
        <v>2.6309523809523814</v>
      </c>
      <c r="AQ132" s="72">
        <v>0.30944107701363571</v>
      </c>
      <c r="AR132" s="72">
        <v>8.5022725694444468</v>
      </c>
      <c r="AS132" s="68" t="s">
        <v>763</v>
      </c>
      <c r="AT132" s="68" t="s">
        <v>763</v>
      </c>
      <c r="AU132" s="68" t="s">
        <v>763</v>
      </c>
      <c r="AV132" s="68" t="s">
        <v>763</v>
      </c>
    </row>
    <row r="133" spans="1:55" s="68" customFormat="1" x14ac:dyDescent="0.2">
      <c r="A133" s="79" t="s">
        <v>756</v>
      </c>
      <c r="B133" s="68" t="s">
        <v>394</v>
      </c>
      <c r="C133" s="68" t="s">
        <v>765</v>
      </c>
      <c r="E133" s="147">
        <v>44434</v>
      </c>
      <c r="F133" s="68" t="s">
        <v>881</v>
      </c>
      <c r="G133" s="68" t="s">
        <v>1118</v>
      </c>
      <c r="H133" s="68">
        <v>0</v>
      </c>
      <c r="I133" s="68" t="s">
        <v>760</v>
      </c>
      <c r="J133" s="77">
        <v>0.43611111111111112</v>
      </c>
      <c r="K133" s="81">
        <v>1</v>
      </c>
      <c r="L133" s="68">
        <v>1</v>
      </c>
      <c r="M133" s="68" t="s">
        <v>519</v>
      </c>
      <c r="N133" s="68" t="s">
        <v>808</v>
      </c>
      <c r="O133" s="131">
        <v>23</v>
      </c>
      <c r="P133" s="131">
        <v>8.44</v>
      </c>
      <c r="Q133" s="68">
        <v>1.7</v>
      </c>
      <c r="R133" s="68">
        <v>1.3</v>
      </c>
      <c r="S133" s="131">
        <v>1.2</v>
      </c>
      <c r="T133" s="68">
        <v>1.25</v>
      </c>
      <c r="U133" s="76">
        <v>0.73529411764705888</v>
      </c>
      <c r="V133" s="68">
        <v>1.4</v>
      </c>
      <c r="W133" s="77">
        <v>0.28125</v>
      </c>
      <c r="X133" s="68">
        <v>26.9</v>
      </c>
      <c r="Y133" s="68">
        <v>4.34</v>
      </c>
      <c r="Z133" s="72">
        <v>3.6369381765437896</v>
      </c>
      <c r="AA133" s="68">
        <v>66.599999999999994</v>
      </c>
      <c r="AB133" s="226">
        <v>31.5</v>
      </c>
      <c r="AC133" s="209">
        <v>48.5</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5" x14ac:dyDescent="0.2">
      <c r="A135" s="236" t="s">
        <v>1247</v>
      </c>
    </row>
    <row r="136" spans="1:55"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5"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5"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5"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5" ht="16" x14ac:dyDescent="0.2">
      <c r="A140" s="101" t="s">
        <v>394</v>
      </c>
      <c r="B140" s="102">
        <v>2021</v>
      </c>
      <c r="C140" s="103">
        <v>7</v>
      </c>
      <c r="D140" s="102">
        <v>13</v>
      </c>
      <c r="E140" s="82"/>
      <c r="F140" s="131">
        <v>1.2</v>
      </c>
      <c r="G140" s="131">
        <v>9.4600000000000009</v>
      </c>
      <c r="H140" s="82"/>
      <c r="I140" s="131">
        <v>19.3</v>
      </c>
      <c r="J140" s="205">
        <v>28.7</v>
      </c>
      <c r="K140" s="82"/>
      <c r="L140" s="82"/>
      <c r="M140" s="108"/>
      <c r="N140" s="137" t="s">
        <v>763</v>
      </c>
      <c r="O140" s="82"/>
      <c r="P140" s="82"/>
      <c r="Q140" s="82"/>
      <c r="R140" s="140"/>
      <c r="S140" s="137" t="s">
        <v>763</v>
      </c>
      <c r="T140" s="137" t="s">
        <v>763</v>
      </c>
      <c r="U140" s="137" t="s">
        <v>763</v>
      </c>
      <c r="V140" s="85"/>
      <c r="W140" s="85"/>
      <c r="X140" s="85"/>
      <c r="Y140" s="102">
        <f t="shared" ref="Y140:Y151" si="49">IF(C140&lt;6," ",IF(C140&lt;=9,I140, IF(C140&gt;=10," ")))</f>
        <v>19.3</v>
      </c>
      <c r="Z140" s="102">
        <f>IF(Y140=" ", " ", IF(Y140&gt;0, Y140+273.15))</f>
        <v>292.45</v>
      </c>
      <c r="AA140" s="102">
        <f>IF(C140&lt;6," ",IF(C140&lt;=9,J140, IF(C140&gt;=10," ")))</f>
        <v>28.7</v>
      </c>
      <c r="AB140" s="102">
        <f>IF(C140&lt;6," ",IF(C140&lt;=9,G140, IF(C140&gt;=10," ")))</f>
        <v>9.4600000000000009</v>
      </c>
      <c r="AC140" s="104">
        <f>IF(Y140=" "," ",IF(Y140&gt;0,EXP(-173.4292+249.6339*100/Z140+143.3483*LN(+Z140/100)-21.8492*Z140/100+AA140*(-0.033096+0.014259*Z140/100-0.0017*(Z140/100)^2))*1.4276))</f>
        <v>7.755623771197631</v>
      </c>
      <c r="AD140" s="102">
        <f>IF(Y140=" "," ",IF(Y140&gt;0,AB140/AC140))</f>
        <v>1.219760044979487</v>
      </c>
      <c r="AE140" s="105">
        <f>IF(C140&lt;6," ",IF(C140&lt;=9,F140, IF(C140&gt;=10," ")))</f>
        <v>1.2</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5" ht="16" x14ac:dyDescent="0.2">
      <c r="A141" s="101" t="s">
        <v>394</v>
      </c>
      <c r="B141" s="102">
        <v>2021</v>
      </c>
      <c r="C141" s="103">
        <v>7</v>
      </c>
      <c r="D141" s="102">
        <v>13</v>
      </c>
      <c r="E141" s="82"/>
      <c r="F141" s="131">
        <v>1.2</v>
      </c>
      <c r="G141" s="131">
        <v>9.4600000000000009</v>
      </c>
      <c r="H141" s="82"/>
      <c r="I141" s="131">
        <v>19.3</v>
      </c>
      <c r="J141" s="205">
        <v>28.7</v>
      </c>
      <c r="K141" s="82"/>
      <c r="L141" s="82"/>
      <c r="M141" s="108"/>
      <c r="N141" s="137">
        <v>12.434402923057142</v>
      </c>
      <c r="O141" s="82"/>
      <c r="P141" s="82"/>
      <c r="Q141" s="82"/>
      <c r="R141" s="140"/>
      <c r="S141" s="137">
        <v>56.065682759809746</v>
      </c>
      <c r="T141" s="137">
        <v>5.9559154265873024</v>
      </c>
      <c r="U141" s="137">
        <v>0.24285714285714291</v>
      </c>
      <c r="V141" s="85"/>
      <c r="W141" s="85"/>
      <c r="X141" s="85"/>
      <c r="Y141" s="102">
        <f t="shared" si="49"/>
        <v>19.3</v>
      </c>
      <c r="Z141" s="102">
        <f t="shared" ref="Z141:Z151" si="50">IF(Y141=" ", " ", IF(Y141&gt;0, Y141+273.15))</f>
        <v>292.45</v>
      </c>
      <c r="AA141" s="102">
        <f t="shared" ref="AA141:AA151" si="51">IF(C141&lt;6," ",IF(C141&lt;=9,J141, IF(C141&gt;=10," ")))</f>
        <v>28.7</v>
      </c>
      <c r="AB141" s="102">
        <f t="shared" ref="AB141:AB151" si="52">IF(C141&lt;6," ",IF(C141&lt;=9,G141, IF(C141&gt;=10," ")))</f>
        <v>9.4600000000000009</v>
      </c>
      <c r="AC141" s="104">
        <f t="shared" ref="AC141:AC151" si="53">IF(Y141=" "," ",IF(Y141&gt;0,EXP(-173.4292+249.6339*100/Z141+143.3483*LN(+Z141/100)-21.8492*Z141/100+AA141*(-0.033096+0.014259*Z141/100-0.0017*(Z141/100)^2))*1.4276))</f>
        <v>7.755623771197631</v>
      </c>
      <c r="AD141" s="102">
        <f t="shared" ref="AD141:AD151" si="54">IF(Y141=" "," ",IF(Y141&gt;0,AB141/AC141))</f>
        <v>1.219760044979487</v>
      </c>
      <c r="AE141" s="105">
        <f t="shared" ref="AE141:AE151" si="55">IF(C141&lt;6," ",IF(C141&lt;=9,F141, IF(C141&gt;=10," ")))</f>
        <v>1.2</v>
      </c>
      <c r="AF141" s="102">
        <f t="shared" ref="AF141:AF151" si="56">IF(Y141=" "," ",N141)</f>
        <v>12.434402923057142</v>
      </c>
      <c r="AG141" s="105">
        <f t="shared" ref="AG141:AG151" si="57">IF(C141&lt;6," ",IF(C141&lt;=9,T141, IF(C141&gt;=10," ")))</f>
        <v>5.9559154265873024</v>
      </c>
      <c r="AH141" s="105">
        <f t="shared" ref="AH141:AH151" si="58">IF(C141&lt;6," ",IF(C141&lt;=9,U141, IF(C141&gt;=10," ")))</f>
        <v>0.24285714285714291</v>
      </c>
      <c r="AI141" s="102">
        <f t="shared" ref="AI141" si="59">IF(Y141=" ", " ", IF(Y141&gt;0, SUM(AG141:AH141)))</f>
        <v>6.1987725694444453</v>
      </c>
      <c r="AJ141" s="106">
        <f t="shared" ref="AJ141:AJ151" si="60">IF(C141&lt;6," ",IF(C141&lt;=9,S141, IF(C141&gt;=10," ")))</f>
        <v>56.065682759809746</v>
      </c>
      <c r="AK141" s="107">
        <f t="shared" ref="AK141:AK150" si="61">IF(Y141=" ", " ", IF(Y141&gt;0, AJ141-AF141))</f>
        <v>43.631279836752604</v>
      </c>
      <c r="AL141" s="85"/>
      <c r="AM141" s="85"/>
      <c r="AN141" s="85"/>
      <c r="AO141" s="85"/>
      <c r="AP141" s="85"/>
      <c r="AQ141" s="85"/>
      <c r="AR141" s="85"/>
      <c r="AS141" s="85"/>
      <c r="AT141" s="85"/>
      <c r="AU141" s="85"/>
      <c r="AV141" s="85"/>
      <c r="AW141" s="85"/>
      <c r="AX141" s="85"/>
      <c r="AY141" s="85"/>
      <c r="AZ141" s="85"/>
      <c r="BA141" s="82"/>
      <c r="BB141" s="82"/>
    </row>
    <row r="142" spans="1:55" ht="16" x14ac:dyDescent="0.2">
      <c r="A142" s="101" t="s">
        <v>394</v>
      </c>
      <c r="B142" s="102">
        <v>2021</v>
      </c>
      <c r="C142" s="103">
        <v>7</v>
      </c>
      <c r="D142" s="102">
        <v>13</v>
      </c>
      <c r="E142" s="82"/>
      <c r="F142" s="131">
        <v>1.2</v>
      </c>
      <c r="G142" s="131">
        <v>9.4600000000000009</v>
      </c>
      <c r="H142" s="82"/>
      <c r="I142" s="131">
        <v>19.3</v>
      </c>
      <c r="J142" s="205">
        <v>28.8</v>
      </c>
      <c r="K142" s="82"/>
      <c r="L142" s="82"/>
      <c r="M142" s="108"/>
      <c r="N142" s="137" t="s">
        <v>763</v>
      </c>
      <c r="O142" s="82"/>
      <c r="P142" s="82"/>
      <c r="Q142" s="82"/>
      <c r="R142" s="140"/>
      <c r="S142" s="137" t="s">
        <v>763</v>
      </c>
      <c r="T142" s="137" t="s">
        <v>763</v>
      </c>
      <c r="U142" s="137" t="s">
        <v>763</v>
      </c>
      <c r="V142" s="85"/>
      <c r="W142" s="85"/>
      <c r="X142" s="85"/>
      <c r="Y142" s="102">
        <f t="shared" si="49"/>
        <v>19.3</v>
      </c>
      <c r="Z142" s="102">
        <f t="shared" si="50"/>
        <v>292.45</v>
      </c>
      <c r="AA142" s="102">
        <f t="shared" si="51"/>
        <v>28.8</v>
      </c>
      <c r="AB142" s="102">
        <f t="shared" si="52"/>
        <v>9.4600000000000009</v>
      </c>
      <c r="AC142" s="104">
        <f t="shared" si="53"/>
        <v>7.7510220618167356</v>
      </c>
      <c r="AD142" s="102">
        <f t="shared" si="54"/>
        <v>1.2204842051220666</v>
      </c>
      <c r="AE142" s="105">
        <f t="shared" si="55"/>
        <v>1.2</v>
      </c>
      <c r="AF142" s="102" t="str">
        <f t="shared" si="56"/>
        <v>NS</v>
      </c>
      <c r="AG142" s="105" t="str">
        <f t="shared" si="57"/>
        <v>NS</v>
      </c>
      <c r="AH142" s="105" t="str">
        <f t="shared" si="58"/>
        <v>NS</v>
      </c>
      <c r="AI142" s="102"/>
      <c r="AJ142" s="106" t="str">
        <f t="shared" si="60"/>
        <v>NS</v>
      </c>
      <c r="AK142" s="107"/>
      <c r="AL142" s="82"/>
      <c r="AM142" s="85"/>
      <c r="AN142" s="85"/>
      <c r="AO142" s="85"/>
      <c r="AP142" s="85"/>
      <c r="AQ142" s="85"/>
      <c r="AR142" s="114" t="s">
        <v>1230</v>
      </c>
      <c r="AS142" s="85"/>
      <c r="AT142" s="85"/>
      <c r="AU142" s="85"/>
      <c r="AV142" s="85"/>
      <c r="AW142" s="85"/>
      <c r="AX142" s="85"/>
      <c r="AY142" s="85"/>
      <c r="AZ142" s="85"/>
      <c r="BA142" s="82"/>
      <c r="BB142" s="82"/>
    </row>
    <row r="143" spans="1:55" ht="16" x14ac:dyDescent="0.2">
      <c r="A143" s="101" t="s">
        <v>394</v>
      </c>
      <c r="B143" s="102">
        <v>2021</v>
      </c>
      <c r="C143" s="103">
        <v>7</v>
      </c>
      <c r="D143" s="102">
        <v>27</v>
      </c>
      <c r="E143" s="82"/>
      <c r="F143" s="131">
        <v>1.3</v>
      </c>
      <c r="G143" s="131">
        <v>8.5399999999999991</v>
      </c>
      <c r="H143" s="82"/>
      <c r="I143" s="131">
        <v>22.5</v>
      </c>
      <c r="J143" s="205">
        <v>30.1</v>
      </c>
      <c r="K143" s="82"/>
      <c r="L143" s="82"/>
      <c r="M143" s="108"/>
      <c r="N143" s="137" t="s">
        <v>763</v>
      </c>
      <c r="O143" s="82"/>
      <c r="P143" s="82"/>
      <c r="Q143" s="82"/>
      <c r="R143" s="140"/>
      <c r="S143" s="137" t="s">
        <v>763</v>
      </c>
      <c r="T143" s="211" t="s">
        <v>763</v>
      </c>
      <c r="U143" s="211" t="s">
        <v>763</v>
      </c>
      <c r="V143" s="85"/>
      <c r="W143" s="85"/>
      <c r="X143" s="85"/>
      <c r="Y143" s="102">
        <f t="shared" si="49"/>
        <v>22.5</v>
      </c>
      <c r="Z143" s="102">
        <f t="shared" si="50"/>
        <v>295.64999999999998</v>
      </c>
      <c r="AA143" s="102">
        <f t="shared" si="51"/>
        <v>30.1</v>
      </c>
      <c r="AB143" s="102">
        <f t="shared" si="52"/>
        <v>8.5399999999999991</v>
      </c>
      <c r="AC143" s="104">
        <f t="shared" si="53"/>
        <v>7.2510392109387336</v>
      </c>
      <c r="AD143" s="102">
        <f t="shared" si="54"/>
        <v>1.1777622147066551</v>
      </c>
      <c r="AE143" s="105">
        <f t="shared" si="55"/>
        <v>1.3</v>
      </c>
      <c r="AF143" s="102" t="str">
        <f t="shared" si="56"/>
        <v>NS</v>
      </c>
      <c r="AG143" s="105" t="str">
        <f t="shared" si="57"/>
        <v>NS</v>
      </c>
      <c r="AH143" s="105" t="str">
        <f t="shared" si="58"/>
        <v>NS</v>
      </c>
      <c r="AI143" s="102"/>
      <c r="AJ143" s="106" t="str">
        <f t="shared" si="60"/>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5" ht="16" x14ac:dyDescent="0.2">
      <c r="A144" s="101" t="s">
        <v>394</v>
      </c>
      <c r="B144" s="102">
        <v>2021</v>
      </c>
      <c r="C144" s="103">
        <v>7</v>
      </c>
      <c r="D144" s="102">
        <v>27</v>
      </c>
      <c r="E144" s="82"/>
      <c r="F144" s="131">
        <v>1.3</v>
      </c>
      <c r="G144" s="131">
        <v>8.5399999999999991</v>
      </c>
      <c r="H144" s="82"/>
      <c r="I144" s="131">
        <v>22.5</v>
      </c>
      <c r="J144" s="205">
        <v>30.1</v>
      </c>
      <c r="K144" s="82"/>
      <c r="L144" s="82"/>
      <c r="M144" s="108"/>
      <c r="N144" s="137">
        <v>0.6908937684931713</v>
      </c>
      <c r="O144" s="82"/>
      <c r="P144" s="82"/>
      <c r="Q144" s="82"/>
      <c r="R144" s="140"/>
      <c r="S144" s="137">
        <v>48.209843693805801</v>
      </c>
      <c r="T144" s="225">
        <v>1.8771208860759496</v>
      </c>
      <c r="U144" s="225">
        <v>0.90632911392405058</v>
      </c>
      <c r="V144" s="85"/>
      <c r="W144" s="85"/>
      <c r="X144" s="85"/>
      <c r="Y144" s="102">
        <f t="shared" si="49"/>
        <v>22.5</v>
      </c>
      <c r="Z144" s="102">
        <f t="shared" si="50"/>
        <v>295.64999999999998</v>
      </c>
      <c r="AA144" s="102">
        <f t="shared" si="51"/>
        <v>30.1</v>
      </c>
      <c r="AB144" s="102">
        <f t="shared" si="52"/>
        <v>8.5399999999999991</v>
      </c>
      <c r="AC144" s="104">
        <f t="shared" si="53"/>
        <v>7.2510392109387336</v>
      </c>
      <c r="AD144" s="102">
        <f t="shared" si="54"/>
        <v>1.1777622147066551</v>
      </c>
      <c r="AE144" s="105">
        <f t="shared" si="55"/>
        <v>1.3</v>
      </c>
      <c r="AF144" s="102">
        <f t="shared" si="56"/>
        <v>0.6908937684931713</v>
      </c>
      <c r="AG144" s="105">
        <f t="shared" si="57"/>
        <v>1.8771208860759496</v>
      </c>
      <c r="AH144" s="105">
        <f t="shared" si="58"/>
        <v>0.90632911392405058</v>
      </c>
      <c r="AI144" s="102">
        <f t="shared" ref="AI144" si="62">IF(Y144=" ", " ", IF(Y144&gt;0, SUM(AG144:AH144)))</f>
        <v>2.7834500000000002</v>
      </c>
      <c r="AJ144" s="106">
        <f t="shared" si="60"/>
        <v>48.209843693805801</v>
      </c>
      <c r="AK144" s="107">
        <f t="shared" si="61"/>
        <v>47.518949925312633</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394</v>
      </c>
      <c r="B145" s="102">
        <v>2021</v>
      </c>
      <c r="C145" s="103">
        <v>7</v>
      </c>
      <c r="D145" s="102">
        <v>27</v>
      </c>
      <c r="E145" s="82"/>
      <c r="F145" s="131">
        <v>1.3</v>
      </c>
      <c r="G145" s="131">
        <v>8.5399999999999991</v>
      </c>
      <c r="H145" s="82"/>
      <c r="I145" s="131">
        <v>22.5</v>
      </c>
      <c r="J145" s="205">
        <v>30.2</v>
      </c>
      <c r="K145" s="82"/>
      <c r="L145" s="82"/>
      <c r="M145" s="108"/>
      <c r="N145" s="137" t="s">
        <v>763</v>
      </c>
      <c r="O145" s="82"/>
      <c r="P145" s="82"/>
      <c r="Q145" s="82"/>
      <c r="R145" s="140"/>
      <c r="S145" s="137" t="s">
        <v>763</v>
      </c>
      <c r="T145" s="211" t="s">
        <v>763</v>
      </c>
      <c r="U145" s="211" t="s">
        <v>763</v>
      </c>
      <c r="V145" s="85"/>
      <c r="W145" s="85"/>
      <c r="X145" s="85"/>
      <c r="Y145" s="102">
        <f t="shared" si="49"/>
        <v>22.5</v>
      </c>
      <c r="Z145" s="102">
        <f t="shared" si="50"/>
        <v>295.64999999999998</v>
      </c>
      <c r="AA145" s="102">
        <f t="shared" si="51"/>
        <v>30.2</v>
      </c>
      <c r="AB145" s="102">
        <f t="shared" si="52"/>
        <v>8.5399999999999991</v>
      </c>
      <c r="AC145" s="104">
        <f t="shared" si="53"/>
        <v>7.2468357092897548</v>
      </c>
      <c r="AD145" s="102">
        <f t="shared" si="54"/>
        <v>1.1784453715505832</v>
      </c>
      <c r="AE145" s="105">
        <f t="shared" si="55"/>
        <v>1.3</v>
      </c>
      <c r="AF145" s="102" t="str">
        <f t="shared" si="56"/>
        <v>NS</v>
      </c>
      <c r="AG145" s="105" t="str">
        <f t="shared" si="57"/>
        <v>NS</v>
      </c>
      <c r="AH145" s="105" t="str">
        <f t="shared" si="58"/>
        <v>NS</v>
      </c>
      <c r="AI145" s="102"/>
      <c r="AJ145" s="106" t="str">
        <f t="shared" si="60"/>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394</v>
      </c>
      <c r="B146" s="102">
        <v>2021</v>
      </c>
      <c r="C146" s="103">
        <v>8</v>
      </c>
      <c r="D146" s="102">
        <v>12</v>
      </c>
      <c r="E146" s="82"/>
      <c r="F146" s="131">
        <v>0.8</v>
      </c>
      <c r="G146" s="131">
        <v>8.36</v>
      </c>
      <c r="H146" s="82"/>
      <c r="I146" s="131">
        <v>24.8</v>
      </c>
      <c r="J146" s="205">
        <v>30.1</v>
      </c>
      <c r="K146" s="82"/>
      <c r="L146" s="82"/>
      <c r="M146" s="82"/>
      <c r="N146" s="137" t="s">
        <v>763</v>
      </c>
      <c r="O146" s="82"/>
      <c r="P146" s="82"/>
      <c r="Q146" s="82"/>
      <c r="R146" s="140"/>
      <c r="S146" s="137" t="s">
        <v>763</v>
      </c>
      <c r="T146" s="137" t="s">
        <v>763</v>
      </c>
      <c r="U146" s="137" t="s">
        <v>763</v>
      </c>
      <c r="V146" s="85"/>
      <c r="W146" s="85"/>
      <c r="X146" s="85"/>
      <c r="Y146" s="102">
        <f t="shared" si="49"/>
        <v>24.8</v>
      </c>
      <c r="Z146" s="102">
        <f t="shared" si="50"/>
        <v>297.95</v>
      </c>
      <c r="AA146" s="102">
        <f t="shared" si="51"/>
        <v>30.1</v>
      </c>
      <c r="AB146" s="102">
        <f t="shared" si="52"/>
        <v>8.36</v>
      </c>
      <c r="AC146" s="104">
        <f t="shared" si="53"/>
        <v>6.9626712772837767</v>
      </c>
      <c r="AD146" s="102">
        <f t="shared" si="54"/>
        <v>1.2006885959524054</v>
      </c>
      <c r="AE146" s="105">
        <f t="shared" si="55"/>
        <v>0.8</v>
      </c>
      <c r="AF146" s="102" t="str">
        <f t="shared" si="56"/>
        <v>NS</v>
      </c>
      <c r="AG146" s="105" t="str">
        <f t="shared" si="57"/>
        <v>NS</v>
      </c>
      <c r="AH146" s="105" t="str">
        <f t="shared" si="58"/>
        <v>NS</v>
      </c>
      <c r="AI146" s="102"/>
      <c r="AJ146" s="106" t="str">
        <f t="shared" si="60"/>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394</v>
      </c>
      <c r="B147" s="102">
        <v>2021</v>
      </c>
      <c r="C147" s="103">
        <v>8</v>
      </c>
      <c r="D147" s="102">
        <v>12</v>
      </c>
      <c r="E147" s="82"/>
      <c r="F147" s="131">
        <v>0.8</v>
      </c>
      <c r="G147" s="131">
        <v>8.36</v>
      </c>
      <c r="H147" s="82"/>
      <c r="I147" s="131">
        <v>24.8</v>
      </c>
      <c r="J147" s="205">
        <v>28.7</v>
      </c>
      <c r="K147" s="82"/>
      <c r="L147" s="82"/>
      <c r="M147" s="82"/>
      <c r="N147" s="137">
        <v>1.8830493838649671</v>
      </c>
      <c r="O147" s="82"/>
      <c r="P147" s="82"/>
      <c r="Q147" s="82"/>
      <c r="R147" s="140"/>
      <c r="S147" s="137">
        <v>86.329907713837486</v>
      </c>
      <c r="T147" s="137">
        <v>9.4066666666666681</v>
      </c>
      <c r="U147" s="137">
        <v>5.7964392361111088</v>
      </c>
      <c r="V147" s="85"/>
      <c r="W147" s="85"/>
      <c r="X147" s="85"/>
      <c r="Y147" s="102">
        <f t="shared" si="49"/>
        <v>24.8</v>
      </c>
      <c r="Z147" s="102">
        <f t="shared" si="50"/>
        <v>297.95</v>
      </c>
      <c r="AA147" s="102">
        <f t="shared" si="51"/>
        <v>28.7</v>
      </c>
      <c r="AB147" s="102">
        <f t="shared" si="52"/>
        <v>8.36</v>
      </c>
      <c r="AC147" s="104">
        <f t="shared" si="53"/>
        <v>7.0184844078758406</v>
      </c>
      <c r="AD147" s="102">
        <f t="shared" si="54"/>
        <v>1.1911403536949898</v>
      </c>
      <c r="AE147" s="105">
        <f t="shared" si="55"/>
        <v>0.8</v>
      </c>
      <c r="AF147" s="102">
        <f t="shared" si="56"/>
        <v>1.8830493838649671</v>
      </c>
      <c r="AG147" s="105">
        <f t="shared" si="57"/>
        <v>9.4066666666666681</v>
      </c>
      <c r="AH147" s="105">
        <f t="shared" si="58"/>
        <v>5.7964392361111088</v>
      </c>
      <c r="AI147" s="102">
        <f t="shared" ref="AI147" si="63">IF(Y147=" ", " ", IF(Y147&gt;0, SUM(AG147:AH147)))</f>
        <v>15.203105902777777</v>
      </c>
      <c r="AJ147" s="106">
        <f t="shared" si="60"/>
        <v>86.329907713837486</v>
      </c>
      <c r="AK147" s="107">
        <f t="shared" si="61"/>
        <v>84.446858329972514</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394</v>
      </c>
      <c r="B148" s="102">
        <v>2021</v>
      </c>
      <c r="C148" s="132">
        <v>8</v>
      </c>
      <c r="D148" s="82">
        <v>12</v>
      </c>
      <c r="E148" s="85"/>
      <c r="F148" s="131">
        <v>0.8</v>
      </c>
      <c r="G148" s="131">
        <v>8.36</v>
      </c>
      <c r="H148" s="85"/>
      <c r="I148" s="131">
        <v>24.8</v>
      </c>
      <c r="J148" s="205">
        <v>30.2</v>
      </c>
      <c r="K148" s="85"/>
      <c r="L148" s="85"/>
      <c r="M148" s="85"/>
      <c r="N148" s="137" t="s">
        <v>763</v>
      </c>
      <c r="O148" s="85"/>
      <c r="P148" s="85"/>
      <c r="Q148" s="85"/>
      <c r="R148" s="140"/>
      <c r="S148" s="137" t="s">
        <v>763</v>
      </c>
      <c r="T148" s="137" t="s">
        <v>763</v>
      </c>
      <c r="U148" s="137" t="s">
        <v>763</v>
      </c>
      <c r="V148" s="85"/>
      <c r="W148" s="85"/>
      <c r="X148" s="85"/>
      <c r="Y148" s="85">
        <f t="shared" si="49"/>
        <v>24.8</v>
      </c>
      <c r="Z148" s="82">
        <f t="shared" si="50"/>
        <v>297.95</v>
      </c>
      <c r="AA148" s="85">
        <f t="shared" si="51"/>
        <v>30.2</v>
      </c>
      <c r="AB148" s="85">
        <f t="shared" si="52"/>
        <v>8.36</v>
      </c>
      <c r="AC148" s="110">
        <f t="shared" si="53"/>
        <v>6.9587016508543282</v>
      </c>
      <c r="AD148" s="82">
        <f t="shared" si="54"/>
        <v>1.2013735348135859</v>
      </c>
      <c r="AE148" s="111">
        <f t="shared" si="55"/>
        <v>0.8</v>
      </c>
      <c r="AF148" s="82" t="str">
        <f t="shared" si="56"/>
        <v>NS</v>
      </c>
      <c r="AG148" s="111" t="str">
        <f t="shared" si="57"/>
        <v>NS</v>
      </c>
      <c r="AH148" s="111" t="str">
        <f t="shared" si="58"/>
        <v>NS</v>
      </c>
      <c r="AI148" s="102"/>
      <c r="AJ148" s="112" t="str">
        <f t="shared" si="60"/>
        <v>NS</v>
      </c>
      <c r="AK148" s="113"/>
      <c r="AL148" s="82"/>
      <c r="AM148" s="82">
        <f>AD154</f>
        <v>1.1947548896425269</v>
      </c>
      <c r="AN148" s="82">
        <f>AE154</f>
        <v>1.1249999999999998</v>
      </c>
      <c r="AO148" s="82">
        <f>AF154</f>
        <v>5.0444631965363307</v>
      </c>
      <c r="AP148" s="82">
        <f>AI154</f>
        <v>8.1719002604166668</v>
      </c>
      <c r="AQ148" s="113">
        <f>AK154</f>
        <v>54.57315562590712</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394</v>
      </c>
      <c r="B149" s="102">
        <v>2021</v>
      </c>
      <c r="C149" s="132">
        <v>8</v>
      </c>
      <c r="D149" s="82">
        <v>26</v>
      </c>
      <c r="E149" s="85"/>
      <c r="F149" s="131">
        <v>1.2</v>
      </c>
      <c r="G149" s="131">
        <v>8.44</v>
      </c>
      <c r="H149" s="85"/>
      <c r="I149" s="131">
        <v>23</v>
      </c>
      <c r="J149" s="226">
        <v>32.200000000000003</v>
      </c>
      <c r="K149" s="85"/>
      <c r="L149" s="85"/>
      <c r="M149" s="85"/>
      <c r="N149" s="137" t="s">
        <v>763</v>
      </c>
      <c r="O149" s="85"/>
      <c r="P149" s="85"/>
      <c r="Q149" s="85"/>
      <c r="R149" s="140"/>
      <c r="S149" s="137" t="s">
        <v>763</v>
      </c>
      <c r="T149" s="137" t="s">
        <v>763</v>
      </c>
      <c r="U149" s="137" t="s">
        <v>763</v>
      </c>
      <c r="V149" s="85"/>
      <c r="W149" s="85"/>
      <c r="X149" s="85"/>
      <c r="Y149" s="85">
        <f t="shared" si="49"/>
        <v>23</v>
      </c>
      <c r="Z149" s="82">
        <f t="shared" si="50"/>
        <v>296.14999999999998</v>
      </c>
      <c r="AA149" s="85">
        <f t="shared" si="51"/>
        <v>32.200000000000003</v>
      </c>
      <c r="AB149" s="85">
        <f t="shared" si="52"/>
        <v>8.44</v>
      </c>
      <c r="AC149" s="110">
        <f t="shared" si="53"/>
        <v>7.0997963087927864</v>
      </c>
      <c r="AD149" s="82">
        <f t="shared" si="54"/>
        <v>1.1887664987722859</v>
      </c>
      <c r="AE149" s="111">
        <f t="shared" si="55"/>
        <v>1.2</v>
      </c>
      <c r="AF149" s="82" t="str">
        <f t="shared" si="56"/>
        <v>NS</v>
      </c>
      <c r="AG149" s="111" t="str">
        <f t="shared" si="57"/>
        <v>NS</v>
      </c>
      <c r="AH149" s="111" t="str">
        <f t="shared" si="58"/>
        <v>NS</v>
      </c>
      <c r="AI149" s="82"/>
      <c r="AJ149" s="112" t="str">
        <f t="shared" si="60"/>
        <v>NS</v>
      </c>
      <c r="AK149" s="113"/>
      <c r="AL149" s="85"/>
      <c r="AM149" s="82"/>
      <c r="AN149" s="82"/>
      <c r="AO149" s="82"/>
      <c r="AP149" s="85"/>
      <c r="AQ149" s="82"/>
      <c r="AR149" s="82"/>
      <c r="AS149" s="115">
        <f>((LN(AM148)-LN(0.4))/(LN(0.9)-LN(0.4))*100)</f>
        <v>134.9353817464941</v>
      </c>
      <c r="AT149" s="120">
        <f>((LN(AN148)-LN(0.6))/(LN(3)-LN(0.6))*100)</f>
        <v>39.057652026580605</v>
      </c>
      <c r="AU149" s="115">
        <f>((LN(AO148)-LN(10))/(LN(1)-LN(10))*100)</f>
        <v>29.718504214975315</v>
      </c>
      <c r="AV149" s="115">
        <f>((LN(AP148)-LN(10))/(LN(3)-LN(10))*100)</f>
        <v>16.768121375112457</v>
      </c>
      <c r="AW149" s="115">
        <f>((LN(AQ148)-LN(43))/(LN(20)-LN(43))*100)</f>
        <v>-31.136773856611384</v>
      </c>
      <c r="AX149" s="82"/>
      <c r="AY149" s="82"/>
      <c r="AZ149" s="82"/>
      <c r="BA149" s="82"/>
      <c r="BB149" s="82"/>
    </row>
    <row r="150" spans="1:54" ht="16" x14ac:dyDescent="0.2">
      <c r="A150" s="101" t="s">
        <v>394</v>
      </c>
      <c r="B150" s="102">
        <v>2021</v>
      </c>
      <c r="C150" s="132">
        <v>8</v>
      </c>
      <c r="D150" s="82">
        <v>26</v>
      </c>
      <c r="E150" s="85"/>
      <c r="F150" s="131">
        <v>1.2</v>
      </c>
      <c r="G150" s="131">
        <v>8.44</v>
      </c>
      <c r="H150" s="85"/>
      <c r="I150" s="131">
        <v>23</v>
      </c>
      <c r="J150" s="205">
        <v>30.5</v>
      </c>
      <c r="K150" s="85"/>
      <c r="L150" s="85"/>
      <c r="M150" s="85"/>
      <c r="N150" s="137">
        <v>5.1695067107300412</v>
      </c>
      <c r="O150" s="85"/>
      <c r="P150" s="85"/>
      <c r="Q150" s="85"/>
      <c r="R150" s="140"/>
      <c r="S150" s="137">
        <v>47.865041122320775</v>
      </c>
      <c r="T150" s="137">
        <v>5.8713201884920645</v>
      </c>
      <c r="U150" s="137">
        <v>2.6309523809523814</v>
      </c>
      <c r="V150" s="85"/>
      <c r="W150" s="85"/>
      <c r="X150" s="85"/>
      <c r="Y150" s="85">
        <f t="shared" si="49"/>
        <v>23</v>
      </c>
      <c r="Z150" s="82">
        <f t="shared" si="50"/>
        <v>296.14999999999998</v>
      </c>
      <c r="AA150" s="85">
        <f t="shared" si="51"/>
        <v>30.5</v>
      </c>
      <c r="AB150" s="85">
        <f t="shared" si="52"/>
        <v>8.44</v>
      </c>
      <c r="AC150" s="110">
        <f t="shared" si="53"/>
        <v>7.1698758552083648</v>
      </c>
      <c r="AD150" s="82">
        <f t="shared" si="54"/>
        <v>1.1771472994011447</v>
      </c>
      <c r="AE150" s="111">
        <f t="shared" si="55"/>
        <v>1.2</v>
      </c>
      <c r="AF150" s="82">
        <f t="shared" si="56"/>
        <v>5.1695067107300412</v>
      </c>
      <c r="AG150" s="111">
        <f t="shared" si="57"/>
        <v>5.8713201884920645</v>
      </c>
      <c r="AH150" s="111">
        <f t="shared" si="58"/>
        <v>2.6309523809523814</v>
      </c>
      <c r="AI150" s="102">
        <f t="shared" ref="AI150" si="64">IF(Y150=" ", " ", IF(Y150&gt;0, SUM(AG150:AH150)))</f>
        <v>8.5022725694444468</v>
      </c>
      <c r="AJ150" s="112">
        <f t="shared" si="60"/>
        <v>47.865041122320775</v>
      </c>
      <c r="AK150" s="113">
        <f t="shared" si="61"/>
        <v>42.695534411590735</v>
      </c>
      <c r="AL150" s="82"/>
      <c r="AM150" s="85"/>
      <c r="AN150" s="85"/>
      <c r="AO150" s="85"/>
      <c r="AP150" s="128" t="s">
        <v>1237</v>
      </c>
      <c r="AQ150" s="85"/>
      <c r="AR150" s="82"/>
      <c r="AS150" s="82">
        <f>IF(AS149&gt;100, 100, IF(AS149&lt;0, 0, AS149))</f>
        <v>100</v>
      </c>
      <c r="AT150" s="82">
        <f t="shared" ref="AT150:AW150" si="65">IF(AT149&gt;100, 100, IF(AT149&lt;0, 0, AT149))</f>
        <v>39.057652026580605</v>
      </c>
      <c r="AU150" s="82">
        <f t="shared" si="65"/>
        <v>29.718504214975315</v>
      </c>
      <c r="AV150" s="82">
        <f t="shared" si="65"/>
        <v>16.768121375112457</v>
      </c>
      <c r="AW150" s="82">
        <f t="shared" si="65"/>
        <v>0</v>
      </c>
      <c r="AX150" s="129">
        <f>AVERAGE(AS150:AW150)</f>
        <v>37.108855523333673</v>
      </c>
      <c r="AY150" s="84"/>
      <c r="AZ150" s="84"/>
      <c r="BA150" s="84" t="str">
        <f>IF(AX150&gt;65, "Acceptable; Ongoing Protection is Required", "Unacceptable; Immediate Restoration is Required")</f>
        <v>Unacceptable; Immediate Restoration is Required</v>
      </c>
      <c r="BB150" s="82"/>
    </row>
    <row r="151" spans="1:54" ht="16" x14ac:dyDescent="0.2">
      <c r="A151" s="101" t="s">
        <v>394</v>
      </c>
      <c r="B151" s="102">
        <v>2021</v>
      </c>
      <c r="C151" s="132">
        <v>8</v>
      </c>
      <c r="D151" s="82">
        <v>26</v>
      </c>
      <c r="E151" s="85"/>
      <c r="F151" s="131">
        <v>1.2</v>
      </c>
      <c r="G151" s="131">
        <v>8.44</v>
      </c>
      <c r="H151" s="85"/>
      <c r="I151" s="131">
        <v>23</v>
      </c>
      <c r="J151" s="226">
        <v>31.5</v>
      </c>
      <c r="K151" s="85"/>
      <c r="L151" s="85"/>
      <c r="M151" s="85"/>
      <c r="N151" s="137" t="s">
        <v>763</v>
      </c>
      <c r="O151" s="85"/>
      <c r="P151" s="85"/>
      <c r="Q151" s="85"/>
      <c r="R151" s="140"/>
      <c r="S151" s="137" t="s">
        <v>763</v>
      </c>
      <c r="T151" s="137" t="s">
        <v>763</v>
      </c>
      <c r="U151" s="137" t="s">
        <v>763</v>
      </c>
      <c r="V151" s="85"/>
      <c r="W151" s="85"/>
      <c r="X151" s="85"/>
      <c r="Y151" s="85">
        <f t="shared" si="49"/>
        <v>23</v>
      </c>
      <c r="Z151" s="82">
        <f t="shared" si="50"/>
        <v>296.14999999999998</v>
      </c>
      <c r="AA151" s="85">
        <f t="shared" si="51"/>
        <v>31.5</v>
      </c>
      <c r="AB151" s="85">
        <f t="shared" si="52"/>
        <v>8.44</v>
      </c>
      <c r="AC151" s="110">
        <f t="shared" si="53"/>
        <v>7.1285692540627155</v>
      </c>
      <c r="AD151" s="82">
        <f t="shared" si="54"/>
        <v>1.1839682970309748</v>
      </c>
      <c r="AE151" s="111">
        <f t="shared" si="55"/>
        <v>1.2</v>
      </c>
      <c r="AF151" s="82" t="str">
        <f t="shared" si="56"/>
        <v>NS</v>
      </c>
      <c r="AG151" s="111" t="str">
        <f t="shared" si="57"/>
        <v>NS</v>
      </c>
      <c r="AH151" s="111" t="str">
        <f t="shared" si="58"/>
        <v>NS</v>
      </c>
      <c r="AI151" s="82"/>
      <c r="AJ151" s="112" t="str">
        <f t="shared" si="60"/>
        <v>NS</v>
      </c>
      <c r="AK151" s="113"/>
      <c r="AL151" s="85"/>
      <c r="AM151" s="85"/>
      <c r="AN151" s="85"/>
      <c r="AO151" s="85"/>
      <c r="AP151" s="85"/>
      <c r="AQ151" s="85"/>
      <c r="AR151" s="85"/>
      <c r="AS151" s="85"/>
      <c r="AT151" s="85"/>
      <c r="AU151" s="85"/>
      <c r="AV151" s="85"/>
      <c r="AW151" s="126" t="s">
        <v>1238</v>
      </c>
      <c r="AX151" s="126">
        <f>AVERAGE(AS150:AW150)</f>
        <v>37.108855523333673</v>
      </c>
      <c r="AY151" s="85"/>
      <c r="AZ151" s="85"/>
      <c r="BA151" s="82"/>
      <c r="BB151" s="82"/>
    </row>
    <row r="152" spans="1:54" ht="16" x14ac:dyDescent="0.2">
      <c r="A152" s="101"/>
      <c r="B152" s="102"/>
      <c r="C152" s="132"/>
      <c r="D152" s="82"/>
      <c r="E152" s="85"/>
      <c r="F152" s="144"/>
      <c r="G152" s="144"/>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37.108855523333673</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1.1947548896425269</v>
      </c>
      <c r="AE154" s="84">
        <f>_xlfn.AGGREGATE(1, 6,AE140:AE151)</f>
        <v>1.1249999999999998</v>
      </c>
      <c r="AF154" s="84">
        <f>_xlfn.AGGREGATE(1, 6,AF140:AF151)</f>
        <v>5.0444631965363307</v>
      </c>
      <c r="AG154" s="82"/>
      <c r="AH154" s="82"/>
      <c r="AI154" s="84">
        <f>_xlfn.AGGREGATE(1, 6,AI140:AI151)</f>
        <v>8.1719002604166668</v>
      </c>
      <c r="AJ154" s="82"/>
      <c r="AK154" s="84">
        <f>_xlfn.AGGREGATE(1, 6,AK140:AK151)</f>
        <v>54.57315562590712</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1.1947548896425269</v>
      </c>
      <c r="AE155" s="126">
        <f>AVERAGE(AE139:AE151)</f>
        <v>1.1249999999999998</v>
      </c>
      <c r="AF155" s="126">
        <f>AVERAGE(AF139:AF151)</f>
        <v>5.0444631965363307</v>
      </c>
      <c r="AG155" s="126"/>
      <c r="AH155" s="126"/>
      <c r="AI155" s="126">
        <f>AVERAGE(AI139:AI151)</f>
        <v>8.1719002604166668</v>
      </c>
      <c r="AJ155" s="126"/>
      <c r="AK155" s="127">
        <f>AVERAGE(AK139:AK151)</f>
        <v>54.57315562590712</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394</v>
      </c>
      <c r="C162" s="68" t="s">
        <v>757</v>
      </c>
      <c r="E162" s="69">
        <v>44757</v>
      </c>
      <c r="F162" s="68" t="s">
        <v>70</v>
      </c>
      <c r="G162" s="68" t="s">
        <v>1124</v>
      </c>
      <c r="H162" t="s">
        <v>1125</v>
      </c>
      <c r="I162" s="68">
        <v>0</v>
      </c>
      <c r="J162" s="68" t="s">
        <v>760</v>
      </c>
      <c r="K162" s="77">
        <v>0.35416666666666669</v>
      </c>
      <c r="L162" s="68">
        <v>3</v>
      </c>
      <c r="M162" s="68">
        <v>1</v>
      </c>
      <c r="N162" s="68" t="s">
        <v>757</v>
      </c>
      <c r="O162" s="68" t="s">
        <v>767</v>
      </c>
      <c r="P162" s="68">
        <v>1.76</v>
      </c>
      <c r="Q162" s="68">
        <v>1.6</v>
      </c>
      <c r="R162" s="68">
        <v>1.5</v>
      </c>
      <c r="S162" s="131">
        <v>1.55</v>
      </c>
      <c r="T162" s="76">
        <v>0.88068181818181823</v>
      </c>
      <c r="U162" s="131">
        <v>9.0299999999999994</v>
      </c>
      <c r="V162" s="131">
        <v>19.8</v>
      </c>
      <c r="W162" s="71">
        <v>0.24652777777777779</v>
      </c>
      <c r="X162" s="68">
        <v>0.15</v>
      </c>
      <c r="Y162" s="68">
        <v>25.8</v>
      </c>
      <c r="Z162" s="68">
        <v>6.3</v>
      </c>
      <c r="AA162" s="72">
        <v>5.3081032000357498</v>
      </c>
      <c r="AB162" s="73">
        <v>91.7</v>
      </c>
      <c r="AC162" s="134">
        <v>30.3</v>
      </c>
      <c r="AD162" s="74">
        <v>46.7</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394</v>
      </c>
      <c r="C163" s="68" t="s">
        <v>764</v>
      </c>
      <c r="E163" s="69">
        <v>44757</v>
      </c>
      <c r="F163" s="68" t="s">
        <v>70</v>
      </c>
      <c r="G163" s="68" t="s">
        <v>1124</v>
      </c>
      <c r="H163" t="s">
        <v>1125</v>
      </c>
      <c r="I163" s="68">
        <v>0</v>
      </c>
      <c r="J163" s="68" t="s">
        <v>760</v>
      </c>
      <c r="K163" s="77">
        <v>0.35416666666666669</v>
      </c>
      <c r="L163" s="68">
        <v>3</v>
      </c>
      <c r="M163" s="68">
        <v>1</v>
      </c>
      <c r="N163" s="68" t="s">
        <v>757</v>
      </c>
      <c r="O163" s="68" t="s">
        <v>767</v>
      </c>
      <c r="P163" s="68">
        <v>1.76</v>
      </c>
      <c r="Q163" s="68">
        <v>1.6</v>
      </c>
      <c r="R163" s="68">
        <v>1.5</v>
      </c>
      <c r="S163" s="131">
        <v>1.55</v>
      </c>
      <c r="T163" s="76">
        <v>0.88068181818181823</v>
      </c>
      <c r="U163" s="131">
        <v>9.0299999999999994</v>
      </c>
      <c r="V163" s="131">
        <v>19.8</v>
      </c>
      <c r="W163" s="71">
        <v>0.24791666666666667</v>
      </c>
      <c r="X163" s="68">
        <v>0.86</v>
      </c>
      <c r="Y163" s="68">
        <v>26.8</v>
      </c>
      <c r="Z163" s="68">
        <v>6.06</v>
      </c>
      <c r="AA163" s="72">
        <v>5.1148768667285172</v>
      </c>
      <c r="AB163" s="73">
        <v>90</v>
      </c>
      <c r="AC163" s="134">
        <v>30.2</v>
      </c>
      <c r="AD163" s="74">
        <v>46.8</v>
      </c>
      <c r="AE163" s="72">
        <v>0.16494845360824742</v>
      </c>
      <c r="AF163" s="72">
        <v>1.0662287169861906</v>
      </c>
      <c r="AG163" s="72">
        <v>0.5325793888556023</v>
      </c>
      <c r="AH163" s="137">
        <v>1.5988081058417929</v>
      </c>
      <c r="AI163" s="72">
        <v>20.080322787895014</v>
      </c>
      <c r="AJ163" s="75">
        <v>21.679130893736808</v>
      </c>
      <c r="AK163" s="72">
        <v>129.55114731536085</v>
      </c>
      <c r="AL163" s="72">
        <v>14.536980508719356</v>
      </c>
      <c r="AM163" s="72">
        <v>8.9118333231344291</v>
      </c>
      <c r="AN163" s="72">
        <v>34.617303296614367</v>
      </c>
      <c r="AO163" s="137">
        <v>36.216111402456164</v>
      </c>
      <c r="AP163" s="137">
        <v>2.3047784717299584</v>
      </c>
      <c r="AQ163" s="137">
        <v>0.03</v>
      </c>
      <c r="AR163" s="80">
        <v>1</v>
      </c>
      <c r="AS163" s="72">
        <v>2.3347784717299582</v>
      </c>
      <c r="AT163" s="40"/>
      <c r="AU163" s="40"/>
      <c r="AV163" s="40"/>
    </row>
    <row r="164" spans="1:54" x14ac:dyDescent="0.2">
      <c r="A164" t="s">
        <v>756</v>
      </c>
      <c r="B164" s="68" t="s">
        <v>394</v>
      </c>
      <c r="C164" s="68" t="s">
        <v>765</v>
      </c>
      <c r="E164" s="69">
        <v>44757</v>
      </c>
      <c r="F164" s="68" t="s">
        <v>70</v>
      </c>
      <c r="G164" s="68" t="s">
        <v>1124</v>
      </c>
      <c r="H164" t="s">
        <v>1125</v>
      </c>
      <c r="I164" s="68">
        <v>0</v>
      </c>
      <c r="J164" s="68" t="s">
        <v>760</v>
      </c>
      <c r="K164" s="77">
        <v>0.35416666666666669</v>
      </c>
      <c r="L164" s="68">
        <v>3</v>
      </c>
      <c r="M164" s="68">
        <v>1</v>
      </c>
      <c r="N164" s="68" t="s">
        <v>757</v>
      </c>
      <c r="O164" s="68" t="s">
        <v>767</v>
      </c>
      <c r="P164" s="68">
        <v>1.76</v>
      </c>
      <c r="Q164" s="68">
        <v>1.6</v>
      </c>
      <c r="R164" s="68">
        <v>1.5</v>
      </c>
      <c r="S164" s="131">
        <v>1.55</v>
      </c>
      <c r="T164" s="76">
        <v>0.88068181818181823</v>
      </c>
      <c r="U164" s="131">
        <v>9.0299999999999994</v>
      </c>
      <c r="V164" s="131">
        <v>19.8</v>
      </c>
      <c r="W164" s="71">
        <v>0.24930555555555556</v>
      </c>
      <c r="X164" s="68">
        <v>1.49</v>
      </c>
      <c r="Y164" s="68">
        <v>27.2</v>
      </c>
      <c r="Z164" s="68">
        <v>5.08</v>
      </c>
      <c r="AA164" s="72">
        <v>4.2849359126293587</v>
      </c>
      <c r="AB164" s="73">
        <v>68.7</v>
      </c>
      <c r="AC164" s="134">
        <v>30.4</v>
      </c>
      <c r="AD164" s="74">
        <v>46.9</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394</v>
      </c>
      <c r="C165" s="68" t="s">
        <v>757</v>
      </c>
      <c r="E165" s="69">
        <v>44771</v>
      </c>
      <c r="F165" s="68" t="s">
        <v>70</v>
      </c>
      <c r="G165" s="68" t="s">
        <v>1124</v>
      </c>
      <c r="H165" t="s">
        <v>1160</v>
      </c>
      <c r="I165" s="68">
        <v>0</v>
      </c>
      <c r="J165" s="68" t="s">
        <v>760</v>
      </c>
      <c r="K165" s="77">
        <v>0.35347222222222219</v>
      </c>
      <c r="L165" s="68">
        <v>3</v>
      </c>
      <c r="M165" s="68">
        <v>1</v>
      </c>
      <c r="N165" s="68" t="s">
        <v>519</v>
      </c>
      <c r="O165" s="68" t="s">
        <v>761</v>
      </c>
      <c r="P165" s="68">
        <v>1.55</v>
      </c>
      <c r="Q165" s="68">
        <v>1.27</v>
      </c>
      <c r="R165" s="68">
        <v>1.3</v>
      </c>
      <c r="S165" s="131">
        <v>1.28</v>
      </c>
      <c r="T165" s="76">
        <v>0.82580645161290323</v>
      </c>
      <c r="U165" s="131">
        <v>8.48</v>
      </c>
      <c r="V165" s="131">
        <v>24.3</v>
      </c>
      <c r="W165" s="71">
        <v>0.24861111111111112</v>
      </c>
      <c r="X165" s="68">
        <v>0.15</v>
      </c>
      <c r="Y165" s="68">
        <v>27.6</v>
      </c>
      <c r="Z165" s="68">
        <v>4.79</v>
      </c>
      <c r="AA165" s="72">
        <v>4.0287033733274065</v>
      </c>
      <c r="AB165" s="73">
        <v>72.400000000000006</v>
      </c>
      <c r="AC165" s="134">
        <v>31</v>
      </c>
      <c r="AD165" s="74">
        <v>47.9</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394</v>
      </c>
      <c r="C166" s="68" t="s">
        <v>764</v>
      </c>
      <c r="E166" s="69">
        <v>44771</v>
      </c>
      <c r="F166" s="68" t="s">
        <v>70</v>
      </c>
      <c r="G166" s="68" t="s">
        <v>1124</v>
      </c>
      <c r="H166" t="s">
        <v>1160</v>
      </c>
      <c r="I166" s="68">
        <v>0</v>
      </c>
      <c r="J166" s="68" t="s">
        <v>760</v>
      </c>
      <c r="K166" s="77">
        <v>0.35347222222222219</v>
      </c>
      <c r="L166" s="68">
        <v>3</v>
      </c>
      <c r="M166" s="68">
        <v>1</v>
      </c>
      <c r="N166" s="68" t="s">
        <v>519</v>
      </c>
      <c r="O166" s="68" t="s">
        <v>761</v>
      </c>
      <c r="P166" s="68">
        <v>1.55</v>
      </c>
      <c r="Q166" s="68">
        <v>1.27</v>
      </c>
      <c r="R166" s="68">
        <v>1.3</v>
      </c>
      <c r="S166" s="131">
        <v>1.28</v>
      </c>
      <c r="T166" s="76">
        <v>0.82580645161290323</v>
      </c>
      <c r="U166" s="131">
        <v>8.48</v>
      </c>
      <c r="V166" s="131">
        <v>24.3</v>
      </c>
      <c r="W166" s="71">
        <v>0.25</v>
      </c>
      <c r="X166" s="68">
        <v>0.75</v>
      </c>
      <c r="Y166" s="68">
        <v>27.6</v>
      </c>
      <c r="Z166" s="68">
        <v>4.75</v>
      </c>
      <c r="AA166" s="72">
        <v>3.9950607564311444</v>
      </c>
      <c r="AB166" s="73">
        <v>71.8</v>
      </c>
      <c r="AC166" s="134">
        <v>31</v>
      </c>
      <c r="AD166" s="74">
        <v>47.8</v>
      </c>
      <c r="AE166" s="72">
        <v>0.55310685391394299</v>
      </c>
      <c r="AF166" s="72">
        <v>3.0004177206377198</v>
      </c>
      <c r="AG166" s="72">
        <v>0.16649191132414623</v>
      </c>
      <c r="AH166" s="137">
        <v>3.1669096319618659</v>
      </c>
      <c r="AI166" s="72">
        <v>31.5461762230698</v>
      </c>
      <c r="AJ166" s="75">
        <v>34.713085855031665</v>
      </c>
      <c r="AK166" s="72">
        <v>132.33071617811382</v>
      </c>
      <c r="AL166" s="72">
        <v>18.221438739300133</v>
      </c>
      <c r="AM166" s="72">
        <v>7.2623637502730212</v>
      </c>
      <c r="AN166" s="72">
        <v>49.767614962369933</v>
      </c>
      <c r="AO166" s="137">
        <v>52.934524594331798</v>
      </c>
      <c r="AP166" s="137">
        <v>6.6165973214285705</v>
      </c>
      <c r="AQ166" s="137">
        <v>0.03</v>
      </c>
      <c r="AR166" s="70">
        <v>1</v>
      </c>
      <c r="AS166" s="72">
        <v>6.6465973214285707</v>
      </c>
    </row>
    <row r="167" spans="1:54" x14ac:dyDescent="0.2">
      <c r="A167" t="s">
        <v>756</v>
      </c>
      <c r="B167" s="68" t="s">
        <v>394</v>
      </c>
      <c r="C167" s="68" t="s">
        <v>765</v>
      </c>
      <c r="E167" s="69">
        <v>44771</v>
      </c>
      <c r="F167" s="68" t="s">
        <v>70</v>
      </c>
      <c r="G167" s="68" t="s">
        <v>1124</v>
      </c>
      <c r="H167" t="s">
        <v>1160</v>
      </c>
      <c r="I167" s="68">
        <v>0</v>
      </c>
      <c r="J167" s="68" t="s">
        <v>760</v>
      </c>
      <c r="K167" s="77">
        <v>0.35347222222222219</v>
      </c>
      <c r="L167" s="68">
        <v>3</v>
      </c>
      <c r="M167" s="68">
        <v>1</v>
      </c>
      <c r="N167" s="68" t="s">
        <v>519</v>
      </c>
      <c r="O167" s="68" t="s">
        <v>761</v>
      </c>
      <c r="P167" s="68">
        <v>1.55</v>
      </c>
      <c r="Q167" s="68">
        <v>1.27</v>
      </c>
      <c r="R167" s="68">
        <v>1.3</v>
      </c>
      <c r="S167" s="131">
        <v>1.28</v>
      </c>
      <c r="T167" s="76">
        <v>0.82580645161290323</v>
      </c>
      <c r="U167" s="131">
        <v>8.48</v>
      </c>
      <c r="V167" s="131">
        <v>24.3</v>
      </c>
      <c r="W167" s="71">
        <v>0.25347222222222221</v>
      </c>
      <c r="X167" s="68">
        <v>1.2</v>
      </c>
      <c r="Y167" s="68">
        <v>27.6</v>
      </c>
      <c r="Z167" s="68">
        <v>4.67</v>
      </c>
      <c r="AA167" s="72">
        <v>3.9277755226386195</v>
      </c>
      <c r="AB167" s="73">
        <v>70.7</v>
      </c>
      <c r="AC167" s="134">
        <v>31</v>
      </c>
      <c r="AD167" s="74">
        <v>48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s="68" t="s">
        <v>756</v>
      </c>
      <c r="B168" s="68" t="s">
        <v>394</v>
      </c>
      <c r="C168" s="68" t="s">
        <v>757</v>
      </c>
      <c r="D168" s="68"/>
      <c r="E168" s="147">
        <v>44788</v>
      </c>
      <c r="F168" s="68" t="s">
        <v>70</v>
      </c>
      <c r="G168" s="68" t="s">
        <v>1124</v>
      </c>
      <c r="H168" s="68" t="s">
        <v>1173</v>
      </c>
      <c r="I168" s="68">
        <v>0</v>
      </c>
      <c r="J168" s="68" t="s">
        <v>760</v>
      </c>
      <c r="K168" s="77">
        <v>0.42569444444444443</v>
      </c>
      <c r="L168" s="68">
        <v>2</v>
      </c>
      <c r="M168" s="68">
        <v>1</v>
      </c>
      <c r="N168" s="68" t="s">
        <v>519</v>
      </c>
      <c r="O168" s="68" t="s">
        <v>808</v>
      </c>
      <c r="P168" s="78" t="s">
        <v>761</v>
      </c>
      <c r="Q168" s="78">
        <v>1.1000000000000001</v>
      </c>
      <c r="R168" s="78">
        <v>1.2</v>
      </c>
      <c r="S168" s="227">
        <v>1.1499999999999999</v>
      </c>
      <c r="T168" s="68" t="s">
        <v>761</v>
      </c>
      <c r="U168" s="131">
        <v>7.96</v>
      </c>
      <c r="V168" s="131">
        <v>26.2</v>
      </c>
      <c r="W168" s="71">
        <v>0.30208333333333331</v>
      </c>
      <c r="X168" s="68">
        <v>0.15</v>
      </c>
      <c r="Y168" s="68">
        <v>25.2</v>
      </c>
      <c r="Z168" s="68">
        <v>8.11</v>
      </c>
      <c r="AA168" s="72">
        <v>6.7894829797247551</v>
      </c>
      <c r="AB168" s="73">
        <v>114.7</v>
      </c>
      <c r="AC168" s="134">
        <v>31.3</v>
      </c>
      <c r="AD168" s="74">
        <v>48.3</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c r="AT168" s="68"/>
      <c r="AU168" s="68"/>
      <c r="AV168" s="68"/>
      <c r="AW168" s="68"/>
      <c r="AX168" s="68"/>
    </row>
    <row r="169" spans="1:54" x14ac:dyDescent="0.2">
      <c r="A169" s="68" t="s">
        <v>756</v>
      </c>
      <c r="B169" s="68" t="s">
        <v>394</v>
      </c>
      <c r="C169" s="68" t="s">
        <v>764</v>
      </c>
      <c r="D169" s="68"/>
      <c r="E169" s="147">
        <v>44788</v>
      </c>
      <c r="F169" s="68" t="s">
        <v>70</v>
      </c>
      <c r="G169" s="68" t="s">
        <v>1124</v>
      </c>
      <c r="H169" s="68" t="s">
        <v>1173</v>
      </c>
      <c r="I169" s="68">
        <v>0</v>
      </c>
      <c r="J169" s="68" t="s">
        <v>760</v>
      </c>
      <c r="K169" s="77">
        <v>0.42569444444444443</v>
      </c>
      <c r="L169" s="68">
        <v>2</v>
      </c>
      <c r="M169" s="68">
        <v>1</v>
      </c>
      <c r="N169" s="68" t="s">
        <v>519</v>
      </c>
      <c r="O169" s="68" t="s">
        <v>808</v>
      </c>
      <c r="P169" s="78" t="s">
        <v>761</v>
      </c>
      <c r="Q169" s="78">
        <v>1.1000000000000001</v>
      </c>
      <c r="R169" s="78">
        <v>1.2</v>
      </c>
      <c r="S169" s="227">
        <v>1.1499999999999999</v>
      </c>
      <c r="T169" s="68" t="s">
        <v>761</v>
      </c>
      <c r="U169" s="131">
        <v>7.96</v>
      </c>
      <c r="V169" s="131">
        <v>26.2</v>
      </c>
      <c r="W169" s="71">
        <v>0.30208333333333331</v>
      </c>
      <c r="X169" s="68">
        <v>0.6</v>
      </c>
      <c r="Y169" s="68">
        <v>24.6</v>
      </c>
      <c r="Z169" s="68">
        <v>7.23</v>
      </c>
      <c r="AA169" s="72">
        <v>6.0481520982109807</v>
      </c>
      <c r="AB169" s="73">
        <v>121.2</v>
      </c>
      <c r="AC169" s="134">
        <v>31.3</v>
      </c>
      <c r="AD169" s="74">
        <v>48.3</v>
      </c>
      <c r="AE169" s="72">
        <v>0.46883561643835603</v>
      </c>
      <c r="AF169" s="72">
        <v>3.6797527564316734</v>
      </c>
      <c r="AG169" s="72">
        <v>0.52284301977231884</v>
      </c>
      <c r="AH169" s="137">
        <v>4.2025957762039923</v>
      </c>
      <c r="AI169" s="72">
        <v>34.284240958489889</v>
      </c>
      <c r="AJ169" s="75">
        <v>38.486836734693881</v>
      </c>
      <c r="AK169" s="72">
        <v>187.67108948472904</v>
      </c>
      <c r="AL169" s="72">
        <v>24.023931394008706</v>
      </c>
      <c r="AM169" s="72">
        <v>7.8118392201008389</v>
      </c>
      <c r="AN169" s="72">
        <v>58.308172352498595</v>
      </c>
      <c r="AO169" s="137">
        <v>62.510768128702587</v>
      </c>
      <c r="AP169" s="137">
        <v>3.5678648809523805</v>
      </c>
      <c r="AQ169" s="137">
        <v>0.03</v>
      </c>
      <c r="AR169" s="70">
        <v>1</v>
      </c>
      <c r="AS169" s="72">
        <v>3.5978648809523803</v>
      </c>
      <c r="AT169" s="68"/>
      <c r="AU169" s="68"/>
      <c r="AV169" s="68"/>
      <c r="AW169" s="68"/>
      <c r="AX169" s="68"/>
    </row>
    <row r="170" spans="1:54" x14ac:dyDescent="0.2">
      <c r="A170" s="68" t="s">
        <v>756</v>
      </c>
      <c r="B170" s="68" t="s">
        <v>394</v>
      </c>
      <c r="C170" s="68" t="s">
        <v>765</v>
      </c>
      <c r="D170" s="68"/>
      <c r="E170" s="147">
        <v>44788</v>
      </c>
      <c r="F170" s="68" t="s">
        <v>70</v>
      </c>
      <c r="G170" s="68" t="s">
        <v>1124</v>
      </c>
      <c r="H170" s="68" t="s">
        <v>1173</v>
      </c>
      <c r="I170" s="68">
        <v>0</v>
      </c>
      <c r="J170" s="68" t="s">
        <v>760</v>
      </c>
      <c r="K170" s="77">
        <v>0.42569444444444443</v>
      </c>
      <c r="L170" s="68">
        <v>2</v>
      </c>
      <c r="M170" s="68">
        <v>1</v>
      </c>
      <c r="N170" s="68" t="s">
        <v>519</v>
      </c>
      <c r="O170" s="68" t="s">
        <v>808</v>
      </c>
      <c r="P170" s="78" t="s">
        <v>761</v>
      </c>
      <c r="Q170" s="78">
        <v>1.1000000000000001</v>
      </c>
      <c r="R170" s="78">
        <v>1.2</v>
      </c>
      <c r="S170" s="227">
        <v>1.1499999999999999</v>
      </c>
      <c r="T170" s="68" t="s">
        <v>761</v>
      </c>
      <c r="U170" s="131">
        <v>7.96</v>
      </c>
      <c r="V170" s="131">
        <v>26.2</v>
      </c>
      <c r="W170" s="71">
        <v>0.30208333333333331</v>
      </c>
      <c r="X170" s="68">
        <v>0.9</v>
      </c>
      <c r="Y170" s="68" t="s">
        <v>761</v>
      </c>
      <c r="Z170" s="68">
        <v>6.12</v>
      </c>
      <c r="AA170" s="72">
        <v>5.1166790411141303</v>
      </c>
      <c r="AB170" s="73">
        <v>113.3</v>
      </c>
      <c r="AC170" s="134">
        <v>31.4</v>
      </c>
      <c r="AD170" s="74">
        <v>48.7</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c r="AT170" s="68"/>
      <c r="AU170" s="68"/>
      <c r="AV170" s="68"/>
      <c r="AW170" s="68"/>
      <c r="AX170" s="68"/>
    </row>
    <row r="171" spans="1:54" x14ac:dyDescent="0.2">
      <c r="A171" t="s">
        <v>756</v>
      </c>
      <c r="B171" s="68" t="s">
        <v>394</v>
      </c>
      <c r="C171" s="68" t="s">
        <v>757</v>
      </c>
      <c r="E171" s="69">
        <v>44803</v>
      </c>
      <c r="F171" s="68" t="s">
        <v>70</v>
      </c>
      <c r="G171" s="68" t="s">
        <v>1124</v>
      </c>
      <c r="H171" t="s">
        <v>1102</v>
      </c>
      <c r="I171" s="68">
        <v>2</v>
      </c>
      <c r="J171" s="68" t="s">
        <v>760</v>
      </c>
      <c r="K171" s="77">
        <v>0.40833333333333338</v>
      </c>
      <c r="L171" s="68">
        <v>2</v>
      </c>
      <c r="M171" s="68">
        <v>1</v>
      </c>
      <c r="N171" s="68" t="s">
        <v>757</v>
      </c>
      <c r="O171" s="68" t="s">
        <v>761</v>
      </c>
      <c r="P171" s="68">
        <v>1.2</v>
      </c>
      <c r="Q171" s="68">
        <v>0.45</v>
      </c>
      <c r="R171" s="68">
        <v>0.6</v>
      </c>
      <c r="S171" s="131">
        <v>0.55000000000000004</v>
      </c>
      <c r="T171" s="80">
        <v>0.45833333333333337</v>
      </c>
      <c r="U171" s="131">
        <v>8.3800000000000008</v>
      </c>
      <c r="V171" s="131">
        <v>22.4</v>
      </c>
      <c r="W171" s="71">
        <v>0.27916666666666667</v>
      </c>
      <c r="X171" s="68">
        <v>0.15</v>
      </c>
      <c r="Y171" s="68">
        <v>25.8</v>
      </c>
      <c r="Z171" s="68">
        <v>5.14</v>
      </c>
      <c r="AA171" s="72">
        <v>4.3258437676220964</v>
      </c>
      <c r="AB171" s="73">
        <v>76</v>
      </c>
      <c r="AC171" s="134">
        <v>30.5</v>
      </c>
      <c r="AD171" s="74">
        <v>47.2</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394</v>
      </c>
      <c r="C172" s="68" t="s">
        <v>764</v>
      </c>
      <c r="E172" s="69">
        <v>44803</v>
      </c>
      <c r="F172" s="68" t="s">
        <v>70</v>
      </c>
      <c r="G172" s="68" t="s">
        <v>1124</v>
      </c>
      <c r="H172" t="s">
        <v>1102</v>
      </c>
      <c r="I172" s="68">
        <v>2</v>
      </c>
      <c r="J172" s="68" t="s">
        <v>760</v>
      </c>
      <c r="K172" s="77">
        <v>0.40833333333333338</v>
      </c>
      <c r="L172" s="68">
        <v>2</v>
      </c>
      <c r="M172" s="68">
        <v>1</v>
      </c>
      <c r="N172" s="68" t="s">
        <v>757</v>
      </c>
      <c r="O172" s="68" t="s">
        <v>761</v>
      </c>
      <c r="P172" s="68">
        <v>1.2</v>
      </c>
      <c r="Q172" s="68">
        <v>0.45</v>
      </c>
      <c r="R172" s="68">
        <v>0.6</v>
      </c>
      <c r="S172" s="131">
        <v>0.55000000000000004</v>
      </c>
      <c r="T172" s="80">
        <v>0.45833333333333337</v>
      </c>
      <c r="U172" s="131">
        <v>8.3800000000000008</v>
      </c>
      <c r="V172" s="131">
        <v>22.4</v>
      </c>
      <c r="W172" s="71">
        <v>0.28055555555555556</v>
      </c>
      <c r="X172" s="68">
        <v>0.6</v>
      </c>
      <c r="Y172" s="68">
        <v>26</v>
      </c>
      <c r="Z172" s="68">
        <v>5.07</v>
      </c>
      <c r="AA172" s="72">
        <v>4.2752035147281013</v>
      </c>
      <c r="AB172" s="73">
        <v>73.599999999999994</v>
      </c>
      <c r="AC172" s="134">
        <v>30.2</v>
      </c>
      <c r="AD172" s="74">
        <v>46.8</v>
      </c>
      <c r="AE172" s="72">
        <v>0.43114558472553693</v>
      </c>
      <c r="AF172" s="72">
        <v>0.42716276881456938</v>
      </c>
      <c r="AG172" s="72">
        <v>9.570850808867587E-2</v>
      </c>
      <c r="AH172" s="137">
        <v>0.52287127690324531</v>
      </c>
      <c r="AI172" s="72">
        <v>58.86473956053517</v>
      </c>
      <c r="AJ172" s="75">
        <v>59.387610837438416</v>
      </c>
      <c r="AK172" s="72">
        <v>208.61531423995712</v>
      </c>
      <c r="AL172" s="72">
        <v>28.829792208487248</v>
      </c>
      <c r="AM172" s="72">
        <v>7.2361019022031838</v>
      </c>
      <c r="AN172" s="72">
        <v>87.694531769022419</v>
      </c>
      <c r="AO172" s="137">
        <v>88.217403045925664</v>
      </c>
      <c r="AP172" s="137">
        <v>5.4330077380952373</v>
      </c>
      <c r="AQ172" s="137">
        <v>0.03</v>
      </c>
      <c r="AR172" s="70">
        <v>1</v>
      </c>
      <c r="AS172" s="72">
        <v>5.4630077380952375</v>
      </c>
    </row>
    <row r="173" spans="1:54" x14ac:dyDescent="0.2">
      <c r="A173" t="s">
        <v>756</v>
      </c>
      <c r="B173" s="68" t="s">
        <v>394</v>
      </c>
      <c r="C173" s="68" t="s">
        <v>765</v>
      </c>
      <c r="E173" s="69">
        <v>44803</v>
      </c>
      <c r="F173" s="68" t="s">
        <v>70</v>
      </c>
      <c r="G173" s="68" t="s">
        <v>1124</v>
      </c>
      <c r="H173" t="s">
        <v>1102</v>
      </c>
      <c r="I173" s="68">
        <v>2</v>
      </c>
      <c r="J173" s="68" t="s">
        <v>760</v>
      </c>
      <c r="K173" s="77">
        <v>0.40833333333333338</v>
      </c>
      <c r="L173" s="68">
        <v>2</v>
      </c>
      <c r="M173" s="68">
        <v>1</v>
      </c>
      <c r="N173" s="68" t="s">
        <v>757</v>
      </c>
      <c r="O173" s="68" t="s">
        <v>761</v>
      </c>
      <c r="P173" s="68">
        <v>1.2</v>
      </c>
      <c r="Q173" s="68">
        <v>0.45</v>
      </c>
      <c r="R173" s="68">
        <v>0.6</v>
      </c>
      <c r="S173" s="131">
        <v>0.55000000000000004</v>
      </c>
      <c r="T173" s="80">
        <v>0.45833333333333337</v>
      </c>
      <c r="U173" s="131">
        <v>8.3800000000000008</v>
      </c>
      <c r="V173" s="131">
        <v>22.4</v>
      </c>
      <c r="W173" s="71">
        <v>0.28263888888888888</v>
      </c>
      <c r="X173" s="68">
        <v>1.1000000000000001</v>
      </c>
      <c r="Y173" s="68">
        <v>26.1</v>
      </c>
      <c r="Z173" s="68">
        <v>5.07</v>
      </c>
      <c r="AA173" s="72">
        <v>4.2684852436584375</v>
      </c>
      <c r="AB173" s="73">
        <v>70.900000000000006</v>
      </c>
      <c r="AC173" s="134">
        <v>30.5</v>
      </c>
      <c r="AD173" s="74">
        <v>47.3</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394</v>
      </c>
      <c r="B180" s="102">
        <v>2022</v>
      </c>
      <c r="C180" s="103">
        <v>7</v>
      </c>
      <c r="D180" s="102">
        <v>15</v>
      </c>
      <c r="E180" s="82"/>
      <c r="F180" s="131">
        <v>1.55</v>
      </c>
      <c r="G180" s="131">
        <v>9.0299999999999994</v>
      </c>
      <c r="H180" s="82"/>
      <c r="I180" s="131">
        <v>19.8</v>
      </c>
      <c r="J180" s="134">
        <v>30.3</v>
      </c>
      <c r="K180" s="82"/>
      <c r="L180" s="82"/>
      <c r="M180" s="108"/>
      <c r="N180" s="137" t="s">
        <v>763</v>
      </c>
      <c r="O180" s="82"/>
      <c r="P180" s="82"/>
      <c r="Q180" s="82"/>
      <c r="R180" s="140"/>
      <c r="S180" s="137" t="s">
        <v>763</v>
      </c>
      <c r="T180" s="137" t="s">
        <v>763</v>
      </c>
      <c r="U180" s="137" t="s">
        <v>763</v>
      </c>
      <c r="V180" s="85"/>
      <c r="W180" s="85"/>
      <c r="X180" s="85"/>
      <c r="Y180" s="102">
        <f>IF(C180&lt;6," ",IF(C180&lt;=9,I180, IF(C180&gt;=10," ")))</f>
        <v>19.8</v>
      </c>
      <c r="Z180" s="102">
        <f>IF(Y180=" ", " ", IF(Y180&gt;0, Y180+273.15))</f>
        <v>292.95</v>
      </c>
      <c r="AA180" s="102">
        <f>IF(C180&lt;6," ",IF(C180&lt;=9,J180, IF(C180&gt;=10," ")))</f>
        <v>30.3</v>
      </c>
      <c r="AB180" s="102">
        <f>IF(C180&lt;6," ",IF(C180&lt;=9,G180, IF(C180&gt;=10," ")))</f>
        <v>9.0299999999999994</v>
      </c>
      <c r="AC180" s="104">
        <f>IF(Y180=" "," ",IF(Y180&gt;0,EXP(-173.4292+249.6339*100/Z180+143.3483*LN(+Z180/100)-21.8492*Z180/100+AA180*(-0.033096+0.014259*Z180/100-0.0017*(Z180/100)^2))*1.4276))</f>
        <v>7.6103672485983722</v>
      </c>
      <c r="AD180" s="102">
        <f>IF(Y180=" "," ",IF(Y180&gt;0,AB180/AC180))</f>
        <v>1.1865393226145671</v>
      </c>
      <c r="AE180" s="105">
        <f>IF(C180&lt;6," ",IF(C180&lt;=9,F180, IF(C180&gt;=10," ")))</f>
        <v>1.55</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394</v>
      </c>
      <c r="B181" s="102">
        <v>2022</v>
      </c>
      <c r="C181" s="103">
        <v>7</v>
      </c>
      <c r="D181" s="102">
        <v>15</v>
      </c>
      <c r="E181" s="82"/>
      <c r="F181" s="131">
        <v>1.55</v>
      </c>
      <c r="G181" s="131">
        <v>9.0299999999999994</v>
      </c>
      <c r="H181" s="82"/>
      <c r="I181" s="131">
        <v>19.8</v>
      </c>
      <c r="J181" s="134">
        <v>30.2</v>
      </c>
      <c r="K181" s="82"/>
      <c r="L181" s="82"/>
      <c r="M181" s="108"/>
      <c r="N181" s="137">
        <v>1.5988081058417929</v>
      </c>
      <c r="O181" s="82"/>
      <c r="P181" s="82"/>
      <c r="Q181" s="82"/>
      <c r="R181" s="140"/>
      <c r="S181" s="137">
        <v>36.216111402456164</v>
      </c>
      <c r="T181" s="137">
        <v>2.3047784717299584</v>
      </c>
      <c r="U181" s="137">
        <v>0.03</v>
      </c>
      <c r="V181" s="85"/>
      <c r="W181" s="85"/>
      <c r="X181" s="85"/>
      <c r="Y181" s="102">
        <f t="shared" ref="Y181:Y191" si="66">IF(C181&lt;6," ",IF(C181&lt;=9,I181, IF(C181&gt;=10," ")))</f>
        <v>19.8</v>
      </c>
      <c r="Z181" s="102">
        <f t="shared" ref="Z181:Z191" si="67">IF(Y181=" ", " ", IF(Y181&gt;0, Y181+273.15))</f>
        <v>292.95</v>
      </c>
      <c r="AA181" s="102">
        <f t="shared" ref="AA181:AA191" si="68">IF(C181&lt;6," ",IF(C181&lt;=9,J181, IF(C181&gt;=10," ")))</f>
        <v>30.2</v>
      </c>
      <c r="AB181" s="102">
        <f t="shared" ref="AB181:AB191" si="69">IF(C181&lt;6," ",IF(C181&lt;=9,G181, IF(C181&gt;=10," ")))</f>
        <v>9.0299999999999994</v>
      </c>
      <c r="AC181" s="104">
        <f t="shared" ref="AC181:AC191" si="70">IF(Y181=" "," ",IF(Y181&gt;0,EXP(-173.4292+249.6339*100/Z181+143.3483*LN(+Z181/100)-21.8492*Z181/100+AA181*(-0.033096+0.014259*Z181/100-0.0017*(Z181/100)^2))*1.4276))</f>
        <v>7.6148690531311356</v>
      </c>
      <c r="AD181" s="102">
        <f t="shared" ref="AD181:AD191" si="71">IF(Y181=" "," ",IF(Y181&gt;0,AB181/AC181))</f>
        <v>1.1858378570918406</v>
      </c>
      <c r="AE181" s="105">
        <f t="shared" ref="AE181:AE191" si="72">IF(C181&lt;6," ",IF(C181&lt;=9,F181, IF(C181&gt;=10," ")))</f>
        <v>1.55</v>
      </c>
      <c r="AF181" s="102">
        <f t="shared" ref="AF181:AF191" si="73">IF(Y181=" "," ",N181)</f>
        <v>1.5988081058417929</v>
      </c>
      <c r="AG181" s="105">
        <f t="shared" ref="AG181:AG191" si="74">IF(C181&lt;6," ",IF(C181&lt;=9,T181, IF(C181&gt;=10," ")))</f>
        <v>2.3047784717299584</v>
      </c>
      <c r="AH181" s="105">
        <f t="shared" ref="AH181:AH191" si="75">IF(C181&lt;6," ",IF(C181&lt;=9,U181, IF(C181&gt;=10," ")))</f>
        <v>0.03</v>
      </c>
      <c r="AI181" s="102">
        <f t="shared" ref="AI181" si="76">IF(Y181=" ", " ", IF(Y181&gt;0, SUM(AG181:AH181)))</f>
        <v>2.3347784717299582</v>
      </c>
      <c r="AJ181" s="106">
        <f t="shared" ref="AJ181:AJ191" si="77">IF(C181&lt;6," ",IF(C181&lt;=9,S181, IF(C181&gt;=10," ")))</f>
        <v>36.216111402456164</v>
      </c>
      <c r="AK181" s="107">
        <f t="shared" ref="AK181:AK190" si="78">IF(Y181=" ", " ", IF(Y181&gt;0, AJ181-AF181))</f>
        <v>34.617303296614374</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394</v>
      </c>
      <c r="B182" s="102">
        <v>2022</v>
      </c>
      <c r="C182" s="103">
        <v>7</v>
      </c>
      <c r="D182" s="102">
        <v>15</v>
      </c>
      <c r="E182" s="82"/>
      <c r="F182" s="131">
        <v>1.55</v>
      </c>
      <c r="G182" s="131">
        <v>9.0299999999999994</v>
      </c>
      <c r="H182" s="82"/>
      <c r="I182" s="131">
        <v>19.8</v>
      </c>
      <c r="J182" s="134">
        <v>30.4</v>
      </c>
      <c r="K182" s="82"/>
      <c r="L182" s="82"/>
      <c r="M182" s="108"/>
      <c r="N182" s="137" t="s">
        <v>763</v>
      </c>
      <c r="O182" s="82"/>
      <c r="P182" s="82"/>
      <c r="Q182" s="82"/>
      <c r="R182" s="140"/>
      <c r="S182" s="137" t="s">
        <v>763</v>
      </c>
      <c r="T182" s="137" t="s">
        <v>763</v>
      </c>
      <c r="U182" s="137" t="s">
        <v>763</v>
      </c>
      <c r="V182" s="85"/>
      <c r="W182" s="85"/>
      <c r="X182" s="85"/>
      <c r="Y182" s="102">
        <f t="shared" si="66"/>
        <v>19.8</v>
      </c>
      <c r="Z182" s="102">
        <f t="shared" si="67"/>
        <v>292.95</v>
      </c>
      <c r="AA182" s="102">
        <f t="shared" si="68"/>
        <v>30.4</v>
      </c>
      <c r="AB182" s="102">
        <f t="shared" si="69"/>
        <v>9.0299999999999994</v>
      </c>
      <c r="AC182" s="104">
        <f t="shared" si="70"/>
        <v>7.6058681054697503</v>
      </c>
      <c r="AD182" s="102">
        <f t="shared" si="71"/>
        <v>1.1872412030792496</v>
      </c>
      <c r="AE182" s="105">
        <f t="shared" si="72"/>
        <v>1.55</v>
      </c>
      <c r="AF182" s="102" t="str">
        <f t="shared" si="73"/>
        <v>NS</v>
      </c>
      <c r="AG182" s="105" t="str">
        <f t="shared" si="74"/>
        <v>NS</v>
      </c>
      <c r="AH182" s="105" t="str">
        <f t="shared" si="75"/>
        <v>NS</v>
      </c>
      <c r="AI182" s="102"/>
      <c r="AJ182" s="106" t="str">
        <f t="shared" si="77"/>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394</v>
      </c>
      <c r="B183" s="102">
        <v>2022</v>
      </c>
      <c r="C183" s="103">
        <v>7</v>
      </c>
      <c r="D183" s="102">
        <v>29</v>
      </c>
      <c r="E183" s="82"/>
      <c r="F183" s="131">
        <v>1.28</v>
      </c>
      <c r="G183" s="131">
        <v>8.48</v>
      </c>
      <c r="H183" s="82"/>
      <c r="I183" s="131">
        <v>24.3</v>
      </c>
      <c r="J183" s="134">
        <v>31</v>
      </c>
      <c r="K183" s="82"/>
      <c r="L183" s="82"/>
      <c r="M183" s="108"/>
      <c r="N183" s="137" t="s">
        <v>763</v>
      </c>
      <c r="O183" s="82"/>
      <c r="P183" s="82"/>
      <c r="Q183" s="82"/>
      <c r="R183" s="140"/>
      <c r="S183" s="137" t="s">
        <v>763</v>
      </c>
      <c r="T183" s="137" t="s">
        <v>763</v>
      </c>
      <c r="U183" s="137" t="s">
        <v>763</v>
      </c>
      <c r="V183" s="85"/>
      <c r="W183" s="85"/>
      <c r="X183" s="85"/>
      <c r="Y183" s="102">
        <f t="shared" si="66"/>
        <v>24.3</v>
      </c>
      <c r="Z183" s="102">
        <f t="shared" si="67"/>
        <v>297.45</v>
      </c>
      <c r="AA183" s="102">
        <f t="shared" si="68"/>
        <v>31</v>
      </c>
      <c r="AB183" s="102">
        <f t="shared" si="69"/>
        <v>8.48</v>
      </c>
      <c r="AC183" s="104">
        <f t="shared" si="70"/>
        <v>6.9874271384680871</v>
      </c>
      <c r="AD183" s="102">
        <f t="shared" si="71"/>
        <v>1.2136083614117146</v>
      </c>
      <c r="AE183" s="105">
        <f t="shared" si="72"/>
        <v>1.28</v>
      </c>
      <c r="AF183" s="102" t="str">
        <f t="shared" si="73"/>
        <v>NS</v>
      </c>
      <c r="AG183" s="105" t="str">
        <f t="shared" si="74"/>
        <v>NS</v>
      </c>
      <c r="AH183" s="105" t="str">
        <f t="shared" si="75"/>
        <v>NS</v>
      </c>
      <c r="AI183" s="102"/>
      <c r="AJ183" s="106" t="str">
        <f t="shared" si="77"/>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394</v>
      </c>
      <c r="B184" s="102">
        <v>2022</v>
      </c>
      <c r="C184" s="103">
        <v>7</v>
      </c>
      <c r="D184" s="102">
        <v>29</v>
      </c>
      <c r="E184" s="82"/>
      <c r="F184" s="131">
        <v>1.28</v>
      </c>
      <c r="G184" s="131">
        <v>8.48</v>
      </c>
      <c r="H184" s="82"/>
      <c r="I184" s="131">
        <v>24.3</v>
      </c>
      <c r="J184" s="134">
        <v>31</v>
      </c>
      <c r="K184" s="82"/>
      <c r="L184" s="82"/>
      <c r="M184" s="108"/>
      <c r="N184" s="137">
        <v>3.1669096319618659</v>
      </c>
      <c r="O184" s="82"/>
      <c r="P184" s="82"/>
      <c r="Q184" s="82"/>
      <c r="R184" s="140"/>
      <c r="S184" s="137">
        <v>52.934524594331798</v>
      </c>
      <c r="T184" s="137">
        <v>6.6165973214285705</v>
      </c>
      <c r="U184" s="137">
        <v>0.03</v>
      </c>
      <c r="V184" s="85"/>
      <c r="W184" s="85"/>
      <c r="X184" s="85"/>
      <c r="Y184" s="102">
        <f t="shared" si="66"/>
        <v>24.3</v>
      </c>
      <c r="Z184" s="102">
        <f t="shared" si="67"/>
        <v>297.45</v>
      </c>
      <c r="AA184" s="102">
        <f t="shared" si="68"/>
        <v>31</v>
      </c>
      <c r="AB184" s="102">
        <f t="shared" si="69"/>
        <v>8.48</v>
      </c>
      <c r="AC184" s="104">
        <f t="shared" si="70"/>
        <v>6.9874271384680871</v>
      </c>
      <c r="AD184" s="102">
        <f t="shared" si="71"/>
        <v>1.2136083614117146</v>
      </c>
      <c r="AE184" s="105">
        <f t="shared" si="72"/>
        <v>1.28</v>
      </c>
      <c r="AF184" s="102">
        <f t="shared" si="73"/>
        <v>3.1669096319618659</v>
      </c>
      <c r="AG184" s="105">
        <f t="shared" si="74"/>
        <v>6.6165973214285705</v>
      </c>
      <c r="AH184" s="105">
        <f t="shared" si="75"/>
        <v>0.03</v>
      </c>
      <c r="AI184" s="102">
        <f t="shared" ref="AI184" si="79">IF(Y184=" ", " ", IF(Y184&gt;0, SUM(AG184:AH184)))</f>
        <v>6.6465973214285707</v>
      </c>
      <c r="AJ184" s="106">
        <f t="shared" si="77"/>
        <v>52.934524594331798</v>
      </c>
      <c r="AK184" s="107">
        <f t="shared" si="78"/>
        <v>49.767614962369933</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394</v>
      </c>
      <c r="B185" s="102">
        <v>2022</v>
      </c>
      <c r="C185" s="103">
        <v>7</v>
      </c>
      <c r="D185" s="102">
        <v>29</v>
      </c>
      <c r="E185" s="82"/>
      <c r="F185" s="131">
        <v>1.28</v>
      </c>
      <c r="G185" s="131">
        <v>8.48</v>
      </c>
      <c r="H185" s="82"/>
      <c r="I185" s="131">
        <v>24.3</v>
      </c>
      <c r="J185" s="134">
        <v>31</v>
      </c>
      <c r="K185" s="82"/>
      <c r="L185" s="82"/>
      <c r="M185" s="108"/>
      <c r="N185" s="137" t="s">
        <v>763</v>
      </c>
      <c r="O185" s="82"/>
      <c r="P185" s="82"/>
      <c r="Q185" s="82"/>
      <c r="R185" s="140"/>
      <c r="S185" s="137" t="s">
        <v>763</v>
      </c>
      <c r="T185" s="137" t="s">
        <v>763</v>
      </c>
      <c r="U185" s="137" t="s">
        <v>763</v>
      </c>
      <c r="V185" s="85"/>
      <c r="W185" s="85"/>
      <c r="X185" s="85"/>
      <c r="Y185" s="102">
        <f t="shared" si="66"/>
        <v>24.3</v>
      </c>
      <c r="Z185" s="102">
        <f t="shared" si="67"/>
        <v>297.45</v>
      </c>
      <c r="AA185" s="102">
        <f t="shared" si="68"/>
        <v>31</v>
      </c>
      <c r="AB185" s="102">
        <f t="shared" si="69"/>
        <v>8.48</v>
      </c>
      <c r="AC185" s="104">
        <f t="shared" si="70"/>
        <v>6.9874271384680871</v>
      </c>
      <c r="AD185" s="102">
        <f t="shared" si="71"/>
        <v>1.2136083614117146</v>
      </c>
      <c r="AE185" s="105">
        <f t="shared" si="72"/>
        <v>1.28</v>
      </c>
      <c r="AF185" s="102" t="str">
        <f t="shared" si="73"/>
        <v>NS</v>
      </c>
      <c r="AG185" s="105" t="str">
        <f t="shared" si="74"/>
        <v>NS</v>
      </c>
      <c r="AH185" s="105" t="str">
        <f t="shared" si="75"/>
        <v>NS</v>
      </c>
      <c r="AI185" s="102"/>
      <c r="AJ185" s="106" t="str">
        <f t="shared" si="77"/>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394</v>
      </c>
      <c r="B186" s="102">
        <v>2022</v>
      </c>
      <c r="C186" s="103">
        <v>8</v>
      </c>
      <c r="D186" s="102">
        <v>15</v>
      </c>
      <c r="E186" s="82"/>
      <c r="F186" s="227">
        <v>1.1499999999999999</v>
      </c>
      <c r="G186" s="131">
        <v>7.96</v>
      </c>
      <c r="H186" s="82"/>
      <c r="I186" s="131">
        <v>26.2</v>
      </c>
      <c r="J186" s="134">
        <v>31.3</v>
      </c>
      <c r="K186" s="82"/>
      <c r="L186" s="82"/>
      <c r="M186" s="82"/>
      <c r="N186" s="137" t="s">
        <v>763</v>
      </c>
      <c r="O186" s="82"/>
      <c r="P186" s="82"/>
      <c r="Q186" s="82"/>
      <c r="R186" s="140"/>
      <c r="S186" s="137" t="s">
        <v>763</v>
      </c>
      <c r="T186" s="137" t="s">
        <v>763</v>
      </c>
      <c r="U186" s="137" t="s">
        <v>763</v>
      </c>
      <c r="V186" s="85"/>
      <c r="W186" s="85"/>
      <c r="X186" s="85"/>
      <c r="Y186" s="102">
        <f t="shared" si="66"/>
        <v>26.2</v>
      </c>
      <c r="Z186" s="102">
        <f t="shared" si="67"/>
        <v>299.34999999999997</v>
      </c>
      <c r="AA186" s="102">
        <f t="shared" si="68"/>
        <v>31.3</v>
      </c>
      <c r="AB186" s="102">
        <f t="shared" si="69"/>
        <v>7.96</v>
      </c>
      <c r="AC186" s="104">
        <f t="shared" si="70"/>
        <v>6.7515586492004713</v>
      </c>
      <c r="AD186" s="102">
        <f t="shared" si="71"/>
        <v>1.1789870181965514</v>
      </c>
      <c r="AE186" s="105">
        <f t="shared" si="72"/>
        <v>1.1499999999999999</v>
      </c>
      <c r="AF186" s="102" t="str">
        <f t="shared" si="73"/>
        <v>NS</v>
      </c>
      <c r="AG186" s="105" t="str">
        <f t="shared" si="74"/>
        <v>NS</v>
      </c>
      <c r="AH186" s="105" t="str">
        <f t="shared" si="75"/>
        <v>NS</v>
      </c>
      <c r="AI186" s="102"/>
      <c r="AJ186" s="106" t="str">
        <f t="shared" si="77"/>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394</v>
      </c>
      <c r="B187" s="102">
        <v>2022</v>
      </c>
      <c r="C187" s="103">
        <v>8</v>
      </c>
      <c r="D187" s="102">
        <v>15</v>
      </c>
      <c r="E187" s="82"/>
      <c r="F187" s="227">
        <v>1.1499999999999999</v>
      </c>
      <c r="G187" s="131">
        <v>7.96</v>
      </c>
      <c r="H187" s="82"/>
      <c r="I187" s="131">
        <v>26.2</v>
      </c>
      <c r="J187" s="134">
        <v>31.3</v>
      </c>
      <c r="K187" s="82"/>
      <c r="L187" s="82"/>
      <c r="M187" s="82"/>
      <c r="N187" s="137">
        <v>4.2025957762039923</v>
      </c>
      <c r="O187" s="82"/>
      <c r="P187" s="82"/>
      <c r="Q187" s="82"/>
      <c r="R187" s="140"/>
      <c r="S187" s="137">
        <v>62.510768128702587</v>
      </c>
      <c r="T187" s="137">
        <v>3.5678648809523805</v>
      </c>
      <c r="U187" s="137">
        <v>0.03</v>
      </c>
      <c r="V187" s="85"/>
      <c r="W187" s="85"/>
      <c r="X187" s="85"/>
      <c r="Y187" s="102">
        <f t="shared" si="66"/>
        <v>26.2</v>
      </c>
      <c r="Z187" s="102">
        <f t="shared" si="67"/>
        <v>299.34999999999997</v>
      </c>
      <c r="AA187" s="102">
        <f t="shared" si="68"/>
        <v>31.3</v>
      </c>
      <c r="AB187" s="102">
        <f t="shared" si="69"/>
        <v>7.96</v>
      </c>
      <c r="AC187" s="104">
        <f t="shared" si="70"/>
        <v>6.7515586492004713</v>
      </c>
      <c r="AD187" s="102">
        <f t="shared" si="71"/>
        <v>1.1789870181965514</v>
      </c>
      <c r="AE187" s="105">
        <f t="shared" si="72"/>
        <v>1.1499999999999999</v>
      </c>
      <c r="AF187" s="102">
        <f t="shared" si="73"/>
        <v>4.2025957762039923</v>
      </c>
      <c r="AG187" s="105">
        <f t="shared" si="74"/>
        <v>3.5678648809523805</v>
      </c>
      <c r="AH187" s="105">
        <f t="shared" si="75"/>
        <v>0.03</v>
      </c>
      <c r="AI187" s="102">
        <f t="shared" ref="AI187" si="80">IF(Y187=" ", " ", IF(Y187&gt;0, SUM(AG187:AH187)))</f>
        <v>3.5978648809523803</v>
      </c>
      <c r="AJ187" s="106">
        <f t="shared" si="77"/>
        <v>62.510768128702587</v>
      </c>
      <c r="AK187" s="107">
        <f t="shared" si="78"/>
        <v>58.308172352498595</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394</v>
      </c>
      <c r="B188" s="102">
        <v>2022</v>
      </c>
      <c r="C188" s="132">
        <v>8</v>
      </c>
      <c r="D188" s="82">
        <v>15</v>
      </c>
      <c r="E188" s="85"/>
      <c r="F188" s="227">
        <v>1.1499999999999999</v>
      </c>
      <c r="G188" s="131">
        <v>7.96</v>
      </c>
      <c r="H188" s="85"/>
      <c r="I188" s="131">
        <v>26.2</v>
      </c>
      <c r="J188" s="134">
        <v>31.4</v>
      </c>
      <c r="K188" s="85"/>
      <c r="L188" s="85"/>
      <c r="M188" s="85"/>
      <c r="N188" s="137" t="s">
        <v>763</v>
      </c>
      <c r="O188" s="85"/>
      <c r="P188" s="85"/>
      <c r="Q188" s="85"/>
      <c r="R188" s="140"/>
      <c r="S188" s="137" t="s">
        <v>763</v>
      </c>
      <c r="T188" s="137" t="s">
        <v>763</v>
      </c>
      <c r="U188" s="137" t="s">
        <v>763</v>
      </c>
      <c r="V188" s="85"/>
      <c r="W188" s="85"/>
      <c r="X188" s="85"/>
      <c r="Y188" s="85">
        <f t="shared" si="66"/>
        <v>26.2</v>
      </c>
      <c r="Z188" s="82">
        <f t="shared" si="67"/>
        <v>299.34999999999997</v>
      </c>
      <c r="AA188" s="85">
        <f t="shared" si="68"/>
        <v>31.4</v>
      </c>
      <c r="AB188" s="85">
        <f t="shared" si="69"/>
        <v>7.96</v>
      </c>
      <c r="AC188" s="110">
        <f t="shared" si="70"/>
        <v>6.7477481626254425</v>
      </c>
      <c r="AD188" s="82">
        <f t="shared" si="71"/>
        <v>1.1796527979643641</v>
      </c>
      <c r="AE188" s="111">
        <f t="shared" si="72"/>
        <v>1.1499999999999999</v>
      </c>
      <c r="AF188" s="82" t="str">
        <f t="shared" si="73"/>
        <v>NS</v>
      </c>
      <c r="AG188" s="111" t="str">
        <f t="shared" si="74"/>
        <v>NS</v>
      </c>
      <c r="AH188" s="111" t="str">
        <f t="shared" si="75"/>
        <v>NS</v>
      </c>
      <c r="AI188" s="102"/>
      <c r="AJ188" s="112" t="str">
        <f t="shared" si="77"/>
        <v>NS</v>
      </c>
      <c r="AK188" s="113"/>
      <c r="AL188" s="82"/>
      <c r="AM188" s="82">
        <f>AD194</f>
        <v>1.1837470424415981</v>
      </c>
      <c r="AN188" s="82">
        <f>AE194</f>
        <v>1.1325000000000003</v>
      </c>
      <c r="AO188" s="82">
        <f>AF194</f>
        <v>2.3727961977277241</v>
      </c>
      <c r="AP188" s="82">
        <f>AI194</f>
        <v>4.5105621030515373</v>
      </c>
      <c r="AQ188" s="113">
        <f>AK194</f>
        <v>57.59690559512633</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394</v>
      </c>
      <c r="B189" s="102">
        <v>2022</v>
      </c>
      <c r="C189" s="132">
        <v>8</v>
      </c>
      <c r="D189" s="82">
        <v>30</v>
      </c>
      <c r="E189" s="85"/>
      <c r="F189" s="131">
        <v>0.55000000000000004</v>
      </c>
      <c r="G189" s="131">
        <v>8.3800000000000008</v>
      </c>
      <c r="H189" s="85"/>
      <c r="I189" s="131">
        <v>22.4</v>
      </c>
      <c r="J189" s="134">
        <v>30.5</v>
      </c>
      <c r="K189" s="85"/>
      <c r="L189" s="85"/>
      <c r="M189" s="85"/>
      <c r="N189" s="137" t="s">
        <v>763</v>
      </c>
      <c r="O189" s="85"/>
      <c r="P189" s="85"/>
      <c r="Q189" s="85"/>
      <c r="R189" s="140"/>
      <c r="S189" s="137" t="s">
        <v>763</v>
      </c>
      <c r="T189" s="137" t="s">
        <v>763</v>
      </c>
      <c r="U189" s="137" t="s">
        <v>763</v>
      </c>
      <c r="V189" s="85"/>
      <c r="W189" s="85"/>
      <c r="X189" s="85"/>
      <c r="Y189" s="85">
        <f t="shared" si="66"/>
        <v>22.4</v>
      </c>
      <c r="Z189" s="82">
        <f t="shared" si="67"/>
        <v>295.54999999999995</v>
      </c>
      <c r="AA189" s="85">
        <f t="shared" si="68"/>
        <v>30.5</v>
      </c>
      <c r="AB189" s="85">
        <f t="shared" si="69"/>
        <v>8.3800000000000008</v>
      </c>
      <c r="AC189" s="110">
        <f t="shared" si="70"/>
        <v>7.2472427662387489</v>
      </c>
      <c r="AD189" s="82">
        <f t="shared" si="71"/>
        <v>1.1563018199194592</v>
      </c>
      <c r="AE189" s="111">
        <f t="shared" si="72"/>
        <v>0.55000000000000004</v>
      </c>
      <c r="AF189" s="82" t="str">
        <f t="shared" si="73"/>
        <v>NS</v>
      </c>
      <c r="AG189" s="111" t="str">
        <f t="shared" si="74"/>
        <v>NS</v>
      </c>
      <c r="AH189" s="111" t="str">
        <f t="shared" si="75"/>
        <v>NS</v>
      </c>
      <c r="AI189" s="82"/>
      <c r="AJ189" s="112" t="str">
        <f t="shared" si="77"/>
        <v>NS</v>
      </c>
      <c r="AK189" s="113"/>
      <c r="AL189" s="85"/>
      <c r="AM189" s="82"/>
      <c r="AN189" s="82"/>
      <c r="AO189" s="82"/>
      <c r="AP189" s="85"/>
      <c r="AQ189" s="82"/>
      <c r="AR189" s="82"/>
      <c r="AS189" s="115">
        <f>((LN(AM188)-LN(0.4))/(LN(0.9)-LN(0.4))*100)</f>
        <v>133.79395381098524</v>
      </c>
      <c r="AT189" s="120">
        <f>((LN(AN188)-LN(0.6))/(LN(3)-LN(0.6))*100)</f>
        <v>39.470500678108877</v>
      </c>
      <c r="AU189" s="115">
        <f>((LN(AO188)-LN(10))/(LN(1)-LN(10))*100)</f>
        <v>62.473956224758432</v>
      </c>
      <c r="AV189" s="115">
        <f>((LN(AP188)-LN(10))/(LN(3)-LN(10))*100)</f>
        <v>66.128014649676487</v>
      </c>
      <c r="AW189" s="115">
        <f>((LN(AQ188)-LN(43))/(LN(20)-LN(43))*100)</f>
        <v>-38.18171217244457</v>
      </c>
      <c r="AX189" s="82"/>
      <c r="AY189" s="82"/>
      <c r="AZ189" s="82"/>
      <c r="BA189" s="82"/>
      <c r="BB189" s="82"/>
    </row>
    <row r="190" spans="1:54" ht="16" x14ac:dyDescent="0.2">
      <c r="A190" s="101" t="s">
        <v>394</v>
      </c>
      <c r="B190" s="102">
        <v>2022</v>
      </c>
      <c r="C190" s="132">
        <v>8</v>
      </c>
      <c r="D190" s="82">
        <v>30</v>
      </c>
      <c r="E190" s="85"/>
      <c r="F190" s="131">
        <v>0.55000000000000004</v>
      </c>
      <c r="G190" s="131">
        <v>8.3800000000000008</v>
      </c>
      <c r="H190" s="85"/>
      <c r="I190" s="131">
        <v>22.4</v>
      </c>
      <c r="J190" s="134">
        <v>30.2</v>
      </c>
      <c r="K190" s="85"/>
      <c r="L190" s="85"/>
      <c r="M190" s="85"/>
      <c r="N190" s="137">
        <v>0.52287127690324531</v>
      </c>
      <c r="O190" s="85"/>
      <c r="P190" s="85"/>
      <c r="Q190" s="85"/>
      <c r="R190" s="140"/>
      <c r="S190" s="137">
        <v>88.217403045925664</v>
      </c>
      <c r="T190" s="137">
        <v>5.4330077380952373</v>
      </c>
      <c r="U190" s="137">
        <v>0.03</v>
      </c>
      <c r="V190" s="85"/>
      <c r="W190" s="85"/>
      <c r="X190" s="85"/>
      <c r="Y190" s="85">
        <f t="shared" si="66"/>
        <v>22.4</v>
      </c>
      <c r="Z190" s="82">
        <f t="shared" si="67"/>
        <v>295.54999999999995</v>
      </c>
      <c r="AA190" s="85">
        <f t="shared" si="68"/>
        <v>30.2</v>
      </c>
      <c r="AB190" s="85">
        <f t="shared" si="69"/>
        <v>8.3800000000000008</v>
      </c>
      <c r="AC190" s="110">
        <f t="shared" si="70"/>
        <v>7.2598704621874361</v>
      </c>
      <c r="AD190" s="82">
        <f t="shared" si="71"/>
        <v>1.1542905680819908</v>
      </c>
      <c r="AE190" s="111">
        <f t="shared" si="72"/>
        <v>0.55000000000000004</v>
      </c>
      <c r="AF190" s="82">
        <f t="shared" si="73"/>
        <v>0.52287127690324531</v>
      </c>
      <c r="AG190" s="111">
        <f t="shared" si="74"/>
        <v>5.4330077380952373</v>
      </c>
      <c r="AH190" s="111">
        <f t="shared" si="75"/>
        <v>0.03</v>
      </c>
      <c r="AI190" s="102">
        <f t="shared" ref="AI190" si="81">IF(Y190=" ", " ", IF(Y190&gt;0, SUM(AG190:AH190)))</f>
        <v>5.4630077380952375</v>
      </c>
      <c r="AJ190" s="112">
        <f t="shared" si="77"/>
        <v>88.217403045925664</v>
      </c>
      <c r="AK190" s="113">
        <f t="shared" si="78"/>
        <v>87.694531769022419</v>
      </c>
      <c r="AL190" s="82"/>
      <c r="AM190" s="85"/>
      <c r="AN190" s="85"/>
      <c r="AO190" s="85"/>
      <c r="AP190" s="128" t="s">
        <v>1237</v>
      </c>
      <c r="AQ190" s="85"/>
      <c r="AR190" s="82"/>
      <c r="AS190" s="82">
        <f>IF(AS189&gt;100, 100, IF(AS189&lt;0, 0, AS189))</f>
        <v>100</v>
      </c>
      <c r="AT190" s="82">
        <f t="shared" ref="AT190:AW190" si="82">IF(AT189&gt;100, 100, IF(AT189&lt;0, 0, AT189))</f>
        <v>39.470500678108877</v>
      </c>
      <c r="AU190" s="82">
        <f t="shared" si="82"/>
        <v>62.473956224758432</v>
      </c>
      <c r="AV190" s="82">
        <f t="shared" si="82"/>
        <v>66.128014649676487</v>
      </c>
      <c r="AW190" s="82">
        <f t="shared" si="82"/>
        <v>0</v>
      </c>
      <c r="AX190" s="129">
        <f>AVERAGE(AS190:AW190)</f>
        <v>53.614494310508761</v>
      </c>
      <c r="AY190" s="84"/>
      <c r="AZ190" s="84"/>
      <c r="BA190" s="84" t="str">
        <f>IF(AX190&gt;65, "Acceptable; Ongoing Protection is Required", "Unacceptable; Immediate Restoration is Required")</f>
        <v>Unacceptable; Immediate Restoration is Required</v>
      </c>
      <c r="BB190" s="82"/>
    </row>
    <row r="191" spans="1:54" ht="16" x14ac:dyDescent="0.2">
      <c r="A191" s="101" t="s">
        <v>394</v>
      </c>
      <c r="B191" s="102">
        <v>2022</v>
      </c>
      <c r="C191" s="132">
        <v>8</v>
      </c>
      <c r="D191" s="82">
        <v>30</v>
      </c>
      <c r="E191" s="85"/>
      <c r="F191" s="131">
        <v>0.55000000000000004</v>
      </c>
      <c r="G191" s="131">
        <v>8.3800000000000008</v>
      </c>
      <c r="H191" s="85"/>
      <c r="I191" s="131">
        <v>22.4</v>
      </c>
      <c r="J191" s="134">
        <v>30.5</v>
      </c>
      <c r="K191" s="85"/>
      <c r="L191" s="85"/>
      <c r="M191" s="85"/>
      <c r="N191" s="137" t="s">
        <v>763</v>
      </c>
      <c r="O191" s="85"/>
      <c r="P191" s="85"/>
      <c r="Q191" s="85"/>
      <c r="R191" s="140"/>
      <c r="S191" s="137" t="s">
        <v>763</v>
      </c>
      <c r="T191" s="137" t="s">
        <v>763</v>
      </c>
      <c r="U191" s="137" t="s">
        <v>763</v>
      </c>
      <c r="V191" s="85"/>
      <c r="W191" s="85"/>
      <c r="X191" s="85"/>
      <c r="Y191" s="85">
        <f t="shared" si="66"/>
        <v>22.4</v>
      </c>
      <c r="Z191" s="82">
        <f t="shared" si="67"/>
        <v>295.54999999999995</v>
      </c>
      <c r="AA191" s="85">
        <f t="shared" si="68"/>
        <v>30.5</v>
      </c>
      <c r="AB191" s="85">
        <f t="shared" si="69"/>
        <v>8.3800000000000008</v>
      </c>
      <c r="AC191" s="110">
        <f t="shared" si="70"/>
        <v>7.2472427662387489</v>
      </c>
      <c r="AD191" s="82">
        <f t="shared" si="71"/>
        <v>1.1563018199194592</v>
      </c>
      <c r="AE191" s="111">
        <f t="shared" si="72"/>
        <v>0.55000000000000004</v>
      </c>
      <c r="AF191" s="82" t="str">
        <f t="shared" si="73"/>
        <v>NS</v>
      </c>
      <c r="AG191" s="111" t="str">
        <f t="shared" si="74"/>
        <v>NS</v>
      </c>
      <c r="AH191" s="111" t="str">
        <f t="shared" si="75"/>
        <v>NS</v>
      </c>
      <c r="AI191" s="82"/>
      <c r="AJ191" s="112" t="str">
        <f t="shared" si="77"/>
        <v>NS</v>
      </c>
      <c r="AK191" s="113"/>
      <c r="AL191" s="85"/>
      <c r="AM191" s="85"/>
      <c r="AN191" s="85"/>
      <c r="AO191" s="85"/>
      <c r="AP191" s="85"/>
      <c r="AQ191" s="85"/>
      <c r="AR191" s="85"/>
      <c r="AS191" s="85"/>
      <c r="AT191" s="85"/>
      <c r="AU191" s="85"/>
      <c r="AV191" s="85"/>
      <c r="AW191" s="126" t="s">
        <v>1238</v>
      </c>
      <c r="AX191" s="126">
        <f>AVERAGE(AS190:AW190)</f>
        <v>53.614494310508761</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f>AVERAGE(AS190:AW190)</f>
        <v>53.614494310508761</v>
      </c>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1.1837470424415981</v>
      </c>
      <c r="AE194" s="84">
        <f>_xlfn.AGGREGATE(1, 6,AE180:AE191)</f>
        <v>1.1325000000000003</v>
      </c>
      <c r="AF194" s="84">
        <f>_xlfn.AGGREGATE(1, 6,AF180:AF191)</f>
        <v>2.3727961977277241</v>
      </c>
      <c r="AG194" s="82"/>
      <c r="AH194" s="82"/>
      <c r="AI194" s="84">
        <f>_xlfn.AGGREGATE(1, 6,AI180:AI191)</f>
        <v>4.5105621030515373</v>
      </c>
      <c r="AJ194" s="82"/>
      <c r="AK194" s="84">
        <f>_xlfn.AGGREGATE(1, 6,AK180:AK191)</f>
        <v>57.59690559512633</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1.1837470424415981</v>
      </c>
      <c r="AE195" s="126">
        <f>AVERAGE(AE179:AE191)</f>
        <v>1.1325000000000003</v>
      </c>
      <c r="AF195" s="126">
        <f>AVERAGE(AF179:AF191)</f>
        <v>2.3727961977277241</v>
      </c>
      <c r="AG195" s="126"/>
      <c r="AH195" s="126"/>
      <c r="AI195" s="126">
        <f>AVERAGE(AI179:AI191)</f>
        <v>4.5105621030515373</v>
      </c>
      <c r="AJ195" s="126"/>
      <c r="AK195" s="127">
        <f>AVERAGE(AK179:AK191)</f>
        <v>57.59690559512633</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53.168191286321417</v>
      </c>
      <c r="D201" s="15"/>
      <c r="E201" s="15"/>
      <c r="F201" s="15"/>
      <c r="G201" s="15"/>
      <c r="H201" s="15"/>
      <c r="I201" s="15"/>
    </row>
    <row r="202" spans="1:54" ht="16" x14ac:dyDescent="0.2">
      <c r="A202" s="15"/>
      <c r="B202">
        <v>2019</v>
      </c>
      <c r="C202" s="234">
        <f>AX69</f>
        <v>47.419053988162091</v>
      </c>
      <c r="D202" s="15"/>
      <c r="E202" s="15"/>
      <c r="F202" s="15"/>
      <c r="G202" s="15"/>
      <c r="H202" s="15"/>
      <c r="I202" s="15"/>
    </row>
    <row r="203" spans="1:54" ht="16" x14ac:dyDescent="0.2">
      <c r="A203" s="15"/>
      <c r="B203" s="15">
        <v>2020</v>
      </c>
      <c r="C203" s="228">
        <f>AX109</f>
        <v>48.288288738609317</v>
      </c>
      <c r="D203" s="15"/>
      <c r="E203" s="15"/>
      <c r="F203" s="15"/>
      <c r="G203" s="15"/>
      <c r="H203" s="15"/>
      <c r="I203" s="15"/>
    </row>
    <row r="204" spans="1:54" ht="16" x14ac:dyDescent="0.2">
      <c r="A204" s="15"/>
      <c r="B204" s="15">
        <v>2021</v>
      </c>
      <c r="C204" s="228">
        <f>AX150</f>
        <v>37.108855523333673</v>
      </c>
      <c r="D204" s="15"/>
      <c r="E204" s="15"/>
      <c r="F204" s="15"/>
      <c r="G204" s="15"/>
      <c r="H204" s="15"/>
      <c r="I204" s="15"/>
    </row>
    <row r="205" spans="1:54" ht="16" x14ac:dyDescent="0.2">
      <c r="A205" s="15"/>
      <c r="B205" s="15">
        <v>2022</v>
      </c>
      <c r="C205" s="228">
        <f>AX190</f>
        <v>53.614494310508761</v>
      </c>
      <c r="D205" s="15"/>
      <c r="E205" s="15"/>
      <c r="F205" s="15"/>
      <c r="G205" s="15"/>
      <c r="H205" s="15"/>
      <c r="I205" s="15"/>
    </row>
    <row r="206" spans="1:54" ht="16" x14ac:dyDescent="0.2">
      <c r="A206" s="28" t="s">
        <v>1254</v>
      </c>
      <c r="B206" s="28"/>
      <c r="C206" s="230">
        <f>AVERAGE(C201:C205)</f>
        <v>47.919776769387042</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47.919776769387042</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93" priority="5">
      <formula>_xlfn.NUMBERVALUE($Y18)&gt;0</formula>
    </cfRule>
  </conditionalFormatting>
  <conditionalFormatting sqref="A57:AB57 AE57:AK58 W58:AB58">
    <cfRule type="expression" dxfId="92" priority="11">
      <formula>_xlfn.NUMBERVALUE($Y57)&gt;0</formula>
    </cfRule>
  </conditionalFormatting>
  <conditionalFormatting sqref="A95:AB95 AE95:AK96 W96:AB96 V99:AK112 C107:E112 H107:H112 K107:M112 O107:Q112 A113:AK114 A136:AB136 AE136:AK137 W137:AB137 V140:AK153 C148:E153 H148:H153 K148:M153 O148:Q153 A154:AK155 A176:AB176 AE176:AK177 W177:AB177 V180:AK193 C188:E193 H188:H193 K188:M193 O188:Q193 A194:AK195">
    <cfRule type="expression" dxfId="91" priority="20">
      <formula>_xlfn.NUMBERVALUE($Y95)&gt;0</formula>
    </cfRule>
  </conditionalFormatting>
  <conditionalFormatting sqref="V22:AK33">
    <cfRule type="expression" dxfId="90" priority="1">
      <formula>_xlfn.NUMBERVALUE($Y22)&gt;0</formula>
    </cfRule>
  </conditionalFormatting>
  <conditionalFormatting sqref="V61:AK72">
    <cfRule type="expression" dxfId="89" priority="6">
      <formula>_xlfn.NUMBERVALUE($Y61)&gt;0</formula>
    </cfRule>
  </conditionalFormatting>
  <conditionalFormatting sqref="AC35:AK37">
    <cfRule type="expression" dxfId="88" priority="3">
      <formula>_xlfn.NUMBERVALUE($Y35)&gt;0</formula>
    </cfRule>
  </conditionalFormatting>
  <conditionalFormatting sqref="AC74:AK76">
    <cfRule type="expression" dxfId="87" priority="9">
      <formula>_xlfn.NUMBERVALUE($Y74)&gt;0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31F7-46F3-4FD7-8D5D-EA503204360A}">
  <dimension ref="A1:BE207"/>
  <sheetViews>
    <sheetView topLeftCell="A184" workbookViewId="0">
      <selection activeCell="C206" sqref="C206"/>
    </sheetView>
  </sheetViews>
  <sheetFormatPr baseColWidth="10" defaultColWidth="8.83203125" defaultRowHeight="15" x14ac:dyDescent="0.2"/>
  <cols>
    <col min="5" max="5" width="11.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395</v>
      </c>
      <c r="C4" t="s">
        <v>757</v>
      </c>
      <c r="E4" s="167">
        <v>43297</v>
      </c>
      <c r="F4" t="s">
        <v>647</v>
      </c>
      <c r="G4" t="s">
        <v>795</v>
      </c>
      <c r="H4">
        <v>1</v>
      </c>
      <c r="I4" t="s">
        <v>760</v>
      </c>
      <c r="J4" s="326">
        <v>0.40625</v>
      </c>
      <c r="K4">
        <v>1</v>
      </c>
      <c r="L4">
        <v>1</v>
      </c>
      <c r="M4" t="s">
        <v>773</v>
      </c>
      <c r="N4" t="s">
        <v>774</v>
      </c>
      <c r="O4" s="131">
        <v>25.5</v>
      </c>
      <c r="P4" s="131">
        <v>7.92</v>
      </c>
      <c r="Q4" s="68">
        <v>1.4</v>
      </c>
      <c r="R4" s="68">
        <v>1.4</v>
      </c>
      <c r="S4" s="131">
        <v>1.4</v>
      </c>
      <c r="T4" s="68">
        <v>1.4</v>
      </c>
      <c r="U4" s="76">
        <v>1</v>
      </c>
      <c r="V4" s="68">
        <v>0.15</v>
      </c>
      <c r="W4" s="77">
        <v>0.34375</v>
      </c>
      <c r="X4" s="68">
        <v>25.6</v>
      </c>
      <c r="Y4" s="68">
        <v>6.02</v>
      </c>
      <c r="Z4" s="320">
        <v>5.1142092243373325</v>
      </c>
      <c r="AA4" s="321">
        <v>0.73399999999999999</v>
      </c>
      <c r="AB4" s="226">
        <v>28.8</v>
      </c>
      <c r="AC4" s="204">
        <v>45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395</v>
      </c>
      <c r="C5" t="s">
        <v>764</v>
      </c>
      <c r="E5" s="167">
        <v>43297</v>
      </c>
      <c r="F5" t="s">
        <v>647</v>
      </c>
      <c r="G5" t="s">
        <v>795</v>
      </c>
      <c r="H5">
        <v>1</v>
      </c>
      <c r="I5" t="s">
        <v>760</v>
      </c>
      <c r="J5" s="326">
        <v>0.40625</v>
      </c>
      <c r="K5">
        <v>1</v>
      </c>
      <c r="L5">
        <v>1</v>
      </c>
      <c r="M5" t="s">
        <v>773</v>
      </c>
      <c r="N5" t="s">
        <v>774</v>
      </c>
      <c r="O5" s="131">
        <v>25.5</v>
      </c>
      <c r="P5" s="131">
        <v>7.92</v>
      </c>
      <c r="Q5" s="68">
        <v>1.4</v>
      </c>
      <c r="R5" s="68">
        <v>1.4</v>
      </c>
      <c r="S5" s="131">
        <v>1.4</v>
      </c>
      <c r="T5" s="68">
        <v>1.4</v>
      </c>
      <c r="U5" s="76">
        <v>1</v>
      </c>
      <c r="V5" s="68">
        <v>0.7</v>
      </c>
      <c r="W5" s="77">
        <v>0.34513888888888888</v>
      </c>
      <c r="X5" s="68">
        <v>25.7</v>
      </c>
      <c r="Y5" s="68">
        <v>5.91</v>
      </c>
      <c r="Z5" s="320">
        <v>4.9986620176098508</v>
      </c>
      <c r="AA5" s="321">
        <v>0.72399999999999998</v>
      </c>
      <c r="AB5" s="226">
        <v>29.6</v>
      </c>
      <c r="AC5" s="204">
        <v>46.1</v>
      </c>
      <c r="AD5" s="72">
        <v>0.37465753424657527</v>
      </c>
      <c r="AE5" s="72">
        <v>0.18303571428571419</v>
      </c>
      <c r="AF5" s="72">
        <v>0.15454545454545457</v>
      </c>
      <c r="AG5" s="137">
        <v>0.33758116883116873</v>
      </c>
      <c r="AH5" s="75">
        <v>26.048056586270867</v>
      </c>
      <c r="AI5" s="75">
        <v>26.385637755102035</v>
      </c>
      <c r="AJ5" s="72">
        <v>111.81150706573256</v>
      </c>
      <c r="AK5" s="72">
        <v>17.807166640254785</v>
      </c>
      <c r="AL5" s="72">
        <v>6.2790172813327905</v>
      </c>
      <c r="AM5" s="322">
        <v>43.855223226525652</v>
      </c>
      <c r="AN5" s="323">
        <v>44.192804395356823</v>
      </c>
      <c r="AO5" s="137">
        <v>10.404658227848104</v>
      </c>
      <c r="AP5" s="137">
        <v>2.7936084388185631</v>
      </c>
      <c r="AQ5" s="72">
        <v>0.78833520269187651</v>
      </c>
      <c r="AR5" s="72">
        <v>13.198266666666667</v>
      </c>
      <c r="AV5" s="69"/>
      <c r="AX5" s="322"/>
      <c r="AY5" s="322"/>
    </row>
    <row r="6" spans="1:53" x14ac:dyDescent="0.2">
      <c r="A6" t="s">
        <v>756</v>
      </c>
      <c r="B6" t="s">
        <v>395</v>
      </c>
      <c r="C6" t="s">
        <v>765</v>
      </c>
      <c r="E6" s="167">
        <v>43297</v>
      </c>
      <c r="F6" t="s">
        <v>647</v>
      </c>
      <c r="G6" t="s">
        <v>795</v>
      </c>
      <c r="H6">
        <v>1</v>
      </c>
      <c r="I6" t="s">
        <v>760</v>
      </c>
      <c r="J6" s="326">
        <v>0.40625</v>
      </c>
      <c r="K6">
        <v>1</v>
      </c>
      <c r="L6">
        <v>1</v>
      </c>
      <c r="M6" t="s">
        <v>773</v>
      </c>
      <c r="N6" t="s">
        <v>774</v>
      </c>
      <c r="O6" s="131">
        <v>25.5</v>
      </c>
      <c r="P6" s="131">
        <v>7.92</v>
      </c>
      <c r="Q6" s="68">
        <v>1.4</v>
      </c>
      <c r="R6" s="68">
        <v>1.4</v>
      </c>
      <c r="S6" s="131">
        <v>1.4</v>
      </c>
      <c r="T6" s="68">
        <v>1.4</v>
      </c>
      <c r="U6" s="76">
        <v>1</v>
      </c>
      <c r="V6" s="68">
        <v>0.9</v>
      </c>
      <c r="W6" s="77">
        <v>0.34652777777777777</v>
      </c>
      <c r="X6" s="68">
        <v>25.6</v>
      </c>
      <c r="Y6" s="68">
        <v>5.98</v>
      </c>
      <c r="Z6" s="320">
        <v>5.0773521767974987</v>
      </c>
      <c r="AA6" s="321">
        <v>0.73799999999999999</v>
      </c>
      <c r="AB6" s="226">
        <v>28.9</v>
      </c>
      <c r="AC6" s="204">
        <v>45.1</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395</v>
      </c>
      <c r="C7" t="s">
        <v>757</v>
      </c>
      <c r="E7" s="167">
        <v>43312</v>
      </c>
      <c r="F7" t="s">
        <v>647</v>
      </c>
      <c r="G7" t="s">
        <v>819</v>
      </c>
      <c r="H7">
        <v>1</v>
      </c>
      <c r="I7" t="s">
        <v>760</v>
      </c>
      <c r="J7" s="326">
        <v>0.3888888888888889</v>
      </c>
      <c r="K7">
        <v>1</v>
      </c>
      <c r="L7">
        <v>1</v>
      </c>
      <c r="M7" t="s">
        <v>773</v>
      </c>
      <c r="N7" t="s">
        <v>774</v>
      </c>
      <c r="O7" s="131">
        <v>26</v>
      </c>
      <c r="P7" s="131">
        <v>8.1</v>
      </c>
      <c r="Q7" s="68">
        <v>1.26</v>
      </c>
      <c r="R7" s="68">
        <v>1.26</v>
      </c>
      <c r="S7" s="131">
        <v>1.26</v>
      </c>
      <c r="T7" s="68">
        <v>1.26</v>
      </c>
      <c r="U7" s="76">
        <v>1</v>
      </c>
      <c r="V7" s="68">
        <v>0.15</v>
      </c>
      <c r="W7" s="77">
        <v>0.34166666666666662</v>
      </c>
      <c r="X7" s="68">
        <v>26.4</v>
      </c>
      <c r="Y7" s="68">
        <v>6.05</v>
      </c>
      <c r="Z7" s="320">
        <v>5.138615030973714</v>
      </c>
      <c r="AA7" s="321">
        <v>0.75099999999999989</v>
      </c>
      <c r="AB7" s="205">
        <v>29</v>
      </c>
      <c r="AC7" s="171">
        <v>45.2</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395</v>
      </c>
      <c r="C8" t="s">
        <v>764</v>
      </c>
      <c r="E8" s="167">
        <v>43312</v>
      </c>
      <c r="F8" t="s">
        <v>647</v>
      </c>
      <c r="G8" t="s">
        <v>819</v>
      </c>
      <c r="H8">
        <v>1</v>
      </c>
      <c r="I8" t="s">
        <v>760</v>
      </c>
      <c r="J8" s="326">
        <v>0.3888888888888889</v>
      </c>
      <c r="K8">
        <v>1</v>
      </c>
      <c r="L8">
        <v>1</v>
      </c>
      <c r="M8" t="s">
        <v>773</v>
      </c>
      <c r="N8" t="s">
        <v>774</v>
      </c>
      <c r="O8" s="131">
        <v>26</v>
      </c>
      <c r="P8" s="131">
        <v>8.1</v>
      </c>
      <c r="Q8" s="68">
        <v>1.26</v>
      </c>
      <c r="R8" s="68">
        <v>1.26</v>
      </c>
      <c r="S8" s="131">
        <v>1.26</v>
      </c>
      <c r="T8" s="68">
        <v>1.26</v>
      </c>
      <c r="U8" s="76">
        <v>1</v>
      </c>
      <c r="V8" s="68">
        <v>0.63</v>
      </c>
      <c r="W8" s="77">
        <v>0.34236111111111112</v>
      </c>
      <c r="X8" s="68">
        <v>26.4</v>
      </c>
      <c r="Y8" s="68">
        <v>6.48</v>
      </c>
      <c r="Z8" s="320">
        <v>5.5038389092082101</v>
      </c>
      <c r="AA8" s="321">
        <v>0.79799999999999993</v>
      </c>
      <c r="AB8" s="205">
        <v>29</v>
      </c>
      <c r="AC8" s="171">
        <v>45.1</v>
      </c>
      <c r="AD8" s="72">
        <v>0.79254304945784859</v>
      </c>
      <c r="AE8" s="72">
        <v>2.5000000000000001E-2</v>
      </c>
      <c r="AF8" s="72">
        <v>8.8537787513691138E-2</v>
      </c>
      <c r="AG8" s="137">
        <v>0.11353778751369115</v>
      </c>
      <c r="AH8" s="75">
        <v>28.998503028812841</v>
      </c>
      <c r="AI8" s="75">
        <v>29.112040816326534</v>
      </c>
      <c r="AJ8" s="72">
        <v>104.05100295743179</v>
      </c>
      <c r="AK8" s="72">
        <v>16.529434632938656</v>
      </c>
      <c r="AL8" s="72">
        <v>6.2948918258877722</v>
      </c>
      <c r="AM8" s="322">
        <v>45.527937661751494</v>
      </c>
      <c r="AN8" s="323">
        <v>45.641475449265187</v>
      </c>
      <c r="AO8" s="137">
        <v>8.0663291139240503</v>
      </c>
      <c r="AP8" s="137">
        <v>12.943497552742615</v>
      </c>
      <c r="AQ8" s="72">
        <v>0.38393125473623063</v>
      </c>
      <c r="AR8" s="72">
        <v>21.009826666666665</v>
      </c>
      <c r="AV8" s="324"/>
      <c r="AW8" s="325"/>
      <c r="AX8" s="204"/>
      <c r="AY8" s="204"/>
      <c r="AZ8" s="204"/>
      <c r="BA8" s="204"/>
    </row>
    <row r="9" spans="1:53" x14ac:dyDescent="0.2">
      <c r="A9" t="s">
        <v>756</v>
      </c>
      <c r="B9" t="s">
        <v>395</v>
      </c>
      <c r="C9" t="s">
        <v>765</v>
      </c>
      <c r="E9" s="167">
        <v>43312</v>
      </c>
      <c r="F9" t="s">
        <v>647</v>
      </c>
      <c r="G9" t="s">
        <v>819</v>
      </c>
      <c r="H9">
        <v>1</v>
      </c>
      <c r="I9" t="s">
        <v>760</v>
      </c>
      <c r="J9" s="326">
        <v>0.3888888888888889</v>
      </c>
      <c r="K9">
        <v>1</v>
      </c>
      <c r="L9">
        <v>1</v>
      </c>
      <c r="M9" t="s">
        <v>773</v>
      </c>
      <c r="N9" t="s">
        <v>774</v>
      </c>
      <c r="O9" s="131">
        <v>26</v>
      </c>
      <c r="P9" s="131">
        <v>8.1</v>
      </c>
      <c r="Q9" s="68">
        <v>1.26</v>
      </c>
      <c r="R9" s="68">
        <v>1.26</v>
      </c>
      <c r="S9" s="131">
        <v>1.26</v>
      </c>
      <c r="T9" s="68">
        <v>1.26</v>
      </c>
      <c r="U9" s="76">
        <v>1</v>
      </c>
      <c r="V9" s="68">
        <v>0.76</v>
      </c>
      <c r="W9" s="77">
        <v>0.3430555555555555</v>
      </c>
      <c r="X9" s="68">
        <v>26.4</v>
      </c>
      <c r="Y9" s="68">
        <v>6.31</v>
      </c>
      <c r="Z9" s="320">
        <v>5.3624663789456273</v>
      </c>
      <c r="AA9" s="321">
        <v>0.78400000000000003</v>
      </c>
      <c r="AB9" s="205">
        <v>28.9</v>
      </c>
      <c r="AC9" s="171">
        <v>45.1</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395</v>
      </c>
      <c r="C10" t="s">
        <v>757</v>
      </c>
      <c r="E10" s="167">
        <v>43326</v>
      </c>
      <c r="F10" t="s">
        <v>647</v>
      </c>
      <c r="G10" t="s">
        <v>840</v>
      </c>
      <c r="H10">
        <v>1</v>
      </c>
      <c r="I10" t="s">
        <v>760</v>
      </c>
      <c r="J10" s="326">
        <v>0.41666666666666669</v>
      </c>
      <c r="K10">
        <v>2</v>
      </c>
      <c r="L10">
        <v>2</v>
      </c>
      <c r="M10" t="s">
        <v>773</v>
      </c>
      <c r="N10" t="s">
        <v>774</v>
      </c>
      <c r="O10" s="131">
        <v>26</v>
      </c>
      <c r="P10" s="131">
        <v>8.34</v>
      </c>
      <c r="Q10" s="68">
        <v>1.3</v>
      </c>
      <c r="R10" s="68">
        <v>1.3</v>
      </c>
      <c r="S10" s="131">
        <v>1.3</v>
      </c>
      <c r="T10" s="68">
        <v>1.3</v>
      </c>
      <c r="U10" s="76">
        <v>1</v>
      </c>
      <c r="V10" s="68">
        <v>0.15</v>
      </c>
      <c r="W10" s="77">
        <v>0.32916666666666666</v>
      </c>
      <c r="X10" s="68">
        <v>25.5</v>
      </c>
      <c r="Y10" s="68">
        <v>3.6</v>
      </c>
      <c r="Z10" s="320">
        <v>3.0631801701384007</v>
      </c>
      <c r="AA10" s="321">
        <v>0.439</v>
      </c>
      <c r="AB10" s="226">
        <v>28.5</v>
      </c>
      <c r="AC10" s="216">
        <v>44.5</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395</v>
      </c>
      <c r="C11" t="s">
        <v>764</v>
      </c>
      <c r="E11" s="167">
        <v>43326</v>
      </c>
      <c r="F11" t="s">
        <v>647</v>
      </c>
      <c r="G11" t="s">
        <v>840</v>
      </c>
      <c r="H11">
        <v>1</v>
      </c>
      <c r="I11" t="s">
        <v>760</v>
      </c>
      <c r="J11" s="326">
        <v>0.41666666666666669</v>
      </c>
      <c r="K11">
        <v>2</v>
      </c>
      <c r="L11">
        <v>2</v>
      </c>
      <c r="M11" t="s">
        <v>773</v>
      </c>
      <c r="N11" t="s">
        <v>774</v>
      </c>
      <c r="O11" s="131">
        <v>26</v>
      </c>
      <c r="P11" s="131">
        <v>8.34</v>
      </c>
      <c r="Q11" s="68">
        <v>1.3</v>
      </c>
      <c r="R11" s="68">
        <v>1.3</v>
      </c>
      <c r="S11" s="131">
        <v>1.3</v>
      </c>
      <c r="T11" s="68">
        <v>1.3</v>
      </c>
      <c r="U11" s="76">
        <v>1</v>
      </c>
      <c r="V11" s="68">
        <v>0.65</v>
      </c>
      <c r="W11" s="77">
        <v>0.33055555555555555</v>
      </c>
      <c r="X11" s="68">
        <v>25.5</v>
      </c>
      <c r="Y11" s="68">
        <v>3.6</v>
      </c>
      <c r="Z11" s="320">
        <v>3.0666533161679137</v>
      </c>
      <c r="AA11" s="321">
        <v>0.439</v>
      </c>
      <c r="AB11" s="226">
        <v>28.3</v>
      </c>
      <c r="AC11" s="216">
        <v>44.2</v>
      </c>
      <c r="AD11" s="72">
        <v>0.98693198042162167</v>
      </c>
      <c r="AE11" s="72">
        <v>0.15416676261312046</v>
      </c>
      <c r="AF11" s="72">
        <v>0.39939759036144584</v>
      </c>
      <c r="AG11" s="137">
        <v>0.5535643529745663</v>
      </c>
      <c r="AH11" s="75">
        <v>28.558476463351969</v>
      </c>
      <c r="AI11" s="75">
        <v>29.112040816326534</v>
      </c>
      <c r="AJ11" s="72">
        <v>188.86075087039234</v>
      </c>
      <c r="AK11" s="72">
        <v>28.460038074767098</v>
      </c>
      <c r="AL11" s="72">
        <v>6.6359978287533572</v>
      </c>
      <c r="AM11" s="322">
        <v>57.018514538119064</v>
      </c>
      <c r="AN11" s="323">
        <v>57.572078891093632</v>
      </c>
      <c r="AO11" s="137">
        <v>5.1842025316455693</v>
      </c>
      <c r="AP11" s="137">
        <v>41.787784135021091</v>
      </c>
      <c r="AQ11" s="72">
        <v>0.1103679639619012</v>
      </c>
      <c r="AR11" s="72">
        <v>46.971986666666659</v>
      </c>
      <c r="AV11" s="69"/>
      <c r="AX11" s="322"/>
      <c r="AY11" s="322"/>
    </row>
    <row r="12" spans="1:53" x14ac:dyDescent="0.2">
      <c r="A12" t="s">
        <v>756</v>
      </c>
      <c r="B12" t="s">
        <v>395</v>
      </c>
      <c r="C12" t="s">
        <v>765</v>
      </c>
      <c r="E12" s="167">
        <v>43326</v>
      </c>
      <c r="F12" t="s">
        <v>647</v>
      </c>
      <c r="G12" t="s">
        <v>840</v>
      </c>
      <c r="H12">
        <v>1</v>
      </c>
      <c r="I12" t="s">
        <v>760</v>
      </c>
      <c r="J12" s="326">
        <v>0.41666666666666669</v>
      </c>
      <c r="K12">
        <v>2</v>
      </c>
      <c r="L12">
        <v>2</v>
      </c>
      <c r="M12" t="s">
        <v>773</v>
      </c>
      <c r="N12" t="s">
        <v>774</v>
      </c>
      <c r="O12" s="131">
        <v>26</v>
      </c>
      <c r="P12" s="131">
        <v>8.34</v>
      </c>
      <c r="Q12" s="68">
        <v>1.3</v>
      </c>
      <c r="R12" s="68">
        <v>1.3</v>
      </c>
      <c r="S12" s="131">
        <v>1.3</v>
      </c>
      <c r="T12" s="68">
        <v>1.3</v>
      </c>
      <c r="U12" s="76">
        <v>1</v>
      </c>
      <c r="V12" s="68">
        <v>0.8</v>
      </c>
      <c r="W12" s="77">
        <v>0.33194444444444443</v>
      </c>
      <c r="X12" s="68">
        <v>25.5</v>
      </c>
      <c r="Y12" s="68">
        <v>3.6</v>
      </c>
      <c r="Z12" s="320">
        <v>3.0666533161679137</v>
      </c>
      <c r="AA12" s="321">
        <v>0.439</v>
      </c>
      <c r="AB12" s="226">
        <v>28.3</v>
      </c>
      <c r="AC12" s="216">
        <v>44.2</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395</v>
      </c>
      <c r="C13" t="s">
        <v>757</v>
      </c>
      <c r="E13" s="167">
        <v>43340</v>
      </c>
      <c r="F13" t="s">
        <v>647</v>
      </c>
      <c r="G13" t="s">
        <v>819</v>
      </c>
      <c r="H13">
        <v>1</v>
      </c>
      <c r="I13" t="s">
        <v>760</v>
      </c>
      <c r="J13" s="326">
        <v>0.33333333333333331</v>
      </c>
      <c r="K13">
        <v>2</v>
      </c>
      <c r="L13">
        <v>1</v>
      </c>
      <c r="M13" t="s">
        <v>773</v>
      </c>
      <c r="N13" t="s">
        <v>774</v>
      </c>
      <c r="O13" s="131">
        <v>24</v>
      </c>
      <c r="P13" s="131">
        <v>8.5</v>
      </c>
      <c r="Q13" s="68">
        <v>1.3</v>
      </c>
      <c r="R13" s="68">
        <v>1.3</v>
      </c>
      <c r="S13" s="131">
        <v>1.3</v>
      </c>
      <c r="T13" s="68">
        <v>1.3</v>
      </c>
      <c r="U13" s="76">
        <v>1</v>
      </c>
      <c r="V13" s="68">
        <v>0.15</v>
      </c>
      <c r="W13" s="77">
        <v>0.31458333333333333</v>
      </c>
      <c r="X13" s="68">
        <v>25.5</v>
      </c>
      <c r="Y13" s="68">
        <v>6.5</v>
      </c>
      <c r="Z13" s="320">
        <v>5.4963784404457767</v>
      </c>
      <c r="AA13" s="321">
        <v>0.7659999999999999</v>
      </c>
      <c r="AB13" s="226">
        <v>29.6</v>
      </c>
      <c r="AC13" s="216">
        <v>45.7</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395</v>
      </c>
      <c r="C14" t="s">
        <v>764</v>
      </c>
      <c r="E14" s="167">
        <v>43340</v>
      </c>
      <c r="F14" t="s">
        <v>647</v>
      </c>
      <c r="G14" t="s">
        <v>819</v>
      </c>
      <c r="H14">
        <v>1</v>
      </c>
      <c r="I14" t="s">
        <v>760</v>
      </c>
      <c r="J14" s="326">
        <v>0.33333333333333331</v>
      </c>
      <c r="K14">
        <v>2</v>
      </c>
      <c r="L14">
        <v>1</v>
      </c>
      <c r="M14" t="s">
        <v>773</v>
      </c>
      <c r="N14" t="s">
        <v>774</v>
      </c>
      <c r="O14" s="131">
        <v>24</v>
      </c>
      <c r="P14" s="131">
        <v>8.5</v>
      </c>
      <c r="Q14" s="68">
        <v>1.3</v>
      </c>
      <c r="R14" s="68">
        <v>1.3</v>
      </c>
      <c r="S14" s="131">
        <v>1.3</v>
      </c>
      <c r="T14" s="68">
        <v>1.3</v>
      </c>
      <c r="U14" s="76">
        <v>1</v>
      </c>
      <c r="V14" s="68">
        <v>0.65</v>
      </c>
      <c r="W14" s="77">
        <v>0.31597222222222221</v>
      </c>
      <c r="X14" s="68">
        <v>25.5</v>
      </c>
      <c r="Y14" s="68">
        <v>6.06</v>
      </c>
      <c r="Z14" s="320">
        <v>5.1330335757787768</v>
      </c>
      <c r="AA14" s="321">
        <v>0.74</v>
      </c>
      <c r="AB14" s="226">
        <v>29.3</v>
      </c>
      <c r="AC14" s="216">
        <v>45.4</v>
      </c>
      <c r="AD14" s="72">
        <v>0.44595080983803242</v>
      </c>
      <c r="AE14" s="72">
        <v>2.7627101944298476</v>
      </c>
      <c r="AF14" s="72">
        <v>0.35098576122672509</v>
      </c>
      <c r="AG14" s="137">
        <v>3.1136959556565724</v>
      </c>
      <c r="AH14" s="75">
        <v>26.301278534139342</v>
      </c>
      <c r="AI14" s="75">
        <v>29.414974489795917</v>
      </c>
      <c r="AJ14" s="72">
        <v>78.646551883731277</v>
      </c>
      <c r="AK14" s="72">
        <v>12.967310711354369</v>
      </c>
      <c r="AL14" s="72">
        <v>6.0649855343457757</v>
      </c>
      <c r="AM14" s="322">
        <v>39.268589245493715</v>
      </c>
      <c r="AN14" s="323">
        <v>42.382285201150282</v>
      </c>
      <c r="AO14" s="137">
        <v>6.1086582278481032</v>
      </c>
      <c r="AP14" s="137">
        <v>7.9416484388185644</v>
      </c>
      <c r="AQ14" s="72">
        <v>0.43477045539087422</v>
      </c>
      <c r="AR14" s="72">
        <v>14.050306666666668</v>
      </c>
      <c r="AV14" s="69"/>
      <c r="AX14" s="322"/>
      <c r="AY14" s="322"/>
    </row>
    <row r="15" spans="1:53" x14ac:dyDescent="0.2">
      <c r="A15" t="s">
        <v>756</v>
      </c>
      <c r="B15" t="s">
        <v>395</v>
      </c>
      <c r="C15" t="s">
        <v>765</v>
      </c>
      <c r="E15" s="167">
        <v>43340</v>
      </c>
      <c r="F15" t="s">
        <v>647</v>
      </c>
      <c r="G15" t="s">
        <v>819</v>
      </c>
      <c r="H15">
        <v>1</v>
      </c>
      <c r="I15" t="s">
        <v>760</v>
      </c>
      <c r="J15" s="326">
        <v>0.33333333333333331</v>
      </c>
      <c r="K15">
        <v>2</v>
      </c>
      <c r="L15">
        <v>1</v>
      </c>
      <c r="M15" t="s">
        <v>773</v>
      </c>
      <c r="N15" t="s">
        <v>774</v>
      </c>
      <c r="O15" s="131">
        <v>24</v>
      </c>
      <c r="P15" s="131">
        <v>8.5</v>
      </c>
      <c r="Q15" s="68">
        <v>1.3</v>
      </c>
      <c r="R15" s="68">
        <v>1.3</v>
      </c>
      <c r="S15" s="131">
        <v>1.3</v>
      </c>
      <c r="T15" s="68">
        <v>1.3</v>
      </c>
      <c r="U15" s="76">
        <v>1</v>
      </c>
      <c r="V15" s="68">
        <v>0.8</v>
      </c>
      <c r="W15" s="77">
        <v>0.31736111111111115</v>
      </c>
      <c r="X15" s="68">
        <v>25.5</v>
      </c>
      <c r="Y15" s="68">
        <v>5.8</v>
      </c>
      <c r="Z15" s="320">
        <v>4.9044607622439234</v>
      </c>
      <c r="AA15" s="321">
        <v>0.72199999999999998</v>
      </c>
      <c r="AB15" s="226">
        <v>29.6</v>
      </c>
      <c r="AC15" s="216">
        <v>45.7</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395</v>
      </c>
      <c r="B22" s="102">
        <v>2018</v>
      </c>
      <c r="C22" s="103">
        <v>7</v>
      </c>
      <c r="D22" s="102">
        <v>16</v>
      </c>
      <c r="E22" s="82"/>
      <c r="F22" s="131">
        <v>1.4</v>
      </c>
      <c r="G22" s="131">
        <v>7.92</v>
      </c>
      <c r="H22" s="82"/>
      <c r="I22" s="131">
        <v>25.5</v>
      </c>
      <c r="J22" s="226">
        <v>28.8</v>
      </c>
      <c r="K22" s="82"/>
      <c r="L22" s="82"/>
      <c r="M22" s="108"/>
      <c r="N22" s="131" t="s">
        <v>763</v>
      </c>
      <c r="O22" s="82"/>
      <c r="P22" s="82"/>
      <c r="Q22" s="82"/>
      <c r="R22" s="140"/>
      <c r="S22" s="131" t="s">
        <v>763</v>
      </c>
      <c r="T22" s="131" t="s">
        <v>763</v>
      </c>
      <c r="U22" s="131" t="s">
        <v>763</v>
      </c>
      <c r="V22" s="85"/>
      <c r="W22" s="85"/>
      <c r="X22" s="85"/>
      <c r="Y22" s="102">
        <f>IF(C22&lt;6," ",IF(C22&lt;=9,I22, IF(C22&gt;=10," ")))</f>
        <v>25.5</v>
      </c>
      <c r="Z22" s="102">
        <f>IF(Y22=" ", " ", IF(Y22&gt;0, Y22+273.15))</f>
        <v>298.64999999999998</v>
      </c>
      <c r="AA22" s="102">
        <f>IF(C22&lt;6," ",IF(C22&lt;=9,J22, IF(C22&gt;=10," ")))</f>
        <v>28.8</v>
      </c>
      <c r="AB22" s="102">
        <f>IF(C22&lt;6," ",IF(C22&lt;=9,G22, IF(C22&gt;=10," ")))</f>
        <v>7.92</v>
      </c>
      <c r="AC22" s="104">
        <f>IF(Y22=" "," ",IF(Y22&gt;0,EXP(-173.4292+249.6339*100/Z22+143.3483*LN(+Z22/100)-21.8492*Z22/100+AA22*(-0.033096+0.014259*Z22/100-0.0017*(Z22/100)^2))*1.4276))</f>
        <v>6.9300634250015483</v>
      </c>
      <c r="AD22" s="102">
        <f>IF(Y22=" "," ",IF(Y22&gt;0,AB22/AC22))</f>
        <v>1.1428466832535851</v>
      </c>
      <c r="AE22" s="105">
        <f>IF(C22&lt;6," ",IF(C22&lt;=9,F22, IF(C22&gt;=10," ")))</f>
        <v>1.4</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395</v>
      </c>
      <c r="B23" s="102">
        <v>2018</v>
      </c>
      <c r="C23" s="103">
        <v>7</v>
      </c>
      <c r="D23" s="102">
        <v>16</v>
      </c>
      <c r="E23" s="82"/>
      <c r="F23" s="131">
        <v>1.4</v>
      </c>
      <c r="G23" s="131">
        <v>7.92</v>
      </c>
      <c r="H23" s="82"/>
      <c r="I23" s="131">
        <v>25.5</v>
      </c>
      <c r="J23" s="226">
        <v>29.6</v>
      </c>
      <c r="K23" s="82"/>
      <c r="L23" s="82"/>
      <c r="M23" s="108"/>
      <c r="N23" s="137">
        <v>0.33758116883116873</v>
      </c>
      <c r="O23" s="82"/>
      <c r="P23" s="82"/>
      <c r="Q23" s="82"/>
      <c r="R23" s="140"/>
      <c r="S23" s="323">
        <v>44.192804395356823</v>
      </c>
      <c r="T23" s="137">
        <v>10.404658227848104</v>
      </c>
      <c r="U23" s="137">
        <v>2.7936084388185631</v>
      </c>
      <c r="V23" s="85"/>
      <c r="W23" s="85"/>
      <c r="X23" s="85"/>
      <c r="Y23" s="102">
        <f t="shared" ref="Y23:Y33" si="0">IF(C23&lt;6," ",IF(C23&lt;=9,I23, IF(C23&gt;=10," ")))</f>
        <v>25.5</v>
      </c>
      <c r="Z23" s="102">
        <f t="shared" ref="Z23:Z33" si="1">IF(Y23=" ", " ", IF(Y23&gt;0, Y23+273.15))</f>
        <v>298.64999999999998</v>
      </c>
      <c r="AA23" s="102">
        <f t="shared" ref="AA23:AA33" si="2">IF(C23&lt;6," ",IF(C23&lt;=9,J23, IF(C23&gt;=10," ")))</f>
        <v>29.6</v>
      </c>
      <c r="AB23" s="102">
        <f t="shared" ref="AB23:AB33" si="3">IF(C23&lt;6," ",IF(C23&lt;=9,G23, IF(C23&gt;=10," ")))</f>
        <v>7.92</v>
      </c>
      <c r="AC23" s="104">
        <f t="shared" ref="AC23:AC33" si="4">IF(Y23=" "," ",IF(Y23&gt;0,EXP(-173.4292+249.6339*100/Z23+143.3483*LN(+Z23/100)-21.8492*Z23/100+AA23*(-0.033096+0.014259*Z23/100-0.0017*(Z23/100)^2))*1.4276))</f>
        <v>6.8986771810787113</v>
      </c>
      <c r="AD23" s="102">
        <f t="shared" ref="AD23:AD33" si="5">IF(Y23=" "," ",IF(Y23&gt;0,AB23/AC23))</f>
        <v>1.1480461822046861</v>
      </c>
      <c r="AE23" s="105">
        <f t="shared" ref="AE23:AE33" si="6">IF(C23&lt;6," ",IF(C23&lt;=9,F23, IF(C23&gt;=10," ")))</f>
        <v>1.4</v>
      </c>
      <c r="AF23" s="102">
        <f t="shared" ref="AF23:AF33" si="7">IF(Y23=" "," ",N23)</f>
        <v>0.33758116883116873</v>
      </c>
      <c r="AG23" s="105">
        <f t="shared" ref="AG23:AG33" si="8">IF(C23&lt;6," ",IF(C23&lt;=9,T23, IF(C23&gt;=10," ")))</f>
        <v>10.404658227848104</v>
      </c>
      <c r="AH23" s="105">
        <f t="shared" ref="AH23:AH33" si="9">IF(C23&lt;6," ",IF(C23&lt;=9,U23, IF(C23&gt;=10," ")))</f>
        <v>2.7936084388185631</v>
      </c>
      <c r="AI23" s="102">
        <f t="shared" ref="AI23" si="10">IF(Y23=" ", " ", IF(Y23&gt;0, SUM(AG23:AH23)))</f>
        <v>13.198266666666667</v>
      </c>
      <c r="AJ23" s="106">
        <f t="shared" ref="AJ23:AJ33" si="11">IF(C23&lt;6," ",IF(C23&lt;=9,S23, IF(C23&gt;=10," ")))</f>
        <v>44.192804395356823</v>
      </c>
      <c r="AK23" s="107">
        <f t="shared" ref="AK23:AK32" si="12">IF(Y23=" ", " ", IF(Y23&gt;0, AJ23-AF23))</f>
        <v>43.855223226525652</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395</v>
      </c>
      <c r="B24" s="102">
        <v>2018</v>
      </c>
      <c r="C24" s="103">
        <v>7</v>
      </c>
      <c r="D24" s="102">
        <v>16</v>
      </c>
      <c r="E24" s="82"/>
      <c r="F24" s="131">
        <v>1.4</v>
      </c>
      <c r="G24" s="131">
        <v>7.92</v>
      </c>
      <c r="H24" s="82"/>
      <c r="I24" s="131">
        <v>25.5</v>
      </c>
      <c r="J24" s="226">
        <v>28.9</v>
      </c>
      <c r="K24" s="82"/>
      <c r="L24" s="82"/>
      <c r="M24" s="108"/>
      <c r="N24" s="131" t="s">
        <v>763</v>
      </c>
      <c r="O24" s="82"/>
      <c r="P24" s="82"/>
      <c r="Q24" s="82"/>
      <c r="R24" s="140"/>
      <c r="S24" s="131" t="s">
        <v>763</v>
      </c>
      <c r="T24" s="131" t="s">
        <v>763</v>
      </c>
      <c r="U24" s="131" t="s">
        <v>763</v>
      </c>
      <c r="V24" s="85"/>
      <c r="W24" s="85"/>
      <c r="X24" s="85"/>
      <c r="Y24" s="102">
        <f t="shared" si="0"/>
        <v>25.5</v>
      </c>
      <c r="Z24" s="102">
        <f t="shared" si="1"/>
        <v>298.64999999999998</v>
      </c>
      <c r="AA24" s="102">
        <f t="shared" si="2"/>
        <v>28.9</v>
      </c>
      <c r="AB24" s="102">
        <f t="shared" si="3"/>
        <v>7.92</v>
      </c>
      <c r="AC24" s="104">
        <f t="shared" si="4"/>
        <v>6.9261323487030149</v>
      </c>
      <c r="AD24" s="102">
        <f t="shared" si="5"/>
        <v>1.1434953306202842</v>
      </c>
      <c r="AE24" s="105">
        <f t="shared" si="6"/>
        <v>1.4</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395</v>
      </c>
      <c r="B25" s="102">
        <v>2018</v>
      </c>
      <c r="C25" s="103">
        <v>7</v>
      </c>
      <c r="D25" s="102">
        <v>31</v>
      </c>
      <c r="E25" s="82"/>
      <c r="F25" s="131">
        <v>1.26</v>
      </c>
      <c r="G25" s="131">
        <v>8.1</v>
      </c>
      <c r="H25" s="82"/>
      <c r="I25" s="131">
        <v>26</v>
      </c>
      <c r="J25" s="205">
        <v>29</v>
      </c>
      <c r="K25" s="82"/>
      <c r="L25" s="82"/>
      <c r="M25" s="108"/>
      <c r="N25" s="131" t="s">
        <v>763</v>
      </c>
      <c r="O25" s="82"/>
      <c r="P25" s="82"/>
      <c r="Q25" s="82"/>
      <c r="R25" s="140"/>
      <c r="S25" s="131" t="s">
        <v>763</v>
      </c>
      <c r="T25" s="131" t="s">
        <v>763</v>
      </c>
      <c r="U25" s="131" t="s">
        <v>763</v>
      </c>
      <c r="V25" s="85"/>
      <c r="W25" s="85"/>
      <c r="X25" s="85"/>
      <c r="Y25" s="102">
        <f t="shared" si="0"/>
        <v>26</v>
      </c>
      <c r="Z25" s="102">
        <f t="shared" si="1"/>
        <v>299.14999999999998</v>
      </c>
      <c r="AA25" s="102">
        <f t="shared" si="2"/>
        <v>29</v>
      </c>
      <c r="AB25" s="102">
        <f t="shared" si="3"/>
        <v>8.1</v>
      </c>
      <c r="AC25" s="104">
        <f t="shared" si="4"/>
        <v>6.8631533408505554</v>
      </c>
      <c r="AD25" s="102">
        <f t="shared" si="5"/>
        <v>1.1802155070304987</v>
      </c>
      <c r="AE25" s="105">
        <f t="shared" si="6"/>
        <v>1.26</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395</v>
      </c>
      <c r="B26" s="102">
        <v>2018</v>
      </c>
      <c r="C26" s="103">
        <v>7</v>
      </c>
      <c r="D26" s="102">
        <v>31</v>
      </c>
      <c r="E26" s="82"/>
      <c r="F26" s="131">
        <v>1.26</v>
      </c>
      <c r="G26" s="131">
        <v>8.1</v>
      </c>
      <c r="H26" s="82"/>
      <c r="I26" s="131">
        <v>26</v>
      </c>
      <c r="J26" s="205">
        <v>29</v>
      </c>
      <c r="K26" s="82"/>
      <c r="L26" s="82"/>
      <c r="M26" s="108"/>
      <c r="N26" s="137">
        <v>0.11353778751369115</v>
      </c>
      <c r="O26" s="82"/>
      <c r="P26" s="82"/>
      <c r="Q26" s="82"/>
      <c r="R26" s="140"/>
      <c r="S26" s="323">
        <v>45.641475449265187</v>
      </c>
      <c r="T26" s="137">
        <v>8.0663291139240503</v>
      </c>
      <c r="U26" s="137">
        <v>12.943497552742615</v>
      </c>
      <c r="V26" s="85"/>
      <c r="W26" s="85"/>
      <c r="X26" s="85"/>
      <c r="Y26" s="102">
        <f t="shared" si="0"/>
        <v>26</v>
      </c>
      <c r="Z26" s="102">
        <f t="shared" si="1"/>
        <v>299.14999999999998</v>
      </c>
      <c r="AA26" s="102">
        <f t="shared" si="2"/>
        <v>29</v>
      </c>
      <c r="AB26" s="102">
        <f t="shared" si="3"/>
        <v>8.1</v>
      </c>
      <c r="AC26" s="104">
        <f t="shared" si="4"/>
        <v>6.8631533408505554</v>
      </c>
      <c r="AD26" s="102">
        <f t="shared" si="5"/>
        <v>1.1802155070304987</v>
      </c>
      <c r="AE26" s="105">
        <f t="shared" si="6"/>
        <v>1.26</v>
      </c>
      <c r="AF26" s="102">
        <f t="shared" si="7"/>
        <v>0.11353778751369115</v>
      </c>
      <c r="AG26" s="105">
        <f t="shared" si="8"/>
        <v>8.0663291139240503</v>
      </c>
      <c r="AH26" s="105">
        <f t="shared" si="9"/>
        <v>12.943497552742615</v>
      </c>
      <c r="AI26" s="102">
        <f t="shared" ref="AI26" si="13">IF(Y26=" ", " ", IF(Y26&gt;0, SUM(AG26:AH26)))</f>
        <v>21.009826666666665</v>
      </c>
      <c r="AJ26" s="106">
        <f t="shared" si="11"/>
        <v>45.641475449265187</v>
      </c>
      <c r="AK26" s="107">
        <f t="shared" si="12"/>
        <v>45.527937661751494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395</v>
      </c>
      <c r="B27" s="102">
        <v>2018</v>
      </c>
      <c r="C27" s="103">
        <v>7</v>
      </c>
      <c r="D27" s="102">
        <v>31</v>
      </c>
      <c r="E27" s="82"/>
      <c r="F27" s="131">
        <v>1.26</v>
      </c>
      <c r="G27" s="131">
        <v>8.1</v>
      </c>
      <c r="H27" s="82"/>
      <c r="I27" s="131">
        <v>26</v>
      </c>
      <c r="J27" s="205">
        <v>28.9</v>
      </c>
      <c r="K27" s="82"/>
      <c r="L27" s="82"/>
      <c r="M27" s="108"/>
      <c r="N27" s="131" t="s">
        <v>763</v>
      </c>
      <c r="O27" s="82"/>
      <c r="P27" s="82"/>
      <c r="Q27" s="82"/>
      <c r="R27" s="140"/>
      <c r="S27" s="131" t="s">
        <v>763</v>
      </c>
      <c r="T27" s="131" t="s">
        <v>763</v>
      </c>
      <c r="U27" s="131" t="s">
        <v>763</v>
      </c>
      <c r="V27" s="85"/>
      <c r="W27" s="85"/>
      <c r="X27" s="85"/>
      <c r="Y27" s="102">
        <f t="shared" si="0"/>
        <v>26</v>
      </c>
      <c r="Z27" s="102">
        <f t="shared" si="1"/>
        <v>299.14999999999998</v>
      </c>
      <c r="AA27" s="102">
        <f t="shared" si="2"/>
        <v>28.9</v>
      </c>
      <c r="AB27" s="102">
        <f t="shared" si="3"/>
        <v>8.1</v>
      </c>
      <c r="AC27" s="104">
        <f t="shared" si="4"/>
        <v>6.8670346069756052</v>
      </c>
      <c r="AD27" s="102">
        <f t="shared" si="5"/>
        <v>1.1795484461039318</v>
      </c>
      <c r="AE27" s="105">
        <f t="shared" si="6"/>
        <v>1.26</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395</v>
      </c>
      <c r="B28" s="102">
        <v>2018</v>
      </c>
      <c r="C28" s="103">
        <v>8</v>
      </c>
      <c r="D28" s="102">
        <v>14</v>
      </c>
      <c r="E28" s="82"/>
      <c r="F28" s="131">
        <v>1.3</v>
      </c>
      <c r="G28" s="131">
        <v>8.34</v>
      </c>
      <c r="H28" s="82"/>
      <c r="I28" s="131">
        <v>26</v>
      </c>
      <c r="J28" s="226">
        <v>28.5</v>
      </c>
      <c r="K28" s="82"/>
      <c r="L28" s="82"/>
      <c r="M28" s="82"/>
      <c r="N28" s="131" t="s">
        <v>763</v>
      </c>
      <c r="O28" s="82"/>
      <c r="P28" s="82"/>
      <c r="Q28" s="82"/>
      <c r="R28" s="140"/>
      <c r="S28" s="131" t="s">
        <v>763</v>
      </c>
      <c r="T28" s="131" t="s">
        <v>763</v>
      </c>
      <c r="U28" s="131" t="s">
        <v>763</v>
      </c>
      <c r="V28" s="85"/>
      <c r="W28" s="85"/>
      <c r="X28" s="85"/>
      <c r="Y28" s="102">
        <f t="shared" si="0"/>
        <v>26</v>
      </c>
      <c r="Z28" s="102">
        <f t="shared" si="1"/>
        <v>299.14999999999998</v>
      </c>
      <c r="AA28" s="102">
        <f t="shared" si="2"/>
        <v>28.5</v>
      </c>
      <c r="AB28" s="102">
        <f t="shared" si="3"/>
        <v>8.34</v>
      </c>
      <c r="AC28" s="104">
        <f t="shared" si="4"/>
        <v>6.8825816333168888</v>
      </c>
      <c r="AD28" s="102">
        <f t="shared" si="5"/>
        <v>1.2117546066766729</v>
      </c>
      <c r="AE28" s="105">
        <f t="shared" si="6"/>
        <v>1.3</v>
      </c>
      <c r="AF28" s="102" t="str">
        <f t="shared" si="7"/>
        <v>NS</v>
      </c>
      <c r="AG28" s="105" t="str">
        <f t="shared" si="8"/>
        <v>NS</v>
      </c>
      <c r="AH28" s="105" t="str">
        <f t="shared" si="9"/>
        <v>NS</v>
      </c>
      <c r="AI28" s="102"/>
      <c r="AJ28" s="106" t="str">
        <f t="shared" si="11"/>
        <v>NS</v>
      </c>
      <c r="AK28" s="107"/>
      <c r="AL28" s="82"/>
      <c r="AM28" s="82">
        <f>AD36</f>
        <v>1.1838439605572215</v>
      </c>
      <c r="AN28" s="82">
        <f>AE36</f>
        <v>1.3150000000000002</v>
      </c>
      <c r="AO28" s="82">
        <f>AF36</f>
        <v>1.0295948162439996</v>
      </c>
      <c r="AP28" s="82">
        <f>AI36</f>
        <v>23.807596666666665</v>
      </c>
      <c r="AQ28" s="113">
        <f>AK36</f>
        <v>46.417566167972474</v>
      </c>
      <c r="AR28" s="118"/>
      <c r="AS28" s="115" t="s">
        <v>497</v>
      </c>
      <c r="AT28" s="115" t="s">
        <v>497</v>
      </c>
      <c r="AU28" s="115" t="s">
        <v>497</v>
      </c>
      <c r="AV28" s="115" t="s">
        <v>497</v>
      </c>
      <c r="AW28" s="115" t="s">
        <v>497</v>
      </c>
      <c r="AX28" s="116" t="s">
        <v>498</v>
      </c>
      <c r="AY28" s="102"/>
      <c r="AZ28" s="102"/>
      <c r="BA28" s="82"/>
      <c r="BB28" s="82"/>
    </row>
    <row r="29" spans="1:54" ht="16" x14ac:dyDescent="0.2">
      <c r="A29" s="101" t="s">
        <v>395</v>
      </c>
      <c r="B29" s="102">
        <v>2018</v>
      </c>
      <c r="C29" s="103">
        <v>8</v>
      </c>
      <c r="D29" s="102">
        <v>14</v>
      </c>
      <c r="E29" s="82"/>
      <c r="F29" s="131">
        <v>1.3</v>
      </c>
      <c r="G29" s="131">
        <v>8.34</v>
      </c>
      <c r="H29" s="82"/>
      <c r="I29" s="131">
        <v>26</v>
      </c>
      <c r="J29" s="226">
        <v>28.3</v>
      </c>
      <c r="K29" s="82"/>
      <c r="L29" s="82"/>
      <c r="M29" s="108"/>
      <c r="N29" s="137">
        <v>0.5535643529745663</v>
      </c>
      <c r="O29" s="82"/>
      <c r="P29" s="82"/>
      <c r="Q29" s="82"/>
      <c r="R29" s="140"/>
      <c r="S29" s="323">
        <v>57.572078891093632</v>
      </c>
      <c r="T29" s="137">
        <v>5.1842025316455693</v>
      </c>
      <c r="U29" s="137">
        <v>41.787784135021091</v>
      </c>
      <c r="V29" s="85"/>
      <c r="W29" s="85"/>
      <c r="X29" s="85"/>
      <c r="Y29" s="102">
        <f t="shared" si="0"/>
        <v>26</v>
      </c>
      <c r="Z29" s="102">
        <f t="shared" si="1"/>
        <v>299.14999999999998</v>
      </c>
      <c r="AA29" s="102">
        <f t="shared" si="2"/>
        <v>28.3</v>
      </c>
      <c r="AB29" s="102">
        <f t="shared" si="3"/>
        <v>8.34</v>
      </c>
      <c r="AC29" s="104">
        <f t="shared" si="4"/>
        <v>6.8903683409874272</v>
      </c>
      <c r="AD29" s="102">
        <f t="shared" si="5"/>
        <v>1.2103852199583327</v>
      </c>
      <c r="AE29" s="105">
        <f t="shared" si="6"/>
        <v>1.3</v>
      </c>
      <c r="AF29" s="102">
        <f t="shared" si="7"/>
        <v>0.5535643529745663</v>
      </c>
      <c r="AG29" s="105">
        <f t="shared" si="8"/>
        <v>5.1842025316455693</v>
      </c>
      <c r="AH29" s="105">
        <f t="shared" si="9"/>
        <v>41.787784135021091</v>
      </c>
      <c r="AI29" s="102">
        <f t="shared" ref="AI29" si="14">IF(Y29=" ", " ", IF(Y29&gt;0, SUM(AG29:AH29)))</f>
        <v>46.971986666666659</v>
      </c>
      <c r="AJ29" s="106">
        <f t="shared" si="11"/>
        <v>57.572078891093632</v>
      </c>
      <c r="AK29" s="107">
        <f t="shared" si="12"/>
        <v>57.018514538119064</v>
      </c>
      <c r="AL29" s="82"/>
      <c r="AM29" s="82"/>
      <c r="AN29" s="82"/>
      <c r="AO29" s="82"/>
      <c r="AP29" s="85"/>
      <c r="AQ29" s="82"/>
      <c r="AR29" s="82"/>
      <c r="AS29" s="115">
        <f>((LN(AM28)-LN(0.4))/(LN(0.9)-LN(0.4))*100)</f>
        <v>133.80404970524907</v>
      </c>
      <c r="AT29" s="120">
        <f>((LN(AN28)-LN(0.6))/(LN(3)-LN(0.6))*100)</f>
        <v>48.753809223308401</v>
      </c>
      <c r="AU29" s="115">
        <f>((LN(AO28)-LN(10))/(LN(1)-LN(10))*100)</f>
        <v>98.733365266378399</v>
      </c>
      <c r="AV29" s="115">
        <f>((LN(AP28)-LN(10))/(LN(3)-LN(10))*100)</f>
        <v>-72.046446673232225</v>
      </c>
      <c r="AW29" s="115">
        <f>((LN(AQ28)-LN(43))/(LN(20)-LN(43))*100)</f>
        <v>-9.9909949041624913</v>
      </c>
      <c r="AX29" s="82"/>
      <c r="AY29" s="82"/>
      <c r="AZ29" s="82"/>
      <c r="BA29" s="82"/>
      <c r="BB29" s="82"/>
    </row>
    <row r="30" spans="1:54" ht="16" x14ac:dyDescent="0.2">
      <c r="A30" s="101" t="s">
        <v>395</v>
      </c>
      <c r="B30" s="102">
        <v>2018</v>
      </c>
      <c r="C30" s="103">
        <v>8</v>
      </c>
      <c r="D30" s="102">
        <v>14</v>
      </c>
      <c r="E30" s="82"/>
      <c r="F30" s="131">
        <v>1.3</v>
      </c>
      <c r="G30" s="131">
        <v>8.34</v>
      </c>
      <c r="H30" s="82"/>
      <c r="I30" s="131">
        <v>26</v>
      </c>
      <c r="J30" s="226">
        <v>28.3</v>
      </c>
      <c r="K30" s="82"/>
      <c r="L30" s="82"/>
      <c r="M30" s="108"/>
      <c r="N30" s="131" t="s">
        <v>763</v>
      </c>
      <c r="O30" s="82"/>
      <c r="P30" s="82"/>
      <c r="Q30" s="82"/>
      <c r="R30" s="140"/>
      <c r="S30" s="131" t="s">
        <v>763</v>
      </c>
      <c r="T30" s="131" t="s">
        <v>763</v>
      </c>
      <c r="U30" s="131" t="s">
        <v>763</v>
      </c>
      <c r="V30" s="85"/>
      <c r="W30" s="85"/>
      <c r="X30" s="85"/>
      <c r="Y30" s="102">
        <f t="shared" si="0"/>
        <v>26</v>
      </c>
      <c r="Z30" s="102">
        <f t="shared" si="1"/>
        <v>299.14999999999998</v>
      </c>
      <c r="AA30" s="102">
        <f t="shared" si="2"/>
        <v>28.3</v>
      </c>
      <c r="AB30" s="102">
        <f t="shared" si="3"/>
        <v>8.34</v>
      </c>
      <c r="AC30" s="104">
        <f t="shared" si="4"/>
        <v>6.8903683409874272</v>
      </c>
      <c r="AD30" s="102">
        <f t="shared" si="5"/>
        <v>1.2103852199583327</v>
      </c>
      <c r="AE30" s="105">
        <f t="shared" si="6"/>
        <v>1.3</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100</v>
      </c>
      <c r="AT30" s="82">
        <f t="shared" ref="AT30:AW30" si="15">IF(AT29&gt;100, 100, IF(AT29&lt;0, 0, AT29))</f>
        <v>48.753809223308401</v>
      </c>
      <c r="AU30" s="82">
        <f t="shared" si="15"/>
        <v>98.733365266378399</v>
      </c>
      <c r="AV30" s="82">
        <f t="shared" si="15"/>
        <v>0</v>
      </c>
      <c r="AW30" s="82">
        <f t="shared" si="15"/>
        <v>0</v>
      </c>
      <c r="AX30" s="129">
        <f>AVERAGE(AS30:AW30)</f>
        <v>49.49743489793736</v>
      </c>
      <c r="AY30" s="84"/>
      <c r="AZ30" s="84"/>
      <c r="BA30" s="84" t="str">
        <f>IF(AX30&gt;65, "Acceptable; Ongoing Protection is Required", "Unacceptable; Immediate Restoration is Required")</f>
        <v>Unacceptable; Immediate Restoration is Required</v>
      </c>
      <c r="BB30" s="82"/>
    </row>
    <row r="31" spans="1:54" ht="16" x14ac:dyDescent="0.2">
      <c r="A31" s="101" t="s">
        <v>395</v>
      </c>
      <c r="B31" s="102">
        <v>2018</v>
      </c>
      <c r="C31" s="103">
        <v>8</v>
      </c>
      <c r="D31" s="102">
        <v>28</v>
      </c>
      <c r="E31" s="82"/>
      <c r="F31" s="131">
        <v>1.3</v>
      </c>
      <c r="G31" s="131">
        <v>8.5</v>
      </c>
      <c r="H31" s="82"/>
      <c r="I31" s="131">
        <v>24</v>
      </c>
      <c r="J31" s="226">
        <v>29.6</v>
      </c>
      <c r="K31" s="82"/>
      <c r="L31" s="82"/>
      <c r="M31" s="108"/>
      <c r="N31" s="131" t="s">
        <v>763</v>
      </c>
      <c r="O31" s="82"/>
      <c r="P31" s="82"/>
      <c r="Q31" s="82"/>
      <c r="R31" s="140"/>
      <c r="S31" s="131" t="s">
        <v>763</v>
      </c>
      <c r="T31" s="131" t="s">
        <v>763</v>
      </c>
      <c r="U31" s="131" t="s">
        <v>763</v>
      </c>
      <c r="V31" s="85"/>
      <c r="W31" s="85"/>
      <c r="X31" s="85"/>
      <c r="Y31" s="102">
        <f t="shared" si="0"/>
        <v>24</v>
      </c>
      <c r="Z31" s="102">
        <f t="shared" si="1"/>
        <v>297.14999999999998</v>
      </c>
      <c r="AA31" s="102">
        <f t="shared" si="2"/>
        <v>29.6</v>
      </c>
      <c r="AB31" s="102">
        <f t="shared" si="3"/>
        <v>8.5</v>
      </c>
      <c r="AC31" s="104">
        <f t="shared" si="4"/>
        <v>7.0807787950239369</v>
      </c>
      <c r="AD31" s="102">
        <f t="shared" si="5"/>
        <v>1.2004329249733701</v>
      </c>
      <c r="AE31" s="105">
        <f t="shared" si="6"/>
        <v>1.3</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49.49743489793736</v>
      </c>
      <c r="AY31" s="85"/>
      <c r="AZ31" s="85"/>
      <c r="BA31" s="82"/>
      <c r="BB31" s="82"/>
    </row>
    <row r="32" spans="1:54" ht="16" x14ac:dyDescent="0.2">
      <c r="A32" s="101" t="s">
        <v>395</v>
      </c>
      <c r="B32" s="102">
        <v>2018</v>
      </c>
      <c r="C32" s="103">
        <v>8</v>
      </c>
      <c r="D32" s="102">
        <v>28</v>
      </c>
      <c r="E32" s="82"/>
      <c r="F32" s="131">
        <v>1.3</v>
      </c>
      <c r="G32" s="131">
        <v>8.5</v>
      </c>
      <c r="H32" s="82"/>
      <c r="I32" s="131">
        <v>24</v>
      </c>
      <c r="J32" s="226">
        <v>29.3</v>
      </c>
      <c r="K32" s="82"/>
      <c r="L32" s="82"/>
      <c r="M32" s="108"/>
      <c r="N32" s="137">
        <v>3.1136959556565724</v>
      </c>
      <c r="O32" s="82"/>
      <c r="P32" s="82"/>
      <c r="Q32" s="82"/>
      <c r="R32" s="140"/>
      <c r="S32" s="323">
        <v>42.382285201150282</v>
      </c>
      <c r="T32" s="137">
        <v>6.1086582278481032</v>
      </c>
      <c r="U32" s="137">
        <v>7.9416484388185644</v>
      </c>
      <c r="V32" s="85"/>
      <c r="W32" s="85"/>
      <c r="X32" s="85"/>
      <c r="Y32" s="102">
        <f t="shared" si="0"/>
        <v>24</v>
      </c>
      <c r="Z32" s="102">
        <f t="shared" si="1"/>
        <v>297.14999999999998</v>
      </c>
      <c r="AA32" s="102">
        <f t="shared" si="2"/>
        <v>29.3</v>
      </c>
      <c r="AB32" s="102">
        <f t="shared" si="3"/>
        <v>8.5</v>
      </c>
      <c r="AC32" s="104">
        <f t="shared" si="4"/>
        <v>7.0929740214447046</v>
      </c>
      <c r="AD32" s="102">
        <f t="shared" si="5"/>
        <v>1.1983689739030949</v>
      </c>
      <c r="AE32" s="105">
        <f t="shared" si="6"/>
        <v>1.3</v>
      </c>
      <c r="AF32" s="102">
        <f t="shared" si="7"/>
        <v>3.1136959556565724</v>
      </c>
      <c r="AG32" s="105">
        <f t="shared" si="8"/>
        <v>6.1086582278481032</v>
      </c>
      <c r="AH32" s="105">
        <f t="shared" si="9"/>
        <v>7.9416484388185644</v>
      </c>
      <c r="AI32" s="102">
        <f t="shared" ref="AI32" si="16">IF(Y32=" ", " ", IF(Y32&gt;0, SUM(AG32:AH32)))</f>
        <v>14.050306666666668</v>
      </c>
      <c r="AJ32" s="106">
        <f t="shared" si="11"/>
        <v>42.382285201150282</v>
      </c>
      <c r="AK32" s="107">
        <f t="shared" si="12"/>
        <v>39.268589245493708</v>
      </c>
      <c r="AL32" s="82"/>
      <c r="AM32" s="82"/>
      <c r="AN32" s="82"/>
      <c r="AO32" s="82"/>
      <c r="AP32" s="82"/>
      <c r="AQ32" s="82"/>
      <c r="AR32" s="82"/>
      <c r="AS32" s="82"/>
      <c r="AT32" s="82"/>
      <c r="AU32" s="82"/>
      <c r="AV32" s="82"/>
      <c r="AW32" s="82"/>
      <c r="AX32" s="82">
        <f>AVERAGE(AS30:AW30)</f>
        <v>49.49743489793736</v>
      </c>
      <c r="AY32" s="82"/>
      <c r="AZ32" s="82"/>
      <c r="BA32" s="82"/>
      <c r="BB32" s="82"/>
    </row>
    <row r="33" spans="1:54" ht="16" x14ac:dyDescent="0.2">
      <c r="A33" s="101" t="s">
        <v>395</v>
      </c>
      <c r="B33" s="102">
        <v>2018</v>
      </c>
      <c r="C33" s="103">
        <v>8</v>
      </c>
      <c r="D33" s="102">
        <v>28</v>
      </c>
      <c r="E33" s="82"/>
      <c r="F33" s="131">
        <v>1.3</v>
      </c>
      <c r="G33" s="131">
        <v>8.5</v>
      </c>
      <c r="H33" s="82"/>
      <c r="I33" s="131">
        <v>24</v>
      </c>
      <c r="J33" s="226">
        <v>29.6</v>
      </c>
      <c r="K33" s="82"/>
      <c r="L33" s="82"/>
      <c r="M33" s="82"/>
      <c r="N33" s="131" t="s">
        <v>763</v>
      </c>
      <c r="O33" s="82"/>
      <c r="P33" s="82"/>
      <c r="Q33" s="82"/>
      <c r="R33" s="140"/>
      <c r="S33" s="131" t="s">
        <v>763</v>
      </c>
      <c r="T33" s="131" t="s">
        <v>763</v>
      </c>
      <c r="U33" s="131" t="s">
        <v>763</v>
      </c>
      <c r="V33" s="85"/>
      <c r="W33" s="85"/>
      <c r="X33" s="85"/>
      <c r="Y33" s="102">
        <f t="shared" si="0"/>
        <v>24</v>
      </c>
      <c r="Z33" s="102">
        <f t="shared" si="1"/>
        <v>297.14999999999998</v>
      </c>
      <c r="AA33" s="102">
        <f t="shared" si="2"/>
        <v>29.6</v>
      </c>
      <c r="AB33" s="102">
        <f t="shared" si="3"/>
        <v>8.5</v>
      </c>
      <c r="AC33" s="104">
        <f t="shared" si="4"/>
        <v>7.0807787950239369</v>
      </c>
      <c r="AD33" s="102">
        <f t="shared" si="5"/>
        <v>1.2004329249733701</v>
      </c>
      <c r="AE33" s="105">
        <f t="shared" si="6"/>
        <v>1.3</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1.1838439605572215</v>
      </c>
      <c r="AE36" s="84">
        <f>_xlfn.AGGREGATE(1, 6,AE22:AE35)</f>
        <v>1.3150000000000002</v>
      </c>
      <c r="AF36" s="84">
        <f>_xlfn.AGGREGATE(1, 6,AF22:AF35)</f>
        <v>1.0295948162439996</v>
      </c>
      <c r="AG36" s="82"/>
      <c r="AH36" s="82"/>
      <c r="AI36" s="84">
        <f>_xlfn.AGGREGATE(1, 6,AI22:AI35)</f>
        <v>23.807596666666665</v>
      </c>
      <c r="AJ36" s="82"/>
      <c r="AK36" s="84">
        <f>_xlfn.AGGREGATE(1, 6,AK22:AK35)</f>
        <v>46.417566167972474</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1.1838439605572215</v>
      </c>
      <c r="AE37" s="126">
        <f>AVERAGE(AE22:AE33)</f>
        <v>1.3150000000000002</v>
      </c>
      <c r="AF37" s="126">
        <f>AVERAGE(AF22:AF33)</f>
        <v>1.0295948162439996</v>
      </c>
      <c r="AG37" s="126"/>
      <c r="AH37" s="126"/>
      <c r="AI37" s="126">
        <f>AVERAGE(AI23:AI32)</f>
        <v>23.807596666666665</v>
      </c>
      <c r="AJ37" s="126"/>
      <c r="AK37" s="127">
        <f>AVERAGE(AK23:AK33)</f>
        <v>46.417566167972474</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395</v>
      </c>
      <c r="C43" s="68" t="s">
        <v>757</v>
      </c>
      <c r="E43" s="69">
        <v>43654</v>
      </c>
      <c r="F43" t="s">
        <v>881</v>
      </c>
      <c r="G43" t="s">
        <v>882</v>
      </c>
      <c r="H43" s="68">
        <v>0</v>
      </c>
      <c r="I43" s="68" t="s">
        <v>760</v>
      </c>
      <c r="J43" s="326">
        <v>0.47916666666666669</v>
      </c>
      <c r="K43" s="68">
        <v>3</v>
      </c>
      <c r="L43">
        <v>1</v>
      </c>
      <c r="M43" t="s">
        <v>861</v>
      </c>
      <c r="N43" t="s">
        <v>864</v>
      </c>
      <c r="O43" s="205" t="s">
        <v>761</v>
      </c>
      <c r="P43" s="131" t="s">
        <v>761</v>
      </c>
      <c r="Q43" s="68">
        <v>1.54</v>
      </c>
      <c r="R43" s="68">
        <v>1.54</v>
      </c>
      <c r="S43" s="131">
        <v>1.54</v>
      </c>
      <c r="T43" s="68">
        <v>1.54</v>
      </c>
      <c r="U43" s="70">
        <v>1</v>
      </c>
      <c r="V43" s="68">
        <v>0.15</v>
      </c>
      <c r="W43" s="77">
        <v>0.35694444444444445</v>
      </c>
      <c r="X43" s="359">
        <v>25.13</v>
      </c>
      <c r="Y43" s="68">
        <v>5.69</v>
      </c>
      <c r="Z43" s="365">
        <v>5.69</v>
      </c>
      <c r="AA43" s="68">
        <v>81.5</v>
      </c>
      <c r="AB43" s="226">
        <v>27.8</v>
      </c>
      <c r="AC43" s="216">
        <v>43.4</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29.25</v>
      </c>
      <c r="AX43" s="72"/>
    </row>
    <row r="44" spans="1:54" x14ac:dyDescent="0.2">
      <c r="A44" t="s">
        <v>756</v>
      </c>
      <c r="B44" t="s">
        <v>395</v>
      </c>
      <c r="C44" s="68" t="s">
        <v>764</v>
      </c>
      <c r="E44" s="69">
        <v>43654</v>
      </c>
      <c r="F44" t="s">
        <v>881</v>
      </c>
      <c r="G44" t="s">
        <v>882</v>
      </c>
      <c r="H44" s="68">
        <v>0</v>
      </c>
      <c r="I44" s="68" t="s">
        <v>760</v>
      </c>
      <c r="J44" s="326">
        <v>0.47916666666666669</v>
      </c>
      <c r="K44" s="68">
        <v>3</v>
      </c>
      <c r="L44">
        <v>1</v>
      </c>
      <c r="M44" t="s">
        <v>861</v>
      </c>
      <c r="N44" t="s">
        <v>864</v>
      </c>
      <c r="O44" s="205" t="s">
        <v>761</v>
      </c>
      <c r="P44" s="131" t="s">
        <v>761</v>
      </c>
      <c r="Q44" s="68">
        <v>1.54</v>
      </c>
      <c r="R44" s="68">
        <v>1.54</v>
      </c>
      <c r="S44" s="131">
        <v>1.54</v>
      </c>
      <c r="T44" s="68">
        <v>1.54</v>
      </c>
      <c r="U44" s="70">
        <v>1</v>
      </c>
      <c r="V44" s="68">
        <v>0.77</v>
      </c>
      <c r="W44" s="77">
        <v>0.35833333333333334</v>
      </c>
      <c r="X44" s="359">
        <v>24.96</v>
      </c>
      <c r="Y44" s="68">
        <v>5.18</v>
      </c>
      <c r="Z44" s="365">
        <v>5.18</v>
      </c>
      <c r="AA44" s="68">
        <v>74.099999999999994</v>
      </c>
      <c r="AB44" s="226">
        <v>28.6</v>
      </c>
      <c r="AC44" s="216">
        <v>44.4</v>
      </c>
      <c r="AD44" s="72">
        <v>0.34337349397590361</v>
      </c>
      <c r="AE44" s="72">
        <v>0.35627076732864515</v>
      </c>
      <c r="AF44" s="72">
        <v>0.16690196078431371</v>
      </c>
      <c r="AG44" s="137">
        <v>0.5231727281129589</v>
      </c>
      <c r="AH44" s="75">
        <v>22.815510149293321</v>
      </c>
      <c r="AI44" s="75">
        <v>23.338682877406278</v>
      </c>
      <c r="AJ44" s="72">
        <v>121.59366429423922</v>
      </c>
      <c r="AK44" s="72">
        <v>18.075360397266959</v>
      </c>
      <c r="AL44" s="72">
        <v>6.7270395511795433</v>
      </c>
      <c r="AM44" s="72">
        <v>40.890870546560279</v>
      </c>
      <c r="AN44" s="137">
        <v>41.414043274673233</v>
      </c>
      <c r="AO44" s="137">
        <v>3.8750887499999997</v>
      </c>
      <c r="AP44" s="137">
        <v>2.5000000000000001E-2</v>
      </c>
      <c r="AQ44" s="70">
        <v>0.99358988946084881</v>
      </c>
      <c r="AR44" s="72">
        <v>3.9000887499999997</v>
      </c>
      <c r="AS44" s="68"/>
      <c r="AT44" s="68">
        <v>29.64</v>
      </c>
      <c r="AX44" s="72"/>
    </row>
    <row r="45" spans="1:54" x14ac:dyDescent="0.2">
      <c r="A45" t="s">
        <v>756</v>
      </c>
      <c r="B45" t="s">
        <v>395</v>
      </c>
      <c r="C45" s="68" t="s">
        <v>765</v>
      </c>
      <c r="E45" s="69">
        <v>43654</v>
      </c>
      <c r="F45" t="s">
        <v>881</v>
      </c>
      <c r="G45" t="s">
        <v>882</v>
      </c>
      <c r="H45" s="68">
        <v>0</v>
      </c>
      <c r="I45" s="68" t="s">
        <v>760</v>
      </c>
      <c r="J45" s="326">
        <v>0.47916666666666669</v>
      </c>
      <c r="K45" s="68">
        <v>3</v>
      </c>
      <c r="L45">
        <v>1</v>
      </c>
      <c r="M45" t="s">
        <v>861</v>
      </c>
      <c r="N45" t="s">
        <v>864</v>
      </c>
      <c r="O45" s="205" t="s">
        <v>761</v>
      </c>
      <c r="P45" s="131" t="s">
        <v>761</v>
      </c>
      <c r="Q45" s="68">
        <v>1.54</v>
      </c>
      <c r="R45" s="68">
        <v>1.54</v>
      </c>
      <c r="S45" s="131">
        <v>1.54</v>
      </c>
      <c r="T45" s="68">
        <v>1.54</v>
      </c>
      <c r="U45" s="70">
        <v>1</v>
      </c>
      <c r="V45" s="68">
        <v>1.24</v>
      </c>
      <c r="W45" s="77">
        <v>0.35972222222222222</v>
      </c>
      <c r="X45" s="359">
        <v>30.54</v>
      </c>
      <c r="Y45" s="68">
        <v>5.79</v>
      </c>
      <c r="Z45" s="365">
        <v>5.79</v>
      </c>
      <c r="AA45" s="68">
        <v>86.2</v>
      </c>
      <c r="AB45" s="226">
        <v>29</v>
      </c>
      <c r="AC45" s="216">
        <v>45.1</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30.54</v>
      </c>
      <c r="AX45" s="72"/>
    </row>
    <row r="46" spans="1:54" x14ac:dyDescent="0.2">
      <c r="A46" t="s">
        <v>756</v>
      </c>
      <c r="B46" t="s">
        <v>395</v>
      </c>
      <c r="C46" s="68" t="s">
        <v>757</v>
      </c>
      <c r="E46" s="69">
        <v>43665</v>
      </c>
      <c r="F46" t="s">
        <v>881</v>
      </c>
      <c r="G46" t="s">
        <v>882</v>
      </c>
      <c r="H46" s="68">
        <v>1</v>
      </c>
      <c r="I46" s="68" t="s">
        <v>760</v>
      </c>
      <c r="J46" s="326">
        <v>0.375</v>
      </c>
      <c r="K46" s="68">
        <v>5</v>
      </c>
      <c r="L46">
        <v>3</v>
      </c>
      <c r="M46" t="s">
        <v>872</v>
      </c>
      <c r="N46" t="s">
        <v>761</v>
      </c>
      <c r="O46" s="205" t="s">
        <v>761</v>
      </c>
      <c r="P46" s="131" t="s">
        <v>761</v>
      </c>
      <c r="Q46" s="68">
        <v>1.34</v>
      </c>
      <c r="R46" s="68">
        <v>1.34</v>
      </c>
      <c r="S46" s="131">
        <v>1.34</v>
      </c>
      <c r="T46" s="68">
        <v>1.34</v>
      </c>
      <c r="U46" s="70">
        <v>1</v>
      </c>
      <c r="V46" s="68">
        <v>0.15</v>
      </c>
      <c r="W46" s="77">
        <v>0.3263888888888889</v>
      </c>
      <c r="X46" s="359">
        <v>27</v>
      </c>
      <c r="Y46" s="68" t="s">
        <v>761</v>
      </c>
      <c r="Z46" s="365" t="s">
        <v>761</v>
      </c>
      <c r="AA46" s="68" t="s">
        <v>761</v>
      </c>
      <c r="AB46" s="226">
        <v>27.2</v>
      </c>
      <c r="AC46" s="216">
        <v>42.6</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t="s">
        <v>901</v>
      </c>
      <c r="AT46" s="68" t="s">
        <v>761</v>
      </c>
      <c r="AX46" s="72"/>
    </row>
    <row r="47" spans="1:54" x14ac:dyDescent="0.2">
      <c r="A47" t="s">
        <v>756</v>
      </c>
      <c r="B47" t="s">
        <v>395</v>
      </c>
      <c r="C47" s="68" t="s">
        <v>764</v>
      </c>
      <c r="E47" s="69">
        <v>43665</v>
      </c>
      <c r="F47" t="s">
        <v>881</v>
      </c>
      <c r="G47" t="s">
        <v>882</v>
      </c>
      <c r="H47" s="68">
        <v>1</v>
      </c>
      <c r="I47" s="68" t="s">
        <v>760</v>
      </c>
      <c r="J47" s="326">
        <v>0.375</v>
      </c>
      <c r="K47" s="68">
        <v>5</v>
      </c>
      <c r="L47">
        <v>3</v>
      </c>
      <c r="M47" t="s">
        <v>872</v>
      </c>
      <c r="N47" t="s">
        <v>761</v>
      </c>
      <c r="O47" s="205" t="s">
        <v>761</v>
      </c>
      <c r="P47" s="131" t="s">
        <v>761</v>
      </c>
      <c r="Q47" s="68">
        <v>1.34</v>
      </c>
      <c r="R47" s="68">
        <v>1.34</v>
      </c>
      <c r="S47" s="131">
        <v>1.34</v>
      </c>
      <c r="T47" s="68">
        <v>1.34</v>
      </c>
      <c r="U47" s="70">
        <v>1</v>
      </c>
      <c r="V47" s="68">
        <v>0.67</v>
      </c>
      <c r="W47" s="77">
        <v>0.32708333333333334</v>
      </c>
      <c r="X47" s="359">
        <v>27</v>
      </c>
      <c r="Y47" s="68" t="s">
        <v>761</v>
      </c>
      <c r="Z47" s="365" t="s">
        <v>761</v>
      </c>
      <c r="AA47" s="68" t="s">
        <v>761</v>
      </c>
      <c r="AB47" s="226">
        <v>27.7</v>
      </c>
      <c r="AC47" s="216">
        <v>43.2</v>
      </c>
      <c r="AD47" s="72">
        <v>0.9487102527795408</v>
      </c>
      <c r="AE47" s="72">
        <v>4.108967082860385</v>
      </c>
      <c r="AF47" s="72">
        <v>0.34303986092139571</v>
      </c>
      <c r="AG47" s="137">
        <v>4.4520069437817806</v>
      </c>
      <c r="AH47" s="75">
        <v>24.775199521604002</v>
      </c>
      <c r="AI47" s="75">
        <v>29.227206465385784</v>
      </c>
      <c r="AJ47" s="72">
        <v>71.629415226418573</v>
      </c>
      <c r="AK47" s="72">
        <v>11.251264758024314</v>
      </c>
      <c r="AL47" s="72">
        <v>6.3663434082228871</v>
      </c>
      <c r="AM47" s="72">
        <v>36.026464279628314</v>
      </c>
      <c r="AN47" s="137">
        <v>40.478471223410097</v>
      </c>
      <c r="AO47" s="137">
        <v>3.4679287499999991</v>
      </c>
      <c r="AP47" s="137">
        <v>2.5000000000000001E-2</v>
      </c>
      <c r="AQ47" s="70">
        <v>0.9928426825196478</v>
      </c>
      <c r="AR47" s="72">
        <v>3.492928749999999</v>
      </c>
      <c r="AS47" s="68" t="s">
        <v>901</v>
      </c>
      <c r="AT47" s="68" t="s">
        <v>761</v>
      </c>
      <c r="AX47" s="72"/>
    </row>
    <row r="48" spans="1:54" x14ac:dyDescent="0.2">
      <c r="A48" t="s">
        <v>756</v>
      </c>
      <c r="B48" t="s">
        <v>395</v>
      </c>
      <c r="C48" s="68" t="s">
        <v>765</v>
      </c>
      <c r="E48" s="69">
        <v>43665</v>
      </c>
      <c r="F48" t="s">
        <v>881</v>
      </c>
      <c r="G48" t="s">
        <v>882</v>
      </c>
      <c r="H48" s="68">
        <v>1</v>
      </c>
      <c r="I48" s="68" t="s">
        <v>760</v>
      </c>
      <c r="J48" s="326">
        <v>0.375</v>
      </c>
      <c r="K48" s="68">
        <v>5</v>
      </c>
      <c r="L48">
        <v>3</v>
      </c>
      <c r="M48" t="s">
        <v>872</v>
      </c>
      <c r="N48" t="s">
        <v>761</v>
      </c>
      <c r="O48" s="205" t="s">
        <v>761</v>
      </c>
      <c r="P48" s="131" t="s">
        <v>761</v>
      </c>
      <c r="Q48" s="68">
        <v>1.34</v>
      </c>
      <c r="R48" s="68">
        <v>1.34</v>
      </c>
      <c r="S48" s="131">
        <v>1.34</v>
      </c>
      <c r="T48" s="68">
        <v>1.34</v>
      </c>
      <c r="U48" s="70">
        <v>1</v>
      </c>
      <c r="V48" s="68">
        <v>0.84</v>
      </c>
      <c r="W48" s="77">
        <v>0.33055555555555555</v>
      </c>
      <c r="X48" s="359">
        <v>27</v>
      </c>
      <c r="Y48" s="68" t="s">
        <v>761</v>
      </c>
      <c r="Z48" s="365" t="s">
        <v>761</v>
      </c>
      <c r="AA48" s="68" t="s">
        <v>761</v>
      </c>
      <c r="AB48" s="226">
        <v>27.7</v>
      </c>
      <c r="AC48" s="216">
        <v>43.3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t="s">
        <v>901</v>
      </c>
      <c r="AT48" s="68" t="s">
        <v>761</v>
      </c>
      <c r="AU48" s="322">
        <v>104.4</v>
      </c>
      <c r="AV48" s="322">
        <v>3.3408000000000002</v>
      </c>
      <c r="AX48" s="72"/>
      <c r="AY48" s="322"/>
    </row>
    <row r="49" spans="1:54" x14ac:dyDescent="0.2">
      <c r="A49" t="s">
        <v>756</v>
      </c>
      <c r="B49" t="s">
        <v>395</v>
      </c>
      <c r="C49" s="68" t="s">
        <v>757</v>
      </c>
      <c r="E49" s="69">
        <v>43682</v>
      </c>
      <c r="F49" t="s">
        <v>647</v>
      </c>
      <c r="G49" t="s">
        <v>943</v>
      </c>
      <c r="H49" s="68">
        <v>1</v>
      </c>
      <c r="I49" s="68" t="s">
        <v>760</v>
      </c>
      <c r="J49" s="326">
        <v>0.42708333333333331</v>
      </c>
      <c r="K49" s="68">
        <v>1</v>
      </c>
      <c r="L49">
        <v>2</v>
      </c>
      <c r="M49" t="s">
        <v>872</v>
      </c>
      <c r="N49" t="s">
        <v>774</v>
      </c>
      <c r="O49" s="205" t="s">
        <v>761</v>
      </c>
      <c r="P49" s="131" t="s">
        <v>761</v>
      </c>
      <c r="Q49" s="68">
        <v>1</v>
      </c>
      <c r="R49" s="68">
        <v>0.9</v>
      </c>
      <c r="S49" s="131">
        <v>0.95</v>
      </c>
      <c r="T49" s="68">
        <v>1.4</v>
      </c>
      <c r="U49" s="70">
        <v>0.6785714285714286</v>
      </c>
      <c r="V49" s="68" t="s">
        <v>761</v>
      </c>
      <c r="W49" s="68" t="s">
        <v>761</v>
      </c>
      <c r="X49" s="359" t="s">
        <v>761</v>
      </c>
      <c r="Y49" s="68" t="s">
        <v>761</v>
      </c>
      <c r="Z49" s="365" t="s">
        <v>761</v>
      </c>
      <c r="AA49" s="68" t="s">
        <v>761</v>
      </c>
      <c r="AB49" s="226">
        <v>28.4</v>
      </c>
      <c r="AC49" s="216">
        <v>44.3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395</v>
      </c>
      <c r="C50" s="68" t="s">
        <v>764</v>
      </c>
      <c r="E50" s="69">
        <v>43682</v>
      </c>
      <c r="F50" t="s">
        <v>647</v>
      </c>
      <c r="G50" t="s">
        <v>943</v>
      </c>
      <c r="H50" s="68">
        <v>1</v>
      </c>
      <c r="I50" s="68" t="s">
        <v>760</v>
      </c>
      <c r="J50" s="326">
        <v>0.42708333333333331</v>
      </c>
      <c r="K50" s="68">
        <v>1</v>
      </c>
      <c r="L50">
        <v>2</v>
      </c>
      <c r="M50" t="s">
        <v>872</v>
      </c>
      <c r="N50" t="s">
        <v>774</v>
      </c>
      <c r="O50" s="205" t="s">
        <v>761</v>
      </c>
      <c r="P50" s="131" t="s">
        <v>761</v>
      </c>
      <c r="Q50" s="68">
        <v>1</v>
      </c>
      <c r="R50" s="68">
        <v>0.9</v>
      </c>
      <c r="S50" s="131">
        <v>0.95</v>
      </c>
      <c r="T50" s="68">
        <v>1.4</v>
      </c>
      <c r="U50" s="70">
        <v>0.6785714285714286</v>
      </c>
      <c r="V50" s="68" t="s">
        <v>761</v>
      </c>
      <c r="W50" s="68" t="s">
        <v>761</v>
      </c>
      <c r="X50" s="359" t="s">
        <v>761</v>
      </c>
      <c r="Y50" s="68" t="s">
        <v>761</v>
      </c>
      <c r="Z50" s="365" t="s">
        <v>761</v>
      </c>
      <c r="AA50" s="68" t="s">
        <v>761</v>
      </c>
      <c r="AB50" s="226">
        <v>28.2</v>
      </c>
      <c r="AC50" s="216">
        <v>44</v>
      </c>
      <c r="AD50" s="72">
        <v>0.57418841210566074</v>
      </c>
      <c r="AE50" s="72">
        <v>2.5000000000000001E-2</v>
      </c>
      <c r="AF50" s="72">
        <v>4.5300751879699251E-2</v>
      </c>
      <c r="AG50" s="137">
        <v>7.0300751879699253E-2</v>
      </c>
      <c r="AH50" s="75">
        <v>24.496014325875542</v>
      </c>
      <c r="AI50" s="75">
        <v>24.566315077755242</v>
      </c>
      <c r="AJ50" s="72">
        <v>163.60175489417659</v>
      </c>
      <c r="AK50" s="72">
        <v>22.82890540995826</v>
      </c>
      <c r="AL50" s="72">
        <v>7.1664301006219695</v>
      </c>
      <c r="AM50" s="72">
        <v>47.324919735833802</v>
      </c>
      <c r="AN50" s="137">
        <v>47.395220487713502</v>
      </c>
      <c r="AO50" s="137">
        <v>7.4942887499999999</v>
      </c>
      <c r="AP50" s="137">
        <v>2.5000000000000001E-2</v>
      </c>
      <c r="AQ50" s="70">
        <v>0.9966752174532465</v>
      </c>
      <c r="AR50" s="72">
        <v>7.5192887500000003</v>
      </c>
      <c r="AS50" s="68"/>
      <c r="AT50" s="68" t="s">
        <v>761</v>
      </c>
      <c r="AX50" s="72"/>
    </row>
    <row r="51" spans="1:54" x14ac:dyDescent="0.2">
      <c r="A51" t="s">
        <v>756</v>
      </c>
      <c r="B51" t="s">
        <v>395</v>
      </c>
      <c r="C51" s="68" t="s">
        <v>765</v>
      </c>
      <c r="E51" s="69">
        <v>43682</v>
      </c>
      <c r="F51" t="s">
        <v>647</v>
      </c>
      <c r="G51" t="s">
        <v>943</v>
      </c>
      <c r="H51" s="68">
        <v>1</v>
      </c>
      <c r="I51" s="68" t="s">
        <v>760</v>
      </c>
      <c r="J51" s="326">
        <v>0.42708333333333331</v>
      </c>
      <c r="K51" s="68">
        <v>1</v>
      </c>
      <c r="L51">
        <v>2</v>
      </c>
      <c r="M51" t="s">
        <v>872</v>
      </c>
      <c r="N51" t="s">
        <v>774</v>
      </c>
      <c r="O51" s="205" t="s">
        <v>761</v>
      </c>
      <c r="P51" s="131" t="s">
        <v>761</v>
      </c>
      <c r="Q51" s="68">
        <v>1</v>
      </c>
      <c r="R51" s="68">
        <v>0.9</v>
      </c>
      <c r="S51" s="131">
        <v>0.95</v>
      </c>
      <c r="T51" s="68">
        <v>1.4</v>
      </c>
      <c r="U51" s="70">
        <v>0.6785714285714286</v>
      </c>
      <c r="V51" s="68" t="s">
        <v>761</v>
      </c>
      <c r="W51" s="68" t="s">
        <v>761</v>
      </c>
      <c r="X51" s="359" t="s">
        <v>761</v>
      </c>
      <c r="Y51" s="68" t="s">
        <v>761</v>
      </c>
      <c r="Z51" s="365" t="s">
        <v>761</v>
      </c>
      <c r="AA51" s="68" t="s">
        <v>761</v>
      </c>
      <c r="AB51" s="226">
        <v>28.5</v>
      </c>
      <c r="AC51" s="216">
        <v>44.4</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164</v>
      </c>
      <c r="AV51" s="322">
        <v>5.2480000000000002</v>
      </c>
      <c r="AX51" s="72"/>
      <c r="AY51" s="322"/>
    </row>
    <row r="52" spans="1:54" x14ac:dyDescent="0.2">
      <c r="A52" t="s">
        <v>756</v>
      </c>
      <c r="B52" t="s">
        <v>395</v>
      </c>
      <c r="C52" s="68" t="s">
        <v>757</v>
      </c>
      <c r="E52" s="69">
        <v>43696</v>
      </c>
      <c r="F52" t="s">
        <v>647</v>
      </c>
      <c r="G52" t="s">
        <v>970</v>
      </c>
      <c r="H52" s="68">
        <v>1</v>
      </c>
      <c r="I52" s="68" t="s">
        <v>760</v>
      </c>
      <c r="J52" s="326">
        <v>0.39583333333333331</v>
      </c>
      <c r="K52" s="68">
        <v>1</v>
      </c>
      <c r="L52">
        <v>1</v>
      </c>
      <c r="M52" t="s">
        <v>773</v>
      </c>
      <c r="N52" t="s">
        <v>774</v>
      </c>
      <c r="O52" s="205" t="s">
        <v>761</v>
      </c>
      <c r="P52" s="131" t="s">
        <v>761</v>
      </c>
      <c r="Q52" s="68" t="s">
        <v>761</v>
      </c>
      <c r="R52" s="68" t="s">
        <v>761</v>
      </c>
      <c r="S52" s="131" t="s">
        <v>761</v>
      </c>
      <c r="T52" s="68">
        <v>1.34</v>
      </c>
      <c r="U52" s="68" t="s">
        <v>761</v>
      </c>
      <c r="V52" s="68">
        <v>0.15</v>
      </c>
      <c r="W52" s="77">
        <v>0.31388888888888888</v>
      </c>
      <c r="X52" s="359">
        <v>25.88</v>
      </c>
      <c r="Y52" s="68">
        <v>5.72</v>
      </c>
      <c r="Z52" s="365">
        <v>5.72</v>
      </c>
      <c r="AA52" s="68">
        <v>83.3</v>
      </c>
      <c r="AB52" s="226">
        <v>28.3</v>
      </c>
      <c r="AC52" s="216">
        <v>44.3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30.24</v>
      </c>
      <c r="AX52" s="72"/>
    </row>
    <row r="53" spans="1:54" x14ac:dyDescent="0.2">
      <c r="A53" t="s">
        <v>756</v>
      </c>
      <c r="B53" t="s">
        <v>395</v>
      </c>
      <c r="C53" s="68" t="s">
        <v>764</v>
      </c>
      <c r="E53" s="69">
        <v>43696</v>
      </c>
      <c r="F53" t="s">
        <v>647</v>
      </c>
      <c r="G53" t="s">
        <v>970</v>
      </c>
      <c r="H53" s="68">
        <v>1</v>
      </c>
      <c r="I53" s="68" t="s">
        <v>760</v>
      </c>
      <c r="J53" s="326">
        <v>0.39583333333333331</v>
      </c>
      <c r="K53" s="68">
        <v>1</v>
      </c>
      <c r="L53">
        <v>1</v>
      </c>
      <c r="M53" t="s">
        <v>773</v>
      </c>
      <c r="N53" t="s">
        <v>774</v>
      </c>
      <c r="O53" s="205" t="s">
        <v>761</v>
      </c>
      <c r="P53" s="131" t="s">
        <v>761</v>
      </c>
      <c r="Q53" s="68" t="s">
        <v>761</v>
      </c>
      <c r="R53" s="68" t="s">
        <v>761</v>
      </c>
      <c r="S53" s="131" t="s">
        <v>761</v>
      </c>
      <c r="T53" s="68">
        <v>1.34</v>
      </c>
      <c r="U53" s="68" t="s">
        <v>761</v>
      </c>
      <c r="V53" s="68">
        <v>0.67</v>
      </c>
      <c r="W53" s="77">
        <v>0.31527777777777777</v>
      </c>
      <c r="X53" s="359">
        <v>25.85</v>
      </c>
      <c r="Y53" s="68">
        <v>5.91</v>
      </c>
      <c r="Z53" s="365">
        <v>5.91</v>
      </c>
      <c r="AA53" s="68">
        <v>86.1</v>
      </c>
      <c r="AB53" s="226">
        <v>28.2</v>
      </c>
      <c r="AC53" s="216">
        <v>44</v>
      </c>
      <c r="AD53" s="72">
        <v>0.41499999999999998</v>
      </c>
      <c r="AE53" s="72">
        <v>1.1601466992665035</v>
      </c>
      <c r="AF53" s="72">
        <v>9.0131578947368438E-2</v>
      </c>
      <c r="AG53" s="137">
        <v>1.2502782782138719</v>
      </c>
      <c r="AH53" s="75">
        <v>27.028001721786126</v>
      </c>
      <c r="AI53" s="75">
        <v>28.278279999999999</v>
      </c>
      <c r="AJ53" s="72">
        <v>119.83108681014528</v>
      </c>
      <c r="AK53" s="72">
        <v>19.152622445794293</v>
      </c>
      <c r="AL53" s="72">
        <v>6.2566412066697881</v>
      </c>
      <c r="AM53" s="72">
        <v>46.180624167580419</v>
      </c>
      <c r="AN53" s="137">
        <v>47.430902445794288</v>
      </c>
      <c r="AO53" s="137">
        <v>6.9844789325026317</v>
      </c>
      <c r="AP53" s="137">
        <v>6.372445316455698</v>
      </c>
      <c r="AQ53" s="70">
        <v>0.5229107242295945</v>
      </c>
      <c r="AR53" s="72">
        <v>13.356924248958329</v>
      </c>
      <c r="AS53" s="68"/>
      <c r="AT53" s="68">
        <v>30.28</v>
      </c>
      <c r="AX53" s="72"/>
    </row>
    <row r="54" spans="1:54" x14ac:dyDescent="0.2">
      <c r="A54" t="s">
        <v>756</v>
      </c>
      <c r="B54" t="s">
        <v>395</v>
      </c>
      <c r="C54" s="68" t="s">
        <v>765</v>
      </c>
      <c r="E54" s="69">
        <v>43696</v>
      </c>
      <c r="F54" t="s">
        <v>647</v>
      </c>
      <c r="G54" t="s">
        <v>970</v>
      </c>
      <c r="H54" s="68">
        <v>1</v>
      </c>
      <c r="I54" s="68" t="s">
        <v>760</v>
      </c>
      <c r="J54" s="326">
        <v>0.39583333333333331</v>
      </c>
      <c r="K54" s="68">
        <v>1</v>
      </c>
      <c r="L54">
        <v>1</v>
      </c>
      <c r="M54" t="s">
        <v>773</v>
      </c>
      <c r="N54" t="s">
        <v>774</v>
      </c>
      <c r="O54" s="205" t="s">
        <v>761</v>
      </c>
      <c r="P54" s="131" t="s">
        <v>761</v>
      </c>
      <c r="Q54" s="68" t="s">
        <v>761</v>
      </c>
      <c r="R54" s="68" t="s">
        <v>761</v>
      </c>
      <c r="S54" s="131" t="s">
        <v>761</v>
      </c>
      <c r="T54" s="68">
        <v>1.34</v>
      </c>
      <c r="U54" s="68" t="s">
        <v>761</v>
      </c>
      <c r="V54" s="68">
        <v>1.04</v>
      </c>
      <c r="W54" s="77">
        <v>0.31666666666666665</v>
      </c>
      <c r="X54" s="359">
        <v>25.78</v>
      </c>
      <c r="Y54" s="68">
        <v>5.03</v>
      </c>
      <c r="Z54" s="365">
        <v>5.03</v>
      </c>
      <c r="AA54" s="68">
        <v>73.400000000000006</v>
      </c>
      <c r="AB54" s="226">
        <v>28.6</v>
      </c>
      <c r="AC54" s="216">
        <v>44.6</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30.57</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395</v>
      </c>
      <c r="B61" s="102">
        <v>2019</v>
      </c>
      <c r="C61" s="103">
        <v>7</v>
      </c>
      <c r="D61" s="102">
        <v>8</v>
      </c>
      <c r="E61" s="82"/>
      <c r="F61" s="131">
        <v>1.54</v>
      </c>
      <c r="G61" s="364">
        <v>5.69</v>
      </c>
      <c r="H61" s="82"/>
      <c r="I61" s="364">
        <v>25.13</v>
      </c>
      <c r="J61" s="226">
        <v>27.8</v>
      </c>
      <c r="K61" s="82"/>
      <c r="L61" s="82"/>
      <c r="M61" s="108"/>
      <c r="N61" s="131" t="s">
        <v>763</v>
      </c>
      <c r="O61" s="82"/>
      <c r="P61" s="82"/>
      <c r="Q61" s="82"/>
      <c r="R61" s="140"/>
      <c r="S61" s="137" t="s">
        <v>763</v>
      </c>
      <c r="T61" s="131" t="s">
        <v>763</v>
      </c>
      <c r="U61" s="131" t="s">
        <v>763</v>
      </c>
      <c r="V61" s="85"/>
      <c r="W61" s="85"/>
      <c r="X61" s="85"/>
      <c r="Y61" s="102">
        <f>IF(C61&lt;6," ",IF(C61&lt;=9,I61, IF(C61&gt;=10," ")))</f>
        <v>25.13</v>
      </c>
      <c r="Z61" s="102">
        <f>IF(Y61=" ", " ", IF(Y61&gt;0, Y61+273.15))</f>
        <v>298.27999999999997</v>
      </c>
      <c r="AA61" s="102">
        <f>IF(C61&lt;6," ",IF(C61&lt;=9,J61, IF(C61&gt;=10," ")))</f>
        <v>27.8</v>
      </c>
      <c r="AB61" s="102">
        <f>IF(C61&lt;6," ",IF(C61&lt;=9,G61, IF(C61&gt;=10," ")))</f>
        <v>5.69</v>
      </c>
      <c r="AC61" s="104">
        <f>IF(Y61=" "," ",IF(Y61&gt;0,EXP(-173.4292+249.6339*100/Z61+143.3483*LN(+Z61/100)-21.8492*Z61/100+AA61*(-0.033096+0.014259*Z61/100-0.0017*(Z61/100)^2))*1.4276))</f>
        <v>7.0142399422397617</v>
      </c>
      <c r="AD61" s="102">
        <f>IF(Y61=" "," ",IF(Y61&gt;0,AB61/AC61))</f>
        <v>0.8112069228962091</v>
      </c>
      <c r="AE61" s="105">
        <f>IF(C61&lt;6," ",IF(C61&lt;=9,F61, IF(C61&gt;=10," ")))</f>
        <v>1.54</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395</v>
      </c>
      <c r="B62" s="102">
        <v>2019</v>
      </c>
      <c r="C62" s="103">
        <v>7</v>
      </c>
      <c r="D62" s="102">
        <v>8</v>
      </c>
      <c r="E62" s="82"/>
      <c r="F62" s="131">
        <v>1.54</v>
      </c>
      <c r="G62" s="364">
        <v>5.18</v>
      </c>
      <c r="H62" s="82"/>
      <c r="I62" s="364">
        <v>24.96</v>
      </c>
      <c r="J62" s="226">
        <v>28.6</v>
      </c>
      <c r="K62" s="82"/>
      <c r="L62" s="82"/>
      <c r="M62" s="108"/>
      <c r="N62" s="137">
        <v>0.5231727281129589</v>
      </c>
      <c r="O62" s="82"/>
      <c r="P62" s="82"/>
      <c r="Q62" s="82"/>
      <c r="R62" s="140"/>
      <c r="S62" s="137">
        <v>41.414043274673233</v>
      </c>
      <c r="T62" s="137">
        <v>3.8750887499999997</v>
      </c>
      <c r="U62" s="137">
        <v>2.5000000000000001E-2</v>
      </c>
      <c r="V62" s="85"/>
      <c r="W62" s="85"/>
      <c r="X62" s="85"/>
      <c r="Y62" s="102">
        <f t="shared" ref="Y62:Y72" si="17">IF(C62&lt;6," ",IF(C62&lt;=9,I62, IF(C62&gt;=10," ")))</f>
        <v>24.96</v>
      </c>
      <c r="Z62" s="102">
        <f t="shared" ref="Z62:Z72" si="18">IF(Y62=" ", " ", IF(Y62&gt;0, Y62+273.15))</f>
        <v>298.10999999999996</v>
      </c>
      <c r="AA62" s="102">
        <f t="shared" ref="AA62:AA72" si="19">IF(C62&lt;6," ",IF(C62&lt;=9,J62, IF(C62&gt;=10," ")))</f>
        <v>28.6</v>
      </c>
      <c r="AB62" s="102">
        <f t="shared" ref="AB62:AB72" si="20">IF(C62&lt;6," ",IF(C62&lt;=9,G62, IF(C62&gt;=10," ")))</f>
        <v>5.18</v>
      </c>
      <c r="AC62" s="104">
        <f t="shared" ref="AC62:AC72" si="21">IF(Y62=" "," ",IF(Y62&gt;0,EXP(-173.4292+249.6339*100/Z62+143.3483*LN(+Z62/100)-21.8492*Z62/100+AA62*(-0.033096+0.014259*Z62/100-0.0017*(Z62/100)^2))*1.4276))</f>
        <v>7.0029917903073322</v>
      </c>
      <c r="AD62" s="102">
        <f t="shared" ref="AD62:AD72" si="22">IF(Y62=" "," ",IF(Y62&gt;0,AB62/AC62))</f>
        <v>0.73968386014239085</v>
      </c>
      <c r="AE62" s="105">
        <f t="shared" ref="AE62:AE72" si="23">IF(C62&lt;6," ",IF(C62&lt;=9,F62, IF(C62&gt;=10," ")))</f>
        <v>1.54</v>
      </c>
      <c r="AF62" s="102">
        <f t="shared" ref="AF62:AF72" si="24">IF(Y62=" "," ",N62)</f>
        <v>0.5231727281129589</v>
      </c>
      <c r="AG62" s="105">
        <f t="shared" ref="AG62:AG72" si="25">IF(C62&lt;6," ",IF(C62&lt;=9,T62, IF(C62&gt;=10," ")))</f>
        <v>3.8750887499999997</v>
      </c>
      <c r="AH62" s="105">
        <f t="shared" ref="AH62:AH72" si="26">IF(C62&lt;6," ",IF(C62&lt;=9,U62, IF(C62&gt;=10," ")))</f>
        <v>2.5000000000000001E-2</v>
      </c>
      <c r="AI62" s="102">
        <f t="shared" ref="AI62" si="27">IF(Y62=" ", " ", IF(Y62&gt;0, SUM(AG62:AH62)))</f>
        <v>3.9000887499999997</v>
      </c>
      <c r="AJ62" s="106">
        <f t="shared" ref="AJ62:AJ72" si="28">IF(C62&lt;6," ",IF(C62&lt;=9,S62, IF(C62&gt;=10," ")))</f>
        <v>41.414043274673233</v>
      </c>
      <c r="AK62" s="107">
        <f t="shared" ref="AK62:AK71" si="29">IF(Y62=" ", " ", IF(Y62&gt;0, AJ62-AF62))</f>
        <v>40.890870546560272</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395</v>
      </c>
      <c r="B63" s="102">
        <v>2019</v>
      </c>
      <c r="C63" s="103">
        <v>7</v>
      </c>
      <c r="D63" s="102">
        <v>8</v>
      </c>
      <c r="E63" s="82"/>
      <c r="F63" s="131">
        <v>1.54</v>
      </c>
      <c r="G63" s="364">
        <v>5.79</v>
      </c>
      <c r="H63" s="82"/>
      <c r="I63" s="364">
        <v>30.54</v>
      </c>
      <c r="J63" s="226">
        <v>29</v>
      </c>
      <c r="K63" s="82"/>
      <c r="L63" s="82"/>
      <c r="M63" s="108"/>
      <c r="N63" s="131" t="s">
        <v>763</v>
      </c>
      <c r="O63" s="82"/>
      <c r="P63" s="82"/>
      <c r="Q63" s="82"/>
      <c r="R63" s="140"/>
      <c r="S63" s="137" t="s">
        <v>763</v>
      </c>
      <c r="T63" s="131" t="s">
        <v>763</v>
      </c>
      <c r="U63" s="131" t="s">
        <v>763</v>
      </c>
      <c r="V63" s="85"/>
      <c r="W63" s="85"/>
      <c r="X63" s="85"/>
      <c r="Y63" s="102">
        <f t="shared" si="17"/>
        <v>30.54</v>
      </c>
      <c r="Z63" s="102">
        <f t="shared" si="18"/>
        <v>303.69</v>
      </c>
      <c r="AA63" s="102">
        <f t="shared" si="19"/>
        <v>29</v>
      </c>
      <c r="AB63" s="102">
        <f t="shared" si="20"/>
        <v>5.79</v>
      </c>
      <c r="AC63" s="104">
        <f t="shared" si="21"/>
        <v>6.3671647585971574</v>
      </c>
      <c r="AD63" s="102">
        <f t="shared" si="22"/>
        <v>0.90935294114733711</v>
      </c>
      <c r="AE63" s="105">
        <f t="shared" si="23"/>
        <v>1.54</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395</v>
      </c>
      <c r="B64" s="102">
        <v>2019</v>
      </c>
      <c r="C64" s="103">
        <v>7</v>
      </c>
      <c r="D64" s="102">
        <v>19</v>
      </c>
      <c r="E64" s="82"/>
      <c r="F64" s="131">
        <v>1.34</v>
      </c>
      <c r="G64" s="364" t="s">
        <v>761</v>
      </c>
      <c r="H64" s="82"/>
      <c r="I64" s="364">
        <v>27</v>
      </c>
      <c r="J64" s="226">
        <v>27.2</v>
      </c>
      <c r="K64" s="82"/>
      <c r="L64" s="82"/>
      <c r="M64" s="108"/>
      <c r="N64" s="131" t="s">
        <v>763</v>
      </c>
      <c r="O64" s="82"/>
      <c r="P64" s="82"/>
      <c r="Q64" s="82"/>
      <c r="R64" s="140"/>
      <c r="S64" s="137" t="s">
        <v>763</v>
      </c>
      <c r="T64" s="131" t="s">
        <v>763</v>
      </c>
      <c r="U64" s="131" t="s">
        <v>763</v>
      </c>
      <c r="V64" s="85"/>
      <c r="W64" s="85"/>
      <c r="X64" s="85"/>
      <c r="Y64" s="102">
        <f t="shared" si="17"/>
        <v>27</v>
      </c>
      <c r="Z64" s="102">
        <f t="shared" si="18"/>
        <v>300.14999999999998</v>
      </c>
      <c r="AA64" s="102">
        <f t="shared" si="19"/>
        <v>27.2</v>
      </c>
      <c r="AB64" s="102" t="str">
        <f t="shared" si="20"/>
        <v>ND</v>
      </c>
      <c r="AC64" s="104">
        <f t="shared" si="21"/>
        <v>6.8163554351181448</v>
      </c>
      <c r="AD64" s="102"/>
      <c r="AE64" s="105">
        <f t="shared" si="23"/>
        <v>1.34</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395</v>
      </c>
      <c r="B65" s="102">
        <v>2019</v>
      </c>
      <c r="C65" s="103">
        <v>7</v>
      </c>
      <c r="D65" s="102">
        <v>19</v>
      </c>
      <c r="E65" s="82"/>
      <c r="F65" s="131">
        <v>1.34</v>
      </c>
      <c r="G65" s="364" t="s">
        <v>761</v>
      </c>
      <c r="H65" s="82"/>
      <c r="I65" s="364">
        <v>27</v>
      </c>
      <c r="J65" s="226">
        <v>27.7</v>
      </c>
      <c r="K65" s="82"/>
      <c r="L65" s="82"/>
      <c r="M65" s="108"/>
      <c r="N65" s="137">
        <v>4.4520069437817806</v>
      </c>
      <c r="O65" s="82"/>
      <c r="P65" s="82"/>
      <c r="Q65" s="82"/>
      <c r="R65" s="140"/>
      <c r="S65" s="137">
        <v>40.478471223410097</v>
      </c>
      <c r="T65" s="137">
        <v>3.4679287499999991</v>
      </c>
      <c r="U65" s="137">
        <v>2.5000000000000001E-2</v>
      </c>
      <c r="V65" s="85"/>
      <c r="W65" s="85"/>
      <c r="X65" s="85"/>
      <c r="Y65" s="102">
        <f t="shared" si="17"/>
        <v>27</v>
      </c>
      <c r="Z65" s="102">
        <f t="shared" si="18"/>
        <v>300.14999999999998</v>
      </c>
      <c r="AA65" s="102">
        <f t="shared" si="19"/>
        <v>27.7</v>
      </c>
      <c r="AB65" s="102" t="str">
        <f t="shared" si="20"/>
        <v>ND</v>
      </c>
      <c r="AC65" s="104">
        <f t="shared" si="21"/>
        <v>6.7972524405878785</v>
      </c>
      <c r="AD65" s="102"/>
      <c r="AE65" s="105">
        <f t="shared" si="23"/>
        <v>1.34</v>
      </c>
      <c r="AF65" s="102">
        <f t="shared" si="24"/>
        <v>4.4520069437817806</v>
      </c>
      <c r="AG65" s="105">
        <f t="shared" si="25"/>
        <v>3.4679287499999991</v>
      </c>
      <c r="AH65" s="105">
        <f t="shared" si="26"/>
        <v>2.5000000000000001E-2</v>
      </c>
      <c r="AI65" s="102">
        <f t="shared" ref="AI65" si="30">IF(Y65=" ", " ", IF(Y65&gt;0, SUM(AG65:AH65)))</f>
        <v>3.492928749999999</v>
      </c>
      <c r="AJ65" s="106">
        <f t="shared" si="28"/>
        <v>40.478471223410097</v>
      </c>
      <c r="AK65" s="107">
        <f t="shared" si="29"/>
        <v>36.026464279628314</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395</v>
      </c>
      <c r="B66" s="102">
        <v>2019</v>
      </c>
      <c r="C66" s="103">
        <v>7</v>
      </c>
      <c r="D66" s="102">
        <v>19</v>
      </c>
      <c r="E66" s="82"/>
      <c r="F66" s="131">
        <v>1.34</v>
      </c>
      <c r="G66" s="364" t="s">
        <v>761</v>
      </c>
      <c r="H66" s="82"/>
      <c r="I66" s="364">
        <v>27</v>
      </c>
      <c r="J66" s="226">
        <v>27.7</v>
      </c>
      <c r="K66" s="82"/>
      <c r="L66" s="82"/>
      <c r="M66" s="108"/>
      <c r="N66" s="131" t="s">
        <v>763</v>
      </c>
      <c r="O66" s="82"/>
      <c r="P66" s="82"/>
      <c r="Q66" s="82"/>
      <c r="R66" s="140"/>
      <c r="S66" s="137" t="s">
        <v>763</v>
      </c>
      <c r="T66" s="131" t="s">
        <v>763</v>
      </c>
      <c r="U66" s="131" t="s">
        <v>763</v>
      </c>
      <c r="V66" s="85"/>
      <c r="W66" s="85"/>
      <c r="X66" s="85"/>
      <c r="Y66" s="102">
        <f t="shared" si="17"/>
        <v>27</v>
      </c>
      <c r="Z66" s="102">
        <f t="shared" si="18"/>
        <v>300.14999999999998</v>
      </c>
      <c r="AA66" s="102">
        <f t="shared" si="19"/>
        <v>27.7</v>
      </c>
      <c r="AB66" s="102" t="str">
        <f t="shared" si="20"/>
        <v>ND</v>
      </c>
      <c r="AC66" s="104">
        <f t="shared" si="21"/>
        <v>6.7972524405878785</v>
      </c>
      <c r="AD66" s="102"/>
      <c r="AE66" s="105">
        <f t="shared" si="23"/>
        <v>1.34</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395</v>
      </c>
      <c r="B67" s="102">
        <v>2019</v>
      </c>
      <c r="C67" s="103">
        <v>8</v>
      </c>
      <c r="D67" s="102">
        <v>5</v>
      </c>
      <c r="E67" s="82"/>
      <c r="F67" s="131">
        <v>0.95</v>
      </c>
      <c r="G67" s="364" t="s">
        <v>761</v>
      </c>
      <c r="H67" s="82"/>
      <c r="I67" s="364" t="s">
        <v>761</v>
      </c>
      <c r="J67" s="226">
        <v>28.4</v>
      </c>
      <c r="K67" s="82"/>
      <c r="L67" s="82"/>
      <c r="M67" s="82"/>
      <c r="N67" s="131" t="s">
        <v>763</v>
      </c>
      <c r="O67" s="82"/>
      <c r="P67" s="82"/>
      <c r="Q67" s="82"/>
      <c r="R67" s="140"/>
      <c r="S67" s="137" t="s">
        <v>763</v>
      </c>
      <c r="T67" s="131" t="s">
        <v>763</v>
      </c>
      <c r="U67" s="131" t="s">
        <v>763</v>
      </c>
      <c r="V67" s="85"/>
      <c r="W67" s="85"/>
      <c r="X67" s="85"/>
      <c r="Y67" s="102" t="str">
        <f t="shared" si="17"/>
        <v>ND</v>
      </c>
      <c r="Z67" s="102" t="e">
        <f t="shared" si="18"/>
        <v>#VALUE!</v>
      </c>
      <c r="AA67" s="102">
        <f t="shared" si="19"/>
        <v>28.4</v>
      </c>
      <c r="AB67" s="102" t="str">
        <f t="shared" si="20"/>
        <v>ND</v>
      </c>
      <c r="AC67" s="104" t="e">
        <f t="shared" si="21"/>
        <v>#VALUE!</v>
      </c>
      <c r="AD67" s="102"/>
      <c r="AE67" s="105">
        <f t="shared" si="23"/>
        <v>0.95</v>
      </c>
      <c r="AF67" s="102" t="str">
        <f t="shared" si="24"/>
        <v>NS</v>
      </c>
      <c r="AG67" s="105" t="str">
        <f t="shared" si="25"/>
        <v>NS</v>
      </c>
      <c r="AH67" s="105" t="str">
        <f t="shared" si="26"/>
        <v>NS</v>
      </c>
      <c r="AI67" s="102"/>
      <c r="AJ67" s="106" t="str">
        <f t="shared" si="28"/>
        <v>NS</v>
      </c>
      <c r="AK67" s="107"/>
      <c r="AL67" s="82"/>
      <c r="AM67" s="82">
        <f>AD75</f>
        <v>0.81203596859693894</v>
      </c>
      <c r="AN67" s="82">
        <f>AE75</f>
        <v>1.2766666666666664</v>
      </c>
      <c r="AO67" s="82">
        <f>AF75</f>
        <v>1.5739396754970778</v>
      </c>
      <c r="AP67" s="82">
        <f>AI75</f>
        <v>7.0673076247395823</v>
      </c>
      <c r="AQ67" s="113">
        <f>AK75</f>
        <v>42.605719682400704</v>
      </c>
      <c r="AR67" s="118"/>
      <c r="AS67" s="115" t="s">
        <v>497</v>
      </c>
      <c r="AT67" s="115" t="s">
        <v>497</v>
      </c>
      <c r="AU67" s="115" t="s">
        <v>497</v>
      </c>
      <c r="AV67" s="115" t="s">
        <v>497</v>
      </c>
      <c r="AW67" s="115" t="s">
        <v>497</v>
      </c>
      <c r="AX67" s="116" t="s">
        <v>498</v>
      </c>
      <c r="AY67" s="102"/>
      <c r="AZ67" s="102"/>
      <c r="BA67" s="82"/>
      <c r="BB67" s="82"/>
    </row>
    <row r="68" spans="1:54" ht="16" x14ac:dyDescent="0.2">
      <c r="A68" s="101" t="s">
        <v>395</v>
      </c>
      <c r="B68" s="102">
        <v>2019</v>
      </c>
      <c r="C68" s="103">
        <v>8</v>
      </c>
      <c r="D68" s="102">
        <v>5</v>
      </c>
      <c r="E68" s="82"/>
      <c r="F68" s="131">
        <v>0.95</v>
      </c>
      <c r="G68" s="364" t="s">
        <v>761</v>
      </c>
      <c r="H68" s="82"/>
      <c r="I68" s="364" t="s">
        <v>761</v>
      </c>
      <c r="J68" s="226">
        <v>28.2</v>
      </c>
      <c r="K68" s="82"/>
      <c r="L68" s="82"/>
      <c r="M68" s="108"/>
      <c r="N68" s="137">
        <v>7.0300751879699253E-2</v>
      </c>
      <c r="O68" s="82"/>
      <c r="P68" s="82"/>
      <c r="Q68" s="82"/>
      <c r="R68" s="140"/>
      <c r="S68" s="137">
        <v>47.395220487713502</v>
      </c>
      <c r="T68" s="137">
        <v>7.4942887499999999</v>
      </c>
      <c r="U68" s="137">
        <v>2.5000000000000001E-2</v>
      </c>
      <c r="V68" s="85"/>
      <c r="W68" s="85"/>
      <c r="X68" s="85"/>
      <c r="Y68" s="102" t="str">
        <f t="shared" si="17"/>
        <v>ND</v>
      </c>
      <c r="Z68" s="102" t="e">
        <f t="shared" si="18"/>
        <v>#VALUE!</v>
      </c>
      <c r="AA68" s="102">
        <f t="shared" si="19"/>
        <v>28.2</v>
      </c>
      <c r="AB68" s="102" t="str">
        <f t="shared" si="20"/>
        <v>ND</v>
      </c>
      <c r="AC68" s="104" t="e">
        <f t="shared" si="21"/>
        <v>#VALUE!</v>
      </c>
      <c r="AD68" s="102"/>
      <c r="AE68" s="105">
        <f t="shared" si="23"/>
        <v>0.95</v>
      </c>
      <c r="AF68" s="102">
        <f t="shared" si="24"/>
        <v>7.0300751879699253E-2</v>
      </c>
      <c r="AG68" s="105">
        <f t="shared" si="25"/>
        <v>7.4942887499999999</v>
      </c>
      <c r="AH68" s="105">
        <f t="shared" si="26"/>
        <v>2.5000000000000001E-2</v>
      </c>
      <c r="AI68" s="102">
        <f t="shared" ref="AI68" si="31">IF(Y68=" ", " ", IF(Y68&gt;0, SUM(AG68:AH68)))</f>
        <v>7.5192887500000003</v>
      </c>
      <c r="AJ68" s="106">
        <f t="shared" si="28"/>
        <v>47.395220487713502</v>
      </c>
      <c r="AK68" s="107">
        <f t="shared" si="29"/>
        <v>47.324919735833802</v>
      </c>
      <c r="AL68" s="82"/>
      <c r="AM68" s="82"/>
      <c r="AN68" s="82"/>
      <c r="AO68" s="82"/>
      <c r="AP68" s="85"/>
      <c r="AQ68" s="82"/>
      <c r="AR68" s="82"/>
      <c r="AS68" s="363">
        <f>((LN(AM67)-LN(0.4))/(LN(0.9)-LN(0.4))*100)</f>
        <v>87.317018679866379</v>
      </c>
      <c r="AT68" s="120">
        <f>((LN(AN67)-LN(0.6))/(LN(3)-LN(0.6))*100)</f>
        <v>46.91564256420812</v>
      </c>
      <c r="AU68" s="115">
        <f>((LN(AO67)-LN(10))/(LN(1)-LN(10))*100)</f>
        <v>80.301191689486657</v>
      </c>
      <c r="AV68" s="115">
        <f>((LN(AP67)-LN(10))/(LN(3)-LN(10))*100)</f>
        <v>28.830011877018467</v>
      </c>
      <c r="AW68" s="115">
        <f>((LN(AQ67)-LN(43))/(LN(20)-LN(43))*100)</f>
        <v>1.2033956332013598</v>
      </c>
      <c r="AX68" s="82"/>
      <c r="AY68" s="82"/>
      <c r="AZ68" s="82"/>
      <c r="BA68" s="82"/>
      <c r="BB68" s="82"/>
    </row>
    <row r="69" spans="1:54" ht="16" x14ac:dyDescent="0.2">
      <c r="A69" s="101" t="s">
        <v>395</v>
      </c>
      <c r="B69" s="102">
        <v>2019</v>
      </c>
      <c r="C69" s="103">
        <v>8</v>
      </c>
      <c r="D69" s="102">
        <v>5</v>
      </c>
      <c r="E69" s="82"/>
      <c r="F69" s="131">
        <v>0.95</v>
      </c>
      <c r="G69" s="364" t="s">
        <v>761</v>
      </c>
      <c r="H69" s="82"/>
      <c r="I69" s="364" t="s">
        <v>761</v>
      </c>
      <c r="J69" s="226">
        <v>28.5</v>
      </c>
      <c r="K69" s="82"/>
      <c r="L69" s="82"/>
      <c r="M69" s="108"/>
      <c r="N69" s="131" t="s">
        <v>763</v>
      </c>
      <c r="O69" s="82"/>
      <c r="P69" s="82"/>
      <c r="Q69" s="82"/>
      <c r="R69" s="140"/>
      <c r="S69" s="137" t="s">
        <v>763</v>
      </c>
      <c r="T69" s="131" t="s">
        <v>763</v>
      </c>
      <c r="U69" s="131" t="s">
        <v>763</v>
      </c>
      <c r="V69" s="85"/>
      <c r="W69" s="85"/>
      <c r="X69" s="85"/>
      <c r="Y69" s="102" t="str">
        <f t="shared" si="17"/>
        <v>ND</v>
      </c>
      <c r="Z69" s="102" t="e">
        <f t="shared" si="18"/>
        <v>#VALUE!</v>
      </c>
      <c r="AA69" s="102">
        <f t="shared" si="19"/>
        <v>28.5</v>
      </c>
      <c r="AB69" s="102" t="str">
        <f t="shared" si="20"/>
        <v>ND</v>
      </c>
      <c r="AC69" s="104" t="e">
        <f t="shared" si="21"/>
        <v>#VALUE!</v>
      </c>
      <c r="AD69" s="102"/>
      <c r="AE69" s="105">
        <f t="shared" si="23"/>
        <v>0.95</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87.317018679866379</v>
      </c>
      <c r="AT69" s="82">
        <f t="shared" ref="AT69:AW69" si="32">IF(AT68&gt;100, 100, IF(AT68&lt;0, 0, AT68))</f>
        <v>46.91564256420812</v>
      </c>
      <c r="AU69" s="82">
        <f t="shared" si="32"/>
        <v>80.301191689486657</v>
      </c>
      <c r="AV69" s="82">
        <f t="shared" si="32"/>
        <v>28.830011877018467</v>
      </c>
      <c r="AW69" s="82">
        <f t="shared" si="32"/>
        <v>1.2033956332013598</v>
      </c>
      <c r="AX69" s="129">
        <f>AVERAGE(AS69:AW69)</f>
        <v>48.913452088756195</v>
      </c>
      <c r="AY69" s="84"/>
      <c r="AZ69" s="84"/>
      <c r="BA69" s="84" t="str">
        <f>IF(AX69&gt;65, "Acceptable; Ongoing Protection is Required", "Unacceptable; Immediate Restoration is Required")</f>
        <v>Unacceptable; Immediate Restoration is Required</v>
      </c>
      <c r="BB69" s="82"/>
    </row>
    <row r="70" spans="1:54" ht="16" x14ac:dyDescent="0.2">
      <c r="A70" s="101" t="s">
        <v>395</v>
      </c>
      <c r="B70" s="102">
        <v>2019</v>
      </c>
      <c r="C70" s="103">
        <v>8</v>
      </c>
      <c r="D70" s="102">
        <v>19</v>
      </c>
      <c r="E70" s="82"/>
      <c r="F70" s="131" t="s">
        <v>761</v>
      </c>
      <c r="G70" s="364">
        <v>5.72</v>
      </c>
      <c r="H70" s="82"/>
      <c r="I70" s="364">
        <v>25.88</v>
      </c>
      <c r="J70" s="226">
        <v>28.3</v>
      </c>
      <c r="K70" s="82"/>
      <c r="L70" s="82"/>
      <c r="M70" s="108"/>
      <c r="N70" s="131" t="s">
        <v>763</v>
      </c>
      <c r="O70" s="82"/>
      <c r="P70" s="82"/>
      <c r="Q70" s="82"/>
      <c r="R70" s="140"/>
      <c r="S70" s="137" t="s">
        <v>763</v>
      </c>
      <c r="T70" s="131" t="s">
        <v>763</v>
      </c>
      <c r="U70" s="131" t="s">
        <v>763</v>
      </c>
      <c r="V70" s="85"/>
      <c r="W70" s="85"/>
      <c r="X70" s="85"/>
      <c r="Y70" s="102">
        <f t="shared" si="17"/>
        <v>25.88</v>
      </c>
      <c r="Z70" s="102">
        <f t="shared" si="18"/>
        <v>299.02999999999997</v>
      </c>
      <c r="AA70" s="102">
        <f t="shared" si="19"/>
        <v>28.3</v>
      </c>
      <c r="AB70" s="102">
        <f t="shared" si="20"/>
        <v>5.72</v>
      </c>
      <c r="AC70" s="104">
        <f t="shared" si="21"/>
        <v>6.9045338819689457</v>
      </c>
      <c r="AD70" s="102">
        <f t="shared" si="22"/>
        <v>0.82844115153633568</v>
      </c>
      <c r="AE70" s="105" t="str">
        <f t="shared" si="23"/>
        <v>ND</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48.913452088756195</v>
      </c>
      <c r="AY70" s="85"/>
      <c r="AZ70" s="85"/>
      <c r="BA70" s="82"/>
      <c r="BB70" s="82"/>
    </row>
    <row r="71" spans="1:54" ht="16" x14ac:dyDescent="0.2">
      <c r="A71" s="101" t="s">
        <v>395</v>
      </c>
      <c r="B71" s="102">
        <v>2019</v>
      </c>
      <c r="C71" s="103">
        <v>8</v>
      </c>
      <c r="D71" s="102">
        <v>19</v>
      </c>
      <c r="E71" s="82"/>
      <c r="F71" s="131" t="s">
        <v>761</v>
      </c>
      <c r="G71" s="364">
        <v>5.91</v>
      </c>
      <c r="H71" s="82"/>
      <c r="I71" s="364">
        <v>25.85</v>
      </c>
      <c r="J71" s="226">
        <v>28.2</v>
      </c>
      <c r="K71" s="82"/>
      <c r="L71" s="82"/>
      <c r="M71" s="108"/>
      <c r="N71" s="137">
        <v>1.2502782782138719</v>
      </c>
      <c r="O71" s="82"/>
      <c r="P71" s="82"/>
      <c r="Q71" s="82"/>
      <c r="R71" s="140"/>
      <c r="S71" s="137">
        <v>47.430902445794288</v>
      </c>
      <c r="T71" s="137">
        <v>6.9844789325026317</v>
      </c>
      <c r="U71" s="137">
        <v>6.372445316455698</v>
      </c>
      <c r="V71" s="85"/>
      <c r="W71" s="85"/>
      <c r="X71" s="85"/>
      <c r="Y71" s="102">
        <f t="shared" si="17"/>
        <v>25.85</v>
      </c>
      <c r="Z71" s="102">
        <f t="shared" si="18"/>
        <v>299</v>
      </c>
      <c r="AA71" s="102">
        <f t="shared" si="19"/>
        <v>28.2</v>
      </c>
      <c r="AB71" s="102">
        <f t="shared" si="20"/>
        <v>5.91</v>
      </c>
      <c r="AC71" s="104">
        <f t="shared" si="21"/>
        <v>6.9119946828969328</v>
      </c>
      <c r="AD71" s="102">
        <f t="shared" si="22"/>
        <v>0.85503537996401069</v>
      </c>
      <c r="AE71" s="105" t="str">
        <f t="shared" si="23"/>
        <v>ND</v>
      </c>
      <c r="AF71" s="102">
        <f t="shared" si="24"/>
        <v>1.2502782782138719</v>
      </c>
      <c r="AG71" s="105">
        <f t="shared" si="25"/>
        <v>6.9844789325026317</v>
      </c>
      <c r="AH71" s="105">
        <f t="shared" si="26"/>
        <v>6.372445316455698</v>
      </c>
      <c r="AI71" s="102">
        <f t="shared" ref="AI71" si="33">IF(Y71=" ", " ", IF(Y71&gt;0, SUM(AG71:AH71)))</f>
        <v>13.356924248958329</v>
      </c>
      <c r="AJ71" s="106">
        <f t="shared" si="28"/>
        <v>47.430902445794288</v>
      </c>
      <c r="AK71" s="107">
        <f t="shared" si="29"/>
        <v>46.180624167580419</v>
      </c>
      <c r="AL71" s="82"/>
      <c r="AM71" s="82"/>
      <c r="AN71" s="82"/>
      <c r="AO71" s="82"/>
      <c r="AP71" s="82"/>
      <c r="AQ71" s="82"/>
      <c r="AR71" s="82"/>
      <c r="AS71" s="82"/>
      <c r="AT71" s="82"/>
      <c r="AU71" s="82"/>
      <c r="AV71" s="82"/>
      <c r="AW71" s="82"/>
      <c r="AX71" s="82">
        <f>AVERAGE(AS69:AW69)</f>
        <v>48.913452088756195</v>
      </c>
      <c r="AY71" s="82"/>
      <c r="AZ71" s="82"/>
      <c r="BA71" s="82"/>
      <c r="BB71" s="82"/>
    </row>
    <row r="72" spans="1:54" ht="16" x14ac:dyDescent="0.2">
      <c r="A72" s="101" t="s">
        <v>395</v>
      </c>
      <c r="B72" s="102">
        <v>2019</v>
      </c>
      <c r="C72" s="103">
        <v>8</v>
      </c>
      <c r="D72" s="102">
        <v>19</v>
      </c>
      <c r="E72" s="82"/>
      <c r="F72" s="131" t="s">
        <v>761</v>
      </c>
      <c r="G72" s="364">
        <v>5.03</v>
      </c>
      <c r="H72" s="82"/>
      <c r="I72" s="364">
        <v>25.78</v>
      </c>
      <c r="J72" s="226">
        <v>28.6</v>
      </c>
      <c r="K72" s="82"/>
      <c r="L72" s="82"/>
      <c r="M72" s="82"/>
      <c r="N72" s="131" t="s">
        <v>763</v>
      </c>
      <c r="O72" s="82"/>
      <c r="P72" s="82"/>
      <c r="Q72" s="82"/>
      <c r="R72" s="140"/>
      <c r="S72" s="137" t="s">
        <v>763</v>
      </c>
      <c r="T72" s="131" t="s">
        <v>763</v>
      </c>
      <c r="U72" s="131" t="s">
        <v>763</v>
      </c>
      <c r="V72" s="85"/>
      <c r="W72" s="85"/>
      <c r="X72" s="85"/>
      <c r="Y72" s="102">
        <f t="shared" si="17"/>
        <v>25.78</v>
      </c>
      <c r="Z72" s="102">
        <f t="shared" si="18"/>
        <v>298.92999999999995</v>
      </c>
      <c r="AA72" s="102">
        <f t="shared" si="19"/>
        <v>28.6</v>
      </c>
      <c r="AB72" s="102">
        <f t="shared" si="20"/>
        <v>5.03</v>
      </c>
      <c r="AC72" s="104">
        <f t="shared" si="21"/>
        <v>6.9046406107693157</v>
      </c>
      <c r="AD72" s="102">
        <f t="shared" si="22"/>
        <v>0.72849555589534976</v>
      </c>
      <c r="AE72" s="105" t="str">
        <f t="shared" si="23"/>
        <v>ND</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0.81203596859693894</v>
      </c>
      <c r="AE75" s="84">
        <f>_xlfn.AGGREGATE(1, 6,AE61:AE74)</f>
        <v>1.2766666666666664</v>
      </c>
      <c r="AF75" s="84">
        <f>_xlfn.AGGREGATE(1, 6,AF61:AF74)</f>
        <v>1.5739396754970778</v>
      </c>
      <c r="AG75" s="82"/>
      <c r="AH75" s="82"/>
      <c r="AI75" s="84">
        <f>_xlfn.AGGREGATE(1, 6,AI61:AI74)</f>
        <v>7.0673076247395823</v>
      </c>
      <c r="AJ75" s="82"/>
      <c r="AK75" s="84">
        <f>_xlfn.AGGREGATE(1, 6,AK61:AK74)</f>
        <v>42.605719682400704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0.81203596859693894</v>
      </c>
      <c r="AE76" s="126">
        <f>AVERAGE(AE61:AE72)</f>
        <v>1.2766666666666664</v>
      </c>
      <c r="AF76" s="126">
        <f>AVERAGE(AF62:AF71)</f>
        <v>1.5739396754970778</v>
      </c>
      <c r="AG76" s="126"/>
      <c r="AH76" s="126"/>
      <c r="AI76" s="126">
        <f>AVERAGE(AI62:AI71)</f>
        <v>7.0673076247395823</v>
      </c>
      <c r="AJ76" s="126"/>
      <c r="AK76" s="127">
        <f>AVERAGE(AK62:AK72)</f>
        <v>42.605719682400704</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395</v>
      </c>
      <c r="C83" t="s">
        <v>757</v>
      </c>
      <c r="E83" s="147">
        <v>44020</v>
      </c>
      <c r="F83" s="68" t="s">
        <v>881</v>
      </c>
      <c r="G83" s="68" t="s">
        <v>1003</v>
      </c>
      <c r="H83" s="68">
        <v>2</v>
      </c>
      <c r="I83" s="68" t="s">
        <v>982</v>
      </c>
      <c r="J83" s="77" t="s">
        <v>761</v>
      </c>
      <c r="K83" s="68">
        <v>2</v>
      </c>
      <c r="L83" s="68">
        <v>2</v>
      </c>
      <c r="M83" s="68" t="s">
        <v>773</v>
      </c>
      <c r="N83" s="68" t="s">
        <v>761</v>
      </c>
      <c r="O83" s="131">
        <v>21.76</v>
      </c>
      <c r="P83" s="131">
        <v>8.85</v>
      </c>
      <c r="Q83" s="68" t="s">
        <v>761</v>
      </c>
      <c r="R83" s="68" t="s">
        <v>761</v>
      </c>
      <c r="S83" s="131" t="s">
        <v>761</v>
      </c>
      <c r="T83" s="68" t="s">
        <v>761</v>
      </c>
      <c r="U83" s="68" t="s">
        <v>761</v>
      </c>
      <c r="V83" s="68">
        <v>0.15</v>
      </c>
      <c r="W83" s="77">
        <v>0.35972222222222222</v>
      </c>
      <c r="X83" s="68">
        <v>23.52</v>
      </c>
      <c r="Y83" s="68">
        <v>4.62</v>
      </c>
      <c r="Z83" s="72">
        <v>3.904015170704874</v>
      </c>
      <c r="AA83" s="68">
        <v>65</v>
      </c>
      <c r="AB83" s="131">
        <v>29.3</v>
      </c>
      <c r="AC83" s="79">
        <v>45.6</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395</v>
      </c>
      <c r="C84" t="s">
        <v>764</v>
      </c>
      <c r="E84" s="147">
        <v>44020</v>
      </c>
      <c r="F84" s="68" t="s">
        <v>881</v>
      </c>
      <c r="G84" s="68" t="s">
        <v>1003</v>
      </c>
      <c r="H84" s="68">
        <v>2</v>
      </c>
      <c r="I84" s="68" t="s">
        <v>982</v>
      </c>
      <c r="J84" s="77" t="s">
        <v>761</v>
      </c>
      <c r="K84" s="68">
        <v>2</v>
      </c>
      <c r="L84" s="68">
        <v>2</v>
      </c>
      <c r="M84" s="68" t="s">
        <v>773</v>
      </c>
      <c r="N84" s="68" t="s">
        <v>761</v>
      </c>
      <c r="O84" s="131">
        <v>21.76</v>
      </c>
      <c r="P84" s="131">
        <v>8.85</v>
      </c>
      <c r="Q84" s="68" t="s">
        <v>761</v>
      </c>
      <c r="R84" s="68" t="s">
        <v>761</v>
      </c>
      <c r="S84" s="131" t="s">
        <v>761</v>
      </c>
      <c r="T84" s="68" t="s">
        <v>761</v>
      </c>
      <c r="U84" s="68" t="s">
        <v>761</v>
      </c>
      <c r="V84" s="68">
        <v>0.65</v>
      </c>
      <c r="W84" s="77">
        <v>0.35694444444444445</v>
      </c>
      <c r="X84" s="68">
        <v>23.54</v>
      </c>
      <c r="Y84" s="68">
        <v>4.59</v>
      </c>
      <c r="Z84" s="72">
        <v>3.8787593564206713</v>
      </c>
      <c r="AA84" s="68">
        <v>64.599999999999994</v>
      </c>
      <c r="AB84" s="134">
        <v>29.3</v>
      </c>
      <c r="AC84" s="204">
        <v>45.5</v>
      </c>
      <c r="AD84" s="171">
        <v>0.20273711012094203</v>
      </c>
      <c r="AE84" s="72">
        <v>1.2176003344481605</v>
      </c>
      <c r="AF84" s="72">
        <v>0.20927467300832345</v>
      </c>
      <c r="AG84" s="137">
        <v>1.426875007456484</v>
      </c>
      <c r="AH84" s="75">
        <v>25.996724566558427</v>
      </c>
      <c r="AI84" s="72">
        <v>27.423599574014911</v>
      </c>
      <c r="AJ84" s="72">
        <v>103.94271752223027</v>
      </c>
      <c r="AK84" s="72">
        <v>16.327244395214972</v>
      </c>
      <c r="AL84" s="72">
        <v>6.3662131224478253</v>
      </c>
      <c r="AM84" s="75">
        <v>42.323968961773403</v>
      </c>
      <c r="AN84" s="137">
        <v>43.750843969229884</v>
      </c>
      <c r="AO84" s="137">
        <v>4.9782678571428578</v>
      </c>
      <c r="AP84" s="137">
        <v>5.3145016741071425</v>
      </c>
      <c r="AQ84" s="70">
        <v>0.48366650414431989</v>
      </c>
      <c r="AR84" s="177">
        <v>10.29276953125</v>
      </c>
      <c r="AS84" s="68"/>
      <c r="AT84" s="68"/>
      <c r="AU84" s="68" t="s">
        <v>763</v>
      </c>
      <c r="AV84" s="68" t="s">
        <v>763</v>
      </c>
      <c r="AW84" s="68"/>
      <c r="BA84" s="200"/>
      <c r="BB84" s="68"/>
      <c r="BC84" s="147"/>
    </row>
    <row r="85" spans="1:57" x14ac:dyDescent="0.2">
      <c r="A85" s="79" t="s">
        <v>756</v>
      </c>
      <c r="B85" t="s">
        <v>395</v>
      </c>
      <c r="C85" t="s">
        <v>765</v>
      </c>
      <c r="E85" s="147">
        <v>44020</v>
      </c>
      <c r="F85" s="68" t="s">
        <v>881</v>
      </c>
      <c r="G85" s="68" t="s">
        <v>1003</v>
      </c>
      <c r="H85" s="68">
        <v>2</v>
      </c>
      <c r="I85" s="68" t="s">
        <v>982</v>
      </c>
      <c r="J85" s="77" t="s">
        <v>761</v>
      </c>
      <c r="K85" s="68">
        <v>2</v>
      </c>
      <c r="L85" s="68">
        <v>2</v>
      </c>
      <c r="M85" s="68" t="s">
        <v>773</v>
      </c>
      <c r="N85" s="68" t="s">
        <v>761</v>
      </c>
      <c r="O85" s="131">
        <v>21.76</v>
      </c>
      <c r="P85" s="131">
        <v>8.85</v>
      </c>
      <c r="Q85" s="68" t="s">
        <v>761</v>
      </c>
      <c r="R85" s="68" t="s">
        <v>761</v>
      </c>
      <c r="S85" s="131" t="s">
        <v>761</v>
      </c>
      <c r="T85" s="68" t="s">
        <v>761</v>
      </c>
      <c r="U85" s="68" t="s">
        <v>761</v>
      </c>
      <c r="V85" s="68">
        <v>1</v>
      </c>
      <c r="W85" s="77">
        <v>0.35833333333333334</v>
      </c>
      <c r="X85" s="68">
        <v>23.55</v>
      </c>
      <c r="Y85" s="72">
        <v>4.79</v>
      </c>
      <c r="Z85" s="72">
        <v>4.0478179998352841</v>
      </c>
      <c r="AA85" s="68">
        <v>67.5</v>
      </c>
      <c r="AB85" s="131">
        <v>29.3</v>
      </c>
      <c r="AC85" s="79">
        <v>45.7</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v>172.2</v>
      </c>
      <c r="AV85" s="72">
        <v>5.5103999999999997</v>
      </c>
      <c r="AW85" s="68"/>
      <c r="AX85" s="79"/>
      <c r="AY85" s="147"/>
      <c r="BA85" s="200"/>
      <c r="BB85" s="68"/>
      <c r="BC85" s="147"/>
    </row>
    <row r="86" spans="1:57" x14ac:dyDescent="0.2">
      <c r="A86" s="79" t="s">
        <v>756</v>
      </c>
      <c r="B86" t="s">
        <v>395</v>
      </c>
      <c r="C86" t="s">
        <v>757</v>
      </c>
      <c r="E86" s="194">
        <v>44035</v>
      </c>
      <c r="F86" s="68" t="s">
        <v>647</v>
      </c>
      <c r="G86" s="68" t="s">
        <v>1003</v>
      </c>
      <c r="H86" s="68">
        <v>1</v>
      </c>
      <c r="I86" s="68" t="s">
        <v>982</v>
      </c>
      <c r="J86" s="77">
        <v>0.39583333333333331</v>
      </c>
      <c r="K86" s="215">
        <v>3</v>
      </c>
      <c r="L86" s="68">
        <v>2</v>
      </c>
      <c r="M86" s="68" t="s">
        <v>773</v>
      </c>
      <c r="N86" s="68" t="s">
        <v>761</v>
      </c>
      <c r="O86" s="131" t="s">
        <v>761</v>
      </c>
      <c r="P86" s="131" t="s">
        <v>761</v>
      </c>
      <c r="Q86" s="68">
        <v>1.1000000000000001</v>
      </c>
      <c r="R86" s="68">
        <v>1</v>
      </c>
      <c r="S86" s="131">
        <v>1.05</v>
      </c>
      <c r="T86" s="68">
        <v>1.4</v>
      </c>
      <c r="U86" s="72">
        <v>0.75000000000000011</v>
      </c>
      <c r="V86" s="68">
        <v>0.15</v>
      </c>
      <c r="W86" s="77">
        <v>0.3125</v>
      </c>
      <c r="X86" s="68">
        <v>27.31</v>
      </c>
      <c r="Y86" s="68" t="s">
        <v>901</v>
      </c>
      <c r="Z86" s="130" t="s">
        <v>761</v>
      </c>
      <c r="AA86" s="68" t="s">
        <v>761</v>
      </c>
      <c r="AB86" s="131">
        <v>29.6</v>
      </c>
      <c r="AC86" s="79">
        <v>45.8</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395</v>
      </c>
      <c r="C87" t="s">
        <v>764</v>
      </c>
      <c r="E87" s="194">
        <v>44035</v>
      </c>
      <c r="F87" s="68" t="s">
        <v>647</v>
      </c>
      <c r="G87" s="68" t="s">
        <v>1003</v>
      </c>
      <c r="H87" s="68">
        <v>1</v>
      </c>
      <c r="I87" s="68" t="s">
        <v>982</v>
      </c>
      <c r="J87" s="77">
        <v>0.39583333333333331</v>
      </c>
      <c r="K87" s="215">
        <v>3</v>
      </c>
      <c r="L87" s="68">
        <v>2</v>
      </c>
      <c r="M87" s="68" t="s">
        <v>773</v>
      </c>
      <c r="N87" s="68" t="s">
        <v>761</v>
      </c>
      <c r="O87" s="131" t="s">
        <v>761</v>
      </c>
      <c r="P87" s="131" t="s">
        <v>761</v>
      </c>
      <c r="Q87" s="68">
        <v>1.1000000000000001</v>
      </c>
      <c r="R87" s="68">
        <v>1</v>
      </c>
      <c r="S87" s="131">
        <v>1.05</v>
      </c>
      <c r="T87" s="68">
        <v>1.4</v>
      </c>
      <c r="U87" s="72">
        <v>0.75000000000000011</v>
      </c>
      <c r="V87" s="68">
        <v>0.5</v>
      </c>
      <c r="W87" s="77">
        <v>0.31319444444444444</v>
      </c>
      <c r="X87" s="68">
        <v>27.36</v>
      </c>
      <c r="Y87" s="68" t="s">
        <v>901</v>
      </c>
      <c r="Z87" s="130" t="s">
        <v>761</v>
      </c>
      <c r="AA87" s="68" t="s">
        <v>761</v>
      </c>
      <c r="AB87" s="134">
        <v>29.6</v>
      </c>
      <c r="AC87" s="204">
        <v>45.8</v>
      </c>
      <c r="AD87" s="171">
        <v>0.19414385741565876</v>
      </c>
      <c r="AE87" s="72">
        <v>0.5244920327122502</v>
      </c>
      <c r="AF87" s="72">
        <v>0.47058823529411753</v>
      </c>
      <c r="AG87" s="137">
        <v>0.99508026800636773</v>
      </c>
      <c r="AH87" s="75">
        <v>30.27104143953223</v>
      </c>
      <c r="AI87" s="72">
        <v>31.266121707538598</v>
      </c>
      <c r="AJ87" s="72">
        <v>131.70624744605618</v>
      </c>
      <c r="AK87" s="72">
        <v>17.014053297574634</v>
      </c>
      <c r="AL87" s="72">
        <v>7.7410270875800657</v>
      </c>
      <c r="AM87" s="75">
        <v>47.28509473710686</v>
      </c>
      <c r="AN87" s="137">
        <v>48.280175005113229</v>
      </c>
      <c r="AO87" s="137">
        <v>13.751999999999995</v>
      </c>
      <c r="AP87" s="207">
        <v>2.5000000000000001E-2</v>
      </c>
      <c r="AQ87" s="70">
        <v>1</v>
      </c>
      <c r="AR87" s="177">
        <v>13.776999999999996</v>
      </c>
      <c r="AS87" s="68"/>
      <c r="AT87" s="68"/>
      <c r="AU87" s="68" t="s">
        <v>763</v>
      </c>
      <c r="AV87" s="68" t="s">
        <v>763</v>
      </c>
      <c r="AW87" s="68"/>
      <c r="BA87" s="68"/>
      <c r="BB87" s="68"/>
      <c r="BC87" s="147"/>
      <c r="BD87" s="68"/>
      <c r="BE87" s="68"/>
    </row>
    <row r="88" spans="1:57" x14ac:dyDescent="0.2">
      <c r="A88" s="79" t="s">
        <v>756</v>
      </c>
      <c r="B88" t="s">
        <v>395</v>
      </c>
      <c r="C88" t="s">
        <v>765</v>
      </c>
      <c r="E88" s="194">
        <v>44035</v>
      </c>
      <c r="F88" s="68" t="s">
        <v>647</v>
      </c>
      <c r="G88" s="68" t="s">
        <v>1003</v>
      </c>
      <c r="H88" s="68">
        <v>1</v>
      </c>
      <c r="I88" s="68" t="s">
        <v>982</v>
      </c>
      <c r="J88" s="77">
        <v>0.39583333333333331</v>
      </c>
      <c r="K88" s="215">
        <v>3</v>
      </c>
      <c r="L88" s="68">
        <v>2</v>
      </c>
      <c r="M88" s="68" t="s">
        <v>773</v>
      </c>
      <c r="N88" s="68" t="s">
        <v>761</v>
      </c>
      <c r="O88" s="131" t="s">
        <v>761</v>
      </c>
      <c r="P88" s="131" t="s">
        <v>761</v>
      </c>
      <c r="Q88" s="68">
        <v>1.1000000000000001</v>
      </c>
      <c r="R88" s="68">
        <v>1</v>
      </c>
      <c r="S88" s="131">
        <v>1.05</v>
      </c>
      <c r="T88" s="68">
        <v>1.4</v>
      </c>
      <c r="U88" s="72">
        <v>0.75000000000000011</v>
      </c>
      <c r="V88" s="68">
        <v>1</v>
      </c>
      <c r="W88" s="77">
        <v>0.31388888888888888</v>
      </c>
      <c r="X88" s="68">
        <v>27.36</v>
      </c>
      <c r="Y88" s="68" t="s">
        <v>901</v>
      </c>
      <c r="Z88" s="130" t="s">
        <v>761</v>
      </c>
      <c r="AA88" s="68" t="s">
        <v>761</v>
      </c>
      <c r="AB88" s="131">
        <v>29.6</v>
      </c>
      <c r="AC88" s="79">
        <v>45.8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170</v>
      </c>
      <c r="AV88" s="72">
        <v>2.7189999999999999</v>
      </c>
      <c r="AW88" s="68"/>
      <c r="AX88" s="79"/>
      <c r="AY88" s="147"/>
      <c r="BA88" s="68"/>
      <c r="BB88" s="68"/>
      <c r="BC88" s="147"/>
      <c r="BD88" s="68"/>
      <c r="BE88" s="68"/>
    </row>
    <row r="89" spans="1:57" x14ac:dyDescent="0.2">
      <c r="A89" s="79" t="s">
        <v>756</v>
      </c>
      <c r="B89" t="s">
        <v>395</v>
      </c>
      <c r="C89" t="s">
        <v>764</v>
      </c>
      <c r="E89" s="147">
        <v>44049</v>
      </c>
      <c r="F89" s="68" t="s">
        <v>647</v>
      </c>
      <c r="G89" s="68" t="s">
        <v>1026</v>
      </c>
      <c r="H89" s="68">
        <v>0</v>
      </c>
      <c r="I89" s="68" t="s">
        <v>982</v>
      </c>
      <c r="J89" s="77">
        <v>0.36805555555555558</v>
      </c>
      <c r="K89" s="68">
        <v>2</v>
      </c>
      <c r="L89" s="68">
        <v>1</v>
      </c>
      <c r="M89" s="68" t="s">
        <v>761</v>
      </c>
      <c r="N89" s="68" t="s">
        <v>761</v>
      </c>
      <c r="O89" s="131" t="s">
        <v>761</v>
      </c>
      <c r="P89" s="131" t="s">
        <v>761</v>
      </c>
      <c r="Q89" s="68">
        <v>1.35</v>
      </c>
      <c r="R89" s="68">
        <v>1.3</v>
      </c>
      <c r="S89" s="131">
        <v>1.33</v>
      </c>
      <c r="T89" s="68">
        <v>1.4</v>
      </c>
      <c r="U89" s="72">
        <v>0.95000000000000007</v>
      </c>
      <c r="V89" s="68">
        <v>0.15</v>
      </c>
      <c r="W89" s="77">
        <v>0.28541666666666665</v>
      </c>
      <c r="X89" s="68">
        <v>28</v>
      </c>
      <c r="Y89" s="68" t="s">
        <v>761</v>
      </c>
      <c r="Z89" s="130" t="s">
        <v>761</v>
      </c>
      <c r="AA89" s="68" t="s">
        <v>761</v>
      </c>
      <c r="AB89" s="131">
        <v>30.5</v>
      </c>
      <c r="AC89" s="79">
        <v>47.2</v>
      </c>
      <c r="AD89" s="176">
        <v>0.14999999999999997</v>
      </c>
      <c r="AE89" s="75">
        <v>0.20309477756286243</v>
      </c>
      <c r="AF89" s="75">
        <v>2.5000000000000001E-2</v>
      </c>
      <c r="AG89" s="137">
        <v>0.22809477756286242</v>
      </c>
      <c r="AH89" s="75">
        <v>26.926795239357617</v>
      </c>
      <c r="AI89" s="75">
        <v>27.154890016920479</v>
      </c>
      <c r="AJ89" s="75">
        <v>116.80041166618909</v>
      </c>
      <c r="AK89" s="75">
        <v>19.137321443213764</v>
      </c>
      <c r="AL89" s="177">
        <v>6.1032789783445569</v>
      </c>
      <c r="AM89" s="75">
        <v>46.064116682571381</v>
      </c>
      <c r="AN89" s="137">
        <v>46.29221146013424</v>
      </c>
      <c r="AO89" s="207">
        <v>3.839999999999999</v>
      </c>
      <c r="AP89" s="207">
        <v>2.065300000000001</v>
      </c>
      <c r="AQ89" s="201">
        <v>0.65026332277784338</v>
      </c>
      <c r="AR89" s="177">
        <v>5.9053000000000004</v>
      </c>
      <c r="AS89" s="68"/>
      <c r="AT89" s="68"/>
      <c r="AU89" s="68">
        <v>130.30000000000001</v>
      </c>
      <c r="AV89" s="72">
        <v>2.085</v>
      </c>
      <c r="AW89" s="68"/>
      <c r="AX89" s="79"/>
      <c r="AY89" s="147"/>
    </row>
    <row r="90" spans="1:57" x14ac:dyDescent="0.2">
      <c r="A90" s="79" t="s">
        <v>756</v>
      </c>
      <c r="B90" t="s">
        <v>395</v>
      </c>
      <c r="C90" t="s">
        <v>757</v>
      </c>
      <c r="E90" s="147">
        <v>44064</v>
      </c>
      <c r="F90" s="68" t="s">
        <v>647</v>
      </c>
      <c r="G90" s="68" t="s">
        <v>1026</v>
      </c>
      <c r="H90" s="68">
        <v>1</v>
      </c>
      <c r="I90" s="68" t="s">
        <v>982</v>
      </c>
      <c r="J90" s="77">
        <v>0.35416666666666669</v>
      </c>
      <c r="K90" s="68">
        <v>2</v>
      </c>
      <c r="L90" s="68">
        <v>1</v>
      </c>
      <c r="M90" s="68" t="s">
        <v>773</v>
      </c>
      <c r="N90" s="68" t="s">
        <v>761</v>
      </c>
      <c r="O90" s="131">
        <v>20.3</v>
      </c>
      <c r="P90" s="131">
        <v>9.0500000000000007</v>
      </c>
      <c r="Q90" s="68">
        <v>1.05</v>
      </c>
      <c r="R90" s="68">
        <v>1</v>
      </c>
      <c r="S90" s="131">
        <v>1.0249999999999999</v>
      </c>
      <c r="T90" s="68">
        <v>1.28</v>
      </c>
      <c r="U90" s="72">
        <v>0.80078124999999989</v>
      </c>
      <c r="V90" s="68">
        <v>0.15</v>
      </c>
      <c r="W90" s="77">
        <v>0.28402777777777777</v>
      </c>
      <c r="X90" s="68">
        <v>22.9</v>
      </c>
      <c r="Y90" s="68">
        <v>5.82</v>
      </c>
      <c r="Z90" s="72">
        <v>4.8831820096449086</v>
      </c>
      <c r="AA90" s="68">
        <v>67.7</v>
      </c>
      <c r="AB90" s="131">
        <v>30.4</v>
      </c>
      <c r="AC90" s="79">
        <v>46.9</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t="s">
        <v>763</v>
      </c>
      <c r="AV90" s="68" t="s">
        <v>763</v>
      </c>
      <c r="AW90" s="68"/>
    </row>
    <row r="91" spans="1:57" x14ac:dyDescent="0.2">
      <c r="A91" s="79" t="s">
        <v>756</v>
      </c>
      <c r="B91" t="s">
        <v>395</v>
      </c>
      <c r="C91" t="s">
        <v>764</v>
      </c>
      <c r="E91" s="147">
        <v>44064</v>
      </c>
      <c r="F91" s="68" t="s">
        <v>647</v>
      </c>
      <c r="G91" s="68" t="s">
        <v>1026</v>
      </c>
      <c r="H91" s="68">
        <v>1</v>
      </c>
      <c r="I91" s="68" t="s">
        <v>982</v>
      </c>
      <c r="J91" s="77">
        <v>0.35416666666666669</v>
      </c>
      <c r="K91" s="68">
        <v>2</v>
      </c>
      <c r="L91" s="68">
        <v>1</v>
      </c>
      <c r="M91" s="68" t="s">
        <v>773</v>
      </c>
      <c r="N91" s="68" t="s">
        <v>761</v>
      </c>
      <c r="O91" s="131">
        <v>20.3</v>
      </c>
      <c r="P91" s="131">
        <v>9.0500000000000007</v>
      </c>
      <c r="Q91" s="68">
        <v>1.05</v>
      </c>
      <c r="R91" s="68">
        <v>1</v>
      </c>
      <c r="S91" s="131">
        <v>1.0249999999999999</v>
      </c>
      <c r="T91" s="68">
        <v>1.28</v>
      </c>
      <c r="U91" s="72">
        <v>0.80078124999999989</v>
      </c>
      <c r="V91" s="68">
        <v>0.64</v>
      </c>
      <c r="W91" s="77">
        <v>0.28472222222222221</v>
      </c>
      <c r="X91" s="68">
        <v>23</v>
      </c>
      <c r="Y91" s="68">
        <v>4.91</v>
      </c>
      <c r="Z91" s="72">
        <v>4.1225672128983897</v>
      </c>
      <c r="AA91" s="68">
        <v>68.3</v>
      </c>
      <c r="AB91" s="134">
        <v>30.3</v>
      </c>
      <c r="AC91" s="204">
        <v>46.9</v>
      </c>
      <c r="AD91" s="171">
        <v>2.4999999999999949E-2</v>
      </c>
      <c r="AE91" s="72">
        <v>1.2735372447744324</v>
      </c>
      <c r="AF91" s="75">
        <v>2.5000000000000001E-2</v>
      </c>
      <c r="AG91" s="137">
        <v>1.2985372447744323</v>
      </c>
      <c r="AH91" s="75">
        <v>35.247215716308489</v>
      </c>
      <c r="AI91" s="72">
        <v>36.545752961082918</v>
      </c>
      <c r="AJ91" s="72">
        <v>148.33282615213406</v>
      </c>
      <c r="AK91" s="72">
        <v>22.922087196404597</v>
      </c>
      <c r="AL91" s="72">
        <v>6.4711744999993082</v>
      </c>
      <c r="AM91" s="75">
        <v>58.169302912713086</v>
      </c>
      <c r="AN91" s="137">
        <v>59.467840157487515</v>
      </c>
      <c r="AO91" s="137">
        <v>10.581999999999999</v>
      </c>
      <c r="AP91" s="137">
        <v>4.3368000000000047</v>
      </c>
      <c r="AQ91" s="70">
        <v>0.70930637852910394</v>
      </c>
      <c r="AR91" s="177">
        <v>14.918800000000005</v>
      </c>
      <c r="AS91" s="68"/>
      <c r="AT91" s="68"/>
      <c r="AU91" s="68" t="s">
        <v>763</v>
      </c>
      <c r="AV91" s="68" t="s">
        <v>763</v>
      </c>
      <c r="AW91" s="68"/>
    </row>
    <row r="92" spans="1:57" x14ac:dyDescent="0.2">
      <c r="A92" s="79" t="s">
        <v>756</v>
      </c>
      <c r="B92" t="s">
        <v>395</v>
      </c>
      <c r="C92" t="s">
        <v>765</v>
      </c>
      <c r="E92" s="147">
        <v>44064</v>
      </c>
      <c r="F92" s="68" t="s">
        <v>647</v>
      </c>
      <c r="G92" s="68" t="s">
        <v>1026</v>
      </c>
      <c r="H92" s="68">
        <v>1</v>
      </c>
      <c r="I92" s="68" t="s">
        <v>982</v>
      </c>
      <c r="J92" s="77">
        <v>0.35416666666666669</v>
      </c>
      <c r="K92" s="68">
        <v>2</v>
      </c>
      <c r="L92" s="68">
        <v>1</v>
      </c>
      <c r="M92" s="68" t="s">
        <v>773</v>
      </c>
      <c r="N92" s="68" t="s">
        <v>761</v>
      </c>
      <c r="O92" s="131">
        <v>20.3</v>
      </c>
      <c r="P92" s="131">
        <v>9.0500000000000007</v>
      </c>
      <c r="Q92" s="68">
        <v>1.05</v>
      </c>
      <c r="R92" s="68">
        <v>1</v>
      </c>
      <c r="S92" s="131">
        <v>1.0249999999999999</v>
      </c>
      <c r="T92" s="68">
        <v>1.28</v>
      </c>
      <c r="U92" s="72">
        <v>0.80078124999999989</v>
      </c>
      <c r="V92" s="68">
        <v>0.78</v>
      </c>
      <c r="W92" s="77">
        <v>0.28541666666666665</v>
      </c>
      <c r="X92" s="68">
        <v>23</v>
      </c>
      <c r="Y92" s="68">
        <v>4.8899999999999997</v>
      </c>
      <c r="Z92" s="72">
        <v>4.1057746784262976</v>
      </c>
      <c r="AA92" s="68">
        <v>68.2</v>
      </c>
      <c r="AB92" s="131">
        <v>30.3</v>
      </c>
      <c r="AC92" s="79">
        <v>46.9</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v>156.19999999999999</v>
      </c>
      <c r="AV92" s="72">
        <v>4.9984000000000002</v>
      </c>
      <c r="AW92" s="68"/>
    </row>
    <row r="94" spans="1:57" x14ac:dyDescent="0.2">
      <c r="A94" s="236" t="s">
        <v>1245</v>
      </c>
    </row>
    <row r="95" spans="1:57"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7"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395</v>
      </c>
      <c r="B99" s="102">
        <v>2020</v>
      </c>
      <c r="C99" s="103">
        <v>7</v>
      </c>
      <c r="D99" s="102">
        <v>8</v>
      </c>
      <c r="E99" s="82"/>
      <c r="F99" s="131" t="s">
        <v>761</v>
      </c>
      <c r="G99" s="131">
        <v>8.85</v>
      </c>
      <c r="H99" s="82"/>
      <c r="I99" s="131">
        <v>21.76</v>
      </c>
      <c r="J99" s="131">
        <v>29.3</v>
      </c>
      <c r="K99" s="82"/>
      <c r="L99" s="82"/>
      <c r="M99" s="108"/>
      <c r="N99" s="137" t="s">
        <v>763</v>
      </c>
      <c r="O99" s="82"/>
      <c r="P99" s="82"/>
      <c r="Q99" s="82"/>
      <c r="R99" s="140"/>
      <c r="S99" s="137" t="s">
        <v>763</v>
      </c>
      <c r="T99" s="137" t="s">
        <v>763</v>
      </c>
      <c r="U99" s="137" t="s">
        <v>763</v>
      </c>
      <c r="V99" s="85"/>
      <c r="W99" s="85"/>
      <c r="X99" s="85"/>
      <c r="Y99" s="102">
        <f>IF(C99&lt;6," ",IF(C99&lt;=9,I99, IF(C99&gt;=10," ")))</f>
        <v>21.76</v>
      </c>
      <c r="Z99" s="102">
        <f>IF(Y99=" ", " ", IF(Y99&gt;0, Y99+273.15))</f>
        <v>294.90999999999997</v>
      </c>
      <c r="AA99" s="102">
        <f>IF(C99&lt;6," ",IF(C99&lt;=9,J99, IF(C99&gt;=10," ")))</f>
        <v>29.3</v>
      </c>
      <c r="AB99" s="102">
        <f>IF(C99&lt;6," ",IF(C99&lt;=9,G99, IF(C99&gt;=10," ")))</f>
        <v>8.85</v>
      </c>
      <c r="AC99" s="104">
        <f>IF(Y99=" "," ",IF(Y99&gt;0,EXP(-173.4292+249.6339*100/Z99+143.3483*LN(+Z99/100)-21.8492*Z99/100+AA99*(-0.033096+0.014259*Z99/100-0.0017*(Z99/100)^2))*1.4276))</f>
        <v>7.3829810699756484</v>
      </c>
      <c r="AD99" s="102">
        <f>IF(Y99=" "," ",IF(Y99&gt;0,AB99/AC99))</f>
        <v>1.1987027890387358</v>
      </c>
      <c r="AE99" s="105" t="str">
        <f>IF(C99&lt;6," ",IF(C99&lt;=9,F99, IF(C99&gt;=10," ")))</f>
        <v>ND</v>
      </c>
      <c r="AF99" s="102" t="str">
        <f>IF(Y99=" "," ",N99)</f>
        <v>NS</v>
      </c>
      <c r="AG99" s="105" t="str">
        <f>IF(C99&lt;6," ",IF(C99&lt;=9,T99, IF(C99&gt;=10," ")))</f>
        <v>NS</v>
      </c>
      <c r="AH99" s="105" t="str">
        <f>IF(C99&lt;6," ",IF(C99&lt;=9,U99, IF(C99&gt;=10," ")))</f>
        <v>NS</v>
      </c>
      <c r="AI99" s="102"/>
      <c r="AJ99" s="106" t="str">
        <f>IF(C99&lt;6," ",IF(C99&lt;=9,S99, IF(C99&gt;=10," ")))</f>
        <v>NS</v>
      </c>
      <c r="AK99" s="107"/>
      <c r="AL99" s="85"/>
      <c r="AM99" s="85"/>
      <c r="AN99" s="85"/>
      <c r="AO99" s="85"/>
      <c r="AP99" s="85"/>
      <c r="AQ99" s="85"/>
      <c r="AR99" s="85"/>
      <c r="AS99" s="85"/>
      <c r="AT99" s="85"/>
      <c r="AU99" s="85"/>
      <c r="AV99" s="85"/>
      <c r="AW99" s="85"/>
      <c r="AX99" s="85"/>
      <c r="AY99" s="85"/>
      <c r="AZ99" s="85"/>
      <c r="BA99" s="82"/>
      <c r="BB99" s="82"/>
    </row>
    <row r="100" spans="1:54" ht="16" x14ac:dyDescent="0.2">
      <c r="A100" s="101" t="s">
        <v>395</v>
      </c>
      <c r="B100" s="102">
        <v>2020</v>
      </c>
      <c r="C100" s="103">
        <v>7</v>
      </c>
      <c r="D100" s="102">
        <v>8</v>
      </c>
      <c r="E100" s="82"/>
      <c r="F100" s="131" t="s">
        <v>761</v>
      </c>
      <c r="G100" s="131">
        <v>8.85</v>
      </c>
      <c r="H100" s="82"/>
      <c r="I100" s="131">
        <v>21.76</v>
      </c>
      <c r="J100" s="134">
        <v>29.3</v>
      </c>
      <c r="K100" s="82"/>
      <c r="L100" s="82"/>
      <c r="M100" s="108"/>
      <c r="N100" s="137">
        <v>1.426875007456484</v>
      </c>
      <c r="O100" s="82"/>
      <c r="P100" s="82"/>
      <c r="Q100" s="82"/>
      <c r="R100" s="140"/>
      <c r="S100" s="137">
        <v>43.750843969229884</v>
      </c>
      <c r="T100" s="137">
        <v>4.9782678571428578</v>
      </c>
      <c r="U100" s="137">
        <v>5.3145016741071425</v>
      </c>
      <c r="V100" s="85"/>
      <c r="W100" s="85"/>
      <c r="X100" s="85"/>
      <c r="Y100" s="102">
        <f t="shared" ref="Y100:Y110" si="34">IF(C100&lt;6," ",IF(C100&lt;=9,I100, IF(C100&gt;=10," ")))</f>
        <v>21.76</v>
      </c>
      <c r="Z100" s="102">
        <f t="shared" ref="Z100:Z110" si="35">IF(Y100=" ", " ", IF(Y100&gt;0, Y100+273.15))</f>
        <v>294.90999999999997</v>
      </c>
      <c r="AA100" s="102">
        <f t="shared" ref="AA100:AA110" si="36">IF(C100&lt;6," ",IF(C100&lt;=9,J100, IF(C100&gt;=10," ")))</f>
        <v>29.3</v>
      </c>
      <c r="AB100" s="102">
        <f t="shared" ref="AB100:AB110" si="37">IF(C100&lt;6," ",IF(C100&lt;=9,G100, IF(C100&gt;=10," ")))</f>
        <v>8.85</v>
      </c>
      <c r="AC100" s="104">
        <f t="shared" ref="AC100:AC110" si="38">IF(Y100=" "," ",IF(Y100&gt;0,EXP(-173.4292+249.6339*100/Z100+143.3483*LN(+Z100/100)-21.8492*Z100/100+AA100*(-0.033096+0.014259*Z100/100-0.0017*(Z100/100)^2))*1.4276))</f>
        <v>7.3829810699756484</v>
      </c>
      <c r="AD100" s="102">
        <f t="shared" ref="AD100:AD110" si="39">IF(Y100=" "," ",IF(Y100&gt;0,AB100/AC100))</f>
        <v>1.1987027890387358</v>
      </c>
      <c r="AE100" s="105" t="str">
        <f t="shared" ref="AE100:AE110" si="40">IF(C100&lt;6," ",IF(C100&lt;=9,F100, IF(C100&gt;=10," ")))</f>
        <v>ND</v>
      </c>
      <c r="AF100" s="102">
        <f t="shared" ref="AF100:AF110" si="41">IF(Y100=" "," ",N100)</f>
        <v>1.426875007456484</v>
      </c>
      <c r="AG100" s="105">
        <f t="shared" ref="AG100:AG110" si="42">IF(C100&lt;6," ",IF(C100&lt;=9,T100, IF(C100&gt;=10," ")))</f>
        <v>4.9782678571428578</v>
      </c>
      <c r="AH100" s="105">
        <f t="shared" ref="AH100:AH110" si="43">IF(C100&lt;6," ",IF(C100&lt;=9,U100, IF(C100&gt;=10," ")))</f>
        <v>5.3145016741071425</v>
      </c>
      <c r="AI100" s="102">
        <f t="shared" ref="AI100" si="44">IF(Y100=" ", " ", IF(Y100&gt;0, SUM(AG100:AH100)))</f>
        <v>10.29276953125</v>
      </c>
      <c r="AJ100" s="106">
        <f t="shared" ref="AJ100:AJ110" si="45">IF(C100&lt;6," ",IF(C100&lt;=9,S100, IF(C100&gt;=10," ")))</f>
        <v>43.750843969229884</v>
      </c>
      <c r="AK100" s="107">
        <f t="shared" ref="AK100:AK110" si="46">IF(Y100=" ", " ", IF(Y100&gt;0, AJ100-AF100))</f>
        <v>42.323968961773403</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395</v>
      </c>
      <c r="B101" s="102">
        <v>2020</v>
      </c>
      <c r="C101" s="103">
        <v>7</v>
      </c>
      <c r="D101" s="102">
        <v>8</v>
      </c>
      <c r="E101" s="82"/>
      <c r="F101" s="131" t="s">
        <v>761</v>
      </c>
      <c r="G101" s="131">
        <v>8.85</v>
      </c>
      <c r="H101" s="82"/>
      <c r="I101" s="131">
        <v>21.76</v>
      </c>
      <c r="J101" s="131">
        <v>29.3</v>
      </c>
      <c r="K101" s="82"/>
      <c r="L101" s="82"/>
      <c r="M101" s="108"/>
      <c r="N101" s="137" t="s">
        <v>763</v>
      </c>
      <c r="O101" s="82"/>
      <c r="P101" s="82"/>
      <c r="Q101" s="82"/>
      <c r="R101" s="140"/>
      <c r="S101" s="137" t="s">
        <v>763</v>
      </c>
      <c r="T101" s="137" t="s">
        <v>763</v>
      </c>
      <c r="U101" s="137" t="s">
        <v>763</v>
      </c>
      <c r="V101" s="85"/>
      <c r="W101" s="85"/>
      <c r="X101" s="85"/>
      <c r="Y101" s="102">
        <f t="shared" si="34"/>
        <v>21.76</v>
      </c>
      <c r="Z101" s="102">
        <f t="shared" si="35"/>
        <v>294.90999999999997</v>
      </c>
      <c r="AA101" s="102">
        <f t="shared" si="36"/>
        <v>29.3</v>
      </c>
      <c r="AB101" s="102">
        <f t="shared" si="37"/>
        <v>8.85</v>
      </c>
      <c r="AC101" s="104">
        <f t="shared" si="38"/>
        <v>7.3829810699756484</v>
      </c>
      <c r="AD101" s="102">
        <f t="shared" si="39"/>
        <v>1.1987027890387358</v>
      </c>
      <c r="AE101" s="105" t="str">
        <f t="shared" si="40"/>
        <v>ND</v>
      </c>
      <c r="AF101" s="102" t="str">
        <f t="shared" si="41"/>
        <v>NS</v>
      </c>
      <c r="AG101" s="105" t="str">
        <f t="shared" si="42"/>
        <v>NS</v>
      </c>
      <c r="AH101" s="105" t="str">
        <f t="shared" si="43"/>
        <v>NS</v>
      </c>
      <c r="AI101" s="102"/>
      <c r="AJ101" s="106" t="str">
        <f t="shared" si="45"/>
        <v>NS</v>
      </c>
      <c r="AK101" s="107"/>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395</v>
      </c>
      <c r="B102" s="102">
        <v>2020</v>
      </c>
      <c r="C102" s="103">
        <v>7</v>
      </c>
      <c r="D102" s="102">
        <v>23</v>
      </c>
      <c r="E102" s="82"/>
      <c r="F102" s="131">
        <v>1.05</v>
      </c>
      <c r="G102" s="131" t="s">
        <v>761</v>
      </c>
      <c r="H102" s="82"/>
      <c r="I102" s="131" t="s">
        <v>761</v>
      </c>
      <c r="J102" s="131">
        <v>29.6</v>
      </c>
      <c r="K102" s="82"/>
      <c r="L102" s="82"/>
      <c r="M102" s="108"/>
      <c r="N102" s="137" t="s">
        <v>763</v>
      </c>
      <c r="O102" s="82"/>
      <c r="P102" s="82"/>
      <c r="Q102" s="82"/>
      <c r="R102" s="140"/>
      <c r="S102" s="137" t="s">
        <v>763</v>
      </c>
      <c r="T102" s="137" t="s">
        <v>763</v>
      </c>
      <c r="U102" s="137" t="s">
        <v>763</v>
      </c>
      <c r="V102" s="85"/>
      <c r="W102" s="85"/>
      <c r="X102" s="85"/>
      <c r="Y102" s="102" t="str">
        <f t="shared" si="34"/>
        <v>ND</v>
      </c>
      <c r="Z102" s="102" t="e">
        <f t="shared" si="35"/>
        <v>#VALUE!</v>
      </c>
      <c r="AA102" s="102">
        <f t="shared" si="36"/>
        <v>29.6</v>
      </c>
      <c r="AB102" s="102" t="str">
        <f t="shared" si="37"/>
        <v>ND</v>
      </c>
      <c r="AC102" s="104" t="e">
        <f t="shared" si="38"/>
        <v>#VALUE!</v>
      </c>
      <c r="AD102" s="102"/>
      <c r="AE102" s="105">
        <f t="shared" si="40"/>
        <v>1.05</v>
      </c>
      <c r="AF102" s="102" t="str">
        <f t="shared" si="41"/>
        <v>NS</v>
      </c>
      <c r="AG102" s="105" t="str">
        <f t="shared" si="42"/>
        <v>NS</v>
      </c>
      <c r="AH102" s="105" t="str">
        <f t="shared" si="43"/>
        <v>NS</v>
      </c>
      <c r="AI102" s="102"/>
      <c r="AJ102" s="106" t="str">
        <f t="shared" si="45"/>
        <v>NS</v>
      </c>
      <c r="AK102" s="107"/>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395</v>
      </c>
      <c r="B103" s="102">
        <v>2020</v>
      </c>
      <c r="C103" s="103">
        <v>7</v>
      </c>
      <c r="D103" s="102">
        <v>23</v>
      </c>
      <c r="E103" s="82"/>
      <c r="F103" s="131">
        <v>1.05</v>
      </c>
      <c r="G103" s="131" t="s">
        <v>761</v>
      </c>
      <c r="H103" s="82"/>
      <c r="I103" s="131" t="s">
        <v>761</v>
      </c>
      <c r="J103" s="134">
        <v>29.6</v>
      </c>
      <c r="K103" s="82"/>
      <c r="L103" s="82"/>
      <c r="M103" s="108"/>
      <c r="N103" s="137">
        <v>0.99508026800636773</v>
      </c>
      <c r="O103" s="82"/>
      <c r="P103" s="82"/>
      <c r="Q103" s="82"/>
      <c r="R103" s="140"/>
      <c r="S103" s="137">
        <v>48.280175005113229</v>
      </c>
      <c r="T103" s="137">
        <v>13.751999999999995</v>
      </c>
      <c r="U103" s="207">
        <v>2.5000000000000001E-2</v>
      </c>
      <c r="V103" s="85"/>
      <c r="W103" s="85"/>
      <c r="X103" s="85"/>
      <c r="Y103" s="102" t="str">
        <f t="shared" si="34"/>
        <v>ND</v>
      </c>
      <c r="Z103" s="102" t="e">
        <f t="shared" si="35"/>
        <v>#VALUE!</v>
      </c>
      <c r="AA103" s="102">
        <f t="shared" si="36"/>
        <v>29.6</v>
      </c>
      <c r="AB103" s="102" t="str">
        <f t="shared" si="37"/>
        <v>ND</v>
      </c>
      <c r="AC103" s="104" t="e">
        <f t="shared" si="38"/>
        <v>#VALUE!</v>
      </c>
      <c r="AD103" s="102"/>
      <c r="AE103" s="105">
        <f t="shared" si="40"/>
        <v>1.05</v>
      </c>
      <c r="AF103" s="102">
        <f t="shared" si="41"/>
        <v>0.99508026800636773</v>
      </c>
      <c r="AG103" s="105">
        <f t="shared" si="42"/>
        <v>13.751999999999995</v>
      </c>
      <c r="AH103" s="105">
        <f t="shared" si="43"/>
        <v>2.5000000000000001E-2</v>
      </c>
      <c r="AI103" s="102">
        <f t="shared" ref="AI103:AI107" si="47">IF(Y103=" ", " ", IF(Y103&gt;0, SUM(AG103:AH103)))</f>
        <v>13.776999999999996</v>
      </c>
      <c r="AJ103" s="106">
        <f t="shared" si="45"/>
        <v>48.280175005113229</v>
      </c>
      <c r="AK103" s="107">
        <f t="shared" si="46"/>
        <v>47.28509473710686</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395</v>
      </c>
      <c r="B104" s="102">
        <v>2020</v>
      </c>
      <c r="C104" s="103">
        <v>7</v>
      </c>
      <c r="D104" s="102">
        <v>23</v>
      </c>
      <c r="E104" s="82"/>
      <c r="F104" s="131">
        <v>1.05</v>
      </c>
      <c r="G104" s="131" t="s">
        <v>761</v>
      </c>
      <c r="H104" s="82"/>
      <c r="I104" s="131" t="s">
        <v>761</v>
      </c>
      <c r="J104" s="131">
        <v>29.6</v>
      </c>
      <c r="K104" s="82"/>
      <c r="L104" s="82"/>
      <c r="M104" s="108"/>
      <c r="N104" s="137" t="s">
        <v>763</v>
      </c>
      <c r="O104" s="82"/>
      <c r="P104" s="82"/>
      <c r="Q104" s="82"/>
      <c r="R104" s="140"/>
      <c r="S104" s="137" t="s">
        <v>763</v>
      </c>
      <c r="T104" s="137" t="s">
        <v>763</v>
      </c>
      <c r="U104" s="137" t="s">
        <v>763</v>
      </c>
      <c r="V104" s="85"/>
      <c r="W104" s="85"/>
      <c r="X104" s="85"/>
      <c r="Y104" s="102" t="str">
        <f t="shared" si="34"/>
        <v>ND</v>
      </c>
      <c r="Z104" s="102" t="e">
        <f t="shared" si="35"/>
        <v>#VALUE!</v>
      </c>
      <c r="AA104" s="102">
        <f t="shared" si="36"/>
        <v>29.6</v>
      </c>
      <c r="AB104" s="102" t="str">
        <f t="shared" si="37"/>
        <v>ND</v>
      </c>
      <c r="AC104" s="104" t="e">
        <f t="shared" si="38"/>
        <v>#VALUE!</v>
      </c>
      <c r="AD104" s="102"/>
      <c r="AE104" s="105">
        <f t="shared" si="40"/>
        <v>1.05</v>
      </c>
      <c r="AF104" s="102" t="str">
        <f t="shared" si="41"/>
        <v>NS</v>
      </c>
      <c r="AG104" s="105" t="str">
        <f t="shared" si="42"/>
        <v>NS</v>
      </c>
      <c r="AH104" s="105" t="str">
        <f t="shared" si="43"/>
        <v>NS</v>
      </c>
      <c r="AI104" s="102"/>
      <c r="AJ104" s="106" t="str">
        <f t="shared" si="45"/>
        <v>NS</v>
      </c>
      <c r="AK104" s="107"/>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395</v>
      </c>
      <c r="B105" s="102">
        <v>2020</v>
      </c>
      <c r="C105" s="103">
        <v>8</v>
      </c>
      <c r="D105" s="102">
        <v>6</v>
      </c>
      <c r="E105" s="82"/>
      <c r="F105" s="131">
        <v>1.33</v>
      </c>
      <c r="G105" s="131" t="s">
        <v>761</v>
      </c>
      <c r="H105" s="82"/>
      <c r="I105" s="131" t="s">
        <v>761</v>
      </c>
      <c r="J105" s="131">
        <v>30.5</v>
      </c>
      <c r="K105" s="82"/>
      <c r="L105" s="82"/>
      <c r="M105" s="82"/>
      <c r="N105" s="137">
        <v>0.22809477756286242</v>
      </c>
      <c r="O105" s="82"/>
      <c r="P105" s="82"/>
      <c r="Q105" s="82"/>
      <c r="R105" s="140"/>
      <c r="S105" s="137">
        <v>46.29221146013424</v>
      </c>
      <c r="T105" s="207">
        <v>3.839999999999999</v>
      </c>
      <c r="U105" s="207">
        <v>2.065300000000001</v>
      </c>
      <c r="V105" s="85"/>
      <c r="W105" s="85"/>
      <c r="X105" s="85"/>
      <c r="Y105" s="102" t="str">
        <f t="shared" si="34"/>
        <v>ND</v>
      </c>
      <c r="Z105" s="102" t="e">
        <f t="shared" si="35"/>
        <v>#VALUE!</v>
      </c>
      <c r="AA105" s="102">
        <f t="shared" si="36"/>
        <v>30.5</v>
      </c>
      <c r="AB105" s="102" t="str">
        <f t="shared" si="37"/>
        <v>ND</v>
      </c>
      <c r="AC105" s="104" t="e">
        <f t="shared" si="38"/>
        <v>#VALUE!</v>
      </c>
      <c r="AD105" s="102"/>
      <c r="AE105" s="105">
        <f t="shared" si="40"/>
        <v>1.33</v>
      </c>
      <c r="AF105" s="102">
        <f t="shared" si="41"/>
        <v>0.22809477756286242</v>
      </c>
      <c r="AG105" s="105">
        <f t="shared" si="42"/>
        <v>3.839999999999999</v>
      </c>
      <c r="AH105" s="105">
        <f t="shared" si="43"/>
        <v>2.065300000000001</v>
      </c>
      <c r="AI105" s="102">
        <f t="shared" si="47"/>
        <v>5.9053000000000004</v>
      </c>
      <c r="AJ105" s="106">
        <f t="shared" si="45"/>
        <v>46.29221146013424</v>
      </c>
      <c r="AK105" s="107">
        <f t="shared" si="46"/>
        <v>46.064116682571381</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395</v>
      </c>
      <c r="B106" s="102">
        <v>2020</v>
      </c>
      <c r="C106" s="103">
        <v>8</v>
      </c>
      <c r="D106" s="102">
        <v>6</v>
      </c>
      <c r="E106" s="82"/>
      <c r="F106" s="131">
        <v>1.0249999999999999</v>
      </c>
      <c r="G106" s="131">
        <v>9.0500000000000007</v>
      </c>
      <c r="H106" s="82"/>
      <c r="I106" s="131">
        <v>20.3</v>
      </c>
      <c r="J106" s="131">
        <v>30.4</v>
      </c>
      <c r="K106" s="82"/>
      <c r="L106" s="82"/>
      <c r="M106" s="82"/>
      <c r="N106" s="137" t="s">
        <v>763</v>
      </c>
      <c r="O106" s="82"/>
      <c r="P106" s="82"/>
      <c r="Q106" s="82"/>
      <c r="R106" s="140"/>
      <c r="S106" s="137" t="s">
        <v>763</v>
      </c>
      <c r="T106" s="137" t="s">
        <v>763</v>
      </c>
      <c r="U106" s="137" t="s">
        <v>763</v>
      </c>
      <c r="V106" s="85"/>
      <c r="W106" s="85"/>
      <c r="X106" s="85"/>
      <c r="Y106" s="102">
        <f t="shared" si="34"/>
        <v>20.3</v>
      </c>
      <c r="Z106" s="102">
        <f t="shared" si="35"/>
        <v>293.45</v>
      </c>
      <c r="AA106" s="102">
        <f t="shared" si="36"/>
        <v>30.4</v>
      </c>
      <c r="AB106" s="102">
        <f t="shared" si="37"/>
        <v>9.0500000000000007</v>
      </c>
      <c r="AC106" s="104">
        <f t="shared" si="38"/>
        <v>7.5352194559277077</v>
      </c>
      <c r="AD106" s="102">
        <f t="shared" si="39"/>
        <v>1.2010267322580319</v>
      </c>
      <c r="AE106" s="105">
        <f t="shared" si="40"/>
        <v>1.0249999999999999</v>
      </c>
      <c r="AF106" s="102" t="str">
        <f t="shared" si="41"/>
        <v>NS</v>
      </c>
      <c r="AG106" s="105" t="str">
        <f t="shared" si="42"/>
        <v>NS</v>
      </c>
      <c r="AH106" s="105" t="str">
        <f t="shared" si="43"/>
        <v>NS</v>
      </c>
      <c r="AI106" s="102"/>
      <c r="AJ106" s="106" t="str">
        <f t="shared" si="45"/>
        <v>NS</v>
      </c>
      <c r="AK106" s="107"/>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395</v>
      </c>
      <c r="B107" s="102">
        <v>2020</v>
      </c>
      <c r="C107" s="132">
        <v>8</v>
      </c>
      <c r="D107" s="82">
        <v>6</v>
      </c>
      <c r="E107" s="85"/>
      <c r="F107" s="131">
        <v>1.0249999999999999</v>
      </c>
      <c r="G107" s="131">
        <v>9.0500000000000007</v>
      </c>
      <c r="H107" s="85"/>
      <c r="I107" s="131">
        <v>20.3</v>
      </c>
      <c r="J107" s="134">
        <v>30.3</v>
      </c>
      <c r="K107" s="85"/>
      <c r="L107" s="85"/>
      <c r="M107" s="85"/>
      <c r="N107" s="137">
        <v>1.2985372447744323</v>
      </c>
      <c r="O107" s="85"/>
      <c r="P107" s="85"/>
      <c r="Q107" s="85"/>
      <c r="R107" s="140"/>
      <c r="S107" s="137">
        <v>59.467840157487515</v>
      </c>
      <c r="T107" s="137">
        <v>10.581999999999999</v>
      </c>
      <c r="U107" s="137">
        <v>4.3368000000000047</v>
      </c>
      <c r="V107" s="85"/>
      <c r="W107" s="85"/>
      <c r="X107" s="85"/>
      <c r="Y107" s="85">
        <f t="shared" si="34"/>
        <v>20.3</v>
      </c>
      <c r="Z107" s="82">
        <f t="shared" si="35"/>
        <v>293.45</v>
      </c>
      <c r="AA107" s="85">
        <f t="shared" si="36"/>
        <v>30.3</v>
      </c>
      <c r="AB107" s="85">
        <f t="shared" si="37"/>
        <v>9.0500000000000007</v>
      </c>
      <c r="AC107" s="110">
        <f t="shared" si="38"/>
        <v>7.5396606345088824</v>
      </c>
      <c r="AD107" s="82">
        <f t="shared" si="39"/>
        <v>1.2003192767826079</v>
      </c>
      <c r="AE107" s="111">
        <f t="shared" si="40"/>
        <v>1.0249999999999999</v>
      </c>
      <c r="AF107" s="82">
        <f t="shared" si="41"/>
        <v>1.2985372447744323</v>
      </c>
      <c r="AG107" s="111">
        <f t="shared" si="42"/>
        <v>10.581999999999999</v>
      </c>
      <c r="AH107" s="111">
        <f t="shared" si="43"/>
        <v>4.3368000000000047</v>
      </c>
      <c r="AI107" s="102">
        <f t="shared" si="47"/>
        <v>14.918800000000005</v>
      </c>
      <c r="AJ107" s="112">
        <f t="shared" si="45"/>
        <v>59.467840157487515</v>
      </c>
      <c r="AK107" s="113">
        <f t="shared" si="46"/>
        <v>58.169302912713086</v>
      </c>
      <c r="AL107" s="82"/>
      <c r="AM107" s="82">
        <f>AD113</f>
        <v>1.1996289421565758</v>
      </c>
      <c r="AN107" s="82">
        <f>AE113</f>
        <v>1.0792857142857144</v>
      </c>
      <c r="AO107" s="82">
        <f>AF113</f>
        <v>0.98714682445003665</v>
      </c>
      <c r="AP107" s="82">
        <f>AI113</f>
        <v>11.223467382812501</v>
      </c>
      <c r="AQ107" s="113">
        <f>AK113</f>
        <v>48.460620823541177</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395</v>
      </c>
      <c r="B108" s="102">
        <v>2020</v>
      </c>
      <c r="C108" s="132">
        <v>8</v>
      </c>
      <c r="D108" s="82">
        <v>21</v>
      </c>
      <c r="E108" s="85"/>
      <c r="F108" s="131">
        <v>1.0249999999999999</v>
      </c>
      <c r="G108" s="131">
        <v>9.0500000000000007</v>
      </c>
      <c r="H108" s="85"/>
      <c r="I108" s="131">
        <v>20.3</v>
      </c>
      <c r="J108" s="131">
        <v>30.3</v>
      </c>
      <c r="K108" s="85"/>
      <c r="L108" s="85"/>
      <c r="M108" s="85"/>
      <c r="N108" s="137" t="s">
        <v>763</v>
      </c>
      <c r="O108" s="85"/>
      <c r="P108" s="85"/>
      <c r="Q108" s="85"/>
      <c r="R108" s="140"/>
      <c r="S108" s="137" t="s">
        <v>763</v>
      </c>
      <c r="T108" s="137" t="s">
        <v>763</v>
      </c>
      <c r="U108" s="137" t="s">
        <v>763</v>
      </c>
      <c r="V108" s="85"/>
      <c r="W108" s="85"/>
      <c r="X108" s="85"/>
      <c r="Y108" s="85">
        <f t="shared" si="34"/>
        <v>20.3</v>
      </c>
      <c r="Z108" s="82">
        <f t="shared" si="35"/>
        <v>293.45</v>
      </c>
      <c r="AA108" s="85">
        <f t="shared" si="36"/>
        <v>30.3</v>
      </c>
      <c r="AB108" s="85">
        <f t="shared" si="37"/>
        <v>9.0500000000000007</v>
      </c>
      <c r="AC108" s="110">
        <f t="shared" si="38"/>
        <v>7.5396606345088824</v>
      </c>
      <c r="AD108" s="82">
        <f t="shared" si="39"/>
        <v>1.2003192767826079</v>
      </c>
      <c r="AE108" s="111">
        <f t="shared" si="40"/>
        <v>1.0249999999999999</v>
      </c>
      <c r="AF108" s="82" t="str">
        <f t="shared" si="41"/>
        <v>NS</v>
      </c>
      <c r="AG108" s="111" t="str">
        <f t="shared" si="42"/>
        <v>NS</v>
      </c>
      <c r="AH108" s="111" t="str">
        <f t="shared" si="43"/>
        <v>NS</v>
      </c>
      <c r="AI108" s="82"/>
      <c r="AJ108" s="112" t="str">
        <f t="shared" si="45"/>
        <v>NS</v>
      </c>
      <c r="AK108" s="113"/>
      <c r="AL108" s="85"/>
      <c r="AM108" s="82"/>
      <c r="AN108" s="82"/>
      <c r="AO108" s="82"/>
      <c r="AP108" s="85"/>
      <c r="AQ108" s="82"/>
      <c r="AR108" s="82"/>
      <c r="AS108" s="115">
        <f>((LN(AM107)-LN(0.4))/(LN(0.9)-LN(0.4))*100)</f>
        <v>135.43742778587301</v>
      </c>
      <c r="AT108" s="120">
        <f>((LN(AN107)-LN(0.6))/(LN(3)-LN(0.6))*100)</f>
        <v>36.480131721727453</v>
      </c>
      <c r="AU108" s="115">
        <f>((LN(AO107)-LN(10))/(LN(1)-LN(10))*100)</f>
        <v>100.56182472228259</v>
      </c>
      <c r="AV108" s="115">
        <f>((LN(AP107)-LN(10))/(LN(3)-LN(10))*100)</f>
        <v>-9.5867443886873378</v>
      </c>
      <c r="AW108" s="115">
        <f>((LN(AQ107)-LN(43))/(LN(20)-LN(43))*100)</f>
        <v>-15.618084011184186</v>
      </c>
      <c r="AX108" s="82"/>
      <c r="AY108" s="82"/>
      <c r="AZ108" s="82"/>
      <c r="BA108" s="82"/>
      <c r="BB108" s="82"/>
    </row>
    <row r="109" spans="1:54" ht="16" x14ac:dyDescent="0.2">
      <c r="A109" s="101"/>
      <c r="B109" s="102"/>
      <c r="C109" s="132"/>
      <c r="D109" s="82"/>
      <c r="E109" s="85"/>
      <c r="F109" s="144"/>
      <c r="G109" s="144"/>
      <c r="H109" s="85"/>
      <c r="I109" s="144"/>
      <c r="J109" s="145"/>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 t="shared" ref="AI109" si="48">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9">IF(AT108&gt;100, 100, IF(AT108&lt;0, 0, AT108))</f>
        <v>36.480131721727453</v>
      </c>
      <c r="AU109" s="82">
        <f t="shared" si="49"/>
        <v>100</v>
      </c>
      <c r="AV109" s="82">
        <f t="shared" si="49"/>
        <v>0</v>
      </c>
      <c r="AW109" s="82">
        <f t="shared" si="49"/>
        <v>0</v>
      </c>
      <c r="AX109" s="129">
        <f>AVERAGE(AS109:AW109)</f>
        <v>47.296026344345492</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47.296026344345492</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f>AVERAGE(AS109:AW109)</f>
        <v>47.296026344345492</v>
      </c>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6,AD99:AD110)</f>
        <v>1.1996289421565758</v>
      </c>
      <c r="AE113" s="84">
        <f>_xlfn.AGGREGATE(1, 6,AE98:AE110)</f>
        <v>1.0792857142857144</v>
      </c>
      <c r="AF113" s="84">
        <f>_xlfn.AGGREGATE(1, 6,AF98:AF110)</f>
        <v>0.98714682445003665</v>
      </c>
      <c r="AG113" s="82"/>
      <c r="AH113" s="82"/>
      <c r="AI113" s="84">
        <f>_xlfn.AGGREGATE(1, 6,AI98:AI110)</f>
        <v>11.223467382812501</v>
      </c>
      <c r="AJ113" s="82"/>
      <c r="AK113" s="84">
        <f>_xlfn.AGGREGATE(1, 6,AK98:AK110)</f>
        <v>48.460620823541177</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1.1996289421565758</v>
      </c>
      <c r="AE114" s="126">
        <f>AVERAGE(AE98:AE110)</f>
        <v>1.0792857142857144</v>
      </c>
      <c r="AF114" s="126">
        <f>AVERAGE(AF98:AF110)</f>
        <v>0.98714682445003665</v>
      </c>
      <c r="AG114" s="126"/>
      <c r="AH114" s="126"/>
      <c r="AI114" s="126">
        <f>AVERAGE(AI98:AI110)</f>
        <v>11.223467382812501</v>
      </c>
      <c r="AJ114" s="126"/>
      <c r="AK114" s="127">
        <f>AVERAGE(AK98:AK110)</f>
        <v>48.460620823541177</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395</v>
      </c>
      <c r="C122" s="68" t="s">
        <v>757</v>
      </c>
      <c r="E122" s="147">
        <v>44390</v>
      </c>
      <c r="F122" s="68" t="s">
        <v>797</v>
      </c>
      <c r="G122" s="68" t="s">
        <v>1068</v>
      </c>
      <c r="H122" s="68">
        <v>1</v>
      </c>
      <c r="I122" s="68" t="s">
        <v>760</v>
      </c>
      <c r="J122" s="77">
        <v>0.42777777777777781</v>
      </c>
      <c r="K122" s="81">
        <v>3</v>
      </c>
      <c r="L122" s="68">
        <v>2</v>
      </c>
      <c r="M122" s="68" t="s">
        <v>872</v>
      </c>
      <c r="N122" s="68" t="s">
        <v>808</v>
      </c>
      <c r="O122" s="131">
        <v>19.7</v>
      </c>
      <c r="P122" s="131">
        <v>9.1999999999999993</v>
      </c>
      <c r="Q122" s="68">
        <v>0.9</v>
      </c>
      <c r="R122" s="68">
        <v>0.8</v>
      </c>
      <c r="S122" s="131">
        <v>0.7</v>
      </c>
      <c r="T122" s="68">
        <v>0.75</v>
      </c>
      <c r="U122" s="76">
        <v>0.83333333333333326</v>
      </c>
      <c r="V122" s="68">
        <v>0.15</v>
      </c>
      <c r="W122" s="77">
        <v>0.31944444444444448</v>
      </c>
      <c r="X122" s="68">
        <v>23</v>
      </c>
      <c r="Y122" s="68">
        <v>4.5199999999999996</v>
      </c>
      <c r="Z122" s="72">
        <v>3.8280957671009261</v>
      </c>
      <c r="AA122" s="68">
        <v>61.7</v>
      </c>
      <c r="AB122" s="205">
        <v>28.8</v>
      </c>
      <c r="AC122" s="72">
        <v>44.8</v>
      </c>
      <c r="AD122" s="75" t="s">
        <v>763</v>
      </c>
      <c r="AE122" s="72"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395</v>
      </c>
      <c r="C123" s="68" t="s">
        <v>764</v>
      </c>
      <c r="E123" s="147">
        <v>44390</v>
      </c>
      <c r="F123" s="68" t="s">
        <v>797</v>
      </c>
      <c r="G123" s="68" t="s">
        <v>1068</v>
      </c>
      <c r="H123" s="68">
        <v>1</v>
      </c>
      <c r="I123" s="68" t="s">
        <v>760</v>
      </c>
      <c r="J123" s="77">
        <v>0.42777777777777781</v>
      </c>
      <c r="K123" s="81">
        <v>3</v>
      </c>
      <c r="L123" s="68">
        <v>2</v>
      </c>
      <c r="M123" s="68" t="s">
        <v>872</v>
      </c>
      <c r="N123" s="68" t="s">
        <v>808</v>
      </c>
      <c r="O123" s="131">
        <v>19.7</v>
      </c>
      <c r="P123" s="131">
        <v>9.1999999999999993</v>
      </c>
      <c r="Q123" s="68">
        <v>0.9</v>
      </c>
      <c r="R123" s="68">
        <v>0.8</v>
      </c>
      <c r="S123" s="131">
        <v>0.7</v>
      </c>
      <c r="T123" s="68">
        <v>0.75</v>
      </c>
      <c r="U123" s="76">
        <v>0.83333333333333326</v>
      </c>
      <c r="V123" s="68">
        <v>0.45</v>
      </c>
      <c r="W123" s="77">
        <v>0.32013888888888892</v>
      </c>
      <c r="X123" s="68">
        <v>23.1</v>
      </c>
      <c r="Y123" s="68">
        <v>4.4400000000000004</v>
      </c>
      <c r="Z123" s="72">
        <v>3.7629671786827714</v>
      </c>
      <c r="AA123" s="68">
        <v>61</v>
      </c>
      <c r="AB123" s="205">
        <v>28.7</v>
      </c>
      <c r="AC123" s="72">
        <v>44.8</v>
      </c>
      <c r="AD123" s="72">
        <v>0.25</v>
      </c>
      <c r="AE123" s="72">
        <v>5.3689129284785757</v>
      </c>
      <c r="AF123" s="72">
        <v>0.34258254534180754</v>
      </c>
      <c r="AG123" s="137">
        <v>5.7114954738203831</v>
      </c>
      <c r="AH123" s="72">
        <v>33.124276818099212</v>
      </c>
      <c r="AI123" s="75">
        <v>38.835772291919596</v>
      </c>
      <c r="AJ123" s="72">
        <v>90.150382901365163</v>
      </c>
      <c r="AK123" s="72">
        <v>13.25449883809109</v>
      </c>
      <c r="AL123" s="72">
        <v>6.8014931384873547</v>
      </c>
      <c r="AM123" s="72">
        <v>46.3787756561903</v>
      </c>
      <c r="AN123" s="137">
        <v>52.090271130010684</v>
      </c>
      <c r="AO123" s="137">
        <v>3.6394630456349208</v>
      </c>
      <c r="AP123" s="137">
        <v>0.12547619047619049</v>
      </c>
      <c r="AQ123" s="72">
        <v>3.3327547300815837E-2</v>
      </c>
      <c r="AR123" s="72">
        <v>3.7649392361111111</v>
      </c>
      <c r="AS123" s="68" t="s">
        <v>763</v>
      </c>
      <c r="AT123" s="68" t="s">
        <v>763</v>
      </c>
      <c r="AU123" s="68" t="s">
        <v>763</v>
      </c>
      <c r="AV123" s="68" t="s">
        <v>763</v>
      </c>
      <c r="BA123" s="200"/>
      <c r="BC123" s="147"/>
    </row>
    <row r="124" spans="1:55" s="68" customFormat="1" x14ac:dyDescent="0.2">
      <c r="A124" s="79" t="s">
        <v>756</v>
      </c>
      <c r="B124" s="68" t="s">
        <v>395</v>
      </c>
      <c r="C124" s="68" t="s">
        <v>765</v>
      </c>
      <c r="E124" s="147">
        <v>44390</v>
      </c>
      <c r="F124" s="68" t="s">
        <v>797</v>
      </c>
      <c r="G124" s="68" t="s">
        <v>1068</v>
      </c>
      <c r="H124" s="68">
        <v>1</v>
      </c>
      <c r="I124" s="68" t="s">
        <v>760</v>
      </c>
      <c r="J124" s="77">
        <v>0.42777777777777781</v>
      </c>
      <c r="K124" s="81">
        <v>3</v>
      </c>
      <c r="L124" s="68">
        <v>2</v>
      </c>
      <c r="M124" s="68" t="s">
        <v>872</v>
      </c>
      <c r="N124" s="68" t="s">
        <v>808</v>
      </c>
      <c r="O124" s="131">
        <v>19.7</v>
      </c>
      <c r="P124" s="131">
        <v>9.1999999999999993</v>
      </c>
      <c r="Q124" s="68">
        <v>0.9</v>
      </c>
      <c r="R124" s="68">
        <v>0.8</v>
      </c>
      <c r="S124" s="131">
        <v>0.7</v>
      </c>
      <c r="T124" s="68">
        <v>0.75</v>
      </c>
      <c r="U124" s="76">
        <v>0.83333333333333326</v>
      </c>
      <c r="V124" s="68">
        <v>0.5</v>
      </c>
      <c r="W124" s="77">
        <v>0.32083333333333336</v>
      </c>
      <c r="X124" s="68">
        <v>23.1</v>
      </c>
      <c r="Y124" s="68">
        <v>4.1900000000000004</v>
      </c>
      <c r="Z124" s="72">
        <v>3.5490418938499895</v>
      </c>
      <c r="AA124" s="68">
        <v>57</v>
      </c>
      <c r="AB124" s="205">
        <v>28.8</v>
      </c>
      <c r="AC124" s="72">
        <v>44.9</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395</v>
      </c>
      <c r="C125" s="68" t="s">
        <v>757</v>
      </c>
      <c r="E125" s="147">
        <v>44404</v>
      </c>
      <c r="F125" s="68" t="s">
        <v>881</v>
      </c>
      <c r="G125" s="68" t="s">
        <v>1068</v>
      </c>
      <c r="H125" s="68">
        <v>0</v>
      </c>
      <c r="I125" s="68" t="s">
        <v>760</v>
      </c>
      <c r="J125" s="77">
        <v>0.42708333333333298</v>
      </c>
      <c r="K125" s="81">
        <v>1</v>
      </c>
      <c r="L125" s="68">
        <v>2</v>
      </c>
      <c r="M125" s="68" t="s">
        <v>519</v>
      </c>
      <c r="N125" s="68" t="s">
        <v>1088</v>
      </c>
      <c r="O125" s="131">
        <v>21.2</v>
      </c>
      <c r="P125" s="131">
        <v>9.02</v>
      </c>
      <c r="Q125" s="68">
        <v>1.7</v>
      </c>
      <c r="R125" s="68">
        <v>1.6</v>
      </c>
      <c r="S125" s="131">
        <v>1.4</v>
      </c>
      <c r="T125" s="68">
        <v>1.5</v>
      </c>
      <c r="U125" s="76">
        <v>0.88235294117647056</v>
      </c>
      <c r="V125" s="68">
        <v>0.15</v>
      </c>
      <c r="W125" s="77">
        <v>0.28472222222222221</v>
      </c>
      <c r="X125" s="68">
        <v>24.7</v>
      </c>
      <c r="Y125" s="68">
        <v>6.4</v>
      </c>
      <c r="Z125" s="72">
        <v>5.3851110237459707</v>
      </c>
      <c r="AA125" s="68">
        <v>83.5</v>
      </c>
      <c r="AB125" s="205">
        <v>30.3</v>
      </c>
      <c r="AC125" s="72">
        <v>47</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395</v>
      </c>
      <c r="C126" s="68" t="s">
        <v>764</v>
      </c>
      <c r="E126" s="147">
        <v>44404</v>
      </c>
      <c r="F126" s="68" t="s">
        <v>881</v>
      </c>
      <c r="G126" s="68" t="s">
        <v>1068</v>
      </c>
      <c r="H126" s="68">
        <v>0</v>
      </c>
      <c r="I126" s="68" t="s">
        <v>760</v>
      </c>
      <c r="J126" s="77">
        <v>0.42708333333333298</v>
      </c>
      <c r="K126" s="81">
        <v>1</v>
      </c>
      <c r="L126" s="68">
        <v>2</v>
      </c>
      <c r="M126" s="68" t="s">
        <v>519</v>
      </c>
      <c r="N126" s="68" t="s">
        <v>1088</v>
      </c>
      <c r="O126" s="131">
        <v>21.2</v>
      </c>
      <c r="P126" s="131">
        <v>9.02</v>
      </c>
      <c r="Q126" s="68">
        <v>1.7</v>
      </c>
      <c r="R126" s="68">
        <v>1.6</v>
      </c>
      <c r="S126" s="131">
        <v>1.4</v>
      </c>
      <c r="T126" s="68">
        <v>1.5</v>
      </c>
      <c r="U126" s="76">
        <v>0.88235294117647056</v>
      </c>
      <c r="V126" s="68">
        <v>0.85</v>
      </c>
      <c r="W126" s="77">
        <v>0.28541666666666665</v>
      </c>
      <c r="X126" s="68">
        <v>24.9</v>
      </c>
      <c r="Y126" s="68">
        <v>5.6</v>
      </c>
      <c r="Z126" s="72">
        <v>4.7077743109026251</v>
      </c>
      <c r="AA126" s="68">
        <v>81.2</v>
      </c>
      <c r="AB126" s="205">
        <v>30.5</v>
      </c>
      <c r="AC126" s="72">
        <v>47.1</v>
      </c>
      <c r="AD126" s="72">
        <v>0.25</v>
      </c>
      <c r="AE126" s="72">
        <v>0.33653846153846123</v>
      </c>
      <c r="AF126" s="72">
        <v>0.32948380096109137</v>
      </c>
      <c r="AG126" s="137">
        <v>0.66602226249955265</v>
      </c>
      <c r="AH126" s="72">
        <v>32.242999725899196</v>
      </c>
      <c r="AI126" s="72">
        <v>32.909021988398749</v>
      </c>
      <c r="AJ126" s="72">
        <v>101.36371968952928</v>
      </c>
      <c r="AK126" s="72">
        <v>11.736148176246981</v>
      </c>
      <c r="AL126" s="72">
        <v>8.6368813828272284</v>
      </c>
      <c r="AM126" s="72">
        <v>43.979147902146181</v>
      </c>
      <c r="AN126" s="137">
        <v>44.645170164645734</v>
      </c>
      <c r="AO126" s="225">
        <v>1.4910246835443033</v>
      </c>
      <c r="AP126" s="225">
        <v>0.82702531645569677</v>
      </c>
      <c r="AQ126" s="223">
        <v>0.64322369385660505</v>
      </c>
      <c r="AR126" s="72">
        <v>2.3180499999999999</v>
      </c>
      <c r="AS126" s="68" t="s">
        <v>763</v>
      </c>
      <c r="AT126" s="68" t="s">
        <v>763</v>
      </c>
      <c r="AU126" s="68" t="s">
        <v>763</v>
      </c>
      <c r="AV126" s="68" t="s">
        <v>763</v>
      </c>
      <c r="BA126" s="200"/>
      <c r="BC126" s="147"/>
    </row>
    <row r="127" spans="1:55" s="68" customFormat="1" x14ac:dyDescent="0.2">
      <c r="A127" s="79" t="s">
        <v>756</v>
      </c>
      <c r="B127" s="68" t="s">
        <v>395</v>
      </c>
      <c r="C127" s="68" t="s">
        <v>765</v>
      </c>
      <c r="E127" s="147">
        <v>44404</v>
      </c>
      <c r="F127" s="68" t="s">
        <v>881</v>
      </c>
      <c r="G127" s="68" t="s">
        <v>1068</v>
      </c>
      <c r="H127" s="68">
        <v>0</v>
      </c>
      <c r="I127" s="68" t="s">
        <v>760</v>
      </c>
      <c r="J127" s="77">
        <v>0.42708333333333298</v>
      </c>
      <c r="K127" s="81">
        <v>1</v>
      </c>
      <c r="L127" s="68">
        <v>2</v>
      </c>
      <c r="M127" s="68" t="s">
        <v>519</v>
      </c>
      <c r="N127" s="68" t="s">
        <v>1088</v>
      </c>
      <c r="O127" s="131">
        <v>21.2</v>
      </c>
      <c r="P127" s="131">
        <v>9.02</v>
      </c>
      <c r="Q127" s="68">
        <v>1.7</v>
      </c>
      <c r="R127" s="68">
        <v>1.6</v>
      </c>
      <c r="S127" s="131">
        <v>1.4</v>
      </c>
      <c r="T127" s="68">
        <v>1.5</v>
      </c>
      <c r="U127" s="76">
        <v>0.88235294117647056</v>
      </c>
      <c r="V127" s="68">
        <v>1.4</v>
      </c>
      <c r="W127" s="77">
        <v>0.28611111111111115</v>
      </c>
      <c r="X127" s="68">
        <v>24.9</v>
      </c>
      <c r="Y127" s="68">
        <v>5.12</v>
      </c>
      <c r="Z127" s="72">
        <v>4.3091520034442565</v>
      </c>
      <c r="AA127" s="68">
        <v>75.3</v>
      </c>
      <c r="AB127" s="205">
        <v>30.3</v>
      </c>
      <c r="AC127" s="72">
        <v>47</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A127" s="200"/>
      <c r="BC127" s="147"/>
    </row>
    <row r="128" spans="1:55" s="68" customFormat="1" x14ac:dyDescent="0.2">
      <c r="A128" s="79" t="s">
        <v>756</v>
      </c>
      <c r="B128" s="68" t="s">
        <v>395</v>
      </c>
      <c r="C128" s="68" t="s">
        <v>757</v>
      </c>
      <c r="E128" s="147">
        <v>44420</v>
      </c>
      <c r="F128" s="68" t="s">
        <v>881</v>
      </c>
      <c r="G128" s="68" t="s">
        <v>1102</v>
      </c>
      <c r="H128" s="68">
        <v>2</v>
      </c>
      <c r="I128" s="68" t="s">
        <v>760</v>
      </c>
      <c r="J128" s="77">
        <v>0.4381944444444445</v>
      </c>
      <c r="K128" s="81">
        <v>3</v>
      </c>
      <c r="L128" s="68">
        <v>1</v>
      </c>
      <c r="M128" s="68" t="s">
        <v>783</v>
      </c>
      <c r="N128" s="68" t="s">
        <v>762</v>
      </c>
      <c r="O128" s="131">
        <v>24.1</v>
      </c>
      <c r="P128" s="131">
        <v>8.26</v>
      </c>
      <c r="Q128" s="68">
        <v>1.5</v>
      </c>
      <c r="R128" s="68">
        <v>1.25</v>
      </c>
      <c r="S128" s="131">
        <v>1.1499999999999999</v>
      </c>
      <c r="T128" s="68">
        <v>1.2</v>
      </c>
      <c r="U128" s="76">
        <v>0.79999999999999993</v>
      </c>
      <c r="V128" s="68">
        <v>0.15</v>
      </c>
      <c r="W128" s="77">
        <v>0.29652777777777778</v>
      </c>
      <c r="X128" s="68">
        <v>25.8</v>
      </c>
      <c r="Y128" s="68">
        <v>5.81</v>
      </c>
      <c r="Z128" s="72">
        <v>4.9091090912728985</v>
      </c>
      <c r="AA128" s="68">
        <v>84.2</v>
      </c>
      <c r="AB128" s="205">
        <v>29.8</v>
      </c>
      <c r="AC128" s="72">
        <v>46.3</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6" s="68" customFormat="1" x14ac:dyDescent="0.2">
      <c r="A129" s="79" t="s">
        <v>756</v>
      </c>
      <c r="B129" s="68" t="s">
        <v>395</v>
      </c>
      <c r="C129" s="68" t="s">
        <v>764</v>
      </c>
      <c r="E129" s="147">
        <v>44420</v>
      </c>
      <c r="F129" s="68" t="s">
        <v>881</v>
      </c>
      <c r="G129" s="68" t="s">
        <v>1102</v>
      </c>
      <c r="H129" s="68">
        <v>2</v>
      </c>
      <c r="I129" s="68" t="s">
        <v>760</v>
      </c>
      <c r="J129" s="77">
        <v>0.4381944444444445</v>
      </c>
      <c r="K129" s="81">
        <v>3</v>
      </c>
      <c r="L129" s="68">
        <v>1</v>
      </c>
      <c r="M129" s="68" t="s">
        <v>783</v>
      </c>
      <c r="N129" s="68" t="s">
        <v>762</v>
      </c>
      <c r="O129" s="131">
        <v>24.1</v>
      </c>
      <c r="P129" s="131">
        <v>8.26</v>
      </c>
      <c r="Q129" s="68">
        <v>1.5</v>
      </c>
      <c r="R129" s="68">
        <v>1.25</v>
      </c>
      <c r="S129" s="131">
        <v>1.1499999999999999</v>
      </c>
      <c r="T129" s="68">
        <v>1.2</v>
      </c>
      <c r="U129" s="76">
        <v>0.79999999999999993</v>
      </c>
      <c r="V129" s="68">
        <v>0.75</v>
      </c>
      <c r="W129" s="77">
        <v>0.29722222222222222</v>
      </c>
      <c r="X129" s="68">
        <v>26</v>
      </c>
      <c r="Y129" s="68">
        <v>5.41</v>
      </c>
      <c r="Z129" s="72">
        <v>4.5877328947212632</v>
      </c>
      <c r="AA129" s="68">
        <v>79</v>
      </c>
      <c r="AB129" s="205">
        <v>29.2</v>
      </c>
      <c r="AC129" s="72">
        <v>45.3</v>
      </c>
      <c r="AD129" s="75">
        <v>0.22499999999999998</v>
      </c>
      <c r="AE129" s="72">
        <v>2.5000000000000001E-2</v>
      </c>
      <c r="AF129" s="72">
        <v>0.36071926833049145</v>
      </c>
      <c r="AG129" s="137">
        <v>0.38571926833049147</v>
      </c>
      <c r="AH129" s="72">
        <v>42.843011340060158</v>
      </c>
      <c r="AI129" s="72">
        <v>43.228730608390649</v>
      </c>
      <c r="AJ129" s="72">
        <v>118.94344664069457</v>
      </c>
      <c r="AK129" s="72">
        <v>16.540359747695138</v>
      </c>
      <c r="AL129" s="72">
        <v>7.191103969626119</v>
      </c>
      <c r="AM129" s="72">
        <v>59.383371087755293</v>
      </c>
      <c r="AN129" s="137">
        <v>59.769090356085783</v>
      </c>
      <c r="AO129" s="137">
        <v>8.5161904761904772</v>
      </c>
      <c r="AP129" s="137">
        <v>3.2982487599206336</v>
      </c>
      <c r="AQ129" s="72">
        <v>0.72082900474535772</v>
      </c>
      <c r="AR129" s="72">
        <v>11.814439236111111</v>
      </c>
      <c r="AS129" s="68" t="s">
        <v>763</v>
      </c>
      <c r="AT129" s="68" t="s">
        <v>763</v>
      </c>
      <c r="AU129" s="68" t="s">
        <v>763</v>
      </c>
      <c r="AV129" s="68" t="s">
        <v>763</v>
      </c>
    </row>
    <row r="130" spans="1:56" s="68" customFormat="1" x14ac:dyDescent="0.2">
      <c r="A130" s="79" t="s">
        <v>756</v>
      </c>
      <c r="B130" s="68" t="s">
        <v>395</v>
      </c>
      <c r="C130" s="68" t="s">
        <v>765</v>
      </c>
      <c r="E130" s="147">
        <v>44420</v>
      </c>
      <c r="F130" s="68" t="s">
        <v>881</v>
      </c>
      <c r="G130" s="68" t="s">
        <v>1102</v>
      </c>
      <c r="H130" s="68">
        <v>2</v>
      </c>
      <c r="I130" s="68" t="s">
        <v>760</v>
      </c>
      <c r="J130" s="77">
        <v>0.4381944444444445</v>
      </c>
      <c r="K130" s="81">
        <v>3</v>
      </c>
      <c r="L130" s="68">
        <v>1</v>
      </c>
      <c r="M130" s="68" t="s">
        <v>783</v>
      </c>
      <c r="N130" s="68" t="s">
        <v>762</v>
      </c>
      <c r="O130" s="131">
        <v>24.1</v>
      </c>
      <c r="P130" s="131">
        <v>8.26</v>
      </c>
      <c r="Q130" s="68">
        <v>1.5</v>
      </c>
      <c r="R130" s="68">
        <v>1.25</v>
      </c>
      <c r="S130" s="131">
        <v>1.1499999999999999</v>
      </c>
      <c r="T130" s="68">
        <v>1.2</v>
      </c>
      <c r="U130" s="76">
        <v>0.79999999999999993</v>
      </c>
      <c r="V130" s="68">
        <v>1.2</v>
      </c>
      <c r="W130" s="77">
        <v>0.29791666666666666</v>
      </c>
      <c r="X130" s="68">
        <v>26.1</v>
      </c>
      <c r="Y130" s="68">
        <v>5.28</v>
      </c>
      <c r="Z130" s="72">
        <v>4.4528169055182003</v>
      </c>
      <c r="AA130" s="68">
        <v>77.099999999999994</v>
      </c>
      <c r="AB130" s="205">
        <v>30.2</v>
      </c>
      <c r="AC130" s="72">
        <v>46.8</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1" spans="1:56" s="68" customFormat="1" x14ac:dyDescent="0.2">
      <c r="A131" s="79" t="s">
        <v>756</v>
      </c>
      <c r="B131" s="68" t="s">
        <v>395</v>
      </c>
      <c r="C131" s="68" t="s">
        <v>757</v>
      </c>
      <c r="E131" s="147">
        <v>44434</v>
      </c>
      <c r="F131" s="68" t="s">
        <v>881</v>
      </c>
      <c r="G131" s="68" t="s">
        <v>1118</v>
      </c>
      <c r="H131" s="68">
        <v>0</v>
      </c>
      <c r="I131" s="68" t="s">
        <v>760</v>
      </c>
      <c r="J131" s="77">
        <v>0.43611111111111112</v>
      </c>
      <c r="K131" s="81">
        <v>1</v>
      </c>
      <c r="L131" s="68">
        <v>1</v>
      </c>
      <c r="M131" s="68" t="s">
        <v>519</v>
      </c>
      <c r="N131" s="68" t="s">
        <v>767</v>
      </c>
      <c r="O131" s="131">
        <v>23.8</v>
      </c>
      <c r="P131" s="131">
        <v>8.3000000000000007</v>
      </c>
      <c r="Q131" s="68">
        <v>1.45</v>
      </c>
      <c r="R131" s="68">
        <v>1.35</v>
      </c>
      <c r="S131" s="131">
        <v>1.2</v>
      </c>
      <c r="T131" s="68">
        <v>1.2749999999999999</v>
      </c>
      <c r="U131" s="76">
        <v>0.87931034482758619</v>
      </c>
      <c r="V131" s="68">
        <v>0.15</v>
      </c>
      <c r="W131" s="77">
        <v>0.29236111111111113</v>
      </c>
      <c r="X131" s="68">
        <v>26.5</v>
      </c>
      <c r="Y131" s="68">
        <v>4.21</v>
      </c>
      <c r="Z131" s="72">
        <v>3.5203090318049499</v>
      </c>
      <c r="AA131" s="68">
        <v>62.8</v>
      </c>
      <c r="AB131" s="226">
        <v>31.8</v>
      </c>
      <c r="AC131" s="209">
        <v>48.9</v>
      </c>
      <c r="AD131" s="75" t="s">
        <v>763</v>
      </c>
      <c r="AE131" s="75" t="s">
        <v>763</v>
      </c>
      <c r="AF131" s="75"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6" s="68" customFormat="1" x14ac:dyDescent="0.2">
      <c r="A132" s="79" t="s">
        <v>756</v>
      </c>
      <c r="B132" s="68" t="s">
        <v>395</v>
      </c>
      <c r="C132" s="68" t="s">
        <v>764</v>
      </c>
      <c r="E132" s="147">
        <v>44434</v>
      </c>
      <c r="F132" s="68" t="s">
        <v>881</v>
      </c>
      <c r="G132" s="68" t="s">
        <v>1118</v>
      </c>
      <c r="H132" s="68">
        <v>0</v>
      </c>
      <c r="I132" s="68" t="s">
        <v>760</v>
      </c>
      <c r="J132" s="77">
        <v>0.43611111111111112</v>
      </c>
      <c r="K132" s="81">
        <v>1</v>
      </c>
      <c r="L132" s="68">
        <v>1</v>
      </c>
      <c r="M132" s="68" t="s">
        <v>519</v>
      </c>
      <c r="N132" s="68" t="s">
        <v>767</v>
      </c>
      <c r="O132" s="131">
        <v>23.8</v>
      </c>
      <c r="P132" s="131">
        <v>8.3000000000000007</v>
      </c>
      <c r="Q132" s="68">
        <v>1.45</v>
      </c>
      <c r="R132" s="68">
        <v>1.35</v>
      </c>
      <c r="S132" s="131">
        <v>1.2</v>
      </c>
      <c r="T132" s="68">
        <v>1.2749999999999999</v>
      </c>
      <c r="U132" s="76">
        <v>0.87931034482758619</v>
      </c>
      <c r="V132" s="68">
        <v>0.7</v>
      </c>
      <c r="W132" s="77">
        <v>0.29305555555555557</v>
      </c>
      <c r="X132" s="68">
        <v>26.8</v>
      </c>
      <c r="Y132" s="68">
        <v>4.2300000000000004</v>
      </c>
      <c r="Z132" s="72">
        <v>3.5582784535837382</v>
      </c>
      <c r="AA132" s="68">
        <v>62.9</v>
      </c>
      <c r="AB132" s="205">
        <v>30.8</v>
      </c>
      <c r="AC132" s="72">
        <v>47.5</v>
      </c>
      <c r="AD132" s="75">
        <v>0.31907894736842102</v>
      </c>
      <c r="AE132" s="72">
        <v>3.3630293780999612</v>
      </c>
      <c r="AF132" s="72">
        <v>0.26499767477910408</v>
      </c>
      <c r="AG132" s="137">
        <v>3.628027052879065</v>
      </c>
      <c r="AH132" s="72">
        <v>25.638744834346067</v>
      </c>
      <c r="AI132" s="72">
        <v>29.266771887225133</v>
      </c>
      <c r="AJ132" s="72">
        <v>92.388088631613854</v>
      </c>
      <c r="AK132" s="72">
        <v>14.106687024401456</v>
      </c>
      <c r="AL132" s="72">
        <v>6.5492406878952405</v>
      </c>
      <c r="AM132" s="72">
        <v>39.745431858747523</v>
      </c>
      <c r="AN132" s="137">
        <v>43.373458911626585</v>
      </c>
      <c r="AO132" s="137">
        <v>3.8082487599206356</v>
      </c>
      <c r="AP132" s="137">
        <v>3.586190476190477</v>
      </c>
      <c r="AQ132" s="72">
        <v>0.48498477865327999</v>
      </c>
      <c r="AR132" s="72">
        <v>7.3944392361111131</v>
      </c>
      <c r="AS132" s="68" t="s">
        <v>763</v>
      </c>
      <c r="AT132" s="68" t="s">
        <v>763</v>
      </c>
      <c r="AU132" s="68" t="s">
        <v>763</v>
      </c>
      <c r="AV132" s="68" t="s">
        <v>763</v>
      </c>
      <c r="BD132" s="147"/>
    </row>
    <row r="133" spans="1:56" s="68" customFormat="1" x14ac:dyDescent="0.2">
      <c r="A133" s="79" t="s">
        <v>756</v>
      </c>
      <c r="B133" s="68" t="s">
        <v>395</v>
      </c>
      <c r="C133" s="68" t="s">
        <v>765</v>
      </c>
      <c r="E133" s="147">
        <v>44434</v>
      </c>
      <c r="F133" s="68" t="s">
        <v>881</v>
      </c>
      <c r="G133" s="68" t="s">
        <v>1118</v>
      </c>
      <c r="H133" s="68">
        <v>0</v>
      </c>
      <c r="I133" s="68" t="s">
        <v>760</v>
      </c>
      <c r="J133" s="77">
        <v>0.43611111111111112</v>
      </c>
      <c r="K133" s="81">
        <v>1</v>
      </c>
      <c r="L133" s="68">
        <v>1</v>
      </c>
      <c r="M133" s="68" t="s">
        <v>519</v>
      </c>
      <c r="N133" s="68" t="s">
        <v>767</v>
      </c>
      <c r="O133" s="131">
        <v>23.8</v>
      </c>
      <c r="P133" s="131">
        <v>8.3000000000000007</v>
      </c>
      <c r="Q133" s="68">
        <v>1.45</v>
      </c>
      <c r="R133" s="68">
        <v>1.35</v>
      </c>
      <c r="S133" s="131">
        <v>1.2</v>
      </c>
      <c r="T133" s="68">
        <v>1.2749999999999999</v>
      </c>
      <c r="U133" s="76">
        <v>0.87931034482758619</v>
      </c>
      <c r="V133" s="68">
        <v>1.1499999999999999</v>
      </c>
      <c r="W133" s="77">
        <v>0.29375000000000001</v>
      </c>
      <c r="X133" s="68">
        <v>26.9</v>
      </c>
      <c r="Y133" s="68">
        <v>4.18</v>
      </c>
      <c r="Z133" s="72">
        <v>3.4715535167993736</v>
      </c>
      <c r="AA133" s="68">
        <v>62.1</v>
      </c>
      <c r="AB133" s="226">
        <v>33.1</v>
      </c>
      <c r="AC133" s="209">
        <v>50.7</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c r="BD133" s="147"/>
    </row>
    <row r="134" spans="1:56" x14ac:dyDescent="0.2">
      <c r="P134" s="213"/>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395</v>
      </c>
      <c r="B140" s="102">
        <v>2021</v>
      </c>
      <c r="C140" s="103">
        <v>7</v>
      </c>
      <c r="D140" s="102">
        <v>13</v>
      </c>
      <c r="E140" s="82"/>
      <c r="F140" s="131">
        <v>0.7</v>
      </c>
      <c r="G140" s="131">
        <v>9.1999999999999993</v>
      </c>
      <c r="H140" s="82"/>
      <c r="I140" s="131">
        <v>19.7</v>
      </c>
      <c r="J140" s="205">
        <v>28.8</v>
      </c>
      <c r="K140" s="82"/>
      <c r="L140" s="82"/>
      <c r="M140" s="108"/>
      <c r="N140" s="137" t="s">
        <v>763</v>
      </c>
      <c r="O140" s="82"/>
      <c r="P140" s="82"/>
      <c r="Q140" s="82"/>
      <c r="R140" s="140"/>
      <c r="S140" s="137" t="s">
        <v>763</v>
      </c>
      <c r="T140" s="137" t="s">
        <v>763</v>
      </c>
      <c r="U140" s="137" t="s">
        <v>763</v>
      </c>
      <c r="V140" s="85"/>
      <c r="W140" s="85"/>
      <c r="X140" s="85"/>
      <c r="Y140" s="102">
        <f t="shared" ref="Y140:Y151" si="50">IF(C140&lt;6," ",IF(C140&lt;=9,I140, IF(C140&gt;=10," ")))</f>
        <v>19.7</v>
      </c>
      <c r="Z140" s="102">
        <f>IF(Y140=" ", " ", IF(Y140&gt;0, Y140+273.15))</f>
        <v>292.84999999999997</v>
      </c>
      <c r="AA140" s="102">
        <f>IF(C140&lt;6," ",IF(C140&lt;=9,J140, IF(C140&gt;=10," ")))</f>
        <v>28.8</v>
      </c>
      <c r="AB140" s="102">
        <f>IF(C140&lt;6," ",IF(C140&lt;=9,G140, IF(C140&gt;=10," ")))</f>
        <v>9.1999999999999993</v>
      </c>
      <c r="AC140" s="104">
        <f>IF(Y140=" "," ",IF(Y140&gt;0,EXP(-173.4292+249.6339*100/Z140+143.3483*LN(+Z140/100)-21.8492*Z140/100+AA140*(-0.033096+0.014259*Z140/100-0.0017*(Z140/100)^2))*1.4276))</f>
        <v>7.6926418356637463</v>
      </c>
      <c r="AD140" s="102">
        <f>IF(Y140=" "," ",IF(Y140&gt;0,AB140/AC140))</f>
        <v>1.1959480496476531</v>
      </c>
      <c r="AE140" s="105">
        <f>IF(C140&lt;6," ",IF(C140&lt;=9,F140, IF(C140&gt;=10," ")))</f>
        <v>0.7</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395</v>
      </c>
      <c r="B141" s="102">
        <v>2021</v>
      </c>
      <c r="C141" s="103">
        <v>7</v>
      </c>
      <c r="D141" s="102">
        <v>13</v>
      </c>
      <c r="E141" s="82"/>
      <c r="F141" s="131">
        <v>0.7</v>
      </c>
      <c r="G141" s="131">
        <v>9.1999999999999993</v>
      </c>
      <c r="H141" s="82"/>
      <c r="I141" s="131">
        <v>19.7</v>
      </c>
      <c r="J141" s="205">
        <v>28.7</v>
      </c>
      <c r="K141" s="82"/>
      <c r="L141" s="82"/>
      <c r="M141" s="108"/>
      <c r="N141" s="137">
        <v>5.7114954738203831</v>
      </c>
      <c r="O141" s="82"/>
      <c r="P141" s="82"/>
      <c r="Q141" s="82"/>
      <c r="R141" s="140"/>
      <c r="S141" s="137">
        <v>52.090271130010684</v>
      </c>
      <c r="T141" s="137">
        <v>3.6394630456349208</v>
      </c>
      <c r="U141" s="137">
        <v>0.12547619047619049</v>
      </c>
      <c r="V141" s="85"/>
      <c r="W141" s="85"/>
      <c r="X141" s="85"/>
      <c r="Y141" s="102">
        <f t="shared" si="50"/>
        <v>19.7</v>
      </c>
      <c r="Z141" s="102">
        <f t="shared" ref="Z141:Z151" si="51">IF(Y141=" ", " ", IF(Y141&gt;0, Y141+273.15))</f>
        <v>292.84999999999997</v>
      </c>
      <c r="AA141" s="102">
        <f t="shared" ref="AA141:AA151" si="52">IF(C141&lt;6," ",IF(C141&lt;=9,J141, IF(C141&gt;=10," ")))</f>
        <v>28.7</v>
      </c>
      <c r="AB141" s="102">
        <f t="shared" ref="AB141:AB151" si="53">IF(C141&lt;6," ",IF(C141&lt;=9,G141, IF(C141&gt;=10," ")))</f>
        <v>9.1999999999999993</v>
      </c>
      <c r="AC141" s="104">
        <f t="shared" ref="AC141:AC151" si="54">IF(Y141=" "," ",IF(Y141&gt;0,EXP(-173.4292+249.6339*100/Z141+143.3483*LN(+Z141/100)-21.8492*Z141/100+AA141*(-0.033096+0.014259*Z141/100-0.0017*(Z141/100)^2))*1.4276))</f>
        <v>7.6971956186599035</v>
      </c>
      <c r="AD141" s="102">
        <f t="shared" ref="AD141:AD151" si="55">IF(Y141=" "," ",IF(Y141&gt;0,AB141/AC141))</f>
        <v>1.1952405078152004</v>
      </c>
      <c r="AE141" s="105">
        <f t="shared" ref="AE141:AE151" si="56">IF(C141&lt;6," ",IF(C141&lt;=9,F141, IF(C141&gt;=10," ")))</f>
        <v>0.7</v>
      </c>
      <c r="AF141" s="102">
        <f t="shared" ref="AF141:AF151" si="57">IF(Y141=" "," ",N141)</f>
        <v>5.7114954738203831</v>
      </c>
      <c r="AG141" s="105">
        <f t="shared" ref="AG141:AG151" si="58">IF(C141&lt;6," ",IF(C141&lt;=9,T141, IF(C141&gt;=10," ")))</f>
        <v>3.6394630456349208</v>
      </c>
      <c r="AH141" s="105">
        <f t="shared" ref="AH141:AH151" si="59">IF(C141&lt;6," ",IF(C141&lt;=9,U141, IF(C141&gt;=10," ")))</f>
        <v>0.12547619047619049</v>
      </c>
      <c r="AI141" s="102">
        <f t="shared" ref="AI141" si="60">IF(Y141=" ", " ", IF(Y141&gt;0, SUM(AG141:AH141)))</f>
        <v>3.7649392361111111</v>
      </c>
      <c r="AJ141" s="106">
        <f t="shared" ref="AJ141:AJ151" si="61">IF(C141&lt;6," ",IF(C141&lt;=9,S141, IF(C141&gt;=10," ")))</f>
        <v>52.090271130010684</v>
      </c>
      <c r="AK141" s="107">
        <f t="shared" ref="AK141:AK150" si="62">IF(Y141=" ", " ", IF(Y141&gt;0, AJ141-AF141))</f>
        <v>46.3787756561903</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395</v>
      </c>
      <c r="B142" s="102">
        <v>2021</v>
      </c>
      <c r="C142" s="103">
        <v>7</v>
      </c>
      <c r="D142" s="102">
        <v>13</v>
      </c>
      <c r="E142" s="82"/>
      <c r="F142" s="131">
        <v>0.7</v>
      </c>
      <c r="G142" s="131">
        <v>9.1999999999999993</v>
      </c>
      <c r="H142" s="82"/>
      <c r="I142" s="131">
        <v>19.7</v>
      </c>
      <c r="J142" s="205">
        <v>28.8</v>
      </c>
      <c r="K142" s="82"/>
      <c r="L142" s="82"/>
      <c r="M142" s="108"/>
      <c r="N142" s="137" t="s">
        <v>763</v>
      </c>
      <c r="O142" s="82"/>
      <c r="P142" s="82"/>
      <c r="Q142" s="82"/>
      <c r="R142" s="140"/>
      <c r="S142" s="137" t="s">
        <v>763</v>
      </c>
      <c r="T142" s="137" t="s">
        <v>763</v>
      </c>
      <c r="U142" s="137" t="s">
        <v>763</v>
      </c>
      <c r="V142" s="85"/>
      <c r="W142" s="85"/>
      <c r="X142" s="85"/>
      <c r="Y142" s="102">
        <f t="shared" si="50"/>
        <v>19.7</v>
      </c>
      <c r="Z142" s="102">
        <f t="shared" si="51"/>
        <v>292.84999999999997</v>
      </c>
      <c r="AA142" s="102">
        <f t="shared" si="52"/>
        <v>28.8</v>
      </c>
      <c r="AB142" s="102">
        <f t="shared" si="53"/>
        <v>9.1999999999999993</v>
      </c>
      <c r="AC142" s="104">
        <f t="shared" si="54"/>
        <v>7.6926418356637463</v>
      </c>
      <c r="AD142" s="102">
        <f t="shared" si="55"/>
        <v>1.1959480496476531</v>
      </c>
      <c r="AE142" s="105">
        <f t="shared" si="56"/>
        <v>0.7</v>
      </c>
      <c r="AF142" s="102" t="str">
        <f t="shared" si="57"/>
        <v>NS</v>
      </c>
      <c r="AG142" s="105" t="str">
        <f t="shared" si="58"/>
        <v>NS</v>
      </c>
      <c r="AH142" s="105" t="str">
        <f t="shared" si="59"/>
        <v>NS</v>
      </c>
      <c r="AI142" s="102"/>
      <c r="AJ142" s="106" t="str">
        <f t="shared" si="61"/>
        <v>NS</v>
      </c>
      <c r="AK142" s="107"/>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395</v>
      </c>
      <c r="B143" s="102">
        <v>2021</v>
      </c>
      <c r="C143" s="103">
        <v>7</v>
      </c>
      <c r="D143" s="102">
        <v>27</v>
      </c>
      <c r="E143" s="82"/>
      <c r="F143" s="131">
        <v>1.4</v>
      </c>
      <c r="G143" s="131">
        <v>9.02</v>
      </c>
      <c r="H143" s="82"/>
      <c r="I143" s="131">
        <v>21.2</v>
      </c>
      <c r="J143" s="205">
        <v>30.3</v>
      </c>
      <c r="K143" s="82"/>
      <c r="L143" s="82"/>
      <c r="M143" s="108"/>
      <c r="N143" s="137" t="s">
        <v>763</v>
      </c>
      <c r="O143" s="82"/>
      <c r="P143" s="82"/>
      <c r="Q143" s="82"/>
      <c r="R143" s="140"/>
      <c r="S143" s="137" t="s">
        <v>763</v>
      </c>
      <c r="T143" s="211" t="s">
        <v>763</v>
      </c>
      <c r="U143" s="211" t="s">
        <v>763</v>
      </c>
      <c r="V143" s="85"/>
      <c r="W143" s="85"/>
      <c r="X143" s="85"/>
      <c r="Y143" s="102">
        <f t="shared" si="50"/>
        <v>21.2</v>
      </c>
      <c r="Z143" s="102">
        <f t="shared" si="51"/>
        <v>294.34999999999997</v>
      </c>
      <c r="AA143" s="102">
        <f t="shared" si="52"/>
        <v>30.3</v>
      </c>
      <c r="AB143" s="102">
        <f t="shared" si="53"/>
        <v>9.02</v>
      </c>
      <c r="AC143" s="104">
        <f t="shared" si="54"/>
        <v>7.4154396677223655</v>
      </c>
      <c r="AD143" s="102">
        <f t="shared" si="55"/>
        <v>1.216381010995464</v>
      </c>
      <c r="AE143" s="105">
        <f t="shared" si="56"/>
        <v>1.4</v>
      </c>
      <c r="AF143" s="102" t="str">
        <f t="shared" si="57"/>
        <v>NS</v>
      </c>
      <c r="AG143" s="105" t="str">
        <f t="shared" si="58"/>
        <v>NS</v>
      </c>
      <c r="AH143" s="105" t="str">
        <f t="shared" si="59"/>
        <v>NS</v>
      </c>
      <c r="AI143" s="102"/>
      <c r="AJ143" s="106" t="str">
        <f t="shared" si="61"/>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395</v>
      </c>
      <c r="B144" s="102">
        <v>2021</v>
      </c>
      <c r="C144" s="103">
        <v>7</v>
      </c>
      <c r="D144" s="102">
        <v>27</v>
      </c>
      <c r="E144" s="82"/>
      <c r="F144" s="131">
        <v>1.4</v>
      </c>
      <c r="G144" s="131">
        <v>9.02</v>
      </c>
      <c r="H144" s="82"/>
      <c r="I144" s="131">
        <v>21.2</v>
      </c>
      <c r="J144" s="205">
        <v>30.5</v>
      </c>
      <c r="K144" s="82"/>
      <c r="L144" s="82"/>
      <c r="M144" s="108"/>
      <c r="N144" s="137">
        <v>0.66602226249955265</v>
      </c>
      <c r="O144" s="82"/>
      <c r="P144" s="82"/>
      <c r="Q144" s="82"/>
      <c r="R144" s="140"/>
      <c r="S144" s="137">
        <v>44.645170164645734</v>
      </c>
      <c r="T144" s="225">
        <v>1.4910246835443033</v>
      </c>
      <c r="U144" s="225">
        <v>0.82702531645569677</v>
      </c>
      <c r="V144" s="85"/>
      <c r="W144" s="85"/>
      <c r="X144" s="85"/>
      <c r="Y144" s="102">
        <f t="shared" si="50"/>
        <v>21.2</v>
      </c>
      <c r="Z144" s="102">
        <f t="shared" si="51"/>
        <v>294.34999999999997</v>
      </c>
      <c r="AA144" s="102">
        <f t="shared" si="52"/>
        <v>30.5</v>
      </c>
      <c r="AB144" s="102">
        <f t="shared" si="53"/>
        <v>9.02</v>
      </c>
      <c r="AC144" s="104">
        <f t="shared" si="54"/>
        <v>7.4067631064605566</v>
      </c>
      <c r="AD144" s="102">
        <f t="shared" si="55"/>
        <v>1.2178059255239708</v>
      </c>
      <c r="AE144" s="105">
        <f t="shared" si="56"/>
        <v>1.4</v>
      </c>
      <c r="AF144" s="102">
        <f t="shared" si="57"/>
        <v>0.66602226249955265</v>
      </c>
      <c r="AG144" s="105">
        <f t="shared" si="58"/>
        <v>1.4910246835443033</v>
      </c>
      <c r="AH144" s="105">
        <f t="shared" si="59"/>
        <v>0.82702531645569677</v>
      </c>
      <c r="AI144" s="102">
        <f t="shared" ref="AI144" si="63">IF(Y144=" ", " ", IF(Y144&gt;0, SUM(AG144:AH144)))</f>
        <v>2.3180499999999999</v>
      </c>
      <c r="AJ144" s="106">
        <f t="shared" si="61"/>
        <v>44.645170164645734</v>
      </c>
      <c r="AK144" s="107">
        <f t="shared" si="62"/>
        <v>43.979147902146181</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395</v>
      </c>
      <c r="B145" s="102">
        <v>2021</v>
      </c>
      <c r="C145" s="103">
        <v>7</v>
      </c>
      <c r="D145" s="102">
        <v>27</v>
      </c>
      <c r="E145" s="82"/>
      <c r="F145" s="131">
        <v>1.4</v>
      </c>
      <c r="G145" s="131">
        <v>9.02</v>
      </c>
      <c r="H145" s="82"/>
      <c r="I145" s="131">
        <v>21.2</v>
      </c>
      <c r="J145" s="205">
        <v>30.3</v>
      </c>
      <c r="K145" s="82"/>
      <c r="L145" s="82"/>
      <c r="M145" s="108"/>
      <c r="N145" s="137" t="s">
        <v>763</v>
      </c>
      <c r="O145" s="82"/>
      <c r="P145" s="82"/>
      <c r="Q145" s="82"/>
      <c r="R145" s="140"/>
      <c r="S145" s="137" t="s">
        <v>763</v>
      </c>
      <c r="T145" s="211" t="s">
        <v>763</v>
      </c>
      <c r="U145" s="211" t="s">
        <v>763</v>
      </c>
      <c r="V145" s="85"/>
      <c r="W145" s="85"/>
      <c r="X145" s="85"/>
      <c r="Y145" s="102">
        <f t="shared" si="50"/>
        <v>21.2</v>
      </c>
      <c r="Z145" s="102">
        <f t="shared" si="51"/>
        <v>294.34999999999997</v>
      </c>
      <c r="AA145" s="102">
        <f t="shared" si="52"/>
        <v>30.3</v>
      </c>
      <c r="AB145" s="102">
        <f t="shared" si="53"/>
        <v>9.02</v>
      </c>
      <c r="AC145" s="104">
        <f t="shared" si="54"/>
        <v>7.4154396677223655</v>
      </c>
      <c r="AD145" s="102">
        <f t="shared" si="55"/>
        <v>1.216381010995464</v>
      </c>
      <c r="AE145" s="105">
        <f t="shared" si="56"/>
        <v>1.4</v>
      </c>
      <c r="AF145" s="102" t="str">
        <f t="shared" si="57"/>
        <v>NS</v>
      </c>
      <c r="AG145" s="105" t="str">
        <f t="shared" si="58"/>
        <v>NS</v>
      </c>
      <c r="AH145" s="105" t="str">
        <f t="shared" si="59"/>
        <v>NS</v>
      </c>
      <c r="AI145" s="102"/>
      <c r="AJ145" s="106" t="str">
        <f t="shared" si="61"/>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395</v>
      </c>
      <c r="B146" s="102">
        <v>2021</v>
      </c>
      <c r="C146" s="103">
        <v>8</v>
      </c>
      <c r="D146" s="102">
        <v>12</v>
      </c>
      <c r="E146" s="82"/>
      <c r="F146" s="131">
        <v>1.1499999999999999</v>
      </c>
      <c r="G146" s="131">
        <v>8.26</v>
      </c>
      <c r="H146" s="82"/>
      <c r="I146" s="131">
        <v>24.1</v>
      </c>
      <c r="J146" s="205">
        <v>29.8</v>
      </c>
      <c r="K146" s="82"/>
      <c r="L146" s="82"/>
      <c r="M146" s="82"/>
      <c r="N146" s="137" t="s">
        <v>763</v>
      </c>
      <c r="O146" s="82"/>
      <c r="P146" s="82"/>
      <c r="Q146" s="82"/>
      <c r="R146" s="140"/>
      <c r="S146" s="137" t="s">
        <v>763</v>
      </c>
      <c r="T146" s="137" t="s">
        <v>763</v>
      </c>
      <c r="U146" s="137" t="s">
        <v>763</v>
      </c>
      <c r="V146" s="85"/>
      <c r="W146" s="85"/>
      <c r="X146" s="85"/>
      <c r="Y146" s="102">
        <f t="shared" si="50"/>
        <v>24.1</v>
      </c>
      <c r="Z146" s="102">
        <f t="shared" si="51"/>
        <v>297.25</v>
      </c>
      <c r="AA146" s="102">
        <f t="shared" si="52"/>
        <v>29.8</v>
      </c>
      <c r="AB146" s="102">
        <f t="shared" si="53"/>
        <v>8.26</v>
      </c>
      <c r="AC146" s="104">
        <f t="shared" si="54"/>
        <v>7.0602610375989752</v>
      </c>
      <c r="AD146" s="102">
        <f t="shared" si="55"/>
        <v>1.1699284142628565</v>
      </c>
      <c r="AE146" s="105">
        <f t="shared" si="56"/>
        <v>1.1499999999999999</v>
      </c>
      <c r="AF146" s="102" t="str">
        <f t="shared" si="57"/>
        <v>NS</v>
      </c>
      <c r="AG146" s="105" t="str">
        <f t="shared" si="58"/>
        <v>NS</v>
      </c>
      <c r="AH146" s="105" t="str">
        <f t="shared" si="59"/>
        <v>NS</v>
      </c>
      <c r="AI146" s="102"/>
      <c r="AJ146" s="106" t="str">
        <f t="shared" si="61"/>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395</v>
      </c>
      <c r="B147" s="102">
        <v>2021</v>
      </c>
      <c r="C147" s="103">
        <v>8</v>
      </c>
      <c r="D147" s="102">
        <v>12</v>
      </c>
      <c r="E147" s="82"/>
      <c r="F147" s="131">
        <v>1.1499999999999999</v>
      </c>
      <c r="G147" s="131">
        <v>8.26</v>
      </c>
      <c r="H147" s="82"/>
      <c r="I147" s="131">
        <v>24.1</v>
      </c>
      <c r="J147" s="205">
        <v>29.2</v>
      </c>
      <c r="K147" s="82"/>
      <c r="L147" s="82"/>
      <c r="M147" s="82"/>
      <c r="N147" s="137">
        <v>0.38571926833049147</v>
      </c>
      <c r="O147" s="82"/>
      <c r="P147" s="82"/>
      <c r="Q147" s="82"/>
      <c r="R147" s="140"/>
      <c r="S147" s="137">
        <v>59.769090356085783</v>
      </c>
      <c r="T147" s="137">
        <v>8.5161904761904772</v>
      </c>
      <c r="U147" s="137">
        <v>3.2982487599206336</v>
      </c>
      <c r="V147" s="85"/>
      <c r="W147" s="85"/>
      <c r="X147" s="85"/>
      <c r="Y147" s="102">
        <f t="shared" si="50"/>
        <v>24.1</v>
      </c>
      <c r="Z147" s="102">
        <f t="shared" si="51"/>
        <v>297.25</v>
      </c>
      <c r="AA147" s="102">
        <f t="shared" si="52"/>
        <v>29.2</v>
      </c>
      <c r="AB147" s="102">
        <f t="shared" si="53"/>
        <v>8.26</v>
      </c>
      <c r="AC147" s="104">
        <f t="shared" si="54"/>
        <v>7.0845840994555056</v>
      </c>
      <c r="AD147" s="102">
        <f t="shared" si="55"/>
        <v>1.1659117718194398</v>
      </c>
      <c r="AE147" s="105">
        <f t="shared" si="56"/>
        <v>1.1499999999999999</v>
      </c>
      <c r="AF147" s="102">
        <f t="shared" si="57"/>
        <v>0.38571926833049147</v>
      </c>
      <c r="AG147" s="105">
        <f t="shared" si="58"/>
        <v>8.5161904761904772</v>
      </c>
      <c r="AH147" s="105">
        <f t="shared" si="59"/>
        <v>3.2982487599206336</v>
      </c>
      <c r="AI147" s="102">
        <f t="shared" ref="AI147" si="64">IF(Y147=" ", " ", IF(Y147&gt;0, SUM(AG147:AH147)))</f>
        <v>11.814439236111111</v>
      </c>
      <c r="AJ147" s="106">
        <f t="shared" si="61"/>
        <v>59.769090356085783</v>
      </c>
      <c r="AK147" s="107">
        <f t="shared" si="62"/>
        <v>59.383371087755293</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395</v>
      </c>
      <c r="B148" s="102">
        <v>2021</v>
      </c>
      <c r="C148" s="132">
        <v>8</v>
      </c>
      <c r="D148" s="82">
        <v>12</v>
      </c>
      <c r="E148" s="85"/>
      <c r="F148" s="131">
        <v>1.1499999999999999</v>
      </c>
      <c r="G148" s="131">
        <v>8.26</v>
      </c>
      <c r="H148" s="85"/>
      <c r="I148" s="131">
        <v>24.1</v>
      </c>
      <c r="J148" s="205">
        <v>30.2</v>
      </c>
      <c r="K148" s="85"/>
      <c r="L148" s="85"/>
      <c r="M148" s="85"/>
      <c r="N148" s="137" t="s">
        <v>763</v>
      </c>
      <c r="O148" s="85"/>
      <c r="P148" s="85"/>
      <c r="Q148" s="85"/>
      <c r="R148" s="140"/>
      <c r="S148" s="137" t="s">
        <v>763</v>
      </c>
      <c r="T148" s="137" t="s">
        <v>763</v>
      </c>
      <c r="U148" s="137" t="s">
        <v>763</v>
      </c>
      <c r="V148" s="85"/>
      <c r="W148" s="85"/>
      <c r="X148" s="85"/>
      <c r="Y148" s="85">
        <f t="shared" si="50"/>
        <v>24.1</v>
      </c>
      <c r="Z148" s="82">
        <f t="shared" si="51"/>
        <v>297.25</v>
      </c>
      <c r="AA148" s="85">
        <f t="shared" si="52"/>
        <v>30.2</v>
      </c>
      <c r="AB148" s="85">
        <f t="shared" si="53"/>
        <v>8.26</v>
      </c>
      <c r="AC148" s="110">
        <f t="shared" si="54"/>
        <v>7.0440920734429984</v>
      </c>
      <c r="AD148" s="82">
        <f t="shared" si="55"/>
        <v>1.1726138605060414</v>
      </c>
      <c r="AE148" s="111">
        <f t="shared" si="56"/>
        <v>1.1499999999999999</v>
      </c>
      <c r="AF148" s="82" t="str">
        <f t="shared" si="57"/>
        <v>NS</v>
      </c>
      <c r="AG148" s="111" t="str">
        <f t="shared" si="58"/>
        <v>NS</v>
      </c>
      <c r="AH148" s="111" t="str">
        <f t="shared" si="59"/>
        <v>NS</v>
      </c>
      <c r="AI148" s="102"/>
      <c r="AJ148" s="112" t="str">
        <f t="shared" si="61"/>
        <v>NS</v>
      </c>
      <c r="AK148" s="113"/>
      <c r="AL148" s="82"/>
      <c r="AM148" s="82">
        <f>AD154</f>
        <v>1.191418721911061</v>
      </c>
      <c r="AN148" s="82">
        <f>AE154</f>
        <v>1.1124999999999998</v>
      </c>
      <c r="AO148" s="82">
        <f>AF154</f>
        <v>2.597816014382373</v>
      </c>
      <c r="AP148" s="82">
        <f>AI154</f>
        <v>6.3229669270833337</v>
      </c>
      <c r="AQ148" s="113">
        <f>AK154</f>
        <v>47.371681626209821</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395</v>
      </c>
      <c r="B149" s="102">
        <v>2021</v>
      </c>
      <c r="C149" s="132">
        <v>8</v>
      </c>
      <c r="D149" s="82">
        <v>26</v>
      </c>
      <c r="E149" s="85"/>
      <c r="F149" s="131">
        <v>1.2</v>
      </c>
      <c r="G149" s="131">
        <v>8.3000000000000007</v>
      </c>
      <c r="H149" s="85"/>
      <c r="I149" s="131">
        <v>23.8</v>
      </c>
      <c r="J149" s="226">
        <v>31.8</v>
      </c>
      <c r="K149" s="85"/>
      <c r="L149" s="85"/>
      <c r="M149" s="85"/>
      <c r="N149" s="137" t="s">
        <v>763</v>
      </c>
      <c r="O149" s="85"/>
      <c r="P149" s="85"/>
      <c r="Q149" s="85"/>
      <c r="R149" s="140"/>
      <c r="S149" s="137" t="s">
        <v>763</v>
      </c>
      <c r="T149" s="137" t="s">
        <v>763</v>
      </c>
      <c r="U149" s="137" t="s">
        <v>763</v>
      </c>
      <c r="V149" s="85"/>
      <c r="W149" s="85"/>
      <c r="X149" s="85"/>
      <c r="Y149" s="85">
        <f t="shared" si="50"/>
        <v>23.8</v>
      </c>
      <c r="Z149" s="82">
        <f t="shared" si="51"/>
        <v>296.95</v>
      </c>
      <c r="AA149" s="85">
        <f t="shared" si="52"/>
        <v>31.8</v>
      </c>
      <c r="AB149" s="85">
        <f t="shared" si="53"/>
        <v>8.3000000000000007</v>
      </c>
      <c r="AC149" s="110">
        <f t="shared" si="54"/>
        <v>7.0165057659085077</v>
      </c>
      <c r="AD149" s="82">
        <f t="shared" si="55"/>
        <v>1.182924988151179</v>
      </c>
      <c r="AE149" s="111">
        <f t="shared" si="56"/>
        <v>1.2</v>
      </c>
      <c r="AF149" s="82" t="str">
        <f t="shared" si="57"/>
        <v>NS</v>
      </c>
      <c r="AG149" s="111" t="str">
        <f t="shared" si="58"/>
        <v>NS</v>
      </c>
      <c r="AH149" s="111" t="str">
        <f t="shared" si="59"/>
        <v>NS</v>
      </c>
      <c r="AI149" s="82"/>
      <c r="AJ149" s="112" t="str">
        <f t="shared" si="61"/>
        <v>NS</v>
      </c>
      <c r="AK149" s="113"/>
      <c r="AL149" s="85"/>
      <c r="AM149" s="82"/>
      <c r="AN149" s="82"/>
      <c r="AO149" s="82"/>
      <c r="AP149" s="85"/>
      <c r="AQ149" s="82"/>
      <c r="AR149" s="82"/>
      <c r="AS149" s="115">
        <f>((LN(AM148)-LN(0.4))/(LN(0.9)-LN(0.4))*100)</f>
        <v>134.59056159809481</v>
      </c>
      <c r="AT149" s="120">
        <f>((LN(AN148)-LN(0.6))/(LN(3)-LN(0.6))*100)</f>
        <v>38.363415826985502</v>
      </c>
      <c r="AU149" s="115">
        <f>((LN(AO148)-LN(10))/(LN(1)-LN(10))*100)</f>
        <v>58.539161029453211</v>
      </c>
      <c r="AV149" s="115">
        <f>((LN(AP148)-LN(10))/(LN(3)-LN(10))*100)</f>
        <v>38.07366269883957</v>
      </c>
      <c r="AW149" s="115">
        <f>((LN(AQ148)-LN(43))/(LN(20)-LN(43))*100)</f>
        <v>-12.649061801968662</v>
      </c>
      <c r="AX149" s="82"/>
      <c r="AY149" s="82"/>
      <c r="AZ149" s="82"/>
      <c r="BA149" s="82"/>
      <c r="BB149" s="82"/>
    </row>
    <row r="150" spans="1:54" ht="16" x14ac:dyDescent="0.2">
      <c r="A150" s="101" t="s">
        <v>395</v>
      </c>
      <c r="B150" s="102">
        <v>2021</v>
      </c>
      <c r="C150" s="132">
        <v>8</v>
      </c>
      <c r="D150" s="82">
        <v>26</v>
      </c>
      <c r="E150" s="85"/>
      <c r="F150" s="131">
        <v>1.2</v>
      </c>
      <c r="G150" s="131">
        <v>8.3000000000000007</v>
      </c>
      <c r="H150" s="85"/>
      <c r="I150" s="131">
        <v>23.8</v>
      </c>
      <c r="J150" s="205">
        <v>30.8</v>
      </c>
      <c r="K150" s="85"/>
      <c r="L150" s="85"/>
      <c r="M150" s="85"/>
      <c r="N150" s="137">
        <v>3.628027052879065</v>
      </c>
      <c r="O150" s="85"/>
      <c r="P150" s="85"/>
      <c r="Q150" s="85"/>
      <c r="R150" s="140"/>
      <c r="S150" s="137">
        <v>43.373458911626585</v>
      </c>
      <c r="T150" s="137">
        <v>3.8082487599206356</v>
      </c>
      <c r="U150" s="137">
        <v>3.586190476190477</v>
      </c>
      <c r="V150" s="85"/>
      <c r="W150" s="85"/>
      <c r="X150" s="85"/>
      <c r="Y150" s="85">
        <f t="shared" si="50"/>
        <v>23.8</v>
      </c>
      <c r="Z150" s="82">
        <f t="shared" si="51"/>
        <v>296.95</v>
      </c>
      <c r="AA150" s="85">
        <f t="shared" si="52"/>
        <v>30.8</v>
      </c>
      <c r="AB150" s="85">
        <f t="shared" si="53"/>
        <v>8.3000000000000007</v>
      </c>
      <c r="AC150" s="110">
        <f t="shared" si="54"/>
        <v>7.0569272347958174</v>
      </c>
      <c r="AD150" s="82">
        <f t="shared" si="55"/>
        <v>1.1761492961235203</v>
      </c>
      <c r="AE150" s="111">
        <f t="shared" si="56"/>
        <v>1.2</v>
      </c>
      <c r="AF150" s="82">
        <f t="shared" si="57"/>
        <v>3.628027052879065</v>
      </c>
      <c r="AG150" s="111">
        <f t="shared" si="58"/>
        <v>3.8082487599206356</v>
      </c>
      <c r="AH150" s="111">
        <f t="shared" si="59"/>
        <v>3.586190476190477</v>
      </c>
      <c r="AI150" s="102">
        <f t="shared" ref="AI150" si="65">IF(Y150=" ", " ", IF(Y150&gt;0, SUM(AG150:AH150)))</f>
        <v>7.3944392361111131</v>
      </c>
      <c r="AJ150" s="112">
        <f t="shared" si="61"/>
        <v>43.373458911626585</v>
      </c>
      <c r="AK150" s="113">
        <f t="shared" si="62"/>
        <v>39.745431858747523</v>
      </c>
      <c r="AL150" s="82"/>
      <c r="AM150" s="85"/>
      <c r="AN150" s="85"/>
      <c r="AO150" s="85"/>
      <c r="AP150" s="128" t="s">
        <v>1237</v>
      </c>
      <c r="AQ150" s="85"/>
      <c r="AR150" s="82"/>
      <c r="AS150" s="82">
        <f>IF(AS149&gt;100, 100, IF(AS149&lt;0, 0, AS149))</f>
        <v>100</v>
      </c>
      <c r="AT150" s="82">
        <f t="shared" ref="AT150:AW150" si="66">IF(AT149&gt;100, 100, IF(AT149&lt;0, 0, AT149))</f>
        <v>38.363415826985502</v>
      </c>
      <c r="AU150" s="82">
        <f t="shared" si="66"/>
        <v>58.539161029453211</v>
      </c>
      <c r="AV150" s="82">
        <f t="shared" si="66"/>
        <v>38.07366269883957</v>
      </c>
      <c r="AW150" s="82">
        <f t="shared" si="66"/>
        <v>0</v>
      </c>
      <c r="AX150" s="129">
        <f>AVERAGE(AS150:AW150)</f>
        <v>46.995247911055657</v>
      </c>
      <c r="AY150" s="84"/>
      <c r="AZ150" s="84"/>
      <c r="BA150" s="84" t="str">
        <f>IF(AX150&gt;65, "Acceptable; Ongoing Protection is Required", "Unacceptable; Immediate Restoration is Required")</f>
        <v>Unacceptable; Immediate Restoration is Required</v>
      </c>
      <c r="BB150" s="82"/>
    </row>
    <row r="151" spans="1:54" ht="16" x14ac:dyDescent="0.2">
      <c r="A151" s="101" t="s">
        <v>395</v>
      </c>
      <c r="B151" s="102">
        <v>2021</v>
      </c>
      <c r="C151" s="132">
        <v>8</v>
      </c>
      <c r="D151" s="82">
        <v>26</v>
      </c>
      <c r="E151" s="85"/>
      <c r="F151" s="131">
        <v>1.2</v>
      </c>
      <c r="G151" s="131">
        <v>8.3000000000000007</v>
      </c>
      <c r="H151" s="85"/>
      <c r="I151" s="131">
        <v>23.8</v>
      </c>
      <c r="J151" s="226">
        <v>33.1</v>
      </c>
      <c r="K151" s="85"/>
      <c r="L151" s="85"/>
      <c r="M151" s="85"/>
      <c r="N151" s="137" t="s">
        <v>763</v>
      </c>
      <c r="O151" s="85"/>
      <c r="P151" s="85"/>
      <c r="Q151" s="85"/>
      <c r="R151" s="140"/>
      <c r="S151" s="137" t="s">
        <v>763</v>
      </c>
      <c r="T151" s="137" t="s">
        <v>763</v>
      </c>
      <c r="U151" s="137" t="s">
        <v>763</v>
      </c>
      <c r="V151" s="85"/>
      <c r="W151" s="85"/>
      <c r="X151" s="85"/>
      <c r="Y151" s="85">
        <f t="shared" si="50"/>
        <v>23.8</v>
      </c>
      <c r="Z151" s="82">
        <f t="shared" si="51"/>
        <v>296.95</v>
      </c>
      <c r="AA151" s="85">
        <f t="shared" si="52"/>
        <v>33.1</v>
      </c>
      <c r="AB151" s="85">
        <f t="shared" si="53"/>
        <v>8.3000000000000007</v>
      </c>
      <c r="AC151" s="110">
        <f t="shared" si="54"/>
        <v>6.9643037962543728</v>
      </c>
      <c r="AD151" s="82">
        <f t="shared" si="55"/>
        <v>1.1917917774442879</v>
      </c>
      <c r="AE151" s="111">
        <f t="shared" si="56"/>
        <v>1.2</v>
      </c>
      <c r="AF151" s="82" t="str">
        <f t="shared" si="57"/>
        <v>NS</v>
      </c>
      <c r="AG151" s="111" t="str">
        <f t="shared" si="58"/>
        <v>NS</v>
      </c>
      <c r="AH151" s="111" t="str">
        <f t="shared" si="59"/>
        <v>NS</v>
      </c>
      <c r="AI151" s="82"/>
      <c r="AJ151" s="112" t="str">
        <f t="shared" si="61"/>
        <v>NS</v>
      </c>
      <c r="AK151" s="113"/>
      <c r="AL151" s="85"/>
      <c r="AM151" s="85"/>
      <c r="AN151" s="85"/>
      <c r="AO151" s="85"/>
      <c r="AP151" s="85"/>
      <c r="AQ151" s="85"/>
      <c r="AR151" s="85"/>
      <c r="AS151" s="85"/>
      <c r="AT151" s="85"/>
      <c r="AU151" s="85"/>
      <c r="AV151" s="85"/>
      <c r="AW151" s="126" t="s">
        <v>1238</v>
      </c>
      <c r="AX151" s="126">
        <f>AVERAGE(AS150:AW150)</f>
        <v>46.995247911055657</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46.995247911055657</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1.191418721911061</v>
      </c>
      <c r="AE154" s="84">
        <f>_xlfn.AGGREGATE(1, 6,AE140:AE151)</f>
        <v>1.1124999999999998</v>
      </c>
      <c r="AF154" s="84">
        <f>_xlfn.AGGREGATE(1, 6,AF140:AF151)</f>
        <v>2.597816014382373</v>
      </c>
      <c r="AG154" s="82"/>
      <c r="AH154" s="82"/>
      <c r="AI154" s="84">
        <f>_xlfn.AGGREGATE(1, 6,AI140:AI151)</f>
        <v>6.3229669270833337</v>
      </c>
      <c r="AJ154" s="82"/>
      <c r="AK154" s="84">
        <f>_xlfn.AGGREGATE(1, 6,AK140:AK151)</f>
        <v>47.371681626209821</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1.191418721911061</v>
      </c>
      <c r="AE155" s="126">
        <f>AVERAGE(AE139:AE151)</f>
        <v>1.1124999999999998</v>
      </c>
      <c r="AF155" s="126">
        <f>AVERAGE(AF139:AF151)</f>
        <v>2.597816014382373</v>
      </c>
      <c r="AG155" s="126"/>
      <c r="AH155" s="126"/>
      <c r="AI155" s="126">
        <f>AVERAGE(AI139:AI151)</f>
        <v>6.3229669270833337</v>
      </c>
      <c r="AJ155" s="126"/>
      <c r="AK155" s="127">
        <f>AVERAGE(AK139:AK151)</f>
        <v>47.371681626209821</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395</v>
      </c>
      <c r="C162" s="68" t="s">
        <v>757</v>
      </c>
      <c r="E162" s="69">
        <v>44757</v>
      </c>
      <c r="F162" s="68" t="s">
        <v>70</v>
      </c>
      <c r="G162" s="68" t="s">
        <v>1126</v>
      </c>
      <c r="H162" t="s">
        <v>1127</v>
      </c>
      <c r="I162" s="68" t="s">
        <v>761</v>
      </c>
      <c r="J162" s="68" t="s">
        <v>760</v>
      </c>
      <c r="K162" s="77">
        <v>0.35416666666666669</v>
      </c>
      <c r="L162" s="68">
        <v>3</v>
      </c>
      <c r="M162" s="68">
        <v>1</v>
      </c>
      <c r="N162" s="68" t="s">
        <v>519</v>
      </c>
      <c r="O162" s="68" t="s">
        <v>776</v>
      </c>
      <c r="P162" s="68">
        <v>1.24</v>
      </c>
      <c r="Q162" s="68" t="s">
        <v>761</v>
      </c>
      <c r="R162" s="68" t="s">
        <v>761</v>
      </c>
      <c r="S162" s="131">
        <v>1.24</v>
      </c>
      <c r="T162" s="76">
        <v>1</v>
      </c>
      <c r="U162" s="131">
        <v>9.02</v>
      </c>
      <c r="V162" s="131">
        <v>20.399999999999999</v>
      </c>
      <c r="W162" s="71">
        <v>0.25972222222222224</v>
      </c>
      <c r="X162" s="68">
        <v>0.15</v>
      </c>
      <c r="Y162" s="68">
        <v>26.1</v>
      </c>
      <c r="Z162" s="68">
        <v>4.57</v>
      </c>
      <c r="AA162" s="72">
        <v>3.8497014904545819</v>
      </c>
      <c r="AB162" s="73">
        <v>67.3</v>
      </c>
      <c r="AC162" s="134">
        <v>30.4</v>
      </c>
      <c r="AD162" s="74">
        <v>46.9</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395</v>
      </c>
      <c r="C163" s="68" t="s">
        <v>764</v>
      </c>
      <c r="E163" s="69">
        <v>44757</v>
      </c>
      <c r="F163" s="68" t="s">
        <v>70</v>
      </c>
      <c r="G163" s="68" t="s">
        <v>1126</v>
      </c>
      <c r="H163" t="s">
        <v>1127</v>
      </c>
      <c r="I163" s="68" t="s">
        <v>761</v>
      </c>
      <c r="J163" s="68" t="s">
        <v>760</v>
      </c>
      <c r="K163" s="77">
        <v>0.35416666666666669</v>
      </c>
      <c r="L163" s="68">
        <v>3</v>
      </c>
      <c r="M163" s="68">
        <v>1</v>
      </c>
      <c r="N163" s="68" t="s">
        <v>519</v>
      </c>
      <c r="O163" s="68" t="s">
        <v>776</v>
      </c>
      <c r="P163" s="68">
        <v>1.24</v>
      </c>
      <c r="Q163" s="68" t="s">
        <v>761</v>
      </c>
      <c r="R163" s="68" t="s">
        <v>761</v>
      </c>
      <c r="S163" s="131">
        <v>1.24</v>
      </c>
      <c r="T163" s="76">
        <v>1</v>
      </c>
      <c r="U163" s="131">
        <v>9.02</v>
      </c>
      <c r="V163" s="131">
        <v>20.399999999999999</v>
      </c>
      <c r="W163" s="71">
        <v>0.26111111111111113</v>
      </c>
      <c r="X163" s="68">
        <v>0.62</v>
      </c>
      <c r="Y163" s="68">
        <v>26.5</v>
      </c>
      <c r="Z163" s="68">
        <v>4.4800000000000004</v>
      </c>
      <c r="AA163" s="72">
        <v>3.7778252412069957</v>
      </c>
      <c r="AB163" s="73">
        <v>66.400000000000006</v>
      </c>
      <c r="AC163" s="134">
        <v>30.3</v>
      </c>
      <c r="AD163" s="74">
        <v>46.4</v>
      </c>
      <c r="AE163" s="72">
        <v>0.39690721649484534</v>
      </c>
      <c r="AF163" s="72">
        <v>1.1055101220002674</v>
      </c>
      <c r="AG163" s="72">
        <v>0.36121929298981431</v>
      </c>
      <c r="AH163" s="137">
        <v>1.4667294149900818</v>
      </c>
      <c r="AI163" s="72">
        <v>32.375490852427234</v>
      </c>
      <c r="AJ163" s="75">
        <v>33.842220267417318</v>
      </c>
      <c r="AK163" s="72">
        <v>87.705138337864952</v>
      </c>
      <c r="AL163" s="72">
        <v>12.770705262814573</v>
      </c>
      <c r="AM163" s="72">
        <v>6.8676816615009217</v>
      </c>
      <c r="AN163" s="72">
        <v>45.146196115241807</v>
      </c>
      <c r="AO163" s="137">
        <v>46.612925530231891</v>
      </c>
      <c r="AP163" s="137">
        <v>2.493187678481013</v>
      </c>
      <c r="AQ163" s="137">
        <v>0.03</v>
      </c>
      <c r="AR163" s="70">
        <v>1</v>
      </c>
      <c r="AS163" s="72">
        <v>2.5231876784810128</v>
      </c>
      <c r="AT163" s="40"/>
      <c r="AU163" s="40"/>
      <c r="AV163" s="40"/>
    </row>
    <row r="164" spans="1:54" x14ac:dyDescent="0.2">
      <c r="A164" t="s">
        <v>756</v>
      </c>
      <c r="B164" s="68" t="s">
        <v>395</v>
      </c>
      <c r="C164" s="68" t="s">
        <v>765</v>
      </c>
      <c r="E164" s="69">
        <v>44757</v>
      </c>
      <c r="F164" s="68" t="s">
        <v>70</v>
      </c>
      <c r="G164" s="68" t="s">
        <v>1126</v>
      </c>
      <c r="H164" t="s">
        <v>1127</v>
      </c>
      <c r="I164" s="68" t="s">
        <v>761</v>
      </c>
      <c r="J164" s="68" t="s">
        <v>760</v>
      </c>
      <c r="K164" s="77">
        <v>0.35416666666666669</v>
      </c>
      <c r="L164" s="68">
        <v>3</v>
      </c>
      <c r="M164" s="68">
        <v>1</v>
      </c>
      <c r="N164" s="68" t="s">
        <v>519</v>
      </c>
      <c r="O164" s="68" t="s">
        <v>776</v>
      </c>
      <c r="P164" s="68">
        <v>1.24</v>
      </c>
      <c r="Q164" s="68" t="s">
        <v>761</v>
      </c>
      <c r="R164" s="68" t="s">
        <v>761</v>
      </c>
      <c r="S164" s="131">
        <v>1.24</v>
      </c>
      <c r="T164" s="76">
        <v>1</v>
      </c>
      <c r="U164" s="131">
        <v>9.02</v>
      </c>
      <c r="V164" s="131">
        <v>20.399999999999999</v>
      </c>
      <c r="W164" s="71">
        <v>0.26250000000000001</v>
      </c>
      <c r="X164" s="68">
        <v>0.95</v>
      </c>
      <c r="Y164" s="68">
        <v>26.6</v>
      </c>
      <c r="Z164" s="68">
        <v>4.49</v>
      </c>
      <c r="AA164" s="72">
        <v>3.7867089023664779</v>
      </c>
      <c r="AB164" s="73">
        <v>66.3</v>
      </c>
      <c r="AC164" s="134">
        <v>30.3</v>
      </c>
      <c r="AD164" s="74">
        <v>46.7</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395</v>
      </c>
      <c r="C165" s="68" t="s">
        <v>757</v>
      </c>
      <c r="E165" s="69">
        <v>44771</v>
      </c>
      <c r="F165" s="68" t="s">
        <v>70</v>
      </c>
      <c r="G165" s="68" t="s">
        <v>1126</v>
      </c>
      <c r="H165" t="s">
        <v>1160</v>
      </c>
      <c r="I165" s="68">
        <v>0</v>
      </c>
      <c r="J165" s="68" t="s">
        <v>760</v>
      </c>
      <c r="K165" s="77">
        <v>0.35347222222222219</v>
      </c>
      <c r="L165" s="68">
        <v>3</v>
      </c>
      <c r="M165" s="68">
        <v>1</v>
      </c>
      <c r="N165" s="68" t="s">
        <v>519</v>
      </c>
      <c r="O165" s="68" t="s">
        <v>762</v>
      </c>
      <c r="P165" s="68">
        <v>1.3</v>
      </c>
      <c r="Q165" s="68">
        <v>1.3</v>
      </c>
      <c r="R165" s="68">
        <v>1.25</v>
      </c>
      <c r="S165" s="131">
        <v>1.2749999999999999</v>
      </c>
      <c r="T165" s="76">
        <v>0.98076923076923062</v>
      </c>
      <c r="U165" s="131">
        <v>8.3699999999999992</v>
      </c>
      <c r="V165" s="131">
        <v>24.6</v>
      </c>
      <c r="W165" s="71">
        <v>0.25972222222222224</v>
      </c>
      <c r="X165" s="68" t="s">
        <v>761</v>
      </c>
      <c r="Y165" s="68">
        <v>26.9</v>
      </c>
      <c r="Z165" s="68">
        <v>2.9</v>
      </c>
      <c r="AA165" s="72">
        <v>2.4370391247203163</v>
      </c>
      <c r="AB165" s="73">
        <v>58.8</v>
      </c>
      <c r="AC165" s="134">
        <v>31</v>
      </c>
      <c r="AD165" s="74">
        <v>47.9</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395</v>
      </c>
      <c r="C166" s="68" t="s">
        <v>764</v>
      </c>
      <c r="E166" s="69">
        <v>44771</v>
      </c>
      <c r="F166" s="68" t="s">
        <v>70</v>
      </c>
      <c r="G166" s="68" t="s">
        <v>1126</v>
      </c>
      <c r="H166" t="s">
        <v>1160</v>
      </c>
      <c r="I166" s="68">
        <v>0</v>
      </c>
      <c r="J166" s="68" t="s">
        <v>760</v>
      </c>
      <c r="K166" s="77">
        <v>0.35347222222222219</v>
      </c>
      <c r="L166" s="68">
        <v>3</v>
      </c>
      <c r="M166" s="68">
        <v>1</v>
      </c>
      <c r="N166" s="68" t="s">
        <v>519</v>
      </c>
      <c r="O166" s="68" t="s">
        <v>762</v>
      </c>
      <c r="P166" s="68">
        <v>1.3</v>
      </c>
      <c r="Q166" s="68">
        <v>1.3</v>
      </c>
      <c r="R166" s="68">
        <v>1.25</v>
      </c>
      <c r="S166" s="131">
        <v>1.2749999999999999</v>
      </c>
      <c r="T166" s="76">
        <v>0.98076923076923062</v>
      </c>
      <c r="U166" s="131">
        <v>8.3699999999999992</v>
      </c>
      <c r="V166" s="131">
        <v>24.6</v>
      </c>
      <c r="W166" s="71">
        <v>0.25972222222222224</v>
      </c>
      <c r="X166" s="68">
        <v>0.65</v>
      </c>
      <c r="Y166" s="68">
        <v>27.1</v>
      </c>
      <c r="Z166" s="68">
        <v>3.8</v>
      </c>
      <c r="AA166" s="72">
        <v>3.1959230726040557</v>
      </c>
      <c r="AB166" s="73">
        <v>57.2</v>
      </c>
      <c r="AC166" s="134">
        <v>30.9</v>
      </c>
      <c r="AD166" s="74">
        <v>47.8</v>
      </c>
      <c r="AE166" s="72">
        <v>0.6022182751520001</v>
      </c>
      <c r="AF166" s="72">
        <v>4.1817316841103711</v>
      </c>
      <c r="AG166" s="72">
        <v>0.31545835829838231</v>
      </c>
      <c r="AH166" s="137">
        <v>4.4971900424087536</v>
      </c>
      <c r="AI166" s="72">
        <v>26.732433462165488</v>
      </c>
      <c r="AJ166" s="75">
        <v>31.229623504574242</v>
      </c>
      <c r="AK166" s="72">
        <v>108.47796735885137</v>
      </c>
      <c r="AL166" s="72">
        <v>14.111339775548222</v>
      </c>
      <c r="AM166" s="72">
        <v>7.6872904404739293</v>
      </c>
      <c r="AN166" s="72">
        <v>40.843773237713712</v>
      </c>
      <c r="AO166" s="137">
        <v>45.340963280122466</v>
      </c>
      <c r="AP166" s="137">
        <v>4.5955401785714276</v>
      </c>
      <c r="AQ166" s="137">
        <v>0.03</v>
      </c>
      <c r="AR166" s="70">
        <v>1</v>
      </c>
      <c r="AS166" s="72">
        <v>4.6255401785714279</v>
      </c>
    </row>
    <row r="167" spans="1:54" x14ac:dyDescent="0.2">
      <c r="A167" t="s">
        <v>756</v>
      </c>
      <c r="B167" s="68" t="s">
        <v>395</v>
      </c>
      <c r="C167" s="68" t="s">
        <v>765</v>
      </c>
      <c r="E167" s="69">
        <v>44771</v>
      </c>
      <c r="F167" s="68" t="s">
        <v>70</v>
      </c>
      <c r="G167" s="68" t="s">
        <v>1126</v>
      </c>
      <c r="H167" t="s">
        <v>1160</v>
      </c>
      <c r="I167" s="68">
        <v>0</v>
      </c>
      <c r="J167" s="68" t="s">
        <v>760</v>
      </c>
      <c r="K167" s="77">
        <v>0.35347222222222219</v>
      </c>
      <c r="L167" s="68">
        <v>3</v>
      </c>
      <c r="M167" s="68">
        <v>1</v>
      </c>
      <c r="N167" s="68" t="s">
        <v>519</v>
      </c>
      <c r="O167" s="68" t="s">
        <v>762</v>
      </c>
      <c r="P167" s="68">
        <v>1.3</v>
      </c>
      <c r="Q167" s="68">
        <v>1.3</v>
      </c>
      <c r="R167" s="68">
        <v>1.25</v>
      </c>
      <c r="S167" s="131">
        <v>1.2749999999999999</v>
      </c>
      <c r="T167" s="76">
        <v>0.98076923076923062</v>
      </c>
      <c r="U167" s="131">
        <v>8.3699999999999992</v>
      </c>
      <c r="V167" s="131">
        <v>24.6</v>
      </c>
      <c r="W167" s="71">
        <v>0.26041666666666669</v>
      </c>
      <c r="X167" s="68">
        <v>1</v>
      </c>
      <c r="Y167" s="68">
        <v>27.1</v>
      </c>
      <c r="Z167" s="68">
        <v>3.75</v>
      </c>
      <c r="AA167" s="72">
        <v>3.1521049114525517</v>
      </c>
      <c r="AB167" s="73">
        <v>56.3</v>
      </c>
      <c r="AC167" s="134">
        <v>31</v>
      </c>
      <c r="AD167" s="74">
        <v>47.9</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s="68" t="s">
        <v>756</v>
      </c>
      <c r="B168" s="68" t="s">
        <v>395</v>
      </c>
      <c r="C168" s="68" t="s">
        <v>757</v>
      </c>
      <c r="D168" s="68"/>
      <c r="E168" s="147">
        <v>44788</v>
      </c>
      <c r="F168" s="68" t="s">
        <v>70</v>
      </c>
      <c r="G168" s="68" t="s">
        <v>1126</v>
      </c>
      <c r="H168" s="68" t="s">
        <v>1173</v>
      </c>
      <c r="I168" s="68">
        <v>0</v>
      </c>
      <c r="J168" s="68" t="s">
        <v>760</v>
      </c>
      <c r="K168" s="77">
        <v>0.42569444444444443</v>
      </c>
      <c r="L168" s="68">
        <v>2</v>
      </c>
      <c r="M168" s="68">
        <v>1</v>
      </c>
      <c r="N168" s="68" t="s">
        <v>519</v>
      </c>
      <c r="O168" s="68" t="s">
        <v>1174</v>
      </c>
      <c r="P168" s="68" t="s">
        <v>761</v>
      </c>
      <c r="Q168" s="68" t="s">
        <v>761</v>
      </c>
      <c r="R168" s="68" t="s">
        <v>761</v>
      </c>
      <c r="S168" s="131">
        <v>1.1000000000000001</v>
      </c>
      <c r="T168" s="68" t="s">
        <v>761</v>
      </c>
      <c r="U168" s="131">
        <v>8.8699999999999992</v>
      </c>
      <c r="V168" s="131">
        <v>21.2</v>
      </c>
      <c r="W168" s="71">
        <v>0.30694444444444441</v>
      </c>
      <c r="X168" s="68">
        <v>0.15</v>
      </c>
      <c r="Y168" s="68">
        <v>23.7</v>
      </c>
      <c r="Z168" s="68">
        <v>7.1</v>
      </c>
      <c r="AA168" s="72">
        <v>5.9359102747599648</v>
      </c>
      <c r="AB168" s="73">
        <v>98.3</v>
      </c>
      <c r="AC168" s="134">
        <v>31.2</v>
      </c>
      <c r="AD168" s="74">
        <v>48.4</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c r="AT168" s="68"/>
      <c r="AU168" s="68"/>
      <c r="AV168" s="68"/>
      <c r="AW168" s="68"/>
      <c r="AX168" s="68"/>
    </row>
    <row r="169" spans="1:54" x14ac:dyDescent="0.2">
      <c r="A169" s="68" t="s">
        <v>756</v>
      </c>
      <c r="B169" s="68" t="s">
        <v>395</v>
      </c>
      <c r="C169" s="68" t="s">
        <v>764</v>
      </c>
      <c r="D169" s="68"/>
      <c r="E169" s="147">
        <v>44788</v>
      </c>
      <c r="F169" s="68" t="s">
        <v>70</v>
      </c>
      <c r="G169" s="68" t="s">
        <v>1126</v>
      </c>
      <c r="H169" s="68" t="s">
        <v>1173</v>
      </c>
      <c r="I169" s="68">
        <v>0</v>
      </c>
      <c r="J169" s="68" t="s">
        <v>760</v>
      </c>
      <c r="K169" s="77">
        <v>0.42569444444444443</v>
      </c>
      <c r="L169" s="68">
        <v>2</v>
      </c>
      <c r="M169" s="68">
        <v>1</v>
      </c>
      <c r="N169" s="68" t="s">
        <v>519</v>
      </c>
      <c r="O169" s="68" t="s">
        <v>1174</v>
      </c>
      <c r="P169" s="68" t="s">
        <v>761</v>
      </c>
      <c r="Q169" s="68" t="s">
        <v>761</v>
      </c>
      <c r="R169" s="68" t="s">
        <v>761</v>
      </c>
      <c r="S169" s="131">
        <v>1.1000000000000001</v>
      </c>
      <c r="T169" s="68" t="s">
        <v>761</v>
      </c>
      <c r="U169" s="131">
        <v>8.8699999999999992</v>
      </c>
      <c r="V169" s="131">
        <v>21.2</v>
      </c>
      <c r="W169" s="71">
        <v>0.30694444444444441</v>
      </c>
      <c r="X169" s="68">
        <v>0.5</v>
      </c>
      <c r="Y169" s="68">
        <v>24.1</v>
      </c>
      <c r="Z169" s="68">
        <v>7.11</v>
      </c>
      <c r="AA169" s="72">
        <v>5.9473471648370708</v>
      </c>
      <c r="AB169" s="73">
        <v>101.3</v>
      </c>
      <c r="AC169" s="134">
        <v>31.2</v>
      </c>
      <c r="AD169" s="74">
        <v>48</v>
      </c>
      <c r="AE169" s="72">
        <v>0.39589041095890404</v>
      </c>
      <c r="AF169" s="72">
        <v>0.19411961242900122</v>
      </c>
      <c r="AG169" s="72">
        <v>0.37874475733972446</v>
      </c>
      <c r="AH169" s="137">
        <v>0.57286436976872568</v>
      </c>
      <c r="AI169" s="72">
        <v>49.815802062321353</v>
      </c>
      <c r="AJ169" s="75">
        <v>50.388666432090076</v>
      </c>
      <c r="AK169" s="72">
        <v>244.50849723606785</v>
      </c>
      <c r="AL169" s="72">
        <v>31.518817739673953</v>
      </c>
      <c r="AM169" s="72">
        <v>7.7575402496234993</v>
      </c>
      <c r="AN169" s="72">
        <v>81.334619801995302</v>
      </c>
      <c r="AO169" s="137">
        <v>81.907484171764025</v>
      </c>
      <c r="AP169" s="137">
        <v>5.4786648809523824</v>
      </c>
      <c r="AQ169" s="137">
        <v>0.03</v>
      </c>
      <c r="AR169" s="70">
        <v>1</v>
      </c>
      <c r="AS169" s="72">
        <v>5.5086648809523826</v>
      </c>
      <c r="AT169" s="68"/>
      <c r="AU169" s="68"/>
      <c r="AV169" s="68"/>
      <c r="AW169" s="68"/>
      <c r="AX169" s="68"/>
    </row>
    <row r="170" spans="1:54" x14ac:dyDescent="0.2">
      <c r="A170" s="68" t="s">
        <v>756</v>
      </c>
      <c r="B170" s="68" t="s">
        <v>395</v>
      </c>
      <c r="C170" s="68" t="s">
        <v>765</v>
      </c>
      <c r="D170" s="68"/>
      <c r="E170" s="147">
        <v>44788</v>
      </c>
      <c r="F170" s="68" t="s">
        <v>70</v>
      </c>
      <c r="G170" s="68" t="s">
        <v>1126</v>
      </c>
      <c r="H170" s="68" t="s">
        <v>1173</v>
      </c>
      <c r="I170" s="68">
        <v>0</v>
      </c>
      <c r="J170" s="68" t="s">
        <v>760</v>
      </c>
      <c r="K170" s="68">
        <v>0.42569444444444443</v>
      </c>
      <c r="L170" s="68">
        <v>2</v>
      </c>
      <c r="M170" s="68">
        <v>1</v>
      </c>
      <c r="N170" s="68" t="s">
        <v>519</v>
      </c>
      <c r="O170" s="68" t="s">
        <v>1174</v>
      </c>
      <c r="P170" s="68" t="s">
        <v>761</v>
      </c>
      <c r="Q170" s="68" t="s">
        <v>761</v>
      </c>
      <c r="R170" s="68" t="s">
        <v>761</v>
      </c>
      <c r="S170" s="131">
        <v>1.1000000000000001</v>
      </c>
      <c r="T170" s="68" t="s">
        <v>761</v>
      </c>
      <c r="U170" s="131">
        <v>8.8699999999999992</v>
      </c>
      <c r="V170" s="131">
        <v>21.2</v>
      </c>
      <c r="W170" s="71">
        <v>0.30694444444444441</v>
      </c>
      <c r="X170" s="68">
        <v>0.9</v>
      </c>
      <c r="Y170" s="68">
        <v>24</v>
      </c>
      <c r="Z170" s="68">
        <v>6.8</v>
      </c>
      <c r="AA170" s="72">
        <v>5.6807953253892576</v>
      </c>
      <c r="AB170" s="68">
        <v>101.1</v>
      </c>
      <c r="AC170" s="131">
        <v>31.4</v>
      </c>
      <c r="AD170" s="68">
        <v>48.4</v>
      </c>
      <c r="AE170" s="68" t="s">
        <v>763</v>
      </c>
      <c r="AF170" s="68" t="s">
        <v>763</v>
      </c>
      <c r="AG170" s="68" t="s">
        <v>763</v>
      </c>
      <c r="AH170" s="131" t="s">
        <v>763</v>
      </c>
      <c r="AI170" s="68" t="s">
        <v>763</v>
      </c>
      <c r="AJ170" s="68" t="s">
        <v>763</v>
      </c>
      <c r="AK170" s="68" t="s">
        <v>763</v>
      </c>
      <c r="AL170" s="68" t="s">
        <v>763</v>
      </c>
      <c r="AM170" s="68" t="s">
        <v>763</v>
      </c>
      <c r="AN170" s="68" t="s">
        <v>763</v>
      </c>
      <c r="AO170" s="131" t="s">
        <v>763</v>
      </c>
      <c r="AP170" s="131" t="s">
        <v>763</v>
      </c>
      <c r="AQ170" s="131" t="s">
        <v>763</v>
      </c>
      <c r="AR170" s="68" t="s">
        <v>763</v>
      </c>
      <c r="AS170" s="68" t="s">
        <v>763</v>
      </c>
      <c r="AT170" s="68"/>
      <c r="AU170" s="68"/>
      <c r="AV170" s="68"/>
      <c r="AW170" s="68"/>
      <c r="AX170" s="68"/>
    </row>
    <row r="171" spans="1:54" x14ac:dyDescent="0.2">
      <c r="A171" t="s">
        <v>756</v>
      </c>
      <c r="B171" s="68" t="s">
        <v>395</v>
      </c>
      <c r="C171" s="68" t="s">
        <v>757</v>
      </c>
      <c r="E171" s="69">
        <v>44803</v>
      </c>
      <c r="F171" s="68" t="s">
        <v>70</v>
      </c>
      <c r="G171" s="68" t="s">
        <v>1126</v>
      </c>
      <c r="H171" t="s">
        <v>1102</v>
      </c>
      <c r="I171" s="68">
        <v>1</v>
      </c>
      <c r="J171" s="68" t="s">
        <v>760</v>
      </c>
      <c r="K171" s="77">
        <v>0.40833333333333338</v>
      </c>
      <c r="L171" s="68">
        <v>2</v>
      </c>
      <c r="M171" s="68">
        <v>1</v>
      </c>
      <c r="N171" s="68" t="s">
        <v>757</v>
      </c>
      <c r="O171" s="68" t="s">
        <v>762</v>
      </c>
      <c r="P171" s="68">
        <v>1.1000000000000001</v>
      </c>
      <c r="Q171" s="68">
        <v>0.6</v>
      </c>
      <c r="R171" s="68">
        <v>0.5</v>
      </c>
      <c r="S171" s="131">
        <v>0.55000000000000004</v>
      </c>
      <c r="T171" s="80">
        <v>0.5</v>
      </c>
      <c r="U171" s="131">
        <v>7.96</v>
      </c>
      <c r="V171" s="131">
        <v>24.5</v>
      </c>
      <c r="W171" s="71">
        <v>0.29166666666666669</v>
      </c>
      <c r="X171" s="68">
        <v>0.15</v>
      </c>
      <c r="Y171" s="68">
        <v>25.5</v>
      </c>
      <c r="Z171" s="68">
        <v>4.88</v>
      </c>
      <c r="AA171" s="72">
        <v>4.103197226223477</v>
      </c>
      <c r="AB171" s="73">
        <v>70</v>
      </c>
      <c r="AC171" s="134">
        <v>30.6</v>
      </c>
      <c r="AD171" s="74">
        <v>47.4</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395</v>
      </c>
      <c r="C172" s="68" t="s">
        <v>764</v>
      </c>
      <c r="E172" s="69">
        <v>44803</v>
      </c>
      <c r="F172" s="68" t="s">
        <v>70</v>
      </c>
      <c r="G172" s="68" t="s">
        <v>1126</v>
      </c>
      <c r="H172" t="s">
        <v>1102</v>
      </c>
      <c r="I172" s="68">
        <v>1</v>
      </c>
      <c r="J172" s="68" t="s">
        <v>760</v>
      </c>
      <c r="K172" s="77">
        <v>0.40833333333333338</v>
      </c>
      <c r="L172" s="68">
        <v>2</v>
      </c>
      <c r="M172" s="68">
        <v>1</v>
      </c>
      <c r="N172" s="68" t="s">
        <v>757</v>
      </c>
      <c r="O172" s="68" t="s">
        <v>762</v>
      </c>
      <c r="P172" s="68">
        <v>1.1000000000000001</v>
      </c>
      <c r="Q172" s="68">
        <v>0.6</v>
      </c>
      <c r="R172" s="68">
        <v>0.5</v>
      </c>
      <c r="S172" s="131">
        <v>0.55000000000000004</v>
      </c>
      <c r="T172" s="80">
        <v>0.5</v>
      </c>
      <c r="U172" s="131">
        <v>7.96</v>
      </c>
      <c r="V172" s="131">
        <v>24.5</v>
      </c>
      <c r="W172" s="71">
        <v>0.29166666666666669</v>
      </c>
      <c r="X172" s="68">
        <v>0.55000000000000004</v>
      </c>
      <c r="Y172" s="68">
        <v>25.7</v>
      </c>
      <c r="Z172" s="68">
        <v>4.63</v>
      </c>
      <c r="AA172" s="72">
        <v>3.8961510470051905</v>
      </c>
      <c r="AB172" s="148">
        <v>56.761658633246235</v>
      </c>
      <c r="AC172" s="134">
        <v>30.5</v>
      </c>
      <c r="AD172" s="74">
        <v>47.2</v>
      </c>
      <c r="AE172" s="72">
        <v>0.48054892601431964</v>
      </c>
      <c r="AF172" s="72">
        <v>0.42716276881456938</v>
      </c>
      <c r="AG172" s="72">
        <v>1.2170461354104257E-2</v>
      </c>
      <c r="AH172" s="137">
        <v>0.43933323016867365</v>
      </c>
      <c r="AI172" s="72">
        <v>56.335680844426676</v>
      </c>
      <c r="AJ172" s="75">
        <v>56.775014074595347</v>
      </c>
      <c r="AK172" s="72">
        <v>202.99311821421742</v>
      </c>
      <c r="AL172" s="72">
        <v>28.749202032727407</v>
      </c>
      <c r="AM172" s="72">
        <v>7.0608261746929495</v>
      </c>
      <c r="AN172" s="72">
        <v>85.084882877154087</v>
      </c>
      <c r="AO172" s="137">
        <v>85.524216107322758</v>
      </c>
      <c r="AP172" s="137">
        <v>5.8167220238095245</v>
      </c>
      <c r="AQ172" s="137">
        <v>0.03</v>
      </c>
      <c r="AR172" s="70">
        <v>1</v>
      </c>
      <c r="AS172" s="72">
        <v>5.8467220238095248</v>
      </c>
    </row>
    <row r="173" spans="1:54" x14ac:dyDescent="0.2">
      <c r="A173" t="s">
        <v>756</v>
      </c>
      <c r="B173" s="68" t="s">
        <v>395</v>
      </c>
      <c r="C173" s="68" t="s">
        <v>765</v>
      </c>
      <c r="E173" s="69">
        <v>44803</v>
      </c>
      <c r="F173" s="68" t="s">
        <v>70</v>
      </c>
      <c r="G173" s="68" t="s">
        <v>1126</v>
      </c>
      <c r="H173" t="s">
        <v>1102</v>
      </c>
      <c r="I173" s="68">
        <v>1</v>
      </c>
      <c r="J173" s="68" t="s">
        <v>760</v>
      </c>
      <c r="K173" s="77">
        <v>0.40833333333333338</v>
      </c>
      <c r="L173" s="68">
        <v>2</v>
      </c>
      <c r="M173" s="68">
        <v>1</v>
      </c>
      <c r="N173" s="68" t="s">
        <v>757</v>
      </c>
      <c r="O173" s="68" t="s">
        <v>762</v>
      </c>
      <c r="P173" s="68">
        <v>1.1000000000000001</v>
      </c>
      <c r="Q173" s="68">
        <v>0.6</v>
      </c>
      <c r="R173" s="68">
        <v>0.5</v>
      </c>
      <c r="S173" s="131">
        <v>0.55000000000000004</v>
      </c>
      <c r="T173" s="80">
        <v>0.5</v>
      </c>
      <c r="U173" s="131">
        <v>7.96</v>
      </c>
      <c r="V173" s="131">
        <v>24.5</v>
      </c>
      <c r="W173" s="71">
        <v>0.29166666666666669</v>
      </c>
      <c r="X173" s="68">
        <v>0.8</v>
      </c>
      <c r="Y173" s="68">
        <v>25.7</v>
      </c>
      <c r="Z173" s="68">
        <v>4.46</v>
      </c>
      <c r="AA173" s="72">
        <v>3.7488512554200395</v>
      </c>
      <c r="AB173" s="73">
        <v>66.2</v>
      </c>
      <c r="AC173" s="134">
        <v>30.7</v>
      </c>
      <c r="AD173" s="74">
        <v>47.5</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395</v>
      </c>
      <c r="B180" s="102">
        <v>2022</v>
      </c>
      <c r="C180" s="103">
        <v>7</v>
      </c>
      <c r="D180" s="102">
        <v>15</v>
      </c>
      <c r="E180" s="82"/>
      <c r="F180" s="131">
        <v>1.24</v>
      </c>
      <c r="G180" s="131">
        <v>9.02</v>
      </c>
      <c r="H180" s="82"/>
      <c r="I180" s="131">
        <v>20.399999999999999</v>
      </c>
      <c r="J180" s="134">
        <v>30.4</v>
      </c>
      <c r="K180" s="82"/>
      <c r="L180" s="82"/>
      <c r="M180" s="108"/>
      <c r="N180" s="137" t="s">
        <v>763</v>
      </c>
      <c r="O180" s="82"/>
      <c r="P180" s="82"/>
      <c r="Q180" s="82"/>
      <c r="R180" s="140"/>
      <c r="S180" s="137" t="s">
        <v>763</v>
      </c>
      <c r="T180" s="137" t="s">
        <v>763</v>
      </c>
      <c r="U180" s="137" t="s">
        <v>763</v>
      </c>
      <c r="V180" s="85"/>
      <c r="W180" s="85"/>
      <c r="X180" s="85"/>
      <c r="Y180" s="102">
        <f>IF(C180&lt;6," ",IF(C180&lt;=9,I180, IF(C180&gt;=10," ")))</f>
        <v>20.399999999999999</v>
      </c>
      <c r="Z180" s="102">
        <f>IF(Y180=" ", " ", IF(Y180&gt;0, Y180+273.15))</f>
        <v>293.54999999999995</v>
      </c>
      <c r="AA180" s="102">
        <f>IF(C180&lt;6," ",IF(C180&lt;=9,J180, IF(C180&gt;=10," ")))</f>
        <v>30.4</v>
      </c>
      <c r="AB180" s="102">
        <f>IF(C180&lt;6," ",IF(C180&lt;=9,G180, IF(C180&gt;=10," ")))</f>
        <v>9.02</v>
      </c>
      <c r="AC180" s="104">
        <f>IF(Y180=" "," ",IF(Y180&gt;0,EXP(-173.4292+249.6339*100/Z180+143.3483*LN(+Z180/100)-21.8492*Z180/100+AA180*(-0.033096+0.014259*Z180/100-0.0017*(Z180/100)^2))*1.4276))</f>
        <v>7.5212367982064059</v>
      </c>
      <c r="AD180" s="102">
        <f>IF(Y180=" "," ",IF(Y180&gt;0,AB180/AC180))</f>
        <v>1.1992708436132478</v>
      </c>
      <c r="AE180" s="105">
        <f>IF(C180&lt;6," ",IF(C180&lt;=9,F180, IF(C180&gt;=10," ")))</f>
        <v>1.24</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395</v>
      </c>
      <c r="B181" s="102">
        <v>2022</v>
      </c>
      <c r="C181" s="103">
        <v>7</v>
      </c>
      <c r="D181" s="102">
        <v>15</v>
      </c>
      <c r="E181" s="82"/>
      <c r="F181" s="131">
        <v>1.24</v>
      </c>
      <c r="G181" s="131">
        <v>9.02</v>
      </c>
      <c r="H181" s="82"/>
      <c r="I181" s="131">
        <v>20.399999999999999</v>
      </c>
      <c r="J181" s="134">
        <v>30.3</v>
      </c>
      <c r="K181" s="82"/>
      <c r="L181" s="82"/>
      <c r="M181" s="108"/>
      <c r="N181" s="137">
        <v>1.4667294149900818</v>
      </c>
      <c r="O181" s="82"/>
      <c r="P181" s="82"/>
      <c r="Q181" s="82"/>
      <c r="R181" s="140"/>
      <c r="S181" s="137">
        <v>46.612925530231891</v>
      </c>
      <c r="T181" s="137">
        <v>2.493187678481013</v>
      </c>
      <c r="U181" s="137">
        <v>0.03</v>
      </c>
      <c r="V181" s="85"/>
      <c r="W181" s="85"/>
      <c r="X181" s="85"/>
      <c r="Y181" s="102">
        <f t="shared" ref="Y181:Y191" si="67">IF(C181&lt;6," ",IF(C181&lt;=9,I181, IF(C181&gt;=10," ")))</f>
        <v>20.399999999999999</v>
      </c>
      <c r="Z181" s="102">
        <f t="shared" ref="Z181:Z191" si="68">IF(Y181=" ", " ", IF(Y181&gt;0, Y181+273.15))</f>
        <v>293.54999999999995</v>
      </c>
      <c r="AA181" s="102">
        <f t="shared" ref="AA181:AA191" si="69">IF(C181&lt;6," ",IF(C181&lt;=9,J181, IF(C181&gt;=10," ")))</f>
        <v>30.3</v>
      </c>
      <c r="AB181" s="102">
        <f t="shared" ref="AB181:AB191" si="70">IF(C181&lt;6," ",IF(C181&lt;=9,G181, IF(C181&gt;=10," ")))</f>
        <v>9.02</v>
      </c>
      <c r="AC181" s="104">
        <f t="shared" ref="AC181:AC191" si="71">IF(Y181=" "," ",IF(Y181&gt;0,EXP(-173.4292+249.6339*100/Z181+143.3483*LN(+Z181/100)-21.8492*Z181/100+AA181*(-0.033096+0.014259*Z181/100-0.0017*(Z181/100)^2))*1.4276))</f>
        <v>7.5256665145711814</v>
      </c>
      <c r="AD181" s="102">
        <f t="shared" ref="AD181:AD191" si="72">IF(Y181=" "," ",IF(Y181&gt;0,AB181/AC181))</f>
        <v>1.1985649354160848</v>
      </c>
      <c r="AE181" s="105">
        <f t="shared" ref="AE181:AE191" si="73">IF(C181&lt;6," ",IF(C181&lt;=9,F181, IF(C181&gt;=10," ")))</f>
        <v>1.24</v>
      </c>
      <c r="AF181" s="102">
        <f t="shared" ref="AF181:AF191" si="74">IF(Y181=" "," ",N181)</f>
        <v>1.4667294149900818</v>
      </c>
      <c r="AG181" s="105">
        <f t="shared" ref="AG181:AG191" si="75">IF(C181&lt;6," ",IF(C181&lt;=9,T181, IF(C181&gt;=10," ")))</f>
        <v>2.493187678481013</v>
      </c>
      <c r="AH181" s="105">
        <f t="shared" ref="AH181:AH191" si="76">IF(C181&lt;6," ",IF(C181&lt;=9,U181, IF(C181&gt;=10," ")))</f>
        <v>0.03</v>
      </c>
      <c r="AI181" s="102">
        <f t="shared" ref="AI181" si="77">IF(Y181=" ", " ", IF(Y181&gt;0, SUM(AG181:AH181)))</f>
        <v>2.5231876784810128</v>
      </c>
      <c r="AJ181" s="106">
        <f t="shared" ref="AJ181:AJ191" si="78">IF(C181&lt;6," ",IF(C181&lt;=9,S181, IF(C181&gt;=10," ")))</f>
        <v>46.612925530231891</v>
      </c>
      <c r="AK181" s="107">
        <f t="shared" ref="AK181:AK190" si="79">IF(Y181=" ", " ", IF(Y181&gt;0, AJ181-AF181))</f>
        <v>45.146196115241807</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395</v>
      </c>
      <c r="B182" s="102">
        <v>2022</v>
      </c>
      <c r="C182" s="103">
        <v>7</v>
      </c>
      <c r="D182" s="102">
        <v>15</v>
      </c>
      <c r="E182" s="82"/>
      <c r="F182" s="131">
        <v>1.24</v>
      </c>
      <c r="G182" s="131">
        <v>9.02</v>
      </c>
      <c r="H182" s="82"/>
      <c r="I182" s="131">
        <v>20.399999999999999</v>
      </c>
      <c r="J182" s="134">
        <v>30.3</v>
      </c>
      <c r="K182" s="82"/>
      <c r="L182" s="82"/>
      <c r="M182" s="108"/>
      <c r="N182" s="137" t="s">
        <v>763</v>
      </c>
      <c r="O182" s="82"/>
      <c r="P182" s="82"/>
      <c r="Q182" s="82"/>
      <c r="R182" s="140"/>
      <c r="S182" s="137" t="s">
        <v>763</v>
      </c>
      <c r="T182" s="137" t="s">
        <v>763</v>
      </c>
      <c r="U182" s="137" t="s">
        <v>763</v>
      </c>
      <c r="V182" s="85"/>
      <c r="W182" s="85"/>
      <c r="X182" s="85"/>
      <c r="Y182" s="102">
        <f t="shared" si="67"/>
        <v>20.399999999999999</v>
      </c>
      <c r="Z182" s="102">
        <f t="shared" si="68"/>
        <v>293.54999999999995</v>
      </c>
      <c r="AA182" s="102">
        <f t="shared" si="69"/>
        <v>30.3</v>
      </c>
      <c r="AB182" s="102">
        <f t="shared" si="70"/>
        <v>9.02</v>
      </c>
      <c r="AC182" s="104">
        <f t="shared" si="71"/>
        <v>7.5256665145711814</v>
      </c>
      <c r="AD182" s="102">
        <f t="shared" si="72"/>
        <v>1.1985649354160848</v>
      </c>
      <c r="AE182" s="105">
        <f t="shared" si="73"/>
        <v>1.24</v>
      </c>
      <c r="AF182" s="102" t="str">
        <f t="shared" si="74"/>
        <v>NS</v>
      </c>
      <c r="AG182" s="105" t="str">
        <f t="shared" si="75"/>
        <v>NS</v>
      </c>
      <c r="AH182" s="105" t="str">
        <f t="shared" si="76"/>
        <v>NS</v>
      </c>
      <c r="AI182" s="102"/>
      <c r="AJ182" s="106" t="str">
        <f t="shared" si="78"/>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395</v>
      </c>
      <c r="B183" s="102">
        <v>2022</v>
      </c>
      <c r="C183" s="103">
        <v>7</v>
      </c>
      <c r="D183" s="102">
        <v>29</v>
      </c>
      <c r="E183" s="82"/>
      <c r="F183" s="131">
        <v>1.2749999999999999</v>
      </c>
      <c r="G183" s="131">
        <v>8.3699999999999992</v>
      </c>
      <c r="H183" s="82"/>
      <c r="I183" s="131">
        <v>24.6</v>
      </c>
      <c r="J183" s="134">
        <v>31</v>
      </c>
      <c r="K183" s="82"/>
      <c r="L183" s="82"/>
      <c r="M183" s="108"/>
      <c r="N183" s="137" t="s">
        <v>763</v>
      </c>
      <c r="O183" s="82"/>
      <c r="P183" s="82"/>
      <c r="Q183" s="82"/>
      <c r="R183" s="140"/>
      <c r="S183" s="137" t="s">
        <v>763</v>
      </c>
      <c r="T183" s="137" t="s">
        <v>763</v>
      </c>
      <c r="U183" s="137" t="s">
        <v>763</v>
      </c>
      <c r="V183" s="85"/>
      <c r="W183" s="85"/>
      <c r="X183" s="85"/>
      <c r="Y183" s="102">
        <f t="shared" si="67"/>
        <v>24.6</v>
      </c>
      <c r="Z183" s="102">
        <f t="shared" si="68"/>
        <v>297.75</v>
      </c>
      <c r="AA183" s="102">
        <f t="shared" si="69"/>
        <v>31</v>
      </c>
      <c r="AB183" s="102">
        <f t="shared" si="70"/>
        <v>8.3699999999999992</v>
      </c>
      <c r="AC183" s="104">
        <f t="shared" si="71"/>
        <v>6.9510684581172644</v>
      </c>
      <c r="AD183" s="102">
        <f t="shared" si="72"/>
        <v>1.2041314296402514</v>
      </c>
      <c r="AE183" s="105">
        <f t="shared" si="73"/>
        <v>1.2749999999999999</v>
      </c>
      <c r="AF183" s="102" t="str">
        <f t="shared" si="74"/>
        <v>NS</v>
      </c>
      <c r="AG183" s="105" t="str">
        <f t="shared" si="75"/>
        <v>NS</v>
      </c>
      <c r="AH183" s="105" t="str">
        <f t="shared" si="76"/>
        <v>NS</v>
      </c>
      <c r="AI183" s="102"/>
      <c r="AJ183" s="106" t="str">
        <f t="shared" si="78"/>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395</v>
      </c>
      <c r="B184" s="102">
        <v>2022</v>
      </c>
      <c r="C184" s="103">
        <v>7</v>
      </c>
      <c r="D184" s="102">
        <v>29</v>
      </c>
      <c r="E184" s="82"/>
      <c r="F184" s="131">
        <v>1.2749999999999999</v>
      </c>
      <c r="G184" s="131">
        <v>8.3699999999999992</v>
      </c>
      <c r="H184" s="82"/>
      <c r="I184" s="131">
        <v>24.6</v>
      </c>
      <c r="J184" s="134">
        <v>30.9</v>
      </c>
      <c r="K184" s="82"/>
      <c r="L184" s="82"/>
      <c r="M184" s="108"/>
      <c r="N184" s="137">
        <v>4.4971900424087536</v>
      </c>
      <c r="O184" s="82"/>
      <c r="P184" s="82"/>
      <c r="Q184" s="82"/>
      <c r="R184" s="140"/>
      <c r="S184" s="137">
        <v>45.340963280122466</v>
      </c>
      <c r="T184" s="137">
        <v>4.5955401785714276</v>
      </c>
      <c r="U184" s="137">
        <v>0.03</v>
      </c>
      <c r="V184" s="85"/>
      <c r="W184" s="85"/>
      <c r="X184" s="85"/>
      <c r="Y184" s="102">
        <f t="shared" si="67"/>
        <v>24.6</v>
      </c>
      <c r="Z184" s="102">
        <f t="shared" si="68"/>
        <v>297.75</v>
      </c>
      <c r="AA184" s="102">
        <f t="shared" si="69"/>
        <v>30.9</v>
      </c>
      <c r="AB184" s="102">
        <f t="shared" si="70"/>
        <v>8.3699999999999992</v>
      </c>
      <c r="AC184" s="104">
        <f t="shared" si="71"/>
        <v>6.9550394779347933</v>
      </c>
      <c r="AD184" s="102">
        <f t="shared" si="72"/>
        <v>1.2034439238704882</v>
      </c>
      <c r="AE184" s="105">
        <f t="shared" si="73"/>
        <v>1.2749999999999999</v>
      </c>
      <c r="AF184" s="102">
        <f t="shared" si="74"/>
        <v>4.4971900424087536</v>
      </c>
      <c r="AG184" s="105">
        <f t="shared" si="75"/>
        <v>4.5955401785714276</v>
      </c>
      <c r="AH184" s="105">
        <f t="shared" si="76"/>
        <v>0.03</v>
      </c>
      <c r="AI184" s="102">
        <f t="shared" ref="AI184" si="80">IF(Y184=" ", " ", IF(Y184&gt;0, SUM(AG184:AH184)))</f>
        <v>4.6255401785714279</v>
      </c>
      <c r="AJ184" s="106">
        <f t="shared" si="78"/>
        <v>45.340963280122466</v>
      </c>
      <c r="AK184" s="107">
        <f t="shared" si="79"/>
        <v>40.843773237713712</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395</v>
      </c>
      <c r="B185" s="102">
        <v>2022</v>
      </c>
      <c r="C185" s="103">
        <v>7</v>
      </c>
      <c r="D185" s="102">
        <v>29</v>
      </c>
      <c r="E185" s="82"/>
      <c r="F185" s="131">
        <v>1.2749999999999999</v>
      </c>
      <c r="G185" s="131">
        <v>8.3699999999999992</v>
      </c>
      <c r="H185" s="82"/>
      <c r="I185" s="131">
        <v>24.6</v>
      </c>
      <c r="J185" s="134">
        <v>31</v>
      </c>
      <c r="K185" s="82"/>
      <c r="L185" s="82"/>
      <c r="M185" s="108"/>
      <c r="N185" s="137" t="s">
        <v>763</v>
      </c>
      <c r="O185" s="82"/>
      <c r="P185" s="82"/>
      <c r="Q185" s="82"/>
      <c r="R185" s="140"/>
      <c r="S185" s="137" t="s">
        <v>763</v>
      </c>
      <c r="T185" s="137" t="s">
        <v>763</v>
      </c>
      <c r="U185" s="137" t="s">
        <v>763</v>
      </c>
      <c r="V185" s="85"/>
      <c r="W185" s="85"/>
      <c r="X185" s="85"/>
      <c r="Y185" s="102">
        <f t="shared" si="67"/>
        <v>24.6</v>
      </c>
      <c r="Z185" s="102">
        <f t="shared" si="68"/>
        <v>297.75</v>
      </c>
      <c r="AA185" s="102">
        <f t="shared" si="69"/>
        <v>31</v>
      </c>
      <c r="AB185" s="102">
        <f t="shared" si="70"/>
        <v>8.3699999999999992</v>
      </c>
      <c r="AC185" s="104">
        <f t="shared" si="71"/>
        <v>6.9510684581172644</v>
      </c>
      <c r="AD185" s="102">
        <f t="shared" si="72"/>
        <v>1.2041314296402514</v>
      </c>
      <c r="AE185" s="105">
        <f t="shared" si="73"/>
        <v>1.2749999999999999</v>
      </c>
      <c r="AF185" s="102" t="str">
        <f t="shared" si="74"/>
        <v>NS</v>
      </c>
      <c r="AG185" s="105" t="str">
        <f t="shared" si="75"/>
        <v>NS</v>
      </c>
      <c r="AH185" s="105" t="str">
        <f t="shared" si="76"/>
        <v>NS</v>
      </c>
      <c r="AI185" s="102"/>
      <c r="AJ185" s="106" t="str">
        <f t="shared" si="78"/>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395</v>
      </c>
      <c r="B186" s="102">
        <v>2022</v>
      </c>
      <c r="C186" s="103">
        <v>8</v>
      </c>
      <c r="D186" s="102">
        <v>15</v>
      </c>
      <c r="E186" s="82"/>
      <c r="F186" s="131">
        <v>1.1000000000000001</v>
      </c>
      <c r="G186" s="131">
        <v>8.8699999999999992</v>
      </c>
      <c r="H186" s="82"/>
      <c r="I186" s="131">
        <v>21.2</v>
      </c>
      <c r="J186" s="134">
        <v>31.2</v>
      </c>
      <c r="K186" s="82"/>
      <c r="L186" s="82"/>
      <c r="M186" s="82"/>
      <c r="N186" s="137" t="s">
        <v>763</v>
      </c>
      <c r="O186" s="82"/>
      <c r="P186" s="82"/>
      <c r="Q186" s="82"/>
      <c r="R186" s="140"/>
      <c r="S186" s="137" t="s">
        <v>763</v>
      </c>
      <c r="T186" s="137" t="s">
        <v>763</v>
      </c>
      <c r="U186" s="137" t="s">
        <v>763</v>
      </c>
      <c r="V186" s="85"/>
      <c r="W186" s="85"/>
      <c r="X186" s="85"/>
      <c r="Y186" s="102">
        <f t="shared" si="67"/>
        <v>21.2</v>
      </c>
      <c r="Z186" s="102">
        <f t="shared" si="68"/>
        <v>294.34999999999997</v>
      </c>
      <c r="AA186" s="102">
        <f t="shared" si="69"/>
        <v>31.2</v>
      </c>
      <c r="AB186" s="102">
        <f t="shared" si="70"/>
        <v>8.8699999999999992</v>
      </c>
      <c r="AC186" s="104">
        <f t="shared" si="71"/>
        <v>7.3764750123688643</v>
      </c>
      <c r="AD186" s="102">
        <f t="shared" si="72"/>
        <v>1.2024713681164505</v>
      </c>
      <c r="AE186" s="105">
        <f t="shared" si="73"/>
        <v>1.1000000000000001</v>
      </c>
      <c r="AF186" s="102" t="str">
        <f t="shared" si="74"/>
        <v>NS</v>
      </c>
      <c r="AG186" s="105" t="str">
        <f t="shared" si="75"/>
        <v>NS</v>
      </c>
      <c r="AH186" s="105" t="str">
        <f t="shared" si="76"/>
        <v>NS</v>
      </c>
      <c r="AI186" s="102"/>
      <c r="AJ186" s="106" t="str">
        <f t="shared" si="78"/>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395</v>
      </c>
      <c r="B187" s="102">
        <v>2022</v>
      </c>
      <c r="C187" s="103">
        <v>8</v>
      </c>
      <c r="D187" s="102">
        <v>15</v>
      </c>
      <c r="E187" s="82"/>
      <c r="F187" s="131">
        <v>1.1000000000000001</v>
      </c>
      <c r="G187" s="131">
        <v>8.8699999999999992</v>
      </c>
      <c r="H187" s="82"/>
      <c r="I187" s="131">
        <v>21.2</v>
      </c>
      <c r="J187" s="134">
        <v>31.2</v>
      </c>
      <c r="K187" s="82"/>
      <c r="L187" s="82"/>
      <c r="M187" s="82"/>
      <c r="N187" s="137">
        <v>0.57286436976872568</v>
      </c>
      <c r="O187" s="82"/>
      <c r="P187" s="82"/>
      <c r="Q187" s="82"/>
      <c r="R187" s="140"/>
      <c r="S187" s="137">
        <v>81.907484171764025</v>
      </c>
      <c r="T187" s="137">
        <v>5.4786648809523824</v>
      </c>
      <c r="U187" s="137">
        <v>0.03</v>
      </c>
      <c r="V187" s="85"/>
      <c r="W187" s="85"/>
      <c r="X187" s="85"/>
      <c r="Y187" s="102">
        <f t="shared" si="67"/>
        <v>21.2</v>
      </c>
      <c r="Z187" s="102">
        <f t="shared" si="68"/>
        <v>294.34999999999997</v>
      </c>
      <c r="AA187" s="102">
        <f t="shared" si="69"/>
        <v>31.2</v>
      </c>
      <c r="AB187" s="102">
        <f t="shared" si="70"/>
        <v>8.8699999999999992</v>
      </c>
      <c r="AC187" s="104">
        <f t="shared" si="71"/>
        <v>7.3764750123688643</v>
      </c>
      <c r="AD187" s="102">
        <f t="shared" si="72"/>
        <v>1.2024713681164505</v>
      </c>
      <c r="AE187" s="105">
        <f t="shared" si="73"/>
        <v>1.1000000000000001</v>
      </c>
      <c r="AF187" s="102">
        <f t="shared" si="74"/>
        <v>0.57286436976872568</v>
      </c>
      <c r="AG187" s="105">
        <f t="shared" si="75"/>
        <v>5.4786648809523824</v>
      </c>
      <c r="AH187" s="105">
        <f t="shared" si="76"/>
        <v>0.03</v>
      </c>
      <c r="AI187" s="102">
        <f t="shared" ref="AI187" si="81">IF(Y187=" ", " ", IF(Y187&gt;0, SUM(AG187:AH187)))</f>
        <v>5.5086648809523826</v>
      </c>
      <c r="AJ187" s="106">
        <f t="shared" si="78"/>
        <v>81.907484171764025</v>
      </c>
      <c r="AK187" s="107">
        <f t="shared" si="79"/>
        <v>81.334619801995302</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395</v>
      </c>
      <c r="B188" s="102">
        <v>2022</v>
      </c>
      <c r="C188" s="132">
        <v>8</v>
      </c>
      <c r="D188" s="82">
        <v>15</v>
      </c>
      <c r="E188" s="85"/>
      <c r="F188" s="131">
        <v>1.1000000000000001</v>
      </c>
      <c r="G188" s="131">
        <v>8.8699999999999992</v>
      </c>
      <c r="H188" s="85"/>
      <c r="I188" s="131">
        <v>21.2</v>
      </c>
      <c r="J188" s="131">
        <v>31.4</v>
      </c>
      <c r="K188" s="85"/>
      <c r="L188" s="85"/>
      <c r="M188" s="85"/>
      <c r="N188" s="131" t="s">
        <v>763</v>
      </c>
      <c r="O188" s="85"/>
      <c r="P188" s="85"/>
      <c r="Q188" s="85"/>
      <c r="R188" s="140"/>
      <c r="S188" s="131" t="s">
        <v>763</v>
      </c>
      <c r="T188" s="131" t="s">
        <v>763</v>
      </c>
      <c r="U188" s="131" t="s">
        <v>763</v>
      </c>
      <c r="V188" s="85"/>
      <c r="W188" s="85"/>
      <c r="X188" s="85"/>
      <c r="Y188" s="85">
        <f t="shared" si="67"/>
        <v>21.2</v>
      </c>
      <c r="Z188" s="82">
        <f t="shared" si="68"/>
        <v>294.34999999999997</v>
      </c>
      <c r="AA188" s="85">
        <f t="shared" si="69"/>
        <v>31.4</v>
      </c>
      <c r="AB188" s="85">
        <f t="shared" si="70"/>
        <v>8.8699999999999992</v>
      </c>
      <c r="AC188" s="110">
        <f t="shared" si="71"/>
        <v>7.3678440423645331</v>
      </c>
      <c r="AD188" s="82">
        <f t="shared" si="72"/>
        <v>1.2038799883654141</v>
      </c>
      <c r="AE188" s="111">
        <f t="shared" si="73"/>
        <v>1.1000000000000001</v>
      </c>
      <c r="AF188" s="82" t="str">
        <f t="shared" si="74"/>
        <v>NS</v>
      </c>
      <c r="AG188" s="111" t="str">
        <f t="shared" si="75"/>
        <v>NS</v>
      </c>
      <c r="AH188" s="111" t="str">
        <f t="shared" si="76"/>
        <v>NS</v>
      </c>
      <c r="AI188" s="102"/>
      <c r="AJ188" s="112" t="str">
        <f t="shared" si="78"/>
        <v>NS</v>
      </c>
      <c r="AK188" s="113"/>
      <c r="AL188" s="82"/>
      <c r="AM188" s="82">
        <f>AD194</f>
        <v>1.1865485327245811</v>
      </c>
      <c r="AN188" s="82">
        <f>AE194</f>
        <v>1.04125</v>
      </c>
      <c r="AO188" s="82">
        <f>AF194</f>
        <v>1.7440292643340589</v>
      </c>
      <c r="AP188" s="82">
        <f>AI194</f>
        <v>4.6260286904535874</v>
      </c>
      <c r="AQ188" s="113">
        <f>AK194</f>
        <v>63.102368008026225</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395</v>
      </c>
      <c r="B189" s="102">
        <v>2022</v>
      </c>
      <c r="C189" s="132">
        <v>8</v>
      </c>
      <c r="D189" s="82">
        <v>30</v>
      </c>
      <c r="E189" s="85"/>
      <c r="F189" s="131">
        <v>0.55000000000000004</v>
      </c>
      <c r="G189" s="131">
        <v>7.96</v>
      </c>
      <c r="H189" s="85"/>
      <c r="I189" s="131">
        <v>24.5</v>
      </c>
      <c r="J189" s="134">
        <v>30.6</v>
      </c>
      <c r="K189" s="85"/>
      <c r="L189" s="85"/>
      <c r="M189" s="85"/>
      <c r="N189" s="137" t="s">
        <v>763</v>
      </c>
      <c r="O189" s="85"/>
      <c r="P189" s="85"/>
      <c r="Q189" s="85"/>
      <c r="R189" s="140"/>
      <c r="S189" s="137" t="s">
        <v>763</v>
      </c>
      <c r="T189" s="137" t="s">
        <v>763</v>
      </c>
      <c r="U189" s="137" t="s">
        <v>763</v>
      </c>
      <c r="V189" s="85"/>
      <c r="W189" s="85"/>
      <c r="X189" s="85"/>
      <c r="Y189" s="85">
        <f t="shared" si="67"/>
        <v>24.5</v>
      </c>
      <c r="Z189" s="82">
        <f t="shared" si="68"/>
        <v>297.64999999999998</v>
      </c>
      <c r="AA189" s="85">
        <f t="shared" si="69"/>
        <v>30.6</v>
      </c>
      <c r="AB189" s="85">
        <f t="shared" si="70"/>
        <v>7.96</v>
      </c>
      <c r="AC189" s="110">
        <f t="shared" si="71"/>
        <v>6.9790853687615773</v>
      </c>
      <c r="AD189" s="82">
        <f t="shared" si="72"/>
        <v>1.1405505993133429</v>
      </c>
      <c r="AE189" s="111">
        <f t="shared" si="73"/>
        <v>0.55000000000000004</v>
      </c>
      <c r="AF189" s="82" t="str">
        <f t="shared" si="74"/>
        <v>NS</v>
      </c>
      <c r="AG189" s="111" t="str">
        <f t="shared" si="75"/>
        <v>NS</v>
      </c>
      <c r="AH189" s="111" t="str">
        <f t="shared" si="76"/>
        <v>NS</v>
      </c>
      <c r="AI189" s="82"/>
      <c r="AJ189" s="112" t="str">
        <f t="shared" si="78"/>
        <v>NS</v>
      </c>
      <c r="AK189" s="113"/>
      <c r="AL189" s="85"/>
      <c r="AM189" s="82"/>
      <c r="AN189" s="82"/>
      <c r="AO189" s="82"/>
      <c r="AP189" s="85"/>
      <c r="AQ189" s="82"/>
      <c r="AR189" s="82"/>
      <c r="AS189" s="115">
        <f>((LN(AM188)-LN(0.4))/(LN(0.9)-LN(0.4))*100)</f>
        <v>134.08545030089132</v>
      </c>
      <c r="AT189" s="120">
        <f>((LN(AN188)-LN(0.6))/(LN(3)-LN(0.6))*100)</f>
        <v>34.250935311397249</v>
      </c>
      <c r="AU189" s="115">
        <f>((LN(AO188)-LN(10))/(LN(1)-LN(10))*100)</f>
        <v>75.844623199968538</v>
      </c>
      <c r="AV189" s="115">
        <f>((LN(AP188)-LN(10))/(LN(3)-LN(10))*100)</f>
        <v>64.028549850449565</v>
      </c>
      <c r="AW189" s="115">
        <f>((LN(AQ188)-LN(43))/(LN(20)-LN(43))*100)</f>
        <v>-50.107680544530417</v>
      </c>
      <c r="AX189" s="82"/>
      <c r="AY189" s="82"/>
      <c r="AZ189" s="82"/>
      <c r="BA189" s="82"/>
      <c r="BB189" s="82"/>
    </row>
    <row r="190" spans="1:54" ht="16" x14ac:dyDescent="0.2">
      <c r="A190" s="101" t="s">
        <v>395</v>
      </c>
      <c r="B190" s="102">
        <v>2022</v>
      </c>
      <c r="C190" s="132">
        <v>8</v>
      </c>
      <c r="D190" s="82">
        <v>30</v>
      </c>
      <c r="E190" s="85"/>
      <c r="F190" s="131">
        <v>0.55000000000000004</v>
      </c>
      <c r="G190" s="131">
        <v>7.96</v>
      </c>
      <c r="H190" s="85"/>
      <c r="I190" s="131">
        <v>24.5</v>
      </c>
      <c r="J190" s="134">
        <v>30.5</v>
      </c>
      <c r="K190" s="85"/>
      <c r="L190" s="85"/>
      <c r="M190" s="85"/>
      <c r="N190" s="137">
        <v>0.43933323016867365</v>
      </c>
      <c r="O190" s="85"/>
      <c r="P190" s="85"/>
      <c r="Q190" s="85"/>
      <c r="R190" s="140"/>
      <c r="S190" s="137">
        <v>85.524216107322758</v>
      </c>
      <c r="T190" s="137">
        <v>5.8167220238095245</v>
      </c>
      <c r="U190" s="137">
        <v>0.03</v>
      </c>
      <c r="V190" s="85"/>
      <c r="W190" s="85"/>
      <c r="X190" s="85"/>
      <c r="Y190" s="85">
        <f t="shared" si="67"/>
        <v>24.5</v>
      </c>
      <c r="Z190" s="82">
        <f t="shared" si="68"/>
        <v>297.64999999999998</v>
      </c>
      <c r="AA190" s="85">
        <f t="shared" si="69"/>
        <v>30.5</v>
      </c>
      <c r="AB190" s="85">
        <f t="shared" si="70"/>
        <v>7.96</v>
      </c>
      <c r="AC190" s="110">
        <f t="shared" si="71"/>
        <v>6.9830752831712539</v>
      </c>
      <c r="AD190" s="82">
        <f t="shared" si="72"/>
        <v>1.1398989237854946</v>
      </c>
      <c r="AE190" s="111">
        <f t="shared" si="73"/>
        <v>0.55000000000000004</v>
      </c>
      <c r="AF190" s="82">
        <f t="shared" si="74"/>
        <v>0.43933323016867365</v>
      </c>
      <c r="AG190" s="111">
        <f t="shared" si="75"/>
        <v>5.8167220238095245</v>
      </c>
      <c r="AH190" s="111">
        <f t="shared" si="76"/>
        <v>0.03</v>
      </c>
      <c r="AI190" s="102">
        <f t="shared" ref="AI190" si="82">IF(Y190=" ", " ", IF(Y190&gt;0, SUM(AG190:AH190)))</f>
        <v>5.8467220238095248</v>
      </c>
      <c r="AJ190" s="112">
        <f t="shared" si="78"/>
        <v>85.524216107322758</v>
      </c>
      <c r="AK190" s="113">
        <f t="shared" si="79"/>
        <v>85.084882877154087</v>
      </c>
      <c r="AL190" s="82"/>
      <c r="AM190" s="85"/>
      <c r="AN190" s="85"/>
      <c r="AO190" s="85"/>
      <c r="AP190" s="128" t="s">
        <v>1237</v>
      </c>
      <c r="AQ190" s="85"/>
      <c r="AR190" s="82"/>
      <c r="AS190" s="82">
        <f>IF(AS189&gt;100, 100, IF(AS189&lt;0, 0, AS189))</f>
        <v>100</v>
      </c>
      <c r="AT190" s="82">
        <f t="shared" ref="AT190:AW190" si="83">IF(AT189&gt;100, 100, IF(AT189&lt;0, 0, AT189))</f>
        <v>34.250935311397249</v>
      </c>
      <c r="AU190" s="82">
        <f t="shared" si="83"/>
        <v>75.844623199968538</v>
      </c>
      <c r="AV190" s="82">
        <f t="shared" si="83"/>
        <v>64.028549850449565</v>
      </c>
      <c r="AW190" s="82">
        <f t="shared" si="83"/>
        <v>0</v>
      </c>
      <c r="AX190" s="129">
        <f>AVERAGE(AS190:AW190)</f>
        <v>54.824821672363079</v>
      </c>
      <c r="AY190" s="84"/>
      <c r="AZ190" s="84"/>
      <c r="BA190" s="84" t="str">
        <f>IF(AX190&gt;65, "Acceptable; Ongoing Protection is Required", "Unacceptable; Immediate Restoration is Required")</f>
        <v>Unacceptable; Immediate Restoration is Required</v>
      </c>
      <c r="BB190" s="82"/>
    </row>
    <row r="191" spans="1:54" ht="16" x14ac:dyDescent="0.2">
      <c r="A191" s="101" t="s">
        <v>395</v>
      </c>
      <c r="B191" s="102">
        <v>2022</v>
      </c>
      <c r="C191" s="132">
        <v>8</v>
      </c>
      <c r="D191" s="82">
        <v>30</v>
      </c>
      <c r="E191" s="85"/>
      <c r="F191" s="131">
        <v>0.55000000000000004</v>
      </c>
      <c r="G191" s="131">
        <v>7.96</v>
      </c>
      <c r="H191" s="85"/>
      <c r="I191" s="131">
        <v>24.5</v>
      </c>
      <c r="J191" s="134">
        <v>30.7</v>
      </c>
      <c r="K191" s="85"/>
      <c r="L191" s="85"/>
      <c r="M191" s="85"/>
      <c r="N191" s="137" t="s">
        <v>763</v>
      </c>
      <c r="O191" s="85"/>
      <c r="P191" s="85"/>
      <c r="Q191" s="85"/>
      <c r="R191" s="140"/>
      <c r="S191" s="137" t="s">
        <v>763</v>
      </c>
      <c r="T191" s="137" t="s">
        <v>763</v>
      </c>
      <c r="U191" s="137" t="s">
        <v>763</v>
      </c>
      <c r="V191" s="85"/>
      <c r="W191" s="85"/>
      <c r="X191" s="85"/>
      <c r="Y191" s="85">
        <f t="shared" si="67"/>
        <v>24.5</v>
      </c>
      <c r="Z191" s="82">
        <f t="shared" si="68"/>
        <v>297.64999999999998</v>
      </c>
      <c r="AA191" s="85">
        <f t="shared" si="69"/>
        <v>30.7</v>
      </c>
      <c r="AB191" s="85">
        <f t="shared" si="70"/>
        <v>7.96</v>
      </c>
      <c r="AC191" s="110">
        <f t="shared" si="71"/>
        <v>6.9750977340662592</v>
      </c>
      <c r="AD191" s="82">
        <f t="shared" si="72"/>
        <v>1.1412026474014112</v>
      </c>
      <c r="AE191" s="111">
        <f t="shared" si="73"/>
        <v>0.55000000000000004</v>
      </c>
      <c r="AF191" s="82" t="str">
        <f t="shared" si="74"/>
        <v>NS</v>
      </c>
      <c r="AG191" s="111" t="str">
        <f t="shared" si="75"/>
        <v>NS</v>
      </c>
      <c r="AH191" s="111" t="str">
        <f t="shared" si="76"/>
        <v>NS</v>
      </c>
      <c r="AI191" s="82"/>
      <c r="AJ191" s="112" t="str">
        <f t="shared" si="78"/>
        <v>NS</v>
      </c>
      <c r="AK191" s="113"/>
      <c r="AL191" s="85"/>
      <c r="AM191" s="85"/>
      <c r="AN191" s="85"/>
      <c r="AO191" s="85"/>
      <c r="AP191" s="85"/>
      <c r="AQ191" s="85"/>
      <c r="AR191" s="85"/>
      <c r="AS191" s="85"/>
      <c r="AT191" s="85"/>
      <c r="AU191" s="85"/>
      <c r="AV191" s="85"/>
      <c r="AW191" s="126" t="s">
        <v>1238</v>
      </c>
      <c r="AX191" s="126">
        <f>AVERAGE(AS190:AW190)</f>
        <v>54.824821672363079</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f>AVERAGE(AS190:AW190)</f>
        <v>54.824821672363079</v>
      </c>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1.1865485327245811</v>
      </c>
      <c r="AE194" s="84">
        <f>_xlfn.AGGREGATE(1, 6,AE180:AE191)</f>
        <v>1.04125</v>
      </c>
      <c r="AF194" s="84">
        <f>_xlfn.AGGREGATE(1, 6,AF180:AF191)</f>
        <v>1.7440292643340589</v>
      </c>
      <c r="AG194" s="82"/>
      <c r="AH194" s="82"/>
      <c r="AI194" s="84">
        <f>_xlfn.AGGREGATE(1, 6,AI180:AI191)</f>
        <v>4.6260286904535874</v>
      </c>
      <c r="AJ194" s="82"/>
      <c r="AK194" s="84">
        <f>_xlfn.AGGREGATE(1, 6,AK180:AK191)</f>
        <v>63.102368008026225</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1.1865485327245811</v>
      </c>
      <c r="AE195" s="126">
        <f>AVERAGE(AE179:AE191)</f>
        <v>1.04125</v>
      </c>
      <c r="AF195" s="126">
        <f>AVERAGE(AF179:AF191)</f>
        <v>1.7440292643340589</v>
      </c>
      <c r="AG195" s="126"/>
      <c r="AH195" s="126"/>
      <c r="AI195" s="126">
        <f>AVERAGE(AI179:AI191)</f>
        <v>4.6260286904535874</v>
      </c>
      <c r="AJ195" s="126"/>
      <c r="AK195" s="127">
        <f>AVERAGE(AK179:AK191)</f>
        <v>63.102368008026225</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49.49743489793736</v>
      </c>
      <c r="D201" s="15"/>
      <c r="E201" s="15"/>
      <c r="F201" s="15"/>
      <c r="G201" s="15"/>
      <c r="H201" s="15"/>
      <c r="I201" s="15"/>
    </row>
    <row r="202" spans="1:54" ht="16" x14ac:dyDescent="0.2">
      <c r="A202" s="15"/>
      <c r="B202">
        <v>2019</v>
      </c>
      <c r="C202" s="234">
        <f>AX69</f>
        <v>48.913452088756195</v>
      </c>
      <c r="D202" s="15"/>
      <c r="E202" s="15"/>
      <c r="F202" s="15"/>
      <c r="G202" s="15"/>
      <c r="H202" s="15"/>
      <c r="I202" s="15"/>
    </row>
    <row r="203" spans="1:54" ht="16" x14ac:dyDescent="0.2">
      <c r="A203" s="15"/>
      <c r="B203" s="15">
        <v>2020</v>
      </c>
      <c r="C203" s="228">
        <f>AX109</f>
        <v>47.296026344345492</v>
      </c>
      <c r="D203" s="15"/>
      <c r="E203" s="15"/>
      <c r="F203" s="15"/>
      <c r="G203" s="15"/>
      <c r="H203" s="15"/>
      <c r="I203" s="15"/>
    </row>
    <row r="204" spans="1:54" ht="16" x14ac:dyDescent="0.2">
      <c r="A204" s="15"/>
      <c r="B204" s="15">
        <v>2021</v>
      </c>
      <c r="C204" s="228">
        <f>AX150</f>
        <v>46.995247911055657</v>
      </c>
      <c r="D204" s="15"/>
      <c r="E204" s="15"/>
      <c r="F204" s="15"/>
      <c r="G204" s="15"/>
      <c r="H204" s="15"/>
      <c r="I204" s="15"/>
    </row>
    <row r="205" spans="1:54" ht="16" x14ac:dyDescent="0.2">
      <c r="A205" s="15"/>
      <c r="B205" s="15">
        <v>2022</v>
      </c>
      <c r="C205" s="228">
        <f>AX190</f>
        <v>54.824821672363079</v>
      </c>
      <c r="D205" s="15"/>
      <c r="E205" s="15"/>
      <c r="F205" s="15"/>
      <c r="G205" s="15"/>
      <c r="H205" s="15"/>
      <c r="I205" s="15"/>
    </row>
    <row r="206" spans="1:54" ht="16" x14ac:dyDescent="0.2">
      <c r="A206" s="28" t="s">
        <v>1254</v>
      </c>
      <c r="B206" s="28"/>
      <c r="C206" s="230">
        <f>AVERAGE(C201:C205)</f>
        <v>49.505396582891557</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49.505396582891557</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86" priority="5">
      <formula>_xlfn.NUMBERVALUE($Y18)&gt;0</formula>
    </cfRule>
  </conditionalFormatting>
  <conditionalFormatting sqref="A57:AB57 AE57:AK58 W58:AB58">
    <cfRule type="expression" dxfId="85" priority="11">
      <formula>_xlfn.NUMBERVALUE($Y57)&gt;0</formula>
    </cfRule>
  </conditionalFormatting>
  <conditionalFormatting sqref="A95:AB95 AE95:AK96 W96:AB96 V99:AK112 C107:E112 H107:H112 K107:M112 O107:Q112 A113:AK114 A136:AB136 AE136:AK137 W137:AB137 V140:AK153 C148:E153 H148:H153 K148:M153 O148:Q153 A154:AK155 A176:AB176 AE176:AK177 W177:AB177 V180:AK193 C188:E193 H188:H193 K188:M193 O188:Q193 A194:AK195">
    <cfRule type="expression" dxfId="84" priority="20">
      <formula>_xlfn.NUMBERVALUE($Y95)&gt;0</formula>
    </cfRule>
  </conditionalFormatting>
  <conditionalFormatting sqref="V22:AK33">
    <cfRule type="expression" dxfId="83" priority="1">
      <formula>_xlfn.NUMBERVALUE($Y22)&gt;0</formula>
    </cfRule>
  </conditionalFormatting>
  <conditionalFormatting sqref="V61:AK72">
    <cfRule type="expression" dxfId="82" priority="6">
      <formula>_xlfn.NUMBERVALUE($Y61)&gt;0</formula>
    </cfRule>
  </conditionalFormatting>
  <conditionalFormatting sqref="AC35:AK37">
    <cfRule type="expression" dxfId="81" priority="3">
      <formula>_xlfn.NUMBERVALUE($Y35)&gt;0</formula>
    </cfRule>
  </conditionalFormatting>
  <conditionalFormatting sqref="AC74:AK76">
    <cfRule type="expression" dxfId="80" priority="9">
      <formula>_xlfn.NUMBERVALUE($Y74)&gt;0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C99D-B376-41DB-B797-28BE5F3A00E8}">
  <dimension ref="A1:O58"/>
  <sheetViews>
    <sheetView workbookViewId="0">
      <selection activeCell="B18" sqref="B18"/>
    </sheetView>
  </sheetViews>
  <sheetFormatPr baseColWidth="10" defaultColWidth="8.83203125" defaultRowHeight="16" x14ac:dyDescent="0.2"/>
  <cols>
    <col min="1" max="1" width="29.6640625" style="15" customWidth="1"/>
    <col min="2" max="2" width="21.6640625" style="15" customWidth="1"/>
    <col min="3" max="3" width="18.33203125" style="15" customWidth="1"/>
    <col min="4" max="15" width="8.83203125" style="15"/>
  </cols>
  <sheetData>
    <row r="1" spans="1:15" x14ac:dyDescent="0.2">
      <c r="A1" s="1" t="s">
        <v>469</v>
      </c>
      <c r="B1" s="2"/>
      <c r="C1" s="2"/>
      <c r="D1" s="2"/>
      <c r="E1" s="2"/>
      <c r="F1" s="2"/>
      <c r="G1" s="3" t="s">
        <v>470</v>
      </c>
      <c r="H1" s="3"/>
      <c r="I1" s="3"/>
      <c r="J1" s="3"/>
      <c r="K1" s="3"/>
      <c r="L1" s="3"/>
      <c r="M1" s="4"/>
      <c r="N1" s="4"/>
      <c r="O1" s="4"/>
    </row>
    <row r="2" spans="1:15" x14ac:dyDescent="0.2">
      <c r="A2" s="2"/>
      <c r="B2" s="2"/>
      <c r="C2" s="2"/>
      <c r="D2" s="2"/>
      <c r="E2" s="2"/>
      <c r="F2" s="2"/>
      <c r="G2" s="3" t="s">
        <v>471</v>
      </c>
      <c r="H2" s="3" t="s">
        <v>472</v>
      </c>
      <c r="I2" s="3" t="s">
        <v>473</v>
      </c>
      <c r="J2" s="3" t="s">
        <v>473</v>
      </c>
      <c r="K2" s="3" t="s">
        <v>474</v>
      </c>
      <c r="L2" s="3"/>
      <c r="M2" s="4"/>
      <c r="N2" s="4"/>
      <c r="O2" s="4"/>
    </row>
    <row r="3" spans="1:15" x14ac:dyDescent="0.2">
      <c r="A3" s="5" t="s">
        <v>475</v>
      </c>
      <c r="B3" s="2"/>
      <c r="C3" s="2"/>
      <c r="D3" s="2"/>
      <c r="E3" s="2"/>
      <c r="F3" s="2" t="s">
        <v>476</v>
      </c>
      <c r="G3" s="3">
        <v>0.4</v>
      </c>
      <c r="H3" s="3">
        <v>0.6</v>
      </c>
      <c r="I3" s="6">
        <v>10</v>
      </c>
      <c r="J3" s="3">
        <v>10</v>
      </c>
      <c r="K3" s="6">
        <v>0.6</v>
      </c>
      <c r="L3" s="3"/>
      <c r="M3" s="4"/>
      <c r="N3" s="4"/>
      <c r="O3" s="4"/>
    </row>
    <row r="4" spans="1:15" ht="18" x14ac:dyDescent="0.25">
      <c r="A4" s="5" t="s">
        <v>477</v>
      </c>
      <c r="B4" s="3" t="s">
        <v>478</v>
      </c>
      <c r="C4" s="3" t="s">
        <v>479</v>
      </c>
      <c r="D4" s="3" t="s">
        <v>480</v>
      </c>
      <c r="E4" s="3" t="s">
        <v>481</v>
      </c>
      <c r="F4" s="2" t="s">
        <v>482</v>
      </c>
      <c r="G4" s="3">
        <v>0.9</v>
      </c>
      <c r="H4" s="3">
        <v>3</v>
      </c>
      <c r="I4" s="6">
        <v>1</v>
      </c>
      <c r="J4" s="3">
        <v>3</v>
      </c>
      <c r="K4" s="6">
        <v>0.28000000000000003</v>
      </c>
      <c r="L4" s="3"/>
      <c r="M4" s="4"/>
      <c r="N4" s="4"/>
      <c r="O4" s="4"/>
    </row>
    <row r="5" spans="1:15" x14ac:dyDescent="0.2">
      <c r="A5" s="7" t="s">
        <v>483</v>
      </c>
      <c r="B5" s="8" t="s">
        <v>484</v>
      </c>
      <c r="C5" s="8" t="s">
        <v>485</v>
      </c>
      <c r="D5" s="8" t="s">
        <v>486</v>
      </c>
      <c r="E5" s="8"/>
      <c r="F5" s="2"/>
      <c r="G5" s="3" t="s">
        <v>487</v>
      </c>
      <c r="H5" s="3" t="s">
        <v>484</v>
      </c>
      <c r="I5" s="3" t="s">
        <v>485</v>
      </c>
      <c r="J5" s="3" t="s">
        <v>488</v>
      </c>
      <c r="K5" s="3" t="s">
        <v>489</v>
      </c>
      <c r="L5" s="3" t="s">
        <v>490</v>
      </c>
      <c r="M5" s="4"/>
      <c r="N5" s="4" t="s">
        <v>491</v>
      </c>
      <c r="O5" s="4"/>
    </row>
    <row r="6" spans="1:15" x14ac:dyDescent="0.2">
      <c r="A6" s="7" t="s">
        <v>492</v>
      </c>
      <c r="B6" s="9" t="s">
        <v>493</v>
      </c>
      <c r="C6" s="9" t="s">
        <v>494</v>
      </c>
      <c r="D6" s="9" t="s">
        <v>495</v>
      </c>
      <c r="E6" s="9" t="s">
        <v>496</v>
      </c>
      <c r="F6" s="2"/>
      <c r="G6" s="3" t="s">
        <v>497</v>
      </c>
      <c r="H6" s="3" t="s">
        <v>497</v>
      </c>
      <c r="I6" s="3" t="s">
        <v>497</v>
      </c>
      <c r="J6" s="3" t="s">
        <v>497</v>
      </c>
      <c r="K6" s="3" t="s">
        <v>497</v>
      </c>
      <c r="L6" s="3" t="s">
        <v>498</v>
      </c>
      <c r="M6" s="4"/>
      <c r="N6" s="4"/>
      <c r="O6" s="4"/>
    </row>
    <row r="7" spans="1:15" x14ac:dyDescent="0.2">
      <c r="A7" s="10" t="s">
        <v>499</v>
      </c>
      <c r="B7" s="10" t="s">
        <v>499</v>
      </c>
      <c r="C7" s="10" t="s">
        <v>499</v>
      </c>
      <c r="D7" s="10" t="s">
        <v>499</v>
      </c>
      <c r="E7" s="10" t="s">
        <v>499</v>
      </c>
      <c r="F7" s="10" t="s">
        <v>499</v>
      </c>
      <c r="G7" s="10" t="s">
        <v>499</v>
      </c>
      <c r="H7" s="10" t="s">
        <v>499</v>
      </c>
      <c r="I7" s="10" t="s">
        <v>499</v>
      </c>
      <c r="J7" s="10" t="s">
        <v>499</v>
      </c>
      <c r="K7" s="10" t="s">
        <v>499</v>
      </c>
      <c r="L7" s="10" t="s">
        <v>499</v>
      </c>
      <c r="M7" s="4"/>
      <c r="N7" s="4"/>
      <c r="O7" s="4"/>
    </row>
    <row r="8" spans="1:15" x14ac:dyDescent="0.2">
      <c r="A8" s="11">
        <v>0.45</v>
      </c>
      <c r="B8" s="12">
        <v>1.2</v>
      </c>
      <c r="C8" s="12">
        <v>3</v>
      </c>
      <c r="D8" s="12">
        <v>5</v>
      </c>
      <c r="E8" s="12">
        <v>0.4</v>
      </c>
      <c r="F8" s="2"/>
      <c r="G8" s="3">
        <f>IF(A8&gt;0,IF(A8&lt;G$4,IF(A8&gt;G$3,(LN(A8)-LN(G$3))/(LN(G$4)-LN(G$3))*100,0),100),NA())</f>
        <v>14.524435432427252</v>
      </c>
      <c r="H8" s="3">
        <f>IF(B8&gt;0,IF(B8&lt;H$4,IF(B8&gt;H$3,(LN(B8)-LN(H$3))/(LN(H$4)-LN(H$3))*100,0),100),NA())</f>
        <v>43.0676558073393</v>
      </c>
      <c r="I8" s="3">
        <f t="shared" ref="I8:K9" si="0">IF(C8&gt;0,IF(C8&gt;I$3,0,IF(C8&gt;I$4,(LN(C8)-LN(I$3))/(LN(I$4)-LN(I$3))*100,100)),NA())</f>
        <v>52.287874528033761</v>
      </c>
      <c r="J8" s="3">
        <f t="shared" si="0"/>
        <v>57.571664249344522</v>
      </c>
      <c r="K8" s="3">
        <f t="shared" si="0"/>
        <v>53.200866037573746</v>
      </c>
      <c r="L8" s="3">
        <f>AVERAGE(G8:K8)</f>
        <v>44.130499210943718</v>
      </c>
      <c r="M8" s="4"/>
      <c r="N8" s="4"/>
      <c r="O8" s="4"/>
    </row>
    <row r="9" spans="1:15" x14ac:dyDescent="0.2">
      <c r="A9" s="12">
        <v>0.45</v>
      </c>
      <c r="B9" s="12">
        <v>1.2</v>
      </c>
      <c r="C9" s="12">
        <v>3</v>
      </c>
      <c r="D9" s="12">
        <v>5</v>
      </c>
      <c r="E9" s="12">
        <v>0.4</v>
      </c>
      <c r="F9" s="2"/>
      <c r="G9" s="3">
        <f>IF(A9&gt;0,IF(A9&lt;G$4,IF(A9&gt;G$3,(LN(A9)-LN(G$3))/(LN(G$4)-LN(G$3))*100,0),100),NA())</f>
        <v>14.524435432427252</v>
      </c>
      <c r="H9" s="3">
        <f>IF(B9&gt;0,IF(B9&lt;H$4,IF(B9&gt;H$3,(LN(B9)-LN(H$3))/(LN(H$4)-LN(H$3))*100,0),100),NA())</f>
        <v>43.0676558073393</v>
      </c>
      <c r="I9" s="3">
        <f t="shared" si="0"/>
        <v>52.287874528033761</v>
      </c>
      <c r="J9" s="3">
        <f t="shared" si="0"/>
        <v>57.571664249344522</v>
      </c>
      <c r="K9" s="3">
        <f t="shared" si="0"/>
        <v>53.200866037573746</v>
      </c>
      <c r="L9" s="3">
        <f>AVERAGE(G9:K9)</f>
        <v>44.130499210943718</v>
      </c>
      <c r="M9" s="4"/>
      <c r="N9" s="13">
        <f>AVERAGE(G9:K9)</f>
        <v>44.130499210943718</v>
      </c>
      <c r="O9" s="4"/>
    </row>
    <row r="10" spans="1:15" x14ac:dyDescent="0.2">
      <c r="A10" s="14" t="s">
        <v>500</v>
      </c>
      <c r="B10" s="2"/>
      <c r="C10" s="2"/>
      <c r="D10" s="2"/>
      <c r="E10" s="2"/>
      <c r="F10" s="2"/>
      <c r="G10" s="2"/>
      <c r="H10" s="2"/>
      <c r="I10" s="2"/>
      <c r="J10" s="2"/>
      <c r="K10" s="2"/>
      <c r="L10" s="2"/>
      <c r="M10" s="4"/>
      <c r="N10" s="4"/>
      <c r="O10" s="4"/>
    </row>
    <row r="11" spans="1:15" x14ac:dyDescent="0.2">
      <c r="A11" s="2" t="s">
        <v>501</v>
      </c>
      <c r="B11" s="2"/>
      <c r="C11" s="2"/>
      <c r="D11" s="2"/>
      <c r="E11" s="2"/>
      <c r="F11" s="2"/>
      <c r="G11" s="2"/>
      <c r="H11" s="2"/>
      <c r="I11" s="2"/>
      <c r="J11" s="2"/>
      <c r="K11" s="2"/>
      <c r="L11" s="2"/>
      <c r="M11" s="4"/>
      <c r="N11" s="4"/>
      <c r="O11" s="4"/>
    </row>
    <row r="12" spans="1:15" x14ac:dyDescent="0.2">
      <c r="A12" s="2" t="s">
        <v>502</v>
      </c>
      <c r="B12" s="2"/>
      <c r="C12" s="2"/>
      <c r="D12" s="2"/>
      <c r="E12" s="2"/>
      <c r="F12" s="2"/>
      <c r="G12" s="2"/>
      <c r="I12" s="2"/>
      <c r="J12" s="2"/>
      <c r="K12" s="2"/>
      <c r="L12" s="2"/>
      <c r="M12" s="4"/>
      <c r="N12" s="4"/>
      <c r="O12" s="4"/>
    </row>
    <row r="13" spans="1:15" x14ac:dyDescent="0.2">
      <c r="A13" s="2" t="s">
        <v>503</v>
      </c>
      <c r="B13" s="2"/>
      <c r="C13" s="2"/>
      <c r="D13" s="2"/>
      <c r="E13" s="2"/>
      <c r="F13" s="2"/>
      <c r="G13" s="2"/>
      <c r="H13" s="2"/>
      <c r="I13" s="16"/>
      <c r="J13" s="2"/>
      <c r="K13" s="2"/>
      <c r="L13" s="2"/>
      <c r="M13" s="4"/>
      <c r="N13" s="4"/>
      <c r="O13" s="4"/>
    </row>
    <row r="14" spans="1:15" x14ac:dyDescent="0.2">
      <c r="A14" s="2" t="s">
        <v>504</v>
      </c>
      <c r="B14" s="2"/>
      <c r="C14" s="2"/>
      <c r="D14" s="2"/>
      <c r="E14" s="2"/>
      <c r="F14" s="2"/>
      <c r="G14" s="2"/>
      <c r="H14" s="2"/>
      <c r="I14" s="2"/>
      <c r="J14" s="2"/>
      <c r="K14" s="2"/>
      <c r="L14" s="2"/>
      <c r="M14" s="4"/>
      <c r="N14" s="4"/>
      <c r="O14" s="4"/>
    </row>
    <row r="15" spans="1:15" x14ac:dyDescent="0.2">
      <c r="A15" s="2" t="s">
        <v>505</v>
      </c>
      <c r="B15" s="2"/>
      <c r="C15" s="2"/>
      <c r="D15" s="2"/>
      <c r="E15" s="2"/>
      <c r="F15" s="2"/>
      <c r="G15" s="2"/>
      <c r="H15" s="2"/>
      <c r="I15" s="2"/>
      <c r="J15" s="2"/>
      <c r="K15" s="2"/>
      <c r="L15" s="2"/>
      <c r="M15" s="4"/>
      <c r="N15" s="4"/>
      <c r="O15" s="4"/>
    </row>
    <row r="16" spans="1:15" x14ac:dyDescent="0.2">
      <c r="A16" s="2"/>
      <c r="B16" s="2"/>
      <c r="C16" s="2"/>
      <c r="D16" s="2"/>
      <c r="E16" s="2"/>
      <c r="F16" s="2"/>
      <c r="G16" s="2"/>
      <c r="H16" s="2"/>
      <c r="I16" s="2"/>
      <c r="J16" s="2"/>
      <c r="K16" s="2"/>
      <c r="L16" s="2"/>
      <c r="M16" s="4"/>
      <c r="N16" s="4"/>
      <c r="O16" s="4"/>
    </row>
    <row r="17" spans="1:15" x14ac:dyDescent="0.2">
      <c r="A17" s="2" t="s">
        <v>506</v>
      </c>
      <c r="B17" s="2"/>
      <c r="C17" s="2"/>
      <c r="D17" s="2"/>
      <c r="E17" s="2"/>
      <c r="F17" s="2"/>
      <c r="G17" s="2"/>
      <c r="H17" s="2"/>
      <c r="I17" s="2"/>
      <c r="J17" s="2"/>
      <c r="K17" s="2"/>
      <c r="L17" s="2"/>
      <c r="M17" s="4"/>
      <c r="N17" s="4"/>
      <c r="O17" s="4"/>
    </row>
    <row r="18" spans="1:15" x14ac:dyDescent="0.2">
      <c r="A18" s="2" t="s">
        <v>507</v>
      </c>
      <c r="B18" s="2"/>
      <c r="C18" s="2"/>
      <c r="D18" s="2"/>
      <c r="E18" s="2"/>
      <c r="F18" s="2"/>
      <c r="G18" s="2"/>
      <c r="H18" s="2"/>
      <c r="I18" s="2"/>
      <c r="J18" s="2"/>
      <c r="K18" s="2"/>
      <c r="L18" s="2"/>
      <c r="M18" s="4"/>
      <c r="N18" s="4"/>
      <c r="O18" s="4"/>
    </row>
    <row r="19" spans="1:15" x14ac:dyDescent="0.2">
      <c r="A19" s="2"/>
      <c r="B19" s="2"/>
      <c r="C19" s="2"/>
      <c r="D19" s="2"/>
      <c r="E19" s="2"/>
      <c r="F19" s="2"/>
      <c r="G19" s="2"/>
      <c r="H19" s="2"/>
      <c r="I19" s="2"/>
      <c r="J19" s="2"/>
      <c r="K19" s="2"/>
      <c r="L19" s="2"/>
      <c r="M19" s="4"/>
      <c r="N19" s="4"/>
      <c r="O19" s="4"/>
    </row>
    <row r="20" spans="1:15" x14ac:dyDescent="0.2">
      <c r="B20" s="1" t="s">
        <v>508</v>
      </c>
      <c r="C20" s="2"/>
      <c r="D20" s="2"/>
      <c r="E20" s="2"/>
      <c r="F20" s="2"/>
      <c r="G20" s="2"/>
      <c r="H20" s="2"/>
      <c r="I20" s="2"/>
      <c r="J20" s="2"/>
      <c r="K20" s="2"/>
      <c r="L20" s="2"/>
      <c r="M20" s="2"/>
      <c r="N20" s="4"/>
      <c r="O20" s="4"/>
    </row>
    <row r="21" spans="1:15" x14ac:dyDescent="0.2">
      <c r="B21" s="1"/>
      <c r="C21" s="2"/>
      <c r="D21" s="2"/>
      <c r="E21" s="2"/>
      <c r="F21" s="2"/>
      <c r="G21" s="17" t="s">
        <v>476</v>
      </c>
      <c r="H21" s="18">
        <v>0.4</v>
      </c>
      <c r="I21" s="17">
        <v>17</v>
      </c>
      <c r="J21" s="19">
        <v>10</v>
      </c>
      <c r="K21" s="18">
        <v>10</v>
      </c>
      <c r="L21" s="20">
        <v>43</v>
      </c>
      <c r="M21" s="17"/>
      <c r="N21" s="21"/>
      <c r="O21" s="4"/>
    </row>
    <row r="22" spans="1:15" x14ac:dyDescent="0.2">
      <c r="A22" s="22" t="s">
        <v>509</v>
      </c>
      <c r="B22" s="1" t="s">
        <v>510</v>
      </c>
      <c r="C22" s="2"/>
      <c r="D22" s="2"/>
      <c r="E22" s="2"/>
      <c r="F22" s="2"/>
      <c r="G22" s="17" t="s">
        <v>482</v>
      </c>
      <c r="H22" s="18">
        <v>0.9</v>
      </c>
      <c r="I22" s="17">
        <v>0.5</v>
      </c>
      <c r="J22" s="19">
        <v>1</v>
      </c>
      <c r="K22" s="18">
        <v>3</v>
      </c>
      <c r="L22" s="20">
        <v>20</v>
      </c>
      <c r="M22" s="17"/>
      <c r="N22" s="21"/>
      <c r="O22" s="4"/>
    </row>
    <row r="23" spans="1:15" x14ac:dyDescent="0.2">
      <c r="B23" s="2" t="s">
        <v>511</v>
      </c>
      <c r="C23" s="2" t="s">
        <v>512</v>
      </c>
      <c r="D23" s="2" t="s">
        <v>485</v>
      </c>
      <c r="E23" s="2" t="s">
        <v>513</v>
      </c>
      <c r="F23" s="2" t="s">
        <v>489</v>
      </c>
      <c r="G23" s="2"/>
      <c r="H23" s="23" t="s">
        <v>487</v>
      </c>
      <c r="I23" s="23" t="s">
        <v>512</v>
      </c>
      <c r="J23" s="23" t="s">
        <v>485</v>
      </c>
      <c r="K23" s="23" t="s">
        <v>513</v>
      </c>
      <c r="L23" s="23" t="s">
        <v>489</v>
      </c>
      <c r="M23" s="23" t="s">
        <v>490</v>
      </c>
      <c r="N23" s="21"/>
      <c r="O23" s="4"/>
    </row>
    <row r="24" spans="1:15" x14ac:dyDescent="0.2">
      <c r="B24" s="2" t="s">
        <v>479</v>
      </c>
      <c r="C24" s="2" t="s">
        <v>479</v>
      </c>
      <c r="D24" s="2" t="s">
        <v>479</v>
      </c>
      <c r="E24" s="2" t="s">
        <v>479</v>
      </c>
      <c r="F24" s="2" t="s">
        <v>479</v>
      </c>
      <c r="G24" s="2"/>
      <c r="H24" s="23" t="s">
        <v>514</v>
      </c>
      <c r="I24" s="23" t="s">
        <v>514</v>
      </c>
      <c r="J24" s="23" t="s">
        <v>514</v>
      </c>
      <c r="K24" s="23" t="s">
        <v>514</v>
      </c>
      <c r="L24" s="23" t="s">
        <v>514</v>
      </c>
      <c r="M24" s="23" t="s">
        <v>498</v>
      </c>
      <c r="N24" s="21"/>
      <c r="O24" s="4"/>
    </row>
    <row r="25" spans="1:15" x14ac:dyDescent="0.2">
      <c r="A25" s="15" t="s">
        <v>515</v>
      </c>
      <c r="B25" s="3">
        <v>0.4</v>
      </c>
      <c r="C25" s="3">
        <v>17</v>
      </c>
      <c r="D25" s="3">
        <v>10</v>
      </c>
      <c r="E25" s="3">
        <v>10</v>
      </c>
      <c r="F25" s="3">
        <v>43</v>
      </c>
      <c r="G25" s="3"/>
      <c r="H25" s="18">
        <f>((LN(B25)-LN(0.4))/(LN(0.9)-LN(0.4))*100)</f>
        <v>0</v>
      </c>
      <c r="I25" s="3">
        <f>((LN(C25)-LN(17))/(LN(0.5)-LN(17))*100)</f>
        <v>0</v>
      </c>
      <c r="J25" s="18">
        <f>IF(D25&gt;0,IF(D25&gt;I$3,0,IF(D25&gt;I$4,(LN(D25)-LN(I$3))/(LN(I$4)-LN(I$3))*100,100)),NA())</f>
        <v>0</v>
      </c>
      <c r="K25" s="18">
        <f>IF(E25&gt;0,IF(E25&gt;J$3,0,IF(E25&gt;J$4,(LN(E25)-LN(J$3))/(LN(J$4)-LN(J$3))*100,100)),NA())</f>
        <v>0</v>
      </c>
      <c r="L25" s="18">
        <f>((LN(F25)-LN(43))/(LN(20)-LN(43))*100)</f>
        <v>0</v>
      </c>
      <c r="M25" s="24">
        <f>AVERAGE(H25:L25)</f>
        <v>0</v>
      </c>
      <c r="N25" s="21"/>
      <c r="O25" s="4"/>
    </row>
    <row r="26" spans="1:15" x14ac:dyDescent="0.2">
      <c r="A26" s="15" t="s">
        <v>516</v>
      </c>
      <c r="B26" s="3">
        <f>H22</f>
        <v>0.9</v>
      </c>
      <c r="C26" s="3">
        <f>I22</f>
        <v>0.5</v>
      </c>
      <c r="D26" s="3">
        <f>J22</f>
        <v>1</v>
      </c>
      <c r="E26" s="3">
        <f>K22</f>
        <v>3</v>
      </c>
      <c r="F26" s="3">
        <v>20</v>
      </c>
      <c r="G26" s="3"/>
      <c r="H26" s="18">
        <f>((LN(B26)-LN(0.4))/(LN(0.9)-LN(0.4))*100)</f>
        <v>100</v>
      </c>
      <c r="I26" s="3">
        <f>((LN(C26)-LN(17))/(LN(0.5)-LN(17))*100)</f>
        <v>100</v>
      </c>
      <c r="J26" s="18">
        <f>IF(D26&gt;0,IF(D26&gt;I$3,0,IF(D26&gt;I$4,(LN(D26)-LN(I$3))/(LN(I$4)-LN(I$3))*100,100)),NA())</f>
        <v>100</v>
      </c>
      <c r="K26" s="18">
        <f>IF(E26&gt;0,IF(E26&gt;J$3,0,IF(E26&gt;J$4,(LN(E26)-LN(J$3))/(LN(J$4)-LN(J$3))*100,100)),NA())</f>
        <v>100</v>
      </c>
      <c r="L26" s="18">
        <f>((LN(F26)-LN(43))/(LN(20)-LN(43))*100)</f>
        <v>100</v>
      </c>
      <c r="M26" s="24">
        <f>AVERAGE(H26:L26)</f>
        <v>100</v>
      </c>
      <c r="N26" s="4"/>
      <c r="O26" s="4"/>
    </row>
    <row r="27" spans="1:15" x14ac:dyDescent="0.2">
      <c r="A27" s="3" t="s">
        <v>517</v>
      </c>
      <c r="C27" s="3"/>
      <c r="D27" s="3"/>
      <c r="E27" s="3"/>
      <c r="F27" s="3"/>
      <c r="G27" s="3"/>
      <c r="H27" s="18"/>
      <c r="I27" s="3"/>
      <c r="J27" s="18"/>
      <c r="K27" s="18"/>
      <c r="L27" s="18"/>
      <c r="M27" s="24"/>
      <c r="N27" s="4"/>
      <c r="O27" s="4"/>
    </row>
    <row r="28" spans="1:15" ht="34" x14ac:dyDescent="0.2">
      <c r="A28" s="25" t="s">
        <v>518</v>
      </c>
      <c r="B28" s="26" t="s">
        <v>519</v>
      </c>
      <c r="C28" s="26">
        <v>1.62</v>
      </c>
      <c r="D28" s="26">
        <v>3.4033000000000002</v>
      </c>
      <c r="E28" s="26">
        <v>1.65</v>
      </c>
      <c r="F28" s="26">
        <v>28.009699999999999</v>
      </c>
      <c r="G28" s="26"/>
      <c r="H28" s="18" t="e">
        <f>((LN(B28)-LN(0.4))/(LN(0.9)-LN(0.4))*100)</f>
        <v>#VALUE!</v>
      </c>
      <c r="I28" s="3">
        <f>((LN(C28)-LN(17))/(LN(0.5)-LN(17))*100)</f>
        <v>66.663268783834937</v>
      </c>
      <c r="J28" s="18">
        <f>IF(D28&gt;0,IF(D28&gt;I$3,0,IF(D28&gt;I$4,(LN(D28)-LN(I$3))/(LN(I$4)-LN(I$3))*100,100)),NA())</f>
        <v>46.809976627240673</v>
      </c>
      <c r="K28" s="18">
        <f>IF(E28&gt;0,IF(E28&gt;J$3,0,IF(E28&gt;J$4,(LN(E28)-LN(J$3))/(LN(J$4)-LN(J$3))*100,100)),NA())</f>
        <v>100</v>
      </c>
      <c r="L28" s="18">
        <f>((LN(F28)-LN(43))/(LN(20)-LN(43))*100)</f>
        <v>55.998333743365123</v>
      </c>
      <c r="M28" s="27">
        <f>AVERAGE(I28:L28)</f>
        <v>67.367894788610187</v>
      </c>
      <c r="N28" s="4"/>
      <c r="O28" s="4"/>
    </row>
    <row r="29" spans="1:15" x14ac:dyDescent="0.2">
      <c r="B29" s="2"/>
      <c r="C29" s="2"/>
      <c r="D29" s="2"/>
      <c r="E29" s="2"/>
      <c r="F29" s="2"/>
      <c r="G29" s="2"/>
      <c r="H29" s="18"/>
      <c r="I29" s="3" t="s">
        <v>520</v>
      </c>
      <c r="J29" s="18" t="s">
        <v>520</v>
      </c>
      <c r="K29" s="18" t="s">
        <v>520</v>
      </c>
      <c r="L29" s="18" t="s">
        <v>520</v>
      </c>
      <c r="M29" s="17" t="s">
        <v>520</v>
      </c>
      <c r="N29" s="4"/>
      <c r="O29" s="4"/>
    </row>
    <row r="30" spans="1:15" x14ac:dyDescent="0.2">
      <c r="B30" s="2"/>
      <c r="C30" s="2"/>
      <c r="D30" s="2"/>
      <c r="E30" s="2"/>
      <c r="F30" s="2"/>
      <c r="G30" s="2"/>
      <c r="H30" s="18"/>
      <c r="I30" s="3"/>
      <c r="J30" s="18"/>
      <c r="K30" s="18"/>
      <c r="L30" s="18"/>
      <c r="M30" s="17"/>
      <c r="N30" s="4"/>
      <c r="O30" s="4"/>
    </row>
    <row r="31" spans="1:15" x14ac:dyDescent="0.2">
      <c r="A31" s="28" t="s">
        <v>509</v>
      </c>
      <c r="B31" s="29" t="s">
        <v>521</v>
      </c>
      <c r="C31" s="30"/>
      <c r="D31" s="30"/>
      <c r="E31" s="30"/>
      <c r="F31" s="30"/>
      <c r="G31" s="29" t="s">
        <v>522</v>
      </c>
      <c r="H31" s="31"/>
      <c r="I31" s="32"/>
      <c r="J31" s="31"/>
      <c r="K31" s="31"/>
      <c r="L31" s="31"/>
      <c r="M31" s="33"/>
      <c r="N31" s="4"/>
      <c r="O31" s="4"/>
    </row>
    <row r="32" spans="1:15" x14ac:dyDescent="0.2">
      <c r="A32" s="34"/>
      <c r="B32" s="30"/>
      <c r="C32" s="30"/>
      <c r="D32" s="30"/>
      <c r="E32" s="30"/>
      <c r="F32" s="30"/>
      <c r="G32" s="33" t="s">
        <v>476</v>
      </c>
      <c r="H32" s="31">
        <v>0.4</v>
      </c>
      <c r="I32" s="33">
        <v>17</v>
      </c>
      <c r="J32" s="35">
        <v>10</v>
      </c>
      <c r="K32" s="31">
        <v>10</v>
      </c>
      <c r="L32" s="36">
        <v>43</v>
      </c>
      <c r="M32" s="33"/>
      <c r="N32" s="4"/>
      <c r="O32" s="4"/>
    </row>
    <row r="33" spans="1:15" x14ac:dyDescent="0.2">
      <c r="A33" s="34"/>
      <c r="B33" s="34"/>
      <c r="C33" s="30"/>
      <c r="D33" s="30"/>
      <c r="E33" s="30"/>
      <c r="F33" s="30"/>
      <c r="G33" s="33" t="s">
        <v>482</v>
      </c>
      <c r="H33" s="31">
        <v>0.9</v>
      </c>
      <c r="I33" s="33">
        <v>0.5</v>
      </c>
      <c r="J33" s="35">
        <v>1</v>
      </c>
      <c r="K33" s="31">
        <v>3</v>
      </c>
      <c r="L33" s="36">
        <v>20</v>
      </c>
      <c r="M33" s="30"/>
      <c r="N33" s="4"/>
      <c r="O33" s="4"/>
    </row>
    <row r="34" spans="1:15" x14ac:dyDescent="0.2">
      <c r="A34" s="34"/>
      <c r="B34" s="32" t="s">
        <v>511</v>
      </c>
      <c r="C34" s="32" t="s">
        <v>512</v>
      </c>
      <c r="D34" s="32" t="s">
        <v>485</v>
      </c>
      <c r="E34" s="32" t="s">
        <v>513</v>
      </c>
      <c r="F34" s="32" t="s">
        <v>489</v>
      </c>
      <c r="G34" s="32"/>
      <c r="H34" s="37" t="s">
        <v>487</v>
      </c>
      <c r="I34" s="37" t="s">
        <v>512</v>
      </c>
      <c r="J34" s="37" t="s">
        <v>485</v>
      </c>
      <c r="K34" s="37" t="s">
        <v>513</v>
      </c>
      <c r="L34" s="37" t="s">
        <v>489</v>
      </c>
      <c r="M34" s="37" t="s">
        <v>490</v>
      </c>
      <c r="N34" s="4"/>
      <c r="O34" s="4"/>
    </row>
    <row r="35" spans="1:15" x14ac:dyDescent="0.2">
      <c r="A35" s="34"/>
      <c r="B35" s="32" t="s">
        <v>479</v>
      </c>
      <c r="C35" s="32" t="s">
        <v>479</v>
      </c>
      <c r="D35" s="32" t="s">
        <v>479</v>
      </c>
      <c r="E35" s="32" t="s">
        <v>479</v>
      </c>
      <c r="F35" s="32" t="s">
        <v>479</v>
      </c>
      <c r="G35" s="32"/>
      <c r="H35" s="37" t="s">
        <v>514</v>
      </c>
      <c r="I35" s="37" t="s">
        <v>514</v>
      </c>
      <c r="J35" s="37" t="s">
        <v>514</v>
      </c>
      <c r="K35" s="37" t="s">
        <v>514</v>
      </c>
      <c r="L35" s="37" t="s">
        <v>514</v>
      </c>
      <c r="M35" s="37" t="s">
        <v>498</v>
      </c>
      <c r="N35" s="4"/>
      <c r="O35" s="4"/>
    </row>
    <row r="36" spans="1:15" x14ac:dyDescent="0.2">
      <c r="A36" s="34" t="s">
        <v>515</v>
      </c>
      <c r="B36" s="32">
        <v>0.4</v>
      </c>
      <c r="C36" s="32">
        <v>17</v>
      </c>
      <c r="D36" s="32">
        <v>10</v>
      </c>
      <c r="E36" s="32">
        <v>10</v>
      </c>
      <c r="F36" s="32">
        <v>43</v>
      </c>
      <c r="G36" s="32"/>
      <c r="H36" s="31">
        <f>((LN(B36)-LN(0.4))/(LN(0.9)-LN(0.4))*100)</f>
        <v>0</v>
      </c>
      <c r="I36" s="32">
        <f>((LN(C36)-LN(17))/(LN(0.5)-LN(17))*100)</f>
        <v>0</v>
      </c>
      <c r="J36" s="31">
        <f>((LN(D36)-LN(10))/(LN(1)-LN(10))*100)</f>
        <v>0</v>
      </c>
      <c r="K36" s="31">
        <f>((LN(E36)-LN(10))/(LN(3)-LN(10))*100)</f>
        <v>0</v>
      </c>
      <c r="L36" s="31">
        <f>((LN(F36)-LN(43))/(LN(20)-LN(43))*100)</f>
        <v>0</v>
      </c>
      <c r="M36" s="38">
        <f>AVERAGE(H36:L36)</f>
        <v>0</v>
      </c>
      <c r="N36" s="4"/>
      <c r="O36" s="4"/>
    </row>
    <row r="37" spans="1:15" x14ac:dyDescent="0.2">
      <c r="A37" s="34" t="s">
        <v>516</v>
      </c>
      <c r="B37" s="32">
        <v>0.9</v>
      </c>
      <c r="C37" s="32">
        <v>0.5</v>
      </c>
      <c r="D37" s="32">
        <v>1</v>
      </c>
      <c r="E37" s="32">
        <v>3</v>
      </c>
      <c r="F37" s="32">
        <v>20</v>
      </c>
      <c r="G37" s="32"/>
      <c r="H37" s="31">
        <f>((LN(B37)-LN(0.4))/(LN(0.9)-LN(0.4))*100)</f>
        <v>100</v>
      </c>
      <c r="I37" s="32">
        <f>((LN(C37)-LN(17))/(LN(0.5)-LN(17))*100)</f>
        <v>100</v>
      </c>
      <c r="J37" s="31">
        <f>((LN(D37)-LN(10))/(LN(1)-LN(10))*100)</f>
        <v>100</v>
      </c>
      <c r="K37" s="31">
        <f>((LN(E37)-LN(10))/(LN(3)-LN(10))*100)</f>
        <v>100</v>
      </c>
      <c r="L37" s="31">
        <f>((LN(F37)-LN(43))/(LN(20)-LN(43))*100)</f>
        <v>100</v>
      </c>
      <c r="M37" s="38">
        <f>AVERAGE(H37:L37)</f>
        <v>100</v>
      </c>
      <c r="N37" s="4"/>
      <c r="O37" s="4"/>
    </row>
    <row r="38" spans="1:15" x14ac:dyDescent="0.2">
      <c r="B38" s="3"/>
      <c r="C38" s="3"/>
      <c r="D38" s="3"/>
      <c r="E38" s="3"/>
      <c r="F38" s="3"/>
      <c r="G38" s="3"/>
      <c r="H38" s="18"/>
      <c r="I38" s="3"/>
      <c r="J38" s="18"/>
      <c r="K38" s="18"/>
      <c r="L38" s="18"/>
      <c r="M38" s="24"/>
      <c r="N38" s="4"/>
      <c r="O38" s="4"/>
    </row>
    <row r="39" spans="1:15" x14ac:dyDescent="0.2">
      <c r="A39" s="3" t="s">
        <v>523</v>
      </c>
      <c r="C39" s="3"/>
      <c r="D39" s="3"/>
      <c r="E39" s="3"/>
      <c r="F39" s="3"/>
      <c r="G39" s="3"/>
      <c r="H39" s="18"/>
      <c r="I39" s="3"/>
      <c r="J39" s="18"/>
      <c r="K39" s="18"/>
      <c r="L39" s="18"/>
      <c r="M39" s="24"/>
      <c r="N39" s="4"/>
      <c r="O39" s="4"/>
    </row>
    <row r="40" spans="1:15" x14ac:dyDescent="0.2">
      <c r="B40" s="3">
        <v>0.4</v>
      </c>
      <c r="C40" s="3">
        <v>17</v>
      </c>
      <c r="D40" s="3">
        <v>10</v>
      </c>
      <c r="E40" s="3">
        <v>10</v>
      </c>
      <c r="F40" s="3">
        <v>43</v>
      </c>
      <c r="G40" s="3"/>
      <c r="H40" s="18">
        <f>((LN(B40)-LN(0.4))/(LN(0.9)-LN(0.4))*100)</f>
        <v>0</v>
      </c>
      <c r="I40" s="3">
        <f>((LN(C40)-LN(17))/(LN(0.5)-LN(17))*100)</f>
        <v>0</v>
      </c>
      <c r="J40" s="18">
        <f t="shared" ref="J40:K42" si="1">IF(D40&gt;0,IF(D40&gt;I$3,0,IF(D40&gt;I$4,(LN(D40)-LN(I$3))/(LN(I$4)-LN(I$3))*100,100)),NA())</f>
        <v>0</v>
      </c>
      <c r="K40" s="18">
        <f t="shared" si="1"/>
        <v>0</v>
      </c>
      <c r="L40" s="18">
        <f>((LN(F40)-LN(43))/(LN(20)-LN(43))*100)</f>
        <v>0</v>
      </c>
      <c r="M40" s="24">
        <f>AVERAGE(H40:L40)</f>
        <v>0</v>
      </c>
      <c r="N40" s="4"/>
      <c r="O40" s="4"/>
    </row>
    <row r="41" spans="1:15" x14ac:dyDescent="0.2">
      <c r="A41" s="2"/>
      <c r="B41" s="2">
        <v>0.9</v>
      </c>
      <c r="C41" s="2">
        <v>0.5</v>
      </c>
      <c r="D41" s="2">
        <v>1</v>
      </c>
      <c r="E41" s="2">
        <v>3</v>
      </c>
      <c r="F41" s="2">
        <v>20</v>
      </c>
      <c r="G41" s="18"/>
      <c r="H41" s="18">
        <f>((LN(B41)-LN(0.4))/(LN(0.9)-LN(0.4))*100)</f>
        <v>100</v>
      </c>
      <c r="I41" s="3">
        <f>((LN(C41)-LN(17))/(LN(0.5)-LN(17))*100)</f>
        <v>100</v>
      </c>
      <c r="J41" s="18">
        <f t="shared" si="1"/>
        <v>100</v>
      </c>
      <c r="K41" s="18">
        <f>((LN(E41)-LN(10))/(LN(3)-LN(10))*100)</f>
        <v>100</v>
      </c>
      <c r="L41" s="18">
        <f>((LN(F41)-LN(43))/(LN(20)-LN(43))*100)</f>
        <v>100</v>
      </c>
      <c r="M41" s="24">
        <f>AVERAGE(H41:L41)</f>
        <v>100</v>
      </c>
      <c r="N41" s="4"/>
      <c r="O41" s="4"/>
    </row>
    <row r="42" spans="1:15" ht="34" x14ac:dyDescent="0.2">
      <c r="A42" s="25" t="s">
        <v>518</v>
      </c>
      <c r="B42" s="2"/>
      <c r="C42" s="2">
        <v>1.62</v>
      </c>
      <c r="D42" s="2">
        <v>3.4033000000000002</v>
      </c>
      <c r="E42" s="2">
        <v>1.65</v>
      </c>
      <c r="F42" s="2">
        <v>28.009699999999999</v>
      </c>
      <c r="G42" s="18"/>
      <c r="H42" s="18" t="e">
        <f>((LN(B42)-LN(0.4))/(LN(0.9)-LN(0.4))*100)</f>
        <v>#NUM!</v>
      </c>
      <c r="I42" s="3">
        <f>((LN(C42)-LN(17))/(LN(0.5)-LN(17))*100)</f>
        <v>66.663268783834937</v>
      </c>
      <c r="J42" s="18">
        <f t="shared" si="1"/>
        <v>46.809976627240673</v>
      </c>
      <c r="K42" s="31">
        <f>((LN(E42)-LN(10))/(LN(3)-LN(10))*100)</f>
        <v>149.65535754691149</v>
      </c>
      <c r="L42" s="18">
        <f>((LN(F42)-LN(43))/(LN(20)-LN(43))*100)</f>
        <v>55.998333743365123</v>
      </c>
      <c r="M42" s="24">
        <f>AVERAGE(I42:L42)</f>
        <v>79.781734175338045</v>
      </c>
      <c r="N42" s="4"/>
      <c r="O42" s="4"/>
    </row>
    <row r="43" spans="1:15" x14ac:dyDescent="0.2">
      <c r="B43" s="2"/>
      <c r="C43" s="2"/>
      <c r="D43" s="2"/>
      <c r="E43" s="2"/>
      <c r="F43" s="2"/>
      <c r="G43" s="18"/>
      <c r="H43" s="18" t="s">
        <v>524</v>
      </c>
      <c r="I43" s="3"/>
      <c r="J43" s="18"/>
      <c r="K43" s="18"/>
      <c r="L43" s="18"/>
      <c r="M43" s="24"/>
      <c r="N43" s="4"/>
      <c r="O43" s="4"/>
    </row>
    <row r="44" spans="1:15" x14ac:dyDescent="0.2">
      <c r="A44" s="2"/>
      <c r="B44" s="2"/>
      <c r="C44" s="2"/>
      <c r="D44" s="2"/>
      <c r="E44" s="2"/>
      <c r="F44" s="2"/>
      <c r="G44" s="18"/>
      <c r="H44" s="18"/>
      <c r="I44" s="3">
        <f>I42</f>
        <v>66.663268783834937</v>
      </c>
      <c r="J44" s="18">
        <f>J42</f>
        <v>46.809976627240673</v>
      </c>
      <c r="K44" s="18">
        <v>100</v>
      </c>
      <c r="L44" s="18">
        <f>L42</f>
        <v>55.998333743365123</v>
      </c>
      <c r="M44" s="24">
        <f>AVERAGE(I44:L44)</f>
        <v>67.367894788610187</v>
      </c>
      <c r="N44" s="4" t="s">
        <v>520</v>
      </c>
      <c r="O44" s="4"/>
    </row>
    <row r="45" spans="1:15" x14ac:dyDescent="0.2">
      <c r="A45" s="2"/>
      <c r="B45" s="2"/>
      <c r="C45" s="2"/>
      <c r="D45" s="2"/>
      <c r="E45" s="2"/>
      <c r="F45" s="2"/>
      <c r="H45" s="18" t="s">
        <v>524</v>
      </c>
      <c r="I45" s="3"/>
      <c r="J45" s="18"/>
      <c r="K45" s="18"/>
      <c r="L45" s="18"/>
      <c r="M45" s="24"/>
      <c r="N45" s="4"/>
      <c r="O45" s="4"/>
    </row>
    <row r="46" spans="1:15" x14ac:dyDescent="0.2">
      <c r="A46" s="2" t="s">
        <v>525</v>
      </c>
      <c r="B46" s="2"/>
      <c r="C46" s="2">
        <v>1.24</v>
      </c>
      <c r="D46" s="2">
        <v>3.2841999999999998</v>
      </c>
      <c r="E46" s="2">
        <v>2.0699999999999998</v>
      </c>
      <c r="F46" s="2">
        <v>29.175799999999999</v>
      </c>
      <c r="G46" s="18"/>
      <c r="H46" s="18"/>
      <c r="I46" s="3">
        <f>((LN(C46)-LN(17))/(LN(0.5)-LN(17))*100)</f>
        <v>74.243740711232206</v>
      </c>
      <c r="J46" s="18">
        <f t="shared" ref="J46" si="2">IF(D46&gt;0,IF(D46&gt;I$3,0,IF(D46&gt;I$4,(LN(D46)-LN(I$3))/(LN(I$4)-LN(I$3))*100,100)),NA())</f>
        <v>48.35704032421291</v>
      </c>
      <c r="K46" s="31">
        <f>((LN(E46)-LN(10))/(LN(3)-LN(10))*100)</f>
        <v>130.81993879409745</v>
      </c>
      <c r="L46" s="18">
        <f>((LN(F46)-LN(43))/(LN(20)-LN(43))*100)</f>
        <v>50.669733698523103</v>
      </c>
      <c r="M46" s="24"/>
      <c r="N46" s="4"/>
      <c r="O46" s="4"/>
    </row>
    <row r="47" spans="1:15" x14ac:dyDescent="0.2">
      <c r="A47" s="2"/>
      <c r="B47" s="2"/>
      <c r="C47" s="2"/>
      <c r="D47" s="2"/>
      <c r="E47" s="2"/>
      <c r="F47" s="2"/>
      <c r="G47" s="18"/>
      <c r="H47" s="18"/>
      <c r="I47" s="3">
        <f>I46</f>
        <v>74.243740711232206</v>
      </c>
      <c r="J47" s="18">
        <f>J46</f>
        <v>48.35704032421291</v>
      </c>
      <c r="K47" s="18">
        <v>100</v>
      </c>
      <c r="L47" s="18">
        <f>L46</f>
        <v>50.669733698523103</v>
      </c>
      <c r="M47" s="24">
        <f>AVERAGE(I47:L47)</f>
        <v>68.31762868349206</v>
      </c>
      <c r="N47" s="4" t="s">
        <v>520</v>
      </c>
      <c r="O47" s="4"/>
    </row>
    <row r="48" spans="1:15" x14ac:dyDescent="0.2">
      <c r="A48" s="2"/>
      <c r="B48" s="2"/>
      <c r="C48" s="2"/>
      <c r="D48" s="2"/>
      <c r="E48" s="2"/>
      <c r="F48" s="2"/>
      <c r="G48" s="18"/>
      <c r="H48" s="18"/>
      <c r="I48" s="3"/>
      <c r="J48" s="18"/>
      <c r="K48" s="18"/>
      <c r="L48" s="18"/>
      <c r="M48" s="24"/>
      <c r="N48" s="4"/>
      <c r="O48" s="4"/>
    </row>
    <row r="49" spans="1:15" x14ac:dyDescent="0.2">
      <c r="A49" s="2"/>
      <c r="B49" s="2"/>
      <c r="C49" s="2"/>
      <c r="D49" s="2"/>
      <c r="E49" s="2"/>
      <c r="F49" s="2"/>
      <c r="G49" s="18"/>
      <c r="H49" s="18"/>
      <c r="I49" s="3"/>
      <c r="J49" s="18"/>
      <c r="K49" s="18"/>
      <c r="L49" s="18"/>
      <c r="M49" s="24"/>
      <c r="N49" s="4"/>
      <c r="O49" s="4"/>
    </row>
    <row r="50" spans="1:15" x14ac:dyDescent="0.2">
      <c r="A50" s="2"/>
      <c r="B50" s="2"/>
      <c r="C50" s="2"/>
      <c r="D50" s="2"/>
      <c r="E50" s="2"/>
      <c r="F50" s="2"/>
      <c r="G50" s="18"/>
      <c r="H50" s="18"/>
      <c r="I50" s="3"/>
      <c r="J50" s="18"/>
      <c r="K50" s="18"/>
      <c r="L50" s="18"/>
      <c r="M50" s="24"/>
      <c r="N50" s="4"/>
      <c r="O50" s="4"/>
    </row>
    <row r="51" spans="1:15" x14ac:dyDescent="0.2">
      <c r="A51" s="1" t="s">
        <v>526</v>
      </c>
      <c r="B51" s="2"/>
      <c r="E51" s="2"/>
      <c r="F51" s="2"/>
      <c r="G51" s="2"/>
      <c r="H51" s="2"/>
      <c r="I51" s="2"/>
      <c r="J51" s="2"/>
      <c r="K51" s="2"/>
      <c r="L51" s="2"/>
      <c r="M51" s="4"/>
      <c r="N51" s="4"/>
      <c r="O51" s="2"/>
    </row>
    <row r="52" spans="1:15" x14ac:dyDescent="0.2">
      <c r="A52" s="1" t="s">
        <v>527</v>
      </c>
      <c r="B52" s="1" t="s">
        <v>528</v>
      </c>
      <c r="C52" s="22" t="s">
        <v>529</v>
      </c>
      <c r="D52" s="22"/>
      <c r="E52" s="2"/>
      <c r="F52" s="2"/>
      <c r="G52" s="2"/>
      <c r="H52" s="2"/>
      <c r="I52" s="2"/>
      <c r="J52" s="2"/>
      <c r="K52" s="2"/>
      <c r="L52" s="2"/>
      <c r="M52" s="4"/>
      <c r="N52" s="4"/>
      <c r="O52" s="4"/>
    </row>
    <row r="53" spans="1:15" x14ac:dyDescent="0.2">
      <c r="A53" s="2"/>
      <c r="B53" s="2"/>
      <c r="C53" s="1"/>
      <c r="D53" s="1"/>
      <c r="E53" s="2"/>
      <c r="F53" s="2"/>
      <c r="G53" s="2"/>
      <c r="H53" s="2"/>
      <c r="I53" s="2"/>
      <c r="J53" s="2"/>
      <c r="K53" s="2"/>
      <c r="L53" s="2"/>
      <c r="M53" s="4"/>
      <c r="N53" s="4"/>
      <c r="O53" s="4"/>
    </row>
    <row r="54" spans="1:15" x14ac:dyDescent="0.2">
      <c r="A54" s="2" t="s">
        <v>530</v>
      </c>
      <c r="B54" s="2" t="s">
        <v>531</v>
      </c>
      <c r="C54" s="2" t="s">
        <v>42</v>
      </c>
      <c r="D54" s="2"/>
      <c r="E54" s="2"/>
      <c r="F54" s="2"/>
      <c r="G54" s="2"/>
      <c r="H54" s="2"/>
      <c r="I54" s="2"/>
      <c r="J54" s="2"/>
      <c r="K54" s="2"/>
      <c r="L54" s="2"/>
      <c r="M54" s="4"/>
      <c r="N54" s="4"/>
      <c r="O54" s="4"/>
    </row>
    <row r="55" spans="1:15" x14ac:dyDescent="0.2">
      <c r="A55" s="2"/>
      <c r="B55" s="2"/>
      <c r="C55" s="2"/>
      <c r="D55" s="2"/>
      <c r="E55" s="2"/>
      <c r="F55" s="2"/>
      <c r="G55" s="2"/>
      <c r="H55" s="2"/>
      <c r="I55" s="2"/>
      <c r="J55" s="2"/>
      <c r="K55" s="2"/>
      <c r="L55" s="2"/>
      <c r="M55" s="4"/>
      <c r="N55" s="4"/>
      <c r="O55" s="4"/>
    </row>
    <row r="56" spans="1:15" x14ac:dyDescent="0.2">
      <c r="A56" s="2" t="s">
        <v>532</v>
      </c>
      <c r="B56" s="2" t="s">
        <v>533</v>
      </c>
      <c r="C56" s="2" t="s">
        <v>20</v>
      </c>
      <c r="D56" s="2"/>
      <c r="E56" s="2"/>
      <c r="F56" s="2"/>
      <c r="G56" s="2"/>
      <c r="H56" s="2"/>
      <c r="I56" s="2"/>
      <c r="J56" s="2"/>
      <c r="K56" s="2"/>
      <c r="L56" s="2"/>
      <c r="M56" s="4"/>
      <c r="N56" s="4"/>
      <c r="O56" s="4"/>
    </row>
    <row r="57" spans="1:15" x14ac:dyDescent="0.2">
      <c r="A57" s="2"/>
      <c r="B57" s="2"/>
      <c r="C57" s="2"/>
      <c r="D57" s="2"/>
      <c r="E57" s="2"/>
      <c r="F57" s="2"/>
      <c r="G57" s="2"/>
      <c r="H57" s="2"/>
      <c r="I57" s="2"/>
      <c r="J57" s="2"/>
      <c r="K57" s="2"/>
      <c r="L57" s="2"/>
      <c r="M57" s="4"/>
      <c r="N57" s="4"/>
      <c r="O57" s="4"/>
    </row>
    <row r="58" spans="1:15" x14ac:dyDescent="0.2">
      <c r="A58" s="2" t="s">
        <v>534</v>
      </c>
      <c r="B58" s="2" t="s">
        <v>535</v>
      </c>
      <c r="C58" s="2" t="s">
        <v>20</v>
      </c>
      <c r="D58" s="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DD84-DE17-40E9-831A-89B5609C646B}">
  <dimension ref="A1:BE207"/>
  <sheetViews>
    <sheetView topLeftCell="A186" workbookViewId="0">
      <selection activeCell="C206" sqref="C206"/>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397</v>
      </c>
      <c r="C4" t="s">
        <v>757</v>
      </c>
      <c r="E4" s="167">
        <v>43297</v>
      </c>
      <c r="F4" t="s">
        <v>796</v>
      </c>
      <c r="G4" t="s">
        <v>795</v>
      </c>
      <c r="H4">
        <v>1</v>
      </c>
      <c r="I4" t="s">
        <v>760</v>
      </c>
      <c r="J4" s="326">
        <v>0.40625</v>
      </c>
      <c r="K4">
        <v>1</v>
      </c>
      <c r="L4">
        <v>1</v>
      </c>
      <c r="M4" t="s">
        <v>773</v>
      </c>
      <c r="N4" t="s">
        <v>774</v>
      </c>
      <c r="O4" s="131">
        <v>27.3</v>
      </c>
      <c r="P4" s="131">
        <v>8.16</v>
      </c>
      <c r="Q4" s="68">
        <v>2.0499999999999998</v>
      </c>
      <c r="R4" s="68">
        <v>2.0099999999999998</v>
      </c>
      <c r="S4" s="131">
        <v>2.0299999999999998</v>
      </c>
      <c r="T4" s="68">
        <v>2.25</v>
      </c>
      <c r="U4" s="76">
        <v>0.90222222222222215</v>
      </c>
      <c r="V4" s="68">
        <v>0.15</v>
      </c>
      <c r="W4" s="77">
        <v>0.3263888888888889</v>
      </c>
      <c r="X4" s="68">
        <v>25.1</v>
      </c>
      <c r="Y4" s="68">
        <v>6.82</v>
      </c>
      <c r="Z4" s="320">
        <v>5.7445992115581213</v>
      </c>
      <c r="AA4" s="321">
        <v>0.82799999999999996</v>
      </c>
      <c r="AB4" s="226">
        <v>30.2</v>
      </c>
      <c r="AC4" s="204">
        <v>47</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397</v>
      </c>
      <c r="C5" t="s">
        <v>764</v>
      </c>
      <c r="E5" s="167">
        <v>43297</v>
      </c>
      <c r="F5" t="s">
        <v>796</v>
      </c>
      <c r="G5" t="s">
        <v>795</v>
      </c>
      <c r="H5">
        <v>1</v>
      </c>
      <c r="I5" t="s">
        <v>760</v>
      </c>
      <c r="J5" s="326">
        <v>0.40625</v>
      </c>
      <c r="K5">
        <v>1</v>
      </c>
      <c r="L5">
        <v>1</v>
      </c>
      <c r="M5" t="s">
        <v>773</v>
      </c>
      <c r="N5" t="s">
        <v>774</v>
      </c>
      <c r="O5" s="131">
        <v>27.3</v>
      </c>
      <c r="P5" s="131">
        <v>8.16</v>
      </c>
      <c r="Q5" s="68">
        <v>2.0499999999999998</v>
      </c>
      <c r="R5" s="68">
        <v>2.0099999999999998</v>
      </c>
      <c r="S5" s="131">
        <v>2.0299999999999998</v>
      </c>
      <c r="T5" s="68">
        <v>2.25</v>
      </c>
      <c r="U5" s="76">
        <v>0.90222222222222215</v>
      </c>
      <c r="V5" s="68">
        <v>1.1200000000000001</v>
      </c>
      <c r="W5" s="77">
        <v>0.3298611111111111</v>
      </c>
      <c r="X5" s="68">
        <v>25.1</v>
      </c>
      <c r="Y5" s="68">
        <v>6.35</v>
      </c>
      <c r="Z5" s="320">
        <v>5.3365674579941409</v>
      </c>
      <c r="AA5" s="321">
        <v>0.76500000000000001</v>
      </c>
      <c r="AB5" s="226">
        <v>30.6</v>
      </c>
      <c r="AC5" s="204">
        <v>47.2</v>
      </c>
      <c r="AD5" s="72">
        <v>0.5618300443843357</v>
      </c>
      <c r="AE5" s="72">
        <v>2.5000000000000001E-2</v>
      </c>
      <c r="AF5" s="72">
        <v>0.15361445783132532</v>
      </c>
      <c r="AG5" s="137">
        <v>0.17861445783132532</v>
      </c>
      <c r="AH5" s="75">
        <v>19.633362582985001</v>
      </c>
      <c r="AI5" s="75">
        <v>19.811977040816327</v>
      </c>
      <c r="AJ5" s="72">
        <v>114.99317030274017</v>
      </c>
      <c r="AK5" s="72">
        <v>17.617044591026126</v>
      </c>
      <c r="AL5" s="72">
        <v>6.5273814633650904</v>
      </c>
      <c r="AM5" s="322">
        <v>37.25040717401113</v>
      </c>
      <c r="AN5" s="323">
        <v>37.429021631842446</v>
      </c>
      <c r="AO5" s="137">
        <v>6.9152911392405088</v>
      </c>
      <c r="AP5" s="137">
        <v>3.0681355274261577</v>
      </c>
      <c r="AQ5" s="72">
        <v>0.69267711078899852</v>
      </c>
      <c r="AR5" s="72">
        <v>9.9834266666666664</v>
      </c>
      <c r="AV5" s="69"/>
      <c r="AX5" s="322"/>
      <c r="AY5" s="322"/>
    </row>
    <row r="6" spans="1:53" x14ac:dyDescent="0.2">
      <c r="A6" t="s">
        <v>756</v>
      </c>
      <c r="B6" t="s">
        <v>397</v>
      </c>
      <c r="C6" t="s">
        <v>765</v>
      </c>
      <c r="E6" s="167">
        <v>43297</v>
      </c>
      <c r="F6" t="s">
        <v>796</v>
      </c>
      <c r="G6" t="s">
        <v>795</v>
      </c>
      <c r="H6">
        <v>1</v>
      </c>
      <c r="I6" t="s">
        <v>760</v>
      </c>
      <c r="J6" s="326">
        <v>0.40625</v>
      </c>
      <c r="K6">
        <v>1</v>
      </c>
      <c r="L6">
        <v>1</v>
      </c>
      <c r="M6" t="s">
        <v>773</v>
      </c>
      <c r="N6" t="s">
        <v>774</v>
      </c>
      <c r="O6" s="131">
        <v>27.3</v>
      </c>
      <c r="P6" s="131">
        <v>8.16</v>
      </c>
      <c r="Q6" s="68">
        <v>2.0499999999999998</v>
      </c>
      <c r="R6" s="68">
        <v>2.0099999999999998</v>
      </c>
      <c r="S6" s="131">
        <v>2.0299999999999998</v>
      </c>
      <c r="T6" s="68">
        <v>2.25</v>
      </c>
      <c r="U6" s="76">
        <v>0.90222222222222215</v>
      </c>
      <c r="V6" s="68">
        <v>1.75</v>
      </c>
      <c r="W6" s="77">
        <v>0.33194444444444443</v>
      </c>
      <c r="X6" s="68">
        <v>25.1</v>
      </c>
      <c r="Y6" s="68">
        <v>6.33</v>
      </c>
      <c r="Z6" s="320">
        <v>5.3348945553094884</v>
      </c>
      <c r="AA6" s="321">
        <v>0.76500000000000001</v>
      </c>
      <c r="AB6" s="226">
        <v>30.1</v>
      </c>
      <c r="AC6" s="204">
        <v>46.9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397</v>
      </c>
      <c r="C7" t="s">
        <v>757</v>
      </c>
      <c r="E7" s="167">
        <v>43312</v>
      </c>
      <c r="F7" t="s">
        <v>796</v>
      </c>
      <c r="G7" t="s">
        <v>819</v>
      </c>
      <c r="H7">
        <v>1</v>
      </c>
      <c r="I7" t="s">
        <v>761</v>
      </c>
      <c r="J7" s="326">
        <v>0.3888888888888889</v>
      </c>
      <c r="K7">
        <v>1</v>
      </c>
      <c r="L7">
        <v>1</v>
      </c>
      <c r="M7" t="s">
        <v>820</v>
      </c>
      <c r="N7" t="s">
        <v>774</v>
      </c>
      <c r="O7" s="131">
        <v>24.6</v>
      </c>
      <c r="P7" s="131">
        <v>8.4</v>
      </c>
      <c r="Q7" s="68">
        <v>1.7</v>
      </c>
      <c r="R7" s="68">
        <v>1.6</v>
      </c>
      <c r="S7" s="131">
        <v>1.65</v>
      </c>
      <c r="T7" s="68">
        <v>2.04</v>
      </c>
      <c r="U7" s="76">
        <v>0.80882352941176461</v>
      </c>
      <c r="V7" s="68">
        <v>0.15</v>
      </c>
      <c r="W7" s="77">
        <v>0.3263888888888889</v>
      </c>
      <c r="X7" s="68">
        <v>25.9</v>
      </c>
      <c r="Y7" s="68">
        <v>6.52</v>
      </c>
      <c r="Z7" s="320">
        <v>5.5315058053557005</v>
      </c>
      <c r="AA7" s="321">
        <v>0.8</v>
      </c>
      <c r="AB7" s="205">
        <v>29.1</v>
      </c>
      <c r="AC7" s="171">
        <v>45.4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397</v>
      </c>
      <c r="C8" t="s">
        <v>764</v>
      </c>
      <c r="E8" s="167">
        <v>43312</v>
      </c>
      <c r="F8" t="s">
        <v>796</v>
      </c>
      <c r="G8" t="s">
        <v>819</v>
      </c>
      <c r="H8">
        <v>1</v>
      </c>
      <c r="I8" t="s">
        <v>761</v>
      </c>
      <c r="J8" s="326">
        <v>0.3888888888888889</v>
      </c>
      <c r="K8">
        <v>1</v>
      </c>
      <c r="L8">
        <v>1</v>
      </c>
      <c r="M8" t="s">
        <v>820</v>
      </c>
      <c r="N8" t="s">
        <v>774</v>
      </c>
      <c r="O8" s="131">
        <v>24.6</v>
      </c>
      <c r="P8" s="131">
        <v>8.4</v>
      </c>
      <c r="Q8" s="68">
        <v>1.7</v>
      </c>
      <c r="R8" s="68">
        <v>1.6</v>
      </c>
      <c r="S8" s="131">
        <v>1.65</v>
      </c>
      <c r="T8" s="68">
        <v>2.04</v>
      </c>
      <c r="U8" s="76">
        <v>0.80882352941176461</v>
      </c>
      <c r="V8" s="68">
        <v>1.02</v>
      </c>
      <c r="W8" s="77">
        <v>0.32708333333333334</v>
      </c>
      <c r="X8" s="68">
        <v>25.9</v>
      </c>
      <c r="Y8" s="68">
        <v>6.35</v>
      </c>
      <c r="Z8" s="320">
        <v>5.3872794269951996</v>
      </c>
      <c r="AA8" s="321">
        <v>0.77700000000000002</v>
      </c>
      <c r="AB8" s="205">
        <v>29.1</v>
      </c>
      <c r="AC8" s="171">
        <v>45.4</v>
      </c>
      <c r="AD8" s="72">
        <v>0.51289237951845301</v>
      </c>
      <c r="AE8" s="72">
        <v>2.5000000000000001E-2</v>
      </c>
      <c r="AF8" s="72">
        <v>9.7754654983570652E-2</v>
      </c>
      <c r="AG8" s="137">
        <v>0.12275465498357066</v>
      </c>
      <c r="AH8" s="75">
        <v>21.809758100118472</v>
      </c>
      <c r="AI8" s="75">
        <v>21.932512755102042</v>
      </c>
      <c r="AJ8" s="72">
        <v>98.852469336640283</v>
      </c>
      <c r="AK8" s="72">
        <v>15.019641889064014</v>
      </c>
      <c r="AL8" s="72">
        <v>6.5815463555503264</v>
      </c>
      <c r="AM8" s="322">
        <v>36.829399989182484</v>
      </c>
      <c r="AN8" s="323">
        <v>36.952154644166058</v>
      </c>
      <c r="AO8" s="137">
        <v>7.9485063291139246</v>
      </c>
      <c r="AP8" s="137">
        <v>8.0206803375527436</v>
      </c>
      <c r="AQ8" s="72">
        <v>0.49774021025787518</v>
      </c>
      <c r="AR8" s="72">
        <v>15.969186666666669</v>
      </c>
      <c r="AV8" s="324"/>
      <c r="AW8" s="325"/>
      <c r="AX8" s="204"/>
      <c r="AY8" s="204"/>
      <c r="AZ8" s="204"/>
      <c r="BA8" s="204"/>
    </row>
    <row r="9" spans="1:53" x14ac:dyDescent="0.2">
      <c r="A9" t="s">
        <v>756</v>
      </c>
      <c r="B9" t="s">
        <v>397</v>
      </c>
      <c r="C9" t="s">
        <v>765</v>
      </c>
      <c r="E9" s="167">
        <v>43312</v>
      </c>
      <c r="F9" t="s">
        <v>796</v>
      </c>
      <c r="G9" t="s">
        <v>819</v>
      </c>
      <c r="H9">
        <v>1</v>
      </c>
      <c r="I9" t="s">
        <v>761</v>
      </c>
      <c r="J9" s="326">
        <v>0.3888888888888889</v>
      </c>
      <c r="K9">
        <v>1</v>
      </c>
      <c r="L9">
        <v>1</v>
      </c>
      <c r="M9" t="s">
        <v>820</v>
      </c>
      <c r="N9" t="s">
        <v>774</v>
      </c>
      <c r="O9" s="131">
        <v>24.6</v>
      </c>
      <c r="P9" s="131">
        <v>8.4</v>
      </c>
      <c r="Q9" s="68">
        <v>1.7</v>
      </c>
      <c r="R9" s="68">
        <v>1.6</v>
      </c>
      <c r="S9" s="131">
        <v>1.65</v>
      </c>
      <c r="T9" s="68">
        <v>2.04</v>
      </c>
      <c r="U9" s="76">
        <v>0.80882352941176461</v>
      </c>
      <c r="V9" s="68">
        <v>1.54</v>
      </c>
      <c r="W9" s="77">
        <v>0.32777777777777778</v>
      </c>
      <c r="X9" s="68">
        <v>25.9</v>
      </c>
      <c r="Y9" s="68">
        <v>6.23</v>
      </c>
      <c r="Z9" s="320">
        <v>5.2854725716819049</v>
      </c>
      <c r="AA9" s="321">
        <v>0.76700000000000002</v>
      </c>
      <c r="AB9" s="205">
        <v>29.1</v>
      </c>
      <c r="AC9" s="171">
        <v>45.3</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397</v>
      </c>
      <c r="C10" t="s">
        <v>757</v>
      </c>
      <c r="E10" s="167">
        <v>43326</v>
      </c>
      <c r="F10" t="s">
        <v>796</v>
      </c>
      <c r="G10" t="s">
        <v>840</v>
      </c>
      <c r="H10">
        <v>1</v>
      </c>
      <c r="I10" t="s">
        <v>760</v>
      </c>
      <c r="J10" s="326">
        <v>0.41666666666666669</v>
      </c>
      <c r="K10">
        <v>2</v>
      </c>
      <c r="L10">
        <v>2</v>
      </c>
      <c r="M10" t="s">
        <v>773</v>
      </c>
      <c r="N10" t="s">
        <v>774</v>
      </c>
      <c r="O10" s="131">
        <v>25</v>
      </c>
      <c r="P10" s="131">
        <v>8.42</v>
      </c>
      <c r="Q10" s="68">
        <v>1.8</v>
      </c>
      <c r="R10" s="68">
        <v>1.7</v>
      </c>
      <c r="S10" s="131">
        <v>1.75</v>
      </c>
      <c r="T10" s="68">
        <v>1.8</v>
      </c>
      <c r="U10" s="76">
        <v>0.97222222222222221</v>
      </c>
      <c r="V10" s="68">
        <v>0.15</v>
      </c>
      <c r="W10" s="77">
        <v>0.30972222222222223</v>
      </c>
      <c r="X10" s="68">
        <v>25.4</v>
      </c>
      <c r="Y10" s="68">
        <v>4.5999999999999996</v>
      </c>
      <c r="Z10" s="320">
        <v>3.878271540623913</v>
      </c>
      <c r="AA10" s="321">
        <v>0.55500000000000005</v>
      </c>
      <c r="AB10" s="226">
        <v>30.1</v>
      </c>
      <c r="AC10" s="216">
        <v>46.7</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397</v>
      </c>
      <c r="C11" t="s">
        <v>764</v>
      </c>
      <c r="E11" s="167">
        <v>43326</v>
      </c>
      <c r="F11" t="s">
        <v>796</v>
      </c>
      <c r="G11" t="s">
        <v>840</v>
      </c>
      <c r="H11">
        <v>1</v>
      </c>
      <c r="I11" t="s">
        <v>760</v>
      </c>
      <c r="J11" s="326">
        <v>0.41666666666666669</v>
      </c>
      <c r="K11">
        <v>2</v>
      </c>
      <c r="L11">
        <v>2</v>
      </c>
      <c r="M11" t="s">
        <v>773</v>
      </c>
      <c r="N11" t="s">
        <v>774</v>
      </c>
      <c r="O11" s="131">
        <v>25</v>
      </c>
      <c r="P11" s="131">
        <v>8.42</v>
      </c>
      <c r="Q11" s="68">
        <v>1.8</v>
      </c>
      <c r="R11" s="68">
        <v>1.7</v>
      </c>
      <c r="S11" s="131">
        <v>1.75</v>
      </c>
      <c r="T11" s="68">
        <v>1.8</v>
      </c>
      <c r="U11" s="76">
        <v>0.97222222222222221</v>
      </c>
      <c r="V11" s="68">
        <v>0.9</v>
      </c>
      <c r="W11" s="77">
        <v>0.31111111111111112</v>
      </c>
      <c r="X11" s="68">
        <v>25.4</v>
      </c>
      <c r="Y11" s="68">
        <v>4.8</v>
      </c>
      <c r="Z11" s="320">
        <v>4.0468920423901702</v>
      </c>
      <c r="AA11" s="321">
        <v>0.58599999999999997</v>
      </c>
      <c r="AB11" s="226">
        <v>30.1</v>
      </c>
      <c r="AC11" s="216">
        <v>46.7</v>
      </c>
      <c r="AD11" s="72">
        <v>0.98693198042162167</v>
      </c>
      <c r="AE11" s="72">
        <v>1.4204296866005013</v>
      </c>
      <c r="AF11" s="72">
        <v>0.30722891566265065</v>
      </c>
      <c r="AG11" s="137">
        <v>1.7276586022631519</v>
      </c>
      <c r="AH11" s="75">
        <v>19.689866907940932</v>
      </c>
      <c r="AI11" s="75">
        <v>21.417525510204083</v>
      </c>
      <c r="AJ11" s="72">
        <v>115.95025625215095</v>
      </c>
      <c r="AK11" s="72">
        <v>17.620680650259299</v>
      </c>
      <c r="AL11" s="72">
        <v>6.5803505865390433</v>
      </c>
      <c r="AM11" s="322">
        <v>37.310547558200227</v>
      </c>
      <c r="AN11" s="323">
        <v>39.038206160463389</v>
      </c>
      <c r="AO11" s="137">
        <v>7.223443037974679</v>
      </c>
      <c r="AP11" s="137">
        <v>19.836583628691987</v>
      </c>
      <c r="AQ11" s="72">
        <v>0.26694146044108402</v>
      </c>
      <c r="AR11" s="72">
        <v>27.060026666666666</v>
      </c>
      <c r="AV11" s="69"/>
      <c r="AX11" s="322"/>
      <c r="AY11" s="322"/>
    </row>
    <row r="12" spans="1:53" x14ac:dyDescent="0.2">
      <c r="A12" t="s">
        <v>756</v>
      </c>
      <c r="B12" t="s">
        <v>397</v>
      </c>
      <c r="C12" t="s">
        <v>765</v>
      </c>
      <c r="E12" s="167">
        <v>43326</v>
      </c>
      <c r="F12" t="s">
        <v>796</v>
      </c>
      <c r="G12" t="s">
        <v>840</v>
      </c>
      <c r="H12">
        <v>1</v>
      </c>
      <c r="I12" t="s">
        <v>760</v>
      </c>
      <c r="J12" s="326">
        <v>0.41666666666666669</v>
      </c>
      <c r="K12">
        <v>2</v>
      </c>
      <c r="L12">
        <v>2</v>
      </c>
      <c r="M12" t="s">
        <v>773</v>
      </c>
      <c r="N12" t="s">
        <v>774</v>
      </c>
      <c r="O12" s="131">
        <v>25</v>
      </c>
      <c r="P12" s="131">
        <v>8.42</v>
      </c>
      <c r="Q12" s="68">
        <v>1.8</v>
      </c>
      <c r="R12" s="68">
        <v>1.7</v>
      </c>
      <c r="S12" s="131">
        <v>1.75</v>
      </c>
      <c r="T12" s="68">
        <v>1.8</v>
      </c>
      <c r="U12" s="76">
        <v>0.97222222222222221</v>
      </c>
      <c r="V12" s="68">
        <v>1.3</v>
      </c>
      <c r="W12" s="77">
        <v>0.3125</v>
      </c>
      <c r="X12" s="68">
        <v>25.4</v>
      </c>
      <c r="Y12" s="68">
        <v>4.84</v>
      </c>
      <c r="Z12" s="320">
        <v>4.0829305044719453</v>
      </c>
      <c r="AA12" s="321">
        <v>0.59</v>
      </c>
      <c r="AB12" s="226">
        <v>30</v>
      </c>
      <c r="AC12" s="216">
        <v>46.6</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397</v>
      </c>
      <c r="C13" t="s">
        <v>757</v>
      </c>
      <c r="E13" s="167">
        <v>43340</v>
      </c>
      <c r="F13" t="s">
        <v>796</v>
      </c>
      <c r="G13" t="s">
        <v>819</v>
      </c>
      <c r="H13">
        <v>1</v>
      </c>
      <c r="I13" t="s">
        <v>760</v>
      </c>
      <c r="J13" s="326">
        <v>0.33333333333333331</v>
      </c>
      <c r="K13">
        <v>2</v>
      </c>
      <c r="L13">
        <v>1</v>
      </c>
      <c r="M13" t="s">
        <v>773</v>
      </c>
      <c r="N13" t="s">
        <v>774</v>
      </c>
      <c r="O13" s="131">
        <v>23.4</v>
      </c>
      <c r="P13" s="131">
        <v>8.6999999999999993</v>
      </c>
      <c r="Q13" s="68">
        <v>1.6</v>
      </c>
      <c r="R13" s="68">
        <v>1.5</v>
      </c>
      <c r="S13" s="131">
        <v>1.55</v>
      </c>
      <c r="T13" s="68">
        <v>1.8</v>
      </c>
      <c r="U13" s="76">
        <v>0.86111111111111116</v>
      </c>
      <c r="V13" s="68">
        <v>0.15</v>
      </c>
      <c r="W13" s="77">
        <v>0.3</v>
      </c>
      <c r="X13" s="68">
        <v>25.3</v>
      </c>
      <c r="Y13" s="68">
        <v>7.18</v>
      </c>
      <c r="Z13" s="320">
        <v>6.045877484687014</v>
      </c>
      <c r="AA13" s="321">
        <v>0.872</v>
      </c>
      <c r="AB13" s="226">
        <v>30.3</v>
      </c>
      <c r="AC13" s="216">
        <v>46.7</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397</v>
      </c>
      <c r="C14" t="s">
        <v>764</v>
      </c>
      <c r="E14" s="167">
        <v>43340</v>
      </c>
      <c r="F14" t="s">
        <v>796</v>
      </c>
      <c r="G14" t="s">
        <v>819</v>
      </c>
      <c r="H14">
        <v>1</v>
      </c>
      <c r="I14" t="s">
        <v>760</v>
      </c>
      <c r="J14" s="326">
        <v>0.33333333333333331</v>
      </c>
      <c r="K14">
        <v>2</v>
      </c>
      <c r="L14">
        <v>1</v>
      </c>
      <c r="M14" t="s">
        <v>773</v>
      </c>
      <c r="N14" t="s">
        <v>774</v>
      </c>
      <c r="O14" s="131">
        <v>23.4</v>
      </c>
      <c r="P14" s="131">
        <v>8.6999999999999993</v>
      </c>
      <c r="Q14" s="68">
        <v>1.6</v>
      </c>
      <c r="R14" s="68">
        <v>1.5</v>
      </c>
      <c r="S14" s="131">
        <v>1.55</v>
      </c>
      <c r="T14" s="68">
        <v>1.8</v>
      </c>
      <c r="U14" s="76">
        <v>0.86111111111111116</v>
      </c>
      <c r="V14" s="68">
        <v>0.9</v>
      </c>
      <c r="W14" s="77">
        <v>0.30138888888888887</v>
      </c>
      <c r="X14" s="68">
        <v>25.3</v>
      </c>
      <c r="Y14" s="68">
        <v>6.96</v>
      </c>
      <c r="Z14" s="320">
        <v>5.8706122446845894</v>
      </c>
      <c r="AA14" s="321">
        <v>0.84</v>
      </c>
      <c r="AB14" s="226">
        <v>30</v>
      </c>
      <c r="AC14" s="216">
        <v>46.4</v>
      </c>
      <c r="AD14" s="72">
        <v>0.71925574766238054</v>
      </c>
      <c r="AE14" s="72">
        <v>2.5553074093536519</v>
      </c>
      <c r="AF14" s="72">
        <v>0.29605695509309971</v>
      </c>
      <c r="AG14" s="137">
        <v>2.8513643644467517</v>
      </c>
      <c r="AH14" s="75">
        <v>20.807870329430799</v>
      </c>
      <c r="AI14" s="75">
        <v>23.659234693877551</v>
      </c>
      <c r="AJ14" s="72">
        <v>54.719872534420908</v>
      </c>
      <c r="AK14" s="72">
        <v>8.0435149031859581</v>
      </c>
      <c r="AL14" s="72">
        <v>6.8029801887663437</v>
      </c>
      <c r="AM14" s="322">
        <v>28.851385232616757</v>
      </c>
      <c r="AN14" s="323">
        <v>31.702749597063509</v>
      </c>
      <c r="AO14" s="137">
        <v>4.8035443037974694</v>
      </c>
      <c r="AP14" s="137">
        <v>7.4710823628691978</v>
      </c>
      <c r="AQ14" s="72">
        <v>0.39133934043322999</v>
      </c>
      <c r="AR14" s="72">
        <v>12.274626666666666</v>
      </c>
      <c r="AV14" s="69"/>
      <c r="AX14" s="322"/>
      <c r="AY14" s="322"/>
    </row>
    <row r="15" spans="1:53" x14ac:dyDescent="0.2">
      <c r="A15" t="s">
        <v>756</v>
      </c>
      <c r="B15" t="s">
        <v>397</v>
      </c>
      <c r="C15" t="s">
        <v>765</v>
      </c>
      <c r="E15" s="167">
        <v>43340</v>
      </c>
      <c r="F15" t="s">
        <v>796</v>
      </c>
      <c r="G15" t="s">
        <v>819</v>
      </c>
      <c r="H15">
        <v>1</v>
      </c>
      <c r="I15" t="s">
        <v>760</v>
      </c>
      <c r="J15" s="326">
        <v>0.33333333333333331</v>
      </c>
      <c r="K15">
        <v>2</v>
      </c>
      <c r="L15">
        <v>1</v>
      </c>
      <c r="M15" t="s">
        <v>773</v>
      </c>
      <c r="N15" t="s">
        <v>774</v>
      </c>
      <c r="O15" s="131">
        <v>23.4</v>
      </c>
      <c r="P15" s="131">
        <v>8.6999999999999993</v>
      </c>
      <c r="Q15" s="68">
        <v>1.6</v>
      </c>
      <c r="R15" s="68">
        <v>1.5</v>
      </c>
      <c r="S15" s="131">
        <v>1.55</v>
      </c>
      <c r="T15" s="68">
        <v>1.8</v>
      </c>
      <c r="U15" s="76">
        <v>0.86111111111111116</v>
      </c>
      <c r="V15" s="68">
        <v>1.3</v>
      </c>
      <c r="W15" s="77">
        <v>0.30277777777777776</v>
      </c>
      <c r="X15" s="68">
        <v>25.3</v>
      </c>
      <c r="Y15" s="68">
        <v>6.61</v>
      </c>
      <c r="Z15" s="320">
        <v>5.565912280470914</v>
      </c>
      <c r="AA15" s="321">
        <v>0.80200000000000005</v>
      </c>
      <c r="AB15" s="226">
        <v>30.3</v>
      </c>
      <c r="AC15" s="216">
        <v>46.8</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397</v>
      </c>
      <c r="B22" s="102">
        <v>2018</v>
      </c>
      <c r="C22" s="103">
        <v>7</v>
      </c>
      <c r="D22" s="102">
        <v>16</v>
      </c>
      <c r="E22" s="82"/>
      <c r="F22" s="131">
        <v>2.0299999999999998</v>
      </c>
      <c r="G22" s="131">
        <v>8.16</v>
      </c>
      <c r="H22" s="82"/>
      <c r="I22" s="131">
        <v>27.3</v>
      </c>
      <c r="J22" s="226">
        <v>30.2</v>
      </c>
      <c r="K22" s="82"/>
      <c r="L22" s="82"/>
      <c r="M22" s="108"/>
      <c r="N22" s="131" t="s">
        <v>763</v>
      </c>
      <c r="O22" s="82"/>
      <c r="P22" s="82"/>
      <c r="Q22" s="82"/>
      <c r="R22" s="140"/>
      <c r="S22" s="131" t="s">
        <v>763</v>
      </c>
      <c r="T22" s="131" t="s">
        <v>763</v>
      </c>
      <c r="U22" s="131" t="s">
        <v>763</v>
      </c>
      <c r="V22" s="85"/>
      <c r="W22" s="85"/>
      <c r="X22" s="85"/>
      <c r="Y22" s="102">
        <f>IF(C22&lt;6," ",IF(C22&lt;=9,I22, IF(C22&gt;=10," ")))</f>
        <v>27.3</v>
      </c>
      <c r="Z22" s="102">
        <f>IF(Y22=" ", " ", IF(Y22&gt;0, Y22+273.15))</f>
        <v>300.45</v>
      </c>
      <c r="AA22" s="102">
        <f>IF(C22&lt;6," ",IF(C22&lt;=9,J22, IF(C22&gt;=10," ")))</f>
        <v>30.2</v>
      </c>
      <c r="AB22" s="102">
        <f>IF(C22&lt;6," ",IF(C22&lt;=9,G22, IF(C22&gt;=10," ")))</f>
        <v>8.16</v>
      </c>
      <c r="AC22" s="104">
        <f>IF(Y22=" "," ",IF(Y22&gt;0,EXP(-173.4292+249.6339*100/Z22+143.3483*LN(+Z22/100)-21.8492*Z22/100+AA22*(-0.033096+0.014259*Z22/100-0.0017*(Z22/100)^2))*1.4276))</f>
        <v>6.6689696320246323</v>
      </c>
      <c r="AD22" s="102">
        <f>IF(Y22=" "," ",IF(Y22&gt;0,AB22/AC22))</f>
        <v>1.223577321572344</v>
      </c>
      <c r="AE22" s="105">
        <f>IF(C22&lt;6," ",IF(C22&lt;=9,F22, IF(C22&gt;=10," ")))</f>
        <v>2.0299999999999998</v>
      </c>
      <c r="AF22" s="102" t="str">
        <f>IF(Y22=" "," ",N22)</f>
        <v>NS</v>
      </c>
      <c r="AG22" s="105" t="str">
        <f>IF(C22&lt;6," ",IF(C22&lt;=9,T22, IF(C22&gt;=10," ")))</f>
        <v>NS</v>
      </c>
      <c r="AH22" s="105" t="str">
        <f>IF(C22&lt;6," ",IF(C22&lt;=9,U22, IF(C22&gt;=10," ")))</f>
        <v>NS</v>
      </c>
      <c r="AI22" s="102"/>
      <c r="AJ22" s="106" t="str">
        <f>IF(C22&lt;6," ",IF(C22&lt;=9,S22, IF(C22&gt;=10," ")))</f>
        <v>NS</v>
      </c>
      <c r="AK22" s="107"/>
      <c r="AL22" s="85"/>
      <c r="AM22" s="85"/>
      <c r="AN22" s="85"/>
      <c r="AO22" s="85"/>
      <c r="AP22" s="85"/>
      <c r="AQ22" s="85"/>
      <c r="AR22" s="114" t="s">
        <v>1230</v>
      </c>
      <c r="AS22" s="85"/>
      <c r="AT22" s="85"/>
      <c r="AU22" s="85"/>
      <c r="AV22" s="85"/>
      <c r="AW22" s="85"/>
      <c r="AX22" s="85"/>
      <c r="AY22" s="85"/>
      <c r="AZ22" s="85"/>
      <c r="BA22" s="82"/>
      <c r="BB22" s="82"/>
    </row>
    <row r="23" spans="1:54" ht="16" x14ac:dyDescent="0.2">
      <c r="A23" s="101" t="s">
        <v>397</v>
      </c>
      <c r="B23" s="102">
        <v>2018</v>
      </c>
      <c r="C23" s="103">
        <v>7</v>
      </c>
      <c r="D23" s="102">
        <v>16</v>
      </c>
      <c r="E23" s="82"/>
      <c r="F23" s="131">
        <v>2.0299999999999998</v>
      </c>
      <c r="G23" s="131">
        <v>8.16</v>
      </c>
      <c r="H23" s="82"/>
      <c r="I23" s="131">
        <v>27.3</v>
      </c>
      <c r="J23" s="226">
        <v>30.6</v>
      </c>
      <c r="K23" s="82"/>
      <c r="L23" s="82"/>
      <c r="M23" s="108"/>
      <c r="N23" s="137">
        <v>0.17861445783132532</v>
      </c>
      <c r="O23" s="82"/>
      <c r="P23" s="82"/>
      <c r="Q23" s="82"/>
      <c r="R23" s="140"/>
      <c r="S23" s="323">
        <v>37.429021631842446</v>
      </c>
      <c r="T23" s="137">
        <v>6.9152911392405088</v>
      </c>
      <c r="U23" s="137">
        <v>3.0681355274261577</v>
      </c>
      <c r="V23" s="85"/>
      <c r="W23" s="85"/>
      <c r="X23" s="85"/>
      <c r="Y23" s="102">
        <f t="shared" ref="Y23:Y33" si="0">IF(C23&lt;6," ",IF(C23&lt;=9,I23, IF(C23&gt;=10," ")))</f>
        <v>27.3</v>
      </c>
      <c r="Z23" s="102">
        <f t="shared" ref="Z23:Z33" si="1">IF(Y23=" ", " ", IF(Y23&gt;0, Y23+273.15))</f>
        <v>300.45</v>
      </c>
      <c r="AA23" s="102">
        <f t="shared" ref="AA23:AA33" si="2">IF(C23&lt;6," ",IF(C23&lt;=9,J23, IF(C23&gt;=10," ")))</f>
        <v>30.6</v>
      </c>
      <c r="AB23" s="102">
        <f t="shared" ref="AB23:AB33" si="3">IF(C23&lt;6," ",IF(C23&lt;=9,G23, IF(C23&gt;=10," ")))</f>
        <v>8.16</v>
      </c>
      <c r="AC23" s="104">
        <f t="shared" ref="AC23:AC33" si="4">IF(Y23=" "," ",IF(Y23&gt;0,EXP(-173.4292+249.6339*100/Z23+143.3483*LN(+Z23/100)-21.8492*Z23/100+AA23*(-0.033096+0.014259*Z23/100-0.0017*(Z23/100)^2))*1.4276))</f>
        <v>6.6540458120891559</v>
      </c>
      <c r="AD23" s="102">
        <f t="shared" ref="AD23:AD33" si="5">IF(Y23=" "," ",IF(Y23&gt;0,AB23/AC23))</f>
        <v>1.2263215839564565</v>
      </c>
      <c r="AE23" s="105">
        <f t="shared" ref="AE23:AE33" si="6">IF(C23&lt;6," ",IF(C23&lt;=9,F23, IF(C23&gt;=10," ")))</f>
        <v>2.0299999999999998</v>
      </c>
      <c r="AF23" s="102">
        <f t="shared" ref="AF23:AF33" si="7">IF(Y23=" "," ",N23)</f>
        <v>0.17861445783132532</v>
      </c>
      <c r="AG23" s="105">
        <f t="shared" ref="AG23:AG33" si="8">IF(C23&lt;6," ",IF(C23&lt;=9,T23, IF(C23&gt;=10," ")))</f>
        <v>6.9152911392405088</v>
      </c>
      <c r="AH23" s="105">
        <f t="shared" ref="AH23:AH33" si="9">IF(C23&lt;6," ",IF(C23&lt;=9,U23, IF(C23&gt;=10," ")))</f>
        <v>3.0681355274261577</v>
      </c>
      <c r="AI23" s="102">
        <f t="shared" ref="AI23" si="10">IF(Y23=" ", " ", IF(Y23&gt;0, SUM(AG23:AH23)))</f>
        <v>9.9834266666666664</v>
      </c>
      <c r="AJ23" s="106">
        <f t="shared" ref="AJ23:AJ33" si="11">IF(C23&lt;6," ",IF(C23&lt;=9,S23, IF(C23&gt;=10," ")))</f>
        <v>37.429021631842446</v>
      </c>
      <c r="AK23" s="107">
        <f t="shared" ref="AK23:AK32" si="12">IF(Y23=" ", " ", IF(Y23&gt;0, AJ23-AF23))</f>
        <v>37.250407174011123</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397</v>
      </c>
      <c r="B24" s="102">
        <v>2018</v>
      </c>
      <c r="C24" s="103">
        <v>7</v>
      </c>
      <c r="D24" s="102">
        <v>16</v>
      </c>
      <c r="E24" s="82"/>
      <c r="F24" s="131">
        <v>2.0299999999999998</v>
      </c>
      <c r="G24" s="131">
        <v>8.16</v>
      </c>
      <c r="H24" s="82"/>
      <c r="I24" s="131">
        <v>27.3</v>
      </c>
      <c r="J24" s="226">
        <v>30.1</v>
      </c>
      <c r="K24" s="82"/>
      <c r="L24" s="82"/>
      <c r="M24" s="108"/>
      <c r="N24" s="131" t="s">
        <v>763</v>
      </c>
      <c r="O24" s="82"/>
      <c r="P24" s="82"/>
      <c r="Q24" s="82"/>
      <c r="R24" s="140"/>
      <c r="S24" s="131" t="s">
        <v>763</v>
      </c>
      <c r="T24" s="131" t="s">
        <v>763</v>
      </c>
      <c r="U24" s="131" t="s">
        <v>763</v>
      </c>
      <c r="V24" s="85"/>
      <c r="W24" s="85"/>
      <c r="X24" s="85"/>
      <c r="Y24" s="102">
        <f t="shared" si="0"/>
        <v>27.3</v>
      </c>
      <c r="Z24" s="102">
        <f t="shared" si="1"/>
        <v>300.45</v>
      </c>
      <c r="AA24" s="102">
        <f t="shared" si="2"/>
        <v>30.1</v>
      </c>
      <c r="AB24" s="102">
        <f t="shared" si="3"/>
        <v>8.16</v>
      </c>
      <c r="AC24" s="104">
        <f t="shared" si="4"/>
        <v>6.672705813989241</v>
      </c>
      <c r="AD24" s="102">
        <f t="shared" si="5"/>
        <v>1.2228922160621358</v>
      </c>
      <c r="AE24" s="105">
        <f t="shared" si="6"/>
        <v>2.0299999999999998</v>
      </c>
      <c r="AF24" s="102" t="str">
        <f t="shared" si="7"/>
        <v>NS</v>
      </c>
      <c r="AG24" s="105" t="str">
        <f t="shared" si="8"/>
        <v>NS</v>
      </c>
      <c r="AH24" s="105" t="str">
        <f t="shared" si="9"/>
        <v>NS</v>
      </c>
      <c r="AI24" s="102"/>
      <c r="AJ24" s="106" t="str">
        <f t="shared" si="11"/>
        <v>NS</v>
      </c>
      <c r="AK24" s="107"/>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397</v>
      </c>
      <c r="B25" s="102">
        <v>2018</v>
      </c>
      <c r="C25" s="103">
        <v>7</v>
      </c>
      <c r="D25" s="102">
        <v>31</v>
      </c>
      <c r="E25" s="82"/>
      <c r="F25" s="131">
        <v>1.65</v>
      </c>
      <c r="G25" s="131">
        <v>8.4</v>
      </c>
      <c r="H25" s="82"/>
      <c r="I25" s="131">
        <v>24.6</v>
      </c>
      <c r="J25" s="205">
        <v>29.1</v>
      </c>
      <c r="K25" s="82"/>
      <c r="L25" s="82"/>
      <c r="M25" s="108"/>
      <c r="N25" s="131" t="s">
        <v>763</v>
      </c>
      <c r="O25" s="82"/>
      <c r="P25" s="82"/>
      <c r="Q25" s="82"/>
      <c r="R25" s="140"/>
      <c r="S25" s="131" t="s">
        <v>763</v>
      </c>
      <c r="T25" s="131" t="s">
        <v>763</v>
      </c>
      <c r="U25" s="131" t="s">
        <v>763</v>
      </c>
      <c r="V25" s="85"/>
      <c r="W25" s="85"/>
      <c r="X25" s="85"/>
      <c r="Y25" s="102">
        <f t="shared" si="0"/>
        <v>24.6</v>
      </c>
      <c r="Z25" s="102">
        <f t="shared" si="1"/>
        <v>297.75</v>
      </c>
      <c r="AA25" s="102">
        <f t="shared" si="2"/>
        <v>29.1</v>
      </c>
      <c r="AB25" s="102">
        <f t="shared" si="3"/>
        <v>8.4</v>
      </c>
      <c r="AC25" s="104">
        <f t="shared" si="4"/>
        <v>7.0269070191335388</v>
      </c>
      <c r="AD25" s="102">
        <f t="shared" si="5"/>
        <v>1.1954050305671715</v>
      </c>
      <c r="AE25" s="105">
        <f t="shared" si="6"/>
        <v>1.65</v>
      </c>
      <c r="AF25" s="102" t="str">
        <f t="shared" si="7"/>
        <v>NS</v>
      </c>
      <c r="AG25" s="105" t="str">
        <f t="shared" si="8"/>
        <v>NS</v>
      </c>
      <c r="AH25" s="105" t="str">
        <f t="shared" si="9"/>
        <v>NS</v>
      </c>
      <c r="AI25" s="102"/>
      <c r="AJ25" s="106" t="str">
        <f t="shared" si="11"/>
        <v>NS</v>
      </c>
      <c r="AK25" s="107"/>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397</v>
      </c>
      <c r="B26" s="102">
        <v>2018</v>
      </c>
      <c r="C26" s="103">
        <v>7</v>
      </c>
      <c r="D26" s="102">
        <v>31</v>
      </c>
      <c r="E26" s="82"/>
      <c r="F26" s="131">
        <v>1.65</v>
      </c>
      <c r="G26" s="131">
        <v>8.4</v>
      </c>
      <c r="H26" s="82"/>
      <c r="I26" s="131">
        <v>24.6</v>
      </c>
      <c r="J26" s="205">
        <v>29.1</v>
      </c>
      <c r="K26" s="82"/>
      <c r="L26" s="82"/>
      <c r="M26" s="108"/>
      <c r="N26" s="137">
        <v>0.12275465498357066</v>
      </c>
      <c r="O26" s="82"/>
      <c r="P26" s="82"/>
      <c r="Q26" s="82"/>
      <c r="R26" s="140"/>
      <c r="S26" s="323">
        <v>36.952154644166058</v>
      </c>
      <c r="T26" s="137">
        <v>7.9485063291139246</v>
      </c>
      <c r="U26" s="137">
        <v>8.0206803375527436</v>
      </c>
      <c r="V26" s="85"/>
      <c r="W26" s="85"/>
      <c r="X26" s="85"/>
      <c r="Y26" s="102">
        <f t="shared" si="0"/>
        <v>24.6</v>
      </c>
      <c r="Z26" s="102">
        <f t="shared" si="1"/>
        <v>297.75</v>
      </c>
      <c r="AA26" s="102">
        <f t="shared" si="2"/>
        <v>29.1</v>
      </c>
      <c r="AB26" s="102">
        <f t="shared" si="3"/>
        <v>8.4</v>
      </c>
      <c r="AC26" s="104">
        <f t="shared" si="4"/>
        <v>7.0269070191335388</v>
      </c>
      <c r="AD26" s="102">
        <f t="shared" si="5"/>
        <v>1.1954050305671715</v>
      </c>
      <c r="AE26" s="105">
        <f t="shared" si="6"/>
        <v>1.65</v>
      </c>
      <c r="AF26" s="102">
        <f t="shared" si="7"/>
        <v>0.12275465498357066</v>
      </c>
      <c r="AG26" s="105">
        <f t="shared" si="8"/>
        <v>7.9485063291139246</v>
      </c>
      <c r="AH26" s="105">
        <f t="shared" si="9"/>
        <v>8.0206803375527436</v>
      </c>
      <c r="AI26" s="102">
        <f t="shared" ref="AI26" si="13">IF(Y26=" ", " ", IF(Y26&gt;0, SUM(AG26:AH26)))</f>
        <v>15.969186666666669</v>
      </c>
      <c r="AJ26" s="106">
        <f t="shared" si="11"/>
        <v>36.952154644166058</v>
      </c>
      <c r="AK26" s="107">
        <f t="shared" si="12"/>
        <v>36.829399989182484</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397</v>
      </c>
      <c r="B27" s="102">
        <v>2018</v>
      </c>
      <c r="C27" s="103">
        <v>7</v>
      </c>
      <c r="D27" s="102">
        <v>31</v>
      </c>
      <c r="E27" s="82"/>
      <c r="F27" s="131">
        <v>1.65</v>
      </c>
      <c r="G27" s="131">
        <v>8.4</v>
      </c>
      <c r="H27" s="82"/>
      <c r="I27" s="131">
        <v>24.6</v>
      </c>
      <c r="J27" s="205">
        <v>29.1</v>
      </c>
      <c r="K27" s="82"/>
      <c r="L27" s="82"/>
      <c r="M27" s="108"/>
      <c r="N27" s="131" t="s">
        <v>763</v>
      </c>
      <c r="O27" s="82"/>
      <c r="P27" s="82"/>
      <c r="Q27" s="82"/>
      <c r="R27" s="140"/>
      <c r="S27" s="131" t="s">
        <v>763</v>
      </c>
      <c r="T27" s="131" t="s">
        <v>763</v>
      </c>
      <c r="U27" s="131" t="s">
        <v>763</v>
      </c>
      <c r="V27" s="85"/>
      <c r="W27" s="85"/>
      <c r="X27" s="85"/>
      <c r="Y27" s="102">
        <f t="shared" si="0"/>
        <v>24.6</v>
      </c>
      <c r="Z27" s="102">
        <f t="shared" si="1"/>
        <v>297.75</v>
      </c>
      <c r="AA27" s="102">
        <f t="shared" si="2"/>
        <v>29.1</v>
      </c>
      <c r="AB27" s="102">
        <f t="shared" si="3"/>
        <v>8.4</v>
      </c>
      <c r="AC27" s="104">
        <f t="shared" si="4"/>
        <v>7.0269070191335388</v>
      </c>
      <c r="AD27" s="102">
        <f t="shared" si="5"/>
        <v>1.1954050305671715</v>
      </c>
      <c r="AE27" s="105">
        <f t="shared" si="6"/>
        <v>1.65</v>
      </c>
      <c r="AF27" s="102" t="str">
        <f t="shared" si="7"/>
        <v>NS</v>
      </c>
      <c r="AG27" s="105" t="str">
        <f t="shared" si="8"/>
        <v>NS</v>
      </c>
      <c r="AH27" s="105" t="str">
        <f t="shared" si="9"/>
        <v>NS</v>
      </c>
      <c r="AI27" s="102"/>
      <c r="AJ27" s="106" t="str">
        <f t="shared" si="11"/>
        <v>NS</v>
      </c>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397</v>
      </c>
      <c r="B28" s="102">
        <v>2018</v>
      </c>
      <c r="C28" s="103">
        <v>8</v>
      </c>
      <c r="D28" s="102">
        <v>14</v>
      </c>
      <c r="E28" s="82"/>
      <c r="F28" s="131">
        <v>1.75</v>
      </c>
      <c r="G28" s="131">
        <v>8.42</v>
      </c>
      <c r="H28" s="82"/>
      <c r="I28" s="131">
        <v>25</v>
      </c>
      <c r="J28" s="226">
        <v>30.1</v>
      </c>
      <c r="K28" s="82"/>
      <c r="L28" s="82"/>
      <c r="M28" s="82"/>
      <c r="N28" s="131" t="s">
        <v>763</v>
      </c>
      <c r="O28" s="82"/>
      <c r="P28" s="82"/>
      <c r="Q28" s="82"/>
      <c r="R28" s="140"/>
      <c r="S28" s="131" t="s">
        <v>763</v>
      </c>
      <c r="T28" s="131" t="s">
        <v>763</v>
      </c>
      <c r="U28" s="131" t="s">
        <v>763</v>
      </c>
      <c r="V28" s="85"/>
      <c r="W28" s="85"/>
      <c r="X28" s="85"/>
      <c r="Y28" s="102">
        <f t="shared" si="0"/>
        <v>25</v>
      </c>
      <c r="Z28" s="102">
        <f t="shared" si="1"/>
        <v>298.14999999999998</v>
      </c>
      <c r="AA28" s="102">
        <f t="shared" si="2"/>
        <v>30.1</v>
      </c>
      <c r="AB28" s="102">
        <f t="shared" si="3"/>
        <v>8.42</v>
      </c>
      <c r="AC28" s="104">
        <f t="shared" si="4"/>
        <v>6.9386099650048516</v>
      </c>
      <c r="AD28" s="102">
        <f t="shared" si="5"/>
        <v>1.2134995398886228</v>
      </c>
      <c r="AE28" s="105">
        <f t="shared" si="6"/>
        <v>1.75</v>
      </c>
      <c r="AF28" s="102" t="str">
        <f t="shared" si="7"/>
        <v>NS</v>
      </c>
      <c r="AG28" s="105" t="str">
        <f t="shared" si="8"/>
        <v>NS</v>
      </c>
      <c r="AH28" s="105" t="str">
        <f t="shared" si="9"/>
        <v>NS</v>
      </c>
      <c r="AI28" s="102"/>
      <c r="AJ28" s="106" t="str">
        <f t="shared" si="11"/>
        <v>NS</v>
      </c>
      <c r="AK28" s="107"/>
      <c r="AL28" s="82"/>
      <c r="AM28" s="82">
        <f>AD36</f>
        <v>1.2132209005739676</v>
      </c>
      <c r="AN28" s="82">
        <f>AE36</f>
        <v>1.7450000000000001</v>
      </c>
      <c r="AO28" s="82">
        <f>AF36</f>
        <v>1.2200980198811999</v>
      </c>
      <c r="AP28" s="82">
        <f>AI36</f>
        <v>16.321816666666667</v>
      </c>
      <c r="AQ28" s="113">
        <f>AK36</f>
        <v>35.060434988502649</v>
      </c>
      <c r="AR28" s="118"/>
      <c r="AS28" s="115" t="s">
        <v>497</v>
      </c>
      <c r="AT28" s="115" t="s">
        <v>497</v>
      </c>
      <c r="AU28" s="115" t="s">
        <v>497</v>
      </c>
      <c r="AV28" s="115" t="s">
        <v>497</v>
      </c>
      <c r="AW28" s="115" t="s">
        <v>497</v>
      </c>
      <c r="AX28" s="116" t="s">
        <v>498</v>
      </c>
      <c r="AY28" s="102"/>
      <c r="AZ28" s="102"/>
      <c r="BA28" s="82"/>
      <c r="BB28" s="82"/>
    </row>
    <row r="29" spans="1:54" ht="16" x14ac:dyDescent="0.2">
      <c r="A29" s="101" t="s">
        <v>397</v>
      </c>
      <c r="B29" s="102">
        <v>2018</v>
      </c>
      <c r="C29" s="103">
        <v>8</v>
      </c>
      <c r="D29" s="102">
        <v>14</v>
      </c>
      <c r="E29" s="82"/>
      <c r="F29" s="131">
        <v>1.75</v>
      </c>
      <c r="G29" s="131">
        <v>8.42</v>
      </c>
      <c r="H29" s="82"/>
      <c r="I29" s="131">
        <v>25</v>
      </c>
      <c r="J29" s="226">
        <v>30.1</v>
      </c>
      <c r="K29" s="82"/>
      <c r="L29" s="82"/>
      <c r="M29" s="108"/>
      <c r="N29" s="137">
        <v>1.7276586022631519</v>
      </c>
      <c r="O29" s="82"/>
      <c r="P29" s="82"/>
      <c r="Q29" s="82"/>
      <c r="R29" s="140"/>
      <c r="S29" s="323">
        <v>39.038206160463389</v>
      </c>
      <c r="T29" s="137">
        <v>7.223443037974679</v>
      </c>
      <c r="U29" s="137">
        <v>19.836583628691987</v>
      </c>
      <c r="V29" s="85"/>
      <c r="W29" s="85"/>
      <c r="X29" s="85"/>
      <c r="Y29" s="102">
        <f t="shared" si="0"/>
        <v>25</v>
      </c>
      <c r="Z29" s="102">
        <f t="shared" si="1"/>
        <v>298.14999999999998</v>
      </c>
      <c r="AA29" s="102">
        <f t="shared" si="2"/>
        <v>30.1</v>
      </c>
      <c r="AB29" s="102">
        <f t="shared" si="3"/>
        <v>8.42</v>
      </c>
      <c r="AC29" s="104">
        <f t="shared" si="4"/>
        <v>6.9386099650048516</v>
      </c>
      <c r="AD29" s="102">
        <f t="shared" si="5"/>
        <v>1.2134995398886228</v>
      </c>
      <c r="AE29" s="105">
        <f t="shared" si="6"/>
        <v>1.75</v>
      </c>
      <c r="AF29" s="102">
        <f t="shared" si="7"/>
        <v>1.7276586022631519</v>
      </c>
      <c r="AG29" s="105">
        <f t="shared" si="8"/>
        <v>7.223443037974679</v>
      </c>
      <c r="AH29" s="105">
        <f t="shared" si="9"/>
        <v>19.836583628691987</v>
      </c>
      <c r="AI29" s="102">
        <f t="shared" ref="AI29" si="14">IF(Y29=" ", " ", IF(Y29&gt;0, SUM(AG29:AH29)))</f>
        <v>27.060026666666666</v>
      </c>
      <c r="AJ29" s="106">
        <f t="shared" si="11"/>
        <v>39.038206160463389</v>
      </c>
      <c r="AK29" s="107">
        <f t="shared" si="12"/>
        <v>37.310547558200234</v>
      </c>
      <c r="AL29" s="82"/>
      <c r="AM29" s="82"/>
      <c r="AN29" s="82"/>
      <c r="AO29" s="82"/>
      <c r="AP29" s="85"/>
      <c r="AQ29" s="82"/>
      <c r="AR29" s="82"/>
      <c r="AS29" s="115">
        <f>((LN(AM28)-LN(0.4))/(LN(0.9)-LN(0.4))*100)</f>
        <v>136.82674957853303</v>
      </c>
      <c r="AT29" s="120">
        <f>((LN(AN28)-LN(0.6))/(LN(3)-LN(0.6))*100)</f>
        <v>66.332486091730118</v>
      </c>
      <c r="AU29" s="115">
        <f>((LN(AO28)-LN(10))/(LN(1)-LN(10))*100)</f>
        <v>91.360527769942522</v>
      </c>
      <c r="AV29" s="115">
        <f>((LN(AP28)-LN(10))/(LN(3)-LN(10))*100)</f>
        <v>-40.691746852254312</v>
      </c>
      <c r="AW29" s="115">
        <f>((LN(AQ28)-LN(43))/(LN(20)-LN(43))*100)</f>
        <v>26.666937272380604</v>
      </c>
      <c r="AX29" s="82"/>
      <c r="AY29" s="82"/>
      <c r="AZ29" s="82"/>
      <c r="BA29" s="82"/>
      <c r="BB29" s="82"/>
    </row>
    <row r="30" spans="1:54" ht="16" x14ac:dyDescent="0.2">
      <c r="A30" s="101" t="s">
        <v>397</v>
      </c>
      <c r="B30" s="102">
        <v>2018</v>
      </c>
      <c r="C30" s="103">
        <v>8</v>
      </c>
      <c r="D30" s="102">
        <v>14</v>
      </c>
      <c r="E30" s="82"/>
      <c r="F30" s="131">
        <v>1.75</v>
      </c>
      <c r="G30" s="131">
        <v>8.42</v>
      </c>
      <c r="H30" s="82"/>
      <c r="I30" s="131">
        <v>25</v>
      </c>
      <c r="J30" s="226">
        <v>30</v>
      </c>
      <c r="K30" s="82"/>
      <c r="L30" s="82"/>
      <c r="M30" s="108"/>
      <c r="N30" s="131" t="s">
        <v>763</v>
      </c>
      <c r="O30" s="82"/>
      <c r="P30" s="82"/>
      <c r="Q30" s="82"/>
      <c r="R30" s="140"/>
      <c r="S30" s="131" t="s">
        <v>763</v>
      </c>
      <c r="T30" s="131" t="s">
        <v>763</v>
      </c>
      <c r="U30" s="131" t="s">
        <v>763</v>
      </c>
      <c r="V30" s="85"/>
      <c r="W30" s="85"/>
      <c r="X30" s="85"/>
      <c r="Y30" s="102">
        <f t="shared" si="0"/>
        <v>25</v>
      </c>
      <c r="Z30" s="102">
        <f t="shared" si="1"/>
        <v>298.14999999999998</v>
      </c>
      <c r="AA30" s="102">
        <f t="shared" si="2"/>
        <v>30</v>
      </c>
      <c r="AB30" s="102">
        <f t="shared" si="3"/>
        <v>8.42</v>
      </c>
      <c r="AC30" s="104">
        <f t="shared" si="4"/>
        <v>6.9425624019979448</v>
      </c>
      <c r="AD30" s="102">
        <f t="shared" si="5"/>
        <v>1.2128086882700364</v>
      </c>
      <c r="AE30" s="105">
        <f t="shared" si="6"/>
        <v>1.75</v>
      </c>
      <c r="AF30" s="102" t="str">
        <f t="shared" si="7"/>
        <v>NS</v>
      </c>
      <c r="AG30" s="105" t="str">
        <f t="shared" si="8"/>
        <v>NS</v>
      </c>
      <c r="AH30" s="105" t="str">
        <f t="shared" si="9"/>
        <v>NS</v>
      </c>
      <c r="AI30" s="102"/>
      <c r="AJ30" s="106" t="str">
        <f t="shared" si="11"/>
        <v>NS</v>
      </c>
      <c r="AK30" s="107"/>
      <c r="AL30" s="82"/>
      <c r="AM30" s="85"/>
      <c r="AN30" s="85"/>
      <c r="AO30" s="85"/>
      <c r="AP30" s="128" t="s">
        <v>1237</v>
      </c>
      <c r="AQ30" s="85"/>
      <c r="AR30" s="82"/>
      <c r="AS30" s="82">
        <f>IF(AS29&gt;100, 100, IF(AS29&lt;0, 0, AS29))</f>
        <v>100</v>
      </c>
      <c r="AT30" s="82">
        <f t="shared" ref="AT30:AW30" si="15">IF(AT29&gt;100, 100, IF(AT29&lt;0, 0, AT29))</f>
        <v>66.332486091730118</v>
      </c>
      <c r="AU30" s="82">
        <f t="shared" si="15"/>
        <v>91.360527769942522</v>
      </c>
      <c r="AV30" s="82">
        <f t="shared" si="15"/>
        <v>0</v>
      </c>
      <c r="AW30" s="82">
        <f t="shared" si="15"/>
        <v>26.666937272380604</v>
      </c>
      <c r="AX30" s="129">
        <f>AVERAGE(AS30:AW30)</f>
        <v>56.871990226810645</v>
      </c>
      <c r="AY30" s="84"/>
      <c r="AZ30" s="84"/>
      <c r="BA30" s="84" t="str">
        <f>IF(AX30&gt;65, "Acceptable; Ongoing Protection is Required", "Unacceptable; Immediate Restoration is Required")</f>
        <v>Unacceptable; Immediate Restoration is Required</v>
      </c>
      <c r="BB30" s="82"/>
    </row>
    <row r="31" spans="1:54" ht="16" x14ac:dyDescent="0.2">
      <c r="A31" s="101" t="s">
        <v>397</v>
      </c>
      <c r="B31" s="102">
        <v>2018</v>
      </c>
      <c r="C31" s="103">
        <v>8</v>
      </c>
      <c r="D31" s="102">
        <v>28</v>
      </c>
      <c r="E31" s="82"/>
      <c r="F31" s="131">
        <v>1.55</v>
      </c>
      <c r="G31" s="131">
        <v>8.6999999999999993</v>
      </c>
      <c r="H31" s="82"/>
      <c r="I31" s="131">
        <v>23.4</v>
      </c>
      <c r="J31" s="226">
        <v>30.3</v>
      </c>
      <c r="K31" s="82"/>
      <c r="L31" s="82"/>
      <c r="M31" s="108"/>
      <c r="N31" s="131" t="s">
        <v>763</v>
      </c>
      <c r="O31" s="82"/>
      <c r="P31" s="82"/>
      <c r="Q31" s="82"/>
      <c r="R31" s="140"/>
      <c r="S31" s="131" t="s">
        <v>763</v>
      </c>
      <c r="T31" s="131" t="s">
        <v>763</v>
      </c>
      <c r="U31" s="131" t="s">
        <v>763</v>
      </c>
      <c r="V31" s="85"/>
      <c r="W31" s="85"/>
      <c r="X31" s="85"/>
      <c r="Y31" s="102">
        <f t="shared" si="0"/>
        <v>23.4</v>
      </c>
      <c r="Z31" s="102">
        <f t="shared" si="1"/>
        <v>296.54999999999995</v>
      </c>
      <c r="AA31" s="102">
        <f t="shared" si="2"/>
        <v>30.3</v>
      </c>
      <c r="AB31" s="102">
        <f t="shared" si="3"/>
        <v>8.6999999999999993</v>
      </c>
      <c r="AC31" s="104">
        <f t="shared" si="4"/>
        <v>7.1273605534653584</v>
      </c>
      <c r="AD31" s="102">
        <f t="shared" si="5"/>
        <v>1.2206482238042546</v>
      </c>
      <c r="AE31" s="105">
        <f t="shared" si="6"/>
        <v>1.55</v>
      </c>
      <c r="AF31" s="102" t="str">
        <f t="shared" si="7"/>
        <v>NS</v>
      </c>
      <c r="AG31" s="105" t="str">
        <f t="shared" si="8"/>
        <v>NS</v>
      </c>
      <c r="AH31" s="105" t="str">
        <f t="shared" si="9"/>
        <v>NS</v>
      </c>
      <c r="AI31" s="102"/>
      <c r="AJ31" s="106" t="str">
        <f t="shared" si="11"/>
        <v>NS</v>
      </c>
      <c r="AK31" s="107"/>
      <c r="AL31" s="82"/>
      <c r="AM31" s="85"/>
      <c r="AN31" s="85"/>
      <c r="AO31" s="85"/>
      <c r="AP31" s="85"/>
      <c r="AQ31" s="85"/>
      <c r="AR31" s="85"/>
      <c r="AS31" s="85"/>
      <c r="AT31" s="85"/>
      <c r="AU31" s="85"/>
      <c r="AV31" s="85"/>
      <c r="AW31" s="126" t="s">
        <v>1238</v>
      </c>
      <c r="AX31" s="126">
        <f>AVERAGE(AS30:AW30)</f>
        <v>56.871990226810645</v>
      </c>
      <c r="AY31" s="85"/>
      <c r="AZ31" s="85"/>
      <c r="BA31" s="82"/>
      <c r="BB31" s="82"/>
    </row>
    <row r="32" spans="1:54" ht="16" x14ac:dyDescent="0.2">
      <c r="A32" s="101" t="s">
        <v>397</v>
      </c>
      <c r="B32" s="102">
        <v>2018</v>
      </c>
      <c r="C32" s="103">
        <v>8</v>
      </c>
      <c r="D32" s="102">
        <v>28</v>
      </c>
      <c r="E32" s="82"/>
      <c r="F32" s="131">
        <v>1.55</v>
      </c>
      <c r="G32" s="131">
        <v>8.6999999999999993</v>
      </c>
      <c r="H32" s="82"/>
      <c r="I32" s="131">
        <v>23.4</v>
      </c>
      <c r="J32" s="226">
        <v>30</v>
      </c>
      <c r="K32" s="82"/>
      <c r="L32" s="82"/>
      <c r="M32" s="108"/>
      <c r="N32" s="137">
        <v>2.8513643644467517</v>
      </c>
      <c r="O32" s="82"/>
      <c r="P32" s="82"/>
      <c r="Q32" s="82"/>
      <c r="R32" s="140"/>
      <c r="S32" s="323">
        <v>31.702749597063509</v>
      </c>
      <c r="T32" s="137">
        <v>4.8035443037974694</v>
      </c>
      <c r="U32" s="137">
        <v>7.4710823628691978</v>
      </c>
      <c r="V32" s="85"/>
      <c r="W32" s="85"/>
      <c r="X32" s="85"/>
      <c r="Y32" s="102">
        <f t="shared" si="0"/>
        <v>23.4</v>
      </c>
      <c r="Z32" s="102">
        <f t="shared" si="1"/>
        <v>296.54999999999995</v>
      </c>
      <c r="AA32" s="102">
        <f t="shared" si="2"/>
        <v>30</v>
      </c>
      <c r="AB32" s="102">
        <f t="shared" si="3"/>
        <v>8.6999999999999993</v>
      </c>
      <c r="AC32" s="104">
        <f t="shared" si="4"/>
        <v>7.1396895478443181</v>
      </c>
      <c r="AD32" s="102">
        <f t="shared" si="5"/>
        <v>1.218540377939372</v>
      </c>
      <c r="AE32" s="105">
        <f t="shared" si="6"/>
        <v>1.55</v>
      </c>
      <c r="AF32" s="102">
        <f t="shared" si="7"/>
        <v>2.8513643644467517</v>
      </c>
      <c r="AG32" s="105">
        <f t="shared" si="8"/>
        <v>4.8035443037974694</v>
      </c>
      <c r="AH32" s="105">
        <f t="shared" si="9"/>
        <v>7.4710823628691978</v>
      </c>
      <c r="AI32" s="102">
        <f t="shared" ref="AI32" si="16">IF(Y32=" ", " ", IF(Y32&gt;0, SUM(AG32:AH32)))</f>
        <v>12.274626666666666</v>
      </c>
      <c r="AJ32" s="106">
        <f t="shared" si="11"/>
        <v>31.702749597063509</v>
      </c>
      <c r="AK32" s="107">
        <f t="shared" si="12"/>
        <v>28.851385232616757</v>
      </c>
      <c r="AL32" s="82"/>
      <c r="AM32" s="82"/>
      <c r="AN32" s="82"/>
      <c r="AO32" s="82"/>
      <c r="AP32" s="82"/>
      <c r="AQ32" s="82"/>
      <c r="AR32" s="82"/>
      <c r="AS32" s="82"/>
      <c r="AT32" s="82"/>
      <c r="AU32" s="82"/>
      <c r="AV32" s="82"/>
      <c r="AW32" s="82"/>
      <c r="AX32" s="82">
        <f>AVERAGE(AS30:AW30)</f>
        <v>56.871990226810645</v>
      </c>
      <c r="AY32" s="82"/>
      <c r="AZ32" s="82"/>
      <c r="BA32" s="82"/>
      <c r="BB32" s="82"/>
    </row>
    <row r="33" spans="1:54" ht="16" x14ac:dyDescent="0.2">
      <c r="A33" s="101" t="s">
        <v>397</v>
      </c>
      <c r="B33" s="102">
        <v>2018</v>
      </c>
      <c r="C33" s="103">
        <v>8</v>
      </c>
      <c r="D33" s="102">
        <v>28</v>
      </c>
      <c r="E33" s="82"/>
      <c r="F33" s="131">
        <v>1.55</v>
      </c>
      <c r="G33" s="131">
        <v>8.6999999999999993</v>
      </c>
      <c r="H33" s="82"/>
      <c r="I33" s="131">
        <v>23.4</v>
      </c>
      <c r="J33" s="226">
        <v>30.3</v>
      </c>
      <c r="K33" s="82"/>
      <c r="L33" s="82"/>
      <c r="M33" s="82"/>
      <c r="N33" s="131" t="s">
        <v>763</v>
      </c>
      <c r="O33" s="82"/>
      <c r="P33" s="82"/>
      <c r="Q33" s="82"/>
      <c r="R33" s="140"/>
      <c r="S33" s="131" t="s">
        <v>763</v>
      </c>
      <c r="T33" s="131" t="s">
        <v>763</v>
      </c>
      <c r="U33" s="131" t="s">
        <v>763</v>
      </c>
      <c r="V33" s="85"/>
      <c r="W33" s="85"/>
      <c r="X33" s="85"/>
      <c r="Y33" s="102">
        <f t="shared" si="0"/>
        <v>23.4</v>
      </c>
      <c r="Z33" s="102">
        <f t="shared" si="1"/>
        <v>296.54999999999995</v>
      </c>
      <c r="AA33" s="102">
        <f t="shared" si="2"/>
        <v>30.3</v>
      </c>
      <c r="AB33" s="102">
        <f t="shared" si="3"/>
        <v>8.6999999999999993</v>
      </c>
      <c r="AC33" s="104">
        <f t="shared" si="4"/>
        <v>7.1273605534653584</v>
      </c>
      <c r="AD33" s="102">
        <f t="shared" si="5"/>
        <v>1.2206482238042546</v>
      </c>
      <c r="AE33" s="105">
        <f t="shared" si="6"/>
        <v>1.55</v>
      </c>
      <c r="AF33" s="102" t="str">
        <f t="shared" si="7"/>
        <v>NS</v>
      </c>
      <c r="AG33" s="105" t="str">
        <f t="shared" si="8"/>
        <v>NS</v>
      </c>
      <c r="AH33" s="105" t="str">
        <f t="shared" si="9"/>
        <v>NS</v>
      </c>
      <c r="AI33" s="102"/>
      <c r="AJ33" s="106" t="str">
        <f t="shared" si="11"/>
        <v>NS</v>
      </c>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1.2132209005739676</v>
      </c>
      <c r="AE36" s="84">
        <f>_xlfn.AGGREGATE(1, 6,AE22:AE35)</f>
        <v>1.7450000000000001</v>
      </c>
      <c r="AF36" s="84">
        <f>_xlfn.AGGREGATE(1, 6,AF22:AF35)</f>
        <v>1.2200980198811999</v>
      </c>
      <c r="AG36" s="82"/>
      <c r="AH36" s="82"/>
      <c r="AI36" s="84">
        <f>_xlfn.AGGREGATE(1, 6,AI22:AI35)</f>
        <v>16.321816666666667</v>
      </c>
      <c r="AJ36" s="82"/>
      <c r="AK36" s="84">
        <f>_xlfn.AGGREGATE(1, 6,AK22:AK35)</f>
        <v>35.060434988502649</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1.2132209005739676</v>
      </c>
      <c r="AE37" s="126">
        <f>AVERAGE(AE22:AE33)</f>
        <v>1.7450000000000001</v>
      </c>
      <c r="AF37" s="126">
        <f>AVERAGE(AF22:AF33)</f>
        <v>1.2200980198811999</v>
      </c>
      <c r="AG37" s="126"/>
      <c r="AH37" s="126"/>
      <c r="AI37" s="126">
        <f>AVERAGE(AI23:AI32)</f>
        <v>16.321816666666667</v>
      </c>
      <c r="AJ37" s="126"/>
      <c r="AK37" s="127">
        <f>AVERAGE(AK23:AK33)</f>
        <v>35.060434988502649</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397</v>
      </c>
      <c r="C43" s="68" t="s">
        <v>757</v>
      </c>
      <c r="E43" s="69">
        <v>43654</v>
      </c>
      <c r="F43" t="s">
        <v>881</v>
      </c>
      <c r="G43" t="s">
        <v>882</v>
      </c>
      <c r="H43" s="68">
        <v>0</v>
      </c>
      <c r="I43" s="68" t="s">
        <v>760</v>
      </c>
      <c r="J43" s="326">
        <v>0.47916666666666669</v>
      </c>
      <c r="K43" s="68">
        <v>3</v>
      </c>
      <c r="L43">
        <v>1</v>
      </c>
      <c r="M43" t="s">
        <v>861</v>
      </c>
      <c r="N43" t="s">
        <v>864</v>
      </c>
      <c r="O43" s="205" t="s">
        <v>761</v>
      </c>
      <c r="P43" s="131" t="s">
        <v>761</v>
      </c>
      <c r="Q43" s="68">
        <v>1.54</v>
      </c>
      <c r="R43" s="68">
        <v>1.54</v>
      </c>
      <c r="S43" s="131">
        <v>1.54</v>
      </c>
      <c r="T43" s="68">
        <v>2.14</v>
      </c>
      <c r="U43" s="70">
        <v>0.71962616822429903</v>
      </c>
      <c r="V43" s="68">
        <v>0.15</v>
      </c>
      <c r="W43" s="77">
        <v>0.34027777777777773</v>
      </c>
      <c r="X43" s="359">
        <v>24.03</v>
      </c>
      <c r="Y43" s="68">
        <v>6.2</v>
      </c>
      <c r="Z43" s="365">
        <v>6.2</v>
      </c>
      <c r="AA43" s="68">
        <v>87.9</v>
      </c>
      <c r="AB43" s="226">
        <v>29.1</v>
      </c>
      <c r="AC43" s="216">
        <v>45.3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v>30.77</v>
      </c>
      <c r="AX43" s="72"/>
    </row>
    <row r="44" spans="1:54" x14ac:dyDescent="0.2">
      <c r="A44" t="s">
        <v>756</v>
      </c>
      <c r="B44" t="s">
        <v>397</v>
      </c>
      <c r="C44" s="68" t="s">
        <v>764</v>
      </c>
      <c r="E44" s="69">
        <v>43654</v>
      </c>
      <c r="F44" t="s">
        <v>881</v>
      </c>
      <c r="G44" t="s">
        <v>882</v>
      </c>
      <c r="H44" s="68">
        <v>0</v>
      </c>
      <c r="I44" s="68" t="s">
        <v>760</v>
      </c>
      <c r="J44" s="326">
        <v>0.47916666666666669</v>
      </c>
      <c r="K44" s="68">
        <v>3</v>
      </c>
      <c r="L44">
        <v>1</v>
      </c>
      <c r="M44" t="s">
        <v>861</v>
      </c>
      <c r="N44" t="s">
        <v>864</v>
      </c>
      <c r="O44" s="205" t="s">
        <v>761</v>
      </c>
      <c r="P44" s="131" t="s">
        <v>761</v>
      </c>
      <c r="Q44" s="68">
        <v>1.54</v>
      </c>
      <c r="R44" s="68">
        <v>1.54</v>
      </c>
      <c r="S44" s="131">
        <v>1.54</v>
      </c>
      <c r="T44" s="68">
        <v>2.14</v>
      </c>
      <c r="U44" s="70">
        <v>0.71962616822429903</v>
      </c>
      <c r="V44" s="68">
        <v>1.07</v>
      </c>
      <c r="W44" s="77">
        <v>0.34166666666666662</v>
      </c>
      <c r="X44" s="359">
        <v>23.95</v>
      </c>
      <c r="Y44" s="68">
        <v>6.04</v>
      </c>
      <c r="Z44" s="365">
        <v>6.04</v>
      </c>
      <c r="AA44" s="68">
        <v>85.6</v>
      </c>
      <c r="AB44" s="226">
        <v>29.4</v>
      </c>
      <c r="AC44" s="216">
        <v>45.5</v>
      </c>
      <c r="AD44" s="72">
        <v>0.34337349397590361</v>
      </c>
      <c r="AE44" s="72">
        <v>0.49119078896530399</v>
      </c>
      <c r="AF44" s="72">
        <v>0.40407843137254895</v>
      </c>
      <c r="AG44" s="137">
        <v>0.89526922033785294</v>
      </c>
      <c r="AH44" s="75">
        <v>18.909979006612502</v>
      </c>
      <c r="AI44" s="75">
        <v>19.805248226950354</v>
      </c>
      <c r="AJ44" s="72">
        <v>107.51028836006691</v>
      </c>
      <c r="AK44" s="72">
        <v>14.354597069667257</v>
      </c>
      <c r="AL44" s="72">
        <v>7.4896068373278988</v>
      </c>
      <c r="AM44" s="72">
        <v>33.264576076279759</v>
      </c>
      <c r="AN44" s="137">
        <v>34.159845296617611</v>
      </c>
      <c r="AO44" s="137">
        <v>4.6290887499999993</v>
      </c>
      <c r="AP44" s="137">
        <v>0.14074666666666663</v>
      </c>
      <c r="AQ44" s="70">
        <v>0.9704923431582414</v>
      </c>
      <c r="AR44" s="72">
        <v>4.7698354166666661</v>
      </c>
      <c r="AS44" s="68"/>
      <c r="AT44" s="68">
        <v>30.92</v>
      </c>
      <c r="AX44" s="72"/>
    </row>
    <row r="45" spans="1:54" x14ac:dyDescent="0.2">
      <c r="A45" t="s">
        <v>756</v>
      </c>
      <c r="B45" t="s">
        <v>397</v>
      </c>
      <c r="C45" s="68" t="s">
        <v>765</v>
      </c>
      <c r="E45" s="69">
        <v>43654</v>
      </c>
      <c r="F45" t="s">
        <v>881</v>
      </c>
      <c r="G45" t="s">
        <v>882</v>
      </c>
      <c r="H45" s="68">
        <v>0</v>
      </c>
      <c r="I45" s="68" t="s">
        <v>760</v>
      </c>
      <c r="J45" s="326">
        <v>0.47916666666666669</v>
      </c>
      <c r="K45" s="68">
        <v>3</v>
      </c>
      <c r="L45">
        <v>1</v>
      </c>
      <c r="M45" t="s">
        <v>861</v>
      </c>
      <c r="N45" t="s">
        <v>864</v>
      </c>
      <c r="O45" s="205" t="s">
        <v>761</v>
      </c>
      <c r="P45" s="131" t="s">
        <v>761</v>
      </c>
      <c r="Q45" s="68">
        <v>1.54</v>
      </c>
      <c r="R45" s="68">
        <v>1.54</v>
      </c>
      <c r="S45" s="131">
        <v>1.54</v>
      </c>
      <c r="T45" s="68">
        <v>2.14</v>
      </c>
      <c r="U45" s="70">
        <v>0.71962616822429903</v>
      </c>
      <c r="V45" s="68">
        <v>1.84</v>
      </c>
      <c r="W45" s="77">
        <v>0.3430555555555555</v>
      </c>
      <c r="X45" s="359">
        <v>23.84</v>
      </c>
      <c r="Y45" s="68">
        <v>6.01</v>
      </c>
      <c r="Z45" s="365">
        <v>6.01</v>
      </c>
      <c r="AA45" s="68">
        <v>85.1</v>
      </c>
      <c r="AB45" s="226">
        <v>29.5</v>
      </c>
      <c r="AC45" s="216">
        <v>45.7</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v>31.31</v>
      </c>
      <c r="AX45" s="72"/>
    </row>
    <row r="46" spans="1:54" x14ac:dyDescent="0.2">
      <c r="A46" t="s">
        <v>756</v>
      </c>
      <c r="B46" t="s">
        <v>397</v>
      </c>
      <c r="C46" s="68" t="s">
        <v>757</v>
      </c>
      <c r="E46" s="69">
        <v>43665</v>
      </c>
      <c r="F46" t="s">
        <v>881</v>
      </c>
      <c r="G46" t="s">
        <v>882</v>
      </c>
      <c r="H46" s="68">
        <v>1</v>
      </c>
      <c r="I46" s="68" t="s">
        <v>760</v>
      </c>
      <c r="J46" s="326">
        <v>0.375</v>
      </c>
      <c r="K46" s="68">
        <v>5</v>
      </c>
      <c r="L46">
        <v>3</v>
      </c>
      <c r="M46" t="s">
        <v>872</v>
      </c>
      <c r="N46" t="s">
        <v>889</v>
      </c>
      <c r="O46" s="205" t="s">
        <v>761</v>
      </c>
      <c r="P46" s="131" t="s">
        <v>761</v>
      </c>
      <c r="Q46" s="68">
        <v>1</v>
      </c>
      <c r="R46" s="68">
        <v>1</v>
      </c>
      <c r="S46" s="131">
        <v>1</v>
      </c>
      <c r="T46" s="68">
        <v>2.06</v>
      </c>
      <c r="U46" s="70">
        <v>0.4854368932038835</v>
      </c>
      <c r="V46" s="68">
        <v>0.15</v>
      </c>
      <c r="W46" s="77">
        <v>0.31666666666666665</v>
      </c>
      <c r="X46" s="359">
        <v>27</v>
      </c>
      <c r="Y46" s="68" t="s">
        <v>761</v>
      </c>
      <c r="Z46" s="365" t="s">
        <v>761</v>
      </c>
      <c r="AA46" s="68" t="s">
        <v>761</v>
      </c>
      <c r="AB46" s="226">
        <v>27.8</v>
      </c>
      <c r="AC46" s="216">
        <v>43.5</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t="s">
        <v>901</v>
      </c>
      <c r="AT46" s="68" t="s">
        <v>761</v>
      </c>
      <c r="AX46" s="72"/>
    </row>
    <row r="47" spans="1:54" x14ac:dyDescent="0.2">
      <c r="A47" t="s">
        <v>756</v>
      </c>
      <c r="B47" t="s">
        <v>397</v>
      </c>
      <c r="C47" s="68" t="s">
        <v>764</v>
      </c>
      <c r="E47" s="69">
        <v>43665</v>
      </c>
      <c r="F47" t="s">
        <v>881</v>
      </c>
      <c r="G47" t="s">
        <v>882</v>
      </c>
      <c r="H47" s="68">
        <v>1</v>
      </c>
      <c r="I47" s="68" t="s">
        <v>760</v>
      </c>
      <c r="J47" s="326">
        <v>0.375</v>
      </c>
      <c r="K47" s="68">
        <v>5</v>
      </c>
      <c r="L47">
        <v>3</v>
      </c>
      <c r="M47" t="s">
        <v>872</v>
      </c>
      <c r="N47" t="s">
        <v>889</v>
      </c>
      <c r="O47" s="205" t="s">
        <v>761</v>
      </c>
      <c r="P47" s="131" t="s">
        <v>761</v>
      </c>
      <c r="Q47" s="68">
        <v>1</v>
      </c>
      <c r="R47" s="68">
        <v>1</v>
      </c>
      <c r="S47" s="131">
        <v>1</v>
      </c>
      <c r="T47" s="68">
        <v>2.06</v>
      </c>
      <c r="U47" s="70">
        <v>0.4854368932038835</v>
      </c>
      <c r="V47" s="68" t="s">
        <v>761</v>
      </c>
      <c r="W47" s="68" t="s">
        <v>761</v>
      </c>
      <c r="X47" s="359" t="s">
        <v>761</v>
      </c>
      <c r="Y47" s="68" t="s">
        <v>761</v>
      </c>
      <c r="Z47" s="365" t="s">
        <v>761</v>
      </c>
      <c r="AA47" s="68" t="s">
        <v>761</v>
      </c>
      <c r="AB47" s="226">
        <v>27.8</v>
      </c>
      <c r="AC47" s="216">
        <v>43.5</v>
      </c>
      <c r="AD47" s="72">
        <v>0.78883961524432078</v>
      </c>
      <c r="AE47" s="72">
        <v>2.7729497729852439</v>
      </c>
      <c r="AF47" s="72">
        <v>0.29132000496709298</v>
      </c>
      <c r="AG47" s="137">
        <v>3.0642697779523367</v>
      </c>
      <c r="AH47" s="75">
        <v>22.371765598686878</v>
      </c>
      <c r="AI47" s="75">
        <v>25.436035376639214</v>
      </c>
      <c r="AJ47" s="72">
        <v>81.890160549886971</v>
      </c>
      <c r="AK47" s="72">
        <v>13.010538722704608</v>
      </c>
      <c r="AL47" s="72">
        <v>6.2941406420766404</v>
      </c>
      <c r="AM47" s="72">
        <v>35.382304321391487</v>
      </c>
      <c r="AN47" s="137">
        <v>38.44657409934382</v>
      </c>
      <c r="AO47" s="137">
        <v>5.3428754166666659</v>
      </c>
      <c r="AP47" s="137">
        <v>2.5000000000000001E-2</v>
      </c>
      <c r="AQ47" s="70">
        <v>0.99534266389223969</v>
      </c>
      <c r="AR47" s="72">
        <v>5.3678754166666662</v>
      </c>
      <c r="AS47" s="68" t="s">
        <v>901</v>
      </c>
      <c r="AT47" s="68" t="s">
        <v>761</v>
      </c>
      <c r="AX47" s="72"/>
    </row>
    <row r="48" spans="1:54" x14ac:dyDescent="0.2">
      <c r="A48" t="s">
        <v>756</v>
      </c>
      <c r="B48" t="s">
        <v>397</v>
      </c>
      <c r="C48" s="68" t="s">
        <v>765</v>
      </c>
      <c r="E48" s="69">
        <v>43665</v>
      </c>
      <c r="F48" t="s">
        <v>881</v>
      </c>
      <c r="G48" t="s">
        <v>882</v>
      </c>
      <c r="H48" s="68">
        <v>1</v>
      </c>
      <c r="I48" s="68" t="s">
        <v>760</v>
      </c>
      <c r="J48" s="326">
        <v>0.375</v>
      </c>
      <c r="K48" s="68">
        <v>5</v>
      </c>
      <c r="L48">
        <v>3</v>
      </c>
      <c r="M48" t="s">
        <v>872</v>
      </c>
      <c r="N48" t="s">
        <v>889</v>
      </c>
      <c r="O48" s="205" t="s">
        <v>761</v>
      </c>
      <c r="P48" s="131" t="s">
        <v>761</v>
      </c>
      <c r="Q48" s="68">
        <v>1</v>
      </c>
      <c r="R48" s="68">
        <v>1</v>
      </c>
      <c r="S48" s="131">
        <v>1</v>
      </c>
      <c r="T48" s="68">
        <v>2.06</v>
      </c>
      <c r="U48" s="70">
        <v>0.4854368932038835</v>
      </c>
      <c r="V48" s="68" t="s">
        <v>761</v>
      </c>
      <c r="W48" s="68" t="s">
        <v>761</v>
      </c>
      <c r="X48" s="359" t="s">
        <v>761</v>
      </c>
      <c r="Y48" s="68" t="s">
        <v>761</v>
      </c>
      <c r="Z48" s="365" t="s">
        <v>761</v>
      </c>
      <c r="AA48" s="68" t="s">
        <v>761</v>
      </c>
      <c r="AB48" s="226">
        <v>28</v>
      </c>
      <c r="AC48" s="216">
        <v>43.8</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t="s">
        <v>901</v>
      </c>
      <c r="AT48" s="68" t="s">
        <v>761</v>
      </c>
      <c r="AU48" s="322">
        <v>118.6</v>
      </c>
      <c r="AV48" s="322">
        <v>3.7951999999999999</v>
      </c>
      <c r="AX48" s="72"/>
      <c r="AY48" s="322"/>
    </row>
    <row r="49" spans="1:54" x14ac:dyDescent="0.2">
      <c r="A49" t="s">
        <v>756</v>
      </c>
      <c r="B49" t="s">
        <v>397</v>
      </c>
      <c r="C49" s="68" t="s">
        <v>757</v>
      </c>
      <c r="E49" s="69">
        <v>43682</v>
      </c>
      <c r="F49" t="s">
        <v>944</v>
      </c>
      <c r="G49" t="s">
        <v>943</v>
      </c>
      <c r="H49" s="68">
        <v>1</v>
      </c>
      <c r="I49" s="68" t="s">
        <v>760</v>
      </c>
      <c r="J49" s="326">
        <v>0.42708333333333331</v>
      </c>
      <c r="K49" s="68">
        <v>1</v>
      </c>
      <c r="L49">
        <v>2</v>
      </c>
      <c r="M49" t="s">
        <v>872</v>
      </c>
      <c r="N49" t="s">
        <v>774</v>
      </c>
      <c r="O49" s="205" t="s">
        <v>761</v>
      </c>
      <c r="P49" s="131" t="s">
        <v>761</v>
      </c>
      <c r="Q49" s="68">
        <v>1.3</v>
      </c>
      <c r="R49" s="68">
        <v>1.25</v>
      </c>
      <c r="S49" s="131">
        <v>1.2749999999999999</v>
      </c>
      <c r="T49" s="68">
        <v>2</v>
      </c>
      <c r="U49" s="70">
        <v>0.63749999999999996</v>
      </c>
      <c r="V49" s="68">
        <v>0.15</v>
      </c>
      <c r="W49" s="77">
        <v>0.35416666666666669</v>
      </c>
      <c r="X49" s="359">
        <v>25.78</v>
      </c>
      <c r="Y49" s="68">
        <v>5.78</v>
      </c>
      <c r="Z49" s="365">
        <v>5.78</v>
      </c>
      <c r="AA49" s="68">
        <v>84.5</v>
      </c>
      <c r="AB49" s="226">
        <v>29.3</v>
      </c>
      <c r="AC49" s="216">
        <v>45.6</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v>30.99</v>
      </c>
      <c r="AX49" s="72"/>
    </row>
    <row r="50" spans="1:54" x14ac:dyDescent="0.2">
      <c r="A50" t="s">
        <v>756</v>
      </c>
      <c r="B50" t="s">
        <v>397</v>
      </c>
      <c r="C50" s="68" t="s">
        <v>764</v>
      </c>
      <c r="E50" s="69">
        <v>43682</v>
      </c>
      <c r="F50" t="s">
        <v>944</v>
      </c>
      <c r="G50" t="s">
        <v>943</v>
      </c>
      <c r="H50" s="68">
        <v>1</v>
      </c>
      <c r="I50" s="68" t="s">
        <v>760</v>
      </c>
      <c r="J50" s="326">
        <v>0.42708333333333331</v>
      </c>
      <c r="K50" s="68">
        <v>1</v>
      </c>
      <c r="L50">
        <v>2</v>
      </c>
      <c r="M50" t="s">
        <v>872</v>
      </c>
      <c r="N50" t="s">
        <v>774</v>
      </c>
      <c r="O50" s="205" t="s">
        <v>761</v>
      </c>
      <c r="P50" s="131" t="s">
        <v>761</v>
      </c>
      <c r="Q50" s="68">
        <v>1.3</v>
      </c>
      <c r="R50" s="68">
        <v>1.25</v>
      </c>
      <c r="S50" s="131">
        <v>1.2749999999999999</v>
      </c>
      <c r="T50" s="68">
        <v>2</v>
      </c>
      <c r="U50" s="70">
        <v>0.63749999999999996</v>
      </c>
      <c r="V50" s="68">
        <v>1</v>
      </c>
      <c r="W50" s="77">
        <v>0.3576388888888889</v>
      </c>
      <c r="X50" s="359">
        <v>25.79</v>
      </c>
      <c r="Y50" s="68">
        <v>5.93</v>
      </c>
      <c r="Z50" s="365">
        <v>5.93</v>
      </c>
      <c r="AA50" s="68">
        <v>86.8</v>
      </c>
      <c r="AB50" s="226">
        <v>29.1</v>
      </c>
      <c r="AC50" s="216">
        <v>45.1</v>
      </c>
      <c r="AD50" s="72">
        <v>9.961807765754295E-2</v>
      </c>
      <c r="AE50" s="72">
        <v>2.5000000000000001E-2</v>
      </c>
      <c r="AF50" s="72">
        <v>6.8796992481203023E-2</v>
      </c>
      <c r="AG50" s="137">
        <v>9.3796992481203018E-2</v>
      </c>
      <c r="AH50" s="75">
        <v>17.626676300284181</v>
      </c>
      <c r="AI50" s="75">
        <v>17.720473292765384</v>
      </c>
      <c r="AJ50" s="72">
        <v>143.41976166088006</v>
      </c>
      <c r="AK50" s="72">
        <v>19.313532307396109</v>
      </c>
      <c r="AL50" s="72">
        <v>7.4258690423997438</v>
      </c>
      <c r="AM50" s="72">
        <v>36.94020860768029</v>
      </c>
      <c r="AN50" s="137">
        <v>37.034005600161493</v>
      </c>
      <c r="AO50" s="137">
        <v>5.0915420833333318</v>
      </c>
      <c r="AP50" s="137">
        <v>2.5000000000000001E-2</v>
      </c>
      <c r="AQ50" s="70">
        <v>0.99511388754498165</v>
      </c>
      <c r="AR50" s="72">
        <v>5.1165420833333322</v>
      </c>
      <c r="AS50" s="68"/>
      <c r="AT50" s="68">
        <v>31.03</v>
      </c>
      <c r="AX50" s="72"/>
    </row>
    <row r="51" spans="1:54" x14ac:dyDescent="0.2">
      <c r="A51" t="s">
        <v>756</v>
      </c>
      <c r="B51" t="s">
        <v>397</v>
      </c>
      <c r="C51" s="68" t="s">
        <v>765</v>
      </c>
      <c r="E51" s="69">
        <v>43682</v>
      </c>
      <c r="F51" t="s">
        <v>944</v>
      </c>
      <c r="G51" t="s">
        <v>943</v>
      </c>
      <c r="H51" s="68">
        <v>1</v>
      </c>
      <c r="I51" s="68" t="s">
        <v>760</v>
      </c>
      <c r="J51" s="326">
        <v>0.42708333333333331</v>
      </c>
      <c r="K51" s="68">
        <v>1</v>
      </c>
      <c r="L51">
        <v>2</v>
      </c>
      <c r="M51" t="s">
        <v>872</v>
      </c>
      <c r="N51" t="s">
        <v>774</v>
      </c>
      <c r="O51" s="205" t="s">
        <v>761</v>
      </c>
      <c r="P51" s="131" t="s">
        <v>761</v>
      </c>
      <c r="Q51" s="68">
        <v>1.3</v>
      </c>
      <c r="R51" s="68">
        <v>1.25</v>
      </c>
      <c r="S51" s="131">
        <v>1.2749999999999999</v>
      </c>
      <c r="T51" s="68">
        <v>2</v>
      </c>
      <c r="U51" s="70">
        <v>0.63749999999999996</v>
      </c>
      <c r="V51" s="68">
        <v>1.7</v>
      </c>
      <c r="W51" s="77">
        <v>0.3611111111111111</v>
      </c>
      <c r="X51" s="359">
        <v>25.79</v>
      </c>
      <c r="Y51" s="68">
        <v>5.92</v>
      </c>
      <c r="Z51" s="365">
        <v>5.92</v>
      </c>
      <c r="AA51" s="68">
        <v>86.7</v>
      </c>
      <c r="AB51" s="226">
        <v>29.8</v>
      </c>
      <c r="AC51" s="216">
        <v>46.2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v>31.04</v>
      </c>
      <c r="AX51" s="72"/>
    </row>
    <row r="52" spans="1:54" x14ac:dyDescent="0.2">
      <c r="A52" t="s">
        <v>756</v>
      </c>
      <c r="B52" t="s">
        <v>397</v>
      </c>
      <c r="C52" s="68" t="s">
        <v>757</v>
      </c>
      <c r="E52" s="69">
        <v>43696</v>
      </c>
      <c r="F52" t="s">
        <v>971</v>
      </c>
      <c r="G52" t="s">
        <v>970</v>
      </c>
      <c r="H52" s="68">
        <v>1</v>
      </c>
      <c r="I52" s="68" t="s">
        <v>760</v>
      </c>
      <c r="J52" s="326">
        <v>0.39583333333333331</v>
      </c>
      <c r="K52" s="68">
        <v>3</v>
      </c>
      <c r="L52">
        <v>1</v>
      </c>
      <c r="M52" t="s">
        <v>773</v>
      </c>
      <c r="N52" t="s">
        <v>774</v>
      </c>
      <c r="O52" s="205" t="s">
        <v>761</v>
      </c>
      <c r="P52" s="131" t="s">
        <v>761</v>
      </c>
      <c r="Q52" s="68">
        <v>1.22</v>
      </c>
      <c r="R52" s="68">
        <v>1.26</v>
      </c>
      <c r="S52" s="131">
        <v>1.24</v>
      </c>
      <c r="T52" s="68">
        <v>2.16</v>
      </c>
      <c r="U52" s="70">
        <v>0.57407407407407407</v>
      </c>
      <c r="V52" s="68">
        <v>0.15</v>
      </c>
      <c r="W52" s="77">
        <v>0.3</v>
      </c>
      <c r="X52" s="359">
        <v>25.46</v>
      </c>
      <c r="Y52" s="68">
        <v>6.05</v>
      </c>
      <c r="Z52" s="365">
        <v>6.05</v>
      </c>
      <c r="AA52" s="68">
        <v>87.9</v>
      </c>
      <c r="AB52" s="226">
        <v>29</v>
      </c>
      <c r="AC52" s="216">
        <v>45.2</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30.96</v>
      </c>
      <c r="AX52" s="72"/>
    </row>
    <row r="53" spans="1:54" x14ac:dyDescent="0.2">
      <c r="A53" t="s">
        <v>756</v>
      </c>
      <c r="B53" t="s">
        <v>397</v>
      </c>
      <c r="C53" s="68" t="s">
        <v>764</v>
      </c>
      <c r="E53" s="69">
        <v>43696</v>
      </c>
      <c r="F53" t="s">
        <v>971</v>
      </c>
      <c r="G53" t="s">
        <v>970</v>
      </c>
      <c r="H53" s="68">
        <v>1</v>
      </c>
      <c r="I53" s="68" t="s">
        <v>760</v>
      </c>
      <c r="J53" s="326">
        <v>0.39583333333333331</v>
      </c>
      <c r="K53" s="68">
        <v>3</v>
      </c>
      <c r="L53">
        <v>1</v>
      </c>
      <c r="M53" t="s">
        <v>773</v>
      </c>
      <c r="N53" t="s">
        <v>774</v>
      </c>
      <c r="O53" s="205" t="s">
        <v>761</v>
      </c>
      <c r="P53" s="131" t="s">
        <v>761</v>
      </c>
      <c r="Q53" s="68">
        <v>1.22</v>
      </c>
      <c r="R53" s="68">
        <v>1.26</v>
      </c>
      <c r="S53" s="131">
        <v>1.24</v>
      </c>
      <c r="T53" s="68">
        <v>2.16</v>
      </c>
      <c r="U53" s="70">
        <v>0.57407407407407407</v>
      </c>
      <c r="V53" s="68">
        <v>1.08</v>
      </c>
      <c r="W53" s="77">
        <v>0.30138888888888887</v>
      </c>
      <c r="X53" s="359">
        <v>25.46</v>
      </c>
      <c r="Y53" s="68">
        <v>6.14</v>
      </c>
      <c r="Z53" s="365">
        <v>6.14</v>
      </c>
      <c r="AA53" s="68">
        <v>89.3</v>
      </c>
      <c r="AB53" s="226">
        <v>29</v>
      </c>
      <c r="AC53" s="216">
        <v>45.1</v>
      </c>
      <c r="AD53" s="72">
        <v>0.3889473684210526</v>
      </c>
      <c r="AE53" s="72">
        <v>3.9654645476772616</v>
      </c>
      <c r="AF53" s="72">
        <v>0.156015037593985</v>
      </c>
      <c r="AG53" s="137">
        <v>4.1214795852712465</v>
      </c>
      <c r="AH53" s="75">
        <v>19.836316222707126</v>
      </c>
      <c r="AI53" s="75">
        <v>23.957795807978371</v>
      </c>
      <c r="AJ53" s="72">
        <v>112.01123125138909</v>
      </c>
      <c r="AK53" s="72">
        <v>15.360368410205595</v>
      </c>
      <c r="AL53" s="72">
        <v>7.2922229636736846</v>
      </c>
      <c r="AM53" s="72">
        <v>35.196684632912721</v>
      </c>
      <c r="AN53" s="137">
        <v>39.318164218183966</v>
      </c>
      <c r="AO53" s="137">
        <v>7.231347122376051</v>
      </c>
      <c r="AP53" s="137">
        <v>4.8434001265822797</v>
      </c>
      <c r="AQ53" s="70">
        <v>0.59888186255823184</v>
      </c>
      <c r="AR53" s="72">
        <v>12.074747248958332</v>
      </c>
      <c r="AS53" s="68"/>
      <c r="AT53" s="68">
        <v>31.04</v>
      </c>
      <c r="AX53" s="72"/>
    </row>
    <row r="54" spans="1:54" x14ac:dyDescent="0.2">
      <c r="A54" t="s">
        <v>756</v>
      </c>
      <c r="B54" t="s">
        <v>397</v>
      </c>
      <c r="C54" s="68" t="s">
        <v>765</v>
      </c>
      <c r="E54" s="69">
        <v>43696</v>
      </c>
      <c r="F54" t="s">
        <v>971</v>
      </c>
      <c r="G54" t="s">
        <v>970</v>
      </c>
      <c r="H54" s="68">
        <v>1</v>
      </c>
      <c r="I54" s="68" t="s">
        <v>760</v>
      </c>
      <c r="J54" s="326">
        <v>0.39583333333333331</v>
      </c>
      <c r="K54" s="68">
        <v>3</v>
      </c>
      <c r="L54">
        <v>1</v>
      </c>
      <c r="M54" t="s">
        <v>773</v>
      </c>
      <c r="N54" t="s">
        <v>774</v>
      </c>
      <c r="O54" s="205" t="s">
        <v>761</v>
      </c>
      <c r="P54" s="131" t="s">
        <v>761</v>
      </c>
      <c r="Q54" s="68">
        <v>1.22</v>
      </c>
      <c r="R54" s="68">
        <v>1.26</v>
      </c>
      <c r="S54" s="131">
        <v>1.24</v>
      </c>
      <c r="T54" s="68">
        <v>2.16</v>
      </c>
      <c r="U54" s="70">
        <v>0.57407407407407407</v>
      </c>
      <c r="V54" s="68">
        <v>1.86</v>
      </c>
      <c r="W54" s="77">
        <v>0.30277777777777776</v>
      </c>
      <c r="X54" s="359">
        <v>25.4</v>
      </c>
      <c r="Y54" s="68">
        <v>6.11</v>
      </c>
      <c r="Z54" s="365">
        <v>6.11</v>
      </c>
      <c r="AA54" s="68">
        <v>88.8</v>
      </c>
      <c r="AB54" s="226">
        <v>29.1</v>
      </c>
      <c r="AC54" s="216">
        <v>45.3</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31.13</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397</v>
      </c>
      <c r="B61" s="102">
        <v>2019</v>
      </c>
      <c r="C61" s="103">
        <v>7</v>
      </c>
      <c r="D61" s="102">
        <v>8</v>
      </c>
      <c r="E61" s="82"/>
      <c r="F61" s="131">
        <v>1.54</v>
      </c>
      <c r="G61" s="364">
        <v>6.2</v>
      </c>
      <c r="H61" s="82"/>
      <c r="I61" s="364">
        <v>24.03</v>
      </c>
      <c r="J61" s="226">
        <v>29.1</v>
      </c>
      <c r="K61" s="82"/>
      <c r="L61" s="82"/>
      <c r="M61" s="108"/>
      <c r="N61" s="131" t="s">
        <v>763</v>
      </c>
      <c r="O61" s="82"/>
      <c r="P61" s="82"/>
      <c r="Q61" s="82"/>
      <c r="R61" s="140"/>
      <c r="S61" s="137" t="s">
        <v>763</v>
      </c>
      <c r="T61" s="131" t="s">
        <v>763</v>
      </c>
      <c r="U61" s="131" t="s">
        <v>763</v>
      </c>
      <c r="V61" s="85"/>
      <c r="W61" s="85"/>
      <c r="X61" s="85"/>
      <c r="Y61" s="102">
        <f>IF(C61&lt;6," ",IF(C61&lt;=9,I61, IF(C61&gt;=10," ")))</f>
        <v>24.03</v>
      </c>
      <c r="Z61" s="102">
        <f>IF(Y61=" ", " ", IF(Y61&gt;0, Y61+273.15))</f>
        <v>297.17999999999995</v>
      </c>
      <c r="AA61" s="102">
        <f>IF(C61&lt;6," ",IF(C61&lt;=9,J61, IF(C61&gt;=10," ")))</f>
        <v>29.1</v>
      </c>
      <c r="AB61" s="102">
        <f>IF(C61&lt;6," ",IF(C61&lt;=9,G61, IF(C61&gt;=10," ")))</f>
        <v>6.2</v>
      </c>
      <c r="AC61" s="104">
        <f>IF(Y61=" "," ",IF(Y61&gt;0,EXP(-173.4292+249.6339*100/Z61+143.3483*LN(+Z61/100)-21.8492*Z61/100+AA61*(-0.033096+0.014259*Z61/100-0.0017*(Z61/100)^2))*1.4276))</f>
        <v>7.0973706046250884</v>
      </c>
      <c r="AD61" s="102">
        <f>IF(Y61=" "," ",IF(Y61&gt;0,AB61/AC61))</f>
        <v>0.87356294963090897</v>
      </c>
      <c r="AE61" s="105">
        <f>IF(C61&lt;6," ",IF(C61&lt;=9,F61, IF(C61&gt;=10," ")))</f>
        <v>1.54</v>
      </c>
      <c r="AF61" s="102" t="str">
        <f>IF(Y61=" "," ",N61)</f>
        <v>NS</v>
      </c>
      <c r="AG61" s="105" t="str">
        <f>IF(C61&lt;6," ",IF(C61&lt;=9,T61, IF(C61&gt;=10," ")))</f>
        <v>NS</v>
      </c>
      <c r="AH61" s="105" t="str">
        <f>IF(C61&lt;6," ",IF(C61&lt;=9,U61, IF(C61&gt;=10," ")))</f>
        <v>NS</v>
      </c>
      <c r="AI61" s="102"/>
      <c r="AJ61" s="106" t="str">
        <f>IF(C61&lt;6," ",IF(C61&lt;=9,S61, IF(C61&gt;=10," ")))</f>
        <v>NS</v>
      </c>
      <c r="AK61" s="107"/>
      <c r="AL61" s="85"/>
      <c r="AM61" s="85"/>
      <c r="AN61" s="85"/>
      <c r="AO61" s="85"/>
      <c r="AP61" s="85"/>
      <c r="AQ61" s="85"/>
      <c r="AR61" s="114" t="s">
        <v>1230</v>
      </c>
      <c r="AS61" s="85"/>
      <c r="AT61" s="85"/>
      <c r="AU61" s="85"/>
      <c r="AV61" s="85"/>
      <c r="AW61" s="85"/>
      <c r="AX61" s="85"/>
      <c r="AY61" s="85"/>
      <c r="AZ61" s="85"/>
      <c r="BA61" s="82"/>
      <c r="BB61" s="82"/>
    </row>
    <row r="62" spans="1:54" ht="16" x14ac:dyDescent="0.2">
      <c r="A62" s="101" t="s">
        <v>397</v>
      </c>
      <c r="B62" s="102">
        <v>2019</v>
      </c>
      <c r="C62" s="103">
        <v>7</v>
      </c>
      <c r="D62" s="102">
        <v>8</v>
      </c>
      <c r="E62" s="82"/>
      <c r="F62" s="131">
        <v>1.54</v>
      </c>
      <c r="G62" s="364">
        <v>6.04</v>
      </c>
      <c r="H62" s="82"/>
      <c r="I62" s="364">
        <v>23.95</v>
      </c>
      <c r="J62" s="226">
        <v>29.4</v>
      </c>
      <c r="K62" s="82"/>
      <c r="L62" s="82"/>
      <c r="M62" s="108"/>
      <c r="N62" s="137">
        <v>0.89526922033785294</v>
      </c>
      <c r="O62" s="82"/>
      <c r="P62" s="82"/>
      <c r="Q62" s="82"/>
      <c r="R62" s="140"/>
      <c r="S62" s="137">
        <v>34.159845296617611</v>
      </c>
      <c r="T62" s="137">
        <v>4.6290887499999993</v>
      </c>
      <c r="U62" s="137">
        <v>0.14074666666666663</v>
      </c>
      <c r="V62" s="85"/>
      <c r="W62" s="85"/>
      <c r="X62" s="85"/>
      <c r="Y62" s="102">
        <f t="shared" ref="Y62:Y72" si="17">IF(C62&lt;6," ",IF(C62&lt;=9,I62, IF(C62&gt;=10," ")))</f>
        <v>23.95</v>
      </c>
      <c r="Z62" s="102">
        <f t="shared" ref="Z62:Z72" si="18">IF(Y62=" ", " ", IF(Y62&gt;0, Y62+273.15))</f>
        <v>297.09999999999997</v>
      </c>
      <c r="AA62" s="102">
        <f t="shared" ref="AA62:AA72" si="19">IF(C62&lt;6," ",IF(C62&lt;=9,J62, IF(C62&gt;=10," ")))</f>
        <v>29.4</v>
      </c>
      <c r="AB62" s="102">
        <f t="shared" ref="AB62:AB72" si="20">IF(C62&lt;6," ",IF(C62&lt;=9,G62, IF(C62&gt;=10," ")))</f>
        <v>6.04</v>
      </c>
      <c r="AC62" s="104">
        <f t="shared" ref="AC62:AC72" si="21">IF(Y62=" "," ",IF(Y62&gt;0,EXP(-173.4292+249.6339*100/Z62+143.3483*LN(+Z62/100)-21.8492*Z62/100+AA62*(-0.033096+0.014259*Z62/100-0.0017*(Z62/100)^2))*1.4276))</f>
        <v>7.0951417250652673</v>
      </c>
      <c r="AD62" s="102">
        <f t="shared" ref="AD62:AD72" si="22">IF(Y62=" "," ",IF(Y62&gt;0,AB62/AC62))</f>
        <v>0.8512867302794348</v>
      </c>
      <c r="AE62" s="105">
        <f t="shared" ref="AE62:AE72" si="23">IF(C62&lt;6," ",IF(C62&lt;=9,F62, IF(C62&gt;=10," ")))</f>
        <v>1.54</v>
      </c>
      <c r="AF62" s="102">
        <f t="shared" ref="AF62:AF72" si="24">IF(Y62=" "," ",N62)</f>
        <v>0.89526922033785294</v>
      </c>
      <c r="AG62" s="105">
        <f t="shared" ref="AG62:AG72" si="25">IF(C62&lt;6," ",IF(C62&lt;=9,T62, IF(C62&gt;=10," ")))</f>
        <v>4.6290887499999993</v>
      </c>
      <c r="AH62" s="105">
        <f t="shared" ref="AH62:AH72" si="26">IF(C62&lt;6," ",IF(C62&lt;=9,U62, IF(C62&gt;=10," ")))</f>
        <v>0.14074666666666663</v>
      </c>
      <c r="AI62" s="102">
        <f t="shared" ref="AI62" si="27">IF(Y62=" ", " ", IF(Y62&gt;0, SUM(AG62:AH62)))</f>
        <v>4.7698354166666661</v>
      </c>
      <c r="AJ62" s="106">
        <f t="shared" ref="AJ62:AJ72" si="28">IF(C62&lt;6," ",IF(C62&lt;=9,S62, IF(C62&gt;=10," ")))</f>
        <v>34.159845296617611</v>
      </c>
      <c r="AK62" s="107">
        <f t="shared" ref="AK62:AK71" si="29">IF(Y62=" ", " ", IF(Y62&gt;0, AJ62-AF62))</f>
        <v>33.264576076279759</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397</v>
      </c>
      <c r="B63" s="102">
        <v>2019</v>
      </c>
      <c r="C63" s="103">
        <v>7</v>
      </c>
      <c r="D63" s="102">
        <v>8</v>
      </c>
      <c r="E63" s="82"/>
      <c r="F63" s="131">
        <v>1.54</v>
      </c>
      <c r="G63" s="364">
        <v>6.01</v>
      </c>
      <c r="H63" s="82"/>
      <c r="I63" s="364">
        <v>23.84</v>
      </c>
      <c r="J63" s="226">
        <v>29.5</v>
      </c>
      <c r="K63" s="82"/>
      <c r="L63" s="82"/>
      <c r="M63" s="108"/>
      <c r="N63" s="131" t="s">
        <v>763</v>
      </c>
      <c r="O63" s="82"/>
      <c r="P63" s="82"/>
      <c r="Q63" s="82"/>
      <c r="R63" s="140"/>
      <c r="S63" s="137" t="s">
        <v>763</v>
      </c>
      <c r="T63" s="131" t="s">
        <v>763</v>
      </c>
      <c r="U63" s="131" t="s">
        <v>763</v>
      </c>
      <c r="V63" s="85"/>
      <c r="W63" s="85"/>
      <c r="X63" s="85"/>
      <c r="Y63" s="102">
        <f t="shared" si="17"/>
        <v>23.84</v>
      </c>
      <c r="Z63" s="102">
        <f t="shared" si="18"/>
        <v>296.98999999999995</v>
      </c>
      <c r="AA63" s="102">
        <f t="shared" si="19"/>
        <v>29.5</v>
      </c>
      <c r="AB63" s="102">
        <f t="shared" si="20"/>
        <v>6.01</v>
      </c>
      <c r="AC63" s="104">
        <f t="shared" si="21"/>
        <v>7.1048139054355097</v>
      </c>
      <c r="AD63" s="102">
        <f t="shared" si="22"/>
        <v>0.84590533685929103</v>
      </c>
      <c r="AE63" s="105">
        <f t="shared" si="23"/>
        <v>1.54</v>
      </c>
      <c r="AF63" s="102" t="str">
        <f t="shared" si="24"/>
        <v>NS</v>
      </c>
      <c r="AG63" s="105" t="str">
        <f t="shared" si="25"/>
        <v>NS</v>
      </c>
      <c r="AH63" s="105" t="str">
        <f t="shared" si="26"/>
        <v>NS</v>
      </c>
      <c r="AI63" s="102"/>
      <c r="AJ63" s="106" t="str">
        <f t="shared" si="28"/>
        <v>NS</v>
      </c>
      <c r="AK63" s="107"/>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397</v>
      </c>
      <c r="B64" s="102">
        <v>2019</v>
      </c>
      <c r="C64" s="103">
        <v>7</v>
      </c>
      <c r="D64" s="102">
        <v>19</v>
      </c>
      <c r="E64" s="82"/>
      <c r="F64" s="131">
        <v>1</v>
      </c>
      <c r="G64" s="364" t="s">
        <v>761</v>
      </c>
      <c r="H64" s="82"/>
      <c r="I64" s="364">
        <v>27</v>
      </c>
      <c r="J64" s="226">
        <v>27.8</v>
      </c>
      <c r="K64" s="82"/>
      <c r="L64" s="82"/>
      <c r="M64" s="108"/>
      <c r="N64" s="131" t="s">
        <v>763</v>
      </c>
      <c r="O64" s="82"/>
      <c r="P64" s="82"/>
      <c r="Q64" s="82"/>
      <c r="R64" s="140"/>
      <c r="S64" s="137" t="s">
        <v>763</v>
      </c>
      <c r="T64" s="131" t="s">
        <v>763</v>
      </c>
      <c r="U64" s="131" t="s">
        <v>763</v>
      </c>
      <c r="V64" s="85"/>
      <c r="W64" s="85"/>
      <c r="X64" s="85"/>
      <c r="Y64" s="102">
        <f t="shared" si="17"/>
        <v>27</v>
      </c>
      <c r="Z64" s="102">
        <f t="shared" si="18"/>
        <v>300.14999999999998</v>
      </c>
      <c r="AA64" s="102">
        <f t="shared" si="19"/>
        <v>27.8</v>
      </c>
      <c r="AB64" s="102" t="str">
        <f t="shared" si="20"/>
        <v>ND</v>
      </c>
      <c r="AC64" s="104">
        <f t="shared" si="21"/>
        <v>6.7934382708794301</v>
      </c>
      <c r="AD64" s="102"/>
      <c r="AE64" s="105">
        <f t="shared" si="23"/>
        <v>1</v>
      </c>
      <c r="AF64" s="102" t="str">
        <f t="shared" si="24"/>
        <v>NS</v>
      </c>
      <c r="AG64" s="105" t="str">
        <f t="shared" si="25"/>
        <v>NS</v>
      </c>
      <c r="AH64" s="105" t="str">
        <f t="shared" si="26"/>
        <v>NS</v>
      </c>
      <c r="AI64" s="102"/>
      <c r="AJ64" s="106" t="str">
        <f t="shared" si="28"/>
        <v>NS</v>
      </c>
      <c r="AK64" s="107"/>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397</v>
      </c>
      <c r="B65" s="102">
        <v>2019</v>
      </c>
      <c r="C65" s="103">
        <v>7</v>
      </c>
      <c r="D65" s="102">
        <v>19</v>
      </c>
      <c r="E65" s="82"/>
      <c r="F65" s="131">
        <v>1</v>
      </c>
      <c r="G65" s="364" t="s">
        <v>761</v>
      </c>
      <c r="H65" s="82"/>
      <c r="I65" s="364" t="s">
        <v>761</v>
      </c>
      <c r="J65" s="226">
        <v>27.8</v>
      </c>
      <c r="K65" s="82"/>
      <c r="L65" s="82"/>
      <c r="M65" s="108"/>
      <c r="N65" s="137">
        <v>3.0642697779523367</v>
      </c>
      <c r="O65" s="82"/>
      <c r="P65" s="82"/>
      <c r="Q65" s="82"/>
      <c r="R65" s="140"/>
      <c r="S65" s="137">
        <v>38.44657409934382</v>
      </c>
      <c r="T65" s="137">
        <v>5.3428754166666659</v>
      </c>
      <c r="U65" s="137">
        <v>2.5000000000000001E-2</v>
      </c>
      <c r="V65" s="85"/>
      <c r="W65" s="85"/>
      <c r="X65" s="85"/>
      <c r="Y65" s="102" t="str">
        <f t="shared" si="17"/>
        <v>ND</v>
      </c>
      <c r="Z65" s="102" t="e">
        <f t="shared" si="18"/>
        <v>#VALUE!</v>
      </c>
      <c r="AA65" s="102">
        <f t="shared" si="19"/>
        <v>27.8</v>
      </c>
      <c r="AB65" s="102" t="str">
        <f t="shared" si="20"/>
        <v>ND</v>
      </c>
      <c r="AC65" s="104" t="e">
        <f t="shared" si="21"/>
        <v>#VALUE!</v>
      </c>
      <c r="AD65" s="102"/>
      <c r="AE65" s="105">
        <f t="shared" si="23"/>
        <v>1</v>
      </c>
      <c r="AF65" s="102">
        <f t="shared" si="24"/>
        <v>3.0642697779523367</v>
      </c>
      <c r="AG65" s="105">
        <f t="shared" si="25"/>
        <v>5.3428754166666659</v>
      </c>
      <c r="AH65" s="105">
        <f t="shared" si="26"/>
        <v>2.5000000000000001E-2</v>
      </c>
      <c r="AI65" s="102">
        <f t="shared" ref="AI65" si="30">IF(Y65=" ", " ", IF(Y65&gt;0, SUM(AG65:AH65)))</f>
        <v>5.3678754166666662</v>
      </c>
      <c r="AJ65" s="106">
        <f t="shared" si="28"/>
        <v>38.44657409934382</v>
      </c>
      <c r="AK65" s="107">
        <f t="shared" si="29"/>
        <v>35.382304321391487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397</v>
      </c>
      <c r="B66" s="102">
        <v>2019</v>
      </c>
      <c r="C66" s="103">
        <v>7</v>
      </c>
      <c r="D66" s="102">
        <v>19</v>
      </c>
      <c r="E66" s="82"/>
      <c r="F66" s="131">
        <v>1</v>
      </c>
      <c r="G66" s="364" t="s">
        <v>761</v>
      </c>
      <c r="H66" s="82"/>
      <c r="I66" s="364" t="s">
        <v>761</v>
      </c>
      <c r="J66" s="226">
        <v>28</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28</v>
      </c>
      <c r="AB66" s="102" t="str">
        <f t="shared" si="20"/>
        <v>ND</v>
      </c>
      <c r="AC66" s="104" t="e">
        <f t="shared" si="21"/>
        <v>#VALUE!</v>
      </c>
      <c r="AD66" s="102"/>
      <c r="AE66" s="105">
        <f t="shared" si="23"/>
        <v>1</v>
      </c>
      <c r="AF66" s="102" t="str">
        <f t="shared" si="24"/>
        <v>NS</v>
      </c>
      <c r="AG66" s="105" t="str">
        <f t="shared" si="25"/>
        <v>NS</v>
      </c>
      <c r="AH66" s="105" t="str">
        <f t="shared" si="26"/>
        <v>NS</v>
      </c>
      <c r="AI66" s="102"/>
      <c r="AJ66" s="106" t="str">
        <f t="shared" si="28"/>
        <v>NS</v>
      </c>
      <c r="AK66" s="107"/>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397</v>
      </c>
      <c r="B67" s="102">
        <v>2019</v>
      </c>
      <c r="C67" s="103">
        <v>8</v>
      </c>
      <c r="D67" s="102">
        <v>5</v>
      </c>
      <c r="E67" s="82"/>
      <c r="F67" s="131">
        <v>1.2749999999999999</v>
      </c>
      <c r="G67" s="364">
        <v>5.78</v>
      </c>
      <c r="H67" s="82"/>
      <c r="I67" s="364">
        <v>25.78</v>
      </c>
      <c r="J67" s="226">
        <v>29.3</v>
      </c>
      <c r="K67" s="82"/>
      <c r="L67" s="82"/>
      <c r="M67" s="82"/>
      <c r="N67" s="131" t="s">
        <v>763</v>
      </c>
      <c r="O67" s="82"/>
      <c r="P67" s="82"/>
      <c r="Q67" s="82"/>
      <c r="R67" s="140"/>
      <c r="S67" s="137" t="s">
        <v>763</v>
      </c>
      <c r="T67" s="131" t="s">
        <v>763</v>
      </c>
      <c r="U67" s="131" t="s">
        <v>763</v>
      </c>
      <c r="V67" s="85"/>
      <c r="W67" s="85"/>
      <c r="X67" s="85"/>
      <c r="Y67" s="102">
        <f t="shared" si="17"/>
        <v>25.78</v>
      </c>
      <c r="Z67" s="102">
        <f t="shared" si="18"/>
        <v>298.92999999999995</v>
      </c>
      <c r="AA67" s="102">
        <f t="shared" si="19"/>
        <v>29.3</v>
      </c>
      <c r="AB67" s="102">
        <f t="shared" si="20"/>
        <v>5.78</v>
      </c>
      <c r="AC67" s="104">
        <f t="shared" si="21"/>
        <v>6.8773259041850299</v>
      </c>
      <c r="AD67" s="102">
        <f t="shared" si="22"/>
        <v>0.84044293967263084</v>
      </c>
      <c r="AE67" s="105">
        <f t="shared" si="23"/>
        <v>1.2749999999999999</v>
      </c>
      <c r="AF67" s="102" t="str">
        <f t="shared" si="24"/>
        <v>NS</v>
      </c>
      <c r="AG67" s="105" t="str">
        <f t="shared" si="25"/>
        <v>NS</v>
      </c>
      <c r="AH67" s="105" t="str">
        <f t="shared" si="26"/>
        <v>NS</v>
      </c>
      <c r="AI67" s="102"/>
      <c r="AJ67" s="106" t="str">
        <f t="shared" si="28"/>
        <v>NS</v>
      </c>
      <c r="AK67" s="107"/>
      <c r="AL67" s="82"/>
      <c r="AM67" s="82">
        <f>AD75</f>
        <v>0.86416102023340491</v>
      </c>
      <c r="AN67" s="82">
        <f>AE75</f>
        <v>1.2637500000000002</v>
      </c>
      <c r="AO67" s="82">
        <f>AF75</f>
        <v>2.04370389401066</v>
      </c>
      <c r="AP67" s="82">
        <f>AI75</f>
        <v>6.8322500414062493</v>
      </c>
      <c r="AQ67" s="113">
        <f>AK75</f>
        <v>35.19594340956607</v>
      </c>
      <c r="AR67" s="118"/>
      <c r="AS67" s="115" t="s">
        <v>497</v>
      </c>
      <c r="AT67" s="115" t="s">
        <v>497</v>
      </c>
      <c r="AU67" s="115" t="s">
        <v>497</v>
      </c>
      <c r="AV67" s="115" t="s">
        <v>497</v>
      </c>
      <c r="AW67" s="115" t="s">
        <v>497</v>
      </c>
      <c r="AX67" s="116" t="s">
        <v>498</v>
      </c>
      <c r="AY67" s="102"/>
      <c r="AZ67" s="102"/>
      <c r="BA67" s="82"/>
      <c r="BB67" s="82"/>
    </row>
    <row r="68" spans="1:54" ht="16" x14ac:dyDescent="0.2">
      <c r="A68" s="101" t="s">
        <v>397</v>
      </c>
      <c r="B68" s="102">
        <v>2019</v>
      </c>
      <c r="C68" s="103">
        <v>8</v>
      </c>
      <c r="D68" s="102">
        <v>5</v>
      </c>
      <c r="E68" s="82"/>
      <c r="F68" s="131">
        <v>1.2749999999999999</v>
      </c>
      <c r="G68" s="364">
        <v>5.93</v>
      </c>
      <c r="H68" s="82"/>
      <c r="I68" s="364">
        <v>25.79</v>
      </c>
      <c r="J68" s="226">
        <v>29.1</v>
      </c>
      <c r="K68" s="82"/>
      <c r="L68" s="82"/>
      <c r="M68" s="108"/>
      <c r="N68" s="137">
        <v>9.3796992481203018E-2</v>
      </c>
      <c r="O68" s="82"/>
      <c r="P68" s="82"/>
      <c r="Q68" s="82"/>
      <c r="R68" s="140"/>
      <c r="S68" s="137">
        <v>37.034005600161493</v>
      </c>
      <c r="T68" s="137">
        <v>5.0915420833333318</v>
      </c>
      <c r="U68" s="137">
        <v>2.5000000000000001E-2</v>
      </c>
      <c r="V68" s="85"/>
      <c r="W68" s="85"/>
      <c r="X68" s="85"/>
      <c r="Y68" s="102">
        <f t="shared" si="17"/>
        <v>25.79</v>
      </c>
      <c r="Z68" s="102">
        <f t="shared" si="18"/>
        <v>298.94</v>
      </c>
      <c r="AA68" s="102">
        <f t="shared" si="19"/>
        <v>29.1</v>
      </c>
      <c r="AB68" s="102">
        <f t="shared" si="20"/>
        <v>5.93</v>
      </c>
      <c r="AC68" s="104">
        <f t="shared" si="21"/>
        <v>6.8839403493427147</v>
      </c>
      <c r="AD68" s="102">
        <f t="shared" si="22"/>
        <v>0.86142524470976889</v>
      </c>
      <c r="AE68" s="105">
        <f t="shared" si="23"/>
        <v>1.2749999999999999</v>
      </c>
      <c r="AF68" s="102">
        <f t="shared" si="24"/>
        <v>9.3796992481203018E-2</v>
      </c>
      <c r="AG68" s="105">
        <f t="shared" si="25"/>
        <v>5.0915420833333318</v>
      </c>
      <c r="AH68" s="105">
        <f t="shared" si="26"/>
        <v>2.5000000000000001E-2</v>
      </c>
      <c r="AI68" s="102">
        <f t="shared" ref="AI68" si="31">IF(Y68=" ", " ", IF(Y68&gt;0, SUM(AG68:AH68)))</f>
        <v>5.1165420833333322</v>
      </c>
      <c r="AJ68" s="106">
        <f t="shared" si="28"/>
        <v>37.034005600161493</v>
      </c>
      <c r="AK68" s="107">
        <f t="shared" si="29"/>
        <v>36.94020860768029</v>
      </c>
      <c r="AL68" s="82"/>
      <c r="AM68" s="82"/>
      <c r="AN68" s="82"/>
      <c r="AO68" s="82"/>
      <c r="AP68" s="85"/>
      <c r="AQ68" s="82"/>
      <c r="AR68" s="82"/>
      <c r="AS68" s="363">
        <f>((LN(AM67)-LN(0.4))/(LN(0.9)-LN(0.4))*100)</f>
        <v>94.989008294331796</v>
      </c>
      <c r="AT68" s="120">
        <f>((LN(AN67)-LN(0.6))/(LN(3)-LN(0.6))*100)</f>
        <v>46.28380562950332</v>
      </c>
      <c r="AU68" s="115">
        <f>((LN(AO67)-LN(10))/(LN(1)-LN(10))*100)</f>
        <v>68.958202757490113</v>
      </c>
      <c r="AV68" s="115">
        <f>((LN(AP67)-LN(10))/(LN(3)-LN(10))*100)</f>
        <v>31.639505248149714</v>
      </c>
      <c r="AW68" s="115">
        <f>((LN(AQ67)-LN(43))/(LN(20)-LN(43))*100)</f>
        <v>26.162991147643627</v>
      </c>
      <c r="AX68" s="82"/>
      <c r="AY68" s="82"/>
      <c r="AZ68" s="82"/>
      <c r="BA68" s="82"/>
      <c r="BB68" s="82"/>
    </row>
    <row r="69" spans="1:54" ht="16" x14ac:dyDescent="0.2">
      <c r="A69" s="101" t="s">
        <v>397</v>
      </c>
      <c r="B69" s="102">
        <v>2019</v>
      </c>
      <c r="C69" s="103">
        <v>8</v>
      </c>
      <c r="D69" s="102">
        <v>5</v>
      </c>
      <c r="E69" s="82"/>
      <c r="F69" s="131">
        <v>1.2749999999999999</v>
      </c>
      <c r="G69" s="364">
        <v>5.92</v>
      </c>
      <c r="H69" s="82"/>
      <c r="I69" s="364">
        <v>25.79</v>
      </c>
      <c r="J69" s="226">
        <v>29.8</v>
      </c>
      <c r="K69" s="82"/>
      <c r="L69" s="82"/>
      <c r="M69" s="108"/>
      <c r="N69" s="131" t="s">
        <v>763</v>
      </c>
      <c r="O69" s="82"/>
      <c r="P69" s="82"/>
      <c r="Q69" s="82"/>
      <c r="R69" s="140"/>
      <c r="S69" s="137" t="s">
        <v>763</v>
      </c>
      <c r="T69" s="131" t="s">
        <v>763</v>
      </c>
      <c r="U69" s="131" t="s">
        <v>763</v>
      </c>
      <c r="V69" s="85"/>
      <c r="W69" s="85"/>
      <c r="X69" s="85"/>
      <c r="Y69" s="102">
        <f t="shared" si="17"/>
        <v>25.79</v>
      </c>
      <c r="Z69" s="102">
        <f t="shared" si="18"/>
        <v>298.94</v>
      </c>
      <c r="AA69" s="102">
        <f t="shared" si="19"/>
        <v>29.8</v>
      </c>
      <c r="AB69" s="102">
        <f t="shared" si="20"/>
        <v>5.92</v>
      </c>
      <c r="AC69" s="104">
        <f t="shared" si="21"/>
        <v>6.8567094984140082</v>
      </c>
      <c r="AD69" s="102">
        <f t="shared" si="22"/>
        <v>0.86338789784944603</v>
      </c>
      <c r="AE69" s="105">
        <f t="shared" si="23"/>
        <v>1.2749999999999999</v>
      </c>
      <c r="AF69" s="102" t="str">
        <f t="shared" si="24"/>
        <v>NS</v>
      </c>
      <c r="AG69" s="105" t="str">
        <f t="shared" si="25"/>
        <v>NS</v>
      </c>
      <c r="AH69" s="105" t="str">
        <f t="shared" si="26"/>
        <v>NS</v>
      </c>
      <c r="AI69" s="102"/>
      <c r="AJ69" s="106" t="str">
        <f t="shared" si="28"/>
        <v>NS</v>
      </c>
      <c r="AK69" s="107"/>
      <c r="AL69" s="82"/>
      <c r="AM69" s="85"/>
      <c r="AN69" s="85"/>
      <c r="AO69" s="85"/>
      <c r="AP69" s="128" t="s">
        <v>1237</v>
      </c>
      <c r="AQ69" s="85"/>
      <c r="AR69" s="82"/>
      <c r="AS69" s="82">
        <f>IF(AS68&gt;100, 100, IF(AS68&lt;0, 0, AS68))</f>
        <v>94.989008294331796</v>
      </c>
      <c r="AT69" s="82">
        <f t="shared" ref="AT69:AW69" si="32">IF(AT68&gt;100, 100, IF(AT68&lt;0, 0, AT68))</f>
        <v>46.28380562950332</v>
      </c>
      <c r="AU69" s="82">
        <f t="shared" si="32"/>
        <v>68.958202757490113</v>
      </c>
      <c r="AV69" s="82">
        <f t="shared" si="32"/>
        <v>31.639505248149714</v>
      </c>
      <c r="AW69" s="82">
        <f t="shared" si="32"/>
        <v>26.162991147643627</v>
      </c>
      <c r="AX69" s="129">
        <f>AVERAGE(AS69:AW69)</f>
        <v>53.606702615423714</v>
      </c>
      <c r="AY69" s="84"/>
      <c r="AZ69" s="84"/>
      <c r="BA69" s="84" t="str">
        <f>IF(AX69&gt;65, "Acceptable; Ongoing Protection is Required", "Unacceptable; Immediate Restoration is Required")</f>
        <v>Unacceptable; Immediate Restoration is Required</v>
      </c>
      <c r="BB69" s="82"/>
    </row>
    <row r="70" spans="1:54" ht="16" x14ac:dyDescent="0.2">
      <c r="A70" s="101" t="s">
        <v>397</v>
      </c>
      <c r="B70" s="102">
        <v>2019</v>
      </c>
      <c r="C70" s="103">
        <v>8</v>
      </c>
      <c r="D70" s="102">
        <v>19</v>
      </c>
      <c r="E70" s="82"/>
      <c r="F70" s="131">
        <v>1.24</v>
      </c>
      <c r="G70" s="364">
        <v>6.05</v>
      </c>
      <c r="H70" s="82"/>
      <c r="I70" s="364">
        <v>25.46</v>
      </c>
      <c r="J70" s="226">
        <v>29</v>
      </c>
      <c r="K70" s="82"/>
      <c r="L70" s="82"/>
      <c r="M70" s="108"/>
      <c r="N70" s="131" t="s">
        <v>763</v>
      </c>
      <c r="O70" s="82"/>
      <c r="P70" s="82"/>
      <c r="Q70" s="82"/>
      <c r="R70" s="140"/>
      <c r="S70" s="137" t="s">
        <v>763</v>
      </c>
      <c r="T70" s="131" t="s">
        <v>763</v>
      </c>
      <c r="U70" s="131" t="s">
        <v>763</v>
      </c>
      <c r="V70" s="85"/>
      <c r="W70" s="85"/>
      <c r="X70" s="85"/>
      <c r="Y70" s="102">
        <f t="shared" si="17"/>
        <v>25.46</v>
      </c>
      <c r="Z70" s="102">
        <f t="shared" si="18"/>
        <v>298.60999999999996</v>
      </c>
      <c r="AA70" s="102">
        <f t="shared" si="19"/>
        <v>29</v>
      </c>
      <c r="AB70" s="102">
        <f t="shared" si="20"/>
        <v>6.05</v>
      </c>
      <c r="AC70" s="104">
        <f t="shared" si="21"/>
        <v>6.926968560926829</v>
      </c>
      <c r="AD70" s="102">
        <f t="shared" si="22"/>
        <v>0.87339792966961427</v>
      </c>
      <c r="AE70" s="105">
        <f t="shared" si="23"/>
        <v>1.24</v>
      </c>
      <c r="AF70" s="102" t="str">
        <f t="shared" si="24"/>
        <v>NS</v>
      </c>
      <c r="AG70" s="105" t="str">
        <f t="shared" si="25"/>
        <v>NS</v>
      </c>
      <c r="AH70" s="105" t="str">
        <f t="shared" si="26"/>
        <v>NS</v>
      </c>
      <c r="AI70" s="102"/>
      <c r="AJ70" s="106" t="str">
        <f t="shared" si="28"/>
        <v>NS</v>
      </c>
      <c r="AK70" s="107"/>
      <c r="AL70" s="82"/>
      <c r="AM70" s="85"/>
      <c r="AN70" s="85"/>
      <c r="AO70" s="85"/>
      <c r="AP70" s="85"/>
      <c r="AQ70" s="85"/>
      <c r="AR70" s="85"/>
      <c r="AS70" s="85"/>
      <c r="AT70" s="85"/>
      <c r="AU70" s="85"/>
      <c r="AV70" s="85"/>
      <c r="AW70" s="126" t="s">
        <v>1238</v>
      </c>
      <c r="AX70" s="126">
        <f>AVERAGE(AS69:AW69)</f>
        <v>53.606702615423714</v>
      </c>
      <c r="AY70" s="85"/>
      <c r="AZ70" s="85"/>
      <c r="BA70" s="82"/>
      <c r="BB70" s="82"/>
    </row>
    <row r="71" spans="1:54" ht="16" x14ac:dyDescent="0.2">
      <c r="A71" s="101" t="s">
        <v>397</v>
      </c>
      <c r="B71" s="102">
        <v>2019</v>
      </c>
      <c r="C71" s="103">
        <v>8</v>
      </c>
      <c r="D71" s="102">
        <v>19</v>
      </c>
      <c r="E71" s="82"/>
      <c r="F71" s="131">
        <v>1.24</v>
      </c>
      <c r="G71" s="364">
        <v>6.14</v>
      </c>
      <c r="H71" s="82"/>
      <c r="I71" s="364">
        <v>25.46</v>
      </c>
      <c r="J71" s="226">
        <v>29</v>
      </c>
      <c r="K71" s="82"/>
      <c r="L71" s="82"/>
      <c r="M71" s="108"/>
      <c r="N71" s="137">
        <v>4.1214795852712465</v>
      </c>
      <c r="O71" s="82"/>
      <c r="P71" s="82"/>
      <c r="Q71" s="82"/>
      <c r="R71" s="140"/>
      <c r="S71" s="137">
        <v>39.318164218183966</v>
      </c>
      <c r="T71" s="137">
        <v>7.231347122376051</v>
      </c>
      <c r="U71" s="137">
        <v>4.8434001265822797</v>
      </c>
      <c r="V71" s="85"/>
      <c r="W71" s="85"/>
      <c r="X71" s="85"/>
      <c r="Y71" s="102">
        <f t="shared" si="17"/>
        <v>25.46</v>
      </c>
      <c r="Z71" s="102">
        <f t="shared" si="18"/>
        <v>298.60999999999996</v>
      </c>
      <c r="AA71" s="102">
        <f t="shared" si="19"/>
        <v>29</v>
      </c>
      <c r="AB71" s="102">
        <f t="shared" si="20"/>
        <v>6.14</v>
      </c>
      <c r="AC71" s="104">
        <f t="shared" si="21"/>
        <v>6.926968560926829</v>
      </c>
      <c r="AD71" s="102">
        <f t="shared" si="22"/>
        <v>0.8863906261440383</v>
      </c>
      <c r="AE71" s="105">
        <f t="shared" si="23"/>
        <v>1.24</v>
      </c>
      <c r="AF71" s="102">
        <f t="shared" si="24"/>
        <v>4.1214795852712465</v>
      </c>
      <c r="AG71" s="105">
        <f t="shared" si="25"/>
        <v>7.231347122376051</v>
      </c>
      <c r="AH71" s="105">
        <f t="shared" si="26"/>
        <v>4.8434001265822797</v>
      </c>
      <c r="AI71" s="102">
        <f t="shared" ref="AI71" si="33">IF(Y71=" ", " ", IF(Y71&gt;0, SUM(AG71:AH71)))</f>
        <v>12.074747248958332</v>
      </c>
      <c r="AJ71" s="106">
        <f t="shared" si="28"/>
        <v>39.318164218183966</v>
      </c>
      <c r="AK71" s="107">
        <f t="shared" si="29"/>
        <v>35.196684632912721</v>
      </c>
      <c r="AL71" s="82"/>
      <c r="AM71" s="82"/>
      <c r="AN71" s="82"/>
      <c r="AO71" s="82"/>
      <c r="AP71" s="82"/>
      <c r="AQ71" s="82"/>
      <c r="AR71" s="82"/>
      <c r="AS71" s="82"/>
      <c r="AT71" s="82"/>
      <c r="AU71" s="82"/>
      <c r="AV71" s="82"/>
      <c r="AW71" s="82"/>
      <c r="AX71" s="82">
        <f>AVERAGE(AS69:AW69)</f>
        <v>53.606702615423714</v>
      </c>
      <c r="AY71" s="82"/>
      <c r="AZ71" s="82"/>
      <c r="BA71" s="82"/>
      <c r="BB71" s="82"/>
    </row>
    <row r="72" spans="1:54" ht="16" x14ac:dyDescent="0.2">
      <c r="A72" s="101" t="s">
        <v>397</v>
      </c>
      <c r="B72" s="102">
        <v>2019</v>
      </c>
      <c r="C72" s="103">
        <v>8</v>
      </c>
      <c r="D72" s="102">
        <v>19</v>
      </c>
      <c r="E72" s="82"/>
      <c r="F72" s="131">
        <v>1.24</v>
      </c>
      <c r="G72" s="364">
        <v>6.11</v>
      </c>
      <c r="H72" s="82"/>
      <c r="I72" s="364">
        <v>25.4</v>
      </c>
      <c r="J72" s="226">
        <v>29.1</v>
      </c>
      <c r="K72" s="82"/>
      <c r="L72" s="82"/>
      <c r="M72" s="82"/>
      <c r="N72" s="131" t="s">
        <v>763</v>
      </c>
      <c r="O72" s="82"/>
      <c r="P72" s="82"/>
      <c r="Q72" s="82"/>
      <c r="R72" s="140"/>
      <c r="S72" s="137" t="s">
        <v>763</v>
      </c>
      <c r="T72" s="131" t="s">
        <v>763</v>
      </c>
      <c r="U72" s="131" t="s">
        <v>763</v>
      </c>
      <c r="V72" s="85"/>
      <c r="W72" s="85"/>
      <c r="X72" s="85"/>
      <c r="Y72" s="102">
        <f t="shared" si="17"/>
        <v>25.4</v>
      </c>
      <c r="Z72" s="102">
        <f t="shared" si="18"/>
        <v>298.54999999999995</v>
      </c>
      <c r="AA72" s="102">
        <f t="shared" si="19"/>
        <v>29.1</v>
      </c>
      <c r="AB72" s="102">
        <f t="shared" si="20"/>
        <v>6.11</v>
      </c>
      <c r="AC72" s="104">
        <f t="shared" si="21"/>
        <v>6.9301914319762936</v>
      </c>
      <c r="AD72" s="102">
        <f t="shared" si="22"/>
        <v>0.88164952728551138</v>
      </c>
      <c r="AE72" s="105">
        <f t="shared" si="23"/>
        <v>1.24</v>
      </c>
      <c r="AF72" s="102" t="str">
        <f t="shared" si="24"/>
        <v>NS</v>
      </c>
      <c r="AG72" s="105" t="str">
        <f t="shared" si="25"/>
        <v>NS</v>
      </c>
      <c r="AH72" s="105" t="str">
        <f t="shared" si="26"/>
        <v>NS</v>
      </c>
      <c r="AI72" s="102"/>
      <c r="AJ72" s="106" t="str">
        <f t="shared" si="28"/>
        <v>NS</v>
      </c>
      <c r="AK72" s="107"/>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0.86416102023340491</v>
      </c>
      <c r="AE75" s="84">
        <f>_xlfn.AGGREGATE(1, 6,AE61:AE74)</f>
        <v>1.2637500000000002</v>
      </c>
      <c r="AF75" s="84">
        <f>_xlfn.AGGREGATE(1, 6,AF61:AF74)</f>
        <v>2.04370389401066</v>
      </c>
      <c r="AG75" s="82"/>
      <c r="AH75" s="82"/>
      <c r="AI75" s="84">
        <f>_xlfn.AGGREGATE(1, 6,AI61:AI74)</f>
        <v>6.8322500414062493</v>
      </c>
      <c r="AJ75" s="82"/>
      <c r="AK75" s="84">
        <f>_xlfn.AGGREGATE(1, 6,AK61:AK74)</f>
        <v>35.19594340956607</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0.86416102023340491</v>
      </c>
      <c r="AE76" s="126">
        <f>AVERAGE(AE61:AE72)</f>
        <v>1.2637500000000002</v>
      </c>
      <c r="AF76" s="126">
        <f>AVERAGE(AF62:AF71)</f>
        <v>2.04370389401066</v>
      </c>
      <c r="AG76" s="126"/>
      <c r="AH76" s="126"/>
      <c r="AI76" s="126">
        <f>AVERAGE(AI62:AI71)</f>
        <v>6.8322500414062493</v>
      </c>
      <c r="AJ76" s="126"/>
      <c r="AK76" s="127">
        <f>AVERAGE(AK62:AK69)</f>
        <v>35.195696335117184</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397</v>
      </c>
      <c r="C83" t="s">
        <v>757</v>
      </c>
      <c r="E83" s="147">
        <v>44020</v>
      </c>
      <c r="F83" s="68" t="s">
        <v>881</v>
      </c>
      <c r="G83" s="68" t="s">
        <v>1003</v>
      </c>
      <c r="H83" s="68">
        <v>2</v>
      </c>
      <c r="I83" s="68" t="s">
        <v>982</v>
      </c>
      <c r="J83" s="77" t="s">
        <v>761</v>
      </c>
      <c r="K83" s="68">
        <v>2</v>
      </c>
      <c r="L83" s="68">
        <v>2</v>
      </c>
      <c r="M83" s="68" t="s">
        <v>773</v>
      </c>
      <c r="N83" s="68" t="s">
        <v>761</v>
      </c>
      <c r="O83" s="131">
        <v>21.3</v>
      </c>
      <c r="P83" s="131">
        <v>8.86</v>
      </c>
      <c r="Q83" s="68">
        <v>1.5</v>
      </c>
      <c r="R83" s="68">
        <v>1.4</v>
      </c>
      <c r="S83" s="131">
        <v>1.45</v>
      </c>
      <c r="T83" s="68">
        <v>2</v>
      </c>
      <c r="U83" s="72">
        <v>0.72499999999999998</v>
      </c>
      <c r="V83" s="68">
        <v>0.15</v>
      </c>
      <c r="W83" s="77">
        <v>0.33194444444444443</v>
      </c>
      <c r="X83" s="68">
        <v>23.48</v>
      </c>
      <c r="Y83" s="68">
        <v>5.45</v>
      </c>
      <c r="Z83" s="72">
        <v>4.5893033301966852</v>
      </c>
      <c r="AA83" s="68">
        <v>76.8</v>
      </c>
      <c r="AB83" s="131">
        <v>29.9</v>
      </c>
      <c r="AC83" s="79">
        <v>46.4</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397</v>
      </c>
      <c r="C84" t="s">
        <v>764</v>
      </c>
      <c r="E84" s="147">
        <v>44020</v>
      </c>
      <c r="F84" s="68" t="s">
        <v>881</v>
      </c>
      <c r="G84" s="68" t="s">
        <v>1003</v>
      </c>
      <c r="H84" s="68">
        <v>2</v>
      </c>
      <c r="I84" s="68" t="s">
        <v>982</v>
      </c>
      <c r="J84" s="77" t="s">
        <v>761</v>
      </c>
      <c r="K84" s="68">
        <v>2</v>
      </c>
      <c r="L84" s="68">
        <v>2</v>
      </c>
      <c r="M84" s="68" t="s">
        <v>773</v>
      </c>
      <c r="N84" s="68" t="s">
        <v>761</v>
      </c>
      <c r="O84" s="131">
        <v>21.3</v>
      </c>
      <c r="P84" s="131">
        <v>8.86</v>
      </c>
      <c r="Q84" s="68">
        <v>1.5</v>
      </c>
      <c r="R84" s="68">
        <v>1.4</v>
      </c>
      <c r="S84" s="131">
        <v>1.45</v>
      </c>
      <c r="T84" s="68">
        <v>2</v>
      </c>
      <c r="U84" s="72">
        <v>0.72499999999999998</v>
      </c>
      <c r="V84" s="68">
        <v>1</v>
      </c>
      <c r="W84" s="77">
        <v>0.33402777777777781</v>
      </c>
      <c r="X84" s="68">
        <v>23.47</v>
      </c>
      <c r="Y84" s="68">
        <v>5.75</v>
      </c>
      <c r="Z84" s="72">
        <v>4.8446494639159461</v>
      </c>
      <c r="AA84" s="68">
        <v>81.099999999999994</v>
      </c>
      <c r="AB84" s="134">
        <v>29.8</v>
      </c>
      <c r="AC84" s="204">
        <v>46.2</v>
      </c>
      <c r="AD84" s="171">
        <v>0.46053469127943986</v>
      </c>
      <c r="AE84" s="72">
        <v>2.6282399665551841</v>
      </c>
      <c r="AF84" s="72">
        <v>0.36718192627824026</v>
      </c>
      <c r="AG84" s="137">
        <v>2.9954218928334244</v>
      </c>
      <c r="AH84" s="75">
        <v>29.028816658817266</v>
      </c>
      <c r="AI84" s="75">
        <v>32.02423855165069</v>
      </c>
      <c r="AJ84" s="72">
        <v>95.284792745168033</v>
      </c>
      <c r="AK84" s="72">
        <v>15.044641364353597</v>
      </c>
      <c r="AL84" s="72">
        <v>6.3334705319685103</v>
      </c>
      <c r="AM84" s="75">
        <v>44.073458023170865</v>
      </c>
      <c r="AN84" s="137">
        <v>47.068879916004285</v>
      </c>
      <c r="AO84" s="137">
        <v>5.6904464285714296</v>
      </c>
      <c r="AP84" s="137">
        <v>5.154610602678571</v>
      </c>
      <c r="AQ84" s="70">
        <v>0.52470414974992063</v>
      </c>
      <c r="AR84" s="177">
        <v>10.845057031250001</v>
      </c>
      <c r="AS84" s="68"/>
      <c r="AT84" s="68"/>
      <c r="AU84" s="68" t="s">
        <v>763</v>
      </c>
      <c r="AV84" s="68" t="s">
        <v>763</v>
      </c>
      <c r="AW84" s="68"/>
      <c r="BA84" s="200"/>
      <c r="BB84" s="68"/>
      <c r="BC84" s="147"/>
      <c r="BD84" s="68"/>
      <c r="BE84" s="68"/>
    </row>
    <row r="85" spans="1:57" x14ac:dyDescent="0.2">
      <c r="A85" s="79" t="s">
        <v>756</v>
      </c>
      <c r="B85" t="s">
        <v>397</v>
      </c>
      <c r="C85" t="s">
        <v>765</v>
      </c>
      <c r="E85" s="147">
        <v>44020</v>
      </c>
      <c r="F85" s="68" t="s">
        <v>881</v>
      </c>
      <c r="G85" s="68" t="s">
        <v>1003</v>
      </c>
      <c r="H85" s="68">
        <v>2</v>
      </c>
      <c r="I85" s="68" t="s">
        <v>982</v>
      </c>
      <c r="J85" s="77" t="s">
        <v>761</v>
      </c>
      <c r="K85" s="68">
        <v>2</v>
      </c>
      <c r="L85" s="68">
        <v>2</v>
      </c>
      <c r="M85" s="68" t="s">
        <v>773</v>
      </c>
      <c r="N85" s="68" t="s">
        <v>761</v>
      </c>
      <c r="O85" s="131">
        <v>21.3</v>
      </c>
      <c r="P85" s="131">
        <v>8.86</v>
      </c>
      <c r="Q85" s="68">
        <v>1.5</v>
      </c>
      <c r="R85" s="68">
        <v>1.4</v>
      </c>
      <c r="S85" s="131">
        <v>1.45</v>
      </c>
      <c r="T85" s="68">
        <v>2</v>
      </c>
      <c r="U85" s="72">
        <v>0.72499999999999998</v>
      </c>
      <c r="V85" s="68">
        <v>1.7</v>
      </c>
      <c r="W85" s="77">
        <v>0.3354166666666667</v>
      </c>
      <c r="X85" s="68">
        <v>23.47</v>
      </c>
      <c r="Y85" s="68">
        <v>5.87</v>
      </c>
      <c r="Z85" s="72">
        <v>4.9429126153633236</v>
      </c>
      <c r="AA85" s="68">
        <v>82.8</v>
      </c>
      <c r="AB85" s="131">
        <v>29.9</v>
      </c>
      <c r="AC85" s="79">
        <v>46.5</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c r="BD85" s="68"/>
      <c r="BE85" s="68"/>
    </row>
    <row r="86" spans="1:57" x14ac:dyDescent="0.2">
      <c r="A86" s="79" t="s">
        <v>756</v>
      </c>
      <c r="B86" t="s">
        <v>397</v>
      </c>
      <c r="C86" t="s">
        <v>757</v>
      </c>
      <c r="E86" s="194">
        <v>44035</v>
      </c>
      <c r="F86" s="68" t="s">
        <v>650</v>
      </c>
      <c r="G86" s="68" t="s">
        <v>1003</v>
      </c>
      <c r="H86" s="68">
        <v>1</v>
      </c>
      <c r="I86" s="68" t="s">
        <v>982</v>
      </c>
      <c r="J86" s="77">
        <v>0.39583333333333331</v>
      </c>
      <c r="K86" s="215">
        <v>3</v>
      </c>
      <c r="L86" s="68">
        <v>2</v>
      </c>
      <c r="M86" s="68" t="s">
        <v>773</v>
      </c>
      <c r="N86" s="68" t="s">
        <v>761</v>
      </c>
      <c r="O86" s="131" t="s">
        <v>761</v>
      </c>
      <c r="P86" s="131" t="s">
        <v>761</v>
      </c>
      <c r="Q86" s="68">
        <v>1.3</v>
      </c>
      <c r="R86" s="68">
        <v>1.2</v>
      </c>
      <c r="S86" s="131">
        <v>1.25</v>
      </c>
      <c r="T86" s="68">
        <v>2.4</v>
      </c>
      <c r="U86" s="72">
        <v>0.52083333333333337</v>
      </c>
      <c r="V86" s="68">
        <v>0.15</v>
      </c>
      <c r="W86" s="77">
        <v>0.29791666666666666</v>
      </c>
      <c r="X86" s="68">
        <v>26.85</v>
      </c>
      <c r="Y86" s="68" t="s">
        <v>901</v>
      </c>
      <c r="Z86" s="130" t="s">
        <v>761</v>
      </c>
      <c r="AA86" s="68" t="s">
        <v>761</v>
      </c>
      <c r="AB86" s="131">
        <v>30.3</v>
      </c>
      <c r="AC86" s="79">
        <v>46.8</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397</v>
      </c>
      <c r="C87" t="s">
        <v>764</v>
      </c>
      <c r="E87" s="194">
        <v>44035</v>
      </c>
      <c r="F87" s="68" t="s">
        <v>650</v>
      </c>
      <c r="G87" s="68" t="s">
        <v>1003</v>
      </c>
      <c r="H87" s="68">
        <v>1</v>
      </c>
      <c r="I87" s="68" t="s">
        <v>982</v>
      </c>
      <c r="J87" s="77">
        <v>0.39583333333333331</v>
      </c>
      <c r="K87" s="215">
        <v>3</v>
      </c>
      <c r="L87" s="68">
        <v>2</v>
      </c>
      <c r="M87" s="68" t="s">
        <v>773</v>
      </c>
      <c r="N87" s="68" t="s">
        <v>761</v>
      </c>
      <c r="O87" s="131" t="s">
        <v>761</v>
      </c>
      <c r="P87" s="131" t="s">
        <v>761</v>
      </c>
      <c r="Q87" s="68">
        <v>1.3</v>
      </c>
      <c r="R87" s="68">
        <v>1.2</v>
      </c>
      <c r="S87" s="131">
        <v>1.25</v>
      </c>
      <c r="T87" s="68">
        <v>2.4</v>
      </c>
      <c r="U87" s="72">
        <v>0.52083333333333337</v>
      </c>
      <c r="V87" s="68">
        <v>1.2</v>
      </c>
      <c r="W87" s="77">
        <v>0.2986111111111111</v>
      </c>
      <c r="X87" s="68">
        <v>26.8</v>
      </c>
      <c r="Y87" s="68" t="s">
        <v>901</v>
      </c>
      <c r="Z87" s="130" t="s">
        <v>761</v>
      </c>
      <c r="AA87" s="68" t="s">
        <v>761</v>
      </c>
      <c r="AB87" s="134">
        <v>30.3</v>
      </c>
      <c r="AC87" s="204">
        <v>46.8</v>
      </c>
      <c r="AD87" s="171">
        <v>0.34882240611075743</v>
      </c>
      <c r="AE87" s="72">
        <v>0.89781637298710049</v>
      </c>
      <c r="AF87" s="72">
        <v>0.31078431372549015</v>
      </c>
      <c r="AG87" s="137">
        <v>1.2086006867125907</v>
      </c>
      <c r="AH87" s="75">
        <v>27.400845271507208</v>
      </c>
      <c r="AI87" s="75">
        <v>28.609445958219798</v>
      </c>
      <c r="AJ87" s="72">
        <v>138.45661929986201</v>
      </c>
      <c r="AK87" s="72">
        <v>17.417070746392035</v>
      </c>
      <c r="AL87" s="72">
        <v>7.9494779182971076</v>
      </c>
      <c r="AM87" s="75">
        <v>44.817916017899243</v>
      </c>
      <c r="AN87" s="137">
        <v>46.026516704611836</v>
      </c>
      <c r="AO87" s="137">
        <v>8.9919999999999991</v>
      </c>
      <c r="AP87" s="207">
        <v>2.5000000000000001E-2</v>
      </c>
      <c r="AQ87" s="70">
        <v>1</v>
      </c>
      <c r="AR87" s="177">
        <v>9.0169999999999995</v>
      </c>
      <c r="AS87" s="68"/>
      <c r="AT87" s="68"/>
      <c r="AU87" s="68" t="s">
        <v>763</v>
      </c>
      <c r="AV87" s="68" t="s">
        <v>763</v>
      </c>
      <c r="AW87" s="68"/>
      <c r="BA87" s="68"/>
      <c r="BB87" s="68"/>
      <c r="BC87" s="147"/>
      <c r="BD87" s="68"/>
      <c r="BE87" s="68"/>
    </row>
    <row r="88" spans="1:57" x14ac:dyDescent="0.2">
      <c r="A88" s="79" t="s">
        <v>756</v>
      </c>
      <c r="B88" t="s">
        <v>397</v>
      </c>
      <c r="C88" t="s">
        <v>765</v>
      </c>
      <c r="E88" s="194">
        <v>44035</v>
      </c>
      <c r="F88" s="68" t="s">
        <v>650</v>
      </c>
      <c r="G88" s="68" t="s">
        <v>1003</v>
      </c>
      <c r="H88" s="68">
        <v>1</v>
      </c>
      <c r="I88" s="68" t="s">
        <v>982</v>
      </c>
      <c r="J88" s="77">
        <v>0.39583333333333331</v>
      </c>
      <c r="K88" s="215">
        <v>3</v>
      </c>
      <c r="L88" s="68">
        <v>2</v>
      </c>
      <c r="M88" s="68" t="s">
        <v>773</v>
      </c>
      <c r="N88" s="68" t="s">
        <v>761</v>
      </c>
      <c r="O88" s="131" t="s">
        <v>761</v>
      </c>
      <c r="P88" s="131" t="s">
        <v>761</v>
      </c>
      <c r="Q88" s="68">
        <v>1.3</v>
      </c>
      <c r="R88" s="68">
        <v>1.2</v>
      </c>
      <c r="S88" s="131">
        <v>1.25</v>
      </c>
      <c r="T88" s="68">
        <v>2.4</v>
      </c>
      <c r="U88" s="72">
        <v>0.52083333333333337</v>
      </c>
      <c r="V88" s="68">
        <v>2.1</v>
      </c>
      <c r="W88" s="77">
        <v>0.2986111111111111</v>
      </c>
      <c r="X88" s="68">
        <v>26.78</v>
      </c>
      <c r="Y88" s="68" t="s">
        <v>901</v>
      </c>
      <c r="Z88" s="130" t="s">
        <v>761</v>
      </c>
      <c r="AA88" s="68" t="s">
        <v>761</v>
      </c>
      <c r="AB88" s="131">
        <v>30.3</v>
      </c>
      <c r="AC88" s="79">
        <v>46.8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180.9</v>
      </c>
      <c r="AV88" s="72">
        <v>2.895</v>
      </c>
      <c r="AW88" s="68"/>
      <c r="BA88" s="68"/>
      <c r="BB88" s="68"/>
      <c r="BC88" s="147"/>
      <c r="BD88" s="68"/>
      <c r="BE88" s="68"/>
    </row>
    <row r="89" spans="1:57" x14ac:dyDescent="0.2">
      <c r="A89" s="79" t="s">
        <v>756</v>
      </c>
      <c r="B89" t="s">
        <v>397</v>
      </c>
      <c r="C89" t="s">
        <v>764</v>
      </c>
      <c r="E89" s="147">
        <v>44049</v>
      </c>
      <c r="F89" s="68" t="s">
        <v>944</v>
      </c>
      <c r="G89" s="68" t="s">
        <v>1026</v>
      </c>
      <c r="H89" s="68">
        <v>0</v>
      </c>
      <c r="I89" s="68" t="s">
        <v>982</v>
      </c>
      <c r="J89" s="77">
        <v>0.36805555555555558</v>
      </c>
      <c r="K89" s="68">
        <v>2</v>
      </c>
      <c r="L89" s="68">
        <v>1</v>
      </c>
      <c r="M89" s="68" t="s">
        <v>761</v>
      </c>
      <c r="N89" s="68" t="s">
        <v>761</v>
      </c>
      <c r="O89" s="131" t="s">
        <v>761</v>
      </c>
      <c r="P89" s="131" t="s">
        <v>761</v>
      </c>
      <c r="Q89" s="68">
        <v>1.4</v>
      </c>
      <c r="R89" s="68">
        <v>1.3</v>
      </c>
      <c r="S89" s="131">
        <v>1.35</v>
      </c>
      <c r="T89" s="68">
        <v>2.2599999999999998</v>
      </c>
      <c r="U89" s="72">
        <v>0.59734513274336287</v>
      </c>
      <c r="V89" s="68">
        <v>0.15</v>
      </c>
      <c r="W89" s="77">
        <v>0.2722222222222222</v>
      </c>
      <c r="X89" s="68">
        <v>27</v>
      </c>
      <c r="Y89" s="68" t="s">
        <v>761</v>
      </c>
      <c r="Z89" s="130" t="s">
        <v>761</v>
      </c>
      <c r="AA89" s="68" t="s">
        <v>761</v>
      </c>
      <c r="AB89" s="131">
        <v>30.8</v>
      </c>
      <c r="AC89" s="79">
        <v>47.7</v>
      </c>
      <c r="AD89" s="176">
        <v>0.19999999999999998</v>
      </c>
      <c r="AE89" s="75">
        <v>0.66247582205028976</v>
      </c>
      <c r="AF89" s="75">
        <v>2.5000000000000001E-2</v>
      </c>
      <c r="AG89" s="137">
        <v>0.68747582205028979</v>
      </c>
      <c r="AH89" s="75">
        <v>22.660307595885421</v>
      </c>
      <c r="AI89" s="75">
        <v>23.347783417935709</v>
      </c>
      <c r="AJ89" s="75">
        <v>116.57436131112667</v>
      </c>
      <c r="AK89" s="75">
        <v>18.286053173128</v>
      </c>
      <c r="AL89" s="177">
        <v>6.3750422361473174</v>
      </c>
      <c r="AM89" s="75">
        <v>40.946360769013424</v>
      </c>
      <c r="AN89" s="137">
        <v>41.633836591063712</v>
      </c>
      <c r="AO89" s="207">
        <v>3.5359999999999991</v>
      </c>
      <c r="AP89" s="207">
        <v>1.4717000000000005</v>
      </c>
      <c r="AQ89" s="201">
        <v>0.70611258661661025</v>
      </c>
      <c r="AR89" s="177">
        <v>5.0076999999999998</v>
      </c>
      <c r="AS89" s="68"/>
      <c r="AT89" s="68"/>
      <c r="AU89" s="68">
        <v>153</v>
      </c>
      <c r="AV89" s="72">
        <v>2.4430000000000001</v>
      </c>
      <c r="AW89" s="68"/>
      <c r="AX89" s="79"/>
      <c r="AY89" s="147"/>
    </row>
    <row r="90" spans="1:57" x14ac:dyDescent="0.2">
      <c r="A90" s="79" t="s">
        <v>756</v>
      </c>
      <c r="B90" t="s">
        <v>397</v>
      </c>
      <c r="C90" t="s">
        <v>757</v>
      </c>
      <c r="E90" s="147">
        <v>44064</v>
      </c>
      <c r="F90" s="68" t="s">
        <v>1043</v>
      </c>
      <c r="G90" s="68" t="s">
        <v>1026</v>
      </c>
      <c r="H90" s="68">
        <v>1</v>
      </c>
      <c r="I90" s="68" t="s">
        <v>982</v>
      </c>
      <c r="J90" s="77">
        <v>0.35416666666666669</v>
      </c>
      <c r="K90" s="68">
        <v>2</v>
      </c>
      <c r="L90" s="68">
        <v>1</v>
      </c>
      <c r="M90" s="68" t="s">
        <v>773</v>
      </c>
      <c r="N90" s="68" t="s">
        <v>761</v>
      </c>
      <c r="O90" s="131">
        <v>19.899999999999999</v>
      </c>
      <c r="P90" s="131">
        <v>9.1300000000000008</v>
      </c>
      <c r="Q90" s="68">
        <v>1.3</v>
      </c>
      <c r="R90" s="68">
        <v>1.2</v>
      </c>
      <c r="S90" s="131">
        <v>1.25</v>
      </c>
      <c r="T90" s="68">
        <v>2.2999999999999998</v>
      </c>
      <c r="U90" s="72">
        <v>0.5434782608695653</v>
      </c>
      <c r="V90" s="68">
        <v>0.15</v>
      </c>
      <c r="W90" s="77">
        <v>0.26597222222222222</v>
      </c>
      <c r="X90" s="68">
        <v>22.9</v>
      </c>
      <c r="Y90" s="68">
        <v>7.35</v>
      </c>
      <c r="Z90" s="72">
        <v>6.1526806034633861</v>
      </c>
      <c r="AA90" s="68">
        <v>85.6</v>
      </c>
      <c r="AB90" s="131">
        <v>30.8</v>
      </c>
      <c r="AC90" s="79">
        <v>47.5</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t="s">
        <v>763</v>
      </c>
      <c r="AV90" s="68" t="s">
        <v>763</v>
      </c>
      <c r="AW90" s="68"/>
    </row>
    <row r="91" spans="1:57" x14ac:dyDescent="0.2">
      <c r="A91" s="79" t="s">
        <v>756</v>
      </c>
      <c r="B91" t="s">
        <v>397</v>
      </c>
      <c r="C91" t="s">
        <v>764</v>
      </c>
      <c r="E91" s="147">
        <v>44064</v>
      </c>
      <c r="F91" s="68" t="s">
        <v>1043</v>
      </c>
      <c r="G91" s="68" t="s">
        <v>1026</v>
      </c>
      <c r="H91" s="68">
        <v>1</v>
      </c>
      <c r="I91" s="68" t="s">
        <v>982</v>
      </c>
      <c r="J91" s="77">
        <v>0.35416666666666669</v>
      </c>
      <c r="K91" s="68">
        <v>2</v>
      </c>
      <c r="L91" s="68">
        <v>1</v>
      </c>
      <c r="M91" s="68" t="s">
        <v>773</v>
      </c>
      <c r="N91" s="68" t="s">
        <v>761</v>
      </c>
      <c r="O91" s="131">
        <v>19.899999999999999</v>
      </c>
      <c r="P91" s="131">
        <v>9.1300000000000008</v>
      </c>
      <c r="Q91" s="68">
        <v>1.3</v>
      </c>
      <c r="R91" s="68">
        <v>1.2</v>
      </c>
      <c r="S91" s="131">
        <v>1.25</v>
      </c>
      <c r="T91" s="68">
        <v>2.2999999999999998</v>
      </c>
      <c r="U91" s="72">
        <v>0.5434782608695653</v>
      </c>
      <c r="V91" s="68">
        <v>1.1499999999999999</v>
      </c>
      <c r="W91" s="77">
        <v>0.2673611111111111</v>
      </c>
      <c r="X91" s="68">
        <v>22.9</v>
      </c>
      <c r="Y91" s="68">
        <v>6.07</v>
      </c>
      <c r="Z91" s="72">
        <v>5.0870636371366622</v>
      </c>
      <c r="AA91" s="68">
        <v>84.5</v>
      </c>
      <c r="AB91" s="134">
        <v>30.6</v>
      </c>
      <c r="AC91" s="204">
        <v>47.4</v>
      </c>
      <c r="AD91" s="171">
        <v>0.27499999999999997</v>
      </c>
      <c r="AE91" s="72">
        <v>0.61576951012831826</v>
      </c>
      <c r="AF91" s="72">
        <v>0.66146341463414637</v>
      </c>
      <c r="AG91" s="137">
        <v>1.2772329247624645</v>
      </c>
      <c r="AH91" s="75">
        <v>33.238063183528574</v>
      </c>
      <c r="AI91" s="75">
        <v>34.515296108291039</v>
      </c>
      <c r="AJ91" s="72">
        <v>112.76757028897846</v>
      </c>
      <c r="AK91" s="72">
        <v>16.841599552934856</v>
      </c>
      <c r="AL91" s="72">
        <v>6.6957755369101699</v>
      </c>
      <c r="AM91" s="75">
        <v>50.079662736463433</v>
      </c>
      <c r="AN91" s="137">
        <v>51.356895661225892</v>
      </c>
      <c r="AO91" s="137">
        <v>6.4219999999999997</v>
      </c>
      <c r="AP91" s="137">
        <v>3.0680000000000001</v>
      </c>
      <c r="AQ91" s="70">
        <v>0.67671232876712328</v>
      </c>
      <c r="AR91" s="177">
        <v>9.49</v>
      </c>
      <c r="AS91" s="68"/>
      <c r="AT91" s="68"/>
      <c r="AU91" s="68" t="s">
        <v>763</v>
      </c>
      <c r="AV91" s="68" t="s">
        <v>763</v>
      </c>
      <c r="AW91" s="68"/>
    </row>
    <row r="92" spans="1:57" x14ac:dyDescent="0.2">
      <c r="A92" s="79" t="s">
        <v>756</v>
      </c>
      <c r="B92" t="s">
        <v>397</v>
      </c>
      <c r="C92" t="s">
        <v>765</v>
      </c>
      <c r="E92" s="147">
        <v>44064</v>
      </c>
      <c r="F92" s="68" t="s">
        <v>1043</v>
      </c>
      <c r="G92" s="68" t="s">
        <v>1026</v>
      </c>
      <c r="H92" s="68">
        <v>1</v>
      </c>
      <c r="I92" s="68" t="s">
        <v>982</v>
      </c>
      <c r="J92" s="77">
        <v>0.35416666666666669</v>
      </c>
      <c r="K92" s="68">
        <v>2</v>
      </c>
      <c r="L92" s="68">
        <v>1</v>
      </c>
      <c r="M92" s="68" t="s">
        <v>773</v>
      </c>
      <c r="N92" s="68" t="s">
        <v>761</v>
      </c>
      <c r="O92" s="131">
        <v>19.899999999999999</v>
      </c>
      <c r="P92" s="131">
        <v>9.1300000000000008</v>
      </c>
      <c r="Q92" s="68">
        <v>1.3</v>
      </c>
      <c r="R92" s="68">
        <v>1.2</v>
      </c>
      <c r="S92" s="131">
        <v>1.25</v>
      </c>
      <c r="T92" s="68">
        <v>2.2999999999999998</v>
      </c>
      <c r="U92" s="72">
        <v>0.5434782608695653</v>
      </c>
      <c r="V92" s="68">
        <v>1.8</v>
      </c>
      <c r="W92" s="77">
        <v>0.26805555555555555</v>
      </c>
      <c r="X92" s="68">
        <v>22.9</v>
      </c>
      <c r="Y92" s="68">
        <v>6.08</v>
      </c>
      <c r="Z92" s="72">
        <v>5.0925034839806207</v>
      </c>
      <c r="AA92" s="68">
        <v>84.6</v>
      </c>
      <c r="AB92" s="131">
        <v>30.7</v>
      </c>
      <c r="AC92" s="79">
        <v>47.3</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row>
    <row r="94" spans="1:57" x14ac:dyDescent="0.2">
      <c r="A94" s="236" t="s">
        <v>1245</v>
      </c>
    </row>
    <row r="95" spans="1:57"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7"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397</v>
      </c>
      <c r="B99" s="102">
        <v>2020</v>
      </c>
      <c r="C99" s="103">
        <v>7</v>
      </c>
      <c r="D99" s="102">
        <v>8</v>
      </c>
      <c r="E99" s="82"/>
      <c r="F99" s="131">
        <v>1.45</v>
      </c>
      <c r="G99" s="131">
        <v>8.86</v>
      </c>
      <c r="H99" s="82"/>
      <c r="I99" s="131">
        <v>21.3</v>
      </c>
      <c r="J99" s="131">
        <v>29.9</v>
      </c>
      <c r="K99" s="82"/>
      <c r="L99" s="82"/>
      <c r="M99" s="108"/>
      <c r="N99" s="137" t="s">
        <v>763</v>
      </c>
      <c r="O99" s="82"/>
      <c r="P99" s="82"/>
      <c r="Q99" s="82"/>
      <c r="R99" s="140"/>
      <c r="S99" s="137" t="s">
        <v>763</v>
      </c>
      <c r="T99" s="137" t="s">
        <v>763</v>
      </c>
      <c r="U99" s="137" t="s">
        <v>763</v>
      </c>
      <c r="V99" s="85"/>
      <c r="W99" s="85"/>
      <c r="X99" s="85"/>
      <c r="Y99" s="102">
        <f>IF(C99&lt;6," ",IF(C99&lt;=9,I99, IF(C99&gt;=10," ")))</f>
        <v>21.3</v>
      </c>
      <c r="Z99" s="102">
        <f>IF(Y99=" ", " ", IF(Y99&gt;0, Y99+273.15))</f>
        <v>294.45</v>
      </c>
      <c r="AA99" s="102">
        <f>IF(C99&lt;6," ",IF(C99&lt;=9,J99, IF(C99&gt;=10," ")))</f>
        <v>29.9</v>
      </c>
      <c r="AB99" s="102">
        <f>IF(C99&lt;6," ",IF(C99&lt;=9,G99, IF(C99&gt;=10," ")))</f>
        <v>8.86</v>
      </c>
      <c r="AC99" s="104">
        <f>IF(Y99=" "," ",IF(Y99&gt;0,EXP(-173.4292+249.6339*100/Z99+143.3483*LN(+Z99/100)-21.8492*Z99/100+AA99*(-0.033096+0.014259*Z99/100-0.0017*(Z99/100)^2))*1.4276))</f>
        <v>7.4192127653303181</v>
      </c>
      <c r="AD99" s="102">
        <f>IF(Y99=" "," ",IF(Y99&gt;0,AB99/AC99))</f>
        <v>1.1941967807423479</v>
      </c>
      <c r="AE99" s="105">
        <f>IF(C99&lt;6," ",IF(C99&lt;=9,F99, IF(C99&gt;=10," ")))</f>
        <v>1.45</v>
      </c>
      <c r="AF99" s="102" t="str">
        <f>IF(Y99=" "," ",N99)</f>
        <v>NS</v>
      </c>
      <c r="AG99" s="105" t="str">
        <f>IF(C99&lt;6," ",IF(C99&lt;=9,T99, IF(C99&gt;=10," ")))</f>
        <v>NS</v>
      </c>
      <c r="AH99" s="105" t="str">
        <f>IF(C99&lt;6," ",IF(C99&lt;=9,U99, IF(C99&gt;=10," ")))</f>
        <v>NS</v>
      </c>
      <c r="AI99" s="102"/>
      <c r="AJ99" s="106" t="str">
        <f>IF(C99&lt;6," ",IF(C99&lt;=9,S99, IF(C99&gt;=10," ")))</f>
        <v>NS</v>
      </c>
      <c r="AK99" s="107"/>
      <c r="AL99" s="85"/>
      <c r="AM99" s="85"/>
      <c r="AN99" s="85"/>
      <c r="AO99" s="85"/>
      <c r="AP99" s="85"/>
      <c r="AQ99" s="85"/>
      <c r="AR99" s="85"/>
      <c r="AS99" s="85"/>
      <c r="AT99" s="85"/>
      <c r="AU99" s="85"/>
      <c r="AV99" s="85"/>
      <c r="AW99" s="85"/>
      <c r="AX99" s="85"/>
      <c r="AY99" s="85"/>
      <c r="AZ99" s="85"/>
      <c r="BA99" s="82"/>
      <c r="BB99" s="82"/>
    </row>
    <row r="100" spans="1:54" ht="16" x14ac:dyDescent="0.2">
      <c r="A100" s="101" t="s">
        <v>397</v>
      </c>
      <c r="B100" s="102">
        <v>2020</v>
      </c>
      <c r="C100" s="103">
        <v>7</v>
      </c>
      <c r="D100" s="102">
        <v>8</v>
      </c>
      <c r="E100" s="82"/>
      <c r="F100" s="131">
        <v>1.45</v>
      </c>
      <c r="G100" s="131">
        <v>8.86</v>
      </c>
      <c r="H100" s="82"/>
      <c r="I100" s="131">
        <v>21.3</v>
      </c>
      <c r="J100" s="134">
        <v>29.8</v>
      </c>
      <c r="K100" s="82"/>
      <c r="L100" s="82"/>
      <c r="M100" s="108"/>
      <c r="N100" s="137">
        <v>2.9954218928334244</v>
      </c>
      <c r="O100" s="82"/>
      <c r="P100" s="82"/>
      <c r="Q100" s="82"/>
      <c r="R100" s="140"/>
      <c r="S100" s="137">
        <v>47.068879916004285</v>
      </c>
      <c r="T100" s="137">
        <v>5.6904464285714296</v>
      </c>
      <c r="U100" s="137">
        <v>5.154610602678571</v>
      </c>
      <c r="V100" s="85"/>
      <c r="W100" s="85"/>
      <c r="X100" s="85"/>
      <c r="Y100" s="102">
        <f t="shared" ref="Y100:Y110" si="34">IF(C100&lt;6," ",IF(C100&lt;=9,I100, IF(C100&gt;=10," ")))</f>
        <v>21.3</v>
      </c>
      <c r="Z100" s="102">
        <f t="shared" ref="Z100:Z110" si="35">IF(Y100=" ", " ", IF(Y100&gt;0, Y100+273.15))</f>
        <v>294.45</v>
      </c>
      <c r="AA100" s="102">
        <f t="shared" ref="AA100:AA110" si="36">IF(C100&lt;6," ",IF(C100&lt;=9,J100, IF(C100&gt;=10," ")))</f>
        <v>29.8</v>
      </c>
      <c r="AB100" s="102">
        <f t="shared" ref="AB100:AB110" si="37">IF(C100&lt;6," ",IF(C100&lt;=9,G100, IF(C100&gt;=10," ")))</f>
        <v>8.86</v>
      </c>
      <c r="AC100" s="104">
        <f t="shared" ref="AC100:AC110" si="38">IF(Y100=" "," ",IF(Y100&gt;0,EXP(-173.4292+249.6339*100/Z100+143.3483*LN(+Z100/100)-21.8492*Z100/100+AA100*(-0.033096+0.014259*Z100/100-0.0017*(Z100/100)^2))*1.4276))</f>
        <v>7.4235539114982023</v>
      </c>
      <c r="AD100" s="102">
        <f t="shared" ref="AD100:AD110" si="39">IF(Y100=" "," ",IF(Y100&gt;0,AB100/AC100))</f>
        <v>1.1934984382987928</v>
      </c>
      <c r="AE100" s="105">
        <f t="shared" ref="AE100:AE110" si="40">IF(C100&lt;6," ",IF(C100&lt;=9,F100, IF(C100&gt;=10," ")))</f>
        <v>1.45</v>
      </c>
      <c r="AF100" s="102">
        <f t="shared" ref="AF100:AF110" si="41">IF(Y100=" "," ",N100)</f>
        <v>2.9954218928334244</v>
      </c>
      <c r="AG100" s="105">
        <f t="shared" ref="AG100:AG110" si="42">IF(C100&lt;6," ",IF(C100&lt;=9,T100, IF(C100&gt;=10," ")))</f>
        <v>5.6904464285714296</v>
      </c>
      <c r="AH100" s="105">
        <f t="shared" ref="AH100:AH110" si="43">IF(C100&lt;6," ",IF(C100&lt;=9,U100, IF(C100&gt;=10," ")))</f>
        <v>5.154610602678571</v>
      </c>
      <c r="AI100" s="102">
        <f t="shared" ref="AI100" si="44">IF(Y100=" ", " ", IF(Y100&gt;0, SUM(AG100:AH100)))</f>
        <v>10.845057031250001</v>
      </c>
      <c r="AJ100" s="106">
        <f t="shared" ref="AJ100:AJ110" si="45">IF(C100&lt;6," ",IF(C100&lt;=9,S100, IF(C100&gt;=10," ")))</f>
        <v>47.068879916004285</v>
      </c>
      <c r="AK100" s="107">
        <f t="shared" ref="AK100:AK110" si="46">IF(Y100=" ", " ", IF(Y100&gt;0, AJ100-AF100))</f>
        <v>44.073458023170858</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397</v>
      </c>
      <c r="B101" s="102">
        <v>2020</v>
      </c>
      <c r="C101" s="103">
        <v>7</v>
      </c>
      <c r="D101" s="102">
        <v>8</v>
      </c>
      <c r="E101" s="82"/>
      <c r="F101" s="131">
        <v>1.45</v>
      </c>
      <c r="G101" s="131">
        <v>8.86</v>
      </c>
      <c r="H101" s="82"/>
      <c r="I101" s="131">
        <v>21.3</v>
      </c>
      <c r="J101" s="131">
        <v>29.9</v>
      </c>
      <c r="K101" s="82"/>
      <c r="L101" s="82"/>
      <c r="M101" s="108"/>
      <c r="N101" s="137" t="s">
        <v>763</v>
      </c>
      <c r="O101" s="82"/>
      <c r="P101" s="82"/>
      <c r="Q101" s="82"/>
      <c r="R101" s="140"/>
      <c r="S101" s="137" t="s">
        <v>763</v>
      </c>
      <c r="T101" s="137" t="s">
        <v>763</v>
      </c>
      <c r="U101" s="137" t="s">
        <v>763</v>
      </c>
      <c r="V101" s="85"/>
      <c r="W101" s="85"/>
      <c r="X101" s="85"/>
      <c r="Y101" s="102">
        <f t="shared" si="34"/>
        <v>21.3</v>
      </c>
      <c r="Z101" s="102">
        <f t="shared" si="35"/>
        <v>294.45</v>
      </c>
      <c r="AA101" s="102">
        <f t="shared" si="36"/>
        <v>29.9</v>
      </c>
      <c r="AB101" s="102">
        <f t="shared" si="37"/>
        <v>8.86</v>
      </c>
      <c r="AC101" s="104">
        <f t="shared" si="38"/>
        <v>7.4192127653303181</v>
      </c>
      <c r="AD101" s="102">
        <f t="shared" si="39"/>
        <v>1.1941967807423479</v>
      </c>
      <c r="AE101" s="105">
        <f t="shared" si="40"/>
        <v>1.45</v>
      </c>
      <c r="AF101" s="102" t="str">
        <f t="shared" si="41"/>
        <v>NS</v>
      </c>
      <c r="AG101" s="105" t="str">
        <f t="shared" si="42"/>
        <v>NS</v>
      </c>
      <c r="AH101" s="105" t="str">
        <f t="shared" si="43"/>
        <v>NS</v>
      </c>
      <c r="AI101" s="102"/>
      <c r="AJ101" s="106" t="str">
        <f t="shared" si="45"/>
        <v>NS</v>
      </c>
      <c r="AK101" s="107"/>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397</v>
      </c>
      <c r="B102" s="102">
        <v>2020</v>
      </c>
      <c r="C102" s="103">
        <v>7</v>
      </c>
      <c r="D102" s="102">
        <v>23</v>
      </c>
      <c r="E102" s="82"/>
      <c r="F102" s="131">
        <v>1.25</v>
      </c>
      <c r="G102" s="131" t="s">
        <v>761</v>
      </c>
      <c r="H102" s="82"/>
      <c r="I102" s="131" t="s">
        <v>761</v>
      </c>
      <c r="J102" s="131">
        <v>30.3</v>
      </c>
      <c r="K102" s="82"/>
      <c r="L102" s="82"/>
      <c r="M102" s="108"/>
      <c r="N102" s="137" t="s">
        <v>763</v>
      </c>
      <c r="O102" s="82"/>
      <c r="P102" s="82"/>
      <c r="Q102" s="82"/>
      <c r="R102" s="140"/>
      <c r="S102" s="137" t="s">
        <v>763</v>
      </c>
      <c r="T102" s="137" t="s">
        <v>763</v>
      </c>
      <c r="U102" s="137" t="s">
        <v>763</v>
      </c>
      <c r="V102" s="85"/>
      <c r="W102" s="85"/>
      <c r="X102" s="85"/>
      <c r="Y102" s="102" t="str">
        <f t="shared" si="34"/>
        <v>ND</v>
      </c>
      <c r="Z102" s="102" t="e">
        <f t="shared" si="35"/>
        <v>#VALUE!</v>
      </c>
      <c r="AA102" s="102">
        <f t="shared" si="36"/>
        <v>30.3</v>
      </c>
      <c r="AB102" s="102" t="str">
        <f t="shared" si="37"/>
        <v>ND</v>
      </c>
      <c r="AC102" s="104" t="e">
        <f t="shared" si="38"/>
        <v>#VALUE!</v>
      </c>
      <c r="AD102" s="102"/>
      <c r="AE102" s="105">
        <f t="shared" si="40"/>
        <v>1.25</v>
      </c>
      <c r="AF102" s="102" t="str">
        <f t="shared" si="41"/>
        <v>NS</v>
      </c>
      <c r="AG102" s="105" t="str">
        <f t="shared" si="42"/>
        <v>NS</v>
      </c>
      <c r="AH102" s="105" t="str">
        <f t="shared" si="43"/>
        <v>NS</v>
      </c>
      <c r="AI102" s="102"/>
      <c r="AJ102" s="106" t="str">
        <f t="shared" si="45"/>
        <v>NS</v>
      </c>
      <c r="AK102" s="107"/>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397</v>
      </c>
      <c r="B103" s="102">
        <v>2020</v>
      </c>
      <c r="C103" s="103">
        <v>7</v>
      </c>
      <c r="D103" s="102">
        <v>23</v>
      </c>
      <c r="E103" s="82"/>
      <c r="F103" s="131">
        <v>1.25</v>
      </c>
      <c r="G103" s="131" t="s">
        <v>761</v>
      </c>
      <c r="H103" s="82"/>
      <c r="I103" s="131" t="s">
        <v>761</v>
      </c>
      <c r="J103" s="134">
        <v>30.3</v>
      </c>
      <c r="K103" s="82"/>
      <c r="L103" s="82"/>
      <c r="M103" s="108"/>
      <c r="N103" s="137">
        <v>1.2086006867125907</v>
      </c>
      <c r="O103" s="82"/>
      <c r="P103" s="82"/>
      <c r="Q103" s="82"/>
      <c r="R103" s="140"/>
      <c r="S103" s="137">
        <v>46.026516704611836</v>
      </c>
      <c r="T103" s="137">
        <v>8.9919999999999991</v>
      </c>
      <c r="U103" s="207">
        <v>2.5000000000000001E-2</v>
      </c>
      <c r="V103" s="85"/>
      <c r="W103" s="85"/>
      <c r="X103" s="85"/>
      <c r="Y103" s="102" t="str">
        <f t="shared" si="34"/>
        <v>ND</v>
      </c>
      <c r="Z103" s="102" t="e">
        <f t="shared" si="35"/>
        <v>#VALUE!</v>
      </c>
      <c r="AA103" s="102">
        <f t="shared" si="36"/>
        <v>30.3</v>
      </c>
      <c r="AB103" s="102" t="str">
        <f t="shared" si="37"/>
        <v>ND</v>
      </c>
      <c r="AC103" s="104" t="e">
        <f t="shared" si="38"/>
        <v>#VALUE!</v>
      </c>
      <c r="AD103" s="102"/>
      <c r="AE103" s="105">
        <f t="shared" si="40"/>
        <v>1.25</v>
      </c>
      <c r="AF103" s="102">
        <f t="shared" si="41"/>
        <v>1.2086006867125907</v>
      </c>
      <c r="AG103" s="105">
        <f t="shared" si="42"/>
        <v>8.9919999999999991</v>
      </c>
      <c r="AH103" s="105">
        <f t="shared" si="43"/>
        <v>2.5000000000000001E-2</v>
      </c>
      <c r="AI103" s="102">
        <f t="shared" ref="AI103:AI107" si="47">IF(Y103=" ", " ", IF(Y103&gt;0, SUM(AG103:AH103)))</f>
        <v>9.0169999999999995</v>
      </c>
      <c r="AJ103" s="106">
        <f t="shared" si="45"/>
        <v>46.026516704611836</v>
      </c>
      <c r="AK103" s="107">
        <f t="shared" si="46"/>
        <v>44.817916017899243</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397</v>
      </c>
      <c r="B104" s="102">
        <v>2020</v>
      </c>
      <c r="C104" s="103">
        <v>7</v>
      </c>
      <c r="D104" s="102">
        <v>23</v>
      </c>
      <c r="E104" s="82"/>
      <c r="F104" s="131">
        <v>1.25</v>
      </c>
      <c r="G104" s="131" t="s">
        <v>761</v>
      </c>
      <c r="H104" s="82"/>
      <c r="I104" s="131" t="s">
        <v>761</v>
      </c>
      <c r="J104" s="131">
        <v>30.3</v>
      </c>
      <c r="K104" s="82"/>
      <c r="L104" s="82"/>
      <c r="M104" s="108"/>
      <c r="N104" s="137" t="s">
        <v>763</v>
      </c>
      <c r="O104" s="82"/>
      <c r="P104" s="82"/>
      <c r="Q104" s="82"/>
      <c r="R104" s="140"/>
      <c r="S104" s="137" t="s">
        <v>763</v>
      </c>
      <c r="T104" s="137" t="s">
        <v>763</v>
      </c>
      <c r="U104" s="137" t="s">
        <v>763</v>
      </c>
      <c r="V104" s="85"/>
      <c r="W104" s="85"/>
      <c r="X104" s="85"/>
      <c r="Y104" s="102" t="str">
        <f t="shared" si="34"/>
        <v>ND</v>
      </c>
      <c r="Z104" s="102" t="e">
        <f t="shared" si="35"/>
        <v>#VALUE!</v>
      </c>
      <c r="AA104" s="102">
        <f t="shared" si="36"/>
        <v>30.3</v>
      </c>
      <c r="AB104" s="102" t="str">
        <f t="shared" si="37"/>
        <v>ND</v>
      </c>
      <c r="AC104" s="104" t="e">
        <f t="shared" si="38"/>
        <v>#VALUE!</v>
      </c>
      <c r="AD104" s="102"/>
      <c r="AE104" s="105">
        <f t="shared" si="40"/>
        <v>1.25</v>
      </c>
      <c r="AF104" s="102" t="str">
        <f t="shared" si="41"/>
        <v>NS</v>
      </c>
      <c r="AG104" s="105" t="str">
        <f t="shared" si="42"/>
        <v>NS</v>
      </c>
      <c r="AH104" s="105" t="str">
        <f t="shared" si="43"/>
        <v>NS</v>
      </c>
      <c r="AI104" s="102"/>
      <c r="AJ104" s="106" t="str">
        <f t="shared" si="45"/>
        <v>NS</v>
      </c>
      <c r="AK104" s="107"/>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397</v>
      </c>
      <c r="B105" s="102">
        <v>2020</v>
      </c>
      <c r="C105" s="103">
        <v>8</v>
      </c>
      <c r="D105" s="102">
        <v>6</v>
      </c>
      <c r="E105" s="82"/>
      <c r="F105" s="131">
        <v>1.35</v>
      </c>
      <c r="G105" s="131" t="s">
        <v>761</v>
      </c>
      <c r="H105" s="82"/>
      <c r="I105" s="131" t="s">
        <v>761</v>
      </c>
      <c r="J105" s="131">
        <v>30.8</v>
      </c>
      <c r="K105" s="82"/>
      <c r="L105" s="82"/>
      <c r="M105" s="82"/>
      <c r="N105" s="137">
        <v>0.68747582205028979</v>
      </c>
      <c r="O105" s="82"/>
      <c r="P105" s="82"/>
      <c r="Q105" s="82"/>
      <c r="R105" s="140"/>
      <c r="S105" s="137">
        <v>41.633836591063712</v>
      </c>
      <c r="T105" s="207">
        <v>3.5359999999999991</v>
      </c>
      <c r="U105" s="207">
        <v>1.4717000000000005</v>
      </c>
      <c r="V105" s="85"/>
      <c r="W105" s="85"/>
      <c r="X105" s="85"/>
      <c r="Y105" s="102" t="str">
        <f t="shared" si="34"/>
        <v>ND</v>
      </c>
      <c r="Z105" s="102" t="e">
        <f t="shared" si="35"/>
        <v>#VALUE!</v>
      </c>
      <c r="AA105" s="102">
        <f t="shared" si="36"/>
        <v>30.8</v>
      </c>
      <c r="AB105" s="102" t="str">
        <f t="shared" si="37"/>
        <v>ND</v>
      </c>
      <c r="AC105" s="104" t="e">
        <f t="shared" si="38"/>
        <v>#VALUE!</v>
      </c>
      <c r="AD105" s="102"/>
      <c r="AE105" s="105">
        <f t="shared" si="40"/>
        <v>1.35</v>
      </c>
      <c r="AF105" s="102">
        <f t="shared" si="41"/>
        <v>0.68747582205028979</v>
      </c>
      <c r="AG105" s="105">
        <f t="shared" si="42"/>
        <v>3.5359999999999991</v>
      </c>
      <c r="AH105" s="105">
        <f t="shared" si="43"/>
        <v>1.4717000000000005</v>
      </c>
      <c r="AI105" s="102">
        <f t="shared" si="47"/>
        <v>5.0076999999999998</v>
      </c>
      <c r="AJ105" s="106">
        <f t="shared" si="45"/>
        <v>41.633836591063712</v>
      </c>
      <c r="AK105" s="107">
        <f t="shared" si="46"/>
        <v>40.946360769013424</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397</v>
      </c>
      <c r="B106" s="102">
        <v>2020</v>
      </c>
      <c r="C106" s="103">
        <v>8</v>
      </c>
      <c r="D106" s="102">
        <v>6</v>
      </c>
      <c r="E106" s="82"/>
      <c r="F106" s="131">
        <v>1.25</v>
      </c>
      <c r="G106" s="131">
        <v>9.1300000000000008</v>
      </c>
      <c r="H106" s="82"/>
      <c r="I106" s="131">
        <v>19.899999999999999</v>
      </c>
      <c r="J106" s="131">
        <v>30.8</v>
      </c>
      <c r="K106" s="82"/>
      <c r="L106" s="82"/>
      <c r="M106" s="82"/>
      <c r="N106" s="137" t="s">
        <v>763</v>
      </c>
      <c r="O106" s="82"/>
      <c r="P106" s="82"/>
      <c r="Q106" s="82"/>
      <c r="R106" s="140"/>
      <c r="S106" s="137" t="s">
        <v>763</v>
      </c>
      <c r="T106" s="137" t="s">
        <v>763</v>
      </c>
      <c r="U106" s="137" t="s">
        <v>763</v>
      </c>
      <c r="V106" s="85"/>
      <c r="W106" s="85"/>
      <c r="X106" s="85"/>
      <c r="Y106" s="102">
        <f t="shared" si="34"/>
        <v>19.899999999999999</v>
      </c>
      <c r="Z106" s="102">
        <f t="shared" si="35"/>
        <v>293.04999999999995</v>
      </c>
      <c r="AA106" s="102">
        <f t="shared" si="36"/>
        <v>30.8</v>
      </c>
      <c r="AB106" s="102">
        <f t="shared" si="37"/>
        <v>9.1300000000000008</v>
      </c>
      <c r="AC106" s="104">
        <f t="shared" si="38"/>
        <v>7.5737161581105026</v>
      </c>
      <c r="AD106" s="102">
        <f t="shared" si="39"/>
        <v>1.2054848385389929</v>
      </c>
      <c r="AE106" s="105">
        <f t="shared" si="40"/>
        <v>1.25</v>
      </c>
      <c r="AF106" s="102" t="str">
        <f t="shared" si="41"/>
        <v>NS</v>
      </c>
      <c r="AG106" s="105" t="str">
        <f t="shared" si="42"/>
        <v>NS</v>
      </c>
      <c r="AH106" s="105" t="str">
        <f t="shared" si="43"/>
        <v>NS</v>
      </c>
      <c r="AI106" s="102"/>
      <c r="AJ106" s="106" t="str">
        <f t="shared" si="45"/>
        <v>NS</v>
      </c>
      <c r="AK106" s="107"/>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397</v>
      </c>
      <c r="B107" s="102">
        <v>2020</v>
      </c>
      <c r="C107" s="132">
        <v>8</v>
      </c>
      <c r="D107" s="82">
        <v>6</v>
      </c>
      <c r="E107" s="85"/>
      <c r="F107" s="131">
        <v>1.25</v>
      </c>
      <c r="G107" s="131">
        <v>9.1300000000000008</v>
      </c>
      <c r="H107" s="85"/>
      <c r="I107" s="131">
        <v>19.899999999999999</v>
      </c>
      <c r="J107" s="134">
        <v>30.6</v>
      </c>
      <c r="K107" s="85"/>
      <c r="L107" s="85"/>
      <c r="M107" s="85"/>
      <c r="N107" s="137">
        <v>1.2772329247624645</v>
      </c>
      <c r="O107" s="85"/>
      <c r="P107" s="85"/>
      <c r="Q107" s="85"/>
      <c r="R107" s="140"/>
      <c r="S107" s="137">
        <v>51.356895661225892</v>
      </c>
      <c r="T107" s="137">
        <v>6.4219999999999997</v>
      </c>
      <c r="U107" s="137">
        <v>3.0680000000000001</v>
      </c>
      <c r="V107" s="85"/>
      <c r="W107" s="85"/>
      <c r="X107" s="85"/>
      <c r="Y107" s="85">
        <f t="shared" si="34"/>
        <v>19.899999999999999</v>
      </c>
      <c r="Z107" s="82">
        <f t="shared" si="35"/>
        <v>293.04999999999995</v>
      </c>
      <c r="AA107" s="85">
        <f t="shared" si="36"/>
        <v>30.6</v>
      </c>
      <c r="AB107" s="85">
        <f t="shared" si="37"/>
        <v>9.1300000000000008</v>
      </c>
      <c r="AC107" s="110">
        <f t="shared" si="38"/>
        <v>7.5826725399152988</v>
      </c>
      <c r="AD107" s="82">
        <f t="shared" si="39"/>
        <v>1.2040609629308858</v>
      </c>
      <c r="AE107" s="111">
        <f t="shared" si="40"/>
        <v>1.25</v>
      </c>
      <c r="AF107" s="82">
        <f t="shared" si="41"/>
        <v>1.2772329247624645</v>
      </c>
      <c r="AG107" s="111">
        <f t="shared" si="42"/>
        <v>6.4219999999999997</v>
      </c>
      <c r="AH107" s="111">
        <f t="shared" si="43"/>
        <v>3.0680000000000001</v>
      </c>
      <c r="AI107" s="102">
        <f t="shared" si="47"/>
        <v>9.49</v>
      </c>
      <c r="AJ107" s="112">
        <f t="shared" si="45"/>
        <v>51.356895661225892</v>
      </c>
      <c r="AK107" s="113">
        <f t="shared" si="46"/>
        <v>50.079662736463426</v>
      </c>
      <c r="AL107" s="82"/>
      <c r="AM107" s="82">
        <f>AD113</f>
        <v>1.1993684152725308</v>
      </c>
      <c r="AN107" s="82">
        <f>AE113</f>
        <v>1.3199999999999998</v>
      </c>
      <c r="AO107" s="82">
        <f>AF113</f>
        <v>1.5421828315896924</v>
      </c>
      <c r="AP107" s="82">
        <f>AI113</f>
        <v>8.5899392578124996</v>
      </c>
      <c r="AQ107" s="113">
        <f>AK113</f>
        <v>44.979349386636741</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397</v>
      </c>
      <c r="B108" s="102">
        <v>2020</v>
      </c>
      <c r="C108" s="132">
        <v>8</v>
      </c>
      <c r="D108" s="82">
        <v>21</v>
      </c>
      <c r="E108" s="85"/>
      <c r="F108" s="131">
        <v>1.25</v>
      </c>
      <c r="G108" s="131">
        <v>9.1300000000000008</v>
      </c>
      <c r="H108" s="85"/>
      <c r="I108" s="131">
        <v>19.899999999999999</v>
      </c>
      <c r="J108" s="131">
        <v>30.7</v>
      </c>
      <c r="K108" s="85"/>
      <c r="L108" s="85"/>
      <c r="M108" s="85"/>
      <c r="N108" s="137" t="s">
        <v>763</v>
      </c>
      <c r="O108" s="85"/>
      <c r="P108" s="85"/>
      <c r="Q108" s="85"/>
      <c r="R108" s="140"/>
      <c r="S108" s="137" t="s">
        <v>763</v>
      </c>
      <c r="T108" s="137" t="s">
        <v>763</v>
      </c>
      <c r="U108" s="137" t="s">
        <v>763</v>
      </c>
      <c r="V108" s="85"/>
      <c r="W108" s="85"/>
      <c r="X108" s="85"/>
      <c r="Y108" s="85">
        <f t="shared" si="34"/>
        <v>19.899999999999999</v>
      </c>
      <c r="Z108" s="82">
        <f t="shared" si="35"/>
        <v>293.04999999999995</v>
      </c>
      <c r="AA108" s="85">
        <f t="shared" si="36"/>
        <v>30.7</v>
      </c>
      <c r="AB108" s="85">
        <f t="shared" si="37"/>
        <v>9.1300000000000008</v>
      </c>
      <c r="AC108" s="110">
        <f t="shared" si="38"/>
        <v>7.5781930258615962</v>
      </c>
      <c r="AD108" s="82">
        <f t="shared" si="39"/>
        <v>1.2047726903818174</v>
      </c>
      <c r="AE108" s="111">
        <f t="shared" si="40"/>
        <v>1.25</v>
      </c>
      <c r="AF108" s="82" t="str">
        <f t="shared" si="41"/>
        <v>NS</v>
      </c>
      <c r="AG108" s="111" t="str">
        <f t="shared" si="42"/>
        <v>NS</v>
      </c>
      <c r="AH108" s="111" t="str">
        <f t="shared" si="43"/>
        <v>NS</v>
      </c>
      <c r="AI108" s="82"/>
      <c r="AJ108" s="112" t="str">
        <f t="shared" si="45"/>
        <v>NS</v>
      </c>
      <c r="AK108" s="113"/>
      <c r="AL108" s="85"/>
      <c r="AM108" s="82"/>
      <c r="AN108" s="82"/>
      <c r="AO108" s="82"/>
      <c r="AP108" s="85"/>
      <c r="AQ108" s="82"/>
      <c r="AR108" s="82"/>
      <c r="AS108" s="115">
        <f>((LN(AM107)-LN(0.4))/(LN(0.9)-LN(0.4))*100)</f>
        <v>135.4106441649283</v>
      </c>
      <c r="AT108" s="120">
        <f>((LN(AN107)-LN(0.6))/(LN(3)-LN(0.6))*100)</f>
        <v>48.989610240497804</v>
      </c>
      <c r="AU108" s="115">
        <f>((LN(AO107)-LN(10))/(LN(1)-LN(10))*100)</f>
        <v>81.186413598442158</v>
      </c>
      <c r="AV108" s="115">
        <f>((LN(AP107)-LN(10))/(LN(3)-LN(10))*100)</f>
        <v>12.624324049864356</v>
      </c>
      <c r="AW108" s="115">
        <f>((LN(AQ107)-LN(43))/(LN(20)-LN(43))*100)</f>
        <v>-5.8791974988522382</v>
      </c>
      <c r="AX108" s="82"/>
      <c r="AY108" s="82"/>
      <c r="AZ108" s="82"/>
      <c r="BA108" s="82"/>
      <c r="BB108" s="82"/>
    </row>
    <row r="109" spans="1:54" ht="16" x14ac:dyDescent="0.2">
      <c r="A109" s="101"/>
      <c r="B109" s="102"/>
      <c r="C109" s="132"/>
      <c r="D109" s="82"/>
      <c r="E109" s="85"/>
      <c r="F109" s="144"/>
      <c r="G109" s="144"/>
      <c r="H109" s="85"/>
      <c r="I109" s="144"/>
      <c r="J109" s="145"/>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 t="shared" ref="AI109" si="48">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9">IF(AT108&gt;100, 100, IF(AT108&lt;0, 0, AT108))</f>
        <v>48.989610240497804</v>
      </c>
      <c r="AU109" s="82">
        <f t="shared" si="49"/>
        <v>81.186413598442158</v>
      </c>
      <c r="AV109" s="82">
        <f t="shared" si="49"/>
        <v>12.624324049864356</v>
      </c>
      <c r="AW109" s="82">
        <f t="shared" si="49"/>
        <v>0</v>
      </c>
      <c r="AX109" s="129">
        <f>AVERAGE(AS109:AW109)</f>
        <v>48.560069577760864</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48.560069577760864</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f>AVERAGE(AS109:AW109)</f>
        <v>48.560069577760864</v>
      </c>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6,AD99:AD110)</f>
        <v>1.1993684152725308</v>
      </c>
      <c r="AE113" s="84">
        <f>_xlfn.AGGREGATE(1, 6,AE99:AE110)</f>
        <v>1.3199999999999998</v>
      </c>
      <c r="AF113" s="84">
        <f>_xlfn.AGGREGATE(1, 6,AF99:AF110)</f>
        <v>1.5421828315896924</v>
      </c>
      <c r="AG113" s="82"/>
      <c r="AH113" s="82"/>
      <c r="AI113" s="84">
        <f>_xlfn.AGGREGATE(1, 6,AI99:AI110)</f>
        <v>8.5899392578124996</v>
      </c>
      <c r="AJ113" s="82"/>
      <c r="AK113" s="84">
        <f>_xlfn.AGGREGATE(1, 6,AK99:AK110)</f>
        <v>44.979349386636741</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1.1993684152725308</v>
      </c>
      <c r="AE114" s="126">
        <f>AVERAGE(AE98:AE110)</f>
        <v>1.3199999999999998</v>
      </c>
      <c r="AF114" s="126">
        <f>AVERAGE(AF98:AF110)</f>
        <v>1.5421828315896924</v>
      </c>
      <c r="AG114" s="126"/>
      <c r="AH114" s="126"/>
      <c r="AI114" s="126">
        <f>AVERAGE(AI98:AI110)</f>
        <v>8.5899392578124996</v>
      </c>
      <c r="AJ114" s="126"/>
      <c r="AK114" s="127">
        <f>AVERAGE(AK99:AK108)</f>
        <v>44.979349386636741</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397</v>
      </c>
      <c r="C122" s="68" t="s">
        <v>757</v>
      </c>
      <c r="E122" s="147">
        <v>44390</v>
      </c>
      <c r="F122" s="68" t="s">
        <v>797</v>
      </c>
      <c r="G122" s="68" t="s">
        <v>1068</v>
      </c>
      <c r="H122" s="68">
        <v>1</v>
      </c>
      <c r="I122" s="68" t="s">
        <v>760</v>
      </c>
      <c r="J122" s="77">
        <v>0.42777777777777781</v>
      </c>
      <c r="K122" s="81">
        <v>3</v>
      </c>
      <c r="L122" s="68">
        <v>2</v>
      </c>
      <c r="M122" s="68" t="s">
        <v>787</v>
      </c>
      <c r="N122" s="68" t="s">
        <v>1069</v>
      </c>
      <c r="O122" s="131">
        <v>19.5</v>
      </c>
      <c r="P122" s="131">
        <v>9.39</v>
      </c>
      <c r="Q122" s="68">
        <v>1.1000000000000001</v>
      </c>
      <c r="R122" s="68">
        <v>1.1000000000000001</v>
      </c>
      <c r="S122" s="131">
        <v>1.1000000000000001</v>
      </c>
      <c r="T122" s="68">
        <v>1.1000000000000001</v>
      </c>
      <c r="U122" s="76">
        <v>1</v>
      </c>
      <c r="V122" s="68">
        <v>0.15</v>
      </c>
      <c r="W122" s="77">
        <v>0.35694444444444445</v>
      </c>
      <c r="X122" s="68">
        <v>22.8</v>
      </c>
      <c r="Y122" s="68">
        <v>5.6</v>
      </c>
      <c r="Z122" s="72">
        <v>4.7197535327820566</v>
      </c>
      <c r="AA122" s="68">
        <v>77.400000000000006</v>
      </c>
      <c r="AB122" s="205">
        <v>29.6</v>
      </c>
      <c r="AC122" s="72">
        <v>46</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397</v>
      </c>
      <c r="C123" s="68" t="s">
        <v>764</v>
      </c>
      <c r="E123" s="147">
        <v>44390</v>
      </c>
      <c r="F123" s="68" t="s">
        <v>797</v>
      </c>
      <c r="G123" s="68" t="s">
        <v>1068</v>
      </c>
      <c r="H123" s="68">
        <v>1</v>
      </c>
      <c r="I123" s="68" t="s">
        <v>760</v>
      </c>
      <c r="J123" s="77">
        <v>0.42777777777777781</v>
      </c>
      <c r="K123" s="81">
        <v>3</v>
      </c>
      <c r="L123" s="68">
        <v>2</v>
      </c>
      <c r="M123" s="68" t="s">
        <v>787</v>
      </c>
      <c r="N123" s="68" t="s">
        <v>1069</v>
      </c>
      <c r="O123" s="131">
        <v>19.5</v>
      </c>
      <c r="P123" s="131">
        <v>9.39</v>
      </c>
      <c r="Q123" s="68">
        <v>1.1000000000000001</v>
      </c>
      <c r="R123" s="68">
        <v>1.1000000000000001</v>
      </c>
      <c r="S123" s="131">
        <v>1.1000000000000001</v>
      </c>
      <c r="T123" s="68">
        <v>1.1000000000000001</v>
      </c>
      <c r="U123" s="76">
        <v>1</v>
      </c>
      <c r="V123" s="68">
        <v>0.55000000000000004</v>
      </c>
      <c r="W123" s="77">
        <v>0.3576388888888889</v>
      </c>
      <c r="X123" s="68">
        <v>22.6</v>
      </c>
      <c r="Y123" s="68">
        <v>5.47</v>
      </c>
      <c r="Z123" s="72">
        <v>4.6090290218327636</v>
      </c>
      <c r="AA123" s="68">
        <v>77.5</v>
      </c>
      <c r="AB123" s="205">
        <v>29.6</v>
      </c>
      <c r="AC123" s="72">
        <v>45.9</v>
      </c>
      <c r="AD123" s="72">
        <v>0.25</v>
      </c>
      <c r="AE123" s="72">
        <v>4.8500514645878532</v>
      </c>
      <c r="AF123" s="72">
        <v>0.3083242908076268</v>
      </c>
      <c r="AG123" s="137">
        <v>5.1583757553954799</v>
      </c>
      <c r="AH123" s="72">
        <v>25.929521182416465</v>
      </c>
      <c r="AI123" s="75">
        <v>31.087896937811944</v>
      </c>
      <c r="AJ123" s="72">
        <v>99.995679851700942</v>
      </c>
      <c r="AK123" s="72">
        <v>14.470260044194021</v>
      </c>
      <c r="AL123" s="72">
        <v>6.9104272864690319</v>
      </c>
      <c r="AM123" s="72">
        <v>40.399781226610486</v>
      </c>
      <c r="AN123" s="137">
        <v>45.558156982005968</v>
      </c>
      <c r="AO123" s="137">
        <v>2.1492857142857145</v>
      </c>
      <c r="AP123" s="137">
        <v>0.68915352182539724</v>
      </c>
      <c r="AQ123" s="72">
        <v>0.75720687867548209</v>
      </c>
      <c r="AR123" s="72">
        <v>2.8384392361111117</v>
      </c>
      <c r="AS123" s="68" t="s">
        <v>763</v>
      </c>
      <c r="AT123" s="68" t="s">
        <v>763</v>
      </c>
      <c r="AU123" s="68" t="s">
        <v>763</v>
      </c>
      <c r="AV123" s="68" t="s">
        <v>763</v>
      </c>
      <c r="BA123" s="200"/>
      <c r="BC123" s="147"/>
    </row>
    <row r="124" spans="1:55" s="68" customFormat="1" x14ac:dyDescent="0.2">
      <c r="A124" s="79" t="s">
        <v>756</v>
      </c>
      <c r="B124" s="68" t="s">
        <v>397</v>
      </c>
      <c r="C124" s="68" t="s">
        <v>765</v>
      </c>
      <c r="E124" s="147">
        <v>44390</v>
      </c>
      <c r="F124" s="68" t="s">
        <v>797</v>
      </c>
      <c r="G124" s="68" t="s">
        <v>1068</v>
      </c>
      <c r="H124" s="68">
        <v>1</v>
      </c>
      <c r="I124" s="68" t="s">
        <v>760</v>
      </c>
      <c r="J124" s="77">
        <v>0.42777777777777781</v>
      </c>
      <c r="K124" s="81">
        <v>3</v>
      </c>
      <c r="L124" s="68">
        <v>2</v>
      </c>
      <c r="M124" s="68" t="s">
        <v>787</v>
      </c>
      <c r="N124" s="68" t="s">
        <v>1069</v>
      </c>
      <c r="O124" s="131">
        <v>19.5</v>
      </c>
      <c r="P124" s="131">
        <v>9.39</v>
      </c>
      <c r="Q124" s="68">
        <v>1.1000000000000001</v>
      </c>
      <c r="R124" s="68">
        <v>1.1000000000000001</v>
      </c>
      <c r="S124" s="131">
        <v>1.1000000000000001</v>
      </c>
      <c r="T124" s="68">
        <v>1.1000000000000001</v>
      </c>
      <c r="U124" s="76">
        <v>1</v>
      </c>
      <c r="V124" s="68">
        <v>0.8</v>
      </c>
      <c r="W124" s="77">
        <v>0.35833333333333334</v>
      </c>
      <c r="X124" s="68">
        <v>22.8</v>
      </c>
      <c r="Y124" s="68">
        <v>5.42</v>
      </c>
      <c r="Z124" s="72">
        <v>4.565408803655699</v>
      </c>
      <c r="AA124" s="68">
        <v>74.7</v>
      </c>
      <c r="AB124" s="205">
        <v>29.7</v>
      </c>
      <c r="AC124" s="72">
        <v>46.1</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397</v>
      </c>
      <c r="C125" s="68" t="s">
        <v>757</v>
      </c>
      <c r="E125" s="147">
        <v>44404</v>
      </c>
      <c r="F125" s="68" t="s">
        <v>881</v>
      </c>
      <c r="G125" s="68" t="s">
        <v>1068</v>
      </c>
      <c r="H125" s="68">
        <v>0</v>
      </c>
      <c r="I125" s="68" t="s">
        <v>760</v>
      </c>
      <c r="J125" s="77">
        <v>0.42708333333333298</v>
      </c>
      <c r="K125" s="81">
        <v>1</v>
      </c>
      <c r="L125" s="68">
        <v>2</v>
      </c>
      <c r="M125" s="68" t="s">
        <v>519</v>
      </c>
      <c r="N125" s="68" t="s">
        <v>1089</v>
      </c>
      <c r="O125" s="131">
        <v>21.1</v>
      </c>
      <c r="P125" s="131">
        <v>9.11</v>
      </c>
      <c r="Q125" s="68">
        <v>1.6</v>
      </c>
      <c r="R125" s="68">
        <v>1.5</v>
      </c>
      <c r="S125" s="131">
        <v>1.4</v>
      </c>
      <c r="T125" s="68">
        <v>1.45</v>
      </c>
      <c r="U125" s="76">
        <v>0.90624999999999989</v>
      </c>
      <c r="V125" s="68">
        <v>0.15</v>
      </c>
      <c r="W125" s="77">
        <v>0.29930555555555555</v>
      </c>
      <c r="X125" s="68">
        <v>24.3</v>
      </c>
      <c r="Y125" s="68">
        <v>6.51</v>
      </c>
      <c r="Z125" s="72">
        <v>5.4718207796040028</v>
      </c>
      <c r="AA125" s="68">
        <v>93.5</v>
      </c>
      <c r="AB125" s="205">
        <v>30.4</v>
      </c>
      <c r="AC125" s="72">
        <v>47</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397</v>
      </c>
      <c r="C126" s="68" t="s">
        <v>764</v>
      </c>
      <c r="E126" s="147">
        <v>44404</v>
      </c>
      <c r="F126" s="68" t="s">
        <v>881</v>
      </c>
      <c r="G126" s="68" t="s">
        <v>1068</v>
      </c>
      <c r="H126" s="68">
        <v>0</v>
      </c>
      <c r="I126" s="68" t="s">
        <v>760</v>
      </c>
      <c r="J126" s="77">
        <v>0.42708333333333298</v>
      </c>
      <c r="K126" s="81">
        <v>1</v>
      </c>
      <c r="L126" s="68">
        <v>2</v>
      </c>
      <c r="M126" s="68" t="s">
        <v>519</v>
      </c>
      <c r="N126" s="68" t="s">
        <v>1089</v>
      </c>
      <c r="O126" s="131">
        <v>21.1</v>
      </c>
      <c r="P126" s="131">
        <v>9.11</v>
      </c>
      <c r="Q126" s="68">
        <v>1.6</v>
      </c>
      <c r="R126" s="68">
        <v>1.5</v>
      </c>
      <c r="S126" s="131">
        <v>1.4</v>
      </c>
      <c r="T126" s="68">
        <v>1.45</v>
      </c>
      <c r="U126" s="76">
        <v>0.90624999999999989</v>
      </c>
      <c r="V126" s="68">
        <v>0.8</v>
      </c>
      <c r="W126" s="77">
        <v>0.3</v>
      </c>
      <c r="X126" s="68">
        <v>24.5</v>
      </c>
      <c r="Y126" s="68">
        <v>6.35</v>
      </c>
      <c r="Z126" s="72">
        <v>5.3234579580344414</v>
      </c>
      <c r="AA126" s="68">
        <v>91</v>
      </c>
      <c r="AB126" s="205">
        <v>30.9</v>
      </c>
      <c r="AC126" s="72">
        <v>47.6</v>
      </c>
      <c r="AD126" s="72">
        <v>0.4</v>
      </c>
      <c r="AE126" s="72">
        <v>1.2637362637362637</v>
      </c>
      <c r="AF126" s="72">
        <v>0.46752441481940799</v>
      </c>
      <c r="AG126" s="137">
        <v>1.7312606785556717</v>
      </c>
      <c r="AH126" s="72">
        <v>37.248178145132428</v>
      </c>
      <c r="AI126" s="72">
        <v>38.979438823688099</v>
      </c>
      <c r="AJ126" s="72">
        <v>97.982506595474547</v>
      </c>
      <c r="AK126" s="72">
        <v>12.344028779298446</v>
      </c>
      <c r="AL126" s="72">
        <v>7.9376440501982719</v>
      </c>
      <c r="AM126" s="72">
        <v>49.592206924430876</v>
      </c>
      <c r="AN126" s="137">
        <v>51.323467602986547</v>
      </c>
      <c r="AO126" s="225">
        <v>1.6828265822784818</v>
      </c>
      <c r="AP126" s="225">
        <v>1.2348734177215188</v>
      </c>
      <c r="AQ126" s="223">
        <v>0.57676477440397622</v>
      </c>
      <c r="AR126" s="72">
        <v>2.9177000000000008</v>
      </c>
      <c r="AS126" s="68" t="s">
        <v>763</v>
      </c>
      <c r="AT126" s="68" t="s">
        <v>763</v>
      </c>
      <c r="AU126" s="68" t="s">
        <v>763</v>
      </c>
      <c r="AV126" s="68" t="s">
        <v>763</v>
      </c>
      <c r="BA126" s="200"/>
      <c r="BC126" s="147"/>
    </row>
    <row r="127" spans="1:55" s="68" customFormat="1" x14ac:dyDescent="0.2">
      <c r="A127" s="79" t="s">
        <v>756</v>
      </c>
      <c r="B127" s="68" t="s">
        <v>397</v>
      </c>
      <c r="C127" s="68" t="s">
        <v>765</v>
      </c>
      <c r="E127" s="147">
        <v>44404</v>
      </c>
      <c r="F127" s="68" t="s">
        <v>881</v>
      </c>
      <c r="G127" s="68" t="s">
        <v>1068</v>
      </c>
      <c r="H127" s="68">
        <v>0</v>
      </c>
      <c r="I127" s="68" t="s">
        <v>760</v>
      </c>
      <c r="J127" s="77">
        <v>0.42708333333333298</v>
      </c>
      <c r="K127" s="81">
        <v>1</v>
      </c>
      <c r="L127" s="68">
        <v>2</v>
      </c>
      <c r="M127" s="68" t="s">
        <v>519</v>
      </c>
      <c r="N127" s="68" t="s">
        <v>1089</v>
      </c>
      <c r="O127" s="131">
        <v>21.1</v>
      </c>
      <c r="P127" s="131">
        <v>9.11</v>
      </c>
      <c r="Q127" s="68">
        <v>1.6</v>
      </c>
      <c r="R127" s="68">
        <v>1.5</v>
      </c>
      <c r="S127" s="131">
        <v>1.4</v>
      </c>
      <c r="T127" s="68">
        <v>1.45</v>
      </c>
      <c r="U127" s="76">
        <v>0.90624999999999989</v>
      </c>
      <c r="V127" s="68">
        <v>1.3</v>
      </c>
      <c r="W127" s="77">
        <v>0.30069444444444443</v>
      </c>
      <c r="X127" s="68">
        <v>24.5</v>
      </c>
      <c r="Y127" s="68">
        <v>6.31</v>
      </c>
      <c r="Z127" s="72">
        <v>5.2899243645980043</v>
      </c>
      <c r="AA127" s="68">
        <v>90.4</v>
      </c>
      <c r="AB127" s="205">
        <v>30.9</v>
      </c>
      <c r="AC127" s="72">
        <v>47.8</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397</v>
      </c>
      <c r="C128" s="68" t="s">
        <v>757</v>
      </c>
      <c r="E128" s="147">
        <v>44420</v>
      </c>
      <c r="F128" s="68" t="s">
        <v>881</v>
      </c>
      <c r="G128" s="68" t="s">
        <v>1102</v>
      </c>
      <c r="H128" s="68">
        <v>2</v>
      </c>
      <c r="I128" s="68" t="s">
        <v>760</v>
      </c>
      <c r="J128" s="77">
        <v>0.4381944444444445</v>
      </c>
      <c r="K128" s="81">
        <v>3</v>
      </c>
      <c r="L128" s="68">
        <v>1</v>
      </c>
      <c r="M128" s="68" t="s">
        <v>783</v>
      </c>
      <c r="O128" s="131">
        <v>23.8</v>
      </c>
      <c r="P128" s="131">
        <v>8.51</v>
      </c>
      <c r="Q128" s="68">
        <v>2.2000000000000002</v>
      </c>
      <c r="R128" s="68">
        <v>1.35</v>
      </c>
      <c r="S128" s="131">
        <v>1.2</v>
      </c>
      <c r="T128" s="68">
        <v>1.2749999999999999</v>
      </c>
      <c r="U128" s="76">
        <v>0.57954545454545447</v>
      </c>
      <c r="V128" s="68">
        <v>0.15</v>
      </c>
      <c r="W128" s="77">
        <v>0.31180555555555556</v>
      </c>
      <c r="X128" s="68">
        <v>25.6</v>
      </c>
      <c r="Y128" s="68">
        <v>5.78</v>
      </c>
      <c r="Z128" s="72">
        <v>4.866038100037537</v>
      </c>
      <c r="AA128" s="68">
        <v>84.9</v>
      </c>
      <c r="AB128" s="205">
        <v>30.4</v>
      </c>
      <c r="AC128" s="72">
        <v>47.2</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4" s="68" customFormat="1" x14ac:dyDescent="0.2">
      <c r="A129" s="79" t="s">
        <v>756</v>
      </c>
      <c r="B129" s="68" t="s">
        <v>397</v>
      </c>
      <c r="C129" s="68" t="s">
        <v>764</v>
      </c>
      <c r="E129" s="147">
        <v>44420</v>
      </c>
      <c r="F129" s="68" t="s">
        <v>881</v>
      </c>
      <c r="G129" s="68" t="s">
        <v>1102</v>
      </c>
      <c r="H129" s="68">
        <v>2</v>
      </c>
      <c r="I129" s="68" t="s">
        <v>760</v>
      </c>
      <c r="J129" s="77">
        <v>0.4381944444444445</v>
      </c>
      <c r="K129" s="81">
        <v>3</v>
      </c>
      <c r="L129" s="68">
        <v>1</v>
      </c>
      <c r="M129" s="68" t="s">
        <v>783</v>
      </c>
      <c r="O129" s="131">
        <v>23.8</v>
      </c>
      <c r="P129" s="131">
        <v>8.51</v>
      </c>
      <c r="Q129" s="68">
        <v>2.2000000000000002</v>
      </c>
      <c r="R129" s="68">
        <v>1.35</v>
      </c>
      <c r="S129" s="131">
        <v>1.2</v>
      </c>
      <c r="T129" s="68">
        <v>1.2749999999999999</v>
      </c>
      <c r="U129" s="76">
        <v>0.57954545454545447</v>
      </c>
      <c r="V129" s="68">
        <v>1.1000000000000001</v>
      </c>
      <c r="W129" s="77">
        <v>0.3125</v>
      </c>
      <c r="X129" s="68">
        <v>25.7</v>
      </c>
      <c r="Y129" s="68">
        <v>5.47</v>
      </c>
      <c r="Z129" s="72">
        <v>4.6212788474588091</v>
      </c>
      <c r="AA129" s="68">
        <v>79.7</v>
      </c>
      <c r="AB129" s="205">
        <v>29.8</v>
      </c>
      <c r="AC129" s="72">
        <v>46.2</v>
      </c>
      <c r="AD129" s="75">
        <v>0.3</v>
      </c>
      <c r="AE129" s="72">
        <v>0.25151057401812671</v>
      </c>
      <c r="AF129" s="72">
        <v>0.81413734304758978</v>
      </c>
      <c r="AG129" s="137">
        <v>1.0656479170657165</v>
      </c>
      <c r="AH129" s="72">
        <v>35.48562417250664</v>
      </c>
      <c r="AI129" s="72">
        <v>36.551272089572358</v>
      </c>
      <c r="AJ129" s="72">
        <v>118.75017206672288</v>
      </c>
      <c r="AK129" s="72">
        <v>16.287300858326109</v>
      </c>
      <c r="AL129" s="72">
        <v>7.290966937963665</v>
      </c>
      <c r="AM129" s="72">
        <v>51.772925030832752</v>
      </c>
      <c r="AN129" s="137">
        <v>52.83857294789847</v>
      </c>
      <c r="AO129" s="137">
        <v>5.9499999999999993</v>
      </c>
      <c r="AP129" s="137">
        <v>4.3117725694444458</v>
      </c>
      <c r="AQ129" s="72">
        <v>0.5798218543370155</v>
      </c>
      <c r="AR129" s="72">
        <v>10.261772569444446</v>
      </c>
      <c r="AS129" s="68" t="s">
        <v>763</v>
      </c>
      <c r="AT129" s="68" t="s">
        <v>763</v>
      </c>
      <c r="AU129" s="68" t="s">
        <v>763</v>
      </c>
      <c r="AV129" s="68" t="s">
        <v>763</v>
      </c>
    </row>
    <row r="130" spans="1:54" s="68" customFormat="1" x14ac:dyDescent="0.2">
      <c r="A130" s="79" t="s">
        <v>756</v>
      </c>
      <c r="B130" s="68" t="s">
        <v>397</v>
      </c>
      <c r="C130" s="68" t="s">
        <v>765</v>
      </c>
      <c r="E130" s="147">
        <v>44420</v>
      </c>
      <c r="F130" s="68" t="s">
        <v>881</v>
      </c>
      <c r="G130" s="68" t="s">
        <v>1102</v>
      </c>
      <c r="H130" s="68">
        <v>2</v>
      </c>
      <c r="I130" s="68" t="s">
        <v>760</v>
      </c>
      <c r="J130" s="77">
        <v>0.4381944444444445</v>
      </c>
      <c r="K130" s="81">
        <v>3</v>
      </c>
      <c r="L130" s="68">
        <v>1</v>
      </c>
      <c r="M130" s="68" t="s">
        <v>783</v>
      </c>
      <c r="O130" s="131">
        <v>23.8</v>
      </c>
      <c r="P130" s="131">
        <v>8.51</v>
      </c>
      <c r="Q130" s="68">
        <v>2.2000000000000002</v>
      </c>
      <c r="R130" s="68">
        <v>1.35</v>
      </c>
      <c r="S130" s="131">
        <v>1.2</v>
      </c>
      <c r="T130" s="68">
        <v>1.2749999999999999</v>
      </c>
      <c r="U130" s="76">
        <v>0.57954545454545447</v>
      </c>
      <c r="V130" s="68">
        <v>1.9</v>
      </c>
      <c r="W130" s="77">
        <v>0.31319444444444444</v>
      </c>
      <c r="X130" s="68">
        <v>25.8</v>
      </c>
      <c r="Y130" s="68">
        <v>5.4</v>
      </c>
      <c r="Z130" s="72">
        <v>4.5420919594858162</v>
      </c>
      <c r="AA130" s="68">
        <v>78.7</v>
      </c>
      <c r="AB130" s="205">
        <v>30.6</v>
      </c>
      <c r="AC130" s="72">
        <v>47.4</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1" spans="1:54" s="68" customFormat="1" x14ac:dyDescent="0.2">
      <c r="A131" s="79" t="s">
        <v>756</v>
      </c>
      <c r="B131" s="68" t="s">
        <v>397</v>
      </c>
      <c r="C131" s="68" t="s">
        <v>757</v>
      </c>
      <c r="E131" s="147">
        <v>44434</v>
      </c>
      <c r="F131" s="68" t="s">
        <v>881</v>
      </c>
      <c r="G131" s="68" t="s">
        <v>1118</v>
      </c>
      <c r="H131" s="68">
        <v>0</v>
      </c>
      <c r="I131" s="68" t="s">
        <v>760</v>
      </c>
      <c r="J131" s="77">
        <v>0.43611111111111112</v>
      </c>
      <c r="K131" s="81">
        <v>1</v>
      </c>
      <c r="L131" s="68">
        <v>1</v>
      </c>
      <c r="M131" s="68" t="s">
        <v>519</v>
      </c>
      <c r="N131" s="68" t="s">
        <v>808</v>
      </c>
      <c r="O131" s="131">
        <v>24.1</v>
      </c>
      <c r="P131" s="131">
        <v>8.4499999999999993</v>
      </c>
      <c r="Q131" s="68">
        <v>1.5</v>
      </c>
      <c r="R131" s="68">
        <v>1.5</v>
      </c>
      <c r="S131" s="131">
        <v>1.5</v>
      </c>
      <c r="T131" s="68">
        <v>1.5</v>
      </c>
      <c r="U131" s="76">
        <v>1</v>
      </c>
      <c r="V131" s="68">
        <v>0.15</v>
      </c>
      <c r="W131" s="77">
        <v>0.30694444444444441</v>
      </c>
      <c r="X131" s="68">
        <v>26.4</v>
      </c>
      <c r="Y131" s="68">
        <v>5.66</v>
      </c>
      <c r="Z131" s="72">
        <v>4.7295106774372098</v>
      </c>
      <c r="AA131" s="68">
        <v>85.2</v>
      </c>
      <c r="AB131" s="226">
        <v>31.9</v>
      </c>
      <c r="AC131" s="209">
        <v>49.1</v>
      </c>
      <c r="AD131" s="75" t="s">
        <v>763</v>
      </c>
      <c r="AE131" s="75" t="s">
        <v>763</v>
      </c>
      <c r="AF131" s="75" t="s">
        <v>763</v>
      </c>
      <c r="AG131" s="137" t="s">
        <v>763</v>
      </c>
      <c r="AH131" s="72"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4" s="68" customFormat="1" x14ac:dyDescent="0.2">
      <c r="A132" s="79" t="s">
        <v>756</v>
      </c>
      <c r="B132" s="68" t="s">
        <v>397</v>
      </c>
      <c r="C132" s="68" t="s">
        <v>764</v>
      </c>
      <c r="E132" s="147">
        <v>44434</v>
      </c>
      <c r="F132" s="68" t="s">
        <v>881</v>
      </c>
      <c r="G132" s="68" t="s">
        <v>1118</v>
      </c>
      <c r="H132" s="68">
        <v>0</v>
      </c>
      <c r="I132" s="68" t="s">
        <v>760</v>
      </c>
      <c r="J132" s="77">
        <v>0.43611111111111112</v>
      </c>
      <c r="K132" s="81">
        <v>1</v>
      </c>
      <c r="L132" s="68">
        <v>1</v>
      </c>
      <c r="M132" s="68" t="s">
        <v>519</v>
      </c>
      <c r="N132" s="68" t="s">
        <v>808</v>
      </c>
      <c r="O132" s="131">
        <v>24.1</v>
      </c>
      <c r="P132" s="131">
        <v>8.4499999999999993</v>
      </c>
      <c r="Q132" s="68">
        <v>1.5</v>
      </c>
      <c r="R132" s="68">
        <v>1.5</v>
      </c>
      <c r="S132" s="131">
        <v>1.5</v>
      </c>
      <c r="T132" s="68">
        <v>1.5</v>
      </c>
      <c r="U132" s="76">
        <v>1</v>
      </c>
      <c r="V132" s="68">
        <v>0.75</v>
      </c>
      <c r="W132" s="77">
        <v>0.30763888888888891</v>
      </c>
      <c r="X132" s="68">
        <v>26.7</v>
      </c>
      <c r="Y132" s="68">
        <v>5.41</v>
      </c>
      <c r="Z132" s="72">
        <v>4.542683183015666</v>
      </c>
      <c r="AA132" s="68">
        <v>80.3</v>
      </c>
      <c r="AB132" s="205">
        <v>31.1</v>
      </c>
      <c r="AC132" s="72">
        <v>47.9</v>
      </c>
      <c r="AD132" s="75">
        <v>0.51362191492377118</v>
      </c>
      <c r="AE132" s="72">
        <v>3.2136589088134295</v>
      </c>
      <c r="AF132" s="72">
        <v>0.1541621454038134</v>
      </c>
      <c r="AG132" s="137">
        <v>3.3678210542172429</v>
      </c>
      <c r="AH132" s="72">
        <v>20.132054835782757</v>
      </c>
      <c r="AI132" s="72">
        <v>23.499875889999998</v>
      </c>
      <c r="AJ132" s="72">
        <v>86.883552970949594</v>
      </c>
      <c r="AK132" s="72">
        <v>11.764546239815717</v>
      </c>
      <c r="AL132" s="72">
        <v>7.3852022168864</v>
      </c>
      <c r="AM132" s="72">
        <v>31.896601075598475</v>
      </c>
      <c r="AN132" s="137">
        <v>35.264422129815713</v>
      </c>
      <c r="AO132" s="137">
        <v>4.5246773313492072</v>
      </c>
      <c r="AP132" s="137">
        <v>2.4447619047619051</v>
      </c>
      <c r="AQ132" s="72">
        <v>0.3507831580042674</v>
      </c>
      <c r="AR132" s="72">
        <v>6.9694392361111124</v>
      </c>
      <c r="AS132" s="68" t="s">
        <v>763</v>
      </c>
      <c r="AT132" s="68" t="s">
        <v>763</v>
      </c>
      <c r="AU132" s="68" t="s">
        <v>763</v>
      </c>
      <c r="AV132" s="68" t="s">
        <v>763</v>
      </c>
    </row>
    <row r="133" spans="1:54" s="68" customFormat="1" x14ac:dyDescent="0.2">
      <c r="A133" s="79" t="s">
        <v>756</v>
      </c>
      <c r="B133" s="68" t="s">
        <v>397</v>
      </c>
      <c r="C133" s="68" t="s">
        <v>765</v>
      </c>
      <c r="E133" s="147">
        <v>44434</v>
      </c>
      <c r="F133" s="68" t="s">
        <v>881</v>
      </c>
      <c r="G133" s="68" t="s">
        <v>1118</v>
      </c>
      <c r="H133" s="68">
        <v>0</v>
      </c>
      <c r="I133" s="68" t="s">
        <v>760</v>
      </c>
      <c r="J133" s="77">
        <v>0.43611111111111112</v>
      </c>
      <c r="K133" s="81">
        <v>1</v>
      </c>
      <c r="L133" s="68">
        <v>1</v>
      </c>
      <c r="M133" s="68" t="s">
        <v>519</v>
      </c>
      <c r="N133" s="68" t="s">
        <v>808</v>
      </c>
      <c r="O133" s="131">
        <v>24.1</v>
      </c>
      <c r="P133" s="131">
        <v>8.4499999999999993</v>
      </c>
      <c r="Q133" s="68">
        <v>1.5</v>
      </c>
      <c r="R133" s="68">
        <v>1.5</v>
      </c>
      <c r="S133" s="131">
        <v>1.5</v>
      </c>
      <c r="T133" s="68">
        <v>1.5</v>
      </c>
      <c r="U133" s="76">
        <v>1</v>
      </c>
      <c r="V133" s="68">
        <v>1.2</v>
      </c>
      <c r="W133" s="77">
        <v>0.30833333333333335</v>
      </c>
      <c r="X133" s="68">
        <v>26.7</v>
      </c>
      <c r="Y133" s="68">
        <v>5.38</v>
      </c>
      <c r="Z133" s="72">
        <v>4.4921829330320664</v>
      </c>
      <c r="AA133" s="68">
        <v>79.7</v>
      </c>
      <c r="AB133" s="226">
        <v>32.1</v>
      </c>
      <c r="AC133" s="209">
        <v>49.4</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4" x14ac:dyDescent="0.2">
      <c r="A135" s="236" t="s">
        <v>1247</v>
      </c>
    </row>
    <row r="136" spans="1:54"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4"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4"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4"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4" ht="16" x14ac:dyDescent="0.2">
      <c r="A140" s="101" t="s">
        <v>397</v>
      </c>
      <c r="B140" s="102">
        <v>2021</v>
      </c>
      <c r="C140" s="103">
        <v>7</v>
      </c>
      <c r="D140" s="102">
        <v>13</v>
      </c>
      <c r="E140" s="82"/>
      <c r="F140" s="131">
        <v>1.1000000000000001</v>
      </c>
      <c r="G140" s="131">
        <v>9.39</v>
      </c>
      <c r="H140" s="82"/>
      <c r="I140" s="131">
        <v>19.5</v>
      </c>
      <c r="J140" s="205">
        <v>29.6</v>
      </c>
      <c r="K140" s="82"/>
      <c r="L140" s="82"/>
      <c r="M140" s="108"/>
      <c r="N140" s="137" t="s">
        <v>763</v>
      </c>
      <c r="O140" s="82"/>
      <c r="P140" s="82"/>
      <c r="Q140" s="82"/>
      <c r="R140" s="140"/>
      <c r="S140" s="137" t="s">
        <v>763</v>
      </c>
      <c r="T140" s="137" t="s">
        <v>763</v>
      </c>
      <c r="U140" s="137" t="s">
        <v>763</v>
      </c>
      <c r="V140" s="85"/>
      <c r="W140" s="85"/>
      <c r="X140" s="85"/>
      <c r="Y140" s="102">
        <f t="shared" ref="Y140:Y151" si="50">IF(C140&lt;6," ",IF(C140&lt;=9,I140, IF(C140&gt;=10," ")))</f>
        <v>19.5</v>
      </c>
      <c r="Z140" s="102">
        <f>IF(Y140=" ", " ", IF(Y140&gt;0, Y140+273.15))</f>
        <v>292.64999999999998</v>
      </c>
      <c r="AA140" s="102">
        <f>IF(C140&lt;6," ",IF(C140&lt;=9,J140, IF(C140&gt;=10," ")))</f>
        <v>29.6</v>
      </c>
      <c r="AB140" s="102">
        <f>IF(C140&lt;6," ",IF(C140&lt;=9,G140, IF(C140&gt;=10," ")))</f>
        <v>9.39</v>
      </c>
      <c r="AC140" s="104">
        <f>IF(Y140=" "," ",IF(Y140&gt;0,EXP(-173.4292+249.6339*100/Z140+143.3483*LN(+Z140/100)-21.8492*Z140/100+AA140*(-0.033096+0.014259*Z140/100-0.0017*(Z140/100)^2))*1.4276))</f>
        <v>7.685205407409998</v>
      </c>
      <c r="AD140" s="102">
        <f>IF(Y140=" "," ",IF(Y140&gt;0,AB140/AC140))</f>
        <v>1.2218281102735726</v>
      </c>
      <c r="AE140" s="105">
        <f>IF(C140&lt;6," ",IF(C140&lt;=9,F140, IF(C140&gt;=10," ")))</f>
        <v>1.1000000000000001</v>
      </c>
      <c r="AF140" s="102" t="str">
        <f>IF(Y140=" "," ",N140)</f>
        <v>NS</v>
      </c>
      <c r="AG140" s="105" t="str">
        <f>IF(C140&lt;6," ",IF(C140&lt;=9,T140, IF(C140&gt;=10," ")))</f>
        <v>NS</v>
      </c>
      <c r="AH140" s="105" t="str">
        <f>IF(C140&lt;6," ",IF(C140&lt;=9,U140, IF(C140&gt;=10," ")))</f>
        <v>NS</v>
      </c>
      <c r="AI140" s="102"/>
      <c r="AJ140" s="106" t="str">
        <f>IF(C140&lt;6," ",IF(C140&lt;=9,S140, IF(C140&gt;=10," ")))</f>
        <v>NS</v>
      </c>
      <c r="AK140" s="107"/>
      <c r="AL140" s="85"/>
      <c r="AM140" s="85"/>
      <c r="AN140" s="85"/>
      <c r="AO140" s="85"/>
      <c r="AP140" s="85"/>
      <c r="AQ140" s="85"/>
      <c r="AR140" s="85"/>
      <c r="AS140" s="85"/>
      <c r="AT140" s="85"/>
      <c r="AU140" s="85"/>
      <c r="AV140" s="85"/>
      <c r="AW140" s="85"/>
      <c r="AX140" s="85"/>
      <c r="AY140" s="85"/>
      <c r="AZ140" s="85"/>
      <c r="BA140" s="82"/>
      <c r="BB140" s="82"/>
    </row>
    <row r="141" spans="1:54" ht="16" x14ac:dyDescent="0.2">
      <c r="A141" s="101" t="s">
        <v>397</v>
      </c>
      <c r="B141" s="102">
        <v>2021</v>
      </c>
      <c r="C141" s="103">
        <v>7</v>
      </c>
      <c r="D141" s="102">
        <v>13</v>
      </c>
      <c r="E141" s="82"/>
      <c r="F141" s="131">
        <v>1.1000000000000001</v>
      </c>
      <c r="G141" s="131">
        <v>9.39</v>
      </c>
      <c r="H141" s="82"/>
      <c r="I141" s="131">
        <v>19.5</v>
      </c>
      <c r="J141" s="205">
        <v>29.6</v>
      </c>
      <c r="K141" s="82"/>
      <c r="L141" s="82"/>
      <c r="M141" s="108"/>
      <c r="N141" s="137">
        <v>5.1583757553954799</v>
      </c>
      <c r="O141" s="82"/>
      <c r="P141" s="82"/>
      <c r="Q141" s="82"/>
      <c r="R141" s="140"/>
      <c r="S141" s="137">
        <v>45.558156982005968</v>
      </c>
      <c r="T141" s="137">
        <v>2.1492857142857145</v>
      </c>
      <c r="U141" s="137">
        <v>0.68915352182539724</v>
      </c>
      <c r="V141" s="85"/>
      <c r="W141" s="85"/>
      <c r="X141" s="85"/>
      <c r="Y141" s="102">
        <f t="shared" si="50"/>
        <v>19.5</v>
      </c>
      <c r="Z141" s="102">
        <f t="shared" ref="Z141:Z151" si="51">IF(Y141=" ", " ", IF(Y141&gt;0, Y141+273.15))</f>
        <v>292.64999999999998</v>
      </c>
      <c r="AA141" s="102">
        <f t="shared" ref="AA141:AA151" si="52">IF(C141&lt;6," ",IF(C141&lt;=9,J141, IF(C141&gt;=10," ")))</f>
        <v>29.6</v>
      </c>
      <c r="AB141" s="102">
        <f t="shared" ref="AB141:AB151" si="53">IF(C141&lt;6," ",IF(C141&lt;=9,G141, IF(C141&gt;=10," ")))</f>
        <v>9.39</v>
      </c>
      <c r="AC141" s="104">
        <f t="shared" ref="AC141:AC151" si="54">IF(Y141=" "," ",IF(Y141&gt;0,EXP(-173.4292+249.6339*100/Z141+143.3483*LN(+Z141/100)-21.8492*Z141/100+AA141*(-0.033096+0.014259*Z141/100-0.0017*(Z141/100)^2))*1.4276))</f>
        <v>7.685205407409998</v>
      </c>
      <c r="AD141" s="102">
        <f t="shared" ref="AD141:AD151" si="55">IF(Y141=" "," ",IF(Y141&gt;0,AB141/AC141))</f>
        <v>1.2218281102735726</v>
      </c>
      <c r="AE141" s="105">
        <f t="shared" ref="AE141:AE151" si="56">IF(C141&lt;6," ",IF(C141&lt;=9,F141, IF(C141&gt;=10," ")))</f>
        <v>1.1000000000000001</v>
      </c>
      <c r="AF141" s="102">
        <f t="shared" ref="AF141:AF151" si="57">IF(Y141=" "," ",N141)</f>
        <v>5.1583757553954799</v>
      </c>
      <c r="AG141" s="105">
        <f t="shared" ref="AG141:AG151" si="58">IF(C141&lt;6," ",IF(C141&lt;=9,T141, IF(C141&gt;=10," ")))</f>
        <v>2.1492857142857145</v>
      </c>
      <c r="AH141" s="105">
        <f t="shared" ref="AH141:AH151" si="59">IF(C141&lt;6," ",IF(C141&lt;=9,U141, IF(C141&gt;=10," ")))</f>
        <v>0.68915352182539724</v>
      </c>
      <c r="AI141" s="102">
        <f t="shared" ref="AI141" si="60">IF(Y141=" ", " ", IF(Y141&gt;0, SUM(AG141:AH141)))</f>
        <v>2.8384392361111117</v>
      </c>
      <c r="AJ141" s="106">
        <f t="shared" ref="AJ141:AJ151" si="61">IF(C141&lt;6," ",IF(C141&lt;=9,S141, IF(C141&gt;=10," ")))</f>
        <v>45.558156982005968</v>
      </c>
      <c r="AK141" s="107">
        <f t="shared" ref="AK141:AK150" si="62">IF(Y141=" ", " ", IF(Y141&gt;0, AJ141-AF141))</f>
        <v>40.399781226610486</v>
      </c>
      <c r="AL141" s="85"/>
      <c r="AM141" s="85"/>
      <c r="AN141" s="85"/>
      <c r="AO141" s="85"/>
      <c r="AP141" s="85"/>
      <c r="AQ141" s="85"/>
      <c r="AR141" s="85"/>
      <c r="AS141" s="85"/>
      <c r="AT141" s="85"/>
      <c r="AU141" s="85"/>
      <c r="AV141" s="85"/>
      <c r="AW141" s="85"/>
      <c r="AX141" s="85"/>
      <c r="AY141" s="85"/>
      <c r="AZ141" s="85"/>
      <c r="BA141" s="82"/>
      <c r="BB141" s="82"/>
    </row>
    <row r="142" spans="1:54" ht="16" x14ac:dyDescent="0.2">
      <c r="A142" s="101" t="s">
        <v>397</v>
      </c>
      <c r="B142" s="102">
        <v>2021</v>
      </c>
      <c r="C142" s="103">
        <v>7</v>
      </c>
      <c r="D142" s="102">
        <v>13</v>
      </c>
      <c r="E142" s="82"/>
      <c r="F142" s="131">
        <v>1.1000000000000001</v>
      </c>
      <c r="G142" s="131">
        <v>9.39</v>
      </c>
      <c r="H142" s="82"/>
      <c r="I142" s="131">
        <v>19.5</v>
      </c>
      <c r="J142" s="205">
        <v>29.7</v>
      </c>
      <c r="K142" s="82"/>
      <c r="L142" s="82"/>
      <c r="M142" s="108"/>
      <c r="N142" s="137" t="s">
        <v>763</v>
      </c>
      <c r="O142" s="82"/>
      <c r="P142" s="82"/>
      <c r="Q142" s="82"/>
      <c r="R142" s="140"/>
      <c r="S142" s="137" t="s">
        <v>763</v>
      </c>
      <c r="T142" s="137" t="s">
        <v>763</v>
      </c>
      <c r="U142" s="137" t="s">
        <v>763</v>
      </c>
      <c r="V142" s="85"/>
      <c r="W142" s="85"/>
      <c r="X142" s="85"/>
      <c r="Y142" s="102">
        <f t="shared" si="50"/>
        <v>19.5</v>
      </c>
      <c r="Z142" s="102">
        <f t="shared" si="51"/>
        <v>292.64999999999998</v>
      </c>
      <c r="AA142" s="102">
        <f t="shared" si="52"/>
        <v>29.7</v>
      </c>
      <c r="AB142" s="102">
        <f t="shared" si="53"/>
        <v>9.39</v>
      </c>
      <c r="AC142" s="104">
        <f t="shared" si="54"/>
        <v>7.6806521042005906</v>
      </c>
      <c r="AD142" s="102">
        <f t="shared" si="55"/>
        <v>1.2225524438041606</v>
      </c>
      <c r="AE142" s="105">
        <f t="shared" si="56"/>
        <v>1.1000000000000001</v>
      </c>
      <c r="AF142" s="102" t="str">
        <f t="shared" si="57"/>
        <v>NS</v>
      </c>
      <c r="AG142" s="105" t="str">
        <f t="shared" si="58"/>
        <v>NS</v>
      </c>
      <c r="AH142" s="105" t="str">
        <f t="shared" si="59"/>
        <v>NS</v>
      </c>
      <c r="AI142" s="102"/>
      <c r="AJ142" s="106" t="str">
        <f t="shared" si="61"/>
        <v>NS</v>
      </c>
      <c r="AK142" s="107"/>
      <c r="AL142" s="82"/>
      <c r="AM142" s="85"/>
      <c r="AN142" s="85"/>
      <c r="AO142" s="85"/>
      <c r="AP142" s="85"/>
      <c r="AQ142" s="85"/>
      <c r="AR142" s="114" t="s">
        <v>1230</v>
      </c>
      <c r="AS142" s="85"/>
      <c r="AT142" s="85"/>
      <c r="AU142" s="85"/>
      <c r="AV142" s="85"/>
      <c r="AW142" s="85"/>
      <c r="AX142" s="85"/>
      <c r="AY142" s="85"/>
      <c r="AZ142" s="85"/>
      <c r="BA142" s="82"/>
      <c r="BB142" s="82"/>
    </row>
    <row r="143" spans="1:54" ht="16" x14ac:dyDescent="0.2">
      <c r="A143" s="101" t="s">
        <v>397</v>
      </c>
      <c r="B143" s="102">
        <v>2021</v>
      </c>
      <c r="C143" s="103">
        <v>7</v>
      </c>
      <c r="D143" s="102">
        <v>27</v>
      </c>
      <c r="E143" s="82"/>
      <c r="F143" s="131">
        <v>1.4</v>
      </c>
      <c r="G143" s="131">
        <v>9.11</v>
      </c>
      <c r="H143" s="82"/>
      <c r="I143" s="131">
        <v>21.1</v>
      </c>
      <c r="J143" s="205">
        <v>30.4</v>
      </c>
      <c r="K143" s="82"/>
      <c r="L143" s="82"/>
      <c r="M143" s="108"/>
      <c r="N143" s="137" t="s">
        <v>763</v>
      </c>
      <c r="O143" s="82"/>
      <c r="P143" s="82"/>
      <c r="Q143" s="82"/>
      <c r="R143" s="140"/>
      <c r="S143" s="137" t="s">
        <v>763</v>
      </c>
      <c r="T143" s="211" t="s">
        <v>763</v>
      </c>
      <c r="U143" s="211" t="s">
        <v>763</v>
      </c>
      <c r="V143" s="85"/>
      <c r="W143" s="85"/>
      <c r="X143" s="85"/>
      <c r="Y143" s="102">
        <f t="shared" si="50"/>
        <v>21.1</v>
      </c>
      <c r="Z143" s="102">
        <f t="shared" si="51"/>
        <v>294.25</v>
      </c>
      <c r="AA143" s="102">
        <f t="shared" si="52"/>
        <v>30.4</v>
      </c>
      <c r="AB143" s="102">
        <f t="shared" si="53"/>
        <v>9.11</v>
      </c>
      <c r="AC143" s="104">
        <f t="shared" si="54"/>
        <v>7.4247017317682662</v>
      </c>
      <c r="AD143" s="102">
        <f t="shared" si="55"/>
        <v>1.2269853159246524</v>
      </c>
      <c r="AE143" s="105">
        <f t="shared" si="56"/>
        <v>1.4</v>
      </c>
      <c r="AF143" s="102" t="str">
        <f t="shared" si="57"/>
        <v>NS</v>
      </c>
      <c r="AG143" s="105" t="str">
        <f t="shared" si="58"/>
        <v>NS</v>
      </c>
      <c r="AH143" s="105" t="str">
        <f t="shared" si="59"/>
        <v>NS</v>
      </c>
      <c r="AI143" s="102"/>
      <c r="AJ143" s="106" t="str">
        <f t="shared" si="61"/>
        <v>NS</v>
      </c>
      <c r="AK143" s="107"/>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4" ht="16" x14ac:dyDescent="0.2">
      <c r="A144" s="101" t="s">
        <v>397</v>
      </c>
      <c r="B144" s="102">
        <v>2021</v>
      </c>
      <c r="C144" s="103">
        <v>7</v>
      </c>
      <c r="D144" s="102">
        <v>27</v>
      </c>
      <c r="E144" s="82"/>
      <c r="F144" s="131">
        <v>1.4</v>
      </c>
      <c r="G144" s="131">
        <v>9.11</v>
      </c>
      <c r="H144" s="82"/>
      <c r="I144" s="131">
        <v>21.1</v>
      </c>
      <c r="J144" s="205">
        <v>30.9</v>
      </c>
      <c r="K144" s="82"/>
      <c r="L144" s="82"/>
      <c r="M144" s="108"/>
      <c r="N144" s="137">
        <v>1.7312606785556717</v>
      </c>
      <c r="O144" s="82"/>
      <c r="P144" s="82"/>
      <c r="Q144" s="82"/>
      <c r="R144" s="140"/>
      <c r="S144" s="137">
        <v>51.323467602986547</v>
      </c>
      <c r="T144" s="225">
        <v>1.6828265822784818</v>
      </c>
      <c r="U144" s="225">
        <v>1.2348734177215188</v>
      </c>
      <c r="V144" s="85"/>
      <c r="W144" s="85"/>
      <c r="X144" s="85"/>
      <c r="Y144" s="102">
        <f t="shared" si="50"/>
        <v>21.1</v>
      </c>
      <c r="Z144" s="102">
        <f t="shared" si="51"/>
        <v>294.25</v>
      </c>
      <c r="AA144" s="102">
        <f t="shared" si="52"/>
        <v>30.9</v>
      </c>
      <c r="AB144" s="102">
        <f t="shared" si="53"/>
        <v>9.11</v>
      </c>
      <c r="AC144" s="104">
        <f t="shared" si="54"/>
        <v>7.4029865491521916</v>
      </c>
      <c r="AD144" s="102">
        <f t="shared" si="55"/>
        <v>1.2305844323117539</v>
      </c>
      <c r="AE144" s="105">
        <f t="shared" si="56"/>
        <v>1.4</v>
      </c>
      <c r="AF144" s="102">
        <f t="shared" si="57"/>
        <v>1.7312606785556717</v>
      </c>
      <c r="AG144" s="105">
        <f t="shared" si="58"/>
        <v>1.6828265822784818</v>
      </c>
      <c r="AH144" s="105">
        <f t="shared" si="59"/>
        <v>1.2348734177215188</v>
      </c>
      <c r="AI144" s="102">
        <f t="shared" ref="AI144" si="63">IF(Y144=" ", " ", IF(Y144&gt;0, SUM(AG144:AH144)))</f>
        <v>2.9177000000000008</v>
      </c>
      <c r="AJ144" s="106">
        <f t="shared" si="61"/>
        <v>51.323467602986547</v>
      </c>
      <c r="AK144" s="107">
        <f t="shared" si="62"/>
        <v>49.592206924430876</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397</v>
      </c>
      <c r="B145" s="102">
        <v>2021</v>
      </c>
      <c r="C145" s="103">
        <v>7</v>
      </c>
      <c r="D145" s="102">
        <v>27</v>
      </c>
      <c r="E145" s="82"/>
      <c r="F145" s="131">
        <v>1.4</v>
      </c>
      <c r="G145" s="131">
        <v>9.11</v>
      </c>
      <c r="H145" s="82"/>
      <c r="I145" s="131">
        <v>21.1</v>
      </c>
      <c r="J145" s="205">
        <v>30.9</v>
      </c>
      <c r="K145" s="82"/>
      <c r="L145" s="82"/>
      <c r="M145" s="108"/>
      <c r="N145" s="137" t="s">
        <v>763</v>
      </c>
      <c r="O145" s="82"/>
      <c r="P145" s="82"/>
      <c r="Q145" s="82"/>
      <c r="R145" s="140"/>
      <c r="S145" s="137" t="s">
        <v>763</v>
      </c>
      <c r="T145" s="137" t="s">
        <v>763</v>
      </c>
      <c r="U145" s="137" t="s">
        <v>763</v>
      </c>
      <c r="V145" s="85"/>
      <c r="W145" s="85"/>
      <c r="X145" s="85"/>
      <c r="Y145" s="102">
        <f t="shared" si="50"/>
        <v>21.1</v>
      </c>
      <c r="Z145" s="102">
        <f t="shared" si="51"/>
        <v>294.25</v>
      </c>
      <c r="AA145" s="102">
        <f t="shared" si="52"/>
        <v>30.9</v>
      </c>
      <c r="AB145" s="102">
        <f t="shared" si="53"/>
        <v>9.11</v>
      </c>
      <c r="AC145" s="104">
        <f t="shared" si="54"/>
        <v>7.4029865491521916</v>
      </c>
      <c r="AD145" s="102">
        <f t="shared" si="55"/>
        <v>1.2305844323117539</v>
      </c>
      <c r="AE145" s="105">
        <f t="shared" si="56"/>
        <v>1.4</v>
      </c>
      <c r="AF145" s="102" t="str">
        <f t="shared" si="57"/>
        <v>NS</v>
      </c>
      <c r="AG145" s="105" t="str">
        <f t="shared" si="58"/>
        <v>NS</v>
      </c>
      <c r="AH145" s="105" t="str">
        <f t="shared" si="59"/>
        <v>NS</v>
      </c>
      <c r="AI145" s="102"/>
      <c r="AJ145" s="106" t="str">
        <f t="shared" si="61"/>
        <v>NS</v>
      </c>
      <c r="AK145" s="107"/>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397</v>
      </c>
      <c r="B146" s="102">
        <v>2021</v>
      </c>
      <c r="C146" s="103">
        <v>8</v>
      </c>
      <c r="D146" s="102">
        <v>12</v>
      </c>
      <c r="E146" s="82"/>
      <c r="F146" s="131">
        <v>1.2</v>
      </c>
      <c r="G146" s="131">
        <v>8.51</v>
      </c>
      <c r="H146" s="82"/>
      <c r="I146" s="131">
        <v>23.8</v>
      </c>
      <c r="J146" s="205">
        <v>30.4</v>
      </c>
      <c r="K146" s="82"/>
      <c r="L146" s="82"/>
      <c r="M146" s="82"/>
      <c r="N146" s="137" t="s">
        <v>763</v>
      </c>
      <c r="O146" s="82"/>
      <c r="P146" s="82"/>
      <c r="Q146" s="82"/>
      <c r="R146" s="140"/>
      <c r="S146" s="137" t="s">
        <v>763</v>
      </c>
      <c r="T146" s="137" t="s">
        <v>763</v>
      </c>
      <c r="U146" s="137" t="s">
        <v>763</v>
      </c>
      <c r="V146" s="85"/>
      <c r="W146" s="85"/>
      <c r="X146" s="85"/>
      <c r="Y146" s="102">
        <f t="shared" si="50"/>
        <v>23.8</v>
      </c>
      <c r="Z146" s="102">
        <f t="shared" si="51"/>
        <v>296.95</v>
      </c>
      <c r="AA146" s="102">
        <f t="shared" si="52"/>
        <v>30.4</v>
      </c>
      <c r="AB146" s="102">
        <f t="shared" si="53"/>
        <v>8.51</v>
      </c>
      <c r="AC146" s="104">
        <f t="shared" si="54"/>
        <v>7.0731609494602772</v>
      </c>
      <c r="AD146" s="102">
        <f t="shared" si="55"/>
        <v>1.2031395949853738</v>
      </c>
      <c r="AE146" s="105">
        <f t="shared" si="56"/>
        <v>1.2</v>
      </c>
      <c r="AF146" s="102" t="str">
        <f t="shared" si="57"/>
        <v>NS</v>
      </c>
      <c r="AG146" s="105" t="str">
        <f t="shared" si="58"/>
        <v>NS</v>
      </c>
      <c r="AH146" s="105" t="str">
        <f t="shared" si="59"/>
        <v>NS</v>
      </c>
      <c r="AI146" s="102"/>
      <c r="AJ146" s="106" t="str">
        <f t="shared" si="61"/>
        <v>NS</v>
      </c>
      <c r="AK146" s="107"/>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397</v>
      </c>
      <c r="B147" s="102">
        <v>2021</v>
      </c>
      <c r="C147" s="103">
        <v>8</v>
      </c>
      <c r="D147" s="102">
        <v>12</v>
      </c>
      <c r="E147" s="82"/>
      <c r="F147" s="131">
        <v>1.2</v>
      </c>
      <c r="G147" s="131">
        <v>8.51</v>
      </c>
      <c r="H147" s="82"/>
      <c r="I147" s="131">
        <v>23.8</v>
      </c>
      <c r="J147" s="205">
        <v>29.8</v>
      </c>
      <c r="K147" s="82"/>
      <c r="L147" s="82"/>
      <c r="M147" s="82"/>
      <c r="N147" s="137">
        <v>1.0656479170657165</v>
      </c>
      <c r="O147" s="82"/>
      <c r="P147" s="82"/>
      <c r="Q147" s="82"/>
      <c r="R147" s="140"/>
      <c r="S147" s="137">
        <v>52.83857294789847</v>
      </c>
      <c r="T147" s="137">
        <v>5.9499999999999993</v>
      </c>
      <c r="U147" s="137">
        <v>4.3117725694444458</v>
      </c>
      <c r="V147" s="85"/>
      <c r="W147" s="85"/>
      <c r="X147" s="85"/>
      <c r="Y147" s="102">
        <f t="shared" si="50"/>
        <v>23.8</v>
      </c>
      <c r="Z147" s="102">
        <f t="shared" si="51"/>
        <v>296.95</v>
      </c>
      <c r="AA147" s="102">
        <f t="shared" si="52"/>
        <v>29.8</v>
      </c>
      <c r="AB147" s="102">
        <f t="shared" si="53"/>
        <v>8.51</v>
      </c>
      <c r="AC147" s="104">
        <f t="shared" si="54"/>
        <v>7.0975815681888399</v>
      </c>
      <c r="AD147" s="102">
        <f t="shared" si="55"/>
        <v>1.198999957695672</v>
      </c>
      <c r="AE147" s="105">
        <f t="shared" si="56"/>
        <v>1.2</v>
      </c>
      <c r="AF147" s="102">
        <f t="shared" si="57"/>
        <v>1.0656479170657165</v>
      </c>
      <c r="AG147" s="105">
        <f t="shared" si="58"/>
        <v>5.9499999999999993</v>
      </c>
      <c r="AH147" s="105">
        <f t="shared" si="59"/>
        <v>4.3117725694444458</v>
      </c>
      <c r="AI147" s="102">
        <f t="shared" ref="AI147" si="64">IF(Y147=" ", " ", IF(Y147&gt;0, SUM(AG147:AH147)))</f>
        <v>10.261772569444446</v>
      </c>
      <c r="AJ147" s="106">
        <f t="shared" si="61"/>
        <v>52.83857294789847</v>
      </c>
      <c r="AK147" s="107">
        <f t="shared" si="62"/>
        <v>51.772925030832752</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397</v>
      </c>
      <c r="B148" s="102">
        <v>2021</v>
      </c>
      <c r="C148" s="132">
        <v>8</v>
      </c>
      <c r="D148" s="82">
        <v>12</v>
      </c>
      <c r="E148" s="85"/>
      <c r="F148" s="131">
        <v>1.2</v>
      </c>
      <c r="G148" s="131">
        <v>8.51</v>
      </c>
      <c r="H148" s="85"/>
      <c r="I148" s="131">
        <v>23.8</v>
      </c>
      <c r="J148" s="205">
        <v>30.6</v>
      </c>
      <c r="K148" s="85"/>
      <c r="L148" s="85"/>
      <c r="M148" s="85"/>
      <c r="N148" s="137" t="s">
        <v>763</v>
      </c>
      <c r="O148" s="85"/>
      <c r="P148" s="85"/>
      <c r="Q148" s="85"/>
      <c r="R148" s="140"/>
      <c r="S148" s="137" t="s">
        <v>763</v>
      </c>
      <c r="T148" s="137" t="s">
        <v>763</v>
      </c>
      <c r="U148" s="137" t="s">
        <v>763</v>
      </c>
      <c r="V148" s="85"/>
      <c r="W148" s="85"/>
      <c r="X148" s="85"/>
      <c r="Y148" s="85">
        <f t="shared" si="50"/>
        <v>23.8</v>
      </c>
      <c r="Z148" s="82">
        <f t="shared" si="51"/>
        <v>296.95</v>
      </c>
      <c r="AA148" s="85">
        <f t="shared" si="52"/>
        <v>30.6</v>
      </c>
      <c r="AB148" s="85">
        <f t="shared" si="53"/>
        <v>8.51</v>
      </c>
      <c r="AC148" s="110">
        <f t="shared" si="54"/>
        <v>7.0650394294965171</v>
      </c>
      <c r="AD148" s="82">
        <f t="shared" si="55"/>
        <v>1.2045226477393427</v>
      </c>
      <c r="AE148" s="111">
        <f t="shared" si="56"/>
        <v>1.2</v>
      </c>
      <c r="AF148" s="82" t="str">
        <f t="shared" si="57"/>
        <v>NS</v>
      </c>
      <c r="AG148" s="111" t="str">
        <f t="shared" si="58"/>
        <v>NS</v>
      </c>
      <c r="AH148" s="111" t="str">
        <f t="shared" si="59"/>
        <v>NS</v>
      </c>
      <c r="AI148" s="102"/>
      <c r="AJ148" s="112" t="str">
        <f t="shared" si="61"/>
        <v>NS</v>
      </c>
      <c r="AK148" s="113"/>
      <c r="AL148" s="82"/>
      <c r="AM148" s="82">
        <f>AD154</f>
        <v>1.2159059725591013</v>
      </c>
      <c r="AN148" s="82">
        <f>AE154</f>
        <v>1.2999999999999998</v>
      </c>
      <c r="AO148" s="82">
        <f>AF154</f>
        <v>2.8307763513085278</v>
      </c>
      <c r="AP148" s="82">
        <f>AI154</f>
        <v>5.7468377604166676</v>
      </c>
      <c r="AQ148" s="113">
        <f>AK154</f>
        <v>43.415378564368154</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397</v>
      </c>
      <c r="B149" s="102">
        <v>2021</v>
      </c>
      <c r="C149" s="132">
        <v>8</v>
      </c>
      <c r="D149" s="82">
        <v>26</v>
      </c>
      <c r="E149" s="85"/>
      <c r="F149" s="131">
        <v>1.5</v>
      </c>
      <c r="G149" s="131">
        <v>8.4499999999999993</v>
      </c>
      <c r="H149" s="85"/>
      <c r="I149" s="131">
        <v>24.1</v>
      </c>
      <c r="J149" s="226">
        <v>31.9</v>
      </c>
      <c r="K149" s="85"/>
      <c r="L149" s="85"/>
      <c r="M149" s="85"/>
      <c r="N149" s="137" t="s">
        <v>763</v>
      </c>
      <c r="O149" s="85"/>
      <c r="P149" s="85"/>
      <c r="Q149" s="85"/>
      <c r="R149" s="140"/>
      <c r="S149" s="137" t="s">
        <v>763</v>
      </c>
      <c r="T149" s="211" t="s">
        <v>763</v>
      </c>
      <c r="U149" s="211" t="s">
        <v>763</v>
      </c>
      <c r="V149" s="85"/>
      <c r="W149" s="85"/>
      <c r="X149" s="85"/>
      <c r="Y149" s="85">
        <f t="shared" si="50"/>
        <v>24.1</v>
      </c>
      <c r="Z149" s="82">
        <f t="shared" si="51"/>
        <v>297.25</v>
      </c>
      <c r="AA149" s="85">
        <f t="shared" si="52"/>
        <v>31.9</v>
      </c>
      <c r="AB149" s="85">
        <f t="shared" si="53"/>
        <v>8.4499999999999993</v>
      </c>
      <c r="AC149" s="110">
        <f t="shared" si="54"/>
        <v>6.9757860585453066</v>
      </c>
      <c r="AD149" s="82">
        <f t="shared" si="55"/>
        <v>1.2113330209788742</v>
      </c>
      <c r="AE149" s="111">
        <f t="shared" si="56"/>
        <v>1.5</v>
      </c>
      <c r="AF149" s="82" t="str">
        <f t="shared" si="57"/>
        <v>NS</v>
      </c>
      <c r="AG149" s="111" t="str">
        <f t="shared" si="58"/>
        <v>NS</v>
      </c>
      <c r="AH149" s="111" t="str">
        <f t="shared" si="59"/>
        <v>NS</v>
      </c>
      <c r="AI149" s="82"/>
      <c r="AJ149" s="112" t="str">
        <f t="shared" si="61"/>
        <v>NS</v>
      </c>
      <c r="AK149" s="113"/>
      <c r="AL149" s="85"/>
      <c r="AM149" s="82"/>
      <c r="AN149" s="82"/>
      <c r="AO149" s="82"/>
      <c r="AP149" s="85"/>
      <c r="AQ149" s="82"/>
      <c r="AR149" s="82"/>
      <c r="AS149" s="115">
        <f>((LN(AM148)-LN(0.4))/(LN(0.9)-LN(0.4))*100)</f>
        <v>137.09936625837727</v>
      </c>
      <c r="AT149" s="120">
        <f>((LN(AN148)-LN(0.6))/(LN(3)-LN(0.6))*100)</f>
        <v>48.040988860770376</v>
      </c>
      <c r="AU149" s="115">
        <f>((LN(AO148)-LN(10))/(LN(1)-LN(10))*100)</f>
        <v>54.809444120692078</v>
      </c>
      <c r="AV149" s="115">
        <f>((LN(AP148)-LN(10))/(LN(3)-LN(10))*100)</f>
        <v>46.008958191179445</v>
      </c>
      <c r="AW149" s="115">
        <f>((LN(AQ148)-LN(43))/(LN(20)-LN(43))*100)</f>
        <v>-1.2559126483671472</v>
      </c>
      <c r="AX149" s="82"/>
      <c r="AY149" s="82"/>
      <c r="AZ149" s="82"/>
      <c r="BA149" s="82"/>
      <c r="BB149" s="82"/>
    </row>
    <row r="150" spans="1:54" ht="16" x14ac:dyDescent="0.2">
      <c r="A150" s="101" t="s">
        <v>397</v>
      </c>
      <c r="B150" s="102">
        <v>2021</v>
      </c>
      <c r="C150" s="132">
        <v>8</v>
      </c>
      <c r="D150" s="82">
        <v>26</v>
      </c>
      <c r="E150" s="85"/>
      <c r="F150" s="131">
        <v>1.5</v>
      </c>
      <c r="G150" s="131">
        <v>8.4499999999999993</v>
      </c>
      <c r="H150" s="85"/>
      <c r="I150" s="131">
        <v>24.1</v>
      </c>
      <c r="J150" s="205">
        <v>31.1</v>
      </c>
      <c r="K150" s="85"/>
      <c r="L150" s="85"/>
      <c r="M150" s="85"/>
      <c r="N150" s="137">
        <v>3.3678210542172429</v>
      </c>
      <c r="O150" s="85"/>
      <c r="P150" s="85"/>
      <c r="Q150" s="85"/>
      <c r="R150" s="140"/>
      <c r="S150" s="137">
        <v>35.264422129815713</v>
      </c>
      <c r="T150" s="137">
        <v>4.5246773313492072</v>
      </c>
      <c r="U150" s="137">
        <v>2.4447619047619051</v>
      </c>
      <c r="V150" s="85"/>
      <c r="W150" s="85"/>
      <c r="X150" s="85"/>
      <c r="Y150" s="85">
        <f t="shared" si="50"/>
        <v>24.1</v>
      </c>
      <c r="Z150" s="82">
        <f t="shared" si="51"/>
        <v>297.25</v>
      </c>
      <c r="AA150" s="85">
        <f t="shared" si="52"/>
        <v>31.1</v>
      </c>
      <c r="AB150" s="85">
        <f t="shared" si="53"/>
        <v>8.4499999999999993</v>
      </c>
      <c r="AC150" s="110">
        <f t="shared" si="54"/>
        <v>7.0078471627173045</v>
      </c>
      <c r="AD150" s="82">
        <f t="shared" si="55"/>
        <v>1.2057911372489889</v>
      </c>
      <c r="AE150" s="111">
        <f t="shared" si="56"/>
        <v>1.5</v>
      </c>
      <c r="AF150" s="82">
        <f t="shared" si="57"/>
        <v>3.3678210542172429</v>
      </c>
      <c r="AG150" s="111">
        <f t="shared" si="58"/>
        <v>4.5246773313492072</v>
      </c>
      <c r="AH150" s="111">
        <f t="shared" si="59"/>
        <v>2.4447619047619051</v>
      </c>
      <c r="AI150" s="102">
        <f t="shared" ref="AI150" si="65">IF(Y150=" ", " ", IF(Y150&gt;0, SUM(AG150:AH150)))</f>
        <v>6.9694392361111124</v>
      </c>
      <c r="AJ150" s="112">
        <f t="shared" si="61"/>
        <v>35.264422129815713</v>
      </c>
      <c r="AK150" s="113">
        <f t="shared" si="62"/>
        <v>31.896601075598472</v>
      </c>
      <c r="AL150" s="82"/>
      <c r="AM150" s="85"/>
      <c r="AN150" s="85"/>
      <c r="AO150" s="85"/>
      <c r="AP150" s="128" t="s">
        <v>1237</v>
      </c>
      <c r="AQ150" s="85"/>
      <c r="AR150" s="82"/>
      <c r="AS150" s="82">
        <f>IF(AS149&gt;100, 100, IF(AS149&lt;0, 0, AS149))</f>
        <v>100</v>
      </c>
      <c r="AT150" s="82">
        <f t="shared" ref="AT150:AW150" si="66">IF(AT149&gt;100, 100, IF(AT149&lt;0, 0, AT149))</f>
        <v>48.040988860770376</v>
      </c>
      <c r="AU150" s="82">
        <f t="shared" si="66"/>
        <v>54.809444120692078</v>
      </c>
      <c r="AV150" s="82">
        <f t="shared" si="66"/>
        <v>46.008958191179445</v>
      </c>
      <c r="AW150" s="82">
        <f t="shared" si="66"/>
        <v>0</v>
      </c>
      <c r="AX150" s="129">
        <f>AVERAGE(AS150:AW150)</f>
        <v>49.77187823452838</v>
      </c>
      <c r="AY150" s="84"/>
      <c r="AZ150" s="84"/>
      <c r="BA150" s="84" t="str">
        <f>IF(AX150&gt;65, "Acceptable; Ongoing Protection is Required", "Unacceptable; Immediate Restoration is Required")</f>
        <v>Unacceptable; Immediate Restoration is Required</v>
      </c>
      <c r="BB150" s="82"/>
    </row>
    <row r="151" spans="1:54" ht="16" x14ac:dyDescent="0.2">
      <c r="A151" s="101" t="s">
        <v>397</v>
      </c>
      <c r="B151" s="102">
        <v>2021</v>
      </c>
      <c r="C151" s="132">
        <v>8</v>
      </c>
      <c r="D151" s="82">
        <v>26</v>
      </c>
      <c r="E151" s="85"/>
      <c r="F151" s="131">
        <v>1.5</v>
      </c>
      <c r="G151" s="131">
        <v>8.4499999999999993</v>
      </c>
      <c r="H151" s="85"/>
      <c r="I151" s="131">
        <v>24.1</v>
      </c>
      <c r="J151" s="226">
        <v>32.1</v>
      </c>
      <c r="K151" s="85"/>
      <c r="L151" s="85"/>
      <c r="M151" s="85"/>
      <c r="N151" s="137" t="s">
        <v>763</v>
      </c>
      <c r="O151" s="85"/>
      <c r="P151" s="85"/>
      <c r="Q151" s="85"/>
      <c r="R151" s="140"/>
      <c r="S151" s="137" t="s">
        <v>763</v>
      </c>
      <c r="T151" s="137" t="s">
        <v>763</v>
      </c>
      <c r="U151" s="137" t="s">
        <v>763</v>
      </c>
      <c r="V151" s="85"/>
      <c r="W151" s="85"/>
      <c r="X151" s="85"/>
      <c r="Y151" s="85">
        <f t="shared" si="50"/>
        <v>24.1</v>
      </c>
      <c r="Z151" s="82">
        <f t="shared" si="51"/>
        <v>297.25</v>
      </c>
      <c r="AA151" s="85">
        <f t="shared" si="52"/>
        <v>32.1</v>
      </c>
      <c r="AB151" s="85">
        <f t="shared" si="53"/>
        <v>8.4499999999999993</v>
      </c>
      <c r="AC151" s="110">
        <f t="shared" si="54"/>
        <v>6.9677937275938175</v>
      </c>
      <c r="AD151" s="82">
        <f t="shared" si="55"/>
        <v>1.2127224671615</v>
      </c>
      <c r="AE151" s="111">
        <f t="shared" si="56"/>
        <v>1.5</v>
      </c>
      <c r="AF151" s="82" t="str">
        <f t="shared" si="57"/>
        <v>NS</v>
      </c>
      <c r="AG151" s="111" t="str">
        <f t="shared" si="58"/>
        <v>NS</v>
      </c>
      <c r="AH151" s="111" t="str">
        <f t="shared" si="59"/>
        <v>NS</v>
      </c>
      <c r="AI151" s="82"/>
      <c r="AJ151" s="112" t="str">
        <f t="shared" si="61"/>
        <v>NS</v>
      </c>
      <c r="AK151" s="113"/>
      <c r="AL151" s="85"/>
      <c r="AM151" s="85"/>
      <c r="AN151" s="85"/>
      <c r="AO151" s="85"/>
      <c r="AP151" s="85"/>
      <c r="AQ151" s="85"/>
      <c r="AR151" s="85"/>
      <c r="AS151" s="85"/>
      <c r="AT151" s="85"/>
      <c r="AU151" s="85"/>
      <c r="AV151" s="85"/>
      <c r="AW151" s="126" t="s">
        <v>1238</v>
      </c>
      <c r="AX151" s="126">
        <f>AVERAGE(AS150:AW150)</f>
        <v>49.77187823452838</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f>AVERAGE(AS150:AW150)</f>
        <v>49.77187823452838</v>
      </c>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1.2159059725591013</v>
      </c>
      <c r="AE154" s="84">
        <f>_xlfn.AGGREGATE(1, 6,AE140:AE151)</f>
        <v>1.2999999999999998</v>
      </c>
      <c r="AF154" s="84">
        <f>_xlfn.AGGREGATE(1, 6,AF140:AF151)</f>
        <v>2.8307763513085278</v>
      </c>
      <c r="AG154" s="82"/>
      <c r="AH154" s="82"/>
      <c r="AI154" s="84">
        <f>_xlfn.AGGREGATE(1, 6,AI140:AI151)</f>
        <v>5.7468377604166676</v>
      </c>
      <c r="AJ154" s="82"/>
      <c r="AK154" s="84">
        <f>_xlfn.AGGREGATE(1, 6,AK140:AK151)</f>
        <v>43.415378564368154</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1.2159059725591013</v>
      </c>
      <c r="AE155" s="126">
        <f>AVERAGE(AE139:AE151)</f>
        <v>1.2999999999999998</v>
      </c>
      <c r="AF155" s="126">
        <f>AVERAGE(AF139:AF151)</f>
        <v>2.8307763513085278</v>
      </c>
      <c r="AG155" s="126"/>
      <c r="AH155" s="126"/>
      <c r="AI155" s="126">
        <f>AVERAGE(AI139:AI151)</f>
        <v>5.7468377604166676</v>
      </c>
      <c r="AJ155" s="126"/>
      <c r="AK155" s="127">
        <f>AVERAGE(AK139:AK151)</f>
        <v>43.415378564368154</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397</v>
      </c>
      <c r="C162" s="68" t="s">
        <v>757</v>
      </c>
      <c r="E162" s="69">
        <v>44757</v>
      </c>
      <c r="F162" s="68" t="s">
        <v>70</v>
      </c>
      <c r="G162" s="68" t="s">
        <v>1128</v>
      </c>
      <c r="H162" t="s">
        <v>1127</v>
      </c>
      <c r="I162" s="68">
        <v>0</v>
      </c>
      <c r="J162" s="68" t="s">
        <v>760</v>
      </c>
      <c r="K162" s="77">
        <v>0.35416666666666669</v>
      </c>
      <c r="L162" s="68">
        <v>3</v>
      </c>
      <c r="M162" s="68">
        <v>1</v>
      </c>
      <c r="N162" s="68" t="s">
        <v>519</v>
      </c>
      <c r="O162" s="68" t="s">
        <v>776</v>
      </c>
      <c r="P162" s="68">
        <v>2</v>
      </c>
      <c r="Q162" s="68">
        <v>1.45</v>
      </c>
      <c r="R162" s="68">
        <v>1.4</v>
      </c>
      <c r="S162" s="131">
        <v>1.425</v>
      </c>
      <c r="T162" s="76">
        <v>0.71250000000000002</v>
      </c>
      <c r="U162" s="131">
        <v>9.24</v>
      </c>
      <c r="V162" s="131">
        <v>19.600000000000001</v>
      </c>
      <c r="W162" s="71">
        <v>0.27847222222222223</v>
      </c>
      <c r="X162" s="68">
        <v>1.85</v>
      </c>
      <c r="Y162" s="68">
        <v>25.3</v>
      </c>
      <c r="Z162" s="68">
        <v>5.87</v>
      </c>
      <c r="AA162" s="72">
        <v>4.9260008495605696</v>
      </c>
      <c r="AB162" s="73">
        <v>85.5</v>
      </c>
      <c r="AC162" s="134">
        <v>30.9</v>
      </c>
      <c r="AD162" s="74">
        <v>47.6</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397</v>
      </c>
      <c r="C163" s="68" t="s">
        <v>764</v>
      </c>
      <c r="E163" s="69">
        <v>44757</v>
      </c>
      <c r="F163" s="68" t="s">
        <v>70</v>
      </c>
      <c r="G163" s="68" t="s">
        <v>1128</v>
      </c>
      <c r="H163" t="s">
        <v>1127</v>
      </c>
      <c r="I163" s="68">
        <v>0</v>
      </c>
      <c r="J163" s="68" t="s">
        <v>760</v>
      </c>
      <c r="K163" s="77">
        <v>0.35416666666666669</v>
      </c>
      <c r="L163" s="68">
        <v>3</v>
      </c>
      <c r="M163" s="68">
        <v>1</v>
      </c>
      <c r="N163" s="68" t="s">
        <v>519</v>
      </c>
      <c r="O163" s="68" t="s">
        <v>776</v>
      </c>
      <c r="P163" s="68">
        <v>2</v>
      </c>
      <c r="Q163" s="68">
        <v>1.45</v>
      </c>
      <c r="R163" s="68">
        <v>1.4</v>
      </c>
      <c r="S163" s="131">
        <v>1.425</v>
      </c>
      <c r="T163" s="76">
        <v>0.71250000000000002</v>
      </c>
      <c r="U163" s="131">
        <v>9.24</v>
      </c>
      <c r="V163" s="131">
        <v>19.600000000000001</v>
      </c>
      <c r="W163" s="71">
        <v>0.27986111111111112</v>
      </c>
      <c r="X163" s="68">
        <v>1</v>
      </c>
      <c r="Y163" s="68">
        <v>25.9</v>
      </c>
      <c r="Z163" s="68">
        <v>5.77</v>
      </c>
      <c r="AA163" s="72">
        <v>4.8429441259995567</v>
      </c>
      <c r="AB163" s="73">
        <v>84.8</v>
      </c>
      <c r="AC163" s="134">
        <v>31</v>
      </c>
      <c r="AD163" s="74">
        <v>47.8</v>
      </c>
      <c r="AE163" s="72">
        <v>0.6697163873800116</v>
      </c>
      <c r="AF163" s="72">
        <v>0.71269607185949768</v>
      </c>
      <c r="AG163" s="72">
        <v>0.13484871200000001</v>
      </c>
      <c r="AH163" s="137">
        <v>0.84754478385949772</v>
      </c>
      <c r="AI163" s="72">
        <v>19.525285216140503</v>
      </c>
      <c r="AJ163" s="75">
        <v>20.37283</v>
      </c>
      <c r="AK163" s="72">
        <v>98.30835017439378</v>
      </c>
      <c r="AL163" s="72">
        <v>13.332701931966096</v>
      </c>
      <c r="AM163" s="72">
        <v>7.3734754347648437</v>
      </c>
      <c r="AN163" s="72">
        <v>32.857987148106602</v>
      </c>
      <c r="AO163" s="137">
        <v>33.705531931966092</v>
      </c>
      <c r="AP163" s="137">
        <v>1.9694270320675109</v>
      </c>
      <c r="AQ163" s="137">
        <v>0.03</v>
      </c>
      <c r="AR163" s="70">
        <v>1</v>
      </c>
      <c r="AS163" s="72">
        <v>1.9994270320675109</v>
      </c>
      <c r="AT163" s="40"/>
      <c r="AU163" s="40"/>
      <c r="AV163" s="40"/>
    </row>
    <row r="164" spans="1:54" x14ac:dyDescent="0.2">
      <c r="A164" t="s">
        <v>756</v>
      </c>
      <c r="B164" s="68" t="s">
        <v>397</v>
      </c>
      <c r="C164" s="68" t="s">
        <v>765</v>
      </c>
      <c r="E164" s="69">
        <v>44757</v>
      </c>
      <c r="F164" s="68" t="s">
        <v>70</v>
      </c>
      <c r="G164" s="68" t="s">
        <v>1128</v>
      </c>
      <c r="H164" t="s">
        <v>1127</v>
      </c>
      <c r="I164" s="68">
        <v>0</v>
      </c>
      <c r="J164" s="68" t="s">
        <v>760</v>
      </c>
      <c r="K164" s="77">
        <v>0.35416666666666669</v>
      </c>
      <c r="L164" s="68">
        <v>3</v>
      </c>
      <c r="M164" s="68">
        <v>1</v>
      </c>
      <c r="N164" s="68" t="s">
        <v>519</v>
      </c>
      <c r="O164" s="68" t="s">
        <v>776</v>
      </c>
      <c r="P164" s="68">
        <v>2</v>
      </c>
      <c r="Q164" s="68">
        <v>1.45</v>
      </c>
      <c r="R164" s="68">
        <v>1.4</v>
      </c>
      <c r="S164" s="131">
        <v>1.425</v>
      </c>
      <c r="T164" s="76">
        <v>0.71250000000000002</v>
      </c>
      <c r="U164" s="131">
        <v>9.24</v>
      </c>
      <c r="V164" s="131">
        <v>19.600000000000001</v>
      </c>
      <c r="W164" s="71">
        <v>0.27916666666666667</v>
      </c>
      <c r="X164" s="68">
        <v>1.7</v>
      </c>
      <c r="Y164" s="68">
        <v>26</v>
      </c>
      <c r="Z164" s="68">
        <v>5.7</v>
      </c>
      <c r="AA164" s="72">
        <v>4.7847810517431268</v>
      </c>
      <c r="AB164" s="73">
        <v>83.7</v>
      </c>
      <c r="AC164" s="134">
        <v>31</v>
      </c>
      <c r="AD164" s="74">
        <v>47.8</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397</v>
      </c>
      <c r="C165" s="68" t="s">
        <v>757</v>
      </c>
      <c r="E165" s="69">
        <v>44771</v>
      </c>
      <c r="F165" s="68" t="s">
        <v>70</v>
      </c>
      <c r="G165" s="68" t="s">
        <v>1128</v>
      </c>
      <c r="H165" t="s">
        <v>1160</v>
      </c>
      <c r="I165" s="68">
        <v>0</v>
      </c>
      <c r="J165" s="68" t="s">
        <v>760</v>
      </c>
      <c r="K165" s="77">
        <v>0.35347222222222219</v>
      </c>
      <c r="L165" s="68">
        <v>3</v>
      </c>
      <c r="M165" s="68">
        <v>1</v>
      </c>
      <c r="N165" s="68" t="s">
        <v>519</v>
      </c>
      <c r="O165" s="68" t="s">
        <v>776</v>
      </c>
      <c r="P165" s="68">
        <v>1.67</v>
      </c>
      <c r="Q165" s="68">
        <v>1.2</v>
      </c>
      <c r="R165" s="68">
        <v>1.1499999999999999</v>
      </c>
      <c r="S165" s="131">
        <v>1.175</v>
      </c>
      <c r="T165" s="76">
        <v>0.70359281437125754</v>
      </c>
      <c r="U165" s="131">
        <v>8</v>
      </c>
      <c r="V165" s="131">
        <v>26.3</v>
      </c>
      <c r="W165" s="71">
        <v>0.27499999999999997</v>
      </c>
      <c r="X165" s="68" t="s">
        <v>761</v>
      </c>
      <c r="Y165" s="68">
        <v>26.7</v>
      </c>
      <c r="Z165" s="68">
        <v>4.4400000000000004</v>
      </c>
      <c r="AA165" s="72">
        <v>3.7323826285770356</v>
      </c>
      <c r="AB165" s="73">
        <v>66.3</v>
      </c>
      <c r="AC165" s="134">
        <v>30.9</v>
      </c>
      <c r="AD165" s="74">
        <v>47.8</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397</v>
      </c>
      <c r="C166" s="68" t="s">
        <v>764</v>
      </c>
      <c r="E166" s="69">
        <v>44771</v>
      </c>
      <c r="F166" s="68" t="s">
        <v>70</v>
      </c>
      <c r="G166" s="68" t="s">
        <v>1128</v>
      </c>
      <c r="H166" t="s">
        <v>1160</v>
      </c>
      <c r="I166" s="68">
        <v>0</v>
      </c>
      <c r="J166" s="68" t="s">
        <v>760</v>
      </c>
      <c r="K166" s="77">
        <v>0.35347222222222219</v>
      </c>
      <c r="L166" s="68">
        <v>3</v>
      </c>
      <c r="M166" s="68">
        <v>1</v>
      </c>
      <c r="N166" s="68" t="s">
        <v>519</v>
      </c>
      <c r="O166" s="68" t="s">
        <v>776</v>
      </c>
      <c r="P166" s="68">
        <v>1.67</v>
      </c>
      <c r="Q166" s="68">
        <v>1.2</v>
      </c>
      <c r="R166" s="68">
        <v>1.1499999999999999</v>
      </c>
      <c r="S166" s="131">
        <v>1.175</v>
      </c>
      <c r="T166" s="76">
        <v>0.70359281437125754</v>
      </c>
      <c r="U166" s="131">
        <v>8</v>
      </c>
      <c r="V166" s="131">
        <v>26.3</v>
      </c>
      <c r="W166" s="71">
        <v>0.27569444444444446</v>
      </c>
      <c r="X166" s="68">
        <v>0.8</v>
      </c>
      <c r="Y166" s="68">
        <v>26.7</v>
      </c>
      <c r="Z166" s="68">
        <v>4.3899999999999997</v>
      </c>
      <c r="AA166" s="72">
        <v>3.6903512926696362</v>
      </c>
      <c r="AB166" s="73">
        <v>65.599999999999994</v>
      </c>
      <c r="AC166" s="134">
        <v>30.9</v>
      </c>
      <c r="AD166" s="74">
        <v>47.8</v>
      </c>
      <c r="AE166" s="72">
        <v>0.84777538134228581</v>
      </c>
      <c r="AF166" s="72">
        <v>3.4926318720846572</v>
      </c>
      <c r="AG166" s="72">
        <v>0.23659376872378673</v>
      </c>
      <c r="AH166" s="137">
        <v>3.7292256408084441</v>
      </c>
      <c r="AI166" s="72">
        <v>29.5324175681993</v>
      </c>
      <c r="AJ166" s="75">
        <v>33.261643209007744</v>
      </c>
      <c r="AK166" s="72">
        <v>116.66175565667365</v>
      </c>
      <c r="AL166" s="72">
        <v>15.199307148306078</v>
      </c>
      <c r="AM166" s="72">
        <v>7.675465369464245</v>
      </c>
      <c r="AN166" s="72">
        <v>44.731724716505376</v>
      </c>
      <c r="AO166" s="137">
        <v>48.46095035731382</v>
      </c>
      <c r="AP166" s="137">
        <v>5.2512544642857133</v>
      </c>
      <c r="AQ166" s="137">
        <v>0.03</v>
      </c>
      <c r="AR166" s="70">
        <v>1</v>
      </c>
      <c r="AS166" s="72">
        <v>5.2812544642857135</v>
      </c>
    </row>
    <row r="167" spans="1:54" x14ac:dyDescent="0.2">
      <c r="A167" t="s">
        <v>756</v>
      </c>
      <c r="B167" s="68" t="s">
        <v>397</v>
      </c>
      <c r="C167" s="68" t="s">
        <v>765</v>
      </c>
      <c r="E167" s="69">
        <v>44771</v>
      </c>
      <c r="F167" s="68" t="s">
        <v>70</v>
      </c>
      <c r="G167" s="68" t="s">
        <v>1128</v>
      </c>
      <c r="H167" t="s">
        <v>1160</v>
      </c>
      <c r="I167" s="68">
        <v>0</v>
      </c>
      <c r="J167" s="68" t="s">
        <v>760</v>
      </c>
      <c r="K167" s="77">
        <v>0.35347222222222219</v>
      </c>
      <c r="L167" s="68">
        <v>3</v>
      </c>
      <c r="M167" s="68">
        <v>1</v>
      </c>
      <c r="N167" s="68" t="s">
        <v>519</v>
      </c>
      <c r="O167" s="68" t="s">
        <v>776</v>
      </c>
      <c r="P167" s="68">
        <v>1.67</v>
      </c>
      <c r="Q167" s="68">
        <v>1.2</v>
      </c>
      <c r="R167" s="68">
        <v>1.1499999999999999</v>
      </c>
      <c r="S167" s="131">
        <v>1.175</v>
      </c>
      <c r="T167" s="76">
        <v>0.70359281437125754</v>
      </c>
      <c r="U167" s="131">
        <v>8</v>
      </c>
      <c r="V167" s="131">
        <v>26.3</v>
      </c>
      <c r="W167" s="71">
        <v>0.27638888888888885</v>
      </c>
      <c r="X167" s="68">
        <v>1.3</v>
      </c>
      <c r="Y167" s="68">
        <v>26.7</v>
      </c>
      <c r="Z167" s="68">
        <v>4.38</v>
      </c>
      <c r="AA167" s="72">
        <v>3.6819450254881563</v>
      </c>
      <c r="AB167" s="73">
        <v>65.3</v>
      </c>
      <c r="AC167" s="134">
        <v>30.9</v>
      </c>
      <c r="AD167" s="74">
        <v>47.8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s="68" t="s">
        <v>756</v>
      </c>
      <c r="B168" s="68" t="s">
        <v>397</v>
      </c>
      <c r="C168" s="68" t="s">
        <v>757</v>
      </c>
      <c r="D168" s="68"/>
      <c r="E168" s="147">
        <v>44788</v>
      </c>
      <c r="F168" s="68" t="s">
        <v>70</v>
      </c>
      <c r="G168" s="68" t="s">
        <v>1128</v>
      </c>
      <c r="H168" s="68" t="s">
        <v>1173</v>
      </c>
      <c r="I168" s="68">
        <v>0</v>
      </c>
      <c r="J168" s="68" t="s">
        <v>760</v>
      </c>
      <c r="K168" s="68">
        <v>0.42569444444444443</v>
      </c>
      <c r="L168" s="68">
        <v>2</v>
      </c>
      <c r="M168" s="68">
        <v>1</v>
      </c>
      <c r="N168" s="68" t="s">
        <v>519</v>
      </c>
      <c r="O168" s="68" t="s">
        <v>808</v>
      </c>
      <c r="P168" s="68">
        <v>2.2999999999999998</v>
      </c>
      <c r="Q168" s="68" t="s">
        <v>761</v>
      </c>
      <c r="R168" s="68" t="s">
        <v>761</v>
      </c>
      <c r="S168" s="131" t="s">
        <v>1175</v>
      </c>
      <c r="T168" s="68" t="s">
        <v>761</v>
      </c>
      <c r="U168" s="131" t="s">
        <v>761</v>
      </c>
      <c r="V168" s="131">
        <v>23.7</v>
      </c>
      <c r="W168" s="71">
        <v>0.34236111111111112</v>
      </c>
      <c r="X168" s="68">
        <v>2.15</v>
      </c>
      <c r="Y168" s="68">
        <v>22.8</v>
      </c>
      <c r="Z168" s="68">
        <v>6.43</v>
      </c>
      <c r="AA168" s="72">
        <v>5.3539363337230119</v>
      </c>
      <c r="AB168" s="68">
        <v>91.3</v>
      </c>
      <c r="AC168" s="131">
        <v>31.7</v>
      </c>
      <c r="AD168" s="68">
        <v>48.7</v>
      </c>
      <c r="AE168" s="68" t="s">
        <v>763</v>
      </c>
      <c r="AF168" s="68" t="s">
        <v>763</v>
      </c>
      <c r="AG168" s="68" t="s">
        <v>763</v>
      </c>
      <c r="AH168" s="131" t="s">
        <v>763</v>
      </c>
      <c r="AI168" s="68" t="s">
        <v>763</v>
      </c>
      <c r="AJ168" s="68" t="s">
        <v>763</v>
      </c>
      <c r="AK168" s="68" t="s">
        <v>763</v>
      </c>
      <c r="AL168" s="68" t="s">
        <v>763</v>
      </c>
      <c r="AM168" s="68" t="s">
        <v>763</v>
      </c>
      <c r="AN168" s="68" t="s">
        <v>763</v>
      </c>
      <c r="AO168" s="131" t="s">
        <v>763</v>
      </c>
      <c r="AP168" s="131" t="s">
        <v>763</v>
      </c>
      <c r="AQ168" s="131" t="s">
        <v>763</v>
      </c>
      <c r="AR168" s="68" t="s">
        <v>763</v>
      </c>
      <c r="AS168" s="68" t="s">
        <v>763</v>
      </c>
      <c r="AT168" s="68"/>
      <c r="AU168" s="68"/>
      <c r="AV168" s="68"/>
      <c r="AW168" s="155"/>
      <c r="AX168" s="155"/>
    </row>
    <row r="169" spans="1:54" x14ac:dyDescent="0.2">
      <c r="A169" s="68" t="s">
        <v>756</v>
      </c>
      <c r="B169" s="68" t="s">
        <v>397</v>
      </c>
      <c r="C169" s="68" t="s">
        <v>764</v>
      </c>
      <c r="D169" s="68"/>
      <c r="E169" s="147">
        <v>44788</v>
      </c>
      <c r="F169" s="68" t="s">
        <v>70</v>
      </c>
      <c r="G169" s="68" t="s">
        <v>1128</v>
      </c>
      <c r="H169" s="68" t="s">
        <v>1173</v>
      </c>
      <c r="I169" s="68">
        <v>0</v>
      </c>
      <c r="J169" s="68" t="s">
        <v>760</v>
      </c>
      <c r="K169" s="68">
        <v>0.42569444444444443</v>
      </c>
      <c r="L169" s="68">
        <v>2</v>
      </c>
      <c r="M169" s="68">
        <v>1</v>
      </c>
      <c r="N169" s="68" t="s">
        <v>519</v>
      </c>
      <c r="O169" s="68" t="s">
        <v>808</v>
      </c>
      <c r="P169" s="68">
        <v>2.2999999999999998</v>
      </c>
      <c r="Q169" s="68" t="s">
        <v>761</v>
      </c>
      <c r="R169" s="68" t="s">
        <v>761</v>
      </c>
      <c r="S169" s="131" t="s">
        <v>1175</v>
      </c>
      <c r="T169" s="68" t="s">
        <v>761</v>
      </c>
      <c r="U169" s="131" t="s">
        <v>761</v>
      </c>
      <c r="V169" s="131">
        <v>23.7</v>
      </c>
      <c r="W169" s="71">
        <v>0.34236111111111112</v>
      </c>
      <c r="X169" s="68">
        <v>1.1000000000000001</v>
      </c>
      <c r="Y169" s="68">
        <v>23.9</v>
      </c>
      <c r="Z169" s="68">
        <v>6.36</v>
      </c>
      <c r="AA169" s="72">
        <v>5.3125234985418421</v>
      </c>
      <c r="AB169" s="68">
        <v>90.3</v>
      </c>
      <c r="AC169" s="131">
        <v>31.4</v>
      </c>
      <c r="AD169" s="68">
        <v>48.3</v>
      </c>
      <c r="AE169" s="72">
        <v>0.59058274689649737</v>
      </c>
      <c r="AF169" s="72">
        <v>3.5725025058469759</v>
      </c>
      <c r="AG169" s="72">
        <v>0.7010185739964051</v>
      </c>
      <c r="AH169" s="137">
        <v>4.2735210798433814</v>
      </c>
      <c r="AI169" s="72">
        <v>49.598607702704115</v>
      </c>
      <c r="AJ169" s="72">
        <v>53.872128782547499</v>
      </c>
      <c r="AK169" s="72">
        <v>178.48927822375771</v>
      </c>
      <c r="AL169" s="72">
        <v>24.628357712207521</v>
      </c>
      <c r="AM169" s="72">
        <v>7.2473073645217543</v>
      </c>
      <c r="AN169" s="72">
        <v>74.226965414911632</v>
      </c>
      <c r="AO169" s="137">
        <v>78.500486494755023</v>
      </c>
      <c r="AP169" s="137">
        <v>3.7087220238095231</v>
      </c>
      <c r="AQ169" s="137">
        <v>0.03</v>
      </c>
      <c r="AR169" s="70">
        <v>1</v>
      </c>
      <c r="AS169" s="72">
        <v>3.7387220238095229</v>
      </c>
      <c r="AT169" s="68"/>
      <c r="AU169" s="68"/>
      <c r="AV169" s="68"/>
      <c r="AW169" s="155"/>
      <c r="AX169" s="155"/>
    </row>
    <row r="170" spans="1:54" x14ac:dyDescent="0.2">
      <c r="A170" s="68" t="s">
        <v>756</v>
      </c>
      <c r="B170" s="68" t="s">
        <v>397</v>
      </c>
      <c r="C170" s="68" t="s">
        <v>765</v>
      </c>
      <c r="D170" s="68"/>
      <c r="E170" s="147">
        <v>44788</v>
      </c>
      <c r="F170" s="68" t="s">
        <v>70</v>
      </c>
      <c r="G170" s="68" t="s">
        <v>1128</v>
      </c>
      <c r="H170" s="68" t="s">
        <v>1173</v>
      </c>
      <c r="I170" s="68">
        <v>0</v>
      </c>
      <c r="J170" s="68" t="s">
        <v>760</v>
      </c>
      <c r="K170" s="68">
        <v>0.42569444444444443</v>
      </c>
      <c r="L170" s="68">
        <v>2</v>
      </c>
      <c r="M170" s="68">
        <v>1</v>
      </c>
      <c r="N170" s="68" t="s">
        <v>519</v>
      </c>
      <c r="O170" s="68" t="s">
        <v>808</v>
      </c>
      <c r="P170" s="68">
        <v>2.2999999999999998</v>
      </c>
      <c r="Q170" s="68" t="s">
        <v>761</v>
      </c>
      <c r="R170" s="68" t="s">
        <v>761</v>
      </c>
      <c r="S170" s="131" t="s">
        <v>1175</v>
      </c>
      <c r="T170" s="68" t="s">
        <v>761</v>
      </c>
      <c r="U170" s="131" t="s">
        <v>761</v>
      </c>
      <c r="V170" s="131">
        <v>23.7</v>
      </c>
      <c r="W170" s="71">
        <v>0.34236111111111112</v>
      </c>
      <c r="X170" s="68">
        <v>1.85</v>
      </c>
      <c r="Y170" s="68">
        <v>24</v>
      </c>
      <c r="Z170" s="68">
        <v>6.27</v>
      </c>
      <c r="AA170" s="72">
        <v>5.2320311335976388</v>
      </c>
      <c r="AB170" s="68">
        <v>89.2</v>
      </c>
      <c r="AC170" s="131">
        <v>31.6</v>
      </c>
      <c r="AD170" s="68">
        <v>48.7</v>
      </c>
      <c r="AE170" s="68" t="s">
        <v>763</v>
      </c>
      <c r="AF170" s="68" t="s">
        <v>763</v>
      </c>
      <c r="AG170" s="68" t="s">
        <v>763</v>
      </c>
      <c r="AH170" s="131" t="s">
        <v>763</v>
      </c>
      <c r="AI170" s="68" t="s">
        <v>763</v>
      </c>
      <c r="AJ170" s="68" t="s">
        <v>763</v>
      </c>
      <c r="AK170" s="68" t="s">
        <v>763</v>
      </c>
      <c r="AL170" s="68" t="s">
        <v>763</v>
      </c>
      <c r="AM170" s="68" t="s">
        <v>763</v>
      </c>
      <c r="AN170" s="68" t="s">
        <v>763</v>
      </c>
      <c r="AO170" s="131" t="s">
        <v>763</v>
      </c>
      <c r="AP170" s="131" t="s">
        <v>763</v>
      </c>
      <c r="AQ170" s="131" t="s">
        <v>763</v>
      </c>
      <c r="AR170" s="68" t="s">
        <v>763</v>
      </c>
      <c r="AS170" s="68" t="s">
        <v>763</v>
      </c>
      <c r="AT170" s="68"/>
      <c r="AU170" s="68"/>
      <c r="AV170" s="68"/>
      <c r="AW170" s="155"/>
      <c r="AX170" s="155"/>
    </row>
    <row r="171" spans="1:54" x14ac:dyDescent="0.2">
      <c r="A171" s="156" t="s">
        <v>756</v>
      </c>
      <c r="B171" s="78" t="s">
        <v>397</v>
      </c>
      <c r="C171" s="78" t="s">
        <v>757</v>
      </c>
      <c r="D171" s="156"/>
      <c r="E171" s="69">
        <v>44803</v>
      </c>
      <c r="F171" s="68" t="s">
        <v>70</v>
      </c>
      <c r="G171" s="68" t="s">
        <v>1128</v>
      </c>
      <c r="H171" t="s">
        <v>1102</v>
      </c>
      <c r="I171" s="68">
        <v>0</v>
      </c>
      <c r="J171" s="68" t="s">
        <v>760</v>
      </c>
      <c r="K171" s="77">
        <v>0.40833333333333338</v>
      </c>
      <c r="L171" s="68">
        <v>3</v>
      </c>
      <c r="M171" s="68">
        <v>1</v>
      </c>
      <c r="N171" s="68" t="s">
        <v>757</v>
      </c>
      <c r="O171" s="68" t="s">
        <v>767</v>
      </c>
      <c r="P171" s="68">
        <v>1.65</v>
      </c>
      <c r="Q171" s="68">
        <v>0.7</v>
      </c>
      <c r="R171" s="68">
        <v>0.6</v>
      </c>
      <c r="S171" s="131">
        <v>0.65</v>
      </c>
      <c r="T171" s="80">
        <v>0.39393939393939398</v>
      </c>
      <c r="U171" s="131">
        <v>7.16</v>
      </c>
      <c r="V171" s="131">
        <v>25.1</v>
      </c>
      <c r="W171" s="71">
        <v>0.30694444444444441</v>
      </c>
      <c r="X171" s="68">
        <v>0.15</v>
      </c>
      <c r="Y171" s="68">
        <v>25.5</v>
      </c>
      <c r="Z171" s="68">
        <v>4.63</v>
      </c>
      <c r="AA171" s="72">
        <v>3.8863807954023875</v>
      </c>
      <c r="AB171" s="73">
        <v>67.3</v>
      </c>
      <c r="AC171" s="134">
        <v>30.9</v>
      </c>
      <c r="AD171" s="74">
        <v>47.8</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s="156" t="s">
        <v>756</v>
      </c>
      <c r="B172" s="78" t="s">
        <v>397</v>
      </c>
      <c r="C172" s="78" t="s">
        <v>764</v>
      </c>
      <c r="D172" s="156"/>
      <c r="E172" s="69">
        <v>44803</v>
      </c>
      <c r="F172" s="68" t="s">
        <v>70</v>
      </c>
      <c r="G172" s="68" t="s">
        <v>1128</v>
      </c>
      <c r="H172" t="s">
        <v>1102</v>
      </c>
      <c r="I172" s="68">
        <v>0</v>
      </c>
      <c r="J172" s="68" t="s">
        <v>760</v>
      </c>
      <c r="K172" s="77">
        <v>0.40833333333333338</v>
      </c>
      <c r="L172" s="68">
        <v>3</v>
      </c>
      <c r="M172" s="68">
        <v>1</v>
      </c>
      <c r="N172" s="68" t="s">
        <v>757</v>
      </c>
      <c r="O172" s="68" t="s">
        <v>767</v>
      </c>
      <c r="P172" s="68">
        <v>1.65</v>
      </c>
      <c r="Q172" s="68">
        <v>0.7</v>
      </c>
      <c r="R172" s="68">
        <v>0.6</v>
      </c>
      <c r="S172" s="131">
        <v>0.65</v>
      </c>
      <c r="T172" s="80">
        <v>0.39393939393939398</v>
      </c>
      <c r="U172" s="131">
        <v>7.16</v>
      </c>
      <c r="V172" s="131">
        <v>25.1</v>
      </c>
      <c r="W172" s="71">
        <v>0.30902777777777779</v>
      </c>
      <c r="X172" s="68">
        <v>0.8</v>
      </c>
      <c r="Y172" s="68">
        <v>24.8</v>
      </c>
      <c r="Z172" s="68">
        <v>4.88</v>
      </c>
      <c r="AA172" s="72">
        <v>4.1019800837808225</v>
      </c>
      <c r="AB172" s="73">
        <v>71.400000000000006</v>
      </c>
      <c r="AC172" s="134">
        <v>30.5</v>
      </c>
      <c r="AD172" s="74">
        <v>47.4</v>
      </c>
      <c r="AE172" s="72">
        <v>0.45584725536992837</v>
      </c>
      <c r="AF172" s="72">
        <v>0.87941816470957246</v>
      </c>
      <c r="AG172" s="72">
        <v>0.23172558418214503</v>
      </c>
      <c r="AH172" s="137">
        <v>1.1111437488917175</v>
      </c>
      <c r="AI172" s="72">
        <v>48.406657095583995</v>
      </c>
      <c r="AJ172" s="75">
        <v>49.517800844475715</v>
      </c>
      <c r="AK172" s="72">
        <v>151.52840074783109</v>
      </c>
      <c r="AL172" s="72">
        <v>22.382578147699942</v>
      </c>
      <c r="AM172" s="72">
        <v>6.7699261339740842</v>
      </c>
      <c r="AN172" s="72">
        <v>70.78923524328394</v>
      </c>
      <c r="AO172" s="137">
        <v>71.900378992175661</v>
      </c>
      <c r="AP172" s="137">
        <v>4.7734077380952389</v>
      </c>
      <c r="AQ172" s="137">
        <v>0.03</v>
      </c>
      <c r="AR172" s="70">
        <v>1</v>
      </c>
      <c r="AS172" s="72">
        <v>4.8034077380952391</v>
      </c>
    </row>
    <row r="173" spans="1:54" x14ac:dyDescent="0.2">
      <c r="A173" s="156" t="s">
        <v>756</v>
      </c>
      <c r="B173" s="78" t="s">
        <v>397</v>
      </c>
      <c r="C173" s="78" t="s">
        <v>765</v>
      </c>
      <c r="D173" s="156"/>
      <c r="E173" s="69">
        <v>44803</v>
      </c>
      <c r="F173" s="68" t="s">
        <v>70</v>
      </c>
      <c r="G173" s="68" t="s">
        <v>1128</v>
      </c>
      <c r="H173" t="s">
        <v>1102</v>
      </c>
      <c r="I173" s="68">
        <v>0</v>
      </c>
      <c r="J173" s="68" t="s">
        <v>760</v>
      </c>
      <c r="K173" s="77">
        <v>0.40833333333333338</v>
      </c>
      <c r="L173" s="68">
        <v>3</v>
      </c>
      <c r="M173" s="68">
        <v>1</v>
      </c>
      <c r="N173" s="68" t="s">
        <v>757</v>
      </c>
      <c r="O173" s="68" t="s">
        <v>767</v>
      </c>
      <c r="P173" s="68">
        <v>1.65</v>
      </c>
      <c r="Q173" s="68">
        <v>0.7</v>
      </c>
      <c r="R173" s="68">
        <v>0.6</v>
      </c>
      <c r="S173" s="131">
        <v>0.65</v>
      </c>
      <c r="T173" s="80">
        <v>0.39393939393939398</v>
      </c>
      <c r="U173" s="131">
        <v>7.16</v>
      </c>
      <c r="V173" s="131">
        <v>25.1</v>
      </c>
      <c r="W173" s="71">
        <v>0.31180555555555556</v>
      </c>
      <c r="X173" s="68">
        <v>1.35</v>
      </c>
      <c r="Y173" s="68">
        <v>25.5</v>
      </c>
      <c r="Z173" s="68">
        <v>4.67</v>
      </c>
      <c r="AA173" s="72">
        <v>3.9199564394231428</v>
      </c>
      <c r="AB173" s="73">
        <v>67.7</v>
      </c>
      <c r="AC173" s="134">
        <v>30.9</v>
      </c>
      <c r="AD173" s="74">
        <v>47.9</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397</v>
      </c>
      <c r="B180" s="102">
        <v>2022</v>
      </c>
      <c r="C180" s="103">
        <v>7</v>
      </c>
      <c r="D180" s="102">
        <v>15</v>
      </c>
      <c r="E180" s="82"/>
      <c r="F180" s="131">
        <v>1.425</v>
      </c>
      <c r="G180" s="131">
        <v>9.24</v>
      </c>
      <c r="H180" s="82"/>
      <c r="I180" s="131">
        <v>19.600000000000001</v>
      </c>
      <c r="J180" s="134">
        <v>30.9</v>
      </c>
      <c r="K180" s="82"/>
      <c r="L180" s="82"/>
      <c r="M180" s="108"/>
      <c r="N180" s="137" t="s">
        <v>763</v>
      </c>
      <c r="O180" s="82"/>
      <c r="P180" s="82"/>
      <c r="Q180" s="82"/>
      <c r="R180" s="140"/>
      <c r="S180" s="137" t="s">
        <v>763</v>
      </c>
      <c r="T180" s="137" t="s">
        <v>763</v>
      </c>
      <c r="U180" s="137" t="s">
        <v>763</v>
      </c>
      <c r="V180" s="85"/>
      <c r="W180" s="85"/>
      <c r="X180" s="85"/>
      <c r="Y180" s="102">
        <f>IF(C180&lt;6," ",IF(C180&lt;=9,I180, IF(C180&gt;=10," ")))</f>
        <v>19.600000000000001</v>
      </c>
      <c r="Z180" s="102">
        <f>IF(Y180=" ", " ", IF(Y180&gt;0, Y180+273.15))</f>
        <v>292.75</v>
      </c>
      <c r="AA180" s="102">
        <f>IF(C180&lt;6," ",IF(C180&lt;=9,J180, IF(C180&gt;=10," ")))</f>
        <v>30.9</v>
      </c>
      <c r="AB180" s="102">
        <f>IF(C180&lt;6," ",IF(C180&lt;=9,G180, IF(C180&gt;=10," ")))</f>
        <v>9.24</v>
      </c>
      <c r="AC180" s="104">
        <f>IF(Y180=" "," ",IF(Y180&gt;0,EXP(-173.4292+249.6339*100/Z180+143.3483*LN(+Z180/100)-21.8492*Z180/100+AA180*(-0.033096+0.014259*Z180/100-0.0017*(Z180/100)^2))*1.4276))</f>
        <v>7.6119022553870224</v>
      </c>
      <c r="AD180" s="102">
        <f>IF(Y180=" "," ",IF(Y180&gt;0,AB180/AC180))</f>
        <v>1.213888419739068</v>
      </c>
      <c r="AE180" s="105">
        <f>IF(C180&lt;6," ",IF(C180&lt;=9,F180, IF(C180&gt;=10," ")))</f>
        <v>1.425</v>
      </c>
      <c r="AF180" s="102" t="str">
        <f>IF(Y180=" "," ",N180)</f>
        <v>NS</v>
      </c>
      <c r="AG180" s="105" t="str">
        <f>IF(C180&lt;6," ",IF(C180&lt;=9,T180, IF(C180&gt;=10," ")))</f>
        <v>NS</v>
      </c>
      <c r="AH180" s="105" t="str">
        <f>IF(C180&lt;6," ",IF(C180&lt;=9,U180, IF(C180&gt;=10," ")))</f>
        <v>NS</v>
      </c>
      <c r="AI180" s="102"/>
      <c r="AJ180" s="106" t="str">
        <f>IF(C180&lt;6," ",IF(C180&lt;=9,S180, IF(C180&gt;=10," ")))</f>
        <v>NS</v>
      </c>
      <c r="AK180" s="107"/>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397</v>
      </c>
      <c r="B181" s="102">
        <v>2022</v>
      </c>
      <c r="C181" s="103">
        <v>7</v>
      </c>
      <c r="D181" s="102">
        <v>15</v>
      </c>
      <c r="E181" s="82"/>
      <c r="F181" s="131">
        <v>1.425</v>
      </c>
      <c r="G181" s="131">
        <v>9.24</v>
      </c>
      <c r="H181" s="82"/>
      <c r="I181" s="131">
        <v>19.600000000000001</v>
      </c>
      <c r="J181" s="134">
        <v>31</v>
      </c>
      <c r="K181" s="82"/>
      <c r="L181" s="82"/>
      <c r="M181" s="108"/>
      <c r="N181" s="137">
        <v>0.84754478385949772</v>
      </c>
      <c r="O181" s="82"/>
      <c r="P181" s="82"/>
      <c r="Q181" s="82"/>
      <c r="R181" s="140"/>
      <c r="S181" s="137">
        <v>33.705531931966092</v>
      </c>
      <c r="T181" s="137">
        <v>1.9694270320675109</v>
      </c>
      <c r="U181" s="137">
        <v>0.03</v>
      </c>
      <c r="V181" s="85"/>
      <c r="W181" s="85"/>
      <c r="X181" s="85"/>
      <c r="Y181" s="102">
        <f t="shared" ref="Y181:Y191" si="67">IF(C181&lt;6," ",IF(C181&lt;=9,I181, IF(C181&gt;=10," ")))</f>
        <v>19.600000000000001</v>
      </c>
      <c r="Z181" s="102">
        <f t="shared" ref="Z181:Z191" si="68">IF(Y181=" ", " ", IF(Y181&gt;0, Y181+273.15))</f>
        <v>292.75</v>
      </c>
      <c r="AA181" s="102">
        <f t="shared" ref="AA181:AA191" si="69">IF(C181&lt;6," ",IF(C181&lt;=9,J181, IF(C181&gt;=10," ")))</f>
        <v>31</v>
      </c>
      <c r="AB181" s="102">
        <f t="shared" ref="AB181:AB191" si="70">IF(C181&lt;6," ",IF(C181&lt;=9,G181, IF(C181&gt;=10," ")))</f>
        <v>9.24</v>
      </c>
      <c r="AC181" s="104">
        <f t="shared" ref="AC181:AC191" si="71">IF(Y181=" "," ",IF(Y181&gt;0,EXP(-173.4292+249.6339*100/Z181+143.3483*LN(+Z181/100)-21.8492*Z181/100+AA181*(-0.033096+0.014259*Z181/100-0.0017*(Z181/100)^2))*1.4276))</f>
        <v>7.6073956592255767</v>
      </c>
      <c r="AD181" s="102">
        <f t="shared" ref="AD181:AD191" si="72">IF(Y181=" "," ",IF(Y181&gt;0,AB181/AC181))</f>
        <v>1.2146075232454283</v>
      </c>
      <c r="AE181" s="105">
        <f t="shared" ref="AE181:AE191" si="73">IF(C181&lt;6," ",IF(C181&lt;=9,F181, IF(C181&gt;=10," ")))</f>
        <v>1.425</v>
      </c>
      <c r="AF181" s="102">
        <f t="shared" ref="AF181:AF191" si="74">IF(Y181=" "," ",N181)</f>
        <v>0.84754478385949772</v>
      </c>
      <c r="AG181" s="105">
        <f t="shared" ref="AG181:AG191" si="75">IF(C181&lt;6," ",IF(C181&lt;=9,T181, IF(C181&gt;=10," ")))</f>
        <v>1.9694270320675109</v>
      </c>
      <c r="AH181" s="105">
        <f t="shared" ref="AH181:AH191" si="76">IF(C181&lt;6," ",IF(C181&lt;=9,U181, IF(C181&gt;=10," ")))</f>
        <v>0.03</v>
      </c>
      <c r="AI181" s="102">
        <f t="shared" ref="AI181" si="77">IF(Y181=" ", " ", IF(Y181&gt;0, SUM(AG181:AH181)))</f>
        <v>1.9994270320675109</v>
      </c>
      <c r="AJ181" s="106">
        <f t="shared" ref="AJ181:AJ191" si="78">IF(C181&lt;6," ",IF(C181&lt;=9,S181, IF(C181&gt;=10," ")))</f>
        <v>33.705531931966092</v>
      </c>
      <c r="AK181" s="107">
        <f t="shared" ref="AK181:AK190" si="79">IF(Y181=" ", " ", IF(Y181&gt;0, AJ181-AF181))</f>
        <v>32.857987148106595</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397</v>
      </c>
      <c r="B182" s="102">
        <v>2022</v>
      </c>
      <c r="C182" s="103">
        <v>7</v>
      </c>
      <c r="D182" s="102">
        <v>15</v>
      </c>
      <c r="E182" s="82"/>
      <c r="F182" s="131">
        <v>1.425</v>
      </c>
      <c r="G182" s="131">
        <v>9.24</v>
      </c>
      <c r="H182" s="82"/>
      <c r="I182" s="131">
        <v>19.600000000000001</v>
      </c>
      <c r="J182" s="134">
        <v>31</v>
      </c>
      <c r="K182" s="82"/>
      <c r="L182" s="82"/>
      <c r="M182" s="108"/>
      <c r="N182" s="137" t="s">
        <v>763</v>
      </c>
      <c r="O182" s="82"/>
      <c r="P182" s="82"/>
      <c r="Q182" s="82"/>
      <c r="R182" s="140"/>
      <c r="S182" s="137" t="s">
        <v>763</v>
      </c>
      <c r="T182" s="137" t="s">
        <v>763</v>
      </c>
      <c r="U182" s="137" t="s">
        <v>763</v>
      </c>
      <c r="V182" s="85"/>
      <c r="W182" s="85"/>
      <c r="X182" s="85"/>
      <c r="Y182" s="102">
        <f t="shared" si="67"/>
        <v>19.600000000000001</v>
      </c>
      <c r="Z182" s="102">
        <f t="shared" si="68"/>
        <v>292.75</v>
      </c>
      <c r="AA182" s="102">
        <f t="shared" si="69"/>
        <v>31</v>
      </c>
      <c r="AB182" s="102">
        <f t="shared" si="70"/>
        <v>9.24</v>
      </c>
      <c r="AC182" s="104">
        <f t="shared" si="71"/>
        <v>7.6073956592255767</v>
      </c>
      <c r="AD182" s="102">
        <f t="shared" si="72"/>
        <v>1.2146075232454283</v>
      </c>
      <c r="AE182" s="105">
        <f t="shared" si="73"/>
        <v>1.425</v>
      </c>
      <c r="AF182" s="102" t="str">
        <f t="shared" si="74"/>
        <v>NS</v>
      </c>
      <c r="AG182" s="105" t="str">
        <f t="shared" si="75"/>
        <v>NS</v>
      </c>
      <c r="AH182" s="105" t="str">
        <f t="shared" si="76"/>
        <v>NS</v>
      </c>
      <c r="AI182" s="102"/>
      <c r="AJ182" s="106" t="str">
        <f t="shared" si="78"/>
        <v>NS</v>
      </c>
      <c r="AK182" s="107"/>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397</v>
      </c>
      <c r="B183" s="102">
        <v>2022</v>
      </c>
      <c r="C183" s="103">
        <v>7</v>
      </c>
      <c r="D183" s="102">
        <v>29</v>
      </c>
      <c r="E183" s="82"/>
      <c r="F183" s="131">
        <v>1.175</v>
      </c>
      <c r="G183" s="131">
        <v>8</v>
      </c>
      <c r="H183" s="82"/>
      <c r="I183" s="131">
        <v>26.3</v>
      </c>
      <c r="J183" s="134">
        <v>30.9</v>
      </c>
      <c r="K183" s="82"/>
      <c r="L183" s="82"/>
      <c r="M183" s="108"/>
      <c r="N183" s="137" t="s">
        <v>763</v>
      </c>
      <c r="O183" s="82"/>
      <c r="P183" s="82"/>
      <c r="Q183" s="82"/>
      <c r="R183" s="140"/>
      <c r="S183" s="137" t="s">
        <v>763</v>
      </c>
      <c r="T183" s="137" t="s">
        <v>763</v>
      </c>
      <c r="U183" s="137" t="s">
        <v>763</v>
      </c>
      <c r="V183" s="85"/>
      <c r="W183" s="85"/>
      <c r="X183" s="85"/>
      <c r="Y183" s="102">
        <f t="shared" si="67"/>
        <v>26.3</v>
      </c>
      <c r="Z183" s="102">
        <f t="shared" si="68"/>
        <v>299.45</v>
      </c>
      <c r="AA183" s="102">
        <f t="shared" si="69"/>
        <v>30.9</v>
      </c>
      <c r="AB183" s="102">
        <f t="shared" si="70"/>
        <v>8</v>
      </c>
      <c r="AC183" s="104">
        <f t="shared" si="71"/>
        <v>6.7553755522773926</v>
      </c>
      <c r="AD183" s="102">
        <f t="shared" si="72"/>
        <v>1.1842420807090459</v>
      </c>
      <c r="AE183" s="105">
        <f t="shared" si="73"/>
        <v>1.175</v>
      </c>
      <c r="AF183" s="102" t="str">
        <f t="shared" si="74"/>
        <v>NS</v>
      </c>
      <c r="AG183" s="105" t="str">
        <f t="shared" si="75"/>
        <v>NS</v>
      </c>
      <c r="AH183" s="105" t="str">
        <f t="shared" si="76"/>
        <v>NS</v>
      </c>
      <c r="AI183" s="102"/>
      <c r="AJ183" s="106" t="str">
        <f t="shared" si="78"/>
        <v>NS</v>
      </c>
      <c r="AK183" s="107"/>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397</v>
      </c>
      <c r="B184" s="102">
        <v>2022</v>
      </c>
      <c r="C184" s="103">
        <v>7</v>
      </c>
      <c r="D184" s="102">
        <v>29</v>
      </c>
      <c r="E184" s="82"/>
      <c r="F184" s="131">
        <v>1.175</v>
      </c>
      <c r="G184" s="131">
        <v>8</v>
      </c>
      <c r="H184" s="82"/>
      <c r="I184" s="131">
        <v>26.3</v>
      </c>
      <c r="J184" s="134">
        <v>30.9</v>
      </c>
      <c r="K184" s="82"/>
      <c r="L184" s="82"/>
      <c r="M184" s="108"/>
      <c r="N184" s="137">
        <v>3.7292256408084441</v>
      </c>
      <c r="O184" s="82"/>
      <c r="P184" s="82"/>
      <c r="Q184" s="82"/>
      <c r="R184" s="140"/>
      <c r="S184" s="137">
        <v>48.46095035731382</v>
      </c>
      <c r="T184" s="137">
        <v>5.2512544642857133</v>
      </c>
      <c r="U184" s="137">
        <v>0.03</v>
      </c>
      <c r="V184" s="85"/>
      <c r="W184" s="85"/>
      <c r="X184" s="85"/>
      <c r="Y184" s="102">
        <f t="shared" si="67"/>
        <v>26.3</v>
      </c>
      <c r="Z184" s="102">
        <f t="shared" si="68"/>
        <v>299.45</v>
      </c>
      <c r="AA184" s="102">
        <f t="shared" si="69"/>
        <v>30.9</v>
      </c>
      <c r="AB184" s="102">
        <f t="shared" si="70"/>
        <v>8</v>
      </c>
      <c r="AC184" s="104">
        <f t="shared" si="71"/>
        <v>6.7553755522773926</v>
      </c>
      <c r="AD184" s="102">
        <f t="shared" si="72"/>
        <v>1.1842420807090459</v>
      </c>
      <c r="AE184" s="105">
        <f t="shared" si="73"/>
        <v>1.175</v>
      </c>
      <c r="AF184" s="102">
        <f t="shared" si="74"/>
        <v>3.7292256408084441</v>
      </c>
      <c r="AG184" s="105">
        <f t="shared" si="75"/>
        <v>5.2512544642857133</v>
      </c>
      <c r="AH184" s="105">
        <f t="shared" si="76"/>
        <v>0.03</v>
      </c>
      <c r="AI184" s="102">
        <f t="shared" ref="AI184" si="80">IF(Y184=" ", " ", IF(Y184&gt;0, SUM(AG184:AH184)))</f>
        <v>5.2812544642857135</v>
      </c>
      <c r="AJ184" s="106">
        <f t="shared" si="78"/>
        <v>48.46095035731382</v>
      </c>
      <c r="AK184" s="107">
        <f t="shared" si="79"/>
        <v>44.731724716505376</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397</v>
      </c>
      <c r="B185" s="102">
        <v>2022</v>
      </c>
      <c r="C185" s="103">
        <v>7</v>
      </c>
      <c r="D185" s="102">
        <v>29</v>
      </c>
      <c r="E185" s="82"/>
      <c r="F185" s="131">
        <v>1.175</v>
      </c>
      <c r="G185" s="131">
        <v>8</v>
      </c>
      <c r="H185" s="82"/>
      <c r="I185" s="131">
        <v>26.3</v>
      </c>
      <c r="J185" s="134">
        <v>30.9</v>
      </c>
      <c r="K185" s="82"/>
      <c r="L185" s="82"/>
      <c r="M185" s="108"/>
      <c r="N185" s="137" t="s">
        <v>763</v>
      </c>
      <c r="O185" s="82"/>
      <c r="P185" s="82"/>
      <c r="Q185" s="82"/>
      <c r="R185" s="140"/>
      <c r="S185" s="137" t="s">
        <v>763</v>
      </c>
      <c r="T185" s="137" t="s">
        <v>763</v>
      </c>
      <c r="U185" s="137" t="s">
        <v>763</v>
      </c>
      <c r="V185" s="85"/>
      <c r="W185" s="85"/>
      <c r="X185" s="85"/>
      <c r="Y185" s="102">
        <f t="shared" si="67"/>
        <v>26.3</v>
      </c>
      <c r="Z185" s="102">
        <f t="shared" si="68"/>
        <v>299.45</v>
      </c>
      <c r="AA185" s="102">
        <f t="shared" si="69"/>
        <v>30.9</v>
      </c>
      <c r="AB185" s="102">
        <f t="shared" si="70"/>
        <v>8</v>
      </c>
      <c r="AC185" s="104">
        <f t="shared" si="71"/>
        <v>6.7553755522773926</v>
      </c>
      <c r="AD185" s="102">
        <f t="shared" si="72"/>
        <v>1.1842420807090459</v>
      </c>
      <c r="AE185" s="105">
        <f t="shared" si="73"/>
        <v>1.175</v>
      </c>
      <c r="AF185" s="102" t="str">
        <f t="shared" si="74"/>
        <v>NS</v>
      </c>
      <c r="AG185" s="105" t="str">
        <f t="shared" si="75"/>
        <v>NS</v>
      </c>
      <c r="AH185" s="105" t="str">
        <f t="shared" si="76"/>
        <v>NS</v>
      </c>
      <c r="AI185" s="102"/>
      <c r="AJ185" s="106" t="str">
        <f t="shared" si="78"/>
        <v>NS</v>
      </c>
      <c r="AK185" s="107"/>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397</v>
      </c>
      <c r="B186" s="102">
        <v>2022</v>
      </c>
      <c r="C186" s="103">
        <v>8</v>
      </c>
      <c r="D186" s="102">
        <v>15</v>
      </c>
      <c r="E186" s="82"/>
      <c r="F186" s="131" t="s">
        <v>1175</v>
      </c>
      <c r="G186" s="131" t="s">
        <v>761</v>
      </c>
      <c r="H186" s="82"/>
      <c r="I186" s="131">
        <v>23.7</v>
      </c>
      <c r="J186" s="131">
        <v>31.7</v>
      </c>
      <c r="K186" s="82"/>
      <c r="L186" s="82"/>
      <c r="M186" s="82"/>
      <c r="N186" s="131" t="s">
        <v>763</v>
      </c>
      <c r="O186" s="82"/>
      <c r="P186" s="82"/>
      <c r="Q186" s="82"/>
      <c r="R186" s="140"/>
      <c r="S186" s="131" t="s">
        <v>763</v>
      </c>
      <c r="T186" s="131" t="s">
        <v>763</v>
      </c>
      <c r="U186" s="131" t="s">
        <v>763</v>
      </c>
      <c r="V186" s="85"/>
      <c r="W186" s="85"/>
      <c r="X186" s="85"/>
      <c r="Y186" s="102">
        <f t="shared" si="67"/>
        <v>23.7</v>
      </c>
      <c r="Z186" s="102">
        <f t="shared" si="68"/>
        <v>296.84999999999997</v>
      </c>
      <c r="AA186" s="102">
        <f t="shared" si="69"/>
        <v>31.7</v>
      </c>
      <c r="AB186" s="102" t="str">
        <f t="shared" si="70"/>
        <v>ND</v>
      </c>
      <c r="AC186" s="104">
        <f t="shared" si="71"/>
        <v>7.0328683069700864</v>
      </c>
      <c r="AD186" s="102"/>
      <c r="AE186" s="105" t="str">
        <f t="shared" si="73"/>
        <v xml:space="preserve">ND </v>
      </c>
      <c r="AF186" s="102" t="str">
        <f t="shared" si="74"/>
        <v>NS</v>
      </c>
      <c r="AG186" s="105" t="str">
        <f t="shared" si="75"/>
        <v>NS</v>
      </c>
      <c r="AH186" s="105" t="str">
        <f t="shared" si="76"/>
        <v>NS</v>
      </c>
      <c r="AI186" s="102"/>
      <c r="AJ186" s="106" t="str">
        <f t="shared" si="78"/>
        <v>NS</v>
      </c>
      <c r="AK186" s="107"/>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397</v>
      </c>
      <c r="B187" s="102">
        <v>2022</v>
      </c>
      <c r="C187" s="103">
        <v>8</v>
      </c>
      <c r="D187" s="102">
        <v>15</v>
      </c>
      <c r="E187" s="82"/>
      <c r="F187" s="131" t="s">
        <v>1175</v>
      </c>
      <c r="G187" s="131" t="s">
        <v>761</v>
      </c>
      <c r="H187" s="82"/>
      <c r="I187" s="131">
        <v>23.7</v>
      </c>
      <c r="J187" s="131">
        <v>31.4</v>
      </c>
      <c r="K187" s="82"/>
      <c r="L187" s="82"/>
      <c r="M187" s="82"/>
      <c r="N187" s="137">
        <v>4.2735210798433814</v>
      </c>
      <c r="O187" s="82"/>
      <c r="P187" s="82"/>
      <c r="Q187" s="82"/>
      <c r="R187" s="140"/>
      <c r="S187" s="137">
        <v>78.500486494755023</v>
      </c>
      <c r="T187" s="137">
        <v>3.7087220238095231</v>
      </c>
      <c r="U187" s="137">
        <v>0.03</v>
      </c>
      <c r="V187" s="85"/>
      <c r="W187" s="85"/>
      <c r="X187" s="85"/>
      <c r="Y187" s="102">
        <f t="shared" si="67"/>
        <v>23.7</v>
      </c>
      <c r="Z187" s="102">
        <f t="shared" si="68"/>
        <v>296.84999999999997</v>
      </c>
      <c r="AA187" s="102">
        <f t="shared" si="69"/>
        <v>31.4</v>
      </c>
      <c r="AB187" s="102" t="str">
        <f t="shared" si="70"/>
        <v>ND</v>
      </c>
      <c r="AC187" s="104">
        <f t="shared" si="71"/>
        <v>7.0450073999486351</v>
      </c>
      <c r="AD187" s="102"/>
      <c r="AE187" s="105" t="str">
        <f t="shared" si="73"/>
        <v xml:space="preserve">ND </v>
      </c>
      <c r="AF187" s="102">
        <f t="shared" si="74"/>
        <v>4.2735210798433814</v>
      </c>
      <c r="AG187" s="105">
        <f t="shared" si="75"/>
        <v>3.7087220238095231</v>
      </c>
      <c r="AH187" s="105">
        <f t="shared" si="76"/>
        <v>0.03</v>
      </c>
      <c r="AI187" s="102">
        <f t="shared" ref="AI187" si="81">IF(Y187=" ", " ", IF(Y187&gt;0, SUM(AG187:AH187)))</f>
        <v>3.7387220238095229</v>
      </c>
      <c r="AJ187" s="106">
        <f t="shared" si="78"/>
        <v>78.500486494755023</v>
      </c>
      <c r="AK187" s="107">
        <f t="shared" si="79"/>
        <v>74.226965414911646</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397</v>
      </c>
      <c r="B188" s="102">
        <v>2022</v>
      </c>
      <c r="C188" s="132">
        <v>8</v>
      </c>
      <c r="D188" s="82">
        <v>15</v>
      </c>
      <c r="E188" s="85"/>
      <c r="F188" s="131" t="s">
        <v>1175</v>
      </c>
      <c r="G188" s="131" t="s">
        <v>761</v>
      </c>
      <c r="H188" s="85"/>
      <c r="I188" s="131">
        <v>23.7</v>
      </c>
      <c r="J188" s="131">
        <v>31.6</v>
      </c>
      <c r="K188" s="85"/>
      <c r="L188" s="85"/>
      <c r="M188" s="85"/>
      <c r="N188" s="131" t="s">
        <v>763</v>
      </c>
      <c r="O188" s="85"/>
      <c r="P188" s="85"/>
      <c r="Q188" s="85"/>
      <c r="R188" s="140"/>
      <c r="S188" s="131" t="s">
        <v>763</v>
      </c>
      <c r="T188" s="131" t="s">
        <v>763</v>
      </c>
      <c r="U188" s="131" t="s">
        <v>763</v>
      </c>
      <c r="V188" s="85"/>
      <c r="W188" s="85"/>
      <c r="X188" s="85"/>
      <c r="Y188" s="85">
        <f t="shared" si="67"/>
        <v>23.7</v>
      </c>
      <c r="Z188" s="82">
        <f t="shared" si="68"/>
        <v>296.84999999999997</v>
      </c>
      <c r="AA188" s="85">
        <f t="shared" si="69"/>
        <v>31.6</v>
      </c>
      <c r="AB188" s="85" t="str">
        <f t="shared" si="70"/>
        <v>ND</v>
      </c>
      <c r="AC188" s="110">
        <f t="shared" si="71"/>
        <v>7.0369123454483828</v>
      </c>
      <c r="AD188" s="82"/>
      <c r="AE188" s="111" t="str">
        <f t="shared" si="73"/>
        <v xml:space="preserve">ND </v>
      </c>
      <c r="AF188" s="82" t="str">
        <f t="shared" si="74"/>
        <v>NS</v>
      </c>
      <c r="AG188" s="111" t="str">
        <f t="shared" si="75"/>
        <v>NS</v>
      </c>
      <c r="AH188" s="111" t="str">
        <f t="shared" si="76"/>
        <v>NS</v>
      </c>
      <c r="AI188" s="102"/>
      <c r="AJ188" s="112" t="str">
        <f t="shared" si="78"/>
        <v>NS</v>
      </c>
      <c r="AK188" s="113"/>
      <c r="AL188" s="82"/>
      <c r="AM188" s="82">
        <f>AD194</f>
        <v>1.1454100096962234</v>
      </c>
      <c r="AN188" s="82">
        <f>AE194</f>
        <v>1.0833333333333333</v>
      </c>
      <c r="AO188" s="82">
        <f>AF194</f>
        <v>2.4903588133507597</v>
      </c>
      <c r="AP188" s="82">
        <f>AI194</f>
        <v>3.9557028145644964</v>
      </c>
      <c r="AQ188" s="113">
        <f>AK194</f>
        <v>55.651478130701889</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397</v>
      </c>
      <c r="B189" s="102">
        <v>2022</v>
      </c>
      <c r="C189" s="132">
        <v>8</v>
      </c>
      <c r="D189" s="82">
        <v>30</v>
      </c>
      <c r="E189" s="85"/>
      <c r="F189" s="131">
        <v>0.65</v>
      </c>
      <c r="G189" s="131">
        <v>7.16</v>
      </c>
      <c r="H189" s="85"/>
      <c r="I189" s="131">
        <v>25.1</v>
      </c>
      <c r="J189" s="134">
        <v>30.9</v>
      </c>
      <c r="K189" s="85"/>
      <c r="L189" s="85"/>
      <c r="M189" s="85"/>
      <c r="N189" s="137" t="s">
        <v>763</v>
      </c>
      <c r="O189" s="85"/>
      <c r="P189" s="85"/>
      <c r="Q189" s="85"/>
      <c r="R189" s="140"/>
      <c r="S189" s="137" t="s">
        <v>763</v>
      </c>
      <c r="T189" s="137" t="s">
        <v>763</v>
      </c>
      <c r="U189" s="137" t="s">
        <v>763</v>
      </c>
      <c r="V189" s="85"/>
      <c r="W189" s="85"/>
      <c r="X189" s="85"/>
      <c r="Y189" s="85">
        <f t="shared" si="67"/>
        <v>25.1</v>
      </c>
      <c r="Z189" s="82">
        <f t="shared" si="68"/>
        <v>298.25</v>
      </c>
      <c r="AA189" s="85">
        <f t="shared" si="69"/>
        <v>30.9</v>
      </c>
      <c r="AB189" s="85">
        <f t="shared" si="70"/>
        <v>7.16</v>
      </c>
      <c r="AC189" s="110">
        <f t="shared" si="71"/>
        <v>6.8951761973799757</v>
      </c>
      <c r="AD189" s="82">
        <f t="shared" si="72"/>
        <v>1.0384071117313365</v>
      </c>
      <c r="AE189" s="111">
        <f t="shared" si="73"/>
        <v>0.65</v>
      </c>
      <c r="AF189" s="82" t="str">
        <f t="shared" si="74"/>
        <v>NS</v>
      </c>
      <c r="AG189" s="111" t="str">
        <f t="shared" si="75"/>
        <v>NS</v>
      </c>
      <c r="AH189" s="111" t="str">
        <f t="shared" si="76"/>
        <v>NS</v>
      </c>
      <c r="AI189" s="82"/>
      <c r="AJ189" s="112" t="str">
        <f t="shared" si="78"/>
        <v>NS</v>
      </c>
      <c r="AK189" s="113"/>
      <c r="AL189" s="85"/>
      <c r="AM189" s="82"/>
      <c r="AN189" s="82"/>
      <c r="AO189" s="82"/>
      <c r="AP189" s="85"/>
      <c r="AQ189" s="82"/>
      <c r="AR189" s="82"/>
      <c r="AS189" s="115">
        <f>((LN(AM188)-LN(0.4))/(LN(0.9)-LN(0.4))*100)</f>
        <v>129.73414614664813</v>
      </c>
      <c r="AT189" s="120">
        <f>((LN(AN188)-LN(0.6))/(LN(3)-LN(0.6))*100)</f>
        <v>36.712713604832558</v>
      </c>
      <c r="AU189" s="115">
        <f>((LN(AO188)-LN(10))/(LN(1)-LN(10))*100)</f>
        <v>60.373807481927912</v>
      </c>
      <c r="AV189" s="115">
        <f>((LN(AP188)-LN(10))/(LN(3)-LN(10))*100)</f>
        <v>77.030544330553923</v>
      </c>
      <c r="AW189" s="115">
        <f>((LN(AQ188)-LN(43))/(LN(20)-LN(43))*100)</f>
        <v>-33.692927210757972</v>
      </c>
      <c r="AX189" s="82"/>
      <c r="AY189" s="82"/>
      <c r="AZ189" s="82"/>
      <c r="BA189" s="82"/>
      <c r="BB189" s="82"/>
    </row>
    <row r="190" spans="1:54" ht="16" x14ac:dyDescent="0.2">
      <c r="A190" s="101" t="s">
        <v>397</v>
      </c>
      <c r="B190" s="102">
        <v>2022</v>
      </c>
      <c r="C190" s="132">
        <v>8</v>
      </c>
      <c r="D190" s="82">
        <v>30</v>
      </c>
      <c r="E190" s="85"/>
      <c r="F190" s="131">
        <v>0.65</v>
      </c>
      <c r="G190" s="131">
        <v>7.16</v>
      </c>
      <c r="H190" s="85"/>
      <c r="I190" s="131">
        <v>25.1</v>
      </c>
      <c r="J190" s="134">
        <v>30.5</v>
      </c>
      <c r="K190" s="85"/>
      <c r="L190" s="85"/>
      <c r="M190" s="85"/>
      <c r="N190" s="137">
        <v>1.1111437488917175</v>
      </c>
      <c r="O190" s="85"/>
      <c r="P190" s="85"/>
      <c r="Q190" s="85"/>
      <c r="R190" s="140"/>
      <c r="S190" s="137">
        <v>71.900378992175661</v>
      </c>
      <c r="T190" s="137">
        <v>4.7734077380952389</v>
      </c>
      <c r="U190" s="137">
        <v>0.03</v>
      </c>
      <c r="V190" s="85"/>
      <c r="W190" s="85"/>
      <c r="X190" s="85"/>
      <c r="Y190" s="85">
        <f t="shared" si="67"/>
        <v>25.1</v>
      </c>
      <c r="Z190" s="82">
        <f t="shared" si="68"/>
        <v>298.25</v>
      </c>
      <c r="AA190" s="85">
        <f t="shared" si="69"/>
        <v>30.5</v>
      </c>
      <c r="AB190" s="85">
        <f t="shared" si="70"/>
        <v>7.16</v>
      </c>
      <c r="AC190" s="110">
        <f t="shared" si="71"/>
        <v>6.9108890201091917</v>
      </c>
      <c r="AD190" s="82">
        <f t="shared" si="72"/>
        <v>1.0360461554462745</v>
      </c>
      <c r="AE190" s="111">
        <f t="shared" si="73"/>
        <v>0.65</v>
      </c>
      <c r="AF190" s="82">
        <f t="shared" si="74"/>
        <v>1.1111437488917175</v>
      </c>
      <c r="AG190" s="111">
        <f t="shared" si="75"/>
        <v>4.7734077380952389</v>
      </c>
      <c r="AH190" s="111">
        <f t="shared" si="76"/>
        <v>0.03</v>
      </c>
      <c r="AI190" s="102">
        <f t="shared" ref="AI190" si="82">IF(Y190=" ", " ", IF(Y190&gt;0, SUM(AG190:AH190)))</f>
        <v>4.8034077380952391</v>
      </c>
      <c r="AJ190" s="112">
        <f t="shared" si="78"/>
        <v>71.900378992175661</v>
      </c>
      <c r="AK190" s="113">
        <f t="shared" si="79"/>
        <v>70.78923524328394</v>
      </c>
      <c r="AL190" s="82"/>
      <c r="AM190" s="85"/>
      <c r="AN190" s="85"/>
      <c r="AO190" s="85"/>
      <c r="AP190" s="128" t="s">
        <v>1237</v>
      </c>
      <c r="AQ190" s="85"/>
      <c r="AR190" s="82"/>
      <c r="AS190" s="82">
        <f>IF(AS189&gt;100, 100, IF(AS189&lt;0, 0, AS189))</f>
        <v>100</v>
      </c>
      <c r="AT190" s="82">
        <f t="shared" ref="AT190:AW190" si="83">IF(AT189&gt;100, 100, IF(AT189&lt;0, 0, AT189))</f>
        <v>36.712713604832558</v>
      </c>
      <c r="AU190" s="82">
        <f t="shared" si="83"/>
        <v>60.373807481927912</v>
      </c>
      <c r="AV190" s="82">
        <f t="shared" si="83"/>
        <v>77.030544330553923</v>
      </c>
      <c r="AW190" s="82">
        <f t="shared" si="83"/>
        <v>0</v>
      </c>
      <c r="AX190" s="129">
        <f>AVERAGE(AS190:AW190)</f>
        <v>54.823413083462881</v>
      </c>
      <c r="AY190" s="84"/>
      <c r="AZ190" s="84"/>
      <c r="BA190" s="84" t="str">
        <f>IF(AX190&gt;65, "Acceptable; Ongoing Protection is Required", "Unacceptable; Immediate Restoration is Required")</f>
        <v>Unacceptable; Immediate Restoration is Required</v>
      </c>
      <c r="BB190" s="82"/>
    </row>
    <row r="191" spans="1:54" ht="16" x14ac:dyDescent="0.2">
      <c r="A191" s="101" t="s">
        <v>397</v>
      </c>
      <c r="B191" s="102">
        <v>2022</v>
      </c>
      <c r="C191" s="132">
        <v>8</v>
      </c>
      <c r="D191" s="82">
        <v>30</v>
      </c>
      <c r="E191" s="85"/>
      <c r="F191" s="131">
        <v>0.65</v>
      </c>
      <c r="G191" s="131">
        <v>7.16</v>
      </c>
      <c r="H191" s="85"/>
      <c r="I191" s="131">
        <v>25.1</v>
      </c>
      <c r="J191" s="134">
        <v>30.9</v>
      </c>
      <c r="K191" s="85"/>
      <c r="L191" s="85"/>
      <c r="M191" s="85"/>
      <c r="N191" s="137" t="s">
        <v>763</v>
      </c>
      <c r="O191" s="85"/>
      <c r="P191" s="85"/>
      <c r="Q191" s="85"/>
      <c r="R191" s="140"/>
      <c r="S191" s="137" t="s">
        <v>763</v>
      </c>
      <c r="T191" s="137" t="s">
        <v>763</v>
      </c>
      <c r="U191" s="137" t="s">
        <v>763</v>
      </c>
      <c r="V191" s="85"/>
      <c r="W191" s="85"/>
      <c r="X191" s="85"/>
      <c r="Y191" s="85">
        <f t="shared" si="67"/>
        <v>25.1</v>
      </c>
      <c r="Z191" s="82">
        <f t="shared" si="68"/>
        <v>298.25</v>
      </c>
      <c r="AA191" s="85">
        <f t="shared" si="69"/>
        <v>30.9</v>
      </c>
      <c r="AB191" s="85">
        <f t="shared" si="70"/>
        <v>7.16</v>
      </c>
      <c r="AC191" s="110">
        <f t="shared" si="71"/>
        <v>6.8951761973799757</v>
      </c>
      <c r="AD191" s="82">
        <f t="shared" si="72"/>
        <v>1.0384071117313365</v>
      </c>
      <c r="AE191" s="111">
        <f t="shared" si="73"/>
        <v>0.65</v>
      </c>
      <c r="AF191" s="82" t="str">
        <f t="shared" si="74"/>
        <v>NS</v>
      </c>
      <c r="AG191" s="111" t="str">
        <f t="shared" si="75"/>
        <v>NS</v>
      </c>
      <c r="AH191" s="111" t="str">
        <f t="shared" si="76"/>
        <v>NS</v>
      </c>
      <c r="AI191" s="82"/>
      <c r="AJ191" s="112" t="str">
        <f t="shared" si="78"/>
        <v>NS</v>
      </c>
      <c r="AK191" s="113"/>
      <c r="AL191" s="85"/>
      <c r="AM191" s="85"/>
      <c r="AN191" s="85"/>
      <c r="AO191" s="85"/>
      <c r="AP191" s="85"/>
      <c r="AQ191" s="85"/>
      <c r="AR191" s="85"/>
      <c r="AS191" s="85"/>
      <c r="AT191" s="85"/>
      <c r="AU191" s="85"/>
      <c r="AV191" s="85"/>
      <c r="AW191" s="126" t="s">
        <v>1238</v>
      </c>
      <c r="AX191" s="126">
        <f>AVERAGE(AS190:AW190)</f>
        <v>54.823413083462881</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f>AVERAGE(AS190:AW190)</f>
        <v>54.823413083462881</v>
      </c>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AVERAGE(AD180:AD191)</f>
        <v>1.1454100096962234</v>
      </c>
      <c r="AE194" s="84">
        <f>_xlfn.AGGREGATE(1, 6,AE180:AE191)</f>
        <v>1.0833333333333333</v>
      </c>
      <c r="AF194" s="84">
        <f>_xlfn.AGGREGATE(1, 6,AF180:AF191)</f>
        <v>2.4903588133507597</v>
      </c>
      <c r="AG194" s="82"/>
      <c r="AH194" s="82"/>
      <c r="AI194" s="84">
        <f>_xlfn.AGGREGATE(1, 6,AI180:AI191)</f>
        <v>3.9557028145644964</v>
      </c>
      <c r="AJ194" s="82"/>
      <c r="AK194" s="84">
        <f>_xlfn.AGGREGATE(1, 6,AK180:AK191)</f>
        <v>55.651478130701889</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AVERAGE(AD179:AD191)</f>
        <v>1.1454100096962234</v>
      </c>
      <c r="AE195" s="126">
        <f>AVERAGE(AE179:AE191)</f>
        <v>1.0833333333333333</v>
      </c>
      <c r="AF195" s="126">
        <f>AVERAGE(AF179:AF191)</f>
        <v>2.4903588133507597</v>
      </c>
      <c r="AG195" s="126"/>
      <c r="AH195" s="126"/>
      <c r="AI195" s="126">
        <f>AVERAGE(AI179:AI191)</f>
        <v>3.9557028145644964</v>
      </c>
      <c r="AJ195" s="126"/>
      <c r="AK195" s="127">
        <f>AVERAGE(AK179:AK191)</f>
        <v>55.651478130701889</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56.871990226810645</v>
      </c>
      <c r="D201" s="15"/>
      <c r="E201" s="15"/>
      <c r="F201" s="15"/>
      <c r="G201" s="15"/>
      <c r="H201" s="15"/>
      <c r="I201" s="15"/>
    </row>
    <row r="202" spans="1:54" ht="16" x14ac:dyDescent="0.2">
      <c r="A202" s="15"/>
      <c r="B202">
        <v>2019</v>
      </c>
      <c r="C202" s="234">
        <f>AX69</f>
        <v>53.606702615423714</v>
      </c>
      <c r="D202" s="15"/>
      <c r="E202" s="15"/>
      <c r="F202" s="15"/>
      <c r="G202" s="15"/>
      <c r="H202" s="15"/>
      <c r="I202" s="15"/>
    </row>
    <row r="203" spans="1:54" ht="16" x14ac:dyDescent="0.2">
      <c r="A203" s="15"/>
      <c r="B203" s="15">
        <v>2020</v>
      </c>
      <c r="C203" s="228">
        <f>AX109</f>
        <v>48.560069577760864</v>
      </c>
      <c r="D203" s="15"/>
      <c r="E203" s="15"/>
      <c r="F203" s="15"/>
      <c r="G203" s="15"/>
      <c r="H203" s="15"/>
      <c r="I203" s="15"/>
    </row>
    <row r="204" spans="1:54" ht="16" x14ac:dyDescent="0.2">
      <c r="A204" s="15"/>
      <c r="B204" s="15">
        <v>2021</v>
      </c>
      <c r="C204" s="228">
        <f>AX150</f>
        <v>49.77187823452838</v>
      </c>
      <c r="D204" s="15"/>
      <c r="E204" s="15"/>
      <c r="F204" s="15"/>
      <c r="G204" s="15"/>
      <c r="H204" s="15"/>
      <c r="I204" s="15"/>
    </row>
    <row r="205" spans="1:54" ht="16" x14ac:dyDescent="0.2">
      <c r="A205" s="15"/>
      <c r="B205" s="15">
        <v>2022</v>
      </c>
      <c r="C205" s="228">
        <f>AX190</f>
        <v>54.823413083462881</v>
      </c>
      <c r="D205" s="15"/>
      <c r="E205" s="15"/>
      <c r="F205" s="15"/>
      <c r="G205" s="15"/>
      <c r="H205" s="15"/>
      <c r="I205" s="15"/>
    </row>
    <row r="206" spans="1:54" ht="16" x14ac:dyDescent="0.2">
      <c r="A206" s="28" t="s">
        <v>1254</v>
      </c>
      <c r="B206" s="28"/>
      <c r="C206" s="230">
        <f>AVERAGE(C201:C205)</f>
        <v>52.726810747597291</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52.726810747597291</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79" priority="5">
      <formula>_xlfn.NUMBERVALUE($Y18)&gt;0</formula>
    </cfRule>
  </conditionalFormatting>
  <conditionalFormatting sqref="A57:AB57 AE57:AK58 W58:AB58">
    <cfRule type="expression" dxfId="78" priority="11">
      <formula>_xlfn.NUMBERVALUE($Y57)&gt;0</formula>
    </cfRule>
  </conditionalFormatting>
  <conditionalFormatting sqref="A95:AB95 AE95:AK96 W96:AB96 V99:AK112 C107:E112 H107:H112 K107:M112 O107:Q112 A113:AK114 A136:AB136 AE136:AK137 W137:AB137 V140:AK153 C148:E153 H148:H153 K148:M153 O148:Q153 A154:AK155 A176:AB176 AE176:AK177 W177:AB177 V180:AK193 C188:E193 H188:H193 K188:M193 O188:Q193 A194:AK195">
    <cfRule type="expression" dxfId="77" priority="20">
      <formula>_xlfn.NUMBERVALUE($Y95)&gt;0</formula>
    </cfRule>
  </conditionalFormatting>
  <conditionalFormatting sqref="V22:AK33">
    <cfRule type="expression" dxfId="76" priority="1">
      <formula>_xlfn.NUMBERVALUE($Y22)&gt;0</formula>
    </cfRule>
  </conditionalFormatting>
  <conditionalFormatting sqref="V61:AK72">
    <cfRule type="expression" dxfId="75" priority="6">
      <formula>_xlfn.NUMBERVALUE($Y61)&gt;0</formula>
    </cfRule>
  </conditionalFormatting>
  <conditionalFormatting sqref="AC35:AK37">
    <cfRule type="expression" dxfId="74" priority="3">
      <formula>_xlfn.NUMBERVALUE($Y35)&gt;0</formula>
    </cfRule>
  </conditionalFormatting>
  <conditionalFormatting sqref="AC74:AK76">
    <cfRule type="expression" dxfId="73" priority="9">
      <formula>_xlfn.NUMBERVALUE($Y74)&gt;0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AA42A-CB15-47EF-A9E9-2CA3F2B03F69}">
  <dimension ref="A1:BE207"/>
  <sheetViews>
    <sheetView topLeftCell="A184" workbookViewId="0">
      <selection activeCell="C206" sqref="C206"/>
    </sheetView>
  </sheetViews>
  <sheetFormatPr baseColWidth="10" defaultColWidth="8.83203125" defaultRowHeight="15" x14ac:dyDescent="0.2"/>
  <cols>
    <col min="5" max="5" width="9.66406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399</v>
      </c>
      <c r="C4" t="s">
        <v>757</v>
      </c>
      <c r="E4" s="167">
        <v>43297</v>
      </c>
      <c r="F4" t="s">
        <v>653</v>
      </c>
      <c r="G4" t="s">
        <v>795</v>
      </c>
      <c r="H4">
        <v>1</v>
      </c>
      <c r="I4" t="s">
        <v>760</v>
      </c>
      <c r="J4" s="326">
        <v>0.40625</v>
      </c>
      <c r="K4">
        <v>1</v>
      </c>
      <c r="L4">
        <v>1</v>
      </c>
      <c r="M4" t="s">
        <v>773</v>
      </c>
      <c r="N4" t="s">
        <v>774</v>
      </c>
      <c r="O4" s="131">
        <v>25.8</v>
      </c>
      <c r="P4" s="131">
        <v>9.0500000000000007</v>
      </c>
      <c r="Q4" s="68">
        <v>1.45</v>
      </c>
      <c r="R4" s="68">
        <v>1.45</v>
      </c>
      <c r="S4" s="131">
        <v>1.45</v>
      </c>
      <c r="T4" s="68">
        <v>1.45</v>
      </c>
      <c r="U4" s="76">
        <v>1</v>
      </c>
      <c r="V4" s="68">
        <v>0.15</v>
      </c>
      <c r="W4" s="77">
        <v>0.30486111111111108</v>
      </c>
      <c r="X4" s="68">
        <v>25.5</v>
      </c>
      <c r="Y4" s="68">
        <v>6.02</v>
      </c>
      <c r="Z4" s="320">
        <v>5.1020421499546496</v>
      </c>
      <c r="AA4" s="321">
        <v>0.73399999999999999</v>
      </c>
      <c r="AB4" s="226">
        <v>29.2</v>
      </c>
      <c r="AC4" s="204">
        <v>45.5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399</v>
      </c>
      <c r="C5" t="s">
        <v>764</v>
      </c>
      <c r="E5" s="167">
        <v>43297</v>
      </c>
      <c r="F5" t="s">
        <v>653</v>
      </c>
      <c r="G5" t="s">
        <v>795</v>
      </c>
      <c r="H5">
        <v>1</v>
      </c>
      <c r="I5" t="s">
        <v>760</v>
      </c>
      <c r="J5" s="326">
        <v>0.40625</v>
      </c>
      <c r="K5">
        <v>1</v>
      </c>
      <c r="L5">
        <v>1</v>
      </c>
      <c r="M5" t="s">
        <v>773</v>
      </c>
      <c r="N5" t="s">
        <v>774</v>
      </c>
      <c r="O5" s="131">
        <v>25.8</v>
      </c>
      <c r="P5" s="131">
        <v>9.0500000000000007</v>
      </c>
      <c r="Q5" s="68">
        <v>1.45</v>
      </c>
      <c r="R5" s="68">
        <v>1.45</v>
      </c>
      <c r="S5" s="131">
        <v>1.45</v>
      </c>
      <c r="T5" s="68">
        <v>1.45</v>
      </c>
      <c r="U5" s="76">
        <v>1</v>
      </c>
      <c r="V5" s="68">
        <v>0.77</v>
      </c>
      <c r="W5" s="77">
        <v>0.30624999999999997</v>
      </c>
      <c r="X5" s="68">
        <v>25.2</v>
      </c>
      <c r="Y5" s="68">
        <v>6.5</v>
      </c>
      <c r="Z5" s="320">
        <v>5.4664070044984783</v>
      </c>
      <c r="AA5" s="321">
        <v>0.83399999999999996</v>
      </c>
      <c r="AB5" s="226">
        <v>30.5</v>
      </c>
      <c r="AC5" s="204">
        <v>47.2</v>
      </c>
      <c r="AD5" s="72">
        <v>0.45479452054794511</v>
      </c>
      <c r="AE5" s="72">
        <v>2.5000000000000001E-2</v>
      </c>
      <c r="AF5" s="72">
        <v>0.16757940854326397</v>
      </c>
      <c r="AG5" s="137">
        <v>0.19257940854326397</v>
      </c>
      <c r="AH5" s="75">
        <v>20.073798142477148</v>
      </c>
      <c r="AI5" s="75">
        <v>20.266377551020412</v>
      </c>
      <c r="AJ5" s="72">
        <v>92.426026008509481</v>
      </c>
      <c r="AK5" s="72">
        <v>14.47164304128729</v>
      </c>
      <c r="AL5" s="72">
        <v>6.3866988527024882</v>
      </c>
      <c r="AM5" s="322">
        <v>34.545441183764439</v>
      </c>
      <c r="AN5" s="323">
        <v>34.738020592307706</v>
      </c>
      <c r="AO5" s="137">
        <v>3.1721518987341772</v>
      </c>
      <c r="AP5" s="137">
        <v>8.1215547679324906</v>
      </c>
      <c r="AQ5" s="72">
        <v>0.28087783686615231</v>
      </c>
      <c r="AR5" s="72">
        <v>11.293706666666669</v>
      </c>
      <c r="AV5" s="69"/>
      <c r="AX5" s="322"/>
      <c r="AY5" s="322"/>
    </row>
    <row r="6" spans="1:53" x14ac:dyDescent="0.2">
      <c r="A6" t="s">
        <v>756</v>
      </c>
      <c r="B6" t="s">
        <v>399</v>
      </c>
      <c r="C6" t="s">
        <v>765</v>
      </c>
      <c r="E6" s="167">
        <v>43297</v>
      </c>
      <c r="F6" t="s">
        <v>653</v>
      </c>
      <c r="G6" t="s">
        <v>795</v>
      </c>
      <c r="H6">
        <v>1</v>
      </c>
      <c r="I6" t="s">
        <v>760</v>
      </c>
      <c r="J6" s="326">
        <v>0.40625</v>
      </c>
      <c r="K6">
        <v>1</v>
      </c>
      <c r="L6">
        <v>1</v>
      </c>
      <c r="M6" t="s">
        <v>773</v>
      </c>
      <c r="N6" t="s">
        <v>774</v>
      </c>
      <c r="O6" s="131">
        <v>25.8</v>
      </c>
      <c r="P6" s="131">
        <v>9.0500000000000007</v>
      </c>
      <c r="Q6" s="68">
        <v>1.45</v>
      </c>
      <c r="R6" s="68">
        <v>1.45</v>
      </c>
      <c r="S6" s="131">
        <v>1.45</v>
      </c>
      <c r="T6" s="68">
        <v>1.45</v>
      </c>
      <c r="U6" s="76">
        <v>1</v>
      </c>
      <c r="V6" s="68">
        <v>1.4</v>
      </c>
      <c r="W6" s="77">
        <v>0.30624999999999997</v>
      </c>
      <c r="X6" s="68">
        <v>25.2</v>
      </c>
      <c r="Y6" s="68">
        <v>6.5</v>
      </c>
      <c r="Z6" s="320">
        <v>5.4850618942725848</v>
      </c>
      <c r="AA6" s="321">
        <v>0.83399999999999996</v>
      </c>
      <c r="AB6" s="226">
        <v>29.9</v>
      </c>
      <c r="AC6" s="204">
        <v>46.5</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3" x14ac:dyDescent="0.2">
      <c r="A7" t="s">
        <v>756</v>
      </c>
      <c r="B7" t="s">
        <v>399</v>
      </c>
      <c r="C7" t="s">
        <v>757</v>
      </c>
      <c r="E7" s="167">
        <v>43312</v>
      </c>
      <c r="F7" t="s">
        <v>653</v>
      </c>
      <c r="G7" t="s">
        <v>819</v>
      </c>
      <c r="H7">
        <v>1</v>
      </c>
      <c r="I7" t="s">
        <v>760</v>
      </c>
      <c r="J7" s="326">
        <v>0.3888888888888889</v>
      </c>
      <c r="K7">
        <v>1</v>
      </c>
      <c r="L7">
        <v>1</v>
      </c>
      <c r="M7" t="s">
        <v>820</v>
      </c>
      <c r="N7" t="s">
        <v>774</v>
      </c>
      <c r="O7" s="131">
        <v>22.9</v>
      </c>
      <c r="P7" s="131">
        <v>8.73</v>
      </c>
      <c r="Q7" s="68">
        <v>1.24</v>
      </c>
      <c r="R7" s="68">
        <v>1.24</v>
      </c>
      <c r="S7" s="131">
        <v>1.24</v>
      </c>
      <c r="T7" s="68">
        <v>1.24</v>
      </c>
      <c r="U7" s="76">
        <v>1</v>
      </c>
      <c r="V7" s="68">
        <v>0.15</v>
      </c>
      <c r="W7" s="77">
        <v>0.30208333333333331</v>
      </c>
      <c r="X7" s="68">
        <v>26.1</v>
      </c>
      <c r="Y7" s="68">
        <v>6.28</v>
      </c>
      <c r="Z7" s="320">
        <v>5.3351415947654459</v>
      </c>
      <c r="AA7" s="321">
        <v>0.78299999999999992</v>
      </c>
      <c r="AB7" s="205">
        <v>28.9</v>
      </c>
      <c r="AC7" s="171">
        <v>45.1</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324"/>
      <c r="AW7" s="325"/>
      <c r="AX7" s="204"/>
      <c r="AY7" s="204"/>
      <c r="AZ7" s="204"/>
      <c r="BA7" s="204"/>
    </row>
    <row r="8" spans="1:53" x14ac:dyDescent="0.2">
      <c r="A8" t="s">
        <v>756</v>
      </c>
      <c r="B8" t="s">
        <v>399</v>
      </c>
      <c r="C8" t="s">
        <v>764</v>
      </c>
      <c r="E8" s="167">
        <v>43312</v>
      </c>
      <c r="F8" t="s">
        <v>653</v>
      </c>
      <c r="G8" t="s">
        <v>819</v>
      </c>
      <c r="H8">
        <v>1</v>
      </c>
      <c r="I8" t="s">
        <v>760</v>
      </c>
      <c r="J8" s="326">
        <v>0.3888888888888889</v>
      </c>
      <c r="K8">
        <v>1</v>
      </c>
      <c r="L8">
        <v>1</v>
      </c>
      <c r="M8" t="s">
        <v>820</v>
      </c>
      <c r="N8" t="s">
        <v>774</v>
      </c>
      <c r="O8" s="131">
        <v>22.9</v>
      </c>
      <c r="P8" s="131">
        <v>8.73</v>
      </c>
      <c r="Q8" s="68">
        <v>1.24</v>
      </c>
      <c r="R8" s="68">
        <v>1.24</v>
      </c>
      <c r="S8" s="131">
        <v>1.24</v>
      </c>
      <c r="T8" s="68">
        <v>1.24</v>
      </c>
      <c r="U8" s="76">
        <v>1</v>
      </c>
      <c r="V8" s="68">
        <v>0.62</v>
      </c>
      <c r="W8" s="77">
        <v>0.3034722222222222</v>
      </c>
      <c r="X8" s="68">
        <v>26.1</v>
      </c>
      <c r="Y8" s="68">
        <v>6.75</v>
      </c>
      <c r="Z8" s="320">
        <v>5.7279605608205371</v>
      </c>
      <c r="AA8" s="321">
        <v>0.68099999999999994</v>
      </c>
      <c r="AB8" s="205">
        <v>29.1</v>
      </c>
      <c r="AC8" s="171">
        <v>45.3</v>
      </c>
      <c r="AD8" s="72">
        <v>0.59678758050027181</v>
      </c>
      <c r="AE8" s="72">
        <v>2.5000000000000001E-2</v>
      </c>
      <c r="AF8" s="72">
        <v>0.21319824753559696</v>
      </c>
      <c r="AG8" s="137">
        <v>0.23819824753559696</v>
      </c>
      <c r="AH8" s="75">
        <v>25.23863848715828</v>
      </c>
      <c r="AI8" s="75">
        <v>25.476836734693876</v>
      </c>
      <c r="AJ8" s="72">
        <v>77.232077854143142</v>
      </c>
      <c r="AK8" s="72">
        <v>11.664546902675925</v>
      </c>
      <c r="AL8" s="72">
        <v>6.6210954011788994</v>
      </c>
      <c r="AM8" s="322">
        <v>36.903185389834206</v>
      </c>
      <c r="AN8" s="323">
        <v>37.141383637369799</v>
      </c>
      <c r="AO8" s="137">
        <v>7.5134683544303815</v>
      </c>
      <c r="AP8" s="137">
        <v>5.3840783122362863</v>
      </c>
      <c r="AQ8" s="72">
        <v>0.58255019722849477</v>
      </c>
      <c r="AR8" s="72">
        <v>12.897546666666667</v>
      </c>
      <c r="AV8" s="324"/>
      <c r="AW8" s="325"/>
      <c r="AX8" s="204"/>
      <c r="AY8" s="204"/>
      <c r="AZ8" s="204"/>
      <c r="BA8" s="204"/>
    </row>
    <row r="9" spans="1:53" x14ac:dyDescent="0.2">
      <c r="A9" t="s">
        <v>756</v>
      </c>
      <c r="B9" t="s">
        <v>399</v>
      </c>
      <c r="C9" t="s">
        <v>765</v>
      </c>
      <c r="E9" s="167">
        <v>43312</v>
      </c>
      <c r="F9" t="s">
        <v>653</v>
      </c>
      <c r="G9" t="s">
        <v>819</v>
      </c>
      <c r="H9">
        <v>1</v>
      </c>
      <c r="I9" t="s">
        <v>760</v>
      </c>
      <c r="J9" s="326">
        <v>0.3888888888888889</v>
      </c>
      <c r="K9">
        <v>1</v>
      </c>
      <c r="L9">
        <v>1</v>
      </c>
      <c r="M9" t="s">
        <v>820</v>
      </c>
      <c r="N9" t="s">
        <v>774</v>
      </c>
      <c r="O9" s="131">
        <v>22.9</v>
      </c>
      <c r="P9" s="131">
        <v>8.73</v>
      </c>
      <c r="Q9" s="68">
        <v>1.24</v>
      </c>
      <c r="R9" s="68">
        <v>1.24</v>
      </c>
      <c r="S9" s="131">
        <v>1.24</v>
      </c>
      <c r="T9" s="68">
        <v>1.24</v>
      </c>
      <c r="U9" s="76">
        <v>1</v>
      </c>
      <c r="V9" s="68">
        <v>0.74</v>
      </c>
      <c r="W9" s="77">
        <v>0.30416666666666664</v>
      </c>
      <c r="X9" s="68">
        <v>26.2</v>
      </c>
      <c r="Y9" s="68">
        <v>6.51</v>
      </c>
      <c r="Z9" s="320">
        <v>5.5280527166242397</v>
      </c>
      <c r="AA9" s="321">
        <v>0.81799999999999995</v>
      </c>
      <c r="AB9" s="205">
        <v>29</v>
      </c>
      <c r="AC9" s="171">
        <v>45.3</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3" x14ac:dyDescent="0.2">
      <c r="A10" t="s">
        <v>756</v>
      </c>
      <c r="B10" t="s">
        <v>399</v>
      </c>
      <c r="C10" t="s">
        <v>757</v>
      </c>
      <c r="E10" s="167">
        <v>43326</v>
      </c>
      <c r="F10" t="s">
        <v>653</v>
      </c>
      <c r="G10" t="s">
        <v>840</v>
      </c>
      <c r="H10">
        <v>1</v>
      </c>
      <c r="I10" t="s">
        <v>760</v>
      </c>
      <c r="J10" s="326">
        <v>0.41666666666666669</v>
      </c>
      <c r="K10">
        <v>2</v>
      </c>
      <c r="L10">
        <v>2</v>
      </c>
      <c r="M10" t="s">
        <v>773</v>
      </c>
      <c r="N10" t="s">
        <v>774</v>
      </c>
      <c r="O10" s="131">
        <v>23.6</v>
      </c>
      <c r="P10" s="131">
        <v>8.6999999999999993</v>
      </c>
      <c r="Q10" s="68">
        <v>1.64</v>
      </c>
      <c r="R10" s="68">
        <v>1.64</v>
      </c>
      <c r="S10" s="131">
        <v>1.64</v>
      </c>
      <c r="T10" s="68">
        <v>1.64</v>
      </c>
      <c r="U10" s="76">
        <v>1</v>
      </c>
      <c r="V10" s="68">
        <v>0.15</v>
      </c>
      <c r="W10" s="77">
        <v>0.29166666666666669</v>
      </c>
      <c r="X10" s="68">
        <v>25.2</v>
      </c>
      <c r="Y10" s="68">
        <v>5.0999999999999996</v>
      </c>
      <c r="Z10" s="320">
        <v>4.2939004659085036</v>
      </c>
      <c r="AA10" s="321">
        <v>0.628</v>
      </c>
      <c r="AB10" s="226">
        <v>30.3</v>
      </c>
      <c r="AC10" s="216">
        <v>47.1</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399</v>
      </c>
      <c r="C11" t="s">
        <v>764</v>
      </c>
      <c r="E11" s="167">
        <v>43326</v>
      </c>
      <c r="F11" t="s">
        <v>653</v>
      </c>
      <c r="G11" t="s">
        <v>840</v>
      </c>
      <c r="H11">
        <v>1</v>
      </c>
      <c r="I11" t="s">
        <v>760</v>
      </c>
      <c r="J11" s="326">
        <v>0.41666666666666669</v>
      </c>
      <c r="K11">
        <v>2</v>
      </c>
      <c r="L11">
        <v>2</v>
      </c>
      <c r="M11" t="s">
        <v>773</v>
      </c>
      <c r="N11" t="s">
        <v>774</v>
      </c>
      <c r="O11" s="131">
        <v>23.6</v>
      </c>
      <c r="P11" s="131">
        <v>8.6999999999999993</v>
      </c>
      <c r="Q11" s="68">
        <v>1.64</v>
      </c>
      <c r="R11" s="68">
        <v>1.64</v>
      </c>
      <c r="S11" s="131">
        <v>1.64</v>
      </c>
      <c r="T11" s="68">
        <v>1.64</v>
      </c>
      <c r="U11" s="76">
        <v>1</v>
      </c>
      <c r="V11" s="68">
        <v>0.82</v>
      </c>
      <c r="W11" s="77">
        <v>0.29305555555555557</v>
      </c>
      <c r="X11" s="68">
        <v>25.1</v>
      </c>
      <c r="Y11" s="68">
        <v>5.0999999999999996</v>
      </c>
      <c r="Z11" s="320">
        <v>4.3080366306070186</v>
      </c>
      <c r="AA11" s="321">
        <v>0.622</v>
      </c>
      <c r="AB11" s="226">
        <v>29.7</v>
      </c>
      <c r="AC11" s="216">
        <v>46.1</v>
      </c>
      <c r="AD11" s="72">
        <v>0.93352292556582039</v>
      </c>
      <c r="AE11" s="72">
        <v>1.2256200059870586</v>
      </c>
      <c r="AF11" s="72">
        <v>0.19600000000000001</v>
      </c>
      <c r="AG11" s="137">
        <v>1.4216200059870585</v>
      </c>
      <c r="AH11" s="75">
        <v>21.419693769523143</v>
      </c>
      <c r="AI11" s="75">
        <v>22.841313775510201</v>
      </c>
      <c r="AJ11" s="72">
        <v>98.016111219366906</v>
      </c>
      <c r="AK11" s="72">
        <v>15.762709742934431</v>
      </c>
      <c r="AL11" s="72">
        <v>6.2182272475899785</v>
      </c>
      <c r="AM11" s="322">
        <v>37.182403512457576</v>
      </c>
      <c r="AN11" s="323">
        <v>38.604023518444635</v>
      </c>
      <c r="AO11" s="137">
        <v>2.0483037974683542</v>
      </c>
      <c r="AP11" s="137">
        <v>18.116642869198309</v>
      </c>
      <c r="AQ11" s="72">
        <v>0.10157744681042324</v>
      </c>
      <c r="AR11" s="72">
        <v>20.164946666666662</v>
      </c>
      <c r="AV11" s="69"/>
      <c r="AX11" s="322"/>
      <c r="AY11" s="322"/>
    </row>
    <row r="12" spans="1:53" x14ac:dyDescent="0.2">
      <c r="A12" t="s">
        <v>756</v>
      </c>
      <c r="B12" t="s">
        <v>399</v>
      </c>
      <c r="C12" t="s">
        <v>765</v>
      </c>
      <c r="E12" s="167">
        <v>43326</v>
      </c>
      <c r="F12" t="s">
        <v>653</v>
      </c>
      <c r="G12" t="s">
        <v>840</v>
      </c>
      <c r="H12">
        <v>1</v>
      </c>
      <c r="I12" t="s">
        <v>760</v>
      </c>
      <c r="J12" s="326">
        <v>0.41666666666666669</v>
      </c>
      <c r="K12">
        <v>2</v>
      </c>
      <c r="L12">
        <v>2</v>
      </c>
      <c r="M12" t="s">
        <v>773</v>
      </c>
      <c r="N12" t="s">
        <v>774</v>
      </c>
      <c r="O12" s="131">
        <v>23.6</v>
      </c>
      <c r="P12" s="131">
        <v>8.6999999999999993</v>
      </c>
      <c r="Q12" s="68">
        <v>1.64</v>
      </c>
      <c r="R12" s="68">
        <v>1.64</v>
      </c>
      <c r="S12" s="131">
        <v>1.64</v>
      </c>
      <c r="T12" s="68">
        <v>1.64</v>
      </c>
      <c r="U12" s="76">
        <v>1</v>
      </c>
      <c r="V12" s="68">
        <v>1.1399999999999999</v>
      </c>
      <c r="W12" s="77">
        <v>0.29444444444444445</v>
      </c>
      <c r="X12" s="68">
        <v>25.4</v>
      </c>
      <c r="Y12" s="68">
        <v>3.1</v>
      </c>
      <c r="Z12" s="320">
        <v>2.6284790584362003</v>
      </c>
      <c r="AA12" s="321">
        <v>0.38100000000000001</v>
      </c>
      <c r="AB12" s="226">
        <v>29.1</v>
      </c>
      <c r="AC12" s="216">
        <v>45.4</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399</v>
      </c>
      <c r="C13" t="s">
        <v>757</v>
      </c>
      <c r="E13" s="167">
        <v>43340</v>
      </c>
      <c r="F13" t="s">
        <v>653</v>
      </c>
      <c r="G13" t="s">
        <v>819</v>
      </c>
      <c r="H13">
        <v>1</v>
      </c>
      <c r="I13" t="s">
        <v>760</v>
      </c>
      <c r="J13" s="326">
        <v>0.33333333333333331</v>
      </c>
      <c r="K13">
        <v>2</v>
      </c>
      <c r="L13">
        <v>1</v>
      </c>
      <c r="M13" t="s">
        <v>773</v>
      </c>
      <c r="N13" t="s">
        <v>774</v>
      </c>
      <c r="O13" s="131">
        <v>22.2</v>
      </c>
      <c r="P13" s="131">
        <v>8.69</v>
      </c>
      <c r="Q13" s="68">
        <v>1.1599999999999999</v>
      </c>
      <c r="R13" s="68">
        <v>1.1599999999999999</v>
      </c>
      <c r="S13" s="131">
        <v>1.1599999999999999</v>
      </c>
      <c r="T13" s="68">
        <v>1.1599999999999999</v>
      </c>
      <c r="U13" s="76">
        <v>1</v>
      </c>
      <c r="V13" s="68">
        <v>0.15</v>
      </c>
      <c r="W13" s="77">
        <v>0.28472222222222221</v>
      </c>
      <c r="X13" s="68">
        <v>25.4</v>
      </c>
      <c r="Y13" s="68">
        <v>7.46</v>
      </c>
      <c r="Z13" s="320">
        <v>6.2931118932563459</v>
      </c>
      <c r="AA13" s="321">
        <v>0.9</v>
      </c>
      <c r="AB13" s="226">
        <v>30</v>
      </c>
      <c r="AC13" s="216">
        <v>46.4</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399</v>
      </c>
      <c r="C14" t="s">
        <v>764</v>
      </c>
      <c r="E14" s="167">
        <v>43340</v>
      </c>
      <c r="F14" t="s">
        <v>653</v>
      </c>
      <c r="G14" t="s">
        <v>819</v>
      </c>
      <c r="H14">
        <v>1</v>
      </c>
      <c r="I14" t="s">
        <v>760</v>
      </c>
      <c r="J14" s="326">
        <v>0.33333333333333331</v>
      </c>
      <c r="K14">
        <v>2</v>
      </c>
      <c r="L14">
        <v>1</v>
      </c>
      <c r="M14" t="s">
        <v>773</v>
      </c>
      <c r="N14" t="s">
        <v>774</v>
      </c>
      <c r="O14" s="131">
        <v>22.2</v>
      </c>
      <c r="P14" s="131">
        <v>8.69</v>
      </c>
      <c r="Q14" s="68">
        <v>1.1599999999999999</v>
      </c>
      <c r="R14" s="68">
        <v>1.1599999999999999</v>
      </c>
      <c r="S14" s="131">
        <v>1.1599999999999999</v>
      </c>
      <c r="T14" s="68">
        <v>1.1599999999999999</v>
      </c>
      <c r="U14" s="76">
        <v>1</v>
      </c>
      <c r="V14" s="68">
        <v>0.57999999999999996</v>
      </c>
      <c r="W14" s="77">
        <v>0.28611111111111115</v>
      </c>
      <c r="X14" s="68">
        <v>25.4</v>
      </c>
      <c r="Y14" s="68">
        <v>6.88</v>
      </c>
      <c r="Z14" s="320">
        <v>5.8104203689272271</v>
      </c>
      <c r="AA14" s="321">
        <v>0.83799999999999997</v>
      </c>
      <c r="AB14" s="226">
        <v>29.8</v>
      </c>
      <c r="AC14" s="216">
        <v>46</v>
      </c>
      <c r="AD14" s="72">
        <v>0.71925574766238054</v>
      </c>
      <c r="AE14" s="72">
        <v>0.89608512874408808</v>
      </c>
      <c r="AF14" s="72">
        <v>9.2820372398685652E-2</v>
      </c>
      <c r="AG14" s="137">
        <v>0.98890550114277376</v>
      </c>
      <c r="AH14" s="75">
        <v>29.637803682530695</v>
      </c>
      <c r="AI14" s="75">
        <v>30.626709183673469</v>
      </c>
      <c r="AJ14" s="72">
        <v>70.438091522868589</v>
      </c>
      <c r="AK14" s="72">
        <v>11.846150049100967</v>
      </c>
      <c r="AL14" s="72">
        <v>5.9460745669192594</v>
      </c>
      <c r="AM14" s="322">
        <v>41.483953731631658</v>
      </c>
      <c r="AN14" s="323">
        <v>42.472859232774432</v>
      </c>
      <c r="AO14" s="137">
        <v>6.1177215189873433</v>
      </c>
      <c r="AP14" s="137">
        <v>6.1354251476793209</v>
      </c>
      <c r="AQ14" s="72">
        <v>0.49927758847692005</v>
      </c>
      <c r="AR14" s="72">
        <v>12.253146666666664</v>
      </c>
      <c r="AV14" s="69"/>
      <c r="AX14" s="322"/>
      <c r="AY14" s="322"/>
    </row>
    <row r="15" spans="1:53" x14ac:dyDescent="0.2">
      <c r="A15" t="s">
        <v>756</v>
      </c>
      <c r="B15" t="s">
        <v>399</v>
      </c>
      <c r="C15" t="s">
        <v>765</v>
      </c>
      <c r="E15" s="167">
        <v>43340</v>
      </c>
      <c r="F15" t="s">
        <v>653</v>
      </c>
      <c r="G15" t="s">
        <v>819</v>
      </c>
      <c r="H15">
        <v>1</v>
      </c>
      <c r="I15" t="s">
        <v>760</v>
      </c>
      <c r="J15" s="326">
        <v>0.33333333333333331</v>
      </c>
      <c r="K15">
        <v>2</v>
      </c>
      <c r="L15">
        <v>1</v>
      </c>
      <c r="M15" t="s">
        <v>773</v>
      </c>
      <c r="N15" t="s">
        <v>774</v>
      </c>
      <c r="O15" s="131">
        <v>22.2</v>
      </c>
      <c r="P15" s="131">
        <v>8.69</v>
      </c>
      <c r="Q15" s="68">
        <v>1.1599999999999999</v>
      </c>
      <c r="R15" s="68">
        <v>1.1599999999999999</v>
      </c>
      <c r="S15" s="131">
        <v>1.1599999999999999</v>
      </c>
      <c r="T15" s="68">
        <v>1.1599999999999999</v>
      </c>
      <c r="U15" s="76">
        <v>1</v>
      </c>
      <c r="V15" s="68">
        <v>0.66</v>
      </c>
      <c r="W15" s="77">
        <v>0.28750000000000003</v>
      </c>
      <c r="X15" s="68">
        <v>25.4</v>
      </c>
      <c r="Y15" s="68">
        <v>7.01</v>
      </c>
      <c r="Z15" s="320">
        <v>5.9067984878339974</v>
      </c>
      <c r="AA15" s="321">
        <v>0.86399999999999999</v>
      </c>
      <c r="AB15" s="226">
        <v>30.2</v>
      </c>
      <c r="AC15" s="216">
        <v>46.6</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399</v>
      </c>
      <c r="B22" s="102">
        <v>2018</v>
      </c>
      <c r="C22" s="103">
        <v>7</v>
      </c>
      <c r="D22" s="102">
        <v>16</v>
      </c>
      <c r="E22" s="82"/>
      <c r="F22" s="131">
        <v>1.45</v>
      </c>
      <c r="G22" s="131">
        <v>9.0500000000000007</v>
      </c>
      <c r="H22" s="82"/>
      <c r="I22" s="131">
        <v>25.8</v>
      </c>
      <c r="J22" s="226">
        <v>29.2</v>
      </c>
      <c r="K22" s="82"/>
      <c r="L22" s="82"/>
      <c r="M22" s="108"/>
      <c r="N22" s="131" t="s">
        <v>763</v>
      </c>
      <c r="O22" s="82"/>
      <c r="P22" s="82"/>
      <c r="Q22" s="82"/>
      <c r="R22" s="140"/>
      <c r="S22" s="131" t="s">
        <v>763</v>
      </c>
      <c r="T22" s="131" t="s">
        <v>763</v>
      </c>
      <c r="U22" s="131" t="s">
        <v>763</v>
      </c>
      <c r="V22" s="85"/>
      <c r="W22" s="85"/>
      <c r="X22" s="85"/>
      <c r="Y22" s="102">
        <f>IF(C22&lt;6," ",IF(C22&lt;=9,I22, IF(C22&gt;=10," ")))</f>
        <v>25.8</v>
      </c>
      <c r="Z22" s="102">
        <f>IF(Y22=" ", " ", IF(Y22&gt;0, Y22+273.15))</f>
        <v>298.95</v>
      </c>
      <c r="AA22" s="102">
        <f>IF(C22&lt;6," ",IF(C22&lt;=9,J22, IF(C22&gt;=10," ")))</f>
        <v>29.2</v>
      </c>
      <c r="AB22" s="102">
        <f>IF(C22&lt;6," ",IF(C22&lt;=9,G22, IF(C22&gt;=10," ")))</f>
        <v>9.0500000000000007</v>
      </c>
      <c r="AC22" s="104">
        <f>IF(Y22=" "," ",IF(Y22&gt;0,EXP(-173.4292+249.6339*100/Z22+143.3483*LN(+Z22/100)-21.8492*Z22/100+AA22*(-0.033096+0.014259*Z22/100-0.0017*(Z22/100)^2))*1.4276))</f>
        <v>6.87886623079795</v>
      </c>
      <c r="AD22" s="102">
        <f>IF(Y22=" "," ",IF(Y22&gt;0,AB22/AC22))</f>
        <v>1.3156237810646012</v>
      </c>
      <c r="AE22" s="105">
        <f>IF(C22&lt;6," ",IF(C22&lt;=9,F22, IF(C22&gt;=10," ")))</f>
        <v>1.45</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399</v>
      </c>
      <c r="B23" s="102">
        <v>2018</v>
      </c>
      <c r="C23" s="103">
        <v>7</v>
      </c>
      <c r="D23" s="102">
        <v>16</v>
      </c>
      <c r="E23" s="82"/>
      <c r="F23" s="131">
        <v>1.45</v>
      </c>
      <c r="G23" s="131">
        <v>9.0500000000000007</v>
      </c>
      <c r="H23" s="82"/>
      <c r="I23" s="131">
        <v>25.8</v>
      </c>
      <c r="J23" s="226">
        <v>30.5</v>
      </c>
      <c r="K23" s="82"/>
      <c r="L23" s="82"/>
      <c r="M23" s="108"/>
      <c r="N23" s="137">
        <v>0.19257940854326397</v>
      </c>
      <c r="O23" s="82"/>
      <c r="P23" s="82"/>
      <c r="Q23" s="82"/>
      <c r="R23" s="140"/>
      <c r="S23" s="323">
        <v>34.738020592307706</v>
      </c>
      <c r="T23" s="137">
        <v>3.1721518987341772</v>
      </c>
      <c r="U23" s="137">
        <v>8.1215547679324906</v>
      </c>
      <c r="V23" s="85"/>
      <c r="W23" s="85"/>
      <c r="X23" s="85"/>
      <c r="Y23" s="102">
        <f t="shared" ref="Y23:Y33" si="0">IF(C23&lt;6," ",IF(C23&lt;=9,I23, IF(C23&gt;=10," ")))</f>
        <v>25.8</v>
      </c>
      <c r="Z23" s="102">
        <f t="shared" ref="Z23:Z33" si="1">IF(Y23=" ", " ", IF(Y23&gt;0, Y23+273.15))</f>
        <v>298.95</v>
      </c>
      <c r="AA23" s="102">
        <f t="shared" ref="AA23:AA33" si="2">IF(C23&lt;6," ",IF(C23&lt;=9,J23, IF(C23&gt;=10," ")))</f>
        <v>30.5</v>
      </c>
      <c r="AB23" s="102">
        <f t="shared" ref="AB23:AB33" si="3">IF(C23&lt;6," ",IF(C23&lt;=9,G23, IF(C23&gt;=10," ")))</f>
        <v>9.0500000000000007</v>
      </c>
      <c r="AC23" s="104">
        <f t="shared" ref="AC23:AC33" si="4">IF(Y23=" "," ",IF(Y23&gt;0,EXP(-173.4292+249.6339*100/Z23+143.3483*LN(+Z23/100)-21.8492*Z23/100+AA23*(-0.033096+0.014259*Z23/100-0.0017*(Z23/100)^2))*1.4276))</f>
        <v>6.8284212486714688</v>
      </c>
      <c r="AD23" s="102">
        <f t="shared" ref="AD23:AD33" si="5">IF(Y23=" "," ",IF(Y23&gt;0,AB23/AC23))</f>
        <v>1.3253429556298626</v>
      </c>
      <c r="AE23" s="105">
        <f t="shared" ref="AE23:AE33" si="6">IF(C23&lt;6," ",IF(C23&lt;=9,F23, IF(C23&gt;=10," ")))</f>
        <v>1.45</v>
      </c>
      <c r="AF23" s="102">
        <f t="shared" ref="AF23:AF33" si="7">IF(Y23=" "," ",N23)</f>
        <v>0.19257940854326397</v>
      </c>
      <c r="AG23" s="105">
        <f t="shared" ref="AG23:AG33" si="8">IF(C23&lt;6," ",IF(C23&lt;=9,T23, IF(C23&gt;=10," ")))</f>
        <v>3.1721518987341772</v>
      </c>
      <c r="AH23" s="105">
        <f t="shared" ref="AH23:AH33" si="9">IF(C23&lt;6," ",IF(C23&lt;=9,U23, IF(C23&gt;=10," ")))</f>
        <v>8.1215547679324906</v>
      </c>
      <c r="AI23" s="102">
        <f t="shared" ref="AI23" si="10">IF(Y23=" ", " ", IF(Y23&gt;0, SUM(AG23:AH23)))</f>
        <v>11.293706666666669</v>
      </c>
      <c r="AJ23" s="106">
        <f t="shared" ref="AJ23:AJ33" si="11">IF(C23&lt;6," ",IF(C23&lt;=9,S23, IF(C23&gt;=10," ")))</f>
        <v>34.738020592307706</v>
      </c>
      <c r="AK23" s="107">
        <f t="shared" ref="AK23:AK33" si="12">IF(Y23=" ", " ", IF(Y23&gt;0, AJ23-AF23))</f>
        <v>34.545441183764439</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399</v>
      </c>
      <c r="B24" s="102">
        <v>2018</v>
      </c>
      <c r="C24" s="103">
        <v>7</v>
      </c>
      <c r="D24" s="102">
        <v>16</v>
      </c>
      <c r="E24" s="82"/>
      <c r="F24" s="131">
        <v>1.45</v>
      </c>
      <c r="G24" s="131">
        <v>9.0500000000000007</v>
      </c>
      <c r="H24" s="82"/>
      <c r="I24" s="131">
        <v>25.8</v>
      </c>
      <c r="J24" s="226">
        <v>29.9</v>
      </c>
      <c r="K24" s="82"/>
      <c r="L24" s="82"/>
      <c r="M24" s="108"/>
      <c r="N24" s="131" t="s">
        <v>763</v>
      </c>
      <c r="O24" s="82"/>
      <c r="P24" s="82"/>
      <c r="Q24" s="82"/>
      <c r="R24" s="140"/>
      <c r="S24" s="131" t="s">
        <v>763</v>
      </c>
      <c r="T24" s="131" t="s">
        <v>763</v>
      </c>
      <c r="U24" s="131" t="s">
        <v>763</v>
      </c>
      <c r="V24" s="85"/>
      <c r="W24" s="85"/>
      <c r="X24" s="85"/>
      <c r="Y24" s="102">
        <f t="shared" si="0"/>
        <v>25.8</v>
      </c>
      <c r="Z24" s="102">
        <f t="shared" si="1"/>
        <v>298.95</v>
      </c>
      <c r="AA24" s="102">
        <f t="shared" si="2"/>
        <v>29.9</v>
      </c>
      <c r="AB24" s="102">
        <f t="shared" si="3"/>
        <v>9.0500000000000007</v>
      </c>
      <c r="AC24" s="104">
        <f t="shared" si="4"/>
        <v>6.8516574155603838</v>
      </c>
      <c r="AD24" s="102">
        <f t="shared" si="5"/>
        <v>1.3208482927717744</v>
      </c>
      <c r="AE24" s="105">
        <f t="shared" si="6"/>
        <v>1.45</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399</v>
      </c>
      <c r="B25" s="102">
        <v>2018</v>
      </c>
      <c r="C25" s="103">
        <v>7</v>
      </c>
      <c r="D25" s="102">
        <v>31</v>
      </c>
      <c r="E25" s="82"/>
      <c r="F25" s="131">
        <v>1.24</v>
      </c>
      <c r="G25" s="131">
        <v>8.73</v>
      </c>
      <c r="H25" s="82"/>
      <c r="I25" s="131">
        <v>22.9</v>
      </c>
      <c r="J25" s="205">
        <v>28.9</v>
      </c>
      <c r="K25" s="82"/>
      <c r="L25" s="82"/>
      <c r="M25" s="108"/>
      <c r="N25" s="131" t="s">
        <v>763</v>
      </c>
      <c r="O25" s="82"/>
      <c r="P25" s="82"/>
      <c r="Q25" s="82"/>
      <c r="R25" s="140"/>
      <c r="S25" s="131" t="s">
        <v>763</v>
      </c>
      <c r="T25" s="131" t="s">
        <v>763</v>
      </c>
      <c r="U25" s="131" t="s">
        <v>763</v>
      </c>
      <c r="V25" s="85"/>
      <c r="W25" s="85"/>
      <c r="X25" s="85"/>
      <c r="Y25" s="102">
        <f t="shared" si="0"/>
        <v>22.9</v>
      </c>
      <c r="Z25" s="102">
        <f t="shared" si="1"/>
        <v>296.04999999999995</v>
      </c>
      <c r="AA25" s="102">
        <f t="shared" si="2"/>
        <v>28.9</v>
      </c>
      <c r="AB25" s="102">
        <f t="shared" si="3"/>
        <v>8.73</v>
      </c>
      <c r="AC25" s="104">
        <f t="shared" si="4"/>
        <v>7.2494189441649839</v>
      </c>
      <c r="AD25" s="102">
        <f t="shared" si="5"/>
        <v>1.2042344451656677</v>
      </c>
      <c r="AE25" s="105">
        <f t="shared" si="6"/>
        <v>1.24</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399</v>
      </c>
      <c r="B26" s="102">
        <v>2018</v>
      </c>
      <c r="C26" s="103">
        <v>7</v>
      </c>
      <c r="D26" s="102">
        <v>31</v>
      </c>
      <c r="E26" s="82"/>
      <c r="F26" s="131">
        <v>1.24</v>
      </c>
      <c r="G26" s="131">
        <v>8.73</v>
      </c>
      <c r="H26" s="82"/>
      <c r="I26" s="131">
        <v>22.9</v>
      </c>
      <c r="J26" s="205">
        <v>29.1</v>
      </c>
      <c r="K26" s="82"/>
      <c r="L26" s="82"/>
      <c r="M26" s="108"/>
      <c r="N26" s="137">
        <v>0.23819824753559696</v>
      </c>
      <c r="O26" s="82"/>
      <c r="P26" s="82"/>
      <c r="Q26" s="82"/>
      <c r="R26" s="140"/>
      <c r="S26" s="323">
        <v>37.141383637369799</v>
      </c>
      <c r="T26" s="137">
        <v>7.5134683544303815</v>
      </c>
      <c r="U26" s="137">
        <v>5.3840783122362863</v>
      </c>
      <c r="V26" s="85"/>
      <c r="W26" s="85"/>
      <c r="X26" s="85"/>
      <c r="Y26" s="102">
        <f t="shared" si="0"/>
        <v>22.9</v>
      </c>
      <c r="Z26" s="102">
        <f t="shared" si="1"/>
        <v>296.04999999999995</v>
      </c>
      <c r="AA26" s="102">
        <f t="shared" si="2"/>
        <v>29.1</v>
      </c>
      <c r="AB26" s="102">
        <f t="shared" si="3"/>
        <v>8.73</v>
      </c>
      <c r="AC26" s="104">
        <f t="shared" si="4"/>
        <v>7.2410405861406852</v>
      </c>
      <c r="AD26" s="102">
        <f t="shared" si="5"/>
        <v>1.2056278232591564</v>
      </c>
      <c r="AE26" s="105">
        <f t="shared" si="6"/>
        <v>1.24</v>
      </c>
      <c r="AF26" s="102">
        <f t="shared" si="7"/>
        <v>0.23819824753559696</v>
      </c>
      <c r="AG26" s="105">
        <f t="shared" si="8"/>
        <v>7.5134683544303815</v>
      </c>
      <c r="AH26" s="105">
        <f t="shared" si="9"/>
        <v>5.3840783122362863</v>
      </c>
      <c r="AI26" s="102">
        <f t="shared" ref="AI26" si="13">IF(Y26=" ", " ", IF(Y26&gt;0, SUM(AG26:AH26)))</f>
        <v>12.897546666666667</v>
      </c>
      <c r="AJ26" s="106">
        <f t="shared" si="11"/>
        <v>37.141383637369799</v>
      </c>
      <c r="AK26" s="107">
        <f t="shared" si="12"/>
        <v>36.903185389834199</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399</v>
      </c>
      <c r="B27" s="102">
        <v>2018</v>
      </c>
      <c r="C27" s="103">
        <v>7</v>
      </c>
      <c r="D27" s="102">
        <v>31</v>
      </c>
      <c r="E27" s="82"/>
      <c r="F27" s="131">
        <v>1.24</v>
      </c>
      <c r="G27" s="131">
        <v>8.73</v>
      </c>
      <c r="H27" s="82"/>
      <c r="I27" s="131">
        <v>22.9</v>
      </c>
      <c r="J27" s="205">
        <v>29</v>
      </c>
      <c r="K27" s="82"/>
      <c r="L27" s="82"/>
      <c r="M27" s="108"/>
      <c r="N27" s="131" t="s">
        <v>763</v>
      </c>
      <c r="O27" s="82"/>
      <c r="P27" s="82"/>
      <c r="Q27" s="82"/>
      <c r="R27" s="140"/>
      <c r="S27" s="131" t="s">
        <v>763</v>
      </c>
      <c r="T27" s="131" t="s">
        <v>763</v>
      </c>
      <c r="U27" s="131" t="s">
        <v>763</v>
      </c>
      <c r="V27" s="85"/>
      <c r="W27" s="85"/>
      <c r="X27" s="85"/>
      <c r="Y27" s="102">
        <f t="shared" si="0"/>
        <v>22.9</v>
      </c>
      <c r="Z27" s="102">
        <f t="shared" si="1"/>
        <v>296.04999999999995</v>
      </c>
      <c r="AA27" s="102">
        <f t="shared" si="2"/>
        <v>29</v>
      </c>
      <c r="AB27" s="102">
        <f t="shared" si="3"/>
        <v>8.73</v>
      </c>
      <c r="AC27" s="104">
        <f t="shared" si="4"/>
        <v>7.2452285540647923</v>
      </c>
      <c r="AD27" s="102">
        <f t="shared" si="5"/>
        <v>1.2049309328002091</v>
      </c>
      <c r="AE27" s="105">
        <f t="shared" si="6"/>
        <v>1.24</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399</v>
      </c>
      <c r="B28" s="102">
        <v>2018</v>
      </c>
      <c r="C28" s="103">
        <v>8</v>
      </c>
      <c r="D28" s="102">
        <v>14</v>
      </c>
      <c r="E28" s="82"/>
      <c r="F28" s="131">
        <v>1.64</v>
      </c>
      <c r="G28" s="131">
        <v>8.6999999999999993</v>
      </c>
      <c r="H28" s="82"/>
      <c r="I28" s="131">
        <v>23.6</v>
      </c>
      <c r="J28" s="226">
        <v>30.3</v>
      </c>
      <c r="K28" s="82"/>
      <c r="L28" s="82"/>
      <c r="M28" s="82"/>
      <c r="N28" s="131" t="s">
        <v>763</v>
      </c>
      <c r="O28" s="82"/>
      <c r="P28" s="82"/>
      <c r="Q28" s="82"/>
      <c r="R28" s="140"/>
      <c r="S28" s="131" t="s">
        <v>763</v>
      </c>
      <c r="T28" s="131" t="s">
        <v>763</v>
      </c>
      <c r="U28" s="131" t="s">
        <v>763</v>
      </c>
      <c r="V28" s="85"/>
      <c r="W28" s="85"/>
      <c r="X28" s="85"/>
      <c r="Y28" s="102">
        <f t="shared" si="0"/>
        <v>23.6</v>
      </c>
      <c r="Z28" s="102">
        <f t="shared" si="1"/>
        <v>296.75</v>
      </c>
      <c r="AA28" s="102">
        <f t="shared" si="2"/>
        <v>30.3</v>
      </c>
      <c r="AB28" s="102">
        <f t="shared" si="3"/>
        <v>8.6999999999999993</v>
      </c>
      <c r="AC28" s="104">
        <f t="shared" si="4"/>
        <v>7.1022099467371103</v>
      </c>
      <c r="AD28" s="102">
        <f t="shared" si="5"/>
        <v>1.2249708281289184</v>
      </c>
      <c r="AE28" s="105">
        <f t="shared" si="6"/>
        <v>1.64</v>
      </c>
      <c r="AF28" s="102" t="str">
        <f t="shared" si="7"/>
        <v>NS</v>
      </c>
      <c r="AG28" s="105" t="str">
        <f t="shared" si="8"/>
        <v>NS</v>
      </c>
      <c r="AH28" s="105" t="str">
        <f t="shared" si="9"/>
        <v>NS</v>
      </c>
      <c r="AI28" s="102"/>
      <c r="AJ28" s="106" t="str">
        <f t="shared" si="11"/>
        <v>NS</v>
      </c>
      <c r="AK28" s="107" t="e">
        <f t="shared" si="12"/>
        <v>#VALUE!</v>
      </c>
      <c r="AL28" s="82"/>
      <c r="AM28" s="82">
        <f>AD36</f>
        <v>1.2343981275934446</v>
      </c>
      <c r="AN28" s="82">
        <f>AE36</f>
        <v>1.3725000000000003</v>
      </c>
      <c r="AO28" s="82">
        <f>AF36</f>
        <v>0.71032579080217328</v>
      </c>
      <c r="AP28" s="82">
        <f>AI36</f>
        <v>14.152336666666667</v>
      </c>
      <c r="AQ28" s="113">
        <f>AK36</f>
        <v>37.528745954421964</v>
      </c>
      <c r="AR28" s="118"/>
      <c r="AS28" s="115" t="s">
        <v>497</v>
      </c>
      <c r="AT28" s="115" t="s">
        <v>497</v>
      </c>
      <c r="AU28" s="115" t="s">
        <v>497</v>
      </c>
      <c r="AV28" s="115" t="s">
        <v>497</v>
      </c>
      <c r="AW28" s="115" t="s">
        <v>497</v>
      </c>
      <c r="AX28" s="116" t="s">
        <v>498</v>
      </c>
      <c r="AY28" s="102"/>
      <c r="AZ28" s="102"/>
      <c r="BA28" s="82"/>
      <c r="BB28" s="82"/>
    </row>
    <row r="29" spans="1:54" ht="16" x14ac:dyDescent="0.2">
      <c r="A29" s="101" t="s">
        <v>399</v>
      </c>
      <c r="B29" s="102">
        <v>2018</v>
      </c>
      <c r="C29" s="103">
        <v>8</v>
      </c>
      <c r="D29" s="102">
        <v>14</v>
      </c>
      <c r="E29" s="82"/>
      <c r="F29" s="131">
        <v>1.64</v>
      </c>
      <c r="G29" s="131">
        <v>8.6999999999999993</v>
      </c>
      <c r="H29" s="82"/>
      <c r="I29" s="131">
        <v>23.6</v>
      </c>
      <c r="J29" s="226">
        <v>29.7</v>
      </c>
      <c r="K29" s="82"/>
      <c r="L29" s="82"/>
      <c r="M29" s="108"/>
      <c r="N29" s="137">
        <v>1.4216200059870585</v>
      </c>
      <c r="O29" s="82"/>
      <c r="P29" s="82"/>
      <c r="Q29" s="82"/>
      <c r="R29" s="140"/>
      <c r="S29" s="323">
        <v>38.604023518444635</v>
      </c>
      <c r="T29" s="137">
        <v>2.0483037974683542</v>
      </c>
      <c r="U29" s="137">
        <v>18.116642869198309</v>
      </c>
      <c r="V29" s="85"/>
      <c r="W29" s="85"/>
      <c r="X29" s="85"/>
      <c r="Y29" s="102">
        <f t="shared" si="0"/>
        <v>23.6</v>
      </c>
      <c r="Z29" s="102">
        <f t="shared" si="1"/>
        <v>296.75</v>
      </c>
      <c r="AA29" s="102">
        <f t="shared" si="2"/>
        <v>29.7</v>
      </c>
      <c r="AB29" s="102">
        <f t="shared" si="3"/>
        <v>8.6999999999999993</v>
      </c>
      <c r="AC29" s="104">
        <f t="shared" si="4"/>
        <v>7.126766488204888</v>
      </c>
      <c r="AD29" s="102">
        <f t="shared" si="5"/>
        <v>1.2207499732731362</v>
      </c>
      <c r="AE29" s="105">
        <f t="shared" si="6"/>
        <v>1.64</v>
      </c>
      <c r="AF29" s="102">
        <f t="shared" si="7"/>
        <v>1.4216200059870585</v>
      </c>
      <c r="AG29" s="105">
        <f t="shared" si="8"/>
        <v>2.0483037974683542</v>
      </c>
      <c r="AH29" s="105">
        <f t="shared" si="9"/>
        <v>18.116642869198309</v>
      </c>
      <c r="AI29" s="102">
        <f t="shared" ref="AI29" si="14">IF(Y29=" ", " ", IF(Y29&gt;0, SUM(AG29:AH29)))</f>
        <v>20.164946666666662</v>
      </c>
      <c r="AJ29" s="106">
        <f t="shared" si="11"/>
        <v>38.604023518444635</v>
      </c>
      <c r="AK29" s="107">
        <f t="shared" si="12"/>
        <v>37.182403512457576</v>
      </c>
      <c r="AL29" s="82"/>
      <c r="AM29" s="82"/>
      <c r="AN29" s="82"/>
      <c r="AO29" s="82"/>
      <c r="AP29" s="85"/>
      <c r="AQ29" s="82"/>
      <c r="AR29" s="82"/>
      <c r="AS29" s="115">
        <f>((LN(AM28)-LN(0.4))/(LN(0.9)-LN(0.4))*100)</f>
        <v>138.96069162918013</v>
      </c>
      <c r="AT29" s="120">
        <f>((LN(AN28)-LN(0.6))/(LN(3)-LN(0.6))*100)</f>
        <v>51.412950557135609</v>
      </c>
      <c r="AU29" s="115">
        <f>((LN(AO28)-LN(10))/(LN(1)-LN(10))*100)</f>
        <v>114.85424164982622</v>
      </c>
      <c r="AV29" s="115">
        <f>((LN(AP28)-LN(10))/(LN(3)-LN(10))*100)</f>
        <v>-28.845722400661344</v>
      </c>
      <c r="AW29" s="115">
        <f>((LN(AQ28)-LN(43))/(LN(20)-LN(43))*100)</f>
        <v>17.779050940708512</v>
      </c>
      <c r="AX29" s="82"/>
      <c r="AY29" s="82"/>
      <c r="AZ29" s="82"/>
      <c r="BA29" s="82"/>
      <c r="BB29" s="82"/>
    </row>
    <row r="30" spans="1:54" ht="16" x14ac:dyDescent="0.2">
      <c r="A30" s="101" t="s">
        <v>399</v>
      </c>
      <c r="B30" s="102">
        <v>2018</v>
      </c>
      <c r="C30" s="103">
        <v>8</v>
      </c>
      <c r="D30" s="102">
        <v>14</v>
      </c>
      <c r="E30" s="82"/>
      <c r="F30" s="131">
        <v>1.64</v>
      </c>
      <c r="G30" s="131">
        <v>8.6999999999999993</v>
      </c>
      <c r="H30" s="82"/>
      <c r="I30" s="131">
        <v>23.6</v>
      </c>
      <c r="J30" s="226">
        <v>29.1</v>
      </c>
      <c r="K30" s="82"/>
      <c r="L30" s="82"/>
      <c r="M30" s="108"/>
      <c r="N30" s="131" t="s">
        <v>763</v>
      </c>
      <c r="O30" s="82"/>
      <c r="P30" s="82"/>
      <c r="Q30" s="82"/>
      <c r="R30" s="140"/>
      <c r="S30" s="131" t="s">
        <v>763</v>
      </c>
      <c r="T30" s="131" t="s">
        <v>763</v>
      </c>
      <c r="U30" s="131" t="s">
        <v>763</v>
      </c>
      <c r="V30" s="85"/>
      <c r="W30" s="85"/>
      <c r="X30" s="85"/>
      <c r="Y30" s="102">
        <f t="shared" si="0"/>
        <v>23.6</v>
      </c>
      <c r="Z30" s="102">
        <f t="shared" si="1"/>
        <v>296.75</v>
      </c>
      <c r="AA30" s="102">
        <f t="shared" si="2"/>
        <v>29.1</v>
      </c>
      <c r="AB30" s="102">
        <f t="shared" si="3"/>
        <v>8.6999999999999993</v>
      </c>
      <c r="AC30" s="104">
        <f t="shared" si="4"/>
        <v>7.151407936164218</v>
      </c>
      <c r="AD30" s="102">
        <f t="shared" si="5"/>
        <v>1.2165436621234609</v>
      </c>
      <c r="AE30" s="105">
        <f t="shared" si="6"/>
        <v>1.64</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51.412950557135609</v>
      </c>
      <c r="AU30" s="82">
        <f t="shared" si="15"/>
        <v>100</v>
      </c>
      <c r="AV30" s="82">
        <f t="shared" si="15"/>
        <v>0</v>
      </c>
      <c r="AW30" s="82">
        <f t="shared" si="15"/>
        <v>17.779050940708512</v>
      </c>
      <c r="AX30" s="129">
        <f>AVERAGE(AS30:AW30)</f>
        <v>53.838400299568818</v>
      </c>
      <c r="AY30" s="84"/>
      <c r="AZ30" s="84"/>
      <c r="BA30" s="84" t="str">
        <f>IF(AX30&gt;65, "Acceptable; Ongoing Protection is Required", "Unacceptable; Immediate Restoration is Required")</f>
        <v>Unacceptable; Immediate Restoration is Required</v>
      </c>
      <c r="BB30" s="82"/>
    </row>
    <row r="31" spans="1:54" ht="16" x14ac:dyDescent="0.2">
      <c r="A31" s="101" t="s">
        <v>399</v>
      </c>
      <c r="B31" s="102">
        <v>2018</v>
      </c>
      <c r="C31" s="103">
        <v>8</v>
      </c>
      <c r="D31" s="102">
        <v>28</v>
      </c>
      <c r="E31" s="82"/>
      <c r="F31" s="131">
        <v>1.1599999999999999</v>
      </c>
      <c r="G31" s="131">
        <v>8.69</v>
      </c>
      <c r="H31" s="82"/>
      <c r="I31" s="131">
        <v>22.2</v>
      </c>
      <c r="J31" s="226">
        <v>30</v>
      </c>
      <c r="K31" s="82"/>
      <c r="L31" s="82"/>
      <c r="M31" s="108"/>
      <c r="N31" s="131" t="s">
        <v>763</v>
      </c>
      <c r="O31" s="82"/>
      <c r="P31" s="82"/>
      <c r="Q31" s="82"/>
      <c r="R31" s="140"/>
      <c r="S31" s="131" t="s">
        <v>763</v>
      </c>
      <c r="T31" s="131" t="s">
        <v>763</v>
      </c>
      <c r="U31" s="131" t="s">
        <v>763</v>
      </c>
      <c r="V31" s="85"/>
      <c r="W31" s="85"/>
      <c r="X31" s="85"/>
      <c r="Y31" s="102">
        <f t="shared" si="0"/>
        <v>22.2</v>
      </c>
      <c r="Z31" s="102">
        <f t="shared" si="1"/>
        <v>295.34999999999997</v>
      </c>
      <c r="AA31" s="102">
        <f t="shared" si="2"/>
        <v>30</v>
      </c>
      <c r="AB31" s="102">
        <f t="shared" si="3"/>
        <v>8.69</v>
      </c>
      <c r="AC31" s="104">
        <f t="shared" si="4"/>
        <v>7.2945455822307572</v>
      </c>
      <c r="AD31" s="102">
        <f t="shared" si="5"/>
        <v>1.1913010758570783</v>
      </c>
      <c r="AE31" s="105">
        <f t="shared" si="6"/>
        <v>1.1599999999999999</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53.838400299568818</v>
      </c>
      <c r="AY31" s="85"/>
      <c r="AZ31" s="85"/>
      <c r="BA31" s="82"/>
      <c r="BB31" s="82"/>
    </row>
    <row r="32" spans="1:54" ht="16" x14ac:dyDescent="0.2">
      <c r="A32" s="101" t="s">
        <v>399</v>
      </c>
      <c r="B32" s="102">
        <v>2018</v>
      </c>
      <c r="C32" s="103">
        <v>8</v>
      </c>
      <c r="D32" s="102">
        <v>28</v>
      </c>
      <c r="E32" s="82"/>
      <c r="F32" s="131">
        <v>1.1599999999999999</v>
      </c>
      <c r="G32" s="131">
        <v>8.69</v>
      </c>
      <c r="H32" s="82"/>
      <c r="I32" s="131">
        <v>22.2</v>
      </c>
      <c r="J32" s="226">
        <v>29.8</v>
      </c>
      <c r="K32" s="82"/>
      <c r="L32" s="82"/>
      <c r="M32" s="108"/>
      <c r="N32" s="137">
        <v>0.98890550114277376</v>
      </c>
      <c r="O32" s="82"/>
      <c r="P32" s="82"/>
      <c r="Q32" s="82"/>
      <c r="R32" s="140"/>
      <c r="S32" s="323">
        <v>42.472859232774432</v>
      </c>
      <c r="T32" s="137">
        <v>6.1177215189873433</v>
      </c>
      <c r="U32" s="137">
        <v>6.1354251476793209</v>
      </c>
      <c r="V32" s="85"/>
      <c r="W32" s="85"/>
      <c r="X32" s="85"/>
      <c r="Y32" s="102">
        <f t="shared" si="0"/>
        <v>22.2</v>
      </c>
      <c r="Z32" s="102">
        <f t="shared" si="1"/>
        <v>295.34999999999997</v>
      </c>
      <c r="AA32" s="102">
        <f t="shared" si="2"/>
        <v>29.8</v>
      </c>
      <c r="AB32" s="102">
        <f t="shared" si="3"/>
        <v>8.69</v>
      </c>
      <c r="AC32" s="104">
        <f t="shared" si="4"/>
        <v>7.3030288438875566</v>
      </c>
      <c r="AD32" s="102">
        <f t="shared" si="5"/>
        <v>1.1899172501931581</v>
      </c>
      <c r="AE32" s="105">
        <f t="shared" si="6"/>
        <v>1.1599999999999999</v>
      </c>
      <c r="AF32" s="102">
        <f t="shared" si="7"/>
        <v>0.98890550114277376</v>
      </c>
      <c r="AG32" s="105">
        <f t="shared" si="8"/>
        <v>6.1177215189873433</v>
      </c>
      <c r="AH32" s="105">
        <f t="shared" si="9"/>
        <v>6.1354251476793209</v>
      </c>
      <c r="AI32" s="102">
        <f t="shared" ref="AI32" si="16">IF(Y32=" ", " ", IF(Y32&gt;0, SUM(AG32:AH32)))</f>
        <v>12.253146666666664</v>
      </c>
      <c r="AJ32" s="106">
        <f t="shared" si="11"/>
        <v>42.472859232774432</v>
      </c>
      <c r="AK32" s="107">
        <f t="shared" si="12"/>
        <v>41.483953731631658</v>
      </c>
      <c r="AL32" s="82"/>
      <c r="AM32" s="82"/>
      <c r="AN32" s="82"/>
      <c r="AO32" s="82"/>
      <c r="AP32" s="82"/>
      <c r="AQ32" s="82"/>
      <c r="AR32" s="82"/>
      <c r="AS32" s="82"/>
      <c r="AT32" s="82"/>
      <c r="AU32" s="82"/>
      <c r="AV32" s="82"/>
      <c r="AW32" s="82"/>
      <c r="AX32" s="82"/>
      <c r="AY32" s="82"/>
      <c r="AZ32" s="82"/>
      <c r="BA32" s="82"/>
      <c r="BB32" s="82"/>
    </row>
    <row r="33" spans="1:54" ht="16" x14ac:dyDescent="0.2">
      <c r="A33" s="101" t="s">
        <v>399</v>
      </c>
      <c r="B33" s="102">
        <v>2018</v>
      </c>
      <c r="C33" s="103">
        <v>8</v>
      </c>
      <c r="D33" s="102">
        <v>28</v>
      </c>
      <c r="E33" s="82"/>
      <c r="F33" s="131">
        <v>1.1599999999999999</v>
      </c>
      <c r="G33" s="131">
        <v>8.69</v>
      </c>
      <c r="H33" s="82"/>
      <c r="I33" s="131">
        <v>22.2</v>
      </c>
      <c r="J33" s="226">
        <v>30.2</v>
      </c>
      <c r="K33" s="82"/>
      <c r="L33" s="82"/>
      <c r="M33" s="82"/>
      <c r="N33" s="131" t="s">
        <v>763</v>
      </c>
      <c r="O33" s="82"/>
      <c r="P33" s="82"/>
      <c r="Q33" s="82"/>
      <c r="R33" s="140"/>
      <c r="S33" s="131" t="s">
        <v>763</v>
      </c>
      <c r="T33" s="131" t="s">
        <v>763</v>
      </c>
      <c r="U33" s="131" t="s">
        <v>763</v>
      </c>
      <c r="V33" s="85"/>
      <c r="W33" s="85"/>
      <c r="X33" s="85"/>
      <c r="Y33" s="102">
        <f t="shared" si="0"/>
        <v>22.2</v>
      </c>
      <c r="Z33" s="102">
        <f t="shared" si="1"/>
        <v>295.34999999999997</v>
      </c>
      <c r="AA33" s="102">
        <f t="shared" si="2"/>
        <v>30.2</v>
      </c>
      <c r="AB33" s="102">
        <f t="shared" si="3"/>
        <v>8.69</v>
      </c>
      <c r="AC33" s="104">
        <f t="shared" si="4"/>
        <v>7.2860721748042856</v>
      </c>
      <c r="AD33" s="102">
        <f t="shared" si="5"/>
        <v>1.1926865108543103</v>
      </c>
      <c r="AE33" s="105">
        <f t="shared" si="6"/>
        <v>1.1599999999999999</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1.2343981275934446</v>
      </c>
      <c r="AE36" s="84">
        <f>_xlfn.AGGREGATE(1, 6,AE22:AE35)</f>
        <v>1.3725000000000003</v>
      </c>
      <c r="AF36" s="84">
        <f>_xlfn.AGGREGATE(1, 6,AF22:AF35)</f>
        <v>0.71032579080217328</v>
      </c>
      <c r="AG36" s="82"/>
      <c r="AH36" s="82"/>
      <c r="AI36" s="84">
        <f>_xlfn.AGGREGATE(1, 6,AI22:AI35)</f>
        <v>14.152336666666667</v>
      </c>
      <c r="AJ36" s="82"/>
      <c r="AK36" s="84">
        <f>_xlfn.AGGREGATE(1, 6,AK22:AK35)</f>
        <v>37.528745954421964</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1.2343981275934446</v>
      </c>
      <c r="AE37" s="126">
        <f>AVERAGE(AE22:AE33)</f>
        <v>1.3725000000000003</v>
      </c>
      <c r="AF37" s="126">
        <f>AVERAGE(AF22:AF33)</f>
        <v>0.71032579080217328</v>
      </c>
      <c r="AG37" s="126"/>
      <c r="AH37" s="126"/>
      <c r="AI37" s="126">
        <f>AVERAGE(AI23:AI32)</f>
        <v>14.152336666666667</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399</v>
      </c>
      <c r="C43" s="68" t="s">
        <v>757</v>
      </c>
      <c r="E43" s="69">
        <v>43654</v>
      </c>
      <c r="F43" t="s">
        <v>881</v>
      </c>
      <c r="G43" t="s">
        <v>882</v>
      </c>
      <c r="H43" s="68">
        <v>1</v>
      </c>
      <c r="I43" s="68" t="s">
        <v>760</v>
      </c>
      <c r="J43" s="326">
        <v>0.47916666666666669</v>
      </c>
      <c r="K43" s="68">
        <v>3</v>
      </c>
      <c r="L43">
        <v>1</v>
      </c>
      <c r="M43" t="s">
        <v>773</v>
      </c>
      <c r="N43" t="s">
        <v>761</v>
      </c>
      <c r="O43" s="205" t="s">
        <v>761</v>
      </c>
      <c r="P43" s="131" t="s">
        <v>761</v>
      </c>
      <c r="Q43" s="68">
        <v>1.54</v>
      </c>
      <c r="R43" s="68">
        <v>1.54</v>
      </c>
      <c r="S43" s="131">
        <v>1.54</v>
      </c>
      <c r="T43" s="68">
        <v>1.54</v>
      </c>
      <c r="U43" s="70">
        <v>1</v>
      </c>
      <c r="V43" s="68">
        <v>0.15</v>
      </c>
      <c r="W43" s="77">
        <v>0.31666666666666665</v>
      </c>
      <c r="X43" s="68">
        <v>24.38</v>
      </c>
      <c r="Y43" s="68">
        <v>7.8</v>
      </c>
      <c r="Z43" s="72">
        <v>7.8</v>
      </c>
      <c r="AA43" s="68">
        <v>110.7</v>
      </c>
      <c r="AB43" s="226">
        <v>28.4</v>
      </c>
      <c r="AC43" s="216">
        <v>44.2</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t="s">
        <v>883</v>
      </c>
      <c r="AT43" s="68">
        <v>29.99</v>
      </c>
      <c r="AX43" s="72"/>
    </row>
    <row r="44" spans="1:54" x14ac:dyDescent="0.2">
      <c r="A44" t="s">
        <v>756</v>
      </c>
      <c r="B44" t="s">
        <v>399</v>
      </c>
      <c r="C44" s="68" t="s">
        <v>764</v>
      </c>
      <c r="E44" s="69">
        <v>43654</v>
      </c>
      <c r="F44" t="s">
        <v>881</v>
      </c>
      <c r="G44" t="s">
        <v>882</v>
      </c>
      <c r="H44" s="68">
        <v>1</v>
      </c>
      <c r="I44" s="68" t="s">
        <v>760</v>
      </c>
      <c r="J44" s="326">
        <v>0.47916666666666669</v>
      </c>
      <c r="K44" s="68">
        <v>3</v>
      </c>
      <c r="L44">
        <v>1</v>
      </c>
      <c r="M44" t="s">
        <v>773</v>
      </c>
      <c r="N44" t="s">
        <v>761</v>
      </c>
      <c r="O44" s="205" t="s">
        <v>761</v>
      </c>
      <c r="P44" s="131" t="s">
        <v>761</v>
      </c>
      <c r="Q44" s="68">
        <v>1.54</v>
      </c>
      <c r="R44" s="68">
        <v>1.54</v>
      </c>
      <c r="S44" s="131">
        <v>1.54</v>
      </c>
      <c r="T44" s="68">
        <v>1.54</v>
      </c>
      <c r="U44" s="70">
        <v>1</v>
      </c>
      <c r="V44" s="68">
        <v>0.77</v>
      </c>
      <c r="W44" s="77">
        <v>0.31805555555555554</v>
      </c>
      <c r="X44" s="68">
        <v>24.41</v>
      </c>
      <c r="Y44" s="68">
        <v>7.71</v>
      </c>
      <c r="Z44" s="72">
        <v>7.71</v>
      </c>
      <c r="AA44" s="68">
        <v>109.6</v>
      </c>
      <c r="AB44" s="226">
        <v>29.2</v>
      </c>
      <c r="AC44" s="216">
        <v>45.3</v>
      </c>
      <c r="AD44" s="72">
        <v>0.34337349397590361</v>
      </c>
      <c r="AE44" s="72">
        <v>0.44621744841975097</v>
      </c>
      <c r="AF44" s="72">
        <v>0.20368627</v>
      </c>
      <c r="AG44" s="137">
        <v>0.64990371841975092</v>
      </c>
      <c r="AH44" s="75">
        <v>21.24975628158025</v>
      </c>
      <c r="AI44" s="75">
        <v>21.899660000000001</v>
      </c>
      <c r="AJ44" s="72">
        <v>117.23452412413826</v>
      </c>
      <c r="AK44" s="72">
        <v>17.509157282197439</v>
      </c>
      <c r="AL44" s="72">
        <v>6.6956120294457175</v>
      </c>
      <c r="AM44" s="72">
        <v>38.758913563777689</v>
      </c>
      <c r="AN44" s="137">
        <v>39.40881728219744</v>
      </c>
      <c r="AO44" s="137">
        <v>4.8955020833333327</v>
      </c>
      <c r="AP44" s="137">
        <v>0.16085333333333332</v>
      </c>
      <c r="AQ44" s="70">
        <v>0.96818789027307461</v>
      </c>
      <c r="AR44" s="72">
        <v>5.0563554166666664</v>
      </c>
      <c r="AS44" s="68" t="s">
        <v>883</v>
      </c>
      <c r="AT44" s="68">
        <v>30.05</v>
      </c>
      <c r="AX44" s="72"/>
    </row>
    <row r="45" spans="1:54" x14ac:dyDescent="0.2">
      <c r="A45" t="s">
        <v>756</v>
      </c>
      <c r="B45" t="s">
        <v>399</v>
      </c>
      <c r="C45" s="68" t="s">
        <v>765</v>
      </c>
      <c r="E45" s="69">
        <v>43654</v>
      </c>
      <c r="F45" t="s">
        <v>881</v>
      </c>
      <c r="G45" t="s">
        <v>882</v>
      </c>
      <c r="H45" s="68">
        <v>1</v>
      </c>
      <c r="I45" s="68" t="s">
        <v>760</v>
      </c>
      <c r="J45" s="326">
        <v>0.47916666666666669</v>
      </c>
      <c r="K45" s="68">
        <v>3</v>
      </c>
      <c r="L45">
        <v>1</v>
      </c>
      <c r="M45" t="s">
        <v>773</v>
      </c>
      <c r="N45" t="s">
        <v>761</v>
      </c>
      <c r="O45" s="205" t="s">
        <v>761</v>
      </c>
      <c r="P45" s="131" t="s">
        <v>761</v>
      </c>
      <c r="Q45" s="68">
        <v>1.54</v>
      </c>
      <c r="R45" s="68">
        <v>1.54</v>
      </c>
      <c r="S45" s="131">
        <v>1.54</v>
      </c>
      <c r="T45" s="68">
        <v>1.54</v>
      </c>
      <c r="U45" s="70">
        <v>1</v>
      </c>
      <c r="V45" s="68">
        <v>1.24</v>
      </c>
      <c r="W45" s="77">
        <v>0.31944444444444448</v>
      </c>
      <c r="X45" s="68">
        <v>27.27</v>
      </c>
      <c r="Y45" s="68">
        <v>6.47</v>
      </c>
      <c r="Z45" s="72">
        <v>6.47</v>
      </c>
      <c r="AA45" s="68">
        <v>92</v>
      </c>
      <c r="AB45" s="226">
        <v>29.3</v>
      </c>
      <c r="AC45" s="216">
        <v>45.6</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t="s">
        <v>883</v>
      </c>
      <c r="AT45" s="68">
        <v>30.66</v>
      </c>
      <c r="AX45" s="72"/>
    </row>
    <row r="46" spans="1:54" x14ac:dyDescent="0.2">
      <c r="A46" t="s">
        <v>756</v>
      </c>
      <c r="B46" t="s">
        <v>399</v>
      </c>
      <c r="C46" s="68" t="s">
        <v>757</v>
      </c>
      <c r="E46" s="69">
        <v>43665</v>
      </c>
      <c r="F46" t="s">
        <v>881</v>
      </c>
      <c r="G46" t="s">
        <v>882</v>
      </c>
      <c r="H46" s="68">
        <v>1</v>
      </c>
      <c r="I46" s="68" t="s">
        <v>760</v>
      </c>
      <c r="J46" s="326">
        <v>0.375</v>
      </c>
      <c r="K46" s="68">
        <v>5</v>
      </c>
      <c r="L46">
        <v>3</v>
      </c>
      <c r="M46" t="s">
        <v>872</v>
      </c>
      <c r="N46" t="s">
        <v>889</v>
      </c>
      <c r="O46" s="205" t="s">
        <v>761</v>
      </c>
      <c r="P46" s="131" t="s">
        <v>761</v>
      </c>
      <c r="Q46" s="68">
        <v>1.44</v>
      </c>
      <c r="R46" s="68">
        <v>1.44</v>
      </c>
      <c r="S46" s="131">
        <v>1.44</v>
      </c>
      <c r="T46" s="68">
        <v>1.44</v>
      </c>
      <c r="U46" s="70">
        <v>1</v>
      </c>
      <c r="V46" s="68">
        <v>0.15</v>
      </c>
      <c r="W46" s="77">
        <v>0.26944444444444443</v>
      </c>
      <c r="X46" s="68">
        <v>26</v>
      </c>
      <c r="Y46" s="68" t="s">
        <v>761</v>
      </c>
      <c r="Z46" s="72" t="s">
        <v>761</v>
      </c>
      <c r="AA46" s="68" t="s">
        <v>761</v>
      </c>
      <c r="AB46" s="226">
        <v>27.8</v>
      </c>
      <c r="AC46" s="216">
        <v>43.5</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t="s">
        <v>901</v>
      </c>
      <c r="AT46" s="68" t="s">
        <v>761</v>
      </c>
      <c r="AX46" s="72"/>
    </row>
    <row r="47" spans="1:54" x14ac:dyDescent="0.2">
      <c r="A47" t="s">
        <v>756</v>
      </c>
      <c r="B47" t="s">
        <v>399</v>
      </c>
      <c r="C47" s="68" t="s">
        <v>764</v>
      </c>
      <c r="E47" s="69">
        <v>43665</v>
      </c>
      <c r="F47" t="s">
        <v>881</v>
      </c>
      <c r="G47" t="s">
        <v>882</v>
      </c>
      <c r="H47" s="68">
        <v>1</v>
      </c>
      <c r="I47" s="68" t="s">
        <v>760</v>
      </c>
      <c r="J47" s="326">
        <v>0.375</v>
      </c>
      <c r="K47" s="68">
        <v>5</v>
      </c>
      <c r="L47">
        <v>3</v>
      </c>
      <c r="M47" t="s">
        <v>872</v>
      </c>
      <c r="N47" t="s">
        <v>889</v>
      </c>
      <c r="O47" s="205" t="s">
        <v>761</v>
      </c>
      <c r="P47" s="131" t="s">
        <v>761</v>
      </c>
      <c r="Q47" s="68">
        <v>1.44</v>
      </c>
      <c r="R47" s="68">
        <v>1.44</v>
      </c>
      <c r="S47" s="131">
        <v>1.44</v>
      </c>
      <c r="T47" s="68">
        <v>1.44</v>
      </c>
      <c r="U47" s="70">
        <v>1</v>
      </c>
      <c r="V47" s="68" t="s">
        <v>761</v>
      </c>
      <c r="W47" s="68" t="s">
        <v>761</v>
      </c>
      <c r="X47" s="68" t="s">
        <v>761</v>
      </c>
      <c r="Y47" s="68" t="s">
        <v>761</v>
      </c>
      <c r="Z47" s="72" t="s">
        <v>761</v>
      </c>
      <c r="AA47" s="68" t="s">
        <v>761</v>
      </c>
      <c r="AB47" s="226">
        <v>27.8</v>
      </c>
      <c r="AC47" s="216">
        <v>43.3</v>
      </c>
      <c r="AD47" s="72">
        <v>0.89542004026780087</v>
      </c>
      <c r="AE47" s="72">
        <v>1.6524191259931893</v>
      </c>
      <c r="AF47" s="72">
        <v>0.17838072767912577</v>
      </c>
      <c r="AG47" s="137">
        <v>1.8307998536723151</v>
      </c>
      <c r="AH47" s="75">
        <v>24.1884926135433</v>
      </c>
      <c r="AI47" s="75">
        <v>26.019292467215614</v>
      </c>
      <c r="AJ47" s="72">
        <v>99.717184053261747</v>
      </c>
      <c r="AK47" s="72">
        <v>18.095836057436433</v>
      </c>
      <c r="AL47" s="72">
        <v>5.5105043909968039</v>
      </c>
      <c r="AM47" s="72">
        <v>42.284328670979733</v>
      </c>
      <c r="AN47" s="137">
        <v>44.11512852465205</v>
      </c>
      <c r="AO47" s="137">
        <v>5.0965687499999985</v>
      </c>
      <c r="AP47" s="137">
        <v>2.5000000000000001E-2</v>
      </c>
      <c r="AQ47" s="70">
        <v>0.99511868311833163</v>
      </c>
      <c r="AR47" s="72">
        <v>5.1215687499999989</v>
      </c>
      <c r="AS47" s="68" t="s">
        <v>901</v>
      </c>
      <c r="AT47" s="68" t="s">
        <v>761</v>
      </c>
      <c r="AX47" s="72"/>
    </row>
    <row r="48" spans="1:54" x14ac:dyDescent="0.2">
      <c r="A48" t="s">
        <v>756</v>
      </c>
      <c r="B48" t="s">
        <v>399</v>
      </c>
      <c r="C48" s="68" t="s">
        <v>765</v>
      </c>
      <c r="E48" s="69">
        <v>43665</v>
      </c>
      <c r="F48" t="s">
        <v>881</v>
      </c>
      <c r="G48" t="s">
        <v>882</v>
      </c>
      <c r="H48" s="68">
        <v>1</v>
      </c>
      <c r="I48" s="68" t="s">
        <v>760</v>
      </c>
      <c r="J48" s="326">
        <v>0.375</v>
      </c>
      <c r="K48" s="68">
        <v>5</v>
      </c>
      <c r="L48">
        <v>3</v>
      </c>
      <c r="M48" t="s">
        <v>872</v>
      </c>
      <c r="N48" t="s">
        <v>889</v>
      </c>
      <c r="O48" s="205" t="s">
        <v>761</v>
      </c>
      <c r="P48" s="131" t="s">
        <v>761</v>
      </c>
      <c r="Q48" s="68">
        <v>1.44</v>
      </c>
      <c r="R48" s="68">
        <v>1.44</v>
      </c>
      <c r="S48" s="131">
        <v>1.44</v>
      </c>
      <c r="T48" s="68">
        <v>1.44</v>
      </c>
      <c r="U48" s="70">
        <v>1</v>
      </c>
      <c r="V48" s="68">
        <v>0.94</v>
      </c>
      <c r="W48" s="77">
        <v>0.27083333333333331</v>
      </c>
      <c r="X48" s="68">
        <v>26</v>
      </c>
      <c r="Y48" s="68" t="s">
        <v>761</v>
      </c>
      <c r="Z48" s="72" t="s">
        <v>761</v>
      </c>
      <c r="AA48" s="68" t="s">
        <v>761</v>
      </c>
      <c r="AB48" s="226">
        <v>28.2</v>
      </c>
      <c r="AC48" s="216">
        <v>44.1</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t="s">
        <v>901</v>
      </c>
      <c r="AT48" s="68" t="s">
        <v>761</v>
      </c>
      <c r="AU48" s="322">
        <v>101.5</v>
      </c>
      <c r="AV48" s="322">
        <v>3.2480000000000002</v>
      </c>
      <c r="AX48" s="72"/>
      <c r="AY48" s="322"/>
    </row>
    <row r="49" spans="1:54" x14ac:dyDescent="0.2">
      <c r="A49" t="s">
        <v>756</v>
      </c>
      <c r="B49" t="s">
        <v>399</v>
      </c>
      <c r="C49" s="68" t="s">
        <v>757</v>
      </c>
      <c r="E49" s="69">
        <v>43682</v>
      </c>
      <c r="F49" t="s">
        <v>653</v>
      </c>
      <c r="G49" t="s">
        <v>945</v>
      </c>
      <c r="H49" s="68">
        <v>1</v>
      </c>
      <c r="I49" s="68" t="s">
        <v>760</v>
      </c>
      <c r="J49" s="326">
        <v>0.42708333333333331</v>
      </c>
      <c r="K49" s="68">
        <v>1</v>
      </c>
      <c r="L49">
        <v>2</v>
      </c>
      <c r="M49" t="s">
        <v>872</v>
      </c>
      <c r="N49" t="s">
        <v>774</v>
      </c>
      <c r="O49" s="205">
        <v>21.8</v>
      </c>
      <c r="P49" s="131">
        <v>8.7899999999999991</v>
      </c>
      <c r="Q49" s="68" t="s">
        <v>761</v>
      </c>
      <c r="R49" s="68" t="s">
        <v>761</v>
      </c>
      <c r="S49" s="131">
        <v>1</v>
      </c>
      <c r="T49" s="68">
        <v>1.44</v>
      </c>
      <c r="U49" s="70">
        <v>0.69444444444444442</v>
      </c>
      <c r="V49" s="68">
        <v>0.15</v>
      </c>
      <c r="W49" s="77">
        <v>0.3263888888888889</v>
      </c>
      <c r="X49" s="68">
        <v>26.27</v>
      </c>
      <c r="Y49" s="68">
        <v>5.09</v>
      </c>
      <c r="Z49" s="72">
        <v>5.09</v>
      </c>
      <c r="AA49" s="68">
        <v>74.900000000000006</v>
      </c>
      <c r="AB49" s="226">
        <v>29.2</v>
      </c>
      <c r="AC49" s="216">
        <v>45.5</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v>30.79</v>
      </c>
      <c r="AX49" s="72"/>
    </row>
    <row r="50" spans="1:54" x14ac:dyDescent="0.2">
      <c r="A50" t="s">
        <v>756</v>
      </c>
      <c r="B50" t="s">
        <v>399</v>
      </c>
      <c r="C50" s="68" t="s">
        <v>764</v>
      </c>
      <c r="E50" s="69">
        <v>43682</v>
      </c>
      <c r="F50" t="s">
        <v>653</v>
      </c>
      <c r="G50" t="s">
        <v>945</v>
      </c>
      <c r="H50" s="68">
        <v>1</v>
      </c>
      <c r="I50" s="68" t="s">
        <v>760</v>
      </c>
      <c r="J50" s="326">
        <v>0.42708333333333331</v>
      </c>
      <c r="K50" s="68">
        <v>1</v>
      </c>
      <c r="L50">
        <v>2</v>
      </c>
      <c r="M50" t="s">
        <v>872</v>
      </c>
      <c r="N50" t="s">
        <v>774</v>
      </c>
      <c r="O50" s="205">
        <v>21.8</v>
      </c>
      <c r="P50" s="131">
        <v>8.7899999999999991</v>
      </c>
      <c r="Q50" s="68" t="s">
        <v>761</v>
      </c>
      <c r="R50" s="68" t="s">
        <v>761</v>
      </c>
      <c r="S50" s="131">
        <v>1</v>
      </c>
      <c r="T50" s="68">
        <v>1.44</v>
      </c>
      <c r="U50" s="70">
        <v>0.69444444444444442</v>
      </c>
      <c r="V50" s="68">
        <v>0.72</v>
      </c>
      <c r="W50" s="77">
        <v>0.33194444444444443</v>
      </c>
      <c r="X50" s="68">
        <v>26.3</v>
      </c>
      <c r="Y50" s="68">
        <v>5.13</v>
      </c>
      <c r="Z50" s="72">
        <v>5.13</v>
      </c>
      <c r="AA50" s="68">
        <v>76.599999999999994</v>
      </c>
      <c r="AB50" s="226">
        <v>28.8</v>
      </c>
      <c r="AC50" s="216">
        <v>44.7</v>
      </c>
      <c r="AD50" s="72">
        <v>9.961807765754295E-2</v>
      </c>
      <c r="AE50" s="72">
        <v>5.2201148425261579E-3</v>
      </c>
      <c r="AF50" s="72">
        <v>0.118421</v>
      </c>
      <c r="AG50" s="137">
        <v>0.12364111484252616</v>
      </c>
      <c r="AH50" s="75">
        <v>23.697238885157471</v>
      </c>
      <c r="AI50" s="75">
        <v>23.820879999999999</v>
      </c>
      <c r="AJ50" s="72">
        <v>160.3458792966812</v>
      </c>
      <c r="AK50" s="72">
        <v>23.072444659950193</v>
      </c>
      <c r="AL50" s="72">
        <v>6.9496701220835151</v>
      </c>
      <c r="AM50" s="72">
        <v>46.769683545107668</v>
      </c>
      <c r="AN50" s="137">
        <v>46.893324659950196</v>
      </c>
      <c r="AO50" s="137">
        <v>7.6752487499999988</v>
      </c>
      <c r="AP50" s="137">
        <v>0.93998666666666653</v>
      </c>
      <c r="AQ50" s="70">
        <v>0.89089251527030722</v>
      </c>
      <c r="AR50" s="72">
        <v>8.6152354166666658</v>
      </c>
      <c r="AS50" s="68"/>
      <c r="AT50" s="68">
        <v>38.869999999999997</v>
      </c>
      <c r="AX50" s="72"/>
    </row>
    <row r="51" spans="1:54" x14ac:dyDescent="0.2">
      <c r="A51" t="s">
        <v>756</v>
      </c>
      <c r="B51" t="s">
        <v>399</v>
      </c>
      <c r="C51" s="68" t="s">
        <v>765</v>
      </c>
      <c r="E51" s="69">
        <v>43682</v>
      </c>
      <c r="F51" t="s">
        <v>653</v>
      </c>
      <c r="G51" t="s">
        <v>945</v>
      </c>
      <c r="H51" s="68">
        <v>1</v>
      </c>
      <c r="I51" s="68" t="s">
        <v>760</v>
      </c>
      <c r="J51" s="326">
        <v>0.42708333333333331</v>
      </c>
      <c r="K51" s="68">
        <v>1</v>
      </c>
      <c r="L51">
        <v>2</v>
      </c>
      <c r="M51" t="s">
        <v>872</v>
      </c>
      <c r="N51" t="s">
        <v>774</v>
      </c>
      <c r="O51" s="205">
        <v>21.8</v>
      </c>
      <c r="P51" s="131">
        <v>8.7899999999999991</v>
      </c>
      <c r="Q51" s="68" t="s">
        <v>761</v>
      </c>
      <c r="R51" s="68" t="s">
        <v>761</v>
      </c>
      <c r="S51" s="131">
        <v>1</v>
      </c>
      <c r="T51" s="68">
        <v>1.44</v>
      </c>
      <c r="U51" s="70">
        <v>0.69444444444444442</v>
      </c>
      <c r="V51" s="68">
        <v>1.1399999999999999</v>
      </c>
      <c r="W51" s="77">
        <v>0.33333333333333331</v>
      </c>
      <c r="X51" s="68">
        <v>26.31</v>
      </c>
      <c r="Y51" s="68">
        <v>5.03</v>
      </c>
      <c r="Z51" s="72">
        <v>5.03</v>
      </c>
      <c r="AA51" s="68">
        <v>74.2</v>
      </c>
      <c r="AB51" s="226">
        <v>29.3</v>
      </c>
      <c r="AC51" s="216">
        <v>45.5</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v>30.88</v>
      </c>
      <c r="AX51" s="72"/>
    </row>
    <row r="52" spans="1:54" x14ac:dyDescent="0.2">
      <c r="A52" t="s">
        <v>756</v>
      </c>
      <c r="B52" t="s">
        <v>399</v>
      </c>
      <c r="C52" s="68" t="s">
        <v>757</v>
      </c>
      <c r="E52" s="69">
        <v>43696</v>
      </c>
      <c r="F52" t="s">
        <v>653</v>
      </c>
      <c r="G52" t="s">
        <v>970</v>
      </c>
      <c r="H52" s="68">
        <v>1</v>
      </c>
      <c r="I52" s="68" t="s">
        <v>760</v>
      </c>
      <c r="J52" s="326">
        <v>0.39583333333333331</v>
      </c>
      <c r="K52" s="68">
        <v>3</v>
      </c>
      <c r="L52">
        <v>1</v>
      </c>
      <c r="M52" t="s">
        <v>773</v>
      </c>
      <c r="N52" t="s">
        <v>774</v>
      </c>
      <c r="O52" s="205">
        <v>21.3</v>
      </c>
      <c r="P52" s="131">
        <v>8.86</v>
      </c>
      <c r="Q52" s="68" t="s">
        <v>761</v>
      </c>
      <c r="R52" s="68" t="s">
        <v>761</v>
      </c>
      <c r="S52" s="131" t="s">
        <v>761</v>
      </c>
      <c r="T52" s="68">
        <v>1.42</v>
      </c>
      <c r="U52" s="68" t="s">
        <v>761</v>
      </c>
      <c r="V52" s="68">
        <v>0.15</v>
      </c>
      <c r="W52" s="77">
        <v>0.28194444444444444</v>
      </c>
      <c r="X52" s="68">
        <v>25.62</v>
      </c>
      <c r="Y52" s="68">
        <v>6.01</v>
      </c>
      <c r="Z52" s="72">
        <v>6.01</v>
      </c>
      <c r="AA52" s="68">
        <v>87.6</v>
      </c>
      <c r="AB52" s="226">
        <v>28.7</v>
      </c>
      <c r="AC52" s="216">
        <v>44.9</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v>30.64</v>
      </c>
      <c r="AX52" s="72"/>
    </row>
    <row r="53" spans="1:54" x14ac:dyDescent="0.2">
      <c r="A53" t="s">
        <v>756</v>
      </c>
      <c r="B53" t="s">
        <v>399</v>
      </c>
      <c r="C53" s="68" t="s">
        <v>764</v>
      </c>
      <c r="E53" s="69">
        <v>43696</v>
      </c>
      <c r="F53" t="s">
        <v>653</v>
      </c>
      <c r="G53" t="s">
        <v>970</v>
      </c>
      <c r="H53" s="68">
        <v>1</v>
      </c>
      <c r="I53" s="68" t="s">
        <v>760</v>
      </c>
      <c r="J53" s="326">
        <v>0.39583333333333331</v>
      </c>
      <c r="K53" s="68">
        <v>3</v>
      </c>
      <c r="L53">
        <v>1</v>
      </c>
      <c r="M53" t="s">
        <v>773</v>
      </c>
      <c r="N53" t="s">
        <v>774</v>
      </c>
      <c r="O53" s="205">
        <v>21.3</v>
      </c>
      <c r="P53" s="131">
        <v>8.86</v>
      </c>
      <c r="Q53" s="68" t="s">
        <v>761</v>
      </c>
      <c r="R53" s="68" t="s">
        <v>761</v>
      </c>
      <c r="S53" s="131" t="s">
        <v>761</v>
      </c>
      <c r="T53" s="68">
        <v>1.42</v>
      </c>
      <c r="U53" s="68" t="s">
        <v>761</v>
      </c>
      <c r="V53" s="68">
        <v>0.71</v>
      </c>
      <c r="W53" s="77">
        <v>0.28333333333333333</v>
      </c>
      <c r="X53" s="68">
        <v>25.63</v>
      </c>
      <c r="Y53" s="68">
        <v>6.37</v>
      </c>
      <c r="Z53" s="72">
        <v>6.37</v>
      </c>
      <c r="AA53" s="68">
        <v>92.8</v>
      </c>
      <c r="AB53" s="226">
        <v>28.6</v>
      </c>
      <c r="AC53" s="216">
        <v>44.7</v>
      </c>
      <c r="AD53" s="72">
        <v>0.18052631578947373</v>
      </c>
      <c r="AE53" s="72">
        <v>1.4113691931540342</v>
      </c>
      <c r="AF53" s="72">
        <v>0.11090225563909775</v>
      </c>
      <c r="AG53" s="137">
        <v>1.5222714487931319</v>
      </c>
      <c r="AH53" s="75">
        <v>24.169804278049337</v>
      </c>
      <c r="AI53" s="75">
        <v>25.692075726842468</v>
      </c>
      <c r="AJ53" s="72">
        <v>109.76232748817063</v>
      </c>
      <c r="AK53" s="72">
        <v>16.172165910178713</v>
      </c>
      <c r="AL53" s="72">
        <v>6.7871136184106637</v>
      </c>
      <c r="AM53" s="72">
        <v>40.341970188228046</v>
      </c>
      <c r="AN53" s="137">
        <v>41.864241637021181</v>
      </c>
      <c r="AO53" s="137">
        <v>4.388946078072256</v>
      </c>
      <c r="AP53" s="137">
        <v>4.8177736708860754</v>
      </c>
      <c r="AQ53" s="70">
        <v>0.47671116290564086</v>
      </c>
      <c r="AR53" s="72">
        <v>9.2067197489583315</v>
      </c>
      <c r="AS53" s="68"/>
      <c r="AT53" s="68">
        <v>30.78</v>
      </c>
      <c r="AX53" s="72"/>
    </row>
    <row r="54" spans="1:54" x14ac:dyDescent="0.2">
      <c r="A54" t="s">
        <v>756</v>
      </c>
      <c r="B54" t="s">
        <v>399</v>
      </c>
      <c r="C54" s="68" t="s">
        <v>765</v>
      </c>
      <c r="E54" s="69">
        <v>43696</v>
      </c>
      <c r="F54" t="s">
        <v>653</v>
      </c>
      <c r="G54" t="s">
        <v>970</v>
      </c>
      <c r="H54" s="68">
        <v>1</v>
      </c>
      <c r="I54" s="68" t="s">
        <v>760</v>
      </c>
      <c r="J54" s="326">
        <v>0.39583333333333331</v>
      </c>
      <c r="K54" s="68">
        <v>3</v>
      </c>
      <c r="L54">
        <v>1</v>
      </c>
      <c r="M54" t="s">
        <v>773</v>
      </c>
      <c r="N54" t="s">
        <v>774</v>
      </c>
      <c r="O54" s="205">
        <v>21.3</v>
      </c>
      <c r="P54" s="131">
        <v>8.86</v>
      </c>
      <c r="Q54" s="68" t="s">
        <v>761</v>
      </c>
      <c r="R54" s="68" t="s">
        <v>761</v>
      </c>
      <c r="S54" s="131" t="s">
        <v>761</v>
      </c>
      <c r="T54" s="68">
        <v>1.42</v>
      </c>
      <c r="U54" s="68" t="s">
        <v>761</v>
      </c>
      <c r="V54" s="68">
        <v>1.1200000000000001</v>
      </c>
      <c r="W54" s="77">
        <v>0.28472222222222221</v>
      </c>
      <c r="X54" s="68">
        <v>25.66</v>
      </c>
      <c r="Y54" s="68">
        <v>6.42</v>
      </c>
      <c r="Z54" s="72">
        <v>6.42</v>
      </c>
      <c r="AA54" s="68">
        <v>93.5</v>
      </c>
      <c r="AB54" s="226">
        <v>28.9</v>
      </c>
      <c r="AC54" s="216">
        <v>45.1</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v>30.73</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399</v>
      </c>
      <c r="B61" s="102">
        <v>2019</v>
      </c>
      <c r="C61" s="103">
        <v>7</v>
      </c>
      <c r="D61" s="102">
        <v>8</v>
      </c>
      <c r="E61" s="82"/>
      <c r="F61" s="131">
        <v>1.54</v>
      </c>
      <c r="G61" s="131" t="s">
        <v>761</v>
      </c>
      <c r="H61" s="82"/>
      <c r="I61" s="205" t="s">
        <v>761</v>
      </c>
      <c r="J61" s="226">
        <v>28.4</v>
      </c>
      <c r="K61" s="82"/>
      <c r="L61" s="82"/>
      <c r="M61" s="108"/>
      <c r="N61" s="131" t="s">
        <v>763</v>
      </c>
      <c r="O61" s="82"/>
      <c r="P61" s="82"/>
      <c r="Q61" s="82"/>
      <c r="R61" s="140"/>
      <c r="S61" s="137" t="s">
        <v>763</v>
      </c>
      <c r="T61" s="131" t="s">
        <v>763</v>
      </c>
      <c r="U61" s="131" t="s">
        <v>763</v>
      </c>
      <c r="V61" s="85"/>
      <c r="W61" s="85"/>
      <c r="X61" s="85"/>
      <c r="Y61" s="102" t="str">
        <f>IF(C61&lt;6," ",IF(C61&lt;=9,I61, IF(C61&gt;=10," ")))</f>
        <v>ND</v>
      </c>
      <c r="Z61" s="102" t="e">
        <f>IF(Y61=" ", " ", IF(Y61&gt;0, Y61+273.15))</f>
        <v>#VALUE!</v>
      </c>
      <c r="AA61" s="102">
        <f>IF(C61&lt;6," ",IF(C61&lt;=9,J61, IF(C61&gt;=10," ")))</f>
        <v>28.4</v>
      </c>
      <c r="AB61" s="102" t="str">
        <f>IF(C61&lt;6," ",IF(C61&lt;=9,G61, IF(C61&gt;=10," ")))</f>
        <v>ND</v>
      </c>
      <c r="AC61" s="104" t="e">
        <f>IF(Y61=" "," ",IF(Y61&gt;0,EXP(-173.4292+249.6339*100/Z61+143.3483*LN(+Z61/100)-21.8492*Z61/100+AA61*(-0.033096+0.014259*Z61/100-0.0017*(Z61/100)^2))*1.4276))</f>
        <v>#VALUE!</v>
      </c>
      <c r="AD61" s="102" t="e">
        <f>IF(Y61=" "," ",IF(Y61&gt;0,AB61/AC61))</f>
        <v>#VALUE!</v>
      </c>
      <c r="AE61" s="105">
        <f>IF(C61&lt;6," ",IF(C61&lt;=9,F61, IF(C61&gt;=10," ")))</f>
        <v>1.54</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399</v>
      </c>
      <c r="B62" s="102">
        <v>2019</v>
      </c>
      <c r="C62" s="103">
        <v>7</v>
      </c>
      <c r="D62" s="102">
        <v>8</v>
      </c>
      <c r="E62" s="82"/>
      <c r="F62" s="131">
        <v>1.54</v>
      </c>
      <c r="G62" s="131" t="s">
        <v>761</v>
      </c>
      <c r="H62" s="82"/>
      <c r="I62" s="205" t="s">
        <v>761</v>
      </c>
      <c r="J62" s="226">
        <v>29.2</v>
      </c>
      <c r="K62" s="82"/>
      <c r="L62" s="82"/>
      <c r="M62" s="108"/>
      <c r="N62" s="137">
        <v>0.64990371841975092</v>
      </c>
      <c r="O62" s="82"/>
      <c r="P62" s="82"/>
      <c r="Q62" s="82"/>
      <c r="R62" s="140"/>
      <c r="S62" s="137">
        <v>39.40881728219744</v>
      </c>
      <c r="T62" s="137">
        <v>4.8955020833333327</v>
      </c>
      <c r="U62" s="137">
        <v>0.16085333333333332</v>
      </c>
      <c r="V62" s="85"/>
      <c r="W62" s="85"/>
      <c r="X62" s="85"/>
      <c r="Y62" s="102" t="str">
        <f t="shared" ref="Y62:Y72" si="17">IF(C62&lt;6," ",IF(C62&lt;=9,I62, IF(C62&gt;=10," ")))</f>
        <v>ND</v>
      </c>
      <c r="Z62" s="102" t="e">
        <f t="shared" ref="Z62:Z72" si="18">IF(Y62=" ", " ", IF(Y62&gt;0, Y62+273.15))</f>
        <v>#VALUE!</v>
      </c>
      <c r="AA62" s="102">
        <f t="shared" ref="AA62:AA72" si="19">IF(C62&lt;6," ",IF(C62&lt;=9,J62, IF(C62&gt;=10," ")))</f>
        <v>29.2</v>
      </c>
      <c r="AB62" s="102" t="str">
        <f t="shared" ref="AB62:AB72" si="20">IF(C62&lt;6," ",IF(C62&lt;=9,G62, IF(C62&gt;=10," ")))</f>
        <v>ND</v>
      </c>
      <c r="AC62" s="104" t="e">
        <f t="shared" ref="AC62:AC72" si="21">IF(Y62=" "," ",IF(Y62&gt;0,EXP(-173.4292+249.6339*100/Z62+143.3483*LN(+Z62/100)-21.8492*Z62/100+AA62*(-0.033096+0.014259*Z62/100-0.0017*(Z62/100)^2))*1.4276))</f>
        <v>#VALUE!</v>
      </c>
      <c r="AD62" s="102" t="e">
        <f t="shared" ref="AD62:AD72" si="22">IF(Y62=" "," ",IF(Y62&gt;0,AB62/AC62))</f>
        <v>#VALUE!</v>
      </c>
      <c r="AE62" s="105">
        <f t="shared" ref="AE62:AE72" si="23">IF(C62&lt;6," ",IF(C62&lt;=9,F62, IF(C62&gt;=10," ")))</f>
        <v>1.54</v>
      </c>
      <c r="AF62" s="102">
        <f t="shared" ref="AF62:AF72" si="24">IF(Y62=" "," ",N62)</f>
        <v>0.64990371841975092</v>
      </c>
      <c r="AG62" s="105">
        <f t="shared" ref="AG62:AG72" si="25">IF(C62&lt;6," ",IF(C62&lt;=9,T62, IF(C62&gt;=10," ")))</f>
        <v>4.8955020833333327</v>
      </c>
      <c r="AH62" s="105">
        <f t="shared" ref="AH62:AH72" si="26">IF(C62&lt;6," ",IF(C62&lt;=9,U62, IF(C62&gt;=10," ")))</f>
        <v>0.16085333333333332</v>
      </c>
      <c r="AI62" s="102">
        <f t="shared" ref="AI62" si="27">IF(Y62=" ", " ", IF(Y62&gt;0, SUM(AG62:AH62)))</f>
        <v>5.0563554166666664</v>
      </c>
      <c r="AJ62" s="106">
        <f t="shared" ref="AJ62:AJ72" si="28">IF(C62&lt;6," ",IF(C62&lt;=9,S62, IF(C62&gt;=10," ")))</f>
        <v>39.40881728219744</v>
      </c>
      <c r="AK62" s="107">
        <f t="shared" ref="AK62:AK72" si="29">IF(Y62=" ", " ", IF(Y62&gt;0, AJ62-AF62))</f>
        <v>38.758913563777689</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399</v>
      </c>
      <c r="B63" s="102">
        <v>2019</v>
      </c>
      <c r="C63" s="103">
        <v>7</v>
      </c>
      <c r="D63" s="102">
        <v>8</v>
      </c>
      <c r="E63" s="82"/>
      <c r="F63" s="131">
        <v>1.54</v>
      </c>
      <c r="G63" s="131" t="s">
        <v>761</v>
      </c>
      <c r="H63" s="82"/>
      <c r="I63" s="205" t="s">
        <v>761</v>
      </c>
      <c r="J63" s="226">
        <v>29.3</v>
      </c>
      <c r="K63" s="82"/>
      <c r="L63" s="82"/>
      <c r="M63" s="108"/>
      <c r="N63" s="131" t="s">
        <v>763</v>
      </c>
      <c r="O63" s="82"/>
      <c r="P63" s="82"/>
      <c r="Q63" s="82"/>
      <c r="R63" s="140"/>
      <c r="S63" s="137" t="s">
        <v>763</v>
      </c>
      <c r="T63" s="131" t="s">
        <v>763</v>
      </c>
      <c r="U63" s="131" t="s">
        <v>763</v>
      </c>
      <c r="V63" s="85"/>
      <c r="W63" s="85"/>
      <c r="X63" s="85"/>
      <c r="Y63" s="102" t="str">
        <f t="shared" si="17"/>
        <v>ND</v>
      </c>
      <c r="Z63" s="102" t="e">
        <f t="shared" si="18"/>
        <v>#VALUE!</v>
      </c>
      <c r="AA63" s="102">
        <f t="shared" si="19"/>
        <v>29.3</v>
      </c>
      <c r="AB63" s="102" t="str">
        <f t="shared" si="20"/>
        <v>ND</v>
      </c>
      <c r="AC63" s="104" t="e">
        <f t="shared" si="21"/>
        <v>#VALUE!</v>
      </c>
      <c r="AD63" s="102" t="e">
        <f t="shared" si="22"/>
        <v>#VALUE!</v>
      </c>
      <c r="AE63" s="105">
        <f t="shared" si="23"/>
        <v>1.54</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399</v>
      </c>
      <c r="B64" s="102">
        <v>2019</v>
      </c>
      <c r="C64" s="103">
        <v>7</v>
      </c>
      <c r="D64" s="102">
        <v>19</v>
      </c>
      <c r="E64" s="82"/>
      <c r="F64" s="131">
        <v>1.44</v>
      </c>
      <c r="G64" s="131" t="s">
        <v>761</v>
      </c>
      <c r="H64" s="82"/>
      <c r="I64" s="205" t="s">
        <v>761</v>
      </c>
      <c r="J64" s="226">
        <v>27.8</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f t="shared" si="19"/>
        <v>27.8</v>
      </c>
      <c r="AB64" s="102" t="str">
        <f t="shared" si="20"/>
        <v>ND</v>
      </c>
      <c r="AC64" s="104" t="e">
        <f t="shared" si="21"/>
        <v>#VALUE!</v>
      </c>
      <c r="AD64" s="102" t="e">
        <f t="shared" si="22"/>
        <v>#VALUE!</v>
      </c>
      <c r="AE64" s="105">
        <f t="shared" si="23"/>
        <v>1.44</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399</v>
      </c>
      <c r="B65" s="102">
        <v>2019</v>
      </c>
      <c r="C65" s="103">
        <v>7</v>
      </c>
      <c r="D65" s="102">
        <v>19</v>
      </c>
      <c r="E65" s="82"/>
      <c r="F65" s="131">
        <v>1.44</v>
      </c>
      <c r="G65" s="131" t="s">
        <v>761</v>
      </c>
      <c r="H65" s="82"/>
      <c r="I65" s="205" t="s">
        <v>761</v>
      </c>
      <c r="J65" s="226">
        <v>27.8</v>
      </c>
      <c r="K65" s="82"/>
      <c r="L65" s="82"/>
      <c r="M65" s="108"/>
      <c r="N65" s="137">
        <v>1.8307998536723151</v>
      </c>
      <c r="O65" s="82"/>
      <c r="P65" s="82"/>
      <c r="Q65" s="82"/>
      <c r="R65" s="140"/>
      <c r="S65" s="137">
        <v>44.11512852465205</v>
      </c>
      <c r="T65" s="137">
        <v>5.0965687499999985</v>
      </c>
      <c r="U65" s="137">
        <v>2.5000000000000001E-2</v>
      </c>
      <c r="V65" s="85"/>
      <c r="W65" s="85"/>
      <c r="X65" s="85"/>
      <c r="Y65" s="102" t="str">
        <f t="shared" si="17"/>
        <v>ND</v>
      </c>
      <c r="Z65" s="102" t="e">
        <f t="shared" si="18"/>
        <v>#VALUE!</v>
      </c>
      <c r="AA65" s="102">
        <f t="shared" si="19"/>
        <v>27.8</v>
      </c>
      <c r="AB65" s="102" t="str">
        <f t="shared" si="20"/>
        <v>ND</v>
      </c>
      <c r="AC65" s="104" t="e">
        <f t="shared" si="21"/>
        <v>#VALUE!</v>
      </c>
      <c r="AD65" s="102" t="e">
        <f t="shared" si="22"/>
        <v>#VALUE!</v>
      </c>
      <c r="AE65" s="105">
        <f t="shared" si="23"/>
        <v>1.44</v>
      </c>
      <c r="AF65" s="102">
        <f t="shared" si="24"/>
        <v>1.8307998536723151</v>
      </c>
      <c r="AG65" s="105">
        <f t="shared" si="25"/>
        <v>5.0965687499999985</v>
      </c>
      <c r="AH65" s="105">
        <f t="shared" si="26"/>
        <v>2.5000000000000001E-2</v>
      </c>
      <c r="AI65" s="102">
        <f t="shared" ref="AI65" si="30">IF(Y65=" ", " ", IF(Y65&gt;0, SUM(AG65:AH65)))</f>
        <v>5.1215687499999989</v>
      </c>
      <c r="AJ65" s="106">
        <f t="shared" si="28"/>
        <v>44.11512852465205</v>
      </c>
      <c r="AK65" s="107">
        <f t="shared" si="29"/>
        <v>42.284328670979733</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399</v>
      </c>
      <c r="B66" s="102">
        <v>2019</v>
      </c>
      <c r="C66" s="103">
        <v>7</v>
      </c>
      <c r="D66" s="102">
        <v>19</v>
      </c>
      <c r="E66" s="82"/>
      <c r="F66" s="131">
        <v>1.44</v>
      </c>
      <c r="G66" s="131" t="s">
        <v>761</v>
      </c>
      <c r="H66" s="82"/>
      <c r="I66" s="205" t="s">
        <v>761</v>
      </c>
      <c r="J66" s="226">
        <v>28.2</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f t="shared" si="19"/>
        <v>28.2</v>
      </c>
      <c r="AB66" s="102" t="str">
        <f t="shared" si="20"/>
        <v>ND</v>
      </c>
      <c r="AC66" s="104" t="e">
        <f t="shared" si="21"/>
        <v>#VALUE!</v>
      </c>
      <c r="AD66" s="102" t="e">
        <f t="shared" si="22"/>
        <v>#VALUE!</v>
      </c>
      <c r="AE66" s="105">
        <f t="shared" si="23"/>
        <v>1.44</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399</v>
      </c>
      <c r="B67" s="102">
        <v>2019</v>
      </c>
      <c r="C67" s="103">
        <v>8</v>
      </c>
      <c r="D67" s="102">
        <v>5</v>
      </c>
      <c r="E67" s="82"/>
      <c r="F67" s="131">
        <v>1</v>
      </c>
      <c r="G67" s="131">
        <v>8.7899999999999991</v>
      </c>
      <c r="H67" s="82"/>
      <c r="I67" s="205">
        <v>21.8</v>
      </c>
      <c r="J67" s="226">
        <v>29.2</v>
      </c>
      <c r="K67" s="82"/>
      <c r="L67" s="82"/>
      <c r="M67" s="82"/>
      <c r="N67" s="131" t="s">
        <v>763</v>
      </c>
      <c r="O67" s="82"/>
      <c r="P67" s="82"/>
      <c r="Q67" s="82"/>
      <c r="R67" s="140"/>
      <c r="S67" s="137" t="s">
        <v>763</v>
      </c>
      <c r="T67" s="131" t="s">
        <v>763</v>
      </c>
      <c r="U67" s="131" t="s">
        <v>763</v>
      </c>
      <c r="V67" s="85"/>
      <c r="W67" s="85"/>
      <c r="X67" s="85"/>
      <c r="Y67" s="102">
        <f t="shared" si="17"/>
        <v>21.8</v>
      </c>
      <c r="Z67" s="102">
        <f t="shared" si="18"/>
        <v>294.95</v>
      </c>
      <c r="AA67" s="102">
        <f t="shared" si="19"/>
        <v>29.2</v>
      </c>
      <c r="AB67" s="102">
        <f t="shared" si="20"/>
        <v>8.7899999999999991</v>
      </c>
      <c r="AC67" s="104">
        <f t="shared" si="21"/>
        <v>7.3819094588421708</v>
      </c>
      <c r="AD67" s="102">
        <f t="shared" si="22"/>
        <v>1.1907488230529832</v>
      </c>
      <c r="AE67" s="105">
        <f t="shared" si="23"/>
        <v>1</v>
      </c>
      <c r="AF67" s="102" t="str">
        <f t="shared" si="24"/>
        <v>NS</v>
      </c>
      <c r="AG67" s="105" t="str">
        <f t="shared" si="25"/>
        <v>NS</v>
      </c>
      <c r="AH67" s="105" t="str">
        <f t="shared" si="26"/>
        <v>NS</v>
      </c>
      <c r="AI67" s="102"/>
      <c r="AJ67" s="106" t="str">
        <f t="shared" si="28"/>
        <v>NS</v>
      </c>
      <c r="AK67" s="107" t="e">
        <f t="shared" si="29"/>
        <v>#VALUE!</v>
      </c>
      <c r="AL67" s="82"/>
      <c r="AM67" s="82">
        <f>AD75</f>
        <v>1.188065546283698</v>
      </c>
      <c r="AN67" s="82">
        <f>AE75</f>
        <v>1.3266666666666667</v>
      </c>
      <c r="AO67" s="82">
        <f>AF75</f>
        <v>1.0316540339319311</v>
      </c>
      <c r="AP67" s="82">
        <f>AI75</f>
        <v>6.9999698330729156</v>
      </c>
      <c r="AQ67" s="113">
        <f>AK75</f>
        <v>42.038723992023286</v>
      </c>
      <c r="AR67" s="118"/>
      <c r="AS67" s="115" t="s">
        <v>497</v>
      </c>
      <c r="AT67" s="115" t="s">
        <v>497</v>
      </c>
      <c r="AU67" s="115" t="s">
        <v>497</v>
      </c>
      <c r="AV67" s="115" t="s">
        <v>497</v>
      </c>
      <c r="AW67" s="115" t="s">
        <v>497</v>
      </c>
      <c r="AX67" s="116" t="s">
        <v>498</v>
      </c>
      <c r="AY67" s="102"/>
      <c r="AZ67" s="102"/>
      <c r="BA67" s="82"/>
      <c r="BB67" s="82"/>
    </row>
    <row r="68" spans="1:54" ht="16" x14ac:dyDescent="0.2">
      <c r="A68" s="101" t="s">
        <v>399</v>
      </c>
      <c r="B68" s="102">
        <v>2019</v>
      </c>
      <c r="C68" s="103">
        <v>8</v>
      </c>
      <c r="D68" s="102">
        <v>5</v>
      </c>
      <c r="E68" s="82"/>
      <c r="F68" s="131">
        <v>1</v>
      </c>
      <c r="G68" s="131">
        <v>8.7899999999999991</v>
      </c>
      <c r="H68" s="82"/>
      <c r="I68" s="205">
        <v>21.8</v>
      </c>
      <c r="J68" s="226">
        <v>28.8</v>
      </c>
      <c r="K68" s="82"/>
      <c r="L68" s="82"/>
      <c r="M68" s="108"/>
      <c r="N68" s="137">
        <v>0.12364111484252616</v>
      </c>
      <c r="O68" s="82"/>
      <c r="P68" s="82"/>
      <c r="Q68" s="82"/>
      <c r="R68" s="140"/>
      <c r="S68" s="137">
        <v>46.893324659950196</v>
      </c>
      <c r="T68" s="137">
        <v>7.6752487499999988</v>
      </c>
      <c r="U68" s="137">
        <v>0.93998666666666653</v>
      </c>
      <c r="V68" s="85"/>
      <c r="W68" s="85"/>
      <c r="X68" s="85"/>
      <c r="Y68" s="102">
        <f t="shared" si="17"/>
        <v>21.8</v>
      </c>
      <c r="Z68" s="102">
        <f t="shared" si="18"/>
        <v>294.95</v>
      </c>
      <c r="AA68" s="102">
        <f t="shared" si="19"/>
        <v>28.8</v>
      </c>
      <c r="AB68" s="102">
        <f t="shared" si="20"/>
        <v>8.7899999999999991</v>
      </c>
      <c r="AC68" s="104">
        <f t="shared" si="21"/>
        <v>7.3991391723072466</v>
      </c>
      <c r="AD68" s="102">
        <f t="shared" si="22"/>
        <v>1.1879760327928857</v>
      </c>
      <c r="AE68" s="105">
        <f t="shared" si="23"/>
        <v>1</v>
      </c>
      <c r="AF68" s="102">
        <f t="shared" si="24"/>
        <v>0.12364111484252616</v>
      </c>
      <c r="AG68" s="105">
        <f t="shared" si="25"/>
        <v>7.6752487499999988</v>
      </c>
      <c r="AH68" s="105">
        <f t="shared" si="26"/>
        <v>0.93998666666666653</v>
      </c>
      <c r="AI68" s="102">
        <f t="shared" ref="AI68" si="31">IF(Y68=" ", " ", IF(Y68&gt;0, SUM(AG68:AH68)))</f>
        <v>8.6152354166666658</v>
      </c>
      <c r="AJ68" s="106">
        <f t="shared" si="28"/>
        <v>46.893324659950196</v>
      </c>
      <c r="AK68" s="107">
        <f t="shared" si="29"/>
        <v>46.769683545107668</v>
      </c>
      <c r="AL68" s="82"/>
      <c r="AM68" s="82"/>
      <c r="AN68" s="82"/>
      <c r="AO68" s="82"/>
      <c r="AP68" s="85"/>
      <c r="AQ68" s="82"/>
      <c r="AR68" s="82"/>
      <c r="AS68" s="115">
        <f>((LN(AM67)-LN(0.4))/(LN(0.9)-LN(0.4))*100)</f>
        <v>134.24300922111269</v>
      </c>
      <c r="AT68" s="120">
        <f>((LN(AN67)-LN(0.6))/(LN(3)-LN(0.6))*100)</f>
        <v>49.302625982890632</v>
      </c>
      <c r="AU68" s="115">
        <f>((LN(AO67)-LN(10))/(LN(1)-LN(10))*100)</f>
        <v>98.64659193220821</v>
      </c>
      <c r="AV68" s="115">
        <f>((LN(AP67)-LN(10))/(LN(3)-LN(10))*100)</f>
        <v>29.625191883692388</v>
      </c>
      <c r="AW68" s="115">
        <f>((LN(AQ67)-LN(43))/(LN(20)-LN(43))*100)</f>
        <v>2.9536083864304152</v>
      </c>
      <c r="AX68" s="82"/>
      <c r="AY68" s="82"/>
      <c r="AZ68" s="82"/>
      <c r="BA68" s="82"/>
      <c r="BB68" s="82"/>
    </row>
    <row r="69" spans="1:54" ht="16" x14ac:dyDescent="0.2">
      <c r="A69" s="101" t="s">
        <v>399</v>
      </c>
      <c r="B69" s="102">
        <v>2019</v>
      </c>
      <c r="C69" s="103">
        <v>8</v>
      </c>
      <c r="D69" s="102">
        <v>5</v>
      </c>
      <c r="E69" s="82"/>
      <c r="F69" s="131">
        <v>1</v>
      </c>
      <c r="G69" s="131">
        <v>8.7899999999999991</v>
      </c>
      <c r="H69" s="82"/>
      <c r="I69" s="205">
        <v>21.8</v>
      </c>
      <c r="J69" s="226">
        <v>29.3</v>
      </c>
      <c r="K69" s="82"/>
      <c r="L69" s="82"/>
      <c r="M69" s="108"/>
      <c r="N69" s="131" t="s">
        <v>763</v>
      </c>
      <c r="O69" s="82"/>
      <c r="P69" s="82"/>
      <c r="Q69" s="82"/>
      <c r="R69" s="140"/>
      <c r="S69" s="137" t="s">
        <v>763</v>
      </c>
      <c r="T69" s="131" t="s">
        <v>763</v>
      </c>
      <c r="U69" s="131" t="s">
        <v>763</v>
      </c>
      <c r="V69" s="85"/>
      <c r="W69" s="85"/>
      <c r="X69" s="85"/>
      <c r="Y69" s="102">
        <f t="shared" si="17"/>
        <v>21.8</v>
      </c>
      <c r="Z69" s="102">
        <f t="shared" si="18"/>
        <v>294.95</v>
      </c>
      <c r="AA69" s="102">
        <f t="shared" si="19"/>
        <v>29.3</v>
      </c>
      <c r="AB69" s="102">
        <f t="shared" si="20"/>
        <v>8.7899999999999991</v>
      </c>
      <c r="AC69" s="104">
        <f t="shared" si="21"/>
        <v>7.377608303081046</v>
      </c>
      <c r="AD69" s="102">
        <f t="shared" si="22"/>
        <v>1.1914430312502642</v>
      </c>
      <c r="AE69" s="105">
        <f t="shared" si="23"/>
        <v>1</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49.302625982890632</v>
      </c>
      <c r="AU69" s="82">
        <f t="shared" si="32"/>
        <v>98.64659193220821</v>
      </c>
      <c r="AV69" s="82">
        <f t="shared" si="32"/>
        <v>29.625191883692388</v>
      </c>
      <c r="AW69" s="82">
        <f t="shared" si="32"/>
        <v>2.9536083864304152</v>
      </c>
      <c r="AX69" s="129">
        <f>AVERAGE(AS69:AW69)</f>
        <v>56.105603637044318</v>
      </c>
      <c r="AY69" s="84"/>
      <c r="AZ69" s="84"/>
      <c r="BA69" s="84" t="str">
        <f>IF(AX69&gt;65, "Acceptable; Ongoing Protection is Required", "Unacceptable; Immediate Restoration is Required")</f>
        <v>Unacceptable; Immediate Restoration is Required</v>
      </c>
      <c r="BB69" s="82"/>
    </row>
    <row r="70" spans="1:54" ht="16" x14ac:dyDescent="0.2">
      <c r="A70" s="101" t="s">
        <v>399</v>
      </c>
      <c r="B70" s="102">
        <v>2019</v>
      </c>
      <c r="C70" s="103">
        <v>8</v>
      </c>
      <c r="D70" s="102">
        <v>19</v>
      </c>
      <c r="E70" s="82"/>
      <c r="F70" s="131" t="s">
        <v>761</v>
      </c>
      <c r="G70" s="131">
        <v>8.86</v>
      </c>
      <c r="H70" s="82"/>
      <c r="I70" s="205">
        <v>21.3</v>
      </c>
      <c r="J70" s="226">
        <v>28.7</v>
      </c>
      <c r="K70" s="82"/>
      <c r="L70" s="82"/>
      <c r="M70" s="108"/>
      <c r="N70" s="131" t="s">
        <v>763</v>
      </c>
      <c r="O70" s="82"/>
      <c r="P70" s="82"/>
      <c r="Q70" s="82"/>
      <c r="R70" s="140"/>
      <c r="S70" s="137" t="s">
        <v>763</v>
      </c>
      <c r="T70" s="131" t="s">
        <v>763</v>
      </c>
      <c r="U70" s="131" t="s">
        <v>763</v>
      </c>
      <c r="V70" s="85"/>
      <c r="W70" s="85"/>
      <c r="X70" s="85"/>
      <c r="Y70" s="102">
        <f t="shared" si="17"/>
        <v>21.3</v>
      </c>
      <c r="Z70" s="102">
        <f t="shared" si="18"/>
        <v>294.45</v>
      </c>
      <c r="AA70" s="102">
        <f t="shared" si="19"/>
        <v>28.7</v>
      </c>
      <c r="AB70" s="102">
        <f t="shared" si="20"/>
        <v>8.86</v>
      </c>
      <c r="AC70" s="104">
        <f t="shared" si="21"/>
        <v>7.4714744934236448</v>
      </c>
      <c r="AD70" s="102">
        <f t="shared" si="22"/>
        <v>1.1858435718141751</v>
      </c>
      <c r="AE70" s="105" t="str">
        <f t="shared" si="23"/>
        <v>ND</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56.105603637044318</v>
      </c>
      <c r="AY70" s="85"/>
      <c r="AZ70" s="85"/>
      <c r="BA70" s="82"/>
      <c r="BB70" s="82"/>
    </row>
    <row r="71" spans="1:54" ht="16" x14ac:dyDescent="0.2">
      <c r="A71" s="101" t="s">
        <v>399</v>
      </c>
      <c r="B71" s="102">
        <v>2019</v>
      </c>
      <c r="C71" s="103">
        <v>8</v>
      </c>
      <c r="D71" s="102">
        <v>19</v>
      </c>
      <c r="E71" s="82"/>
      <c r="F71" s="131" t="s">
        <v>761</v>
      </c>
      <c r="G71" s="131">
        <v>8.86</v>
      </c>
      <c r="H71" s="82"/>
      <c r="I71" s="205">
        <v>21.3</v>
      </c>
      <c r="J71" s="226">
        <v>28.6</v>
      </c>
      <c r="K71" s="82"/>
      <c r="L71" s="82"/>
      <c r="M71" s="108"/>
      <c r="N71" s="137">
        <v>1.5222714487931319</v>
      </c>
      <c r="O71" s="82"/>
      <c r="P71" s="82"/>
      <c r="Q71" s="82"/>
      <c r="R71" s="140"/>
      <c r="S71" s="137">
        <v>41.864241637021181</v>
      </c>
      <c r="T71" s="137">
        <v>4.388946078072256</v>
      </c>
      <c r="U71" s="137">
        <v>4.8177736708860754</v>
      </c>
      <c r="V71" s="85"/>
      <c r="W71" s="85"/>
      <c r="X71" s="85"/>
      <c r="Y71" s="102">
        <f t="shared" si="17"/>
        <v>21.3</v>
      </c>
      <c r="Z71" s="102">
        <f t="shared" si="18"/>
        <v>294.45</v>
      </c>
      <c r="AA71" s="102">
        <f t="shared" si="19"/>
        <v>28.6</v>
      </c>
      <c r="AB71" s="102">
        <f t="shared" si="20"/>
        <v>8.86</v>
      </c>
      <c r="AC71" s="104">
        <f t="shared" si="21"/>
        <v>7.4758462190893544</v>
      </c>
      <c r="AD71" s="102">
        <f t="shared" si="22"/>
        <v>1.1851501141604879</v>
      </c>
      <c r="AE71" s="105" t="str">
        <f t="shared" si="23"/>
        <v>ND</v>
      </c>
      <c r="AF71" s="102">
        <f t="shared" si="24"/>
        <v>1.5222714487931319</v>
      </c>
      <c r="AG71" s="105">
        <f t="shared" si="25"/>
        <v>4.388946078072256</v>
      </c>
      <c r="AH71" s="105">
        <f t="shared" si="26"/>
        <v>4.8177736708860754</v>
      </c>
      <c r="AI71" s="102">
        <f t="shared" ref="AI71" si="33">IF(Y71=" ", " ", IF(Y71&gt;0, SUM(AG71:AH71)))</f>
        <v>9.2067197489583315</v>
      </c>
      <c r="AJ71" s="106">
        <f t="shared" si="28"/>
        <v>41.864241637021181</v>
      </c>
      <c r="AK71" s="107">
        <f t="shared" si="29"/>
        <v>40.341970188228046</v>
      </c>
      <c r="AL71" s="82"/>
      <c r="AM71" s="82"/>
      <c r="AN71" s="82"/>
      <c r="AO71" s="82"/>
      <c r="AP71" s="82"/>
      <c r="AQ71" s="82"/>
      <c r="AR71" s="82"/>
      <c r="AS71" s="82"/>
      <c r="AT71" s="82"/>
      <c r="AU71" s="82"/>
      <c r="AV71" s="82"/>
      <c r="AW71" s="82"/>
      <c r="AX71" s="82"/>
      <c r="AY71" s="82"/>
      <c r="AZ71" s="82"/>
      <c r="BA71" s="82"/>
      <c r="BB71" s="82"/>
    </row>
    <row r="72" spans="1:54" ht="16" x14ac:dyDescent="0.2">
      <c r="A72" s="101" t="s">
        <v>399</v>
      </c>
      <c r="B72" s="102">
        <v>2019</v>
      </c>
      <c r="C72" s="103">
        <v>8</v>
      </c>
      <c r="D72" s="102">
        <v>19</v>
      </c>
      <c r="E72" s="82"/>
      <c r="F72" s="131" t="s">
        <v>761</v>
      </c>
      <c r="G72" s="131">
        <v>8.86</v>
      </c>
      <c r="H72" s="82"/>
      <c r="I72" s="205">
        <v>21.3</v>
      </c>
      <c r="J72" s="226">
        <v>28.9</v>
      </c>
      <c r="K72" s="82"/>
      <c r="L72" s="82"/>
      <c r="M72" s="82"/>
      <c r="N72" s="131" t="s">
        <v>763</v>
      </c>
      <c r="O72" s="82"/>
      <c r="P72" s="82"/>
      <c r="Q72" s="82"/>
      <c r="R72" s="140"/>
      <c r="S72" s="137" t="s">
        <v>763</v>
      </c>
      <c r="T72" s="131" t="s">
        <v>763</v>
      </c>
      <c r="U72" s="131" t="s">
        <v>763</v>
      </c>
      <c r="V72" s="85"/>
      <c r="W72" s="85"/>
      <c r="X72" s="85"/>
      <c r="Y72" s="102">
        <f t="shared" si="17"/>
        <v>21.3</v>
      </c>
      <c r="Z72" s="102">
        <f t="shared" si="18"/>
        <v>294.45</v>
      </c>
      <c r="AA72" s="102">
        <f t="shared" si="19"/>
        <v>28.9</v>
      </c>
      <c r="AB72" s="102">
        <f t="shared" si="20"/>
        <v>8.86</v>
      </c>
      <c r="AC72" s="104">
        <f t="shared" si="21"/>
        <v>7.4627387100909894</v>
      </c>
      <c r="AD72" s="102">
        <f t="shared" si="22"/>
        <v>1.1872317046313918</v>
      </c>
      <c r="AE72" s="105" t="str">
        <f t="shared" si="23"/>
        <v>ND</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1.188065546283698</v>
      </c>
      <c r="AE75" s="84">
        <f>_xlfn.AGGREGATE(1, 6,AE61:AE74)</f>
        <v>1.3266666666666667</v>
      </c>
      <c r="AF75" s="84">
        <f>_xlfn.AGGREGATE(1, 6,AF61:AF74)</f>
        <v>1.0316540339319311</v>
      </c>
      <c r="AG75" s="82"/>
      <c r="AH75" s="82"/>
      <c r="AI75" s="84">
        <f>_xlfn.AGGREGATE(1, 6,AI61:AI74)</f>
        <v>6.9999698330729156</v>
      </c>
      <c r="AJ75" s="82"/>
      <c r="AK75" s="84">
        <f>_xlfn.AGGREGATE(1, 6,AK61:AK74)</f>
        <v>42.038723992023286</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1.3266666666666667</v>
      </c>
      <c r="AF76" s="126">
        <f>AVERAGE(AF62:AF71)</f>
        <v>1.0316540339319311</v>
      </c>
      <c r="AG76" s="126"/>
      <c r="AH76" s="126"/>
      <c r="AI76" s="126">
        <f>AVERAGE(AI62:AI71)</f>
        <v>6.9999698330729156</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7"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7"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7" x14ac:dyDescent="0.2">
      <c r="A83" s="79" t="s">
        <v>756</v>
      </c>
      <c r="B83" t="s">
        <v>399</v>
      </c>
      <c r="C83" t="s">
        <v>757</v>
      </c>
      <c r="E83" s="147">
        <v>44020</v>
      </c>
      <c r="F83" s="68" t="s">
        <v>881</v>
      </c>
      <c r="G83" s="68" t="s">
        <v>1003</v>
      </c>
      <c r="H83" s="68">
        <v>2</v>
      </c>
      <c r="I83" s="68" t="s">
        <v>982</v>
      </c>
      <c r="J83" s="77" t="s">
        <v>761</v>
      </c>
      <c r="K83" s="68">
        <v>2</v>
      </c>
      <c r="L83" s="68">
        <v>2</v>
      </c>
      <c r="M83" s="68" t="s">
        <v>773</v>
      </c>
      <c r="N83" s="68" t="s">
        <v>761</v>
      </c>
      <c r="O83" s="131">
        <v>21.87</v>
      </c>
      <c r="P83" s="131">
        <v>8.76</v>
      </c>
      <c r="Q83" s="68" t="s">
        <v>761</v>
      </c>
      <c r="R83" s="68" t="s">
        <v>761</v>
      </c>
      <c r="S83" s="131" t="s">
        <v>761</v>
      </c>
      <c r="T83" s="68" t="s">
        <v>761</v>
      </c>
      <c r="U83" s="68" t="s">
        <v>761</v>
      </c>
      <c r="V83" s="68">
        <v>0.15</v>
      </c>
      <c r="W83" s="77">
        <v>0.29444444444444445</v>
      </c>
      <c r="X83" s="68">
        <v>23.61</v>
      </c>
      <c r="Y83" s="68">
        <v>5.68</v>
      </c>
      <c r="Z83" s="72">
        <v>4.7892547735519058</v>
      </c>
      <c r="AA83" s="68">
        <v>80.099999999999994</v>
      </c>
      <c r="AB83" s="131">
        <v>29.7</v>
      </c>
      <c r="AC83" s="79">
        <v>46.2</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c r="BD83" s="68"/>
      <c r="BE83" s="68"/>
    </row>
    <row r="84" spans="1:57" x14ac:dyDescent="0.2">
      <c r="A84" s="79" t="s">
        <v>756</v>
      </c>
      <c r="B84" t="s">
        <v>399</v>
      </c>
      <c r="C84" t="s">
        <v>764</v>
      </c>
      <c r="E84" s="147">
        <v>44020</v>
      </c>
      <c r="F84" s="68" t="s">
        <v>881</v>
      </c>
      <c r="G84" s="68" t="s">
        <v>1003</v>
      </c>
      <c r="H84" s="68">
        <v>2</v>
      </c>
      <c r="I84" s="68" t="s">
        <v>982</v>
      </c>
      <c r="J84" s="77" t="s">
        <v>761</v>
      </c>
      <c r="K84" s="68">
        <v>2</v>
      </c>
      <c r="L84" s="68">
        <v>2</v>
      </c>
      <c r="M84" s="68" t="s">
        <v>773</v>
      </c>
      <c r="N84" s="68" t="s">
        <v>761</v>
      </c>
      <c r="O84" s="131">
        <v>21.87</v>
      </c>
      <c r="P84" s="131">
        <v>8.76</v>
      </c>
      <c r="Q84" s="68" t="s">
        <v>761</v>
      </c>
      <c r="R84" s="68" t="s">
        <v>761</v>
      </c>
      <c r="S84" s="131" t="s">
        <v>761</v>
      </c>
      <c r="T84" s="68" t="s">
        <v>761</v>
      </c>
      <c r="U84" s="68" t="s">
        <v>761</v>
      </c>
      <c r="V84" s="68">
        <v>0.77</v>
      </c>
      <c r="W84" s="77">
        <v>0.29583333333333334</v>
      </c>
      <c r="X84" s="68">
        <v>23.61</v>
      </c>
      <c r="Y84" s="68">
        <v>5.7</v>
      </c>
      <c r="Z84" s="72">
        <v>4.8116421275159436</v>
      </c>
      <c r="AA84" s="68">
        <v>80.400000000000006</v>
      </c>
      <c r="AB84" s="134">
        <v>29.5</v>
      </c>
      <c r="AC84" s="204">
        <v>45.8</v>
      </c>
      <c r="AD84" s="171">
        <v>0.17695735200509227</v>
      </c>
      <c r="AE84" s="72">
        <v>1.0893603678929769</v>
      </c>
      <c r="AF84" s="72">
        <v>0.12746730083234248</v>
      </c>
      <c r="AG84" s="137">
        <v>1.2168276687253194</v>
      </c>
      <c r="AH84" s="75">
        <v>23.043832608164994</v>
      </c>
      <c r="AI84" s="75">
        <v>24.260660276890313</v>
      </c>
      <c r="AJ84" s="72">
        <v>98.593143307181805</v>
      </c>
      <c r="AK84" s="72">
        <v>14.561020425772714</v>
      </c>
      <c r="AL84" s="72">
        <v>6.7710325529572035</v>
      </c>
      <c r="AM84" s="75">
        <v>37.604853033937708</v>
      </c>
      <c r="AN84" s="137">
        <v>38.821680702663031</v>
      </c>
      <c r="AO84" s="137">
        <v>6.1931607142857148</v>
      </c>
      <c r="AP84" s="137">
        <v>4.9598088169642844</v>
      </c>
      <c r="AQ84" s="70">
        <v>0.55529253414822155</v>
      </c>
      <c r="AR84" s="177">
        <v>11.152969531249999</v>
      </c>
      <c r="AS84" s="68"/>
      <c r="AT84" s="68"/>
      <c r="AU84" s="68" t="s">
        <v>763</v>
      </c>
      <c r="AV84" s="68" t="s">
        <v>763</v>
      </c>
      <c r="AW84" s="68"/>
      <c r="BA84" s="200"/>
      <c r="BB84" s="68"/>
      <c r="BC84" s="147"/>
      <c r="BD84" s="68"/>
      <c r="BE84" s="68"/>
    </row>
    <row r="85" spans="1:57" x14ac:dyDescent="0.2">
      <c r="A85" s="79" t="s">
        <v>756</v>
      </c>
      <c r="B85" t="s">
        <v>399</v>
      </c>
      <c r="C85" t="s">
        <v>765</v>
      </c>
      <c r="E85" s="147">
        <v>44020</v>
      </c>
      <c r="F85" s="68" t="s">
        <v>881</v>
      </c>
      <c r="G85" s="68" t="s">
        <v>1003</v>
      </c>
      <c r="H85" s="68">
        <v>2</v>
      </c>
      <c r="I85" s="68" t="s">
        <v>982</v>
      </c>
      <c r="J85" s="77" t="s">
        <v>761</v>
      </c>
      <c r="K85" s="68">
        <v>2</v>
      </c>
      <c r="L85" s="68">
        <v>2</v>
      </c>
      <c r="M85" s="68" t="s">
        <v>773</v>
      </c>
      <c r="N85" s="68" t="s">
        <v>761</v>
      </c>
      <c r="O85" s="131">
        <v>21.87</v>
      </c>
      <c r="P85" s="131">
        <v>8.76</v>
      </c>
      <c r="Q85" s="68" t="s">
        <v>761</v>
      </c>
      <c r="R85" s="68" t="s">
        <v>761</v>
      </c>
      <c r="S85" s="131" t="s">
        <v>761</v>
      </c>
      <c r="T85" s="68" t="s">
        <v>761</v>
      </c>
      <c r="U85" s="68" t="s">
        <v>761</v>
      </c>
      <c r="V85" s="68">
        <v>1.24</v>
      </c>
      <c r="W85" s="77">
        <v>0.29722222222222222</v>
      </c>
      <c r="X85" s="68">
        <v>23.61</v>
      </c>
      <c r="Y85" s="68">
        <v>5.54</v>
      </c>
      <c r="Z85" s="72">
        <v>4.6685277095532642</v>
      </c>
      <c r="AA85" s="68">
        <v>78.3</v>
      </c>
      <c r="AB85" s="131">
        <v>29.8</v>
      </c>
      <c r="AC85" s="79">
        <v>46.4</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row>
    <row r="86" spans="1:57" x14ac:dyDescent="0.2">
      <c r="A86" s="79" t="s">
        <v>756</v>
      </c>
      <c r="B86" t="s">
        <v>399</v>
      </c>
      <c r="C86" t="s">
        <v>757</v>
      </c>
      <c r="E86" s="194">
        <v>44035</v>
      </c>
      <c r="F86" s="68" t="s">
        <v>653</v>
      </c>
      <c r="G86" s="68" t="s">
        <v>1003</v>
      </c>
      <c r="H86" s="68">
        <v>1</v>
      </c>
      <c r="I86" s="68" t="s">
        <v>982</v>
      </c>
      <c r="J86" s="77">
        <v>0.39583333333333331</v>
      </c>
      <c r="K86" s="215">
        <v>3</v>
      </c>
      <c r="L86" s="68">
        <v>2</v>
      </c>
      <c r="M86" s="68" t="s">
        <v>773</v>
      </c>
      <c r="N86" s="68" t="s">
        <v>1019</v>
      </c>
      <c r="O86" s="131" t="s">
        <v>761</v>
      </c>
      <c r="P86" s="131" t="s">
        <v>761</v>
      </c>
      <c r="Q86" s="68">
        <v>0.12</v>
      </c>
      <c r="R86" s="68">
        <v>1.1000000000000001</v>
      </c>
      <c r="S86" s="131">
        <v>1.1499999999999999</v>
      </c>
      <c r="T86" s="68">
        <v>1.6</v>
      </c>
      <c r="U86" s="72">
        <v>0.71874999999999989</v>
      </c>
      <c r="V86" s="68">
        <v>0.15</v>
      </c>
      <c r="W86" s="77">
        <v>0.25</v>
      </c>
      <c r="X86" s="68">
        <v>27.22</v>
      </c>
      <c r="Y86" s="68" t="s">
        <v>901</v>
      </c>
      <c r="Z86" s="130" t="s">
        <v>761</v>
      </c>
      <c r="AA86" s="68" t="s">
        <v>761</v>
      </c>
      <c r="AB86" s="131">
        <v>29.6</v>
      </c>
      <c r="AC86" s="79">
        <v>46.8</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c r="BD86" s="68"/>
      <c r="BE86" s="68"/>
    </row>
    <row r="87" spans="1:57" x14ac:dyDescent="0.2">
      <c r="A87" s="79" t="s">
        <v>756</v>
      </c>
      <c r="B87" t="s">
        <v>399</v>
      </c>
      <c r="C87" t="s">
        <v>764</v>
      </c>
      <c r="E87" s="194">
        <v>44035</v>
      </c>
      <c r="F87" s="68" t="s">
        <v>653</v>
      </c>
      <c r="G87" s="68" t="s">
        <v>1003</v>
      </c>
      <c r="H87" s="68">
        <v>1</v>
      </c>
      <c r="I87" s="68" t="s">
        <v>982</v>
      </c>
      <c r="J87" s="77">
        <v>0.39583333333333331</v>
      </c>
      <c r="K87" s="215">
        <v>3</v>
      </c>
      <c r="L87" s="68">
        <v>2</v>
      </c>
      <c r="M87" s="68" t="s">
        <v>773</v>
      </c>
      <c r="N87" s="68" t="s">
        <v>1019</v>
      </c>
      <c r="O87" s="131" t="s">
        <v>761</v>
      </c>
      <c r="P87" s="131" t="s">
        <v>761</v>
      </c>
      <c r="Q87" s="68">
        <v>0.12</v>
      </c>
      <c r="R87" s="68">
        <v>1.1000000000000001</v>
      </c>
      <c r="S87" s="131">
        <v>1.1499999999999999</v>
      </c>
      <c r="T87" s="68">
        <v>1.6</v>
      </c>
      <c r="U87" s="72">
        <v>0.71874999999999989</v>
      </c>
      <c r="V87" s="68">
        <v>0.15</v>
      </c>
      <c r="W87" s="77">
        <v>0.25416666666666665</v>
      </c>
      <c r="X87" s="68">
        <v>27.21</v>
      </c>
      <c r="Y87" s="68" t="s">
        <v>901</v>
      </c>
      <c r="Z87" s="130" t="s">
        <v>761</v>
      </c>
      <c r="AA87" s="68" t="s">
        <v>761</v>
      </c>
      <c r="AB87" s="134">
        <v>29.6</v>
      </c>
      <c r="AC87" s="204">
        <v>46.8</v>
      </c>
      <c r="AD87" s="171">
        <v>9.1024824952259636E-2</v>
      </c>
      <c r="AE87" s="72">
        <v>0.38449540510918112</v>
      </c>
      <c r="AF87" s="75">
        <v>2.5000000000000001E-2</v>
      </c>
      <c r="AG87" s="137">
        <v>0.40949540510918114</v>
      </c>
      <c r="AH87" s="75">
        <v>27.934282978178736</v>
      </c>
      <c r="AI87" s="75">
        <v>28.343778383287916</v>
      </c>
      <c r="AJ87" s="72">
        <v>190.32086245385568</v>
      </c>
      <c r="AK87" s="72">
        <v>21.205434765275609</v>
      </c>
      <c r="AL87" s="72">
        <v>8.9750983443881331</v>
      </c>
      <c r="AM87" s="75">
        <v>49.139717743454341</v>
      </c>
      <c r="AN87" s="137">
        <v>49.549213148563524</v>
      </c>
      <c r="AO87" s="137">
        <v>9.8639999999999972</v>
      </c>
      <c r="AP87" s="137">
        <v>1.9501000000000017</v>
      </c>
      <c r="AQ87" s="70">
        <v>0.83493452738676643</v>
      </c>
      <c r="AR87" s="177">
        <v>11.8141</v>
      </c>
      <c r="AS87" s="68"/>
      <c r="AT87" s="68"/>
      <c r="AU87" s="68" t="s">
        <v>763</v>
      </c>
      <c r="AV87" s="68" t="s">
        <v>763</v>
      </c>
      <c r="AW87" s="68"/>
      <c r="BA87" s="68"/>
      <c r="BB87" s="68"/>
      <c r="BC87" s="147"/>
      <c r="BD87" s="68"/>
      <c r="BE87" s="68"/>
    </row>
    <row r="88" spans="1:57" x14ac:dyDescent="0.2">
      <c r="A88" s="79" t="s">
        <v>756</v>
      </c>
      <c r="B88" t="s">
        <v>399</v>
      </c>
      <c r="C88" t="s">
        <v>765</v>
      </c>
      <c r="E88" s="194">
        <v>44035</v>
      </c>
      <c r="F88" s="68" t="s">
        <v>653</v>
      </c>
      <c r="G88" s="68" t="s">
        <v>1003</v>
      </c>
      <c r="H88" s="68">
        <v>1</v>
      </c>
      <c r="I88" s="68" t="s">
        <v>982</v>
      </c>
      <c r="J88" s="77">
        <v>0.39583333333333331</v>
      </c>
      <c r="K88" s="215">
        <v>3</v>
      </c>
      <c r="L88" s="68">
        <v>2</v>
      </c>
      <c r="M88" s="68" t="s">
        <v>773</v>
      </c>
      <c r="N88" s="68" t="s">
        <v>1019</v>
      </c>
      <c r="O88" s="131" t="s">
        <v>761</v>
      </c>
      <c r="P88" s="131" t="s">
        <v>761</v>
      </c>
      <c r="Q88" s="68">
        <v>0.12</v>
      </c>
      <c r="R88" s="68">
        <v>1.1000000000000001</v>
      </c>
      <c r="S88" s="131">
        <v>1.1499999999999999</v>
      </c>
      <c r="T88" s="68">
        <v>1.6</v>
      </c>
      <c r="U88" s="72">
        <v>0.71874999999999989</v>
      </c>
      <c r="V88" s="68">
        <v>0.15</v>
      </c>
      <c r="W88" s="77">
        <v>0.25555555555555559</v>
      </c>
      <c r="X88" s="68">
        <v>27.07</v>
      </c>
      <c r="Y88" s="68" t="s">
        <v>901</v>
      </c>
      <c r="Z88" s="130" t="s">
        <v>761</v>
      </c>
      <c r="AA88" s="68" t="s">
        <v>761</v>
      </c>
      <c r="AB88" s="131">
        <v>29.6</v>
      </c>
      <c r="AC88" s="79">
        <v>46.8</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187.3</v>
      </c>
      <c r="AV88" s="72">
        <v>2.996</v>
      </c>
      <c r="AW88" s="68"/>
      <c r="BA88" s="68"/>
      <c r="BB88" s="68"/>
      <c r="BC88" s="147"/>
    </row>
    <row r="89" spans="1:57" x14ac:dyDescent="0.2">
      <c r="A89" s="79" t="s">
        <v>756</v>
      </c>
      <c r="B89" t="s">
        <v>399</v>
      </c>
      <c r="C89" t="s">
        <v>757</v>
      </c>
      <c r="E89" s="147">
        <v>44049</v>
      </c>
      <c r="F89" s="68" t="s">
        <v>653</v>
      </c>
      <c r="G89" s="68" t="s">
        <v>1026</v>
      </c>
      <c r="H89" s="68">
        <v>0</v>
      </c>
      <c r="I89" s="68" t="s">
        <v>982</v>
      </c>
      <c r="J89" s="77">
        <v>0.36805555555555558</v>
      </c>
      <c r="K89" s="68">
        <v>2</v>
      </c>
      <c r="L89" s="68">
        <v>1</v>
      </c>
      <c r="M89" s="68" t="s">
        <v>761</v>
      </c>
      <c r="N89" s="68" t="s">
        <v>761</v>
      </c>
      <c r="O89" s="131" t="s">
        <v>761</v>
      </c>
      <c r="P89" s="131" t="s">
        <v>761</v>
      </c>
      <c r="Q89" s="68">
        <v>1.4</v>
      </c>
      <c r="R89" s="68">
        <v>1.3</v>
      </c>
      <c r="S89" s="131">
        <v>1.35</v>
      </c>
      <c r="T89" s="68">
        <v>1.4</v>
      </c>
      <c r="U89" s="72">
        <v>0.96428571428571441</v>
      </c>
      <c r="V89" s="68">
        <v>0.15</v>
      </c>
      <c r="W89" s="77">
        <v>0.25277777777777777</v>
      </c>
      <c r="X89" s="68">
        <v>28</v>
      </c>
      <c r="Y89" s="68" t="s">
        <v>761</v>
      </c>
      <c r="Z89" s="130" t="s">
        <v>761</v>
      </c>
      <c r="AA89" s="68" t="s">
        <v>761</v>
      </c>
      <c r="AB89" s="131">
        <v>30.5</v>
      </c>
      <c r="AC89" s="79">
        <v>47.2</v>
      </c>
      <c r="AD89" s="220">
        <v>2.4999999999999949E-2</v>
      </c>
      <c r="AE89" s="221">
        <v>0.38684719535783341</v>
      </c>
      <c r="AF89" s="206">
        <v>0.03</v>
      </c>
      <c r="AG89" s="137">
        <v>0.41684719535783343</v>
      </c>
      <c r="AH89" s="75">
        <v>19.885250943390055</v>
      </c>
      <c r="AI89" s="206">
        <v>20.302098138747887</v>
      </c>
      <c r="AJ89" s="75">
        <v>108.78818241453185</v>
      </c>
      <c r="AK89" s="75">
        <v>16.461906880087078</v>
      </c>
      <c r="AL89" s="177">
        <v>6.6084800021634189</v>
      </c>
      <c r="AM89" s="75">
        <v>36.347157823477133</v>
      </c>
      <c r="AN89" s="137">
        <v>36.764005018834965</v>
      </c>
      <c r="AO89" s="207">
        <v>3.6719999999999988</v>
      </c>
      <c r="AP89" s="207">
        <v>1.9260999999999999</v>
      </c>
      <c r="AQ89" s="201">
        <v>0.65593683571211658</v>
      </c>
      <c r="AR89" s="177">
        <v>5.5980999999999987</v>
      </c>
      <c r="AS89" s="68"/>
      <c r="AT89" s="68"/>
      <c r="AU89" s="68" t="s">
        <v>763</v>
      </c>
      <c r="AV89" s="68" t="s">
        <v>763</v>
      </c>
      <c r="AW89" s="68"/>
      <c r="AX89" s="79"/>
      <c r="AY89" s="147"/>
    </row>
    <row r="90" spans="1:57" x14ac:dyDescent="0.2">
      <c r="A90" s="79" t="s">
        <v>756</v>
      </c>
      <c r="B90" t="s">
        <v>399</v>
      </c>
      <c r="C90" t="s">
        <v>765</v>
      </c>
      <c r="E90" s="147">
        <v>44049</v>
      </c>
      <c r="F90" s="68" t="s">
        <v>653</v>
      </c>
      <c r="G90" s="68" t="s">
        <v>1026</v>
      </c>
      <c r="H90" s="68">
        <v>0</v>
      </c>
      <c r="I90" s="68" t="s">
        <v>982</v>
      </c>
      <c r="J90" s="77">
        <v>0.36805555555555558</v>
      </c>
      <c r="K90" s="68">
        <v>2</v>
      </c>
      <c r="L90" s="68">
        <v>1</v>
      </c>
      <c r="M90" s="68" t="s">
        <v>761</v>
      </c>
      <c r="N90" s="68" t="s">
        <v>761</v>
      </c>
      <c r="O90" s="131" t="s">
        <v>761</v>
      </c>
      <c r="P90" s="131" t="s">
        <v>761</v>
      </c>
      <c r="Q90" s="68">
        <v>1.4</v>
      </c>
      <c r="R90" s="68">
        <v>1.3</v>
      </c>
      <c r="S90" s="131">
        <v>1.35</v>
      </c>
      <c r="T90" s="68">
        <v>1.4</v>
      </c>
      <c r="U90" s="72">
        <v>0.96428571428571441</v>
      </c>
      <c r="V90" s="68">
        <v>0.9</v>
      </c>
      <c r="W90" s="77">
        <v>0.25416666666666665</v>
      </c>
      <c r="X90" s="68">
        <v>28</v>
      </c>
      <c r="Y90" s="68" t="s">
        <v>761</v>
      </c>
      <c r="Z90" s="130" t="s">
        <v>761</v>
      </c>
      <c r="AA90" s="68" t="s">
        <v>761</v>
      </c>
      <c r="AB90" s="131">
        <v>30.5</v>
      </c>
      <c r="AC90" s="79">
        <v>47.2</v>
      </c>
      <c r="AD90" s="75" t="s">
        <v>763</v>
      </c>
      <c r="AE90" s="75" t="s">
        <v>763</v>
      </c>
      <c r="AF90" s="75" t="s">
        <v>763</v>
      </c>
      <c r="AG90" s="137" t="s">
        <v>763</v>
      </c>
      <c r="AH90" s="75" t="s">
        <v>763</v>
      </c>
      <c r="AI90" s="75" t="s">
        <v>763</v>
      </c>
      <c r="AJ90" s="75" t="s">
        <v>763</v>
      </c>
      <c r="AK90" s="75" t="s">
        <v>763</v>
      </c>
      <c r="AL90" s="75" t="s">
        <v>763</v>
      </c>
      <c r="AM90" s="75" t="s">
        <v>763</v>
      </c>
      <c r="AN90" s="137" t="s">
        <v>763</v>
      </c>
      <c r="AO90" s="137" t="s">
        <v>763</v>
      </c>
      <c r="AP90" s="137" t="s">
        <v>763</v>
      </c>
      <c r="AQ90" s="75" t="s">
        <v>763</v>
      </c>
      <c r="AR90" s="75" t="s">
        <v>763</v>
      </c>
      <c r="AS90" s="68"/>
      <c r="AT90" s="68"/>
      <c r="AU90" s="68">
        <v>166.8</v>
      </c>
      <c r="AV90" s="72">
        <v>2.665</v>
      </c>
      <c r="AW90" s="68"/>
    </row>
    <row r="91" spans="1:57" x14ac:dyDescent="0.2">
      <c r="A91" s="79" t="s">
        <v>756</v>
      </c>
      <c r="B91" t="s">
        <v>399</v>
      </c>
      <c r="C91" t="s">
        <v>757</v>
      </c>
      <c r="E91" s="147">
        <v>44064</v>
      </c>
      <c r="F91" s="68" t="s">
        <v>653</v>
      </c>
      <c r="G91" s="68" t="s">
        <v>1026</v>
      </c>
      <c r="H91" s="68">
        <v>1</v>
      </c>
      <c r="I91" s="68" t="s">
        <v>982</v>
      </c>
      <c r="J91" s="77">
        <v>0.35416666666666669</v>
      </c>
      <c r="K91" s="68">
        <v>2</v>
      </c>
      <c r="L91" s="68">
        <v>1</v>
      </c>
      <c r="M91" s="68" t="s">
        <v>773</v>
      </c>
      <c r="N91" s="68" t="s">
        <v>761</v>
      </c>
      <c r="O91" s="131">
        <v>20.6</v>
      </c>
      <c r="P91" s="131" t="s">
        <v>761</v>
      </c>
      <c r="Q91" s="68">
        <v>1.1000000000000001</v>
      </c>
      <c r="R91" s="68">
        <v>1</v>
      </c>
      <c r="S91" s="131">
        <v>1.05</v>
      </c>
      <c r="T91" s="68">
        <v>1.35</v>
      </c>
      <c r="U91" s="72">
        <v>0.77777777777777779</v>
      </c>
      <c r="V91" s="68">
        <v>0.15</v>
      </c>
      <c r="W91" s="77">
        <v>0.24305555555555555</v>
      </c>
      <c r="X91" s="68">
        <v>22.8</v>
      </c>
      <c r="Y91" s="68">
        <v>7.81</v>
      </c>
      <c r="Z91" s="72">
        <v>6.5444514335776454</v>
      </c>
      <c r="AA91" s="68">
        <v>90.8</v>
      </c>
      <c r="AB91" s="131">
        <v>30.6</v>
      </c>
      <c r="AC91" s="79">
        <v>47.2</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row>
    <row r="92" spans="1:57" x14ac:dyDescent="0.2">
      <c r="A92" s="79" t="s">
        <v>756</v>
      </c>
      <c r="B92" t="s">
        <v>399</v>
      </c>
      <c r="C92" t="s">
        <v>764</v>
      </c>
      <c r="E92" s="147">
        <v>44064</v>
      </c>
      <c r="F92" s="68" t="s">
        <v>653</v>
      </c>
      <c r="G92" s="68" t="s">
        <v>1026</v>
      </c>
      <c r="H92" s="68">
        <v>1</v>
      </c>
      <c r="I92" s="68" t="s">
        <v>982</v>
      </c>
      <c r="J92" s="77">
        <v>0.35416666666666669</v>
      </c>
      <c r="K92" s="68">
        <v>2</v>
      </c>
      <c r="L92" s="68">
        <v>1</v>
      </c>
      <c r="M92" s="68" t="s">
        <v>773</v>
      </c>
      <c r="N92" s="68" t="s">
        <v>761</v>
      </c>
      <c r="O92" s="131">
        <v>20.6</v>
      </c>
      <c r="P92" s="131" t="s">
        <v>761</v>
      </c>
      <c r="Q92" s="68">
        <v>1.1000000000000001</v>
      </c>
      <c r="R92" s="68">
        <v>1</v>
      </c>
      <c r="S92" s="131">
        <v>1.05</v>
      </c>
      <c r="T92" s="68">
        <v>1.35</v>
      </c>
      <c r="U92" s="72">
        <v>0.77777777777777779</v>
      </c>
      <c r="V92" s="68">
        <v>0.68</v>
      </c>
      <c r="W92" s="77">
        <v>0.24513888888888888</v>
      </c>
      <c r="X92" s="68">
        <v>22.9</v>
      </c>
      <c r="Y92" s="68">
        <v>6.52</v>
      </c>
      <c r="Z92" s="72">
        <v>5.4705063063375947</v>
      </c>
      <c r="AA92" s="68">
        <v>90.5</v>
      </c>
      <c r="AB92" s="134">
        <v>30.4</v>
      </c>
      <c r="AC92" s="204">
        <v>46.9</v>
      </c>
      <c r="AD92" s="171">
        <v>7.4999999999999956E-2</v>
      </c>
      <c r="AE92" s="72">
        <v>3.0412880316358644</v>
      </c>
      <c r="AF92" s="75">
        <v>2.5000000000000001E-2</v>
      </c>
      <c r="AG92" s="137">
        <v>3.0662880316358643</v>
      </c>
      <c r="AH92" s="75">
        <v>22.819566452289692</v>
      </c>
      <c r="AI92" s="72">
        <v>25.885854483925556</v>
      </c>
      <c r="AJ92" s="72">
        <v>96.860323080881557</v>
      </c>
      <c r="AK92" s="72">
        <v>14.085111821228574</v>
      </c>
      <c r="AL92" s="72">
        <v>6.8767876542447581</v>
      </c>
      <c r="AM92" s="75">
        <v>36.904678273518265</v>
      </c>
      <c r="AN92" s="137">
        <v>39.970966305154128</v>
      </c>
      <c r="AO92" s="137">
        <v>6.0060000000000002</v>
      </c>
      <c r="AP92" s="137">
        <v>2.5064000000000024</v>
      </c>
      <c r="AQ92" s="70">
        <v>0.70555894929749519</v>
      </c>
      <c r="AR92" s="177">
        <v>8.5124000000000031</v>
      </c>
      <c r="AS92" s="68"/>
      <c r="AT92" s="68"/>
      <c r="AU92" s="68" t="s">
        <v>763</v>
      </c>
      <c r="AV92" s="68" t="s">
        <v>763</v>
      </c>
      <c r="AW92" s="68"/>
    </row>
    <row r="93" spans="1:57" x14ac:dyDescent="0.2">
      <c r="A93" s="79" t="s">
        <v>756</v>
      </c>
      <c r="B93" t="s">
        <v>399</v>
      </c>
      <c r="C93" t="s">
        <v>765</v>
      </c>
      <c r="E93" s="147">
        <v>44064</v>
      </c>
      <c r="F93" s="68" t="s">
        <v>653</v>
      </c>
      <c r="G93" s="68" t="s">
        <v>1026</v>
      </c>
      <c r="H93" s="68">
        <v>1</v>
      </c>
      <c r="I93" s="68" t="s">
        <v>982</v>
      </c>
      <c r="J93" s="77">
        <v>0.35416666666666669</v>
      </c>
      <c r="K93" s="68">
        <v>2</v>
      </c>
      <c r="L93" s="68">
        <v>1</v>
      </c>
      <c r="M93" s="68" t="s">
        <v>773</v>
      </c>
      <c r="N93" s="68" t="s">
        <v>761</v>
      </c>
      <c r="O93" s="131">
        <v>20.6</v>
      </c>
      <c r="P93" s="131" t="s">
        <v>761</v>
      </c>
      <c r="Q93" s="68">
        <v>1.1000000000000001</v>
      </c>
      <c r="R93" s="68">
        <v>1</v>
      </c>
      <c r="S93" s="131">
        <v>1.05</v>
      </c>
      <c r="T93" s="68">
        <v>1.35</v>
      </c>
      <c r="U93" s="72">
        <v>0.77777777777777779</v>
      </c>
      <c r="V93" s="68">
        <v>0.85</v>
      </c>
      <c r="W93" s="77">
        <v>0.24374999999999999</v>
      </c>
      <c r="X93" s="68">
        <v>22.9</v>
      </c>
      <c r="Y93" s="68">
        <v>6.5</v>
      </c>
      <c r="Z93" s="72">
        <v>5.4537256121463749</v>
      </c>
      <c r="AA93" s="68">
        <v>90.4</v>
      </c>
      <c r="AB93" s="131">
        <v>30.4</v>
      </c>
      <c r="AC93" s="79">
        <v>47</v>
      </c>
      <c r="AD93" s="75" t="s">
        <v>763</v>
      </c>
      <c r="AE93" s="75" t="s">
        <v>763</v>
      </c>
      <c r="AF93" s="75" t="s">
        <v>763</v>
      </c>
      <c r="AG93" s="137" t="s">
        <v>763</v>
      </c>
      <c r="AH93" s="75" t="s">
        <v>763</v>
      </c>
      <c r="AI93" s="75" t="s">
        <v>763</v>
      </c>
      <c r="AJ93" s="75" t="s">
        <v>763</v>
      </c>
      <c r="AK93" s="75" t="s">
        <v>763</v>
      </c>
      <c r="AL93" s="75" t="s">
        <v>763</v>
      </c>
      <c r="AM93" s="75" t="s">
        <v>763</v>
      </c>
      <c r="AN93" s="137" t="s">
        <v>763</v>
      </c>
      <c r="AO93" s="137" t="s">
        <v>763</v>
      </c>
      <c r="AP93" s="137" t="s">
        <v>763</v>
      </c>
      <c r="AQ93" s="75" t="s">
        <v>763</v>
      </c>
      <c r="AR93" s="75" t="s">
        <v>763</v>
      </c>
      <c r="AS93" s="68"/>
      <c r="AT93" s="68"/>
      <c r="AU93" s="68" t="s">
        <v>763</v>
      </c>
      <c r="AV93" s="68" t="s">
        <v>763</v>
      </c>
      <c r="AW93" s="68"/>
    </row>
    <row r="95" spans="1:57" x14ac:dyDescent="0.2">
      <c r="A95" s="236" t="s">
        <v>1245</v>
      </c>
    </row>
    <row r="96" spans="1:57" ht="16" x14ac:dyDescent="0.2">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450" t="s">
        <v>1203</v>
      </c>
      <c r="AE96" s="84"/>
      <c r="AF96" s="84"/>
      <c r="AG96" s="82"/>
      <c r="AH96" s="82"/>
      <c r="AI96" s="84"/>
      <c r="AJ96" s="82"/>
      <c r="AK96" s="84"/>
      <c r="AL96" s="82"/>
      <c r="AM96" s="82"/>
      <c r="AN96" s="82"/>
      <c r="AO96" s="82"/>
      <c r="AP96" s="82"/>
      <c r="AQ96" s="82"/>
      <c r="AR96" s="82"/>
      <c r="AS96" s="82"/>
      <c r="AT96" s="82"/>
      <c r="AU96" s="82"/>
      <c r="AV96" s="82"/>
      <c r="AW96" s="82"/>
      <c r="AX96" s="82"/>
      <c r="AY96" s="82"/>
      <c r="AZ96" s="82"/>
      <c r="BA96" s="82"/>
      <c r="BB96" s="82"/>
    </row>
    <row r="97" spans="1:54" x14ac:dyDescent="0.2">
      <c r="A97" s="86"/>
      <c r="B97" s="86"/>
      <c r="C97" s="87"/>
      <c r="D97" s="87"/>
      <c r="E97" s="87"/>
      <c r="F97" s="86"/>
      <c r="G97" s="86"/>
      <c r="H97" s="88" t="s">
        <v>702</v>
      </c>
      <c r="I97" s="89"/>
      <c r="J97" s="89"/>
      <c r="K97" s="82"/>
      <c r="L97" s="86"/>
      <c r="M97" s="86"/>
      <c r="N97" s="86"/>
      <c r="O97" s="86"/>
      <c r="P97" s="86"/>
      <c r="Q97" s="86"/>
      <c r="R97" s="86"/>
      <c r="S97" s="86"/>
      <c r="T97" s="86"/>
      <c r="U97" s="86"/>
      <c r="V97" s="89" t="s">
        <v>977</v>
      </c>
      <c r="W97" s="82"/>
      <c r="X97" s="82"/>
      <c r="Y97" s="82"/>
      <c r="Z97" s="82"/>
      <c r="AA97" s="82"/>
      <c r="AB97" s="82"/>
      <c r="AC97" s="450" t="s">
        <v>1204</v>
      </c>
      <c r="AD97" s="450"/>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row>
    <row r="98" spans="1:54" ht="16" thickBot="1" x14ac:dyDescent="0.25">
      <c r="A98" s="90"/>
      <c r="B98" s="90"/>
      <c r="C98" s="91"/>
      <c r="D98" s="91"/>
      <c r="E98" s="91"/>
      <c r="F98" s="89" t="s">
        <v>976</v>
      </c>
      <c r="G98" s="89" t="s">
        <v>702</v>
      </c>
      <c r="H98" s="89" t="s">
        <v>1205</v>
      </c>
      <c r="I98" s="89" t="s">
        <v>702</v>
      </c>
      <c r="J98" s="82"/>
      <c r="K98" s="82"/>
      <c r="L98" s="89"/>
      <c r="M98" s="89"/>
      <c r="N98" s="90"/>
      <c r="O98" s="89"/>
      <c r="P98" s="89" t="s">
        <v>1206</v>
      </c>
      <c r="Q98" s="89"/>
      <c r="R98" s="89"/>
      <c r="S98" s="89"/>
      <c r="T98" s="89"/>
      <c r="U98" s="89"/>
      <c r="V98" s="89" t="s">
        <v>726</v>
      </c>
      <c r="W98" s="82"/>
      <c r="X98" s="82"/>
      <c r="Y98" s="82"/>
      <c r="Z98" s="92">
        <v>273.14999999999998</v>
      </c>
      <c r="AA98" s="82"/>
      <c r="AB98" s="82"/>
      <c r="AC98" s="450"/>
      <c r="AD98" s="450"/>
      <c r="AE98" s="82"/>
      <c r="AF98" s="82"/>
      <c r="AG98" s="82"/>
      <c r="AH98" s="82"/>
      <c r="AI98" s="82"/>
      <c r="AJ98" s="82"/>
      <c r="AK98" s="82" t="s">
        <v>1207</v>
      </c>
      <c r="AL98" s="82"/>
      <c r="AM98" s="82"/>
      <c r="AN98" s="82"/>
      <c r="AO98" s="82"/>
      <c r="AP98" s="82"/>
      <c r="AQ98" s="82"/>
      <c r="AR98" s="82"/>
      <c r="AS98" s="82"/>
      <c r="AT98" s="82"/>
      <c r="AU98" s="82"/>
      <c r="AV98" s="82"/>
      <c r="AW98" s="82"/>
      <c r="AX98" s="82"/>
      <c r="AY98" s="82"/>
      <c r="AZ98" s="82"/>
      <c r="BA98" s="82"/>
      <c r="BB98" s="82"/>
    </row>
    <row r="99" spans="1:54" ht="36" thickTop="1" thickBot="1" x14ac:dyDescent="0.25">
      <c r="A99" s="93" t="s">
        <v>1208</v>
      </c>
      <c r="B99" s="94" t="s">
        <v>1209</v>
      </c>
      <c r="C99" s="94" t="s">
        <v>1210</v>
      </c>
      <c r="D99" s="94" t="s">
        <v>1211</v>
      </c>
      <c r="E99" s="94"/>
      <c r="F99" s="93" t="s">
        <v>706</v>
      </c>
      <c r="G99" s="93" t="s">
        <v>1205</v>
      </c>
      <c r="H99" s="93" t="s">
        <v>1212</v>
      </c>
      <c r="I99" s="93" t="s">
        <v>1213</v>
      </c>
      <c r="J99" s="93" t="s">
        <v>541</v>
      </c>
      <c r="K99" s="93" t="s">
        <v>1214</v>
      </c>
      <c r="L99" s="93" t="s">
        <v>1215</v>
      </c>
      <c r="M99" s="89" t="s">
        <v>1216</v>
      </c>
      <c r="N99" s="93" t="s">
        <v>1217</v>
      </c>
      <c r="O99" s="93" t="s">
        <v>1218</v>
      </c>
      <c r="P99" s="93" t="s">
        <v>1219</v>
      </c>
      <c r="Q99" s="93" t="s">
        <v>1220</v>
      </c>
      <c r="R99" s="93" t="s">
        <v>1221</v>
      </c>
      <c r="S99" s="93" t="s">
        <v>1222</v>
      </c>
      <c r="T99" s="93" t="s">
        <v>1223</v>
      </c>
      <c r="U99" s="93" t="s">
        <v>1224</v>
      </c>
      <c r="V99" s="93" t="s">
        <v>474</v>
      </c>
      <c r="W99" s="95"/>
      <c r="X99" s="82"/>
      <c r="Y99" s="96" t="s">
        <v>540</v>
      </c>
      <c r="Z99" s="97" t="s">
        <v>1225</v>
      </c>
      <c r="AA99" s="98" t="s">
        <v>1226</v>
      </c>
      <c r="AB99" s="98" t="s">
        <v>1205</v>
      </c>
      <c r="AC99" s="450"/>
      <c r="AD99" s="450"/>
      <c r="AE99" s="99" t="s">
        <v>1227</v>
      </c>
      <c r="AF99" s="100" t="s">
        <v>485</v>
      </c>
      <c r="AG99" s="98" t="s">
        <v>1228</v>
      </c>
      <c r="AH99" s="98" t="s">
        <v>724</v>
      </c>
      <c r="AI99" s="100" t="s">
        <v>1229</v>
      </c>
      <c r="AJ99" s="98" t="s">
        <v>722</v>
      </c>
      <c r="AK99" s="100" t="s">
        <v>489</v>
      </c>
      <c r="AL99" s="82"/>
      <c r="AM99" s="82"/>
      <c r="AN99" s="82"/>
      <c r="AO99" s="82"/>
      <c r="AP99" s="82"/>
      <c r="AQ99" s="82"/>
      <c r="AR99" s="82"/>
      <c r="AS99" s="82"/>
      <c r="AT99" s="82"/>
      <c r="AU99" s="82"/>
      <c r="AV99" s="82"/>
      <c r="AW99" s="82"/>
      <c r="AX99" s="82"/>
      <c r="AY99" s="109"/>
      <c r="AZ99" s="109"/>
      <c r="BA99" s="82"/>
      <c r="BB99" s="82"/>
    </row>
    <row r="100" spans="1:54" ht="16" x14ac:dyDescent="0.2">
      <c r="A100" s="101" t="s">
        <v>399</v>
      </c>
      <c r="B100" s="102">
        <v>2020</v>
      </c>
      <c r="C100" s="103">
        <v>7</v>
      </c>
      <c r="D100" s="102">
        <v>8</v>
      </c>
      <c r="E100" s="82"/>
      <c r="F100" s="131" t="s">
        <v>761</v>
      </c>
      <c r="G100" s="131">
        <v>8.76</v>
      </c>
      <c r="H100" s="82"/>
      <c r="I100" s="131">
        <v>21.87</v>
      </c>
      <c r="J100" s="131">
        <v>29.7</v>
      </c>
      <c r="K100" s="82"/>
      <c r="L100" s="82"/>
      <c r="M100" s="108"/>
      <c r="N100" s="137" t="s">
        <v>763</v>
      </c>
      <c r="O100" s="82"/>
      <c r="P100" s="82"/>
      <c r="Q100" s="82"/>
      <c r="R100" s="140"/>
      <c r="S100" s="137" t="s">
        <v>763</v>
      </c>
      <c r="T100" s="137" t="s">
        <v>763</v>
      </c>
      <c r="U100" s="137" t="s">
        <v>763</v>
      </c>
      <c r="V100" s="85"/>
      <c r="W100" s="85"/>
      <c r="X100" s="85"/>
      <c r="Y100" s="102">
        <f>IF(C100&lt;6," ",IF(C100&lt;=9,I100, IF(C100&gt;=10," ")))</f>
        <v>21.87</v>
      </c>
      <c r="Z100" s="102">
        <f>IF(Y100=" ", " ", IF(Y100&gt;0, Y100+273.15))</f>
        <v>295.02</v>
      </c>
      <c r="AA100" s="102">
        <f>IF(C100&lt;6," ",IF(C100&lt;=9,J100, IF(C100&gt;=10," ")))</f>
        <v>29.7</v>
      </c>
      <c r="AB100" s="102">
        <f>IF(C100&lt;6," ",IF(C100&lt;=9,G100, IF(C100&gt;=10," ")))</f>
        <v>8.76</v>
      </c>
      <c r="AC100" s="104">
        <f>IF(Y100=" "," ",IF(Y100&gt;0,EXP(-173.4292+249.6339*100/Z100+143.3483*LN(+Z100/100)-21.8492*Z100/100+AA100*(-0.033096+0.014259*Z100/100-0.0017*(Z100/100)^2))*1.4276))</f>
        <v>7.3510745182881907</v>
      </c>
      <c r="AD100" s="102">
        <f>IF(Y100=" "," ",IF(Y100&gt;0,AB100/AC100))</f>
        <v>1.1916625220172437</v>
      </c>
      <c r="AE100" s="105" t="str">
        <f>IF(C100&lt;6," ",IF(C100&lt;=9,F100, IF(C100&gt;=10," ")))</f>
        <v>ND</v>
      </c>
      <c r="AF100" s="102" t="str">
        <f>IF(Y100=" "," ",N100)</f>
        <v>NS</v>
      </c>
      <c r="AG100" s="105" t="str">
        <f>IF(C100&lt;6," ",IF(C100&lt;=9,T100, IF(C100&gt;=10," ")))</f>
        <v>NS</v>
      </c>
      <c r="AH100" s="105" t="str">
        <f>IF(C100&lt;6," ",IF(C100&lt;=9,U100, IF(C100&gt;=10," ")))</f>
        <v>NS</v>
      </c>
      <c r="AI100" s="102"/>
      <c r="AJ100" s="106" t="str">
        <f>IF(C100&lt;6," ",IF(C100&lt;=9,S100, IF(C100&gt;=10," ")))</f>
        <v>NS</v>
      </c>
      <c r="AK100" s="107" t="e">
        <f>IF(Y100=" ", " ", IF(Y100&gt;0, AJ100-AF100))</f>
        <v>#VALUE!</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399</v>
      </c>
      <c r="B101" s="102">
        <v>2020</v>
      </c>
      <c r="C101" s="103">
        <v>7</v>
      </c>
      <c r="D101" s="102">
        <v>8</v>
      </c>
      <c r="E101" s="82"/>
      <c r="F101" s="131" t="s">
        <v>761</v>
      </c>
      <c r="G101" s="131">
        <v>8.76</v>
      </c>
      <c r="H101" s="82"/>
      <c r="I101" s="131">
        <v>21.87</v>
      </c>
      <c r="J101" s="134">
        <v>29.5</v>
      </c>
      <c r="K101" s="82"/>
      <c r="L101" s="82"/>
      <c r="M101" s="108"/>
      <c r="N101" s="137">
        <v>1.2168276687253194</v>
      </c>
      <c r="O101" s="82"/>
      <c r="P101" s="82"/>
      <c r="Q101" s="82"/>
      <c r="R101" s="140"/>
      <c r="S101" s="137">
        <v>38.821680702663031</v>
      </c>
      <c r="T101" s="137">
        <v>6.1931607142857148</v>
      </c>
      <c r="U101" s="137">
        <v>4.9598088169642844</v>
      </c>
      <c r="V101" s="85"/>
      <c r="W101" s="85"/>
      <c r="X101" s="85"/>
      <c r="Y101" s="102">
        <f t="shared" ref="Y101:Y111" si="34">IF(C101&lt;6," ",IF(C101&lt;=9,I101, IF(C101&gt;=10," ")))</f>
        <v>21.87</v>
      </c>
      <c r="Z101" s="102">
        <f t="shared" ref="Z101:Z111" si="35">IF(Y101=" ", " ", IF(Y101&gt;0, Y101+273.15))</f>
        <v>295.02</v>
      </c>
      <c r="AA101" s="102">
        <f t="shared" ref="AA101:AA111" si="36">IF(C101&lt;6," ",IF(C101&lt;=9,J101, IF(C101&gt;=10," ")))</f>
        <v>29.5</v>
      </c>
      <c r="AB101" s="102">
        <f t="shared" ref="AB101:AB111" si="37">IF(C101&lt;6," ",IF(C101&lt;=9,G101, IF(C101&gt;=10," ")))</f>
        <v>8.76</v>
      </c>
      <c r="AC101" s="104">
        <f t="shared" ref="AC101:AC111" si="38">IF(Y101=" "," ",IF(Y101&gt;0,EXP(-173.4292+249.6339*100/Z101+143.3483*LN(+Z101/100)-21.8492*Z101/100+AA101*(-0.033096+0.014259*Z101/100-0.0017*(Z101/100)^2))*1.4276))</f>
        <v>7.359644032028088</v>
      </c>
      <c r="AD101" s="102">
        <f t="shared" ref="AD101:AD111" si="39">IF(Y101=" "," ",IF(Y101&gt;0,AB101/AC101))</f>
        <v>1.1902749592069628</v>
      </c>
      <c r="AE101" s="105" t="str">
        <f t="shared" ref="AE101:AE111" si="40">IF(C101&lt;6," ",IF(C101&lt;=9,F101, IF(C101&gt;=10," ")))</f>
        <v>ND</v>
      </c>
      <c r="AF101" s="102">
        <f t="shared" ref="AF101:AF111" si="41">IF(Y101=" "," ",N101)</f>
        <v>1.2168276687253194</v>
      </c>
      <c r="AG101" s="105">
        <f t="shared" ref="AG101:AG111" si="42">IF(C101&lt;6," ",IF(C101&lt;=9,T101, IF(C101&gt;=10," ")))</f>
        <v>6.1931607142857148</v>
      </c>
      <c r="AH101" s="105">
        <f t="shared" ref="AH101:AH111" si="43">IF(C101&lt;6," ",IF(C101&lt;=9,U101, IF(C101&gt;=10," ")))</f>
        <v>4.9598088169642844</v>
      </c>
      <c r="AI101" s="102">
        <f>IF(Y101=" ", " ", IF(Y101&gt;0, SUM(AG101:AH101)))</f>
        <v>11.152969531249999</v>
      </c>
      <c r="AJ101" s="106">
        <f t="shared" ref="AJ101:AJ111" si="44">IF(C101&lt;6," ",IF(C101&lt;=9,S101, IF(C101&gt;=10," ")))</f>
        <v>38.821680702663031</v>
      </c>
      <c r="AK101" s="107">
        <f t="shared" ref="AK101:AK111" si="45">IF(Y101=" ", " ", IF(Y101&gt;0, AJ101-AF101))</f>
        <v>37.604853033937708</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399</v>
      </c>
      <c r="B102" s="102">
        <v>2020</v>
      </c>
      <c r="C102" s="103">
        <v>7</v>
      </c>
      <c r="D102" s="102">
        <v>8</v>
      </c>
      <c r="E102" s="82"/>
      <c r="F102" s="131" t="s">
        <v>761</v>
      </c>
      <c r="G102" s="131">
        <v>8.76</v>
      </c>
      <c r="H102" s="82"/>
      <c r="I102" s="131">
        <v>21.87</v>
      </c>
      <c r="J102" s="131">
        <v>29.8</v>
      </c>
      <c r="K102" s="82"/>
      <c r="L102" s="82"/>
      <c r="M102" s="108"/>
      <c r="N102" s="137" t="s">
        <v>763</v>
      </c>
      <c r="O102" s="82"/>
      <c r="P102" s="82"/>
      <c r="Q102" s="82"/>
      <c r="R102" s="140"/>
      <c r="S102" s="137" t="s">
        <v>763</v>
      </c>
      <c r="T102" s="137" t="s">
        <v>763</v>
      </c>
      <c r="U102" s="137" t="s">
        <v>763</v>
      </c>
      <c r="V102" s="85"/>
      <c r="W102" s="85"/>
      <c r="X102" s="85"/>
      <c r="Y102" s="102">
        <f t="shared" si="34"/>
        <v>21.87</v>
      </c>
      <c r="Z102" s="102">
        <f t="shared" si="35"/>
        <v>295.02</v>
      </c>
      <c r="AA102" s="102">
        <f t="shared" si="36"/>
        <v>29.8</v>
      </c>
      <c r="AB102" s="102">
        <f t="shared" si="37"/>
        <v>8.76</v>
      </c>
      <c r="AC102" s="104">
        <f t="shared" si="38"/>
        <v>7.3467935039985486</v>
      </c>
      <c r="AD102" s="102">
        <f t="shared" si="39"/>
        <v>1.1923569098862385</v>
      </c>
      <c r="AE102" s="105" t="str">
        <f t="shared" si="40"/>
        <v>ND</v>
      </c>
      <c r="AF102" s="102" t="str">
        <f t="shared" si="41"/>
        <v>NS</v>
      </c>
      <c r="AG102" s="105" t="str">
        <f t="shared" si="42"/>
        <v>NS</v>
      </c>
      <c r="AH102" s="105" t="str">
        <f t="shared" si="43"/>
        <v>NS</v>
      </c>
      <c r="AI102" s="102"/>
      <c r="AJ102" s="106" t="str">
        <f t="shared" si="44"/>
        <v>NS</v>
      </c>
      <c r="AK102" s="107" t="e">
        <f t="shared" si="45"/>
        <v>#VALUE!</v>
      </c>
      <c r="AL102" s="82"/>
      <c r="AM102" s="85"/>
      <c r="AN102" s="85"/>
      <c r="AO102" s="85"/>
      <c r="AP102" s="85"/>
      <c r="AQ102" s="85"/>
      <c r="AR102" s="114" t="s">
        <v>1230</v>
      </c>
      <c r="AS102" s="85"/>
      <c r="AT102" s="85"/>
      <c r="AU102" s="85"/>
      <c r="AV102" s="85"/>
      <c r="AW102" s="85"/>
      <c r="AX102" s="85"/>
      <c r="AY102" s="85"/>
      <c r="AZ102" s="85"/>
      <c r="BA102" s="82"/>
      <c r="BB102" s="82"/>
    </row>
    <row r="103" spans="1:54" ht="16" x14ac:dyDescent="0.2">
      <c r="A103" s="101" t="s">
        <v>399</v>
      </c>
      <c r="B103" s="102">
        <v>2020</v>
      </c>
      <c r="C103" s="103">
        <v>7</v>
      </c>
      <c r="D103" s="102">
        <v>23</v>
      </c>
      <c r="E103" s="82"/>
      <c r="F103" s="131">
        <v>1.1499999999999999</v>
      </c>
      <c r="G103" s="131" t="s">
        <v>761</v>
      </c>
      <c r="H103" s="82"/>
      <c r="I103" s="131" t="s">
        <v>761</v>
      </c>
      <c r="J103" s="131">
        <v>29.6</v>
      </c>
      <c r="K103" s="82"/>
      <c r="L103" s="82"/>
      <c r="M103" s="108"/>
      <c r="N103" s="137" t="s">
        <v>763</v>
      </c>
      <c r="O103" s="82"/>
      <c r="P103" s="82"/>
      <c r="Q103" s="82"/>
      <c r="R103" s="140"/>
      <c r="S103" s="137" t="s">
        <v>763</v>
      </c>
      <c r="T103" s="137" t="s">
        <v>763</v>
      </c>
      <c r="U103" s="137" t="s">
        <v>763</v>
      </c>
      <c r="V103" s="85"/>
      <c r="W103" s="85"/>
      <c r="X103" s="85"/>
      <c r="Y103" s="102" t="str">
        <f t="shared" si="34"/>
        <v>ND</v>
      </c>
      <c r="Z103" s="102" t="e">
        <f t="shared" si="35"/>
        <v>#VALUE!</v>
      </c>
      <c r="AA103" s="102">
        <f t="shared" si="36"/>
        <v>29.6</v>
      </c>
      <c r="AB103" s="102" t="str">
        <f t="shared" si="37"/>
        <v>ND</v>
      </c>
      <c r="AC103" s="104" t="e">
        <f t="shared" si="38"/>
        <v>#VALUE!</v>
      </c>
      <c r="AD103" s="102" t="e">
        <f t="shared" si="39"/>
        <v>#VALUE!</v>
      </c>
      <c r="AE103" s="105">
        <f t="shared" si="40"/>
        <v>1.1499999999999999</v>
      </c>
      <c r="AF103" s="102" t="str">
        <f t="shared" si="41"/>
        <v>NS</v>
      </c>
      <c r="AG103" s="105" t="str">
        <f t="shared" si="42"/>
        <v>NS</v>
      </c>
      <c r="AH103" s="105" t="str">
        <f t="shared" si="43"/>
        <v>NS</v>
      </c>
      <c r="AI103" s="102"/>
      <c r="AJ103" s="106" t="str">
        <f t="shared" si="44"/>
        <v>NS</v>
      </c>
      <c r="AK103" s="107" t="e">
        <f t="shared" si="45"/>
        <v>#VALUE!</v>
      </c>
      <c r="AL103" s="82"/>
      <c r="AM103" s="85"/>
      <c r="AN103" s="85"/>
      <c r="AO103" s="85"/>
      <c r="AP103" s="85"/>
      <c r="AQ103" s="85"/>
      <c r="AR103" s="115"/>
      <c r="AS103" s="116" t="s">
        <v>487</v>
      </c>
      <c r="AT103" s="116" t="s">
        <v>1231</v>
      </c>
      <c r="AU103" s="116" t="s">
        <v>485</v>
      </c>
      <c r="AV103" s="116" t="s">
        <v>513</v>
      </c>
      <c r="AW103" s="116" t="s">
        <v>489</v>
      </c>
      <c r="AX103" s="116"/>
      <c r="AY103" s="85"/>
      <c r="AZ103" s="85"/>
      <c r="BA103" s="82"/>
      <c r="BB103" s="82"/>
    </row>
    <row r="104" spans="1:54" ht="16" x14ac:dyDescent="0.2">
      <c r="A104" s="101" t="s">
        <v>399</v>
      </c>
      <c r="B104" s="102">
        <v>2020</v>
      </c>
      <c r="C104" s="103">
        <v>7</v>
      </c>
      <c r="D104" s="102">
        <v>23</v>
      </c>
      <c r="E104" s="82"/>
      <c r="F104" s="131">
        <v>1.1499999999999999</v>
      </c>
      <c r="G104" s="131" t="s">
        <v>761</v>
      </c>
      <c r="H104" s="82"/>
      <c r="I104" s="131" t="s">
        <v>761</v>
      </c>
      <c r="J104" s="134">
        <v>29.6</v>
      </c>
      <c r="K104" s="82"/>
      <c r="L104" s="82"/>
      <c r="M104" s="108"/>
      <c r="N104" s="137">
        <v>0.40949540510918114</v>
      </c>
      <c r="O104" s="82"/>
      <c r="P104" s="82"/>
      <c r="Q104" s="82"/>
      <c r="R104" s="140"/>
      <c r="S104" s="137">
        <v>49.549213148563524</v>
      </c>
      <c r="T104" s="137">
        <v>9.8639999999999972</v>
      </c>
      <c r="U104" s="137">
        <v>1.9501000000000017</v>
      </c>
      <c r="V104" s="85"/>
      <c r="W104" s="85"/>
      <c r="X104" s="85"/>
      <c r="Y104" s="102" t="str">
        <f t="shared" si="34"/>
        <v>ND</v>
      </c>
      <c r="Z104" s="102" t="e">
        <f t="shared" si="35"/>
        <v>#VALUE!</v>
      </c>
      <c r="AA104" s="102">
        <f t="shared" si="36"/>
        <v>29.6</v>
      </c>
      <c r="AB104" s="102" t="str">
        <f t="shared" si="37"/>
        <v>ND</v>
      </c>
      <c r="AC104" s="104" t="e">
        <f t="shared" si="38"/>
        <v>#VALUE!</v>
      </c>
      <c r="AD104" s="102" t="e">
        <f t="shared" si="39"/>
        <v>#VALUE!</v>
      </c>
      <c r="AE104" s="105">
        <f t="shared" si="40"/>
        <v>1.1499999999999999</v>
      </c>
      <c r="AF104" s="102">
        <f t="shared" si="41"/>
        <v>0.40949540510918114</v>
      </c>
      <c r="AG104" s="105">
        <f t="shared" si="42"/>
        <v>9.8639999999999972</v>
      </c>
      <c r="AH104" s="105">
        <f t="shared" si="43"/>
        <v>1.9501000000000017</v>
      </c>
      <c r="AI104" s="102">
        <f t="shared" ref="AI104:AI106" si="46">IF(Y104=" ", " ", IF(Y104&gt;0, SUM(AG104:AH104)))</f>
        <v>11.8141</v>
      </c>
      <c r="AJ104" s="106">
        <f t="shared" si="44"/>
        <v>49.549213148563524</v>
      </c>
      <c r="AK104" s="107">
        <f t="shared" si="45"/>
        <v>49.139717743454341</v>
      </c>
      <c r="AL104" s="82"/>
      <c r="AM104" s="84" t="s">
        <v>1232</v>
      </c>
      <c r="AN104" s="82"/>
      <c r="AO104" s="82"/>
      <c r="AP104" s="82"/>
      <c r="AQ104" s="82"/>
      <c r="AR104" s="117" t="s">
        <v>522</v>
      </c>
      <c r="AS104" s="115"/>
      <c r="AT104" s="115"/>
      <c r="AU104" s="115"/>
      <c r="AV104" s="115"/>
      <c r="AW104" s="115"/>
      <c r="AX104" s="118"/>
      <c r="AY104" s="85"/>
      <c r="AZ104" s="85"/>
      <c r="BA104" s="82"/>
      <c r="BB104" s="82"/>
    </row>
    <row r="105" spans="1:54" ht="18" x14ac:dyDescent="0.25">
      <c r="A105" s="101" t="s">
        <v>399</v>
      </c>
      <c r="B105" s="102">
        <v>2020</v>
      </c>
      <c r="C105" s="103">
        <v>7</v>
      </c>
      <c r="D105" s="102">
        <v>23</v>
      </c>
      <c r="E105" s="82"/>
      <c r="F105" s="131">
        <v>1.1499999999999999</v>
      </c>
      <c r="G105" s="131" t="s">
        <v>761</v>
      </c>
      <c r="H105" s="82"/>
      <c r="I105" s="131" t="s">
        <v>761</v>
      </c>
      <c r="J105" s="131">
        <v>29.6</v>
      </c>
      <c r="K105" s="82"/>
      <c r="L105" s="82"/>
      <c r="M105" s="108"/>
      <c r="N105" s="137" t="s">
        <v>763</v>
      </c>
      <c r="O105" s="82"/>
      <c r="P105" s="82"/>
      <c r="Q105" s="82"/>
      <c r="R105" s="140"/>
      <c r="S105" s="137" t="s">
        <v>763</v>
      </c>
      <c r="T105" s="137" t="s">
        <v>763</v>
      </c>
      <c r="U105" s="137" t="s">
        <v>763</v>
      </c>
      <c r="V105" s="85"/>
      <c r="W105" s="85"/>
      <c r="X105" s="85"/>
      <c r="Y105" s="102" t="str">
        <f t="shared" si="34"/>
        <v>ND</v>
      </c>
      <c r="Z105" s="102" t="e">
        <f t="shared" si="35"/>
        <v>#VALUE!</v>
      </c>
      <c r="AA105" s="102">
        <f t="shared" si="36"/>
        <v>29.6</v>
      </c>
      <c r="AB105" s="102" t="str">
        <f t="shared" si="37"/>
        <v>ND</v>
      </c>
      <c r="AC105" s="104" t="e">
        <f t="shared" si="38"/>
        <v>#VALUE!</v>
      </c>
      <c r="AD105" s="102" t="e">
        <f t="shared" si="39"/>
        <v>#VALUE!</v>
      </c>
      <c r="AE105" s="105">
        <f t="shared" si="40"/>
        <v>1.1499999999999999</v>
      </c>
      <c r="AF105" s="102" t="str">
        <f t="shared" si="41"/>
        <v>NS</v>
      </c>
      <c r="AG105" s="105" t="str">
        <f t="shared" si="42"/>
        <v>NS</v>
      </c>
      <c r="AH105" s="105" t="str">
        <f t="shared" si="43"/>
        <v>NS</v>
      </c>
      <c r="AI105" s="102"/>
      <c r="AJ105" s="106" t="str">
        <f t="shared" si="44"/>
        <v>NS</v>
      </c>
      <c r="AK105" s="107" t="e">
        <f t="shared" si="45"/>
        <v>#VALUE!</v>
      </c>
      <c r="AL105" s="82"/>
      <c r="AM105" s="119" t="s">
        <v>477</v>
      </c>
      <c r="AN105" s="109" t="s">
        <v>1231</v>
      </c>
      <c r="AO105" s="120" t="s">
        <v>479</v>
      </c>
      <c r="AP105" s="120" t="s">
        <v>726</v>
      </c>
      <c r="AQ105" s="120" t="s">
        <v>481</v>
      </c>
      <c r="AR105" s="118" t="s">
        <v>476</v>
      </c>
      <c r="AS105" s="115">
        <v>0.4</v>
      </c>
      <c r="AT105" s="118">
        <v>0.6</v>
      </c>
      <c r="AU105" s="121">
        <v>10</v>
      </c>
      <c r="AV105" s="115">
        <v>10</v>
      </c>
      <c r="AW105" s="122">
        <v>43</v>
      </c>
      <c r="AX105" s="118"/>
      <c r="AY105" s="85"/>
      <c r="AZ105" s="85"/>
      <c r="BA105" s="82"/>
      <c r="BB105" s="82"/>
    </row>
    <row r="106" spans="1:54" ht="16" x14ac:dyDescent="0.2">
      <c r="A106" s="101" t="s">
        <v>399</v>
      </c>
      <c r="B106" s="102">
        <v>2020</v>
      </c>
      <c r="C106" s="103">
        <v>8</v>
      </c>
      <c r="D106" s="102">
        <v>6</v>
      </c>
      <c r="E106" s="82"/>
      <c r="F106" s="131">
        <v>1.35</v>
      </c>
      <c r="G106" s="131" t="s">
        <v>761</v>
      </c>
      <c r="H106" s="82"/>
      <c r="I106" s="131" t="s">
        <v>761</v>
      </c>
      <c r="J106" s="131">
        <v>30.5</v>
      </c>
      <c r="K106" s="82"/>
      <c r="L106" s="82"/>
      <c r="M106" s="82"/>
      <c r="N106" s="137">
        <v>0.41684719535783343</v>
      </c>
      <c r="O106" s="82"/>
      <c r="P106" s="82"/>
      <c r="Q106" s="82"/>
      <c r="R106" s="140"/>
      <c r="S106" s="137">
        <v>36.764005018834965</v>
      </c>
      <c r="T106" s="207">
        <v>3.6719999999999988</v>
      </c>
      <c r="U106" s="207">
        <v>1.9260999999999999</v>
      </c>
      <c r="V106" s="85"/>
      <c r="W106" s="85"/>
      <c r="X106" s="85"/>
      <c r="Y106" s="102" t="str">
        <f t="shared" si="34"/>
        <v>ND</v>
      </c>
      <c r="Z106" s="102" t="e">
        <f t="shared" si="35"/>
        <v>#VALUE!</v>
      </c>
      <c r="AA106" s="102">
        <f t="shared" si="36"/>
        <v>30.5</v>
      </c>
      <c r="AB106" s="102" t="str">
        <f t="shared" si="37"/>
        <v>ND</v>
      </c>
      <c r="AC106" s="104" t="e">
        <f t="shared" si="38"/>
        <v>#VALUE!</v>
      </c>
      <c r="AD106" s="102" t="e">
        <f t="shared" si="39"/>
        <v>#VALUE!</v>
      </c>
      <c r="AE106" s="105">
        <f t="shared" si="40"/>
        <v>1.35</v>
      </c>
      <c r="AF106" s="102">
        <f t="shared" si="41"/>
        <v>0.41684719535783343</v>
      </c>
      <c r="AG106" s="105">
        <f t="shared" si="42"/>
        <v>3.6719999999999988</v>
      </c>
      <c r="AH106" s="105">
        <f t="shared" si="43"/>
        <v>1.9260999999999999</v>
      </c>
      <c r="AI106" s="102">
        <f t="shared" si="46"/>
        <v>5.5980999999999987</v>
      </c>
      <c r="AJ106" s="106">
        <f t="shared" si="44"/>
        <v>36.764005018834965</v>
      </c>
      <c r="AK106" s="107">
        <f t="shared" si="45"/>
        <v>36.347157823477133</v>
      </c>
      <c r="AL106" s="82"/>
      <c r="AM106" s="123" t="s">
        <v>479</v>
      </c>
      <c r="AN106" s="124" t="s">
        <v>1233</v>
      </c>
      <c r="AO106" s="124" t="s">
        <v>485</v>
      </c>
      <c r="AP106" s="124" t="s">
        <v>1234</v>
      </c>
      <c r="AQ106" s="124"/>
      <c r="AR106" s="118" t="s">
        <v>482</v>
      </c>
      <c r="AS106" s="115">
        <v>0.9</v>
      </c>
      <c r="AT106" s="118">
        <v>3</v>
      </c>
      <c r="AU106" s="121">
        <v>1</v>
      </c>
      <c r="AV106" s="115">
        <v>3</v>
      </c>
      <c r="AW106" s="122">
        <v>20</v>
      </c>
      <c r="AX106" s="118"/>
      <c r="AY106" s="85"/>
      <c r="AZ106" s="102"/>
      <c r="BA106" s="102" t="s">
        <v>1235</v>
      </c>
      <c r="BB106" s="82"/>
    </row>
    <row r="107" spans="1:54" ht="16" x14ac:dyDescent="0.2">
      <c r="A107" s="101" t="s">
        <v>399</v>
      </c>
      <c r="B107" s="102">
        <v>2020</v>
      </c>
      <c r="C107" s="103">
        <v>8</v>
      </c>
      <c r="D107" s="102">
        <v>6</v>
      </c>
      <c r="E107" s="82"/>
      <c r="F107" s="131">
        <v>1.35</v>
      </c>
      <c r="G107" s="131" t="s">
        <v>761</v>
      </c>
      <c r="H107" s="82"/>
      <c r="I107" s="131" t="s">
        <v>761</v>
      </c>
      <c r="J107" s="131">
        <v>30.5</v>
      </c>
      <c r="K107" s="82"/>
      <c r="L107" s="82"/>
      <c r="M107" s="82"/>
      <c r="N107" s="137" t="s">
        <v>763</v>
      </c>
      <c r="O107" s="82"/>
      <c r="P107" s="82"/>
      <c r="Q107" s="82"/>
      <c r="R107" s="140"/>
      <c r="S107" s="137" t="s">
        <v>763</v>
      </c>
      <c r="T107" s="137" t="s">
        <v>763</v>
      </c>
      <c r="U107" s="137" t="s">
        <v>763</v>
      </c>
      <c r="V107" s="85"/>
      <c r="W107" s="85"/>
      <c r="X107" s="85"/>
      <c r="Y107" s="102" t="str">
        <f t="shared" si="34"/>
        <v>ND</v>
      </c>
      <c r="Z107" s="102" t="e">
        <f t="shared" si="35"/>
        <v>#VALUE!</v>
      </c>
      <c r="AA107" s="102">
        <f t="shared" si="36"/>
        <v>30.5</v>
      </c>
      <c r="AB107" s="102" t="str">
        <f t="shared" si="37"/>
        <v>ND</v>
      </c>
      <c r="AC107" s="104" t="e">
        <f t="shared" si="38"/>
        <v>#VALUE!</v>
      </c>
      <c r="AD107" s="102" t="e">
        <f t="shared" si="39"/>
        <v>#VALUE!</v>
      </c>
      <c r="AE107" s="105">
        <f t="shared" si="40"/>
        <v>1.35</v>
      </c>
      <c r="AF107" s="102" t="str">
        <f t="shared" si="41"/>
        <v>NS</v>
      </c>
      <c r="AG107" s="105" t="str">
        <f t="shared" si="42"/>
        <v>NS</v>
      </c>
      <c r="AH107" s="105" t="str">
        <f t="shared" si="43"/>
        <v>NS</v>
      </c>
      <c r="AI107" s="102"/>
      <c r="AJ107" s="106" t="str">
        <f t="shared" si="44"/>
        <v>NS</v>
      </c>
      <c r="AK107" s="107" t="e">
        <f t="shared" si="45"/>
        <v>#VALUE!</v>
      </c>
      <c r="AL107" s="82"/>
      <c r="AM107" s="123" t="s">
        <v>1236</v>
      </c>
      <c r="AN107" s="125" t="s">
        <v>742</v>
      </c>
      <c r="AO107" s="125" t="s">
        <v>494</v>
      </c>
      <c r="AP107" s="125" t="s">
        <v>495</v>
      </c>
      <c r="AQ107" s="125" t="s">
        <v>494</v>
      </c>
      <c r="AR107" s="118"/>
      <c r="AS107" s="115" t="s">
        <v>487</v>
      </c>
      <c r="AT107" s="115" t="s">
        <v>976</v>
      </c>
      <c r="AU107" s="115" t="s">
        <v>485</v>
      </c>
      <c r="AV107" s="115" t="s">
        <v>488</v>
      </c>
      <c r="AW107" s="115" t="s">
        <v>489</v>
      </c>
      <c r="AX107" s="116" t="s">
        <v>490</v>
      </c>
      <c r="AY107" s="102"/>
      <c r="AZ107" s="102"/>
      <c r="BA107" s="84" t="s">
        <v>1</v>
      </c>
      <c r="BB107" s="82"/>
    </row>
    <row r="108" spans="1:54" ht="16" x14ac:dyDescent="0.2">
      <c r="A108" s="101" t="s">
        <v>399</v>
      </c>
      <c r="B108" s="102">
        <v>2020</v>
      </c>
      <c r="C108" s="132">
        <v>8</v>
      </c>
      <c r="D108" s="82">
        <v>6</v>
      </c>
      <c r="E108" s="85"/>
      <c r="F108" s="131">
        <v>1.05</v>
      </c>
      <c r="G108" s="131" t="s">
        <v>761</v>
      </c>
      <c r="H108" s="85"/>
      <c r="I108" s="131">
        <v>20.6</v>
      </c>
      <c r="J108" s="131">
        <v>30.6</v>
      </c>
      <c r="K108" s="85"/>
      <c r="L108" s="85"/>
      <c r="M108" s="85"/>
      <c r="N108" s="137" t="s">
        <v>763</v>
      </c>
      <c r="O108" s="85"/>
      <c r="P108" s="85"/>
      <c r="Q108" s="85"/>
      <c r="R108" s="140"/>
      <c r="S108" s="137" t="s">
        <v>763</v>
      </c>
      <c r="T108" s="137" t="s">
        <v>763</v>
      </c>
      <c r="U108" s="137" t="s">
        <v>763</v>
      </c>
      <c r="V108" s="85"/>
      <c r="W108" s="85"/>
      <c r="X108" s="85"/>
      <c r="Y108" s="85">
        <f t="shared" si="34"/>
        <v>20.6</v>
      </c>
      <c r="Z108" s="82">
        <f t="shared" si="35"/>
        <v>293.75</v>
      </c>
      <c r="AA108" s="85">
        <f t="shared" si="36"/>
        <v>30.6</v>
      </c>
      <c r="AB108" s="85" t="str">
        <f t="shared" si="37"/>
        <v>ND</v>
      </c>
      <c r="AC108" s="110">
        <f t="shared" si="38"/>
        <v>7.4846105475864455</v>
      </c>
      <c r="AD108" s="82" t="e">
        <f t="shared" si="39"/>
        <v>#VALUE!</v>
      </c>
      <c r="AE108" s="111">
        <f t="shared" si="40"/>
        <v>1.05</v>
      </c>
      <c r="AF108" s="82" t="str">
        <f t="shared" si="41"/>
        <v>NS</v>
      </c>
      <c r="AG108" s="111" t="str">
        <f t="shared" si="42"/>
        <v>NS</v>
      </c>
      <c r="AH108" s="111" t="str">
        <f t="shared" si="43"/>
        <v>NS</v>
      </c>
      <c r="AI108" s="102"/>
      <c r="AJ108" s="112" t="str">
        <f t="shared" si="44"/>
        <v>NS</v>
      </c>
      <c r="AK108" s="113" t="e">
        <f t="shared" si="45"/>
        <v>#VALUE!</v>
      </c>
      <c r="AL108" s="82"/>
      <c r="AM108" s="82">
        <f>AD114</f>
        <v>1.1914314637034817</v>
      </c>
      <c r="AN108" s="82">
        <f>AE114</f>
        <v>1.1625000000000001</v>
      </c>
      <c r="AO108" s="82">
        <f>AF114</f>
        <v>1.2773645752070495</v>
      </c>
      <c r="AP108" s="82">
        <f>AI114</f>
        <v>9.2693923828124998</v>
      </c>
      <c r="AQ108" s="113">
        <f>AK114</f>
        <v>39.999101718596862</v>
      </c>
      <c r="AR108" s="118"/>
      <c r="AS108" s="115" t="s">
        <v>497</v>
      </c>
      <c r="AT108" s="115" t="s">
        <v>497</v>
      </c>
      <c r="AU108" s="115" t="s">
        <v>497</v>
      </c>
      <c r="AV108" s="115" t="s">
        <v>497</v>
      </c>
      <c r="AW108" s="115" t="s">
        <v>497</v>
      </c>
      <c r="AX108" s="116" t="s">
        <v>498</v>
      </c>
      <c r="AY108" s="102"/>
      <c r="AZ108" s="102"/>
      <c r="BA108" s="82"/>
      <c r="BB108" s="82"/>
    </row>
    <row r="109" spans="1:54" ht="16" x14ac:dyDescent="0.2">
      <c r="A109" s="101" t="s">
        <v>399</v>
      </c>
      <c r="B109" s="102">
        <v>2020</v>
      </c>
      <c r="C109" s="132">
        <v>8</v>
      </c>
      <c r="D109" s="82">
        <v>21</v>
      </c>
      <c r="E109" s="85"/>
      <c r="F109" s="131">
        <v>1.05</v>
      </c>
      <c r="G109" s="131" t="s">
        <v>761</v>
      </c>
      <c r="H109" s="85"/>
      <c r="I109" s="131">
        <v>20.6</v>
      </c>
      <c r="J109" s="134">
        <v>30.4</v>
      </c>
      <c r="K109" s="85"/>
      <c r="L109" s="85"/>
      <c r="M109" s="85"/>
      <c r="N109" s="137">
        <v>3.0662880316358643</v>
      </c>
      <c r="O109" s="85"/>
      <c r="P109" s="85"/>
      <c r="Q109" s="85"/>
      <c r="R109" s="140"/>
      <c r="S109" s="137">
        <v>39.970966305154128</v>
      </c>
      <c r="T109" s="137">
        <v>6.0060000000000002</v>
      </c>
      <c r="U109" s="137">
        <v>2.5064000000000024</v>
      </c>
      <c r="V109" s="85"/>
      <c r="W109" s="85"/>
      <c r="X109" s="85"/>
      <c r="Y109" s="85">
        <f t="shared" si="34"/>
        <v>20.6</v>
      </c>
      <c r="Z109" s="82">
        <f t="shared" si="35"/>
        <v>293.75</v>
      </c>
      <c r="AA109" s="85">
        <f t="shared" si="36"/>
        <v>30.4</v>
      </c>
      <c r="AB109" s="85" t="str">
        <f t="shared" si="37"/>
        <v>ND</v>
      </c>
      <c r="AC109" s="110">
        <f t="shared" si="38"/>
        <v>7.4934166202102581</v>
      </c>
      <c r="AD109" s="82" t="e">
        <f t="shared" si="39"/>
        <v>#VALUE!</v>
      </c>
      <c r="AE109" s="111">
        <f t="shared" si="40"/>
        <v>1.05</v>
      </c>
      <c r="AF109" s="82">
        <f t="shared" si="41"/>
        <v>3.0662880316358643</v>
      </c>
      <c r="AG109" s="111">
        <f t="shared" si="42"/>
        <v>6.0060000000000002</v>
      </c>
      <c r="AH109" s="111">
        <f t="shared" si="43"/>
        <v>2.5064000000000024</v>
      </c>
      <c r="AI109" s="102">
        <f t="shared" ref="AI109" si="47">IF(Y109=" ", " ", IF(Y109&gt;0, SUM(AG109:AH109)))</f>
        <v>8.5124000000000031</v>
      </c>
      <c r="AJ109" s="112">
        <f t="shared" si="44"/>
        <v>39.970966305154128</v>
      </c>
      <c r="AK109" s="113">
        <f t="shared" si="45"/>
        <v>36.904678273518265</v>
      </c>
      <c r="AL109" s="85"/>
      <c r="AM109" s="82"/>
      <c r="AN109" s="82"/>
      <c r="AO109" s="82"/>
      <c r="AP109" s="85"/>
      <c r="AQ109" s="82"/>
      <c r="AR109" s="82"/>
      <c r="AS109" s="115">
        <f>((LN(AM108)-LN(0.4))/(LN(0.9)-LN(0.4))*100)</f>
        <v>134.59188040222924</v>
      </c>
      <c r="AT109" s="120">
        <f>((LN(AN108)-LN(0.6))/(LN(3)-LN(0.6))*100)</f>
        <v>41.094998268375051</v>
      </c>
      <c r="AU109" s="115">
        <f>((LN(AO108)-LN(10))/(LN(1)-LN(10))*100)</f>
        <v>89.368513217790095</v>
      </c>
      <c r="AV109" s="115">
        <f>((LN(AP108)-LN(10))/(LN(3)-LN(10))*100)</f>
        <v>6.3014099582755554</v>
      </c>
      <c r="AW109" s="115">
        <f>((LN(AQ108)-LN(43))/(LN(20)-LN(43))*100)</f>
        <v>9.4508371069723953</v>
      </c>
      <c r="AX109" s="82"/>
      <c r="AY109" s="82"/>
      <c r="AZ109" s="82"/>
      <c r="BA109" s="82"/>
      <c r="BB109" s="82"/>
    </row>
    <row r="110" spans="1:54" ht="16" x14ac:dyDescent="0.2">
      <c r="A110" s="101" t="s">
        <v>399</v>
      </c>
      <c r="B110" s="102">
        <v>2020</v>
      </c>
      <c r="C110" s="132">
        <v>8</v>
      </c>
      <c r="D110" s="82">
        <v>21</v>
      </c>
      <c r="E110" s="85"/>
      <c r="F110" s="131">
        <v>1.05</v>
      </c>
      <c r="G110" s="131" t="s">
        <v>761</v>
      </c>
      <c r="H110" s="85"/>
      <c r="I110" s="131">
        <v>20.6</v>
      </c>
      <c r="J110" s="131">
        <v>30.4</v>
      </c>
      <c r="K110" s="85"/>
      <c r="L110" s="85"/>
      <c r="M110" s="85"/>
      <c r="N110" s="137" t="s">
        <v>763</v>
      </c>
      <c r="O110" s="85"/>
      <c r="P110" s="85"/>
      <c r="Q110" s="85"/>
      <c r="R110" s="140"/>
      <c r="S110" s="137" t="s">
        <v>763</v>
      </c>
      <c r="T110" s="137" t="s">
        <v>763</v>
      </c>
      <c r="U110" s="137" t="s">
        <v>763</v>
      </c>
      <c r="V110" s="85"/>
      <c r="W110" s="85"/>
      <c r="X110" s="85"/>
      <c r="Y110" s="85">
        <f t="shared" si="34"/>
        <v>20.6</v>
      </c>
      <c r="Z110" s="82">
        <f t="shared" si="35"/>
        <v>293.75</v>
      </c>
      <c r="AA110" s="85">
        <f t="shared" si="36"/>
        <v>30.4</v>
      </c>
      <c r="AB110" s="85" t="str">
        <f t="shared" si="37"/>
        <v>ND</v>
      </c>
      <c r="AC110" s="110">
        <f t="shared" si="38"/>
        <v>7.4934166202102581</v>
      </c>
      <c r="AD110" s="82" t="e">
        <f t="shared" si="39"/>
        <v>#VALUE!</v>
      </c>
      <c r="AE110" s="111">
        <f t="shared" si="40"/>
        <v>1.05</v>
      </c>
      <c r="AF110" s="82" t="str">
        <f t="shared" si="41"/>
        <v>NS</v>
      </c>
      <c r="AG110" s="111" t="str">
        <f t="shared" si="42"/>
        <v>NS</v>
      </c>
      <c r="AH110" s="111" t="str">
        <f t="shared" si="43"/>
        <v>NS</v>
      </c>
      <c r="AI110" s="102"/>
      <c r="AJ110" s="112" t="str">
        <f t="shared" si="44"/>
        <v>NS</v>
      </c>
      <c r="AK110" s="113" t="e">
        <f t="shared" si="45"/>
        <v>#VALUE!</v>
      </c>
      <c r="AL110" s="82"/>
      <c r="AM110" s="85"/>
      <c r="AN110" s="85"/>
      <c r="AO110" s="85"/>
      <c r="AP110" s="128" t="s">
        <v>1237</v>
      </c>
      <c r="AQ110" s="85"/>
      <c r="AR110" s="82"/>
      <c r="AS110" s="82">
        <f>IF(AS109&gt;100, 100, IF(AS109&lt;0, 0, AS109))</f>
        <v>100</v>
      </c>
      <c r="AT110" s="82">
        <f t="shared" ref="AT110:AW110" si="48">IF(AT109&gt;100, 100, IF(AT109&lt;0, 0, AT109))</f>
        <v>41.094998268375051</v>
      </c>
      <c r="AU110" s="82">
        <f t="shared" si="48"/>
        <v>89.368513217790095</v>
      </c>
      <c r="AV110" s="82">
        <f t="shared" si="48"/>
        <v>6.3014099582755554</v>
      </c>
      <c r="AW110" s="82">
        <f t="shared" si="48"/>
        <v>9.4508371069723953</v>
      </c>
      <c r="AX110" s="129">
        <f>AVERAGE(AS110:AW110)</f>
        <v>49.243151710282618</v>
      </c>
      <c r="AY110" s="84"/>
      <c r="AZ110" s="84"/>
      <c r="BA110" s="84" t="str">
        <f>IF(AX110&gt;65, "Acceptable; Ongoing Protection is Required", "Unacceptable; Immediate Restoration is Required")</f>
        <v>Unacceptable; Immediate Restoration is Required</v>
      </c>
      <c r="BB110" s="82"/>
    </row>
    <row r="111" spans="1:54" ht="16" x14ac:dyDescent="0.2">
      <c r="A111" s="101"/>
      <c r="B111" s="102"/>
      <c r="C111" s="132"/>
      <c r="D111" s="82"/>
      <c r="E111" s="85"/>
      <c r="F111" s="144"/>
      <c r="G111" s="144"/>
      <c r="H111" s="85"/>
      <c r="I111" s="144"/>
      <c r="J111" s="144"/>
      <c r="K111" s="85"/>
      <c r="L111" s="85"/>
      <c r="M111" s="85"/>
      <c r="N111" s="146"/>
      <c r="O111" s="85"/>
      <c r="P111" s="85"/>
      <c r="Q111" s="85"/>
      <c r="R111" s="140"/>
      <c r="S111" s="146"/>
      <c r="T111" s="146"/>
      <c r="U111" s="146"/>
      <c r="V111" s="85"/>
      <c r="W111" s="85"/>
      <c r="X111" s="85"/>
      <c r="Y111" s="85" t="str">
        <f t="shared" si="34"/>
        <v xml:space="preserve"> </v>
      </c>
      <c r="Z111" s="82" t="str">
        <f t="shared" si="35"/>
        <v xml:space="preserve"> </v>
      </c>
      <c r="AA111" s="85" t="str">
        <f t="shared" si="36"/>
        <v xml:space="preserve"> </v>
      </c>
      <c r="AB111" s="85" t="str">
        <f t="shared" si="37"/>
        <v xml:space="preserve"> </v>
      </c>
      <c r="AC111" s="110" t="str">
        <f t="shared" si="38"/>
        <v xml:space="preserve"> </v>
      </c>
      <c r="AD111" s="82" t="str">
        <f t="shared" si="39"/>
        <v xml:space="preserve"> </v>
      </c>
      <c r="AE111" s="111" t="str">
        <f t="shared" si="40"/>
        <v xml:space="preserve"> </v>
      </c>
      <c r="AF111" s="82" t="str">
        <f t="shared" si="41"/>
        <v xml:space="preserve"> </v>
      </c>
      <c r="AG111" s="111" t="str">
        <f t="shared" si="42"/>
        <v xml:space="preserve"> </v>
      </c>
      <c r="AH111" s="111" t="str">
        <f t="shared" si="43"/>
        <v xml:space="preserve"> </v>
      </c>
      <c r="AI111" s="82"/>
      <c r="AJ111" s="112" t="str">
        <f t="shared" si="44"/>
        <v xml:space="preserve"> </v>
      </c>
      <c r="AK111" s="113" t="str">
        <f t="shared" si="45"/>
        <v xml:space="preserve"> </v>
      </c>
      <c r="AL111" s="85"/>
      <c r="AM111" s="85"/>
      <c r="AN111" s="85"/>
      <c r="AO111" s="85"/>
      <c r="AP111" s="85"/>
      <c r="AQ111" s="85"/>
      <c r="AR111" s="85"/>
      <c r="AS111" s="85"/>
      <c r="AT111" s="85"/>
      <c r="AU111" s="85"/>
      <c r="AV111" s="85"/>
      <c r="AW111" s="126" t="s">
        <v>1238</v>
      </c>
      <c r="AX111" s="126">
        <f>AVERAGE(AS110:AW110)</f>
        <v>49.243151710282618</v>
      </c>
      <c r="AY111" s="85"/>
      <c r="AZ111" s="85"/>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4">
        <f>_xlfn.AGGREGATE(1, 6,AD100:AD111)</f>
        <v>1.1914314637034817</v>
      </c>
      <c r="AE114" s="84">
        <f>_xlfn.AGGREGATE(1, 6,AE100:AE111)</f>
        <v>1.1625000000000001</v>
      </c>
      <c r="AF114" s="84">
        <f>_xlfn.AGGREGATE(1, 6,AF100:AF111)</f>
        <v>1.2773645752070495</v>
      </c>
      <c r="AG114" s="82"/>
      <c r="AH114" s="82"/>
      <c r="AI114" s="84">
        <f>_xlfn.AGGREGATE(1, 6,AI100:AI111)</f>
        <v>9.2693923828124998</v>
      </c>
      <c r="AJ114" s="82"/>
      <c r="AK114" s="84">
        <f>_xlfn.AGGREGATE(1, 6,AK100:AK111)</f>
        <v>39.999101718596862</v>
      </c>
      <c r="AL114" s="82"/>
      <c r="AM114" s="82"/>
      <c r="AN114" s="82"/>
      <c r="AO114" s="82"/>
      <c r="AP114" s="82"/>
      <c r="AQ114" s="82"/>
      <c r="AR114" s="82"/>
      <c r="AS114" s="82"/>
      <c r="AT114" s="82"/>
      <c r="AU114" s="82"/>
      <c r="AV114" s="82"/>
      <c r="AW114" s="82"/>
      <c r="AX114" s="82"/>
      <c r="AY114" s="82"/>
      <c r="AZ114" s="82"/>
      <c r="BA114" s="82"/>
      <c r="BB114" s="82"/>
    </row>
    <row r="115" spans="1:55"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126" t="s">
        <v>1238</v>
      </c>
      <c r="AD115" s="126" t="e">
        <f>AVERAGE(AD100:AD111)</f>
        <v>#VALUE!</v>
      </c>
      <c r="AE115" s="126">
        <f>AVERAGE(AE99:AE111)</f>
        <v>1.1625000000000001</v>
      </c>
      <c r="AF115" s="126">
        <f>AVERAGE(AF99:AF111)</f>
        <v>1.2773645752070495</v>
      </c>
      <c r="AG115" s="126"/>
      <c r="AH115" s="126"/>
      <c r="AI115" s="126">
        <f>AVERAGE(AI99:AI111)</f>
        <v>9.2693923828124998</v>
      </c>
      <c r="AJ115" s="126"/>
      <c r="AK115" s="127" t="e">
        <f>AVERAGE(AK99:AK111)</f>
        <v>#VALUE!</v>
      </c>
      <c r="AL115" s="82"/>
      <c r="AM115" s="82"/>
      <c r="AN115" s="82"/>
      <c r="AO115" s="82"/>
      <c r="AP115" s="82"/>
      <c r="AQ115" s="82"/>
      <c r="AR115" s="82"/>
      <c r="AS115" s="82"/>
      <c r="AT115" s="82"/>
      <c r="AU115" s="82"/>
      <c r="AV115" s="82"/>
      <c r="AW115" s="82"/>
      <c r="AX115" s="82"/>
      <c r="AY115" s="82"/>
      <c r="AZ115" s="82"/>
      <c r="BA115" s="82"/>
      <c r="BB115"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399</v>
      </c>
      <c r="C122" s="68" t="s">
        <v>757</v>
      </c>
      <c r="E122" s="147">
        <v>44390</v>
      </c>
      <c r="F122" s="68" t="s">
        <v>797</v>
      </c>
      <c r="G122" s="68" t="s">
        <v>1068</v>
      </c>
      <c r="H122" s="68">
        <v>1</v>
      </c>
      <c r="I122" s="68" t="s">
        <v>760</v>
      </c>
      <c r="J122" s="77">
        <v>0.42777777777777781</v>
      </c>
      <c r="K122" s="81">
        <v>3</v>
      </c>
      <c r="L122" s="68">
        <v>2</v>
      </c>
      <c r="M122" s="68" t="s">
        <v>787</v>
      </c>
      <c r="O122" s="131">
        <v>20</v>
      </c>
      <c r="P122" s="131">
        <v>9.31</v>
      </c>
      <c r="Q122" s="68">
        <v>1</v>
      </c>
      <c r="R122" s="68">
        <v>1</v>
      </c>
      <c r="S122" s="131">
        <v>1</v>
      </c>
      <c r="T122" s="68">
        <v>1</v>
      </c>
      <c r="U122" s="76">
        <v>1</v>
      </c>
      <c r="V122" s="68">
        <v>0.15</v>
      </c>
      <c r="W122" s="77">
        <v>0.375</v>
      </c>
      <c r="X122" s="68">
        <v>22.7</v>
      </c>
      <c r="Y122" s="68">
        <v>5.87</v>
      </c>
      <c r="Z122" s="72">
        <v>4.949552696970315</v>
      </c>
      <c r="AA122" s="68">
        <v>81.5</v>
      </c>
      <c r="AB122" s="205">
        <v>29.5</v>
      </c>
      <c r="AC122" s="72">
        <v>45.8</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399</v>
      </c>
      <c r="C123" s="68" t="s">
        <v>764</v>
      </c>
      <c r="E123" s="147">
        <v>44390</v>
      </c>
      <c r="F123" s="68" t="s">
        <v>797</v>
      </c>
      <c r="G123" s="68" t="s">
        <v>1068</v>
      </c>
      <c r="H123" s="68">
        <v>1</v>
      </c>
      <c r="I123" s="68" t="s">
        <v>760</v>
      </c>
      <c r="J123" s="77">
        <v>0.42777777777777781</v>
      </c>
      <c r="K123" s="81">
        <v>3</v>
      </c>
      <c r="L123" s="68">
        <v>2</v>
      </c>
      <c r="M123" s="68" t="s">
        <v>787</v>
      </c>
      <c r="O123" s="131">
        <v>20</v>
      </c>
      <c r="P123" s="131">
        <v>9.31</v>
      </c>
      <c r="Q123" s="68">
        <v>1</v>
      </c>
      <c r="R123" s="68">
        <v>1</v>
      </c>
      <c r="S123" s="131">
        <v>1</v>
      </c>
      <c r="T123" s="68">
        <v>1</v>
      </c>
      <c r="U123" s="76">
        <v>1</v>
      </c>
      <c r="V123" s="68">
        <v>0.5</v>
      </c>
      <c r="W123" s="77">
        <v>0.3756944444444445</v>
      </c>
      <c r="X123" s="68">
        <v>23.1</v>
      </c>
      <c r="Y123" s="68">
        <v>5.78</v>
      </c>
      <c r="Z123" s="72">
        <v>4.8732880580717639</v>
      </c>
      <c r="AA123" s="68">
        <v>80</v>
      </c>
      <c r="AB123" s="205">
        <v>29.6</v>
      </c>
      <c r="AC123" s="72">
        <v>46</v>
      </c>
      <c r="AD123" s="72">
        <v>0.25</v>
      </c>
      <c r="AE123" s="72">
        <v>3.5818137906049996</v>
      </c>
      <c r="AF123" s="72">
        <v>0.13401023097194237</v>
      </c>
      <c r="AG123" s="137">
        <v>3.715824021576942</v>
      </c>
      <c r="AH123" s="72">
        <v>21.756937348423058</v>
      </c>
      <c r="AI123" s="75">
        <v>25.472761370000001</v>
      </c>
      <c r="AJ123" s="72">
        <v>115.94042003052758</v>
      </c>
      <c r="AK123" s="72">
        <v>18.036492915429289</v>
      </c>
      <c r="AL123" s="72">
        <v>6.4281022133380779</v>
      </c>
      <c r="AM123" s="72">
        <v>39.793430263852343</v>
      </c>
      <c r="AN123" s="137">
        <v>43.509254285429293</v>
      </c>
      <c r="AO123" s="137">
        <v>1.9023809523809525</v>
      </c>
      <c r="AP123" s="137">
        <v>1.7378916170634915</v>
      </c>
      <c r="AQ123" s="72">
        <v>0.5225929971148513</v>
      </c>
      <c r="AR123" s="72">
        <v>3.640272569444444</v>
      </c>
      <c r="AS123" s="68" t="s">
        <v>763</v>
      </c>
      <c r="AT123" s="68" t="s">
        <v>763</v>
      </c>
      <c r="AU123" s="68" t="s">
        <v>763</v>
      </c>
      <c r="AV123" s="68" t="s">
        <v>763</v>
      </c>
      <c r="BA123" s="200"/>
      <c r="BC123" s="147"/>
    </row>
    <row r="124" spans="1:55" s="68" customFormat="1" x14ac:dyDescent="0.2">
      <c r="A124" s="79" t="s">
        <v>756</v>
      </c>
      <c r="B124" s="68" t="s">
        <v>399</v>
      </c>
      <c r="C124" s="68" t="s">
        <v>765</v>
      </c>
      <c r="E124" s="147">
        <v>44390</v>
      </c>
      <c r="F124" s="68" t="s">
        <v>797</v>
      </c>
      <c r="G124" s="68" t="s">
        <v>1068</v>
      </c>
      <c r="H124" s="68">
        <v>1</v>
      </c>
      <c r="I124" s="68" t="s">
        <v>760</v>
      </c>
      <c r="J124" s="77">
        <v>0.42777777777777781</v>
      </c>
      <c r="K124" s="81">
        <v>3</v>
      </c>
      <c r="L124" s="68">
        <v>2</v>
      </c>
      <c r="M124" s="68" t="s">
        <v>787</v>
      </c>
      <c r="O124" s="131">
        <v>20</v>
      </c>
      <c r="P124" s="131">
        <v>9.31</v>
      </c>
      <c r="Q124" s="68">
        <v>1</v>
      </c>
      <c r="R124" s="68">
        <v>1</v>
      </c>
      <c r="S124" s="131">
        <v>1</v>
      </c>
      <c r="T124" s="68">
        <v>1</v>
      </c>
      <c r="U124" s="76">
        <v>1</v>
      </c>
      <c r="V124" s="68">
        <v>0.7</v>
      </c>
      <c r="W124" s="77">
        <v>0.37638888888888888</v>
      </c>
      <c r="X124" s="68">
        <v>23.1</v>
      </c>
      <c r="Y124" s="68">
        <v>5.77</v>
      </c>
      <c r="Z124" s="72">
        <v>4.8704688761251038</v>
      </c>
      <c r="AA124" s="68">
        <v>79.8</v>
      </c>
      <c r="AB124" s="205">
        <v>29.4</v>
      </c>
      <c r="AC124" s="72">
        <v>45.7</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399</v>
      </c>
      <c r="C125" s="68" t="s">
        <v>757</v>
      </c>
      <c r="E125" s="147">
        <v>44404</v>
      </c>
      <c r="F125" s="68" t="s">
        <v>881</v>
      </c>
      <c r="G125" s="68" t="s">
        <v>1068</v>
      </c>
      <c r="H125" s="68">
        <v>1</v>
      </c>
      <c r="I125" s="68" t="s">
        <v>760</v>
      </c>
      <c r="J125" s="77">
        <v>0.42708333333333298</v>
      </c>
      <c r="K125" s="81">
        <v>1</v>
      </c>
      <c r="L125" s="68">
        <v>2</v>
      </c>
      <c r="M125" s="68" t="s">
        <v>820</v>
      </c>
      <c r="O125" s="131">
        <v>22.1</v>
      </c>
      <c r="P125" s="131">
        <v>8.69</v>
      </c>
      <c r="Q125" s="68">
        <v>1.35</v>
      </c>
      <c r="R125" s="68">
        <v>1.35</v>
      </c>
      <c r="S125" s="131">
        <v>1.35</v>
      </c>
      <c r="T125" s="68">
        <v>1.35</v>
      </c>
      <c r="U125" s="76">
        <v>1</v>
      </c>
      <c r="V125" s="68">
        <v>0.15</v>
      </c>
      <c r="W125" s="77">
        <v>0.31388888888888888</v>
      </c>
      <c r="X125" s="68">
        <v>24.8</v>
      </c>
      <c r="Y125" s="68">
        <v>6.38</v>
      </c>
      <c r="Z125" s="72">
        <v>5.3720036851834552</v>
      </c>
      <c r="AA125" s="68">
        <v>91.3</v>
      </c>
      <c r="AB125" s="205">
        <v>30.2</v>
      </c>
      <c r="AC125" s="72">
        <v>46.8</v>
      </c>
      <c r="AD125" s="75" t="s">
        <v>763</v>
      </c>
      <c r="AE125" s="75" t="s">
        <v>763</v>
      </c>
      <c r="AF125" s="75" t="s">
        <v>763</v>
      </c>
      <c r="AG125" s="137" t="s">
        <v>763</v>
      </c>
      <c r="AH125" s="72" t="s">
        <v>763</v>
      </c>
      <c r="AI125" s="75" t="s">
        <v>763</v>
      </c>
      <c r="AJ125" s="75" t="s">
        <v>763</v>
      </c>
      <c r="AK125" s="75" t="s">
        <v>763</v>
      </c>
      <c r="AL125" s="75" t="s">
        <v>763</v>
      </c>
      <c r="AM125" s="75" t="s">
        <v>763</v>
      </c>
      <c r="AN125" s="137" t="s">
        <v>763</v>
      </c>
      <c r="AO125" s="137" t="s">
        <v>763</v>
      </c>
      <c r="AP125" s="137" t="s">
        <v>763</v>
      </c>
      <c r="AQ125" s="75" t="s">
        <v>763</v>
      </c>
      <c r="AR125" s="75" t="s">
        <v>763</v>
      </c>
      <c r="AS125" s="68" t="s">
        <v>763</v>
      </c>
      <c r="AT125" s="68" t="s">
        <v>763</v>
      </c>
      <c r="AU125" s="68" t="s">
        <v>763</v>
      </c>
      <c r="AV125" s="68" t="s">
        <v>763</v>
      </c>
      <c r="BA125" s="200"/>
      <c r="BC125" s="147"/>
    </row>
    <row r="126" spans="1:55" s="68" customFormat="1" x14ac:dyDescent="0.2">
      <c r="A126" s="79" t="s">
        <v>756</v>
      </c>
      <c r="B126" s="68" t="s">
        <v>399</v>
      </c>
      <c r="C126" s="68" t="s">
        <v>764</v>
      </c>
      <c r="E126" s="147">
        <v>44404</v>
      </c>
      <c r="F126" s="68" t="s">
        <v>881</v>
      </c>
      <c r="G126" s="68" t="s">
        <v>1068</v>
      </c>
      <c r="H126" s="68">
        <v>1</v>
      </c>
      <c r="I126" s="68" t="s">
        <v>760</v>
      </c>
      <c r="J126" s="77">
        <v>0.42708333333333298</v>
      </c>
      <c r="K126" s="81">
        <v>1</v>
      </c>
      <c r="L126" s="68">
        <v>2</v>
      </c>
      <c r="M126" s="68" t="s">
        <v>820</v>
      </c>
      <c r="O126" s="131">
        <v>22.1</v>
      </c>
      <c r="P126" s="131">
        <v>8.69</v>
      </c>
      <c r="Q126" s="68">
        <v>1.35</v>
      </c>
      <c r="R126" s="68">
        <v>1.35</v>
      </c>
      <c r="S126" s="131">
        <v>1.35</v>
      </c>
      <c r="T126" s="68">
        <v>1.35</v>
      </c>
      <c r="U126" s="76">
        <v>1</v>
      </c>
      <c r="V126" s="68">
        <v>0.7</v>
      </c>
      <c r="W126" s="77">
        <v>0.31458333333333333</v>
      </c>
      <c r="X126" s="68">
        <v>24.9</v>
      </c>
      <c r="Y126" s="68">
        <v>6.5</v>
      </c>
      <c r="Z126" s="72">
        <v>5.4643808965834051</v>
      </c>
      <c r="AA126" s="68">
        <v>91.8</v>
      </c>
      <c r="AB126" s="205">
        <v>30.5</v>
      </c>
      <c r="AC126" s="72">
        <v>47</v>
      </c>
      <c r="AD126" s="72">
        <v>0.25</v>
      </c>
      <c r="AE126" s="72">
        <v>1.6500686813186811</v>
      </c>
      <c r="AF126" s="72">
        <v>0.23376220740970399</v>
      </c>
      <c r="AG126" s="137">
        <v>1.8838308887283852</v>
      </c>
      <c r="AH126" s="72">
        <v>34.363920359079508</v>
      </c>
      <c r="AI126" s="72">
        <v>36.247751247807891</v>
      </c>
      <c r="AJ126" s="72">
        <v>94.643367420011018</v>
      </c>
      <c r="AK126" s="72">
        <v>17.593415498094</v>
      </c>
      <c r="AL126" s="72">
        <v>5.379476624664739</v>
      </c>
      <c r="AM126" s="72">
        <v>51.957335857173504</v>
      </c>
      <c r="AN126" s="137">
        <v>53.841166745901887</v>
      </c>
      <c r="AO126" s="225">
        <v>1.2259234177215184</v>
      </c>
      <c r="AP126" s="225">
        <v>0.55512658227848122</v>
      </c>
      <c r="AQ126" s="223">
        <v>0.68831499268494356</v>
      </c>
      <c r="AR126" s="72">
        <v>1.7810499999999996</v>
      </c>
      <c r="AS126" s="68" t="s">
        <v>763</v>
      </c>
      <c r="AT126" s="68" t="s">
        <v>763</v>
      </c>
      <c r="AU126" s="68" t="s">
        <v>763</v>
      </c>
      <c r="AV126" s="68" t="s">
        <v>763</v>
      </c>
      <c r="BA126" s="200"/>
      <c r="BC126" s="147"/>
    </row>
    <row r="127" spans="1:55" s="68" customFormat="1" x14ac:dyDescent="0.2">
      <c r="A127" s="79" t="s">
        <v>756</v>
      </c>
      <c r="B127" s="68" t="s">
        <v>399</v>
      </c>
      <c r="C127" s="68" t="s">
        <v>765</v>
      </c>
      <c r="E127" s="147">
        <v>44404</v>
      </c>
      <c r="F127" s="68" t="s">
        <v>881</v>
      </c>
      <c r="G127" s="68" t="s">
        <v>1068</v>
      </c>
      <c r="H127" s="68">
        <v>1</v>
      </c>
      <c r="I127" s="68" t="s">
        <v>760</v>
      </c>
      <c r="J127" s="77">
        <v>0.42708333333333298</v>
      </c>
      <c r="K127" s="81">
        <v>1</v>
      </c>
      <c r="L127" s="68">
        <v>2</v>
      </c>
      <c r="M127" s="68" t="s">
        <v>820</v>
      </c>
      <c r="O127" s="131">
        <v>22.1</v>
      </c>
      <c r="P127" s="131">
        <v>8.69</v>
      </c>
      <c r="Q127" s="68">
        <v>1.35</v>
      </c>
      <c r="R127" s="68">
        <v>1.35</v>
      </c>
      <c r="S127" s="131">
        <v>1.35</v>
      </c>
      <c r="T127" s="68">
        <v>1.35</v>
      </c>
      <c r="U127" s="76">
        <v>1</v>
      </c>
      <c r="V127" s="68">
        <v>1.05</v>
      </c>
      <c r="W127" s="77">
        <v>0.31527777777777777</v>
      </c>
      <c r="X127" s="68">
        <v>24.8</v>
      </c>
      <c r="Y127" s="68">
        <v>5.97</v>
      </c>
      <c r="Z127" s="72">
        <v>5.0124892938914867</v>
      </c>
      <c r="AA127" s="68">
        <v>87.1</v>
      </c>
      <c r="AB127" s="205">
        <v>30.7</v>
      </c>
      <c r="AC127" s="72">
        <v>47.5</v>
      </c>
      <c r="AD127" s="75" t="s">
        <v>763</v>
      </c>
      <c r="AE127" s="75" t="s">
        <v>763</v>
      </c>
      <c r="AF127" s="75" t="s">
        <v>763</v>
      </c>
      <c r="AG127" s="137" t="s">
        <v>763</v>
      </c>
      <c r="AH127" s="72" t="s">
        <v>763</v>
      </c>
      <c r="AI127" s="75" t="s">
        <v>763</v>
      </c>
      <c r="AJ127" s="75" t="s">
        <v>763</v>
      </c>
      <c r="AK127" s="75" t="s">
        <v>763</v>
      </c>
      <c r="AL127" s="75" t="s">
        <v>763</v>
      </c>
      <c r="AM127" s="75" t="s">
        <v>763</v>
      </c>
      <c r="AN127" s="137" t="s">
        <v>763</v>
      </c>
      <c r="AO127" s="137" t="s">
        <v>763</v>
      </c>
      <c r="AP127" s="137" t="s">
        <v>763</v>
      </c>
      <c r="AQ127" s="75" t="s">
        <v>763</v>
      </c>
      <c r="AR127" s="75" t="s">
        <v>763</v>
      </c>
      <c r="AS127" s="68" t="s">
        <v>763</v>
      </c>
      <c r="AT127" s="68" t="s">
        <v>763</v>
      </c>
      <c r="AU127" s="68" t="s">
        <v>763</v>
      </c>
      <c r="AV127" s="68" t="s">
        <v>763</v>
      </c>
      <c r="BA127" s="200"/>
      <c r="BC127" s="147"/>
    </row>
    <row r="128" spans="1:55" s="68" customFormat="1" x14ac:dyDescent="0.2">
      <c r="A128" s="79" t="s">
        <v>756</v>
      </c>
      <c r="B128" s="68" t="s">
        <v>399</v>
      </c>
      <c r="C128" s="68" t="s">
        <v>757</v>
      </c>
      <c r="E128" s="147">
        <v>44420</v>
      </c>
      <c r="F128" s="68" t="s">
        <v>881</v>
      </c>
      <c r="G128" s="68" t="s">
        <v>1102</v>
      </c>
      <c r="H128" s="68">
        <v>2</v>
      </c>
      <c r="I128" s="68" t="s">
        <v>760</v>
      </c>
      <c r="J128" s="77">
        <v>0.4381944444444445</v>
      </c>
      <c r="K128" s="81">
        <v>3</v>
      </c>
      <c r="L128" s="68">
        <v>1</v>
      </c>
      <c r="M128" s="68" t="s">
        <v>783</v>
      </c>
      <c r="O128" s="131">
        <v>23.9</v>
      </c>
      <c r="P128" s="131">
        <v>8.44</v>
      </c>
      <c r="Q128" s="68">
        <v>1.4</v>
      </c>
      <c r="R128" s="68">
        <v>1.3</v>
      </c>
      <c r="S128" s="131">
        <v>1.2</v>
      </c>
      <c r="T128" s="68">
        <v>1.25</v>
      </c>
      <c r="U128" s="76">
        <v>0.8928571428571429</v>
      </c>
      <c r="V128" s="68">
        <v>0.15</v>
      </c>
      <c r="W128" s="77">
        <v>0.32708333333333334</v>
      </c>
      <c r="X128" s="68">
        <v>25.5</v>
      </c>
      <c r="Y128" s="68">
        <v>5.68</v>
      </c>
      <c r="Z128" s="72">
        <v>4.7839773663072576</v>
      </c>
      <c r="AA128" s="68">
        <v>82.8</v>
      </c>
      <c r="AB128" s="205">
        <v>30.3</v>
      </c>
      <c r="AC128" s="72">
        <v>46.9</v>
      </c>
      <c r="AD128" s="72" t="s">
        <v>763</v>
      </c>
      <c r="AE128" s="72" t="s">
        <v>763</v>
      </c>
      <c r="AF128" s="72"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4" s="68" customFormat="1" x14ac:dyDescent="0.2">
      <c r="A129" s="79" t="s">
        <v>756</v>
      </c>
      <c r="B129" s="68" t="s">
        <v>399</v>
      </c>
      <c r="C129" s="68" t="s">
        <v>764</v>
      </c>
      <c r="E129" s="147">
        <v>44420</v>
      </c>
      <c r="F129" s="68" t="s">
        <v>881</v>
      </c>
      <c r="G129" s="68" t="s">
        <v>1102</v>
      </c>
      <c r="H129" s="68">
        <v>2</v>
      </c>
      <c r="I129" s="68" t="s">
        <v>760</v>
      </c>
      <c r="J129" s="77">
        <v>0.4381944444444445</v>
      </c>
      <c r="K129" s="81">
        <v>3</v>
      </c>
      <c r="L129" s="68">
        <v>1</v>
      </c>
      <c r="M129" s="68" t="s">
        <v>783</v>
      </c>
      <c r="O129" s="131">
        <v>23.9</v>
      </c>
      <c r="P129" s="131">
        <v>8.44</v>
      </c>
      <c r="Q129" s="68">
        <v>1.4</v>
      </c>
      <c r="R129" s="68">
        <v>1.3</v>
      </c>
      <c r="S129" s="131">
        <v>1.2</v>
      </c>
      <c r="T129" s="68">
        <v>1.25</v>
      </c>
      <c r="U129" s="76">
        <v>0.8928571428571429</v>
      </c>
      <c r="V129" s="68">
        <v>0.7</v>
      </c>
      <c r="W129" s="77">
        <v>0.32777777777777778</v>
      </c>
      <c r="X129" s="68">
        <v>25.7</v>
      </c>
      <c r="Y129" s="68">
        <v>5.66</v>
      </c>
      <c r="Z129" s="72">
        <v>4.7899220448277235</v>
      </c>
      <c r="AA129" s="68">
        <v>82.2</v>
      </c>
      <c r="AB129" s="205">
        <v>29.5</v>
      </c>
      <c r="AC129" s="72">
        <v>45.7</v>
      </c>
      <c r="AD129" s="75">
        <v>0.19999999999999998</v>
      </c>
      <c r="AE129" s="72">
        <v>2.5000000000000001E-2</v>
      </c>
      <c r="AF129" s="72">
        <v>0.42319020306929167</v>
      </c>
      <c r="AG129" s="137">
        <v>0.44819020306929169</v>
      </c>
      <c r="AH129" s="72">
        <v>35.192519361209662</v>
      </c>
      <c r="AI129" s="72">
        <v>35.640709564278957</v>
      </c>
      <c r="AJ129" s="72">
        <v>120.27552532208767</v>
      </c>
      <c r="AK129" s="72">
        <v>17.014172136300989</v>
      </c>
      <c r="AL129" s="72">
        <v>7.0691376787866735</v>
      </c>
      <c r="AM129" s="72">
        <v>52.206691497510647</v>
      </c>
      <c r="AN129" s="137">
        <v>52.654881700579949</v>
      </c>
      <c r="AO129" s="137">
        <v>8.0992857142857151</v>
      </c>
      <c r="AP129" s="137">
        <v>4.6614868551587296</v>
      </c>
      <c r="AQ129" s="72">
        <v>0.6347018309596224</v>
      </c>
      <c r="AR129" s="72">
        <v>12.760772569444445</v>
      </c>
      <c r="AS129" s="68" t="s">
        <v>763</v>
      </c>
      <c r="AT129" s="68" t="s">
        <v>763</v>
      </c>
      <c r="AU129" s="68" t="s">
        <v>763</v>
      </c>
      <c r="AV129" s="68" t="s">
        <v>763</v>
      </c>
    </row>
    <row r="130" spans="1:54" s="68" customFormat="1" x14ac:dyDescent="0.2">
      <c r="A130" s="79" t="s">
        <v>756</v>
      </c>
      <c r="B130" s="68" t="s">
        <v>399</v>
      </c>
      <c r="C130" s="68" t="s">
        <v>765</v>
      </c>
      <c r="E130" s="147">
        <v>44420</v>
      </c>
      <c r="F130" s="68" t="s">
        <v>881</v>
      </c>
      <c r="G130" s="68" t="s">
        <v>1102</v>
      </c>
      <c r="H130" s="68">
        <v>2</v>
      </c>
      <c r="I130" s="68" t="s">
        <v>760</v>
      </c>
      <c r="J130" s="77">
        <v>0.4381944444444445</v>
      </c>
      <c r="K130" s="81">
        <v>3</v>
      </c>
      <c r="L130" s="68">
        <v>1</v>
      </c>
      <c r="M130" s="68" t="s">
        <v>783</v>
      </c>
      <c r="O130" s="131">
        <v>23.9</v>
      </c>
      <c r="P130" s="131">
        <v>8.44</v>
      </c>
      <c r="Q130" s="68">
        <v>1.4</v>
      </c>
      <c r="R130" s="68">
        <v>1.3</v>
      </c>
      <c r="S130" s="131">
        <v>1.2</v>
      </c>
      <c r="T130" s="68">
        <v>1.25</v>
      </c>
      <c r="U130" s="76">
        <v>0.8928571428571429</v>
      </c>
      <c r="V130" s="68">
        <v>1.1000000000000001</v>
      </c>
      <c r="W130" s="77">
        <v>0.32847222222222222</v>
      </c>
      <c r="X130" s="68">
        <v>25.8</v>
      </c>
      <c r="Y130" s="68">
        <v>5.57</v>
      </c>
      <c r="Z130" s="72">
        <v>4.6930372736824015</v>
      </c>
      <c r="AA130" s="68">
        <v>81</v>
      </c>
      <c r="AB130" s="205">
        <v>30.3</v>
      </c>
      <c r="AC130" s="72">
        <v>47</v>
      </c>
      <c r="AD130" s="75" t="s">
        <v>763</v>
      </c>
      <c r="AE130" s="72"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row>
    <row r="131" spans="1:54" s="68" customFormat="1" x14ac:dyDescent="0.2">
      <c r="A131" s="79" t="s">
        <v>756</v>
      </c>
      <c r="B131" s="68" t="s">
        <v>399</v>
      </c>
      <c r="C131" s="68" t="s">
        <v>757</v>
      </c>
      <c r="E131" s="147">
        <v>44434</v>
      </c>
      <c r="F131" s="68" t="s">
        <v>881</v>
      </c>
      <c r="G131" s="68" t="s">
        <v>1118</v>
      </c>
      <c r="H131" s="68">
        <v>0</v>
      </c>
      <c r="I131" s="68" t="s">
        <v>760</v>
      </c>
      <c r="J131" s="77">
        <v>0.43611111111111112</v>
      </c>
      <c r="K131" s="81">
        <v>1</v>
      </c>
      <c r="L131" s="68">
        <v>1</v>
      </c>
      <c r="M131" s="68" t="s">
        <v>519</v>
      </c>
      <c r="N131" s="68" t="s">
        <v>1119</v>
      </c>
      <c r="O131" s="131">
        <v>23.9</v>
      </c>
      <c r="P131" s="131">
        <v>8.4600000000000009</v>
      </c>
      <c r="Q131" s="68">
        <v>1.35</v>
      </c>
      <c r="R131" s="68">
        <v>1.35</v>
      </c>
      <c r="S131" s="131">
        <v>1.25</v>
      </c>
      <c r="T131" s="68">
        <v>1.3</v>
      </c>
      <c r="U131" s="76">
        <v>0.96296296296296291</v>
      </c>
      <c r="V131" s="68">
        <v>0.15</v>
      </c>
      <c r="W131" s="77">
        <v>0.32291666666666669</v>
      </c>
      <c r="X131" s="68">
        <v>26.4</v>
      </c>
      <c r="Y131" s="68">
        <v>5.66</v>
      </c>
      <c r="Z131" s="72">
        <v>4.7401738432195213</v>
      </c>
      <c r="AA131" s="68">
        <v>85</v>
      </c>
      <c r="AB131" s="226">
        <v>31.5</v>
      </c>
      <c r="AC131" s="209">
        <v>48.6</v>
      </c>
      <c r="AD131" s="75" t="s">
        <v>763</v>
      </c>
      <c r="AE131" s="75" t="s">
        <v>763</v>
      </c>
      <c r="AF131" s="75" t="s">
        <v>763</v>
      </c>
      <c r="AG131" s="137" t="s">
        <v>763</v>
      </c>
      <c r="AH131" s="72"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4" s="68" customFormat="1" x14ac:dyDescent="0.2">
      <c r="A132" s="79" t="s">
        <v>756</v>
      </c>
      <c r="B132" s="68" t="s">
        <v>399</v>
      </c>
      <c r="C132" s="68" t="s">
        <v>764</v>
      </c>
      <c r="E132" s="147">
        <v>44434</v>
      </c>
      <c r="F132" s="68" t="s">
        <v>881</v>
      </c>
      <c r="G132" s="68" t="s">
        <v>1118</v>
      </c>
      <c r="H132" s="68">
        <v>0</v>
      </c>
      <c r="I132" s="68" t="s">
        <v>760</v>
      </c>
      <c r="J132" s="77">
        <v>0.43611111111111112</v>
      </c>
      <c r="K132" s="81">
        <v>1</v>
      </c>
      <c r="L132" s="68">
        <v>1</v>
      </c>
      <c r="M132" s="68" t="s">
        <v>519</v>
      </c>
      <c r="N132" s="68" t="s">
        <v>1119</v>
      </c>
      <c r="O132" s="131">
        <v>23.9</v>
      </c>
      <c r="P132" s="131">
        <v>8.4600000000000009</v>
      </c>
      <c r="Q132" s="68">
        <v>1.35</v>
      </c>
      <c r="R132" s="68">
        <v>1.35</v>
      </c>
      <c r="S132" s="131">
        <v>1.25</v>
      </c>
      <c r="T132" s="68">
        <v>1.3</v>
      </c>
      <c r="U132" s="76">
        <v>0.96296296296296291</v>
      </c>
      <c r="V132" s="68">
        <v>0.65</v>
      </c>
      <c r="W132" s="77">
        <v>0.32361111111111113</v>
      </c>
      <c r="X132" s="68">
        <v>26.9</v>
      </c>
      <c r="Y132" s="68">
        <v>5.72</v>
      </c>
      <c r="Z132" s="72">
        <v>4.8257650372636318</v>
      </c>
      <c r="AA132" s="68">
        <v>84.4</v>
      </c>
      <c r="AB132" s="205">
        <v>30.3</v>
      </c>
      <c r="AC132" s="72">
        <v>46.7</v>
      </c>
      <c r="AD132" s="75">
        <v>0.31907894736842102</v>
      </c>
      <c r="AE132" s="72">
        <v>3.3630293780999612</v>
      </c>
      <c r="AF132" s="72">
        <v>0.19648116571074256</v>
      </c>
      <c r="AG132" s="137">
        <v>3.5595105438107035</v>
      </c>
      <c r="AH132" s="72">
        <v>25.717562626921001</v>
      </c>
      <c r="AI132" s="72">
        <v>29.277073170731704</v>
      </c>
      <c r="AJ132" s="72">
        <v>96.765189277443284</v>
      </c>
      <c r="AK132" s="72">
        <v>15.47966610502068</v>
      </c>
      <c r="AL132" s="72">
        <v>6.2511160525651412</v>
      </c>
      <c r="AM132" s="72">
        <v>41.197228731941678</v>
      </c>
      <c r="AN132" s="137">
        <v>44.756739275752381</v>
      </c>
      <c r="AO132" s="137">
        <v>4.9007011408730152</v>
      </c>
      <c r="AP132" s="137">
        <v>3.4485714285714293</v>
      </c>
      <c r="AQ132" s="72">
        <v>0.41303854915361748</v>
      </c>
      <c r="AR132" s="72">
        <v>8.3492725694444445</v>
      </c>
      <c r="AS132" s="68" t="s">
        <v>763</v>
      </c>
      <c r="AT132" s="68" t="s">
        <v>763</v>
      </c>
      <c r="AU132" s="68" t="s">
        <v>763</v>
      </c>
      <c r="AV132" s="68" t="s">
        <v>763</v>
      </c>
    </row>
    <row r="133" spans="1:54" s="68" customFormat="1" x14ac:dyDescent="0.2">
      <c r="A133" s="79" t="s">
        <v>756</v>
      </c>
      <c r="B133" s="68" t="s">
        <v>399</v>
      </c>
      <c r="C133" s="68" t="s">
        <v>765</v>
      </c>
      <c r="E133" s="147">
        <v>44434</v>
      </c>
      <c r="F133" s="68" t="s">
        <v>881</v>
      </c>
      <c r="G133" s="68" t="s">
        <v>1118</v>
      </c>
      <c r="H133" s="68">
        <v>0</v>
      </c>
      <c r="I133" s="68" t="s">
        <v>760</v>
      </c>
      <c r="J133" s="77">
        <v>0.43611111111111112</v>
      </c>
      <c r="K133" s="81">
        <v>1</v>
      </c>
      <c r="L133" s="68">
        <v>1</v>
      </c>
      <c r="M133" s="68" t="s">
        <v>519</v>
      </c>
      <c r="N133" s="68" t="s">
        <v>1119</v>
      </c>
      <c r="O133" s="131">
        <v>23.9</v>
      </c>
      <c r="P133" s="131">
        <v>8.4600000000000009</v>
      </c>
      <c r="Q133" s="68">
        <v>1.35</v>
      </c>
      <c r="R133" s="68">
        <v>1.35</v>
      </c>
      <c r="S133" s="131">
        <v>1.25</v>
      </c>
      <c r="T133" s="68">
        <v>1.3</v>
      </c>
      <c r="U133" s="76">
        <v>0.96296296296296291</v>
      </c>
      <c r="V133" s="68">
        <v>1</v>
      </c>
      <c r="W133" s="77">
        <v>0.32361111111111113</v>
      </c>
      <c r="X133" s="68">
        <v>26.8</v>
      </c>
      <c r="Y133" s="68">
        <v>5.54</v>
      </c>
      <c r="Z133" s="72">
        <v>4.644578769692786</v>
      </c>
      <c r="AA133" s="68">
        <v>82.3</v>
      </c>
      <c r="AB133" s="226">
        <v>31.4</v>
      </c>
      <c r="AC133" s="209">
        <v>48.4</v>
      </c>
      <c r="AD133" s="72" t="s">
        <v>763</v>
      </c>
      <c r="AE133" s="72" t="s">
        <v>763</v>
      </c>
      <c r="AF133" s="72" t="s">
        <v>763</v>
      </c>
      <c r="AG133" s="137" t="s">
        <v>763</v>
      </c>
      <c r="AH133" s="72" t="s">
        <v>763</v>
      </c>
      <c r="AI133" s="72" t="s">
        <v>763</v>
      </c>
      <c r="AJ133" s="72" t="s">
        <v>763</v>
      </c>
      <c r="AK133" s="72" t="s">
        <v>763</v>
      </c>
      <c r="AL133" s="72" t="s">
        <v>763</v>
      </c>
      <c r="AM133" s="75" t="s">
        <v>763</v>
      </c>
      <c r="AN133" s="137" t="s">
        <v>763</v>
      </c>
      <c r="AO133" s="137" t="s">
        <v>763</v>
      </c>
      <c r="AP133" s="137" t="s">
        <v>763</v>
      </c>
      <c r="AQ133" s="72" t="s">
        <v>763</v>
      </c>
      <c r="AR133" s="75" t="s">
        <v>763</v>
      </c>
      <c r="AS133" s="68" t="s">
        <v>763</v>
      </c>
      <c r="AT133" s="68" t="s">
        <v>763</v>
      </c>
      <c r="AU133" s="68" t="s">
        <v>763</v>
      </c>
      <c r="AV133" s="68" t="s">
        <v>763</v>
      </c>
    </row>
    <row r="135" spans="1:54" x14ac:dyDescent="0.2">
      <c r="A135" s="236" t="s">
        <v>1247</v>
      </c>
    </row>
    <row r="136" spans="1:54"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4"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4"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4"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4" ht="16" x14ac:dyDescent="0.2">
      <c r="A140" s="101" t="s">
        <v>399</v>
      </c>
      <c r="B140" s="102">
        <v>2021</v>
      </c>
      <c r="C140" s="103">
        <v>7</v>
      </c>
      <c r="D140" s="102">
        <v>13</v>
      </c>
      <c r="E140" s="82"/>
      <c r="F140" s="131">
        <v>1</v>
      </c>
      <c r="G140" s="131">
        <v>9.31</v>
      </c>
      <c r="H140" s="82"/>
      <c r="I140" s="131">
        <v>20</v>
      </c>
      <c r="J140" s="205">
        <v>29.5</v>
      </c>
      <c r="K140" s="82"/>
      <c r="L140" s="82"/>
      <c r="M140" s="108"/>
      <c r="N140" s="137" t="s">
        <v>763</v>
      </c>
      <c r="O140" s="82"/>
      <c r="P140" s="82"/>
      <c r="Q140" s="82"/>
      <c r="R140" s="140"/>
      <c r="S140" s="137" t="s">
        <v>763</v>
      </c>
      <c r="T140" s="137" t="s">
        <v>763</v>
      </c>
      <c r="U140" s="137" t="s">
        <v>763</v>
      </c>
      <c r="V140" s="85"/>
      <c r="W140" s="85"/>
      <c r="X140" s="85"/>
      <c r="Y140" s="102">
        <f t="shared" ref="Y140:Y151" si="49">IF(C140&lt;6," ",IF(C140&lt;=9,I140, IF(C140&gt;=10," ")))</f>
        <v>20</v>
      </c>
      <c r="Z140" s="102">
        <f>IF(Y140=" ", " ", IF(Y140&gt;0, Y140+273.15))</f>
        <v>293.14999999999998</v>
      </c>
      <c r="AA140" s="102">
        <f>IF(C140&lt;6," ",IF(C140&lt;=9,J140, IF(C140&gt;=10," ")))</f>
        <v>29.5</v>
      </c>
      <c r="AB140" s="102">
        <f>IF(C140&lt;6," ",IF(C140&lt;=9,G140, IF(C140&gt;=10," ")))</f>
        <v>9.31</v>
      </c>
      <c r="AC140" s="104">
        <f>IF(Y140=" "," ",IF(Y140&gt;0,EXP(-173.4292+249.6339*100/Z140+143.3483*LN(+Z140/100)-21.8492*Z140/100+AA140*(-0.033096+0.014259*Z140/100-0.0017*(Z140/100)^2))*1.4276))</f>
        <v>7.6178383361293465</v>
      </c>
      <c r="AD140" s="102">
        <f>IF(Y140=" "," ",IF(Y140&gt;0,AB140/AC140))</f>
        <v>1.2221314747315113</v>
      </c>
      <c r="AE140" s="105">
        <f>IF(C140&lt;6," ",IF(C140&lt;=9,F140, IF(C140&gt;=10," ")))</f>
        <v>1</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4" ht="16" x14ac:dyDescent="0.2">
      <c r="A141" s="101" t="s">
        <v>399</v>
      </c>
      <c r="B141" s="102">
        <v>2021</v>
      </c>
      <c r="C141" s="103">
        <v>7</v>
      </c>
      <c r="D141" s="102">
        <v>13</v>
      </c>
      <c r="E141" s="82"/>
      <c r="F141" s="131">
        <v>1</v>
      </c>
      <c r="G141" s="131">
        <v>9.31</v>
      </c>
      <c r="H141" s="82"/>
      <c r="I141" s="131">
        <v>20</v>
      </c>
      <c r="J141" s="205">
        <v>29.6</v>
      </c>
      <c r="K141" s="82"/>
      <c r="L141" s="82"/>
      <c r="M141" s="108"/>
      <c r="N141" s="137">
        <v>3.715824021576942</v>
      </c>
      <c r="O141" s="82"/>
      <c r="P141" s="82"/>
      <c r="Q141" s="82"/>
      <c r="R141" s="140"/>
      <c r="S141" s="137">
        <v>43.509254285429293</v>
      </c>
      <c r="T141" s="137">
        <v>1.9023809523809525</v>
      </c>
      <c r="U141" s="137">
        <v>1.7378916170634915</v>
      </c>
      <c r="V141" s="85"/>
      <c r="W141" s="85"/>
      <c r="X141" s="85"/>
      <c r="Y141" s="102">
        <f t="shared" si="49"/>
        <v>20</v>
      </c>
      <c r="Z141" s="102">
        <f t="shared" ref="Z141:Z151" si="50">IF(Y141=" ", " ", IF(Y141&gt;0, Y141+273.15))</f>
        <v>293.14999999999998</v>
      </c>
      <c r="AA141" s="102">
        <f t="shared" ref="AA141:AA151" si="51">IF(C141&lt;6," ",IF(C141&lt;=9,J141, IF(C141&gt;=10," ")))</f>
        <v>29.6</v>
      </c>
      <c r="AB141" s="102">
        <f t="shared" ref="AB141:AB151" si="52">IF(C141&lt;6," ",IF(C141&lt;=9,G141, IF(C141&gt;=10," ")))</f>
        <v>9.31</v>
      </c>
      <c r="AC141" s="104">
        <f t="shared" ref="AC141:AC151" si="53">IF(Y141=" "," ",IF(Y141&gt;0,EXP(-173.4292+249.6339*100/Z141+143.3483*LN(+Z141/100)-21.8492*Z141/100+AA141*(-0.033096+0.014259*Z141/100-0.0017*(Z141/100)^2))*1.4276))</f>
        <v>7.6133413165120087</v>
      </c>
      <c r="AD141" s="102">
        <f t="shared" ref="AD141:AD151" si="54">IF(Y141=" "," ",IF(Y141&gt;0,AB141/AC141))</f>
        <v>1.2228533587228299</v>
      </c>
      <c r="AE141" s="105">
        <f t="shared" ref="AE141:AE151" si="55">IF(C141&lt;6," ",IF(C141&lt;=9,F141, IF(C141&gt;=10," ")))</f>
        <v>1</v>
      </c>
      <c r="AF141" s="102">
        <f t="shared" ref="AF141:AF151" si="56">IF(Y141=" "," ",N141)</f>
        <v>3.715824021576942</v>
      </c>
      <c r="AG141" s="105">
        <f t="shared" ref="AG141:AG151" si="57">IF(C141&lt;6," ",IF(C141&lt;=9,T141, IF(C141&gt;=10," ")))</f>
        <v>1.9023809523809525</v>
      </c>
      <c r="AH141" s="105">
        <f t="shared" ref="AH141:AH151" si="58">IF(C141&lt;6," ",IF(C141&lt;=9,U141, IF(C141&gt;=10," ")))</f>
        <v>1.7378916170634915</v>
      </c>
      <c r="AI141" s="102">
        <f t="shared" ref="AI141" si="59">IF(Y141=" ", " ", IF(Y141&gt;0, SUM(AG141:AH141)))</f>
        <v>3.640272569444444</v>
      </c>
      <c r="AJ141" s="106">
        <f t="shared" ref="AJ141:AJ151" si="60">IF(C141&lt;6," ",IF(C141&lt;=9,S141, IF(C141&gt;=10," ")))</f>
        <v>43.509254285429293</v>
      </c>
      <c r="AK141" s="107">
        <f t="shared" ref="AK141:AK151" si="61">IF(Y141=" ", " ", IF(Y141&gt;0, AJ141-AF141))</f>
        <v>39.79343026385235</v>
      </c>
      <c r="AL141" s="85"/>
      <c r="AM141" s="85"/>
      <c r="AN141" s="85"/>
      <c r="AO141" s="85"/>
      <c r="AP141" s="85"/>
      <c r="AQ141" s="85"/>
      <c r="AR141" s="85"/>
      <c r="AS141" s="85"/>
      <c r="AT141" s="85"/>
      <c r="AU141" s="85"/>
      <c r="AV141" s="85"/>
      <c r="AW141" s="85"/>
      <c r="AX141" s="85"/>
      <c r="AY141" s="85"/>
      <c r="AZ141" s="85"/>
      <c r="BA141" s="82"/>
      <c r="BB141" s="82"/>
    </row>
    <row r="142" spans="1:54" ht="16" x14ac:dyDescent="0.2">
      <c r="A142" s="101" t="s">
        <v>399</v>
      </c>
      <c r="B142" s="102">
        <v>2021</v>
      </c>
      <c r="C142" s="103">
        <v>7</v>
      </c>
      <c r="D142" s="102">
        <v>13</v>
      </c>
      <c r="E142" s="82"/>
      <c r="F142" s="131">
        <v>1</v>
      </c>
      <c r="G142" s="131">
        <v>9.31</v>
      </c>
      <c r="H142" s="82"/>
      <c r="I142" s="131">
        <v>20</v>
      </c>
      <c r="J142" s="205">
        <v>29.4</v>
      </c>
      <c r="K142" s="82"/>
      <c r="L142" s="82"/>
      <c r="M142" s="108"/>
      <c r="N142" s="137" t="s">
        <v>763</v>
      </c>
      <c r="O142" s="82"/>
      <c r="P142" s="82"/>
      <c r="Q142" s="82"/>
      <c r="R142" s="140"/>
      <c r="S142" s="137" t="s">
        <v>763</v>
      </c>
      <c r="T142" s="137" t="s">
        <v>763</v>
      </c>
      <c r="U142" s="137" t="s">
        <v>763</v>
      </c>
      <c r="V142" s="85"/>
      <c r="W142" s="85"/>
      <c r="X142" s="85"/>
      <c r="Y142" s="102">
        <f t="shared" si="49"/>
        <v>20</v>
      </c>
      <c r="Z142" s="102">
        <f t="shared" si="50"/>
        <v>293.14999999999998</v>
      </c>
      <c r="AA142" s="102">
        <f t="shared" si="51"/>
        <v>29.4</v>
      </c>
      <c r="AB142" s="102">
        <f t="shared" si="52"/>
        <v>9.31</v>
      </c>
      <c r="AC142" s="104">
        <f t="shared" si="53"/>
        <v>7.6223380120292017</v>
      </c>
      <c r="AD142" s="102">
        <f t="shared" si="54"/>
        <v>1.2214100168881796</v>
      </c>
      <c r="AE142" s="105">
        <f t="shared" si="55"/>
        <v>1</v>
      </c>
      <c r="AF142" s="102" t="str">
        <f t="shared" si="56"/>
        <v>NS</v>
      </c>
      <c r="AG142" s="105" t="str">
        <f t="shared" si="57"/>
        <v>NS</v>
      </c>
      <c r="AH142" s="105" t="str">
        <f t="shared" si="58"/>
        <v>NS</v>
      </c>
      <c r="AI142" s="102"/>
      <c r="AJ142" s="106" t="str">
        <f t="shared" si="60"/>
        <v>NS</v>
      </c>
      <c r="AK142" s="107" t="e">
        <f t="shared" si="61"/>
        <v>#VALUE!</v>
      </c>
      <c r="AL142" s="82"/>
      <c r="AM142" s="85"/>
      <c r="AN142" s="85"/>
      <c r="AO142" s="85"/>
      <c r="AP142" s="85"/>
      <c r="AQ142" s="85"/>
      <c r="AR142" s="114" t="s">
        <v>1230</v>
      </c>
      <c r="AS142" s="85"/>
      <c r="AT142" s="85"/>
      <c r="AU142" s="85"/>
      <c r="AV142" s="85"/>
      <c r="AW142" s="85"/>
      <c r="AX142" s="85"/>
      <c r="AY142" s="85"/>
      <c r="AZ142" s="85"/>
      <c r="BA142" s="82"/>
      <c r="BB142" s="82"/>
    </row>
    <row r="143" spans="1:54" ht="16" x14ac:dyDescent="0.2">
      <c r="A143" s="101" t="s">
        <v>399</v>
      </c>
      <c r="B143" s="102">
        <v>2021</v>
      </c>
      <c r="C143" s="103">
        <v>7</v>
      </c>
      <c r="D143" s="102">
        <v>27</v>
      </c>
      <c r="E143" s="82"/>
      <c r="F143" s="131">
        <v>1.35</v>
      </c>
      <c r="G143" s="131">
        <v>8.69</v>
      </c>
      <c r="H143" s="82"/>
      <c r="I143" s="131">
        <v>22.1</v>
      </c>
      <c r="J143" s="205">
        <v>30.2</v>
      </c>
      <c r="K143" s="82"/>
      <c r="L143" s="82"/>
      <c r="M143" s="108"/>
      <c r="N143" s="137" t="s">
        <v>763</v>
      </c>
      <c r="O143" s="82"/>
      <c r="P143" s="82"/>
      <c r="Q143" s="82"/>
      <c r="R143" s="140"/>
      <c r="S143" s="137" t="s">
        <v>763</v>
      </c>
      <c r="T143" s="137" t="s">
        <v>763</v>
      </c>
      <c r="U143" s="137" t="s">
        <v>763</v>
      </c>
      <c r="V143" s="85"/>
      <c r="W143" s="85"/>
      <c r="X143" s="85"/>
      <c r="Y143" s="102">
        <f t="shared" si="49"/>
        <v>22.1</v>
      </c>
      <c r="Z143" s="102">
        <f t="shared" si="50"/>
        <v>295.25</v>
      </c>
      <c r="AA143" s="102">
        <f t="shared" si="51"/>
        <v>30.2</v>
      </c>
      <c r="AB143" s="102">
        <f t="shared" si="52"/>
        <v>8.69</v>
      </c>
      <c r="AC143" s="104">
        <f t="shared" si="53"/>
        <v>7.2992395665640171</v>
      </c>
      <c r="AD143" s="102">
        <f t="shared" si="54"/>
        <v>1.1905349756989354</v>
      </c>
      <c r="AE143" s="105">
        <f t="shared" si="55"/>
        <v>1.35</v>
      </c>
      <c r="AF143" s="102" t="str">
        <f t="shared" si="56"/>
        <v>NS</v>
      </c>
      <c r="AG143" s="105" t="str">
        <f t="shared" si="57"/>
        <v>NS</v>
      </c>
      <c r="AH143" s="105" t="str">
        <f t="shared" si="58"/>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4" ht="16" x14ac:dyDescent="0.2">
      <c r="A144" s="101" t="s">
        <v>399</v>
      </c>
      <c r="B144" s="102">
        <v>2021</v>
      </c>
      <c r="C144" s="103">
        <v>7</v>
      </c>
      <c r="D144" s="102">
        <v>27</v>
      </c>
      <c r="E144" s="82"/>
      <c r="F144" s="131">
        <v>1.35</v>
      </c>
      <c r="G144" s="131">
        <v>8.69</v>
      </c>
      <c r="H144" s="82"/>
      <c r="I144" s="131">
        <v>22.1</v>
      </c>
      <c r="J144" s="205">
        <v>30.5</v>
      </c>
      <c r="K144" s="82"/>
      <c r="L144" s="82"/>
      <c r="M144" s="108"/>
      <c r="N144" s="137">
        <v>1.8838308887283852</v>
      </c>
      <c r="O144" s="82"/>
      <c r="P144" s="82"/>
      <c r="Q144" s="82"/>
      <c r="R144" s="140"/>
      <c r="S144" s="137">
        <v>53.841166745901887</v>
      </c>
      <c r="T144" s="225">
        <v>1.2259234177215184</v>
      </c>
      <c r="U144" s="225">
        <v>0.55512658227848122</v>
      </c>
      <c r="V144" s="85"/>
      <c r="W144" s="85"/>
      <c r="X144" s="85"/>
      <c r="Y144" s="102">
        <f t="shared" si="49"/>
        <v>22.1</v>
      </c>
      <c r="Z144" s="102">
        <f t="shared" si="50"/>
        <v>295.25</v>
      </c>
      <c r="AA144" s="102">
        <f t="shared" si="51"/>
        <v>30.5</v>
      </c>
      <c r="AB144" s="102">
        <f t="shared" si="52"/>
        <v>8.69</v>
      </c>
      <c r="AC144" s="104">
        <f t="shared" si="53"/>
        <v>7.2865157485876617</v>
      </c>
      <c r="AD144" s="102">
        <f t="shared" si="54"/>
        <v>1.1926139048947193</v>
      </c>
      <c r="AE144" s="105">
        <f t="shared" si="55"/>
        <v>1.35</v>
      </c>
      <c r="AF144" s="102">
        <f t="shared" si="56"/>
        <v>1.8838308887283852</v>
      </c>
      <c r="AG144" s="105">
        <f t="shared" si="57"/>
        <v>1.2259234177215184</v>
      </c>
      <c r="AH144" s="105">
        <f t="shared" si="58"/>
        <v>0.55512658227848122</v>
      </c>
      <c r="AI144" s="102">
        <f t="shared" ref="AI144" si="62">IF(Y144=" ", " ", IF(Y144&gt;0, SUM(AG144:AH144)))</f>
        <v>1.7810499999999996</v>
      </c>
      <c r="AJ144" s="106">
        <f t="shared" si="60"/>
        <v>53.841166745901887</v>
      </c>
      <c r="AK144" s="107">
        <f t="shared" si="61"/>
        <v>51.957335857173504</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399</v>
      </c>
      <c r="B145" s="102">
        <v>2021</v>
      </c>
      <c r="C145" s="103">
        <v>7</v>
      </c>
      <c r="D145" s="102">
        <v>27</v>
      </c>
      <c r="E145" s="82"/>
      <c r="F145" s="131">
        <v>1.35</v>
      </c>
      <c r="G145" s="131">
        <v>8.69</v>
      </c>
      <c r="H145" s="82"/>
      <c r="I145" s="131">
        <v>22.1</v>
      </c>
      <c r="J145" s="205">
        <v>30.7</v>
      </c>
      <c r="K145" s="82"/>
      <c r="L145" s="82"/>
      <c r="M145" s="108"/>
      <c r="N145" s="137" t="s">
        <v>763</v>
      </c>
      <c r="O145" s="82"/>
      <c r="P145" s="82"/>
      <c r="Q145" s="82"/>
      <c r="R145" s="140"/>
      <c r="S145" s="137" t="s">
        <v>763</v>
      </c>
      <c r="T145" s="137" t="s">
        <v>763</v>
      </c>
      <c r="U145" s="137" t="s">
        <v>763</v>
      </c>
      <c r="V145" s="85"/>
      <c r="W145" s="85"/>
      <c r="X145" s="85"/>
      <c r="Y145" s="102">
        <f t="shared" si="49"/>
        <v>22.1</v>
      </c>
      <c r="Z145" s="102">
        <f t="shared" si="50"/>
        <v>295.25</v>
      </c>
      <c r="AA145" s="102">
        <f t="shared" si="51"/>
        <v>30.7</v>
      </c>
      <c r="AB145" s="102">
        <f t="shared" si="52"/>
        <v>8.69</v>
      </c>
      <c r="AC145" s="104">
        <f t="shared" si="53"/>
        <v>7.2780455277593221</v>
      </c>
      <c r="AD145" s="102">
        <f t="shared" si="54"/>
        <v>1.1940018741096516</v>
      </c>
      <c r="AE145" s="105">
        <f t="shared" si="55"/>
        <v>1.35</v>
      </c>
      <c r="AF145" s="102" t="str">
        <f t="shared" si="56"/>
        <v>NS</v>
      </c>
      <c r="AG145" s="105" t="str">
        <f t="shared" si="57"/>
        <v>NS</v>
      </c>
      <c r="AH145" s="105" t="str">
        <f t="shared" si="58"/>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399</v>
      </c>
      <c r="B146" s="102">
        <v>2021</v>
      </c>
      <c r="C146" s="103">
        <v>8</v>
      </c>
      <c r="D146" s="102">
        <v>12</v>
      </c>
      <c r="E146" s="82"/>
      <c r="F146" s="131">
        <v>1.2</v>
      </c>
      <c r="G146" s="131">
        <v>8.44</v>
      </c>
      <c r="H146" s="82"/>
      <c r="I146" s="131">
        <v>23.9</v>
      </c>
      <c r="J146" s="205">
        <v>30.3</v>
      </c>
      <c r="K146" s="82"/>
      <c r="L146" s="82"/>
      <c r="M146" s="82"/>
      <c r="N146" s="137" t="s">
        <v>763</v>
      </c>
      <c r="O146" s="82"/>
      <c r="P146" s="82"/>
      <c r="Q146" s="82"/>
      <c r="R146" s="140"/>
      <c r="S146" s="137" t="s">
        <v>763</v>
      </c>
      <c r="T146" s="137" t="s">
        <v>763</v>
      </c>
      <c r="U146" s="137" t="s">
        <v>763</v>
      </c>
      <c r="V146" s="85"/>
      <c r="W146" s="85"/>
      <c r="X146" s="85"/>
      <c r="Y146" s="102">
        <f t="shared" si="49"/>
        <v>23.9</v>
      </c>
      <c r="Z146" s="102">
        <f t="shared" si="50"/>
        <v>297.04999999999995</v>
      </c>
      <c r="AA146" s="102">
        <f t="shared" si="51"/>
        <v>30.3</v>
      </c>
      <c r="AB146" s="102">
        <f t="shared" si="52"/>
        <v>8.44</v>
      </c>
      <c r="AC146" s="104">
        <f t="shared" si="53"/>
        <v>7.0647945426927325</v>
      </c>
      <c r="AD146" s="102">
        <f t="shared" si="54"/>
        <v>1.1946561147669428</v>
      </c>
      <c r="AE146" s="105">
        <f t="shared" si="55"/>
        <v>1.2</v>
      </c>
      <c r="AF146" s="102" t="str">
        <f t="shared" si="56"/>
        <v>NS</v>
      </c>
      <c r="AG146" s="105" t="str">
        <f t="shared" si="57"/>
        <v>NS</v>
      </c>
      <c r="AH146" s="105" t="str">
        <f t="shared" si="58"/>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399</v>
      </c>
      <c r="B147" s="102">
        <v>2021</v>
      </c>
      <c r="C147" s="103">
        <v>8</v>
      </c>
      <c r="D147" s="102">
        <v>12</v>
      </c>
      <c r="E147" s="82"/>
      <c r="F147" s="131">
        <v>1.2</v>
      </c>
      <c r="G147" s="131">
        <v>8.44</v>
      </c>
      <c r="H147" s="82"/>
      <c r="I147" s="131">
        <v>23.9</v>
      </c>
      <c r="J147" s="205">
        <v>29.5</v>
      </c>
      <c r="K147" s="82"/>
      <c r="L147" s="82"/>
      <c r="M147" s="82"/>
      <c r="N147" s="137">
        <v>0.44819020306929169</v>
      </c>
      <c r="O147" s="82"/>
      <c r="P147" s="82"/>
      <c r="Q147" s="82"/>
      <c r="R147" s="140"/>
      <c r="S147" s="137">
        <v>52.654881700579949</v>
      </c>
      <c r="T147" s="137">
        <v>8.0992857142857151</v>
      </c>
      <c r="U147" s="137">
        <v>4.6614868551587296</v>
      </c>
      <c r="V147" s="85"/>
      <c r="W147" s="85"/>
      <c r="X147" s="85"/>
      <c r="Y147" s="102">
        <f t="shared" si="49"/>
        <v>23.9</v>
      </c>
      <c r="Z147" s="102">
        <f t="shared" si="50"/>
        <v>297.04999999999995</v>
      </c>
      <c r="AA147" s="102">
        <f t="shared" si="51"/>
        <v>29.5</v>
      </c>
      <c r="AB147" s="102">
        <f t="shared" si="52"/>
        <v>8.44</v>
      </c>
      <c r="AC147" s="104">
        <f t="shared" si="53"/>
        <v>7.0973119278455128</v>
      </c>
      <c r="AD147" s="102">
        <f t="shared" si="54"/>
        <v>1.1891826209422471</v>
      </c>
      <c r="AE147" s="105">
        <f t="shared" si="55"/>
        <v>1.2</v>
      </c>
      <c r="AF147" s="102">
        <f t="shared" si="56"/>
        <v>0.44819020306929169</v>
      </c>
      <c r="AG147" s="105">
        <f t="shared" si="57"/>
        <v>8.0992857142857151</v>
      </c>
      <c r="AH147" s="105">
        <f t="shared" si="58"/>
        <v>4.6614868551587296</v>
      </c>
      <c r="AI147" s="102">
        <f t="shared" ref="AI147" si="63">IF(Y147=" ", " ", IF(Y147&gt;0, SUM(AG147:AH147)))</f>
        <v>12.760772569444445</v>
      </c>
      <c r="AJ147" s="106">
        <f t="shared" si="60"/>
        <v>52.654881700579949</v>
      </c>
      <c r="AK147" s="107">
        <f t="shared" si="61"/>
        <v>52.206691497510654</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399</v>
      </c>
      <c r="B148" s="102">
        <v>2021</v>
      </c>
      <c r="C148" s="132">
        <v>8</v>
      </c>
      <c r="D148" s="82">
        <v>12</v>
      </c>
      <c r="E148" s="85"/>
      <c r="F148" s="131">
        <v>1.2</v>
      </c>
      <c r="G148" s="131">
        <v>8.44</v>
      </c>
      <c r="H148" s="85"/>
      <c r="I148" s="131">
        <v>23.9</v>
      </c>
      <c r="J148" s="205">
        <v>30.3</v>
      </c>
      <c r="K148" s="85"/>
      <c r="L148" s="85"/>
      <c r="M148" s="85"/>
      <c r="N148" s="137" t="s">
        <v>763</v>
      </c>
      <c r="O148" s="85"/>
      <c r="P148" s="85"/>
      <c r="Q148" s="85"/>
      <c r="R148" s="140"/>
      <c r="S148" s="137" t="s">
        <v>763</v>
      </c>
      <c r="T148" s="137" t="s">
        <v>763</v>
      </c>
      <c r="U148" s="137" t="s">
        <v>763</v>
      </c>
      <c r="V148" s="85"/>
      <c r="W148" s="85"/>
      <c r="X148" s="85"/>
      <c r="Y148" s="85">
        <f t="shared" si="49"/>
        <v>23.9</v>
      </c>
      <c r="Z148" s="82">
        <f t="shared" si="50"/>
        <v>297.04999999999995</v>
      </c>
      <c r="AA148" s="85">
        <f t="shared" si="51"/>
        <v>30.3</v>
      </c>
      <c r="AB148" s="85">
        <f t="shared" si="52"/>
        <v>8.44</v>
      </c>
      <c r="AC148" s="110">
        <f t="shared" si="53"/>
        <v>7.0647945426927325</v>
      </c>
      <c r="AD148" s="82">
        <f t="shared" si="54"/>
        <v>1.1946561147669428</v>
      </c>
      <c r="AE148" s="111">
        <f t="shared" si="55"/>
        <v>1.2</v>
      </c>
      <c r="AF148" s="82" t="str">
        <f t="shared" si="56"/>
        <v>NS</v>
      </c>
      <c r="AG148" s="111" t="str">
        <f t="shared" si="57"/>
        <v>NS</v>
      </c>
      <c r="AH148" s="111" t="str">
        <f t="shared" si="58"/>
        <v>NS</v>
      </c>
      <c r="AI148" s="102"/>
      <c r="AJ148" s="112" t="str">
        <f t="shared" si="60"/>
        <v>NS</v>
      </c>
      <c r="AK148" s="113" t="e">
        <f t="shared" si="61"/>
        <v>#VALUE!</v>
      </c>
      <c r="AL148" s="82"/>
      <c r="AM148" s="82">
        <f>AD154</f>
        <v>1.2025303201881403</v>
      </c>
      <c r="AN148" s="82">
        <f>AE154</f>
        <v>1.1999999999999997</v>
      </c>
      <c r="AO148" s="82">
        <f>AF154</f>
        <v>2.4018389142963308</v>
      </c>
      <c r="AP148" s="82">
        <f>AI154</f>
        <v>6.6328419270833336</v>
      </c>
      <c r="AQ148" s="113">
        <f>AK154</f>
        <v>46.288671587619547</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399</v>
      </c>
      <c r="B149" s="102">
        <v>2021</v>
      </c>
      <c r="C149" s="132">
        <v>8</v>
      </c>
      <c r="D149" s="82">
        <v>26</v>
      </c>
      <c r="E149" s="85"/>
      <c r="F149" s="131">
        <v>1.25</v>
      </c>
      <c r="G149" s="131">
        <v>8.4600000000000009</v>
      </c>
      <c r="H149" s="85"/>
      <c r="I149" s="131">
        <v>23.9</v>
      </c>
      <c r="J149" s="226">
        <v>31.5</v>
      </c>
      <c r="K149" s="85"/>
      <c r="L149" s="85"/>
      <c r="M149" s="85"/>
      <c r="N149" s="137" t="s">
        <v>763</v>
      </c>
      <c r="O149" s="85"/>
      <c r="P149" s="85"/>
      <c r="Q149" s="85"/>
      <c r="R149" s="140"/>
      <c r="S149" s="137" t="s">
        <v>763</v>
      </c>
      <c r="T149" s="211" t="s">
        <v>763</v>
      </c>
      <c r="U149" s="211" t="s">
        <v>763</v>
      </c>
      <c r="V149" s="85"/>
      <c r="W149" s="85"/>
      <c r="X149" s="85"/>
      <c r="Y149" s="85">
        <f t="shared" si="49"/>
        <v>23.9</v>
      </c>
      <c r="Z149" s="82">
        <f t="shared" si="50"/>
        <v>297.04999999999995</v>
      </c>
      <c r="AA149" s="85">
        <f t="shared" si="51"/>
        <v>31.5</v>
      </c>
      <c r="AB149" s="85">
        <f t="shared" si="52"/>
        <v>8.4600000000000009</v>
      </c>
      <c r="AC149" s="110">
        <f t="shared" si="53"/>
        <v>7.0162975950573134</v>
      </c>
      <c r="AD149" s="82">
        <f t="shared" si="54"/>
        <v>1.2057641349135069</v>
      </c>
      <c r="AE149" s="111">
        <f t="shared" si="55"/>
        <v>1.25</v>
      </c>
      <c r="AF149" s="82" t="str">
        <f t="shared" si="56"/>
        <v>NS</v>
      </c>
      <c r="AG149" s="111" t="str">
        <f t="shared" si="57"/>
        <v>NS</v>
      </c>
      <c r="AH149" s="111" t="str">
        <f t="shared" si="58"/>
        <v>NS</v>
      </c>
      <c r="AI149" s="82"/>
      <c r="AJ149" s="112" t="str">
        <f t="shared" si="60"/>
        <v>NS</v>
      </c>
      <c r="AK149" s="113" t="e">
        <f t="shared" si="61"/>
        <v>#VALUE!</v>
      </c>
      <c r="AL149" s="85"/>
      <c r="AM149" s="82"/>
      <c r="AN149" s="82"/>
      <c r="AO149" s="82"/>
      <c r="AP149" s="85"/>
      <c r="AQ149" s="82"/>
      <c r="AR149" s="82"/>
      <c r="AS149" s="115">
        <f>((LN(AM148)-LN(0.4))/(LN(0.9)-LN(0.4))*100)</f>
        <v>135.73531320407682</v>
      </c>
      <c r="AT149" s="120">
        <f>((LN(AN148)-LN(0.6))/(LN(3)-LN(0.6))*100)</f>
        <v>43.067655807339293</v>
      </c>
      <c r="AU149" s="115">
        <f>((LN(AO148)-LN(10))/(LN(1)-LN(10))*100)</f>
        <v>61.945612306889352</v>
      </c>
      <c r="AV149" s="115">
        <f>((LN(AP148)-LN(10))/(LN(3)-LN(10))*100)</f>
        <v>34.099751468218777</v>
      </c>
      <c r="AW149" s="115">
        <f>((LN(AQ148)-LN(43))/(LN(20)-LN(43))*100)</f>
        <v>-9.6277253295902678</v>
      </c>
      <c r="AX149" s="82"/>
      <c r="AY149" s="82"/>
      <c r="AZ149" s="82"/>
      <c r="BA149" s="82"/>
      <c r="BB149" s="82"/>
    </row>
    <row r="150" spans="1:54" ht="16" x14ac:dyDescent="0.2">
      <c r="A150" s="101" t="s">
        <v>399</v>
      </c>
      <c r="B150" s="102">
        <v>2021</v>
      </c>
      <c r="C150" s="132">
        <v>8</v>
      </c>
      <c r="D150" s="82">
        <v>26</v>
      </c>
      <c r="E150" s="85"/>
      <c r="F150" s="131">
        <v>1.25</v>
      </c>
      <c r="G150" s="131">
        <v>8.4600000000000009</v>
      </c>
      <c r="H150" s="85"/>
      <c r="I150" s="131">
        <v>23.9</v>
      </c>
      <c r="J150" s="205">
        <v>30.3</v>
      </c>
      <c r="K150" s="85"/>
      <c r="L150" s="85"/>
      <c r="M150" s="85"/>
      <c r="N150" s="137">
        <v>3.5595105438107035</v>
      </c>
      <c r="O150" s="85"/>
      <c r="P150" s="85"/>
      <c r="Q150" s="85"/>
      <c r="R150" s="140"/>
      <c r="S150" s="137">
        <v>44.756739275752381</v>
      </c>
      <c r="T150" s="137">
        <v>4.9007011408730152</v>
      </c>
      <c r="U150" s="137">
        <v>3.4485714285714293</v>
      </c>
      <c r="V150" s="85"/>
      <c r="W150" s="85"/>
      <c r="X150" s="85"/>
      <c r="Y150" s="85">
        <f t="shared" si="49"/>
        <v>23.9</v>
      </c>
      <c r="Z150" s="82">
        <f t="shared" si="50"/>
        <v>297.04999999999995</v>
      </c>
      <c r="AA150" s="85">
        <f t="shared" si="51"/>
        <v>30.3</v>
      </c>
      <c r="AB150" s="85">
        <f t="shared" si="52"/>
        <v>8.4600000000000009</v>
      </c>
      <c r="AC150" s="110">
        <f t="shared" si="53"/>
        <v>7.0647945426927325</v>
      </c>
      <c r="AD150" s="82">
        <f t="shared" si="54"/>
        <v>1.1974870534275281</v>
      </c>
      <c r="AE150" s="111">
        <f t="shared" si="55"/>
        <v>1.25</v>
      </c>
      <c r="AF150" s="82">
        <f t="shared" si="56"/>
        <v>3.5595105438107035</v>
      </c>
      <c r="AG150" s="111">
        <f t="shared" si="57"/>
        <v>4.9007011408730152</v>
      </c>
      <c r="AH150" s="111">
        <f t="shared" si="58"/>
        <v>3.4485714285714293</v>
      </c>
      <c r="AI150" s="102">
        <f t="shared" ref="AI150" si="64">IF(Y150=" ", " ", IF(Y150&gt;0, SUM(AG150:AH150)))</f>
        <v>8.3492725694444445</v>
      </c>
      <c r="AJ150" s="112">
        <f t="shared" si="60"/>
        <v>44.756739275752381</v>
      </c>
      <c r="AK150" s="113">
        <f t="shared" si="61"/>
        <v>41.197228731941678</v>
      </c>
      <c r="AL150" s="82"/>
      <c r="AM150" s="85"/>
      <c r="AN150" s="85"/>
      <c r="AO150" s="85"/>
      <c r="AP150" s="128" t="s">
        <v>1237</v>
      </c>
      <c r="AQ150" s="85"/>
      <c r="AR150" s="82"/>
      <c r="AS150" s="82">
        <f>IF(AS149&gt;100, 100, IF(AS149&lt;0, 0, AS149))</f>
        <v>100</v>
      </c>
      <c r="AT150" s="82">
        <f t="shared" ref="AT150:AW150" si="65">IF(AT149&gt;100, 100, IF(AT149&lt;0, 0, AT149))</f>
        <v>43.067655807339293</v>
      </c>
      <c r="AU150" s="82">
        <f t="shared" si="65"/>
        <v>61.945612306889352</v>
      </c>
      <c r="AV150" s="82">
        <f t="shared" si="65"/>
        <v>34.099751468218777</v>
      </c>
      <c r="AW150" s="82">
        <f t="shared" si="65"/>
        <v>0</v>
      </c>
      <c r="AX150" s="129">
        <f>AVERAGE(AS150:AW150)</f>
        <v>47.822603916489484</v>
      </c>
      <c r="AY150" s="84"/>
      <c r="AZ150" s="84"/>
      <c r="BA150" s="84" t="str">
        <f>IF(AX150&gt;65, "Acceptable; Ongoing Protection is Required", "Unacceptable; Immediate Restoration is Required")</f>
        <v>Unacceptable; Immediate Restoration is Required</v>
      </c>
      <c r="BB150" s="82"/>
    </row>
    <row r="151" spans="1:54" ht="16" x14ac:dyDescent="0.2">
      <c r="A151" s="101" t="s">
        <v>399</v>
      </c>
      <c r="B151" s="102">
        <v>2021</v>
      </c>
      <c r="C151" s="132">
        <v>8</v>
      </c>
      <c r="D151" s="82">
        <v>26</v>
      </c>
      <c r="E151" s="85"/>
      <c r="F151" s="131">
        <v>1.25</v>
      </c>
      <c r="G151" s="131">
        <v>8.4600000000000009</v>
      </c>
      <c r="H151" s="85"/>
      <c r="I151" s="131">
        <v>23.9</v>
      </c>
      <c r="J151" s="226">
        <v>31.4</v>
      </c>
      <c r="K151" s="85"/>
      <c r="L151" s="85"/>
      <c r="M151" s="85"/>
      <c r="N151" s="137" t="s">
        <v>763</v>
      </c>
      <c r="O151" s="85"/>
      <c r="P151" s="85"/>
      <c r="Q151" s="85"/>
      <c r="R151" s="140"/>
      <c r="S151" s="137" t="s">
        <v>763</v>
      </c>
      <c r="T151" s="137" t="s">
        <v>763</v>
      </c>
      <c r="U151" s="137" t="s">
        <v>763</v>
      </c>
      <c r="V151" s="85"/>
      <c r="W151" s="85"/>
      <c r="X151" s="85"/>
      <c r="Y151" s="85">
        <f t="shared" si="49"/>
        <v>23.9</v>
      </c>
      <c r="Z151" s="82">
        <f t="shared" si="50"/>
        <v>297.04999999999995</v>
      </c>
      <c r="AA151" s="85">
        <f t="shared" si="51"/>
        <v>31.4</v>
      </c>
      <c r="AB151" s="85">
        <f t="shared" si="52"/>
        <v>8.4600000000000009</v>
      </c>
      <c r="AC151" s="110">
        <f t="shared" si="53"/>
        <v>7.0203262603434178</v>
      </c>
      <c r="AD151" s="82">
        <f t="shared" si="54"/>
        <v>1.2050721983946879</v>
      </c>
      <c r="AE151" s="111">
        <f t="shared" si="55"/>
        <v>1.25</v>
      </c>
      <c r="AF151" s="82" t="str">
        <f t="shared" si="56"/>
        <v>NS</v>
      </c>
      <c r="AG151" s="111" t="str">
        <f t="shared" si="57"/>
        <v>NS</v>
      </c>
      <c r="AH151" s="111" t="str">
        <f t="shared" si="58"/>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47.822603916489484</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1.2025303201881403</v>
      </c>
      <c r="AE154" s="84">
        <f>_xlfn.AGGREGATE(1, 6,AE140:AE151)</f>
        <v>1.1999999999999997</v>
      </c>
      <c r="AF154" s="84">
        <f>_xlfn.AGGREGATE(1, 6,AF140:AF151)</f>
        <v>2.4018389142963308</v>
      </c>
      <c r="AG154" s="82"/>
      <c r="AH154" s="82"/>
      <c r="AI154" s="84">
        <f>_xlfn.AGGREGATE(1, 6,AI140:AI151)</f>
        <v>6.6328419270833336</v>
      </c>
      <c r="AJ154" s="82"/>
      <c r="AK154" s="84">
        <f>_xlfn.AGGREGATE(1, 6,AK140:AK151)</f>
        <v>46.288671587619547</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AVERAGE(AD140:AD151)</f>
        <v>1.2025303201881403</v>
      </c>
      <c r="AE155" s="126">
        <f>AVERAGE(AE139:AE151)</f>
        <v>1.1999999999999997</v>
      </c>
      <c r="AF155" s="126">
        <f>AVERAGE(AF139:AF151)</f>
        <v>2.4018389142963308</v>
      </c>
      <c r="AG155" s="126"/>
      <c r="AH155" s="126"/>
      <c r="AI155" s="126">
        <f>AVERAGE(AI139:AI151)</f>
        <v>6.6328419270833336</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399</v>
      </c>
      <c r="C162" s="68" t="s">
        <v>757</v>
      </c>
      <c r="E162" s="69">
        <v>44757</v>
      </c>
      <c r="F162" s="68" t="s">
        <v>70</v>
      </c>
      <c r="G162" s="68" t="s">
        <v>1129</v>
      </c>
      <c r="H162" t="s">
        <v>1127</v>
      </c>
      <c r="I162" s="68">
        <v>1</v>
      </c>
      <c r="J162" s="68" t="s">
        <v>760</v>
      </c>
      <c r="K162" s="77">
        <v>0.35416666666666669</v>
      </c>
      <c r="L162" s="68">
        <v>3</v>
      </c>
      <c r="M162" s="68">
        <v>1</v>
      </c>
      <c r="N162" s="68" t="s">
        <v>872</v>
      </c>
      <c r="O162" s="68" t="s">
        <v>761</v>
      </c>
      <c r="P162" s="68">
        <v>1.2</v>
      </c>
      <c r="Q162" s="68" t="s">
        <v>761</v>
      </c>
      <c r="R162" s="68" t="s">
        <v>761</v>
      </c>
      <c r="S162" s="131">
        <v>1.2</v>
      </c>
      <c r="T162" s="76">
        <v>1</v>
      </c>
      <c r="U162" s="131">
        <v>8.82</v>
      </c>
      <c r="V162" s="131">
        <v>21.4</v>
      </c>
      <c r="W162" s="71">
        <v>0.2951388888888889</v>
      </c>
      <c r="X162" s="68">
        <v>1.05</v>
      </c>
      <c r="Y162" s="68">
        <v>25.9</v>
      </c>
      <c r="Z162" s="68">
        <v>4.87</v>
      </c>
      <c r="AA162" s="72">
        <v>4.0921670796249492</v>
      </c>
      <c r="AB162" s="73">
        <v>71.099999999999994</v>
      </c>
      <c r="AC162" s="134">
        <v>30.8</v>
      </c>
      <c r="AD162" s="74">
        <v>47.5</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399</v>
      </c>
      <c r="C163" s="68" t="s">
        <v>764</v>
      </c>
      <c r="E163" s="69">
        <v>44757</v>
      </c>
      <c r="F163" s="68" t="s">
        <v>70</v>
      </c>
      <c r="G163" s="68" t="s">
        <v>1129</v>
      </c>
      <c r="H163" t="s">
        <v>1127</v>
      </c>
      <c r="I163" s="68">
        <v>1</v>
      </c>
      <c r="J163" s="68" t="s">
        <v>760</v>
      </c>
      <c r="K163" s="77">
        <v>0.35416666666666669</v>
      </c>
      <c r="L163" s="68">
        <v>3</v>
      </c>
      <c r="M163" s="68">
        <v>1</v>
      </c>
      <c r="N163" s="68" t="s">
        <v>872</v>
      </c>
      <c r="O163" s="68" t="s">
        <v>761</v>
      </c>
      <c r="P163" s="68">
        <v>1.2</v>
      </c>
      <c r="Q163" s="68" t="s">
        <v>761</v>
      </c>
      <c r="R163" s="68" t="s">
        <v>761</v>
      </c>
      <c r="S163" s="131">
        <v>1.2</v>
      </c>
      <c r="T163" s="76">
        <v>1</v>
      </c>
      <c r="U163" s="131">
        <v>8.82</v>
      </c>
      <c r="V163" s="131">
        <v>21.4</v>
      </c>
      <c r="W163" s="71">
        <v>0.29652777777777778</v>
      </c>
      <c r="X163" s="68">
        <v>0.6</v>
      </c>
      <c r="Y163" s="68">
        <v>26</v>
      </c>
      <c r="Z163" s="68">
        <v>4.78</v>
      </c>
      <c r="AA163" s="72">
        <v>4.0170340737041892</v>
      </c>
      <c r="AB163" s="73">
        <v>70.099999999999994</v>
      </c>
      <c r="AC163" s="134">
        <v>30.8</v>
      </c>
      <c r="AD163" s="74">
        <v>47.6</v>
      </c>
      <c r="AE163" s="72">
        <v>0.97011408887322981</v>
      </c>
      <c r="AF163" s="72">
        <v>1.7340126022254991</v>
      </c>
      <c r="AG163" s="72">
        <v>0.20543738765727984</v>
      </c>
      <c r="AH163" s="137">
        <v>1.9394499898827791</v>
      </c>
      <c r="AI163" s="72">
        <v>33.644501452763244</v>
      </c>
      <c r="AJ163" s="75">
        <v>35.583951442646025</v>
      </c>
      <c r="AK163" s="72">
        <v>89.505683744067952</v>
      </c>
      <c r="AL163" s="72">
        <v>14.376410031818921</v>
      </c>
      <c r="AM163" s="72">
        <v>6.2258716568300034</v>
      </c>
      <c r="AN163" s="72">
        <v>48.020911484582165</v>
      </c>
      <c r="AO163" s="137">
        <v>49.960361474464946</v>
      </c>
      <c r="AP163" s="137">
        <v>1.9228755518987344</v>
      </c>
      <c r="AQ163" s="137">
        <v>5.6494514767932498E-2</v>
      </c>
      <c r="AR163" s="70">
        <v>0.97145833630642331</v>
      </c>
      <c r="AS163" s="72">
        <v>1.9793700666666669</v>
      </c>
      <c r="AT163" s="40"/>
      <c r="AU163" s="40"/>
      <c r="AV163" s="40"/>
    </row>
    <row r="164" spans="1:54" x14ac:dyDescent="0.2">
      <c r="A164" t="s">
        <v>756</v>
      </c>
      <c r="B164" s="68" t="s">
        <v>399</v>
      </c>
      <c r="C164" s="68" t="s">
        <v>765</v>
      </c>
      <c r="E164" s="69">
        <v>44757</v>
      </c>
      <c r="F164" s="68" t="s">
        <v>70</v>
      </c>
      <c r="G164" s="68" t="s">
        <v>1129</v>
      </c>
      <c r="H164" t="s">
        <v>1127</v>
      </c>
      <c r="I164" s="68">
        <v>1</v>
      </c>
      <c r="J164" s="68" t="s">
        <v>760</v>
      </c>
      <c r="K164" s="77">
        <v>0.35416666666666669</v>
      </c>
      <c r="L164" s="68">
        <v>3</v>
      </c>
      <c r="M164" s="68">
        <v>1</v>
      </c>
      <c r="N164" s="68" t="s">
        <v>872</v>
      </c>
      <c r="O164" s="68" t="s">
        <v>761</v>
      </c>
      <c r="P164" s="68">
        <v>1.2</v>
      </c>
      <c r="Q164" s="68" t="s">
        <v>761</v>
      </c>
      <c r="R164" s="68" t="s">
        <v>761</v>
      </c>
      <c r="S164" s="131">
        <v>1.2</v>
      </c>
      <c r="T164" s="76">
        <v>1</v>
      </c>
      <c r="U164" s="131">
        <v>8.82</v>
      </c>
      <c r="V164" s="131">
        <v>21.4</v>
      </c>
      <c r="W164" s="71">
        <v>0.29722222222222222</v>
      </c>
      <c r="X164" s="68">
        <v>0.9</v>
      </c>
      <c r="Y164" s="68">
        <v>25.9</v>
      </c>
      <c r="Z164" s="68">
        <v>3.4</v>
      </c>
      <c r="AA164" s="72">
        <v>2.8488949567256698</v>
      </c>
      <c r="AB164" s="73">
        <v>55.7</v>
      </c>
      <c r="AC164" s="134">
        <v>31.3</v>
      </c>
      <c r="AD164" s="74">
        <v>48.1</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399</v>
      </c>
      <c r="C165" s="68" t="s">
        <v>757</v>
      </c>
      <c r="E165" s="69">
        <v>44771</v>
      </c>
      <c r="F165" s="68" t="s">
        <v>70</v>
      </c>
      <c r="G165" s="68" t="s">
        <v>1129</v>
      </c>
      <c r="H165" t="s">
        <v>1160</v>
      </c>
      <c r="I165" s="68">
        <v>0</v>
      </c>
      <c r="J165" s="68" t="s">
        <v>760</v>
      </c>
      <c r="K165" s="77">
        <v>0.35347222222222219</v>
      </c>
      <c r="L165" s="68">
        <v>3</v>
      </c>
      <c r="M165" s="68">
        <v>1</v>
      </c>
      <c r="N165" s="68" t="s">
        <v>519</v>
      </c>
      <c r="O165" s="68" t="s">
        <v>761</v>
      </c>
      <c r="P165" s="68">
        <v>1.25</v>
      </c>
      <c r="Q165" s="68" t="s">
        <v>761</v>
      </c>
      <c r="R165" s="68" t="s">
        <v>761</v>
      </c>
      <c r="S165" s="131">
        <v>1.25</v>
      </c>
      <c r="T165" s="76">
        <v>1</v>
      </c>
      <c r="U165" s="131">
        <v>8.4600000000000009</v>
      </c>
      <c r="V165" s="131">
        <v>24.2</v>
      </c>
      <c r="W165" s="71">
        <v>0.28888888888888892</v>
      </c>
      <c r="X165" s="68">
        <v>0.15</v>
      </c>
      <c r="Y165" s="68">
        <v>26.6</v>
      </c>
      <c r="Z165" s="68">
        <v>4.8899999999999997</v>
      </c>
      <c r="AA165" s="72">
        <v>4.1101663632631054</v>
      </c>
      <c r="AB165" s="73">
        <v>73</v>
      </c>
      <c r="AC165" s="134">
        <v>30.9</v>
      </c>
      <c r="AD165" s="74">
        <v>47.7</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399</v>
      </c>
      <c r="C166" s="68" t="s">
        <v>764</v>
      </c>
      <c r="E166" s="69">
        <v>44771</v>
      </c>
      <c r="F166" s="68" t="s">
        <v>70</v>
      </c>
      <c r="G166" s="68" t="s">
        <v>1129</v>
      </c>
      <c r="H166" t="s">
        <v>1160</v>
      </c>
      <c r="I166" s="68">
        <v>0</v>
      </c>
      <c r="J166" s="68" t="s">
        <v>760</v>
      </c>
      <c r="K166" s="77">
        <v>0.35347222222222219</v>
      </c>
      <c r="L166" s="68">
        <v>3</v>
      </c>
      <c r="M166" s="68">
        <v>1</v>
      </c>
      <c r="N166" s="68" t="s">
        <v>519</v>
      </c>
      <c r="O166" s="68" t="s">
        <v>761</v>
      </c>
      <c r="P166" s="68">
        <v>1.25</v>
      </c>
      <c r="Q166" s="68" t="s">
        <v>761</v>
      </c>
      <c r="R166" s="68" t="s">
        <v>761</v>
      </c>
      <c r="S166" s="131">
        <v>1.25</v>
      </c>
      <c r="T166" s="76">
        <v>1</v>
      </c>
      <c r="U166" s="131">
        <v>8.4600000000000009</v>
      </c>
      <c r="V166" s="131">
        <v>24.2</v>
      </c>
      <c r="W166" s="71">
        <v>0.28958333333333336</v>
      </c>
      <c r="X166" s="68">
        <v>0.6</v>
      </c>
      <c r="Y166" s="68">
        <v>26.7</v>
      </c>
      <c r="Z166" s="68">
        <v>4.8</v>
      </c>
      <c r="AA166" s="72">
        <v>4.0350082471103086</v>
      </c>
      <c r="AB166" s="73">
        <v>71.400000000000006</v>
      </c>
      <c r="AC166" s="134">
        <v>30.9</v>
      </c>
      <c r="AD166" s="74">
        <v>47.8</v>
      </c>
      <c r="AE166" s="72">
        <v>0.89688680258034281</v>
      </c>
      <c r="AF166" s="72">
        <v>1.3268896057181312</v>
      </c>
      <c r="AG166" s="72">
        <v>2.7359197124026367E-2</v>
      </c>
      <c r="AH166" s="137">
        <v>1.3542488028421575</v>
      </c>
      <c r="AI166" s="72">
        <v>27.698211197157843</v>
      </c>
      <c r="AJ166" s="75">
        <v>29.05246</v>
      </c>
      <c r="AK166" s="72">
        <v>140.31489988330628</v>
      </c>
      <c r="AL166" s="72">
        <v>15.441077675585603</v>
      </c>
      <c r="AM166" s="72">
        <v>9.0871183236881699</v>
      </c>
      <c r="AN166" s="72">
        <v>43.13928887274345</v>
      </c>
      <c r="AO166" s="137">
        <v>44.4935376755856</v>
      </c>
      <c r="AP166" s="137">
        <v>4.930683035714285</v>
      </c>
      <c r="AQ166" s="137">
        <v>0.03</v>
      </c>
      <c r="AR166" s="70">
        <v>1</v>
      </c>
      <c r="AS166" s="72">
        <v>4.9606830357142853</v>
      </c>
    </row>
    <row r="167" spans="1:54" x14ac:dyDescent="0.2">
      <c r="A167" t="s">
        <v>756</v>
      </c>
      <c r="B167" s="68" t="s">
        <v>399</v>
      </c>
      <c r="C167" s="68" t="s">
        <v>765</v>
      </c>
      <c r="E167" s="69">
        <v>44771</v>
      </c>
      <c r="F167" s="68" t="s">
        <v>70</v>
      </c>
      <c r="G167" s="68" t="s">
        <v>1129</v>
      </c>
      <c r="H167" t="s">
        <v>1160</v>
      </c>
      <c r="I167" s="68">
        <v>0</v>
      </c>
      <c r="J167" s="68" t="s">
        <v>760</v>
      </c>
      <c r="K167" s="77">
        <v>0.35347222222222219</v>
      </c>
      <c r="L167" s="68">
        <v>3</v>
      </c>
      <c r="M167" s="68">
        <v>1</v>
      </c>
      <c r="N167" s="68" t="s">
        <v>519</v>
      </c>
      <c r="O167" s="68" t="s">
        <v>761</v>
      </c>
      <c r="P167" s="68">
        <v>1.25</v>
      </c>
      <c r="Q167" s="68" t="s">
        <v>761</v>
      </c>
      <c r="R167" s="68" t="s">
        <v>761</v>
      </c>
      <c r="S167" s="131">
        <v>1.25</v>
      </c>
      <c r="T167" s="76">
        <v>1</v>
      </c>
      <c r="U167" s="131">
        <v>8.4600000000000009</v>
      </c>
      <c r="V167" s="131">
        <v>24.2</v>
      </c>
      <c r="W167" s="71">
        <v>0.28958333333333336</v>
      </c>
      <c r="X167" s="68">
        <v>0.95</v>
      </c>
      <c r="Y167" s="68">
        <v>26.7</v>
      </c>
      <c r="Z167" s="68">
        <v>4.74</v>
      </c>
      <c r="AA167" s="72">
        <v>3.9845706440214301</v>
      </c>
      <c r="AB167" s="73">
        <v>71</v>
      </c>
      <c r="AC167" s="134">
        <v>30.9</v>
      </c>
      <c r="AD167" s="74">
        <v>47.8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s="68" t="s">
        <v>756</v>
      </c>
      <c r="B168" s="68" t="s">
        <v>399</v>
      </c>
      <c r="C168" s="68" t="s">
        <v>757</v>
      </c>
      <c r="D168" s="68"/>
      <c r="E168" s="147">
        <v>44788</v>
      </c>
      <c r="F168" s="68" t="s">
        <v>70</v>
      </c>
      <c r="G168" s="68" t="s">
        <v>1129</v>
      </c>
      <c r="H168" s="68" t="s">
        <v>1173</v>
      </c>
      <c r="I168" s="68">
        <v>0</v>
      </c>
      <c r="J168" s="68" t="s">
        <v>760</v>
      </c>
      <c r="K168" s="68">
        <v>0.42569444444444443</v>
      </c>
      <c r="L168" s="68">
        <v>2</v>
      </c>
      <c r="M168" s="68">
        <v>1</v>
      </c>
      <c r="N168" s="68" t="s">
        <v>519</v>
      </c>
      <c r="O168" s="68" t="s">
        <v>761</v>
      </c>
      <c r="P168" s="68">
        <v>1.2</v>
      </c>
      <c r="Q168" s="68" t="s">
        <v>761</v>
      </c>
      <c r="R168" s="68" t="s">
        <v>761</v>
      </c>
      <c r="S168" s="131" t="s">
        <v>761</v>
      </c>
      <c r="T168" s="68" t="s">
        <v>761</v>
      </c>
      <c r="U168" s="131">
        <v>8.4700000000000006</v>
      </c>
      <c r="V168" s="131">
        <v>23.8</v>
      </c>
      <c r="W168" s="71">
        <v>0.35416666666666669</v>
      </c>
      <c r="X168" s="68">
        <v>1.05</v>
      </c>
      <c r="Y168" s="68">
        <v>24.3</v>
      </c>
      <c r="Z168" s="68">
        <v>7.38</v>
      </c>
      <c r="AA168" s="72">
        <v>6.1712557720461128</v>
      </c>
      <c r="AB168" s="68">
        <v>105.2</v>
      </c>
      <c r="AC168" s="131">
        <v>31.3</v>
      </c>
      <c r="AD168" s="68">
        <v>48.3</v>
      </c>
      <c r="AE168" s="68" t="s">
        <v>763</v>
      </c>
      <c r="AF168" s="68" t="s">
        <v>763</v>
      </c>
      <c r="AG168" s="68" t="s">
        <v>763</v>
      </c>
      <c r="AH168" s="131" t="s">
        <v>763</v>
      </c>
      <c r="AI168" s="68" t="s">
        <v>763</v>
      </c>
      <c r="AJ168" s="68" t="s">
        <v>763</v>
      </c>
      <c r="AK168" s="68" t="s">
        <v>763</v>
      </c>
      <c r="AL168" s="68" t="s">
        <v>763</v>
      </c>
      <c r="AM168" s="68" t="s">
        <v>763</v>
      </c>
      <c r="AN168" s="68" t="s">
        <v>763</v>
      </c>
      <c r="AO168" s="131" t="s">
        <v>763</v>
      </c>
      <c r="AP168" s="131" t="s">
        <v>763</v>
      </c>
      <c r="AQ168" s="131" t="s">
        <v>763</v>
      </c>
      <c r="AR168" s="68" t="s">
        <v>763</v>
      </c>
      <c r="AS168" s="68" t="s">
        <v>763</v>
      </c>
      <c r="AT168" s="68"/>
      <c r="AU168" s="68"/>
      <c r="AV168" s="68"/>
      <c r="AW168" s="68"/>
      <c r="AX168" s="68"/>
    </row>
    <row r="169" spans="1:54" x14ac:dyDescent="0.2">
      <c r="A169" s="68" t="s">
        <v>756</v>
      </c>
      <c r="B169" s="68" t="s">
        <v>399</v>
      </c>
      <c r="C169" s="68" t="s">
        <v>764</v>
      </c>
      <c r="D169" s="68"/>
      <c r="E169" s="147">
        <v>44788</v>
      </c>
      <c r="F169" s="68" t="s">
        <v>70</v>
      </c>
      <c r="G169" s="68" t="s">
        <v>1129</v>
      </c>
      <c r="H169" s="68" t="s">
        <v>1173</v>
      </c>
      <c r="I169" s="68">
        <v>0</v>
      </c>
      <c r="J169" s="68" t="s">
        <v>760</v>
      </c>
      <c r="K169" s="77">
        <v>0.42569444444444443</v>
      </c>
      <c r="L169" s="68">
        <v>2</v>
      </c>
      <c r="M169" s="68">
        <v>1</v>
      </c>
      <c r="N169" s="68" t="s">
        <v>519</v>
      </c>
      <c r="O169" s="68" t="s">
        <v>761</v>
      </c>
      <c r="P169" s="68">
        <v>1.2</v>
      </c>
      <c r="Q169" s="68" t="s">
        <v>761</v>
      </c>
      <c r="R169" s="68" t="s">
        <v>761</v>
      </c>
      <c r="S169" s="131" t="s">
        <v>761</v>
      </c>
      <c r="T169" s="68" t="s">
        <v>761</v>
      </c>
      <c r="U169" s="131">
        <v>8.4700000000000006</v>
      </c>
      <c r="V169" s="131">
        <v>23.8</v>
      </c>
      <c r="W169" s="71">
        <v>0.35486111111111113</v>
      </c>
      <c r="X169" s="68">
        <v>0.6</v>
      </c>
      <c r="Y169" s="68">
        <v>24.2</v>
      </c>
      <c r="Z169" s="68">
        <v>7.45</v>
      </c>
      <c r="AA169" s="72">
        <v>6.2361165937786369</v>
      </c>
      <c r="AB169" s="73">
        <v>106.2</v>
      </c>
      <c r="AC169" s="134">
        <v>31.1</v>
      </c>
      <c r="AD169" s="74">
        <v>47.5</v>
      </c>
      <c r="AE169" s="72">
        <v>0.64078769158566251</v>
      </c>
      <c r="AF169" s="72">
        <v>1.0521216171065819</v>
      </c>
      <c r="AG169" s="72">
        <v>0.40795386458957467</v>
      </c>
      <c r="AH169" s="137">
        <v>1.4600754816961565</v>
      </c>
      <c r="AI169" s="72">
        <v>39.349069486636004</v>
      </c>
      <c r="AJ169" s="75">
        <v>40.809144968332163</v>
      </c>
      <c r="AK169" s="72">
        <v>183.92850337292006</v>
      </c>
      <c r="AL169" s="72">
        <v>26.683407194083472</v>
      </c>
      <c r="AM169" s="72">
        <v>6.8929916646365399</v>
      </c>
      <c r="AN169" s="72">
        <v>66.032476680719469</v>
      </c>
      <c r="AO169" s="137">
        <v>67.492552162415635</v>
      </c>
      <c r="AP169" s="137">
        <v>3.5639791666666665</v>
      </c>
      <c r="AQ169" s="137">
        <v>0.03</v>
      </c>
      <c r="AR169" s="70">
        <v>1</v>
      </c>
      <c r="AS169" s="72">
        <v>3.5939791666666663</v>
      </c>
      <c r="AT169" s="68"/>
      <c r="AU169" s="68"/>
      <c r="AV169" s="68"/>
      <c r="AW169" s="68"/>
      <c r="AX169" s="68"/>
    </row>
    <row r="170" spans="1:54" x14ac:dyDescent="0.2">
      <c r="A170" s="68" t="s">
        <v>756</v>
      </c>
      <c r="B170" s="68" t="s">
        <v>399</v>
      </c>
      <c r="C170" s="68" t="s">
        <v>765</v>
      </c>
      <c r="D170" s="68"/>
      <c r="E170" s="147">
        <v>44788</v>
      </c>
      <c r="F170" s="68" t="s">
        <v>70</v>
      </c>
      <c r="G170" s="68" t="s">
        <v>1129</v>
      </c>
      <c r="H170" s="68" t="s">
        <v>1173</v>
      </c>
      <c r="I170" s="68">
        <v>0</v>
      </c>
      <c r="J170" s="68" t="s">
        <v>760</v>
      </c>
      <c r="K170" s="77">
        <v>0.42569444444444443</v>
      </c>
      <c r="L170" s="68">
        <v>2</v>
      </c>
      <c r="M170" s="68">
        <v>1</v>
      </c>
      <c r="N170" s="68" t="s">
        <v>519</v>
      </c>
      <c r="O170" s="68" t="s">
        <v>761</v>
      </c>
      <c r="P170" s="68">
        <v>1.2</v>
      </c>
      <c r="Q170" s="68" t="s">
        <v>761</v>
      </c>
      <c r="R170" s="68" t="s">
        <v>761</v>
      </c>
      <c r="S170" s="131" t="s">
        <v>761</v>
      </c>
      <c r="T170" s="68" t="s">
        <v>761</v>
      </c>
      <c r="U170" s="131">
        <v>8.4700000000000006</v>
      </c>
      <c r="V170" s="131">
        <v>23.8</v>
      </c>
      <c r="W170" s="71">
        <v>0.35694444444444445</v>
      </c>
      <c r="X170" s="68">
        <v>0.9</v>
      </c>
      <c r="Y170" s="68">
        <v>24.1</v>
      </c>
      <c r="Z170" s="68">
        <v>7.33</v>
      </c>
      <c r="AA170" s="72">
        <v>6.1313719716252786</v>
      </c>
      <c r="AB170" s="73">
        <v>101.4</v>
      </c>
      <c r="AC170" s="134">
        <v>31.2</v>
      </c>
      <c r="AD170" s="74">
        <v>48.4</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c r="AT170" s="68"/>
      <c r="AU170" s="68"/>
      <c r="AV170" s="68"/>
      <c r="AW170" s="68"/>
      <c r="AX170" s="68"/>
    </row>
    <row r="171" spans="1:54" x14ac:dyDescent="0.2">
      <c r="A171" t="s">
        <v>756</v>
      </c>
      <c r="B171" s="68" t="s">
        <v>399</v>
      </c>
      <c r="C171" s="68" t="s">
        <v>757</v>
      </c>
      <c r="E171" s="69">
        <v>44803</v>
      </c>
      <c r="F171" s="68" t="s">
        <v>70</v>
      </c>
      <c r="G171" s="68" t="s">
        <v>1129</v>
      </c>
      <c r="H171" t="s">
        <v>1102</v>
      </c>
      <c r="I171" s="68">
        <v>2</v>
      </c>
      <c r="J171" s="68" t="s">
        <v>760</v>
      </c>
      <c r="K171" s="77">
        <v>0.40833333333333338</v>
      </c>
      <c r="L171" s="68">
        <v>2</v>
      </c>
      <c r="M171" s="68">
        <v>1</v>
      </c>
      <c r="N171" s="68" t="s">
        <v>757</v>
      </c>
      <c r="O171" s="68" t="s">
        <v>761</v>
      </c>
      <c r="P171" s="68">
        <v>1.05</v>
      </c>
      <c r="Q171" s="68">
        <v>0.75</v>
      </c>
      <c r="R171" s="68">
        <v>0.7</v>
      </c>
      <c r="S171" s="131">
        <v>0.72499999999999998</v>
      </c>
      <c r="T171" s="80">
        <v>0.69047619047619047</v>
      </c>
      <c r="U171" s="131">
        <v>8.15</v>
      </c>
      <c r="V171" s="131">
        <v>24.2</v>
      </c>
      <c r="W171" s="71">
        <v>0.31944444444444448</v>
      </c>
      <c r="X171" s="68">
        <v>0.15</v>
      </c>
      <c r="Y171" s="68">
        <v>25.4</v>
      </c>
      <c r="Z171" s="68">
        <v>5.08</v>
      </c>
      <c r="AA171" s="72">
        <v>4.2659953906882384</v>
      </c>
      <c r="AB171" s="73">
        <v>74.8</v>
      </c>
      <c r="AC171" s="134">
        <v>30.8</v>
      </c>
      <c r="AD171" s="74">
        <v>47.6</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399</v>
      </c>
      <c r="C172" s="68" t="s">
        <v>764</v>
      </c>
      <c r="E172" s="69">
        <v>44803</v>
      </c>
      <c r="F172" s="68" t="s">
        <v>70</v>
      </c>
      <c r="G172" s="68" t="s">
        <v>1129</v>
      </c>
      <c r="H172" t="s">
        <v>1102</v>
      </c>
      <c r="I172" s="68">
        <v>2</v>
      </c>
      <c r="J172" s="68" t="s">
        <v>760</v>
      </c>
      <c r="K172" s="77">
        <v>0.40833333333333338</v>
      </c>
      <c r="L172" s="68">
        <v>2</v>
      </c>
      <c r="M172" s="68">
        <v>1</v>
      </c>
      <c r="N172" s="68" t="s">
        <v>757</v>
      </c>
      <c r="O172" s="68" t="s">
        <v>761</v>
      </c>
      <c r="P172" s="68">
        <v>1.05</v>
      </c>
      <c r="Q172" s="68">
        <v>0.75</v>
      </c>
      <c r="R172" s="68">
        <v>0.7</v>
      </c>
      <c r="S172" s="131">
        <v>0.72499999999999998</v>
      </c>
      <c r="T172" s="80">
        <v>0.69047619047619047</v>
      </c>
      <c r="U172" s="131">
        <v>8.15</v>
      </c>
      <c r="V172" s="131">
        <v>24.2</v>
      </c>
      <c r="W172" s="71">
        <v>0.32222222222222224</v>
      </c>
      <c r="X172" s="68">
        <v>0.5</v>
      </c>
      <c r="Y172" s="68">
        <v>25.4</v>
      </c>
      <c r="Z172" s="68">
        <v>4.79</v>
      </c>
      <c r="AA172" s="72">
        <v>4.0315974451597594</v>
      </c>
      <c r="AB172" s="73">
        <v>69.599999999999994</v>
      </c>
      <c r="AC172" s="134">
        <v>30.4</v>
      </c>
      <c r="AD172" s="74">
        <v>47.1</v>
      </c>
      <c r="AE172" s="72">
        <v>0.4064439140811455</v>
      </c>
      <c r="AF172" s="72">
        <v>0.87941816470957246</v>
      </c>
      <c r="AG172" s="72">
        <v>2.5000000000000001E-2</v>
      </c>
      <c r="AH172" s="137">
        <v>0.90441816470957248</v>
      </c>
      <c r="AI172" s="72">
        <v>50.355113854994848</v>
      </c>
      <c r="AJ172" s="75">
        <v>51.259532019704423</v>
      </c>
      <c r="AK172" s="72">
        <v>176.37917253024261</v>
      </c>
      <c r="AL172" s="72">
        <v>26.089726232652641</v>
      </c>
      <c r="AM172" s="72">
        <v>6.7604838378677563</v>
      </c>
      <c r="AN172" s="72">
        <v>76.444840087647492</v>
      </c>
      <c r="AO172" s="137">
        <v>77.34925825235706</v>
      </c>
      <c r="AP172" s="137">
        <v>4.9191220238095248</v>
      </c>
      <c r="AQ172" s="137">
        <v>0.03</v>
      </c>
      <c r="AR172" s="70">
        <v>1</v>
      </c>
      <c r="AS172" s="72">
        <v>4.949122023809525</v>
      </c>
    </row>
    <row r="173" spans="1:54" x14ac:dyDescent="0.2">
      <c r="A173" t="s">
        <v>756</v>
      </c>
      <c r="B173" s="68" t="s">
        <v>399</v>
      </c>
      <c r="C173" s="68" t="s">
        <v>765</v>
      </c>
      <c r="E173" s="69">
        <v>44803</v>
      </c>
      <c r="F173" s="68" t="s">
        <v>70</v>
      </c>
      <c r="G173" s="68" t="s">
        <v>1129</v>
      </c>
      <c r="H173" t="s">
        <v>1102</v>
      </c>
      <c r="I173" s="68">
        <v>2</v>
      </c>
      <c r="J173" s="68" t="s">
        <v>760</v>
      </c>
      <c r="K173" s="77">
        <v>0.40833333333333338</v>
      </c>
      <c r="L173" s="68">
        <v>2</v>
      </c>
      <c r="M173" s="68">
        <v>1</v>
      </c>
      <c r="N173" s="68" t="s">
        <v>757</v>
      </c>
      <c r="O173" s="68" t="s">
        <v>761</v>
      </c>
      <c r="P173" s="68">
        <v>1.05</v>
      </c>
      <c r="Q173" s="68">
        <v>0.75</v>
      </c>
      <c r="R173" s="68">
        <v>0.7</v>
      </c>
      <c r="S173" s="131">
        <v>0.72499999999999998</v>
      </c>
      <c r="T173" s="80">
        <v>0.69047619047619047</v>
      </c>
      <c r="U173" s="131">
        <v>8.15</v>
      </c>
      <c r="V173" s="131">
        <v>24.2</v>
      </c>
      <c r="W173" s="71">
        <v>0.32361111111111113</v>
      </c>
      <c r="X173" s="68">
        <v>0.75</v>
      </c>
      <c r="Y173" s="68">
        <v>25.6</v>
      </c>
      <c r="Z173" s="68">
        <v>4.7300000000000004</v>
      </c>
      <c r="AA173" s="72">
        <v>3.9730609178512251</v>
      </c>
      <c r="AB173" s="73">
        <v>68.5</v>
      </c>
      <c r="AC173" s="134">
        <v>30.8</v>
      </c>
      <c r="AD173" s="74">
        <v>47.7</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399</v>
      </c>
      <c r="B180" s="102">
        <v>2022</v>
      </c>
      <c r="C180" s="103">
        <v>7</v>
      </c>
      <c r="D180" s="102">
        <v>15</v>
      </c>
      <c r="E180" s="82"/>
      <c r="F180" s="131">
        <v>1.2</v>
      </c>
      <c r="G180" s="131">
        <v>8.82</v>
      </c>
      <c r="H180" s="82"/>
      <c r="I180" s="131">
        <v>21.4</v>
      </c>
      <c r="J180" s="134">
        <v>30.8</v>
      </c>
      <c r="K180" s="82"/>
      <c r="L180" s="82"/>
      <c r="M180" s="108"/>
      <c r="N180" s="137" t="s">
        <v>763</v>
      </c>
      <c r="O180" s="82"/>
      <c r="P180" s="82"/>
      <c r="Q180" s="82"/>
      <c r="R180" s="140"/>
      <c r="S180" s="137" t="s">
        <v>763</v>
      </c>
      <c r="T180" s="137" t="s">
        <v>763</v>
      </c>
      <c r="U180" s="137" t="s">
        <v>763</v>
      </c>
      <c r="V180" s="85"/>
      <c r="W180" s="85"/>
      <c r="X180" s="85"/>
      <c r="Y180" s="102">
        <f>IF(C180&lt;6," ",IF(C180&lt;=9,I180, IF(C180&gt;=10," ")))</f>
        <v>21.4</v>
      </c>
      <c r="Z180" s="102">
        <f>IF(Y180=" ", " ", IF(Y180&gt;0, Y180+273.15))</f>
        <v>294.54999999999995</v>
      </c>
      <c r="AA180" s="102">
        <f>IF(C180&lt;6," ",IF(C180&lt;=9,J180, IF(C180&gt;=10," ")))</f>
        <v>30.8</v>
      </c>
      <c r="AB180" s="102">
        <f>IF(C180&lt;6," ",IF(C180&lt;=9,G180, IF(C180&gt;=10," ")))</f>
        <v>8.82</v>
      </c>
      <c r="AC180" s="104">
        <f>IF(Y180=" "," ",IF(Y180&gt;0,EXP(-173.4292+249.6339*100/Z180+143.3483*LN(+Z180/100)-21.8492*Z180/100+AA180*(-0.033096+0.014259*Z180/100-0.0017*(Z180/100)^2))*1.4276))</f>
        <v>7.3667919111281686</v>
      </c>
      <c r="AD180" s="102">
        <f>IF(Y180=" "," ",IF(Y180&gt;0,AB180/AC180))</f>
        <v>1.1972647125645883</v>
      </c>
      <c r="AE180" s="105">
        <f>IF(C180&lt;6," ",IF(C180&lt;=9,F180, IF(C180&gt;=10," ")))</f>
        <v>1.2</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399</v>
      </c>
      <c r="B181" s="102">
        <v>2022</v>
      </c>
      <c r="C181" s="103">
        <v>7</v>
      </c>
      <c r="D181" s="102">
        <v>15</v>
      </c>
      <c r="E181" s="82"/>
      <c r="F181" s="131">
        <v>1.2</v>
      </c>
      <c r="G181" s="131">
        <v>8.82</v>
      </c>
      <c r="H181" s="82"/>
      <c r="I181" s="131">
        <v>21.4</v>
      </c>
      <c r="J181" s="134">
        <v>30.8</v>
      </c>
      <c r="K181" s="82"/>
      <c r="L181" s="82"/>
      <c r="M181" s="108"/>
      <c r="N181" s="137">
        <v>1.9394499898827791</v>
      </c>
      <c r="O181" s="82"/>
      <c r="P181" s="82"/>
      <c r="Q181" s="82"/>
      <c r="R181" s="140"/>
      <c r="S181" s="137">
        <v>49.960361474464946</v>
      </c>
      <c r="T181" s="137">
        <v>1.9228755518987344</v>
      </c>
      <c r="U181" s="137">
        <v>5.6494514767932498E-2</v>
      </c>
      <c r="V181" s="85"/>
      <c r="W181" s="85"/>
      <c r="X181" s="85"/>
      <c r="Y181" s="102">
        <f t="shared" ref="Y181:Y191" si="66">IF(C181&lt;6," ",IF(C181&lt;=9,I181, IF(C181&gt;=10," ")))</f>
        <v>21.4</v>
      </c>
      <c r="Z181" s="102">
        <f t="shared" ref="Z181:Z191" si="67">IF(Y181=" ", " ", IF(Y181&gt;0, Y181+273.15))</f>
        <v>294.54999999999995</v>
      </c>
      <c r="AA181" s="102">
        <f t="shared" ref="AA181:AA191" si="68">IF(C181&lt;6," ",IF(C181&lt;=9,J181, IF(C181&gt;=10," ")))</f>
        <v>30.8</v>
      </c>
      <c r="AB181" s="102">
        <f t="shared" ref="AB181:AB191" si="69">IF(C181&lt;6," ",IF(C181&lt;=9,G181, IF(C181&gt;=10," ")))</f>
        <v>8.82</v>
      </c>
      <c r="AC181" s="104">
        <f t="shared" ref="AC181:AC191" si="70">IF(Y181=" "," ",IF(Y181&gt;0,EXP(-173.4292+249.6339*100/Z181+143.3483*LN(+Z181/100)-21.8492*Z181/100+AA181*(-0.033096+0.014259*Z181/100-0.0017*(Z181/100)^2))*1.4276))</f>
        <v>7.3667919111281686</v>
      </c>
      <c r="AD181" s="102">
        <f t="shared" ref="AD181:AD191" si="71">IF(Y181=" "," ",IF(Y181&gt;0,AB181/AC181))</f>
        <v>1.1972647125645883</v>
      </c>
      <c r="AE181" s="105">
        <f t="shared" ref="AE181:AE191" si="72">IF(C181&lt;6," ",IF(C181&lt;=9,F181, IF(C181&gt;=10," ")))</f>
        <v>1.2</v>
      </c>
      <c r="AF181" s="102">
        <f t="shared" ref="AF181:AF191" si="73">IF(Y181=" "," ",N181)</f>
        <v>1.9394499898827791</v>
      </c>
      <c r="AG181" s="105">
        <f t="shared" ref="AG181:AG191" si="74">IF(C181&lt;6," ",IF(C181&lt;=9,T181, IF(C181&gt;=10," ")))</f>
        <v>1.9228755518987344</v>
      </c>
      <c r="AH181" s="105">
        <f t="shared" ref="AH181:AH191" si="75">IF(C181&lt;6," ",IF(C181&lt;=9,U181, IF(C181&gt;=10," ")))</f>
        <v>5.6494514767932498E-2</v>
      </c>
      <c r="AI181" s="102">
        <f t="shared" ref="AI181" si="76">IF(Y181=" ", " ", IF(Y181&gt;0, SUM(AG181:AH181)))</f>
        <v>1.9793700666666669</v>
      </c>
      <c r="AJ181" s="106">
        <f t="shared" ref="AJ181:AJ191" si="77">IF(C181&lt;6," ",IF(C181&lt;=9,S181, IF(C181&gt;=10," ")))</f>
        <v>49.960361474464946</v>
      </c>
      <c r="AK181" s="107">
        <f t="shared" ref="AK181:AK191" si="78">IF(Y181=" ", " ", IF(Y181&gt;0, AJ181-AF181))</f>
        <v>48.020911484582165</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399</v>
      </c>
      <c r="B182" s="102">
        <v>2022</v>
      </c>
      <c r="C182" s="103">
        <v>7</v>
      </c>
      <c r="D182" s="102">
        <v>15</v>
      </c>
      <c r="E182" s="82"/>
      <c r="F182" s="131">
        <v>1.2</v>
      </c>
      <c r="G182" s="131">
        <v>8.82</v>
      </c>
      <c r="H182" s="82"/>
      <c r="I182" s="131">
        <v>21.4</v>
      </c>
      <c r="J182" s="134">
        <v>31.3</v>
      </c>
      <c r="K182" s="82"/>
      <c r="L182" s="82"/>
      <c r="M182" s="108"/>
      <c r="N182" s="137" t="s">
        <v>763</v>
      </c>
      <c r="O182" s="82"/>
      <c r="P182" s="82"/>
      <c r="Q182" s="82"/>
      <c r="R182" s="140"/>
      <c r="S182" s="137" t="s">
        <v>763</v>
      </c>
      <c r="T182" s="137" t="s">
        <v>763</v>
      </c>
      <c r="U182" s="137" t="s">
        <v>763</v>
      </c>
      <c r="V182" s="85"/>
      <c r="W182" s="85"/>
      <c r="X182" s="85"/>
      <c r="Y182" s="102">
        <f t="shared" si="66"/>
        <v>21.4</v>
      </c>
      <c r="Z182" s="102">
        <f t="shared" si="67"/>
        <v>294.54999999999995</v>
      </c>
      <c r="AA182" s="102">
        <f t="shared" si="68"/>
        <v>31.3</v>
      </c>
      <c r="AB182" s="102">
        <f t="shared" si="69"/>
        <v>8.82</v>
      </c>
      <c r="AC182" s="104">
        <f t="shared" si="70"/>
        <v>7.3452929180750335</v>
      </c>
      <c r="AD182" s="102">
        <f t="shared" si="71"/>
        <v>1.200768995651087</v>
      </c>
      <c r="AE182" s="105">
        <f t="shared" si="72"/>
        <v>1.2</v>
      </c>
      <c r="AF182" s="102" t="str">
        <f t="shared" si="73"/>
        <v>NS</v>
      </c>
      <c r="AG182" s="105" t="str">
        <f t="shared" si="74"/>
        <v>NS</v>
      </c>
      <c r="AH182" s="105" t="str">
        <f t="shared" si="75"/>
        <v>NS</v>
      </c>
      <c r="AI182" s="102"/>
      <c r="AJ182" s="106" t="str">
        <f t="shared" si="77"/>
        <v>NS</v>
      </c>
      <c r="AK182" s="107" t="e">
        <f t="shared" si="78"/>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399</v>
      </c>
      <c r="B183" s="102">
        <v>2022</v>
      </c>
      <c r="C183" s="103">
        <v>7</v>
      </c>
      <c r="D183" s="102">
        <v>29</v>
      </c>
      <c r="E183" s="82"/>
      <c r="F183" s="131">
        <v>1.25</v>
      </c>
      <c r="G183" s="131">
        <v>8.4600000000000009</v>
      </c>
      <c r="H183" s="82"/>
      <c r="I183" s="131">
        <v>24.2</v>
      </c>
      <c r="J183" s="134">
        <v>30.9</v>
      </c>
      <c r="K183" s="82"/>
      <c r="L183" s="82"/>
      <c r="M183" s="108"/>
      <c r="N183" s="137" t="s">
        <v>763</v>
      </c>
      <c r="O183" s="82"/>
      <c r="P183" s="82"/>
      <c r="Q183" s="82"/>
      <c r="R183" s="140"/>
      <c r="S183" s="137" t="s">
        <v>763</v>
      </c>
      <c r="T183" s="137" t="s">
        <v>763</v>
      </c>
      <c r="U183" s="137" t="s">
        <v>763</v>
      </c>
      <c r="V183" s="85"/>
      <c r="W183" s="85"/>
      <c r="X183" s="85"/>
      <c r="Y183" s="102">
        <f t="shared" si="66"/>
        <v>24.2</v>
      </c>
      <c r="Z183" s="102">
        <f t="shared" si="67"/>
        <v>297.34999999999997</v>
      </c>
      <c r="AA183" s="102">
        <f t="shared" si="68"/>
        <v>30.9</v>
      </c>
      <c r="AB183" s="102">
        <f t="shared" si="69"/>
        <v>8.4600000000000009</v>
      </c>
      <c r="AC183" s="104">
        <f t="shared" si="70"/>
        <v>7.0036364906596926</v>
      </c>
      <c r="AD183" s="102">
        <f t="shared" si="71"/>
        <v>1.2079439033254464</v>
      </c>
      <c r="AE183" s="105">
        <f t="shared" si="72"/>
        <v>1.25</v>
      </c>
      <c r="AF183" s="102" t="str">
        <f t="shared" si="73"/>
        <v>NS</v>
      </c>
      <c r="AG183" s="105" t="str">
        <f t="shared" si="74"/>
        <v>NS</v>
      </c>
      <c r="AH183" s="105" t="str">
        <f t="shared" si="75"/>
        <v>NS</v>
      </c>
      <c r="AI183" s="102"/>
      <c r="AJ183" s="106" t="str">
        <f t="shared" si="77"/>
        <v>NS</v>
      </c>
      <c r="AK183" s="107" t="e">
        <f t="shared" si="78"/>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399</v>
      </c>
      <c r="B184" s="102">
        <v>2022</v>
      </c>
      <c r="C184" s="103">
        <v>7</v>
      </c>
      <c r="D184" s="102">
        <v>29</v>
      </c>
      <c r="E184" s="82"/>
      <c r="F184" s="131">
        <v>1.25</v>
      </c>
      <c r="G184" s="131">
        <v>8.4600000000000009</v>
      </c>
      <c r="H184" s="82"/>
      <c r="I184" s="131">
        <v>24.2</v>
      </c>
      <c r="J184" s="134">
        <v>30.9</v>
      </c>
      <c r="K184" s="82"/>
      <c r="L184" s="82"/>
      <c r="M184" s="108"/>
      <c r="N184" s="137">
        <v>1.3542488028421575</v>
      </c>
      <c r="O184" s="82"/>
      <c r="P184" s="82"/>
      <c r="Q184" s="82"/>
      <c r="R184" s="140"/>
      <c r="S184" s="137">
        <v>44.4935376755856</v>
      </c>
      <c r="T184" s="137">
        <v>4.930683035714285</v>
      </c>
      <c r="U184" s="137">
        <v>0.03</v>
      </c>
      <c r="V184" s="85"/>
      <c r="W184" s="85"/>
      <c r="X184" s="85"/>
      <c r="Y184" s="102">
        <f t="shared" si="66"/>
        <v>24.2</v>
      </c>
      <c r="Z184" s="102">
        <f t="shared" si="67"/>
        <v>297.34999999999997</v>
      </c>
      <c r="AA184" s="102">
        <f t="shared" si="68"/>
        <v>30.9</v>
      </c>
      <c r="AB184" s="102">
        <f t="shared" si="69"/>
        <v>8.4600000000000009</v>
      </c>
      <c r="AC184" s="104">
        <f t="shared" si="70"/>
        <v>7.0036364906596926</v>
      </c>
      <c r="AD184" s="102">
        <f t="shared" si="71"/>
        <v>1.2079439033254464</v>
      </c>
      <c r="AE184" s="105">
        <f t="shared" si="72"/>
        <v>1.25</v>
      </c>
      <c r="AF184" s="102">
        <f t="shared" si="73"/>
        <v>1.3542488028421575</v>
      </c>
      <c r="AG184" s="105">
        <f t="shared" si="74"/>
        <v>4.930683035714285</v>
      </c>
      <c r="AH184" s="105">
        <f t="shared" si="75"/>
        <v>0.03</v>
      </c>
      <c r="AI184" s="102">
        <f t="shared" ref="AI184" si="79">IF(Y184=" ", " ", IF(Y184&gt;0, SUM(AG184:AH184)))</f>
        <v>4.9606830357142853</v>
      </c>
      <c r="AJ184" s="106">
        <f t="shared" si="77"/>
        <v>44.4935376755856</v>
      </c>
      <c r="AK184" s="107">
        <f t="shared" si="78"/>
        <v>43.139288872743442</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399</v>
      </c>
      <c r="B185" s="102">
        <v>2022</v>
      </c>
      <c r="C185" s="103">
        <v>7</v>
      </c>
      <c r="D185" s="102">
        <v>29</v>
      </c>
      <c r="E185" s="82"/>
      <c r="F185" s="131">
        <v>1.25</v>
      </c>
      <c r="G185" s="131">
        <v>8.4600000000000009</v>
      </c>
      <c r="H185" s="82"/>
      <c r="I185" s="131">
        <v>24.2</v>
      </c>
      <c r="J185" s="134">
        <v>30.9</v>
      </c>
      <c r="K185" s="82"/>
      <c r="L185" s="82"/>
      <c r="M185" s="108"/>
      <c r="N185" s="137" t="s">
        <v>763</v>
      </c>
      <c r="O185" s="82"/>
      <c r="P185" s="82"/>
      <c r="Q185" s="82"/>
      <c r="R185" s="140"/>
      <c r="S185" s="137" t="s">
        <v>763</v>
      </c>
      <c r="T185" s="137" t="s">
        <v>763</v>
      </c>
      <c r="U185" s="137" t="s">
        <v>763</v>
      </c>
      <c r="V185" s="85"/>
      <c r="W185" s="85"/>
      <c r="X185" s="85"/>
      <c r="Y185" s="102">
        <f t="shared" si="66"/>
        <v>24.2</v>
      </c>
      <c r="Z185" s="102">
        <f t="shared" si="67"/>
        <v>297.34999999999997</v>
      </c>
      <c r="AA185" s="102">
        <f t="shared" si="68"/>
        <v>30.9</v>
      </c>
      <c r="AB185" s="102">
        <f t="shared" si="69"/>
        <v>8.4600000000000009</v>
      </c>
      <c r="AC185" s="104">
        <f t="shared" si="70"/>
        <v>7.0036364906596926</v>
      </c>
      <c r="AD185" s="102">
        <f t="shared" si="71"/>
        <v>1.2079439033254464</v>
      </c>
      <c r="AE185" s="105">
        <f t="shared" si="72"/>
        <v>1.25</v>
      </c>
      <c r="AF185" s="102" t="str">
        <f t="shared" si="73"/>
        <v>NS</v>
      </c>
      <c r="AG185" s="105" t="str">
        <f t="shared" si="74"/>
        <v>NS</v>
      </c>
      <c r="AH185" s="105" t="str">
        <f t="shared" si="75"/>
        <v>NS</v>
      </c>
      <c r="AI185" s="102"/>
      <c r="AJ185" s="106" t="str">
        <f t="shared" si="77"/>
        <v>NS</v>
      </c>
      <c r="AK185" s="107" t="e">
        <f t="shared" si="78"/>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399</v>
      </c>
      <c r="B186" s="102">
        <v>2022</v>
      </c>
      <c r="C186" s="103">
        <v>8</v>
      </c>
      <c r="D186" s="102">
        <v>15</v>
      </c>
      <c r="E186" s="82"/>
      <c r="F186" s="131" t="s">
        <v>761</v>
      </c>
      <c r="G186" s="131">
        <v>8.4700000000000006</v>
      </c>
      <c r="H186" s="82"/>
      <c r="I186" s="131">
        <v>23.8</v>
      </c>
      <c r="J186" s="131">
        <v>31.3</v>
      </c>
      <c r="K186" s="82"/>
      <c r="L186" s="82"/>
      <c r="M186" s="82"/>
      <c r="N186" s="131" t="s">
        <v>763</v>
      </c>
      <c r="O186" s="82"/>
      <c r="P186" s="82"/>
      <c r="Q186" s="82"/>
      <c r="R186" s="140"/>
      <c r="S186" s="131" t="s">
        <v>763</v>
      </c>
      <c r="T186" s="131" t="s">
        <v>763</v>
      </c>
      <c r="U186" s="131" t="s">
        <v>763</v>
      </c>
      <c r="V186" s="85"/>
      <c r="W186" s="85"/>
      <c r="X186" s="85"/>
      <c r="Y186" s="102">
        <f t="shared" si="66"/>
        <v>23.8</v>
      </c>
      <c r="Z186" s="102">
        <f t="shared" si="67"/>
        <v>296.95</v>
      </c>
      <c r="AA186" s="102">
        <f t="shared" si="68"/>
        <v>31.3</v>
      </c>
      <c r="AB186" s="102">
        <f t="shared" si="69"/>
        <v>8.4700000000000006</v>
      </c>
      <c r="AC186" s="104">
        <f t="shared" si="70"/>
        <v>7.0366874758327604</v>
      </c>
      <c r="AD186" s="102">
        <f t="shared" si="71"/>
        <v>1.2036913716986719</v>
      </c>
      <c r="AE186" s="105" t="str">
        <f t="shared" si="72"/>
        <v>ND</v>
      </c>
      <c r="AF186" s="102" t="str">
        <f t="shared" si="73"/>
        <v>NS</v>
      </c>
      <c r="AG186" s="105" t="str">
        <f t="shared" si="74"/>
        <v>NS</v>
      </c>
      <c r="AH186" s="105" t="str">
        <f t="shared" si="75"/>
        <v>NS</v>
      </c>
      <c r="AI186" s="102"/>
      <c r="AJ186" s="106" t="str">
        <f t="shared" si="77"/>
        <v>NS</v>
      </c>
      <c r="AK186" s="107" t="e">
        <f t="shared" si="78"/>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399</v>
      </c>
      <c r="B187" s="102">
        <v>2022</v>
      </c>
      <c r="C187" s="103">
        <v>8</v>
      </c>
      <c r="D187" s="102">
        <v>15</v>
      </c>
      <c r="E187" s="82"/>
      <c r="F187" s="131" t="s">
        <v>761</v>
      </c>
      <c r="G187" s="131">
        <v>8.4700000000000006</v>
      </c>
      <c r="H187" s="82"/>
      <c r="I187" s="131">
        <v>23.8</v>
      </c>
      <c r="J187" s="134">
        <v>31.1</v>
      </c>
      <c r="K187" s="82"/>
      <c r="L187" s="82"/>
      <c r="M187" s="82"/>
      <c r="N187" s="137">
        <v>1.4600754816961565</v>
      </c>
      <c r="O187" s="82"/>
      <c r="P187" s="82"/>
      <c r="Q187" s="82"/>
      <c r="R187" s="140"/>
      <c r="S187" s="137">
        <v>67.492552162415635</v>
      </c>
      <c r="T187" s="137">
        <v>3.5639791666666665</v>
      </c>
      <c r="U187" s="137">
        <v>0.03</v>
      </c>
      <c r="V187" s="85"/>
      <c r="W187" s="85"/>
      <c r="X187" s="85"/>
      <c r="Y187" s="102">
        <f t="shared" si="66"/>
        <v>23.8</v>
      </c>
      <c r="Z187" s="102">
        <f t="shared" si="67"/>
        <v>296.95</v>
      </c>
      <c r="AA187" s="102">
        <f t="shared" si="68"/>
        <v>31.1</v>
      </c>
      <c r="AB187" s="102">
        <f t="shared" si="69"/>
        <v>8.4700000000000006</v>
      </c>
      <c r="AC187" s="104">
        <f t="shared" si="70"/>
        <v>7.0447764041938861</v>
      </c>
      <c r="AD187" s="102">
        <f t="shared" si="71"/>
        <v>1.2023092734295517</v>
      </c>
      <c r="AE187" s="105" t="str">
        <f t="shared" si="72"/>
        <v>ND</v>
      </c>
      <c r="AF187" s="102">
        <f t="shared" si="73"/>
        <v>1.4600754816961565</v>
      </c>
      <c r="AG187" s="105">
        <f t="shared" si="74"/>
        <v>3.5639791666666665</v>
      </c>
      <c r="AH187" s="105">
        <f t="shared" si="75"/>
        <v>0.03</v>
      </c>
      <c r="AI187" s="102">
        <f t="shared" ref="AI187" si="80">IF(Y187=" ", " ", IF(Y187&gt;0, SUM(AG187:AH187)))</f>
        <v>3.5939791666666663</v>
      </c>
      <c r="AJ187" s="106">
        <f t="shared" si="77"/>
        <v>67.492552162415635</v>
      </c>
      <c r="AK187" s="107">
        <f t="shared" si="78"/>
        <v>66.032476680719483</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399</v>
      </c>
      <c r="B188" s="102">
        <v>2022</v>
      </c>
      <c r="C188" s="132">
        <v>8</v>
      </c>
      <c r="D188" s="82">
        <v>15</v>
      </c>
      <c r="E188" s="85"/>
      <c r="F188" s="131" t="s">
        <v>761</v>
      </c>
      <c r="G188" s="131">
        <v>8.4700000000000006</v>
      </c>
      <c r="H188" s="85"/>
      <c r="I188" s="131">
        <v>23.8</v>
      </c>
      <c r="J188" s="134">
        <v>31.2</v>
      </c>
      <c r="K188" s="85"/>
      <c r="L188" s="85"/>
      <c r="M188" s="85"/>
      <c r="N188" s="137" t="s">
        <v>763</v>
      </c>
      <c r="O188" s="85"/>
      <c r="P188" s="85"/>
      <c r="Q188" s="85"/>
      <c r="R188" s="140"/>
      <c r="S188" s="137" t="s">
        <v>763</v>
      </c>
      <c r="T188" s="137" t="s">
        <v>763</v>
      </c>
      <c r="U188" s="137" t="s">
        <v>763</v>
      </c>
      <c r="V188" s="85"/>
      <c r="W188" s="85"/>
      <c r="X188" s="85"/>
      <c r="Y188" s="85">
        <f t="shared" si="66"/>
        <v>23.8</v>
      </c>
      <c r="Z188" s="82">
        <f t="shared" si="67"/>
        <v>296.95</v>
      </c>
      <c r="AA188" s="85">
        <f t="shared" si="68"/>
        <v>31.2</v>
      </c>
      <c r="AB188" s="85">
        <f t="shared" si="69"/>
        <v>8.4700000000000006</v>
      </c>
      <c r="AC188" s="110">
        <f t="shared" si="70"/>
        <v>7.0407307783662114</v>
      </c>
      <c r="AD188" s="82">
        <f t="shared" si="71"/>
        <v>1.2030001240816437</v>
      </c>
      <c r="AE188" s="111" t="str">
        <f t="shared" si="72"/>
        <v>ND</v>
      </c>
      <c r="AF188" s="82" t="str">
        <f t="shared" si="73"/>
        <v>NS</v>
      </c>
      <c r="AG188" s="111" t="str">
        <f t="shared" si="74"/>
        <v>NS</v>
      </c>
      <c r="AH188" s="111" t="str">
        <f t="shared" si="75"/>
        <v>NS</v>
      </c>
      <c r="AI188" s="102"/>
      <c r="AJ188" s="112" t="str">
        <f t="shared" si="77"/>
        <v>NS</v>
      </c>
      <c r="AK188" s="113" t="e">
        <f t="shared" si="78"/>
        <v>#VALUE!</v>
      </c>
      <c r="AL188" s="82"/>
      <c r="AM188" s="82">
        <f>AD194</f>
        <v>1.1928761584373648</v>
      </c>
      <c r="AN188" s="82">
        <f>AE194</f>
        <v>1.0583333333333331</v>
      </c>
      <c r="AO188" s="82">
        <f>AF194</f>
        <v>1.4145481097826664</v>
      </c>
      <c r="AP188" s="82">
        <f>AI194</f>
        <v>3.8707885732142859</v>
      </c>
      <c r="AQ188" s="113">
        <f>AK194</f>
        <v>58.409379281423142</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399</v>
      </c>
      <c r="B189" s="102">
        <v>2022</v>
      </c>
      <c r="C189" s="132">
        <v>8</v>
      </c>
      <c r="D189" s="82">
        <v>30</v>
      </c>
      <c r="E189" s="85"/>
      <c r="F189" s="131">
        <v>0.72499999999999998</v>
      </c>
      <c r="G189" s="131">
        <v>8.15</v>
      </c>
      <c r="H189" s="85"/>
      <c r="I189" s="131">
        <v>24.2</v>
      </c>
      <c r="J189" s="134">
        <v>30.8</v>
      </c>
      <c r="K189" s="85"/>
      <c r="L189" s="85"/>
      <c r="M189" s="85"/>
      <c r="N189" s="137" t="s">
        <v>763</v>
      </c>
      <c r="O189" s="85"/>
      <c r="P189" s="85"/>
      <c r="Q189" s="85"/>
      <c r="R189" s="140"/>
      <c r="S189" s="137" t="s">
        <v>763</v>
      </c>
      <c r="T189" s="137" t="s">
        <v>763</v>
      </c>
      <c r="U189" s="137" t="s">
        <v>763</v>
      </c>
      <c r="V189" s="85"/>
      <c r="W189" s="85"/>
      <c r="X189" s="85"/>
      <c r="Y189" s="85">
        <f t="shared" si="66"/>
        <v>24.2</v>
      </c>
      <c r="Z189" s="82">
        <f t="shared" si="67"/>
        <v>297.34999999999997</v>
      </c>
      <c r="AA189" s="85">
        <f t="shared" si="68"/>
        <v>30.8</v>
      </c>
      <c r="AB189" s="85">
        <f t="shared" si="69"/>
        <v>8.15</v>
      </c>
      <c r="AC189" s="110">
        <f t="shared" si="70"/>
        <v>7.0076491527488232</v>
      </c>
      <c r="AD189" s="82">
        <f t="shared" si="71"/>
        <v>1.1630148459705747</v>
      </c>
      <c r="AE189" s="111">
        <f t="shared" si="72"/>
        <v>0.72499999999999998</v>
      </c>
      <c r="AF189" s="82" t="str">
        <f t="shared" si="73"/>
        <v>NS</v>
      </c>
      <c r="AG189" s="111" t="str">
        <f t="shared" si="74"/>
        <v>NS</v>
      </c>
      <c r="AH189" s="111" t="str">
        <f t="shared" si="75"/>
        <v>NS</v>
      </c>
      <c r="AI189" s="82"/>
      <c r="AJ189" s="112" t="str">
        <f t="shared" si="77"/>
        <v>NS</v>
      </c>
      <c r="AK189" s="113" t="e">
        <f t="shared" si="78"/>
        <v>#VALUE!</v>
      </c>
      <c r="AL189" s="85"/>
      <c r="AM189" s="82"/>
      <c r="AN189" s="82"/>
      <c r="AO189" s="82"/>
      <c r="AP189" s="85"/>
      <c r="AQ189" s="82"/>
      <c r="AR189" s="82"/>
      <c r="AS189" s="115">
        <f>((LN(AM188)-LN(0.4))/(LN(0.9)-LN(0.4))*100)</f>
        <v>134.74131816886674</v>
      </c>
      <c r="AT189" s="120">
        <f>((LN(AN188)-LN(0.6))/(LN(3)-LN(0.6))*100)</f>
        <v>35.262060316711555</v>
      </c>
      <c r="AU189" s="115">
        <f>((LN(AO188)-LN(10))/(LN(1)-LN(10))*100)</f>
        <v>84.938227729300891</v>
      </c>
      <c r="AV189" s="115">
        <f>((LN(AP188)-LN(10))/(LN(3)-LN(10))*100)</f>
        <v>78.832913634847586</v>
      </c>
      <c r="AW189" s="115">
        <f>((LN(AQ188)-LN(43))/(LN(20)-LN(43))*100)</f>
        <v>-40.011656730482052</v>
      </c>
      <c r="AX189" s="82"/>
      <c r="AY189" s="82"/>
      <c r="AZ189" s="82"/>
      <c r="BA189" s="82"/>
      <c r="BB189" s="82"/>
    </row>
    <row r="190" spans="1:54" ht="16" x14ac:dyDescent="0.2">
      <c r="A190" s="101" t="s">
        <v>399</v>
      </c>
      <c r="B190" s="102">
        <v>2022</v>
      </c>
      <c r="C190" s="132">
        <v>8</v>
      </c>
      <c r="D190" s="82">
        <v>30</v>
      </c>
      <c r="E190" s="85"/>
      <c r="F190" s="131">
        <v>0.72499999999999998</v>
      </c>
      <c r="G190" s="131">
        <v>8.15</v>
      </c>
      <c r="H190" s="85"/>
      <c r="I190" s="131">
        <v>24.2</v>
      </c>
      <c r="J190" s="134">
        <v>30.4</v>
      </c>
      <c r="K190" s="85"/>
      <c r="L190" s="85"/>
      <c r="M190" s="85"/>
      <c r="N190" s="137">
        <v>0.90441816470957248</v>
      </c>
      <c r="O190" s="85"/>
      <c r="P190" s="85"/>
      <c r="Q190" s="85"/>
      <c r="R190" s="140"/>
      <c r="S190" s="137">
        <v>77.34925825235706</v>
      </c>
      <c r="T190" s="137">
        <v>4.9191220238095248</v>
      </c>
      <c r="U190" s="137">
        <v>0.03</v>
      </c>
      <c r="V190" s="85"/>
      <c r="W190" s="85"/>
      <c r="X190" s="85"/>
      <c r="Y190" s="85">
        <f t="shared" si="66"/>
        <v>24.2</v>
      </c>
      <c r="Z190" s="82">
        <f t="shared" si="67"/>
        <v>297.34999999999997</v>
      </c>
      <c r="AA190" s="85">
        <f t="shared" si="68"/>
        <v>30.4</v>
      </c>
      <c r="AB190" s="85">
        <f t="shared" si="69"/>
        <v>8.15</v>
      </c>
      <c r="AC190" s="110">
        <f t="shared" si="70"/>
        <v>7.0237228044192301</v>
      </c>
      <c r="AD190" s="82">
        <f t="shared" si="71"/>
        <v>1.1603533093407576</v>
      </c>
      <c r="AE190" s="111">
        <f t="shared" si="72"/>
        <v>0.72499999999999998</v>
      </c>
      <c r="AF190" s="82">
        <f t="shared" si="73"/>
        <v>0.90441816470957248</v>
      </c>
      <c r="AG190" s="111">
        <f t="shared" si="74"/>
        <v>4.9191220238095248</v>
      </c>
      <c r="AH190" s="111">
        <f t="shared" si="75"/>
        <v>0.03</v>
      </c>
      <c r="AI190" s="102">
        <f t="shared" ref="AI190" si="81">IF(Y190=" ", " ", IF(Y190&gt;0, SUM(AG190:AH190)))</f>
        <v>4.949122023809525</v>
      </c>
      <c r="AJ190" s="112">
        <f t="shared" si="77"/>
        <v>77.34925825235706</v>
      </c>
      <c r="AK190" s="113">
        <f t="shared" si="78"/>
        <v>76.444840087647492</v>
      </c>
      <c r="AL190" s="82"/>
      <c r="AM190" s="85"/>
      <c r="AN190" s="85"/>
      <c r="AO190" s="85"/>
      <c r="AP190" s="128" t="s">
        <v>1237</v>
      </c>
      <c r="AQ190" s="85"/>
      <c r="AR190" s="82"/>
      <c r="AS190" s="82">
        <f>IF(AS189&gt;100, 100, IF(AS189&lt;0, 0, AS189))</f>
        <v>100</v>
      </c>
      <c r="AT190" s="82">
        <f t="shared" ref="AT190:AW190" si="82">IF(AT189&gt;100, 100, IF(AT189&lt;0, 0, AT189))</f>
        <v>35.262060316711555</v>
      </c>
      <c r="AU190" s="82">
        <f t="shared" si="82"/>
        <v>84.938227729300891</v>
      </c>
      <c r="AV190" s="82">
        <f t="shared" si="82"/>
        <v>78.832913634847586</v>
      </c>
      <c r="AW190" s="82">
        <f t="shared" si="82"/>
        <v>0</v>
      </c>
      <c r="AX190" s="129">
        <f>AVERAGE(AS190:AW190)</f>
        <v>59.806640336171995</v>
      </c>
      <c r="AY190" s="84"/>
      <c r="AZ190" s="84"/>
      <c r="BA190" s="84" t="str">
        <f>IF(AX190&gt;65, "Acceptable; Ongoing Protection is Required", "Unacceptable; Immediate Restoration is Required")</f>
        <v>Unacceptable; Immediate Restoration is Required</v>
      </c>
      <c r="BB190" s="82"/>
    </row>
    <row r="191" spans="1:54" ht="16" x14ac:dyDescent="0.2">
      <c r="A191" s="101" t="s">
        <v>399</v>
      </c>
      <c r="B191" s="102">
        <v>2022</v>
      </c>
      <c r="C191" s="132">
        <v>8</v>
      </c>
      <c r="D191" s="82">
        <v>30</v>
      </c>
      <c r="E191" s="85"/>
      <c r="F191" s="131">
        <v>0.72499999999999998</v>
      </c>
      <c r="G191" s="131">
        <v>8.15</v>
      </c>
      <c r="H191" s="85"/>
      <c r="I191" s="131">
        <v>24.2</v>
      </c>
      <c r="J191" s="134">
        <v>30.8</v>
      </c>
      <c r="K191" s="85"/>
      <c r="L191" s="85"/>
      <c r="M191" s="85"/>
      <c r="N191" s="137" t="s">
        <v>763</v>
      </c>
      <c r="O191" s="85"/>
      <c r="P191" s="85"/>
      <c r="Q191" s="85"/>
      <c r="R191" s="140"/>
      <c r="S191" s="137" t="s">
        <v>763</v>
      </c>
      <c r="T191" s="137" t="s">
        <v>763</v>
      </c>
      <c r="U191" s="137" t="s">
        <v>763</v>
      </c>
      <c r="V191" s="85"/>
      <c r="W191" s="85"/>
      <c r="X191" s="85"/>
      <c r="Y191" s="85">
        <f t="shared" si="66"/>
        <v>24.2</v>
      </c>
      <c r="Z191" s="82">
        <f t="shared" si="67"/>
        <v>297.34999999999997</v>
      </c>
      <c r="AA191" s="85">
        <f t="shared" si="68"/>
        <v>30.8</v>
      </c>
      <c r="AB191" s="85">
        <f t="shared" si="69"/>
        <v>8.15</v>
      </c>
      <c r="AC191" s="110">
        <f t="shared" si="70"/>
        <v>7.0076491527488232</v>
      </c>
      <c r="AD191" s="82">
        <f t="shared" si="71"/>
        <v>1.1630148459705747</v>
      </c>
      <c r="AE191" s="111">
        <f t="shared" si="72"/>
        <v>0.72499999999999998</v>
      </c>
      <c r="AF191" s="82" t="str">
        <f t="shared" si="73"/>
        <v>NS</v>
      </c>
      <c r="AG191" s="111" t="str">
        <f t="shared" si="74"/>
        <v>NS</v>
      </c>
      <c r="AH191" s="111" t="str">
        <f t="shared" si="75"/>
        <v>NS</v>
      </c>
      <c r="AI191" s="82"/>
      <c r="AJ191" s="112" t="str">
        <f t="shared" si="77"/>
        <v>NS</v>
      </c>
      <c r="AK191" s="113" t="e">
        <f t="shared" si="78"/>
        <v>#VALUE!</v>
      </c>
      <c r="AL191" s="85"/>
      <c r="AM191" s="85"/>
      <c r="AN191" s="85"/>
      <c r="AO191" s="85"/>
      <c r="AP191" s="85"/>
      <c r="AQ191" s="85"/>
      <c r="AR191" s="85"/>
      <c r="AS191" s="85"/>
      <c r="AT191" s="85"/>
      <c r="AU191" s="85"/>
      <c r="AV191" s="85"/>
      <c r="AW191" s="126" t="s">
        <v>1238</v>
      </c>
      <c r="AX191" s="126">
        <f>AVERAGE(AS190:AW190)</f>
        <v>59.806640336171995</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1.1928761584373648</v>
      </c>
      <c r="AE194" s="84">
        <f>_xlfn.AGGREGATE(1, 6,AE180:AE191)</f>
        <v>1.0583333333333331</v>
      </c>
      <c r="AF194" s="84">
        <f>_xlfn.AGGREGATE(1, 6,AF180:AF191)</f>
        <v>1.4145481097826664</v>
      </c>
      <c r="AG194" s="82"/>
      <c r="AH194" s="82"/>
      <c r="AI194" s="84">
        <f>_xlfn.AGGREGATE(1, 6,AI180:AI191)</f>
        <v>3.8707885732142859</v>
      </c>
      <c r="AJ194" s="82"/>
      <c r="AK194" s="84">
        <f>_xlfn.AGGREGATE(1, 6,AK180:AK191)</f>
        <v>58.409379281423142</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AVERAGE(AD179:AD191)</f>
        <v>1.1928761584373648</v>
      </c>
      <c r="AE195" s="126">
        <f>AVERAGE(AE179:AE191)</f>
        <v>1.0583333333333331</v>
      </c>
      <c r="AF195" s="126">
        <f>AVERAGE(AF179:AF191)</f>
        <v>1.4145481097826664</v>
      </c>
      <c r="AG195" s="126"/>
      <c r="AH195" s="126"/>
      <c r="AI195" s="126">
        <f>AVERAGE(AI179:AI191)</f>
        <v>3.8707885732142859</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53.838400299568818</v>
      </c>
      <c r="D201" s="15"/>
      <c r="E201" s="15"/>
      <c r="F201" s="15"/>
      <c r="G201" s="15"/>
      <c r="H201" s="15"/>
      <c r="I201" s="15"/>
    </row>
    <row r="202" spans="1:54" ht="16" x14ac:dyDescent="0.2">
      <c r="A202" s="15"/>
      <c r="B202">
        <v>2019</v>
      </c>
      <c r="C202" s="234">
        <f>AX69</f>
        <v>56.105603637044318</v>
      </c>
      <c r="D202" s="15"/>
      <c r="E202" s="15"/>
      <c r="F202" s="15"/>
      <c r="G202" s="15"/>
      <c r="H202" s="15"/>
      <c r="I202" s="15"/>
    </row>
    <row r="203" spans="1:54" ht="16" x14ac:dyDescent="0.2">
      <c r="A203" s="15"/>
      <c r="B203" s="15">
        <v>2020</v>
      </c>
      <c r="C203" s="228">
        <f>AX110</f>
        <v>49.243151710282618</v>
      </c>
      <c r="D203" s="15"/>
      <c r="E203" s="15"/>
      <c r="F203" s="15"/>
      <c r="G203" s="15"/>
      <c r="H203" s="15"/>
      <c r="I203" s="15"/>
    </row>
    <row r="204" spans="1:54" ht="16" x14ac:dyDescent="0.2">
      <c r="A204" s="15"/>
      <c r="B204" s="15">
        <v>2021</v>
      </c>
      <c r="C204" s="228">
        <f>AX150</f>
        <v>47.822603916489484</v>
      </c>
      <c r="D204" s="15"/>
      <c r="E204" s="15"/>
      <c r="F204" s="15"/>
      <c r="G204" s="15"/>
      <c r="H204" s="15"/>
      <c r="I204" s="15"/>
    </row>
    <row r="205" spans="1:54" ht="16" x14ac:dyDescent="0.2">
      <c r="A205" s="15"/>
      <c r="B205" s="15">
        <v>2022</v>
      </c>
      <c r="C205" s="228">
        <f>AX190</f>
        <v>59.806640336171995</v>
      </c>
      <c r="D205" s="15"/>
      <c r="E205" s="15"/>
      <c r="F205" s="15"/>
      <c r="G205" s="15"/>
      <c r="H205" s="15"/>
      <c r="I205" s="15"/>
    </row>
    <row r="206" spans="1:54" ht="16" x14ac:dyDescent="0.2">
      <c r="A206" s="28" t="s">
        <v>1254</v>
      </c>
      <c r="B206" s="28"/>
      <c r="C206" s="230">
        <f>AVERAGE(C201:C205)</f>
        <v>53.363279979911439</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53.363279979911439</v>
      </c>
    </row>
  </sheetData>
  <mergeCells count="8">
    <mergeCell ref="AD136:AD139"/>
    <mergeCell ref="AC137:AC139"/>
    <mergeCell ref="AD18:AD21"/>
    <mergeCell ref="AC19:AC21"/>
    <mergeCell ref="AD57:AD60"/>
    <mergeCell ref="AC58:AC60"/>
    <mergeCell ref="AD96:AD99"/>
    <mergeCell ref="AC97:AC99"/>
  </mergeCells>
  <phoneticPr fontId="29" type="noConversion"/>
  <conditionalFormatting sqref="A18:AB18 AE18:AK19 W19:AB19">
    <cfRule type="expression" dxfId="72" priority="5">
      <formula>_xlfn.NUMBERVALUE($Y18)&gt;0</formula>
    </cfRule>
  </conditionalFormatting>
  <conditionalFormatting sqref="A57:AB57 AE57:AK58 W58:AB58">
    <cfRule type="expression" dxfId="71" priority="11">
      <formula>_xlfn.NUMBERVALUE($Y57)&gt;0</formula>
    </cfRule>
  </conditionalFormatting>
  <conditionalFormatting sqref="A96:AB96 AE96:AK97 W97:AB97 V100:AK113 C108:E113 H108:H113 K108:M113 O108:Q113 A114:AK115 A136:AB136 AE136:AK137 W137:AB137 V140:AK153 C148:E153 H148:H153 K148:M153 O148:Q153 A154:AK155 A176:AB176 AE176:AK177 W177:AB177 V180:AK193 C188:E193 H188:H193 K188:M193 O188:Q193 A194:AK195">
    <cfRule type="expression" dxfId="70" priority="20">
      <formula>_xlfn.NUMBERVALUE($Y96)&gt;0</formula>
    </cfRule>
  </conditionalFormatting>
  <conditionalFormatting sqref="V22:AK33">
    <cfRule type="expression" dxfId="69" priority="1">
      <formula>_xlfn.NUMBERVALUE($Y22)&gt;0</formula>
    </cfRule>
  </conditionalFormatting>
  <conditionalFormatting sqref="V61:AK72">
    <cfRule type="expression" dxfId="68" priority="6">
      <formula>_xlfn.NUMBERVALUE($Y61)&gt;0</formula>
    </cfRule>
  </conditionalFormatting>
  <conditionalFormatting sqref="AC35:AK37">
    <cfRule type="expression" dxfId="67" priority="3">
      <formula>_xlfn.NUMBERVALUE($Y35)&gt;0</formula>
    </cfRule>
  </conditionalFormatting>
  <conditionalFormatting sqref="AC74:AK76">
    <cfRule type="expression" dxfId="66" priority="9">
      <formula>_xlfn.NUMBERVALUE($Y74)&gt;0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938F-D5F6-4439-BA4A-15F6DDB9DBD5}">
  <dimension ref="A1:BC187"/>
  <sheetViews>
    <sheetView topLeftCell="A148" workbookViewId="0">
      <selection activeCell="L168" sqref="L168"/>
    </sheetView>
  </sheetViews>
  <sheetFormatPr baseColWidth="10" defaultColWidth="8.83203125" defaultRowHeight="15" x14ac:dyDescent="0.2"/>
  <cols>
    <col min="5" max="5" width="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656</v>
      </c>
      <c r="C4" t="s">
        <v>764</v>
      </c>
      <c r="E4" s="167">
        <v>43297</v>
      </c>
      <c r="F4" t="s">
        <v>793</v>
      </c>
      <c r="G4" t="s">
        <v>772</v>
      </c>
      <c r="H4" t="s">
        <v>761</v>
      </c>
      <c r="I4" t="s">
        <v>761</v>
      </c>
      <c r="J4" t="s">
        <v>761</v>
      </c>
      <c r="K4" t="s">
        <v>761</v>
      </c>
      <c r="L4" t="s">
        <v>761</v>
      </c>
      <c r="M4" t="s">
        <v>761</v>
      </c>
      <c r="N4" t="s">
        <v>774</v>
      </c>
      <c r="O4" s="131" t="s">
        <v>761</v>
      </c>
      <c r="P4" s="131" t="s">
        <v>761</v>
      </c>
      <c r="Q4" s="68" t="s">
        <v>761</v>
      </c>
      <c r="R4" s="68" t="s">
        <v>761</v>
      </c>
      <c r="S4" s="131" t="s">
        <v>761</v>
      </c>
      <c r="T4" s="68" t="s">
        <v>761</v>
      </c>
      <c r="U4" s="68" t="s">
        <v>761</v>
      </c>
      <c r="V4" s="68">
        <v>0.5</v>
      </c>
      <c r="W4" s="77">
        <v>0.33888888888888885</v>
      </c>
      <c r="X4" s="68" t="s">
        <v>761</v>
      </c>
      <c r="Y4" s="68" t="s">
        <v>761</v>
      </c>
      <c r="Z4" s="321" t="s">
        <v>761</v>
      </c>
      <c r="AA4" s="321" t="s">
        <v>761</v>
      </c>
      <c r="AB4" s="226">
        <v>0.1</v>
      </c>
      <c r="AC4" s="204">
        <v>0.16719999999999999</v>
      </c>
      <c r="AD4" s="72">
        <v>0.66830087364647839</v>
      </c>
      <c r="AE4" s="72">
        <v>3.0174319727891161</v>
      </c>
      <c r="AF4" s="72">
        <v>0.70290251916757951</v>
      </c>
      <c r="AG4" s="137">
        <v>3.7203344919566956</v>
      </c>
      <c r="AH4" s="75">
        <v>62.349614487635129</v>
      </c>
      <c r="AI4" s="75">
        <v>66.069948979591828</v>
      </c>
      <c r="AJ4" s="136">
        <v>856.21742240059598</v>
      </c>
      <c r="AK4" s="136">
        <v>65.176913979321611</v>
      </c>
      <c r="AL4" s="72">
        <v>13.136820541583853</v>
      </c>
      <c r="AM4" s="322">
        <v>127.52652846695673</v>
      </c>
      <c r="AN4" s="323">
        <v>131.24686295891343</v>
      </c>
      <c r="AO4" s="137">
        <v>7.9575696202531638</v>
      </c>
      <c r="AP4" s="137">
        <v>11.269417046413503</v>
      </c>
      <c r="AQ4" s="72">
        <v>0.41387502671175186</v>
      </c>
      <c r="AR4" s="72">
        <v>19.226986666666669</v>
      </c>
      <c r="AV4" s="69"/>
      <c r="AX4" s="322"/>
      <c r="AY4" s="322"/>
    </row>
    <row r="5" spans="1:51" x14ac:dyDescent="0.2">
      <c r="A5" t="s">
        <v>756</v>
      </c>
      <c r="B5" t="s">
        <v>656</v>
      </c>
      <c r="C5" t="s">
        <v>764</v>
      </c>
      <c r="E5" s="167">
        <v>43312</v>
      </c>
      <c r="F5" t="s">
        <v>761</v>
      </c>
      <c r="G5" t="s">
        <v>761</v>
      </c>
      <c r="H5" t="s">
        <v>761</v>
      </c>
      <c r="I5" t="s">
        <v>761</v>
      </c>
      <c r="J5" t="s">
        <v>761</v>
      </c>
      <c r="K5" t="s">
        <v>761</v>
      </c>
      <c r="L5" t="s">
        <v>761</v>
      </c>
      <c r="M5" t="s">
        <v>761</v>
      </c>
      <c r="N5" t="s">
        <v>761</v>
      </c>
      <c r="O5" s="131" t="s">
        <v>761</v>
      </c>
      <c r="P5" s="131" t="s">
        <v>761</v>
      </c>
      <c r="Q5" s="68" t="s">
        <v>761</v>
      </c>
      <c r="R5" s="68" t="s">
        <v>761</v>
      </c>
      <c r="S5" s="131" t="s">
        <v>761</v>
      </c>
      <c r="T5" s="68" t="s">
        <v>761</v>
      </c>
      <c r="U5" s="68" t="s">
        <v>761</v>
      </c>
      <c r="V5" s="68" t="s">
        <v>761</v>
      </c>
      <c r="W5" s="68" t="s">
        <v>761</v>
      </c>
      <c r="X5" s="68" t="s">
        <v>761</v>
      </c>
      <c r="Y5" s="68" t="s">
        <v>761</v>
      </c>
      <c r="Z5" s="68" t="s">
        <v>761</v>
      </c>
      <c r="AA5" s="321" t="s">
        <v>761</v>
      </c>
      <c r="AB5" s="205">
        <v>0.1</v>
      </c>
      <c r="AC5" s="171">
        <v>0.14499999999999999</v>
      </c>
      <c r="AD5" s="72">
        <v>0.76457798246390907</v>
      </c>
      <c r="AE5" s="72">
        <v>8.0186080675767046E-2</v>
      </c>
      <c r="AF5" s="72">
        <v>0.89841182913472073</v>
      </c>
      <c r="AG5" s="137">
        <v>0.97859790981048778</v>
      </c>
      <c r="AH5" s="75">
        <v>43.280126579985435</v>
      </c>
      <c r="AI5" s="75">
        <v>44.258724489795924</v>
      </c>
      <c r="AJ5" s="72">
        <v>160.61518003664</v>
      </c>
      <c r="AK5" s="72">
        <v>15.942293010320739</v>
      </c>
      <c r="AL5" s="72">
        <v>10.074785348171732</v>
      </c>
      <c r="AM5" s="322">
        <v>59.222419590306174</v>
      </c>
      <c r="AN5" s="323">
        <v>60.201017500116663</v>
      </c>
      <c r="AO5" s="137">
        <v>6.6071392405063287</v>
      </c>
      <c r="AP5" s="137">
        <v>10.199767426160342</v>
      </c>
      <c r="AQ5" s="72">
        <v>0.39312048145125622</v>
      </c>
      <c r="AR5" s="72">
        <v>16.80690666666667</v>
      </c>
      <c r="AV5" s="69"/>
      <c r="AX5" s="322"/>
      <c r="AY5" s="322"/>
    </row>
    <row r="6" spans="1:51" x14ac:dyDescent="0.2">
      <c r="A6" t="s">
        <v>756</v>
      </c>
      <c r="B6" t="s">
        <v>656</v>
      </c>
      <c r="C6" t="s">
        <v>764</v>
      </c>
      <c r="E6" s="167">
        <v>43326</v>
      </c>
      <c r="F6" t="s">
        <v>793</v>
      </c>
      <c r="G6" t="s">
        <v>772</v>
      </c>
      <c r="H6" t="s">
        <v>761</v>
      </c>
      <c r="I6" t="s">
        <v>761</v>
      </c>
      <c r="J6" t="s">
        <v>761</v>
      </c>
      <c r="K6">
        <v>5</v>
      </c>
      <c r="L6">
        <v>3</v>
      </c>
      <c r="M6" t="s">
        <v>761</v>
      </c>
      <c r="N6" t="s">
        <v>774</v>
      </c>
      <c r="O6" s="131" t="s">
        <v>761</v>
      </c>
      <c r="P6" s="131" t="s">
        <v>761</v>
      </c>
      <c r="Q6" s="68" t="s">
        <v>761</v>
      </c>
      <c r="R6" s="68" t="s">
        <v>761</v>
      </c>
      <c r="S6" s="131" t="s">
        <v>761</v>
      </c>
      <c r="T6" s="68">
        <v>0.5</v>
      </c>
      <c r="U6" s="68" t="s">
        <v>761</v>
      </c>
      <c r="V6" s="68">
        <v>0.25</v>
      </c>
      <c r="W6" s="77">
        <v>0.31319444444444444</v>
      </c>
      <c r="X6" s="68" t="s">
        <v>761</v>
      </c>
      <c r="Y6" s="68" t="s">
        <v>761</v>
      </c>
      <c r="Z6" s="68" t="s">
        <v>761</v>
      </c>
      <c r="AA6" s="321" t="s">
        <v>761</v>
      </c>
      <c r="AB6" s="226">
        <v>0.1</v>
      </c>
      <c r="AC6" s="216">
        <v>0.16930000000000001</v>
      </c>
      <c r="AD6" s="72">
        <v>1.253977254700628</v>
      </c>
      <c r="AE6" s="72">
        <v>11.112279306235106</v>
      </c>
      <c r="AF6" s="72">
        <v>1.0240963855421688</v>
      </c>
      <c r="AG6" s="137">
        <v>12.136375691777275</v>
      </c>
      <c r="AH6" s="75">
        <v>63.930384512304357</v>
      </c>
      <c r="AI6" s="75">
        <v>76.066760204081632</v>
      </c>
      <c r="AJ6" s="72">
        <v>154.12384287332296</v>
      </c>
      <c r="AK6" s="72">
        <v>13.28355926083268</v>
      </c>
      <c r="AL6" s="72">
        <v>11.60260136963184</v>
      </c>
      <c r="AM6" s="322">
        <v>77.213943773137032</v>
      </c>
      <c r="AN6" s="323">
        <v>89.350319464914307</v>
      </c>
      <c r="AO6" s="137">
        <v>7.2143797468354407</v>
      </c>
      <c r="AP6" s="137">
        <v>6.0793535864978914</v>
      </c>
      <c r="AQ6" s="72">
        <v>0.54269027111787815</v>
      </c>
      <c r="AR6" s="72">
        <v>13.293733333333332</v>
      </c>
      <c r="AV6" s="69"/>
      <c r="AX6" s="322"/>
      <c r="AY6" s="322"/>
    </row>
    <row r="7" spans="1:51" x14ac:dyDescent="0.2">
      <c r="A7" t="s">
        <v>756</v>
      </c>
      <c r="B7" t="s">
        <v>656</v>
      </c>
      <c r="C7" t="s">
        <v>764</v>
      </c>
      <c r="E7" s="167">
        <v>43340</v>
      </c>
      <c r="F7" t="s">
        <v>793</v>
      </c>
      <c r="G7" t="s">
        <v>852</v>
      </c>
      <c r="H7" t="s">
        <v>761</v>
      </c>
      <c r="I7" t="s">
        <v>761</v>
      </c>
      <c r="J7" t="s">
        <v>761</v>
      </c>
      <c r="K7" t="s">
        <v>761</v>
      </c>
      <c r="L7" t="s">
        <v>761</v>
      </c>
      <c r="M7" t="s">
        <v>761</v>
      </c>
      <c r="N7" t="s">
        <v>774</v>
      </c>
      <c r="O7" s="131" t="s">
        <v>761</v>
      </c>
      <c r="P7" s="131" t="s">
        <v>761</v>
      </c>
      <c r="Q7" s="68" t="s">
        <v>761</v>
      </c>
      <c r="R7" s="68" t="s">
        <v>761</v>
      </c>
      <c r="S7" s="131" t="s">
        <v>761</v>
      </c>
      <c r="T7" s="68" t="s">
        <v>761</v>
      </c>
      <c r="U7" s="68" t="s">
        <v>761</v>
      </c>
      <c r="V7" s="68">
        <v>0.15</v>
      </c>
      <c r="W7" s="77">
        <v>0.40972222222222227</v>
      </c>
      <c r="X7" s="68" t="s">
        <v>761</v>
      </c>
      <c r="Y7" s="68" t="s">
        <v>761</v>
      </c>
      <c r="Z7" s="321" t="s">
        <v>761</v>
      </c>
      <c r="AA7" s="321" t="s">
        <v>761</v>
      </c>
      <c r="AB7" s="226">
        <v>0.2</v>
      </c>
      <c r="AC7" s="216">
        <v>0.42799999999999999</v>
      </c>
      <c r="AD7" s="72">
        <v>0.8241982223236729</v>
      </c>
      <c r="AE7" s="72">
        <v>0.8960851287440883</v>
      </c>
      <c r="AF7" s="72">
        <v>0.62097480832420604</v>
      </c>
      <c r="AG7" s="137">
        <v>1.5170599370682942</v>
      </c>
      <c r="AH7" s="75">
        <v>32.744853328237824</v>
      </c>
      <c r="AI7" s="75">
        <v>34.26191326530612</v>
      </c>
      <c r="AJ7" s="72">
        <v>104.59122513130163</v>
      </c>
      <c r="AK7" s="72">
        <v>10.144704118267969</v>
      </c>
      <c r="AL7" s="72">
        <v>10.309933529057796</v>
      </c>
      <c r="AM7" s="322">
        <v>42.88955744650579</v>
      </c>
      <c r="AN7" s="323">
        <v>44.406617383574087</v>
      </c>
      <c r="AO7" s="137">
        <v>2.2295696202531645</v>
      </c>
      <c r="AP7" s="137">
        <v>6.7944170464135007</v>
      </c>
      <c r="AQ7" s="72">
        <v>0.24707146659346033</v>
      </c>
      <c r="AR7" s="72">
        <v>9.0239866666666657</v>
      </c>
      <c r="AV7" s="69"/>
      <c r="AX7" s="322"/>
      <c r="AY7" s="322"/>
    </row>
    <row r="8" spans="1:51" x14ac:dyDescent="0.2">
      <c r="E8" s="167"/>
      <c r="O8" s="68"/>
      <c r="P8" s="68"/>
      <c r="Q8" s="68"/>
      <c r="R8" s="68"/>
      <c r="S8" s="68"/>
      <c r="T8" s="68"/>
      <c r="U8" s="68"/>
      <c r="V8" s="68"/>
      <c r="W8" s="68"/>
      <c r="X8" s="68"/>
      <c r="Y8" s="68"/>
      <c r="AA8" s="321"/>
      <c r="AB8" s="68"/>
      <c r="AC8" s="68"/>
      <c r="AD8" s="68"/>
      <c r="AE8" s="68"/>
      <c r="AJ8" s="72"/>
      <c r="AK8" s="72"/>
      <c r="AL8" s="72"/>
      <c r="AM8" s="322"/>
      <c r="AV8" s="69"/>
      <c r="AX8" s="322"/>
      <c r="AY8" s="322"/>
    </row>
    <row r="9" spans="1:51" x14ac:dyDescent="0.2">
      <c r="E9" s="167"/>
      <c r="J9" s="326"/>
      <c r="O9" s="149"/>
      <c r="P9" s="149"/>
      <c r="Q9" s="68"/>
      <c r="R9" s="68"/>
      <c r="S9" s="149"/>
      <c r="T9" s="68"/>
      <c r="U9" s="141"/>
      <c r="V9" s="68"/>
      <c r="W9" s="77"/>
      <c r="X9" s="68"/>
      <c r="Y9" s="68"/>
      <c r="Z9" s="320"/>
      <c r="AA9" s="341"/>
      <c r="AB9" s="342"/>
      <c r="AC9" s="171"/>
      <c r="AD9" s="68"/>
      <c r="AE9" s="68"/>
      <c r="AF9" s="68"/>
      <c r="AG9" s="149"/>
      <c r="AH9" s="68"/>
      <c r="AI9" s="68"/>
      <c r="AJ9" s="72"/>
      <c r="AK9" s="72"/>
      <c r="AL9" s="72"/>
      <c r="AM9" s="68"/>
      <c r="AN9" s="131"/>
      <c r="AO9" s="131"/>
      <c r="AP9" s="131"/>
      <c r="AQ9" s="68"/>
      <c r="AR9" s="68"/>
      <c r="AV9" s="69"/>
      <c r="AX9" s="322"/>
      <c r="AY9" s="322"/>
    </row>
    <row r="10" spans="1:51" x14ac:dyDescent="0.2">
      <c r="E10" s="167"/>
      <c r="J10" s="326"/>
      <c r="O10" s="149"/>
      <c r="P10" s="149"/>
      <c r="Q10" s="68"/>
      <c r="R10" s="68"/>
      <c r="S10" s="149"/>
      <c r="T10" s="68"/>
      <c r="U10" s="141"/>
      <c r="V10" s="68"/>
      <c r="W10" s="77"/>
      <c r="X10" s="68"/>
      <c r="Y10" s="68"/>
      <c r="Z10" s="320"/>
      <c r="AA10" s="341"/>
      <c r="AB10" s="337"/>
      <c r="AC10" s="216"/>
      <c r="AD10" s="68"/>
      <c r="AE10" s="68"/>
      <c r="AF10" s="68"/>
      <c r="AG10" s="149"/>
      <c r="AH10" s="68"/>
      <c r="AI10" s="68"/>
      <c r="AJ10" s="72"/>
      <c r="AK10" s="72"/>
      <c r="AL10" s="72"/>
      <c r="AM10" s="68"/>
      <c r="AN10" s="131"/>
      <c r="AO10" s="131"/>
      <c r="AP10" s="131"/>
      <c r="AQ10" s="68"/>
      <c r="AR10" s="68"/>
      <c r="AV10" s="69"/>
      <c r="AX10" s="322"/>
      <c r="AY10" s="322"/>
    </row>
    <row r="11" spans="1:51" x14ac:dyDescent="0.2">
      <c r="E11" s="167"/>
      <c r="J11" s="326"/>
      <c r="O11" s="149"/>
      <c r="P11" s="149"/>
      <c r="Q11" s="68"/>
      <c r="R11" s="68"/>
      <c r="S11" s="149"/>
      <c r="T11" s="68"/>
      <c r="U11" s="141"/>
      <c r="V11" s="68"/>
      <c r="W11" s="77"/>
      <c r="X11" s="68"/>
      <c r="Y11" s="68"/>
      <c r="Z11" s="320"/>
      <c r="AA11" s="341"/>
      <c r="AB11" s="337"/>
      <c r="AC11" s="216"/>
      <c r="AD11" s="72"/>
      <c r="AE11" s="72"/>
      <c r="AF11" s="72"/>
      <c r="AG11" s="338"/>
      <c r="AH11" s="75"/>
      <c r="AI11" s="75"/>
      <c r="AJ11" s="72"/>
      <c r="AK11" s="72"/>
      <c r="AL11" s="72"/>
      <c r="AM11" s="322"/>
      <c r="AN11" s="323"/>
      <c r="AO11" s="137"/>
      <c r="AP11" s="137"/>
      <c r="AQ11" s="72"/>
      <c r="AR11" s="72"/>
      <c r="AV11" s="69"/>
      <c r="AX11" s="322"/>
      <c r="AY11" s="322"/>
    </row>
    <row r="12" spans="1:51" x14ac:dyDescent="0.2">
      <c r="E12" s="167"/>
      <c r="J12" s="326"/>
      <c r="O12" s="149"/>
      <c r="P12" s="149"/>
      <c r="Q12" s="68"/>
      <c r="R12" s="68"/>
      <c r="S12" s="149"/>
      <c r="T12" s="68"/>
      <c r="U12" s="141"/>
      <c r="V12" s="68"/>
      <c r="W12" s="77"/>
      <c r="X12" s="68"/>
      <c r="Y12" s="68"/>
      <c r="Z12" s="320"/>
      <c r="AA12" s="341"/>
      <c r="AB12" s="337"/>
      <c r="AC12" s="216"/>
      <c r="AD12" s="68"/>
      <c r="AE12" s="68"/>
      <c r="AF12" s="68"/>
      <c r="AG12" s="149"/>
      <c r="AH12" s="68"/>
      <c r="AI12" s="68"/>
      <c r="AJ12" s="72"/>
      <c r="AK12" s="72"/>
      <c r="AL12" s="72"/>
      <c r="AM12" s="68"/>
      <c r="AN12" s="131"/>
      <c r="AO12" s="131"/>
      <c r="AP12" s="131"/>
      <c r="AQ12" s="68"/>
      <c r="AR12" s="68"/>
      <c r="AV12" s="69"/>
      <c r="AX12" s="322"/>
      <c r="AY12" s="322"/>
    </row>
    <row r="13" spans="1:51" x14ac:dyDescent="0.2">
      <c r="E13" s="167"/>
      <c r="J13" s="326"/>
      <c r="O13" s="149"/>
      <c r="P13" s="149"/>
      <c r="Q13" s="68"/>
      <c r="R13" s="68"/>
      <c r="S13" s="149"/>
      <c r="T13" s="68"/>
      <c r="U13" s="141"/>
      <c r="V13" s="68"/>
      <c r="W13" s="77"/>
      <c r="X13" s="68"/>
      <c r="Y13" s="68"/>
      <c r="Z13" s="320"/>
      <c r="AA13" s="341"/>
      <c r="AB13" s="337"/>
      <c r="AC13" s="216"/>
      <c r="AD13" s="68"/>
      <c r="AE13" s="68"/>
      <c r="AF13" s="68"/>
      <c r="AG13" s="149"/>
      <c r="AH13" s="68"/>
      <c r="AI13" s="68"/>
      <c r="AJ13" s="72"/>
      <c r="AK13" s="72"/>
      <c r="AL13" s="72"/>
      <c r="AM13" s="68"/>
      <c r="AN13" s="131"/>
      <c r="AO13" s="131"/>
      <c r="AP13" s="131"/>
      <c r="AQ13" s="68"/>
      <c r="AR13" s="68"/>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23"/>
      <c r="AO14" s="137"/>
      <c r="AP14" s="137"/>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31"/>
      <c r="AO15" s="131"/>
      <c r="AP15" s="131"/>
      <c r="AQ15" s="68"/>
      <c r="AR15" s="68"/>
      <c r="AV15" s="69"/>
      <c r="AX15" s="322"/>
      <c r="AY15" s="322"/>
    </row>
    <row r="16" spans="1:51" x14ac:dyDescent="0.2">
      <c r="E16" s="167"/>
      <c r="O16" s="68"/>
      <c r="P16" s="68"/>
      <c r="Q16" s="68"/>
      <c r="R16" s="68"/>
      <c r="S16" s="68"/>
      <c r="T16" s="68"/>
      <c r="U16" s="68"/>
      <c r="V16" s="68"/>
      <c r="W16" s="68"/>
      <c r="X16" s="68"/>
      <c r="Y16" s="68"/>
      <c r="AA16" s="34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656</v>
      </c>
      <c r="B22" s="102">
        <v>2018</v>
      </c>
      <c r="C22" s="103">
        <v>7</v>
      </c>
      <c r="D22" s="102">
        <v>16</v>
      </c>
      <c r="E22" s="82"/>
      <c r="F22" s="131" t="s">
        <v>761</v>
      </c>
      <c r="G22" s="131" t="s">
        <v>761</v>
      </c>
      <c r="H22" s="82"/>
      <c r="I22" s="131" t="s">
        <v>761</v>
      </c>
      <c r="J22" s="226">
        <v>0.1</v>
      </c>
      <c r="K22" s="82"/>
      <c r="L22" s="82"/>
      <c r="M22" s="108"/>
      <c r="N22" s="137">
        <v>3.7203344919566956</v>
      </c>
      <c r="O22" s="82"/>
      <c r="P22" s="82"/>
      <c r="Q22" s="82"/>
      <c r="R22" s="140"/>
      <c r="S22" s="323">
        <v>131.24686295891343</v>
      </c>
      <c r="T22" s="137">
        <v>7.9575696202531638</v>
      </c>
      <c r="U22" s="137">
        <v>11.269417046413503</v>
      </c>
      <c r="V22" s="85"/>
      <c r="W22" s="85"/>
      <c r="X22" s="85"/>
      <c r="Y22" s="102" t="str">
        <f>IF(C22&lt;6," ",IF(C22&lt;=9,I22, IF(C22&gt;=10," ")))</f>
        <v>ND</v>
      </c>
      <c r="Z22" s="102" t="e">
        <f>IF(Y22=" ", " ", IF(Y22&gt;0, Y22+273.15))</f>
        <v>#VALUE!</v>
      </c>
      <c r="AA22" s="102">
        <f>IF(C22&lt;6," ",IF(C22&lt;=9,J22, IF(C22&gt;=10," ")))</f>
        <v>0.1</v>
      </c>
      <c r="AB22" s="102" t="str">
        <f>IF(C22&lt;6," ",IF(C22&lt;=9,G22, IF(C22&gt;=10," ")))</f>
        <v>ND</v>
      </c>
      <c r="AC22" s="104" t="e">
        <f>IF(Y22=" "," ",IF(Y22&gt;0,EXP(-173.4292+249.6339*100/Z22+143.3483*LN(+Z22/100)-21.8492*Z22/100+AA22*(-0.033096+0.014259*Z22/100-0.0017*(Z22/100)^2))*1.4276))</f>
        <v>#VALUE!</v>
      </c>
      <c r="AD22" s="102" t="e">
        <f>IF(Y22=" "," ",IF(Y22&gt;0,AB22/AC22))</f>
        <v>#VALUE!</v>
      </c>
      <c r="AE22" s="105" t="str">
        <f>IF(C22&lt;6," ",IF(C22&lt;=9,F22, IF(C22&gt;=10," ")))</f>
        <v>ND</v>
      </c>
      <c r="AF22" s="102">
        <f>IF(Y22=" "," ",N22)</f>
        <v>3.7203344919566956</v>
      </c>
      <c r="AG22" s="105">
        <f>IF(C22&lt;6," ",IF(C22&lt;=9,T22, IF(C22&gt;=10," ")))</f>
        <v>7.9575696202531638</v>
      </c>
      <c r="AH22" s="105">
        <f>IF(C22&lt;6," ",IF(C22&lt;=9,U22, IF(C22&gt;=10," ")))</f>
        <v>11.269417046413503</v>
      </c>
      <c r="AI22" s="102"/>
      <c r="AJ22" s="106">
        <f>IF(C22&lt;6," ",IF(C22&lt;=9,S22, IF(C22&gt;=10," ")))</f>
        <v>131.24686295891343</v>
      </c>
      <c r="AK22" s="107">
        <f>IF(Y22=" ", " ", IF(Y22&gt;0, AJ22-AF22))</f>
        <v>127.52652846695673</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656</v>
      </c>
      <c r="B23" s="102">
        <v>2018</v>
      </c>
      <c r="C23" s="103">
        <v>7</v>
      </c>
      <c r="D23" s="102">
        <v>31</v>
      </c>
      <c r="E23" s="82"/>
      <c r="F23" s="131" t="s">
        <v>761</v>
      </c>
      <c r="G23" s="131" t="s">
        <v>761</v>
      </c>
      <c r="H23" s="82"/>
      <c r="I23" s="131" t="s">
        <v>761</v>
      </c>
      <c r="J23" s="205">
        <v>0.1</v>
      </c>
      <c r="K23" s="82"/>
      <c r="L23" s="82"/>
      <c r="M23" s="108"/>
      <c r="N23" s="137">
        <v>0.97859790981048778</v>
      </c>
      <c r="O23" s="82"/>
      <c r="P23" s="82"/>
      <c r="Q23" s="82"/>
      <c r="R23" s="140"/>
      <c r="S23" s="323">
        <v>60.201017500116663</v>
      </c>
      <c r="T23" s="137">
        <v>6.6071392405063287</v>
      </c>
      <c r="U23" s="137">
        <v>10.199767426160342</v>
      </c>
      <c r="V23" s="85"/>
      <c r="W23" s="85"/>
      <c r="X23" s="85"/>
      <c r="Y23" s="102" t="str">
        <f t="shared" ref="Y23:Y25" si="0">IF(C23&lt;6," ",IF(C23&lt;=9,I23, IF(C23&gt;=10," ")))</f>
        <v>ND</v>
      </c>
      <c r="Z23" s="102" t="e">
        <f t="shared" ref="Z23:Z25" si="1">IF(Y23=" ", " ", IF(Y23&gt;0, Y23+273.15))</f>
        <v>#VALUE!</v>
      </c>
      <c r="AA23" s="102">
        <f t="shared" ref="AA23:AA25" si="2">IF(C23&lt;6," ",IF(C23&lt;=9,J23, IF(C23&gt;=10," ")))</f>
        <v>0.1</v>
      </c>
      <c r="AB23" s="102" t="str">
        <f t="shared" ref="AB23:AB25" si="3">IF(C23&lt;6," ",IF(C23&lt;=9,G23, IF(C23&gt;=10," ")))</f>
        <v>ND</v>
      </c>
      <c r="AC23" s="104" t="e">
        <f t="shared" ref="AC23:AC25" si="4">IF(Y23=" "," ",IF(Y23&gt;0,EXP(-173.4292+249.6339*100/Z23+143.3483*LN(+Z23/100)-21.8492*Z23/100+AA23*(-0.033096+0.014259*Z23/100-0.0017*(Z23/100)^2))*1.4276))</f>
        <v>#VALUE!</v>
      </c>
      <c r="AD23" s="102" t="e">
        <f t="shared" ref="AD23:AD25" si="5">IF(Y23=" "," ",IF(Y23&gt;0,AB23/AC23))</f>
        <v>#VALUE!</v>
      </c>
      <c r="AE23" s="105" t="str">
        <f t="shared" ref="AE23:AE25" si="6">IF(C23&lt;6," ",IF(C23&lt;=9,F23, IF(C23&gt;=10," ")))</f>
        <v>ND</v>
      </c>
      <c r="AF23" s="102">
        <f t="shared" ref="AF23:AF25" si="7">IF(Y23=" "," ",N23)</f>
        <v>0.97859790981048778</v>
      </c>
      <c r="AG23" s="105">
        <f t="shared" ref="AG23:AG25" si="8">IF(C23&lt;6," ",IF(C23&lt;=9,T23, IF(C23&gt;=10," ")))</f>
        <v>6.6071392405063287</v>
      </c>
      <c r="AH23" s="105">
        <f t="shared" ref="AH23:AH25" si="9">IF(C23&lt;6," ",IF(C23&lt;=9,U23, IF(C23&gt;=10," ")))</f>
        <v>10.199767426160342</v>
      </c>
      <c r="AI23" s="102">
        <f t="shared" ref="AI23" si="10">IF(Y23=" ", " ", IF(Y23&gt;0, SUM(AG23:AH23)))</f>
        <v>16.80690666666667</v>
      </c>
      <c r="AJ23" s="106">
        <f t="shared" ref="AJ23:AJ25" si="11">IF(C23&lt;6," ",IF(C23&lt;=9,S23, IF(C23&gt;=10," ")))</f>
        <v>60.201017500116663</v>
      </c>
      <c r="AK23" s="107">
        <f t="shared" ref="AK23:AK25" si="12">IF(Y23=" ", " ", IF(Y23&gt;0, AJ23-AF23))</f>
        <v>59.222419590306174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656</v>
      </c>
      <c r="B24" s="102">
        <v>2018</v>
      </c>
      <c r="C24" s="103">
        <v>8</v>
      </c>
      <c r="D24" s="102">
        <v>14</v>
      </c>
      <c r="E24" s="82"/>
      <c r="F24" s="131" t="s">
        <v>761</v>
      </c>
      <c r="G24" s="131" t="s">
        <v>761</v>
      </c>
      <c r="H24" s="82"/>
      <c r="I24" s="131" t="s">
        <v>761</v>
      </c>
      <c r="J24" s="226">
        <v>0.1</v>
      </c>
      <c r="K24" s="82"/>
      <c r="L24" s="82"/>
      <c r="M24" s="108"/>
      <c r="N24" s="137">
        <v>12.136375691777275</v>
      </c>
      <c r="O24" s="82"/>
      <c r="P24" s="82"/>
      <c r="Q24" s="82"/>
      <c r="R24" s="140"/>
      <c r="S24" s="323">
        <v>89.350319464914307</v>
      </c>
      <c r="T24" s="137">
        <v>7.2143797468354407</v>
      </c>
      <c r="U24" s="137">
        <v>6.0793535864978914</v>
      </c>
      <c r="V24" s="85"/>
      <c r="W24" s="85"/>
      <c r="X24" s="85"/>
      <c r="Y24" s="102" t="str">
        <f t="shared" si="0"/>
        <v>ND</v>
      </c>
      <c r="Z24" s="102" t="e">
        <f t="shared" si="1"/>
        <v>#VALUE!</v>
      </c>
      <c r="AA24" s="102">
        <f t="shared" si="2"/>
        <v>0.1</v>
      </c>
      <c r="AB24" s="102" t="str">
        <f t="shared" si="3"/>
        <v>ND</v>
      </c>
      <c r="AC24" s="104" t="e">
        <f t="shared" si="4"/>
        <v>#VALUE!</v>
      </c>
      <c r="AD24" s="102" t="e">
        <f t="shared" si="5"/>
        <v>#VALUE!</v>
      </c>
      <c r="AE24" s="105" t="str">
        <f t="shared" si="6"/>
        <v>ND</v>
      </c>
      <c r="AF24" s="102">
        <f t="shared" si="7"/>
        <v>12.136375691777275</v>
      </c>
      <c r="AG24" s="105">
        <f t="shared" si="8"/>
        <v>7.2143797468354407</v>
      </c>
      <c r="AH24" s="105">
        <f t="shared" si="9"/>
        <v>6.0793535864978914</v>
      </c>
      <c r="AI24" s="102"/>
      <c r="AJ24" s="106">
        <f t="shared" si="11"/>
        <v>89.350319464914307</v>
      </c>
      <c r="AK24" s="107">
        <f t="shared" si="12"/>
        <v>77.213943773137032</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656</v>
      </c>
      <c r="B25" s="102">
        <v>2018</v>
      </c>
      <c r="C25" s="103">
        <v>8</v>
      </c>
      <c r="D25" s="102">
        <v>28</v>
      </c>
      <c r="E25" s="82"/>
      <c r="F25" s="131" t="s">
        <v>761</v>
      </c>
      <c r="G25" s="131" t="s">
        <v>761</v>
      </c>
      <c r="H25" s="82"/>
      <c r="I25" s="131" t="s">
        <v>761</v>
      </c>
      <c r="J25" s="226">
        <v>0.2</v>
      </c>
      <c r="K25" s="82"/>
      <c r="L25" s="82"/>
      <c r="M25" s="108"/>
      <c r="N25" s="137">
        <v>1.5170599370682942</v>
      </c>
      <c r="O25" s="82"/>
      <c r="P25" s="82"/>
      <c r="Q25" s="82"/>
      <c r="R25" s="140"/>
      <c r="S25" s="323">
        <v>44.406617383574087</v>
      </c>
      <c r="T25" s="137">
        <v>2.2295696202531645</v>
      </c>
      <c r="U25" s="137">
        <v>6.7944170464135007</v>
      </c>
      <c r="V25" s="85"/>
      <c r="W25" s="85"/>
      <c r="X25" s="85"/>
      <c r="Y25" s="102" t="str">
        <f t="shared" si="0"/>
        <v>ND</v>
      </c>
      <c r="Z25" s="102" t="e">
        <f t="shared" si="1"/>
        <v>#VALUE!</v>
      </c>
      <c r="AA25" s="102">
        <f t="shared" si="2"/>
        <v>0.2</v>
      </c>
      <c r="AB25" s="102" t="str">
        <f t="shared" si="3"/>
        <v>ND</v>
      </c>
      <c r="AC25" s="104" t="e">
        <f t="shared" si="4"/>
        <v>#VALUE!</v>
      </c>
      <c r="AD25" s="102" t="e">
        <f t="shared" si="5"/>
        <v>#VALUE!</v>
      </c>
      <c r="AE25" s="105" t="str">
        <f t="shared" si="6"/>
        <v>ND</v>
      </c>
      <c r="AF25" s="102">
        <f t="shared" si="7"/>
        <v>1.5170599370682942</v>
      </c>
      <c r="AG25" s="105">
        <f t="shared" si="8"/>
        <v>2.2295696202531645</v>
      </c>
      <c r="AH25" s="105">
        <f t="shared" si="9"/>
        <v>6.7944170464135007</v>
      </c>
      <c r="AI25" s="102"/>
      <c r="AJ25" s="106">
        <f t="shared" si="11"/>
        <v>44.406617383574087</v>
      </c>
      <c r="AK25" s="107">
        <f t="shared" si="12"/>
        <v>42.88955744650579</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c r="B26" s="102"/>
      <c r="C26" s="103"/>
      <c r="D26" s="102"/>
      <c r="E26" s="82"/>
      <c r="F26" s="144"/>
      <c r="G26" s="144"/>
      <c r="H26" s="82"/>
      <c r="I26" s="144"/>
      <c r="J26" s="257"/>
      <c r="K26" s="82"/>
      <c r="L26" s="82"/>
      <c r="M26" s="108"/>
      <c r="N26" s="146"/>
      <c r="O26" s="82"/>
      <c r="P26" s="82"/>
      <c r="Q26" s="82"/>
      <c r="R26" s="140"/>
      <c r="S26" s="340"/>
      <c r="T26" s="146"/>
      <c r="U26" s="146"/>
      <c r="V26" s="85"/>
      <c r="W26" s="85"/>
      <c r="X26" s="85"/>
      <c r="Y26" s="102"/>
      <c r="Z26" s="102"/>
      <c r="AA26" s="102"/>
      <c r="AB26" s="102"/>
      <c r="AC26" s="104"/>
      <c r="AD26" s="102"/>
      <c r="AE26" s="105"/>
      <c r="AF26" s="102"/>
      <c r="AG26" s="105"/>
      <c r="AH26" s="105"/>
      <c r="AI26" s="102"/>
      <c r="AJ26" s="106"/>
      <c r="AK26" s="107"/>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c r="B27" s="102"/>
      <c r="C27" s="103"/>
      <c r="D27" s="102"/>
      <c r="E27" s="82"/>
      <c r="F27" s="144"/>
      <c r="G27" s="144"/>
      <c r="H27" s="82"/>
      <c r="I27" s="144"/>
      <c r="J27" s="257"/>
      <c r="K27" s="82"/>
      <c r="L27" s="82"/>
      <c r="M27" s="108"/>
      <c r="N27" s="144"/>
      <c r="O27" s="82"/>
      <c r="P27" s="82"/>
      <c r="Q27" s="82"/>
      <c r="R27" s="140"/>
      <c r="S27" s="144"/>
      <c r="T27" s="144"/>
      <c r="U27" s="144"/>
      <c r="V27" s="85"/>
      <c r="W27" s="85"/>
      <c r="X27" s="85"/>
      <c r="Y27" s="102"/>
      <c r="Z27" s="102"/>
      <c r="AA27" s="102"/>
      <c r="AB27" s="102"/>
      <c r="AC27" s="104"/>
      <c r="AD27" s="102"/>
      <c r="AE27" s="105"/>
      <c r="AF27" s="102"/>
      <c r="AG27" s="105"/>
      <c r="AH27" s="105"/>
      <c r="AI27" s="102"/>
      <c r="AJ27" s="106"/>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c r="B28" s="102"/>
      <c r="C28" s="103"/>
      <c r="D28" s="102"/>
      <c r="E28" s="82"/>
      <c r="F28" s="144"/>
      <c r="G28" s="144"/>
      <c r="H28" s="82"/>
      <c r="I28" s="144"/>
      <c r="J28" s="259"/>
      <c r="K28" s="82"/>
      <c r="L28" s="82"/>
      <c r="M28" s="82"/>
      <c r="N28" s="144"/>
      <c r="O28" s="82"/>
      <c r="P28" s="82"/>
      <c r="Q28" s="82"/>
      <c r="R28" s="140"/>
      <c r="S28" s="144"/>
      <c r="T28" s="144"/>
      <c r="U28" s="144"/>
      <c r="V28" s="85"/>
      <c r="W28" s="85"/>
      <c r="X28" s="85"/>
      <c r="Y28" s="102"/>
      <c r="Z28" s="102"/>
      <c r="AA28" s="102"/>
      <c r="AB28" s="102"/>
      <c r="AC28" s="104"/>
      <c r="AD28" s="102"/>
      <c r="AE28" s="105"/>
      <c r="AF28" s="102"/>
      <c r="AG28" s="105"/>
      <c r="AH28" s="105"/>
      <c r="AI28" s="102"/>
      <c r="AJ28" s="106"/>
      <c r="AK28" s="107"/>
      <c r="AL28" s="82"/>
      <c r="AM28" s="82" t="e">
        <f>AD36</f>
        <v>#DIV/0!</v>
      </c>
      <c r="AN28" s="82" t="e">
        <f>AE36</f>
        <v>#DIV/0!</v>
      </c>
      <c r="AO28" s="82">
        <f>AF36</f>
        <v>4.5880920076531879</v>
      </c>
      <c r="AP28" s="82">
        <f>AI36</f>
        <v>16.80690666666667</v>
      </c>
      <c r="AQ28" s="113">
        <f>AK36</f>
        <v>76.71311231922644</v>
      </c>
      <c r="AR28" s="118"/>
      <c r="AS28" s="115" t="s">
        <v>497</v>
      </c>
      <c r="AT28" s="115" t="s">
        <v>497</v>
      </c>
      <c r="AU28" s="115" t="s">
        <v>497</v>
      </c>
      <c r="AV28" s="115" t="s">
        <v>497</v>
      </c>
      <c r="AW28" s="115" t="s">
        <v>497</v>
      </c>
      <c r="AX28" s="116" t="s">
        <v>498</v>
      </c>
      <c r="AY28" s="102"/>
      <c r="AZ28" s="102"/>
      <c r="BA28" s="82"/>
      <c r="BB28" s="82"/>
    </row>
    <row r="29" spans="1:54" ht="16" x14ac:dyDescent="0.2">
      <c r="A29" s="101"/>
      <c r="B29" s="102"/>
      <c r="C29" s="103"/>
      <c r="D29" s="102"/>
      <c r="E29" s="82"/>
      <c r="F29" s="144"/>
      <c r="G29" s="144"/>
      <c r="H29" s="82"/>
      <c r="I29" s="144"/>
      <c r="J29" s="259"/>
      <c r="K29" s="82"/>
      <c r="L29" s="82"/>
      <c r="M29" s="108"/>
      <c r="N29" s="146"/>
      <c r="O29" s="82"/>
      <c r="P29" s="82"/>
      <c r="Q29" s="82"/>
      <c r="R29" s="140"/>
      <c r="S29" s="340"/>
      <c r="T29" s="146"/>
      <c r="U29" s="146"/>
      <c r="V29" s="85"/>
      <c r="W29" s="85"/>
      <c r="X29" s="85"/>
      <c r="Y29" s="102"/>
      <c r="Z29" s="102"/>
      <c r="AA29" s="102"/>
      <c r="AB29" s="102"/>
      <c r="AC29" s="104"/>
      <c r="AD29" s="102"/>
      <c r="AE29" s="105"/>
      <c r="AF29" s="102"/>
      <c r="AG29" s="105"/>
      <c r="AH29" s="105"/>
      <c r="AI29" s="102"/>
      <c r="AJ29" s="106"/>
      <c r="AK29" s="107"/>
      <c r="AL29" s="82"/>
      <c r="AM29" s="82"/>
      <c r="AN29" s="82"/>
      <c r="AO29" s="82"/>
      <c r="AP29" s="85"/>
      <c r="AQ29" s="82"/>
      <c r="AR29" s="82"/>
      <c r="AS29" s="349"/>
      <c r="AT29" s="352"/>
      <c r="AU29" s="115">
        <f>((LN(AO28)-LN(10))/(LN(1)-LN(10))*100)</f>
        <v>33.836788152591055</v>
      </c>
      <c r="AV29" s="115">
        <f>((LN(AP28)-LN(10))/(LN(3)-LN(10))*100)</f>
        <v>-43.124298005547146</v>
      </c>
      <c r="AW29" s="115">
        <f>((LN(AQ28)-LN(43))/(LN(20)-LN(43))*100)</f>
        <v>-75.623364186332367</v>
      </c>
      <c r="AX29" s="82"/>
      <c r="AY29" s="82"/>
      <c r="AZ29" s="82"/>
      <c r="BA29" s="82"/>
      <c r="BB29" s="82"/>
    </row>
    <row r="30" spans="1:54" ht="16" x14ac:dyDescent="0.2">
      <c r="A30" s="101"/>
      <c r="B30" s="102"/>
      <c r="C30" s="103"/>
      <c r="D30" s="102"/>
      <c r="E30" s="82"/>
      <c r="F30" s="144"/>
      <c r="G30" s="144"/>
      <c r="H30" s="82"/>
      <c r="I30" s="144"/>
      <c r="J30" s="259"/>
      <c r="K30" s="82"/>
      <c r="L30" s="82"/>
      <c r="M30" s="108"/>
      <c r="N30" s="144"/>
      <c r="O30" s="82"/>
      <c r="P30" s="82"/>
      <c r="Q30" s="82"/>
      <c r="R30" s="140"/>
      <c r="S30" s="144"/>
      <c r="T30" s="144"/>
      <c r="U30" s="144"/>
      <c r="V30" s="85"/>
      <c r="W30" s="85"/>
      <c r="X30" s="85"/>
      <c r="Y30" s="102"/>
      <c r="Z30" s="102"/>
      <c r="AA30" s="102"/>
      <c r="AB30" s="102"/>
      <c r="AC30" s="104"/>
      <c r="AD30" s="102"/>
      <c r="AE30" s="105"/>
      <c r="AF30" s="102"/>
      <c r="AG30" s="105"/>
      <c r="AH30" s="105"/>
      <c r="AI30" s="102"/>
      <c r="AJ30" s="106"/>
      <c r="AK30" s="107"/>
      <c r="AL30" s="82"/>
      <c r="AM30" s="85"/>
      <c r="AN30" s="85"/>
      <c r="AO30" s="85"/>
      <c r="AP30" s="128" t="s">
        <v>1237</v>
      </c>
      <c r="AQ30" s="85"/>
      <c r="AR30" s="82"/>
      <c r="AS30" s="82">
        <f>IF(AS29&gt;100, 100, IF(AS29&lt;0, 0, AS29))</f>
        <v>0</v>
      </c>
      <c r="AT30" s="82">
        <f t="shared" ref="AT30:AW30" si="13">IF(AT29&gt;100, 100, IF(AT29&lt;0, 0, AT29))</f>
        <v>0</v>
      </c>
      <c r="AU30" s="82">
        <f t="shared" si="13"/>
        <v>33.836788152591055</v>
      </c>
      <c r="AV30" s="82">
        <f t="shared" si="13"/>
        <v>0</v>
      </c>
      <c r="AW30" s="82">
        <f t="shared" si="13"/>
        <v>0</v>
      </c>
      <c r="AX30" s="129">
        <f>AVERAGE(AS30:AW30)</f>
        <v>6.7673576305182106</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c r="Z31" s="102"/>
      <c r="AA31" s="102"/>
      <c r="AB31" s="102"/>
      <c r="AC31" s="104"/>
      <c r="AD31" s="102"/>
      <c r="AE31" s="105"/>
      <c r="AF31" s="102"/>
      <c r="AG31" s="105"/>
      <c r="AH31" s="105"/>
      <c r="AI31" s="102"/>
      <c r="AJ31" s="106"/>
      <c r="AK31" s="107"/>
      <c r="AL31" s="82"/>
      <c r="AM31" s="85"/>
      <c r="AN31" s="85"/>
      <c r="AO31" s="85"/>
      <c r="AP31" s="85"/>
      <c r="AQ31" s="85"/>
      <c r="AR31" s="85"/>
      <c r="AS31" s="85"/>
      <c r="AT31" s="85"/>
      <c r="AU31" s="85"/>
      <c r="AV31" s="85"/>
      <c r="AW31" s="126" t="s">
        <v>1238</v>
      </c>
      <c r="AX31" s="126">
        <f>AVERAGE(AS30:AW30)</f>
        <v>6.7673576305182106</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c r="Z32" s="102"/>
      <c r="AA32" s="102"/>
      <c r="AB32" s="102"/>
      <c r="AC32" s="104"/>
      <c r="AD32" s="102"/>
      <c r="AE32" s="105"/>
      <c r="AF32" s="102"/>
      <c r="AG32" s="105"/>
      <c r="AH32" s="105"/>
      <c r="AI32" s="102"/>
      <c r="AJ32" s="106"/>
      <c r="AK32" s="107"/>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c r="Z33" s="102"/>
      <c r="AA33" s="102"/>
      <c r="AB33" s="102"/>
      <c r="AC33" s="104"/>
      <c r="AD33" s="102"/>
      <c r="AE33" s="105"/>
      <c r="AF33" s="102"/>
      <c r="AG33" s="105"/>
      <c r="AH33" s="105"/>
      <c r="AI33" s="102"/>
      <c r="AJ33" s="106"/>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t="e">
        <f>_xlfn.AGGREGATE(1, 6,AD22:AD35)</f>
        <v>#DIV/0!</v>
      </c>
      <c r="AE36" s="84" t="e">
        <f>_xlfn.AGGREGATE(1, 6,AE22:AE35)</f>
        <v>#DIV/0!</v>
      </c>
      <c r="AF36" s="84">
        <f>_xlfn.AGGREGATE(1, 6,AF22:AF35)</f>
        <v>4.5880920076531879</v>
      </c>
      <c r="AG36" s="82"/>
      <c r="AH36" s="82"/>
      <c r="AI36" s="84">
        <f>_xlfn.AGGREGATE(1, 6,AI22:AI35)</f>
        <v>16.80690666666667</v>
      </c>
      <c r="AJ36" s="82"/>
      <c r="AK36" s="84">
        <f>_xlfn.AGGREGATE(1, 6,AK22:AK35)</f>
        <v>76.71311231922644</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t="e">
        <f>AVERAGE(AE22:AE33)</f>
        <v>#DIV/0!</v>
      </c>
      <c r="AF37" s="126">
        <f>AVERAGE(AF22:AF33)</f>
        <v>4.5880920076531879</v>
      </c>
      <c r="AG37" s="126"/>
      <c r="AH37" s="126"/>
      <c r="AI37" s="126">
        <f>AVERAGE(AI23:AI32)</f>
        <v>16.80690666666667</v>
      </c>
      <c r="AJ37" s="126"/>
      <c r="AK37" s="127">
        <f>AVERAGE(AK23:AK30)</f>
        <v>59.775306936649663</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656</v>
      </c>
      <c r="C43" s="68" t="s">
        <v>757</v>
      </c>
      <c r="E43" s="69">
        <v>43654</v>
      </c>
      <c r="F43" t="s">
        <v>881</v>
      </c>
      <c r="G43" t="s">
        <v>860</v>
      </c>
      <c r="H43" s="68">
        <v>0</v>
      </c>
      <c r="I43" s="68" t="s">
        <v>760</v>
      </c>
      <c r="J43" s="326">
        <v>0.51666666666666672</v>
      </c>
      <c r="K43" s="68">
        <v>3</v>
      </c>
      <c r="L43">
        <v>1</v>
      </c>
      <c r="M43" t="s">
        <v>761</v>
      </c>
      <c r="N43" t="s">
        <v>761</v>
      </c>
      <c r="O43" s="205" t="s">
        <v>761</v>
      </c>
      <c r="P43" s="131" t="s">
        <v>761</v>
      </c>
      <c r="Q43" s="68" t="s">
        <v>761</v>
      </c>
      <c r="R43" s="68" t="s">
        <v>761</v>
      </c>
      <c r="S43" s="131" t="s">
        <v>761</v>
      </c>
      <c r="T43" s="68" t="s">
        <v>761</v>
      </c>
      <c r="U43" s="68" t="s">
        <v>761</v>
      </c>
      <c r="V43" s="68">
        <v>0.15</v>
      </c>
      <c r="W43" s="77">
        <v>0.36805555555555558</v>
      </c>
      <c r="X43" s="68" t="s">
        <v>761</v>
      </c>
      <c r="Y43" s="68" t="s">
        <v>761</v>
      </c>
      <c r="Z43" s="72" t="s">
        <v>761</v>
      </c>
      <c r="AA43" s="68" t="s">
        <v>761</v>
      </c>
      <c r="AB43" s="131" t="s">
        <v>763</v>
      </c>
      <c r="AC43" s="68" t="s">
        <v>763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656</v>
      </c>
      <c r="C44" s="68" t="s">
        <v>764</v>
      </c>
      <c r="E44" s="69">
        <v>43654</v>
      </c>
      <c r="F44" t="s">
        <v>881</v>
      </c>
      <c r="G44" t="s">
        <v>860</v>
      </c>
      <c r="H44" s="68">
        <v>0</v>
      </c>
      <c r="I44" s="68" t="s">
        <v>760</v>
      </c>
      <c r="J44" s="326">
        <v>0.51666666666666672</v>
      </c>
      <c r="K44" s="68">
        <v>3</v>
      </c>
      <c r="L44">
        <v>1</v>
      </c>
      <c r="M44" t="s">
        <v>761</v>
      </c>
      <c r="N44" t="s">
        <v>761</v>
      </c>
      <c r="O44" s="205" t="s">
        <v>761</v>
      </c>
      <c r="P44" s="131" t="s">
        <v>761</v>
      </c>
      <c r="Q44" s="68" t="s">
        <v>761</v>
      </c>
      <c r="R44" s="68" t="s">
        <v>761</v>
      </c>
      <c r="S44" s="131" t="s">
        <v>761</v>
      </c>
      <c r="T44" s="68" t="s">
        <v>761</v>
      </c>
      <c r="U44" s="68" t="s">
        <v>761</v>
      </c>
      <c r="V44" s="68" t="s">
        <v>761</v>
      </c>
      <c r="W44" s="68" t="s">
        <v>761</v>
      </c>
      <c r="X44" s="68" t="s">
        <v>761</v>
      </c>
      <c r="Y44" s="68" t="s">
        <v>761</v>
      </c>
      <c r="Z44" s="72" t="s">
        <v>761</v>
      </c>
      <c r="AA44" s="68" t="s">
        <v>761</v>
      </c>
      <c r="AB44" s="226">
        <v>0.1</v>
      </c>
      <c r="AC44" s="216">
        <v>0.12540000000000001</v>
      </c>
      <c r="AD44" s="72">
        <v>0.69162321518931613</v>
      </c>
      <c r="AE44" s="72">
        <v>0.67108415114751541</v>
      </c>
      <c r="AF44" s="72">
        <v>2.0485436893203885E-2</v>
      </c>
      <c r="AG44" s="137">
        <v>0.69156958804071933</v>
      </c>
      <c r="AH44" s="75">
        <v>32.050608730095036</v>
      </c>
      <c r="AI44" s="75">
        <v>32.742178318135757</v>
      </c>
      <c r="AJ44" s="72">
        <v>93.493976120819198</v>
      </c>
      <c r="AK44" s="72">
        <v>9.1778828747459293</v>
      </c>
      <c r="AL44" s="72">
        <v>10.186878324420476</v>
      </c>
      <c r="AM44" s="72">
        <v>41.228491604840968</v>
      </c>
      <c r="AN44" s="137">
        <v>41.92006119288169</v>
      </c>
      <c r="AO44" s="137">
        <v>2.2208441666666667</v>
      </c>
      <c r="AP44" s="137">
        <v>5.0266666666666661E-2</v>
      </c>
      <c r="AQ44" s="70">
        <v>0.97786692488587645</v>
      </c>
      <c r="AR44" s="72">
        <v>2.2711108333333332</v>
      </c>
      <c r="AS44" s="68"/>
      <c r="AT44" s="68" t="s">
        <v>761</v>
      </c>
      <c r="AX44" s="72"/>
    </row>
    <row r="45" spans="1:54" x14ac:dyDescent="0.2">
      <c r="A45" t="s">
        <v>756</v>
      </c>
      <c r="B45" t="s">
        <v>656</v>
      </c>
      <c r="C45" s="68" t="s">
        <v>765</v>
      </c>
      <c r="E45" s="69">
        <v>43654</v>
      </c>
      <c r="F45" t="s">
        <v>881</v>
      </c>
      <c r="G45" t="s">
        <v>860</v>
      </c>
      <c r="H45" s="68">
        <v>0</v>
      </c>
      <c r="I45" s="68" t="s">
        <v>760</v>
      </c>
      <c r="J45" s="326">
        <v>0.51666666666666705</v>
      </c>
      <c r="K45" s="68">
        <v>3</v>
      </c>
      <c r="L45">
        <v>1</v>
      </c>
      <c r="M45" t="s">
        <v>761</v>
      </c>
      <c r="N45" t="s">
        <v>761</v>
      </c>
      <c r="O45" s="205" t="s">
        <v>761</v>
      </c>
      <c r="P45" s="131" t="s">
        <v>761</v>
      </c>
      <c r="Q45" s="68" t="s">
        <v>761</v>
      </c>
      <c r="R45" s="68" t="s">
        <v>761</v>
      </c>
      <c r="S45" s="131" t="s">
        <v>761</v>
      </c>
      <c r="T45" s="68" t="s">
        <v>761</v>
      </c>
      <c r="U45" s="68" t="s">
        <v>761</v>
      </c>
      <c r="V45" s="68" t="s">
        <v>761</v>
      </c>
      <c r="W45" s="68" t="s">
        <v>761</v>
      </c>
      <c r="X45" s="68" t="s">
        <v>761</v>
      </c>
      <c r="Y45" s="68" t="s">
        <v>761</v>
      </c>
      <c r="Z45" s="72" t="s">
        <v>761</v>
      </c>
      <c r="AA45" s="68" t="s">
        <v>761</v>
      </c>
      <c r="AB45" s="131" t="s">
        <v>763</v>
      </c>
      <c r="AC45" s="68" t="s">
        <v>763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656</v>
      </c>
      <c r="C46" s="68" t="s">
        <v>757</v>
      </c>
      <c r="E46" s="69">
        <v>43665</v>
      </c>
      <c r="F46" t="s">
        <v>881</v>
      </c>
      <c r="G46" t="s">
        <v>900</v>
      </c>
      <c r="H46" s="68">
        <v>1</v>
      </c>
      <c r="I46" s="68" t="s">
        <v>760</v>
      </c>
      <c r="J46" s="326">
        <v>0.39861111111111108</v>
      </c>
      <c r="K46" s="68">
        <v>3</v>
      </c>
      <c r="L46">
        <v>3</v>
      </c>
      <c r="M46" t="s">
        <v>872</v>
      </c>
      <c r="N46" t="s">
        <v>761</v>
      </c>
      <c r="O46" s="205" t="s">
        <v>761</v>
      </c>
      <c r="P46" s="131" t="s">
        <v>761</v>
      </c>
      <c r="Q46" s="68" t="s">
        <v>761</v>
      </c>
      <c r="R46" s="68" t="s">
        <v>761</v>
      </c>
      <c r="S46" s="131" t="s">
        <v>761</v>
      </c>
      <c r="T46" s="68" t="s">
        <v>761</v>
      </c>
      <c r="U46" s="68" t="s">
        <v>761</v>
      </c>
      <c r="V46" s="68">
        <v>0.15</v>
      </c>
      <c r="W46" s="77">
        <v>0.30555555555555552</v>
      </c>
      <c r="X46" s="68" t="s">
        <v>761</v>
      </c>
      <c r="Y46" s="68" t="s">
        <v>761</v>
      </c>
      <c r="Z46" s="72" t="s">
        <v>761</v>
      </c>
      <c r="AA46" s="68" t="s">
        <v>761</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656</v>
      </c>
      <c r="C47" s="68" t="s">
        <v>764</v>
      </c>
      <c r="E47" s="69">
        <v>43665</v>
      </c>
      <c r="F47" t="s">
        <v>881</v>
      </c>
      <c r="G47" t="s">
        <v>900</v>
      </c>
      <c r="H47" s="68">
        <v>1</v>
      </c>
      <c r="I47" s="68" t="s">
        <v>760</v>
      </c>
      <c r="J47" s="326">
        <v>0.39861111111111108</v>
      </c>
      <c r="K47" s="68">
        <v>3</v>
      </c>
      <c r="L47">
        <v>3</v>
      </c>
      <c r="M47" t="s">
        <v>872</v>
      </c>
      <c r="N47" t="s">
        <v>761</v>
      </c>
      <c r="O47" s="205" t="s">
        <v>761</v>
      </c>
      <c r="P47" s="131" t="s">
        <v>761</v>
      </c>
      <c r="Q47" s="68" t="s">
        <v>761</v>
      </c>
      <c r="R47" s="68" t="s">
        <v>761</v>
      </c>
      <c r="S47" s="131" t="s">
        <v>761</v>
      </c>
      <c r="T47" s="68" t="s">
        <v>761</v>
      </c>
      <c r="U47" s="68" t="s">
        <v>761</v>
      </c>
      <c r="V47" s="68" t="s">
        <v>761</v>
      </c>
      <c r="W47" s="68" t="s">
        <v>761</v>
      </c>
      <c r="X47" s="68" t="s">
        <v>761</v>
      </c>
      <c r="Y47" s="68" t="s">
        <v>761</v>
      </c>
      <c r="Z47" s="72" t="s">
        <v>761</v>
      </c>
      <c r="AA47" s="68" t="s">
        <v>761</v>
      </c>
      <c r="AB47" s="226">
        <v>0.1</v>
      </c>
      <c r="AC47" s="216">
        <v>0.1094</v>
      </c>
      <c r="AD47" s="72">
        <v>0.5223885526856209</v>
      </c>
      <c r="AE47" s="72">
        <v>0.48879114642451738</v>
      </c>
      <c r="AF47" s="72">
        <v>1.3194792188282425</v>
      </c>
      <c r="AG47" s="137">
        <v>1.8082703652527599</v>
      </c>
      <c r="AH47" s="75">
        <v>24.935808469365924</v>
      </c>
      <c r="AI47" s="75">
        <v>26.744078834618684</v>
      </c>
      <c r="AJ47" s="72">
        <v>86.626550207661808</v>
      </c>
      <c r="AK47" s="72">
        <v>8.7195749327469478</v>
      </c>
      <c r="AL47" s="72">
        <v>9.9347216895091979</v>
      </c>
      <c r="AM47" s="72">
        <v>33.655383402112875</v>
      </c>
      <c r="AN47" s="137">
        <v>35.463653767365628</v>
      </c>
      <c r="AO47" s="137">
        <v>2.5379954166666661</v>
      </c>
      <c r="AP47" s="137">
        <v>4.5239999999999989E-2</v>
      </c>
      <c r="AQ47" s="70">
        <v>0.98248707813925196</v>
      </c>
      <c r="AR47" s="72">
        <v>2.5832354166666662</v>
      </c>
      <c r="AS47" s="68"/>
      <c r="AT47" s="68" t="s">
        <v>761</v>
      </c>
      <c r="AX47" s="72"/>
    </row>
    <row r="48" spans="1:54" x14ac:dyDescent="0.2">
      <c r="A48" t="s">
        <v>756</v>
      </c>
      <c r="B48" t="s">
        <v>656</v>
      </c>
      <c r="C48" s="68" t="s">
        <v>765</v>
      </c>
      <c r="E48" s="69">
        <v>43665</v>
      </c>
      <c r="F48" t="s">
        <v>881</v>
      </c>
      <c r="G48" t="s">
        <v>900</v>
      </c>
      <c r="H48" s="68">
        <v>1</v>
      </c>
      <c r="I48" s="68" t="s">
        <v>760</v>
      </c>
      <c r="J48" s="326">
        <v>0.39861111111111108</v>
      </c>
      <c r="K48" s="68">
        <v>3</v>
      </c>
      <c r="L48">
        <v>3</v>
      </c>
      <c r="M48" t="s">
        <v>872</v>
      </c>
      <c r="N48" t="s">
        <v>761</v>
      </c>
      <c r="O48" s="205" t="s">
        <v>761</v>
      </c>
      <c r="P48" s="131" t="s">
        <v>761</v>
      </c>
      <c r="Q48" s="68" t="s">
        <v>761</v>
      </c>
      <c r="R48" s="68" t="s">
        <v>761</v>
      </c>
      <c r="S48" s="131" t="s">
        <v>761</v>
      </c>
      <c r="T48" s="68" t="s">
        <v>761</v>
      </c>
      <c r="U48" s="68" t="s">
        <v>761</v>
      </c>
      <c r="V48" s="68" t="s">
        <v>761</v>
      </c>
      <c r="W48" s="68" t="s">
        <v>761</v>
      </c>
      <c r="X48" s="68" t="s">
        <v>761</v>
      </c>
      <c r="Y48" s="68" t="s">
        <v>761</v>
      </c>
      <c r="Z48" s="72" t="s">
        <v>761</v>
      </c>
      <c r="AA48" s="68" t="s">
        <v>761</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656</v>
      </c>
      <c r="C49" s="68" t="s">
        <v>757</v>
      </c>
      <c r="E49" s="69">
        <v>43682</v>
      </c>
      <c r="F49" t="s">
        <v>859</v>
      </c>
      <c r="G49" t="s">
        <v>941</v>
      </c>
      <c r="H49" s="68">
        <v>2</v>
      </c>
      <c r="I49" s="68" t="s">
        <v>760</v>
      </c>
      <c r="J49" s="326">
        <v>0.46388888888888902</v>
      </c>
      <c r="K49" s="68">
        <v>1</v>
      </c>
      <c r="L49">
        <v>1</v>
      </c>
      <c r="M49" t="s">
        <v>872</v>
      </c>
      <c r="N49" t="s">
        <v>774</v>
      </c>
      <c r="O49" s="205" t="s">
        <v>761</v>
      </c>
      <c r="P49" s="131" t="s">
        <v>761</v>
      </c>
      <c r="Q49" s="68" t="s">
        <v>761</v>
      </c>
      <c r="R49" s="68" t="s">
        <v>761</v>
      </c>
      <c r="S49" s="131" t="s">
        <v>761</v>
      </c>
      <c r="T49" s="68">
        <v>0.75</v>
      </c>
      <c r="U49" s="68" t="s">
        <v>761</v>
      </c>
      <c r="V49" s="77" t="s">
        <v>761</v>
      </c>
      <c r="W49" s="77">
        <v>0.3444444444444445</v>
      </c>
      <c r="X49" s="68" t="s">
        <v>761</v>
      </c>
      <c r="Y49" s="68" t="s">
        <v>761</v>
      </c>
      <c r="Z49" s="72" t="s">
        <v>761</v>
      </c>
      <c r="AA49" s="68" t="s">
        <v>761</v>
      </c>
      <c r="AB49" s="131" t="s">
        <v>763</v>
      </c>
      <c r="AC49" s="68" t="s">
        <v>763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656</v>
      </c>
      <c r="C50" s="68" t="s">
        <v>764</v>
      </c>
      <c r="E50" s="69">
        <v>43682</v>
      </c>
      <c r="F50" t="s">
        <v>859</v>
      </c>
      <c r="G50" t="s">
        <v>941</v>
      </c>
      <c r="H50" s="68">
        <v>2</v>
      </c>
      <c r="I50" s="68" t="s">
        <v>760</v>
      </c>
      <c r="J50" s="326">
        <v>0.46388888888888885</v>
      </c>
      <c r="K50" s="68">
        <v>1</v>
      </c>
      <c r="L50">
        <v>1</v>
      </c>
      <c r="M50" t="s">
        <v>872</v>
      </c>
      <c r="N50" t="s">
        <v>774</v>
      </c>
      <c r="O50" s="205" t="s">
        <v>761</v>
      </c>
      <c r="P50" s="131" t="s">
        <v>761</v>
      </c>
      <c r="Q50" s="68" t="s">
        <v>761</v>
      </c>
      <c r="R50" s="68" t="s">
        <v>761</v>
      </c>
      <c r="S50" s="131" t="s">
        <v>761</v>
      </c>
      <c r="T50" s="68">
        <v>0.75</v>
      </c>
      <c r="U50" s="68" t="s">
        <v>761</v>
      </c>
      <c r="V50" s="77" t="s">
        <v>761</v>
      </c>
      <c r="W50" s="77" t="s">
        <v>761</v>
      </c>
      <c r="X50" s="68" t="s">
        <v>761</v>
      </c>
      <c r="Y50" s="68" t="s">
        <v>761</v>
      </c>
      <c r="Z50" s="72" t="s">
        <v>761</v>
      </c>
      <c r="AA50" s="68" t="s">
        <v>761</v>
      </c>
      <c r="AB50" s="226">
        <v>0.1</v>
      </c>
      <c r="AC50" s="216">
        <v>0.1326</v>
      </c>
      <c r="AD50" s="72">
        <v>0.4605346912794398</v>
      </c>
      <c r="AE50" s="72">
        <v>0.14007308160779508</v>
      </c>
      <c r="AF50" s="72">
        <v>0.35115172759138713</v>
      </c>
      <c r="AG50" s="137">
        <v>0.49122480919918221</v>
      </c>
      <c r="AH50" s="75">
        <v>26.869820606396367</v>
      </c>
      <c r="AI50" s="75">
        <v>27.361045415595548</v>
      </c>
      <c r="AJ50" s="72">
        <v>73.679170093247663</v>
      </c>
      <c r="AK50" s="72">
        <v>8.1353706604448668</v>
      </c>
      <c r="AL50" s="72">
        <v>9.0566457471304282</v>
      </c>
      <c r="AM50" s="72">
        <v>35.005191266841237</v>
      </c>
      <c r="AN50" s="137">
        <v>35.496416076040418</v>
      </c>
      <c r="AO50" s="137">
        <v>3.2965508333333329</v>
      </c>
      <c r="AP50" s="137">
        <v>2.5000000000000001E-2</v>
      </c>
      <c r="AQ50" s="70">
        <v>0.99247339533415746</v>
      </c>
      <c r="AR50" s="72">
        <v>3.3215508333333328</v>
      </c>
      <c r="AS50" s="68"/>
      <c r="AT50" s="68" t="s">
        <v>761</v>
      </c>
      <c r="AX50" s="72"/>
    </row>
    <row r="51" spans="1:54" x14ac:dyDescent="0.2">
      <c r="A51" t="s">
        <v>756</v>
      </c>
      <c r="B51" t="s">
        <v>656</v>
      </c>
      <c r="C51" s="68" t="s">
        <v>765</v>
      </c>
      <c r="E51" s="69">
        <v>43682</v>
      </c>
      <c r="F51" t="s">
        <v>859</v>
      </c>
      <c r="G51" t="s">
        <v>941</v>
      </c>
      <c r="H51" s="68">
        <v>2</v>
      </c>
      <c r="I51" s="68" t="s">
        <v>760</v>
      </c>
      <c r="J51" s="326">
        <v>0.46388888888888902</v>
      </c>
      <c r="K51" s="68">
        <v>1</v>
      </c>
      <c r="L51">
        <v>1</v>
      </c>
      <c r="M51" t="s">
        <v>872</v>
      </c>
      <c r="N51" t="s">
        <v>774</v>
      </c>
      <c r="O51" s="205" t="s">
        <v>761</v>
      </c>
      <c r="P51" s="131" t="s">
        <v>761</v>
      </c>
      <c r="Q51" s="68" t="s">
        <v>761</v>
      </c>
      <c r="R51" s="68" t="s">
        <v>761</v>
      </c>
      <c r="S51" s="131" t="s">
        <v>761</v>
      </c>
      <c r="T51" s="68">
        <v>0.75</v>
      </c>
      <c r="U51" s="68" t="s">
        <v>761</v>
      </c>
      <c r="V51" s="77" t="s">
        <v>761</v>
      </c>
      <c r="W51" s="77" t="s">
        <v>761</v>
      </c>
      <c r="X51" s="68" t="s">
        <v>761</v>
      </c>
      <c r="Y51" s="68" t="s">
        <v>761</v>
      </c>
      <c r="Z51" s="72" t="s">
        <v>761</v>
      </c>
      <c r="AA51" s="68" t="s">
        <v>761</v>
      </c>
      <c r="AB51" s="131" t="s">
        <v>763</v>
      </c>
      <c r="AC51" s="68" t="s">
        <v>763</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656</v>
      </c>
      <c r="C52" s="68" t="s">
        <v>757</v>
      </c>
      <c r="E52" s="69">
        <v>43696</v>
      </c>
      <c r="F52" t="s">
        <v>881</v>
      </c>
      <c r="G52" t="s">
        <v>972</v>
      </c>
      <c r="H52" s="68">
        <v>1</v>
      </c>
      <c r="I52" s="68" t="s">
        <v>760</v>
      </c>
      <c r="J52" s="326">
        <v>0.43055555555555558</v>
      </c>
      <c r="K52" s="68">
        <v>3</v>
      </c>
      <c r="L52">
        <v>1</v>
      </c>
      <c r="M52" t="s">
        <v>773</v>
      </c>
      <c r="N52" t="s">
        <v>774</v>
      </c>
      <c r="O52" s="205" t="s">
        <v>761</v>
      </c>
      <c r="P52" s="131" t="s">
        <v>761</v>
      </c>
      <c r="Q52" s="68" t="s">
        <v>761</v>
      </c>
      <c r="R52" s="68" t="s">
        <v>761</v>
      </c>
      <c r="S52" s="131" t="s">
        <v>761</v>
      </c>
      <c r="T52" s="68">
        <v>0.75</v>
      </c>
      <c r="U52" s="68" t="s">
        <v>761</v>
      </c>
      <c r="V52" s="68">
        <v>0.15</v>
      </c>
      <c r="W52" s="68">
        <v>8.07</v>
      </c>
      <c r="X52" s="68" t="s">
        <v>761</v>
      </c>
      <c r="Y52" s="68" t="s">
        <v>761</v>
      </c>
      <c r="Z52" s="72" t="s">
        <v>761</v>
      </c>
      <c r="AA52" s="68" t="s">
        <v>761</v>
      </c>
      <c r="AB52" s="131" t="s">
        <v>763</v>
      </c>
      <c r="AC52" s="68" t="s">
        <v>763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656</v>
      </c>
      <c r="C53" s="68" t="s">
        <v>764</v>
      </c>
      <c r="E53" s="69">
        <v>43696</v>
      </c>
      <c r="F53" t="s">
        <v>881</v>
      </c>
      <c r="G53" t="s">
        <v>972</v>
      </c>
      <c r="H53" s="68">
        <v>1</v>
      </c>
      <c r="I53" s="68" t="s">
        <v>760</v>
      </c>
      <c r="J53" s="326">
        <v>0.43055555555555558</v>
      </c>
      <c r="K53" s="68">
        <v>3</v>
      </c>
      <c r="L53">
        <v>1</v>
      </c>
      <c r="M53" t="s">
        <v>773</v>
      </c>
      <c r="N53" t="s">
        <v>774</v>
      </c>
      <c r="O53" s="205" t="s">
        <v>761</v>
      </c>
      <c r="P53" s="131" t="s">
        <v>761</v>
      </c>
      <c r="Q53" s="68" t="s">
        <v>761</v>
      </c>
      <c r="R53" s="68" t="s">
        <v>761</v>
      </c>
      <c r="S53" s="131" t="s">
        <v>761</v>
      </c>
      <c r="T53" s="68">
        <v>0.75</v>
      </c>
      <c r="U53" s="68" t="s">
        <v>761</v>
      </c>
      <c r="V53" s="68" t="s">
        <v>761</v>
      </c>
      <c r="W53" s="68" t="s">
        <v>761</v>
      </c>
      <c r="X53" s="68" t="s">
        <v>761</v>
      </c>
      <c r="Y53" s="68" t="s">
        <v>761</v>
      </c>
      <c r="Z53" s="72" t="s">
        <v>761</v>
      </c>
      <c r="AA53" s="68" t="s">
        <v>761</v>
      </c>
      <c r="AB53" s="226">
        <v>0.1</v>
      </c>
      <c r="AC53" s="216">
        <v>0.21</v>
      </c>
      <c r="AD53" s="72">
        <v>0.28473684210526318</v>
      </c>
      <c r="AE53" s="72">
        <v>0.82518337408312936</v>
      </c>
      <c r="AF53" s="72">
        <v>2.2239609414121182E-2</v>
      </c>
      <c r="AG53" s="137">
        <v>0.84742298349725054</v>
      </c>
      <c r="AH53" s="75">
        <v>23.120306236725551</v>
      </c>
      <c r="AI53" s="75">
        <v>23.9677292202228</v>
      </c>
      <c r="AJ53" s="72">
        <v>63.542320294860026</v>
      </c>
      <c r="AK53" s="72">
        <v>4.8881806605524032</v>
      </c>
      <c r="AL53" s="72">
        <v>12.999175911734662</v>
      </c>
      <c r="AM53" s="72">
        <v>28.008486897277955</v>
      </c>
      <c r="AN53" s="137">
        <v>28.855909880775204</v>
      </c>
      <c r="AO53" s="137">
        <v>1.9439259400975728</v>
      </c>
      <c r="AP53" s="137">
        <v>0.93963670886075989</v>
      </c>
      <c r="AQ53" s="70">
        <v>0.67414035231722902</v>
      </c>
      <c r="AR53" s="72">
        <v>2.8835626489583328</v>
      </c>
      <c r="AS53" s="68"/>
      <c r="AT53" s="68" t="s">
        <v>761</v>
      </c>
      <c r="AX53" s="72"/>
    </row>
    <row r="54" spans="1:54" x14ac:dyDescent="0.2">
      <c r="A54" t="s">
        <v>756</v>
      </c>
      <c r="B54" t="s">
        <v>656</v>
      </c>
      <c r="C54" s="68" t="s">
        <v>765</v>
      </c>
      <c r="E54" s="69">
        <v>43696</v>
      </c>
      <c r="F54" t="s">
        <v>881</v>
      </c>
      <c r="G54" t="s">
        <v>972</v>
      </c>
      <c r="H54" s="68">
        <v>1</v>
      </c>
      <c r="I54" s="68" t="s">
        <v>760</v>
      </c>
      <c r="J54" s="326">
        <v>0.43055555555555602</v>
      </c>
      <c r="K54" s="68">
        <v>3</v>
      </c>
      <c r="L54">
        <v>1</v>
      </c>
      <c r="M54" t="s">
        <v>773</v>
      </c>
      <c r="N54" t="s">
        <v>774</v>
      </c>
      <c r="O54" s="205" t="s">
        <v>761</v>
      </c>
      <c r="P54" s="131" t="s">
        <v>761</v>
      </c>
      <c r="Q54" s="68" t="s">
        <v>761</v>
      </c>
      <c r="R54" s="68" t="s">
        <v>761</v>
      </c>
      <c r="S54" s="131" t="s">
        <v>761</v>
      </c>
      <c r="T54" s="68">
        <v>0.75</v>
      </c>
      <c r="U54" s="68" t="s">
        <v>761</v>
      </c>
      <c r="V54" s="68" t="s">
        <v>761</v>
      </c>
      <c r="W54" s="68" t="s">
        <v>761</v>
      </c>
      <c r="X54" s="68" t="s">
        <v>761</v>
      </c>
      <c r="Y54" s="68" t="s">
        <v>761</v>
      </c>
      <c r="Z54" s="72" t="s">
        <v>761</v>
      </c>
      <c r="AA54" s="68" t="s">
        <v>761</v>
      </c>
      <c r="AB54" s="131" t="s">
        <v>763</v>
      </c>
      <c r="AC54" s="68" t="s">
        <v>763</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656</v>
      </c>
      <c r="B61" s="102">
        <v>2019</v>
      </c>
      <c r="C61" s="103">
        <v>7</v>
      </c>
      <c r="D61" s="102">
        <v>8</v>
      </c>
      <c r="E61" s="82"/>
      <c r="F61" s="131" t="s">
        <v>761</v>
      </c>
      <c r="G61" s="205" t="s">
        <v>761</v>
      </c>
      <c r="H61" s="82"/>
      <c r="I61" s="205" t="s">
        <v>761</v>
      </c>
      <c r="J61" s="131" t="s">
        <v>763</v>
      </c>
      <c r="K61" s="82"/>
      <c r="L61" s="82"/>
      <c r="M61" s="108"/>
      <c r="N61" s="131" t="s">
        <v>763</v>
      </c>
      <c r="O61" s="82"/>
      <c r="P61" s="82"/>
      <c r="Q61" s="82"/>
      <c r="R61" s="140"/>
      <c r="S61" s="137" t="s">
        <v>763</v>
      </c>
      <c r="T61" s="131" t="s">
        <v>763</v>
      </c>
      <c r="U61" s="131" t="s">
        <v>763</v>
      </c>
      <c r="V61" s="85"/>
      <c r="W61" s="85"/>
      <c r="X61" s="85"/>
      <c r="Y61" s="102" t="str">
        <f>IF(C61&lt;6," ",IF(C61&lt;=9,I61, IF(C61&gt;=10," ")))</f>
        <v>ND</v>
      </c>
      <c r="Z61" s="102" t="e">
        <f>IF(Y61=" ", " ", IF(Y61&gt;0, Y61+273.15))</f>
        <v>#VALUE!</v>
      </c>
      <c r="AA61" s="102" t="str">
        <f>IF(C61&lt;6," ",IF(C61&lt;=9,J61, IF(C61&gt;=10," ")))</f>
        <v>NS</v>
      </c>
      <c r="AB61" s="102" t="str">
        <f>IF(C61&lt;6," ",IF(C61&lt;=9,G61, IF(C61&gt;=10," ")))</f>
        <v>ND</v>
      </c>
      <c r="AC61" s="104" t="e">
        <f>IF(Y61=" "," ",IF(Y61&gt;0,EXP(-173.4292+249.6339*100/Z61+143.3483*LN(+Z61/100)-21.8492*Z61/100+AA61*(-0.033096+0.014259*Z61/100-0.0017*(Z61/100)^2))*1.4276))</f>
        <v>#VALUE!</v>
      </c>
      <c r="AD61" s="102" t="e">
        <f>IF(Y61=" "," ",IF(Y61&gt;0,AB61/AC61))</f>
        <v>#VALUE!</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656</v>
      </c>
      <c r="B62" s="102">
        <v>2019</v>
      </c>
      <c r="C62" s="103">
        <v>7</v>
      </c>
      <c r="D62" s="102">
        <v>8</v>
      </c>
      <c r="E62" s="82"/>
      <c r="F62" s="131" t="s">
        <v>761</v>
      </c>
      <c r="G62" s="205" t="s">
        <v>761</v>
      </c>
      <c r="H62" s="82"/>
      <c r="I62" s="205" t="s">
        <v>761</v>
      </c>
      <c r="J62" s="226">
        <v>0.1</v>
      </c>
      <c r="K62" s="82"/>
      <c r="L62" s="82"/>
      <c r="M62" s="108"/>
      <c r="N62" s="137">
        <v>0.69156958804071933</v>
      </c>
      <c r="O62" s="82"/>
      <c r="P62" s="82"/>
      <c r="Q62" s="82"/>
      <c r="R62" s="140"/>
      <c r="S62" s="137">
        <v>41.92006119288169</v>
      </c>
      <c r="T62" s="137">
        <v>2.2208441666666667</v>
      </c>
      <c r="U62" s="137">
        <v>5.0266666666666661E-2</v>
      </c>
      <c r="V62" s="85"/>
      <c r="W62" s="85"/>
      <c r="X62" s="85"/>
      <c r="Y62" s="102" t="str">
        <f t="shared" ref="Y62:Y72" si="14">IF(C62&lt;6," ",IF(C62&lt;=9,I62, IF(C62&gt;=10," ")))</f>
        <v>ND</v>
      </c>
      <c r="Z62" s="102" t="e">
        <f t="shared" ref="Z62:Z72" si="15">IF(Y62=" ", " ", IF(Y62&gt;0, Y62+273.15))</f>
        <v>#VALUE!</v>
      </c>
      <c r="AA62" s="102">
        <f t="shared" ref="AA62:AA72" si="16">IF(C62&lt;6," ",IF(C62&lt;=9,J62, IF(C62&gt;=10," ")))</f>
        <v>0.1</v>
      </c>
      <c r="AB62" s="102" t="str">
        <f t="shared" ref="AB62:AB72" si="17">IF(C62&lt;6," ",IF(C62&lt;=9,G62, IF(C62&gt;=10," ")))</f>
        <v>ND</v>
      </c>
      <c r="AC62" s="104" t="e">
        <f t="shared" ref="AC62:AC72" si="18">IF(Y62=" "," ",IF(Y62&gt;0,EXP(-173.4292+249.6339*100/Z62+143.3483*LN(+Z62/100)-21.8492*Z62/100+AA62*(-0.033096+0.014259*Z62/100-0.0017*(Z62/100)^2))*1.4276))</f>
        <v>#VALUE!</v>
      </c>
      <c r="AD62" s="102" t="e">
        <f t="shared" ref="AD62:AD72" si="19">IF(Y62=" "," ",IF(Y62&gt;0,AB62/AC62))</f>
        <v>#VALUE!</v>
      </c>
      <c r="AE62" s="105" t="str">
        <f t="shared" ref="AE62:AE72" si="20">IF(C62&lt;6," ",IF(C62&lt;=9,F62, IF(C62&gt;=10," ")))</f>
        <v>ND</v>
      </c>
      <c r="AF62" s="102">
        <f t="shared" ref="AF62:AF72" si="21">IF(Y62=" "," ",N62)</f>
        <v>0.69156958804071933</v>
      </c>
      <c r="AG62" s="105">
        <f t="shared" ref="AG62:AG72" si="22">IF(C62&lt;6," ",IF(C62&lt;=9,T62, IF(C62&gt;=10," ")))</f>
        <v>2.2208441666666667</v>
      </c>
      <c r="AH62" s="105">
        <f t="shared" ref="AH62:AH72" si="23">IF(C62&lt;6," ",IF(C62&lt;=9,U62, IF(C62&gt;=10," ")))</f>
        <v>5.0266666666666661E-2</v>
      </c>
      <c r="AI62" s="102">
        <f t="shared" ref="AI62" si="24">IF(Y62=" ", " ", IF(Y62&gt;0, SUM(AG62:AH62)))</f>
        <v>2.2711108333333332</v>
      </c>
      <c r="AJ62" s="106">
        <f t="shared" ref="AJ62:AJ72" si="25">IF(C62&lt;6," ",IF(C62&lt;=9,S62, IF(C62&gt;=10," ")))</f>
        <v>41.92006119288169</v>
      </c>
      <c r="AK62" s="107">
        <f t="shared" ref="AK62:AK72" si="26">IF(Y62=" ", " ", IF(Y62&gt;0, AJ62-AF62))</f>
        <v>41.228491604840968</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656</v>
      </c>
      <c r="B63" s="102">
        <v>2019</v>
      </c>
      <c r="C63" s="103">
        <v>7</v>
      </c>
      <c r="D63" s="102">
        <v>8</v>
      </c>
      <c r="E63" s="82"/>
      <c r="F63" s="131" t="s">
        <v>761</v>
      </c>
      <c r="G63" s="205" t="s">
        <v>761</v>
      </c>
      <c r="H63" s="82"/>
      <c r="I63" s="205" t="s">
        <v>761</v>
      </c>
      <c r="J63" s="131" t="s">
        <v>763</v>
      </c>
      <c r="K63" s="82"/>
      <c r="L63" s="82"/>
      <c r="M63" s="108"/>
      <c r="N63" s="131" t="s">
        <v>763</v>
      </c>
      <c r="O63" s="82"/>
      <c r="P63" s="82"/>
      <c r="Q63" s="82"/>
      <c r="R63" s="140"/>
      <c r="S63" s="137" t="s">
        <v>763</v>
      </c>
      <c r="T63" s="131" t="s">
        <v>763</v>
      </c>
      <c r="U63" s="131" t="s">
        <v>763</v>
      </c>
      <c r="V63" s="85"/>
      <c r="W63" s="85"/>
      <c r="X63" s="85"/>
      <c r="Y63" s="102" t="str">
        <f t="shared" si="14"/>
        <v>ND</v>
      </c>
      <c r="Z63" s="102" t="e">
        <f t="shared" si="15"/>
        <v>#VALUE!</v>
      </c>
      <c r="AA63" s="102" t="str">
        <f t="shared" si="16"/>
        <v>NS</v>
      </c>
      <c r="AB63" s="102" t="str">
        <f t="shared" si="17"/>
        <v>ND</v>
      </c>
      <c r="AC63" s="104" t="e">
        <f t="shared" si="18"/>
        <v>#VALUE!</v>
      </c>
      <c r="AD63" s="102" t="e">
        <f t="shared" si="19"/>
        <v>#VALUE!</v>
      </c>
      <c r="AE63" s="105" t="str">
        <f t="shared" si="20"/>
        <v>ND</v>
      </c>
      <c r="AF63" s="102" t="str">
        <f t="shared" si="21"/>
        <v>NS</v>
      </c>
      <c r="AG63" s="105" t="str">
        <f t="shared" si="22"/>
        <v>NS</v>
      </c>
      <c r="AH63" s="105" t="str">
        <f t="shared" si="23"/>
        <v>NS</v>
      </c>
      <c r="AI63" s="102"/>
      <c r="AJ63" s="106" t="str">
        <f t="shared" si="25"/>
        <v>NS</v>
      </c>
      <c r="AK63" s="107" t="e">
        <f t="shared" si="26"/>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656</v>
      </c>
      <c r="B64" s="102">
        <v>2019</v>
      </c>
      <c r="C64" s="103">
        <v>7</v>
      </c>
      <c r="D64" s="102">
        <v>19</v>
      </c>
      <c r="E64" s="82"/>
      <c r="F64" s="131" t="s">
        <v>761</v>
      </c>
      <c r="G64" s="205" t="s">
        <v>761</v>
      </c>
      <c r="H64" s="82"/>
      <c r="I64" s="205" t="s">
        <v>761</v>
      </c>
      <c r="J64" s="131" t="s">
        <v>763</v>
      </c>
      <c r="K64" s="82"/>
      <c r="L64" s="82"/>
      <c r="M64" s="108"/>
      <c r="N64" s="131" t="s">
        <v>763</v>
      </c>
      <c r="O64" s="82"/>
      <c r="P64" s="82"/>
      <c r="Q64" s="82"/>
      <c r="R64" s="140"/>
      <c r="S64" s="137" t="s">
        <v>763</v>
      </c>
      <c r="T64" s="131" t="s">
        <v>763</v>
      </c>
      <c r="U64" s="131" t="s">
        <v>763</v>
      </c>
      <c r="V64" s="85"/>
      <c r="W64" s="85"/>
      <c r="X64" s="85"/>
      <c r="Y64" s="102" t="str">
        <f t="shared" si="14"/>
        <v>ND</v>
      </c>
      <c r="Z64" s="102" t="e">
        <f t="shared" si="15"/>
        <v>#VALUE!</v>
      </c>
      <c r="AA64" s="102" t="str">
        <f t="shared" si="16"/>
        <v>NS</v>
      </c>
      <c r="AB64" s="102" t="str">
        <f t="shared" si="17"/>
        <v>ND</v>
      </c>
      <c r="AC64" s="104" t="e">
        <f t="shared" si="18"/>
        <v>#VALUE!</v>
      </c>
      <c r="AD64" s="102" t="e">
        <f t="shared" si="19"/>
        <v>#VALUE!</v>
      </c>
      <c r="AE64" s="105" t="str">
        <f t="shared" si="20"/>
        <v>ND</v>
      </c>
      <c r="AF64" s="102" t="str">
        <f t="shared" si="21"/>
        <v>NS</v>
      </c>
      <c r="AG64" s="105" t="str">
        <f t="shared" si="22"/>
        <v>NS</v>
      </c>
      <c r="AH64" s="105" t="str">
        <f t="shared" si="23"/>
        <v>NS</v>
      </c>
      <c r="AI64" s="102"/>
      <c r="AJ64" s="106" t="str">
        <f t="shared" si="25"/>
        <v>NS</v>
      </c>
      <c r="AK64" s="107" t="e">
        <f t="shared" si="26"/>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656</v>
      </c>
      <c r="B65" s="102">
        <v>2019</v>
      </c>
      <c r="C65" s="103">
        <v>7</v>
      </c>
      <c r="D65" s="102">
        <v>19</v>
      </c>
      <c r="E65" s="82"/>
      <c r="F65" s="131" t="s">
        <v>761</v>
      </c>
      <c r="G65" s="205" t="s">
        <v>761</v>
      </c>
      <c r="H65" s="82"/>
      <c r="I65" s="205" t="s">
        <v>761</v>
      </c>
      <c r="J65" s="226">
        <v>0.1</v>
      </c>
      <c r="K65" s="82"/>
      <c r="L65" s="82"/>
      <c r="M65" s="108"/>
      <c r="N65" s="137">
        <v>1.8082703652527599</v>
      </c>
      <c r="O65" s="82"/>
      <c r="P65" s="82"/>
      <c r="Q65" s="82"/>
      <c r="R65" s="140"/>
      <c r="S65" s="137">
        <v>35.463653767365628</v>
      </c>
      <c r="T65" s="137">
        <v>2.5379954166666661</v>
      </c>
      <c r="U65" s="137">
        <v>4.5239999999999989E-2</v>
      </c>
      <c r="V65" s="85"/>
      <c r="W65" s="85"/>
      <c r="X65" s="85"/>
      <c r="Y65" s="102" t="str">
        <f t="shared" si="14"/>
        <v>ND</v>
      </c>
      <c r="Z65" s="102" t="e">
        <f t="shared" si="15"/>
        <v>#VALUE!</v>
      </c>
      <c r="AA65" s="102">
        <f t="shared" si="16"/>
        <v>0.1</v>
      </c>
      <c r="AB65" s="102" t="str">
        <f t="shared" si="17"/>
        <v>ND</v>
      </c>
      <c r="AC65" s="104" t="e">
        <f t="shared" si="18"/>
        <v>#VALUE!</v>
      </c>
      <c r="AD65" s="102" t="e">
        <f t="shared" si="19"/>
        <v>#VALUE!</v>
      </c>
      <c r="AE65" s="105" t="str">
        <f t="shared" si="20"/>
        <v>ND</v>
      </c>
      <c r="AF65" s="102">
        <f t="shared" si="21"/>
        <v>1.8082703652527599</v>
      </c>
      <c r="AG65" s="105">
        <f t="shared" si="22"/>
        <v>2.5379954166666661</v>
      </c>
      <c r="AH65" s="105">
        <f t="shared" si="23"/>
        <v>4.5239999999999989E-2</v>
      </c>
      <c r="AI65" s="102">
        <f t="shared" ref="AI65" si="27">IF(Y65=" ", " ", IF(Y65&gt;0, SUM(AG65:AH65)))</f>
        <v>2.5832354166666662</v>
      </c>
      <c r="AJ65" s="106">
        <f t="shared" si="25"/>
        <v>35.463653767365628</v>
      </c>
      <c r="AK65" s="107">
        <f t="shared" si="26"/>
        <v>33.655383402112868</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656</v>
      </c>
      <c r="B66" s="102">
        <v>2019</v>
      </c>
      <c r="C66" s="103">
        <v>7</v>
      </c>
      <c r="D66" s="102">
        <v>19</v>
      </c>
      <c r="E66" s="82"/>
      <c r="F66" s="131" t="s">
        <v>761</v>
      </c>
      <c r="G66" s="205" t="s">
        <v>761</v>
      </c>
      <c r="H66" s="82"/>
      <c r="I66" s="205" t="s">
        <v>761</v>
      </c>
      <c r="J66" s="131" t="s">
        <v>763</v>
      </c>
      <c r="K66" s="82"/>
      <c r="L66" s="82"/>
      <c r="M66" s="108"/>
      <c r="N66" s="131" t="s">
        <v>763</v>
      </c>
      <c r="O66" s="82"/>
      <c r="P66" s="82"/>
      <c r="Q66" s="82"/>
      <c r="R66" s="140"/>
      <c r="S66" s="137" t="s">
        <v>763</v>
      </c>
      <c r="T66" s="131" t="s">
        <v>763</v>
      </c>
      <c r="U66" s="131" t="s">
        <v>763</v>
      </c>
      <c r="V66" s="85"/>
      <c r="W66" s="85"/>
      <c r="X66" s="85"/>
      <c r="Y66" s="102" t="str">
        <f t="shared" si="14"/>
        <v>ND</v>
      </c>
      <c r="Z66" s="102" t="e">
        <f t="shared" si="15"/>
        <v>#VALUE!</v>
      </c>
      <c r="AA66" s="102" t="str">
        <f t="shared" si="16"/>
        <v>NS</v>
      </c>
      <c r="AB66" s="102" t="str">
        <f t="shared" si="17"/>
        <v>ND</v>
      </c>
      <c r="AC66" s="104" t="e">
        <f t="shared" si="18"/>
        <v>#VALUE!</v>
      </c>
      <c r="AD66" s="102" t="e">
        <f t="shared" si="19"/>
        <v>#VALUE!</v>
      </c>
      <c r="AE66" s="105" t="str">
        <f t="shared" si="20"/>
        <v>ND</v>
      </c>
      <c r="AF66" s="102" t="str">
        <f t="shared" si="21"/>
        <v>NS</v>
      </c>
      <c r="AG66" s="105" t="str">
        <f t="shared" si="22"/>
        <v>NS</v>
      </c>
      <c r="AH66" s="105" t="str">
        <f t="shared" si="23"/>
        <v>NS</v>
      </c>
      <c r="AI66" s="102"/>
      <c r="AJ66" s="106" t="str">
        <f t="shared" si="25"/>
        <v>NS</v>
      </c>
      <c r="AK66" s="107" t="e">
        <f t="shared" si="26"/>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656</v>
      </c>
      <c r="B67" s="102">
        <v>2019</v>
      </c>
      <c r="C67" s="103">
        <v>8</v>
      </c>
      <c r="D67" s="102">
        <v>5</v>
      </c>
      <c r="E67" s="82"/>
      <c r="F67" s="131" t="s">
        <v>761</v>
      </c>
      <c r="G67" s="205" t="s">
        <v>761</v>
      </c>
      <c r="H67" s="82"/>
      <c r="I67" s="205" t="s">
        <v>761</v>
      </c>
      <c r="J67" s="131" t="s">
        <v>763</v>
      </c>
      <c r="K67" s="82"/>
      <c r="L67" s="82"/>
      <c r="M67" s="82"/>
      <c r="N67" s="131" t="s">
        <v>763</v>
      </c>
      <c r="O67" s="82"/>
      <c r="P67" s="82"/>
      <c r="Q67" s="82"/>
      <c r="R67" s="140"/>
      <c r="S67" s="137" t="s">
        <v>763</v>
      </c>
      <c r="T67" s="131" t="s">
        <v>763</v>
      </c>
      <c r="U67" s="131" t="s">
        <v>763</v>
      </c>
      <c r="V67" s="85"/>
      <c r="W67" s="85"/>
      <c r="X67" s="85"/>
      <c r="Y67" s="102" t="str">
        <f t="shared" si="14"/>
        <v>ND</v>
      </c>
      <c r="Z67" s="102" t="e">
        <f t="shared" si="15"/>
        <v>#VALUE!</v>
      </c>
      <c r="AA67" s="102" t="str">
        <f t="shared" si="16"/>
        <v>NS</v>
      </c>
      <c r="AB67" s="102" t="str">
        <f t="shared" si="17"/>
        <v>ND</v>
      </c>
      <c r="AC67" s="104" t="e">
        <f t="shared" si="18"/>
        <v>#VALUE!</v>
      </c>
      <c r="AD67" s="102" t="e">
        <f t="shared" si="19"/>
        <v>#VALUE!</v>
      </c>
      <c r="AE67" s="105" t="str">
        <f t="shared" si="20"/>
        <v>ND</v>
      </c>
      <c r="AF67" s="102" t="str">
        <f t="shared" si="21"/>
        <v>NS</v>
      </c>
      <c r="AG67" s="105" t="str">
        <f t="shared" si="22"/>
        <v>NS</v>
      </c>
      <c r="AH67" s="105" t="str">
        <f t="shared" si="23"/>
        <v>NS</v>
      </c>
      <c r="AI67" s="102"/>
      <c r="AJ67" s="106" t="str">
        <f t="shared" si="25"/>
        <v>NS</v>
      </c>
      <c r="AK67" s="107" t="e">
        <f t="shared" si="26"/>
        <v>#VALUE!</v>
      </c>
      <c r="AL67" s="82"/>
      <c r="AM67" s="82" t="e">
        <f>AD75</f>
        <v>#DIV/0!</v>
      </c>
      <c r="AN67" s="82" t="e">
        <f>AE75</f>
        <v>#DIV/0!</v>
      </c>
      <c r="AO67" s="82">
        <f>AF75</f>
        <v>0.95962193649747807</v>
      </c>
      <c r="AP67" s="82">
        <f>AI75</f>
        <v>2.764864933072916</v>
      </c>
      <c r="AQ67" s="113">
        <f>AK75</f>
        <v>34.474388292768261</v>
      </c>
      <c r="AR67" s="118"/>
      <c r="AS67" s="115" t="s">
        <v>497</v>
      </c>
      <c r="AT67" s="115" t="s">
        <v>497</v>
      </c>
      <c r="AU67" s="115" t="s">
        <v>497</v>
      </c>
      <c r="AV67" s="115" t="s">
        <v>497</v>
      </c>
      <c r="AW67" s="115" t="s">
        <v>497</v>
      </c>
      <c r="AX67" s="116" t="s">
        <v>498</v>
      </c>
      <c r="AY67" s="102"/>
      <c r="AZ67" s="102"/>
      <c r="BA67" s="82"/>
      <c r="BB67" s="82"/>
    </row>
    <row r="68" spans="1:54" ht="16" x14ac:dyDescent="0.2">
      <c r="A68" s="101" t="s">
        <v>656</v>
      </c>
      <c r="B68" s="102">
        <v>2019</v>
      </c>
      <c r="C68" s="103">
        <v>8</v>
      </c>
      <c r="D68" s="102">
        <v>5</v>
      </c>
      <c r="E68" s="82"/>
      <c r="F68" s="131" t="s">
        <v>761</v>
      </c>
      <c r="G68" s="205" t="s">
        <v>761</v>
      </c>
      <c r="H68" s="82"/>
      <c r="I68" s="205" t="s">
        <v>761</v>
      </c>
      <c r="J68" s="226">
        <v>0.1</v>
      </c>
      <c r="K68" s="82"/>
      <c r="L68" s="82"/>
      <c r="M68" s="108"/>
      <c r="N68" s="137">
        <v>0.49122480919918221</v>
      </c>
      <c r="O68" s="82"/>
      <c r="P68" s="82"/>
      <c r="Q68" s="82"/>
      <c r="R68" s="140"/>
      <c r="S68" s="137">
        <v>35.496416076040418</v>
      </c>
      <c r="T68" s="137">
        <v>3.2965508333333329</v>
      </c>
      <c r="U68" s="137">
        <v>2.5000000000000001E-2</v>
      </c>
      <c r="V68" s="85"/>
      <c r="W68" s="85"/>
      <c r="X68" s="85"/>
      <c r="Y68" s="102" t="str">
        <f t="shared" si="14"/>
        <v>ND</v>
      </c>
      <c r="Z68" s="102" t="e">
        <f t="shared" si="15"/>
        <v>#VALUE!</v>
      </c>
      <c r="AA68" s="102">
        <f t="shared" si="16"/>
        <v>0.1</v>
      </c>
      <c r="AB68" s="102" t="str">
        <f t="shared" si="17"/>
        <v>ND</v>
      </c>
      <c r="AC68" s="104" t="e">
        <f t="shared" si="18"/>
        <v>#VALUE!</v>
      </c>
      <c r="AD68" s="102" t="e">
        <f t="shared" si="19"/>
        <v>#VALUE!</v>
      </c>
      <c r="AE68" s="105" t="str">
        <f t="shared" si="20"/>
        <v>ND</v>
      </c>
      <c r="AF68" s="102">
        <f t="shared" si="21"/>
        <v>0.49122480919918221</v>
      </c>
      <c r="AG68" s="105">
        <f t="shared" si="22"/>
        <v>3.2965508333333329</v>
      </c>
      <c r="AH68" s="105">
        <f t="shared" si="23"/>
        <v>2.5000000000000001E-2</v>
      </c>
      <c r="AI68" s="102">
        <f t="shared" ref="AI68" si="28">IF(Y68=" ", " ", IF(Y68&gt;0, SUM(AG68:AH68)))</f>
        <v>3.3215508333333328</v>
      </c>
      <c r="AJ68" s="106">
        <f t="shared" si="25"/>
        <v>35.496416076040418</v>
      </c>
      <c r="AK68" s="107">
        <f t="shared" si="26"/>
        <v>35.005191266841237</v>
      </c>
      <c r="AL68" s="82"/>
      <c r="AM68" s="82"/>
      <c r="AN68" s="82"/>
      <c r="AO68" s="82"/>
      <c r="AP68" s="85"/>
      <c r="AQ68" s="82"/>
      <c r="AR68" s="82"/>
      <c r="AS68" s="349"/>
      <c r="AT68" s="352"/>
      <c r="AU68" s="115">
        <f>((LN(AO67)-LN(10))/(LN(1)-LN(10))*100)</f>
        <v>101.78998328270539</v>
      </c>
      <c r="AV68" s="115">
        <f>((LN(AP67)-LN(10))/(LN(3)-LN(10))*100)</f>
        <v>106.77926473022549</v>
      </c>
      <c r="AW68" s="115">
        <f>((LN(AQ67)-LN(43))/(LN(20)-LN(43))*100)</f>
        <v>28.869068497501939</v>
      </c>
      <c r="AX68" s="82"/>
      <c r="AY68" s="82"/>
      <c r="AZ68" s="82"/>
      <c r="BA68" s="82"/>
      <c r="BB68" s="82"/>
    </row>
    <row r="69" spans="1:54" ht="16" x14ac:dyDescent="0.2">
      <c r="A69" s="101" t="s">
        <v>656</v>
      </c>
      <c r="B69" s="102">
        <v>2019</v>
      </c>
      <c r="C69" s="103">
        <v>8</v>
      </c>
      <c r="D69" s="102">
        <v>5</v>
      </c>
      <c r="E69" s="82"/>
      <c r="F69" s="131" t="s">
        <v>761</v>
      </c>
      <c r="G69" s="205" t="s">
        <v>761</v>
      </c>
      <c r="H69" s="82"/>
      <c r="I69" s="205" t="s">
        <v>761</v>
      </c>
      <c r="J69" s="131" t="s">
        <v>763</v>
      </c>
      <c r="K69" s="82"/>
      <c r="L69" s="82"/>
      <c r="M69" s="108"/>
      <c r="N69" s="131" t="s">
        <v>763</v>
      </c>
      <c r="O69" s="82"/>
      <c r="P69" s="82"/>
      <c r="Q69" s="82"/>
      <c r="R69" s="140"/>
      <c r="S69" s="137" t="s">
        <v>763</v>
      </c>
      <c r="T69" s="131" t="s">
        <v>763</v>
      </c>
      <c r="U69" s="131" t="s">
        <v>763</v>
      </c>
      <c r="V69" s="85"/>
      <c r="W69" s="85"/>
      <c r="X69" s="85"/>
      <c r="Y69" s="102" t="str">
        <f t="shared" si="14"/>
        <v>ND</v>
      </c>
      <c r="Z69" s="102" t="e">
        <f t="shared" si="15"/>
        <v>#VALUE!</v>
      </c>
      <c r="AA69" s="102" t="str">
        <f t="shared" si="16"/>
        <v>NS</v>
      </c>
      <c r="AB69" s="102" t="str">
        <f t="shared" si="17"/>
        <v>ND</v>
      </c>
      <c r="AC69" s="104" t="e">
        <f t="shared" si="18"/>
        <v>#VALUE!</v>
      </c>
      <c r="AD69" s="102" t="e">
        <f t="shared" si="19"/>
        <v>#VALUE!</v>
      </c>
      <c r="AE69" s="105" t="str">
        <f t="shared" si="20"/>
        <v>ND</v>
      </c>
      <c r="AF69" s="102" t="str">
        <f t="shared" si="21"/>
        <v>NS</v>
      </c>
      <c r="AG69" s="105" t="str">
        <f t="shared" si="22"/>
        <v>NS</v>
      </c>
      <c r="AH69" s="105" t="str">
        <f t="shared" si="23"/>
        <v>NS</v>
      </c>
      <c r="AI69" s="102"/>
      <c r="AJ69" s="106" t="str">
        <f t="shared" si="25"/>
        <v>NS</v>
      </c>
      <c r="AK69" s="107" t="e">
        <f t="shared" si="26"/>
        <v>#VALUE!</v>
      </c>
      <c r="AL69" s="82"/>
      <c r="AM69" s="85"/>
      <c r="AN69" s="85"/>
      <c r="AO69" s="85"/>
      <c r="AP69" s="128" t="s">
        <v>1237</v>
      </c>
      <c r="AQ69" s="85"/>
      <c r="AR69" s="82"/>
      <c r="AS69" s="82">
        <f>IF(AS68&gt;100, 100, IF(AS68&lt;0, 0, AS68))</f>
        <v>0</v>
      </c>
      <c r="AT69" s="82">
        <f t="shared" ref="AT69:AW69" si="29">IF(AT68&gt;100, 100, IF(AT68&lt;0, 0, AT68))</f>
        <v>0</v>
      </c>
      <c r="AU69" s="82">
        <f t="shared" si="29"/>
        <v>100</v>
      </c>
      <c r="AV69" s="82">
        <f t="shared" si="29"/>
        <v>100</v>
      </c>
      <c r="AW69" s="82">
        <f t="shared" si="29"/>
        <v>28.869068497501939</v>
      </c>
      <c r="AX69" s="129">
        <f>AVERAGE(AS69:AW69)</f>
        <v>45.773813699500387</v>
      </c>
      <c r="AY69" s="84"/>
      <c r="AZ69" s="84"/>
      <c r="BA69" s="84" t="str">
        <f>IF(AX69&gt;65, "Acceptable; Ongoing Protection is Required", "Unacceptable; Immediate Restoration is Required")</f>
        <v>Unacceptable; Immediate Restoration is Required</v>
      </c>
      <c r="BB69" s="82"/>
    </row>
    <row r="70" spans="1:54" ht="16" x14ac:dyDescent="0.2">
      <c r="A70" s="101" t="s">
        <v>656</v>
      </c>
      <c r="B70" s="102">
        <v>2019</v>
      </c>
      <c r="C70" s="103">
        <v>8</v>
      </c>
      <c r="D70" s="102">
        <v>19</v>
      </c>
      <c r="E70" s="82"/>
      <c r="F70" s="131" t="s">
        <v>761</v>
      </c>
      <c r="G70" s="205" t="s">
        <v>761</v>
      </c>
      <c r="H70" s="82"/>
      <c r="I70" s="205" t="s">
        <v>761</v>
      </c>
      <c r="J70" s="131" t="s">
        <v>763</v>
      </c>
      <c r="K70" s="82"/>
      <c r="L70" s="82"/>
      <c r="M70" s="108"/>
      <c r="N70" s="131" t="s">
        <v>763</v>
      </c>
      <c r="O70" s="82"/>
      <c r="P70" s="82"/>
      <c r="Q70" s="82"/>
      <c r="R70" s="140"/>
      <c r="S70" s="137" t="s">
        <v>763</v>
      </c>
      <c r="T70" s="131" t="s">
        <v>763</v>
      </c>
      <c r="U70" s="131" t="s">
        <v>763</v>
      </c>
      <c r="V70" s="85"/>
      <c r="W70" s="85"/>
      <c r="X70" s="85"/>
      <c r="Y70" s="102" t="str">
        <f t="shared" si="14"/>
        <v>ND</v>
      </c>
      <c r="Z70" s="102" t="e">
        <f t="shared" si="15"/>
        <v>#VALUE!</v>
      </c>
      <c r="AA70" s="102" t="str">
        <f t="shared" si="16"/>
        <v>NS</v>
      </c>
      <c r="AB70" s="102" t="str">
        <f t="shared" si="17"/>
        <v>ND</v>
      </c>
      <c r="AC70" s="104" t="e">
        <f t="shared" si="18"/>
        <v>#VALUE!</v>
      </c>
      <c r="AD70" s="102" t="e">
        <f t="shared" si="19"/>
        <v>#VALUE!</v>
      </c>
      <c r="AE70" s="105" t="str">
        <f t="shared" si="20"/>
        <v>ND</v>
      </c>
      <c r="AF70" s="102" t="str">
        <f t="shared" si="21"/>
        <v>NS</v>
      </c>
      <c r="AG70" s="105" t="str">
        <f t="shared" si="22"/>
        <v>NS</v>
      </c>
      <c r="AH70" s="105" t="str">
        <f t="shared" si="23"/>
        <v>NS</v>
      </c>
      <c r="AI70" s="102"/>
      <c r="AJ70" s="106" t="str">
        <f t="shared" si="25"/>
        <v>NS</v>
      </c>
      <c r="AK70" s="107" t="e">
        <f t="shared" si="26"/>
        <v>#VALUE!</v>
      </c>
      <c r="AL70" s="82"/>
      <c r="AM70" s="85"/>
      <c r="AN70" s="85"/>
      <c r="AO70" s="85"/>
      <c r="AP70" s="85"/>
      <c r="AQ70" s="85"/>
      <c r="AR70" s="85"/>
      <c r="AS70" s="85"/>
      <c r="AT70" s="85"/>
      <c r="AU70" s="85"/>
      <c r="AV70" s="85"/>
      <c r="AW70" s="126" t="s">
        <v>1238</v>
      </c>
      <c r="AX70" s="126">
        <f>AVERAGE(AS69:AW69)</f>
        <v>45.773813699500387</v>
      </c>
      <c r="AY70" s="85"/>
      <c r="AZ70" s="85"/>
      <c r="BA70" s="82"/>
      <c r="BB70" s="82"/>
    </row>
    <row r="71" spans="1:54" ht="16" x14ac:dyDescent="0.2">
      <c r="A71" s="101" t="s">
        <v>656</v>
      </c>
      <c r="B71" s="102">
        <v>2019</v>
      </c>
      <c r="C71" s="103">
        <v>8</v>
      </c>
      <c r="D71" s="102">
        <v>19</v>
      </c>
      <c r="E71" s="82"/>
      <c r="F71" s="131" t="s">
        <v>761</v>
      </c>
      <c r="G71" s="205" t="s">
        <v>761</v>
      </c>
      <c r="H71" s="82"/>
      <c r="I71" s="205" t="s">
        <v>761</v>
      </c>
      <c r="J71" s="226">
        <v>0.1</v>
      </c>
      <c r="K71" s="82"/>
      <c r="L71" s="82"/>
      <c r="M71" s="108"/>
      <c r="N71" s="137">
        <v>0.84742298349725054</v>
      </c>
      <c r="O71" s="82"/>
      <c r="P71" s="82"/>
      <c r="Q71" s="82"/>
      <c r="R71" s="140"/>
      <c r="S71" s="137">
        <v>28.855909880775204</v>
      </c>
      <c r="T71" s="137">
        <v>1.9439259400975728</v>
      </c>
      <c r="U71" s="137">
        <v>0.93963670886075989</v>
      </c>
      <c r="V71" s="85"/>
      <c r="W71" s="85"/>
      <c r="X71" s="85"/>
      <c r="Y71" s="102" t="str">
        <f t="shared" si="14"/>
        <v>ND</v>
      </c>
      <c r="Z71" s="102" t="e">
        <f t="shared" si="15"/>
        <v>#VALUE!</v>
      </c>
      <c r="AA71" s="102">
        <f t="shared" si="16"/>
        <v>0.1</v>
      </c>
      <c r="AB71" s="102" t="str">
        <f t="shared" si="17"/>
        <v>ND</v>
      </c>
      <c r="AC71" s="104" t="e">
        <f t="shared" si="18"/>
        <v>#VALUE!</v>
      </c>
      <c r="AD71" s="102" t="e">
        <f t="shared" si="19"/>
        <v>#VALUE!</v>
      </c>
      <c r="AE71" s="105" t="str">
        <f t="shared" si="20"/>
        <v>ND</v>
      </c>
      <c r="AF71" s="102">
        <f t="shared" si="21"/>
        <v>0.84742298349725054</v>
      </c>
      <c r="AG71" s="105">
        <f t="shared" si="22"/>
        <v>1.9439259400975728</v>
      </c>
      <c r="AH71" s="105">
        <f t="shared" si="23"/>
        <v>0.93963670886075989</v>
      </c>
      <c r="AI71" s="102">
        <f t="shared" ref="AI71" si="30">IF(Y71=" ", " ", IF(Y71&gt;0, SUM(AG71:AH71)))</f>
        <v>2.8835626489583328</v>
      </c>
      <c r="AJ71" s="106">
        <f t="shared" si="25"/>
        <v>28.855909880775204</v>
      </c>
      <c r="AK71" s="107">
        <f t="shared" si="26"/>
        <v>28.008486897277955</v>
      </c>
      <c r="AL71" s="82"/>
      <c r="AM71" s="82"/>
      <c r="AN71" s="82"/>
      <c r="AO71" s="82"/>
      <c r="AP71" s="82"/>
      <c r="AQ71" s="82"/>
      <c r="AR71" s="82"/>
      <c r="AS71" s="82"/>
      <c r="AT71" s="82"/>
      <c r="AU71" s="82"/>
      <c r="AV71" s="82"/>
      <c r="AW71" s="82"/>
      <c r="AX71" s="82"/>
      <c r="AY71" s="82"/>
      <c r="AZ71" s="82"/>
      <c r="BA71" s="82"/>
      <c r="BB71" s="82"/>
    </row>
    <row r="72" spans="1:54" ht="16" x14ac:dyDescent="0.2">
      <c r="A72" s="101" t="s">
        <v>656</v>
      </c>
      <c r="B72" s="102">
        <v>2019</v>
      </c>
      <c r="C72" s="103">
        <v>8</v>
      </c>
      <c r="D72" s="102">
        <v>19</v>
      </c>
      <c r="E72" s="82"/>
      <c r="F72" s="131" t="s">
        <v>761</v>
      </c>
      <c r="G72" s="205" t="s">
        <v>761</v>
      </c>
      <c r="H72" s="82"/>
      <c r="I72" s="205" t="s">
        <v>761</v>
      </c>
      <c r="J72" s="131" t="s">
        <v>763</v>
      </c>
      <c r="K72" s="82"/>
      <c r="L72" s="82"/>
      <c r="M72" s="82"/>
      <c r="N72" s="131" t="s">
        <v>763</v>
      </c>
      <c r="O72" s="82"/>
      <c r="P72" s="82"/>
      <c r="Q72" s="82"/>
      <c r="R72" s="140"/>
      <c r="S72" s="137" t="s">
        <v>763</v>
      </c>
      <c r="T72" s="131" t="s">
        <v>763</v>
      </c>
      <c r="U72" s="131" t="s">
        <v>763</v>
      </c>
      <c r="V72" s="85"/>
      <c r="W72" s="85"/>
      <c r="X72" s="85"/>
      <c r="Y72" s="102" t="str">
        <f t="shared" si="14"/>
        <v>ND</v>
      </c>
      <c r="Z72" s="102" t="e">
        <f t="shared" si="15"/>
        <v>#VALUE!</v>
      </c>
      <c r="AA72" s="102" t="str">
        <f t="shared" si="16"/>
        <v>NS</v>
      </c>
      <c r="AB72" s="102" t="str">
        <f t="shared" si="17"/>
        <v>ND</v>
      </c>
      <c r="AC72" s="104" t="e">
        <f t="shared" si="18"/>
        <v>#VALUE!</v>
      </c>
      <c r="AD72" s="102" t="e">
        <f t="shared" si="19"/>
        <v>#VALUE!</v>
      </c>
      <c r="AE72" s="105" t="str">
        <f t="shared" si="20"/>
        <v>ND</v>
      </c>
      <c r="AF72" s="102" t="str">
        <f t="shared" si="21"/>
        <v>NS</v>
      </c>
      <c r="AG72" s="105" t="str">
        <f t="shared" si="22"/>
        <v>NS</v>
      </c>
      <c r="AH72" s="105" t="str">
        <f t="shared" si="23"/>
        <v>NS</v>
      </c>
      <c r="AI72" s="102"/>
      <c r="AJ72" s="106" t="str">
        <f t="shared" si="25"/>
        <v>NS</v>
      </c>
      <c r="AK72" s="107" t="e">
        <f t="shared" si="26"/>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t="e">
        <f>_xlfn.AGGREGATE(1, 6,AD61:AD74)</f>
        <v>#DIV/0!</v>
      </c>
      <c r="AE75" s="84" t="e">
        <f>_xlfn.AGGREGATE(1, 6,AE61:AE74)</f>
        <v>#DIV/0!</v>
      </c>
      <c r="AF75" s="84">
        <f>_xlfn.AGGREGATE(1, 6,AF61:AF74)</f>
        <v>0.95962193649747807</v>
      </c>
      <c r="AG75" s="82"/>
      <c r="AH75" s="82"/>
      <c r="AI75" s="84">
        <f>_xlfn.AGGREGATE(1, 6,AI61:AI74)</f>
        <v>2.764864933072916</v>
      </c>
      <c r="AJ75" s="82"/>
      <c r="AK75" s="84">
        <f>_xlfn.AGGREGATE(1, 6,AK61:AK74)</f>
        <v>34.474388292768261</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t="e">
        <f>AVERAGE(AE61:AE72)</f>
        <v>#DIV/0!</v>
      </c>
      <c r="AF76" s="126">
        <f>AVERAGE(AF62:AF71)</f>
        <v>0.95962193649747807</v>
      </c>
      <c r="AG76" s="126"/>
      <c r="AH76" s="126"/>
      <c r="AI76" s="126">
        <f>AVERAGE(AI62:AI71)</f>
        <v>2.764864933072916</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656</v>
      </c>
      <c r="C83" t="s">
        <v>757</v>
      </c>
      <c r="E83" s="147">
        <v>44020</v>
      </c>
      <c r="F83" s="68" t="s">
        <v>881</v>
      </c>
      <c r="G83" s="68" t="s">
        <v>958</v>
      </c>
      <c r="H83" s="68">
        <v>2</v>
      </c>
      <c r="I83" s="68" t="s">
        <v>982</v>
      </c>
      <c r="J83" s="77" t="s">
        <v>761</v>
      </c>
      <c r="K83" s="68">
        <v>2</v>
      </c>
      <c r="L83" s="68">
        <v>1</v>
      </c>
      <c r="M83" s="68" t="s">
        <v>761</v>
      </c>
      <c r="N83" s="68" t="s">
        <v>761</v>
      </c>
      <c r="O83" s="131" t="s">
        <v>761</v>
      </c>
      <c r="P83" s="131" t="s">
        <v>761</v>
      </c>
      <c r="Q83" s="68" t="s">
        <v>761</v>
      </c>
      <c r="R83" s="68" t="s">
        <v>761</v>
      </c>
      <c r="S83" s="131" t="s">
        <v>761</v>
      </c>
      <c r="T83" s="68">
        <v>0.8</v>
      </c>
      <c r="U83" s="68" t="s">
        <v>761</v>
      </c>
      <c r="V83" s="68">
        <v>0.15</v>
      </c>
      <c r="W83" s="77">
        <v>0.33124999999999999</v>
      </c>
      <c r="X83" s="68" t="s">
        <v>761</v>
      </c>
      <c r="Y83" s="68" t="s">
        <v>761</v>
      </c>
      <c r="Z83" s="68" t="s">
        <v>761</v>
      </c>
      <c r="AA83" s="68" t="s">
        <v>761</v>
      </c>
      <c r="AB83" s="131">
        <v>0.1</v>
      </c>
      <c r="AC83" s="79">
        <v>0.16500000000000001</v>
      </c>
      <c r="AD83" s="176">
        <v>0.94497371832310084</v>
      </c>
      <c r="AE83" s="75">
        <v>0.79013377926421424</v>
      </c>
      <c r="AF83" s="75">
        <v>2.0283385093167698</v>
      </c>
      <c r="AG83" s="137">
        <v>2.8184722885809839</v>
      </c>
      <c r="AH83" s="75">
        <v>33.806405240705494</v>
      </c>
      <c r="AI83" s="75">
        <v>36.624877529286479</v>
      </c>
      <c r="AJ83" s="75">
        <v>59.204795149544061</v>
      </c>
      <c r="AK83" s="75">
        <v>4.6598892519512045</v>
      </c>
      <c r="AL83" s="177">
        <v>12.705193610503432</v>
      </c>
      <c r="AM83" s="75">
        <v>38.466294492656701</v>
      </c>
      <c r="AN83" s="137">
        <v>41.284766781237686</v>
      </c>
      <c r="AO83" s="207">
        <v>2.8836249999999999</v>
      </c>
      <c r="AP83" s="207">
        <v>1.8325070312499998</v>
      </c>
      <c r="AQ83" s="201">
        <v>0.6114385646738778</v>
      </c>
      <c r="AR83" s="177">
        <v>4.7161320312499999</v>
      </c>
      <c r="AS83" s="68"/>
      <c r="AT83" s="68"/>
      <c r="AU83" s="68" t="s">
        <v>763</v>
      </c>
      <c r="AV83" s="68" t="s">
        <v>763</v>
      </c>
      <c r="AW83" s="68"/>
      <c r="BA83" s="200"/>
      <c r="BB83" s="68"/>
      <c r="BC83" s="147"/>
    </row>
    <row r="84" spans="1:55" x14ac:dyDescent="0.2">
      <c r="A84" s="79" t="s">
        <v>756</v>
      </c>
      <c r="B84" t="s">
        <v>656</v>
      </c>
      <c r="C84" t="s">
        <v>757</v>
      </c>
      <c r="E84" s="194">
        <v>44035</v>
      </c>
      <c r="F84" s="68" t="s">
        <v>881</v>
      </c>
      <c r="G84" s="68" t="s">
        <v>972</v>
      </c>
      <c r="H84" s="68">
        <v>1</v>
      </c>
      <c r="I84" s="68" t="s">
        <v>982</v>
      </c>
      <c r="J84" s="77" t="s">
        <v>761</v>
      </c>
      <c r="K84" s="215">
        <v>2</v>
      </c>
      <c r="L84" s="68">
        <v>1</v>
      </c>
      <c r="M84" s="68" t="s">
        <v>761</v>
      </c>
      <c r="N84" s="68" t="s">
        <v>1020</v>
      </c>
      <c r="O84" s="131" t="s">
        <v>761</v>
      </c>
      <c r="P84" s="131" t="s">
        <v>761</v>
      </c>
      <c r="Q84" s="68">
        <v>0.2</v>
      </c>
      <c r="R84" s="68">
        <v>0.2</v>
      </c>
      <c r="S84" s="131">
        <v>0.2</v>
      </c>
      <c r="T84" s="68">
        <v>0.2</v>
      </c>
      <c r="U84" s="72">
        <v>1</v>
      </c>
      <c r="V84" s="68">
        <v>0.15</v>
      </c>
      <c r="W84" s="77">
        <v>0.31944444444444448</v>
      </c>
      <c r="X84" s="68" t="s">
        <v>761</v>
      </c>
      <c r="Y84" s="68" t="s">
        <v>761</v>
      </c>
      <c r="Z84" s="130" t="s">
        <v>761</v>
      </c>
      <c r="AA84" s="68" t="s">
        <v>761</v>
      </c>
      <c r="AB84" s="131">
        <v>0.7</v>
      </c>
      <c r="AC84" s="75">
        <v>1.3320000000000001</v>
      </c>
      <c r="AD84" s="176">
        <v>0.40038192234245701</v>
      </c>
      <c r="AE84" s="75">
        <v>29.692829233734685</v>
      </c>
      <c r="AF84" s="75">
        <v>34.529569892473113</v>
      </c>
      <c r="AG84" s="137">
        <v>64.22239912620779</v>
      </c>
      <c r="AH84" s="75">
        <v>28.412932390595117</v>
      </c>
      <c r="AI84" s="75">
        <v>92.635331516802907</v>
      </c>
      <c r="AJ84" s="75">
        <v>381.78508704277965</v>
      </c>
      <c r="AK84" s="75">
        <v>34.11542704239303</v>
      </c>
      <c r="AL84" s="177">
        <v>11.190980742183296</v>
      </c>
      <c r="AM84" s="75">
        <v>62.528359432988147</v>
      </c>
      <c r="AN84" s="137">
        <v>126.75075855919596</v>
      </c>
      <c r="AO84" s="207">
        <v>12.864000000000004</v>
      </c>
      <c r="AP84" s="207">
        <v>20.924499999999998</v>
      </c>
      <c r="AQ84" s="201">
        <v>0.3807212513133168</v>
      </c>
      <c r="AR84" s="177">
        <v>33.788499999999999</v>
      </c>
      <c r="AS84" s="68"/>
      <c r="AT84" s="68"/>
      <c r="AU84" s="68" t="s">
        <v>763</v>
      </c>
      <c r="AV84" s="68" t="s">
        <v>763</v>
      </c>
      <c r="AW84" s="68"/>
      <c r="BA84" s="68"/>
      <c r="BB84" s="68"/>
      <c r="BC84" s="147"/>
    </row>
    <row r="85" spans="1:55" x14ac:dyDescent="0.2">
      <c r="A85" s="79" t="s">
        <v>756</v>
      </c>
      <c r="B85" t="s">
        <v>656</v>
      </c>
      <c r="C85" t="s">
        <v>757</v>
      </c>
      <c r="E85" s="147">
        <v>44049</v>
      </c>
      <c r="F85" s="68" t="s">
        <v>881</v>
      </c>
      <c r="G85" s="68" t="s">
        <v>1026</v>
      </c>
      <c r="H85" s="68">
        <v>0</v>
      </c>
      <c r="I85" s="68" t="s">
        <v>982</v>
      </c>
      <c r="J85" s="77" t="s">
        <v>761</v>
      </c>
      <c r="K85" s="215">
        <v>2</v>
      </c>
      <c r="L85" s="68">
        <v>1</v>
      </c>
      <c r="M85" s="68" t="s">
        <v>761</v>
      </c>
      <c r="N85" s="68" t="s">
        <v>761</v>
      </c>
      <c r="O85" s="131" t="s">
        <v>761</v>
      </c>
      <c r="P85" s="131" t="s">
        <v>761</v>
      </c>
      <c r="Q85" s="68">
        <v>0.35</v>
      </c>
      <c r="R85" s="68">
        <v>0.35</v>
      </c>
      <c r="S85" s="131">
        <v>0.35</v>
      </c>
      <c r="T85" s="68">
        <v>0.35</v>
      </c>
      <c r="U85" s="72">
        <v>1</v>
      </c>
      <c r="V85" s="68">
        <v>0.15</v>
      </c>
      <c r="W85" s="77">
        <v>0.30555555555555552</v>
      </c>
      <c r="X85" s="68" t="s">
        <v>761</v>
      </c>
      <c r="Y85" s="68" t="s">
        <v>761</v>
      </c>
      <c r="Z85" s="130" t="s">
        <v>761</v>
      </c>
      <c r="AA85" s="68" t="s">
        <v>761</v>
      </c>
      <c r="AB85" s="131">
        <v>0.1</v>
      </c>
      <c r="AC85" s="79">
        <v>0.19270000000000001</v>
      </c>
      <c r="AD85" s="176">
        <v>0.67606852980192012</v>
      </c>
      <c r="AE85" s="75">
        <v>1.8568665377176017</v>
      </c>
      <c r="AF85" s="75">
        <v>4.131707317</v>
      </c>
      <c r="AG85" s="137">
        <v>5.9885738547176022</v>
      </c>
      <c r="AH85" s="75">
        <v>39.567336145282397</v>
      </c>
      <c r="AI85" s="75">
        <v>45.555909999999997</v>
      </c>
      <c r="AJ85" s="75">
        <v>136.9188932667453</v>
      </c>
      <c r="AK85" s="75">
        <v>15.975467868609499</v>
      </c>
      <c r="AL85" s="177">
        <v>8.5705717286552741</v>
      </c>
      <c r="AM85" s="75">
        <v>55.542804013891896</v>
      </c>
      <c r="AN85" s="137">
        <v>61.531377868609496</v>
      </c>
      <c r="AO85" s="207">
        <v>16.735999999999994</v>
      </c>
      <c r="AP85" s="207">
        <v>2.5000000000000001E-2</v>
      </c>
      <c r="AQ85" s="201">
        <v>1</v>
      </c>
      <c r="AR85" s="177">
        <v>16.760999999999992</v>
      </c>
      <c r="AS85" s="68"/>
      <c r="AT85" s="68"/>
      <c r="AU85" s="68" t="s">
        <v>763</v>
      </c>
      <c r="AV85" s="68" t="s">
        <v>763</v>
      </c>
      <c r="AW85" s="68"/>
    </row>
    <row r="86" spans="1:55" x14ac:dyDescent="0.2">
      <c r="A86" s="79" t="s">
        <v>756</v>
      </c>
      <c r="B86" t="s">
        <v>656</v>
      </c>
      <c r="C86" t="s">
        <v>757</v>
      </c>
      <c r="E86" s="147">
        <v>44064</v>
      </c>
      <c r="F86" s="68" t="s">
        <v>881</v>
      </c>
      <c r="G86" s="68" t="s">
        <v>988</v>
      </c>
      <c r="H86" s="68">
        <v>1</v>
      </c>
      <c r="I86" s="68" t="s">
        <v>982</v>
      </c>
      <c r="J86" s="77" t="s">
        <v>761</v>
      </c>
      <c r="K86" s="68">
        <v>2</v>
      </c>
      <c r="L86" s="68">
        <v>1</v>
      </c>
      <c r="M86" s="68" t="s">
        <v>773</v>
      </c>
      <c r="N86" s="68" t="s">
        <v>761</v>
      </c>
      <c r="O86" s="131" t="s">
        <v>761</v>
      </c>
      <c r="P86" s="131" t="s">
        <v>761</v>
      </c>
      <c r="Q86" s="68">
        <v>0.25</v>
      </c>
      <c r="R86" s="68">
        <v>0.25</v>
      </c>
      <c r="S86" s="131">
        <v>0.25</v>
      </c>
      <c r="T86" s="68">
        <v>0.25</v>
      </c>
      <c r="U86" s="72">
        <v>1</v>
      </c>
      <c r="V86" s="68">
        <v>0.15</v>
      </c>
      <c r="W86" s="77">
        <v>0.2986111111111111</v>
      </c>
      <c r="X86" s="68" t="s">
        <v>761</v>
      </c>
      <c r="Y86" s="68" t="s">
        <v>761</v>
      </c>
      <c r="Z86" s="130" t="s">
        <v>761</v>
      </c>
      <c r="AA86" s="68" t="s">
        <v>761</v>
      </c>
      <c r="AB86" s="131">
        <v>0.1</v>
      </c>
      <c r="AC86" s="79">
        <v>0.1958</v>
      </c>
      <c r="AD86" s="176">
        <v>0.94598442289631046</v>
      </c>
      <c r="AE86" s="75">
        <v>2.5068517472358969</v>
      </c>
      <c r="AF86" s="75">
        <v>5.5512195121951224</v>
      </c>
      <c r="AG86" s="137">
        <v>8.0580712594310189</v>
      </c>
      <c r="AH86" s="75">
        <v>38.132351752413314</v>
      </c>
      <c r="AI86" s="75">
        <v>46.190423011844331</v>
      </c>
      <c r="AJ86" s="75">
        <v>281.38439069480557</v>
      </c>
      <c r="AK86" s="75">
        <v>15.301209349922523</v>
      </c>
      <c r="AL86" s="177">
        <v>18.389683080588028</v>
      </c>
      <c r="AM86" s="75">
        <v>53.433561102335837</v>
      </c>
      <c r="AN86" s="137">
        <v>61.491632361766861</v>
      </c>
      <c r="AO86" s="207">
        <v>6.3786666666666667</v>
      </c>
      <c r="AP86" s="207">
        <v>2.8669333333333347</v>
      </c>
      <c r="AQ86" s="201">
        <v>0.68991376077990241</v>
      </c>
      <c r="AR86" s="177">
        <v>9.2456000000000014</v>
      </c>
      <c r="AS86" s="68"/>
      <c r="AT86" s="68"/>
      <c r="AU86" s="68" t="s">
        <v>763</v>
      </c>
      <c r="AV86" s="68" t="s">
        <v>763</v>
      </c>
      <c r="AW86" s="68"/>
    </row>
    <row r="88" spans="1:55" x14ac:dyDescent="0.2">
      <c r="A88" s="236" t="s">
        <v>1245</v>
      </c>
    </row>
    <row r="89" spans="1:55" ht="16" x14ac:dyDescent="0.2">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450" t="s">
        <v>1203</v>
      </c>
      <c r="AE89" s="84"/>
      <c r="AF89" s="84"/>
      <c r="AG89" s="82"/>
      <c r="AH89" s="82"/>
      <c r="AI89" s="84"/>
      <c r="AJ89" s="82"/>
      <c r="AK89" s="84"/>
      <c r="AL89" s="82"/>
      <c r="AM89" s="82"/>
      <c r="AN89" s="82"/>
      <c r="AO89" s="82"/>
      <c r="AP89" s="82"/>
      <c r="AQ89" s="82"/>
      <c r="AR89" s="82"/>
      <c r="AS89" s="82"/>
      <c r="AT89" s="82"/>
      <c r="AU89" s="82"/>
      <c r="AV89" s="82"/>
      <c r="AW89" s="82"/>
      <c r="AX89" s="82"/>
      <c r="AY89" s="82"/>
      <c r="AZ89" s="82"/>
      <c r="BA89" s="82"/>
      <c r="BB89" s="82"/>
    </row>
    <row r="90" spans="1:55" x14ac:dyDescent="0.2">
      <c r="A90" s="86"/>
      <c r="B90" s="86"/>
      <c r="C90" s="87"/>
      <c r="D90" s="87"/>
      <c r="E90" s="87"/>
      <c r="F90" s="86"/>
      <c r="G90" s="86"/>
      <c r="H90" s="88" t="s">
        <v>702</v>
      </c>
      <c r="I90" s="89"/>
      <c r="J90" s="89"/>
      <c r="K90" s="82"/>
      <c r="L90" s="86"/>
      <c r="M90" s="86"/>
      <c r="N90" s="86"/>
      <c r="O90" s="86"/>
      <c r="P90" s="86"/>
      <c r="Q90" s="86"/>
      <c r="R90" s="86"/>
      <c r="S90" s="86"/>
      <c r="T90" s="86"/>
      <c r="U90" s="86"/>
      <c r="V90" s="89" t="s">
        <v>977</v>
      </c>
      <c r="W90" s="82"/>
      <c r="X90" s="82"/>
      <c r="Y90" s="82"/>
      <c r="Z90" s="82"/>
      <c r="AA90" s="82"/>
      <c r="AB90" s="82"/>
      <c r="AC90" s="450" t="s">
        <v>1204</v>
      </c>
      <c r="AD90" s="450"/>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row>
    <row r="91" spans="1:55" ht="16" thickBot="1" x14ac:dyDescent="0.25">
      <c r="A91" s="90"/>
      <c r="B91" s="90"/>
      <c r="C91" s="91"/>
      <c r="D91" s="91"/>
      <c r="E91" s="91"/>
      <c r="F91" s="89" t="s">
        <v>976</v>
      </c>
      <c r="G91" s="89" t="s">
        <v>702</v>
      </c>
      <c r="H91" s="89" t="s">
        <v>1205</v>
      </c>
      <c r="I91" s="89" t="s">
        <v>702</v>
      </c>
      <c r="J91" s="82"/>
      <c r="K91" s="82"/>
      <c r="L91" s="89"/>
      <c r="M91" s="89"/>
      <c r="N91" s="90"/>
      <c r="O91" s="89"/>
      <c r="P91" s="89" t="s">
        <v>1206</v>
      </c>
      <c r="Q91" s="89"/>
      <c r="R91" s="89"/>
      <c r="S91" s="89"/>
      <c r="T91" s="89"/>
      <c r="U91" s="89"/>
      <c r="V91" s="89" t="s">
        <v>726</v>
      </c>
      <c r="W91" s="82"/>
      <c r="X91" s="82"/>
      <c r="Y91" s="82"/>
      <c r="Z91" s="92">
        <v>273.14999999999998</v>
      </c>
      <c r="AA91" s="82"/>
      <c r="AB91" s="82"/>
      <c r="AC91" s="450"/>
      <c r="AD91" s="450"/>
      <c r="AE91" s="82"/>
      <c r="AF91" s="82"/>
      <c r="AG91" s="82"/>
      <c r="AH91" s="82"/>
      <c r="AI91" s="82"/>
      <c r="AJ91" s="82"/>
      <c r="AK91" s="82" t="s">
        <v>1207</v>
      </c>
      <c r="AL91" s="82"/>
      <c r="AM91" s="82"/>
      <c r="AN91" s="82"/>
      <c r="AO91" s="82"/>
      <c r="AP91" s="82"/>
      <c r="AQ91" s="82"/>
      <c r="AR91" s="82"/>
      <c r="AS91" s="82"/>
      <c r="AT91" s="82"/>
      <c r="AU91" s="82"/>
      <c r="AV91" s="82"/>
      <c r="AW91" s="82"/>
      <c r="AX91" s="82"/>
      <c r="AY91" s="82"/>
      <c r="AZ91" s="82"/>
      <c r="BA91" s="82"/>
      <c r="BB91" s="82"/>
    </row>
    <row r="92" spans="1:55" ht="36" thickTop="1" thickBot="1" x14ac:dyDescent="0.25">
      <c r="A92" s="93" t="s">
        <v>1208</v>
      </c>
      <c r="B92" s="94" t="s">
        <v>1209</v>
      </c>
      <c r="C92" s="94" t="s">
        <v>1210</v>
      </c>
      <c r="D92" s="94" t="s">
        <v>1211</v>
      </c>
      <c r="E92" s="94"/>
      <c r="F92" s="93" t="s">
        <v>706</v>
      </c>
      <c r="G92" s="93" t="s">
        <v>1205</v>
      </c>
      <c r="H92" s="93" t="s">
        <v>1212</v>
      </c>
      <c r="I92" s="93" t="s">
        <v>1213</v>
      </c>
      <c r="J92" s="93" t="s">
        <v>541</v>
      </c>
      <c r="K92" s="93" t="s">
        <v>1214</v>
      </c>
      <c r="L92" s="93" t="s">
        <v>1215</v>
      </c>
      <c r="M92" s="89" t="s">
        <v>1216</v>
      </c>
      <c r="N92" s="93" t="s">
        <v>1217</v>
      </c>
      <c r="O92" s="93" t="s">
        <v>1218</v>
      </c>
      <c r="P92" s="93" t="s">
        <v>1219</v>
      </c>
      <c r="Q92" s="93" t="s">
        <v>1220</v>
      </c>
      <c r="R92" s="93" t="s">
        <v>1221</v>
      </c>
      <c r="S92" s="93" t="s">
        <v>1222</v>
      </c>
      <c r="T92" s="93" t="s">
        <v>1223</v>
      </c>
      <c r="U92" s="93" t="s">
        <v>1224</v>
      </c>
      <c r="V92" s="93" t="s">
        <v>474</v>
      </c>
      <c r="W92" s="95"/>
      <c r="X92" s="82"/>
      <c r="Y92" s="96" t="s">
        <v>540</v>
      </c>
      <c r="Z92" s="97" t="s">
        <v>1225</v>
      </c>
      <c r="AA92" s="98" t="s">
        <v>1226</v>
      </c>
      <c r="AB92" s="98" t="s">
        <v>1205</v>
      </c>
      <c r="AC92" s="450"/>
      <c r="AD92" s="450"/>
      <c r="AE92" s="99" t="s">
        <v>1227</v>
      </c>
      <c r="AF92" s="100" t="s">
        <v>485</v>
      </c>
      <c r="AG92" s="98" t="s">
        <v>1228</v>
      </c>
      <c r="AH92" s="98" t="s">
        <v>724</v>
      </c>
      <c r="AI92" s="100" t="s">
        <v>1229</v>
      </c>
      <c r="AJ92" s="98" t="s">
        <v>722</v>
      </c>
      <c r="AK92" s="100" t="s">
        <v>489</v>
      </c>
      <c r="AL92" s="82"/>
      <c r="AM92" s="82"/>
      <c r="AN92" s="82"/>
      <c r="AO92" s="82"/>
      <c r="AP92" s="82"/>
      <c r="AQ92" s="82"/>
      <c r="AR92" s="82"/>
      <c r="AS92" s="82"/>
      <c r="AT92" s="82"/>
      <c r="AU92" s="82"/>
      <c r="AV92" s="82"/>
      <c r="AW92" s="82"/>
      <c r="AX92" s="82"/>
      <c r="AY92" s="109"/>
      <c r="AZ92" s="109"/>
      <c r="BA92" s="82"/>
      <c r="BB92" s="82"/>
    </row>
    <row r="93" spans="1:55" ht="16" x14ac:dyDescent="0.2">
      <c r="A93" s="101" t="s">
        <v>656</v>
      </c>
      <c r="B93" s="102">
        <v>2020</v>
      </c>
      <c r="C93" s="103">
        <v>7</v>
      </c>
      <c r="D93" s="102">
        <v>8</v>
      </c>
      <c r="E93" s="82"/>
      <c r="F93" s="131" t="s">
        <v>761</v>
      </c>
      <c r="G93" s="131" t="s">
        <v>761</v>
      </c>
      <c r="H93" s="82"/>
      <c r="I93" s="131" t="s">
        <v>761</v>
      </c>
      <c r="J93" s="131">
        <v>0.1</v>
      </c>
      <c r="K93" s="82"/>
      <c r="L93" s="82"/>
      <c r="M93" s="108"/>
      <c r="N93" s="137">
        <v>2.8184722885809839</v>
      </c>
      <c r="O93" s="82"/>
      <c r="P93" s="82"/>
      <c r="Q93" s="82"/>
      <c r="R93" s="140"/>
      <c r="S93" s="137">
        <v>41.284766781237686</v>
      </c>
      <c r="T93" s="207">
        <v>2.8836249999999999</v>
      </c>
      <c r="U93" s="207">
        <v>1.8325070312499998</v>
      </c>
      <c r="V93" s="85"/>
      <c r="W93" s="85"/>
      <c r="X93" s="85"/>
      <c r="Y93" s="102" t="str">
        <f>IF(C93&lt;6," ",IF(C93&lt;=9,I93, IF(C93&gt;=10," ")))</f>
        <v>ND</v>
      </c>
      <c r="Z93" s="102" t="e">
        <f>IF(Y93=" ", " ", IF(Y93&gt;0, Y93+273.15))</f>
        <v>#VALUE!</v>
      </c>
      <c r="AA93" s="102">
        <f>IF(C93&lt;6," ",IF(C93&lt;=9,J93, IF(C93&gt;=10," ")))</f>
        <v>0.1</v>
      </c>
      <c r="AB93" s="102" t="str">
        <f>IF(C93&lt;6," ",IF(C93&lt;=9,G93, IF(C93&gt;=10," ")))</f>
        <v>ND</v>
      </c>
      <c r="AC93" s="104" t="e">
        <f>IF(Y93=" "," ",IF(Y93&gt;0,EXP(-173.4292+249.6339*100/Z93+143.3483*LN(+Z93/100)-21.8492*Z93/100+AA93*(-0.033096+0.014259*Z93/100-0.0017*(Z93/100)^2))*1.4276))</f>
        <v>#VALUE!</v>
      </c>
      <c r="AD93" s="102" t="e">
        <f>IF(Y93=" "," ",IF(Y93&gt;0,AB93/AC93))</f>
        <v>#VALUE!</v>
      </c>
      <c r="AE93" s="105" t="str">
        <f>IF(C93&lt;6," ",IF(C93&lt;=9,F93, IF(C93&gt;=10," ")))</f>
        <v>ND</v>
      </c>
      <c r="AF93" s="102">
        <f>IF(Y93=" "," ",N93)</f>
        <v>2.8184722885809839</v>
      </c>
      <c r="AG93" s="105">
        <f>IF(C93&lt;6," ",IF(C93&lt;=9,T93, IF(C93&gt;=10," ")))</f>
        <v>2.8836249999999999</v>
      </c>
      <c r="AH93" s="105">
        <f>IF(C93&lt;6," ",IF(C93&lt;=9,U93, IF(C93&gt;=10," ")))</f>
        <v>1.8325070312499998</v>
      </c>
      <c r="AI93" s="105">
        <f>IF(Y93=" ", " ", IF(Y93&gt;0, SUM(AG93:AH93)))</f>
        <v>4.7161320312499999</v>
      </c>
      <c r="AJ93" s="106">
        <f>IF(C93&lt;6," ",IF(C93&lt;=9,S93, IF(C93&gt;=10," ")))</f>
        <v>41.284766781237686</v>
      </c>
      <c r="AK93" s="107">
        <f>IF(Y93=" ", " ", IF(Y93&gt;0, AJ93-AF93))</f>
        <v>38.466294492656701</v>
      </c>
      <c r="AL93" s="85"/>
      <c r="AM93" s="85"/>
      <c r="AN93" s="85"/>
      <c r="AO93" s="85"/>
      <c r="AP93" s="85"/>
      <c r="AQ93" s="85"/>
      <c r="AR93" s="85"/>
      <c r="AS93" s="85"/>
      <c r="AT93" s="85"/>
      <c r="AU93" s="85"/>
      <c r="AV93" s="85"/>
      <c r="AW93" s="85"/>
      <c r="AX93" s="85"/>
      <c r="AY93" s="85"/>
      <c r="AZ93" s="85"/>
      <c r="BA93" s="82"/>
      <c r="BB93" s="82"/>
    </row>
    <row r="94" spans="1:55" ht="16" x14ac:dyDescent="0.2">
      <c r="A94" s="101" t="s">
        <v>656</v>
      </c>
      <c r="B94" s="102">
        <v>2020</v>
      </c>
      <c r="C94" s="103">
        <v>7</v>
      </c>
      <c r="D94" s="102">
        <v>23</v>
      </c>
      <c r="E94" s="82"/>
      <c r="F94" s="131">
        <v>0.2</v>
      </c>
      <c r="G94" s="131" t="s">
        <v>761</v>
      </c>
      <c r="H94" s="82"/>
      <c r="I94" s="131" t="s">
        <v>761</v>
      </c>
      <c r="J94" s="131">
        <v>0.7</v>
      </c>
      <c r="K94" s="82"/>
      <c r="L94" s="82"/>
      <c r="M94" s="108"/>
      <c r="N94" s="137">
        <v>64.22239912620779</v>
      </c>
      <c r="O94" s="82"/>
      <c r="P94" s="82"/>
      <c r="Q94" s="82"/>
      <c r="R94" s="140"/>
      <c r="S94" s="137">
        <v>126.75075855919596</v>
      </c>
      <c r="T94" s="207">
        <v>12.864000000000004</v>
      </c>
      <c r="U94" s="207">
        <v>20.924499999999998</v>
      </c>
      <c r="V94" s="85"/>
      <c r="W94" s="85"/>
      <c r="X94" s="85"/>
      <c r="Y94" s="102" t="str">
        <f t="shared" ref="Y94:Y104" si="31">IF(C94&lt;6," ",IF(C94&lt;=9,I94, IF(C94&gt;=10," ")))</f>
        <v>ND</v>
      </c>
      <c r="Z94" s="102" t="e">
        <f t="shared" ref="Z94:Z104" si="32">IF(Y94=" ", " ", IF(Y94&gt;0, Y94+273.15))</f>
        <v>#VALUE!</v>
      </c>
      <c r="AA94" s="102">
        <f t="shared" ref="AA94:AA104" si="33">IF(C94&lt;6," ",IF(C94&lt;=9,J94, IF(C94&gt;=10," ")))</f>
        <v>0.7</v>
      </c>
      <c r="AB94" s="102" t="str">
        <f t="shared" ref="AB94:AB104" si="34">IF(C94&lt;6," ",IF(C94&lt;=9,G94, IF(C94&gt;=10," ")))</f>
        <v>ND</v>
      </c>
      <c r="AC94" s="104" t="e">
        <f t="shared" ref="AC94:AC104" si="35">IF(Y94=" "," ",IF(Y94&gt;0,EXP(-173.4292+249.6339*100/Z94+143.3483*LN(+Z94/100)-21.8492*Z94/100+AA94*(-0.033096+0.014259*Z94/100-0.0017*(Z94/100)^2))*1.4276))</f>
        <v>#VALUE!</v>
      </c>
      <c r="AD94" s="102" t="e">
        <f t="shared" ref="AD94:AD104" si="36">IF(Y94=" "," ",IF(Y94&gt;0,AB94/AC94))</f>
        <v>#VALUE!</v>
      </c>
      <c r="AE94" s="105">
        <f t="shared" ref="AE94:AE104" si="37">IF(C94&lt;6," ",IF(C94&lt;=9,F94, IF(C94&gt;=10," ")))</f>
        <v>0.2</v>
      </c>
      <c r="AF94" s="102">
        <f t="shared" ref="AF94:AF104" si="38">IF(Y94=" "," ",N94)</f>
        <v>64.22239912620779</v>
      </c>
      <c r="AG94" s="105">
        <f t="shared" ref="AG94:AG104" si="39">IF(C94&lt;6," ",IF(C94&lt;=9,T94, IF(C94&gt;=10," ")))</f>
        <v>12.864000000000004</v>
      </c>
      <c r="AH94" s="105">
        <f t="shared" ref="AH94:AH104" si="40">IF(C94&lt;6," ",IF(C94&lt;=9,U94, IF(C94&gt;=10," ")))</f>
        <v>20.924499999999998</v>
      </c>
      <c r="AI94" s="105">
        <f>IF(Y94=" ", " ", IF(Y94&gt;0, SUM(AG94:AH94)))</f>
        <v>33.788499999999999</v>
      </c>
      <c r="AJ94" s="106">
        <f t="shared" ref="AJ94:AJ104" si="41">IF(C94&lt;6," ",IF(C94&lt;=9,S94, IF(C94&gt;=10," ")))</f>
        <v>126.75075855919596</v>
      </c>
      <c r="AK94" s="107">
        <f t="shared" ref="AK94:AK104" si="42">IF(Y94=" ", " ", IF(Y94&gt;0, AJ94-AF94))</f>
        <v>62.528359432988168</v>
      </c>
      <c r="AL94" s="85"/>
      <c r="AM94" s="85"/>
      <c r="AN94" s="85"/>
      <c r="AO94" s="85"/>
      <c r="AP94" s="85"/>
      <c r="AQ94" s="85"/>
      <c r="AR94" s="85"/>
      <c r="AS94" s="85"/>
      <c r="AT94" s="85"/>
      <c r="AU94" s="85"/>
      <c r="AV94" s="85"/>
      <c r="AW94" s="85"/>
      <c r="AX94" s="85"/>
      <c r="AY94" s="85"/>
      <c r="AZ94" s="85"/>
      <c r="BA94" s="82"/>
      <c r="BB94" s="82"/>
    </row>
    <row r="95" spans="1:55" ht="16" x14ac:dyDescent="0.2">
      <c r="A95" s="101" t="s">
        <v>656</v>
      </c>
      <c r="B95" s="102">
        <v>2020</v>
      </c>
      <c r="C95" s="103">
        <v>8</v>
      </c>
      <c r="D95" s="102">
        <v>6</v>
      </c>
      <c r="E95" s="82"/>
      <c r="F95" s="131">
        <v>0.35</v>
      </c>
      <c r="G95" s="131" t="s">
        <v>761</v>
      </c>
      <c r="H95" s="82"/>
      <c r="I95" s="131" t="s">
        <v>761</v>
      </c>
      <c r="J95" s="131">
        <v>0.1</v>
      </c>
      <c r="K95" s="82"/>
      <c r="L95" s="82"/>
      <c r="M95" s="108"/>
      <c r="N95" s="137">
        <v>5.9885738547176022</v>
      </c>
      <c r="O95" s="82"/>
      <c r="P95" s="82"/>
      <c r="Q95" s="82"/>
      <c r="R95" s="140"/>
      <c r="S95" s="137">
        <v>61.531377868609496</v>
      </c>
      <c r="T95" s="207">
        <v>16.735999999999994</v>
      </c>
      <c r="U95" s="207">
        <v>2.5000000000000001E-2</v>
      </c>
      <c r="V95" s="85"/>
      <c r="W95" s="85"/>
      <c r="X95" s="85"/>
      <c r="Y95" s="102" t="str">
        <f t="shared" si="31"/>
        <v>ND</v>
      </c>
      <c r="Z95" s="102" t="e">
        <f t="shared" si="32"/>
        <v>#VALUE!</v>
      </c>
      <c r="AA95" s="102">
        <f t="shared" si="33"/>
        <v>0.1</v>
      </c>
      <c r="AB95" s="102" t="str">
        <f t="shared" si="34"/>
        <v>ND</v>
      </c>
      <c r="AC95" s="104" t="e">
        <f t="shared" si="35"/>
        <v>#VALUE!</v>
      </c>
      <c r="AD95" s="102" t="e">
        <f t="shared" si="36"/>
        <v>#VALUE!</v>
      </c>
      <c r="AE95" s="105">
        <f t="shared" si="37"/>
        <v>0.35</v>
      </c>
      <c r="AF95" s="102">
        <f t="shared" si="38"/>
        <v>5.9885738547176022</v>
      </c>
      <c r="AG95" s="105">
        <f t="shared" si="39"/>
        <v>16.735999999999994</v>
      </c>
      <c r="AH95" s="105">
        <f t="shared" si="40"/>
        <v>2.5000000000000001E-2</v>
      </c>
      <c r="AI95" s="105">
        <f>IF(Y95=" ", " ", IF(Y95&gt;0, SUM(AG95:AH95)))</f>
        <v>16.760999999999992</v>
      </c>
      <c r="AJ95" s="106">
        <f t="shared" si="41"/>
        <v>61.531377868609496</v>
      </c>
      <c r="AK95" s="107">
        <f t="shared" si="42"/>
        <v>55.542804013891896</v>
      </c>
      <c r="AL95" s="82"/>
      <c r="AM95" s="85"/>
      <c r="AN95" s="85"/>
      <c r="AO95" s="85"/>
      <c r="AP95" s="85"/>
      <c r="AQ95" s="85"/>
      <c r="AR95" s="114" t="s">
        <v>1230</v>
      </c>
      <c r="AS95" s="85"/>
      <c r="AT95" s="85"/>
      <c r="AU95" s="85"/>
      <c r="AV95" s="85"/>
      <c r="AW95" s="85"/>
      <c r="AX95" s="85"/>
      <c r="AY95" s="85"/>
      <c r="AZ95" s="85"/>
      <c r="BA95" s="82"/>
      <c r="BB95" s="82"/>
    </row>
    <row r="96" spans="1:55" ht="16" x14ac:dyDescent="0.2">
      <c r="A96" s="101" t="s">
        <v>656</v>
      </c>
      <c r="B96" s="102">
        <v>2020</v>
      </c>
      <c r="C96" s="103">
        <v>8</v>
      </c>
      <c r="D96" s="102">
        <v>21</v>
      </c>
      <c r="E96" s="82"/>
      <c r="F96" s="131">
        <v>0.25</v>
      </c>
      <c r="G96" s="131" t="s">
        <v>761</v>
      </c>
      <c r="H96" s="82"/>
      <c r="I96" s="131" t="s">
        <v>761</v>
      </c>
      <c r="J96" s="131">
        <v>0.1</v>
      </c>
      <c r="K96" s="82"/>
      <c r="L96" s="82"/>
      <c r="M96" s="108"/>
      <c r="N96" s="137">
        <v>8.0580712594310189</v>
      </c>
      <c r="O96" s="82"/>
      <c r="P96" s="82"/>
      <c r="Q96" s="82"/>
      <c r="R96" s="140"/>
      <c r="S96" s="137">
        <v>61.491632361766861</v>
      </c>
      <c r="T96" s="207">
        <v>6.3786666666666667</v>
      </c>
      <c r="U96" s="207">
        <v>2.8669333333333347</v>
      </c>
      <c r="V96" s="85"/>
      <c r="W96" s="85"/>
      <c r="X96" s="85"/>
      <c r="Y96" s="102" t="str">
        <f t="shared" si="31"/>
        <v>ND</v>
      </c>
      <c r="Z96" s="102" t="e">
        <f t="shared" si="32"/>
        <v>#VALUE!</v>
      </c>
      <c r="AA96" s="102">
        <f t="shared" si="33"/>
        <v>0.1</v>
      </c>
      <c r="AB96" s="102" t="str">
        <f t="shared" si="34"/>
        <v>ND</v>
      </c>
      <c r="AC96" s="104" t="e">
        <f t="shared" si="35"/>
        <v>#VALUE!</v>
      </c>
      <c r="AD96" s="102" t="e">
        <f t="shared" si="36"/>
        <v>#VALUE!</v>
      </c>
      <c r="AE96" s="105">
        <f t="shared" si="37"/>
        <v>0.25</v>
      </c>
      <c r="AF96" s="102">
        <f t="shared" si="38"/>
        <v>8.0580712594310189</v>
      </c>
      <c r="AG96" s="105">
        <f t="shared" si="39"/>
        <v>6.3786666666666667</v>
      </c>
      <c r="AH96" s="105">
        <f t="shared" si="40"/>
        <v>2.8669333333333347</v>
      </c>
      <c r="AI96" s="105">
        <f>IF(Y96=" ", " ", IF(Y96&gt;0, SUM(AG96:AH96)))</f>
        <v>9.2456000000000014</v>
      </c>
      <c r="AJ96" s="106">
        <f t="shared" si="41"/>
        <v>61.491632361766861</v>
      </c>
      <c r="AK96" s="107">
        <f t="shared" si="42"/>
        <v>53.433561102335844</v>
      </c>
      <c r="AL96" s="82"/>
      <c r="AM96" s="85"/>
      <c r="AN96" s="85"/>
      <c r="AO96" s="85"/>
      <c r="AP96" s="85"/>
      <c r="AQ96" s="85"/>
      <c r="AR96" s="115"/>
      <c r="AS96" s="116" t="s">
        <v>487</v>
      </c>
      <c r="AT96" s="116" t="s">
        <v>1231</v>
      </c>
      <c r="AU96" s="116" t="s">
        <v>485</v>
      </c>
      <c r="AV96" s="116" t="s">
        <v>513</v>
      </c>
      <c r="AW96" s="116" t="s">
        <v>489</v>
      </c>
      <c r="AX96" s="116"/>
      <c r="AY96" s="85"/>
      <c r="AZ96" s="85"/>
      <c r="BA96" s="82"/>
      <c r="BB96" s="82"/>
    </row>
    <row r="97" spans="1:54" ht="16" x14ac:dyDescent="0.2">
      <c r="A97" s="101"/>
      <c r="B97" s="102"/>
      <c r="C97" s="103"/>
      <c r="D97" s="102"/>
      <c r="E97" s="82"/>
      <c r="F97" s="144"/>
      <c r="G97" s="144"/>
      <c r="H97" s="82"/>
      <c r="I97" s="144"/>
      <c r="J97" s="145"/>
      <c r="K97" s="82"/>
      <c r="L97" s="82"/>
      <c r="M97" s="108"/>
      <c r="N97" s="146"/>
      <c r="O97" s="82"/>
      <c r="P97" s="82"/>
      <c r="Q97" s="82"/>
      <c r="R97" s="140"/>
      <c r="S97" s="146"/>
      <c r="T97" s="146"/>
      <c r="U97" s="146"/>
      <c r="V97" s="85"/>
      <c r="W97" s="85"/>
      <c r="X97" s="85"/>
      <c r="Y97" s="102" t="str">
        <f t="shared" si="31"/>
        <v xml:space="preserve"> </v>
      </c>
      <c r="Z97" s="102" t="str">
        <f t="shared" si="32"/>
        <v xml:space="preserve"> </v>
      </c>
      <c r="AA97" s="102" t="str">
        <f t="shared" si="33"/>
        <v xml:space="preserve"> </v>
      </c>
      <c r="AB97" s="102" t="str">
        <f t="shared" si="34"/>
        <v xml:space="preserve"> </v>
      </c>
      <c r="AC97" s="104" t="str">
        <f t="shared" si="35"/>
        <v xml:space="preserve"> </v>
      </c>
      <c r="AD97" s="102" t="str">
        <f t="shared" si="36"/>
        <v xml:space="preserve"> </v>
      </c>
      <c r="AE97" s="105" t="str">
        <f t="shared" si="37"/>
        <v xml:space="preserve"> </v>
      </c>
      <c r="AF97" s="102" t="str">
        <f t="shared" si="38"/>
        <v xml:space="preserve"> </v>
      </c>
      <c r="AG97" s="105" t="str">
        <f t="shared" si="39"/>
        <v xml:space="preserve"> </v>
      </c>
      <c r="AH97" s="105" t="str">
        <f t="shared" si="40"/>
        <v xml:space="preserve"> </v>
      </c>
      <c r="AI97" s="102" t="str">
        <f t="shared" ref="AI97:AI99" si="43">IF(Y97=" ", " ", IF(Y97&gt;0, SUM(AG97:AH97)))</f>
        <v xml:space="preserve"> </v>
      </c>
      <c r="AJ97" s="106" t="str">
        <f t="shared" si="41"/>
        <v xml:space="preserve"> </v>
      </c>
      <c r="AK97" s="107" t="str">
        <f t="shared" si="42"/>
        <v xml:space="preserve"> </v>
      </c>
      <c r="AL97" s="82"/>
      <c r="AM97" s="84" t="s">
        <v>1232</v>
      </c>
      <c r="AN97" s="82"/>
      <c r="AO97" s="82"/>
      <c r="AP97" s="82"/>
      <c r="AQ97" s="82"/>
      <c r="AR97" s="117" t="s">
        <v>522</v>
      </c>
      <c r="AS97" s="115"/>
      <c r="AT97" s="115"/>
      <c r="AU97" s="115"/>
      <c r="AV97" s="115"/>
      <c r="AW97" s="115"/>
      <c r="AX97" s="118"/>
      <c r="AY97" s="85"/>
      <c r="AZ97" s="85"/>
      <c r="BA97" s="82"/>
      <c r="BB97" s="82"/>
    </row>
    <row r="98" spans="1:54" ht="18" x14ac:dyDescent="0.25">
      <c r="A98" s="101"/>
      <c r="B98" s="102"/>
      <c r="C98" s="103"/>
      <c r="D98" s="102"/>
      <c r="E98" s="82"/>
      <c r="F98" s="144"/>
      <c r="G98" s="144"/>
      <c r="H98" s="82"/>
      <c r="I98" s="144"/>
      <c r="J98" s="144"/>
      <c r="K98" s="82"/>
      <c r="L98" s="82"/>
      <c r="M98" s="108"/>
      <c r="N98" s="146"/>
      <c r="O98" s="82"/>
      <c r="P98" s="82"/>
      <c r="Q98" s="82"/>
      <c r="R98" s="140"/>
      <c r="S98" s="146"/>
      <c r="T98" s="146"/>
      <c r="U98" s="146"/>
      <c r="V98" s="85"/>
      <c r="W98" s="85"/>
      <c r="X98" s="85"/>
      <c r="Y98" s="102" t="str">
        <f t="shared" si="31"/>
        <v xml:space="preserve"> </v>
      </c>
      <c r="Z98" s="102" t="str">
        <f t="shared" si="32"/>
        <v xml:space="preserve"> </v>
      </c>
      <c r="AA98" s="102" t="str">
        <f t="shared" si="33"/>
        <v xml:space="preserve"> </v>
      </c>
      <c r="AB98" s="102" t="str">
        <f t="shared" si="34"/>
        <v xml:space="preserve"> </v>
      </c>
      <c r="AC98" s="104" t="str">
        <f t="shared" si="35"/>
        <v xml:space="preserve"> </v>
      </c>
      <c r="AD98" s="102" t="str">
        <f t="shared" si="36"/>
        <v xml:space="preserve"> </v>
      </c>
      <c r="AE98" s="105" t="str">
        <f t="shared" si="37"/>
        <v xml:space="preserve"> </v>
      </c>
      <c r="AF98" s="102" t="str">
        <f t="shared" si="38"/>
        <v xml:space="preserve"> </v>
      </c>
      <c r="AG98" s="105" t="str">
        <f t="shared" si="39"/>
        <v xml:space="preserve"> </v>
      </c>
      <c r="AH98" s="105" t="str">
        <f t="shared" si="40"/>
        <v xml:space="preserve"> </v>
      </c>
      <c r="AI98" s="102"/>
      <c r="AJ98" s="106" t="str">
        <f t="shared" si="41"/>
        <v xml:space="preserve"> </v>
      </c>
      <c r="AK98" s="107" t="str">
        <f t="shared" si="42"/>
        <v xml:space="preserve"> </v>
      </c>
      <c r="AL98" s="82"/>
      <c r="AM98" s="119" t="s">
        <v>477</v>
      </c>
      <c r="AN98" s="109" t="s">
        <v>1231</v>
      </c>
      <c r="AO98" s="120" t="s">
        <v>479</v>
      </c>
      <c r="AP98" s="120" t="s">
        <v>726</v>
      </c>
      <c r="AQ98" s="120" t="s">
        <v>481</v>
      </c>
      <c r="AR98" s="118" t="s">
        <v>476</v>
      </c>
      <c r="AS98" s="115">
        <v>0.4</v>
      </c>
      <c r="AT98" s="118">
        <v>0.6</v>
      </c>
      <c r="AU98" s="121">
        <v>10</v>
      </c>
      <c r="AV98" s="115">
        <v>10</v>
      </c>
      <c r="AW98" s="122">
        <v>43</v>
      </c>
      <c r="AX98" s="118"/>
      <c r="AY98" s="85"/>
      <c r="AZ98" s="85"/>
      <c r="BA98" s="82"/>
      <c r="BB98" s="82"/>
    </row>
    <row r="99" spans="1:54" ht="16" x14ac:dyDescent="0.2">
      <c r="A99" s="101"/>
      <c r="B99" s="102"/>
      <c r="C99" s="103"/>
      <c r="D99" s="102"/>
      <c r="E99" s="82"/>
      <c r="F99" s="144"/>
      <c r="G99" s="144"/>
      <c r="H99" s="82"/>
      <c r="I99" s="144"/>
      <c r="J99" s="144"/>
      <c r="K99" s="82"/>
      <c r="L99" s="82"/>
      <c r="M99" s="82"/>
      <c r="N99" s="146"/>
      <c r="O99" s="82"/>
      <c r="P99" s="82"/>
      <c r="Q99" s="82"/>
      <c r="R99" s="140"/>
      <c r="S99" s="146"/>
      <c r="T99" s="256"/>
      <c r="U99" s="256"/>
      <c r="V99" s="85"/>
      <c r="W99" s="85"/>
      <c r="X99" s="85"/>
      <c r="Y99" s="102" t="str">
        <f t="shared" si="31"/>
        <v xml:space="preserve"> </v>
      </c>
      <c r="Z99" s="102" t="str">
        <f t="shared" si="32"/>
        <v xml:space="preserve"> </v>
      </c>
      <c r="AA99" s="102" t="str">
        <f t="shared" si="33"/>
        <v xml:space="preserve"> </v>
      </c>
      <c r="AB99" s="102" t="str">
        <f t="shared" si="34"/>
        <v xml:space="preserve"> </v>
      </c>
      <c r="AC99" s="104" t="str">
        <f t="shared" si="35"/>
        <v xml:space="preserve"> </v>
      </c>
      <c r="AD99" s="102" t="str">
        <f t="shared" si="36"/>
        <v xml:space="preserve"> </v>
      </c>
      <c r="AE99" s="105" t="str">
        <f t="shared" si="37"/>
        <v xml:space="preserve"> </v>
      </c>
      <c r="AF99" s="102" t="str">
        <f t="shared" si="38"/>
        <v xml:space="preserve"> </v>
      </c>
      <c r="AG99" s="105" t="str">
        <f t="shared" si="39"/>
        <v xml:space="preserve"> </v>
      </c>
      <c r="AH99" s="105" t="str">
        <f t="shared" si="40"/>
        <v xml:space="preserve"> </v>
      </c>
      <c r="AI99" s="102" t="str">
        <f t="shared" si="43"/>
        <v xml:space="preserve"> </v>
      </c>
      <c r="AJ99" s="106" t="str">
        <f t="shared" si="41"/>
        <v xml:space="preserve"> </v>
      </c>
      <c r="AK99" s="107" t="str">
        <f t="shared" si="42"/>
        <v xml:space="preserve"> </v>
      </c>
      <c r="AL99" s="82"/>
      <c r="AM99" s="123" t="s">
        <v>479</v>
      </c>
      <c r="AN99" s="124" t="s">
        <v>1233</v>
      </c>
      <c r="AO99" s="124" t="s">
        <v>485</v>
      </c>
      <c r="AP99" s="124" t="s">
        <v>1234</v>
      </c>
      <c r="AQ99" s="124"/>
      <c r="AR99" s="118" t="s">
        <v>482</v>
      </c>
      <c r="AS99" s="115">
        <v>0.9</v>
      </c>
      <c r="AT99" s="118">
        <v>3</v>
      </c>
      <c r="AU99" s="121">
        <v>1</v>
      </c>
      <c r="AV99" s="115">
        <v>3</v>
      </c>
      <c r="AW99" s="122">
        <v>20</v>
      </c>
      <c r="AX99" s="118"/>
      <c r="AY99" s="85"/>
      <c r="AZ99" s="102"/>
      <c r="BA99" s="102" t="s">
        <v>1235</v>
      </c>
      <c r="BB99" s="82"/>
    </row>
    <row r="100" spans="1:54" ht="16" x14ac:dyDescent="0.2">
      <c r="A100" s="101"/>
      <c r="B100" s="102"/>
      <c r="C100" s="103"/>
      <c r="D100" s="102"/>
      <c r="E100" s="82"/>
      <c r="F100" s="144"/>
      <c r="G100" s="144"/>
      <c r="H100" s="82"/>
      <c r="I100" s="144"/>
      <c r="J100" s="144"/>
      <c r="K100" s="82"/>
      <c r="L100" s="82"/>
      <c r="M100" s="82"/>
      <c r="N100" s="146"/>
      <c r="O100" s="82"/>
      <c r="P100" s="82"/>
      <c r="Q100" s="82"/>
      <c r="R100" s="140"/>
      <c r="S100" s="146"/>
      <c r="T100" s="146"/>
      <c r="U100" s="146"/>
      <c r="V100" s="85"/>
      <c r="W100" s="85"/>
      <c r="X100" s="85"/>
      <c r="Y100" s="102" t="str">
        <f t="shared" si="31"/>
        <v xml:space="preserve"> </v>
      </c>
      <c r="Z100" s="102" t="str">
        <f t="shared" si="32"/>
        <v xml:space="preserve"> </v>
      </c>
      <c r="AA100" s="102" t="str">
        <f t="shared" si="33"/>
        <v xml:space="preserve"> </v>
      </c>
      <c r="AB100" s="102" t="str">
        <f t="shared" si="34"/>
        <v xml:space="preserve"> </v>
      </c>
      <c r="AC100" s="104" t="str">
        <f t="shared" si="35"/>
        <v xml:space="preserve"> </v>
      </c>
      <c r="AD100" s="102" t="str">
        <f t="shared" si="36"/>
        <v xml:space="preserve"> </v>
      </c>
      <c r="AE100" s="105" t="str">
        <f t="shared" si="37"/>
        <v xml:space="preserve"> </v>
      </c>
      <c r="AF100" s="102" t="str">
        <f t="shared" si="38"/>
        <v xml:space="preserve"> </v>
      </c>
      <c r="AG100" s="105" t="str">
        <f t="shared" si="39"/>
        <v xml:space="preserve"> </v>
      </c>
      <c r="AH100" s="105" t="str">
        <f t="shared" si="40"/>
        <v xml:space="preserve"> </v>
      </c>
      <c r="AI100" s="102"/>
      <c r="AJ100" s="106" t="str">
        <f t="shared" si="41"/>
        <v xml:space="preserve"> </v>
      </c>
      <c r="AK100" s="107" t="str">
        <f t="shared" si="42"/>
        <v xml:space="preserve"> </v>
      </c>
      <c r="AL100" s="82"/>
      <c r="AM100" s="123" t="s">
        <v>1236</v>
      </c>
      <c r="AN100" s="125" t="s">
        <v>742</v>
      </c>
      <c r="AO100" s="125" t="s">
        <v>494</v>
      </c>
      <c r="AP100" s="125" t="s">
        <v>495</v>
      </c>
      <c r="AQ100" s="125" t="s">
        <v>494</v>
      </c>
      <c r="AR100" s="118"/>
      <c r="AS100" s="115" t="s">
        <v>487</v>
      </c>
      <c r="AT100" s="115" t="s">
        <v>976</v>
      </c>
      <c r="AU100" s="115" t="s">
        <v>485</v>
      </c>
      <c r="AV100" s="115" t="s">
        <v>488</v>
      </c>
      <c r="AW100" s="115" t="s">
        <v>489</v>
      </c>
      <c r="AX100" s="116" t="s">
        <v>490</v>
      </c>
      <c r="AY100" s="102"/>
      <c r="AZ100" s="102"/>
      <c r="BA100" s="84" t="s">
        <v>1</v>
      </c>
      <c r="BB100" s="82"/>
    </row>
    <row r="101" spans="1:54" ht="16" x14ac:dyDescent="0.2">
      <c r="A101" s="101"/>
      <c r="B101" s="102"/>
      <c r="C101" s="132"/>
      <c r="D101" s="82"/>
      <c r="E101" s="85"/>
      <c r="F101" s="144"/>
      <c r="G101" s="144"/>
      <c r="H101" s="85"/>
      <c r="I101" s="144"/>
      <c r="J101" s="144"/>
      <c r="K101" s="85"/>
      <c r="L101" s="85"/>
      <c r="M101" s="85"/>
      <c r="N101" s="146"/>
      <c r="O101" s="85"/>
      <c r="P101" s="85"/>
      <c r="Q101" s="85"/>
      <c r="R101" s="140"/>
      <c r="S101" s="146"/>
      <c r="T101" s="146"/>
      <c r="U101" s="146"/>
      <c r="V101" s="85"/>
      <c r="W101" s="85"/>
      <c r="X101" s="85"/>
      <c r="Y101" s="85" t="str">
        <f t="shared" si="31"/>
        <v xml:space="preserve"> </v>
      </c>
      <c r="Z101" s="82" t="str">
        <f t="shared" si="32"/>
        <v xml:space="preserve"> </v>
      </c>
      <c r="AA101" s="85" t="str">
        <f t="shared" si="33"/>
        <v xml:space="preserve"> </v>
      </c>
      <c r="AB101" s="85" t="str">
        <f t="shared" si="34"/>
        <v xml:space="preserve"> </v>
      </c>
      <c r="AC101" s="110" t="str">
        <f t="shared" si="35"/>
        <v xml:space="preserve"> </v>
      </c>
      <c r="AD101" s="82" t="str">
        <f t="shared" si="36"/>
        <v xml:space="preserve"> </v>
      </c>
      <c r="AE101" s="111" t="str">
        <f t="shared" si="37"/>
        <v xml:space="preserve"> </v>
      </c>
      <c r="AF101" s="82" t="str">
        <f t="shared" si="38"/>
        <v xml:space="preserve"> </v>
      </c>
      <c r="AG101" s="111" t="str">
        <f t="shared" si="39"/>
        <v xml:space="preserve"> </v>
      </c>
      <c r="AH101" s="111" t="str">
        <f t="shared" si="40"/>
        <v xml:space="preserve"> </v>
      </c>
      <c r="AI101" s="102"/>
      <c r="AJ101" s="112" t="str">
        <f t="shared" si="41"/>
        <v xml:space="preserve"> </v>
      </c>
      <c r="AK101" s="113" t="str">
        <f t="shared" si="42"/>
        <v xml:space="preserve"> </v>
      </c>
      <c r="AL101" s="82"/>
      <c r="AM101" s="82" t="e">
        <f>AD107</f>
        <v>#DIV/0!</v>
      </c>
      <c r="AN101" s="82">
        <f>AE107</f>
        <v>0.26666666666666666</v>
      </c>
      <c r="AO101" s="82">
        <f>AF107</f>
        <v>20.271879132234346</v>
      </c>
      <c r="AP101" s="82">
        <f>AI107</f>
        <v>16.127808007812497</v>
      </c>
      <c r="AQ101" s="113">
        <f>AK107</f>
        <v>52.492754760468145</v>
      </c>
      <c r="AR101" s="118"/>
      <c r="AS101" s="115" t="s">
        <v>497</v>
      </c>
      <c r="AT101" s="115" t="s">
        <v>497</v>
      </c>
      <c r="AU101" s="115" t="s">
        <v>497</v>
      </c>
      <c r="AV101" s="115" t="s">
        <v>497</v>
      </c>
      <c r="AW101" s="115" t="s">
        <v>497</v>
      </c>
      <c r="AX101" s="116" t="s">
        <v>498</v>
      </c>
      <c r="AY101" s="102"/>
      <c r="AZ101" s="102"/>
      <c r="BA101" s="82"/>
      <c r="BB101" s="82"/>
    </row>
    <row r="102" spans="1:54" ht="16" x14ac:dyDescent="0.2">
      <c r="A102" s="101"/>
      <c r="B102" s="102"/>
      <c r="C102" s="132"/>
      <c r="D102" s="82"/>
      <c r="E102" s="85"/>
      <c r="F102" s="144"/>
      <c r="G102" s="144"/>
      <c r="H102" s="85"/>
      <c r="I102" s="144"/>
      <c r="J102" s="145"/>
      <c r="K102" s="85"/>
      <c r="L102" s="85"/>
      <c r="M102" s="85"/>
      <c r="N102" s="146"/>
      <c r="O102" s="85"/>
      <c r="P102" s="85"/>
      <c r="Q102" s="85"/>
      <c r="R102" s="140"/>
      <c r="S102" s="146"/>
      <c r="T102" s="146"/>
      <c r="U102" s="146"/>
      <c r="V102" s="85"/>
      <c r="W102" s="85"/>
      <c r="X102" s="85"/>
      <c r="Y102" s="85" t="str">
        <f t="shared" si="31"/>
        <v xml:space="preserve"> </v>
      </c>
      <c r="Z102" s="82" t="str">
        <f t="shared" si="32"/>
        <v xml:space="preserve"> </v>
      </c>
      <c r="AA102" s="85" t="str">
        <f t="shared" si="33"/>
        <v xml:space="preserve"> </v>
      </c>
      <c r="AB102" s="85" t="str">
        <f t="shared" si="34"/>
        <v xml:space="preserve"> </v>
      </c>
      <c r="AC102" s="110" t="str">
        <f t="shared" si="35"/>
        <v xml:space="preserve"> </v>
      </c>
      <c r="AD102" s="82" t="str">
        <f t="shared" si="36"/>
        <v xml:space="preserve"> </v>
      </c>
      <c r="AE102" s="111" t="str">
        <f t="shared" si="37"/>
        <v xml:space="preserve"> </v>
      </c>
      <c r="AF102" s="82" t="str">
        <f t="shared" si="38"/>
        <v xml:space="preserve"> </v>
      </c>
      <c r="AG102" s="111" t="str">
        <f t="shared" si="39"/>
        <v xml:space="preserve"> </v>
      </c>
      <c r="AH102" s="111" t="str">
        <f t="shared" si="40"/>
        <v xml:space="preserve"> </v>
      </c>
      <c r="AI102" s="82"/>
      <c r="AJ102" s="112" t="str">
        <f t="shared" si="41"/>
        <v xml:space="preserve"> </v>
      </c>
      <c r="AK102" s="113" t="str">
        <f t="shared" si="42"/>
        <v xml:space="preserve"> </v>
      </c>
      <c r="AL102" s="85"/>
      <c r="AM102" s="82"/>
      <c r="AN102" s="82"/>
      <c r="AO102" s="82"/>
      <c r="AP102" s="85"/>
      <c r="AQ102" s="82"/>
      <c r="AR102" s="82"/>
      <c r="AS102" s="349"/>
      <c r="AT102" s="120">
        <f>((LN(AN101)-LN(0.6))/(LN(3)-LN(0.6))*100)</f>
        <v>-50.385927282518452</v>
      </c>
      <c r="AU102" s="115">
        <f>((LN(AO101)-LN(10))/(LN(1)-LN(10))*100)</f>
        <v>-30.689400813722749</v>
      </c>
      <c r="AV102" s="115">
        <f>((LN(AP101)-LN(10))/(LN(3)-LN(10))*100)</f>
        <v>-39.698562361975469</v>
      </c>
      <c r="AW102" s="115">
        <f>((LN(AQ101)-LN(43))/(LN(20)-LN(43))*100)</f>
        <v>-26.059231862757603</v>
      </c>
      <c r="AX102" s="82"/>
      <c r="AY102" s="82"/>
      <c r="AZ102" s="82"/>
      <c r="BA102" s="82"/>
      <c r="BB102" s="82"/>
    </row>
    <row r="103" spans="1:54" ht="16" x14ac:dyDescent="0.2">
      <c r="A103" s="101"/>
      <c r="B103" s="102"/>
      <c r="C103" s="132"/>
      <c r="D103" s="82"/>
      <c r="E103" s="85"/>
      <c r="F103" s="144"/>
      <c r="G103" s="144"/>
      <c r="H103" s="85"/>
      <c r="I103" s="144"/>
      <c r="J103" s="144"/>
      <c r="K103" s="85"/>
      <c r="L103" s="85"/>
      <c r="M103" s="85"/>
      <c r="N103" s="146"/>
      <c r="O103" s="85"/>
      <c r="P103" s="85"/>
      <c r="Q103" s="85"/>
      <c r="R103" s="140"/>
      <c r="S103" s="146"/>
      <c r="T103" s="146"/>
      <c r="U103" s="146"/>
      <c r="V103" s="85"/>
      <c r="W103" s="85"/>
      <c r="X103" s="85"/>
      <c r="Y103" s="85" t="str">
        <f t="shared" si="31"/>
        <v xml:space="preserve"> </v>
      </c>
      <c r="Z103" s="82" t="str">
        <f t="shared" si="32"/>
        <v xml:space="preserve"> </v>
      </c>
      <c r="AA103" s="85" t="str">
        <f t="shared" si="33"/>
        <v xml:space="preserve"> </v>
      </c>
      <c r="AB103" s="85" t="str">
        <f t="shared" si="34"/>
        <v xml:space="preserve"> </v>
      </c>
      <c r="AC103" s="110" t="str">
        <f t="shared" si="35"/>
        <v xml:space="preserve"> </v>
      </c>
      <c r="AD103" s="82" t="str">
        <f t="shared" si="36"/>
        <v xml:space="preserve"> </v>
      </c>
      <c r="AE103" s="111" t="str">
        <f t="shared" si="37"/>
        <v xml:space="preserve"> </v>
      </c>
      <c r="AF103" s="82" t="str">
        <f t="shared" si="38"/>
        <v xml:space="preserve"> </v>
      </c>
      <c r="AG103" s="111" t="str">
        <f t="shared" si="39"/>
        <v xml:space="preserve"> </v>
      </c>
      <c r="AH103" s="111" t="str">
        <f t="shared" si="40"/>
        <v xml:space="preserve"> </v>
      </c>
      <c r="AI103" s="102" t="str">
        <f t="shared" ref="AI103" si="44">IF(Y103=" ", " ", IF(Y103&gt;0, SUM(AG103:AH103)))</f>
        <v xml:space="preserve"> </v>
      </c>
      <c r="AJ103" s="112" t="str">
        <f t="shared" si="41"/>
        <v xml:space="preserve"> </v>
      </c>
      <c r="AK103" s="113" t="str">
        <f t="shared" si="42"/>
        <v xml:space="preserve"> </v>
      </c>
      <c r="AL103" s="82"/>
      <c r="AM103" s="85"/>
      <c r="AN103" s="85"/>
      <c r="AO103" s="85"/>
      <c r="AP103" s="128" t="s">
        <v>1237</v>
      </c>
      <c r="AQ103" s="85"/>
      <c r="AR103" s="82"/>
      <c r="AS103" s="82">
        <f>IF(AS102&gt;100, 100, IF(AS102&lt;0, 0, AS102))</f>
        <v>0</v>
      </c>
      <c r="AT103" s="82">
        <f t="shared" ref="AT103:AW103" si="45">IF(AT102&gt;100, 100, IF(AT102&lt;0, 0, AT102))</f>
        <v>0</v>
      </c>
      <c r="AU103" s="82">
        <f t="shared" si="45"/>
        <v>0</v>
      </c>
      <c r="AV103" s="82">
        <f t="shared" si="45"/>
        <v>0</v>
      </c>
      <c r="AW103" s="82">
        <f t="shared" si="45"/>
        <v>0</v>
      </c>
      <c r="AX103" s="129">
        <f>AVERAGE(AS103:AW103)</f>
        <v>0</v>
      </c>
      <c r="AY103" s="84"/>
      <c r="AZ103" s="84"/>
      <c r="BA103" s="84" t="str">
        <f>IF(AX103&gt;65, "Acceptable; Ongoing Protection is Required", "Unacceptable; Immediate Restoration is Required")</f>
        <v>Unacceptable; Immediate Restoration is Required</v>
      </c>
      <c r="BB103" s="82"/>
    </row>
    <row r="104" spans="1:54" ht="16" x14ac:dyDescent="0.2">
      <c r="A104" s="101"/>
      <c r="B104" s="102"/>
      <c r="C104" s="132"/>
      <c r="D104" s="82"/>
      <c r="E104" s="85"/>
      <c r="F104" s="144"/>
      <c r="G104" s="144"/>
      <c r="H104" s="85"/>
      <c r="I104" s="144"/>
      <c r="J104" s="144"/>
      <c r="K104" s="85"/>
      <c r="L104" s="85"/>
      <c r="M104" s="85"/>
      <c r="N104" s="146"/>
      <c r="O104" s="85"/>
      <c r="P104" s="85"/>
      <c r="Q104" s="85"/>
      <c r="R104" s="140"/>
      <c r="S104" s="146"/>
      <c r="T104" s="146"/>
      <c r="U104" s="146"/>
      <c r="V104" s="85"/>
      <c r="W104" s="85"/>
      <c r="X104" s="85"/>
      <c r="Y104" s="85" t="str">
        <f t="shared" si="31"/>
        <v xml:space="preserve"> </v>
      </c>
      <c r="Z104" s="82" t="str">
        <f t="shared" si="32"/>
        <v xml:space="preserve"> </v>
      </c>
      <c r="AA104" s="85" t="str">
        <f t="shared" si="33"/>
        <v xml:space="preserve"> </v>
      </c>
      <c r="AB104" s="85" t="str">
        <f t="shared" si="34"/>
        <v xml:space="preserve"> </v>
      </c>
      <c r="AC104" s="110" t="str">
        <f t="shared" si="35"/>
        <v xml:space="preserve"> </v>
      </c>
      <c r="AD104" s="82" t="str">
        <f t="shared" si="36"/>
        <v xml:space="preserve"> </v>
      </c>
      <c r="AE104" s="111" t="str">
        <f t="shared" si="37"/>
        <v xml:space="preserve"> </v>
      </c>
      <c r="AF104" s="82" t="str">
        <f t="shared" si="38"/>
        <v xml:space="preserve"> </v>
      </c>
      <c r="AG104" s="111" t="str">
        <f t="shared" si="39"/>
        <v xml:space="preserve"> </v>
      </c>
      <c r="AH104" s="111" t="str">
        <f t="shared" si="40"/>
        <v xml:space="preserve"> </v>
      </c>
      <c r="AI104" s="82"/>
      <c r="AJ104" s="112" t="str">
        <f t="shared" si="41"/>
        <v xml:space="preserve"> </v>
      </c>
      <c r="AK104" s="113" t="str">
        <f t="shared" si="42"/>
        <v xml:space="preserve"> </v>
      </c>
      <c r="AL104" s="85"/>
      <c r="AM104" s="85"/>
      <c r="AN104" s="85"/>
      <c r="AO104" s="85"/>
      <c r="AP104" s="85"/>
      <c r="AQ104" s="85"/>
      <c r="AR104" s="85"/>
      <c r="AS104" s="85"/>
      <c r="AT104" s="85"/>
      <c r="AU104" s="85"/>
      <c r="AV104" s="85"/>
      <c r="AW104" s="126" t="s">
        <v>1238</v>
      </c>
      <c r="AX104" s="126">
        <f>AVERAGE(AS103:AW103)</f>
        <v>0</v>
      </c>
      <c r="AY104" s="85"/>
      <c r="AZ104" s="85"/>
      <c r="BA104" s="82"/>
      <c r="BB104" s="82"/>
    </row>
    <row r="105" spans="1:54" ht="16" x14ac:dyDescent="0.2">
      <c r="A105" s="101"/>
      <c r="B105" s="102"/>
      <c r="C105" s="132"/>
      <c r="D105" s="82"/>
      <c r="E105" s="85"/>
      <c r="F105" s="144"/>
      <c r="G105" s="144"/>
      <c r="H105" s="85"/>
      <c r="I105" s="144"/>
      <c r="J105" s="145"/>
      <c r="K105" s="85"/>
      <c r="L105" s="85"/>
      <c r="M105" s="85"/>
      <c r="N105" s="146"/>
      <c r="O105" s="85"/>
      <c r="P105" s="85"/>
      <c r="Q105" s="85"/>
      <c r="R105" s="140"/>
      <c r="S105" s="146"/>
      <c r="T105" s="146"/>
      <c r="U105" s="146"/>
      <c r="V105" s="85"/>
      <c r="W105" s="85"/>
      <c r="X105" s="85"/>
      <c r="Y105" s="85"/>
      <c r="Z105" s="82"/>
      <c r="AA105" s="85"/>
      <c r="AB105" s="85"/>
      <c r="AC105" s="110"/>
      <c r="AD105" s="82"/>
      <c r="AE105" s="111"/>
      <c r="AF105" s="82"/>
      <c r="AG105" s="111"/>
      <c r="AH105" s="111"/>
      <c r="AI105" s="82"/>
      <c r="AJ105" s="112"/>
      <c r="AK105" s="113"/>
      <c r="AL105" s="85"/>
      <c r="AM105" s="82"/>
      <c r="AN105" s="82"/>
      <c r="AO105" s="82"/>
      <c r="AP105" s="85"/>
      <c r="AQ105" s="82"/>
      <c r="AR105" s="82"/>
      <c r="AS105" s="115"/>
      <c r="AT105" s="120"/>
      <c r="AU105" s="115"/>
      <c r="AV105" s="115"/>
      <c r="AW105" s="115"/>
      <c r="AX105" s="82"/>
      <c r="AY105" s="82"/>
      <c r="AZ105" s="82"/>
      <c r="BA105" s="82"/>
      <c r="BB105" s="82"/>
    </row>
    <row r="106" spans="1:54" ht="16" x14ac:dyDescent="0.2">
      <c r="A106" s="101"/>
      <c r="B106" s="102"/>
      <c r="C106" s="132"/>
      <c r="D106" s="82"/>
      <c r="E106" s="85"/>
      <c r="F106" s="144"/>
      <c r="G106" s="144"/>
      <c r="H106" s="85"/>
      <c r="I106" s="144"/>
      <c r="J106" s="145"/>
      <c r="K106" s="85"/>
      <c r="L106" s="85"/>
      <c r="M106" s="85"/>
      <c r="N106" s="146"/>
      <c r="O106" s="85"/>
      <c r="P106" s="85"/>
      <c r="Q106" s="85"/>
      <c r="R106" s="140"/>
      <c r="S106" s="146"/>
      <c r="T106" s="146"/>
      <c r="U106" s="146"/>
      <c r="V106" s="85"/>
      <c r="W106" s="85"/>
      <c r="X106" s="85"/>
      <c r="Y106" s="85"/>
      <c r="Z106" s="82"/>
      <c r="AA106" s="85"/>
      <c r="AB106" s="85"/>
      <c r="AC106" s="110"/>
      <c r="AD106" s="82"/>
      <c r="AE106" s="111"/>
      <c r="AF106" s="82"/>
      <c r="AG106" s="111"/>
      <c r="AH106" s="111"/>
      <c r="AI106" s="82"/>
      <c r="AJ106" s="112"/>
      <c r="AK106" s="113"/>
      <c r="AL106" s="85"/>
      <c r="AM106" s="82"/>
      <c r="AN106" s="82"/>
      <c r="AO106" s="82"/>
      <c r="AP106" s="85"/>
      <c r="AQ106" s="82"/>
      <c r="AR106" s="82"/>
      <c r="AS106" s="115"/>
      <c r="AT106" s="120"/>
      <c r="AU106" s="115"/>
      <c r="AV106" s="115"/>
      <c r="AW106" s="115"/>
      <c r="AX106" s="82"/>
      <c r="AY106" s="82"/>
      <c r="AZ106" s="82"/>
      <c r="BA106" s="82"/>
      <c r="BB106" s="82"/>
    </row>
    <row r="107" spans="1:54" ht="16" x14ac:dyDescent="0.2">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4" t="e">
        <f>_xlfn.AGGREGATE(1, 6,AD92:AD104)</f>
        <v>#DIV/0!</v>
      </c>
      <c r="AE107" s="84">
        <f>_xlfn.AGGREGATE(1, 6,AE92:AE104)</f>
        <v>0.26666666666666666</v>
      </c>
      <c r="AF107" s="84">
        <f>_xlfn.AGGREGATE(1, 6,AF92:AF104)</f>
        <v>20.271879132234346</v>
      </c>
      <c r="AG107" s="82"/>
      <c r="AH107" s="82"/>
      <c r="AI107" s="84">
        <f>_xlfn.AGGREGATE(1, 6,AI92:AI104)</f>
        <v>16.127808007812497</v>
      </c>
      <c r="AJ107" s="82"/>
      <c r="AK107" s="84">
        <f>_xlfn.AGGREGATE(1, 6,AK92:AK104)</f>
        <v>52.492754760468145</v>
      </c>
      <c r="AL107" s="82"/>
      <c r="AM107" s="82"/>
      <c r="AN107" s="82"/>
      <c r="AO107" s="82"/>
      <c r="AP107" s="82"/>
      <c r="AQ107" s="82"/>
      <c r="AR107" s="82"/>
      <c r="AS107" s="82"/>
      <c r="AT107" s="82"/>
      <c r="AU107" s="82"/>
      <c r="AV107" s="82"/>
      <c r="AW107" s="82"/>
      <c r="AX107" s="82"/>
      <c r="AY107" s="82"/>
      <c r="AZ107" s="82"/>
      <c r="BA107" s="82"/>
      <c r="BB107" s="82"/>
    </row>
    <row r="108" spans="1:54" x14ac:dyDescent="0.2">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126" t="s">
        <v>1238</v>
      </c>
      <c r="AD108" s="126" t="e">
        <f>AVERAGE(AD93:AD104)</f>
        <v>#VALUE!</v>
      </c>
      <c r="AE108" s="126">
        <f>AVERAGE(AE92:AE104)</f>
        <v>0.26666666666666666</v>
      </c>
      <c r="AF108" s="126">
        <f>AVERAGE(AF92:AF104)</f>
        <v>20.271879132234346</v>
      </c>
      <c r="AG108" s="126"/>
      <c r="AH108" s="126"/>
      <c r="AI108" s="126">
        <f>AVERAGE(AI92:AI104)</f>
        <v>16.127808007812497</v>
      </c>
      <c r="AJ108" s="126"/>
      <c r="AK108" s="127">
        <f>AVERAGE(AK92:AK104)</f>
        <v>52.492754760468145</v>
      </c>
      <c r="AL108" s="82"/>
      <c r="AM108" s="82"/>
      <c r="AN108" s="82"/>
      <c r="AO108" s="82"/>
      <c r="AP108" s="82"/>
      <c r="AQ108" s="82"/>
      <c r="AR108" s="82"/>
      <c r="AS108" s="82"/>
      <c r="AT108" s="82"/>
      <c r="AU108" s="82"/>
      <c r="AV108" s="82"/>
      <c r="AW108" s="82"/>
      <c r="AX108" s="82"/>
      <c r="AY108" s="82"/>
      <c r="AZ108" s="82"/>
      <c r="BA108" s="82"/>
      <c r="BB108"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656</v>
      </c>
      <c r="C122" s="68" t="s">
        <v>793</v>
      </c>
      <c r="E122" s="147">
        <v>44390</v>
      </c>
      <c r="F122" s="262" t="s">
        <v>793</v>
      </c>
      <c r="G122" s="68" t="s">
        <v>772</v>
      </c>
      <c r="H122" s="68" t="s">
        <v>761</v>
      </c>
      <c r="I122" s="68" t="s">
        <v>761</v>
      </c>
      <c r="J122" s="68" t="s">
        <v>761</v>
      </c>
      <c r="K122" s="81" t="s">
        <v>761</v>
      </c>
      <c r="L122" s="68" t="s">
        <v>761</v>
      </c>
      <c r="M122" s="68" t="s">
        <v>761</v>
      </c>
      <c r="N122" s="68" t="s">
        <v>761</v>
      </c>
      <c r="O122" s="131" t="s">
        <v>761</v>
      </c>
      <c r="P122" s="131" t="s">
        <v>761</v>
      </c>
      <c r="Q122" s="68" t="s">
        <v>761</v>
      </c>
      <c r="R122" s="68" t="s">
        <v>761</v>
      </c>
      <c r="S122" s="131" t="s">
        <v>761</v>
      </c>
      <c r="T122" s="68" t="s">
        <v>761</v>
      </c>
      <c r="U122" s="68" t="s">
        <v>761</v>
      </c>
      <c r="V122" s="68">
        <v>0.1</v>
      </c>
      <c r="W122" s="77">
        <v>0.30555555555555552</v>
      </c>
      <c r="X122" s="68" t="s">
        <v>761</v>
      </c>
      <c r="Y122" s="68" t="s">
        <v>761</v>
      </c>
      <c r="Z122" s="72" t="s">
        <v>763</v>
      </c>
      <c r="AA122" s="68" t="s">
        <v>761</v>
      </c>
      <c r="AB122" s="205">
        <v>0.1</v>
      </c>
      <c r="AC122" s="72">
        <v>1.6740000000000001E-2</v>
      </c>
      <c r="AD122" s="75">
        <v>0.97295909743403441</v>
      </c>
      <c r="AE122" s="72">
        <v>21.932423614553663</v>
      </c>
      <c r="AF122" s="72">
        <v>30.56338028169014</v>
      </c>
      <c r="AG122" s="137">
        <v>52.4958038962438</v>
      </c>
      <c r="AH122" s="72">
        <v>4.0878437497834312</v>
      </c>
      <c r="AI122" s="72">
        <v>56.583647646027231</v>
      </c>
      <c r="AJ122" s="72">
        <v>114.49078228997696</v>
      </c>
      <c r="AK122" s="72">
        <v>15.261855673945487</v>
      </c>
      <c r="AL122" s="72">
        <v>7.5017602535340231</v>
      </c>
      <c r="AM122" s="72">
        <v>19.349699423728918</v>
      </c>
      <c r="AN122" s="137">
        <v>71.845503319972721</v>
      </c>
      <c r="AO122" s="137">
        <v>1.7971428571428572</v>
      </c>
      <c r="AP122" s="137">
        <v>1.2509630456349201</v>
      </c>
      <c r="AQ122" s="72">
        <v>0.5895933128521218</v>
      </c>
      <c r="AR122" s="72">
        <v>3.0481059027777775</v>
      </c>
      <c r="AS122" s="68" t="s">
        <v>763</v>
      </c>
      <c r="AT122" s="68" t="s">
        <v>763</v>
      </c>
      <c r="AU122" s="68" t="s">
        <v>763</v>
      </c>
      <c r="AV122" s="68" t="s">
        <v>763</v>
      </c>
      <c r="BA122" s="200"/>
      <c r="BC122" s="147"/>
    </row>
    <row r="123" spans="1:55" s="68" customFormat="1" x14ac:dyDescent="0.2">
      <c r="A123" s="79" t="s">
        <v>756</v>
      </c>
      <c r="B123" s="68" t="s">
        <v>656</v>
      </c>
      <c r="C123" s="68" t="s">
        <v>764</v>
      </c>
      <c r="E123" s="147">
        <v>44404</v>
      </c>
      <c r="F123" s="262" t="s">
        <v>793</v>
      </c>
      <c r="G123" s="68" t="s">
        <v>772</v>
      </c>
      <c r="H123" s="68" t="s">
        <v>761</v>
      </c>
      <c r="I123" s="68" t="s">
        <v>761</v>
      </c>
      <c r="J123" s="68" t="s">
        <v>761</v>
      </c>
      <c r="K123" s="81" t="s">
        <v>761</v>
      </c>
      <c r="L123" s="68" t="s">
        <v>761</v>
      </c>
      <c r="M123" s="68" t="s">
        <v>761</v>
      </c>
      <c r="N123" s="68" t="s">
        <v>761</v>
      </c>
      <c r="O123" s="131" t="s">
        <v>761</v>
      </c>
      <c r="P123" s="131" t="s">
        <v>761</v>
      </c>
      <c r="Q123" s="68" t="s">
        <v>761</v>
      </c>
      <c r="R123" s="68" t="s">
        <v>761</v>
      </c>
      <c r="S123" s="131" t="s">
        <v>761</v>
      </c>
      <c r="T123" s="68" t="s">
        <v>761</v>
      </c>
      <c r="U123" s="68" t="s">
        <v>761</v>
      </c>
      <c r="V123" s="68">
        <v>0.2</v>
      </c>
      <c r="W123" s="77">
        <v>0.32291666666666669</v>
      </c>
      <c r="X123" s="68" t="s">
        <v>761</v>
      </c>
      <c r="Y123" s="68" t="s">
        <v>761</v>
      </c>
      <c r="Z123" s="72" t="s">
        <v>763</v>
      </c>
      <c r="AA123" s="68" t="s">
        <v>761</v>
      </c>
      <c r="AB123" s="205">
        <v>0.2</v>
      </c>
      <c r="AC123" s="72">
        <v>0.41799999999999998</v>
      </c>
      <c r="AD123" s="75">
        <v>0.82845379688929566</v>
      </c>
      <c r="AE123" s="72">
        <v>14.589629531169695</v>
      </c>
      <c r="AF123" s="72">
        <v>30.366197183098592</v>
      </c>
      <c r="AG123" s="137">
        <v>44.955826714268284</v>
      </c>
      <c r="AH123" s="72">
        <v>20.126404501164046</v>
      </c>
      <c r="AI123" s="72">
        <v>65.08223121543233</v>
      </c>
      <c r="AJ123" s="72">
        <v>134.70953578512041</v>
      </c>
      <c r="AK123" s="72">
        <v>10.337724842309461</v>
      </c>
      <c r="AL123" s="72">
        <v>13.030868768511944</v>
      </c>
      <c r="AM123" s="72">
        <v>30.464129343473509</v>
      </c>
      <c r="AN123" s="137">
        <v>75.419956057741786</v>
      </c>
      <c r="AO123" s="225">
        <v>3.7081322784810138</v>
      </c>
      <c r="AP123" s="225">
        <v>0.66841772151898715</v>
      </c>
      <c r="AQ123" s="223">
        <v>0.84727291553415662</v>
      </c>
      <c r="AR123" s="72">
        <v>4.3765500000000008</v>
      </c>
      <c r="AS123" s="68" t="s">
        <v>763</v>
      </c>
      <c r="AT123" s="68" t="s">
        <v>763</v>
      </c>
      <c r="AU123" s="68" t="s">
        <v>763</v>
      </c>
      <c r="AV123" s="68" t="s">
        <v>763</v>
      </c>
      <c r="BA123" s="200"/>
      <c r="BC123" s="147"/>
    </row>
    <row r="124" spans="1:55" s="68" customFormat="1" x14ac:dyDescent="0.2">
      <c r="A124" s="79" t="s">
        <v>756</v>
      </c>
      <c r="B124" s="68" t="s">
        <v>656</v>
      </c>
      <c r="C124" s="68" t="s">
        <v>764</v>
      </c>
      <c r="E124" s="147">
        <v>44420</v>
      </c>
      <c r="F124" s="262" t="s">
        <v>793</v>
      </c>
      <c r="G124" s="68" t="s">
        <v>772</v>
      </c>
      <c r="H124" s="68" t="s">
        <v>761</v>
      </c>
      <c r="I124" s="68" t="s">
        <v>761</v>
      </c>
      <c r="J124" s="68" t="s">
        <v>761</v>
      </c>
      <c r="K124" s="81" t="s">
        <v>761</v>
      </c>
      <c r="L124" s="68" t="s">
        <v>761</v>
      </c>
      <c r="M124" s="68" t="s">
        <v>761</v>
      </c>
      <c r="N124" s="68" t="s">
        <v>761</v>
      </c>
      <c r="O124" s="131" t="s">
        <v>761</v>
      </c>
      <c r="P124" s="131" t="s">
        <v>761</v>
      </c>
      <c r="Q124" s="68" t="s">
        <v>761</v>
      </c>
      <c r="R124" s="68" t="s">
        <v>761</v>
      </c>
      <c r="S124" s="131" t="s">
        <v>761</v>
      </c>
      <c r="T124" s="68" t="s">
        <v>761</v>
      </c>
      <c r="U124" s="68" t="s">
        <v>761</v>
      </c>
      <c r="V124" s="68">
        <v>1</v>
      </c>
      <c r="W124" s="77">
        <v>0.36180555555555555</v>
      </c>
      <c r="X124" s="68" t="s">
        <v>761</v>
      </c>
      <c r="Y124" s="68" t="s">
        <v>761</v>
      </c>
      <c r="Z124" s="72" t="s">
        <v>763</v>
      </c>
      <c r="AA124" s="68" t="s">
        <v>761</v>
      </c>
      <c r="AB124" s="205">
        <v>0.1</v>
      </c>
      <c r="AC124" s="72">
        <v>0.308</v>
      </c>
      <c r="AD124" s="72">
        <v>0.74720068073256118</v>
      </c>
      <c r="AE124" s="72">
        <v>17.339150487958261</v>
      </c>
      <c r="AF124" s="72">
        <v>24.253521126760564</v>
      </c>
      <c r="AG124" s="137">
        <v>41.592671614718824</v>
      </c>
      <c r="AH124" s="72">
        <v>17.419142765424155</v>
      </c>
      <c r="AI124" s="72">
        <v>59.01181438014298</v>
      </c>
      <c r="AJ124" s="72">
        <v>162.80540583968133</v>
      </c>
      <c r="AK124" s="72">
        <v>15.223915099807295</v>
      </c>
      <c r="AL124" s="72">
        <v>10.694056343084975</v>
      </c>
      <c r="AM124" s="72">
        <v>32.643057865231448</v>
      </c>
      <c r="AN124" s="137">
        <v>74.23572947995028</v>
      </c>
      <c r="AO124" s="137">
        <v>8.1659154265873024</v>
      </c>
      <c r="AP124" s="137">
        <v>5.1161904761904768</v>
      </c>
      <c r="AQ124" s="72">
        <v>0.38519422399127928</v>
      </c>
      <c r="AR124" s="72">
        <v>13.282105902777779</v>
      </c>
      <c r="AS124" s="68" t="s">
        <v>763</v>
      </c>
      <c r="AT124" s="68" t="s">
        <v>763</v>
      </c>
      <c r="AU124" s="68" t="s">
        <v>763</v>
      </c>
      <c r="AV124" s="68" t="s">
        <v>763</v>
      </c>
    </row>
    <row r="125" spans="1:55" s="68" customFormat="1" x14ac:dyDescent="0.2">
      <c r="A125" s="79" t="s">
        <v>756</v>
      </c>
      <c r="B125" s="68" t="s">
        <v>656</v>
      </c>
      <c r="C125" s="68" t="s">
        <v>764</v>
      </c>
      <c r="E125" s="147">
        <v>44434</v>
      </c>
      <c r="F125" s="262" t="s">
        <v>793</v>
      </c>
      <c r="G125" s="68" t="s">
        <v>772</v>
      </c>
      <c r="H125" s="68" t="s">
        <v>761</v>
      </c>
      <c r="I125" s="68" t="s">
        <v>761</v>
      </c>
      <c r="J125" s="68" t="s">
        <v>761</v>
      </c>
      <c r="K125" s="81" t="s">
        <v>761</v>
      </c>
      <c r="L125" s="68" t="s">
        <v>761</v>
      </c>
      <c r="M125" s="68" t="s">
        <v>761</v>
      </c>
      <c r="N125" s="68" t="s">
        <v>761</v>
      </c>
      <c r="O125" s="131" t="s">
        <v>761</v>
      </c>
      <c r="P125" s="131" t="s">
        <v>761</v>
      </c>
      <c r="Q125" s="68" t="s">
        <v>761</v>
      </c>
      <c r="R125" s="68" t="s">
        <v>761</v>
      </c>
      <c r="S125" s="131" t="s">
        <v>761</v>
      </c>
      <c r="T125" s="76" t="s">
        <v>761</v>
      </c>
      <c r="U125" s="68" t="s">
        <v>761</v>
      </c>
      <c r="V125" s="68">
        <v>0.15</v>
      </c>
      <c r="W125" s="77">
        <v>0.33402777777777781</v>
      </c>
      <c r="X125" s="68" t="s">
        <v>761</v>
      </c>
      <c r="Y125" s="68" t="s">
        <v>761</v>
      </c>
      <c r="Z125" s="72" t="s">
        <v>763</v>
      </c>
      <c r="AA125" s="68" t="s">
        <v>761</v>
      </c>
      <c r="AB125" s="205">
        <v>0.2</v>
      </c>
      <c r="AC125" s="72">
        <v>0.51500000000000001</v>
      </c>
      <c r="AD125" s="72">
        <v>0.81362798890486088</v>
      </c>
      <c r="AE125" s="72">
        <v>17.871866689412929</v>
      </c>
      <c r="AF125" s="72">
        <v>42.492957746478872</v>
      </c>
      <c r="AG125" s="137">
        <v>60.364824435891805</v>
      </c>
      <c r="AH125" s="72">
        <v>7.2973339341081953</v>
      </c>
      <c r="AI125" s="72">
        <v>67.66215837</v>
      </c>
      <c r="AJ125" s="72">
        <v>191.27077140330579</v>
      </c>
      <c r="AK125" s="72">
        <v>17.094935611631534</v>
      </c>
      <c r="AL125" s="72">
        <v>11.188738919447207</v>
      </c>
      <c r="AM125" s="72">
        <v>24.39226954573973</v>
      </c>
      <c r="AN125" s="137">
        <v>84.757093981631527</v>
      </c>
      <c r="AO125" s="137">
        <v>6.2101059027777756</v>
      </c>
      <c r="AP125" s="137">
        <v>5.5250000000000012</v>
      </c>
      <c r="AQ125" s="72">
        <v>0.47080955602558283</v>
      </c>
      <c r="AR125" s="72">
        <v>11.735105902777777</v>
      </c>
      <c r="AS125" s="68" t="s">
        <v>763</v>
      </c>
      <c r="AT125" s="68" t="s">
        <v>763</v>
      </c>
      <c r="AU125" s="68" t="s">
        <v>763</v>
      </c>
      <c r="AV125" s="68" t="s">
        <v>763</v>
      </c>
    </row>
    <row r="127" spans="1:55" x14ac:dyDescent="0.2">
      <c r="A127" s="236" t="s">
        <v>1247</v>
      </c>
    </row>
    <row r="128" spans="1:55" ht="16" x14ac:dyDescent="0.2">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450" t="s">
        <v>1203</v>
      </c>
      <c r="AE128" s="84"/>
      <c r="AF128" s="84"/>
      <c r="AG128" s="82"/>
      <c r="AH128" s="82"/>
      <c r="AI128" s="84"/>
      <c r="AJ128" s="82"/>
      <c r="AK128" s="84"/>
      <c r="AL128" s="82"/>
      <c r="AM128" s="82"/>
      <c r="AN128" s="82"/>
      <c r="AO128" s="82"/>
      <c r="AP128" s="82"/>
      <c r="AQ128" s="82"/>
      <c r="AR128" s="82"/>
      <c r="AS128" s="82"/>
      <c r="AT128" s="82"/>
      <c r="AU128" s="82"/>
      <c r="AV128" s="82"/>
      <c r="AW128" s="82"/>
      <c r="AX128" s="82"/>
      <c r="AY128" s="82"/>
      <c r="AZ128" s="82"/>
      <c r="BA128" s="82"/>
      <c r="BB128" s="82"/>
    </row>
    <row r="129" spans="1:54" x14ac:dyDescent="0.2">
      <c r="A129" s="86"/>
      <c r="B129" s="86"/>
      <c r="C129" s="87"/>
      <c r="D129" s="87"/>
      <c r="E129" s="87"/>
      <c r="F129" s="86"/>
      <c r="G129" s="86"/>
      <c r="H129" s="88" t="s">
        <v>702</v>
      </c>
      <c r="I129" s="89"/>
      <c r="J129" s="89"/>
      <c r="K129" s="82"/>
      <c r="L129" s="86"/>
      <c r="M129" s="86"/>
      <c r="N129" s="86"/>
      <c r="O129" s="86"/>
      <c r="P129" s="86"/>
      <c r="Q129" s="86"/>
      <c r="R129" s="86"/>
      <c r="S129" s="86"/>
      <c r="T129" s="86"/>
      <c r="U129" s="86"/>
      <c r="V129" s="89" t="s">
        <v>977</v>
      </c>
      <c r="W129" s="82"/>
      <c r="X129" s="82"/>
      <c r="Y129" s="82"/>
      <c r="Z129" s="82"/>
      <c r="AA129" s="82"/>
      <c r="AB129" s="82"/>
      <c r="AC129" s="450" t="s">
        <v>1204</v>
      </c>
      <c r="AD129" s="450"/>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row>
    <row r="130" spans="1:54" ht="16" thickBot="1" x14ac:dyDescent="0.25">
      <c r="A130" s="90"/>
      <c r="B130" s="90"/>
      <c r="C130" s="91"/>
      <c r="D130" s="91"/>
      <c r="E130" s="91"/>
      <c r="F130" s="89" t="s">
        <v>976</v>
      </c>
      <c r="G130" s="89" t="s">
        <v>702</v>
      </c>
      <c r="H130" s="89" t="s">
        <v>1205</v>
      </c>
      <c r="I130" s="89" t="s">
        <v>702</v>
      </c>
      <c r="J130" s="82"/>
      <c r="K130" s="82"/>
      <c r="L130" s="89"/>
      <c r="M130" s="89"/>
      <c r="N130" s="90"/>
      <c r="O130" s="89"/>
      <c r="P130" s="89" t="s">
        <v>1206</v>
      </c>
      <c r="Q130" s="89"/>
      <c r="R130" s="89"/>
      <c r="S130" s="89"/>
      <c r="T130" s="89"/>
      <c r="U130" s="89"/>
      <c r="V130" s="89" t="s">
        <v>726</v>
      </c>
      <c r="W130" s="82"/>
      <c r="X130" s="82"/>
      <c r="Y130" s="82"/>
      <c r="Z130" s="92">
        <v>273.14999999999998</v>
      </c>
      <c r="AA130" s="82"/>
      <c r="AB130" s="82"/>
      <c r="AC130" s="450"/>
      <c r="AD130" s="450"/>
      <c r="AE130" s="82"/>
      <c r="AF130" s="82"/>
      <c r="AG130" s="82"/>
      <c r="AH130" s="82"/>
      <c r="AI130" s="82"/>
      <c r="AJ130" s="82"/>
      <c r="AK130" s="82" t="s">
        <v>1207</v>
      </c>
      <c r="AL130" s="82"/>
      <c r="AM130" s="82"/>
      <c r="AN130" s="82"/>
      <c r="AO130" s="82"/>
      <c r="AP130" s="82"/>
      <c r="AQ130" s="82"/>
      <c r="AR130" s="82"/>
      <c r="AS130" s="82"/>
      <c r="AT130" s="82"/>
      <c r="AU130" s="82"/>
      <c r="AV130" s="82"/>
      <c r="AW130" s="82"/>
      <c r="AX130" s="82"/>
      <c r="AY130" s="82"/>
      <c r="AZ130" s="82"/>
      <c r="BA130" s="82"/>
      <c r="BB130" s="82"/>
    </row>
    <row r="131" spans="1:54" ht="36" thickTop="1" thickBot="1" x14ac:dyDescent="0.25">
      <c r="A131" s="93" t="s">
        <v>1208</v>
      </c>
      <c r="B131" s="94" t="s">
        <v>1209</v>
      </c>
      <c r="C131" s="94" t="s">
        <v>1210</v>
      </c>
      <c r="D131" s="94" t="s">
        <v>1211</v>
      </c>
      <c r="E131" s="94"/>
      <c r="F131" s="93" t="s">
        <v>706</v>
      </c>
      <c r="G131" s="93" t="s">
        <v>1205</v>
      </c>
      <c r="H131" s="93" t="s">
        <v>1212</v>
      </c>
      <c r="I131" s="93" t="s">
        <v>1213</v>
      </c>
      <c r="J131" s="93" t="s">
        <v>541</v>
      </c>
      <c r="K131" s="93" t="s">
        <v>1214</v>
      </c>
      <c r="L131" s="93" t="s">
        <v>1215</v>
      </c>
      <c r="M131" s="89" t="s">
        <v>1216</v>
      </c>
      <c r="N131" s="93" t="s">
        <v>1217</v>
      </c>
      <c r="O131" s="93" t="s">
        <v>1218</v>
      </c>
      <c r="P131" s="93" t="s">
        <v>1219</v>
      </c>
      <c r="Q131" s="93" t="s">
        <v>1220</v>
      </c>
      <c r="R131" s="93" t="s">
        <v>1221</v>
      </c>
      <c r="S131" s="93" t="s">
        <v>1222</v>
      </c>
      <c r="T131" s="93" t="s">
        <v>1223</v>
      </c>
      <c r="U131" s="93" t="s">
        <v>1224</v>
      </c>
      <c r="V131" s="93" t="s">
        <v>474</v>
      </c>
      <c r="W131" s="95"/>
      <c r="X131" s="82"/>
      <c r="Y131" s="96" t="s">
        <v>540</v>
      </c>
      <c r="Z131" s="97" t="s">
        <v>1225</v>
      </c>
      <c r="AA131" s="98" t="s">
        <v>1226</v>
      </c>
      <c r="AB131" s="98" t="s">
        <v>1205</v>
      </c>
      <c r="AC131" s="450"/>
      <c r="AD131" s="450"/>
      <c r="AE131" s="99" t="s">
        <v>1227</v>
      </c>
      <c r="AF131" s="100" t="s">
        <v>485</v>
      </c>
      <c r="AG131" s="98" t="s">
        <v>1228</v>
      </c>
      <c r="AH131" s="98" t="s">
        <v>724</v>
      </c>
      <c r="AI131" s="100" t="s">
        <v>1229</v>
      </c>
      <c r="AJ131" s="98" t="s">
        <v>722</v>
      </c>
      <c r="AK131" s="100" t="s">
        <v>489</v>
      </c>
      <c r="AL131" s="82"/>
      <c r="AM131" s="82"/>
      <c r="AN131" s="82"/>
      <c r="AO131" s="82"/>
      <c r="AP131" s="82"/>
      <c r="AQ131" s="82"/>
      <c r="AR131" s="82"/>
      <c r="AS131" s="82"/>
      <c r="AT131" s="82"/>
      <c r="AU131" s="82"/>
      <c r="AV131" s="82"/>
      <c r="AW131" s="82"/>
      <c r="AX131" s="82"/>
      <c r="AY131" s="109"/>
      <c r="AZ131" s="109"/>
      <c r="BA131" s="82"/>
      <c r="BB131" s="82"/>
    </row>
    <row r="132" spans="1:54" ht="16" x14ac:dyDescent="0.2">
      <c r="A132" s="101" t="s">
        <v>399</v>
      </c>
      <c r="B132" s="102">
        <v>2021</v>
      </c>
      <c r="C132" s="103">
        <v>7</v>
      </c>
      <c r="D132" s="102">
        <v>13</v>
      </c>
      <c r="E132" s="82"/>
      <c r="F132" s="131" t="s">
        <v>761</v>
      </c>
      <c r="G132" s="131" t="s">
        <v>761</v>
      </c>
      <c r="H132" s="82"/>
      <c r="I132" s="131" t="s">
        <v>761</v>
      </c>
      <c r="J132" s="205">
        <v>0.1</v>
      </c>
      <c r="K132" s="82"/>
      <c r="L132" s="82"/>
      <c r="M132" s="108"/>
      <c r="N132" s="137">
        <v>52.4958038962438</v>
      </c>
      <c r="O132" s="82"/>
      <c r="P132" s="82"/>
      <c r="Q132" s="82"/>
      <c r="R132" s="140"/>
      <c r="S132" s="137">
        <v>71.845503319972721</v>
      </c>
      <c r="T132" s="137">
        <v>1.7971428571428572</v>
      </c>
      <c r="U132" s="137">
        <v>1.2509630456349201</v>
      </c>
      <c r="V132" s="85"/>
      <c r="W132" s="85"/>
      <c r="X132" s="85"/>
      <c r="Y132" s="102" t="str">
        <f t="shared" ref="Y132:Y143" si="46">IF(C132&lt;6," ",IF(C132&lt;=9,I132, IF(C132&gt;=10," ")))</f>
        <v>ND</v>
      </c>
      <c r="Z132" s="102" t="e">
        <f>IF(Y132=" ", " ", IF(Y132&gt;0, Y132+273.15))</f>
        <v>#VALUE!</v>
      </c>
      <c r="AA132" s="102">
        <f>IF(C132&lt;6," ",IF(C132&lt;=9,J132, IF(C132&gt;=10," ")))</f>
        <v>0.1</v>
      </c>
      <c r="AB132" s="102" t="str">
        <f>IF(C132&lt;6," ",IF(C132&lt;=9,G132, IF(C132&gt;=10," ")))</f>
        <v>ND</v>
      </c>
      <c r="AC132" s="104" t="e">
        <f>IF(Y132=" "," ",IF(Y132&gt;0,EXP(-173.4292+249.6339*100/Z132+143.3483*LN(+Z132/100)-21.8492*Z132/100+AA132*(-0.033096+0.014259*Z132/100-0.0017*(Z132/100)^2))*1.4276))</f>
        <v>#VALUE!</v>
      </c>
      <c r="AD132" s="102" t="e">
        <f>IF(Y132=" "," ",IF(Y132&gt;0,AB132/AC132))</f>
        <v>#VALUE!</v>
      </c>
      <c r="AE132" s="105" t="str">
        <f>IF(C132&lt;6," ",IF(C132&lt;=9,F132, IF(C132&gt;=10," ")))</f>
        <v>ND</v>
      </c>
      <c r="AF132" s="102">
        <f>IF(Y132=" "," ",N132)</f>
        <v>52.4958038962438</v>
      </c>
      <c r="AG132" s="105">
        <f>IF(C132&lt;6," ",IF(C132&lt;=9,T132, IF(C132&gt;=10," ")))</f>
        <v>1.7971428571428572</v>
      </c>
      <c r="AH132" s="105">
        <f>IF(C132&lt;6," ",IF(C132&lt;=9,U132, IF(C132&gt;=10," ")))</f>
        <v>1.2509630456349201</v>
      </c>
      <c r="AI132" s="105">
        <f>IF(Y132=" ", " ", IF(Y132&gt;0, SUM(AG132:AH132)))</f>
        <v>3.0481059027777775</v>
      </c>
      <c r="AJ132" s="106">
        <f>IF(C132&lt;6," ",IF(C132&lt;=9,S132, IF(C132&gt;=10," ")))</f>
        <v>71.845503319972721</v>
      </c>
      <c r="AK132" s="107">
        <f>IF(Y132=" ", " ", IF(Y132&gt;0, AJ132-AF132))</f>
        <v>19.349699423728921</v>
      </c>
      <c r="AL132" s="85"/>
      <c r="AM132" s="85"/>
      <c r="AN132" s="85"/>
      <c r="AO132" s="85"/>
      <c r="AP132" s="85"/>
      <c r="AQ132" s="85"/>
      <c r="AR132" s="85"/>
      <c r="AS132" s="85"/>
      <c r="AT132" s="85"/>
      <c r="AU132" s="85"/>
      <c r="AV132" s="85"/>
      <c r="AW132" s="85"/>
      <c r="AX132" s="85"/>
      <c r="AY132" s="85"/>
      <c r="AZ132" s="85"/>
      <c r="BA132" s="82"/>
      <c r="BB132" s="82"/>
    </row>
    <row r="133" spans="1:54" ht="16" x14ac:dyDescent="0.2">
      <c r="A133" s="101" t="s">
        <v>399</v>
      </c>
      <c r="B133" s="102">
        <v>2021</v>
      </c>
      <c r="C133" s="103">
        <v>7</v>
      </c>
      <c r="D133" s="102">
        <v>27</v>
      </c>
      <c r="E133" s="82"/>
      <c r="F133" s="131" t="s">
        <v>761</v>
      </c>
      <c r="G133" s="131" t="s">
        <v>761</v>
      </c>
      <c r="H133" s="82"/>
      <c r="I133" s="131" t="s">
        <v>761</v>
      </c>
      <c r="J133" s="205">
        <v>0.2</v>
      </c>
      <c r="K133" s="82"/>
      <c r="L133" s="82"/>
      <c r="M133" s="108"/>
      <c r="N133" s="137">
        <v>44.955826714268284</v>
      </c>
      <c r="O133" s="82"/>
      <c r="P133" s="82"/>
      <c r="Q133" s="82"/>
      <c r="R133" s="140"/>
      <c r="S133" s="137">
        <v>75.419956057741786</v>
      </c>
      <c r="T133" s="225">
        <v>3.7081322784810138</v>
      </c>
      <c r="U133" s="225">
        <v>0.66841772151898715</v>
      </c>
      <c r="V133" s="85"/>
      <c r="W133" s="85"/>
      <c r="X133" s="85"/>
      <c r="Y133" s="102" t="str">
        <f t="shared" si="46"/>
        <v>ND</v>
      </c>
      <c r="Z133" s="102" t="e">
        <f t="shared" ref="Z133:Z143" si="47">IF(Y133=" ", " ", IF(Y133&gt;0, Y133+273.15))</f>
        <v>#VALUE!</v>
      </c>
      <c r="AA133" s="102">
        <f t="shared" ref="AA133:AA143" si="48">IF(C133&lt;6," ",IF(C133&lt;=9,J133, IF(C133&gt;=10," ")))</f>
        <v>0.2</v>
      </c>
      <c r="AB133" s="102" t="str">
        <f t="shared" ref="AB133:AB143" si="49">IF(C133&lt;6," ",IF(C133&lt;=9,G133, IF(C133&gt;=10," ")))</f>
        <v>ND</v>
      </c>
      <c r="AC133" s="104" t="e">
        <f t="shared" ref="AC133:AC143" si="50">IF(Y133=" "," ",IF(Y133&gt;0,EXP(-173.4292+249.6339*100/Z133+143.3483*LN(+Z133/100)-21.8492*Z133/100+AA133*(-0.033096+0.014259*Z133/100-0.0017*(Z133/100)^2))*1.4276))</f>
        <v>#VALUE!</v>
      </c>
      <c r="AD133" s="102" t="e">
        <f t="shared" ref="AD133:AD143" si="51">IF(Y133=" "," ",IF(Y133&gt;0,AB133/AC133))</f>
        <v>#VALUE!</v>
      </c>
      <c r="AE133" s="105" t="str">
        <f t="shared" ref="AE133:AE143" si="52">IF(C133&lt;6," ",IF(C133&lt;=9,F133, IF(C133&gt;=10," ")))</f>
        <v>ND</v>
      </c>
      <c r="AF133" s="102">
        <f t="shared" ref="AF133:AF143" si="53">IF(Y133=" "," ",N133)</f>
        <v>44.955826714268284</v>
      </c>
      <c r="AG133" s="105">
        <f t="shared" ref="AG133:AG143" si="54">IF(C133&lt;6," ",IF(C133&lt;=9,T133, IF(C133&gt;=10," ")))</f>
        <v>3.7081322784810138</v>
      </c>
      <c r="AH133" s="105">
        <f t="shared" ref="AH133:AH143" si="55">IF(C133&lt;6," ",IF(C133&lt;=9,U133, IF(C133&gt;=10," ")))</f>
        <v>0.66841772151898715</v>
      </c>
      <c r="AI133" s="105">
        <f>IF(Y133=" ", " ", IF(Y133&gt;0, SUM(AG133:AH133)))</f>
        <v>4.3765500000000008</v>
      </c>
      <c r="AJ133" s="106">
        <f t="shared" ref="AJ133:AJ143" si="56">IF(C133&lt;6," ",IF(C133&lt;=9,S133, IF(C133&gt;=10," ")))</f>
        <v>75.419956057741786</v>
      </c>
      <c r="AK133" s="107">
        <f t="shared" ref="AK133:AK143" si="57">IF(Y133=" ", " ", IF(Y133&gt;0, AJ133-AF133))</f>
        <v>30.464129343473502</v>
      </c>
      <c r="AL133" s="85"/>
      <c r="AM133" s="85"/>
      <c r="AN133" s="85"/>
      <c r="AO133" s="85"/>
      <c r="AP133" s="85"/>
      <c r="AQ133" s="85"/>
      <c r="AR133" s="85"/>
      <c r="AS133" s="85"/>
      <c r="AT133" s="85"/>
      <c r="AU133" s="85"/>
      <c r="AV133" s="85"/>
      <c r="AW133" s="85"/>
      <c r="AX133" s="85"/>
      <c r="AY133" s="85"/>
      <c r="AZ133" s="85"/>
      <c r="BA133" s="82"/>
      <c r="BB133" s="82"/>
    </row>
    <row r="134" spans="1:54" ht="16" x14ac:dyDescent="0.2">
      <c r="A134" s="101" t="s">
        <v>399</v>
      </c>
      <c r="B134" s="102">
        <v>2021</v>
      </c>
      <c r="C134" s="103">
        <v>8</v>
      </c>
      <c r="D134" s="102">
        <v>12</v>
      </c>
      <c r="E134" s="82"/>
      <c r="F134" s="131" t="s">
        <v>761</v>
      </c>
      <c r="G134" s="131" t="s">
        <v>761</v>
      </c>
      <c r="H134" s="82"/>
      <c r="I134" s="131" t="s">
        <v>761</v>
      </c>
      <c r="J134" s="205">
        <v>0.1</v>
      </c>
      <c r="K134" s="82"/>
      <c r="L134" s="82"/>
      <c r="M134" s="108"/>
      <c r="N134" s="137">
        <v>41.592671614718824</v>
      </c>
      <c r="O134" s="82"/>
      <c r="P134" s="82"/>
      <c r="Q134" s="82"/>
      <c r="R134" s="140"/>
      <c r="S134" s="137">
        <v>74.23572947995028</v>
      </c>
      <c r="T134" s="137">
        <v>8.1659154265873024</v>
      </c>
      <c r="U134" s="137">
        <v>5.1161904761904768</v>
      </c>
      <c r="V134" s="85"/>
      <c r="W134" s="85"/>
      <c r="X134" s="85"/>
      <c r="Y134" s="102" t="str">
        <f t="shared" si="46"/>
        <v>ND</v>
      </c>
      <c r="Z134" s="102" t="e">
        <f t="shared" si="47"/>
        <v>#VALUE!</v>
      </c>
      <c r="AA134" s="102">
        <f t="shared" si="48"/>
        <v>0.1</v>
      </c>
      <c r="AB134" s="102" t="str">
        <f t="shared" si="49"/>
        <v>ND</v>
      </c>
      <c r="AC134" s="104" t="e">
        <f t="shared" si="50"/>
        <v>#VALUE!</v>
      </c>
      <c r="AD134" s="102" t="e">
        <f t="shared" si="51"/>
        <v>#VALUE!</v>
      </c>
      <c r="AE134" s="105" t="str">
        <f t="shared" si="52"/>
        <v>ND</v>
      </c>
      <c r="AF134" s="102">
        <f t="shared" si="53"/>
        <v>41.592671614718824</v>
      </c>
      <c r="AG134" s="105">
        <f t="shared" si="54"/>
        <v>8.1659154265873024</v>
      </c>
      <c r="AH134" s="105">
        <f t="shared" si="55"/>
        <v>5.1161904761904768</v>
      </c>
      <c r="AI134" s="105">
        <f>IF(Y134=" ", " ", IF(Y134&gt;0, SUM(AG134:AH134)))</f>
        <v>13.282105902777779</v>
      </c>
      <c r="AJ134" s="106">
        <f t="shared" si="56"/>
        <v>74.23572947995028</v>
      </c>
      <c r="AK134" s="107">
        <f t="shared" si="57"/>
        <v>32.643057865231455</v>
      </c>
      <c r="AL134" s="82"/>
      <c r="AM134" s="85"/>
      <c r="AN134" s="85"/>
      <c r="AO134" s="85"/>
      <c r="AP134" s="85"/>
      <c r="AQ134" s="85"/>
      <c r="AR134" s="114" t="s">
        <v>1230</v>
      </c>
      <c r="AS134" s="85"/>
      <c r="AT134" s="85"/>
      <c r="AU134" s="85"/>
      <c r="AV134" s="85"/>
      <c r="AW134" s="85"/>
      <c r="AX134" s="85"/>
      <c r="AY134" s="85"/>
      <c r="AZ134" s="85"/>
      <c r="BA134" s="82"/>
      <c r="BB134" s="82"/>
    </row>
    <row r="135" spans="1:54" ht="16" x14ac:dyDescent="0.2">
      <c r="A135" s="101" t="s">
        <v>399</v>
      </c>
      <c r="B135" s="102">
        <v>2021</v>
      </c>
      <c r="C135" s="103">
        <v>8</v>
      </c>
      <c r="D135" s="102">
        <v>26</v>
      </c>
      <c r="E135" s="82"/>
      <c r="F135" s="131" t="s">
        <v>761</v>
      </c>
      <c r="G135" s="131" t="s">
        <v>761</v>
      </c>
      <c r="H135" s="82"/>
      <c r="I135" s="131" t="s">
        <v>761</v>
      </c>
      <c r="J135" s="205">
        <v>0.2</v>
      </c>
      <c r="K135" s="82"/>
      <c r="L135" s="82"/>
      <c r="M135" s="108"/>
      <c r="N135" s="137">
        <v>60.364824435891805</v>
      </c>
      <c r="O135" s="82"/>
      <c r="P135" s="82"/>
      <c r="Q135" s="82"/>
      <c r="R135" s="140"/>
      <c r="S135" s="137">
        <v>84.757093981631527</v>
      </c>
      <c r="T135" s="137">
        <v>6.2101059027777756</v>
      </c>
      <c r="U135" s="137">
        <v>5.5250000000000012</v>
      </c>
      <c r="V135" s="85"/>
      <c r="W135" s="85"/>
      <c r="X135" s="85"/>
      <c r="Y135" s="102" t="str">
        <f t="shared" si="46"/>
        <v>ND</v>
      </c>
      <c r="Z135" s="102" t="e">
        <f t="shared" si="47"/>
        <v>#VALUE!</v>
      </c>
      <c r="AA135" s="102">
        <f t="shared" si="48"/>
        <v>0.2</v>
      </c>
      <c r="AB135" s="102" t="str">
        <f t="shared" si="49"/>
        <v>ND</v>
      </c>
      <c r="AC135" s="104" t="e">
        <f t="shared" si="50"/>
        <v>#VALUE!</v>
      </c>
      <c r="AD135" s="102" t="e">
        <f t="shared" si="51"/>
        <v>#VALUE!</v>
      </c>
      <c r="AE135" s="105" t="str">
        <f t="shared" si="52"/>
        <v>ND</v>
      </c>
      <c r="AF135" s="102">
        <f t="shared" si="53"/>
        <v>60.364824435891805</v>
      </c>
      <c r="AG135" s="105">
        <f t="shared" si="54"/>
        <v>6.2101059027777756</v>
      </c>
      <c r="AH135" s="105">
        <f t="shared" si="55"/>
        <v>5.5250000000000012</v>
      </c>
      <c r="AI135" s="105">
        <f>IF(Y135=" ", " ", IF(Y135&gt;0, SUM(AG135:AH135)))</f>
        <v>11.735105902777777</v>
      </c>
      <c r="AJ135" s="106">
        <f t="shared" si="56"/>
        <v>84.757093981631527</v>
      </c>
      <c r="AK135" s="107">
        <f t="shared" si="57"/>
        <v>24.392269545739723</v>
      </c>
      <c r="AL135" s="82"/>
      <c r="AM135" s="85"/>
      <c r="AN135" s="85"/>
      <c r="AO135" s="85"/>
      <c r="AP135" s="85"/>
      <c r="AQ135" s="85"/>
      <c r="AR135" s="115"/>
      <c r="AS135" s="116" t="s">
        <v>487</v>
      </c>
      <c r="AT135" s="116" t="s">
        <v>1231</v>
      </c>
      <c r="AU135" s="116" t="s">
        <v>485</v>
      </c>
      <c r="AV135" s="116" t="s">
        <v>513</v>
      </c>
      <c r="AW135" s="116" t="s">
        <v>489</v>
      </c>
      <c r="AX135" s="116"/>
      <c r="AY135" s="85"/>
      <c r="AZ135" s="85"/>
      <c r="BA135" s="82"/>
      <c r="BB135" s="82"/>
    </row>
    <row r="136" spans="1:54" ht="16" x14ac:dyDescent="0.2">
      <c r="A136" s="101"/>
      <c r="B136" s="102"/>
      <c r="C136" s="103"/>
      <c r="D136" s="102"/>
      <c r="E136" s="82"/>
      <c r="F136" s="144"/>
      <c r="G136" s="144"/>
      <c r="H136" s="82"/>
      <c r="I136" s="144"/>
      <c r="J136" s="257"/>
      <c r="K136" s="82"/>
      <c r="L136" s="82"/>
      <c r="M136" s="108"/>
      <c r="N136" s="146"/>
      <c r="O136" s="82"/>
      <c r="P136" s="82"/>
      <c r="Q136" s="82"/>
      <c r="R136" s="140"/>
      <c r="S136" s="146"/>
      <c r="T136" s="258"/>
      <c r="U136" s="258"/>
      <c r="V136" s="85"/>
      <c r="W136" s="85"/>
      <c r="X136" s="85"/>
      <c r="Y136" s="102" t="str">
        <f t="shared" si="46"/>
        <v xml:space="preserve"> </v>
      </c>
      <c r="Z136" s="102" t="str">
        <f t="shared" si="47"/>
        <v xml:space="preserve"> </v>
      </c>
      <c r="AA136" s="102" t="str">
        <f t="shared" si="48"/>
        <v xml:space="preserve"> </v>
      </c>
      <c r="AB136" s="102" t="str">
        <f t="shared" si="49"/>
        <v xml:space="preserve"> </v>
      </c>
      <c r="AC136" s="104" t="str">
        <f t="shared" si="50"/>
        <v xml:space="preserve"> </v>
      </c>
      <c r="AD136" s="102" t="str">
        <f t="shared" si="51"/>
        <v xml:space="preserve"> </v>
      </c>
      <c r="AE136" s="105" t="str">
        <f t="shared" si="52"/>
        <v xml:space="preserve"> </v>
      </c>
      <c r="AF136" s="102" t="str">
        <f t="shared" si="53"/>
        <v xml:space="preserve"> </v>
      </c>
      <c r="AG136" s="105" t="str">
        <f t="shared" si="54"/>
        <v xml:space="preserve"> </v>
      </c>
      <c r="AH136" s="105" t="str">
        <f t="shared" si="55"/>
        <v xml:space="preserve"> </v>
      </c>
      <c r="AI136" s="102" t="str">
        <f t="shared" ref="AI136" si="58">IF(Y136=" ", " ", IF(Y136&gt;0, SUM(AG136:AH136)))</f>
        <v xml:space="preserve"> </v>
      </c>
      <c r="AJ136" s="106" t="str">
        <f t="shared" si="56"/>
        <v xml:space="preserve"> </v>
      </c>
      <c r="AK136" s="107" t="str">
        <f t="shared" si="57"/>
        <v xml:space="preserve"> </v>
      </c>
      <c r="AL136" s="82"/>
      <c r="AM136" s="84" t="s">
        <v>1232</v>
      </c>
      <c r="AN136" s="82"/>
      <c r="AO136" s="82"/>
      <c r="AP136" s="82"/>
      <c r="AQ136" s="82"/>
      <c r="AR136" s="117" t="s">
        <v>522</v>
      </c>
      <c r="AS136" s="115"/>
      <c r="AT136" s="115"/>
      <c r="AU136" s="115"/>
      <c r="AV136" s="115"/>
      <c r="AW136" s="115"/>
      <c r="AX136" s="118"/>
      <c r="AY136" s="85"/>
      <c r="AZ136" s="85"/>
      <c r="BA136" s="82"/>
      <c r="BB136" s="82"/>
    </row>
    <row r="137" spans="1:54" ht="18" x14ac:dyDescent="0.25">
      <c r="A137" s="101"/>
      <c r="B137" s="102"/>
      <c r="C137" s="103"/>
      <c r="D137" s="102"/>
      <c r="E137" s="82"/>
      <c r="F137" s="144"/>
      <c r="G137" s="144"/>
      <c r="H137" s="82"/>
      <c r="I137" s="144"/>
      <c r="J137" s="257"/>
      <c r="K137" s="82"/>
      <c r="L137" s="82"/>
      <c r="M137" s="108"/>
      <c r="N137" s="146"/>
      <c r="O137" s="82"/>
      <c r="P137" s="82"/>
      <c r="Q137" s="82"/>
      <c r="R137" s="140"/>
      <c r="S137" s="146"/>
      <c r="T137" s="146"/>
      <c r="U137" s="146"/>
      <c r="V137" s="85"/>
      <c r="W137" s="85"/>
      <c r="X137" s="85"/>
      <c r="Y137" s="102" t="str">
        <f t="shared" si="46"/>
        <v xml:space="preserve"> </v>
      </c>
      <c r="Z137" s="102" t="str">
        <f t="shared" si="47"/>
        <v xml:space="preserve"> </v>
      </c>
      <c r="AA137" s="102" t="str">
        <f t="shared" si="48"/>
        <v xml:space="preserve"> </v>
      </c>
      <c r="AB137" s="102" t="str">
        <f t="shared" si="49"/>
        <v xml:space="preserve"> </v>
      </c>
      <c r="AC137" s="104" t="str">
        <f t="shared" si="50"/>
        <v xml:space="preserve"> </v>
      </c>
      <c r="AD137" s="102" t="str">
        <f t="shared" si="51"/>
        <v xml:space="preserve"> </v>
      </c>
      <c r="AE137" s="105" t="str">
        <f t="shared" si="52"/>
        <v xml:space="preserve"> </v>
      </c>
      <c r="AF137" s="102" t="str">
        <f t="shared" si="53"/>
        <v xml:space="preserve"> </v>
      </c>
      <c r="AG137" s="105" t="str">
        <f t="shared" si="54"/>
        <v xml:space="preserve"> </v>
      </c>
      <c r="AH137" s="105" t="str">
        <f t="shared" si="55"/>
        <v xml:space="preserve"> </v>
      </c>
      <c r="AI137" s="102"/>
      <c r="AJ137" s="106" t="str">
        <f t="shared" si="56"/>
        <v xml:space="preserve"> </v>
      </c>
      <c r="AK137" s="107" t="str">
        <f t="shared" si="57"/>
        <v xml:space="preserve"> </v>
      </c>
      <c r="AL137" s="82"/>
      <c r="AM137" s="119" t="s">
        <v>477</v>
      </c>
      <c r="AN137" s="109" t="s">
        <v>1231</v>
      </c>
      <c r="AO137" s="120" t="s">
        <v>479</v>
      </c>
      <c r="AP137" s="120" t="s">
        <v>726</v>
      </c>
      <c r="AQ137" s="120" t="s">
        <v>481</v>
      </c>
      <c r="AR137" s="118" t="s">
        <v>476</v>
      </c>
      <c r="AS137" s="115">
        <v>0.4</v>
      </c>
      <c r="AT137" s="118">
        <v>0.6</v>
      </c>
      <c r="AU137" s="121">
        <v>10</v>
      </c>
      <c r="AV137" s="115">
        <v>10</v>
      </c>
      <c r="AW137" s="122">
        <v>43</v>
      </c>
      <c r="AX137" s="118"/>
      <c r="AY137" s="85"/>
      <c r="AZ137" s="85"/>
      <c r="BA137" s="82"/>
      <c r="BB137" s="82"/>
    </row>
    <row r="138" spans="1:54" ht="16" x14ac:dyDescent="0.2">
      <c r="A138" s="101"/>
      <c r="B138" s="102"/>
      <c r="C138" s="103"/>
      <c r="D138" s="102"/>
      <c r="E138" s="82"/>
      <c r="F138" s="144"/>
      <c r="G138" s="144"/>
      <c r="H138" s="82"/>
      <c r="I138" s="144"/>
      <c r="J138" s="257"/>
      <c r="K138" s="82"/>
      <c r="L138" s="82"/>
      <c r="M138" s="82"/>
      <c r="N138" s="146"/>
      <c r="O138" s="82"/>
      <c r="P138" s="82"/>
      <c r="Q138" s="82"/>
      <c r="R138" s="140"/>
      <c r="S138" s="146"/>
      <c r="T138" s="146"/>
      <c r="U138" s="146"/>
      <c r="V138" s="85"/>
      <c r="W138" s="85"/>
      <c r="X138" s="85"/>
      <c r="Y138" s="102" t="str">
        <f t="shared" si="46"/>
        <v xml:space="preserve"> </v>
      </c>
      <c r="Z138" s="102" t="str">
        <f t="shared" si="47"/>
        <v xml:space="preserve"> </v>
      </c>
      <c r="AA138" s="102" t="str">
        <f t="shared" si="48"/>
        <v xml:space="preserve"> </v>
      </c>
      <c r="AB138" s="102" t="str">
        <f t="shared" si="49"/>
        <v xml:space="preserve"> </v>
      </c>
      <c r="AC138" s="104" t="str">
        <f t="shared" si="50"/>
        <v xml:space="preserve"> </v>
      </c>
      <c r="AD138" s="102" t="str">
        <f t="shared" si="51"/>
        <v xml:space="preserve"> </v>
      </c>
      <c r="AE138" s="105" t="str">
        <f t="shared" si="52"/>
        <v xml:space="preserve"> </v>
      </c>
      <c r="AF138" s="102" t="str">
        <f t="shared" si="53"/>
        <v xml:space="preserve"> </v>
      </c>
      <c r="AG138" s="105" t="str">
        <f t="shared" si="54"/>
        <v xml:space="preserve"> </v>
      </c>
      <c r="AH138" s="105" t="str">
        <f t="shared" si="55"/>
        <v xml:space="preserve"> </v>
      </c>
      <c r="AI138" s="102"/>
      <c r="AJ138" s="106" t="str">
        <f t="shared" si="56"/>
        <v xml:space="preserve"> </v>
      </c>
      <c r="AK138" s="107" t="str">
        <f t="shared" si="57"/>
        <v xml:space="preserve"> </v>
      </c>
      <c r="AL138" s="82"/>
      <c r="AM138" s="123" t="s">
        <v>479</v>
      </c>
      <c r="AN138" s="124" t="s">
        <v>1233</v>
      </c>
      <c r="AO138" s="124" t="s">
        <v>485</v>
      </c>
      <c r="AP138" s="124" t="s">
        <v>1234</v>
      </c>
      <c r="AQ138" s="124"/>
      <c r="AR138" s="118" t="s">
        <v>482</v>
      </c>
      <c r="AS138" s="115">
        <v>0.9</v>
      </c>
      <c r="AT138" s="118">
        <v>3</v>
      </c>
      <c r="AU138" s="121">
        <v>1</v>
      </c>
      <c r="AV138" s="115">
        <v>3</v>
      </c>
      <c r="AW138" s="122">
        <v>20</v>
      </c>
      <c r="AX138" s="118"/>
      <c r="AY138" s="85"/>
      <c r="AZ138" s="102"/>
      <c r="BA138" s="102" t="s">
        <v>1235</v>
      </c>
      <c r="BB138" s="82"/>
    </row>
    <row r="139" spans="1:54" ht="16" x14ac:dyDescent="0.2">
      <c r="A139" s="101"/>
      <c r="B139" s="102"/>
      <c r="C139" s="103"/>
      <c r="D139" s="102"/>
      <c r="E139" s="82"/>
      <c r="F139" s="144"/>
      <c r="G139" s="144"/>
      <c r="H139" s="82"/>
      <c r="I139" s="144"/>
      <c r="J139" s="257"/>
      <c r="K139" s="82"/>
      <c r="L139" s="82"/>
      <c r="M139" s="82"/>
      <c r="N139" s="146"/>
      <c r="O139" s="82"/>
      <c r="P139" s="82"/>
      <c r="Q139" s="82"/>
      <c r="R139" s="140"/>
      <c r="S139" s="146"/>
      <c r="T139" s="146"/>
      <c r="U139" s="146"/>
      <c r="V139" s="85"/>
      <c r="W139" s="85"/>
      <c r="X139" s="85"/>
      <c r="Y139" s="102" t="str">
        <f t="shared" si="46"/>
        <v xml:space="preserve"> </v>
      </c>
      <c r="Z139" s="102" t="str">
        <f t="shared" si="47"/>
        <v xml:space="preserve"> </v>
      </c>
      <c r="AA139" s="102" t="str">
        <f t="shared" si="48"/>
        <v xml:space="preserve"> </v>
      </c>
      <c r="AB139" s="102" t="str">
        <f t="shared" si="49"/>
        <v xml:space="preserve"> </v>
      </c>
      <c r="AC139" s="104" t="str">
        <f t="shared" si="50"/>
        <v xml:space="preserve"> </v>
      </c>
      <c r="AD139" s="102" t="str">
        <f t="shared" si="51"/>
        <v xml:space="preserve"> </v>
      </c>
      <c r="AE139" s="105" t="str">
        <f t="shared" si="52"/>
        <v xml:space="preserve"> </v>
      </c>
      <c r="AF139" s="102" t="str">
        <f t="shared" si="53"/>
        <v xml:space="preserve"> </v>
      </c>
      <c r="AG139" s="105" t="str">
        <f t="shared" si="54"/>
        <v xml:space="preserve"> </v>
      </c>
      <c r="AH139" s="105" t="str">
        <f t="shared" si="55"/>
        <v xml:space="preserve"> </v>
      </c>
      <c r="AI139" s="102" t="str">
        <f t="shared" ref="AI139" si="59">IF(Y139=" ", " ", IF(Y139&gt;0, SUM(AG139:AH139)))</f>
        <v xml:space="preserve"> </v>
      </c>
      <c r="AJ139" s="106" t="str">
        <f t="shared" si="56"/>
        <v xml:space="preserve"> </v>
      </c>
      <c r="AK139" s="107" t="str">
        <f t="shared" si="57"/>
        <v xml:space="preserve"> </v>
      </c>
      <c r="AL139" s="82"/>
      <c r="AM139" s="123" t="s">
        <v>1236</v>
      </c>
      <c r="AN139" s="125" t="s">
        <v>742</v>
      </c>
      <c r="AO139" s="125" t="s">
        <v>494</v>
      </c>
      <c r="AP139" s="125" t="s">
        <v>495</v>
      </c>
      <c r="AQ139" s="125" t="s">
        <v>494</v>
      </c>
      <c r="AR139" s="118"/>
      <c r="AS139" s="115" t="s">
        <v>487</v>
      </c>
      <c r="AT139" s="115" t="s">
        <v>976</v>
      </c>
      <c r="AU139" s="115" t="s">
        <v>485</v>
      </c>
      <c r="AV139" s="115" t="s">
        <v>488</v>
      </c>
      <c r="AW139" s="115" t="s">
        <v>489</v>
      </c>
      <c r="AX139" s="116" t="s">
        <v>490</v>
      </c>
      <c r="AY139" s="102"/>
      <c r="AZ139" s="102"/>
      <c r="BA139" s="84" t="s">
        <v>1</v>
      </c>
      <c r="BB139" s="82"/>
    </row>
    <row r="140" spans="1:54" ht="16" x14ac:dyDescent="0.2">
      <c r="A140" s="101"/>
      <c r="B140" s="102"/>
      <c r="C140" s="132"/>
      <c r="D140" s="82"/>
      <c r="E140" s="85"/>
      <c r="F140" s="144"/>
      <c r="G140" s="144"/>
      <c r="H140" s="85"/>
      <c r="I140" s="144"/>
      <c r="J140" s="257"/>
      <c r="K140" s="85"/>
      <c r="L140" s="85"/>
      <c r="M140" s="85"/>
      <c r="N140" s="146"/>
      <c r="O140" s="85"/>
      <c r="P140" s="85"/>
      <c r="Q140" s="85"/>
      <c r="R140" s="140"/>
      <c r="S140" s="146"/>
      <c r="T140" s="146"/>
      <c r="U140" s="146"/>
      <c r="V140" s="85"/>
      <c r="W140" s="85"/>
      <c r="X140" s="85"/>
      <c r="Y140" s="85" t="str">
        <f t="shared" si="46"/>
        <v xml:space="preserve"> </v>
      </c>
      <c r="Z140" s="82" t="str">
        <f t="shared" si="47"/>
        <v xml:space="preserve"> </v>
      </c>
      <c r="AA140" s="85" t="str">
        <f t="shared" si="48"/>
        <v xml:space="preserve"> </v>
      </c>
      <c r="AB140" s="85" t="str">
        <f t="shared" si="49"/>
        <v xml:space="preserve"> </v>
      </c>
      <c r="AC140" s="110" t="str">
        <f t="shared" si="50"/>
        <v xml:space="preserve"> </v>
      </c>
      <c r="AD140" s="82" t="str">
        <f t="shared" si="51"/>
        <v xml:space="preserve"> </v>
      </c>
      <c r="AE140" s="111" t="str">
        <f t="shared" si="52"/>
        <v xml:space="preserve"> </v>
      </c>
      <c r="AF140" s="82" t="str">
        <f t="shared" si="53"/>
        <v xml:space="preserve"> </v>
      </c>
      <c r="AG140" s="111" t="str">
        <f t="shared" si="54"/>
        <v xml:space="preserve"> </v>
      </c>
      <c r="AH140" s="111" t="str">
        <f t="shared" si="55"/>
        <v xml:space="preserve"> </v>
      </c>
      <c r="AI140" s="102"/>
      <c r="AJ140" s="112" t="str">
        <f t="shared" si="56"/>
        <v xml:space="preserve"> </v>
      </c>
      <c r="AK140" s="113" t="str">
        <f t="shared" si="57"/>
        <v xml:space="preserve"> </v>
      </c>
      <c r="AL140" s="82"/>
      <c r="AM140" s="82" t="e">
        <f>AD146</f>
        <v>#DIV/0!</v>
      </c>
      <c r="AN140" s="82" t="e">
        <f>AE146</f>
        <v>#DIV/0!</v>
      </c>
      <c r="AO140" s="82">
        <f>AF146</f>
        <v>49.852281665280685</v>
      </c>
      <c r="AP140" s="82">
        <f>AI146</f>
        <v>8.1104669270833334</v>
      </c>
      <c r="AQ140" s="113">
        <f>AK146</f>
        <v>26.7122890445434</v>
      </c>
      <c r="AR140" s="118"/>
      <c r="AS140" s="115" t="s">
        <v>497</v>
      </c>
      <c r="AT140" s="115" t="s">
        <v>497</v>
      </c>
      <c r="AU140" s="115" t="s">
        <v>497</v>
      </c>
      <c r="AV140" s="115" t="s">
        <v>497</v>
      </c>
      <c r="AW140" s="115" t="s">
        <v>497</v>
      </c>
      <c r="AX140" s="116" t="s">
        <v>498</v>
      </c>
      <c r="AY140" s="102"/>
      <c r="AZ140" s="102"/>
      <c r="BA140" s="82"/>
      <c r="BB140" s="82"/>
    </row>
    <row r="141" spans="1:54" ht="16" x14ac:dyDescent="0.2">
      <c r="A141" s="101"/>
      <c r="B141" s="102"/>
      <c r="C141" s="132"/>
      <c r="D141" s="82"/>
      <c r="E141" s="85"/>
      <c r="F141" s="144"/>
      <c r="G141" s="144"/>
      <c r="H141" s="85"/>
      <c r="I141" s="144"/>
      <c r="J141" s="259"/>
      <c r="K141" s="85"/>
      <c r="L141" s="85"/>
      <c r="M141" s="85"/>
      <c r="N141" s="146"/>
      <c r="O141" s="85"/>
      <c r="P141" s="85"/>
      <c r="Q141" s="85"/>
      <c r="R141" s="140"/>
      <c r="S141" s="146"/>
      <c r="T141" s="260"/>
      <c r="U141" s="260"/>
      <c r="V141" s="85"/>
      <c r="W141" s="85"/>
      <c r="X141" s="85"/>
      <c r="Y141" s="85" t="str">
        <f t="shared" si="46"/>
        <v xml:space="preserve"> </v>
      </c>
      <c r="Z141" s="82" t="str">
        <f t="shared" si="47"/>
        <v xml:space="preserve"> </v>
      </c>
      <c r="AA141" s="85" t="str">
        <f t="shared" si="48"/>
        <v xml:space="preserve"> </v>
      </c>
      <c r="AB141" s="85" t="str">
        <f t="shared" si="49"/>
        <v xml:space="preserve"> </v>
      </c>
      <c r="AC141" s="110" t="str">
        <f t="shared" si="50"/>
        <v xml:space="preserve"> </v>
      </c>
      <c r="AD141" s="82" t="str">
        <f t="shared" si="51"/>
        <v xml:space="preserve"> </v>
      </c>
      <c r="AE141" s="111" t="str">
        <f t="shared" si="52"/>
        <v xml:space="preserve"> </v>
      </c>
      <c r="AF141" s="82" t="str">
        <f t="shared" si="53"/>
        <v xml:space="preserve"> </v>
      </c>
      <c r="AG141" s="111" t="str">
        <f t="shared" si="54"/>
        <v xml:space="preserve"> </v>
      </c>
      <c r="AH141" s="111" t="str">
        <f t="shared" si="55"/>
        <v xml:space="preserve"> </v>
      </c>
      <c r="AI141" s="82"/>
      <c r="AJ141" s="112" t="str">
        <f t="shared" si="56"/>
        <v xml:space="preserve"> </v>
      </c>
      <c r="AK141" s="113" t="str">
        <f t="shared" si="57"/>
        <v xml:space="preserve"> </v>
      </c>
      <c r="AL141" s="85"/>
      <c r="AM141" s="82"/>
      <c r="AN141" s="82"/>
      <c r="AO141" s="82"/>
      <c r="AP141" s="85"/>
      <c r="AQ141" s="82"/>
      <c r="AR141" s="82"/>
      <c r="AS141" s="349"/>
      <c r="AT141" s="352"/>
      <c r="AU141" s="115">
        <f>((LN(AO140)-LN(10))/(LN(1)-LN(10))*100)</f>
        <v>-69.768504011937466</v>
      </c>
      <c r="AV141" s="115">
        <f>((LN(AP140)-LN(10))/(LN(3)-LN(10))*100)</f>
        <v>17.39488230398095</v>
      </c>
      <c r="AW141" s="115">
        <f>((LN(AQ140)-LN(43))/(LN(20)-LN(43))*100)</f>
        <v>62.194172782621983</v>
      </c>
      <c r="AX141" s="82"/>
      <c r="AY141" s="82"/>
      <c r="AZ141" s="82"/>
      <c r="BA141" s="82"/>
      <c r="BB141" s="82"/>
    </row>
    <row r="142" spans="1:54" ht="16" x14ac:dyDescent="0.2">
      <c r="A142" s="101"/>
      <c r="B142" s="102"/>
      <c r="C142" s="132"/>
      <c r="D142" s="82"/>
      <c r="E142" s="85"/>
      <c r="F142" s="144"/>
      <c r="G142" s="144"/>
      <c r="H142" s="85"/>
      <c r="I142" s="144"/>
      <c r="J142" s="257"/>
      <c r="K142" s="85"/>
      <c r="L142" s="85"/>
      <c r="M142" s="85"/>
      <c r="N142" s="146"/>
      <c r="O142" s="85"/>
      <c r="P142" s="85"/>
      <c r="Q142" s="85"/>
      <c r="R142" s="140"/>
      <c r="S142" s="146"/>
      <c r="T142" s="146"/>
      <c r="U142" s="146"/>
      <c r="V142" s="85"/>
      <c r="W142" s="85"/>
      <c r="X142" s="85"/>
      <c r="Y142" s="85" t="str">
        <f t="shared" si="46"/>
        <v xml:space="preserve"> </v>
      </c>
      <c r="Z142" s="82" t="str">
        <f t="shared" si="47"/>
        <v xml:space="preserve"> </v>
      </c>
      <c r="AA142" s="85" t="str">
        <f t="shared" si="48"/>
        <v xml:space="preserve"> </v>
      </c>
      <c r="AB142" s="85" t="str">
        <f t="shared" si="49"/>
        <v xml:space="preserve"> </v>
      </c>
      <c r="AC142" s="110" t="str">
        <f t="shared" si="50"/>
        <v xml:space="preserve"> </v>
      </c>
      <c r="AD142" s="82" t="str">
        <f t="shared" si="51"/>
        <v xml:space="preserve"> </v>
      </c>
      <c r="AE142" s="111" t="str">
        <f t="shared" si="52"/>
        <v xml:space="preserve"> </v>
      </c>
      <c r="AF142" s="82" t="str">
        <f t="shared" si="53"/>
        <v xml:space="preserve"> </v>
      </c>
      <c r="AG142" s="111" t="str">
        <f t="shared" si="54"/>
        <v xml:space="preserve"> </v>
      </c>
      <c r="AH142" s="111" t="str">
        <f t="shared" si="55"/>
        <v xml:space="preserve"> </v>
      </c>
      <c r="AI142" s="102" t="str">
        <f t="shared" ref="AI142" si="60">IF(Y142=" ", " ", IF(Y142&gt;0, SUM(AG142:AH142)))</f>
        <v xml:space="preserve"> </v>
      </c>
      <c r="AJ142" s="112" t="str">
        <f t="shared" si="56"/>
        <v xml:space="preserve"> </v>
      </c>
      <c r="AK142" s="113" t="str">
        <f t="shared" si="57"/>
        <v xml:space="preserve"> </v>
      </c>
      <c r="AL142" s="82"/>
      <c r="AM142" s="85"/>
      <c r="AN142" s="85"/>
      <c r="AO142" s="85"/>
      <c r="AP142" s="128" t="s">
        <v>1237</v>
      </c>
      <c r="AQ142" s="85"/>
      <c r="AR142" s="82"/>
      <c r="AS142" s="82">
        <f>IF(AS141&gt;100, 100, IF(AS141&lt;0, 0, AS141))</f>
        <v>0</v>
      </c>
      <c r="AT142" s="82">
        <f t="shared" ref="AT142:AW142" si="61">IF(AT141&gt;100, 100, IF(AT141&lt;0, 0, AT141))</f>
        <v>0</v>
      </c>
      <c r="AU142" s="82">
        <f t="shared" si="61"/>
        <v>0</v>
      </c>
      <c r="AV142" s="82">
        <f t="shared" si="61"/>
        <v>17.39488230398095</v>
      </c>
      <c r="AW142" s="82">
        <f t="shared" si="61"/>
        <v>62.194172782621983</v>
      </c>
      <c r="AX142" s="129">
        <f>AVERAGE(AS142:AW142)</f>
        <v>15.917811017320588</v>
      </c>
      <c r="AY142" s="84"/>
      <c r="AZ142" s="84"/>
      <c r="BA142" s="84" t="str">
        <f>IF(AX142&gt;65, "Acceptable; Ongoing Protection is Required", "Unacceptable; Immediate Restoration is Required")</f>
        <v>Unacceptable; Immediate Restoration is Required</v>
      </c>
      <c r="BB142" s="82"/>
    </row>
    <row r="143" spans="1:54" ht="16" x14ac:dyDescent="0.2">
      <c r="A143" s="101"/>
      <c r="B143" s="102"/>
      <c r="C143" s="132"/>
      <c r="D143" s="82"/>
      <c r="E143" s="85"/>
      <c r="F143" s="144"/>
      <c r="G143" s="144"/>
      <c r="H143" s="85"/>
      <c r="I143" s="144"/>
      <c r="J143" s="259"/>
      <c r="K143" s="85"/>
      <c r="L143" s="85"/>
      <c r="M143" s="85"/>
      <c r="N143" s="146"/>
      <c r="O143" s="85"/>
      <c r="P143" s="85"/>
      <c r="Q143" s="85"/>
      <c r="R143" s="140"/>
      <c r="S143" s="146"/>
      <c r="T143" s="146"/>
      <c r="U143" s="146"/>
      <c r="V143" s="85"/>
      <c r="W143" s="85"/>
      <c r="X143" s="85"/>
      <c r="Y143" s="85" t="str">
        <f t="shared" si="46"/>
        <v xml:space="preserve"> </v>
      </c>
      <c r="Z143" s="82" t="str">
        <f t="shared" si="47"/>
        <v xml:space="preserve"> </v>
      </c>
      <c r="AA143" s="85" t="str">
        <f t="shared" si="48"/>
        <v xml:space="preserve"> </v>
      </c>
      <c r="AB143" s="85" t="str">
        <f t="shared" si="49"/>
        <v xml:space="preserve"> </v>
      </c>
      <c r="AC143" s="110" t="str">
        <f t="shared" si="50"/>
        <v xml:space="preserve"> </v>
      </c>
      <c r="AD143" s="82" t="str">
        <f t="shared" si="51"/>
        <v xml:space="preserve"> </v>
      </c>
      <c r="AE143" s="111" t="str">
        <f t="shared" si="52"/>
        <v xml:space="preserve"> </v>
      </c>
      <c r="AF143" s="82" t="str">
        <f t="shared" si="53"/>
        <v xml:space="preserve"> </v>
      </c>
      <c r="AG143" s="111" t="str">
        <f t="shared" si="54"/>
        <v xml:space="preserve"> </v>
      </c>
      <c r="AH143" s="111" t="str">
        <f t="shared" si="55"/>
        <v xml:space="preserve"> </v>
      </c>
      <c r="AI143" s="82"/>
      <c r="AJ143" s="112" t="str">
        <f t="shared" si="56"/>
        <v xml:space="preserve"> </v>
      </c>
      <c r="AK143" s="113" t="str">
        <f t="shared" si="57"/>
        <v xml:space="preserve"> </v>
      </c>
      <c r="AL143" s="85"/>
      <c r="AM143" s="85"/>
      <c r="AN143" s="85"/>
      <c r="AO143" s="85"/>
      <c r="AP143" s="85"/>
      <c r="AQ143" s="85"/>
      <c r="AR143" s="85"/>
      <c r="AS143" s="85"/>
      <c r="AT143" s="85"/>
      <c r="AU143" s="85"/>
      <c r="AV143" s="85"/>
      <c r="AW143" s="126" t="s">
        <v>1238</v>
      </c>
      <c r="AX143" s="126">
        <f>AVERAGE(AS142:AW142)</f>
        <v>15.917811017320588</v>
      </c>
      <c r="AY143" s="85"/>
      <c r="AZ143" s="85"/>
      <c r="BA143" s="82"/>
      <c r="BB143" s="82"/>
    </row>
    <row r="144" spans="1:54" ht="16" x14ac:dyDescent="0.2">
      <c r="A144" s="101"/>
      <c r="B144" s="102"/>
      <c r="C144" s="132"/>
      <c r="D144" s="82"/>
      <c r="E144" s="85"/>
      <c r="F144" s="144"/>
      <c r="G144" s="126"/>
      <c r="H144" s="85"/>
      <c r="I144" s="144"/>
      <c r="J144" s="145"/>
      <c r="K144" s="85"/>
      <c r="L144" s="85"/>
      <c r="M144" s="85"/>
      <c r="N144" s="146"/>
      <c r="O144" s="85"/>
      <c r="P144" s="85"/>
      <c r="Q144" s="85"/>
      <c r="R144" s="140"/>
      <c r="S144" s="146"/>
      <c r="T144" s="146"/>
      <c r="U144" s="146"/>
      <c r="V144" s="85"/>
      <c r="W144" s="85"/>
      <c r="X144" s="85"/>
      <c r="Y144" s="85"/>
      <c r="Z144" s="82"/>
      <c r="AA144" s="85"/>
      <c r="AB144" s="85"/>
      <c r="AC144" s="110"/>
      <c r="AD144" s="82"/>
      <c r="AE144" s="111"/>
      <c r="AF144" s="82"/>
      <c r="AG144" s="111"/>
      <c r="AH144" s="111"/>
      <c r="AI144" s="82"/>
      <c r="AJ144" s="112"/>
      <c r="AK144" s="113"/>
      <c r="AL144" s="85"/>
      <c r="AM144" s="82"/>
      <c r="AN144" s="82"/>
      <c r="AO144" s="82"/>
      <c r="AP144" s="85"/>
      <c r="AQ144" s="82"/>
      <c r="AR144" s="82"/>
      <c r="AS144" s="115"/>
      <c r="AT144" s="120"/>
      <c r="AU144" s="115"/>
      <c r="AV144" s="115"/>
      <c r="AW144" s="115"/>
      <c r="AX144" s="82"/>
      <c r="AY144" s="82"/>
      <c r="AZ144" s="82"/>
      <c r="BA144" s="82"/>
      <c r="BB144" s="82"/>
    </row>
    <row r="145" spans="1:54" ht="16" x14ac:dyDescent="0.2">
      <c r="A145" s="101"/>
      <c r="B145" s="102"/>
      <c r="C145" s="132"/>
      <c r="D145" s="82"/>
      <c r="E145" s="85"/>
      <c r="F145" s="144"/>
      <c r="G145" s="144"/>
      <c r="H145" s="85"/>
      <c r="I145" s="144"/>
      <c r="J145" s="145"/>
      <c r="K145" s="85"/>
      <c r="L145" s="85"/>
      <c r="M145" s="85"/>
      <c r="N145" s="146"/>
      <c r="O145" s="85"/>
      <c r="P145" s="85"/>
      <c r="Q145" s="85"/>
      <c r="R145" s="140"/>
      <c r="S145" s="146"/>
      <c r="T145" s="146"/>
      <c r="U145" s="146"/>
      <c r="V145" s="85"/>
      <c r="W145" s="85"/>
      <c r="X145" s="85"/>
      <c r="Y145" s="85"/>
      <c r="Z145" s="82"/>
      <c r="AA145" s="85"/>
      <c r="AB145" s="85"/>
      <c r="AC145" s="110"/>
      <c r="AD145" s="82"/>
      <c r="AE145" s="111"/>
      <c r="AF145" s="82"/>
      <c r="AG145" s="111"/>
      <c r="AH145" s="111"/>
      <c r="AI145" s="82"/>
      <c r="AJ145" s="112"/>
      <c r="AK145" s="113"/>
      <c r="AL145" s="85"/>
      <c r="AM145" s="82"/>
      <c r="AN145" s="82"/>
      <c r="AO145" s="82"/>
      <c r="AP145" s="85"/>
      <c r="AQ145" s="82"/>
      <c r="AR145" s="82"/>
      <c r="AS145" s="115"/>
      <c r="AT145" s="120"/>
      <c r="AU145" s="115"/>
      <c r="AV145" s="115"/>
      <c r="AW145" s="115"/>
      <c r="AX145" s="82"/>
      <c r="AY145" s="82"/>
      <c r="AZ145" s="82"/>
      <c r="BA145" s="82"/>
      <c r="BB145" s="82"/>
    </row>
    <row r="146" spans="1:54" ht="16" x14ac:dyDescent="0.2">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4" t="e">
        <f>_xlfn.AGGREGATE(1, 6,AD131:AD143)</f>
        <v>#DIV/0!</v>
      </c>
      <c r="AE146" s="84" t="e">
        <f>_xlfn.AGGREGATE(1, 6,AE131:AE143)</f>
        <v>#DIV/0!</v>
      </c>
      <c r="AF146" s="84">
        <f>_xlfn.AGGREGATE(1, 6,AF131:AF143)</f>
        <v>49.852281665280685</v>
      </c>
      <c r="AG146" s="82"/>
      <c r="AH146" s="82"/>
      <c r="AI146" s="84">
        <f>_xlfn.AGGREGATE(1, 6,AI131:AI143)</f>
        <v>8.1104669270833334</v>
      </c>
      <c r="AJ146" s="82"/>
      <c r="AK146" s="84">
        <f>_xlfn.AGGREGATE(1, 6,AK131:AK143)</f>
        <v>26.7122890445434</v>
      </c>
      <c r="AL146" s="82"/>
      <c r="AM146" s="82"/>
      <c r="AN146" s="82"/>
      <c r="AO146" s="82"/>
      <c r="AP146" s="82"/>
      <c r="AQ146" s="82"/>
      <c r="AR146" s="82"/>
      <c r="AS146" s="82"/>
      <c r="AT146" s="82"/>
      <c r="AU146" s="82"/>
      <c r="AV146" s="82"/>
      <c r="AW146" s="82"/>
      <c r="AX146" s="82"/>
      <c r="AY146" s="82"/>
      <c r="AZ146" s="82"/>
      <c r="BA146" s="82"/>
      <c r="BB146" s="82"/>
    </row>
    <row r="147" spans="1:54" x14ac:dyDescent="0.2">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126" t="s">
        <v>1238</v>
      </c>
      <c r="AD147" s="126" t="e">
        <f>AVERAGE(AD131:AD138)</f>
        <v>#VALUE!</v>
      </c>
      <c r="AE147" s="126" t="e">
        <f>AVERAGE(AE131:AE143)</f>
        <v>#DIV/0!</v>
      </c>
      <c r="AF147" s="126">
        <f>AVERAGE(AF131:AF143)</f>
        <v>49.852281665280685</v>
      </c>
      <c r="AG147" s="126"/>
      <c r="AH147" s="126"/>
      <c r="AI147" s="126">
        <f>AVERAGE(AI131:AI143)</f>
        <v>8.1104669270833334</v>
      </c>
      <c r="AJ147" s="126"/>
      <c r="AK147" s="127">
        <f>AVERAGE(AK131:AK143)</f>
        <v>26.7122890445434</v>
      </c>
      <c r="AL147" s="82"/>
      <c r="AM147" s="82"/>
      <c r="AN147" s="82"/>
      <c r="AO147" s="82"/>
      <c r="AP147" s="82"/>
      <c r="AQ147" s="82"/>
      <c r="AR147" s="82"/>
      <c r="AS147" s="82"/>
      <c r="AT147" s="82"/>
      <c r="AU147" s="82"/>
      <c r="AV147" s="82"/>
      <c r="AW147" s="82"/>
      <c r="AX147" s="82"/>
      <c r="AY147" s="82"/>
      <c r="AZ147" s="82"/>
      <c r="BA147" s="82"/>
      <c r="BB147"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656</v>
      </c>
      <c r="C162" s="68" t="s">
        <v>764</v>
      </c>
      <c r="E162" s="69">
        <v>44757</v>
      </c>
      <c r="F162" s="262" t="s">
        <v>793</v>
      </c>
      <c r="G162" s="68" t="s">
        <v>1130</v>
      </c>
      <c r="H162" t="s">
        <v>772</v>
      </c>
      <c r="I162" s="68">
        <v>0</v>
      </c>
      <c r="J162" s="68" t="s">
        <v>519</v>
      </c>
      <c r="K162" s="77" t="s">
        <v>761</v>
      </c>
      <c r="L162" s="68">
        <v>2</v>
      </c>
      <c r="M162" s="68">
        <v>1</v>
      </c>
      <c r="N162" s="68" t="s">
        <v>872</v>
      </c>
      <c r="O162" s="68" t="s">
        <v>761</v>
      </c>
      <c r="P162" s="68">
        <v>0.2</v>
      </c>
      <c r="Q162" s="68" t="s">
        <v>761</v>
      </c>
      <c r="R162" s="68" t="s">
        <v>761</v>
      </c>
      <c r="S162" s="131">
        <v>0.2</v>
      </c>
      <c r="T162" s="76">
        <v>1</v>
      </c>
      <c r="U162" s="131" t="s">
        <v>519</v>
      </c>
      <c r="V162" s="131" t="s">
        <v>519</v>
      </c>
      <c r="W162" s="71">
        <v>0.32500000000000001</v>
      </c>
      <c r="X162" s="68">
        <v>0.15</v>
      </c>
      <c r="Y162" s="68" t="s">
        <v>519</v>
      </c>
      <c r="Z162" s="68" t="s">
        <v>761</v>
      </c>
      <c r="AA162" s="72" t="s">
        <v>761</v>
      </c>
      <c r="AB162" s="73" t="s">
        <v>761</v>
      </c>
      <c r="AC162" s="134">
        <v>3.7</v>
      </c>
      <c r="AD162" s="74">
        <v>6.78</v>
      </c>
      <c r="AE162" s="72">
        <v>1.170379223202042</v>
      </c>
      <c r="AF162" s="72">
        <v>34.52638239712671</v>
      </c>
      <c r="AG162" s="72">
        <v>39.432294787297792</v>
      </c>
      <c r="AH162" s="137">
        <v>73.958677184424502</v>
      </c>
      <c r="AI162" s="72">
        <v>22.005288332816846</v>
      </c>
      <c r="AJ162" s="75">
        <v>95.963965517241348</v>
      </c>
      <c r="AK162" s="72">
        <v>623.90684580297636</v>
      </c>
      <c r="AL162" s="72">
        <v>53.959708762391081</v>
      </c>
      <c r="AM162" s="72">
        <v>11.562457620931934</v>
      </c>
      <c r="AN162" s="72">
        <v>75.964997095207934</v>
      </c>
      <c r="AO162" s="137">
        <v>149.92367427963242</v>
      </c>
      <c r="AP162" s="137">
        <v>28.720893272151901</v>
      </c>
      <c r="AQ162" s="137">
        <v>1.9236382278481012</v>
      </c>
      <c r="AR162" s="70">
        <v>0.93722735725791395</v>
      </c>
      <c r="AS162" s="72">
        <v>30.644531500000003</v>
      </c>
      <c r="AT162" s="40"/>
      <c r="AU162" s="40"/>
      <c r="AV162" s="40"/>
    </row>
    <row r="163" spans="1:54" x14ac:dyDescent="0.2">
      <c r="A163" s="68" t="s">
        <v>756</v>
      </c>
      <c r="B163" s="68" t="s">
        <v>656</v>
      </c>
      <c r="C163" s="68" t="s">
        <v>764</v>
      </c>
      <c r="D163" s="68"/>
      <c r="E163" s="147">
        <v>44771</v>
      </c>
      <c r="F163" s="262" t="s">
        <v>793</v>
      </c>
      <c r="G163" s="68" t="s">
        <v>1130</v>
      </c>
      <c r="H163" s="68" t="s">
        <v>772</v>
      </c>
      <c r="I163" s="68">
        <v>1</v>
      </c>
      <c r="J163" s="68" t="s">
        <v>519</v>
      </c>
      <c r="K163" s="68" t="s">
        <v>761</v>
      </c>
      <c r="L163" s="68">
        <v>2</v>
      </c>
      <c r="M163" s="68">
        <v>2</v>
      </c>
      <c r="N163" s="68" t="s">
        <v>761</v>
      </c>
      <c r="O163" s="68" t="s">
        <v>761</v>
      </c>
      <c r="P163" s="68">
        <v>0.2</v>
      </c>
      <c r="Q163" s="68" t="s">
        <v>761</v>
      </c>
      <c r="R163" s="68" t="s">
        <v>761</v>
      </c>
      <c r="S163" s="131" t="s">
        <v>761</v>
      </c>
      <c r="T163" s="68" t="s">
        <v>761</v>
      </c>
      <c r="U163" s="131" t="s">
        <v>519</v>
      </c>
      <c r="V163" s="131" t="s">
        <v>519</v>
      </c>
      <c r="W163" s="71">
        <v>0.3444444444444445</v>
      </c>
      <c r="X163" s="68">
        <v>0.1</v>
      </c>
      <c r="Y163" s="68" t="s">
        <v>761</v>
      </c>
      <c r="Z163" s="68" t="s">
        <v>761</v>
      </c>
      <c r="AA163" s="72" t="s">
        <v>761</v>
      </c>
      <c r="AB163" s="73" t="s">
        <v>761</v>
      </c>
      <c r="AC163" s="134">
        <v>0.4</v>
      </c>
      <c r="AD163" s="74">
        <v>0.86699999999999999</v>
      </c>
      <c r="AE163" s="72">
        <v>0.94599822381839993</v>
      </c>
      <c r="AF163" s="72">
        <v>31.973567141192262</v>
      </c>
      <c r="AG163" s="72">
        <v>48.876572798082691</v>
      </c>
      <c r="AH163" s="137">
        <v>80.850139939274953</v>
      </c>
      <c r="AI163" s="72">
        <v>20.339019103652561</v>
      </c>
      <c r="AJ163" s="75">
        <v>101.18915904292751</v>
      </c>
      <c r="AK163" s="72">
        <v>530.84128536353217</v>
      </c>
      <c r="AL163" s="72">
        <v>45.904164112805631</v>
      </c>
      <c r="AM163" s="72">
        <v>11.564120502424013</v>
      </c>
      <c r="AN163" s="72">
        <v>66.243183216458192</v>
      </c>
      <c r="AO163" s="137">
        <v>147.09332315573315</v>
      </c>
      <c r="AP163" s="137">
        <v>12.26739732142857</v>
      </c>
      <c r="AQ163" s="137">
        <v>0.03</v>
      </c>
      <c r="AR163" s="70">
        <v>1</v>
      </c>
      <c r="AS163" s="72">
        <v>12.297397321428569</v>
      </c>
      <c r="AT163" s="68"/>
      <c r="AU163" s="68"/>
      <c r="AV163" s="68"/>
      <c r="AW163" s="68"/>
      <c r="AX163" s="68"/>
    </row>
    <row r="164" spans="1:54" x14ac:dyDescent="0.2">
      <c r="A164" t="s">
        <v>756</v>
      </c>
      <c r="B164" s="68" t="s">
        <v>656</v>
      </c>
      <c r="C164" s="68" t="s">
        <v>764</v>
      </c>
      <c r="E164" s="69">
        <v>44788</v>
      </c>
      <c r="F164" s="262" t="s">
        <v>793</v>
      </c>
      <c r="G164" s="68" t="s">
        <v>1130</v>
      </c>
      <c r="H164" t="s">
        <v>772</v>
      </c>
      <c r="I164" s="68">
        <v>0</v>
      </c>
      <c r="J164" s="68" t="s">
        <v>519</v>
      </c>
      <c r="K164" s="77" t="s">
        <v>761</v>
      </c>
      <c r="L164" s="68">
        <v>2</v>
      </c>
      <c r="M164" s="68">
        <v>1</v>
      </c>
      <c r="N164" s="68" t="s">
        <v>761</v>
      </c>
      <c r="O164" s="68" t="s">
        <v>761</v>
      </c>
      <c r="P164" s="68">
        <v>0.2</v>
      </c>
      <c r="Q164" s="68" t="s">
        <v>761</v>
      </c>
      <c r="R164" s="79" t="s">
        <v>761</v>
      </c>
      <c r="S164" s="131">
        <v>0.2</v>
      </c>
      <c r="T164" s="80">
        <v>1</v>
      </c>
      <c r="U164" s="131" t="s">
        <v>761</v>
      </c>
      <c r="V164" s="131" t="s">
        <v>761</v>
      </c>
      <c r="W164" s="71">
        <v>0.33680555555555558</v>
      </c>
      <c r="X164" s="68">
        <v>0.1</v>
      </c>
      <c r="Y164" s="68" t="s">
        <v>761</v>
      </c>
      <c r="Z164" s="68" t="s">
        <v>761</v>
      </c>
      <c r="AA164" s="72" t="s">
        <v>761</v>
      </c>
      <c r="AB164" s="73" t="s">
        <v>761</v>
      </c>
      <c r="AC164" s="134">
        <v>1.3</v>
      </c>
      <c r="AD164" s="74">
        <v>0.4</v>
      </c>
      <c r="AE164" s="72">
        <v>1.3436569172339736</v>
      </c>
      <c r="AF164" s="72">
        <v>33.182767785965879</v>
      </c>
      <c r="AG164" s="72">
        <v>50.337028160575201</v>
      </c>
      <c r="AH164" s="137">
        <v>83.51979594654108</v>
      </c>
      <c r="AI164" s="72">
        <v>21.152825446843849</v>
      </c>
      <c r="AJ164" s="75">
        <v>104.67262139338493</v>
      </c>
      <c r="AK164" s="72">
        <v>278.84048716839538</v>
      </c>
      <c r="AL164" s="72">
        <v>22.81507875761109</v>
      </c>
      <c r="AM164" s="72">
        <v>12.221763077428538</v>
      </c>
      <c r="AN164" s="72">
        <v>43.967904204454939</v>
      </c>
      <c r="AO164" s="137">
        <v>127.48770015099602</v>
      </c>
      <c r="AP164" s="137">
        <v>13.379293452380953</v>
      </c>
      <c r="AQ164" s="137">
        <v>0.03</v>
      </c>
      <c r="AR164" s="70">
        <v>1</v>
      </c>
      <c r="AS164" s="72">
        <v>13.409293452380952</v>
      </c>
      <c r="AT164" s="72"/>
      <c r="AU164" s="72"/>
      <c r="AV164" s="70"/>
    </row>
    <row r="165" spans="1:54" x14ac:dyDescent="0.2">
      <c r="A165" t="s">
        <v>756</v>
      </c>
      <c r="B165" s="68" t="s">
        <v>656</v>
      </c>
      <c r="C165" s="68" t="s">
        <v>764</v>
      </c>
      <c r="E165" s="69">
        <v>44803</v>
      </c>
      <c r="F165" s="262" t="s">
        <v>793</v>
      </c>
      <c r="G165" s="68" t="s">
        <v>1130</v>
      </c>
      <c r="H165" t="s">
        <v>772</v>
      </c>
      <c r="I165" s="68">
        <v>0</v>
      </c>
      <c r="J165" s="68" t="s">
        <v>519</v>
      </c>
      <c r="K165" s="68" t="s">
        <v>761</v>
      </c>
      <c r="L165" s="68">
        <v>2</v>
      </c>
      <c r="M165" s="68">
        <v>1</v>
      </c>
      <c r="N165" s="68" t="s">
        <v>761</v>
      </c>
      <c r="O165" s="68" t="s">
        <v>761</v>
      </c>
      <c r="P165" s="68">
        <v>0.2</v>
      </c>
      <c r="Q165" s="68" t="s">
        <v>761</v>
      </c>
      <c r="R165" s="79" t="s">
        <v>761</v>
      </c>
      <c r="S165" s="131">
        <v>0.2</v>
      </c>
      <c r="T165" s="80">
        <v>1</v>
      </c>
      <c r="U165" s="131" t="s">
        <v>761</v>
      </c>
      <c r="V165" s="131" t="s">
        <v>761</v>
      </c>
      <c r="W165" s="71">
        <v>0.30624999999999997</v>
      </c>
      <c r="X165" s="68">
        <v>0.1</v>
      </c>
      <c r="Y165" s="68" t="s">
        <v>761</v>
      </c>
      <c r="Z165" s="68" t="s">
        <v>761</v>
      </c>
      <c r="AA165" s="72" t="s">
        <v>761</v>
      </c>
      <c r="AB165" s="73" t="s">
        <v>761</v>
      </c>
      <c r="AC165" s="134">
        <v>0.2</v>
      </c>
      <c r="AD165" s="74">
        <v>0.498</v>
      </c>
      <c r="AE165" s="72">
        <v>0.69352654706611438</v>
      </c>
      <c r="AF165" s="72">
        <v>22.023004226870921</v>
      </c>
      <c r="AG165" s="72">
        <v>57.152486518873587</v>
      </c>
      <c r="AH165" s="137">
        <v>79.175490745744511</v>
      </c>
      <c r="AI165" s="72">
        <v>17.659339254255485</v>
      </c>
      <c r="AJ165" s="75">
        <v>96.834829999999997</v>
      </c>
      <c r="AK165" s="72">
        <v>1126.910500104306</v>
      </c>
      <c r="AL165" s="72">
        <v>105.13794329628901</v>
      </c>
      <c r="AM165" s="72">
        <v>10.718399702080552</v>
      </c>
      <c r="AN165" s="72">
        <v>122.79728255054449</v>
      </c>
      <c r="AO165" s="137">
        <v>201.97277329628901</v>
      </c>
      <c r="AP165" s="137">
        <v>20.913693452380954</v>
      </c>
      <c r="AQ165" s="137">
        <v>0.03</v>
      </c>
      <c r="AR165" s="70">
        <v>1</v>
      </c>
      <c r="AS165" s="72">
        <v>20.943693452380955</v>
      </c>
    </row>
    <row r="167" spans="1:54" x14ac:dyDescent="0.2">
      <c r="A167" s="235" t="s">
        <v>1249</v>
      </c>
    </row>
    <row r="168" spans="1:54" ht="15.5"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3" t="s">
        <v>1203</v>
      </c>
      <c r="AE168" s="84"/>
      <c r="AF168" s="84"/>
      <c r="AG168" s="82"/>
      <c r="AH168" s="82"/>
      <c r="AI168" s="84"/>
      <c r="AJ168" s="82"/>
      <c r="AK168" s="84"/>
      <c r="AL168" s="82"/>
      <c r="AM168" s="82"/>
      <c r="AN168" s="82"/>
      <c r="AO168" s="82"/>
      <c r="AP168" s="82"/>
      <c r="AQ168" s="82"/>
      <c r="AR168" s="82"/>
      <c r="AS168" s="82"/>
      <c r="AT168" s="82"/>
      <c r="AU168" s="82"/>
      <c r="AV168" s="82"/>
      <c r="AW168" s="82"/>
      <c r="AX168" s="82"/>
      <c r="AY168" s="82"/>
      <c r="AZ168" s="82"/>
      <c r="BA168" s="82"/>
      <c r="BB168" s="82"/>
    </row>
    <row r="169" spans="1:54" ht="14.5" customHeight="1" x14ac:dyDescent="0.2">
      <c r="A169" s="86"/>
      <c r="B169" s="86"/>
      <c r="C169" s="87"/>
      <c r="D169" s="87"/>
      <c r="E169" s="87"/>
      <c r="F169" s="86"/>
      <c r="G169" s="86"/>
      <c r="H169" s="88" t="s">
        <v>702</v>
      </c>
      <c r="I169" s="89"/>
      <c r="J169" s="89"/>
      <c r="K169" s="82"/>
      <c r="L169" s="86"/>
      <c r="M169" s="86"/>
      <c r="N169" s="86"/>
      <c r="O169" s="86"/>
      <c r="P169" s="86"/>
      <c r="Q169" s="86"/>
      <c r="R169" s="86"/>
      <c r="S169" s="86"/>
      <c r="T169" s="86"/>
      <c r="U169" s="86"/>
      <c r="V169" s="89" t="s">
        <v>977</v>
      </c>
      <c r="W169" s="82"/>
      <c r="X169" s="82"/>
      <c r="Y169" s="82"/>
      <c r="Z169" s="82"/>
      <c r="AA169" s="82"/>
      <c r="AB169" s="82"/>
      <c r="AC169" s="83" t="s">
        <v>1204</v>
      </c>
      <c r="AD169" s="83"/>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row>
    <row r="170" spans="1:54" ht="15" customHeight="1" thickBot="1" x14ac:dyDescent="0.25">
      <c r="A170" s="90"/>
      <c r="B170" s="90"/>
      <c r="C170" s="91"/>
      <c r="D170" s="91"/>
      <c r="E170" s="91"/>
      <c r="F170" s="89" t="s">
        <v>976</v>
      </c>
      <c r="G170" s="89" t="s">
        <v>702</v>
      </c>
      <c r="H170" s="89" t="s">
        <v>1205</v>
      </c>
      <c r="I170" s="89" t="s">
        <v>702</v>
      </c>
      <c r="J170" s="82"/>
      <c r="K170" s="82"/>
      <c r="L170" s="89"/>
      <c r="M170" s="89"/>
      <c r="N170" s="90"/>
      <c r="O170" s="89"/>
      <c r="P170" s="89" t="s">
        <v>1206</v>
      </c>
      <c r="Q170" s="89"/>
      <c r="R170" s="89"/>
      <c r="S170" s="89"/>
      <c r="T170" s="89"/>
      <c r="U170" s="89"/>
      <c r="V170" s="89" t="s">
        <v>726</v>
      </c>
      <c r="W170" s="82"/>
      <c r="X170" s="82"/>
      <c r="Y170" s="82"/>
      <c r="Z170" s="92">
        <v>273.14999999999998</v>
      </c>
      <c r="AA170" s="82"/>
      <c r="AB170" s="82"/>
      <c r="AC170" s="83"/>
      <c r="AD170" s="83"/>
      <c r="AE170" s="82"/>
      <c r="AF170" s="82"/>
      <c r="AG170" s="82"/>
      <c r="AH170" s="82"/>
      <c r="AI170" s="82"/>
      <c r="AJ170" s="82"/>
      <c r="AK170" s="82" t="s">
        <v>1207</v>
      </c>
      <c r="AL170" s="82"/>
      <c r="AM170" s="82"/>
      <c r="AN170" s="82"/>
      <c r="AO170" s="82"/>
      <c r="AP170" s="82"/>
      <c r="AQ170" s="82"/>
      <c r="AR170" s="82"/>
      <c r="AS170" s="82"/>
      <c r="AT170" s="82"/>
      <c r="AU170" s="82"/>
      <c r="AV170" s="82"/>
      <c r="AW170" s="82"/>
      <c r="AX170" s="82"/>
      <c r="AY170" s="82"/>
      <c r="AZ170" s="82"/>
      <c r="BA170" s="82"/>
      <c r="BB170" s="82"/>
    </row>
    <row r="171" spans="1:54" ht="36" thickTop="1" thickBot="1" x14ac:dyDescent="0.25">
      <c r="A171" s="93" t="s">
        <v>1208</v>
      </c>
      <c r="B171" s="94" t="s">
        <v>1209</v>
      </c>
      <c r="C171" s="94" t="s">
        <v>1210</v>
      </c>
      <c r="D171" s="94" t="s">
        <v>1211</v>
      </c>
      <c r="E171" s="94"/>
      <c r="F171" s="93" t="s">
        <v>706</v>
      </c>
      <c r="G171" s="93" t="s">
        <v>1205</v>
      </c>
      <c r="H171" s="93" t="s">
        <v>1212</v>
      </c>
      <c r="I171" s="93" t="s">
        <v>1213</v>
      </c>
      <c r="J171" s="93" t="s">
        <v>541</v>
      </c>
      <c r="K171" s="93" t="s">
        <v>1214</v>
      </c>
      <c r="L171" s="93" t="s">
        <v>1215</v>
      </c>
      <c r="M171" s="89" t="s">
        <v>1216</v>
      </c>
      <c r="N171" s="93" t="s">
        <v>1217</v>
      </c>
      <c r="O171" s="93" t="s">
        <v>1218</v>
      </c>
      <c r="P171" s="93" t="s">
        <v>1219</v>
      </c>
      <c r="Q171" s="93" t="s">
        <v>1220</v>
      </c>
      <c r="R171" s="93" t="s">
        <v>1221</v>
      </c>
      <c r="S171" s="93" t="s">
        <v>1222</v>
      </c>
      <c r="T171" s="93" t="s">
        <v>1223</v>
      </c>
      <c r="U171" s="93" t="s">
        <v>1224</v>
      </c>
      <c r="V171" s="93" t="s">
        <v>474</v>
      </c>
      <c r="W171" s="95"/>
      <c r="X171" s="82"/>
      <c r="Y171" s="96" t="s">
        <v>540</v>
      </c>
      <c r="Z171" s="97" t="s">
        <v>1225</v>
      </c>
      <c r="AA171" s="98" t="s">
        <v>1226</v>
      </c>
      <c r="AB171" s="98" t="s">
        <v>1205</v>
      </c>
      <c r="AC171" s="83"/>
      <c r="AD171" s="83"/>
      <c r="AE171" s="99" t="s">
        <v>1227</v>
      </c>
      <c r="AF171" s="100" t="s">
        <v>485</v>
      </c>
      <c r="AG171" s="98" t="s">
        <v>1228</v>
      </c>
      <c r="AH171" s="98" t="s">
        <v>724</v>
      </c>
      <c r="AI171" s="100" t="s">
        <v>1229</v>
      </c>
      <c r="AJ171" s="98" t="s">
        <v>722</v>
      </c>
      <c r="AK171" s="100" t="s">
        <v>489</v>
      </c>
      <c r="AL171" s="82"/>
      <c r="AM171" s="82"/>
      <c r="AN171" s="82"/>
      <c r="AO171" s="82"/>
      <c r="AP171" s="82"/>
      <c r="AQ171" s="82"/>
      <c r="AR171" s="82"/>
      <c r="AS171" s="82"/>
      <c r="AT171" s="82"/>
      <c r="AU171" s="82"/>
      <c r="AV171" s="82"/>
      <c r="AW171" s="82"/>
      <c r="AX171" s="82"/>
      <c r="AY171" s="109"/>
      <c r="AZ171" s="109"/>
      <c r="BA171" s="82"/>
      <c r="BB171" s="82"/>
    </row>
    <row r="172" spans="1:54" ht="16" x14ac:dyDescent="0.2">
      <c r="A172" s="101" t="s">
        <v>399</v>
      </c>
      <c r="B172" s="102">
        <v>2022</v>
      </c>
      <c r="C172" s="103">
        <v>7</v>
      </c>
      <c r="D172" s="102">
        <v>15</v>
      </c>
      <c r="E172" s="82"/>
      <c r="F172" s="131">
        <v>0.2</v>
      </c>
      <c r="G172" s="131" t="s">
        <v>519</v>
      </c>
      <c r="H172" s="82"/>
      <c r="I172" s="131" t="s">
        <v>519</v>
      </c>
      <c r="J172" s="134">
        <v>3.7</v>
      </c>
      <c r="K172" s="82"/>
      <c r="L172" s="82"/>
      <c r="M172" s="108"/>
      <c r="N172" s="137">
        <v>73.958677184424502</v>
      </c>
      <c r="O172" s="82"/>
      <c r="P172" s="82"/>
      <c r="Q172" s="82"/>
      <c r="R172" s="140"/>
      <c r="S172" s="137">
        <v>149.92367427963242</v>
      </c>
      <c r="T172" s="137">
        <v>28.720893272151901</v>
      </c>
      <c r="U172" s="137">
        <v>1.9236382278481012</v>
      </c>
      <c r="V172" s="85"/>
      <c r="W172" s="85"/>
      <c r="X172" s="85"/>
      <c r="Y172" s="102" t="str">
        <f>IF(C172&lt;6," ",IF(C172&lt;=9,I172, IF(C172&gt;=10," ")))</f>
        <v>NA</v>
      </c>
      <c r="Z172" s="102" t="e">
        <f>IF(Y172=" ", " ", IF(Y172&gt;0, Y172+273.15))</f>
        <v>#VALUE!</v>
      </c>
      <c r="AA172" s="102">
        <f>IF(C172&lt;6," ",IF(C172&lt;=9,J172, IF(C172&gt;=10," ")))</f>
        <v>3.7</v>
      </c>
      <c r="AB172" s="102" t="str">
        <f>IF(C172&lt;6," ",IF(C172&lt;=9,G172, IF(C172&gt;=10," ")))</f>
        <v>NA</v>
      </c>
      <c r="AC172" s="104" t="e">
        <f>IF(Y172=" "," ",IF(Y172&gt;0,EXP(-173.4292+249.6339*100/Z172+143.3483*LN(+Z172/100)-21.8492*Z172/100+AA172*(-0.033096+0.014259*Z172/100-0.0017*(Z172/100)^2))*1.4276))</f>
        <v>#VALUE!</v>
      </c>
      <c r="AD172" s="102" t="e">
        <f>IF(Y172=" "," ",IF(Y172&gt;0,AB172/AC172))</f>
        <v>#VALUE!</v>
      </c>
      <c r="AE172" s="105">
        <f>IF(C172&lt;6," ",IF(C172&lt;=9,F172, IF(C172&gt;=10," ")))</f>
        <v>0.2</v>
      </c>
      <c r="AF172" s="102">
        <f>IF(Y172=" "," ",N172)</f>
        <v>73.958677184424502</v>
      </c>
      <c r="AG172" s="105">
        <f>IF(C172&lt;6," ",IF(C172&lt;=9,T172, IF(C172&gt;=10," ")))</f>
        <v>28.720893272151901</v>
      </c>
      <c r="AH172" s="105">
        <f>IF(C172&lt;6," ",IF(C172&lt;=9,U172, IF(C172&gt;=10," ")))</f>
        <v>1.9236382278481012</v>
      </c>
      <c r="AI172" s="105">
        <f>IF(Y172=" ", " ", IF(Y172&gt;0, SUM(AG172:AH172)))</f>
        <v>30.644531500000003</v>
      </c>
      <c r="AJ172" s="106">
        <f>IF(C172&lt;6," ",IF(C172&lt;=9,S172, IF(C172&gt;=10," ")))</f>
        <v>149.92367427963242</v>
      </c>
      <c r="AK172" s="107">
        <f>IF(Y172=" ", " ", IF(Y172&gt;0, AJ172-AF172))</f>
        <v>75.96499709520792</v>
      </c>
      <c r="AL172" s="85"/>
      <c r="AM172" s="85"/>
      <c r="AN172" s="85"/>
      <c r="AO172" s="85"/>
      <c r="AP172" s="85"/>
      <c r="AQ172" s="85"/>
      <c r="AR172" s="85"/>
      <c r="AS172" s="85"/>
      <c r="AT172" s="85"/>
      <c r="AU172" s="85"/>
      <c r="AV172" s="85"/>
      <c r="AW172" s="85"/>
      <c r="AX172" s="85"/>
      <c r="AY172" s="85"/>
      <c r="AZ172" s="85"/>
      <c r="BA172" s="82"/>
      <c r="BB172" s="82"/>
    </row>
    <row r="173" spans="1:54" ht="16" x14ac:dyDescent="0.2">
      <c r="A173" s="101" t="s">
        <v>399</v>
      </c>
      <c r="B173" s="102">
        <v>2022</v>
      </c>
      <c r="C173" s="103">
        <v>7</v>
      </c>
      <c r="D173" s="102">
        <v>29</v>
      </c>
      <c r="E173" s="82"/>
      <c r="F173" s="131" t="s">
        <v>761</v>
      </c>
      <c r="G173" s="131" t="s">
        <v>519</v>
      </c>
      <c r="H173" s="82"/>
      <c r="I173" s="131" t="s">
        <v>519</v>
      </c>
      <c r="J173" s="134">
        <v>0.4</v>
      </c>
      <c r="K173" s="82"/>
      <c r="L173" s="82"/>
      <c r="M173" s="108"/>
      <c r="N173" s="137">
        <v>80.850139939274953</v>
      </c>
      <c r="O173" s="82"/>
      <c r="P173" s="82"/>
      <c r="Q173" s="82"/>
      <c r="R173" s="140"/>
      <c r="S173" s="137">
        <v>147.09332315573315</v>
      </c>
      <c r="T173" s="137">
        <v>12.26739732142857</v>
      </c>
      <c r="U173" s="137">
        <v>0.03</v>
      </c>
      <c r="V173" s="85"/>
      <c r="W173" s="85"/>
      <c r="X173" s="85"/>
      <c r="Y173" s="102" t="str">
        <f t="shared" ref="Y173:Y183" si="62">IF(C173&lt;6," ",IF(C173&lt;=9,I173, IF(C173&gt;=10," ")))</f>
        <v>NA</v>
      </c>
      <c r="Z173" s="102" t="e">
        <f t="shared" ref="Z173:Z183" si="63">IF(Y173=" ", " ", IF(Y173&gt;0, Y173+273.15))</f>
        <v>#VALUE!</v>
      </c>
      <c r="AA173" s="102">
        <f t="shared" ref="AA173:AA183" si="64">IF(C173&lt;6," ",IF(C173&lt;=9,J173, IF(C173&gt;=10," ")))</f>
        <v>0.4</v>
      </c>
      <c r="AB173" s="102" t="str">
        <f t="shared" ref="AB173:AB183" si="65">IF(C173&lt;6," ",IF(C173&lt;=9,G173, IF(C173&gt;=10," ")))</f>
        <v>NA</v>
      </c>
      <c r="AC173" s="104" t="e">
        <f t="shared" ref="AC173:AC183" si="66">IF(Y173=" "," ",IF(Y173&gt;0,EXP(-173.4292+249.6339*100/Z173+143.3483*LN(+Z173/100)-21.8492*Z173/100+AA173*(-0.033096+0.014259*Z173/100-0.0017*(Z173/100)^2))*1.4276))</f>
        <v>#VALUE!</v>
      </c>
      <c r="AD173" s="102" t="e">
        <f t="shared" ref="AD173:AD183" si="67">IF(Y173=" "," ",IF(Y173&gt;0,AB173/AC173))</f>
        <v>#VALUE!</v>
      </c>
      <c r="AE173" s="105" t="str">
        <f t="shared" ref="AE173:AE183" si="68">IF(C173&lt;6," ",IF(C173&lt;=9,F173, IF(C173&gt;=10," ")))</f>
        <v>ND</v>
      </c>
      <c r="AF173" s="102">
        <f t="shared" ref="AF173:AF183" si="69">IF(Y173=" "," ",N173)</f>
        <v>80.850139939274953</v>
      </c>
      <c r="AG173" s="105">
        <f t="shared" ref="AG173:AG183" si="70">IF(C173&lt;6," ",IF(C173&lt;=9,T173, IF(C173&gt;=10," ")))</f>
        <v>12.26739732142857</v>
      </c>
      <c r="AH173" s="105">
        <f t="shared" ref="AH173:AH183" si="71">IF(C173&lt;6," ",IF(C173&lt;=9,U173, IF(C173&gt;=10," ")))</f>
        <v>0.03</v>
      </c>
      <c r="AI173" s="105">
        <f>IF(Y173=" ", " ", IF(Y173&gt;0, SUM(AG173:AH173)))</f>
        <v>12.297397321428569</v>
      </c>
      <c r="AJ173" s="106">
        <f t="shared" ref="AJ173:AJ183" si="72">IF(C173&lt;6," ",IF(C173&lt;=9,S173, IF(C173&gt;=10," ")))</f>
        <v>147.09332315573315</v>
      </c>
      <c r="AK173" s="107">
        <f t="shared" ref="AK173:AK183" si="73">IF(Y173=" ", " ", IF(Y173&gt;0, AJ173-AF173))</f>
        <v>66.243183216458192</v>
      </c>
      <c r="AL173" s="85"/>
      <c r="AM173" s="85"/>
      <c r="AN173" s="85"/>
      <c r="AO173" s="85"/>
      <c r="AP173" s="85"/>
      <c r="AQ173" s="85"/>
      <c r="AR173" s="85"/>
      <c r="AS173" s="85"/>
      <c r="AT173" s="85"/>
      <c r="AU173" s="85"/>
      <c r="AV173" s="85"/>
      <c r="AW173" s="85"/>
      <c r="AX173" s="85"/>
      <c r="AY173" s="85"/>
      <c r="AZ173" s="85"/>
      <c r="BA173" s="82"/>
      <c r="BB173" s="82"/>
    </row>
    <row r="174" spans="1:54" ht="16" x14ac:dyDescent="0.2">
      <c r="A174" s="101" t="s">
        <v>399</v>
      </c>
      <c r="B174" s="102">
        <v>2022</v>
      </c>
      <c r="C174" s="103">
        <v>8</v>
      </c>
      <c r="D174" s="102">
        <v>15</v>
      </c>
      <c r="E174" s="82"/>
      <c r="F174" s="131">
        <v>0.2</v>
      </c>
      <c r="G174" s="131" t="s">
        <v>761</v>
      </c>
      <c r="H174" s="82"/>
      <c r="I174" s="131" t="s">
        <v>761</v>
      </c>
      <c r="J174" s="134">
        <v>1.3</v>
      </c>
      <c r="K174" s="82"/>
      <c r="L174" s="82"/>
      <c r="M174" s="108"/>
      <c r="N174" s="137">
        <v>83.51979594654108</v>
      </c>
      <c r="O174" s="82"/>
      <c r="P174" s="82"/>
      <c r="Q174" s="82"/>
      <c r="R174" s="140"/>
      <c r="S174" s="137">
        <v>127.48770015099602</v>
      </c>
      <c r="T174" s="137">
        <v>13.379293452380953</v>
      </c>
      <c r="U174" s="137">
        <v>0.03</v>
      </c>
      <c r="V174" s="85"/>
      <c r="W174" s="85"/>
      <c r="X174" s="85"/>
      <c r="Y174" s="102" t="str">
        <f t="shared" si="62"/>
        <v>ND</v>
      </c>
      <c r="Z174" s="102" t="e">
        <f t="shared" si="63"/>
        <v>#VALUE!</v>
      </c>
      <c r="AA174" s="102">
        <f t="shared" si="64"/>
        <v>1.3</v>
      </c>
      <c r="AB174" s="102" t="str">
        <f t="shared" si="65"/>
        <v>ND</v>
      </c>
      <c r="AC174" s="104" t="e">
        <f t="shared" si="66"/>
        <v>#VALUE!</v>
      </c>
      <c r="AD174" s="102" t="e">
        <f t="shared" si="67"/>
        <v>#VALUE!</v>
      </c>
      <c r="AE174" s="105">
        <f t="shared" si="68"/>
        <v>0.2</v>
      </c>
      <c r="AF174" s="102">
        <f t="shared" si="69"/>
        <v>83.51979594654108</v>
      </c>
      <c r="AG174" s="105">
        <f t="shared" si="70"/>
        <v>13.379293452380953</v>
      </c>
      <c r="AH174" s="105">
        <f t="shared" si="71"/>
        <v>0.03</v>
      </c>
      <c r="AI174" s="105">
        <f>IF(Y174=" ", " ", IF(Y174&gt;0, SUM(AG174:AH174)))</f>
        <v>13.409293452380952</v>
      </c>
      <c r="AJ174" s="106">
        <f t="shared" si="72"/>
        <v>127.48770015099602</v>
      </c>
      <c r="AK174" s="107">
        <f t="shared" si="73"/>
        <v>43.967904204454939</v>
      </c>
      <c r="AL174" s="82"/>
      <c r="AM174" s="85"/>
      <c r="AN174" s="85"/>
      <c r="AO174" s="85"/>
      <c r="AP174" s="85"/>
      <c r="AQ174" s="85"/>
      <c r="AR174" s="114" t="s">
        <v>1230</v>
      </c>
      <c r="AS174" s="85"/>
      <c r="AT174" s="85"/>
      <c r="AU174" s="85"/>
      <c r="AV174" s="85"/>
      <c r="AW174" s="85"/>
      <c r="AX174" s="85"/>
      <c r="AY174" s="85"/>
      <c r="AZ174" s="85"/>
      <c r="BA174" s="82"/>
      <c r="BB174" s="82"/>
    </row>
    <row r="175" spans="1:54" ht="16" x14ac:dyDescent="0.2">
      <c r="A175" s="101" t="s">
        <v>399</v>
      </c>
      <c r="B175" s="102">
        <v>2022</v>
      </c>
      <c r="C175" s="103">
        <v>8</v>
      </c>
      <c r="D175" s="102">
        <v>30</v>
      </c>
      <c r="E175" s="82"/>
      <c r="F175" s="131">
        <v>0.2</v>
      </c>
      <c r="G175" s="131" t="s">
        <v>761</v>
      </c>
      <c r="H175" s="82"/>
      <c r="I175" s="131" t="s">
        <v>761</v>
      </c>
      <c r="J175" s="134">
        <v>0.2</v>
      </c>
      <c r="K175" s="82"/>
      <c r="L175" s="82"/>
      <c r="M175" s="108"/>
      <c r="N175" s="137">
        <v>79.175490745744511</v>
      </c>
      <c r="O175" s="82"/>
      <c r="P175" s="82"/>
      <c r="Q175" s="82"/>
      <c r="R175" s="140"/>
      <c r="S175" s="137">
        <v>201.97277329628901</v>
      </c>
      <c r="T175" s="137">
        <v>20.913693452380954</v>
      </c>
      <c r="U175" s="137">
        <v>0.03</v>
      </c>
      <c r="V175" s="85"/>
      <c r="W175" s="85"/>
      <c r="X175" s="85"/>
      <c r="Y175" s="102" t="str">
        <f t="shared" si="62"/>
        <v>ND</v>
      </c>
      <c r="Z175" s="102" t="e">
        <f t="shared" si="63"/>
        <v>#VALUE!</v>
      </c>
      <c r="AA175" s="102">
        <f t="shared" si="64"/>
        <v>0.2</v>
      </c>
      <c r="AB175" s="102" t="str">
        <f t="shared" si="65"/>
        <v>ND</v>
      </c>
      <c r="AC175" s="104" t="e">
        <f t="shared" si="66"/>
        <v>#VALUE!</v>
      </c>
      <c r="AD175" s="102" t="e">
        <f t="shared" si="67"/>
        <v>#VALUE!</v>
      </c>
      <c r="AE175" s="105">
        <f t="shared" si="68"/>
        <v>0.2</v>
      </c>
      <c r="AF175" s="102">
        <f t="shared" si="69"/>
        <v>79.175490745744511</v>
      </c>
      <c r="AG175" s="105">
        <f t="shared" si="70"/>
        <v>20.913693452380954</v>
      </c>
      <c r="AH175" s="105">
        <f t="shared" si="71"/>
        <v>0.03</v>
      </c>
      <c r="AI175" s="105">
        <f>IF(Y175=" ", " ", IF(Y175&gt;0, SUM(AG175:AH175)))</f>
        <v>20.943693452380955</v>
      </c>
      <c r="AJ175" s="106">
        <f t="shared" si="72"/>
        <v>201.97277329628901</v>
      </c>
      <c r="AK175" s="107">
        <f t="shared" si="73"/>
        <v>122.79728255054449</v>
      </c>
      <c r="AL175" s="82"/>
      <c r="AM175" s="85"/>
      <c r="AN175" s="85"/>
      <c r="AO175" s="85"/>
      <c r="AP175" s="85"/>
      <c r="AQ175" s="85"/>
      <c r="AR175" s="115"/>
      <c r="AS175" s="116" t="s">
        <v>487</v>
      </c>
      <c r="AT175" s="116" t="s">
        <v>1231</v>
      </c>
      <c r="AU175" s="116" t="s">
        <v>485</v>
      </c>
      <c r="AV175" s="116" t="s">
        <v>513</v>
      </c>
      <c r="AW175" s="116" t="s">
        <v>489</v>
      </c>
      <c r="AX175" s="116"/>
      <c r="AY175" s="85"/>
      <c r="AZ175" s="85"/>
      <c r="BA175" s="82"/>
      <c r="BB175" s="82"/>
    </row>
    <row r="176" spans="1:54" ht="16" x14ac:dyDescent="0.2">
      <c r="A176" s="101"/>
      <c r="B176" s="102"/>
      <c r="C176" s="103"/>
      <c r="D176" s="102"/>
      <c r="E176" s="82"/>
      <c r="F176" s="144"/>
      <c r="G176" s="144"/>
      <c r="H176" s="82"/>
      <c r="I176" s="144"/>
      <c r="J176" s="145"/>
      <c r="K176" s="82"/>
      <c r="L176" s="82"/>
      <c r="M176" s="108"/>
      <c r="N176" s="146"/>
      <c r="O176" s="82"/>
      <c r="P176" s="82"/>
      <c r="Q176" s="82"/>
      <c r="R176" s="140"/>
      <c r="S176" s="146"/>
      <c r="T176" s="146"/>
      <c r="U176" s="146"/>
      <c r="V176" s="85"/>
      <c r="W176" s="85"/>
      <c r="X176" s="85"/>
      <c r="Y176" s="102" t="str">
        <f t="shared" si="62"/>
        <v xml:space="preserve"> </v>
      </c>
      <c r="Z176" s="102" t="str">
        <f t="shared" si="63"/>
        <v xml:space="preserve"> </v>
      </c>
      <c r="AA176" s="102" t="str">
        <f t="shared" si="64"/>
        <v xml:space="preserve"> </v>
      </c>
      <c r="AB176" s="102" t="str">
        <f t="shared" si="65"/>
        <v xml:space="preserve"> </v>
      </c>
      <c r="AC176" s="104" t="str">
        <f t="shared" si="66"/>
        <v xml:space="preserve"> </v>
      </c>
      <c r="AD176" s="102" t="str">
        <f t="shared" si="67"/>
        <v xml:space="preserve"> </v>
      </c>
      <c r="AE176" s="105" t="str">
        <f t="shared" si="68"/>
        <v xml:space="preserve"> </v>
      </c>
      <c r="AF176" s="102" t="str">
        <f t="shared" si="69"/>
        <v xml:space="preserve"> </v>
      </c>
      <c r="AG176" s="105" t="str">
        <f t="shared" si="70"/>
        <v xml:space="preserve"> </v>
      </c>
      <c r="AH176" s="105" t="str">
        <f t="shared" si="71"/>
        <v xml:space="preserve"> </v>
      </c>
      <c r="AI176" s="102" t="str">
        <f t="shared" ref="AI176" si="74">IF(Y176=" ", " ", IF(Y176&gt;0, SUM(AG176:AH176)))</f>
        <v xml:space="preserve"> </v>
      </c>
      <c r="AJ176" s="106" t="str">
        <f t="shared" si="72"/>
        <v xml:space="preserve"> </v>
      </c>
      <c r="AK176" s="107" t="str">
        <f t="shared" si="73"/>
        <v xml:space="preserve"> </v>
      </c>
      <c r="AL176" s="82"/>
      <c r="AM176" s="84" t="s">
        <v>1232</v>
      </c>
      <c r="AN176" s="82"/>
      <c r="AO176" s="82"/>
      <c r="AP176" s="82"/>
      <c r="AQ176" s="82"/>
      <c r="AR176" s="117" t="s">
        <v>522</v>
      </c>
      <c r="AS176" s="115"/>
      <c r="AT176" s="115"/>
      <c r="AU176" s="115"/>
      <c r="AV176" s="115"/>
      <c r="AW176" s="115"/>
      <c r="AX176" s="118"/>
      <c r="AY176" s="85"/>
      <c r="AZ176" s="85"/>
      <c r="BA176" s="82"/>
      <c r="BB176" s="82"/>
    </row>
    <row r="177" spans="1:54" ht="18" x14ac:dyDescent="0.25">
      <c r="A177" s="101"/>
      <c r="B177" s="102"/>
      <c r="C177" s="103"/>
      <c r="D177" s="102"/>
      <c r="E177" s="82"/>
      <c r="F177" s="144"/>
      <c r="G177" s="144"/>
      <c r="H177" s="82"/>
      <c r="I177" s="144"/>
      <c r="J177" s="145"/>
      <c r="K177" s="82"/>
      <c r="L177" s="82"/>
      <c r="M177" s="108"/>
      <c r="N177" s="146"/>
      <c r="O177" s="82"/>
      <c r="P177" s="82"/>
      <c r="Q177" s="82"/>
      <c r="R177" s="140"/>
      <c r="S177" s="146"/>
      <c r="T177" s="146"/>
      <c r="U177" s="146"/>
      <c r="V177" s="85"/>
      <c r="W177" s="85"/>
      <c r="X177" s="85"/>
      <c r="Y177" s="102" t="str">
        <f t="shared" si="62"/>
        <v xml:space="preserve"> </v>
      </c>
      <c r="Z177" s="102" t="str">
        <f t="shared" si="63"/>
        <v xml:space="preserve"> </v>
      </c>
      <c r="AA177" s="102" t="str">
        <f t="shared" si="64"/>
        <v xml:space="preserve"> </v>
      </c>
      <c r="AB177" s="102" t="str">
        <f t="shared" si="65"/>
        <v xml:space="preserve"> </v>
      </c>
      <c r="AC177" s="104" t="str">
        <f t="shared" si="66"/>
        <v xml:space="preserve"> </v>
      </c>
      <c r="AD177" s="102" t="str">
        <f t="shared" si="67"/>
        <v xml:space="preserve"> </v>
      </c>
      <c r="AE177" s="105" t="str">
        <f t="shared" si="68"/>
        <v xml:space="preserve"> </v>
      </c>
      <c r="AF177" s="102" t="str">
        <f t="shared" si="69"/>
        <v xml:space="preserve"> </v>
      </c>
      <c r="AG177" s="105" t="str">
        <f t="shared" si="70"/>
        <v xml:space="preserve"> </v>
      </c>
      <c r="AH177" s="105" t="str">
        <f t="shared" si="71"/>
        <v xml:space="preserve"> </v>
      </c>
      <c r="AI177" s="102"/>
      <c r="AJ177" s="106" t="str">
        <f t="shared" si="72"/>
        <v xml:space="preserve"> </v>
      </c>
      <c r="AK177" s="107" t="str">
        <f t="shared" si="73"/>
        <v xml:space="preserve"> </v>
      </c>
      <c r="AL177" s="82"/>
      <c r="AM177" s="119" t="s">
        <v>477</v>
      </c>
      <c r="AN177" s="109" t="s">
        <v>1231</v>
      </c>
      <c r="AO177" s="120" t="s">
        <v>479</v>
      </c>
      <c r="AP177" s="120" t="s">
        <v>726</v>
      </c>
      <c r="AQ177" s="120" t="s">
        <v>481</v>
      </c>
      <c r="AR177" s="118" t="s">
        <v>476</v>
      </c>
      <c r="AS177" s="115">
        <v>0.4</v>
      </c>
      <c r="AT177" s="118">
        <v>0.6</v>
      </c>
      <c r="AU177" s="121">
        <v>10</v>
      </c>
      <c r="AV177" s="115">
        <v>10</v>
      </c>
      <c r="AW177" s="122">
        <v>43</v>
      </c>
      <c r="AX177" s="118"/>
      <c r="AY177" s="85"/>
      <c r="AZ177" s="85"/>
      <c r="BA177" s="82"/>
      <c r="BB177" s="82"/>
    </row>
    <row r="178" spans="1:54" ht="16" x14ac:dyDescent="0.2">
      <c r="A178" s="101"/>
      <c r="B178" s="102"/>
      <c r="C178" s="103"/>
      <c r="D178" s="102"/>
      <c r="E178" s="82"/>
      <c r="F178" s="144"/>
      <c r="G178" s="144"/>
      <c r="H178" s="82"/>
      <c r="I178" s="144"/>
      <c r="J178" s="144"/>
      <c r="K178" s="82"/>
      <c r="L178" s="82"/>
      <c r="M178" s="82"/>
      <c r="N178" s="144"/>
      <c r="O178" s="82"/>
      <c r="P178" s="82"/>
      <c r="Q178" s="82"/>
      <c r="R178" s="140"/>
      <c r="S178" s="144"/>
      <c r="T178" s="144"/>
      <c r="U178" s="144"/>
      <c r="V178" s="85"/>
      <c r="W178" s="85"/>
      <c r="X178" s="85"/>
      <c r="Y178" s="102" t="str">
        <f t="shared" si="62"/>
        <v xml:space="preserve"> </v>
      </c>
      <c r="Z178" s="102" t="str">
        <f t="shared" si="63"/>
        <v xml:space="preserve"> </v>
      </c>
      <c r="AA178" s="102" t="str">
        <f t="shared" si="64"/>
        <v xml:space="preserve"> </v>
      </c>
      <c r="AB178" s="102" t="str">
        <f t="shared" si="65"/>
        <v xml:space="preserve"> </v>
      </c>
      <c r="AC178" s="104" t="str">
        <f t="shared" si="66"/>
        <v xml:space="preserve"> </v>
      </c>
      <c r="AD178" s="102" t="str">
        <f t="shared" si="67"/>
        <v xml:space="preserve"> </v>
      </c>
      <c r="AE178" s="105" t="str">
        <f t="shared" si="68"/>
        <v xml:space="preserve"> </v>
      </c>
      <c r="AF178" s="102" t="str">
        <f t="shared" si="69"/>
        <v xml:space="preserve"> </v>
      </c>
      <c r="AG178" s="105" t="str">
        <f t="shared" si="70"/>
        <v xml:space="preserve"> </v>
      </c>
      <c r="AH178" s="105" t="str">
        <f t="shared" si="71"/>
        <v xml:space="preserve"> </v>
      </c>
      <c r="AI178" s="102"/>
      <c r="AJ178" s="106" t="str">
        <f t="shared" si="72"/>
        <v xml:space="preserve"> </v>
      </c>
      <c r="AK178" s="107" t="str">
        <f t="shared" si="73"/>
        <v xml:space="preserve"> </v>
      </c>
      <c r="AL178" s="82"/>
      <c r="AM178" s="123" t="s">
        <v>479</v>
      </c>
      <c r="AN178" s="124" t="s">
        <v>1233</v>
      </c>
      <c r="AO178" s="124" t="s">
        <v>485</v>
      </c>
      <c r="AP178" s="124" t="s">
        <v>1234</v>
      </c>
      <c r="AQ178" s="124"/>
      <c r="AR178" s="118" t="s">
        <v>482</v>
      </c>
      <c r="AS178" s="115">
        <v>0.9</v>
      </c>
      <c r="AT178" s="118">
        <v>3</v>
      </c>
      <c r="AU178" s="121">
        <v>1</v>
      </c>
      <c r="AV178" s="115">
        <v>3</v>
      </c>
      <c r="AW178" s="122">
        <v>20</v>
      </c>
      <c r="AX178" s="118"/>
      <c r="AY178" s="85"/>
      <c r="AZ178" s="102"/>
      <c r="BA178" s="102" t="s">
        <v>1235</v>
      </c>
      <c r="BB178" s="82"/>
    </row>
    <row r="179" spans="1:54" ht="16" x14ac:dyDescent="0.2">
      <c r="A179" s="101"/>
      <c r="B179" s="102"/>
      <c r="C179" s="103"/>
      <c r="D179" s="102"/>
      <c r="E179" s="82"/>
      <c r="F179" s="144"/>
      <c r="G179" s="144"/>
      <c r="H179" s="82"/>
      <c r="I179" s="144"/>
      <c r="J179" s="145"/>
      <c r="K179" s="82"/>
      <c r="L179" s="82"/>
      <c r="M179" s="82"/>
      <c r="N179" s="146"/>
      <c r="O179" s="82"/>
      <c r="P179" s="82"/>
      <c r="Q179" s="82"/>
      <c r="R179" s="140"/>
      <c r="S179" s="146"/>
      <c r="T179" s="146"/>
      <c r="U179" s="146"/>
      <c r="V179" s="85"/>
      <c r="W179" s="85"/>
      <c r="X179" s="85"/>
      <c r="Y179" s="102" t="str">
        <f t="shared" si="62"/>
        <v xml:space="preserve"> </v>
      </c>
      <c r="Z179" s="102" t="str">
        <f t="shared" si="63"/>
        <v xml:space="preserve"> </v>
      </c>
      <c r="AA179" s="102" t="str">
        <f t="shared" si="64"/>
        <v xml:space="preserve"> </v>
      </c>
      <c r="AB179" s="102" t="str">
        <f t="shared" si="65"/>
        <v xml:space="preserve"> </v>
      </c>
      <c r="AC179" s="104" t="str">
        <f t="shared" si="66"/>
        <v xml:space="preserve"> </v>
      </c>
      <c r="AD179" s="102" t="str">
        <f t="shared" si="67"/>
        <v xml:space="preserve"> </v>
      </c>
      <c r="AE179" s="105" t="str">
        <f t="shared" si="68"/>
        <v xml:space="preserve"> </v>
      </c>
      <c r="AF179" s="102" t="str">
        <f t="shared" si="69"/>
        <v xml:space="preserve"> </v>
      </c>
      <c r="AG179" s="105" t="str">
        <f t="shared" si="70"/>
        <v xml:space="preserve"> </v>
      </c>
      <c r="AH179" s="105" t="str">
        <f t="shared" si="71"/>
        <v xml:space="preserve"> </v>
      </c>
      <c r="AI179" s="102" t="str">
        <f t="shared" ref="AI179" si="75">IF(Y179=" ", " ", IF(Y179&gt;0, SUM(AG179:AH179)))</f>
        <v xml:space="preserve"> </v>
      </c>
      <c r="AJ179" s="106" t="str">
        <f t="shared" si="72"/>
        <v xml:space="preserve"> </v>
      </c>
      <c r="AK179" s="107" t="str">
        <f t="shared" si="73"/>
        <v xml:space="preserve"> </v>
      </c>
      <c r="AL179" s="82"/>
      <c r="AM179" s="123" t="s">
        <v>1236</v>
      </c>
      <c r="AN179" s="125" t="s">
        <v>742</v>
      </c>
      <c r="AO179" s="125" t="s">
        <v>494</v>
      </c>
      <c r="AP179" s="125" t="s">
        <v>495</v>
      </c>
      <c r="AQ179" s="125" t="s">
        <v>494</v>
      </c>
      <c r="AR179" s="118"/>
      <c r="AS179" s="115" t="s">
        <v>487</v>
      </c>
      <c r="AT179" s="115" t="s">
        <v>976</v>
      </c>
      <c r="AU179" s="115" t="s">
        <v>485</v>
      </c>
      <c r="AV179" s="115" t="s">
        <v>488</v>
      </c>
      <c r="AW179" s="115" t="s">
        <v>489</v>
      </c>
      <c r="AX179" s="116" t="s">
        <v>490</v>
      </c>
      <c r="AY179" s="102"/>
      <c r="AZ179" s="102"/>
      <c r="BA179" s="84" t="s">
        <v>1</v>
      </c>
      <c r="BB179" s="82"/>
    </row>
    <row r="180" spans="1:54" ht="16" x14ac:dyDescent="0.2">
      <c r="A180" s="101"/>
      <c r="B180" s="102"/>
      <c r="C180" s="132"/>
      <c r="D180" s="82"/>
      <c r="E180" s="85"/>
      <c r="F180" s="144"/>
      <c r="G180" s="144"/>
      <c r="H180" s="85"/>
      <c r="I180" s="144"/>
      <c r="J180" s="145"/>
      <c r="K180" s="85"/>
      <c r="L180" s="85"/>
      <c r="M180" s="85"/>
      <c r="N180" s="146"/>
      <c r="O180" s="85"/>
      <c r="P180" s="85"/>
      <c r="Q180" s="85"/>
      <c r="R180" s="140"/>
      <c r="S180" s="146"/>
      <c r="T180" s="146"/>
      <c r="U180" s="146"/>
      <c r="V180" s="85"/>
      <c r="W180" s="85"/>
      <c r="X180" s="85"/>
      <c r="Y180" s="85" t="str">
        <f t="shared" si="62"/>
        <v xml:space="preserve"> </v>
      </c>
      <c r="Z180" s="82" t="str">
        <f t="shared" si="63"/>
        <v xml:space="preserve"> </v>
      </c>
      <c r="AA180" s="85" t="str">
        <f t="shared" si="64"/>
        <v xml:space="preserve"> </v>
      </c>
      <c r="AB180" s="85" t="str">
        <f t="shared" si="65"/>
        <v xml:space="preserve"> </v>
      </c>
      <c r="AC180" s="110" t="str">
        <f t="shared" si="66"/>
        <v xml:space="preserve"> </v>
      </c>
      <c r="AD180" s="82" t="str">
        <f t="shared" si="67"/>
        <v xml:space="preserve"> </v>
      </c>
      <c r="AE180" s="111" t="str">
        <f t="shared" si="68"/>
        <v xml:space="preserve"> </v>
      </c>
      <c r="AF180" s="82" t="str">
        <f t="shared" si="69"/>
        <v xml:space="preserve"> </v>
      </c>
      <c r="AG180" s="111" t="str">
        <f t="shared" si="70"/>
        <v xml:space="preserve"> </v>
      </c>
      <c r="AH180" s="111" t="str">
        <f t="shared" si="71"/>
        <v xml:space="preserve"> </v>
      </c>
      <c r="AI180" s="102"/>
      <c r="AJ180" s="112" t="str">
        <f t="shared" si="72"/>
        <v xml:space="preserve"> </v>
      </c>
      <c r="AK180" s="113" t="str">
        <f t="shared" si="73"/>
        <v xml:space="preserve"> </v>
      </c>
      <c r="AL180" s="82"/>
      <c r="AM180" s="82" t="e">
        <f>AD186</f>
        <v>#DIV/0!</v>
      </c>
      <c r="AN180" s="82">
        <f>AE186</f>
        <v>0.20000000000000004</v>
      </c>
      <c r="AO180" s="82">
        <f>AF186</f>
        <v>79.376025953996262</v>
      </c>
      <c r="AP180" s="82">
        <f>AI186</f>
        <v>19.32372893154762</v>
      </c>
      <c r="AQ180" s="113">
        <f>AK186</f>
        <v>77.24334176666639</v>
      </c>
      <c r="AR180" s="118"/>
      <c r="AS180" s="115" t="s">
        <v>497</v>
      </c>
      <c r="AT180" s="115" t="s">
        <v>497</v>
      </c>
      <c r="AU180" s="115" t="s">
        <v>497</v>
      </c>
      <c r="AV180" s="115" t="s">
        <v>497</v>
      </c>
      <c r="AW180" s="115" t="s">
        <v>497</v>
      </c>
      <c r="AX180" s="116" t="s">
        <v>498</v>
      </c>
      <c r="AY180" s="102"/>
      <c r="AZ180" s="102"/>
      <c r="BA180" s="82"/>
      <c r="BB180" s="82"/>
    </row>
    <row r="181" spans="1:54" ht="16" x14ac:dyDescent="0.2">
      <c r="A181" s="101"/>
      <c r="B181" s="102"/>
      <c r="C181" s="132"/>
      <c r="D181" s="82"/>
      <c r="E181" s="85"/>
      <c r="F181" s="144"/>
      <c r="G181" s="144"/>
      <c r="H181" s="85"/>
      <c r="I181" s="144"/>
      <c r="J181" s="145"/>
      <c r="K181" s="85"/>
      <c r="L181" s="85"/>
      <c r="M181" s="85"/>
      <c r="N181" s="146"/>
      <c r="O181" s="85"/>
      <c r="P181" s="85"/>
      <c r="Q181" s="85"/>
      <c r="R181" s="140"/>
      <c r="S181" s="146"/>
      <c r="T181" s="146"/>
      <c r="U181" s="146"/>
      <c r="V181" s="85"/>
      <c r="W181" s="85"/>
      <c r="X181" s="85"/>
      <c r="Y181" s="85" t="str">
        <f t="shared" si="62"/>
        <v xml:space="preserve"> </v>
      </c>
      <c r="Z181" s="82" t="str">
        <f t="shared" si="63"/>
        <v xml:space="preserve"> </v>
      </c>
      <c r="AA181" s="85" t="str">
        <f t="shared" si="64"/>
        <v xml:space="preserve"> </v>
      </c>
      <c r="AB181" s="85" t="str">
        <f t="shared" si="65"/>
        <v xml:space="preserve"> </v>
      </c>
      <c r="AC181" s="110" t="str">
        <f t="shared" si="66"/>
        <v xml:space="preserve"> </v>
      </c>
      <c r="AD181" s="82" t="str">
        <f t="shared" si="67"/>
        <v xml:space="preserve"> </v>
      </c>
      <c r="AE181" s="111" t="str">
        <f t="shared" si="68"/>
        <v xml:space="preserve"> </v>
      </c>
      <c r="AF181" s="82" t="str">
        <f t="shared" si="69"/>
        <v xml:space="preserve"> </v>
      </c>
      <c r="AG181" s="111" t="str">
        <f t="shared" si="70"/>
        <v xml:space="preserve"> </v>
      </c>
      <c r="AH181" s="111" t="str">
        <f t="shared" si="71"/>
        <v xml:space="preserve"> </v>
      </c>
      <c r="AI181" s="82"/>
      <c r="AJ181" s="112" t="str">
        <f t="shared" si="72"/>
        <v xml:space="preserve"> </v>
      </c>
      <c r="AK181" s="113" t="str">
        <f t="shared" si="73"/>
        <v xml:space="preserve"> </v>
      </c>
      <c r="AL181" s="85"/>
      <c r="AM181" s="82"/>
      <c r="AN181" s="82"/>
      <c r="AO181" s="82"/>
      <c r="AP181" s="85"/>
      <c r="AQ181" s="82"/>
      <c r="AR181" s="82"/>
      <c r="AS181" s="349"/>
      <c r="AT181" s="120">
        <f>((LN(AN180)-LN(0.6))/(LN(3)-LN(0.6))*100)</f>
        <v>-68.260619448598518</v>
      </c>
      <c r="AU181" s="115">
        <f>((LN(AO180)-LN(10))/(LN(1)-LN(10))*100)</f>
        <v>-89.968935169568184</v>
      </c>
      <c r="AV181" s="115">
        <f>((LN(AP180)-LN(10))/(LN(3)-LN(10))*100)</f>
        <v>-54.714585219771315</v>
      </c>
      <c r="AW181" s="115">
        <f>((LN(AQ180)-LN(43))/(LN(20)-LN(43))*100)</f>
        <v>-76.523215398523419</v>
      </c>
      <c r="AX181" s="82"/>
      <c r="AY181" s="82"/>
      <c r="AZ181" s="82"/>
      <c r="BA181" s="82"/>
      <c r="BB181" s="82"/>
    </row>
    <row r="182" spans="1:54" ht="16" x14ac:dyDescent="0.2">
      <c r="A182" s="101"/>
      <c r="B182" s="102"/>
      <c r="C182" s="132"/>
      <c r="D182" s="82"/>
      <c r="E182" s="85"/>
      <c r="F182" s="144"/>
      <c r="G182" s="144"/>
      <c r="H182" s="85"/>
      <c r="I182" s="144"/>
      <c r="J182" s="145"/>
      <c r="K182" s="85"/>
      <c r="L182" s="85"/>
      <c r="M182" s="85"/>
      <c r="N182" s="146"/>
      <c r="O182" s="85"/>
      <c r="P182" s="85"/>
      <c r="Q182" s="85"/>
      <c r="R182" s="140"/>
      <c r="S182" s="146"/>
      <c r="T182" s="146"/>
      <c r="U182" s="146"/>
      <c r="V182" s="85"/>
      <c r="W182" s="85"/>
      <c r="X182" s="85"/>
      <c r="Y182" s="85" t="str">
        <f t="shared" si="62"/>
        <v xml:space="preserve"> </v>
      </c>
      <c r="Z182" s="82" t="str">
        <f t="shared" si="63"/>
        <v xml:space="preserve"> </v>
      </c>
      <c r="AA182" s="85" t="str">
        <f t="shared" si="64"/>
        <v xml:space="preserve"> </v>
      </c>
      <c r="AB182" s="85" t="str">
        <f t="shared" si="65"/>
        <v xml:space="preserve"> </v>
      </c>
      <c r="AC182" s="110" t="str">
        <f t="shared" si="66"/>
        <v xml:space="preserve"> </v>
      </c>
      <c r="AD182" s="82" t="str">
        <f t="shared" si="67"/>
        <v xml:space="preserve"> </v>
      </c>
      <c r="AE182" s="111" t="str">
        <f t="shared" si="68"/>
        <v xml:space="preserve"> </v>
      </c>
      <c r="AF182" s="82" t="str">
        <f t="shared" si="69"/>
        <v xml:space="preserve"> </v>
      </c>
      <c r="AG182" s="111" t="str">
        <f t="shared" si="70"/>
        <v xml:space="preserve"> </v>
      </c>
      <c r="AH182" s="111" t="str">
        <f t="shared" si="71"/>
        <v xml:space="preserve"> </v>
      </c>
      <c r="AI182" s="102" t="str">
        <f t="shared" ref="AI182" si="76">IF(Y182=" ", " ", IF(Y182&gt;0, SUM(AG182:AH182)))</f>
        <v xml:space="preserve"> </v>
      </c>
      <c r="AJ182" s="112" t="str">
        <f t="shared" si="72"/>
        <v xml:space="preserve"> </v>
      </c>
      <c r="AK182" s="113" t="str">
        <f t="shared" si="73"/>
        <v xml:space="preserve"> </v>
      </c>
      <c r="AL182" s="82"/>
      <c r="AM182" s="85"/>
      <c r="AN182" s="85"/>
      <c r="AO182" s="85"/>
      <c r="AP182" s="128" t="s">
        <v>1237</v>
      </c>
      <c r="AQ182" s="85"/>
      <c r="AR182" s="82"/>
      <c r="AS182" s="82">
        <f>IF(AS181&gt;100, 100, IF(AS181&lt;0, 0, AS181))</f>
        <v>0</v>
      </c>
      <c r="AT182" s="82">
        <f t="shared" ref="AT182:AW182" si="77">IF(AT181&gt;100, 100, IF(AT181&lt;0, 0, AT181))</f>
        <v>0</v>
      </c>
      <c r="AU182" s="82">
        <f t="shared" si="77"/>
        <v>0</v>
      </c>
      <c r="AV182" s="82">
        <f t="shared" si="77"/>
        <v>0</v>
      </c>
      <c r="AW182" s="82">
        <f t="shared" si="77"/>
        <v>0</v>
      </c>
      <c r="AX182" s="129">
        <f>AVERAGE(AS182:AW182)</f>
        <v>0</v>
      </c>
      <c r="AY182" s="84"/>
      <c r="AZ182" s="84"/>
      <c r="BA182" s="84" t="str">
        <f>IF(AX182&gt;65, "Acceptable; Ongoing Protection is Required", "Unacceptable; Immediate Restoration is Required")</f>
        <v>Unacceptable; Immediate Restoration is Required</v>
      </c>
      <c r="BB182" s="82"/>
    </row>
    <row r="183" spans="1:54" ht="16" x14ac:dyDescent="0.2">
      <c r="A183" s="101"/>
      <c r="B183" s="102"/>
      <c r="C183" s="132"/>
      <c r="D183" s="82"/>
      <c r="E183" s="85"/>
      <c r="F183" s="144"/>
      <c r="G183" s="144"/>
      <c r="H183" s="85"/>
      <c r="I183" s="144"/>
      <c r="J183" s="145"/>
      <c r="K183" s="85"/>
      <c r="L183" s="85"/>
      <c r="M183" s="85"/>
      <c r="N183" s="146"/>
      <c r="O183" s="85"/>
      <c r="P183" s="85"/>
      <c r="Q183" s="85"/>
      <c r="R183" s="140"/>
      <c r="S183" s="146"/>
      <c r="T183" s="146"/>
      <c r="U183" s="146"/>
      <c r="V183" s="85"/>
      <c r="W183" s="85"/>
      <c r="X183" s="85"/>
      <c r="Y183" s="85" t="str">
        <f t="shared" si="62"/>
        <v xml:space="preserve"> </v>
      </c>
      <c r="Z183" s="82" t="str">
        <f t="shared" si="63"/>
        <v xml:space="preserve"> </v>
      </c>
      <c r="AA183" s="85" t="str">
        <f t="shared" si="64"/>
        <v xml:space="preserve"> </v>
      </c>
      <c r="AB183" s="85" t="str">
        <f t="shared" si="65"/>
        <v xml:space="preserve"> </v>
      </c>
      <c r="AC183" s="110" t="str">
        <f t="shared" si="66"/>
        <v xml:space="preserve"> </v>
      </c>
      <c r="AD183" s="82" t="str">
        <f t="shared" si="67"/>
        <v xml:space="preserve"> </v>
      </c>
      <c r="AE183" s="111" t="str">
        <f t="shared" si="68"/>
        <v xml:space="preserve"> </v>
      </c>
      <c r="AF183" s="82" t="str">
        <f t="shared" si="69"/>
        <v xml:space="preserve"> </v>
      </c>
      <c r="AG183" s="111" t="str">
        <f t="shared" si="70"/>
        <v xml:space="preserve"> </v>
      </c>
      <c r="AH183" s="111" t="str">
        <f t="shared" si="71"/>
        <v xml:space="preserve"> </v>
      </c>
      <c r="AI183" s="82"/>
      <c r="AJ183" s="112" t="str">
        <f t="shared" si="72"/>
        <v xml:space="preserve"> </v>
      </c>
      <c r="AK183" s="113" t="str">
        <f t="shared" si="73"/>
        <v xml:space="preserve"> </v>
      </c>
      <c r="AL183" s="85"/>
      <c r="AM183" s="85"/>
      <c r="AN183" s="85"/>
      <c r="AO183" s="85"/>
      <c r="AP183" s="85"/>
      <c r="AQ183" s="85"/>
      <c r="AR183" s="85"/>
      <c r="AS183" s="85"/>
      <c r="AT183" s="85"/>
      <c r="AU183" s="85"/>
      <c r="AV183" s="85"/>
      <c r="AW183" s="126" t="s">
        <v>1238</v>
      </c>
      <c r="AX183" s="126">
        <f>AVERAGE(AS182:AW182)</f>
        <v>0</v>
      </c>
      <c r="AY183" s="85"/>
      <c r="AZ183" s="85"/>
      <c r="BA183" s="82"/>
      <c r="BB183" s="82"/>
    </row>
    <row r="184" spans="1:54" ht="16" x14ac:dyDescent="0.2">
      <c r="A184" s="101"/>
      <c r="B184" s="102"/>
      <c r="C184" s="132"/>
      <c r="D184" s="82"/>
      <c r="E184" s="85"/>
      <c r="F184" s="144"/>
      <c r="G184" s="144"/>
      <c r="H184" s="85"/>
      <c r="I184" s="144"/>
      <c r="J184" s="145"/>
      <c r="K184" s="85"/>
      <c r="L184" s="85"/>
      <c r="M184" s="85"/>
      <c r="N184" s="146"/>
      <c r="O184" s="85"/>
      <c r="P184" s="85"/>
      <c r="Q184" s="85"/>
      <c r="R184" s="140"/>
      <c r="S184" s="146"/>
      <c r="T184" s="146"/>
      <c r="U184" s="146"/>
      <c r="V184" s="85"/>
      <c r="W184" s="85"/>
      <c r="X184" s="85"/>
      <c r="Y184" s="85"/>
      <c r="Z184" s="82"/>
      <c r="AA184" s="85"/>
      <c r="AB184" s="85"/>
      <c r="AC184" s="110"/>
      <c r="AD184" s="82"/>
      <c r="AE184" s="111"/>
      <c r="AF184" s="82"/>
      <c r="AG184" s="111"/>
      <c r="AH184" s="111"/>
      <c r="AI184" s="82"/>
      <c r="AJ184" s="112"/>
      <c r="AK184" s="113"/>
      <c r="AL184" s="85"/>
      <c r="AM184" s="82"/>
      <c r="AN184" s="82"/>
      <c r="AO184" s="82"/>
      <c r="AP184" s="85"/>
      <c r="AQ184" s="82"/>
      <c r="AR184" s="82"/>
      <c r="AS184" s="115"/>
      <c r="AT184" s="120"/>
      <c r="AU184" s="115"/>
      <c r="AV184" s="115"/>
      <c r="AW184" s="115"/>
      <c r="AX184" s="82"/>
      <c r="AY184" s="82"/>
      <c r="AZ184" s="82"/>
      <c r="BA184" s="82"/>
      <c r="BB184" s="82"/>
    </row>
    <row r="185" spans="1:54" ht="16" x14ac:dyDescent="0.2">
      <c r="A185" s="101"/>
      <c r="B185" s="102"/>
      <c r="C185" s="132"/>
      <c r="D185" s="82"/>
      <c r="E185" s="85"/>
      <c r="F185" s="144"/>
      <c r="G185" s="144"/>
      <c r="H185" s="85"/>
      <c r="I185" s="144"/>
      <c r="J185" s="145"/>
      <c r="K185" s="85"/>
      <c r="L185" s="85"/>
      <c r="M185" s="85"/>
      <c r="N185" s="146"/>
      <c r="O185" s="85"/>
      <c r="P185" s="85"/>
      <c r="Q185" s="85"/>
      <c r="R185" s="140"/>
      <c r="S185" s="146"/>
      <c r="T185" s="146"/>
      <c r="U185" s="146"/>
      <c r="V185" s="85"/>
      <c r="W185" s="85"/>
      <c r="X185" s="85"/>
      <c r="Y185" s="85"/>
      <c r="Z185" s="82"/>
      <c r="AA185" s="85"/>
      <c r="AB185" s="85"/>
      <c r="AC185" s="110"/>
      <c r="AD185" s="82"/>
      <c r="AE185" s="111"/>
      <c r="AF185" s="82"/>
      <c r="AG185" s="111"/>
      <c r="AH185" s="111"/>
      <c r="AI185" s="82"/>
      <c r="AJ185" s="112"/>
      <c r="AK185" s="113"/>
      <c r="AL185" s="85"/>
      <c r="AM185" s="82"/>
      <c r="AN185" s="82"/>
      <c r="AO185" s="82"/>
      <c r="AP185" s="85"/>
      <c r="AQ185" s="82"/>
      <c r="AR185" s="82"/>
      <c r="AS185" s="115"/>
      <c r="AT185" s="120"/>
      <c r="AU185" s="115"/>
      <c r="AV185" s="115"/>
      <c r="AW185" s="115"/>
      <c r="AX185" s="82"/>
      <c r="AY185" s="82"/>
      <c r="AZ185" s="82"/>
      <c r="BA185" s="82"/>
      <c r="BB185" s="82"/>
    </row>
    <row r="186" spans="1:54" ht="16"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4" t="e">
        <f>_xlfn.AGGREGATE(1, 6,AD171:AD183)</f>
        <v>#DIV/0!</v>
      </c>
      <c r="AE186" s="84">
        <f>_xlfn.AGGREGATE(1, 6,AE171:AE183)</f>
        <v>0.20000000000000004</v>
      </c>
      <c r="AF186" s="84">
        <f>_xlfn.AGGREGATE(1, 6,AF171:AF183)</f>
        <v>79.376025953996262</v>
      </c>
      <c r="AG186" s="82"/>
      <c r="AH186" s="82"/>
      <c r="AI186" s="84">
        <f>_xlfn.AGGREGATE(1, 6,AI171:AI183)</f>
        <v>19.32372893154762</v>
      </c>
      <c r="AJ186" s="82"/>
      <c r="AK186" s="84">
        <f>_xlfn.AGGREGATE(1, 6,AK171:AK183)</f>
        <v>77.24334176666639</v>
      </c>
      <c r="AL186" s="82"/>
      <c r="AM186" s="82"/>
      <c r="AN186" s="82"/>
      <c r="AO186" s="82"/>
      <c r="AP186" s="82"/>
      <c r="AQ186" s="82"/>
      <c r="AR186" s="82"/>
      <c r="AS186" s="82"/>
      <c r="AT186" s="82"/>
      <c r="AU186" s="82"/>
      <c r="AV186" s="82"/>
      <c r="AW186" s="82"/>
      <c r="AX186" s="82"/>
      <c r="AY186" s="82"/>
      <c r="AZ186" s="82"/>
      <c r="BA186" s="82"/>
      <c r="BB186" s="82"/>
    </row>
    <row r="187" spans="1:54"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126" t="s">
        <v>1238</v>
      </c>
      <c r="AD187" s="126" t="e">
        <f>AVERAGE(AD171:AD178)</f>
        <v>#VALUE!</v>
      </c>
      <c r="AE187" s="126">
        <f>AVERAGE(AE171:AE183)</f>
        <v>0.20000000000000004</v>
      </c>
      <c r="AF187" s="126">
        <f>AVERAGE(AF171:AF183)</f>
        <v>79.376025953996262</v>
      </c>
      <c r="AG187" s="126"/>
      <c r="AH187" s="126"/>
      <c r="AI187" s="126">
        <f>AVERAGE(AI171:AI183)</f>
        <v>19.32372893154762</v>
      </c>
      <c r="AJ187" s="126"/>
      <c r="AK187" s="127">
        <f>AVERAGE(AK171:AK183)</f>
        <v>77.24334176666639</v>
      </c>
      <c r="AL187" s="82"/>
      <c r="AM187" s="82"/>
      <c r="AN187" s="82"/>
      <c r="AO187" s="82"/>
      <c r="AP187" s="82"/>
      <c r="AQ187" s="82"/>
      <c r="AR187" s="82"/>
      <c r="AS187" s="82"/>
      <c r="AT187" s="82"/>
      <c r="AU187" s="82"/>
      <c r="AV187" s="82"/>
      <c r="AW187" s="82"/>
      <c r="AX187" s="82"/>
      <c r="AY187" s="82"/>
      <c r="AZ187" s="82"/>
      <c r="BA187" s="82"/>
      <c r="BB187" s="82"/>
    </row>
  </sheetData>
  <mergeCells count="8">
    <mergeCell ref="AD128:AD131"/>
    <mergeCell ref="AC129:AC131"/>
    <mergeCell ref="AD18:AD21"/>
    <mergeCell ref="AC19:AC21"/>
    <mergeCell ref="AD57:AD60"/>
    <mergeCell ref="AC58:AC60"/>
    <mergeCell ref="AD89:AD92"/>
    <mergeCell ref="AC90:AC92"/>
  </mergeCells>
  <phoneticPr fontId="29" type="noConversion"/>
  <conditionalFormatting sqref="A18:AB18 AE18:AK19 W19:AB19">
    <cfRule type="expression" dxfId="65" priority="5">
      <formula>_xlfn.NUMBERVALUE($Y18)&gt;0</formula>
    </cfRule>
  </conditionalFormatting>
  <conditionalFormatting sqref="A57:AB57 AE57:AK58 W58:AB58">
    <cfRule type="expression" dxfId="64" priority="11">
      <formula>_xlfn.NUMBERVALUE($Y57)&gt;0</formula>
    </cfRule>
  </conditionalFormatting>
  <conditionalFormatting sqref="A89:AB89 AE89:AK90 W90:AB90 V93:AK106 C101:E106 H101:H106 K101:M106 O101:Q106 A107:AK108 A128:AB128 AE128:AK129 W129:AB129 V132:AK145 C140:E145 H140:H145 K140:M145 O140:Q145 A146:AK147 A168:AB168 AE168:AK169 W169:AB169 V172:AK185 C180:E185 H180:H185 K180:M185 O180:Q185 A186:AK187">
    <cfRule type="expression" dxfId="63" priority="28">
      <formula>_xlfn.NUMBERVALUE($Y89)&gt;0</formula>
    </cfRule>
  </conditionalFormatting>
  <conditionalFormatting sqref="V22:AK33">
    <cfRule type="expression" dxfId="62" priority="1">
      <formula>_xlfn.NUMBERVALUE($Y22)&gt;0</formula>
    </cfRule>
  </conditionalFormatting>
  <conditionalFormatting sqref="V61:AK72">
    <cfRule type="expression" dxfId="61" priority="6">
      <formula>_xlfn.NUMBERVALUE($Y61)&gt;0</formula>
    </cfRule>
  </conditionalFormatting>
  <conditionalFormatting sqref="AC35:AK37">
    <cfRule type="expression" dxfId="60" priority="3">
      <formula>_xlfn.NUMBERVALUE($Y35)&gt;0</formula>
    </cfRule>
  </conditionalFormatting>
  <conditionalFormatting sqref="AC74:AK76">
    <cfRule type="expression" dxfId="59" priority="9">
      <formula>_xlfn.NUMBERVALUE($Y74)&gt;0</formula>
    </cfRule>
  </conditionalFormatting>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5BC2-DB61-4DC8-BB0E-59D970D162C1}">
  <dimension ref="A1:BC188"/>
  <sheetViews>
    <sheetView topLeftCell="A169" workbookViewId="0">
      <selection activeCell="AS182" sqref="AS182"/>
    </sheetView>
  </sheetViews>
  <sheetFormatPr baseColWidth="10" defaultColWidth="8.83203125" defaultRowHeight="15" x14ac:dyDescent="0.2"/>
  <cols>
    <col min="5" max="5" width="10.3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659</v>
      </c>
      <c r="C4" t="s">
        <v>764</v>
      </c>
      <c r="E4" s="167">
        <v>43297</v>
      </c>
      <c r="F4" t="s">
        <v>793</v>
      </c>
      <c r="G4" t="s">
        <v>772</v>
      </c>
      <c r="H4" t="s">
        <v>761</v>
      </c>
      <c r="I4" t="s">
        <v>761</v>
      </c>
      <c r="J4" t="s">
        <v>761</v>
      </c>
      <c r="K4" t="s">
        <v>761</v>
      </c>
      <c r="L4" t="s">
        <v>761</v>
      </c>
      <c r="M4" t="s">
        <v>761</v>
      </c>
      <c r="N4" t="s">
        <v>774</v>
      </c>
      <c r="O4" s="131" t="s">
        <v>761</v>
      </c>
      <c r="P4" s="131" t="s">
        <v>761</v>
      </c>
      <c r="Q4" s="68" t="s">
        <v>761</v>
      </c>
      <c r="R4" s="68" t="s">
        <v>761</v>
      </c>
      <c r="S4" s="131" t="s">
        <v>761</v>
      </c>
      <c r="T4" s="68" t="s">
        <v>761</v>
      </c>
      <c r="U4" s="68" t="s">
        <v>761</v>
      </c>
      <c r="V4" s="68">
        <v>0.5</v>
      </c>
      <c r="W4" s="77">
        <v>0.35069444444444442</v>
      </c>
      <c r="X4" s="68" t="s">
        <v>761</v>
      </c>
      <c r="Y4" s="68" t="s">
        <v>761</v>
      </c>
      <c r="Z4" s="321" t="s">
        <v>761</v>
      </c>
      <c r="AA4" s="321" t="s">
        <v>761</v>
      </c>
      <c r="AB4" s="226">
        <v>0.1</v>
      </c>
      <c r="AC4" s="204">
        <v>0.1174</v>
      </c>
      <c r="AD4" s="72">
        <v>0.16095890410958902</v>
      </c>
      <c r="AE4" s="72">
        <v>1.7482993197278915</v>
      </c>
      <c r="AF4" s="72">
        <v>14.523548740416212</v>
      </c>
      <c r="AG4" s="137">
        <v>16.271848060144102</v>
      </c>
      <c r="AH4" s="75">
        <v>13.748993776590591</v>
      </c>
      <c r="AI4" s="75">
        <v>30.020841836734693</v>
      </c>
      <c r="AJ4" s="72">
        <v>162.18736349370056</v>
      </c>
      <c r="AK4" s="72">
        <v>10.509835044860688</v>
      </c>
      <c r="AL4" s="72">
        <v>15.431960901518641</v>
      </c>
      <c r="AM4" s="322">
        <v>24.258828821451281</v>
      </c>
      <c r="AN4" s="323">
        <v>40.530676881595383</v>
      </c>
      <c r="AO4" s="137">
        <v>3.0271392405063291</v>
      </c>
      <c r="AP4" s="137">
        <v>5.2378874261603379</v>
      </c>
      <c r="AQ4" s="72">
        <v>0.3662588594801463</v>
      </c>
      <c r="AR4" s="72">
        <v>8.2650266666666674</v>
      </c>
      <c r="AV4" s="69"/>
      <c r="AX4" s="322"/>
      <c r="AY4" s="322"/>
    </row>
    <row r="5" spans="1:51" x14ac:dyDescent="0.2">
      <c r="A5" t="s">
        <v>756</v>
      </c>
      <c r="B5" t="s">
        <v>659</v>
      </c>
      <c r="C5" t="s">
        <v>764</v>
      </c>
      <c r="E5" s="167">
        <v>43312</v>
      </c>
      <c r="F5" t="s">
        <v>761</v>
      </c>
      <c r="G5" t="s">
        <v>761</v>
      </c>
      <c r="H5" t="s">
        <v>761</v>
      </c>
      <c r="I5" t="s">
        <v>761</v>
      </c>
      <c r="J5" t="s">
        <v>761</v>
      </c>
      <c r="K5" t="s">
        <v>761</v>
      </c>
      <c r="L5" t="s">
        <v>761</v>
      </c>
      <c r="M5" t="s">
        <v>761</v>
      </c>
      <c r="N5" t="s">
        <v>761</v>
      </c>
      <c r="O5" s="131" t="s">
        <v>761</v>
      </c>
      <c r="P5" s="131" t="s">
        <v>761</v>
      </c>
      <c r="Q5" s="68" t="s">
        <v>761</v>
      </c>
      <c r="R5" s="68" t="s">
        <v>761</v>
      </c>
      <c r="S5" s="131" t="s">
        <v>761</v>
      </c>
      <c r="T5" s="68" t="s">
        <v>761</v>
      </c>
      <c r="U5" s="68" t="s">
        <v>761</v>
      </c>
      <c r="V5" s="68" t="s">
        <v>761</v>
      </c>
      <c r="W5" s="68" t="s">
        <v>761</v>
      </c>
      <c r="X5" s="68" t="s">
        <v>761</v>
      </c>
      <c r="Y5" s="68" t="s">
        <v>761</v>
      </c>
      <c r="Z5" s="68" t="s">
        <v>761</v>
      </c>
      <c r="AA5" s="321" t="s">
        <v>761</v>
      </c>
      <c r="AB5" s="205">
        <v>0.1</v>
      </c>
      <c r="AC5" s="171">
        <v>0.218</v>
      </c>
      <c r="AD5" s="72">
        <v>0.37290322580645158</v>
      </c>
      <c r="AE5" s="72">
        <v>1.2785701169125301</v>
      </c>
      <c r="AF5" s="72">
        <v>23.554216867469879</v>
      </c>
      <c r="AG5" s="137">
        <v>24.832786984382409</v>
      </c>
      <c r="AH5" s="75">
        <v>12.155529342148206</v>
      </c>
      <c r="AI5" s="75">
        <v>36.988316326530615</v>
      </c>
      <c r="AJ5" s="72">
        <v>91.413287394746021</v>
      </c>
      <c r="AK5" s="72">
        <v>4.9110202863255648</v>
      </c>
      <c r="AL5" s="72">
        <v>18.613909547325783</v>
      </c>
      <c r="AM5" s="322">
        <v>17.066549628473773</v>
      </c>
      <c r="AN5" s="323">
        <v>41.899336612856189</v>
      </c>
      <c r="AO5" s="137">
        <v>1.6374345991561181</v>
      </c>
      <c r="AP5" s="137">
        <v>3.7055165119549933</v>
      </c>
      <c r="AQ5" s="72">
        <v>0.30646632639983107</v>
      </c>
      <c r="AR5" s="72">
        <v>5.3429511111111117</v>
      </c>
      <c r="AV5" s="69"/>
      <c r="AX5" s="322"/>
      <c r="AY5" s="322"/>
    </row>
    <row r="6" spans="1:51" x14ac:dyDescent="0.2">
      <c r="A6" t="s">
        <v>756</v>
      </c>
      <c r="B6" t="s">
        <v>659</v>
      </c>
      <c r="C6" t="s">
        <v>764</v>
      </c>
      <c r="E6" s="167">
        <v>43326</v>
      </c>
      <c r="F6" t="s">
        <v>793</v>
      </c>
      <c r="G6" t="s">
        <v>772</v>
      </c>
      <c r="H6" t="s">
        <v>761</v>
      </c>
      <c r="I6" t="s">
        <v>761</v>
      </c>
      <c r="J6" t="s">
        <v>761</v>
      </c>
      <c r="K6">
        <v>5</v>
      </c>
      <c r="L6">
        <v>3</v>
      </c>
      <c r="M6" t="s">
        <v>761</v>
      </c>
      <c r="N6" t="s">
        <v>774</v>
      </c>
      <c r="O6" s="131" t="s">
        <v>761</v>
      </c>
      <c r="P6" s="131" t="s">
        <v>761</v>
      </c>
      <c r="Q6" s="68" t="s">
        <v>761</v>
      </c>
      <c r="R6" s="68" t="s">
        <v>761</v>
      </c>
      <c r="S6" s="131" t="s">
        <v>761</v>
      </c>
      <c r="T6" s="68">
        <v>0.75</v>
      </c>
      <c r="U6" s="68" t="s">
        <v>761</v>
      </c>
      <c r="V6" s="68">
        <v>0.35</v>
      </c>
      <c r="W6" s="77">
        <v>0.33263888888888887</v>
      </c>
      <c r="X6" s="68" t="s">
        <v>761</v>
      </c>
      <c r="Y6" s="68" t="s">
        <v>761</v>
      </c>
      <c r="Z6" s="68" t="s">
        <v>761</v>
      </c>
      <c r="AA6" s="321" t="s">
        <v>761</v>
      </c>
      <c r="AB6" s="226">
        <v>0.1</v>
      </c>
      <c r="AC6" s="216">
        <v>0.1089</v>
      </c>
      <c r="AD6" s="72">
        <v>0.28734939759036143</v>
      </c>
      <c r="AE6" s="72">
        <v>7.2554592340612309</v>
      </c>
      <c r="AF6" s="72">
        <v>20.668127053669227</v>
      </c>
      <c r="AG6" s="137">
        <v>27.923586287730458</v>
      </c>
      <c r="AH6" s="75">
        <v>23.605546365330753</v>
      </c>
      <c r="AI6" s="75">
        <v>51.529132653061211</v>
      </c>
      <c r="AJ6" s="72">
        <v>104.15335707648225</v>
      </c>
      <c r="AK6" s="72">
        <v>5.9006340738890799</v>
      </c>
      <c r="AL6" s="72">
        <v>17.65121439022489</v>
      </c>
      <c r="AM6" s="322">
        <v>29.506180439219833</v>
      </c>
      <c r="AN6" s="323">
        <v>57.429766726950291</v>
      </c>
      <c r="AO6" s="137">
        <v>1.5316962025316445</v>
      </c>
      <c r="AP6" s="137">
        <v>4.9003704641350243</v>
      </c>
      <c r="AQ6" s="72">
        <v>0.23813437918320352</v>
      </c>
      <c r="AR6" s="72">
        <v>6.4320666666666693</v>
      </c>
      <c r="AV6" s="69"/>
      <c r="AX6" s="322"/>
      <c r="AY6" s="322"/>
    </row>
    <row r="7" spans="1:51" x14ac:dyDescent="0.2">
      <c r="A7" t="s">
        <v>756</v>
      </c>
      <c r="B7" t="s">
        <v>659</v>
      </c>
      <c r="C7" t="s">
        <v>764</v>
      </c>
      <c r="E7" s="167">
        <v>43340</v>
      </c>
      <c r="F7" t="s">
        <v>793</v>
      </c>
      <c r="G7" t="s">
        <v>852</v>
      </c>
      <c r="H7" t="s">
        <v>761</v>
      </c>
      <c r="I7" t="s">
        <v>761</v>
      </c>
      <c r="J7" t="s">
        <v>761</v>
      </c>
      <c r="K7" t="s">
        <v>761</v>
      </c>
      <c r="L7" t="s">
        <v>761</v>
      </c>
      <c r="M7" t="s">
        <v>761</v>
      </c>
      <c r="N7" t="s">
        <v>774</v>
      </c>
      <c r="O7" s="131" t="s">
        <v>761</v>
      </c>
      <c r="P7" s="131" t="s">
        <v>761</v>
      </c>
      <c r="Q7" s="68" t="s">
        <v>761</v>
      </c>
      <c r="R7" s="68" t="s">
        <v>761</v>
      </c>
      <c r="S7" s="131" t="s">
        <v>761</v>
      </c>
      <c r="T7" s="68" t="s">
        <v>761</v>
      </c>
      <c r="U7" s="68" t="s">
        <v>761</v>
      </c>
      <c r="V7" s="68">
        <v>0.15</v>
      </c>
      <c r="W7" s="77">
        <v>0.38750000000000001</v>
      </c>
      <c r="X7" s="68" t="s">
        <v>761</v>
      </c>
      <c r="Y7" s="68" t="s">
        <v>761</v>
      </c>
      <c r="Z7" s="321" t="s">
        <v>761</v>
      </c>
      <c r="AA7" s="321" t="s">
        <v>761</v>
      </c>
      <c r="AB7" s="226">
        <v>0.1</v>
      </c>
      <c r="AC7" s="216">
        <v>0.113</v>
      </c>
      <c r="AD7" s="72">
        <v>0.50937079833979615</v>
      </c>
      <c r="AE7" s="72">
        <v>1.3938518129269573</v>
      </c>
      <c r="AF7" s="72">
        <v>21.785323110624315</v>
      </c>
      <c r="AG7" s="137">
        <v>23.179174923551273</v>
      </c>
      <c r="AH7" s="75">
        <v>8.6592689539997494</v>
      </c>
      <c r="AI7" s="75">
        <v>31.838443877551022</v>
      </c>
      <c r="AJ7" s="72">
        <v>59.009238583625269</v>
      </c>
      <c r="AK7" s="72">
        <v>3.6094184716632993</v>
      </c>
      <c r="AL7" s="72">
        <v>16.34868304877725</v>
      </c>
      <c r="AM7" s="322">
        <v>12.26868742566305</v>
      </c>
      <c r="AN7" s="323">
        <v>35.447862349214319</v>
      </c>
      <c r="AO7" s="137">
        <v>1.1147848101265823</v>
      </c>
      <c r="AP7" s="137">
        <v>3.9497218565400849</v>
      </c>
      <c r="AQ7" s="72">
        <v>0.22011715720779296</v>
      </c>
      <c r="AR7" s="72">
        <v>5.0645066666666674</v>
      </c>
      <c r="AV7" s="69"/>
      <c r="AX7" s="322"/>
      <c r="AY7" s="322"/>
    </row>
    <row r="8" spans="1:51" x14ac:dyDescent="0.2">
      <c r="E8" s="167"/>
      <c r="O8" s="68"/>
      <c r="P8" s="68"/>
      <c r="Q8" s="68"/>
      <c r="R8" s="68"/>
      <c r="S8" s="68"/>
      <c r="T8" s="68"/>
      <c r="U8" s="68"/>
      <c r="V8" s="68"/>
      <c r="W8" s="68"/>
      <c r="X8" s="68"/>
      <c r="Y8" s="68"/>
      <c r="AA8" s="341"/>
      <c r="AB8" s="68"/>
      <c r="AC8" s="68"/>
      <c r="AD8" s="68"/>
      <c r="AE8" s="68"/>
      <c r="AJ8" s="72"/>
      <c r="AK8" s="72"/>
      <c r="AL8" s="72"/>
      <c r="AM8" s="322"/>
      <c r="AV8" s="69"/>
      <c r="AX8" s="322"/>
      <c r="AY8" s="322"/>
    </row>
    <row r="9" spans="1:51" x14ac:dyDescent="0.2">
      <c r="E9" s="167"/>
      <c r="J9" s="326"/>
      <c r="O9" s="149"/>
      <c r="P9" s="149"/>
      <c r="Q9" s="68"/>
      <c r="R9" s="68"/>
      <c r="S9" s="149"/>
      <c r="T9" s="68"/>
      <c r="U9" s="141"/>
      <c r="V9" s="68"/>
      <c r="W9" s="77"/>
      <c r="X9" s="68"/>
      <c r="Y9" s="68"/>
      <c r="Z9" s="320"/>
      <c r="AA9" s="341"/>
      <c r="AB9" s="342"/>
      <c r="AC9" s="171"/>
      <c r="AD9" s="68"/>
      <c r="AE9" s="68"/>
      <c r="AF9" s="68"/>
      <c r="AG9" s="149"/>
      <c r="AH9" s="68"/>
      <c r="AI9" s="68"/>
      <c r="AJ9" s="72"/>
      <c r="AK9" s="72"/>
      <c r="AL9" s="72"/>
      <c r="AM9" s="68"/>
      <c r="AN9" s="149"/>
      <c r="AO9" s="149"/>
      <c r="AP9" s="149"/>
      <c r="AQ9" s="68"/>
      <c r="AR9" s="68"/>
      <c r="AV9" s="69"/>
      <c r="AX9" s="322"/>
      <c r="AY9" s="322"/>
    </row>
    <row r="10" spans="1:51" x14ac:dyDescent="0.2">
      <c r="E10" s="167"/>
      <c r="J10" s="326"/>
      <c r="O10" s="149"/>
      <c r="P10" s="149"/>
      <c r="Q10" s="68"/>
      <c r="R10" s="68"/>
      <c r="S10" s="149"/>
      <c r="T10" s="68"/>
      <c r="U10" s="141"/>
      <c r="V10" s="68"/>
      <c r="W10" s="77"/>
      <c r="X10" s="68"/>
      <c r="Y10" s="68"/>
      <c r="Z10" s="320"/>
      <c r="AA10" s="341"/>
      <c r="AB10" s="337"/>
      <c r="AC10" s="216"/>
      <c r="AD10" s="68"/>
      <c r="AE10" s="68"/>
      <c r="AF10" s="68"/>
      <c r="AG10" s="149"/>
      <c r="AH10" s="68"/>
      <c r="AI10" s="68"/>
      <c r="AJ10" s="72"/>
      <c r="AK10" s="72"/>
      <c r="AL10" s="72"/>
      <c r="AM10" s="68"/>
      <c r="AN10" s="149"/>
      <c r="AO10" s="149"/>
      <c r="AP10" s="149"/>
      <c r="AQ10" s="68"/>
      <c r="AR10" s="68"/>
      <c r="AV10" s="69"/>
      <c r="AX10" s="322"/>
      <c r="AY10" s="322"/>
    </row>
    <row r="11" spans="1:51" x14ac:dyDescent="0.2">
      <c r="E11" s="167"/>
      <c r="J11" s="326"/>
      <c r="O11" s="149"/>
      <c r="P11" s="149"/>
      <c r="Q11" s="68"/>
      <c r="R11" s="68"/>
      <c r="S11" s="149"/>
      <c r="T11" s="68"/>
      <c r="U11" s="141"/>
      <c r="V11" s="68"/>
      <c r="W11" s="77"/>
      <c r="X11" s="68"/>
      <c r="Y11" s="68"/>
      <c r="Z11" s="320"/>
      <c r="AA11" s="341"/>
      <c r="AB11" s="337"/>
      <c r="AC11" s="216"/>
      <c r="AD11" s="72"/>
      <c r="AE11" s="72"/>
      <c r="AF11" s="72"/>
      <c r="AG11" s="338"/>
      <c r="AH11" s="75"/>
      <c r="AI11" s="75"/>
      <c r="AJ11" s="72"/>
      <c r="AK11" s="72"/>
      <c r="AL11" s="72"/>
      <c r="AM11" s="322"/>
      <c r="AN11" s="339"/>
      <c r="AO11" s="338"/>
      <c r="AP11" s="338"/>
      <c r="AQ11" s="72"/>
      <c r="AR11" s="72"/>
      <c r="AV11" s="69"/>
      <c r="AX11" s="322"/>
      <c r="AY11" s="322"/>
    </row>
    <row r="12" spans="1:51" x14ac:dyDescent="0.2">
      <c r="E12" s="167"/>
      <c r="J12" s="326"/>
      <c r="O12" s="149"/>
      <c r="P12" s="149"/>
      <c r="Q12" s="68"/>
      <c r="R12" s="68"/>
      <c r="S12" s="149"/>
      <c r="T12" s="68"/>
      <c r="U12" s="141"/>
      <c r="V12" s="68"/>
      <c r="W12" s="77"/>
      <c r="X12" s="68"/>
      <c r="Y12" s="68"/>
      <c r="Z12" s="320"/>
      <c r="AA12" s="341"/>
      <c r="AB12" s="337"/>
      <c r="AC12" s="216"/>
      <c r="AD12" s="68"/>
      <c r="AE12" s="68"/>
      <c r="AF12" s="68"/>
      <c r="AG12" s="149"/>
      <c r="AH12" s="68"/>
      <c r="AI12" s="68"/>
      <c r="AJ12" s="72"/>
      <c r="AK12" s="72"/>
      <c r="AL12" s="72"/>
      <c r="AM12" s="68"/>
      <c r="AN12" s="149"/>
      <c r="AO12" s="149"/>
      <c r="AP12" s="149"/>
      <c r="AQ12" s="68"/>
      <c r="AR12" s="68"/>
      <c r="AV12" s="69"/>
      <c r="AX12" s="322"/>
      <c r="AY12" s="322"/>
    </row>
    <row r="13" spans="1:51" x14ac:dyDescent="0.2">
      <c r="E13" s="167"/>
      <c r="J13" s="326"/>
      <c r="O13" s="149"/>
      <c r="P13" s="149"/>
      <c r="Q13" s="68"/>
      <c r="R13" s="68"/>
      <c r="S13" s="149"/>
      <c r="T13" s="68"/>
      <c r="U13" s="141"/>
      <c r="V13" s="68"/>
      <c r="W13" s="77"/>
      <c r="X13" s="68"/>
      <c r="Y13" s="68"/>
      <c r="Z13" s="320"/>
      <c r="AA13" s="341"/>
      <c r="AB13" s="337"/>
      <c r="AC13" s="216"/>
      <c r="AD13" s="68"/>
      <c r="AE13" s="68"/>
      <c r="AF13" s="68"/>
      <c r="AG13" s="149"/>
      <c r="AH13" s="68"/>
      <c r="AI13" s="68"/>
      <c r="AJ13" s="72"/>
      <c r="AK13" s="72"/>
      <c r="AL13" s="72"/>
      <c r="AM13" s="68"/>
      <c r="AN13" s="149"/>
      <c r="AO13" s="149"/>
      <c r="AP13" s="149"/>
      <c r="AQ13" s="68"/>
      <c r="AR13" s="68"/>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39"/>
      <c r="AO14" s="338"/>
      <c r="AP14" s="338"/>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49"/>
      <c r="AO15" s="149"/>
      <c r="AP15" s="149"/>
      <c r="AQ15" s="68"/>
      <c r="AR15" s="68"/>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659</v>
      </c>
      <c r="B22" s="102">
        <v>2018</v>
      </c>
      <c r="C22" s="103">
        <v>7</v>
      </c>
      <c r="D22" s="102">
        <v>16</v>
      </c>
      <c r="E22" s="82"/>
      <c r="F22" s="131" t="s">
        <v>761</v>
      </c>
      <c r="G22" s="131" t="s">
        <v>761</v>
      </c>
      <c r="H22" s="82"/>
      <c r="I22" s="131" t="s">
        <v>761</v>
      </c>
      <c r="J22" s="226">
        <v>0.1</v>
      </c>
      <c r="K22" s="82"/>
      <c r="L22" s="82"/>
      <c r="M22" s="108"/>
      <c r="N22" s="137">
        <v>16.271848060144102</v>
      </c>
      <c r="O22" s="82"/>
      <c r="P22" s="82"/>
      <c r="Q22" s="82"/>
      <c r="R22" s="140"/>
      <c r="S22" s="323">
        <v>40.530676881595383</v>
      </c>
      <c r="T22" s="137">
        <v>3.0271392405063291</v>
      </c>
      <c r="U22" s="137">
        <v>5.2378874261603379</v>
      </c>
      <c r="V22" s="85"/>
      <c r="W22" s="85"/>
      <c r="X22" s="85"/>
      <c r="Y22" s="102" t="str">
        <f>IF(C22&lt;6," ",IF(C22&lt;=9,I22, IF(C22&gt;=10," ")))</f>
        <v>ND</v>
      </c>
      <c r="Z22" s="102" t="e">
        <f>IF(Y22=" ", " ", IF(Y22&gt;0, Y22+273.15))</f>
        <v>#VALUE!</v>
      </c>
      <c r="AA22" s="102">
        <f>IF(C22&lt;6," ",IF(C22&lt;=9,J22, IF(C22&gt;=10," ")))</f>
        <v>0.1</v>
      </c>
      <c r="AB22" s="102" t="str">
        <f>IF(C22&lt;6," ",IF(C22&lt;=9,G22, IF(C22&gt;=10," ")))</f>
        <v>ND</v>
      </c>
      <c r="AC22" s="104" t="e">
        <f>IF(Y22=" "," ",IF(Y22&gt;0,EXP(-173.4292+249.6339*100/Z22+143.3483*LN(+Z22/100)-21.8492*Z22/100+AA22*(-0.033096+0.014259*Z22/100-0.0017*(Z22/100)^2))*1.4276))</f>
        <v>#VALUE!</v>
      </c>
      <c r="AD22" s="102" t="e">
        <f>IF(Y22=" "," ",IF(Y22&gt;0,AB22/AC22))</f>
        <v>#VALUE!</v>
      </c>
      <c r="AE22" s="105" t="str">
        <f>IF(C22&lt;6," ",IF(C22&lt;=9,F22, IF(C22&gt;=10," ")))</f>
        <v>ND</v>
      </c>
      <c r="AF22" s="102">
        <f>IF(Y22=" "," ",N22)</f>
        <v>16.271848060144102</v>
      </c>
      <c r="AG22" s="105">
        <f>IF(C22&lt;6," ",IF(C22&lt;=9,T22, IF(C22&gt;=10," ")))</f>
        <v>3.0271392405063291</v>
      </c>
      <c r="AH22" s="105">
        <f>IF(C22&lt;6," ",IF(C22&lt;=9,U22, IF(C22&gt;=10," ")))</f>
        <v>5.2378874261603379</v>
      </c>
      <c r="AI22" s="102"/>
      <c r="AJ22" s="106">
        <f>IF(C22&lt;6," ",IF(C22&lt;=9,S22, IF(C22&gt;=10," ")))</f>
        <v>40.530676881595383</v>
      </c>
      <c r="AK22" s="107">
        <f>IF(Y22=" ", " ", IF(Y22&gt;0, AJ22-AF22))</f>
        <v>24.258828821451281</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659</v>
      </c>
      <c r="B23" s="102">
        <v>2018</v>
      </c>
      <c r="C23" s="103">
        <v>7</v>
      </c>
      <c r="D23" s="102">
        <v>31</v>
      </c>
      <c r="E23" s="82"/>
      <c r="F23" s="131" t="s">
        <v>761</v>
      </c>
      <c r="G23" s="131" t="s">
        <v>761</v>
      </c>
      <c r="H23" s="82"/>
      <c r="I23" s="131" t="s">
        <v>761</v>
      </c>
      <c r="J23" s="205">
        <v>0.1</v>
      </c>
      <c r="K23" s="82"/>
      <c r="L23" s="82"/>
      <c r="M23" s="108"/>
      <c r="N23" s="137">
        <v>24.832786984382409</v>
      </c>
      <c r="O23" s="82"/>
      <c r="P23" s="82"/>
      <c r="Q23" s="82"/>
      <c r="R23" s="140"/>
      <c r="S23" s="323">
        <v>41.899336612856189</v>
      </c>
      <c r="T23" s="137">
        <v>1.6374345991561181</v>
      </c>
      <c r="U23" s="137">
        <v>3.7055165119549933</v>
      </c>
      <c r="V23" s="85"/>
      <c r="W23" s="85"/>
      <c r="X23" s="85"/>
      <c r="Y23" s="102" t="str">
        <f t="shared" ref="Y23:Y25" si="0">IF(C23&lt;6," ",IF(C23&lt;=9,I23, IF(C23&gt;=10," ")))</f>
        <v>ND</v>
      </c>
      <c r="Z23" s="102" t="e">
        <f t="shared" ref="Z23:Z25" si="1">IF(Y23=" ", " ", IF(Y23&gt;0, Y23+273.15))</f>
        <v>#VALUE!</v>
      </c>
      <c r="AA23" s="102">
        <f t="shared" ref="AA23:AA25" si="2">IF(C23&lt;6," ",IF(C23&lt;=9,J23, IF(C23&gt;=10," ")))</f>
        <v>0.1</v>
      </c>
      <c r="AB23" s="102" t="str">
        <f t="shared" ref="AB23:AB25" si="3">IF(C23&lt;6," ",IF(C23&lt;=9,G23, IF(C23&gt;=10," ")))</f>
        <v>ND</v>
      </c>
      <c r="AC23" s="104" t="e">
        <f t="shared" ref="AC23:AC25" si="4">IF(Y23=" "," ",IF(Y23&gt;0,EXP(-173.4292+249.6339*100/Z23+143.3483*LN(+Z23/100)-21.8492*Z23/100+AA23*(-0.033096+0.014259*Z23/100-0.0017*(Z23/100)^2))*1.4276))</f>
        <v>#VALUE!</v>
      </c>
      <c r="AD23" s="102" t="e">
        <f t="shared" ref="AD23:AD25" si="5">IF(Y23=" "," ",IF(Y23&gt;0,AB23/AC23))</f>
        <v>#VALUE!</v>
      </c>
      <c r="AE23" s="105" t="str">
        <f t="shared" ref="AE23:AE25" si="6">IF(C23&lt;6," ",IF(C23&lt;=9,F23, IF(C23&gt;=10," ")))</f>
        <v>ND</v>
      </c>
      <c r="AF23" s="102">
        <f t="shared" ref="AF23:AF25" si="7">IF(Y23=" "," ",N23)</f>
        <v>24.832786984382409</v>
      </c>
      <c r="AG23" s="105">
        <f t="shared" ref="AG23:AG25" si="8">IF(C23&lt;6," ",IF(C23&lt;=9,T23, IF(C23&gt;=10," ")))</f>
        <v>1.6374345991561181</v>
      </c>
      <c r="AH23" s="105">
        <f t="shared" ref="AH23:AH25" si="9">IF(C23&lt;6," ",IF(C23&lt;=9,U23, IF(C23&gt;=10," ")))</f>
        <v>3.7055165119549933</v>
      </c>
      <c r="AI23" s="102">
        <f t="shared" ref="AI23" si="10">IF(Y23=" ", " ", IF(Y23&gt;0, SUM(AG23:AH23)))</f>
        <v>5.3429511111111117</v>
      </c>
      <c r="AJ23" s="106">
        <f t="shared" ref="AJ23:AJ25" si="11">IF(C23&lt;6," ",IF(C23&lt;=9,S23, IF(C23&gt;=10," ")))</f>
        <v>41.899336612856189</v>
      </c>
      <c r="AK23" s="107">
        <f t="shared" ref="AK23:AK25" si="12">IF(Y23=" ", " ", IF(Y23&gt;0, AJ23-AF23))</f>
        <v>17.06654962847378</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659</v>
      </c>
      <c r="B24" s="102">
        <v>2018</v>
      </c>
      <c r="C24" s="103">
        <v>8</v>
      </c>
      <c r="D24" s="102">
        <v>14</v>
      </c>
      <c r="E24" s="82"/>
      <c r="F24" s="131" t="s">
        <v>761</v>
      </c>
      <c r="G24" s="131" t="s">
        <v>761</v>
      </c>
      <c r="H24" s="82"/>
      <c r="I24" s="131" t="s">
        <v>761</v>
      </c>
      <c r="J24" s="226">
        <v>0.1</v>
      </c>
      <c r="K24" s="82"/>
      <c r="L24" s="82"/>
      <c r="M24" s="108"/>
      <c r="N24" s="137">
        <v>27.923586287730458</v>
      </c>
      <c r="O24" s="82"/>
      <c r="P24" s="82"/>
      <c r="Q24" s="82"/>
      <c r="R24" s="140"/>
      <c r="S24" s="323">
        <v>57.429766726950291</v>
      </c>
      <c r="T24" s="137">
        <v>1.5316962025316445</v>
      </c>
      <c r="U24" s="137">
        <v>4.9003704641350243</v>
      </c>
      <c r="V24" s="85"/>
      <c r="W24" s="85"/>
      <c r="X24" s="85"/>
      <c r="Y24" s="102" t="str">
        <f t="shared" si="0"/>
        <v>ND</v>
      </c>
      <c r="Z24" s="102" t="e">
        <f t="shared" si="1"/>
        <v>#VALUE!</v>
      </c>
      <c r="AA24" s="102">
        <f t="shared" si="2"/>
        <v>0.1</v>
      </c>
      <c r="AB24" s="102" t="str">
        <f t="shared" si="3"/>
        <v>ND</v>
      </c>
      <c r="AC24" s="104" t="e">
        <f t="shared" si="4"/>
        <v>#VALUE!</v>
      </c>
      <c r="AD24" s="102" t="e">
        <f t="shared" si="5"/>
        <v>#VALUE!</v>
      </c>
      <c r="AE24" s="105" t="str">
        <f t="shared" si="6"/>
        <v>ND</v>
      </c>
      <c r="AF24" s="102">
        <f t="shared" si="7"/>
        <v>27.923586287730458</v>
      </c>
      <c r="AG24" s="105">
        <f t="shared" si="8"/>
        <v>1.5316962025316445</v>
      </c>
      <c r="AH24" s="105">
        <f t="shared" si="9"/>
        <v>4.9003704641350243</v>
      </c>
      <c r="AI24" s="102"/>
      <c r="AJ24" s="106">
        <f t="shared" si="11"/>
        <v>57.429766726950291</v>
      </c>
      <c r="AK24" s="107">
        <f t="shared" si="12"/>
        <v>29.506180439219833</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659</v>
      </c>
      <c r="B25" s="102">
        <v>2018</v>
      </c>
      <c r="C25" s="103">
        <v>8</v>
      </c>
      <c r="D25" s="102">
        <v>28</v>
      </c>
      <c r="E25" s="82"/>
      <c r="F25" s="131" t="s">
        <v>761</v>
      </c>
      <c r="G25" s="131" t="s">
        <v>761</v>
      </c>
      <c r="H25" s="82"/>
      <c r="I25" s="131" t="s">
        <v>761</v>
      </c>
      <c r="J25" s="226">
        <v>0.1</v>
      </c>
      <c r="K25" s="82"/>
      <c r="L25" s="82"/>
      <c r="M25" s="108"/>
      <c r="N25" s="137">
        <v>23.179174923551273</v>
      </c>
      <c r="O25" s="82"/>
      <c r="P25" s="82"/>
      <c r="Q25" s="82"/>
      <c r="R25" s="140"/>
      <c r="S25" s="323">
        <v>35.447862349214319</v>
      </c>
      <c r="T25" s="137">
        <v>1.1147848101265823</v>
      </c>
      <c r="U25" s="137">
        <v>3.9497218565400849</v>
      </c>
      <c r="V25" s="85"/>
      <c r="W25" s="85"/>
      <c r="X25" s="85"/>
      <c r="Y25" s="102" t="str">
        <f t="shared" si="0"/>
        <v>ND</v>
      </c>
      <c r="Z25" s="102" t="e">
        <f t="shared" si="1"/>
        <v>#VALUE!</v>
      </c>
      <c r="AA25" s="102">
        <f t="shared" si="2"/>
        <v>0.1</v>
      </c>
      <c r="AB25" s="102" t="str">
        <f t="shared" si="3"/>
        <v>ND</v>
      </c>
      <c r="AC25" s="104" t="e">
        <f t="shared" si="4"/>
        <v>#VALUE!</v>
      </c>
      <c r="AD25" s="102" t="e">
        <f t="shared" si="5"/>
        <v>#VALUE!</v>
      </c>
      <c r="AE25" s="105" t="str">
        <f t="shared" si="6"/>
        <v>ND</v>
      </c>
      <c r="AF25" s="102">
        <f t="shared" si="7"/>
        <v>23.179174923551273</v>
      </c>
      <c r="AG25" s="105">
        <f t="shared" si="8"/>
        <v>1.1147848101265823</v>
      </c>
      <c r="AH25" s="105">
        <f t="shared" si="9"/>
        <v>3.9497218565400849</v>
      </c>
      <c r="AI25" s="102"/>
      <c r="AJ25" s="106">
        <f t="shared" si="11"/>
        <v>35.447862349214319</v>
      </c>
      <c r="AK25" s="107">
        <f t="shared" si="12"/>
        <v>12.268687425663046</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c r="B26" s="102"/>
      <c r="C26" s="103"/>
      <c r="D26" s="102"/>
      <c r="E26" s="82"/>
      <c r="F26" s="144"/>
      <c r="G26" s="144"/>
      <c r="H26" s="82"/>
      <c r="I26" s="144"/>
      <c r="J26" s="257"/>
      <c r="K26" s="82"/>
      <c r="L26" s="82"/>
      <c r="M26" s="108"/>
      <c r="N26" s="146"/>
      <c r="O26" s="82"/>
      <c r="P26" s="82"/>
      <c r="Q26" s="82"/>
      <c r="R26" s="140"/>
      <c r="S26" s="340"/>
      <c r="T26" s="146"/>
      <c r="U26" s="146"/>
      <c r="V26" s="85"/>
      <c r="W26" s="85"/>
      <c r="X26" s="85"/>
      <c r="Y26" s="102"/>
      <c r="Z26" s="102"/>
      <c r="AA26" s="102"/>
      <c r="AB26" s="102"/>
      <c r="AC26" s="104"/>
      <c r="AD26" s="102"/>
      <c r="AE26" s="105"/>
      <c r="AF26" s="102"/>
      <c r="AG26" s="105"/>
      <c r="AH26" s="105"/>
      <c r="AI26" s="102"/>
      <c r="AJ26" s="106"/>
      <c r="AK26" s="107"/>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c r="B27" s="102"/>
      <c r="C27" s="103"/>
      <c r="D27" s="102"/>
      <c r="E27" s="82"/>
      <c r="F27" s="144"/>
      <c r="G27" s="144"/>
      <c r="H27" s="82"/>
      <c r="I27" s="144"/>
      <c r="J27" s="257"/>
      <c r="K27" s="82"/>
      <c r="L27" s="82"/>
      <c r="M27" s="108"/>
      <c r="N27" s="144"/>
      <c r="O27" s="82"/>
      <c r="P27" s="82"/>
      <c r="Q27" s="82"/>
      <c r="R27" s="140"/>
      <c r="S27" s="144"/>
      <c r="T27" s="144"/>
      <c r="U27" s="144"/>
      <c r="V27" s="85"/>
      <c r="W27" s="85"/>
      <c r="X27" s="85"/>
      <c r="Y27" s="102"/>
      <c r="Z27" s="102"/>
      <c r="AA27" s="102"/>
      <c r="AB27" s="102"/>
      <c r="AC27" s="104"/>
      <c r="AD27" s="102"/>
      <c r="AE27" s="105"/>
      <c r="AF27" s="102"/>
      <c r="AG27" s="105"/>
      <c r="AH27" s="105"/>
      <c r="AI27" s="102"/>
      <c r="AJ27" s="106"/>
      <c r="AK27" s="107"/>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c r="B28" s="102"/>
      <c r="C28" s="103"/>
      <c r="D28" s="102"/>
      <c r="E28" s="82"/>
      <c r="F28" s="144"/>
      <c r="G28" s="144"/>
      <c r="H28" s="82"/>
      <c r="I28" s="144"/>
      <c r="J28" s="259"/>
      <c r="K28" s="82"/>
      <c r="L28" s="82"/>
      <c r="M28" s="82"/>
      <c r="N28" s="144"/>
      <c r="O28" s="82"/>
      <c r="P28" s="82"/>
      <c r="Q28" s="82"/>
      <c r="R28" s="140"/>
      <c r="S28" s="144"/>
      <c r="T28" s="144"/>
      <c r="U28" s="144"/>
      <c r="V28" s="85"/>
      <c r="W28" s="85"/>
      <c r="X28" s="85"/>
      <c r="Y28" s="102"/>
      <c r="Z28" s="102"/>
      <c r="AA28" s="102"/>
      <c r="AB28" s="102"/>
      <c r="AC28" s="104"/>
      <c r="AD28" s="102"/>
      <c r="AE28" s="105"/>
      <c r="AF28" s="102"/>
      <c r="AG28" s="105"/>
      <c r="AH28" s="105"/>
      <c r="AI28" s="102"/>
      <c r="AJ28" s="106"/>
      <c r="AK28" s="107"/>
      <c r="AL28" s="82"/>
      <c r="AM28" s="82" t="e">
        <f>AD36</f>
        <v>#DIV/0!</v>
      </c>
      <c r="AN28" s="82" t="e">
        <f>AE36</f>
        <v>#DIV/0!</v>
      </c>
      <c r="AO28" s="82">
        <f>AF36</f>
        <v>23.051849063952062</v>
      </c>
      <c r="AP28" s="82">
        <f>AI36</f>
        <v>5.3429511111111117</v>
      </c>
      <c r="AQ28" s="113">
        <f>AK36</f>
        <v>20.775061578701987</v>
      </c>
      <c r="AR28" s="118"/>
      <c r="AS28" s="115" t="s">
        <v>497</v>
      </c>
      <c r="AT28" s="115" t="s">
        <v>497</v>
      </c>
      <c r="AU28" s="115" t="s">
        <v>497</v>
      </c>
      <c r="AV28" s="115" t="s">
        <v>497</v>
      </c>
      <c r="AW28" s="115" t="s">
        <v>497</v>
      </c>
      <c r="AX28" s="116" t="s">
        <v>498</v>
      </c>
      <c r="AY28" s="102"/>
      <c r="AZ28" s="102"/>
      <c r="BA28" s="82"/>
      <c r="BB28" s="82"/>
    </row>
    <row r="29" spans="1:54" ht="16" x14ac:dyDescent="0.2">
      <c r="A29" s="101"/>
      <c r="B29" s="102"/>
      <c r="C29" s="103"/>
      <c r="D29" s="102"/>
      <c r="E29" s="82"/>
      <c r="F29" s="144"/>
      <c r="G29" s="144"/>
      <c r="H29" s="82"/>
      <c r="I29" s="144"/>
      <c r="J29" s="259"/>
      <c r="K29" s="82"/>
      <c r="L29" s="82"/>
      <c r="M29" s="108"/>
      <c r="N29" s="146"/>
      <c r="O29" s="82"/>
      <c r="P29" s="82"/>
      <c r="Q29" s="82"/>
      <c r="R29" s="140"/>
      <c r="S29" s="340"/>
      <c r="T29" s="146"/>
      <c r="U29" s="146"/>
      <c r="V29" s="85"/>
      <c r="W29" s="85"/>
      <c r="X29" s="85"/>
      <c r="Y29" s="102"/>
      <c r="Z29" s="102"/>
      <c r="AA29" s="102"/>
      <c r="AB29" s="102"/>
      <c r="AC29" s="104"/>
      <c r="AD29" s="102"/>
      <c r="AE29" s="105"/>
      <c r="AF29" s="102"/>
      <c r="AG29" s="105"/>
      <c r="AH29" s="105"/>
      <c r="AI29" s="102"/>
      <c r="AJ29" s="106"/>
      <c r="AK29" s="107"/>
      <c r="AL29" s="82"/>
      <c r="AM29" s="82"/>
      <c r="AN29" s="82"/>
      <c r="AO29" s="82"/>
      <c r="AP29" s="85"/>
      <c r="AQ29" s="82"/>
      <c r="AR29" s="82"/>
      <c r="AS29" s="349"/>
      <c r="AT29" s="352"/>
      <c r="AU29" s="115">
        <f>((LN(AO28)-LN(10))/(LN(1)-LN(10))*100)</f>
        <v>-36.270576729890102</v>
      </c>
      <c r="AV29" s="115">
        <f>((LN(AP28)-LN(10))/(LN(3)-LN(10))*100)</f>
        <v>52.061553873166147</v>
      </c>
      <c r="AW29" s="115">
        <f>((LN(AQ28)-LN(43))/(LN(20)-LN(43))*100)</f>
        <v>95.032968184010684</v>
      </c>
      <c r="AX29" s="82"/>
      <c r="AY29" s="82"/>
      <c r="AZ29" s="82"/>
      <c r="BA29" s="82"/>
      <c r="BB29" s="82"/>
    </row>
    <row r="30" spans="1:54" ht="16" x14ac:dyDescent="0.2">
      <c r="A30" s="101"/>
      <c r="B30" s="102"/>
      <c r="C30" s="103"/>
      <c r="D30" s="102"/>
      <c r="E30" s="82"/>
      <c r="F30" s="144"/>
      <c r="G30" s="144"/>
      <c r="H30" s="82"/>
      <c r="I30" s="144"/>
      <c r="J30" s="259"/>
      <c r="K30" s="82"/>
      <c r="L30" s="82"/>
      <c r="M30" s="108"/>
      <c r="N30" s="144"/>
      <c r="O30" s="82"/>
      <c r="P30" s="82"/>
      <c r="Q30" s="82"/>
      <c r="R30" s="140"/>
      <c r="S30" s="144"/>
      <c r="T30" s="144"/>
      <c r="U30" s="144"/>
      <c r="V30" s="85"/>
      <c r="W30" s="85"/>
      <c r="X30" s="85"/>
      <c r="Y30" s="102"/>
      <c r="Z30" s="102"/>
      <c r="AA30" s="102"/>
      <c r="AB30" s="102"/>
      <c r="AC30" s="104"/>
      <c r="AD30" s="102"/>
      <c r="AE30" s="105"/>
      <c r="AF30" s="102"/>
      <c r="AG30" s="105"/>
      <c r="AH30" s="105"/>
      <c r="AI30" s="102"/>
      <c r="AJ30" s="106"/>
      <c r="AK30" s="107"/>
      <c r="AL30" s="82"/>
      <c r="AM30" s="85"/>
      <c r="AN30" s="85"/>
      <c r="AO30" s="85"/>
      <c r="AP30" s="128" t="s">
        <v>1237</v>
      </c>
      <c r="AQ30" s="85"/>
      <c r="AR30" s="82"/>
      <c r="AS30" s="82">
        <f>IF(AS29&gt;100, 100, IF(AS29&lt;0, 0, AS29))</f>
        <v>0</v>
      </c>
      <c r="AT30" s="82">
        <f t="shared" ref="AT30:AW30" si="13">IF(AT29&gt;100, 100, IF(AT29&lt;0, 0, AT29))</f>
        <v>0</v>
      </c>
      <c r="AU30" s="82">
        <f t="shared" si="13"/>
        <v>0</v>
      </c>
      <c r="AV30" s="82">
        <f t="shared" si="13"/>
        <v>52.061553873166147</v>
      </c>
      <c r="AW30" s="82">
        <f t="shared" si="13"/>
        <v>95.032968184010684</v>
      </c>
      <c r="AX30" s="129">
        <f>AVERAGE(AS30:AW30)</f>
        <v>29.418904411435371</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c r="Z31" s="102"/>
      <c r="AA31" s="102"/>
      <c r="AB31" s="102"/>
      <c r="AC31" s="104"/>
      <c r="AD31" s="102"/>
      <c r="AE31" s="105"/>
      <c r="AF31" s="102"/>
      <c r="AG31" s="105"/>
      <c r="AH31" s="105"/>
      <c r="AI31" s="102"/>
      <c r="AJ31" s="106"/>
      <c r="AK31" s="107"/>
      <c r="AL31" s="82"/>
      <c r="AM31" s="85"/>
      <c r="AN31" s="85"/>
      <c r="AO31" s="85"/>
      <c r="AP31" s="85"/>
      <c r="AQ31" s="85"/>
      <c r="AR31" s="85"/>
      <c r="AS31" s="85"/>
      <c r="AT31" s="85"/>
      <c r="AU31" s="85"/>
      <c r="AV31" s="85"/>
      <c r="AW31" s="126" t="s">
        <v>1238</v>
      </c>
      <c r="AX31" s="126">
        <f>AVERAGE(AS30:AW30)</f>
        <v>29.418904411435371</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c r="Z32" s="102"/>
      <c r="AA32" s="102"/>
      <c r="AB32" s="102"/>
      <c r="AC32" s="104"/>
      <c r="AD32" s="102"/>
      <c r="AE32" s="105"/>
      <c r="AF32" s="102"/>
      <c r="AG32" s="105"/>
      <c r="AH32" s="105"/>
      <c r="AI32" s="102"/>
      <c r="AJ32" s="106"/>
      <c r="AK32" s="107"/>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c r="Z33" s="102"/>
      <c r="AA33" s="102"/>
      <c r="AB33" s="102"/>
      <c r="AC33" s="104"/>
      <c r="AD33" s="102"/>
      <c r="AE33" s="105"/>
      <c r="AF33" s="102"/>
      <c r="AG33" s="105"/>
      <c r="AH33" s="105"/>
      <c r="AI33" s="102"/>
      <c r="AJ33" s="106"/>
      <c r="AK33" s="107"/>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t="e">
        <f>_xlfn.AGGREGATE(1, 6,AD22:AD35)</f>
        <v>#DIV/0!</v>
      </c>
      <c r="AE36" s="84" t="e">
        <f>_xlfn.AGGREGATE(1, 6,AE22:AE35)</f>
        <v>#DIV/0!</v>
      </c>
      <c r="AF36" s="84">
        <f>_xlfn.AGGREGATE(1, 6,AF22:AF35)</f>
        <v>23.051849063952062</v>
      </c>
      <c r="AG36" s="82"/>
      <c r="AH36" s="82"/>
      <c r="AI36" s="84">
        <f>_xlfn.AGGREGATE(1, 6,AI22:AI35)</f>
        <v>5.3429511111111117</v>
      </c>
      <c r="AJ36" s="82"/>
      <c r="AK36" s="84">
        <f>_xlfn.AGGREGATE(1, 6,AK22:AK35)</f>
        <v>20.775061578701987</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t="e">
        <f>AVERAGE(AE22:AE33)</f>
        <v>#DIV/0!</v>
      </c>
      <c r="AF37" s="126">
        <f>AVERAGE(AF22:AF33)</f>
        <v>23.051849063952062</v>
      </c>
      <c r="AG37" s="126"/>
      <c r="AH37" s="126"/>
      <c r="AI37" s="126">
        <f>AVERAGE(AI23:AI32)</f>
        <v>5.3429511111111117</v>
      </c>
      <c r="AJ37" s="126"/>
      <c r="AK37" s="127">
        <f>AVERAGE(AK23:AK30)</f>
        <v>19.613805831118885</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659</v>
      </c>
      <c r="C43" s="68" t="s">
        <v>757</v>
      </c>
      <c r="E43" s="69">
        <v>43654</v>
      </c>
      <c r="F43" t="s">
        <v>881</v>
      </c>
      <c r="G43" t="s">
        <v>860</v>
      </c>
      <c r="H43" s="68">
        <v>0</v>
      </c>
      <c r="I43" s="68" t="s">
        <v>760</v>
      </c>
      <c r="J43" s="326">
        <v>0.51666666666666705</v>
      </c>
      <c r="K43" s="68">
        <v>3</v>
      </c>
      <c r="L43">
        <v>1</v>
      </c>
      <c r="M43" t="s">
        <v>761</v>
      </c>
      <c r="N43" t="s">
        <v>761</v>
      </c>
      <c r="O43" s="205" t="s">
        <v>761</v>
      </c>
      <c r="P43" s="131" t="s">
        <v>761</v>
      </c>
      <c r="Q43" s="68" t="s">
        <v>761</v>
      </c>
      <c r="R43" s="68" t="s">
        <v>761</v>
      </c>
      <c r="S43" s="131" t="s">
        <v>761</v>
      </c>
      <c r="T43" s="68" t="s">
        <v>761</v>
      </c>
      <c r="U43" s="68" t="s">
        <v>761</v>
      </c>
      <c r="V43" s="68">
        <v>0.15</v>
      </c>
      <c r="W43" s="77">
        <v>0.37361111111111112</v>
      </c>
      <c r="X43" s="68"/>
      <c r="Y43" s="68" t="s">
        <v>761</v>
      </c>
      <c r="Z43" s="72" t="s">
        <v>761</v>
      </c>
      <c r="AA43" s="68" t="s">
        <v>761</v>
      </c>
      <c r="AB43" s="131" t="s">
        <v>763</v>
      </c>
      <c r="AC43" s="68" t="s">
        <v>763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659</v>
      </c>
      <c r="C44" s="68" t="s">
        <v>764</v>
      </c>
      <c r="E44" s="69">
        <v>43654</v>
      </c>
      <c r="F44" t="s">
        <v>881</v>
      </c>
      <c r="G44" t="s">
        <v>860</v>
      </c>
      <c r="H44" s="68">
        <v>0</v>
      </c>
      <c r="I44" s="68" t="s">
        <v>760</v>
      </c>
      <c r="J44" s="326">
        <v>0.51666666666666705</v>
      </c>
      <c r="K44" s="68">
        <v>3</v>
      </c>
      <c r="L44">
        <v>1</v>
      </c>
      <c r="M44" t="s">
        <v>761</v>
      </c>
      <c r="N44" t="s">
        <v>761</v>
      </c>
      <c r="O44" s="205" t="s">
        <v>761</v>
      </c>
      <c r="P44" s="131" t="s">
        <v>761</v>
      </c>
      <c r="Q44" s="68" t="s">
        <v>761</v>
      </c>
      <c r="R44" s="68" t="s">
        <v>761</v>
      </c>
      <c r="S44" s="131" t="s">
        <v>761</v>
      </c>
      <c r="T44" s="68" t="s">
        <v>761</v>
      </c>
      <c r="U44" s="68" t="s">
        <v>761</v>
      </c>
      <c r="V44" s="68" t="s">
        <v>761</v>
      </c>
      <c r="W44" s="68" t="s">
        <v>761</v>
      </c>
      <c r="X44" s="68" t="s">
        <v>761</v>
      </c>
      <c r="Y44" s="68" t="s">
        <v>761</v>
      </c>
      <c r="Z44" s="72" t="s">
        <v>761</v>
      </c>
      <c r="AA44" s="68" t="s">
        <v>761</v>
      </c>
      <c r="AB44" s="226">
        <v>0.1</v>
      </c>
      <c r="AC44" s="216">
        <v>0.113</v>
      </c>
      <c r="AD44" s="72">
        <v>0.39939759036144579</v>
      </c>
      <c r="AE44" s="72">
        <v>1.7504443242407848</v>
      </c>
      <c r="AF44" s="72">
        <v>18.155339805825243</v>
      </c>
      <c r="AG44" s="137">
        <v>19.905784130066028</v>
      </c>
      <c r="AH44" s="75">
        <v>18.250527926671555</v>
      </c>
      <c r="AI44" s="75">
        <v>38.156312056737583</v>
      </c>
      <c r="AJ44" s="72">
        <v>105.69956859710189</v>
      </c>
      <c r="AK44" s="72">
        <v>5.9424365029201036</v>
      </c>
      <c r="AL44" s="72">
        <v>17.787244095104978</v>
      </c>
      <c r="AM44" s="72">
        <v>24.192964429591658</v>
      </c>
      <c r="AN44" s="137">
        <v>44.098748559657686</v>
      </c>
      <c r="AO44" s="137">
        <v>3.2965508333333329</v>
      </c>
      <c r="AP44" s="137">
        <v>0.15079999999999996</v>
      </c>
      <c r="AQ44" s="70">
        <v>0.95625626537865671</v>
      </c>
      <c r="AR44" s="72">
        <v>3.4473508333333327</v>
      </c>
      <c r="AS44" s="68"/>
      <c r="AT44" s="68" t="s">
        <v>761</v>
      </c>
      <c r="AX44" s="72"/>
    </row>
    <row r="45" spans="1:54" x14ac:dyDescent="0.2">
      <c r="A45" t="s">
        <v>756</v>
      </c>
      <c r="B45" t="s">
        <v>659</v>
      </c>
      <c r="C45" s="68" t="s">
        <v>765</v>
      </c>
      <c r="E45" s="69">
        <v>43654</v>
      </c>
      <c r="F45" t="s">
        <v>881</v>
      </c>
      <c r="G45" t="s">
        <v>860</v>
      </c>
      <c r="H45" s="68">
        <v>0</v>
      </c>
      <c r="I45" s="68" t="s">
        <v>760</v>
      </c>
      <c r="J45" s="326">
        <v>0.51666666666666705</v>
      </c>
      <c r="K45" s="68">
        <v>3</v>
      </c>
      <c r="L45">
        <v>1</v>
      </c>
      <c r="M45" t="s">
        <v>761</v>
      </c>
      <c r="N45" t="s">
        <v>761</v>
      </c>
      <c r="O45" s="205" t="s">
        <v>761</v>
      </c>
      <c r="P45" s="131" t="s">
        <v>761</v>
      </c>
      <c r="Q45" s="68" t="s">
        <v>761</v>
      </c>
      <c r="R45" s="68" t="s">
        <v>761</v>
      </c>
      <c r="S45" s="131" t="s">
        <v>761</v>
      </c>
      <c r="T45" s="68" t="s">
        <v>761</v>
      </c>
      <c r="U45" s="68" t="s">
        <v>761</v>
      </c>
      <c r="V45" s="68" t="s">
        <v>761</v>
      </c>
      <c r="W45" s="68" t="s">
        <v>761</v>
      </c>
      <c r="X45" s="68" t="s">
        <v>761</v>
      </c>
      <c r="Y45" s="68" t="s">
        <v>761</v>
      </c>
      <c r="Z45" s="72" t="s">
        <v>761</v>
      </c>
      <c r="AA45" s="68" t="s">
        <v>761</v>
      </c>
      <c r="AB45" s="131" t="s">
        <v>763</v>
      </c>
      <c r="AC45" s="68" t="s">
        <v>763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659</v>
      </c>
      <c r="C46" s="68" t="s">
        <v>757</v>
      </c>
      <c r="E46" s="69">
        <v>43665</v>
      </c>
      <c r="F46" t="s">
        <v>881</v>
      </c>
      <c r="G46" t="s">
        <v>900</v>
      </c>
      <c r="H46" s="68">
        <v>1</v>
      </c>
      <c r="I46" s="68" t="s">
        <v>760</v>
      </c>
      <c r="J46" s="326">
        <v>0.39861111111111108</v>
      </c>
      <c r="K46" s="68">
        <v>3</v>
      </c>
      <c r="L46">
        <v>3</v>
      </c>
      <c r="M46" t="s">
        <v>872</v>
      </c>
      <c r="N46" t="s">
        <v>761</v>
      </c>
      <c r="O46" s="205" t="s">
        <v>761</v>
      </c>
      <c r="P46" s="131" t="s">
        <v>761</v>
      </c>
      <c r="Q46" s="68" t="s">
        <v>761</v>
      </c>
      <c r="R46" s="68" t="s">
        <v>761</v>
      </c>
      <c r="S46" s="131" t="s">
        <v>761</v>
      </c>
      <c r="T46" s="68" t="s">
        <v>761</v>
      </c>
      <c r="U46" s="68" t="s">
        <v>761</v>
      </c>
      <c r="V46" s="68">
        <v>0.15</v>
      </c>
      <c r="W46" s="77">
        <v>0.31388888888888888</v>
      </c>
      <c r="X46" s="68" t="s">
        <v>761</v>
      </c>
      <c r="Y46" s="68" t="s">
        <v>761</v>
      </c>
      <c r="Z46" s="72" t="s">
        <v>761</v>
      </c>
      <c r="AA46" s="68" t="s">
        <v>761</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659</v>
      </c>
      <c r="C47" s="68" t="s">
        <v>764</v>
      </c>
      <c r="E47" s="69">
        <v>43665</v>
      </c>
      <c r="F47" t="s">
        <v>881</v>
      </c>
      <c r="G47" t="s">
        <v>900</v>
      </c>
      <c r="H47" s="68">
        <v>1</v>
      </c>
      <c r="I47" s="68" t="s">
        <v>760</v>
      </c>
      <c r="J47" s="326">
        <v>0.39861111111111108</v>
      </c>
      <c r="K47" s="68">
        <v>3</v>
      </c>
      <c r="L47">
        <v>3</v>
      </c>
      <c r="M47" t="s">
        <v>872</v>
      </c>
      <c r="N47" t="s">
        <v>761</v>
      </c>
      <c r="O47" s="205" t="s">
        <v>761</v>
      </c>
      <c r="P47" s="131" t="s">
        <v>761</v>
      </c>
      <c r="Q47" s="68" t="s">
        <v>761</v>
      </c>
      <c r="R47" s="68" t="s">
        <v>761</v>
      </c>
      <c r="S47" s="131" t="s">
        <v>761</v>
      </c>
      <c r="T47" s="68" t="s">
        <v>761</v>
      </c>
      <c r="U47" s="68" t="s">
        <v>761</v>
      </c>
      <c r="V47" s="68" t="s">
        <v>761</v>
      </c>
      <c r="W47" s="68" t="s">
        <v>761</v>
      </c>
      <c r="X47" s="68" t="s">
        <v>761</v>
      </c>
      <c r="Y47" s="68" t="s">
        <v>761</v>
      </c>
      <c r="Z47" s="72" t="s">
        <v>761</v>
      </c>
      <c r="AA47" s="68" t="s">
        <v>761</v>
      </c>
      <c r="AB47" s="226">
        <v>0.1</v>
      </c>
      <c r="AC47" s="216">
        <v>0.1067</v>
      </c>
      <c r="AD47" s="72">
        <v>0.42307692307692307</v>
      </c>
      <c r="AE47" s="72">
        <v>1.7817111237230416</v>
      </c>
      <c r="AF47" s="72">
        <v>15.216574862293442</v>
      </c>
      <c r="AG47" s="137">
        <v>16.998285986016484</v>
      </c>
      <c r="AH47" s="75">
        <v>12.52214246299809</v>
      </c>
      <c r="AI47" s="75">
        <v>29.520428449014574</v>
      </c>
      <c r="AJ47" s="72">
        <v>137.85804044048984</v>
      </c>
      <c r="AK47" s="72">
        <v>7.2105013658326369</v>
      </c>
      <c r="AL47" s="72">
        <v>19.119064465300273</v>
      </c>
      <c r="AM47" s="72">
        <v>19.732643828830728</v>
      </c>
      <c r="AN47" s="137">
        <v>36.730929814847208</v>
      </c>
      <c r="AO47" s="137">
        <v>2.9803420833333329</v>
      </c>
      <c r="AP47" s="137">
        <v>2.5000000000000001E-2</v>
      </c>
      <c r="AQ47" s="70">
        <v>0.99168147941006723</v>
      </c>
      <c r="AR47" s="72">
        <v>3.0053420833333329</v>
      </c>
      <c r="AS47" s="68"/>
      <c r="AT47" s="68" t="s">
        <v>761</v>
      </c>
      <c r="AX47" s="72"/>
    </row>
    <row r="48" spans="1:54" x14ac:dyDescent="0.2">
      <c r="A48" t="s">
        <v>756</v>
      </c>
      <c r="B48" t="s">
        <v>659</v>
      </c>
      <c r="C48" s="68" t="s">
        <v>765</v>
      </c>
      <c r="E48" s="69">
        <v>43665</v>
      </c>
      <c r="F48" t="s">
        <v>881</v>
      </c>
      <c r="G48" t="s">
        <v>900</v>
      </c>
      <c r="H48" s="68">
        <v>1</v>
      </c>
      <c r="I48" s="68" t="s">
        <v>760</v>
      </c>
      <c r="J48" s="326">
        <v>0.39861111111111108</v>
      </c>
      <c r="K48" s="68">
        <v>3</v>
      </c>
      <c r="L48">
        <v>3</v>
      </c>
      <c r="M48" t="s">
        <v>872</v>
      </c>
      <c r="N48" t="s">
        <v>761</v>
      </c>
      <c r="O48" s="205" t="s">
        <v>761</v>
      </c>
      <c r="P48" s="131" t="s">
        <v>761</v>
      </c>
      <c r="Q48" s="68" t="s">
        <v>761</v>
      </c>
      <c r="R48" s="68" t="s">
        <v>761</v>
      </c>
      <c r="S48" s="131" t="s">
        <v>761</v>
      </c>
      <c r="T48" s="68" t="s">
        <v>761</v>
      </c>
      <c r="U48" s="68" t="s">
        <v>761</v>
      </c>
      <c r="V48" s="68" t="s">
        <v>761</v>
      </c>
      <c r="W48" s="68" t="s">
        <v>761</v>
      </c>
      <c r="X48" s="68" t="s">
        <v>761</v>
      </c>
      <c r="Y48" s="68" t="s">
        <v>761</v>
      </c>
      <c r="Z48" s="72" t="s">
        <v>761</v>
      </c>
      <c r="AA48" s="68" t="s">
        <v>761</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659</v>
      </c>
      <c r="C49" s="68" t="s">
        <v>757</v>
      </c>
      <c r="E49" s="69">
        <v>43682</v>
      </c>
      <c r="F49" t="s">
        <v>859</v>
      </c>
      <c r="G49" t="s">
        <v>941</v>
      </c>
      <c r="H49" s="68">
        <v>1</v>
      </c>
      <c r="I49" s="68" t="s">
        <v>760</v>
      </c>
      <c r="J49" s="326">
        <v>0.46388888888888902</v>
      </c>
      <c r="K49" s="68">
        <v>1</v>
      </c>
      <c r="L49">
        <v>1</v>
      </c>
      <c r="M49" t="s">
        <v>872</v>
      </c>
      <c r="N49" t="s">
        <v>774</v>
      </c>
      <c r="O49" s="205" t="s">
        <v>761</v>
      </c>
      <c r="P49" s="131" t="s">
        <v>761</v>
      </c>
      <c r="Q49" s="68" t="s">
        <v>761</v>
      </c>
      <c r="R49" s="68" t="s">
        <v>761</v>
      </c>
      <c r="S49" s="131">
        <v>0.2</v>
      </c>
      <c r="T49" s="68">
        <v>0.2</v>
      </c>
      <c r="U49" s="70">
        <v>1</v>
      </c>
      <c r="V49" s="77">
        <v>0.15</v>
      </c>
      <c r="W49" s="77">
        <v>0.35625000000000001</v>
      </c>
      <c r="X49" s="68" t="s">
        <v>761</v>
      </c>
      <c r="Y49" s="68" t="s">
        <v>761</v>
      </c>
      <c r="Z49" s="72" t="s">
        <v>761</v>
      </c>
      <c r="AA49" s="68" t="s">
        <v>761</v>
      </c>
      <c r="AB49" s="131" t="s">
        <v>763</v>
      </c>
      <c r="AC49" s="68" t="s">
        <v>763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659</v>
      </c>
      <c r="C50" s="68" t="s">
        <v>764</v>
      </c>
      <c r="E50" s="69">
        <v>43682</v>
      </c>
      <c r="F50" t="s">
        <v>859</v>
      </c>
      <c r="G50" t="s">
        <v>941</v>
      </c>
      <c r="H50" s="68">
        <v>1</v>
      </c>
      <c r="I50" s="68" t="s">
        <v>760</v>
      </c>
      <c r="J50" s="326">
        <v>0.46388888888888802</v>
      </c>
      <c r="K50" s="68">
        <v>1</v>
      </c>
      <c r="L50">
        <v>1</v>
      </c>
      <c r="M50" t="s">
        <v>872</v>
      </c>
      <c r="N50" t="s">
        <v>774</v>
      </c>
      <c r="O50" s="205" t="s">
        <v>761</v>
      </c>
      <c r="P50" s="131" t="s">
        <v>761</v>
      </c>
      <c r="Q50" s="68" t="s">
        <v>761</v>
      </c>
      <c r="R50" s="68" t="s">
        <v>761</v>
      </c>
      <c r="S50" s="131">
        <v>0.2</v>
      </c>
      <c r="T50" s="68">
        <v>0.2</v>
      </c>
      <c r="U50" s="70">
        <v>1</v>
      </c>
      <c r="V50" s="77" t="s">
        <v>761</v>
      </c>
      <c r="W50" s="77" t="s">
        <v>761</v>
      </c>
      <c r="X50" s="68" t="s">
        <v>761</v>
      </c>
      <c r="Y50" s="68" t="s">
        <v>761</v>
      </c>
      <c r="Z50" s="72" t="s">
        <v>761</v>
      </c>
      <c r="AA50" s="68" t="s">
        <v>761</v>
      </c>
      <c r="AB50" s="226">
        <v>0.1</v>
      </c>
      <c r="AC50" s="216">
        <v>0.1134</v>
      </c>
      <c r="AD50" s="72">
        <v>0.22851686823679185</v>
      </c>
      <c r="AE50" s="72">
        <v>1.7583086827910215</v>
      </c>
      <c r="AF50" s="72">
        <v>17.77040560841262</v>
      </c>
      <c r="AG50" s="137">
        <v>19.528714291203642</v>
      </c>
      <c r="AH50" s="75">
        <v>22.639529067836641</v>
      </c>
      <c r="AI50" s="75">
        <v>42.168243359040282</v>
      </c>
      <c r="AJ50" s="72">
        <v>82.574087962693795</v>
      </c>
      <c r="AK50" s="72">
        <v>4.9693604105497142</v>
      </c>
      <c r="AL50" s="72">
        <v>16.616643016552587</v>
      </c>
      <c r="AM50" s="72">
        <v>27.608889478386356</v>
      </c>
      <c r="AN50" s="137">
        <v>47.137603769589994</v>
      </c>
      <c r="AO50" s="137">
        <v>2.9200220833333326</v>
      </c>
      <c r="AP50" s="137">
        <v>2.5000000000000001E-2</v>
      </c>
      <c r="AQ50" s="70">
        <v>0.99151109930839509</v>
      </c>
      <c r="AR50" s="72">
        <v>2.9450220833333325</v>
      </c>
      <c r="AS50" s="68"/>
      <c r="AT50" s="68" t="s">
        <v>761</v>
      </c>
      <c r="AX50" s="72"/>
    </row>
    <row r="51" spans="1:54" x14ac:dyDescent="0.2">
      <c r="A51" t="s">
        <v>756</v>
      </c>
      <c r="B51" t="s">
        <v>659</v>
      </c>
      <c r="C51" s="68" t="s">
        <v>765</v>
      </c>
      <c r="E51" s="69">
        <v>43682</v>
      </c>
      <c r="F51" t="s">
        <v>859</v>
      </c>
      <c r="G51" t="s">
        <v>941</v>
      </c>
      <c r="H51" s="68">
        <v>1</v>
      </c>
      <c r="I51" s="68" t="s">
        <v>760</v>
      </c>
      <c r="J51" s="326">
        <v>0.46388888888888802</v>
      </c>
      <c r="K51" s="68">
        <v>1</v>
      </c>
      <c r="L51">
        <v>1</v>
      </c>
      <c r="M51" t="s">
        <v>872</v>
      </c>
      <c r="N51" t="s">
        <v>774</v>
      </c>
      <c r="O51" s="205" t="s">
        <v>761</v>
      </c>
      <c r="P51" s="131" t="s">
        <v>761</v>
      </c>
      <c r="Q51" s="68" t="s">
        <v>761</v>
      </c>
      <c r="R51" s="68" t="s">
        <v>761</v>
      </c>
      <c r="S51" s="131">
        <v>0.2</v>
      </c>
      <c r="T51" s="68">
        <v>0.2</v>
      </c>
      <c r="U51" s="70">
        <v>1</v>
      </c>
      <c r="V51" s="77" t="s">
        <v>761</v>
      </c>
      <c r="W51" s="77" t="s">
        <v>761</v>
      </c>
      <c r="X51" s="68" t="s">
        <v>761</v>
      </c>
      <c r="Y51" s="68" t="s">
        <v>761</v>
      </c>
      <c r="Z51" s="72" t="s">
        <v>761</v>
      </c>
      <c r="AA51" s="68" t="s">
        <v>761</v>
      </c>
      <c r="AB51" s="131" t="s">
        <v>763</v>
      </c>
      <c r="AC51" s="68" t="s">
        <v>763</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659</v>
      </c>
      <c r="C52" s="68" t="s">
        <v>757</v>
      </c>
      <c r="E52" s="69">
        <v>43696</v>
      </c>
      <c r="F52" t="s">
        <v>881</v>
      </c>
      <c r="G52" t="s">
        <v>972</v>
      </c>
      <c r="H52" s="68">
        <v>1</v>
      </c>
      <c r="I52" s="68" t="s">
        <v>760</v>
      </c>
      <c r="J52" s="326">
        <v>0.43055555555555602</v>
      </c>
      <c r="K52" s="68">
        <v>3</v>
      </c>
      <c r="L52">
        <v>1</v>
      </c>
      <c r="M52" t="s">
        <v>757</v>
      </c>
      <c r="N52" t="s">
        <v>774</v>
      </c>
      <c r="O52" s="205" t="s">
        <v>761</v>
      </c>
      <c r="P52" s="131" t="s">
        <v>761</v>
      </c>
      <c r="Q52" s="68" t="s">
        <v>761</v>
      </c>
      <c r="R52" s="68" t="s">
        <v>761</v>
      </c>
      <c r="S52" s="131">
        <v>0.25</v>
      </c>
      <c r="T52" s="68">
        <v>0.25</v>
      </c>
      <c r="U52" s="70">
        <v>1</v>
      </c>
      <c r="V52" s="68">
        <v>0.15</v>
      </c>
      <c r="W52" s="77">
        <v>0.32222222222222224</v>
      </c>
      <c r="X52" s="68" t="s">
        <v>761</v>
      </c>
      <c r="Y52" s="68" t="s">
        <v>761</v>
      </c>
      <c r="Z52" s="72" t="s">
        <v>761</v>
      </c>
      <c r="AA52" s="68" t="s">
        <v>761</v>
      </c>
      <c r="AB52" s="131" t="s">
        <v>763</v>
      </c>
      <c r="AC52" s="68" t="s">
        <v>763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659</v>
      </c>
      <c r="C53" s="68" t="s">
        <v>764</v>
      </c>
      <c r="E53" s="69">
        <v>43696</v>
      </c>
      <c r="F53" t="s">
        <v>881</v>
      </c>
      <c r="G53" t="s">
        <v>972</v>
      </c>
      <c r="H53" s="68">
        <v>1</v>
      </c>
      <c r="I53" s="68" t="s">
        <v>760</v>
      </c>
      <c r="J53" s="326">
        <v>0.43055555555555602</v>
      </c>
      <c r="K53" s="68">
        <v>3</v>
      </c>
      <c r="L53">
        <v>1</v>
      </c>
      <c r="M53" t="s">
        <v>757</v>
      </c>
      <c r="N53" t="s">
        <v>774</v>
      </c>
      <c r="O53" s="205" t="s">
        <v>761</v>
      </c>
      <c r="P53" s="131" t="s">
        <v>761</v>
      </c>
      <c r="Q53" s="68" t="s">
        <v>761</v>
      </c>
      <c r="R53" s="68" t="s">
        <v>761</v>
      </c>
      <c r="S53" s="131">
        <v>0.25</v>
      </c>
      <c r="T53" s="68">
        <v>0.25</v>
      </c>
      <c r="U53" s="70">
        <v>1</v>
      </c>
      <c r="V53" s="68" t="s">
        <v>761</v>
      </c>
      <c r="W53" s="68" t="s">
        <v>761</v>
      </c>
      <c r="X53" s="68" t="s">
        <v>761</v>
      </c>
      <c r="Y53" s="68" t="s">
        <v>761</v>
      </c>
      <c r="Z53" s="72" t="s">
        <v>761</v>
      </c>
      <c r="AA53" s="68" t="s">
        <v>761</v>
      </c>
      <c r="AB53" s="226">
        <v>0.1</v>
      </c>
      <c r="AC53" s="216">
        <v>0.113</v>
      </c>
      <c r="AD53" s="72">
        <v>0.23263157894736847</v>
      </c>
      <c r="AE53" s="72">
        <v>1.2438875305623469</v>
      </c>
      <c r="AF53" s="72">
        <v>15.855032548823237</v>
      </c>
      <c r="AG53" s="137">
        <v>17.098920079385586</v>
      </c>
      <c r="AH53" s="75">
        <v>4.8328194236135644</v>
      </c>
      <c r="AI53" s="75">
        <v>21.93173950299915</v>
      </c>
      <c r="AJ53" s="72">
        <v>112.11192843481676</v>
      </c>
      <c r="AK53" s="72">
        <v>5.6187984105282061</v>
      </c>
      <c r="AL53" s="72">
        <v>19.953007786281741</v>
      </c>
      <c r="AM53" s="72">
        <v>10.451617834141771</v>
      </c>
      <c r="AN53" s="137">
        <v>27.550537913527357</v>
      </c>
      <c r="AO53" s="137">
        <v>1.8194783544303796</v>
      </c>
      <c r="AP53" s="137">
        <v>2.9401116945279542</v>
      </c>
      <c r="AQ53" s="70">
        <v>0.38227627499737798</v>
      </c>
      <c r="AR53" s="72">
        <v>4.7595900489583336</v>
      </c>
      <c r="AS53" s="68"/>
      <c r="AT53" s="68" t="s">
        <v>761</v>
      </c>
      <c r="AX53" s="72"/>
    </row>
    <row r="54" spans="1:54" x14ac:dyDescent="0.2">
      <c r="A54" t="s">
        <v>756</v>
      </c>
      <c r="B54" t="s">
        <v>659</v>
      </c>
      <c r="C54" s="68" t="s">
        <v>765</v>
      </c>
      <c r="E54" s="69">
        <v>43696</v>
      </c>
      <c r="F54" t="s">
        <v>881</v>
      </c>
      <c r="G54" t="s">
        <v>972</v>
      </c>
      <c r="H54" s="68">
        <v>1</v>
      </c>
      <c r="I54" s="68" t="s">
        <v>760</v>
      </c>
      <c r="J54" s="326">
        <v>0.43055555555555602</v>
      </c>
      <c r="K54" s="68">
        <v>3</v>
      </c>
      <c r="L54">
        <v>1</v>
      </c>
      <c r="M54" t="s">
        <v>757</v>
      </c>
      <c r="N54" t="s">
        <v>774</v>
      </c>
      <c r="O54" s="205" t="s">
        <v>761</v>
      </c>
      <c r="P54" s="131" t="s">
        <v>761</v>
      </c>
      <c r="Q54" s="68" t="s">
        <v>761</v>
      </c>
      <c r="R54" s="68" t="s">
        <v>761</v>
      </c>
      <c r="S54" s="131">
        <v>0.25</v>
      </c>
      <c r="T54" s="68">
        <v>0.25</v>
      </c>
      <c r="U54" s="70">
        <v>1</v>
      </c>
      <c r="V54" s="68" t="s">
        <v>761</v>
      </c>
      <c r="W54" s="68" t="s">
        <v>761</v>
      </c>
      <c r="X54" s="68" t="s">
        <v>761</v>
      </c>
      <c r="Y54" s="68" t="s">
        <v>761</v>
      </c>
      <c r="Z54" s="72" t="s">
        <v>761</v>
      </c>
      <c r="AA54" s="68" t="s">
        <v>761</v>
      </c>
      <c r="AB54" s="131" t="s">
        <v>763</v>
      </c>
      <c r="AC54" s="68" t="s">
        <v>763</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659</v>
      </c>
      <c r="B61" s="102">
        <v>2019</v>
      </c>
      <c r="C61" s="103">
        <v>7</v>
      </c>
      <c r="D61" s="102">
        <v>8</v>
      </c>
      <c r="E61" s="82"/>
      <c r="F61" s="131" t="s">
        <v>761</v>
      </c>
      <c r="G61" s="205" t="s">
        <v>761</v>
      </c>
      <c r="H61" s="82"/>
      <c r="I61" s="205" t="s">
        <v>761</v>
      </c>
      <c r="J61" s="131" t="s">
        <v>763</v>
      </c>
      <c r="K61" s="82"/>
      <c r="L61" s="82"/>
      <c r="M61" s="108"/>
      <c r="N61" s="131" t="s">
        <v>763</v>
      </c>
      <c r="O61" s="82"/>
      <c r="P61" s="82"/>
      <c r="Q61" s="82"/>
      <c r="R61" s="140"/>
      <c r="S61" s="137" t="s">
        <v>763</v>
      </c>
      <c r="T61" s="131" t="s">
        <v>763</v>
      </c>
      <c r="U61" s="131" t="s">
        <v>763</v>
      </c>
      <c r="V61" s="85"/>
      <c r="W61" s="85"/>
      <c r="X61" s="85"/>
      <c r="Y61" s="102" t="str">
        <f>IF(C61&lt;6," ",IF(C61&lt;=9,I61, IF(C61&gt;=10," ")))</f>
        <v>ND</v>
      </c>
      <c r="Z61" s="102" t="e">
        <f>IF(Y61=" ", " ", IF(Y61&gt;0, Y61+273.15))</f>
        <v>#VALUE!</v>
      </c>
      <c r="AA61" s="102" t="str">
        <f>IF(C61&lt;6," ",IF(C61&lt;=9,J61, IF(C61&gt;=10," ")))</f>
        <v>NS</v>
      </c>
      <c r="AB61" s="102" t="str">
        <f>IF(C61&lt;6," ",IF(C61&lt;=9,G61, IF(C61&gt;=10," ")))</f>
        <v>ND</v>
      </c>
      <c r="AC61" s="104" t="e">
        <f>IF(Y61=" "," ",IF(Y61&gt;0,EXP(-173.4292+249.6339*100/Z61+143.3483*LN(+Z61/100)-21.8492*Z61/100+AA61*(-0.033096+0.014259*Z61/100-0.0017*(Z61/100)^2))*1.4276))</f>
        <v>#VALUE!</v>
      </c>
      <c r="AD61" s="102" t="e">
        <f>IF(Y61=" "," ",IF(Y61&gt;0,AB61/AC61))</f>
        <v>#VALUE!</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659</v>
      </c>
      <c r="B62" s="102">
        <v>2019</v>
      </c>
      <c r="C62" s="103">
        <v>7</v>
      </c>
      <c r="D62" s="102">
        <v>8</v>
      </c>
      <c r="E62" s="82"/>
      <c r="F62" s="131" t="s">
        <v>761</v>
      </c>
      <c r="G62" s="205" t="s">
        <v>761</v>
      </c>
      <c r="H62" s="82"/>
      <c r="I62" s="205" t="s">
        <v>761</v>
      </c>
      <c r="J62" s="226">
        <v>0.1</v>
      </c>
      <c r="K62" s="82"/>
      <c r="L62" s="82"/>
      <c r="M62" s="108"/>
      <c r="N62" s="137">
        <v>19.905784130066028</v>
      </c>
      <c r="O62" s="82"/>
      <c r="P62" s="82"/>
      <c r="Q62" s="82"/>
      <c r="R62" s="140"/>
      <c r="S62" s="137">
        <v>44.098748559657686</v>
      </c>
      <c r="T62" s="137">
        <v>3.2965508333333329</v>
      </c>
      <c r="U62" s="137">
        <v>0.15079999999999996</v>
      </c>
      <c r="V62" s="85"/>
      <c r="W62" s="85"/>
      <c r="X62" s="85"/>
      <c r="Y62" s="102" t="str">
        <f t="shared" ref="Y62:Y72" si="14">IF(C62&lt;6," ",IF(C62&lt;=9,I62, IF(C62&gt;=10," ")))</f>
        <v>ND</v>
      </c>
      <c r="Z62" s="102" t="e">
        <f t="shared" ref="Z62:Z72" si="15">IF(Y62=" ", " ", IF(Y62&gt;0, Y62+273.15))</f>
        <v>#VALUE!</v>
      </c>
      <c r="AA62" s="102">
        <f t="shared" ref="AA62:AA72" si="16">IF(C62&lt;6," ",IF(C62&lt;=9,J62, IF(C62&gt;=10," ")))</f>
        <v>0.1</v>
      </c>
      <c r="AB62" s="102" t="str">
        <f t="shared" ref="AB62:AB72" si="17">IF(C62&lt;6," ",IF(C62&lt;=9,G62, IF(C62&gt;=10," ")))</f>
        <v>ND</v>
      </c>
      <c r="AC62" s="104" t="e">
        <f t="shared" ref="AC62:AC72" si="18">IF(Y62=" "," ",IF(Y62&gt;0,EXP(-173.4292+249.6339*100/Z62+143.3483*LN(+Z62/100)-21.8492*Z62/100+AA62*(-0.033096+0.014259*Z62/100-0.0017*(Z62/100)^2))*1.4276))</f>
        <v>#VALUE!</v>
      </c>
      <c r="AD62" s="102" t="e">
        <f t="shared" ref="AD62:AD72" si="19">IF(Y62=" "," ",IF(Y62&gt;0,AB62/AC62))</f>
        <v>#VALUE!</v>
      </c>
      <c r="AE62" s="105" t="str">
        <f t="shared" ref="AE62:AE72" si="20">IF(C62&lt;6," ",IF(C62&lt;=9,F62, IF(C62&gt;=10," ")))</f>
        <v>ND</v>
      </c>
      <c r="AF62" s="102">
        <f t="shared" ref="AF62:AF72" si="21">IF(Y62=" "," ",N62)</f>
        <v>19.905784130066028</v>
      </c>
      <c r="AG62" s="105">
        <f t="shared" ref="AG62:AG72" si="22">IF(C62&lt;6," ",IF(C62&lt;=9,T62, IF(C62&gt;=10," ")))</f>
        <v>3.2965508333333329</v>
      </c>
      <c r="AH62" s="105">
        <f t="shared" ref="AH62:AH72" si="23">IF(C62&lt;6," ",IF(C62&lt;=9,U62, IF(C62&gt;=10," ")))</f>
        <v>0.15079999999999996</v>
      </c>
      <c r="AI62" s="102">
        <f t="shared" ref="AI62" si="24">IF(Y62=" ", " ", IF(Y62&gt;0, SUM(AG62:AH62)))</f>
        <v>3.4473508333333327</v>
      </c>
      <c r="AJ62" s="106">
        <f t="shared" ref="AJ62:AJ72" si="25">IF(C62&lt;6," ",IF(C62&lt;=9,S62, IF(C62&gt;=10," ")))</f>
        <v>44.098748559657686</v>
      </c>
      <c r="AK62" s="107">
        <f t="shared" ref="AK62:AK72" si="26">IF(Y62=" ", " ", IF(Y62&gt;0, AJ62-AF62))</f>
        <v>24.192964429591658</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659</v>
      </c>
      <c r="B63" s="102">
        <v>2019</v>
      </c>
      <c r="C63" s="103">
        <v>7</v>
      </c>
      <c r="D63" s="102">
        <v>8</v>
      </c>
      <c r="E63" s="82"/>
      <c r="F63" s="131" t="s">
        <v>761</v>
      </c>
      <c r="G63" s="205" t="s">
        <v>761</v>
      </c>
      <c r="H63" s="82"/>
      <c r="I63" s="205" t="s">
        <v>761</v>
      </c>
      <c r="J63" s="131" t="s">
        <v>763</v>
      </c>
      <c r="K63" s="82"/>
      <c r="L63" s="82"/>
      <c r="M63" s="108"/>
      <c r="N63" s="131" t="s">
        <v>763</v>
      </c>
      <c r="O63" s="82"/>
      <c r="P63" s="82"/>
      <c r="Q63" s="82"/>
      <c r="R63" s="140"/>
      <c r="S63" s="137" t="s">
        <v>763</v>
      </c>
      <c r="T63" s="131" t="s">
        <v>763</v>
      </c>
      <c r="U63" s="131" t="s">
        <v>763</v>
      </c>
      <c r="V63" s="85"/>
      <c r="W63" s="85"/>
      <c r="X63" s="85"/>
      <c r="Y63" s="102" t="str">
        <f t="shared" si="14"/>
        <v>ND</v>
      </c>
      <c r="Z63" s="102" t="e">
        <f t="shared" si="15"/>
        <v>#VALUE!</v>
      </c>
      <c r="AA63" s="102" t="str">
        <f t="shared" si="16"/>
        <v>NS</v>
      </c>
      <c r="AB63" s="102" t="str">
        <f t="shared" si="17"/>
        <v>ND</v>
      </c>
      <c r="AC63" s="104" t="e">
        <f t="shared" si="18"/>
        <v>#VALUE!</v>
      </c>
      <c r="AD63" s="102" t="e">
        <f t="shared" si="19"/>
        <v>#VALUE!</v>
      </c>
      <c r="AE63" s="105" t="str">
        <f t="shared" si="20"/>
        <v>ND</v>
      </c>
      <c r="AF63" s="102" t="str">
        <f t="shared" si="21"/>
        <v>NS</v>
      </c>
      <c r="AG63" s="105" t="str">
        <f t="shared" si="22"/>
        <v>NS</v>
      </c>
      <c r="AH63" s="105" t="str">
        <f t="shared" si="23"/>
        <v>NS</v>
      </c>
      <c r="AI63" s="102"/>
      <c r="AJ63" s="106" t="str">
        <f t="shared" si="25"/>
        <v>NS</v>
      </c>
      <c r="AK63" s="107" t="e">
        <f t="shared" si="26"/>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659</v>
      </c>
      <c r="B64" s="102">
        <v>2019</v>
      </c>
      <c r="C64" s="103">
        <v>7</v>
      </c>
      <c r="D64" s="102">
        <v>19</v>
      </c>
      <c r="E64" s="82"/>
      <c r="F64" s="131" t="s">
        <v>761</v>
      </c>
      <c r="G64" s="205" t="s">
        <v>761</v>
      </c>
      <c r="H64" s="82"/>
      <c r="I64" s="205" t="s">
        <v>761</v>
      </c>
      <c r="J64" s="131" t="s">
        <v>763</v>
      </c>
      <c r="K64" s="82"/>
      <c r="L64" s="82"/>
      <c r="M64" s="108"/>
      <c r="N64" s="131" t="s">
        <v>763</v>
      </c>
      <c r="O64" s="82"/>
      <c r="P64" s="82"/>
      <c r="Q64" s="82"/>
      <c r="R64" s="140"/>
      <c r="S64" s="137" t="s">
        <v>763</v>
      </c>
      <c r="T64" s="131" t="s">
        <v>763</v>
      </c>
      <c r="U64" s="131" t="s">
        <v>763</v>
      </c>
      <c r="V64" s="85"/>
      <c r="W64" s="85"/>
      <c r="X64" s="85"/>
      <c r="Y64" s="102" t="str">
        <f t="shared" si="14"/>
        <v>ND</v>
      </c>
      <c r="Z64" s="102" t="e">
        <f t="shared" si="15"/>
        <v>#VALUE!</v>
      </c>
      <c r="AA64" s="102" t="str">
        <f t="shared" si="16"/>
        <v>NS</v>
      </c>
      <c r="AB64" s="102" t="str">
        <f t="shared" si="17"/>
        <v>ND</v>
      </c>
      <c r="AC64" s="104" t="e">
        <f t="shared" si="18"/>
        <v>#VALUE!</v>
      </c>
      <c r="AD64" s="102" t="e">
        <f t="shared" si="19"/>
        <v>#VALUE!</v>
      </c>
      <c r="AE64" s="105" t="str">
        <f t="shared" si="20"/>
        <v>ND</v>
      </c>
      <c r="AF64" s="102" t="str">
        <f t="shared" si="21"/>
        <v>NS</v>
      </c>
      <c r="AG64" s="105" t="str">
        <f t="shared" si="22"/>
        <v>NS</v>
      </c>
      <c r="AH64" s="105" t="str">
        <f t="shared" si="23"/>
        <v>NS</v>
      </c>
      <c r="AI64" s="102"/>
      <c r="AJ64" s="106" t="str">
        <f t="shared" si="25"/>
        <v>NS</v>
      </c>
      <c r="AK64" s="107" t="e">
        <f t="shared" si="26"/>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659</v>
      </c>
      <c r="B65" s="102">
        <v>2019</v>
      </c>
      <c r="C65" s="103">
        <v>7</v>
      </c>
      <c r="D65" s="102">
        <v>19</v>
      </c>
      <c r="E65" s="82"/>
      <c r="F65" s="131" t="s">
        <v>761</v>
      </c>
      <c r="G65" s="205" t="s">
        <v>761</v>
      </c>
      <c r="H65" s="82"/>
      <c r="I65" s="205" t="s">
        <v>761</v>
      </c>
      <c r="J65" s="226">
        <v>0.1</v>
      </c>
      <c r="K65" s="82"/>
      <c r="L65" s="82"/>
      <c r="M65" s="108"/>
      <c r="N65" s="137">
        <v>16.998285986016484</v>
      </c>
      <c r="O65" s="82"/>
      <c r="P65" s="82"/>
      <c r="Q65" s="82"/>
      <c r="R65" s="140"/>
      <c r="S65" s="137">
        <v>36.730929814847208</v>
      </c>
      <c r="T65" s="137">
        <v>2.9803420833333329</v>
      </c>
      <c r="U65" s="137">
        <v>2.5000000000000001E-2</v>
      </c>
      <c r="V65" s="85"/>
      <c r="W65" s="85"/>
      <c r="X65" s="85"/>
      <c r="Y65" s="102" t="str">
        <f t="shared" si="14"/>
        <v>ND</v>
      </c>
      <c r="Z65" s="102" t="e">
        <f t="shared" si="15"/>
        <v>#VALUE!</v>
      </c>
      <c r="AA65" s="102">
        <f t="shared" si="16"/>
        <v>0.1</v>
      </c>
      <c r="AB65" s="102" t="str">
        <f t="shared" si="17"/>
        <v>ND</v>
      </c>
      <c r="AC65" s="104" t="e">
        <f t="shared" si="18"/>
        <v>#VALUE!</v>
      </c>
      <c r="AD65" s="102" t="e">
        <f t="shared" si="19"/>
        <v>#VALUE!</v>
      </c>
      <c r="AE65" s="105" t="str">
        <f t="shared" si="20"/>
        <v>ND</v>
      </c>
      <c r="AF65" s="102">
        <f t="shared" si="21"/>
        <v>16.998285986016484</v>
      </c>
      <c r="AG65" s="105">
        <f t="shared" si="22"/>
        <v>2.9803420833333329</v>
      </c>
      <c r="AH65" s="105">
        <f t="shared" si="23"/>
        <v>2.5000000000000001E-2</v>
      </c>
      <c r="AI65" s="102">
        <f t="shared" ref="AI65" si="27">IF(Y65=" ", " ", IF(Y65&gt;0, SUM(AG65:AH65)))</f>
        <v>3.0053420833333329</v>
      </c>
      <c r="AJ65" s="106">
        <f t="shared" si="25"/>
        <v>36.730929814847208</v>
      </c>
      <c r="AK65" s="107">
        <f t="shared" si="26"/>
        <v>19.732643828830724</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659</v>
      </c>
      <c r="B66" s="102">
        <v>2019</v>
      </c>
      <c r="C66" s="103">
        <v>7</v>
      </c>
      <c r="D66" s="102">
        <v>19</v>
      </c>
      <c r="E66" s="82"/>
      <c r="F66" s="131" t="s">
        <v>761</v>
      </c>
      <c r="G66" s="205" t="s">
        <v>761</v>
      </c>
      <c r="H66" s="82"/>
      <c r="I66" s="205" t="s">
        <v>761</v>
      </c>
      <c r="J66" s="131" t="s">
        <v>763</v>
      </c>
      <c r="K66" s="82"/>
      <c r="L66" s="82"/>
      <c r="M66" s="108"/>
      <c r="N66" s="131" t="s">
        <v>763</v>
      </c>
      <c r="O66" s="82"/>
      <c r="P66" s="82"/>
      <c r="Q66" s="82"/>
      <c r="R66" s="140"/>
      <c r="S66" s="137" t="s">
        <v>763</v>
      </c>
      <c r="T66" s="131" t="s">
        <v>763</v>
      </c>
      <c r="U66" s="131" t="s">
        <v>763</v>
      </c>
      <c r="V66" s="85"/>
      <c r="W66" s="85"/>
      <c r="X66" s="85"/>
      <c r="Y66" s="102" t="str">
        <f t="shared" si="14"/>
        <v>ND</v>
      </c>
      <c r="Z66" s="102" t="e">
        <f t="shared" si="15"/>
        <v>#VALUE!</v>
      </c>
      <c r="AA66" s="102" t="str">
        <f t="shared" si="16"/>
        <v>NS</v>
      </c>
      <c r="AB66" s="102" t="str">
        <f t="shared" si="17"/>
        <v>ND</v>
      </c>
      <c r="AC66" s="104" t="e">
        <f t="shared" si="18"/>
        <v>#VALUE!</v>
      </c>
      <c r="AD66" s="102" t="e">
        <f t="shared" si="19"/>
        <v>#VALUE!</v>
      </c>
      <c r="AE66" s="105" t="str">
        <f t="shared" si="20"/>
        <v>ND</v>
      </c>
      <c r="AF66" s="102" t="str">
        <f t="shared" si="21"/>
        <v>NS</v>
      </c>
      <c r="AG66" s="105" t="str">
        <f t="shared" si="22"/>
        <v>NS</v>
      </c>
      <c r="AH66" s="105" t="str">
        <f t="shared" si="23"/>
        <v>NS</v>
      </c>
      <c r="AI66" s="102"/>
      <c r="AJ66" s="106" t="str">
        <f t="shared" si="25"/>
        <v>NS</v>
      </c>
      <c r="AK66" s="107" t="e">
        <f t="shared" si="26"/>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659</v>
      </c>
      <c r="B67" s="102">
        <v>2019</v>
      </c>
      <c r="C67" s="103">
        <v>8</v>
      </c>
      <c r="D67" s="102">
        <v>5</v>
      </c>
      <c r="E67" s="82"/>
      <c r="F67" s="131">
        <v>0.2</v>
      </c>
      <c r="G67" s="205" t="s">
        <v>761</v>
      </c>
      <c r="H67" s="82"/>
      <c r="I67" s="205" t="s">
        <v>761</v>
      </c>
      <c r="J67" s="131" t="s">
        <v>763</v>
      </c>
      <c r="K67" s="82"/>
      <c r="L67" s="82"/>
      <c r="M67" s="82"/>
      <c r="N67" s="131" t="s">
        <v>763</v>
      </c>
      <c r="O67" s="82"/>
      <c r="P67" s="82"/>
      <c r="Q67" s="82"/>
      <c r="R67" s="140"/>
      <c r="S67" s="137" t="s">
        <v>763</v>
      </c>
      <c r="T67" s="131" t="s">
        <v>763</v>
      </c>
      <c r="U67" s="131" t="s">
        <v>763</v>
      </c>
      <c r="V67" s="85"/>
      <c r="W67" s="85"/>
      <c r="X67" s="85"/>
      <c r="Y67" s="102" t="str">
        <f t="shared" si="14"/>
        <v>ND</v>
      </c>
      <c r="Z67" s="102" t="e">
        <f t="shared" si="15"/>
        <v>#VALUE!</v>
      </c>
      <c r="AA67" s="102" t="str">
        <f t="shared" si="16"/>
        <v>NS</v>
      </c>
      <c r="AB67" s="102" t="str">
        <f t="shared" si="17"/>
        <v>ND</v>
      </c>
      <c r="AC67" s="104" t="e">
        <f t="shared" si="18"/>
        <v>#VALUE!</v>
      </c>
      <c r="AD67" s="102" t="e">
        <f t="shared" si="19"/>
        <v>#VALUE!</v>
      </c>
      <c r="AE67" s="105">
        <f t="shared" si="20"/>
        <v>0.2</v>
      </c>
      <c r="AF67" s="102" t="str">
        <f t="shared" si="21"/>
        <v>NS</v>
      </c>
      <c r="AG67" s="105" t="str">
        <f t="shared" si="22"/>
        <v>NS</v>
      </c>
      <c r="AH67" s="105" t="str">
        <f t="shared" si="23"/>
        <v>NS</v>
      </c>
      <c r="AI67" s="102"/>
      <c r="AJ67" s="106" t="str">
        <f t="shared" si="25"/>
        <v>NS</v>
      </c>
      <c r="AK67" s="107" t="e">
        <f t="shared" si="26"/>
        <v>#VALUE!</v>
      </c>
      <c r="AL67" s="82"/>
      <c r="AM67" s="82" t="e">
        <f>AD75</f>
        <v>#DIV/0!</v>
      </c>
      <c r="AN67" s="82">
        <f>AE75</f>
        <v>0.22500000000000001</v>
      </c>
      <c r="AO67" s="82">
        <f>AF75</f>
        <v>18.382926121667936</v>
      </c>
      <c r="AP67" s="82">
        <f>AI75</f>
        <v>3.5393262622395829</v>
      </c>
      <c r="AQ67" s="113">
        <f>AK75</f>
        <v>20.496528892737626</v>
      </c>
      <c r="AR67" s="118"/>
      <c r="AS67" s="115" t="s">
        <v>497</v>
      </c>
      <c r="AT67" s="115" t="s">
        <v>497</v>
      </c>
      <c r="AU67" s="115" t="s">
        <v>497</v>
      </c>
      <c r="AV67" s="115" t="s">
        <v>497</v>
      </c>
      <c r="AW67" s="115" t="s">
        <v>497</v>
      </c>
      <c r="AX67" s="116" t="s">
        <v>498</v>
      </c>
      <c r="AY67" s="102"/>
      <c r="AZ67" s="102"/>
      <c r="BA67" s="82"/>
      <c r="BB67" s="82"/>
    </row>
    <row r="68" spans="1:54" ht="16" x14ac:dyDescent="0.2">
      <c r="A68" s="101" t="s">
        <v>659</v>
      </c>
      <c r="B68" s="102">
        <v>2019</v>
      </c>
      <c r="C68" s="103">
        <v>8</v>
      </c>
      <c r="D68" s="102">
        <v>5</v>
      </c>
      <c r="E68" s="82"/>
      <c r="F68" s="131">
        <v>0.2</v>
      </c>
      <c r="G68" s="205" t="s">
        <v>761</v>
      </c>
      <c r="H68" s="82"/>
      <c r="I68" s="205" t="s">
        <v>761</v>
      </c>
      <c r="J68" s="226">
        <v>0.1</v>
      </c>
      <c r="K68" s="82"/>
      <c r="L68" s="82"/>
      <c r="M68" s="108"/>
      <c r="N68" s="137">
        <v>19.528714291203642</v>
      </c>
      <c r="O68" s="82"/>
      <c r="P68" s="82"/>
      <c r="Q68" s="82"/>
      <c r="R68" s="140"/>
      <c r="S68" s="137">
        <v>47.137603769589994</v>
      </c>
      <c r="T68" s="137">
        <v>2.9200220833333326</v>
      </c>
      <c r="U68" s="137">
        <v>2.5000000000000001E-2</v>
      </c>
      <c r="V68" s="85"/>
      <c r="W68" s="85"/>
      <c r="X68" s="85"/>
      <c r="Y68" s="102" t="str">
        <f t="shared" si="14"/>
        <v>ND</v>
      </c>
      <c r="Z68" s="102" t="e">
        <f t="shared" si="15"/>
        <v>#VALUE!</v>
      </c>
      <c r="AA68" s="102">
        <f t="shared" si="16"/>
        <v>0.1</v>
      </c>
      <c r="AB68" s="102" t="str">
        <f t="shared" si="17"/>
        <v>ND</v>
      </c>
      <c r="AC68" s="104" t="e">
        <f t="shared" si="18"/>
        <v>#VALUE!</v>
      </c>
      <c r="AD68" s="102" t="e">
        <f t="shared" si="19"/>
        <v>#VALUE!</v>
      </c>
      <c r="AE68" s="105">
        <f t="shared" si="20"/>
        <v>0.2</v>
      </c>
      <c r="AF68" s="102">
        <f t="shared" si="21"/>
        <v>19.528714291203642</v>
      </c>
      <c r="AG68" s="105">
        <f t="shared" si="22"/>
        <v>2.9200220833333326</v>
      </c>
      <c r="AH68" s="105">
        <f t="shared" si="23"/>
        <v>2.5000000000000001E-2</v>
      </c>
      <c r="AI68" s="102">
        <f t="shared" ref="AI68" si="28">IF(Y68=" ", " ", IF(Y68&gt;0, SUM(AG68:AH68)))</f>
        <v>2.9450220833333325</v>
      </c>
      <c r="AJ68" s="106">
        <f t="shared" si="25"/>
        <v>47.137603769589994</v>
      </c>
      <c r="AK68" s="107">
        <f t="shared" si="26"/>
        <v>27.608889478386352</v>
      </c>
      <c r="AL68" s="82"/>
      <c r="AM68" s="82"/>
      <c r="AN68" s="82"/>
      <c r="AO68" s="82"/>
      <c r="AP68" s="85"/>
      <c r="AQ68" s="82"/>
      <c r="AR68" s="82"/>
      <c r="AS68" s="349"/>
      <c r="AT68" s="120">
        <f>((LN(AN67)-LN(0.6))/(LN(3)-LN(0.6))*100)</f>
        <v>-60.942347973419373</v>
      </c>
      <c r="AU68" s="115">
        <f>((LN(AO67)-LN(10))/(LN(1)-LN(10))*100)</f>
        <v>-26.441464183507879</v>
      </c>
      <c r="AV68" s="115">
        <f>((LN(AP67)-LN(10))/(LN(3)-LN(10))*100)</f>
        <v>86.268452379581035</v>
      </c>
      <c r="AW68" s="115">
        <f>((LN(AQ67)-LN(43))/(LN(20)-LN(43))*100)</f>
        <v>96.796302261411199</v>
      </c>
      <c r="AX68" s="82"/>
      <c r="AY68" s="82"/>
      <c r="AZ68" s="82"/>
      <c r="BA68" s="82"/>
      <c r="BB68" s="82"/>
    </row>
    <row r="69" spans="1:54" ht="16" x14ac:dyDescent="0.2">
      <c r="A69" s="101" t="s">
        <v>659</v>
      </c>
      <c r="B69" s="102">
        <v>2019</v>
      </c>
      <c r="C69" s="103">
        <v>8</v>
      </c>
      <c r="D69" s="102">
        <v>5</v>
      </c>
      <c r="E69" s="82"/>
      <c r="F69" s="131">
        <v>0.2</v>
      </c>
      <c r="G69" s="205" t="s">
        <v>761</v>
      </c>
      <c r="H69" s="82"/>
      <c r="I69" s="205" t="s">
        <v>761</v>
      </c>
      <c r="J69" s="131" t="s">
        <v>763</v>
      </c>
      <c r="K69" s="82"/>
      <c r="L69" s="82"/>
      <c r="M69" s="108"/>
      <c r="N69" s="131" t="s">
        <v>763</v>
      </c>
      <c r="O69" s="82"/>
      <c r="P69" s="82"/>
      <c r="Q69" s="82"/>
      <c r="R69" s="140"/>
      <c r="S69" s="137" t="s">
        <v>763</v>
      </c>
      <c r="T69" s="131" t="s">
        <v>763</v>
      </c>
      <c r="U69" s="131" t="s">
        <v>763</v>
      </c>
      <c r="V69" s="85"/>
      <c r="W69" s="85"/>
      <c r="X69" s="85"/>
      <c r="Y69" s="102" t="str">
        <f t="shared" si="14"/>
        <v>ND</v>
      </c>
      <c r="Z69" s="102" t="e">
        <f t="shared" si="15"/>
        <v>#VALUE!</v>
      </c>
      <c r="AA69" s="102" t="str">
        <f t="shared" si="16"/>
        <v>NS</v>
      </c>
      <c r="AB69" s="102" t="str">
        <f t="shared" si="17"/>
        <v>ND</v>
      </c>
      <c r="AC69" s="104" t="e">
        <f t="shared" si="18"/>
        <v>#VALUE!</v>
      </c>
      <c r="AD69" s="102" t="e">
        <f t="shared" si="19"/>
        <v>#VALUE!</v>
      </c>
      <c r="AE69" s="105">
        <f t="shared" si="20"/>
        <v>0.2</v>
      </c>
      <c r="AF69" s="102" t="str">
        <f t="shared" si="21"/>
        <v>NS</v>
      </c>
      <c r="AG69" s="105" t="str">
        <f t="shared" si="22"/>
        <v>NS</v>
      </c>
      <c r="AH69" s="105" t="str">
        <f t="shared" si="23"/>
        <v>NS</v>
      </c>
      <c r="AI69" s="102"/>
      <c r="AJ69" s="106" t="str">
        <f t="shared" si="25"/>
        <v>NS</v>
      </c>
      <c r="AK69" s="107" t="e">
        <f t="shared" si="26"/>
        <v>#VALUE!</v>
      </c>
      <c r="AL69" s="82"/>
      <c r="AM69" s="85"/>
      <c r="AN69" s="85"/>
      <c r="AO69" s="85"/>
      <c r="AP69" s="128" t="s">
        <v>1237</v>
      </c>
      <c r="AQ69" s="85"/>
      <c r="AR69" s="82"/>
      <c r="AS69" s="82">
        <f>IF(AS68&gt;100, 100, IF(AS68&lt;0, 0, AS68))</f>
        <v>0</v>
      </c>
      <c r="AT69" s="82">
        <f t="shared" ref="AT69:AW69" si="29">IF(AT68&gt;100, 100, IF(AT68&lt;0, 0, AT68))</f>
        <v>0</v>
      </c>
      <c r="AU69" s="82">
        <f t="shared" si="29"/>
        <v>0</v>
      </c>
      <c r="AV69" s="82">
        <f t="shared" si="29"/>
        <v>86.268452379581035</v>
      </c>
      <c r="AW69" s="82">
        <f t="shared" si="29"/>
        <v>96.796302261411199</v>
      </c>
      <c r="AX69" s="129">
        <f>AVERAGE(AS69:AW69)</f>
        <v>36.612950928198451</v>
      </c>
      <c r="AY69" s="84"/>
      <c r="AZ69" s="84"/>
      <c r="BA69" s="84" t="str">
        <f>IF(AX69&gt;65, "Acceptable; Ongoing Protection is Required", "Unacceptable; Immediate Restoration is Required")</f>
        <v>Unacceptable; Immediate Restoration is Required</v>
      </c>
      <c r="BB69" s="82"/>
    </row>
    <row r="70" spans="1:54" ht="16" x14ac:dyDescent="0.2">
      <c r="A70" s="101" t="s">
        <v>659</v>
      </c>
      <c r="B70" s="102">
        <v>2019</v>
      </c>
      <c r="C70" s="103">
        <v>8</v>
      </c>
      <c r="D70" s="102">
        <v>19</v>
      </c>
      <c r="E70" s="82"/>
      <c r="F70" s="131">
        <v>0.25</v>
      </c>
      <c r="G70" s="205" t="s">
        <v>761</v>
      </c>
      <c r="H70" s="82"/>
      <c r="I70" s="205" t="s">
        <v>761</v>
      </c>
      <c r="J70" s="131" t="s">
        <v>763</v>
      </c>
      <c r="K70" s="82"/>
      <c r="L70" s="82"/>
      <c r="M70" s="108"/>
      <c r="N70" s="131" t="s">
        <v>763</v>
      </c>
      <c r="O70" s="82"/>
      <c r="P70" s="82"/>
      <c r="Q70" s="82"/>
      <c r="R70" s="140"/>
      <c r="S70" s="137" t="s">
        <v>763</v>
      </c>
      <c r="T70" s="131" t="s">
        <v>763</v>
      </c>
      <c r="U70" s="131" t="s">
        <v>763</v>
      </c>
      <c r="V70" s="85"/>
      <c r="W70" s="85"/>
      <c r="X70" s="85"/>
      <c r="Y70" s="102" t="str">
        <f t="shared" si="14"/>
        <v>ND</v>
      </c>
      <c r="Z70" s="102" t="e">
        <f t="shared" si="15"/>
        <v>#VALUE!</v>
      </c>
      <c r="AA70" s="102" t="str">
        <f t="shared" si="16"/>
        <v>NS</v>
      </c>
      <c r="AB70" s="102" t="str">
        <f t="shared" si="17"/>
        <v>ND</v>
      </c>
      <c r="AC70" s="104" t="e">
        <f t="shared" si="18"/>
        <v>#VALUE!</v>
      </c>
      <c r="AD70" s="102" t="e">
        <f t="shared" si="19"/>
        <v>#VALUE!</v>
      </c>
      <c r="AE70" s="105">
        <f t="shared" si="20"/>
        <v>0.25</v>
      </c>
      <c r="AF70" s="102" t="str">
        <f t="shared" si="21"/>
        <v>NS</v>
      </c>
      <c r="AG70" s="105" t="str">
        <f t="shared" si="22"/>
        <v>NS</v>
      </c>
      <c r="AH70" s="105" t="str">
        <f t="shared" si="23"/>
        <v>NS</v>
      </c>
      <c r="AI70" s="102"/>
      <c r="AJ70" s="106" t="str">
        <f t="shared" si="25"/>
        <v>NS</v>
      </c>
      <c r="AK70" s="107" t="e">
        <f t="shared" si="26"/>
        <v>#VALUE!</v>
      </c>
      <c r="AL70" s="82"/>
      <c r="AM70" s="85"/>
      <c r="AN70" s="85"/>
      <c r="AO70" s="85"/>
      <c r="AP70" s="85"/>
      <c r="AQ70" s="85"/>
      <c r="AR70" s="85"/>
      <c r="AS70" s="85"/>
      <c r="AT70" s="85"/>
      <c r="AU70" s="85"/>
      <c r="AV70" s="85"/>
      <c r="AW70" s="126" t="s">
        <v>1238</v>
      </c>
      <c r="AX70" s="126">
        <f>AVERAGE(AS69:AW69)</f>
        <v>36.612950928198451</v>
      </c>
      <c r="AY70" s="85"/>
      <c r="AZ70" s="85"/>
      <c r="BA70" s="82"/>
      <c r="BB70" s="82"/>
    </row>
    <row r="71" spans="1:54" ht="16" x14ac:dyDescent="0.2">
      <c r="A71" s="101" t="s">
        <v>659</v>
      </c>
      <c r="B71" s="102">
        <v>2019</v>
      </c>
      <c r="C71" s="103">
        <v>8</v>
      </c>
      <c r="D71" s="102">
        <v>19</v>
      </c>
      <c r="E71" s="82"/>
      <c r="F71" s="131">
        <v>0.25</v>
      </c>
      <c r="G71" s="205" t="s">
        <v>761</v>
      </c>
      <c r="H71" s="82"/>
      <c r="I71" s="205" t="s">
        <v>761</v>
      </c>
      <c r="J71" s="226">
        <v>0.1</v>
      </c>
      <c r="K71" s="82"/>
      <c r="L71" s="82"/>
      <c r="M71" s="108"/>
      <c r="N71" s="137">
        <v>17.098920079385586</v>
      </c>
      <c r="O71" s="82"/>
      <c r="P71" s="82"/>
      <c r="Q71" s="82"/>
      <c r="R71" s="140"/>
      <c r="S71" s="137">
        <v>27.550537913527357</v>
      </c>
      <c r="T71" s="137">
        <v>1.8194783544303796</v>
      </c>
      <c r="U71" s="137">
        <v>2.9401116945279542</v>
      </c>
      <c r="V71" s="85"/>
      <c r="W71" s="85"/>
      <c r="X71" s="85"/>
      <c r="Y71" s="102" t="str">
        <f t="shared" si="14"/>
        <v>ND</v>
      </c>
      <c r="Z71" s="102" t="e">
        <f t="shared" si="15"/>
        <v>#VALUE!</v>
      </c>
      <c r="AA71" s="102">
        <f t="shared" si="16"/>
        <v>0.1</v>
      </c>
      <c r="AB71" s="102" t="str">
        <f t="shared" si="17"/>
        <v>ND</v>
      </c>
      <c r="AC71" s="104" t="e">
        <f t="shared" si="18"/>
        <v>#VALUE!</v>
      </c>
      <c r="AD71" s="102" t="e">
        <f t="shared" si="19"/>
        <v>#VALUE!</v>
      </c>
      <c r="AE71" s="105">
        <f t="shared" si="20"/>
        <v>0.25</v>
      </c>
      <c r="AF71" s="102">
        <f t="shared" si="21"/>
        <v>17.098920079385586</v>
      </c>
      <c r="AG71" s="105">
        <f t="shared" si="22"/>
        <v>1.8194783544303796</v>
      </c>
      <c r="AH71" s="105">
        <f t="shared" si="23"/>
        <v>2.9401116945279542</v>
      </c>
      <c r="AI71" s="102">
        <f t="shared" ref="AI71" si="30">IF(Y71=" ", " ", IF(Y71&gt;0, SUM(AG71:AH71)))</f>
        <v>4.7595900489583336</v>
      </c>
      <c r="AJ71" s="106">
        <f t="shared" si="25"/>
        <v>27.550537913527357</v>
      </c>
      <c r="AK71" s="107">
        <f t="shared" si="26"/>
        <v>10.451617834141771</v>
      </c>
      <c r="AL71" s="82"/>
      <c r="AM71" s="82"/>
      <c r="AN71" s="82"/>
      <c r="AO71" s="82"/>
      <c r="AP71" s="82"/>
      <c r="AQ71" s="82"/>
      <c r="AR71" s="82"/>
      <c r="AS71" s="82"/>
      <c r="AT71" s="82"/>
      <c r="AU71" s="82"/>
      <c r="AV71" s="82"/>
      <c r="AW71" s="82"/>
      <c r="AX71" s="82"/>
      <c r="AY71" s="82"/>
      <c r="AZ71" s="82"/>
      <c r="BA71" s="82"/>
      <c r="BB71" s="82"/>
    </row>
    <row r="72" spans="1:54" ht="16" x14ac:dyDescent="0.2">
      <c r="A72" s="101" t="s">
        <v>659</v>
      </c>
      <c r="B72" s="102">
        <v>2019</v>
      </c>
      <c r="C72" s="103">
        <v>8</v>
      </c>
      <c r="D72" s="102">
        <v>19</v>
      </c>
      <c r="E72" s="82"/>
      <c r="F72" s="131">
        <v>0.25</v>
      </c>
      <c r="G72" s="205" t="s">
        <v>761</v>
      </c>
      <c r="H72" s="82"/>
      <c r="I72" s="205" t="s">
        <v>761</v>
      </c>
      <c r="J72" s="131" t="s">
        <v>763</v>
      </c>
      <c r="K72" s="82"/>
      <c r="L72" s="82"/>
      <c r="M72" s="82"/>
      <c r="N72" s="131" t="s">
        <v>763</v>
      </c>
      <c r="O72" s="82"/>
      <c r="P72" s="82"/>
      <c r="Q72" s="82"/>
      <c r="R72" s="140"/>
      <c r="S72" s="137" t="s">
        <v>763</v>
      </c>
      <c r="T72" s="131" t="s">
        <v>763</v>
      </c>
      <c r="U72" s="131" t="s">
        <v>763</v>
      </c>
      <c r="V72" s="85"/>
      <c r="W72" s="85"/>
      <c r="X72" s="85"/>
      <c r="Y72" s="102" t="str">
        <f t="shared" si="14"/>
        <v>ND</v>
      </c>
      <c r="Z72" s="102" t="e">
        <f t="shared" si="15"/>
        <v>#VALUE!</v>
      </c>
      <c r="AA72" s="102" t="str">
        <f t="shared" si="16"/>
        <v>NS</v>
      </c>
      <c r="AB72" s="102" t="str">
        <f t="shared" si="17"/>
        <v>ND</v>
      </c>
      <c r="AC72" s="104" t="e">
        <f t="shared" si="18"/>
        <v>#VALUE!</v>
      </c>
      <c r="AD72" s="102" t="e">
        <f t="shared" si="19"/>
        <v>#VALUE!</v>
      </c>
      <c r="AE72" s="105">
        <f t="shared" si="20"/>
        <v>0.25</v>
      </c>
      <c r="AF72" s="102" t="str">
        <f t="shared" si="21"/>
        <v>NS</v>
      </c>
      <c r="AG72" s="105" t="str">
        <f t="shared" si="22"/>
        <v>NS</v>
      </c>
      <c r="AH72" s="105" t="str">
        <f t="shared" si="23"/>
        <v>NS</v>
      </c>
      <c r="AI72" s="102"/>
      <c r="AJ72" s="106" t="str">
        <f t="shared" si="25"/>
        <v>NS</v>
      </c>
      <c r="AK72" s="107" t="e">
        <f t="shared" si="26"/>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t="e">
        <f>_xlfn.AGGREGATE(1, 6,AD61:AD74)</f>
        <v>#DIV/0!</v>
      </c>
      <c r="AE75" s="84">
        <f>_xlfn.AGGREGATE(1, 6,AE61:AE74)</f>
        <v>0.22500000000000001</v>
      </c>
      <c r="AF75" s="84">
        <f>_xlfn.AGGREGATE(1, 6,AF61:AF74)</f>
        <v>18.382926121667936</v>
      </c>
      <c r="AG75" s="82"/>
      <c r="AH75" s="82"/>
      <c r="AI75" s="84">
        <f>_xlfn.AGGREGATE(1, 6,AI61:AI74)</f>
        <v>3.5393262622395829</v>
      </c>
      <c r="AJ75" s="82"/>
      <c r="AK75" s="84">
        <f>_xlfn.AGGREGATE(1, 6,AK61:AK74)</f>
        <v>20.496528892737626</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0.22500000000000001</v>
      </c>
      <c r="AF76" s="126">
        <f>AVERAGE(AF62:AF71)</f>
        <v>18.382926121667936</v>
      </c>
      <c r="AG76" s="126"/>
      <c r="AH76" s="126"/>
      <c r="AI76" s="126">
        <f>AVERAGE(AI62:AI71)</f>
        <v>3.5393262622395829</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659</v>
      </c>
      <c r="C83" t="s">
        <v>757</v>
      </c>
      <c r="E83" s="147">
        <v>44020</v>
      </c>
      <c r="F83" s="68" t="s">
        <v>881</v>
      </c>
      <c r="G83" s="68" t="s">
        <v>958</v>
      </c>
      <c r="H83" s="68">
        <v>1</v>
      </c>
      <c r="I83" s="68" t="s">
        <v>982</v>
      </c>
      <c r="J83" s="77" t="s">
        <v>761</v>
      </c>
      <c r="K83" s="68">
        <v>2</v>
      </c>
      <c r="L83" s="68">
        <v>1</v>
      </c>
      <c r="M83" s="68" t="s">
        <v>761</v>
      </c>
      <c r="N83" s="68" t="s">
        <v>761</v>
      </c>
      <c r="O83" s="131" t="s">
        <v>761</v>
      </c>
      <c r="P83" s="131" t="s">
        <v>761</v>
      </c>
      <c r="Q83" s="68" t="s">
        <v>761</v>
      </c>
      <c r="R83" s="68" t="s">
        <v>761</v>
      </c>
      <c r="S83" s="131" t="s">
        <v>761</v>
      </c>
      <c r="T83" s="68">
        <v>0.25</v>
      </c>
      <c r="U83" s="68" t="s">
        <v>761</v>
      </c>
      <c r="V83" s="68">
        <v>0.15</v>
      </c>
      <c r="W83" s="77">
        <v>0.33958333333333335</v>
      </c>
      <c r="X83" s="68" t="s">
        <v>761</v>
      </c>
      <c r="Y83" s="68" t="s">
        <v>761</v>
      </c>
      <c r="Z83" s="68" t="s">
        <v>761</v>
      </c>
      <c r="AA83" s="68" t="s">
        <v>761</v>
      </c>
      <c r="AB83" s="131">
        <v>0.1</v>
      </c>
      <c r="AC83" s="79">
        <v>0.1128</v>
      </c>
      <c r="AD83" s="176">
        <v>0.30585614258434113</v>
      </c>
      <c r="AE83" s="75">
        <v>1.8588001672240804</v>
      </c>
      <c r="AF83" s="75">
        <v>17.760093167701861</v>
      </c>
      <c r="AG83" s="137">
        <v>19.618893334925943</v>
      </c>
      <c r="AH83" s="75">
        <v>15.855826665074055</v>
      </c>
      <c r="AI83" s="75">
        <v>35.474719999999998</v>
      </c>
      <c r="AJ83" s="75">
        <v>54.618218234024965</v>
      </c>
      <c r="AK83" s="75">
        <v>1.6372583858206935</v>
      </c>
      <c r="AL83" s="177">
        <v>33.359559313936259</v>
      </c>
      <c r="AM83" s="75">
        <v>17.493085050894749</v>
      </c>
      <c r="AN83" s="137">
        <v>37.111978385820692</v>
      </c>
      <c r="AO83" s="207">
        <v>0.96353571428571438</v>
      </c>
      <c r="AP83" s="207">
        <v>1.5776588169642853</v>
      </c>
      <c r="AQ83" s="201">
        <v>0.37916645201174604</v>
      </c>
      <c r="AR83" s="177">
        <v>2.5411945312499995</v>
      </c>
      <c r="AS83" s="68"/>
      <c r="AT83" s="68"/>
      <c r="AU83" s="68" t="s">
        <v>763</v>
      </c>
      <c r="AV83" s="68" t="s">
        <v>763</v>
      </c>
      <c r="AW83" s="68"/>
      <c r="BA83" s="200"/>
      <c r="BB83" s="68"/>
      <c r="BC83" s="147"/>
    </row>
    <row r="84" spans="1:55" x14ac:dyDescent="0.2">
      <c r="A84" s="79" t="s">
        <v>756</v>
      </c>
      <c r="B84" t="s">
        <v>659</v>
      </c>
      <c r="C84" t="s">
        <v>757</v>
      </c>
      <c r="E84" s="194">
        <v>44035</v>
      </c>
      <c r="F84" s="68" t="s">
        <v>881</v>
      </c>
      <c r="G84" s="68" t="s">
        <v>972</v>
      </c>
      <c r="H84" s="68">
        <v>1</v>
      </c>
      <c r="I84" s="68" t="s">
        <v>982</v>
      </c>
      <c r="J84" s="77" t="s">
        <v>761</v>
      </c>
      <c r="K84" s="215">
        <v>2</v>
      </c>
      <c r="L84" s="68">
        <v>1</v>
      </c>
      <c r="M84" s="68" t="s">
        <v>761</v>
      </c>
      <c r="N84" s="68" t="s">
        <v>761</v>
      </c>
      <c r="O84" s="131" t="s">
        <v>761</v>
      </c>
      <c r="P84" s="131" t="s">
        <v>761</v>
      </c>
      <c r="Q84" s="68">
        <v>0.2</v>
      </c>
      <c r="R84" s="68">
        <v>0.2</v>
      </c>
      <c r="S84" s="131">
        <v>0.2</v>
      </c>
      <c r="T84" s="68">
        <v>0.2</v>
      </c>
      <c r="U84" s="72">
        <v>1</v>
      </c>
      <c r="V84" s="68">
        <v>0.15</v>
      </c>
      <c r="W84" s="77">
        <v>0.3263888888888889</v>
      </c>
      <c r="X84" s="68" t="s">
        <v>761</v>
      </c>
      <c r="Y84" s="68" t="s">
        <v>761</v>
      </c>
      <c r="Z84" s="130" t="s">
        <v>761</v>
      </c>
      <c r="AA84" s="68" t="s">
        <v>761</v>
      </c>
      <c r="AB84" s="131">
        <v>0.1</v>
      </c>
      <c r="AC84" s="75">
        <v>0.1119</v>
      </c>
      <c r="AD84" s="176">
        <v>0.24570337364735834</v>
      </c>
      <c r="AE84" s="75">
        <v>2.2511171064834334</v>
      </c>
      <c r="AF84" s="75">
        <v>22.298387096774189</v>
      </c>
      <c r="AG84" s="137">
        <v>24.549504203257623</v>
      </c>
      <c r="AH84" s="75">
        <v>18.405990801283696</v>
      </c>
      <c r="AI84" s="75">
        <v>42.955495004541319</v>
      </c>
      <c r="AJ84" s="75">
        <v>83.785290820523358</v>
      </c>
      <c r="AK84" s="75">
        <v>4.5205123842351878</v>
      </c>
      <c r="AL84" s="177">
        <v>18.534467710500198</v>
      </c>
      <c r="AM84" s="75">
        <v>22.926503185518882</v>
      </c>
      <c r="AN84" s="137">
        <v>47.476007388776509</v>
      </c>
      <c r="AO84" s="207">
        <v>1.6159999999999997</v>
      </c>
      <c r="AP84" s="207">
        <v>1.4333</v>
      </c>
      <c r="AQ84" s="201">
        <v>0.52995769520873637</v>
      </c>
      <c r="AR84" s="177">
        <v>3.0492999999999997</v>
      </c>
      <c r="AS84" s="68"/>
      <c r="AT84" s="68"/>
      <c r="AU84" s="68" t="s">
        <v>763</v>
      </c>
      <c r="AV84" s="68" t="s">
        <v>763</v>
      </c>
      <c r="AW84" s="68"/>
      <c r="BA84" s="68"/>
      <c r="BB84" s="68"/>
      <c r="BC84" s="147"/>
    </row>
    <row r="85" spans="1:55" x14ac:dyDescent="0.2">
      <c r="A85" s="79" t="s">
        <v>756</v>
      </c>
      <c r="B85" t="s">
        <v>659</v>
      </c>
      <c r="C85" t="s">
        <v>757</v>
      </c>
      <c r="E85" s="147">
        <v>44049</v>
      </c>
      <c r="F85" s="68" t="s">
        <v>881</v>
      </c>
      <c r="G85" s="68" t="s">
        <v>972</v>
      </c>
      <c r="H85" s="68">
        <v>0</v>
      </c>
      <c r="I85" s="68" t="s">
        <v>982</v>
      </c>
      <c r="J85" s="77" t="s">
        <v>761</v>
      </c>
      <c r="K85" s="215">
        <v>2</v>
      </c>
      <c r="L85" s="68">
        <v>1</v>
      </c>
      <c r="M85" s="68" t="s">
        <v>761</v>
      </c>
      <c r="N85" s="68" t="s">
        <v>761</v>
      </c>
      <c r="O85" s="131" t="s">
        <v>761</v>
      </c>
      <c r="P85" s="131" t="s">
        <v>761</v>
      </c>
      <c r="Q85" s="68">
        <v>0.15</v>
      </c>
      <c r="R85" s="68">
        <v>0.15</v>
      </c>
      <c r="S85" s="131">
        <v>0.15</v>
      </c>
      <c r="T85" s="68">
        <v>0.15</v>
      </c>
      <c r="U85" s="72">
        <v>1</v>
      </c>
      <c r="V85" s="68">
        <v>0.15</v>
      </c>
      <c r="W85" s="77">
        <v>0.31111111111111112</v>
      </c>
      <c r="X85" s="68" t="s">
        <v>761</v>
      </c>
      <c r="Y85" s="68" t="s">
        <v>761</v>
      </c>
      <c r="Z85" s="130" t="s">
        <v>761</v>
      </c>
      <c r="AA85" s="68" t="s">
        <v>761</v>
      </c>
      <c r="AB85" s="131">
        <v>0.1</v>
      </c>
      <c r="AC85" s="79">
        <v>0.14929999999999999</v>
      </c>
      <c r="AD85" s="176">
        <v>0.25</v>
      </c>
      <c r="AE85" s="75">
        <v>5.5481716480213734</v>
      </c>
      <c r="AF85" s="75">
        <v>20.195121951219512</v>
      </c>
      <c r="AG85" s="137">
        <v>25.743293599240886</v>
      </c>
      <c r="AH85" s="75">
        <v>12.07149489483696</v>
      </c>
      <c r="AI85" s="75">
        <v>37.814788494077845</v>
      </c>
      <c r="AJ85" s="75">
        <v>76.462981640604426</v>
      </c>
      <c r="AK85" s="75">
        <v>4.5441510988863856</v>
      </c>
      <c r="AL85" s="177">
        <v>16.826681150488781</v>
      </c>
      <c r="AM85" s="75">
        <v>16.615645993723344</v>
      </c>
      <c r="AN85" s="137">
        <v>42.358939592964234</v>
      </c>
      <c r="AO85" s="207">
        <v>0.48799999999999988</v>
      </c>
      <c r="AP85" s="207">
        <v>1.1212999999999995</v>
      </c>
      <c r="AQ85" s="201">
        <v>0.30323743242403534</v>
      </c>
      <c r="AR85" s="177">
        <v>1.6092999999999993</v>
      </c>
      <c r="AS85" s="68"/>
      <c r="AT85" s="68"/>
      <c r="AU85" s="68" t="s">
        <v>763</v>
      </c>
      <c r="AV85" s="68" t="s">
        <v>763</v>
      </c>
      <c r="AW85" s="68"/>
    </row>
    <row r="86" spans="1:55" x14ac:dyDescent="0.2">
      <c r="A86" s="79" t="s">
        <v>756</v>
      </c>
      <c r="B86" t="s">
        <v>659</v>
      </c>
      <c r="C86" t="s">
        <v>757</v>
      </c>
      <c r="E86" s="147">
        <v>44064</v>
      </c>
      <c r="F86" s="68" t="s">
        <v>881</v>
      </c>
      <c r="G86" s="68" t="s">
        <v>988</v>
      </c>
      <c r="H86" s="68">
        <v>1</v>
      </c>
      <c r="I86" s="68" t="s">
        <v>982</v>
      </c>
      <c r="J86" s="77" t="s">
        <v>761</v>
      </c>
      <c r="K86" s="68">
        <v>2</v>
      </c>
      <c r="L86" s="68">
        <v>1</v>
      </c>
      <c r="M86" s="68" t="s">
        <v>773</v>
      </c>
      <c r="N86" s="68" t="s">
        <v>761</v>
      </c>
      <c r="O86" s="131" t="s">
        <v>761</v>
      </c>
      <c r="P86" s="131" t="s">
        <v>761</v>
      </c>
      <c r="Q86" s="68" t="s">
        <v>761</v>
      </c>
      <c r="R86" s="68" t="s">
        <v>761</v>
      </c>
      <c r="S86" s="131" t="s">
        <v>761</v>
      </c>
      <c r="T86" s="68" t="s">
        <v>761</v>
      </c>
      <c r="U86" s="68" t="s">
        <v>761</v>
      </c>
      <c r="V86" s="68">
        <v>0.15</v>
      </c>
      <c r="W86" s="77">
        <v>0.30208333333333331</v>
      </c>
      <c r="X86" s="68" t="s">
        <v>761</v>
      </c>
      <c r="Y86" s="68" t="s">
        <v>761</v>
      </c>
      <c r="Z86" s="130" t="s">
        <v>761</v>
      </c>
      <c r="AA86" s="68" t="s">
        <v>761</v>
      </c>
      <c r="AB86" s="131">
        <v>0.1</v>
      </c>
      <c r="AC86" s="79">
        <v>0.1086</v>
      </c>
      <c r="AD86" s="176">
        <v>0.17499999999999996</v>
      </c>
      <c r="AE86" s="75">
        <v>2.2601888467436035</v>
      </c>
      <c r="AF86" s="75">
        <v>20.682926829268293</v>
      </c>
      <c r="AG86" s="137">
        <v>22.943115676011896</v>
      </c>
      <c r="AH86" s="75">
        <v>9.0341143239881028</v>
      </c>
      <c r="AI86" s="75">
        <v>31.977229999999999</v>
      </c>
      <c r="AJ86" s="75">
        <v>88.052731468819488</v>
      </c>
      <c r="AK86" s="75">
        <v>9.22072170645278</v>
      </c>
      <c r="AL86" s="177">
        <v>9.5494403010991054</v>
      </c>
      <c r="AM86" s="75">
        <v>18.254836030440885</v>
      </c>
      <c r="AN86" s="137">
        <v>41.197951706452777</v>
      </c>
      <c r="AO86" s="207">
        <v>4.3853333333333326</v>
      </c>
      <c r="AP86" s="207">
        <v>9.1866666666666674</v>
      </c>
      <c r="AQ86" s="201">
        <v>0.32311621966794379</v>
      </c>
      <c r="AR86" s="177">
        <v>13.571999999999999</v>
      </c>
      <c r="AS86" s="68"/>
      <c r="AT86" s="68"/>
      <c r="AU86" s="68" t="s">
        <v>763</v>
      </c>
      <c r="AV86" s="68" t="s">
        <v>763</v>
      </c>
      <c r="AW86" s="68"/>
    </row>
    <row r="89" spans="1:55" s="157" customFormat="1" x14ac:dyDescent="0.2">
      <c r="A89" s="237" t="s">
        <v>1245</v>
      </c>
    </row>
    <row r="90" spans="1:55" s="157" customFormat="1" ht="16" x14ac:dyDescent="0.2">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450" t="s">
        <v>1203</v>
      </c>
      <c r="AE90" s="84"/>
      <c r="AF90" s="84"/>
      <c r="AG90" s="102"/>
      <c r="AH90" s="102"/>
      <c r="AI90" s="84"/>
      <c r="AJ90" s="102"/>
      <c r="AK90" s="84"/>
      <c r="AL90" s="102"/>
      <c r="AM90" s="102"/>
      <c r="AN90" s="102"/>
      <c r="AO90" s="102"/>
      <c r="AP90" s="102"/>
      <c r="AQ90" s="102"/>
      <c r="AR90" s="102"/>
      <c r="AS90" s="102"/>
      <c r="AT90" s="102"/>
      <c r="AU90" s="102"/>
      <c r="AV90" s="102"/>
      <c r="AW90" s="102"/>
      <c r="AX90" s="102"/>
      <c r="AY90" s="102"/>
      <c r="AZ90" s="102"/>
      <c r="BA90" s="102"/>
      <c r="BB90" s="102"/>
    </row>
    <row r="91" spans="1:55" s="157" customFormat="1" x14ac:dyDescent="0.2">
      <c r="A91" s="238"/>
      <c r="B91" s="238"/>
      <c r="C91" s="239"/>
      <c r="D91" s="239"/>
      <c r="E91" s="239"/>
      <c r="F91" s="238"/>
      <c r="G91" s="238"/>
      <c r="H91" s="88" t="s">
        <v>702</v>
      </c>
      <c r="I91" s="89"/>
      <c r="J91" s="89"/>
      <c r="K91" s="102"/>
      <c r="L91" s="238"/>
      <c r="M91" s="238"/>
      <c r="N91" s="238"/>
      <c r="O91" s="238"/>
      <c r="P91" s="238"/>
      <c r="Q91" s="238"/>
      <c r="R91" s="238"/>
      <c r="S91" s="238"/>
      <c r="T91" s="238"/>
      <c r="U91" s="238"/>
      <c r="V91" s="89" t="s">
        <v>977</v>
      </c>
      <c r="W91" s="102"/>
      <c r="X91" s="102"/>
      <c r="Y91" s="102"/>
      <c r="Z91" s="102"/>
      <c r="AA91" s="102"/>
      <c r="AB91" s="102"/>
      <c r="AC91" s="450" t="s">
        <v>1204</v>
      </c>
      <c r="AD91" s="450"/>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row>
    <row r="92" spans="1:55" s="157" customFormat="1" ht="16" thickBot="1" x14ac:dyDescent="0.25">
      <c r="A92" s="89"/>
      <c r="B92" s="89"/>
      <c r="C92" s="240"/>
      <c r="D92" s="240"/>
      <c r="E92" s="240"/>
      <c r="F92" s="89" t="s">
        <v>976</v>
      </c>
      <c r="G92" s="89" t="s">
        <v>702</v>
      </c>
      <c r="H92" s="89" t="s">
        <v>1205</v>
      </c>
      <c r="I92" s="89" t="s">
        <v>702</v>
      </c>
      <c r="J92" s="102"/>
      <c r="K92" s="102"/>
      <c r="L92" s="89"/>
      <c r="M92" s="89"/>
      <c r="N92" s="89"/>
      <c r="O92" s="89"/>
      <c r="P92" s="89" t="s">
        <v>1206</v>
      </c>
      <c r="Q92" s="89"/>
      <c r="R92" s="89"/>
      <c r="S92" s="89"/>
      <c r="T92" s="89"/>
      <c r="U92" s="89"/>
      <c r="V92" s="89" t="s">
        <v>726</v>
      </c>
      <c r="W92" s="102"/>
      <c r="X92" s="102"/>
      <c r="Y92" s="102"/>
      <c r="Z92" s="241">
        <v>273.14999999999998</v>
      </c>
      <c r="AA92" s="102"/>
      <c r="AB92" s="102"/>
      <c r="AC92" s="450"/>
      <c r="AD92" s="450"/>
      <c r="AE92" s="102"/>
      <c r="AF92" s="102"/>
      <c r="AG92" s="102"/>
      <c r="AH92" s="102"/>
      <c r="AI92" s="102"/>
      <c r="AJ92" s="102"/>
      <c r="AK92" s="102" t="s">
        <v>1207</v>
      </c>
      <c r="AL92" s="102"/>
      <c r="AM92" s="102"/>
      <c r="AN92" s="102"/>
      <c r="AO92" s="102"/>
      <c r="AP92" s="102"/>
      <c r="AQ92" s="102"/>
      <c r="AR92" s="102"/>
      <c r="AS92" s="102"/>
      <c r="AT92" s="102"/>
      <c r="AU92" s="102"/>
      <c r="AV92" s="102"/>
      <c r="AW92" s="102"/>
      <c r="AX92" s="102"/>
      <c r="AY92" s="102"/>
      <c r="AZ92" s="102"/>
      <c r="BA92" s="102"/>
      <c r="BB92" s="102"/>
    </row>
    <row r="93" spans="1:55" s="157" customFormat="1" ht="36" thickTop="1" thickBot="1" x14ac:dyDescent="0.25">
      <c r="A93" s="93" t="s">
        <v>1208</v>
      </c>
      <c r="B93" s="94" t="s">
        <v>1209</v>
      </c>
      <c r="C93" s="94" t="s">
        <v>1210</v>
      </c>
      <c r="D93" s="94" t="s">
        <v>1211</v>
      </c>
      <c r="E93" s="94"/>
      <c r="F93" s="93" t="s">
        <v>706</v>
      </c>
      <c r="G93" s="93" t="s">
        <v>1205</v>
      </c>
      <c r="H93" s="93" t="s">
        <v>1212</v>
      </c>
      <c r="I93" s="93" t="s">
        <v>1213</v>
      </c>
      <c r="J93" s="93" t="s">
        <v>541</v>
      </c>
      <c r="K93" s="93" t="s">
        <v>1214</v>
      </c>
      <c r="L93" s="93" t="s">
        <v>1215</v>
      </c>
      <c r="M93" s="89" t="s">
        <v>1216</v>
      </c>
      <c r="N93" s="93" t="s">
        <v>1217</v>
      </c>
      <c r="O93" s="93" t="s">
        <v>1218</v>
      </c>
      <c r="P93" s="93" t="s">
        <v>1219</v>
      </c>
      <c r="Q93" s="93" t="s">
        <v>1220</v>
      </c>
      <c r="R93" s="93" t="s">
        <v>1221</v>
      </c>
      <c r="S93" s="93" t="s">
        <v>1222</v>
      </c>
      <c r="T93" s="93" t="s">
        <v>1223</v>
      </c>
      <c r="U93" s="93" t="s">
        <v>1224</v>
      </c>
      <c r="V93" s="93" t="s">
        <v>474</v>
      </c>
      <c r="W93" s="95"/>
      <c r="X93" s="102"/>
      <c r="Y93" s="99" t="s">
        <v>540</v>
      </c>
      <c r="Z93" s="97" t="s">
        <v>1225</v>
      </c>
      <c r="AA93" s="100" t="s">
        <v>1226</v>
      </c>
      <c r="AB93" s="100" t="s">
        <v>1205</v>
      </c>
      <c r="AC93" s="450"/>
      <c r="AD93" s="450"/>
      <c r="AE93" s="99" t="s">
        <v>1227</v>
      </c>
      <c r="AF93" s="100" t="s">
        <v>485</v>
      </c>
      <c r="AG93" s="100" t="s">
        <v>1228</v>
      </c>
      <c r="AH93" s="100" t="s">
        <v>724</v>
      </c>
      <c r="AI93" s="100" t="s">
        <v>1229</v>
      </c>
      <c r="AJ93" s="100" t="s">
        <v>722</v>
      </c>
      <c r="AK93" s="100" t="s">
        <v>489</v>
      </c>
      <c r="AL93" s="102"/>
      <c r="AM93" s="102"/>
      <c r="AN93" s="102"/>
      <c r="AO93" s="102"/>
      <c r="AP93" s="102"/>
      <c r="AQ93" s="102"/>
      <c r="AR93" s="102"/>
      <c r="AS93" s="102"/>
      <c r="AT93" s="102"/>
      <c r="AU93" s="102"/>
      <c r="AV93" s="102"/>
      <c r="AW93" s="102"/>
      <c r="AX93" s="102"/>
      <c r="AY93" s="242"/>
      <c r="AZ93" s="242"/>
      <c r="BA93" s="102"/>
      <c r="BB93" s="102"/>
    </row>
    <row r="94" spans="1:55" s="157" customFormat="1" ht="16" x14ac:dyDescent="0.2">
      <c r="A94" s="103" t="s">
        <v>659</v>
      </c>
      <c r="B94" s="102">
        <v>2020</v>
      </c>
      <c r="C94" s="103">
        <v>7</v>
      </c>
      <c r="D94" s="102">
        <v>8</v>
      </c>
      <c r="E94" s="102"/>
      <c r="F94" s="131" t="s">
        <v>761</v>
      </c>
      <c r="G94" s="131" t="s">
        <v>761</v>
      </c>
      <c r="H94" s="102"/>
      <c r="I94" s="131" t="s">
        <v>761</v>
      </c>
      <c r="J94" s="131">
        <v>0.1</v>
      </c>
      <c r="K94" s="102"/>
      <c r="L94" s="102"/>
      <c r="M94" s="243"/>
      <c r="N94" s="137">
        <v>19.618893334925943</v>
      </c>
      <c r="O94" s="102"/>
      <c r="P94" s="102"/>
      <c r="Q94" s="102"/>
      <c r="R94" s="140"/>
      <c r="S94" s="137">
        <v>37.111978385820692</v>
      </c>
      <c r="T94" s="207">
        <v>0.96353571428571438</v>
      </c>
      <c r="U94" s="207">
        <v>1.5776588169642853</v>
      </c>
      <c r="V94" s="102"/>
      <c r="W94" s="102"/>
      <c r="X94" s="102"/>
      <c r="Y94" s="102" t="str">
        <f>IF(C94&lt;6," ",IF(C94&lt;=9,I94, IF(C94&gt;=10," ")))</f>
        <v>ND</v>
      </c>
      <c r="Z94" s="102" t="e">
        <f>IF(Y94=" ", " ", IF(Y94&gt;0, Y94+273.15))</f>
        <v>#VALUE!</v>
      </c>
      <c r="AA94" s="102">
        <f>IF(C94&lt;6," ",IF(C94&lt;=9,J94, IF(C94&gt;=10," ")))</f>
        <v>0.1</v>
      </c>
      <c r="AB94" s="102" t="str">
        <f>IF(C94&lt;6," ",IF(C94&lt;=9,G94, IF(C94&gt;=10," ")))</f>
        <v>ND</v>
      </c>
      <c r="AC94" s="104" t="e">
        <f>IF(Y94=" "," ",IF(Y94&gt;0,EXP(-173.4292+249.6339*100/Z94+143.3483*LN(+Z94/100)-21.8492*Z94/100+AA94*(-0.033096+0.014259*Z94/100-0.0017*(Z94/100)^2))*1.4276))</f>
        <v>#VALUE!</v>
      </c>
      <c r="AD94" s="102" t="e">
        <f>IF(Y94=" "," ",IF(Y94&gt;0,AB94/AC94))</f>
        <v>#VALUE!</v>
      </c>
      <c r="AE94" s="105" t="str">
        <f>IF(C94&lt;6," ",IF(C94&lt;=9,F94, IF(C94&gt;=10," ")))</f>
        <v>ND</v>
      </c>
      <c r="AF94" s="102">
        <f>IF(Y94=" "," ",N94)</f>
        <v>19.618893334925943</v>
      </c>
      <c r="AG94" s="105">
        <f>IF(C94&lt;6," ",IF(C94&lt;=9,T94, IF(C94&gt;=10," ")))</f>
        <v>0.96353571428571438</v>
      </c>
      <c r="AH94" s="105">
        <f>IF(C94&lt;6," ",IF(C94&lt;=9,U94, IF(C94&gt;=10," ")))</f>
        <v>1.5776588169642853</v>
      </c>
      <c r="AI94" s="102">
        <f t="shared" ref="AI94:AI97" si="31">IF(Y94=" ", " ", IF(Y94&gt;0, SUM(AG94:AH94)))</f>
        <v>2.5411945312499995</v>
      </c>
      <c r="AJ94" s="106">
        <f>IF(C94&lt;6," ",IF(C94&lt;=9,S94, IF(C94&gt;=10," ")))</f>
        <v>37.111978385820692</v>
      </c>
      <c r="AK94" s="107">
        <f>IF(Y94=" ", " ", IF(Y94&gt;0, AJ94-AF94))</f>
        <v>17.493085050894749</v>
      </c>
      <c r="AL94" s="102"/>
      <c r="AM94" s="102"/>
      <c r="AN94" s="102"/>
      <c r="AO94" s="102"/>
      <c r="AP94" s="102"/>
      <c r="AQ94" s="102"/>
      <c r="AR94" s="102"/>
      <c r="AS94" s="102"/>
      <c r="AT94" s="102"/>
      <c r="AU94" s="102"/>
      <c r="AV94" s="102"/>
      <c r="AW94" s="102"/>
      <c r="AX94" s="102"/>
      <c r="AY94" s="102"/>
      <c r="AZ94" s="102"/>
      <c r="BA94" s="102"/>
      <c r="BB94" s="102"/>
    </row>
    <row r="95" spans="1:55" s="157" customFormat="1" ht="16" x14ac:dyDescent="0.2">
      <c r="A95" s="103" t="s">
        <v>659</v>
      </c>
      <c r="B95" s="102">
        <v>2020</v>
      </c>
      <c r="C95" s="103">
        <v>7</v>
      </c>
      <c r="D95" s="102">
        <v>23</v>
      </c>
      <c r="E95" s="102"/>
      <c r="F95" s="131">
        <v>0.2</v>
      </c>
      <c r="G95" s="131" t="s">
        <v>761</v>
      </c>
      <c r="H95" s="102"/>
      <c r="I95" s="131" t="s">
        <v>761</v>
      </c>
      <c r="J95" s="131">
        <v>0.1</v>
      </c>
      <c r="K95" s="102"/>
      <c r="L95" s="102"/>
      <c r="M95" s="243"/>
      <c r="N95" s="137">
        <v>24.549504203257623</v>
      </c>
      <c r="O95" s="102"/>
      <c r="P95" s="102"/>
      <c r="Q95" s="102"/>
      <c r="R95" s="140"/>
      <c r="S95" s="137">
        <v>47.476007388776509</v>
      </c>
      <c r="T95" s="207">
        <v>1.6159999999999997</v>
      </c>
      <c r="U95" s="207">
        <v>1.4333</v>
      </c>
      <c r="V95" s="102"/>
      <c r="W95" s="102"/>
      <c r="X95" s="102"/>
      <c r="Y95" s="102" t="str">
        <f t="shared" ref="Y95:Y105" si="32">IF(C95&lt;6," ",IF(C95&lt;=9,I95, IF(C95&gt;=10," ")))</f>
        <v>ND</v>
      </c>
      <c r="Z95" s="102" t="e">
        <f t="shared" ref="Z95:Z105" si="33">IF(Y95=" ", " ", IF(Y95&gt;0, Y95+273.15))</f>
        <v>#VALUE!</v>
      </c>
      <c r="AA95" s="102">
        <f t="shared" ref="AA95:AA105" si="34">IF(C95&lt;6," ",IF(C95&lt;=9,J95, IF(C95&gt;=10," ")))</f>
        <v>0.1</v>
      </c>
      <c r="AB95" s="102" t="str">
        <f t="shared" ref="AB95:AB105" si="35">IF(C95&lt;6," ",IF(C95&lt;=9,G95, IF(C95&gt;=10," ")))</f>
        <v>ND</v>
      </c>
      <c r="AC95" s="104" t="e">
        <f t="shared" ref="AC95:AC105" si="36">IF(Y95=" "," ",IF(Y95&gt;0,EXP(-173.4292+249.6339*100/Z95+143.3483*LN(+Z95/100)-21.8492*Z95/100+AA95*(-0.033096+0.014259*Z95/100-0.0017*(Z95/100)^2))*1.4276))</f>
        <v>#VALUE!</v>
      </c>
      <c r="AD95" s="102" t="e">
        <f t="shared" ref="AD95:AD105" si="37">IF(Y95=" "," ",IF(Y95&gt;0,AB95/AC95))</f>
        <v>#VALUE!</v>
      </c>
      <c r="AE95" s="105">
        <f t="shared" ref="AE95:AE105" si="38">IF(C95&lt;6," ",IF(C95&lt;=9,F95, IF(C95&gt;=10," ")))</f>
        <v>0.2</v>
      </c>
      <c r="AF95" s="102">
        <f t="shared" ref="AF95:AF105" si="39">IF(Y95=" "," ",N95)</f>
        <v>24.549504203257623</v>
      </c>
      <c r="AG95" s="105">
        <f t="shared" ref="AG95:AG105" si="40">IF(C95&lt;6," ",IF(C95&lt;=9,T95, IF(C95&gt;=10," ")))</f>
        <v>1.6159999999999997</v>
      </c>
      <c r="AH95" s="105">
        <f t="shared" ref="AH95:AH105" si="41">IF(C95&lt;6," ",IF(C95&lt;=9,U95, IF(C95&gt;=10," ")))</f>
        <v>1.4333</v>
      </c>
      <c r="AI95" s="102">
        <f>IF(Y95=" ", " ", IF(Y95&gt;0, SUM(AG95:AH95)))</f>
        <v>3.0492999999999997</v>
      </c>
      <c r="AJ95" s="106">
        <f t="shared" ref="AJ95:AJ105" si="42">IF(C95&lt;6," ",IF(C95&lt;=9,S95, IF(C95&gt;=10," ")))</f>
        <v>47.476007388776509</v>
      </c>
      <c r="AK95" s="107">
        <f t="shared" ref="AK95:AK105" si="43">IF(Y95=" ", " ", IF(Y95&gt;0, AJ95-AF95))</f>
        <v>22.926503185518886</v>
      </c>
      <c r="AL95" s="102"/>
      <c r="AM95" s="102"/>
      <c r="AN95" s="102"/>
      <c r="AO95" s="102"/>
      <c r="AP95" s="102"/>
      <c r="AQ95" s="102"/>
      <c r="AR95" s="102"/>
      <c r="AS95" s="102"/>
      <c r="AT95" s="102"/>
      <c r="AU95" s="102"/>
      <c r="AV95" s="102"/>
      <c r="AW95" s="102"/>
      <c r="AX95" s="102"/>
      <c r="AY95" s="102"/>
      <c r="AZ95" s="102"/>
      <c r="BA95" s="102"/>
      <c r="BB95" s="102"/>
    </row>
    <row r="96" spans="1:55" s="157" customFormat="1" ht="16" x14ac:dyDescent="0.2">
      <c r="A96" s="103" t="s">
        <v>659</v>
      </c>
      <c r="B96" s="102">
        <v>2020</v>
      </c>
      <c r="C96" s="103">
        <v>8</v>
      </c>
      <c r="D96" s="102">
        <v>6</v>
      </c>
      <c r="E96" s="102"/>
      <c r="F96" s="131">
        <v>0.15</v>
      </c>
      <c r="G96" s="131" t="s">
        <v>761</v>
      </c>
      <c r="H96" s="102"/>
      <c r="I96" s="131" t="s">
        <v>761</v>
      </c>
      <c r="J96" s="131">
        <v>0.1</v>
      </c>
      <c r="K96" s="102"/>
      <c r="L96" s="102"/>
      <c r="M96" s="243"/>
      <c r="N96" s="137">
        <v>25.743293599240886</v>
      </c>
      <c r="O96" s="102"/>
      <c r="P96" s="102"/>
      <c r="Q96" s="102"/>
      <c r="R96" s="140"/>
      <c r="S96" s="137">
        <v>42.358939592964234</v>
      </c>
      <c r="T96" s="207">
        <v>0.48799999999999988</v>
      </c>
      <c r="U96" s="207">
        <v>1.1212999999999995</v>
      </c>
      <c r="V96" s="102"/>
      <c r="W96" s="102"/>
      <c r="X96" s="102"/>
      <c r="Y96" s="102" t="str">
        <f t="shared" si="32"/>
        <v>ND</v>
      </c>
      <c r="Z96" s="102" t="e">
        <f t="shared" si="33"/>
        <v>#VALUE!</v>
      </c>
      <c r="AA96" s="102">
        <f t="shared" si="34"/>
        <v>0.1</v>
      </c>
      <c r="AB96" s="102" t="str">
        <f t="shared" si="35"/>
        <v>ND</v>
      </c>
      <c r="AC96" s="104" t="e">
        <f t="shared" si="36"/>
        <v>#VALUE!</v>
      </c>
      <c r="AD96" s="102" t="e">
        <f t="shared" si="37"/>
        <v>#VALUE!</v>
      </c>
      <c r="AE96" s="105">
        <f t="shared" si="38"/>
        <v>0.15</v>
      </c>
      <c r="AF96" s="102">
        <f t="shared" si="39"/>
        <v>25.743293599240886</v>
      </c>
      <c r="AG96" s="105">
        <f t="shared" si="40"/>
        <v>0.48799999999999988</v>
      </c>
      <c r="AH96" s="105">
        <f t="shared" si="41"/>
        <v>1.1212999999999995</v>
      </c>
      <c r="AI96" s="102">
        <f t="shared" si="31"/>
        <v>1.6092999999999993</v>
      </c>
      <c r="AJ96" s="106">
        <f t="shared" si="42"/>
        <v>42.358939592964234</v>
      </c>
      <c r="AK96" s="107">
        <f t="shared" si="43"/>
        <v>16.615645993723348</v>
      </c>
      <c r="AL96" s="102"/>
      <c r="AM96" s="102"/>
      <c r="AN96" s="102"/>
      <c r="AO96" s="102"/>
      <c r="AP96" s="102"/>
      <c r="AQ96" s="102"/>
      <c r="AR96" s="114" t="s">
        <v>1230</v>
      </c>
      <c r="AS96" s="102"/>
      <c r="AT96" s="102"/>
      <c r="AU96" s="102"/>
      <c r="AV96" s="102"/>
      <c r="AW96" s="102"/>
      <c r="AX96" s="102"/>
      <c r="AY96" s="102"/>
      <c r="AZ96" s="102"/>
      <c r="BA96" s="102"/>
      <c r="BB96" s="102"/>
    </row>
    <row r="97" spans="1:54" s="157" customFormat="1" ht="16" x14ac:dyDescent="0.2">
      <c r="A97" s="103" t="s">
        <v>659</v>
      </c>
      <c r="B97" s="102">
        <v>2020</v>
      </c>
      <c r="C97" s="103">
        <v>8</v>
      </c>
      <c r="D97" s="102">
        <v>21</v>
      </c>
      <c r="E97" s="102"/>
      <c r="F97" s="131" t="s">
        <v>761</v>
      </c>
      <c r="G97" s="131" t="s">
        <v>761</v>
      </c>
      <c r="H97" s="102"/>
      <c r="I97" s="131" t="s">
        <v>761</v>
      </c>
      <c r="J97" s="131">
        <v>0.1</v>
      </c>
      <c r="K97" s="102"/>
      <c r="L97" s="102"/>
      <c r="M97" s="243"/>
      <c r="N97" s="137">
        <v>22.943115676011896</v>
      </c>
      <c r="O97" s="102"/>
      <c r="P97" s="102"/>
      <c r="Q97" s="102"/>
      <c r="R97" s="140"/>
      <c r="S97" s="137">
        <v>41.197951706452777</v>
      </c>
      <c r="T97" s="207">
        <v>4.3853333333333326</v>
      </c>
      <c r="U97" s="207">
        <v>9.1866666666666674</v>
      </c>
      <c r="V97" s="102"/>
      <c r="W97" s="102"/>
      <c r="X97" s="102"/>
      <c r="Y97" s="102" t="str">
        <f t="shared" si="32"/>
        <v>ND</v>
      </c>
      <c r="Z97" s="102" t="e">
        <f t="shared" si="33"/>
        <v>#VALUE!</v>
      </c>
      <c r="AA97" s="102">
        <f t="shared" si="34"/>
        <v>0.1</v>
      </c>
      <c r="AB97" s="102" t="str">
        <f t="shared" si="35"/>
        <v>ND</v>
      </c>
      <c r="AC97" s="104" t="e">
        <f t="shared" si="36"/>
        <v>#VALUE!</v>
      </c>
      <c r="AD97" s="102" t="e">
        <f t="shared" si="37"/>
        <v>#VALUE!</v>
      </c>
      <c r="AE97" s="105" t="str">
        <f t="shared" si="38"/>
        <v>ND</v>
      </c>
      <c r="AF97" s="102">
        <f t="shared" si="39"/>
        <v>22.943115676011896</v>
      </c>
      <c r="AG97" s="105">
        <f t="shared" si="40"/>
        <v>4.3853333333333326</v>
      </c>
      <c r="AH97" s="105">
        <f t="shared" si="41"/>
        <v>9.1866666666666674</v>
      </c>
      <c r="AI97" s="102">
        <f t="shared" si="31"/>
        <v>13.571999999999999</v>
      </c>
      <c r="AJ97" s="106">
        <f t="shared" si="42"/>
        <v>41.197951706452777</v>
      </c>
      <c r="AK97" s="107">
        <f t="shared" si="43"/>
        <v>18.254836030440881</v>
      </c>
      <c r="AL97" s="102"/>
      <c r="AM97" s="102"/>
      <c r="AN97" s="102"/>
      <c r="AO97" s="102"/>
      <c r="AP97" s="102"/>
      <c r="AQ97" s="102"/>
      <c r="AR97" s="116"/>
      <c r="AS97" s="116" t="s">
        <v>487</v>
      </c>
      <c r="AT97" s="116" t="s">
        <v>1231</v>
      </c>
      <c r="AU97" s="116" t="s">
        <v>485</v>
      </c>
      <c r="AV97" s="116" t="s">
        <v>513</v>
      </c>
      <c r="AW97" s="116" t="s">
        <v>489</v>
      </c>
      <c r="AX97" s="116"/>
      <c r="AY97" s="102"/>
      <c r="AZ97" s="102"/>
      <c r="BA97" s="102"/>
      <c r="BB97" s="102"/>
    </row>
    <row r="98" spans="1:54" s="157" customFormat="1" ht="16" x14ac:dyDescent="0.2">
      <c r="A98" s="103"/>
      <c r="B98" s="102"/>
      <c r="C98" s="103"/>
      <c r="D98" s="102"/>
      <c r="E98" s="102"/>
      <c r="F98" s="138"/>
      <c r="G98" s="140"/>
      <c r="H98" s="102"/>
      <c r="I98" s="138"/>
      <c r="J98" s="138"/>
      <c r="K98" s="102"/>
      <c r="L98" s="102"/>
      <c r="M98" s="243"/>
      <c r="N98" s="140"/>
      <c r="O98" s="102"/>
      <c r="P98" s="102"/>
      <c r="Q98" s="102"/>
      <c r="R98" s="140"/>
      <c r="S98" s="140"/>
      <c r="T98" s="140"/>
      <c r="U98" s="261"/>
      <c r="V98" s="102"/>
      <c r="W98" s="102"/>
      <c r="X98" s="102"/>
      <c r="Y98" s="102" t="str">
        <f t="shared" si="32"/>
        <v xml:space="preserve"> </v>
      </c>
      <c r="Z98" s="102" t="str">
        <f t="shared" si="33"/>
        <v xml:space="preserve"> </v>
      </c>
      <c r="AA98" s="102" t="str">
        <f t="shared" si="34"/>
        <v xml:space="preserve"> </v>
      </c>
      <c r="AB98" s="102" t="str">
        <f t="shared" si="35"/>
        <v xml:space="preserve"> </v>
      </c>
      <c r="AC98" s="104" t="str">
        <f t="shared" si="36"/>
        <v xml:space="preserve"> </v>
      </c>
      <c r="AD98" s="102" t="str">
        <f t="shared" si="37"/>
        <v xml:space="preserve"> </v>
      </c>
      <c r="AE98" s="105" t="str">
        <f t="shared" si="38"/>
        <v xml:space="preserve"> </v>
      </c>
      <c r="AF98" s="102" t="str">
        <f t="shared" si="39"/>
        <v xml:space="preserve"> </v>
      </c>
      <c r="AG98" s="105" t="str">
        <f t="shared" si="40"/>
        <v xml:space="preserve"> </v>
      </c>
      <c r="AH98" s="105" t="str">
        <f t="shared" si="41"/>
        <v xml:space="preserve"> </v>
      </c>
      <c r="AI98" s="102" t="str">
        <f t="shared" ref="AI98:AI100" si="44">IF(Y98=" ", " ", IF(Y98&gt;0, SUM(AG98:AH98)))</f>
        <v xml:space="preserve"> </v>
      </c>
      <c r="AJ98" s="106" t="str">
        <f t="shared" si="42"/>
        <v xml:space="preserve"> </v>
      </c>
      <c r="AK98" s="107" t="str">
        <f t="shared" si="43"/>
        <v xml:space="preserve"> </v>
      </c>
      <c r="AL98" s="102"/>
      <c r="AM98" s="84" t="s">
        <v>1232</v>
      </c>
      <c r="AN98" s="102"/>
      <c r="AO98" s="102"/>
      <c r="AP98" s="102"/>
      <c r="AQ98" s="102"/>
      <c r="AR98" s="117" t="s">
        <v>522</v>
      </c>
      <c r="AS98" s="116"/>
      <c r="AT98" s="116"/>
      <c r="AU98" s="116"/>
      <c r="AV98" s="116"/>
      <c r="AW98" s="116"/>
      <c r="AX98" s="117"/>
      <c r="AY98" s="102"/>
      <c r="AZ98" s="102"/>
      <c r="BA98" s="102"/>
      <c r="BB98" s="102"/>
    </row>
    <row r="99" spans="1:54" s="157" customFormat="1" ht="18" x14ac:dyDescent="0.25">
      <c r="A99" s="103"/>
      <c r="B99" s="102"/>
      <c r="C99" s="103"/>
      <c r="D99" s="102"/>
      <c r="E99" s="102"/>
      <c r="F99" s="138"/>
      <c r="G99" s="140"/>
      <c r="H99" s="102"/>
      <c r="I99" s="138"/>
      <c r="J99" s="138"/>
      <c r="K99" s="102"/>
      <c r="L99" s="102"/>
      <c r="M99" s="243"/>
      <c r="N99" s="140"/>
      <c r="O99" s="102"/>
      <c r="P99" s="102"/>
      <c r="Q99" s="102"/>
      <c r="R99" s="140"/>
      <c r="S99" s="140"/>
      <c r="T99" s="140"/>
      <c r="U99" s="140"/>
      <c r="V99" s="102"/>
      <c r="W99" s="102"/>
      <c r="X99" s="102"/>
      <c r="Y99" s="102" t="str">
        <f t="shared" si="32"/>
        <v xml:space="preserve"> </v>
      </c>
      <c r="Z99" s="102" t="str">
        <f t="shared" si="33"/>
        <v xml:space="preserve"> </v>
      </c>
      <c r="AA99" s="102" t="str">
        <f t="shared" si="34"/>
        <v xml:space="preserve"> </v>
      </c>
      <c r="AB99" s="102" t="str">
        <f t="shared" si="35"/>
        <v xml:space="preserve"> </v>
      </c>
      <c r="AC99" s="104" t="str">
        <f t="shared" si="36"/>
        <v xml:space="preserve"> </v>
      </c>
      <c r="AD99" s="102" t="str">
        <f t="shared" si="37"/>
        <v xml:space="preserve"> </v>
      </c>
      <c r="AE99" s="105" t="str">
        <f t="shared" si="38"/>
        <v xml:space="preserve"> </v>
      </c>
      <c r="AF99" s="102" t="str">
        <f t="shared" si="39"/>
        <v xml:space="preserve"> </v>
      </c>
      <c r="AG99" s="105" t="str">
        <f t="shared" si="40"/>
        <v xml:space="preserve"> </v>
      </c>
      <c r="AH99" s="105" t="str">
        <f t="shared" si="41"/>
        <v xml:space="preserve"> </v>
      </c>
      <c r="AI99" s="102"/>
      <c r="AJ99" s="106" t="str">
        <f t="shared" si="42"/>
        <v xml:space="preserve"> </v>
      </c>
      <c r="AK99" s="107" t="str">
        <f t="shared" si="43"/>
        <v xml:space="preserve"> </v>
      </c>
      <c r="AL99" s="102"/>
      <c r="AM99" s="244" t="s">
        <v>1266</v>
      </c>
      <c r="AN99" s="242" t="s">
        <v>1231</v>
      </c>
      <c r="AO99" s="245" t="s">
        <v>479</v>
      </c>
      <c r="AP99" s="245" t="s">
        <v>726</v>
      </c>
      <c r="AQ99" s="245" t="s">
        <v>481</v>
      </c>
      <c r="AR99" s="117" t="s">
        <v>476</v>
      </c>
      <c r="AS99" s="116">
        <v>0.4</v>
      </c>
      <c r="AT99" s="117">
        <v>0.6</v>
      </c>
      <c r="AU99" s="246">
        <v>10</v>
      </c>
      <c r="AV99" s="116">
        <v>10</v>
      </c>
      <c r="AW99" s="247">
        <v>43</v>
      </c>
      <c r="AX99" s="117"/>
      <c r="AY99" s="102"/>
      <c r="AZ99" s="102"/>
      <c r="BA99" s="102"/>
      <c r="BB99" s="102"/>
    </row>
    <row r="100" spans="1:54" s="157" customFormat="1" ht="16" x14ac:dyDescent="0.2">
      <c r="A100" s="103"/>
      <c r="B100" s="102"/>
      <c r="C100" s="103"/>
      <c r="D100" s="102"/>
      <c r="E100" s="102"/>
      <c r="F100" s="138"/>
      <c r="G100" s="138"/>
      <c r="H100" s="102"/>
      <c r="I100" s="138"/>
      <c r="J100" s="138"/>
      <c r="K100" s="102"/>
      <c r="L100" s="102"/>
      <c r="M100" s="102"/>
      <c r="N100" s="140"/>
      <c r="O100" s="102"/>
      <c r="P100" s="102"/>
      <c r="Q100" s="102"/>
      <c r="R100" s="140"/>
      <c r="S100" s="140"/>
      <c r="T100" s="140"/>
      <c r="U100" s="140"/>
      <c r="V100" s="102"/>
      <c r="W100" s="102"/>
      <c r="X100" s="102"/>
      <c r="Y100" s="102" t="str">
        <f t="shared" si="32"/>
        <v xml:space="preserve"> </v>
      </c>
      <c r="Z100" s="102" t="str">
        <f t="shared" si="33"/>
        <v xml:space="preserve"> </v>
      </c>
      <c r="AA100" s="102" t="str">
        <f t="shared" si="34"/>
        <v xml:space="preserve"> </v>
      </c>
      <c r="AB100" s="102" t="str">
        <f t="shared" si="35"/>
        <v xml:space="preserve"> </v>
      </c>
      <c r="AC100" s="104" t="str">
        <f t="shared" si="36"/>
        <v xml:space="preserve"> </v>
      </c>
      <c r="AD100" s="102" t="str">
        <f t="shared" si="37"/>
        <v xml:space="preserve"> </v>
      </c>
      <c r="AE100" s="105" t="str">
        <f t="shared" si="38"/>
        <v xml:space="preserve"> </v>
      </c>
      <c r="AF100" s="102" t="str">
        <f t="shared" si="39"/>
        <v xml:space="preserve"> </v>
      </c>
      <c r="AG100" s="105" t="str">
        <f t="shared" si="40"/>
        <v xml:space="preserve"> </v>
      </c>
      <c r="AH100" s="105" t="str">
        <f t="shared" si="41"/>
        <v xml:space="preserve"> </v>
      </c>
      <c r="AI100" s="102" t="str">
        <f t="shared" si="44"/>
        <v xml:space="preserve"> </v>
      </c>
      <c r="AJ100" s="106" t="str">
        <f t="shared" si="42"/>
        <v xml:space="preserve"> </v>
      </c>
      <c r="AK100" s="107" t="str">
        <f t="shared" si="43"/>
        <v xml:space="preserve"> </v>
      </c>
      <c r="AL100" s="102"/>
      <c r="AM100" s="248" t="s">
        <v>479</v>
      </c>
      <c r="AN100" s="249" t="s">
        <v>1233</v>
      </c>
      <c r="AO100" s="249" t="s">
        <v>485</v>
      </c>
      <c r="AP100" s="249" t="s">
        <v>1234</v>
      </c>
      <c r="AQ100" s="249"/>
      <c r="AR100" s="117" t="s">
        <v>482</v>
      </c>
      <c r="AS100" s="116">
        <v>0.9</v>
      </c>
      <c r="AT100" s="117">
        <v>3</v>
      </c>
      <c r="AU100" s="246">
        <v>1</v>
      </c>
      <c r="AV100" s="116">
        <v>3</v>
      </c>
      <c r="AW100" s="247">
        <v>20</v>
      </c>
      <c r="AX100" s="117"/>
      <c r="AY100" s="102"/>
      <c r="AZ100" s="102"/>
      <c r="BA100" s="102" t="s">
        <v>1235</v>
      </c>
      <c r="BB100" s="102"/>
    </row>
    <row r="101" spans="1:54" s="157" customFormat="1" ht="16" x14ac:dyDescent="0.2">
      <c r="A101" s="103"/>
      <c r="B101" s="102"/>
      <c r="C101" s="103"/>
      <c r="D101" s="102"/>
      <c r="E101" s="102"/>
      <c r="F101" s="138"/>
      <c r="G101" s="138"/>
      <c r="H101" s="102"/>
      <c r="I101" s="138"/>
      <c r="J101" s="252"/>
      <c r="K101" s="102"/>
      <c r="L101" s="102"/>
      <c r="M101" s="102"/>
      <c r="N101" s="140"/>
      <c r="O101" s="102"/>
      <c r="P101" s="102"/>
      <c r="Q101" s="102"/>
      <c r="R101" s="140"/>
      <c r="S101" s="140"/>
      <c r="T101" s="140"/>
      <c r="U101" s="261"/>
      <c r="V101" s="102"/>
      <c r="W101" s="102"/>
      <c r="X101" s="102"/>
      <c r="Y101" s="102" t="str">
        <f t="shared" si="32"/>
        <v xml:space="preserve"> </v>
      </c>
      <c r="Z101" s="102" t="str">
        <f t="shared" si="33"/>
        <v xml:space="preserve"> </v>
      </c>
      <c r="AA101" s="102" t="str">
        <f t="shared" si="34"/>
        <v xml:space="preserve"> </v>
      </c>
      <c r="AB101" s="102" t="str">
        <f t="shared" si="35"/>
        <v xml:space="preserve"> </v>
      </c>
      <c r="AC101" s="104" t="str">
        <f t="shared" si="36"/>
        <v xml:space="preserve"> </v>
      </c>
      <c r="AD101" s="102" t="str">
        <f t="shared" si="37"/>
        <v xml:space="preserve"> </v>
      </c>
      <c r="AE101" s="105" t="str">
        <f t="shared" si="38"/>
        <v xml:space="preserve"> </v>
      </c>
      <c r="AF101" s="102" t="str">
        <f t="shared" si="39"/>
        <v xml:space="preserve"> </v>
      </c>
      <c r="AG101" s="105" t="str">
        <f t="shared" si="40"/>
        <v xml:space="preserve"> </v>
      </c>
      <c r="AH101" s="105" t="str">
        <f t="shared" si="41"/>
        <v xml:space="preserve"> </v>
      </c>
      <c r="AI101" s="102"/>
      <c r="AJ101" s="106" t="str">
        <f t="shared" si="42"/>
        <v xml:space="preserve"> </v>
      </c>
      <c r="AK101" s="107" t="str">
        <f t="shared" si="43"/>
        <v xml:space="preserve"> </v>
      </c>
      <c r="AL101" s="102"/>
      <c r="AM101" s="248" t="s">
        <v>1236</v>
      </c>
      <c r="AN101" s="250" t="s">
        <v>742</v>
      </c>
      <c r="AO101" s="250" t="s">
        <v>494</v>
      </c>
      <c r="AP101" s="250" t="s">
        <v>495</v>
      </c>
      <c r="AQ101" s="250" t="s">
        <v>494</v>
      </c>
      <c r="AR101" s="117"/>
      <c r="AS101" s="116" t="s">
        <v>487</v>
      </c>
      <c r="AT101" s="116" t="s">
        <v>976</v>
      </c>
      <c r="AU101" s="116" t="s">
        <v>485</v>
      </c>
      <c r="AV101" s="116" t="s">
        <v>488</v>
      </c>
      <c r="AW101" s="116" t="s">
        <v>489</v>
      </c>
      <c r="AX101" s="116" t="s">
        <v>490</v>
      </c>
      <c r="AY101" s="102"/>
      <c r="AZ101" s="102"/>
      <c r="BA101" s="84" t="s">
        <v>1</v>
      </c>
      <c r="BB101" s="102"/>
    </row>
    <row r="102" spans="1:54" s="157" customFormat="1" ht="16" x14ac:dyDescent="0.2">
      <c r="A102" s="103"/>
      <c r="B102" s="102"/>
      <c r="C102" s="132"/>
      <c r="D102" s="102"/>
      <c r="E102" s="102"/>
      <c r="F102" s="138"/>
      <c r="G102" s="138"/>
      <c r="H102" s="102"/>
      <c r="I102" s="138"/>
      <c r="J102" s="138"/>
      <c r="K102" s="102"/>
      <c r="L102" s="102"/>
      <c r="M102" s="102"/>
      <c r="N102" s="140"/>
      <c r="O102" s="102"/>
      <c r="P102" s="102"/>
      <c r="Q102" s="102"/>
      <c r="R102" s="140"/>
      <c r="S102" s="140"/>
      <c r="T102" s="140"/>
      <c r="U102" s="140"/>
      <c r="V102" s="102"/>
      <c r="W102" s="102"/>
      <c r="X102" s="102"/>
      <c r="Y102" s="102" t="str">
        <f t="shared" si="32"/>
        <v xml:space="preserve"> </v>
      </c>
      <c r="Z102" s="102" t="str">
        <f t="shared" si="33"/>
        <v xml:space="preserve"> </v>
      </c>
      <c r="AA102" s="102" t="str">
        <f t="shared" si="34"/>
        <v xml:space="preserve"> </v>
      </c>
      <c r="AB102" s="102" t="str">
        <f t="shared" si="35"/>
        <v xml:space="preserve"> </v>
      </c>
      <c r="AC102" s="104" t="str">
        <f t="shared" si="36"/>
        <v xml:space="preserve"> </v>
      </c>
      <c r="AD102" s="102" t="str">
        <f t="shared" si="37"/>
        <v xml:space="preserve"> </v>
      </c>
      <c r="AE102" s="105" t="str">
        <f t="shared" si="38"/>
        <v xml:space="preserve"> </v>
      </c>
      <c r="AF102" s="102" t="str">
        <f t="shared" si="39"/>
        <v xml:space="preserve"> </v>
      </c>
      <c r="AG102" s="105" t="str">
        <f t="shared" si="40"/>
        <v xml:space="preserve"> </v>
      </c>
      <c r="AH102" s="105" t="str">
        <f t="shared" si="41"/>
        <v xml:space="preserve"> </v>
      </c>
      <c r="AI102" s="102"/>
      <c r="AJ102" s="106" t="str">
        <f t="shared" si="42"/>
        <v xml:space="preserve"> </v>
      </c>
      <c r="AK102" s="107" t="str">
        <f t="shared" si="43"/>
        <v xml:space="preserve"> </v>
      </c>
      <c r="AL102" s="102"/>
      <c r="AM102" s="102" t="e">
        <f>AD108</f>
        <v>#DIV/0!</v>
      </c>
      <c r="AN102" s="102">
        <f>AE108</f>
        <v>0.17499999999999999</v>
      </c>
      <c r="AO102" s="102">
        <f>AF108</f>
        <v>23.213701703359089</v>
      </c>
      <c r="AP102" s="102">
        <f>AI108</f>
        <v>5.1929486328124996</v>
      </c>
      <c r="AQ102" s="107">
        <f>AK108</f>
        <v>18.822517565144466</v>
      </c>
      <c r="AR102" s="117"/>
      <c r="AS102" s="116" t="s">
        <v>497</v>
      </c>
      <c r="AT102" s="116" t="s">
        <v>497</v>
      </c>
      <c r="AU102" s="116" t="s">
        <v>497</v>
      </c>
      <c r="AV102" s="116" t="s">
        <v>497</v>
      </c>
      <c r="AW102" s="116" t="s">
        <v>497</v>
      </c>
      <c r="AX102" s="116" t="s">
        <v>498</v>
      </c>
      <c r="AY102" s="102"/>
      <c r="AZ102" s="102"/>
      <c r="BA102" s="102"/>
      <c r="BB102" s="102"/>
    </row>
    <row r="103" spans="1:54" s="157" customFormat="1" ht="16" x14ac:dyDescent="0.2">
      <c r="A103" s="103"/>
      <c r="B103" s="102"/>
      <c r="C103" s="132"/>
      <c r="D103" s="102"/>
      <c r="E103" s="102"/>
      <c r="F103" s="138"/>
      <c r="G103" s="138"/>
      <c r="H103" s="102"/>
      <c r="I103" s="138"/>
      <c r="J103" s="252"/>
      <c r="K103" s="102"/>
      <c r="L103" s="102"/>
      <c r="M103" s="102"/>
      <c r="N103" s="140"/>
      <c r="O103" s="102"/>
      <c r="P103" s="102"/>
      <c r="Q103" s="102"/>
      <c r="R103" s="140"/>
      <c r="S103" s="140"/>
      <c r="T103" s="140"/>
      <c r="U103" s="140"/>
      <c r="V103" s="102"/>
      <c r="W103" s="102"/>
      <c r="X103" s="102"/>
      <c r="Y103" s="102" t="str">
        <f t="shared" si="32"/>
        <v xml:space="preserve"> </v>
      </c>
      <c r="Z103" s="102" t="str">
        <f t="shared" si="33"/>
        <v xml:space="preserve"> </v>
      </c>
      <c r="AA103" s="102" t="str">
        <f t="shared" si="34"/>
        <v xml:space="preserve"> </v>
      </c>
      <c r="AB103" s="102" t="str">
        <f t="shared" si="35"/>
        <v xml:space="preserve"> </v>
      </c>
      <c r="AC103" s="104" t="str">
        <f t="shared" si="36"/>
        <v xml:space="preserve"> </v>
      </c>
      <c r="AD103" s="102" t="str">
        <f t="shared" si="37"/>
        <v xml:space="preserve"> </v>
      </c>
      <c r="AE103" s="105" t="str">
        <f t="shared" si="38"/>
        <v xml:space="preserve"> </v>
      </c>
      <c r="AF103" s="102" t="str">
        <f t="shared" si="39"/>
        <v xml:space="preserve"> </v>
      </c>
      <c r="AG103" s="105" t="str">
        <f t="shared" si="40"/>
        <v xml:space="preserve"> </v>
      </c>
      <c r="AH103" s="105" t="str">
        <f t="shared" si="41"/>
        <v xml:space="preserve"> </v>
      </c>
      <c r="AI103" s="102"/>
      <c r="AJ103" s="106" t="str">
        <f t="shared" si="42"/>
        <v xml:space="preserve"> </v>
      </c>
      <c r="AK103" s="107" t="str">
        <f t="shared" si="43"/>
        <v xml:space="preserve"> </v>
      </c>
      <c r="AL103" s="102"/>
      <c r="AM103" s="102"/>
      <c r="AN103" s="102"/>
      <c r="AO103" s="102"/>
      <c r="AP103" s="102"/>
      <c r="AQ103" s="102"/>
      <c r="AR103" s="102"/>
      <c r="AS103" s="353"/>
      <c r="AT103" s="245">
        <f>((LN(AN102)-LN(0.6))/(LN(3)-LN(0.6))*100)</f>
        <v>-76.557391358399684</v>
      </c>
      <c r="AU103" s="116">
        <f>((LN(AO102)-LN(10))/(LN(1)-LN(10))*100)</f>
        <v>-36.574439944591255</v>
      </c>
      <c r="AV103" s="116">
        <f>((LN(AP102)-LN(10))/(LN(3)-LN(10))*100)</f>
        <v>54.426762585271995</v>
      </c>
      <c r="AW103" s="116">
        <f>((LN(AQ102)-LN(43))/(LN(20)-LN(43))*100)</f>
        <v>107.92696626462434</v>
      </c>
      <c r="AX103" s="102"/>
      <c r="AY103" s="102"/>
      <c r="AZ103" s="102"/>
      <c r="BA103" s="102"/>
      <c r="BB103" s="102"/>
    </row>
    <row r="104" spans="1:54" s="157" customFormat="1" ht="16" x14ac:dyDescent="0.2">
      <c r="A104" s="103"/>
      <c r="B104" s="102"/>
      <c r="C104" s="132"/>
      <c r="D104" s="102"/>
      <c r="E104" s="102"/>
      <c r="F104" s="138"/>
      <c r="G104" s="138"/>
      <c r="H104" s="102"/>
      <c r="I104" s="138"/>
      <c r="J104" s="138"/>
      <c r="K104" s="102"/>
      <c r="L104" s="102"/>
      <c r="M104" s="102"/>
      <c r="N104" s="140"/>
      <c r="O104" s="102"/>
      <c r="P104" s="102"/>
      <c r="Q104" s="102"/>
      <c r="R104" s="140"/>
      <c r="S104" s="140"/>
      <c r="T104" s="140"/>
      <c r="U104" s="140"/>
      <c r="V104" s="102"/>
      <c r="W104" s="102"/>
      <c r="X104" s="102"/>
      <c r="Y104" s="102" t="str">
        <f t="shared" si="32"/>
        <v xml:space="preserve"> </v>
      </c>
      <c r="Z104" s="102" t="str">
        <f t="shared" si="33"/>
        <v xml:space="preserve"> </v>
      </c>
      <c r="AA104" s="102" t="str">
        <f t="shared" si="34"/>
        <v xml:space="preserve"> </v>
      </c>
      <c r="AB104" s="102" t="str">
        <f t="shared" si="35"/>
        <v xml:space="preserve"> </v>
      </c>
      <c r="AC104" s="104" t="str">
        <f t="shared" si="36"/>
        <v xml:space="preserve"> </v>
      </c>
      <c r="AD104" s="102" t="str">
        <f t="shared" si="37"/>
        <v xml:space="preserve"> </v>
      </c>
      <c r="AE104" s="105" t="str">
        <f t="shared" si="38"/>
        <v xml:space="preserve"> </v>
      </c>
      <c r="AF104" s="102" t="str">
        <f t="shared" si="39"/>
        <v xml:space="preserve"> </v>
      </c>
      <c r="AG104" s="105" t="str">
        <f t="shared" si="40"/>
        <v xml:space="preserve"> </v>
      </c>
      <c r="AH104" s="105" t="str">
        <f t="shared" si="41"/>
        <v xml:space="preserve"> </v>
      </c>
      <c r="AI104" s="102" t="str">
        <f t="shared" ref="AI104" si="45">IF(Y104=" ", " ", IF(Y104&gt;0, SUM(AG104:AH104)))</f>
        <v xml:space="preserve"> </v>
      </c>
      <c r="AJ104" s="106" t="str">
        <f t="shared" si="42"/>
        <v xml:space="preserve"> </v>
      </c>
      <c r="AK104" s="107" t="str">
        <f t="shared" si="43"/>
        <v xml:space="preserve"> </v>
      </c>
      <c r="AL104" s="102"/>
      <c r="AM104" s="102"/>
      <c r="AN104" s="102"/>
      <c r="AO104" s="102"/>
      <c r="AP104" s="114" t="s">
        <v>1237</v>
      </c>
      <c r="AQ104" s="102"/>
      <c r="AR104" s="102"/>
      <c r="AS104" s="102">
        <f>IF(AS103&gt;100, 100, IF(AS103&lt;0, 0, AS103))</f>
        <v>0</v>
      </c>
      <c r="AT104" s="102">
        <f t="shared" ref="AT104:AW104" si="46">IF(AT103&gt;100, 100, IF(AT103&lt;0, 0, AT103))</f>
        <v>0</v>
      </c>
      <c r="AU104" s="102">
        <f t="shared" si="46"/>
        <v>0</v>
      </c>
      <c r="AV104" s="102">
        <f t="shared" si="46"/>
        <v>54.426762585271995</v>
      </c>
      <c r="AW104" s="102">
        <f t="shared" si="46"/>
        <v>100</v>
      </c>
      <c r="AX104" s="129">
        <f>AVERAGE(AS104:AW104)</f>
        <v>30.8853525170544</v>
      </c>
      <c r="AY104" s="84"/>
      <c r="AZ104" s="84"/>
      <c r="BA104" s="84" t="str">
        <f>IF(AX104&gt;65, "Acceptable; Ongoing Protection is Required", "Unacceptable; Immediate Restoration is Required")</f>
        <v>Unacceptable; Immediate Restoration is Required</v>
      </c>
      <c r="BB104" s="102"/>
    </row>
    <row r="105" spans="1:54" s="157" customFormat="1" ht="16" x14ac:dyDescent="0.2">
      <c r="A105" s="103"/>
      <c r="B105" s="102"/>
      <c r="C105" s="132"/>
      <c r="D105" s="102"/>
      <c r="E105" s="102"/>
      <c r="F105" s="138"/>
      <c r="G105" s="138"/>
      <c r="H105" s="102"/>
      <c r="I105" s="138"/>
      <c r="J105" s="138"/>
      <c r="K105" s="102"/>
      <c r="L105" s="102"/>
      <c r="M105" s="102"/>
      <c r="N105" s="140"/>
      <c r="O105" s="102"/>
      <c r="P105" s="102"/>
      <c r="Q105" s="102"/>
      <c r="R105" s="140"/>
      <c r="S105" s="140"/>
      <c r="T105" s="140"/>
      <c r="U105" s="140"/>
      <c r="V105" s="102"/>
      <c r="W105" s="102"/>
      <c r="X105" s="102"/>
      <c r="Y105" s="102" t="str">
        <f t="shared" si="32"/>
        <v xml:space="preserve"> </v>
      </c>
      <c r="Z105" s="102" t="str">
        <f t="shared" si="33"/>
        <v xml:space="preserve"> </v>
      </c>
      <c r="AA105" s="102" t="str">
        <f t="shared" si="34"/>
        <v xml:space="preserve"> </v>
      </c>
      <c r="AB105" s="102" t="str">
        <f t="shared" si="35"/>
        <v xml:space="preserve"> </v>
      </c>
      <c r="AC105" s="104" t="str">
        <f t="shared" si="36"/>
        <v xml:space="preserve"> </v>
      </c>
      <c r="AD105" s="102" t="str">
        <f t="shared" si="37"/>
        <v xml:space="preserve"> </v>
      </c>
      <c r="AE105" s="105" t="str">
        <f t="shared" si="38"/>
        <v xml:space="preserve"> </v>
      </c>
      <c r="AF105" s="102" t="str">
        <f t="shared" si="39"/>
        <v xml:space="preserve"> </v>
      </c>
      <c r="AG105" s="105" t="str">
        <f t="shared" si="40"/>
        <v xml:space="preserve"> </v>
      </c>
      <c r="AH105" s="105" t="str">
        <f t="shared" si="41"/>
        <v xml:space="preserve"> </v>
      </c>
      <c r="AI105" s="102"/>
      <c r="AJ105" s="106" t="str">
        <f t="shared" si="42"/>
        <v xml:space="preserve"> </v>
      </c>
      <c r="AK105" s="107" t="str">
        <f t="shared" si="43"/>
        <v xml:space="preserve"> </v>
      </c>
      <c r="AL105" s="102"/>
      <c r="AM105" s="102"/>
      <c r="AN105" s="102"/>
      <c r="AO105" s="102"/>
      <c r="AP105" s="102"/>
      <c r="AQ105" s="102"/>
      <c r="AR105" s="102"/>
      <c r="AS105" s="102"/>
      <c r="AT105" s="102"/>
      <c r="AU105" s="102"/>
      <c r="AV105" s="102"/>
      <c r="AW105" s="251" t="s">
        <v>1238</v>
      </c>
      <c r="AX105" s="251">
        <f>AVERAGE(AS104:AW104)</f>
        <v>30.8853525170544</v>
      </c>
      <c r="AY105" s="102"/>
      <c r="AZ105" s="102"/>
      <c r="BA105" s="102"/>
      <c r="BB105" s="102"/>
    </row>
    <row r="106" spans="1:54" s="157" customFormat="1" ht="16" x14ac:dyDescent="0.2">
      <c r="A106" s="103"/>
      <c r="B106" s="102"/>
      <c r="C106" s="132"/>
      <c r="D106" s="102"/>
      <c r="E106" s="102"/>
      <c r="F106" s="138"/>
      <c r="G106" s="138"/>
      <c r="H106" s="102"/>
      <c r="I106" s="138"/>
      <c r="J106" s="252"/>
      <c r="K106" s="102"/>
      <c r="L106" s="102"/>
      <c r="M106" s="102"/>
      <c r="N106" s="140"/>
      <c r="O106" s="102"/>
      <c r="P106" s="102"/>
      <c r="Q106" s="102"/>
      <c r="R106" s="140"/>
      <c r="S106" s="140"/>
      <c r="T106" s="140"/>
      <c r="U106" s="140"/>
      <c r="V106" s="102"/>
      <c r="W106" s="102"/>
      <c r="X106" s="102"/>
      <c r="Y106" s="102"/>
      <c r="Z106" s="102"/>
      <c r="AA106" s="102"/>
      <c r="AB106" s="102"/>
      <c r="AC106" s="104"/>
      <c r="AD106" s="102"/>
      <c r="AE106" s="105"/>
      <c r="AF106" s="102"/>
      <c r="AG106" s="105"/>
      <c r="AH106" s="105"/>
      <c r="AI106" s="102"/>
      <c r="AJ106" s="106"/>
      <c r="AK106" s="107"/>
      <c r="AL106" s="102"/>
      <c r="AM106" s="102"/>
      <c r="AN106" s="102"/>
      <c r="AO106" s="102"/>
      <c r="AP106" s="102"/>
      <c r="AQ106" s="102"/>
      <c r="AR106" s="102"/>
      <c r="AS106" s="116"/>
      <c r="AT106" s="245"/>
      <c r="AU106" s="116"/>
      <c r="AV106" s="116"/>
      <c r="AW106" s="116"/>
      <c r="AX106" s="102"/>
      <c r="AY106" s="102"/>
      <c r="AZ106" s="102"/>
      <c r="BA106" s="102"/>
      <c r="BB106" s="102"/>
    </row>
    <row r="107" spans="1:54" s="157" customFormat="1" ht="16" x14ac:dyDescent="0.2">
      <c r="A107" s="103"/>
      <c r="B107" s="102"/>
      <c r="C107" s="132"/>
      <c r="D107" s="102"/>
      <c r="E107" s="102"/>
      <c r="F107" s="138"/>
      <c r="G107" s="138"/>
      <c r="H107" s="102"/>
      <c r="I107" s="138"/>
      <c r="J107" s="252"/>
      <c r="K107" s="102"/>
      <c r="L107" s="102"/>
      <c r="M107" s="102"/>
      <c r="N107" s="140"/>
      <c r="O107" s="102"/>
      <c r="P107" s="102"/>
      <c r="Q107" s="102"/>
      <c r="R107" s="140"/>
      <c r="S107" s="140"/>
      <c r="T107" s="140"/>
      <c r="U107" s="140"/>
      <c r="V107" s="102"/>
      <c r="W107" s="102"/>
      <c r="X107" s="102"/>
      <c r="Y107" s="102"/>
      <c r="Z107" s="102"/>
      <c r="AA107" s="102"/>
      <c r="AB107" s="102"/>
      <c r="AC107" s="104"/>
      <c r="AD107" s="102"/>
      <c r="AE107" s="105"/>
      <c r="AF107" s="102"/>
      <c r="AG107" s="105"/>
      <c r="AH107" s="105"/>
      <c r="AI107" s="102"/>
      <c r="AJ107" s="106"/>
      <c r="AK107" s="107"/>
      <c r="AL107" s="102"/>
      <c r="AM107" s="102"/>
      <c r="AN107" s="102"/>
      <c r="AO107" s="102"/>
      <c r="AP107" s="102"/>
      <c r="AQ107" s="102"/>
      <c r="AR107" s="102"/>
      <c r="AS107" s="116"/>
      <c r="AT107" s="245"/>
      <c r="AU107" s="116"/>
      <c r="AV107" s="116"/>
      <c r="AW107" s="116"/>
      <c r="AX107" s="102"/>
      <c r="AY107" s="102"/>
      <c r="AZ107" s="102"/>
      <c r="BA107" s="102"/>
      <c r="BB107" s="102"/>
    </row>
    <row r="108" spans="1:54" s="157" customFormat="1" ht="16" x14ac:dyDescent="0.2">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84" t="e">
        <f>_xlfn.AGGREGATE(1, 6,AD93:AD105)</f>
        <v>#DIV/0!</v>
      </c>
      <c r="AE108" s="84">
        <f>_xlfn.AGGREGATE(1, 6,AE93:AE105)</f>
        <v>0.17499999999999999</v>
      </c>
      <c r="AF108" s="84">
        <f>_xlfn.AGGREGATE(1, 6,AF93:AF105)</f>
        <v>23.213701703359089</v>
      </c>
      <c r="AG108" s="102"/>
      <c r="AH108" s="102"/>
      <c r="AI108" s="84">
        <f>_xlfn.AGGREGATE(1, 6,AI93:AI105)</f>
        <v>5.1929486328124996</v>
      </c>
      <c r="AJ108" s="102"/>
      <c r="AK108" s="84">
        <f>_xlfn.AGGREGATE(1, 6,AK93:AK105)</f>
        <v>18.822517565144466</v>
      </c>
      <c r="AL108" s="102"/>
      <c r="AM108" s="102"/>
      <c r="AN108" s="102"/>
      <c r="AO108" s="102"/>
      <c r="AP108" s="102"/>
      <c r="AQ108" s="102"/>
      <c r="AR108" s="102"/>
      <c r="AS108" s="102"/>
      <c r="AT108" s="102"/>
      <c r="AU108" s="102"/>
      <c r="AV108" s="102"/>
      <c r="AW108" s="102"/>
      <c r="AX108" s="102"/>
      <c r="AY108" s="102"/>
      <c r="AZ108" s="102"/>
      <c r="BA108" s="102"/>
      <c r="BB108" s="102"/>
    </row>
    <row r="109" spans="1:54" s="157" customFormat="1" x14ac:dyDescent="0.2">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251" t="s">
        <v>1238</v>
      </c>
      <c r="AD109" s="251" t="e">
        <f>AVERAGE(AD94:AD105)</f>
        <v>#VALUE!</v>
      </c>
      <c r="AE109" s="251">
        <f>AVERAGE(AE93:AE105)</f>
        <v>0.17499999999999999</v>
      </c>
      <c r="AF109" s="251">
        <f>AVERAGE(AF93:AF105)</f>
        <v>23.213701703359089</v>
      </c>
      <c r="AG109" s="251"/>
      <c r="AH109" s="251"/>
      <c r="AI109" s="251">
        <f>AVERAGE(AI93:AI105)</f>
        <v>5.1929486328124996</v>
      </c>
      <c r="AJ109" s="251"/>
      <c r="AK109" s="253">
        <f>AVERAGE(AK93:AK105)</f>
        <v>18.822517565144466</v>
      </c>
      <c r="AL109" s="102"/>
      <c r="AM109" s="102"/>
      <c r="AN109" s="102"/>
      <c r="AO109" s="102"/>
      <c r="AP109" s="102"/>
      <c r="AQ109" s="102"/>
      <c r="AR109" s="102"/>
      <c r="AS109" s="102"/>
      <c r="AT109" s="102"/>
      <c r="AU109" s="102"/>
      <c r="AV109" s="102"/>
      <c r="AW109" s="102"/>
      <c r="AX109" s="102"/>
      <c r="AY109" s="102"/>
      <c r="AZ109" s="102"/>
      <c r="BA109" s="102"/>
      <c r="BB109" s="10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659</v>
      </c>
      <c r="C122" s="68" t="s">
        <v>793</v>
      </c>
      <c r="E122" s="147">
        <v>44390</v>
      </c>
      <c r="F122" s="262"/>
      <c r="G122" s="68" t="s">
        <v>761</v>
      </c>
      <c r="H122" s="68" t="s">
        <v>761</v>
      </c>
      <c r="I122" s="68" t="s">
        <v>761</v>
      </c>
      <c r="J122" s="68" t="s">
        <v>761</v>
      </c>
      <c r="K122" s="81" t="s">
        <v>761</v>
      </c>
      <c r="L122" s="68" t="s">
        <v>761</v>
      </c>
      <c r="M122" s="68" t="s">
        <v>761</v>
      </c>
      <c r="N122" s="68" t="s">
        <v>761</v>
      </c>
      <c r="O122" s="68" t="s">
        <v>761</v>
      </c>
      <c r="P122" s="131" t="s">
        <v>761</v>
      </c>
      <c r="Q122" s="68" t="s">
        <v>761</v>
      </c>
      <c r="R122" s="68" t="s">
        <v>761</v>
      </c>
      <c r="S122" s="131" t="s">
        <v>761</v>
      </c>
      <c r="T122" s="68" t="s">
        <v>761</v>
      </c>
      <c r="U122" s="68" t="s">
        <v>761</v>
      </c>
      <c r="V122" s="68" t="s">
        <v>761</v>
      </c>
      <c r="W122" s="68" t="s">
        <v>761</v>
      </c>
      <c r="X122" s="68" t="s">
        <v>761</v>
      </c>
      <c r="Y122" s="68" t="s">
        <v>761</v>
      </c>
      <c r="Z122" s="68" t="s">
        <v>761</v>
      </c>
      <c r="AA122" s="68" t="s">
        <v>761</v>
      </c>
      <c r="AB122" s="171">
        <v>0.1</v>
      </c>
      <c r="AC122" s="72">
        <v>0.1197</v>
      </c>
      <c r="AD122" s="72">
        <v>0.3</v>
      </c>
      <c r="AE122" s="72">
        <v>2.5527714044197558</v>
      </c>
      <c r="AF122" s="72">
        <v>19.12676056338028</v>
      </c>
      <c r="AG122" s="137">
        <v>21.679531967800035</v>
      </c>
      <c r="AH122" s="72">
        <v>1.5168230841357442</v>
      </c>
      <c r="AI122" s="72">
        <v>23.196355051935779</v>
      </c>
      <c r="AJ122" s="72">
        <v>62.280874220014518</v>
      </c>
      <c r="AK122" s="72">
        <v>2.9826674923058616</v>
      </c>
      <c r="AL122" s="72">
        <v>20.880931039304681</v>
      </c>
      <c r="AM122" s="72">
        <v>4.4994905764416053</v>
      </c>
      <c r="AN122" s="137">
        <v>26.17902254424164</v>
      </c>
      <c r="AO122" s="137">
        <v>3.8337487599206352</v>
      </c>
      <c r="AP122" s="137">
        <v>0.35619047619047628</v>
      </c>
      <c r="AQ122" s="72">
        <v>8.5010893026953332E-2</v>
      </c>
      <c r="AR122" s="72">
        <v>4.1899392361111119</v>
      </c>
      <c r="AS122" s="68" t="s">
        <v>763</v>
      </c>
      <c r="AT122" s="68" t="s">
        <v>763</v>
      </c>
      <c r="AU122" s="68" t="s">
        <v>763</v>
      </c>
      <c r="AV122" s="68" t="s">
        <v>763</v>
      </c>
      <c r="BA122" s="200"/>
      <c r="BC122" s="147"/>
    </row>
    <row r="123" spans="1:55" s="68" customFormat="1" x14ac:dyDescent="0.2">
      <c r="A123" s="79" t="s">
        <v>756</v>
      </c>
      <c r="B123" s="68" t="s">
        <v>659</v>
      </c>
      <c r="C123" s="68" t="s">
        <v>764</v>
      </c>
      <c r="E123" s="147">
        <v>44404</v>
      </c>
      <c r="F123" s="262" t="s">
        <v>793</v>
      </c>
      <c r="G123" s="68" t="s">
        <v>772</v>
      </c>
      <c r="H123" s="68" t="s">
        <v>761</v>
      </c>
      <c r="I123" s="68" t="s">
        <v>761</v>
      </c>
      <c r="J123" s="68" t="s">
        <v>761</v>
      </c>
      <c r="K123" s="81" t="s">
        <v>761</v>
      </c>
      <c r="L123" s="68" t="s">
        <v>761</v>
      </c>
      <c r="M123" s="68" t="s">
        <v>761</v>
      </c>
      <c r="N123" s="68" t="s">
        <v>761</v>
      </c>
      <c r="O123" s="68" t="s">
        <v>761</v>
      </c>
      <c r="P123" s="131" t="s">
        <v>761</v>
      </c>
      <c r="Q123" s="68" t="s">
        <v>761</v>
      </c>
      <c r="R123" s="68" t="s">
        <v>761</v>
      </c>
      <c r="S123" s="131" t="s">
        <v>761</v>
      </c>
      <c r="T123" s="68" t="s">
        <v>761</v>
      </c>
      <c r="U123" s="68" t="s">
        <v>761</v>
      </c>
      <c r="V123" s="68">
        <v>0.2</v>
      </c>
      <c r="W123" s="77">
        <v>0.33819444444444446</v>
      </c>
      <c r="X123" s="68" t="s">
        <v>761</v>
      </c>
      <c r="Y123" s="68" t="s">
        <v>761</v>
      </c>
      <c r="Z123" s="72" t="s">
        <v>763</v>
      </c>
      <c r="AA123" s="68" t="s">
        <v>761</v>
      </c>
      <c r="AB123" s="171">
        <v>0.1</v>
      </c>
      <c r="AC123" s="72">
        <v>0.1144</v>
      </c>
      <c r="AD123" s="72">
        <v>0.25</v>
      </c>
      <c r="AE123" s="72">
        <v>1.0319368131868127</v>
      </c>
      <c r="AF123" s="72">
        <v>17.253521126760564</v>
      </c>
      <c r="AG123" s="137">
        <v>18.285457939947378</v>
      </c>
      <c r="AH123" s="72">
        <v>14.623564048451371</v>
      </c>
      <c r="AI123" s="72">
        <v>32.909021988398749</v>
      </c>
      <c r="AJ123" s="72">
        <v>76.215554427218137</v>
      </c>
      <c r="AK123" s="72">
        <v>2.5844312105773666</v>
      </c>
      <c r="AL123" s="72">
        <v>29.490262350682357</v>
      </c>
      <c r="AM123" s="72">
        <v>17.207995259028738</v>
      </c>
      <c r="AN123" s="137">
        <v>35.493453198976113</v>
      </c>
      <c r="AO123" s="225">
        <v>1.2029253164556959</v>
      </c>
      <c r="AP123" s="225">
        <v>6.7974683544303957E-2</v>
      </c>
      <c r="AQ123" s="223">
        <v>0.94651453021929022</v>
      </c>
      <c r="AR123" s="72">
        <v>1.2708999999999999</v>
      </c>
      <c r="AS123" s="68" t="s">
        <v>763</v>
      </c>
      <c r="AT123" s="68" t="s">
        <v>763</v>
      </c>
      <c r="AU123" s="68" t="s">
        <v>763</v>
      </c>
      <c r="AV123" s="68" t="s">
        <v>763</v>
      </c>
      <c r="BA123" s="200"/>
      <c r="BC123" s="147"/>
    </row>
    <row r="124" spans="1:55" s="68" customFormat="1" x14ac:dyDescent="0.2">
      <c r="A124" s="79" t="s">
        <v>756</v>
      </c>
      <c r="B124" s="68" t="s">
        <v>659</v>
      </c>
      <c r="C124" s="68" t="s">
        <v>764</v>
      </c>
      <c r="E124" s="147">
        <v>44420</v>
      </c>
      <c r="F124" s="262" t="s">
        <v>793</v>
      </c>
      <c r="G124" s="68" t="s">
        <v>772</v>
      </c>
      <c r="H124" s="68" t="s">
        <v>761</v>
      </c>
      <c r="I124" s="68" t="s">
        <v>761</v>
      </c>
      <c r="J124" s="68" t="s">
        <v>761</v>
      </c>
      <c r="K124" s="81" t="s">
        <v>761</v>
      </c>
      <c r="L124" s="68" t="s">
        <v>761</v>
      </c>
      <c r="M124" s="68" t="s">
        <v>761</v>
      </c>
      <c r="N124" s="68" t="s">
        <v>761</v>
      </c>
      <c r="O124" s="68" t="s">
        <v>761</v>
      </c>
      <c r="P124" s="131" t="s">
        <v>761</v>
      </c>
      <c r="Q124" s="68" t="s">
        <v>761</v>
      </c>
      <c r="R124" s="68" t="s">
        <v>761</v>
      </c>
      <c r="S124" s="131" t="s">
        <v>761</v>
      </c>
      <c r="T124" s="68" t="s">
        <v>761</v>
      </c>
      <c r="U124" s="68" t="s">
        <v>761</v>
      </c>
      <c r="V124" s="68">
        <v>0.2</v>
      </c>
      <c r="W124" s="77">
        <v>0.37986111111111115</v>
      </c>
      <c r="X124" s="68" t="s">
        <v>761</v>
      </c>
      <c r="Y124" s="68" t="s">
        <v>761</v>
      </c>
      <c r="Z124" s="72" t="s">
        <v>763</v>
      </c>
      <c r="AA124" s="68" t="s">
        <v>761</v>
      </c>
      <c r="AB124" s="171">
        <v>0.1</v>
      </c>
      <c r="AC124" s="72">
        <v>0.10979999999999999</v>
      </c>
      <c r="AD124" s="75">
        <v>0.25</v>
      </c>
      <c r="AE124" s="72">
        <v>1.0668968493741904</v>
      </c>
      <c r="AF124" s="72">
        <v>15.183098591549296</v>
      </c>
      <c r="AG124" s="137">
        <v>16.249995440923485</v>
      </c>
      <c r="AH124" s="72">
        <v>20.301276648648873</v>
      </c>
      <c r="AI124" s="72">
        <v>36.551272089572358</v>
      </c>
      <c r="AJ124" s="72">
        <v>99.436926035287215</v>
      </c>
      <c r="AK124" s="72">
        <v>4.6842815691714748</v>
      </c>
      <c r="AL124" s="72">
        <v>21.227785855083638</v>
      </c>
      <c r="AM124" s="72">
        <v>24.985558217820348</v>
      </c>
      <c r="AN124" s="137">
        <v>41.235553658743832</v>
      </c>
      <c r="AO124" s="137">
        <v>2.4336773313492062</v>
      </c>
      <c r="AP124" s="137">
        <v>0.94309523809523832</v>
      </c>
      <c r="AQ124" s="72">
        <v>0.27928894194091336</v>
      </c>
      <c r="AR124" s="72">
        <v>3.3767725694444444</v>
      </c>
      <c r="AS124" s="68" t="s">
        <v>763</v>
      </c>
      <c r="AT124" s="68" t="s">
        <v>763</v>
      </c>
      <c r="AU124" s="68" t="s">
        <v>763</v>
      </c>
      <c r="AV124" s="68" t="s">
        <v>763</v>
      </c>
    </row>
    <row r="125" spans="1:55" s="68" customFormat="1" x14ac:dyDescent="0.2">
      <c r="A125" s="79" t="s">
        <v>756</v>
      </c>
      <c r="B125" s="68" t="s">
        <v>659</v>
      </c>
      <c r="C125" s="68" t="s">
        <v>764</v>
      </c>
      <c r="E125" s="147">
        <v>44434</v>
      </c>
      <c r="F125" s="262" t="s">
        <v>793</v>
      </c>
      <c r="G125" s="68" t="s">
        <v>772</v>
      </c>
      <c r="H125" s="68" t="s">
        <v>761</v>
      </c>
      <c r="I125" s="68" t="s">
        <v>761</v>
      </c>
      <c r="J125" s="68" t="s">
        <v>761</v>
      </c>
      <c r="K125" s="81" t="s">
        <v>761</v>
      </c>
      <c r="L125" s="68" t="s">
        <v>761</v>
      </c>
      <c r="M125" s="68" t="s">
        <v>761</v>
      </c>
      <c r="N125" s="68" t="s">
        <v>761</v>
      </c>
      <c r="O125" s="68" t="s">
        <v>761</v>
      </c>
      <c r="P125" s="131" t="s">
        <v>761</v>
      </c>
      <c r="Q125" s="68" t="s">
        <v>761</v>
      </c>
      <c r="R125" s="68" t="s">
        <v>761</v>
      </c>
      <c r="S125" s="131" t="s">
        <v>761</v>
      </c>
      <c r="T125" s="76" t="s">
        <v>761</v>
      </c>
      <c r="U125" s="68" t="s">
        <v>761</v>
      </c>
      <c r="V125" s="68">
        <v>0.25</v>
      </c>
      <c r="W125" s="77">
        <v>0.35694444444444445</v>
      </c>
      <c r="X125" s="68" t="s">
        <v>761</v>
      </c>
      <c r="Y125" s="68" t="s">
        <v>761</v>
      </c>
      <c r="Z125" s="72" t="s">
        <v>763</v>
      </c>
      <c r="AA125" s="68" t="s">
        <v>761</v>
      </c>
      <c r="AB125" s="171">
        <v>0.1</v>
      </c>
      <c r="AC125" s="72">
        <v>0.113</v>
      </c>
      <c r="AD125" s="75">
        <v>0.23618421052631577</v>
      </c>
      <c r="AE125" s="72">
        <v>3.5621900038153376</v>
      </c>
      <c r="AF125" s="72">
        <v>15.67605633802817</v>
      </c>
      <c r="AG125" s="137">
        <v>19.238246341843507</v>
      </c>
      <c r="AH125" s="72">
        <v>7.2968379695014143</v>
      </c>
      <c r="AI125" s="72">
        <v>26.535084311344921</v>
      </c>
      <c r="AJ125" s="72">
        <v>58.366079066303357</v>
      </c>
      <c r="AK125" s="72">
        <v>3.1228543794476504</v>
      </c>
      <c r="AL125" s="72">
        <v>18.689977813383265</v>
      </c>
      <c r="AM125" s="72">
        <v>10.419692348949065</v>
      </c>
      <c r="AN125" s="137">
        <v>29.65793869079257</v>
      </c>
      <c r="AO125" s="137">
        <v>1.0782857142857145</v>
      </c>
      <c r="AP125" s="137">
        <v>1.4970726190476193</v>
      </c>
      <c r="AQ125" s="72">
        <v>0.41869346891625348</v>
      </c>
      <c r="AR125" s="72">
        <v>2.5753583333333339</v>
      </c>
      <c r="AS125" s="68" t="s">
        <v>763</v>
      </c>
      <c r="AT125" s="68" t="s">
        <v>763</v>
      </c>
      <c r="AU125" s="68" t="s">
        <v>763</v>
      </c>
      <c r="AV125" s="68" t="s">
        <v>763</v>
      </c>
    </row>
    <row r="128" spans="1:55" s="157" customFormat="1" x14ac:dyDescent="0.2">
      <c r="A128" s="237" t="s">
        <v>1247</v>
      </c>
    </row>
    <row r="129" spans="1:54" s="157" customFormat="1" ht="16" x14ac:dyDescent="0.2">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450" t="s">
        <v>1203</v>
      </c>
      <c r="AE129" s="84"/>
      <c r="AF129" s="84"/>
      <c r="AG129" s="102"/>
      <c r="AH129" s="102"/>
      <c r="AI129" s="84"/>
      <c r="AJ129" s="102"/>
      <c r="AK129" s="84"/>
      <c r="AL129" s="102"/>
      <c r="AM129" s="102"/>
      <c r="AN129" s="102"/>
      <c r="AO129" s="102"/>
      <c r="AP129" s="102"/>
      <c r="AQ129" s="102"/>
      <c r="AR129" s="102"/>
      <c r="AS129" s="102"/>
      <c r="AT129" s="102"/>
      <c r="AU129" s="102"/>
      <c r="AV129" s="102"/>
      <c r="AW129" s="102"/>
      <c r="AX129" s="102"/>
      <c r="AY129" s="102"/>
      <c r="AZ129" s="102"/>
      <c r="BA129" s="102"/>
      <c r="BB129" s="102"/>
    </row>
    <row r="130" spans="1:54" s="157" customFormat="1" x14ac:dyDescent="0.2">
      <c r="A130" s="238"/>
      <c r="B130" s="238"/>
      <c r="C130" s="239"/>
      <c r="D130" s="239"/>
      <c r="E130" s="239"/>
      <c r="F130" s="238"/>
      <c r="G130" s="238"/>
      <c r="H130" s="88" t="s">
        <v>702</v>
      </c>
      <c r="I130" s="89"/>
      <c r="J130" s="89"/>
      <c r="K130" s="102"/>
      <c r="L130" s="238"/>
      <c r="M130" s="238"/>
      <c r="N130" s="238"/>
      <c r="O130" s="238"/>
      <c r="P130" s="238"/>
      <c r="Q130" s="238"/>
      <c r="R130" s="238"/>
      <c r="S130" s="238"/>
      <c r="T130" s="238"/>
      <c r="U130" s="238"/>
      <c r="V130" s="89" t="s">
        <v>977</v>
      </c>
      <c r="W130" s="102"/>
      <c r="X130" s="102"/>
      <c r="Y130" s="102"/>
      <c r="Z130" s="102"/>
      <c r="AA130" s="102"/>
      <c r="AB130" s="102"/>
      <c r="AC130" s="450" t="s">
        <v>1204</v>
      </c>
      <c r="AD130" s="450"/>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row>
    <row r="131" spans="1:54" s="157" customFormat="1" ht="16" thickBot="1" x14ac:dyDescent="0.25">
      <c r="A131" s="89"/>
      <c r="B131" s="89"/>
      <c r="C131" s="240"/>
      <c r="D131" s="240"/>
      <c r="E131" s="240"/>
      <c r="F131" s="89" t="s">
        <v>976</v>
      </c>
      <c r="G131" s="89" t="s">
        <v>702</v>
      </c>
      <c r="H131" s="89" t="s">
        <v>1205</v>
      </c>
      <c r="I131" s="89" t="s">
        <v>702</v>
      </c>
      <c r="J131" s="102"/>
      <c r="K131" s="102"/>
      <c r="L131" s="89"/>
      <c r="M131" s="89"/>
      <c r="N131" s="89"/>
      <c r="O131" s="89"/>
      <c r="P131" s="89" t="s">
        <v>1206</v>
      </c>
      <c r="Q131" s="89"/>
      <c r="R131" s="89"/>
      <c r="S131" s="89"/>
      <c r="T131" s="89"/>
      <c r="U131" s="89"/>
      <c r="V131" s="89" t="s">
        <v>726</v>
      </c>
      <c r="W131" s="102"/>
      <c r="X131" s="102"/>
      <c r="Y131" s="102"/>
      <c r="Z131" s="241">
        <v>273.14999999999998</v>
      </c>
      <c r="AA131" s="102"/>
      <c r="AB131" s="102"/>
      <c r="AC131" s="450"/>
      <c r="AD131" s="450"/>
      <c r="AE131" s="102"/>
      <c r="AF131" s="102"/>
      <c r="AG131" s="102"/>
      <c r="AH131" s="102"/>
      <c r="AI131" s="102"/>
      <c r="AJ131" s="102"/>
      <c r="AK131" s="102" t="s">
        <v>1207</v>
      </c>
      <c r="AL131" s="102"/>
      <c r="AM131" s="102"/>
      <c r="AN131" s="102"/>
      <c r="AO131" s="102"/>
      <c r="AP131" s="102"/>
      <c r="AQ131" s="102"/>
      <c r="AR131" s="102"/>
      <c r="AS131" s="102"/>
      <c r="AT131" s="102"/>
      <c r="AU131" s="102"/>
      <c r="AV131" s="102"/>
      <c r="AW131" s="102"/>
      <c r="AX131" s="102"/>
      <c r="AY131" s="102"/>
      <c r="AZ131" s="102"/>
      <c r="BA131" s="102"/>
      <c r="BB131" s="102"/>
    </row>
    <row r="132" spans="1:54" s="157" customFormat="1" ht="36" thickTop="1" thickBot="1" x14ac:dyDescent="0.25">
      <c r="A132" s="93" t="s">
        <v>1208</v>
      </c>
      <c r="B132" s="94" t="s">
        <v>1209</v>
      </c>
      <c r="C132" s="94" t="s">
        <v>1210</v>
      </c>
      <c r="D132" s="94" t="s">
        <v>1211</v>
      </c>
      <c r="E132" s="94"/>
      <c r="F132" s="93" t="s">
        <v>706</v>
      </c>
      <c r="G132" s="93" t="s">
        <v>1205</v>
      </c>
      <c r="H132" s="93" t="s">
        <v>1212</v>
      </c>
      <c r="I132" s="93" t="s">
        <v>1213</v>
      </c>
      <c r="J132" s="93" t="s">
        <v>541</v>
      </c>
      <c r="K132" s="93" t="s">
        <v>1214</v>
      </c>
      <c r="L132" s="93" t="s">
        <v>1215</v>
      </c>
      <c r="M132" s="89" t="s">
        <v>1216</v>
      </c>
      <c r="N132" s="93" t="s">
        <v>1217</v>
      </c>
      <c r="O132" s="93" t="s">
        <v>1218</v>
      </c>
      <c r="P132" s="93" t="s">
        <v>1219</v>
      </c>
      <c r="Q132" s="93" t="s">
        <v>1220</v>
      </c>
      <c r="R132" s="93" t="s">
        <v>1221</v>
      </c>
      <c r="S132" s="93" t="s">
        <v>1222</v>
      </c>
      <c r="T132" s="93" t="s">
        <v>1223</v>
      </c>
      <c r="U132" s="93" t="s">
        <v>1224</v>
      </c>
      <c r="V132" s="93" t="s">
        <v>474</v>
      </c>
      <c r="W132" s="95"/>
      <c r="X132" s="102"/>
      <c r="Y132" s="99" t="s">
        <v>540</v>
      </c>
      <c r="Z132" s="97" t="s">
        <v>1225</v>
      </c>
      <c r="AA132" s="100" t="s">
        <v>1226</v>
      </c>
      <c r="AB132" s="100" t="s">
        <v>1205</v>
      </c>
      <c r="AC132" s="450"/>
      <c r="AD132" s="450"/>
      <c r="AE132" s="99" t="s">
        <v>1227</v>
      </c>
      <c r="AF132" s="100" t="s">
        <v>485</v>
      </c>
      <c r="AG132" s="100" t="s">
        <v>1228</v>
      </c>
      <c r="AH132" s="100" t="s">
        <v>724</v>
      </c>
      <c r="AI132" s="100" t="s">
        <v>1229</v>
      </c>
      <c r="AJ132" s="100" t="s">
        <v>722</v>
      </c>
      <c r="AK132" s="100" t="s">
        <v>489</v>
      </c>
      <c r="AL132" s="102"/>
      <c r="AM132" s="102"/>
      <c r="AN132" s="102"/>
      <c r="AO132" s="102"/>
      <c r="AP132" s="102"/>
      <c r="AQ132" s="102"/>
      <c r="AR132" s="102"/>
      <c r="AS132" s="102"/>
      <c r="AT132" s="102"/>
      <c r="AU132" s="102"/>
      <c r="AV132" s="102"/>
      <c r="AW132" s="102"/>
      <c r="AX132" s="102"/>
      <c r="AY132" s="242"/>
      <c r="AZ132" s="242"/>
      <c r="BA132" s="102"/>
      <c r="BB132" s="102"/>
    </row>
    <row r="133" spans="1:54" s="157" customFormat="1" ht="16" x14ac:dyDescent="0.2">
      <c r="A133" s="103" t="s">
        <v>659</v>
      </c>
      <c r="B133" s="102">
        <v>2021</v>
      </c>
      <c r="C133" s="103">
        <v>7</v>
      </c>
      <c r="D133" s="102">
        <v>13</v>
      </c>
      <c r="E133" s="102"/>
      <c r="F133" s="131" t="s">
        <v>761</v>
      </c>
      <c r="G133" s="131" t="s">
        <v>761</v>
      </c>
      <c r="H133" s="102"/>
      <c r="I133" s="131" t="s">
        <v>761</v>
      </c>
      <c r="J133" s="131">
        <v>0.1</v>
      </c>
      <c r="K133" s="102"/>
      <c r="L133" s="102"/>
      <c r="M133" s="243"/>
      <c r="N133" s="137">
        <v>21.679531967800035</v>
      </c>
      <c r="O133" s="102"/>
      <c r="P133" s="102"/>
      <c r="Q133" s="102"/>
      <c r="R133" s="140"/>
      <c r="S133" s="137">
        <v>26.17902254424164</v>
      </c>
      <c r="T133" s="137">
        <v>3.8337487599206352</v>
      </c>
      <c r="U133" s="137">
        <v>0.35619047619047628</v>
      </c>
      <c r="V133" s="102"/>
      <c r="W133" s="102"/>
      <c r="X133" s="102"/>
      <c r="Y133" s="102" t="str">
        <f>IF(C133&lt;6," ",IF(C133&lt;=9,I133, IF(C133&gt;=10," ")))</f>
        <v>ND</v>
      </c>
      <c r="Z133" s="102" t="e">
        <f>IF(Y133=" ", " ", IF(Y133&gt;0, Y133+273.15))</f>
        <v>#VALUE!</v>
      </c>
      <c r="AA133" s="102">
        <f>IF(C133&lt;6," ",IF(C133&lt;=9,J133, IF(C133&gt;=10," ")))</f>
        <v>0.1</v>
      </c>
      <c r="AB133" s="102" t="str">
        <f>IF(C133&lt;6," ",IF(C133&lt;=9,G133, IF(C133&gt;=10," ")))</f>
        <v>ND</v>
      </c>
      <c r="AC133" s="104" t="e">
        <f>IF(Y133=" "," ",IF(Y133&gt;0,EXP(-173.4292+249.6339*100/Z133+143.3483*LN(+Z133/100)-21.8492*Z133/100+AA133*(-0.033096+0.014259*Z133/100-0.0017*(Z133/100)^2))*1.4276))</f>
        <v>#VALUE!</v>
      </c>
      <c r="AD133" s="102" t="e">
        <f>IF(Y133=" "," ",IF(Y133&gt;0,AB133/AC133))</f>
        <v>#VALUE!</v>
      </c>
      <c r="AE133" s="105" t="str">
        <f>IF(C133&lt;6," ",IF(C133&lt;=9,F133, IF(C133&gt;=10," ")))</f>
        <v>ND</v>
      </c>
      <c r="AF133" s="102">
        <f>IF(Y133=" "," ",N133)</f>
        <v>21.679531967800035</v>
      </c>
      <c r="AG133" s="105">
        <f>IF(C133&lt;6," ",IF(C133&lt;=9,T133, IF(C133&gt;=10," ")))</f>
        <v>3.8337487599206352</v>
      </c>
      <c r="AH133" s="105">
        <f>IF(C133&lt;6," ",IF(C133&lt;=9,U133, IF(C133&gt;=10," ")))</f>
        <v>0.35619047619047628</v>
      </c>
      <c r="AI133" s="102">
        <f t="shared" ref="AI133:AI137" si="47">IF(Y133=" ", " ", IF(Y133&gt;0, SUM(AG133:AH133)))</f>
        <v>4.1899392361111119</v>
      </c>
      <c r="AJ133" s="106">
        <f>IF(C133&lt;6," ",IF(C133&lt;=9,S133, IF(C133&gt;=10," ")))</f>
        <v>26.17902254424164</v>
      </c>
      <c r="AK133" s="107">
        <f>IF(Y133=" ", " ", IF(Y133&gt;0, AJ133-AF133))</f>
        <v>4.4994905764416053</v>
      </c>
      <c r="AL133" s="102"/>
      <c r="AM133" s="102"/>
      <c r="AN133" s="102"/>
      <c r="AO133" s="102"/>
      <c r="AP133" s="102"/>
      <c r="AQ133" s="102"/>
      <c r="AR133" s="102"/>
      <c r="AS133" s="102"/>
      <c r="AT133" s="102"/>
      <c r="AU133" s="102"/>
      <c r="AV133" s="102"/>
      <c r="AW133" s="102"/>
      <c r="AX133" s="102"/>
      <c r="AY133" s="102"/>
      <c r="AZ133" s="102"/>
      <c r="BA133" s="102"/>
      <c r="BB133" s="102"/>
    </row>
    <row r="134" spans="1:54" s="157" customFormat="1" ht="16" x14ac:dyDescent="0.2">
      <c r="A134" s="103" t="s">
        <v>659</v>
      </c>
      <c r="B134" s="102">
        <v>2021</v>
      </c>
      <c r="C134" s="103">
        <v>7</v>
      </c>
      <c r="D134" s="102">
        <v>27</v>
      </c>
      <c r="E134" s="102"/>
      <c r="F134" s="131" t="s">
        <v>761</v>
      </c>
      <c r="G134" s="131" t="s">
        <v>761</v>
      </c>
      <c r="H134" s="102"/>
      <c r="I134" s="131" t="s">
        <v>761</v>
      </c>
      <c r="J134" s="131">
        <v>0.1</v>
      </c>
      <c r="K134" s="102"/>
      <c r="L134" s="102"/>
      <c r="M134" s="243"/>
      <c r="N134" s="137">
        <v>18.285457939947378</v>
      </c>
      <c r="O134" s="102"/>
      <c r="P134" s="102"/>
      <c r="Q134" s="102"/>
      <c r="R134" s="140"/>
      <c r="S134" s="137">
        <v>35.493453198976113</v>
      </c>
      <c r="T134" s="225">
        <v>1.2029253164556959</v>
      </c>
      <c r="U134" s="225">
        <v>6.7974683544303957E-2</v>
      </c>
      <c r="V134" s="102"/>
      <c r="W134" s="102"/>
      <c r="X134" s="102"/>
      <c r="Y134" s="102" t="str">
        <f t="shared" ref="Y134:Y144" si="48">IF(C134&lt;6," ",IF(C134&lt;=9,I134, IF(C134&gt;=10," ")))</f>
        <v>ND</v>
      </c>
      <c r="Z134" s="102" t="e">
        <f t="shared" ref="Z134:Z144" si="49">IF(Y134=" ", " ", IF(Y134&gt;0, Y134+273.15))</f>
        <v>#VALUE!</v>
      </c>
      <c r="AA134" s="102">
        <f t="shared" ref="AA134:AA144" si="50">IF(C134&lt;6," ",IF(C134&lt;=9,J134, IF(C134&gt;=10," ")))</f>
        <v>0.1</v>
      </c>
      <c r="AB134" s="102" t="str">
        <f t="shared" ref="AB134:AB144" si="51">IF(C134&lt;6," ",IF(C134&lt;=9,G134, IF(C134&gt;=10," ")))</f>
        <v>ND</v>
      </c>
      <c r="AC134" s="104" t="e">
        <f t="shared" ref="AC134:AC144" si="52">IF(Y134=" "," ",IF(Y134&gt;0,EXP(-173.4292+249.6339*100/Z134+143.3483*LN(+Z134/100)-21.8492*Z134/100+AA134*(-0.033096+0.014259*Z134/100-0.0017*(Z134/100)^2))*1.4276))</f>
        <v>#VALUE!</v>
      </c>
      <c r="AD134" s="102" t="e">
        <f t="shared" ref="AD134:AD144" si="53">IF(Y134=" "," ",IF(Y134&gt;0,AB134/AC134))</f>
        <v>#VALUE!</v>
      </c>
      <c r="AE134" s="105" t="str">
        <f t="shared" ref="AE134:AE144" si="54">IF(C134&lt;6," ",IF(C134&lt;=9,F134, IF(C134&gt;=10," ")))</f>
        <v>ND</v>
      </c>
      <c r="AF134" s="102">
        <f t="shared" ref="AF134:AF144" si="55">IF(Y134=" "," ",N134)</f>
        <v>18.285457939947378</v>
      </c>
      <c r="AG134" s="105">
        <f t="shared" ref="AG134:AG144" si="56">IF(C134&lt;6," ",IF(C134&lt;=9,T134, IF(C134&gt;=10," ")))</f>
        <v>1.2029253164556959</v>
      </c>
      <c r="AH134" s="105">
        <f t="shared" ref="AH134:AH144" si="57">IF(C134&lt;6," ",IF(C134&lt;=9,U134, IF(C134&gt;=10," ")))</f>
        <v>6.7974683544303957E-2</v>
      </c>
      <c r="AI134" s="102">
        <f t="shared" si="47"/>
        <v>1.2708999999999999</v>
      </c>
      <c r="AJ134" s="106">
        <f t="shared" ref="AJ134:AJ144" si="58">IF(C134&lt;6," ",IF(C134&lt;=9,S134, IF(C134&gt;=10," ")))</f>
        <v>35.493453198976113</v>
      </c>
      <c r="AK134" s="107">
        <f t="shared" ref="AK134:AK144" si="59">IF(Y134=" ", " ", IF(Y134&gt;0, AJ134-AF134))</f>
        <v>17.207995259028735</v>
      </c>
      <c r="AL134" s="102"/>
      <c r="AM134" s="102"/>
      <c r="AN134" s="102"/>
      <c r="AO134" s="102"/>
      <c r="AP134" s="102"/>
      <c r="AQ134" s="102"/>
      <c r="AR134" s="102"/>
      <c r="AS134" s="102"/>
      <c r="AT134" s="102"/>
      <c r="AU134" s="102"/>
      <c r="AV134" s="102"/>
      <c r="AW134" s="102"/>
      <c r="AX134" s="102"/>
      <c r="AY134" s="102"/>
      <c r="AZ134" s="102"/>
      <c r="BA134" s="102"/>
      <c r="BB134" s="102"/>
    </row>
    <row r="135" spans="1:54" s="157" customFormat="1" ht="16" x14ac:dyDescent="0.2">
      <c r="A135" s="103" t="s">
        <v>659</v>
      </c>
      <c r="B135" s="102">
        <v>2021</v>
      </c>
      <c r="C135" s="103">
        <v>8</v>
      </c>
      <c r="D135" s="102">
        <v>12</v>
      </c>
      <c r="E135" s="102"/>
      <c r="F135" s="131" t="s">
        <v>761</v>
      </c>
      <c r="G135" s="131" t="s">
        <v>761</v>
      </c>
      <c r="H135" s="102"/>
      <c r="I135" s="131" t="s">
        <v>761</v>
      </c>
      <c r="J135" s="131">
        <v>0.1</v>
      </c>
      <c r="K135" s="102"/>
      <c r="L135" s="102"/>
      <c r="M135" s="243"/>
      <c r="N135" s="137">
        <v>16.249995440923485</v>
      </c>
      <c r="O135" s="102"/>
      <c r="P135" s="102"/>
      <c r="Q135" s="102"/>
      <c r="R135" s="140"/>
      <c r="S135" s="137">
        <v>41.235553658743832</v>
      </c>
      <c r="T135" s="137">
        <v>2.4336773313492062</v>
      </c>
      <c r="U135" s="137">
        <v>0.94309523809523832</v>
      </c>
      <c r="V135" s="102"/>
      <c r="W135" s="102"/>
      <c r="X135" s="102"/>
      <c r="Y135" s="102" t="str">
        <f t="shared" si="48"/>
        <v>ND</v>
      </c>
      <c r="Z135" s="102" t="e">
        <f t="shared" si="49"/>
        <v>#VALUE!</v>
      </c>
      <c r="AA135" s="102">
        <f t="shared" si="50"/>
        <v>0.1</v>
      </c>
      <c r="AB135" s="102" t="str">
        <f t="shared" si="51"/>
        <v>ND</v>
      </c>
      <c r="AC135" s="104" t="e">
        <f t="shared" si="52"/>
        <v>#VALUE!</v>
      </c>
      <c r="AD135" s="102" t="e">
        <f t="shared" si="53"/>
        <v>#VALUE!</v>
      </c>
      <c r="AE135" s="105" t="str">
        <f t="shared" si="54"/>
        <v>ND</v>
      </c>
      <c r="AF135" s="102">
        <f t="shared" si="55"/>
        <v>16.249995440923485</v>
      </c>
      <c r="AG135" s="105">
        <f t="shared" si="56"/>
        <v>2.4336773313492062</v>
      </c>
      <c r="AH135" s="105">
        <f t="shared" si="57"/>
        <v>0.94309523809523832</v>
      </c>
      <c r="AI135" s="102">
        <f t="shared" si="47"/>
        <v>3.3767725694444444</v>
      </c>
      <c r="AJ135" s="106">
        <f t="shared" si="58"/>
        <v>41.235553658743832</v>
      </c>
      <c r="AK135" s="107">
        <f t="shared" si="59"/>
        <v>24.985558217820348</v>
      </c>
      <c r="AL135" s="102"/>
      <c r="AM135" s="102"/>
      <c r="AN135" s="102"/>
      <c r="AO135" s="102"/>
      <c r="AP135" s="102"/>
      <c r="AQ135" s="102"/>
      <c r="AR135" s="114" t="s">
        <v>1230</v>
      </c>
      <c r="AS135" s="102"/>
      <c r="AT135" s="102"/>
      <c r="AU135" s="102"/>
      <c r="AV135" s="102"/>
      <c r="AW135" s="102"/>
      <c r="AX135" s="102"/>
      <c r="AY135" s="102"/>
      <c r="AZ135" s="102"/>
      <c r="BA135" s="102"/>
      <c r="BB135" s="102"/>
    </row>
    <row r="136" spans="1:54" s="157" customFormat="1" ht="16" x14ac:dyDescent="0.2">
      <c r="A136" s="103" t="s">
        <v>659</v>
      </c>
      <c r="B136" s="102">
        <v>2021</v>
      </c>
      <c r="C136" s="103">
        <v>8</v>
      </c>
      <c r="D136" s="102">
        <v>26</v>
      </c>
      <c r="E136" s="102"/>
      <c r="F136" s="131" t="s">
        <v>761</v>
      </c>
      <c r="G136" s="131" t="s">
        <v>761</v>
      </c>
      <c r="H136" s="102"/>
      <c r="I136" s="131" t="s">
        <v>761</v>
      </c>
      <c r="J136" s="131">
        <v>0.1</v>
      </c>
      <c r="K136" s="102"/>
      <c r="L136" s="102"/>
      <c r="M136" s="243"/>
      <c r="N136" s="137">
        <v>19.238246341843507</v>
      </c>
      <c r="O136" s="102"/>
      <c r="P136" s="102"/>
      <c r="Q136" s="102"/>
      <c r="R136" s="140"/>
      <c r="S136" s="137">
        <v>29.65793869079257</v>
      </c>
      <c r="T136" s="137">
        <v>1.0782857142857145</v>
      </c>
      <c r="U136" s="137">
        <v>1.4970726190476193</v>
      </c>
      <c r="V136" s="102"/>
      <c r="W136" s="102"/>
      <c r="X136" s="102"/>
      <c r="Y136" s="102" t="str">
        <f t="shared" si="48"/>
        <v>ND</v>
      </c>
      <c r="Z136" s="102" t="e">
        <f t="shared" si="49"/>
        <v>#VALUE!</v>
      </c>
      <c r="AA136" s="102">
        <f t="shared" si="50"/>
        <v>0.1</v>
      </c>
      <c r="AB136" s="102" t="str">
        <f t="shared" si="51"/>
        <v>ND</v>
      </c>
      <c r="AC136" s="104" t="e">
        <f t="shared" si="52"/>
        <v>#VALUE!</v>
      </c>
      <c r="AD136" s="102" t="e">
        <f t="shared" si="53"/>
        <v>#VALUE!</v>
      </c>
      <c r="AE136" s="105" t="str">
        <f t="shared" si="54"/>
        <v>ND</v>
      </c>
      <c r="AF136" s="102">
        <f t="shared" si="55"/>
        <v>19.238246341843507</v>
      </c>
      <c r="AG136" s="105">
        <f t="shared" si="56"/>
        <v>1.0782857142857145</v>
      </c>
      <c r="AH136" s="105">
        <f t="shared" si="57"/>
        <v>1.4970726190476193</v>
      </c>
      <c r="AI136" s="102">
        <f t="shared" si="47"/>
        <v>2.5753583333333339</v>
      </c>
      <c r="AJ136" s="106">
        <f t="shared" si="58"/>
        <v>29.65793869079257</v>
      </c>
      <c r="AK136" s="107">
        <f t="shared" si="59"/>
        <v>10.419692348949063</v>
      </c>
      <c r="AL136" s="102"/>
      <c r="AM136" s="102"/>
      <c r="AN136" s="102"/>
      <c r="AO136" s="102"/>
      <c r="AP136" s="102"/>
      <c r="AQ136" s="102"/>
      <c r="AR136" s="116"/>
      <c r="AS136" s="116" t="s">
        <v>487</v>
      </c>
      <c r="AT136" s="116" t="s">
        <v>1231</v>
      </c>
      <c r="AU136" s="116" t="s">
        <v>485</v>
      </c>
      <c r="AV136" s="116" t="s">
        <v>513</v>
      </c>
      <c r="AW136" s="116" t="s">
        <v>489</v>
      </c>
      <c r="AX136" s="116"/>
      <c r="AY136" s="102"/>
      <c r="AZ136" s="102"/>
      <c r="BA136" s="102"/>
      <c r="BB136" s="102"/>
    </row>
    <row r="137" spans="1:54" s="157" customFormat="1" ht="16" x14ac:dyDescent="0.2">
      <c r="A137" s="103"/>
      <c r="B137" s="102"/>
      <c r="C137" s="103"/>
      <c r="D137" s="102"/>
      <c r="E137" s="102"/>
      <c r="F137" s="138"/>
      <c r="G137" s="140"/>
      <c r="H137" s="102"/>
      <c r="I137" s="138"/>
      <c r="J137" s="138"/>
      <c r="K137" s="102"/>
      <c r="L137" s="102"/>
      <c r="M137" s="243"/>
      <c r="N137" s="140"/>
      <c r="O137" s="102"/>
      <c r="P137" s="102"/>
      <c r="Q137" s="102"/>
      <c r="R137" s="140"/>
      <c r="S137" s="140"/>
      <c r="T137" s="140"/>
      <c r="U137" s="261"/>
      <c r="V137" s="102"/>
      <c r="W137" s="102"/>
      <c r="X137" s="102"/>
      <c r="Y137" s="102" t="str">
        <f t="shared" si="48"/>
        <v xml:space="preserve"> </v>
      </c>
      <c r="Z137" s="102" t="str">
        <f t="shared" si="49"/>
        <v xml:space="preserve"> </v>
      </c>
      <c r="AA137" s="102" t="str">
        <f t="shared" si="50"/>
        <v xml:space="preserve"> </v>
      </c>
      <c r="AB137" s="102" t="str">
        <f t="shared" si="51"/>
        <v xml:space="preserve"> </v>
      </c>
      <c r="AC137" s="104" t="str">
        <f t="shared" si="52"/>
        <v xml:space="preserve"> </v>
      </c>
      <c r="AD137" s="102" t="str">
        <f t="shared" si="53"/>
        <v xml:space="preserve"> </v>
      </c>
      <c r="AE137" s="105" t="str">
        <f t="shared" si="54"/>
        <v xml:space="preserve"> </v>
      </c>
      <c r="AF137" s="102" t="str">
        <f t="shared" si="55"/>
        <v xml:space="preserve"> </v>
      </c>
      <c r="AG137" s="105" t="str">
        <f t="shared" si="56"/>
        <v xml:space="preserve"> </v>
      </c>
      <c r="AH137" s="105" t="str">
        <f t="shared" si="57"/>
        <v xml:space="preserve"> </v>
      </c>
      <c r="AI137" s="102" t="str">
        <f t="shared" si="47"/>
        <v xml:space="preserve"> </v>
      </c>
      <c r="AJ137" s="106" t="str">
        <f t="shared" si="58"/>
        <v xml:space="preserve"> </v>
      </c>
      <c r="AK137" s="107" t="str">
        <f t="shared" si="59"/>
        <v xml:space="preserve"> </v>
      </c>
      <c r="AL137" s="102"/>
      <c r="AM137" s="84" t="s">
        <v>1232</v>
      </c>
      <c r="AN137" s="102"/>
      <c r="AO137" s="102"/>
      <c r="AP137" s="102"/>
      <c r="AQ137" s="102"/>
      <c r="AR137" s="117" t="s">
        <v>522</v>
      </c>
      <c r="AS137" s="116"/>
      <c r="AT137" s="116"/>
      <c r="AU137" s="116"/>
      <c r="AV137" s="116"/>
      <c r="AW137" s="116"/>
      <c r="AX137" s="117"/>
      <c r="AY137" s="102"/>
      <c r="AZ137" s="102"/>
      <c r="BA137" s="102"/>
      <c r="BB137" s="102"/>
    </row>
    <row r="138" spans="1:54" s="157" customFormat="1" ht="18" x14ac:dyDescent="0.25">
      <c r="A138" s="103"/>
      <c r="B138" s="102"/>
      <c r="C138" s="103"/>
      <c r="D138" s="102"/>
      <c r="E138" s="102"/>
      <c r="F138" s="138"/>
      <c r="G138" s="140"/>
      <c r="H138" s="102"/>
      <c r="I138" s="138"/>
      <c r="J138" s="138"/>
      <c r="K138" s="102"/>
      <c r="L138" s="102"/>
      <c r="M138" s="243"/>
      <c r="N138" s="140"/>
      <c r="O138" s="102"/>
      <c r="P138" s="102"/>
      <c r="Q138" s="102"/>
      <c r="R138" s="140"/>
      <c r="S138" s="140"/>
      <c r="T138" s="140"/>
      <c r="U138" s="140"/>
      <c r="V138" s="102"/>
      <c r="W138" s="102"/>
      <c r="X138" s="102"/>
      <c r="Y138" s="102" t="str">
        <f t="shared" si="48"/>
        <v xml:space="preserve"> </v>
      </c>
      <c r="Z138" s="102" t="str">
        <f t="shared" si="49"/>
        <v xml:space="preserve"> </v>
      </c>
      <c r="AA138" s="102" t="str">
        <f t="shared" si="50"/>
        <v xml:space="preserve"> </v>
      </c>
      <c r="AB138" s="102" t="str">
        <f t="shared" si="51"/>
        <v xml:space="preserve"> </v>
      </c>
      <c r="AC138" s="104" t="str">
        <f t="shared" si="52"/>
        <v xml:space="preserve"> </v>
      </c>
      <c r="AD138" s="102" t="str">
        <f t="shared" si="53"/>
        <v xml:space="preserve"> </v>
      </c>
      <c r="AE138" s="105" t="str">
        <f t="shared" si="54"/>
        <v xml:space="preserve"> </v>
      </c>
      <c r="AF138" s="102" t="str">
        <f t="shared" si="55"/>
        <v xml:space="preserve"> </v>
      </c>
      <c r="AG138" s="105" t="str">
        <f t="shared" si="56"/>
        <v xml:space="preserve"> </v>
      </c>
      <c r="AH138" s="105" t="str">
        <f t="shared" si="57"/>
        <v xml:space="preserve"> </v>
      </c>
      <c r="AI138" s="102"/>
      <c r="AJ138" s="106" t="str">
        <f t="shared" si="58"/>
        <v xml:space="preserve"> </v>
      </c>
      <c r="AK138" s="107" t="str">
        <f t="shared" si="59"/>
        <v xml:space="preserve"> </v>
      </c>
      <c r="AL138" s="102"/>
      <c r="AM138" s="244" t="s">
        <v>1266</v>
      </c>
      <c r="AN138" s="242" t="s">
        <v>1231</v>
      </c>
      <c r="AO138" s="245" t="s">
        <v>479</v>
      </c>
      <c r="AP138" s="245" t="s">
        <v>726</v>
      </c>
      <c r="AQ138" s="245" t="s">
        <v>481</v>
      </c>
      <c r="AR138" s="117" t="s">
        <v>476</v>
      </c>
      <c r="AS138" s="116">
        <v>0.4</v>
      </c>
      <c r="AT138" s="117">
        <v>0.6</v>
      </c>
      <c r="AU138" s="246">
        <v>10</v>
      </c>
      <c r="AV138" s="116">
        <v>10</v>
      </c>
      <c r="AW138" s="247">
        <v>43</v>
      </c>
      <c r="AX138" s="117"/>
      <c r="AY138" s="102"/>
      <c r="AZ138" s="102"/>
      <c r="BA138" s="102"/>
      <c r="BB138" s="102"/>
    </row>
    <row r="139" spans="1:54" s="157" customFormat="1" ht="16" x14ac:dyDescent="0.2">
      <c r="A139" s="103"/>
      <c r="B139" s="102"/>
      <c r="C139" s="103"/>
      <c r="D139" s="102"/>
      <c r="E139" s="102"/>
      <c r="F139" s="138"/>
      <c r="G139" s="138"/>
      <c r="H139" s="102"/>
      <c r="I139" s="138"/>
      <c r="J139" s="138"/>
      <c r="K139" s="102"/>
      <c r="L139" s="102"/>
      <c r="M139" s="102"/>
      <c r="N139" s="140"/>
      <c r="O139" s="102"/>
      <c r="P139" s="102"/>
      <c r="Q139" s="102"/>
      <c r="R139" s="140"/>
      <c r="S139" s="140"/>
      <c r="T139" s="140"/>
      <c r="U139" s="140"/>
      <c r="V139" s="102"/>
      <c r="W139" s="102"/>
      <c r="X139" s="102"/>
      <c r="Y139" s="102" t="str">
        <f t="shared" si="48"/>
        <v xml:space="preserve"> </v>
      </c>
      <c r="Z139" s="102" t="str">
        <f t="shared" si="49"/>
        <v xml:space="preserve"> </v>
      </c>
      <c r="AA139" s="102" t="str">
        <f t="shared" si="50"/>
        <v xml:space="preserve"> </v>
      </c>
      <c r="AB139" s="102" t="str">
        <f t="shared" si="51"/>
        <v xml:space="preserve"> </v>
      </c>
      <c r="AC139" s="104" t="str">
        <f t="shared" si="52"/>
        <v xml:space="preserve"> </v>
      </c>
      <c r="AD139" s="102" t="str">
        <f t="shared" si="53"/>
        <v xml:space="preserve"> </v>
      </c>
      <c r="AE139" s="105" t="str">
        <f t="shared" si="54"/>
        <v xml:space="preserve"> </v>
      </c>
      <c r="AF139" s="102" t="str">
        <f t="shared" si="55"/>
        <v xml:space="preserve"> </v>
      </c>
      <c r="AG139" s="105" t="str">
        <f t="shared" si="56"/>
        <v xml:space="preserve"> </v>
      </c>
      <c r="AH139" s="105" t="str">
        <f t="shared" si="57"/>
        <v xml:space="preserve"> </v>
      </c>
      <c r="AI139" s="102" t="str">
        <f t="shared" ref="AI139" si="60">IF(Y139=" ", " ", IF(Y139&gt;0, SUM(AG139:AH139)))</f>
        <v xml:space="preserve"> </v>
      </c>
      <c r="AJ139" s="106" t="str">
        <f t="shared" si="58"/>
        <v xml:space="preserve"> </v>
      </c>
      <c r="AK139" s="107" t="str">
        <f t="shared" si="59"/>
        <v xml:space="preserve"> </v>
      </c>
      <c r="AL139" s="102"/>
      <c r="AM139" s="248" t="s">
        <v>479</v>
      </c>
      <c r="AN139" s="249" t="s">
        <v>1233</v>
      </c>
      <c r="AO139" s="249" t="s">
        <v>485</v>
      </c>
      <c r="AP139" s="249" t="s">
        <v>1234</v>
      </c>
      <c r="AQ139" s="249"/>
      <c r="AR139" s="117" t="s">
        <v>482</v>
      </c>
      <c r="AS139" s="116">
        <v>0.9</v>
      </c>
      <c r="AT139" s="117">
        <v>3</v>
      </c>
      <c r="AU139" s="246">
        <v>1</v>
      </c>
      <c r="AV139" s="116">
        <v>3</v>
      </c>
      <c r="AW139" s="247">
        <v>20</v>
      </c>
      <c r="AX139" s="117"/>
      <c r="AY139" s="102"/>
      <c r="AZ139" s="102"/>
      <c r="BA139" s="102" t="s">
        <v>1235</v>
      </c>
      <c r="BB139" s="102"/>
    </row>
    <row r="140" spans="1:54" s="157" customFormat="1" ht="16" x14ac:dyDescent="0.2">
      <c r="A140" s="103"/>
      <c r="B140" s="102"/>
      <c r="C140" s="103"/>
      <c r="D140" s="102"/>
      <c r="E140" s="102"/>
      <c r="F140" s="138"/>
      <c r="G140" s="138"/>
      <c r="H140" s="102"/>
      <c r="I140" s="138"/>
      <c r="J140" s="252"/>
      <c r="K140" s="102"/>
      <c r="L140" s="102"/>
      <c r="M140" s="102"/>
      <c r="N140" s="140"/>
      <c r="O140" s="102"/>
      <c r="P140" s="102"/>
      <c r="Q140" s="102"/>
      <c r="R140" s="140"/>
      <c r="S140" s="140"/>
      <c r="T140" s="140"/>
      <c r="U140" s="261"/>
      <c r="V140" s="102"/>
      <c r="W140" s="102"/>
      <c r="X140" s="102"/>
      <c r="Y140" s="102" t="str">
        <f t="shared" si="48"/>
        <v xml:space="preserve"> </v>
      </c>
      <c r="Z140" s="102" t="str">
        <f t="shared" si="49"/>
        <v xml:space="preserve"> </v>
      </c>
      <c r="AA140" s="102" t="str">
        <f t="shared" si="50"/>
        <v xml:space="preserve"> </v>
      </c>
      <c r="AB140" s="102" t="str">
        <f t="shared" si="51"/>
        <v xml:space="preserve"> </v>
      </c>
      <c r="AC140" s="104" t="str">
        <f t="shared" si="52"/>
        <v xml:space="preserve"> </v>
      </c>
      <c r="AD140" s="102" t="str">
        <f t="shared" si="53"/>
        <v xml:space="preserve"> </v>
      </c>
      <c r="AE140" s="105" t="str">
        <f t="shared" si="54"/>
        <v xml:space="preserve"> </v>
      </c>
      <c r="AF140" s="102" t="str">
        <f t="shared" si="55"/>
        <v xml:space="preserve"> </v>
      </c>
      <c r="AG140" s="105" t="str">
        <f t="shared" si="56"/>
        <v xml:space="preserve"> </v>
      </c>
      <c r="AH140" s="105" t="str">
        <f t="shared" si="57"/>
        <v xml:space="preserve"> </v>
      </c>
      <c r="AI140" s="102"/>
      <c r="AJ140" s="106" t="str">
        <f t="shared" si="58"/>
        <v xml:space="preserve"> </v>
      </c>
      <c r="AK140" s="107" t="str">
        <f t="shared" si="59"/>
        <v xml:space="preserve"> </v>
      </c>
      <c r="AL140" s="102"/>
      <c r="AM140" s="248" t="s">
        <v>1236</v>
      </c>
      <c r="AN140" s="250" t="s">
        <v>742</v>
      </c>
      <c r="AO140" s="250" t="s">
        <v>494</v>
      </c>
      <c r="AP140" s="250" t="s">
        <v>495</v>
      </c>
      <c r="AQ140" s="250" t="s">
        <v>494</v>
      </c>
      <c r="AR140" s="117"/>
      <c r="AS140" s="116" t="s">
        <v>487</v>
      </c>
      <c r="AT140" s="116" t="s">
        <v>976</v>
      </c>
      <c r="AU140" s="116" t="s">
        <v>485</v>
      </c>
      <c r="AV140" s="116" t="s">
        <v>488</v>
      </c>
      <c r="AW140" s="116" t="s">
        <v>489</v>
      </c>
      <c r="AX140" s="116" t="s">
        <v>490</v>
      </c>
      <c r="AY140" s="102"/>
      <c r="AZ140" s="102"/>
      <c r="BA140" s="84" t="s">
        <v>1</v>
      </c>
      <c r="BB140" s="102"/>
    </row>
    <row r="141" spans="1:54" s="157" customFormat="1" ht="16" x14ac:dyDescent="0.2">
      <c r="A141" s="103"/>
      <c r="B141" s="102"/>
      <c r="C141" s="132"/>
      <c r="D141" s="102"/>
      <c r="E141" s="102"/>
      <c r="F141" s="138"/>
      <c r="G141" s="138"/>
      <c r="H141" s="102"/>
      <c r="I141" s="138"/>
      <c r="J141" s="138"/>
      <c r="K141" s="102"/>
      <c r="L141" s="102"/>
      <c r="M141" s="102"/>
      <c r="N141" s="140"/>
      <c r="O141" s="102"/>
      <c r="P141" s="102"/>
      <c r="Q141" s="102"/>
      <c r="R141" s="140"/>
      <c r="S141" s="140"/>
      <c r="T141" s="140"/>
      <c r="U141" s="140"/>
      <c r="V141" s="102"/>
      <c r="W141" s="102"/>
      <c r="X141" s="102"/>
      <c r="Y141" s="102" t="str">
        <f t="shared" si="48"/>
        <v xml:space="preserve"> </v>
      </c>
      <c r="Z141" s="102" t="str">
        <f t="shared" si="49"/>
        <v xml:space="preserve"> </v>
      </c>
      <c r="AA141" s="102" t="str">
        <f t="shared" si="50"/>
        <v xml:space="preserve"> </v>
      </c>
      <c r="AB141" s="102" t="str">
        <f t="shared" si="51"/>
        <v xml:space="preserve"> </v>
      </c>
      <c r="AC141" s="104" t="str">
        <f t="shared" si="52"/>
        <v xml:space="preserve"> </v>
      </c>
      <c r="AD141" s="102" t="str">
        <f t="shared" si="53"/>
        <v xml:space="preserve"> </v>
      </c>
      <c r="AE141" s="105" t="str">
        <f t="shared" si="54"/>
        <v xml:space="preserve"> </v>
      </c>
      <c r="AF141" s="102" t="str">
        <f t="shared" si="55"/>
        <v xml:space="preserve"> </v>
      </c>
      <c r="AG141" s="105" t="str">
        <f t="shared" si="56"/>
        <v xml:space="preserve"> </v>
      </c>
      <c r="AH141" s="105" t="str">
        <f t="shared" si="57"/>
        <v xml:space="preserve"> </v>
      </c>
      <c r="AI141" s="102"/>
      <c r="AJ141" s="106" t="str">
        <f t="shared" si="58"/>
        <v xml:space="preserve"> </v>
      </c>
      <c r="AK141" s="107" t="str">
        <f t="shared" si="59"/>
        <v xml:space="preserve"> </v>
      </c>
      <c r="AL141" s="102"/>
      <c r="AM141" s="102" t="e">
        <f>AD147</f>
        <v>#DIV/0!</v>
      </c>
      <c r="AN141" s="102" t="e">
        <f>AE147</f>
        <v>#DIV/0!</v>
      </c>
      <c r="AO141" s="102">
        <f>AF147</f>
        <v>18.8633079226286</v>
      </c>
      <c r="AP141" s="102">
        <f>AI147</f>
        <v>2.8532425347222228</v>
      </c>
      <c r="AQ141" s="107">
        <f>AK147</f>
        <v>14.278184100559939</v>
      </c>
      <c r="AR141" s="117"/>
      <c r="AS141" s="116" t="s">
        <v>497</v>
      </c>
      <c r="AT141" s="116" t="s">
        <v>497</v>
      </c>
      <c r="AU141" s="116" t="s">
        <v>497</v>
      </c>
      <c r="AV141" s="116" t="s">
        <v>497</v>
      </c>
      <c r="AW141" s="116" t="s">
        <v>497</v>
      </c>
      <c r="AX141" s="116" t="s">
        <v>498</v>
      </c>
      <c r="AY141" s="102"/>
      <c r="AZ141" s="102"/>
      <c r="BA141" s="102"/>
      <c r="BB141" s="102"/>
    </row>
    <row r="142" spans="1:54" s="157" customFormat="1" ht="16" x14ac:dyDescent="0.2">
      <c r="A142" s="103"/>
      <c r="B142" s="102"/>
      <c r="C142" s="132"/>
      <c r="D142" s="102"/>
      <c r="E142" s="102"/>
      <c r="F142" s="138"/>
      <c r="G142" s="138"/>
      <c r="H142" s="102"/>
      <c r="I142" s="138"/>
      <c r="J142" s="252"/>
      <c r="K142" s="102"/>
      <c r="L142" s="102"/>
      <c r="M142" s="102"/>
      <c r="N142" s="140"/>
      <c r="O142" s="102"/>
      <c r="P142" s="102"/>
      <c r="Q142" s="102"/>
      <c r="R142" s="140"/>
      <c r="S142" s="140"/>
      <c r="T142" s="140"/>
      <c r="U142" s="140"/>
      <c r="V142" s="102"/>
      <c r="W142" s="102"/>
      <c r="X142" s="102"/>
      <c r="Y142" s="102" t="str">
        <f t="shared" si="48"/>
        <v xml:space="preserve"> </v>
      </c>
      <c r="Z142" s="102" t="str">
        <f t="shared" si="49"/>
        <v xml:space="preserve"> </v>
      </c>
      <c r="AA142" s="102" t="str">
        <f t="shared" si="50"/>
        <v xml:space="preserve"> </v>
      </c>
      <c r="AB142" s="102" t="str">
        <f t="shared" si="51"/>
        <v xml:space="preserve"> </v>
      </c>
      <c r="AC142" s="104" t="str">
        <f t="shared" si="52"/>
        <v xml:space="preserve"> </v>
      </c>
      <c r="AD142" s="102" t="str">
        <f t="shared" si="53"/>
        <v xml:space="preserve"> </v>
      </c>
      <c r="AE142" s="105" t="str">
        <f t="shared" si="54"/>
        <v xml:space="preserve"> </v>
      </c>
      <c r="AF142" s="102" t="str">
        <f t="shared" si="55"/>
        <v xml:space="preserve"> </v>
      </c>
      <c r="AG142" s="105" t="str">
        <f t="shared" si="56"/>
        <v xml:space="preserve"> </v>
      </c>
      <c r="AH142" s="105" t="str">
        <f t="shared" si="57"/>
        <v xml:space="preserve"> </v>
      </c>
      <c r="AI142" s="102"/>
      <c r="AJ142" s="106" t="str">
        <f t="shared" si="58"/>
        <v xml:space="preserve"> </v>
      </c>
      <c r="AK142" s="107" t="str">
        <f t="shared" si="59"/>
        <v xml:space="preserve"> </v>
      </c>
      <c r="AL142" s="102"/>
      <c r="AM142" s="102"/>
      <c r="AN142" s="102"/>
      <c r="AO142" s="102"/>
      <c r="AP142" s="102"/>
      <c r="AQ142" s="102"/>
      <c r="AR142" s="102"/>
      <c r="AS142" s="353"/>
      <c r="AT142" s="354"/>
      <c r="AU142" s="116">
        <f>((LN(AO141)-LN(10))/(LN(1)-LN(10))*100)</f>
        <v>-27.56178541792838</v>
      </c>
      <c r="AV142" s="116">
        <f>((LN(AP141)-LN(10))/(LN(3)-LN(10))*100)</f>
        <v>104.16589224040858</v>
      </c>
      <c r="AW142" s="116">
        <f>((LN(AQ141)-LN(43))/(LN(20)-LN(43))*100)</f>
        <v>144.02529668822396</v>
      </c>
      <c r="AX142" s="102"/>
      <c r="AY142" s="102"/>
      <c r="AZ142" s="102"/>
      <c r="BA142" s="102"/>
      <c r="BB142" s="102"/>
    </row>
    <row r="143" spans="1:54" s="157" customFormat="1" ht="16" x14ac:dyDescent="0.2">
      <c r="A143" s="103"/>
      <c r="B143" s="102"/>
      <c r="C143" s="132"/>
      <c r="D143" s="102"/>
      <c r="E143" s="102"/>
      <c r="F143" s="138"/>
      <c r="G143" s="138"/>
      <c r="H143" s="102"/>
      <c r="I143" s="138"/>
      <c r="J143" s="138"/>
      <c r="K143" s="102"/>
      <c r="L143" s="102"/>
      <c r="M143" s="102"/>
      <c r="N143" s="140"/>
      <c r="O143" s="102"/>
      <c r="P143" s="102"/>
      <c r="Q143" s="102"/>
      <c r="R143" s="140"/>
      <c r="S143" s="140"/>
      <c r="T143" s="140"/>
      <c r="U143" s="140"/>
      <c r="V143" s="102"/>
      <c r="W143" s="102"/>
      <c r="X143" s="102"/>
      <c r="Y143" s="102" t="str">
        <f t="shared" si="48"/>
        <v xml:space="preserve"> </v>
      </c>
      <c r="Z143" s="102" t="str">
        <f t="shared" si="49"/>
        <v xml:space="preserve"> </v>
      </c>
      <c r="AA143" s="102" t="str">
        <f t="shared" si="50"/>
        <v xml:space="preserve"> </v>
      </c>
      <c r="AB143" s="102" t="str">
        <f t="shared" si="51"/>
        <v xml:space="preserve"> </v>
      </c>
      <c r="AC143" s="104" t="str">
        <f t="shared" si="52"/>
        <v xml:space="preserve"> </v>
      </c>
      <c r="AD143" s="102" t="str">
        <f t="shared" si="53"/>
        <v xml:space="preserve"> </v>
      </c>
      <c r="AE143" s="105" t="str">
        <f t="shared" si="54"/>
        <v xml:space="preserve"> </v>
      </c>
      <c r="AF143" s="102" t="str">
        <f t="shared" si="55"/>
        <v xml:space="preserve"> </v>
      </c>
      <c r="AG143" s="105" t="str">
        <f t="shared" si="56"/>
        <v xml:space="preserve"> </v>
      </c>
      <c r="AH143" s="105" t="str">
        <f t="shared" si="57"/>
        <v xml:space="preserve"> </v>
      </c>
      <c r="AI143" s="102" t="str">
        <f t="shared" ref="AI143" si="61">IF(Y143=" ", " ", IF(Y143&gt;0, SUM(AG143:AH143)))</f>
        <v xml:space="preserve"> </v>
      </c>
      <c r="AJ143" s="106" t="str">
        <f t="shared" si="58"/>
        <v xml:space="preserve"> </v>
      </c>
      <c r="AK143" s="107" t="str">
        <f t="shared" si="59"/>
        <v xml:space="preserve"> </v>
      </c>
      <c r="AL143" s="102"/>
      <c r="AM143" s="102"/>
      <c r="AN143" s="102"/>
      <c r="AO143" s="102"/>
      <c r="AP143" s="114" t="s">
        <v>1237</v>
      </c>
      <c r="AQ143" s="102"/>
      <c r="AR143" s="102"/>
      <c r="AS143" s="102">
        <f>IF(AS142&gt;100, 100, IF(AS142&lt;0, 0, AS142))</f>
        <v>0</v>
      </c>
      <c r="AT143" s="102">
        <f t="shared" ref="AT143:AW143" si="62">IF(AT142&gt;100, 100, IF(AT142&lt;0, 0, AT142))</f>
        <v>0</v>
      </c>
      <c r="AU143" s="102">
        <f t="shared" si="62"/>
        <v>0</v>
      </c>
      <c r="AV143" s="102">
        <f t="shared" si="62"/>
        <v>100</v>
      </c>
      <c r="AW143" s="102">
        <f t="shared" si="62"/>
        <v>100</v>
      </c>
      <c r="AX143" s="129">
        <f>AVERAGE(AS143:AW143)</f>
        <v>40</v>
      </c>
      <c r="AY143" s="84"/>
      <c r="AZ143" s="84"/>
      <c r="BA143" s="84" t="str">
        <f>IF(AX143&gt;65, "Acceptable; Ongoing Protection is Required", "Unacceptable; Immediate Restoration is Required")</f>
        <v>Unacceptable; Immediate Restoration is Required</v>
      </c>
      <c r="BB143" s="102"/>
    </row>
    <row r="144" spans="1:54" s="157" customFormat="1" ht="16" x14ac:dyDescent="0.2">
      <c r="A144" s="103"/>
      <c r="B144" s="102"/>
      <c r="C144" s="132"/>
      <c r="D144" s="102"/>
      <c r="E144" s="102"/>
      <c r="F144" s="138"/>
      <c r="G144" s="138"/>
      <c r="H144" s="102"/>
      <c r="I144" s="138"/>
      <c r="J144" s="138"/>
      <c r="K144" s="102"/>
      <c r="L144" s="102"/>
      <c r="M144" s="102"/>
      <c r="N144" s="140"/>
      <c r="O144" s="102"/>
      <c r="P144" s="102"/>
      <c r="Q144" s="102"/>
      <c r="R144" s="140"/>
      <c r="S144" s="140"/>
      <c r="T144" s="140"/>
      <c r="U144" s="140"/>
      <c r="V144" s="102"/>
      <c r="W144" s="102"/>
      <c r="X144" s="102"/>
      <c r="Y144" s="102" t="str">
        <f t="shared" si="48"/>
        <v xml:space="preserve"> </v>
      </c>
      <c r="Z144" s="102" t="str">
        <f t="shared" si="49"/>
        <v xml:space="preserve"> </v>
      </c>
      <c r="AA144" s="102" t="str">
        <f t="shared" si="50"/>
        <v xml:space="preserve"> </v>
      </c>
      <c r="AB144" s="102" t="str">
        <f t="shared" si="51"/>
        <v xml:space="preserve"> </v>
      </c>
      <c r="AC144" s="104" t="str">
        <f t="shared" si="52"/>
        <v xml:space="preserve"> </v>
      </c>
      <c r="AD144" s="102" t="str">
        <f t="shared" si="53"/>
        <v xml:space="preserve"> </v>
      </c>
      <c r="AE144" s="105" t="str">
        <f t="shared" si="54"/>
        <v xml:space="preserve"> </v>
      </c>
      <c r="AF144" s="102" t="str">
        <f t="shared" si="55"/>
        <v xml:space="preserve"> </v>
      </c>
      <c r="AG144" s="105" t="str">
        <f t="shared" si="56"/>
        <v xml:space="preserve"> </v>
      </c>
      <c r="AH144" s="105" t="str">
        <f t="shared" si="57"/>
        <v xml:space="preserve"> </v>
      </c>
      <c r="AI144" s="102"/>
      <c r="AJ144" s="106" t="str">
        <f t="shared" si="58"/>
        <v xml:space="preserve"> </v>
      </c>
      <c r="AK144" s="107" t="str">
        <f t="shared" si="59"/>
        <v xml:space="preserve"> </v>
      </c>
      <c r="AL144" s="102"/>
      <c r="AM144" s="102"/>
      <c r="AN144" s="102"/>
      <c r="AO144" s="102"/>
      <c r="AP144" s="102"/>
      <c r="AQ144" s="102"/>
      <c r="AR144" s="102"/>
      <c r="AS144" s="102"/>
      <c r="AT144" s="102"/>
      <c r="AU144" s="102"/>
      <c r="AV144" s="102"/>
      <c r="AW144" s="251" t="s">
        <v>1238</v>
      </c>
      <c r="AX144" s="251">
        <f>AVERAGE(AS143:AW143)</f>
        <v>40</v>
      </c>
      <c r="AY144" s="102"/>
      <c r="AZ144" s="102"/>
      <c r="BA144" s="102"/>
      <c r="BB144" s="102"/>
    </row>
    <row r="145" spans="1:54" s="157" customFormat="1" ht="16" x14ac:dyDescent="0.2">
      <c r="A145" s="103"/>
      <c r="B145" s="102"/>
      <c r="C145" s="132"/>
      <c r="D145" s="102"/>
      <c r="E145" s="102"/>
      <c r="F145" s="138"/>
      <c r="G145" s="138"/>
      <c r="H145" s="102"/>
      <c r="I145" s="138"/>
      <c r="J145" s="252"/>
      <c r="K145" s="102"/>
      <c r="L145" s="102"/>
      <c r="M145" s="102"/>
      <c r="N145" s="140"/>
      <c r="O145" s="102"/>
      <c r="P145" s="102"/>
      <c r="Q145" s="102"/>
      <c r="R145" s="140"/>
      <c r="S145" s="140"/>
      <c r="T145" s="140"/>
      <c r="U145" s="140"/>
      <c r="V145" s="102"/>
      <c r="W145" s="102"/>
      <c r="X145" s="102"/>
      <c r="Y145" s="102"/>
      <c r="Z145" s="102"/>
      <c r="AA145" s="102"/>
      <c r="AB145" s="102"/>
      <c r="AC145" s="104"/>
      <c r="AD145" s="102"/>
      <c r="AE145" s="105"/>
      <c r="AF145" s="102"/>
      <c r="AG145" s="105"/>
      <c r="AH145" s="105"/>
      <c r="AI145" s="102"/>
      <c r="AJ145" s="106"/>
      <c r="AK145" s="107"/>
      <c r="AL145" s="102"/>
      <c r="AM145" s="102"/>
      <c r="AN145" s="102"/>
      <c r="AO145" s="102"/>
      <c r="AP145" s="102"/>
      <c r="AQ145" s="102"/>
      <c r="AR145" s="102"/>
      <c r="AS145" s="116"/>
      <c r="AT145" s="245"/>
      <c r="AU145" s="116"/>
      <c r="AV145" s="116"/>
      <c r="AW145" s="116"/>
      <c r="AX145" s="102"/>
      <c r="AY145" s="102"/>
      <c r="AZ145" s="102"/>
      <c r="BA145" s="102"/>
      <c r="BB145" s="102"/>
    </row>
    <row r="146" spans="1:54" s="157" customFormat="1" ht="16" x14ac:dyDescent="0.2">
      <c r="A146" s="103"/>
      <c r="B146" s="102"/>
      <c r="C146" s="132"/>
      <c r="D146" s="102"/>
      <c r="E146" s="102"/>
      <c r="F146" s="138"/>
      <c r="G146" s="138"/>
      <c r="H146" s="102"/>
      <c r="I146" s="138"/>
      <c r="J146" s="252"/>
      <c r="K146" s="102"/>
      <c r="L146" s="102"/>
      <c r="M146" s="102"/>
      <c r="N146" s="140"/>
      <c r="O146" s="102"/>
      <c r="P146" s="102"/>
      <c r="Q146" s="102"/>
      <c r="R146" s="140"/>
      <c r="S146" s="140"/>
      <c r="T146" s="140"/>
      <c r="U146" s="140"/>
      <c r="V146" s="102"/>
      <c r="W146" s="102"/>
      <c r="X146" s="102"/>
      <c r="Y146" s="102"/>
      <c r="Z146" s="102"/>
      <c r="AA146" s="102"/>
      <c r="AB146" s="102"/>
      <c r="AC146" s="104"/>
      <c r="AD146" s="102"/>
      <c r="AE146" s="105"/>
      <c r="AF146" s="102"/>
      <c r="AG146" s="105"/>
      <c r="AH146" s="105"/>
      <c r="AI146" s="102"/>
      <c r="AJ146" s="106"/>
      <c r="AK146" s="107"/>
      <c r="AL146" s="102"/>
      <c r="AM146" s="102"/>
      <c r="AN146" s="102"/>
      <c r="AO146" s="102"/>
      <c r="AP146" s="102"/>
      <c r="AQ146" s="102"/>
      <c r="AR146" s="102"/>
      <c r="AS146" s="116"/>
      <c r="AT146" s="245"/>
      <c r="AU146" s="116"/>
      <c r="AV146" s="116"/>
      <c r="AW146" s="116"/>
      <c r="AX146" s="102"/>
      <c r="AY146" s="102"/>
      <c r="AZ146" s="102"/>
      <c r="BA146" s="102"/>
      <c r="BB146" s="102"/>
    </row>
    <row r="147" spans="1:54" s="157" customFormat="1" ht="16" x14ac:dyDescent="0.2">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84" t="e">
        <f>_xlfn.AGGREGATE(1, 6,AD132:AD144)</f>
        <v>#DIV/0!</v>
      </c>
      <c r="AE147" s="84" t="e">
        <f>_xlfn.AGGREGATE(1, 6,AE132:AE144)</f>
        <v>#DIV/0!</v>
      </c>
      <c r="AF147" s="84">
        <f>_xlfn.AGGREGATE(1, 6,AF132:AF144)</f>
        <v>18.8633079226286</v>
      </c>
      <c r="AG147" s="102"/>
      <c r="AH147" s="102"/>
      <c r="AI147" s="84">
        <f>_xlfn.AGGREGATE(1, 6,AI132:AI144)</f>
        <v>2.8532425347222228</v>
      </c>
      <c r="AJ147" s="102"/>
      <c r="AK147" s="84">
        <f>_xlfn.AGGREGATE(1, 6,AK132:AK144)</f>
        <v>14.278184100559939</v>
      </c>
      <c r="AL147" s="102"/>
      <c r="AM147" s="102"/>
      <c r="AN147" s="102"/>
      <c r="AO147" s="102"/>
      <c r="AP147" s="102"/>
      <c r="AQ147" s="102"/>
      <c r="AR147" s="102"/>
      <c r="AS147" s="102"/>
      <c r="AT147" s="102"/>
      <c r="AU147" s="102"/>
      <c r="AV147" s="102"/>
      <c r="AW147" s="102"/>
      <c r="AX147" s="102"/>
      <c r="AY147" s="102"/>
      <c r="AZ147" s="102"/>
      <c r="BA147" s="102"/>
      <c r="BB147" s="102"/>
    </row>
    <row r="148" spans="1:54" s="157" customFormat="1" x14ac:dyDescent="0.2">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251" t="s">
        <v>1238</v>
      </c>
      <c r="AD148" s="251" t="e">
        <f>AVERAGE(AD133:AD144)</f>
        <v>#VALUE!</v>
      </c>
      <c r="AE148" s="251" t="e">
        <f>AVERAGE(AE132:AE144)</f>
        <v>#DIV/0!</v>
      </c>
      <c r="AF148" s="251">
        <f>AVERAGE(AF132:AF144)</f>
        <v>18.8633079226286</v>
      </c>
      <c r="AG148" s="251"/>
      <c r="AH148" s="251"/>
      <c r="AI148" s="251">
        <f>AVERAGE(AI132:AI144)</f>
        <v>2.8532425347222228</v>
      </c>
      <c r="AJ148" s="251"/>
      <c r="AK148" s="253">
        <f>AVERAGE(AK132:AK144)</f>
        <v>14.278184100559939</v>
      </c>
      <c r="AL148" s="102"/>
      <c r="AM148" s="102"/>
      <c r="AN148" s="102"/>
      <c r="AO148" s="102"/>
      <c r="AP148" s="102"/>
      <c r="AQ148" s="102"/>
      <c r="AR148" s="102"/>
      <c r="AS148" s="102"/>
      <c r="AT148" s="102"/>
      <c r="AU148" s="102"/>
      <c r="AV148" s="102"/>
      <c r="AW148" s="102"/>
      <c r="AX148" s="102"/>
      <c r="AY148" s="102"/>
      <c r="AZ148" s="102"/>
      <c r="BA148" s="102"/>
      <c r="BB148" s="10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659</v>
      </c>
      <c r="C162" s="68" t="s">
        <v>764</v>
      </c>
      <c r="E162" s="69">
        <v>44757</v>
      </c>
      <c r="F162" s="68" t="s">
        <v>793</v>
      </c>
      <c r="G162" s="68" t="s">
        <v>1131</v>
      </c>
      <c r="H162" t="s">
        <v>772</v>
      </c>
      <c r="I162" s="68">
        <v>1</v>
      </c>
      <c r="J162" s="68" t="s">
        <v>519</v>
      </c>
      <c r="K162" s="68" t="s">
        <v>761</v>
      </c>
      <c r="L162" s="68">
        <v>2</v>
      </c>
      <c r="M162" s="68">
        <v>1</v>
      </c>
      <c r="N162" s="68" t="s">
        <v>872</v>
      </c>
      <c r="O162" s="68" t="s">
        <v>761</v>
      </c>
      <c r="P162" s="68">
        <v>0.3</v>
      </c>
      <c r="Q162" s="68" t="s">
        <v>761</v>
      </c>
      <c r="R162" s="68" t="s">
        <v>761</v>
      </c>
      <c r="S162" s="131">
        <v>0.3</v>
      </c>
      <c r="T162" s="76">
        <v>1</v>
      </c>
      <c r="U162" s="131" t="s">
        <v>519</v>
      </c>
      <c r="V162" s="131" t="s">
        <v>519</v>
      </c>
      <c r="W162" s="71">
        <v>0.34583333333333338</v>
      </c>
      <c r="X162" s="68">
        <v>0.2</v>
      </c>
      <c r="Y162" s="68" t="s">
        <v>519</v>
      </c>
      <c r="Z162" s="68" t="s">
        <v>761</v>
      </c>
      <c r="AA162" s="72" t="s">
        <v>761</v>
      </c>
      <c r="AB162" s="73" t="s">
        <v>761</v>
      </c>
      <c r="AC162" s="134">
        <v>0.1</v>
      </c>
      <c r="AD162" s="74">
        <v>0.16789999999999999</v>
      </c>
      <c r="AE162" s="72">
        <v>0.30412371134020622</v>
      </c>
      <c r="AF162" s="72">
        <v>1.0269473119721133</v>
      </c>
      <c r="AG162" s="72">
        <v>18.3043738765728</v>
      </c>
      <c r="AH162" s="137">
        <v>19.331321188544912</v>
      </c>
      <c r="AI162" s="72">
        <v>13.349744962053258</v>
      </c>
      <c r="AJ162" s="75">
        <v>32.68106615059817</v>
      </c>
      <c r="AK162" s="72">
        <v>101.776067253007</v>
      </c>
      <c r="AL162" s="72">
        <v>5.545033802295011</v>
      </c>
      <c r="AM162" s="72">
        <v>18.354453891856046</v>
      </c>
      <c r="AN162" s="72">
        <v>18.894778764348267</v>
      </c>
      <c r="AO162" s="137">
        <v>38.226099952893179</v>
      </c>
      <c r="AP162" s="137">
        <v>1.7380254995780591</v>
      </c>
      <c r="AQ162" s="137">
        <v>0.03</v>
      </c>
      <c r="AR162" s="70">
        <v>1</v>
      </c>
      <c r="AS162" s="72">
        <v>1.7680254995780591</v>
      </c>
      <c r="AT162" s="40"/>
      <c r="AU162" s="40"/>
      <c r="AV162" s="40"/>
    </row>
    <row r="163" spans="1:54" x14ac:dyDescent="0.2">
      <c r="A163" s="68" t="s">
        <v>756</v>
      </c>
      <c r="B163" s="68" t="s">
        <v>659</v>
      </c>
      <c r="C163" s="68" t="s">
        <v>764</v>
      </c>
      <c r="D163" s="68"/>
      <c r="E163" s="147">
        <v>44771</v>
      </c>
      <c r="F163" s="68" t="s">
        <v>793</v>
      </c>
      <c r="G163" s="68" t="s">
        <v>1131</v>
      </c>
      <c r="H163" s="68" t="s">
        <v>772</v>
      </c>
      <c r="I163" s="68">
        <v>1</v>
      </c>
      <c r="J163" s="68" t="s">
        <v>519</v>
      </c>
      <c r="K163" s="68" t="s">
        <v>761</v>
      </c>
      <c r="L163" s="68">
        <v>2</v>
      </c>
      <c r="M163" s="68">
        <v>2</v>
      </c>
      <c r="N163" s="68" t="s">
        <v>761</v>
      </c>
      <c r="O163" s="68" t="s">
        <v>761</v>
      </c>
      <c r="P163" s="68">
        <v>0.3</v>
      </c>
      <c r="Q163" s="68" t="s">
        <v>761</v>
      </c>
      <c r="R163" s="68" t="s">
        <v>761</v>
      </c>
      <c r="S163" s="131" t="s">
        <v>761</v>
      </c>
      <c r="T163" s="68" t="s">
        <v>761</v>
      </c>
      <c r="U163" s="131" t="s">
        <v>519</v>
      </c>
      <c r="V163" s="131" t="s">
        <v>519</v>
      </c>
      <c r="W163" s="71">
        <v>0.36805555555555558</v>
      </c>
      <c r="X163" s="68">
        <v>0.2</v>
      </c>
      <c r="Y163" s="68" t="s">
        <v>761</v>
      </c>
      <c r="Z163" s="68" t="s">
        <v>761</v>
      </c>
      <c r="AA163" s="72" t="s">
        <v>761</v>
      </c>
      <c r="AB163" s="73" t="s">
        <v>761</v>
      </c>
      <c r="AC163" s="134">
        <v>0.1</v>
      </c>
      <c r="AD163" s="74">
        <v>0.1099</v>
      </c>
      <c r="AE163" s="72">
        <v>0.30147058823529405</v>
      </c>
      <c r="AF163" s="72">
        <v>2.6066463994801699</v>
      </c>
      <c r="AG163" s="72">
        <v>17.525464349910131</v>
      </c>
      <c r="AH163" s="137">
        <v>20.1321107493903</v>
      </c>
      <c r="AI163" s="72">
        <v>14.580975105641365</v>
      </c>
      <c r="AJ163" s="75">
        <v>34.713085855031665</v>
      </c>
      <c r="AK163" s="72">
        <v>86.271956428784875</v>
      </c>
      <c r="AL163" s="72">
        <v>4.6822892116467818</v>
      </c>
      <c r="AM163" s="72">
        <v>18.425166094864665</v>
      </c>
      <c r="AN163" s="72">
        <v>19.263264317288147</v>
      </c>
      <c r="AO163" s="137">
        <v>39.395375066678447</v>
      </c>
      <c r="AP163" s="137">
        <v>2.9737401785714277</v>
      </c>
      <c r="AQ163" s="137">
        <v>8.7428571428571439E-2</v>
      </c>
      <c r="AR163" s="70">
        <v>0.97143947996053093</v>
      </c>
      <c r="AS163" s="72">
        <v>3.0611687499999993</v>
      </c>
      <c r="AT163" s="68"/>
      <c r="AU163" s="68"/>
      <c r="AV163" s="68"/>
      <c r="AW163" s="68"/>
      <c r="AX163" s="68"/>
    </row>
    <row r="164" spans="1:54" x14ac:dyDescent="0.2">
      <c r="A164" t="s">
        <v>756</v>
      </c>
      <c r="B164" s="68" t="s">
        <v>659</v>
      </c>
      <c r="C164" s="68" t="s">
        <v>764</v>
      </c>
      <c r="E164" s="69">
        <v>44788</v>
      </c>
      <c r="F164" s="68" t="s">
        <v>793</v>
      </c>
      <c r="G164" s="68" t="s">
        <v>1131</v>
      </c>
      <c r="H164" t="s">
        <v>772</v>
      </c>
      <c r="I164" s="68" t="s">
        <v>761</v>
      </c>
      <c r="J164" s="68" t="s">
        <v>761</v>
      </c>
      <c r="K164" s="77" t="s">
        <v>761</v>
      </c>
      <c r="L164" s="68">
        <v>2</v>
      </c>
      <c r="M164" s="68">
        <v>1</v>
      </c>
      <c r="N164" s="68" t="s">
        <v>761</v>
      </c>
      <c r="O164" s="68" t="s">
        <v>761</v>
      </c>
      <c r="P164" s="68">
        <v>0.3</v>
      </c>
      <c r="Q164" s="68" t="s">
        <v>761</v>
      </c>
      <c r="R164" s="79" t="s">
        <v>761</v>
      </c>
      <c r="S164" s="131">
        <v>0.3</v>
      </c>
      <c r="T164" s="80">
        <v>1</v>
      </c>
      <c r="U164" s="131" t="s">
        <v>761</v>
      </c>
      <c r="V164" s="131" t="s">
        <v>761</v>
      </c>
      <c r="W164" s="71">
        <v>0.3666666666666667</v>
      </c>
      <c r="X164" s="68">
        <v>0.2</v>
      </c>
      <c r="Y164" s="68" t="s">
        <v>761</v>
      </c>
      <c r="Z164" s="68" t="s">
        <v>761</v>
      </c>
      <c r="AA164" s="72" t="s">
        <v>761</v>
      </c>
      <c r="AB164" s="73" t="s">
        <v>761</v>
      </c>
      <c r="AC164" s="134">
        <v>0.1</v>
      </c>
      <c r="AD164" s="74">
        <v>6.7000000000000004E-2</v>
      </c>
      <c r="AE164" s="72">
        <v>0.25</v>
      </c>
      <c r="AF164" s="72">
        <v>0.78399599064483816</v>
      </c>
      <c r="AG164" s="72">
        <v>17.428100659077295</v>
      </c>
      <c r="AH164" s="137">
        <v>18.212096649722135</v>
      </c>
      <c r="AI164" s="72">
        <v>10.695218621213822</v>
      </c>
      <c r="AJ164" s="75">
        <v>28.907315270935957</v>
      </c>
      <c r="AK164" s="72">
        <v>71.35151312970649</v>
      </c>
      <c r="AL164" s="72">
        <v>3.2316660479696377</v>
      </c>
      <c r="AM164" s="72">
        <v>22.078863369726765</v>
      </c>
      <c r="AN164" s="72">
        <v>13.92688466918346</v>
      </c>
      <c r="AO164" s="137">
        <v>32.138981318905593</v>
      </c>
      <c r="AP164" s="137">
        <v>1.4132363095238094</v>
      </c>
      <c r="AQ164" s="137">
        <v>0.03</v>
      </c>
      <c r="AR164" s="70">
        <v>1</v>
      </c>
      <c r="AS164" s="72">
        <v>1.4432363095238094</v>
      </c>
      <c r="AT164" s="72"/>
      <c r="AU164" s="72"/>
      <c r="AV164" s="70"/>
    </row>
    <row r="165" spans="1:54" x14ac:dyDescent="0.2">
      <c r="A165" t="s">
        <v>756</v>
      </c>
      <c r="B165" s="68" t="s">
        <v>659</v>
      </c>
      <c r="C165" s="68" t="s">
        <v>764</v>
      </c>
      <c r="E165" s="69">
        <v>44803</v>
      </c>
      <c r="F165" s="68" t="s">
        <v>761</v>
      </c>
      <c r="G165" s="68" t="s">
        <v>1131</v>
      </c>
      <c r="H165" t="s">
        <v>761</v>
      </c>
      <c r="I165" s="68" t="s">
        <v>761</v>
      </c>
      <c r="J165" s="68" t="s">
        <v>761</v>
      </c>
      <c r="K165" s="68" t="s">
        <v>761</v>
      </c>
      <c r="L165" s="68" t="s">
        <v>761</v>
      </c>
      <c r="M165" s="68" t="s">
        <v>761</v>
      </c>
      <c r="N165" s="68" t="s">
        <v>761</v>
      </c>
      <c r="O165" s="68" t="s">
        <v>761</v>
      </c>
      <c r="P165" s="68" t="s">
        <v>761</v>
      </c>
      <c r="Q165" s="68" t="s">
        <v>761</v>
      </c>
      <c r="R165" s="68" t="s">
        <v>761</v>
      </c>
      <c r="S165" s="131" t="s">
        <v>761</v>
      </c>
      <c r="T165" s="70" t="s">
        <v>761</v>
      </c>
      <c r="U165" s="131" t="s">
        <v>761</v>
      </c>
      <c r="V165" s="131" t="s">
        <v>761</v>
      </c>
      <c r="W165" s="71" t="s">
        <v>761</v>
      </c>
      <c r="X165" s="68" t="s">
        <v>761</v>
      </c>
      <c r="Y165" s="68" t="s">
        <v>761</v>
      </c>
      <c r="Z165" s="68" t="s">
        <v>761</v>
      </c>
      <c r="AA165" s="72" t="s">
        <v>761</v>
      </c>
      <c r="AB165" s="73" t="s">
        <v>761</v>
      </c>
      <c r="AC165" s="134">
        <v>0.1</v>
      </c>
      <c r="AD165" s="74">
        <v>0.112</v>
      </c>
      <c r="AE165" s="72">
        <v>0.2088305489260143</v>
      </c>
      <c r="AF165" s="72">
        <v>0.96986924388857276</v>
      </c>
      <c r="AG165" s="72">
        <v>17.817555422408631</v>
      </c>
      <c r="AH165" s="137">
        <v>18.787424666297206</v>
      </c>
      <c r="AI165" s="72">
        <v>11.281044721457896</v>
      </c>
      <c r="AJ165" s="75">
        <v>30.068469387755101</v>
      </c>
      <c r="AK165" s="72">
        <v>59.677020706012883</v>
      </c>
      <c r="AL165" s="72">
        <v>2.7991654380584898</v>
      </c>
      <c r="AM165" s="72">
        <v>21.319576147455241</v>
      </c>
      <c r="AN165" s="72">
        <v>14.080210159516385</v>
      </c>
      <c r="AO165" s="137">
        <v>32.867634825813589</v>
      </c>
      <c r="AP165" s="137">
        <v>1.7814077380952384</v>
      </c>
      <c r="AQ165" s="137">
        <v>0.03</v>
      </c>
      <c r="AR165" s="70">
        <v>1</v>
      </c>
      <c r="AS165" s="72">
        <v>1.8114077380952385</v>
      </c>
    </row>
    <row r="168" spans="1:54" s="157" customFormat="1" x14ac:dyDescent="0.2">
      <c r="A168" s="237" t="s">
        <v>1249</v>
      </c>
    </row>
    <row r="169" spans="1:54" s="157" customFormat="1" ht="15.5" customHeight="1" x14ac:dyDescent="0.2">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83" t="s">
        <v>1203</v>
      </c>
      <c r="AE169" s="84"/>
      <c r="AF169" s="84"/>
      <c r="AG169" s="102"/>
      <c r="AH169" s="102"/>
      <c r="AI169" s="84"/>
      <c r="AJ169" s="102"/>
      <c r="AK169" s="84"/>
      <c r="AL169" s="102"/>
      <c r="AM169" s="102"/>
      <c r="AN169" s="102"/>
      <c r="AO169" s="102"/>
      <c r="AP169" s="102"/>
      <c r="AQ169" s="102"/>
      <c r="AR169" s="102"/>
      <c r="AS169" s="102"/>
      <c r="AT169" s="102"/>
      <c r="AU169" s="102"/>
      <c r="AV169" s="102"/>
      <c r="AW169" s="102"/>
      <c r="AX169" s="102"/>
      <c r="AY169" s="102"/>
      <c r="AZ169" s="102"/>
      <c r="BA169" s="102"/>
      <c r="BB169" s="102"/>
    </row>
    <row r="170" spans="1:54" s="157" customFormat="1" ht="14.5" customHeight="1" x14ac:dyDescent="0.2">
      <c r="A170" s="238"/>
      <c r="B170" s="238"/>
      <c r="C170" s="239"/>
      <c r="D170" s="239"/>
      <c r="E170" s="239"/>
      <c r="F170" s="238"/>
      <c r="G170" s="238"/>
      <c r="H170" s="88" t="s">
        <v>702</v>
      </c>
      <c r="I170" s="89"/>
      <c r="J170" s="89"/>
      <c r="K170" s="102"/>
      <c r="L170" s="238"/>
      <c r="M170" s="238"/>
      <c r="N170" s="238"/>
      <c r="O170" s="238"/>
      <c r="P170" s="238"/>
      <c r="Q170" s="238"/>
      <c r="R170" s="238"/>
      <c r="S170" s="238"/>
      <c r="T170" s="238"/>
      <c r="U170" s="238"/>
      <c r="V170" s="89" t="s">
        <v>977</v>
      </c>
      <c r="W170" s="102"/>
      <c r="X170" s="102"/>
      <c r="Y170" s="102"/>
      <c r="Z170" s="102"/>
      <c r="AA170" s="102"/>
      <c r="AB170" s="102"/>
      <c r="AC170" s="83" t="s">
        <v>1204</v>
      </c>
      <c r="AD170" s="83"/>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row>
    <row r="171" spans="1:54" s="157" customFormat="1" ht="15" customHeight="1" thickBot="1" x14ac:dyDescent="0.25">
      <c r="A171" s="89"/>
      <c r="B171" s="89"/>
      <c r="C171" s="240"/>
      <c r="D171" s="240"/>
      <c r="E171" s="240"/>
      <c r="F171" s="89" t="s">
        <v>976</v>
      </c>
      <c r="G171" s="89" t="s">
        <v>702</v>
      </c>
      <c r="H171" s="89" t="s">
        <v>1205</v>
      </c>
      <c r="I171" s="89" t="s">
        <v>702</v>
      </c>
      <c r="J171" s="102"/>
      <c r="K171" s="102"/>
      <c r="L171" s="89"/>
      <c r="M171" s="89"/>
      <c r="N171" s="89"/>
      <c r="O171" s="89"/>
      <c r="P171" s="89" t="s">
        <v>1206</v>
      </c>
      <c r="Q171" s="89"/>
      <c r="R171" s="89"/>
      <c r="S171" s="89"/>
      <c r="T171" s="89"/>
      <c r="U171" s="89"/>
      <c r="V171" s="89" t="s">
        <v>726</v>
      </c>
      <c r="W171" s="102"/>
      <c r="X171" s="102"/>
      <c r="Y171" s="102"/>
      <c r="Z171" s="241">
        <v>273.14999999999998</v>
      </c>
      <c r="AA171" s="102"/>
      <c r="AB171" s="102"/>
      <c r="AC171" s="83"/>
      <c r="AD171" s="83"/>
      <c r="AE171" s="102"/>
      <c r="AF171" s="102"/>
      <c r="AG171" s="102"/>
      <c r="AH171" s="102"/>
      <c r="AI171" s="102"/>
      <c r="AJ171" s="102"/>
      <c r="AK171" s="102" t="s">
        <v>1207</v>
      </c>
      <c r="AL171" s="102"/>
      <c r="AM171" s="102"/>
      <c r="AN171" s="102"/>
      <c r="AO171" s="102"/>
      <c r="AP171" s="102"/>
      <c r="AQ171" s="102"/>
      <c r="AR171" s="102"/>
      <c r="AS171" s="102"/>
      <c r="AT171" s="102"/>
      <c r="AU171" s="102"/>
      <c r="AV171" s="102"/>
      <c r="AW171" s="102"/>
      <c r="AX171" s="102"/>
      <c r="AY171" s="102"/>
      <c r="AZ171" s="102"/>
      <c r="BA171" s="102"/>
      <c r="BB171" s="102"/>
    </row>
    <row r="172" spans="1:54" s="157" customFormat="1" ht="36" thickTop="1" thickBot="1" x14ac:dyDescent="0.25">
      <c r="A172" s="93" t="s">
        <v>1208</v>
      </c>
      <c r="B172" s="94" t="s">
        <v>1209</v>
      </c>
      <c r="C172" s="94" t="s">
        <v>1210</v>
      </c>
      <c r="D172" s="94" t="s">
        <v>1211</v>
      </c>
      <c r="E172" s="94"/>
      <c r="F172" s="93" t="s">
        <v>706</v>
      </c>
      <c r="G172" s="93" t="s">
        <v>1205</v>
      </c>
      <c r="H172" s="93" t="s">
        <v>1212</v>
      </c>
      <c r="I172" s="93" t="s">
        <v>1213</v>
      </c>
      <c r="J172" s="93" t="s">
        <v>541</v>
      </c>
      <c r="K172" s="93" t="s">
        <v>1214</v>
      </c>
      <c r="L172" s="93" t="s">
        <v>1215</v>
      </c>
      <c r="M172" s="89" t="s">
        <v>1216</v>
      </c>
      <c r="N172" s="93" t="s">
        <v>1217</v>
      </c>
      <c r="O172" s="93" t="s">
        <v>1218</v>
      </c>
      <c r="P172" s="93" t="s">
        <v>1219</v>
      </c>
      <c r="Q172" s="93" t="s">
        <v>1220</v>
      </c>
      <c r="R172" s="93" t="s">
        <v>1221</v>
      </c>
      <c r="S172" s="93" t="s">
        <v>1222</v>
      </c>
      <c r="T172" s="93" t="s">
        <v>1223</v>
      </c>
      <c r="U172" s="93" t="s">
        <v>1224</v>
      </c>
      <c r="V172" s="93" t="s">
        <v>474</v>
      </c>
      <c r="W172" s="95"/>
      <c r="X172" s="102"/>
      <c r="Y172" s="99" t="s">
        <v>540</v>
      </c>
      <c r="Z172" s="97" t="s">
        <v>1225</v>
      </c>
      <c r="AA172" s="100" t="s">
        <v>1226</v>
      </c>
      <c r="AB172" s="100" t="s">
        <v>1205</v>
      </c>
      <c r="AC172" s="83"/>
      <c r="AD172" s="83"/>
      <c r="AE172" s="99" t="s">
        <v>1227</v>
      </c>
      <c r="AF172" s="100" t="s">
        <v>485</v>
      </c>
      <c r="AG172" s="100" t="s">
        <v>1228</v>
      </c>
      <c r="AH172" s="100" t="s">
        <v>724</v>
      </c>
      <c r="AI172" s="100" t="s">
        <v>1229</v>
      </c>
      <c r="AJ172" s="100" t="s">
        <v>722</v>
      </c>
      <c r="AK172" s="100" t="s">
        <v>489</v>
      </c>
      <c r="AL172" s="102"/>
      <c r="AM172" s="102"/>
      <c r="AN172" s="102"/>
      <c r="AO172" s="102"/>
      <c r="AP172" s="102"/>
      <c r="AQ172" s="102"/>
      <c r="AR172" s="102"/>
      <c r="AS172" s="102"/>
      <c r="AT172" s="102"/>
      <c r="AU172" s="102"/>
      <c r="AV172" s="102"/>
      <c r="AW172" s="102"/>
      <c r="AX172" s="102"/>
      <c r="AY172" s="242"/>
      <c r="AZ172" s="242"/>
      <c r="BA172" s="102"/>
      <c r="BB172" s="102"/>
    </row>
    <row r="173" spans="1:54" s="157" customFormat="1" ht="16" x14ac:dyDescent="0.2">
      <c r="A173" s="103" t="s">
        <v>659</v>
      </c>
      <c r="B173" s="102">
        <v>2022</v>
      </c>
      <c r="C173" s="103">
        <v>7</v>
      </c>
      <c r="D173" s="102">
        <v>13</v>
      </c>
      <c r="E173" s="102"/>
      <c r="F173" s="131">
        <v>0.3</v>
      </c>
      <c r="G173" s="131" t="s">
        <v>761</v>
      </c>
      <c r="H173" s="102"/>
      <c r="I173" s="131" t="s">
        <v>761</v>
      </c>
      <c r="J173" s="131">
        <v>0.1</v>
      </c>
      <c r="K173" s="102"/>
      <c r="L173" s="102"/>
      <c r="M173" s="243"/>
      <c r="N173" s="137">
        <v>19.331321188544912</v>
      </c>
      <c r="O173" s="102"/>
      <c r="P173" s="102"/>
      <c r="Q173" s="102"/>
      <c r="R173" s="140"/>
      <c r="S173" s="137">
        <v>38.226099952893179</v>
      </c>
      <c r="T173" s="137">
        <v>1.7380254995780591</v>
      </c>
      <c r="U173" s="137">
        <v>0.03</v>
      </c>
      <c r="V173" s="102"/>
      <c r="W173" s="102"/>
      <c r="X173" s="102"/>
      <c r="Y173" s="102" t="str">
        <f>IF(C173&lt;6," ",IF(C173&lt;=9,I173, IF(C173&gt;=10," ")))</f>
        <v>ND</v>
      </c>
      <c r="Z173" s="102" t="e">
        <f>IF(Y173=" ", " ", IF(Y173&gt;0, Y173+273.15))</f>
        <v>#VALUE!</v>
      </c>
      <c r="AA173" s="102">
        <f>IF(C173&lt;6," ",IF(C173&lt;=9,J173, IF(C173&gt;=10," ")))</f>
        <v>0.1</v>
      </c>
      <c r="AB173" s="102" t="str">
        <f>IF(C173&lt;6," ",IF(C173&lt;=9,G173, IF(C173&gt;=10," ")))</f>
        <v>ND</v>
      </c>
      <c r="AC173" s="104" t="e">
        <f>IF(Y173=" "," ",IF(Y173&gt;0,EXP(-173.4292+249.6339*100/Z173+143.3483*LN(+Z173/100)-21.8492*Z173/100+AA173*(-0.033096+0.014259*Z173/100-0.0017*(Z173/100)^2))*1.4276))</f>
        <v>#VALUE!</v>
      </c>
      <c r="AD173" s="102" t="e">
        <f>IF(Y173=" "," ",IF(Y173&gt;0,AB173/AC173))</f>
        <v>#VALUE!</v>
      </c>
      <c r="AE173" s="105">
        <f>IF(C173&lt;6," ",IF(C173&lt;=9,F173, IF(C173&gt;=10," ")))</f>
        <v>0.3</v>
      </c>
      <c r="AF173" s="102">
        <f>IF(Y173=" "," ",N173)</f>
        <v>19.331321188544912</v>
      </c>
      <c r="AG173" s="105">
        <f>IF(C173&lt;6," ",IF(C173&lt;=9,T173, IF(C173&gt;=10," ")))</f>
        <v>1.7380254995780591</v>
      </c>
      <c r="AH173" s="105">
        <f>IF(C173&lt;6," ",IF(C173&lt;=9,U173, IF(C173&gt;=10," ")))</f>
        <v>0.03</v>
      </c>
      <c r="AI173" s="102">
        <f t="shared" ref="AI173:AI177" si="63">IF(Y173=" ", " ", IF(Y173&gt;0, SUM(AG173:AH173)))</f>
        <v>1.7680254995780591</v>
      </c>
      <c r="AJ173" s="106">
        <f>IF(C173&lt;6," ",IF(C173&lt;=9,S173, IF(C173&gt;=10," ")))</f>
        <v>38.226099952893179</v>
      </c>
      <c r="AK173" s="107">
        <f>IF(Y173=" ", " ", IF(Y173&gt;0, AJ173-AF173))</f>
        <v>18.894778764348267</v>
      </c>
      <c r="AL173" s="102"/>
      <c r="AM173" s="102"/>
      <c r="AN173" s="102"/>
      <c r="AO173" s="102"/>
      <c r="AP173" s="102"/>
      <c r="AQ173" s="102"/>
      <c r="AR173" s="102"/>
      <c r="AS173" s="102"/>
      <c r="AT173" s="102"/>
      <c r="AU173" s="102"/>
      <c r="AV173" s="102"/>
      <c r="AW173" s="102"/>
      <c r="AX173" s="102"/>
      <c r="AY173" s="102"/>
      <c r="AZ173" s="102"/>
      <c r="BA173" s="102"/>
      <c r="BB173" s="102"/>
    </row>
    <row r="174" spans="1:54" s="157" customFormat="1" ht="16" x14ac:dyDescent="0.2">
      <c r="A174" s="103" t="s">
        <v>659</v>
      </c>
      <c r="B174" s="102">
        <v>2022</v>
      </c>
      <c r="C174" s="103">
        <v>7</v>
      </c>
      <c r="D174" s="102">
        <v>27</v>
      </c>
      <c r="E174" s="102"/>
      <c r="F174" s="131" t="s">
        <v>761</v>
      </c>
      <c r="G174" s="131" t="s">
        <v>761</v>
      </c>
      <c r="H174" s="102"/>
      <c r="I174" s="131" t="s">
        <v>761</v>
      </c>
      <c r="J174" s="131">
        <v>0.1</v>
      </c>
      <c r="K174" s="102"/>
      <c r="L174" s="102"/>
      <c r="M174" s="243"/>
      <c r="N174" s="137">
        <v>20.1321107493903</v>
      </c>
      <c r="O174" s="102"/>
      <c r="P174" s="102"/>
      <c r="Q174" s="102"/>
      <c r="R174" s="140"/>
      <c r="S174" s="137">
        <v>39.395375066678447</v>
      </c>
      <c r="T174" s="137">
        <v>2.9737401785714277</v>
      </c>
      <c r="U174" s="137">
        <v>8.7428571428571439E-2</v>
      </c>
      <c r="V174" s="102"/>
      <c r="W174" s="102"/>
      <c r="X174" s="102"/>
      <c r="Y174" s="102" t="str">
        <f t="shared" ref="Y174:Y184" si="64">IF(C174&lt;6," ",IF(C174&lt;=9,I174, IF(C174&gt;=10," ")))</f>
        <v>ND</v>
      </c>
      <c r="Z174" s="102" t="e">
        <f t="shared" ref="Z174:Z184" si="65">IF(Y174=" ", " ", IF(Y174&gt;0, Y174+273.15))</f>
        <v>#VALUE!</v>
      </c>
      <c r="AA174" s="102">
        <f t="shared" ref="AA174:AA184" si="66">IF(C174&lt;6," ",IF(C174&lt;=9,J174, IF(C174&gt;=10," ")))</f>
        <v>0.1</v>
      </c>
      <c r="AB174" s="102" t="str">
        <f t="shared" ref="AB174:AB184" si="67">IF(C174&lt;6," ",IF(C174&lt;=9,G174, IF(C174&gt;=10," ")))</f>
        <v>ND</v>
      </c>
      <c r="AC174" s="104" t="e">
        <f t="shared" ref="AC174:AC184" si="68">IF(Y174=" "," ",IF(Y174&gt;0,EXP(-173.4292+249.6339*100/Z174+143.3483*LN(+Z174/100)-21.8492*Z174/100+AA174*(-0.033096+0.014259*Z174/100-0.0017*(Z174/100)^2))*1.4276))</f>
        <v>#VALUE!</v>
      </c>
      <c r="AD174" s="102" t="e">
        <f t="shared" ref="AD174:AD184" si="69">IF(Y174=" "," ",IF(Y174&gt;0,AB174/AC174))</f>
        <v>#VALUE!</v>
      </c>
      <c r="AE174" s="105" t="str">
        <f t="shared" ref="AE174:AE184" si="70">IF(C174&lt;6," ",IF(C174&lt;=9,F174, IF(C174&gt;=10," ")))</f>
        <v>ND</v>
      </c>
      <c r="AF174" s="102">
        <f t="shared" ref="AF174:AF184" si="71">IF(Y174=" "," ",N174)</f>
        <v>20.1321107493903</v>
      </c>
      <c r="AG174" s="105">
        <f t="shared" ref="AG174:AG184" si="72">IF(C174&lt;6," ",IF(C174&lt;=9,T174, IF(C174&gt;=10," ")))</f>
        <v>2.9737401785714277</v>
      </c>
      <c r="AH174" s="105">
        <f t="shared" ref="AH174:AH184" si="73">IF(C174&lt;6," ",IF(C174&lt;=9,U174, IF(C174&gt;=10," ")))</f>
        <v>8.7428571428571439E-2</v>
      </c>
      <c r="AI174" s="102">
        <f t="shared" si="63"/>
        <v>3.0611687499999993</v>
      </c>
      <c r="AJ174" s="106">
        <f t="shared" ref="AJ174:AJ184" si="74">IF(C174&lt;6," ",IF(C174&lt;=9,S174, IF(C174&gt;=10," ")))</f>
        <v>39.395375066678447</v>
      </c>
      <c r="AK174" s="107">
        <f t="shared" ref="AK174:AK184" si="75">IF(Y174=" ", " ", IF(Y174&gt;0, AJ174-AF174))</f>
        <v>19.263264317288147</v>
      </c>
      <c r="AL174" s="102"/>
      <c r="AM174" s="102"/>
      <c r="AN174" s="102"/>
      <c r="AO174" s="102"/>
      <c r="AP174" s="102"/>
      <c r="AQ174" s="102"/>
      <c r="AR174" s="102"/>
      <c r="AS174" s="102"/>
      <c r="AT174" s="102"/>
      <c r="AU174" s="102"/>
      <c r="AV174" s="102"/>
      <c r="AW174" s="102"/>
      <c r="AX174" s="102"/>
      <c r="AY174" s="102"/>
      <c r="AZ174" s="102"/>
      <c r="BA174" s="102"/>
      <c r="BB174" s="102"/>
    </row>
    <row r="175" spans="1:54" s="157" customFormat="1" ht="16" x14ac:dyDescent="0.2">
      <c r="A175" s="103" t="s">
        <v>659</v>
      </c>
      <c r="B175" s="102">
        <v>2022</v>
      </c>
      <c r="C175" s="103">
        <v>8</v>
      </c>
      <c r="D175" s="102">
        <v>12</v>
      </c>
      <c r="E175" s="102"/>
      <c r="F175" s="131">
        <v>0.3</v>
      </c>
      <c r="G175" s="131" t="s">
        <v>761</v>
      </c>
      <c r="H175" s="102"/>
      <c r="I175" s="131" t="s">
        <v>761</v>
      </c>
      <c r="J175" s="131">
        <v>0.1</v>
      </c>
      <c r="K175" s="102"/>
      <c r="L175" s="102"/>
      <c r="M175" s="243"/>
      <c r="N175" s="137">
        <v>18.212096649722135</v>
      </c>
      <c r="O175" s="102"/>
      <c r="P175" s="102"/>
      <c r="Q175" s="102"/>
      <c r="R175" s="140"/>
      <c r="S175" s="137">
        <v>32.138981318905593</v>
      </c>
      <c r="T175" s="137">
        <v>1.4132363095238094</v>
      </c>
      <c r="U175" s="137">
        <v>0.03</v>
      </c>
      <c r="V175" s="102"/>
      <c r="W175" s="102"/>
      <c r="X175" s="102"/>
      <c r="Y175" s="102" t="str">
        <f t="shared" si="64"/>
        <v>ND</v>
      </c>
      <c r="Z175" s="102" t="e">
        <f t="shared" si="65"/>
        <v>#VALUE!</v>
      </c>
      <c r="AA175" s="102">
        <f t="shared" si="66"/>
        <v>0.1</v>
      </c>
      <c r="AB175" s="102" t="str">
        <f t="shared" si="67"/>
        <v>ND</v>
      </c>
      <c r="AC175" s="104" t="e">
        <f t="shared" si="68"/>
        <v>#VALUE!</v>
      </c>
      <c r="AD175" s="102" t="e">
        <f t="shared" si="69"/>
        <v>#VALUE!</v>
      </c>
      <c r="AE175" s="105">
        <f t="shared" si="70"/>
        <v>0.3</v>
      </c>
      <c r="AF175" s="102">
        <f t="shared" si="71"/>
        <v>18.212096649722135</v>
      </c>
      <c r="AG175" s="105">
        <f t="shared" si="72"/>
        <v>1.4132363095238094</v>
      </c>
      <c r="AH175" s="105">
        <f t="shared" si="73"/>
        <v>0.03</v>
      </c>
      <c r="AI175" s="102">
        <f t="shared" si="63"/>
        <v>1.4432363095238094</v>
      </c>
      <c r="AJ175" s="106">
        <f t="shared" si="74"/>
        <v>32.138981318905593</v>
      </c>
      <c r="AK175" s="107">
        <f t="shared" si="75"/>
        <v>13.926884669183458</v>
      </c>
      <c r="AL175" s="102"/>
      <c r="AM175" s="102"/>
      <c r="AN175" s="102"/>
      <c r="AO175" s="102"/>
      <c r="AP175" s="102"/>
      <c r="AQ175" s="102"/>
      <c r="AR175" s="114" t="s">
        <v>1230</v>
      </c>
      <c r="AS175" s="102"/>
      <c r="AT175" s="102"/>
      <c r="AU175" s="102"/>
      <c r="AV175" s="102"/>
      <c r="AW175" s="102"/>
      <c r="AX175" s="102"/>
      <c r="AY175" s="102"/>
      <c r="AZ175" s="102"/>
      <c r="BA175" s="102"/>
      <c r="BB175" s="102"/>
    </row>
    <row r="176" spans="1:54" s="157" customFormat="1" ht="16" x14ac:dyDescent="0.2">
      <c r="A176" s="103" t="s">
        <v>659</v>
      </c>
      <c r="B176" s="102">
        <v>2022</v>
      </c>
      <c r="C176" s="103">
        <v>8</v>
      </c>
      <c r="D176" s="102">
        <v>26</v>
      </c>
      <c r="E176" s="102"/>
      <c r="F176" s="131" t="s">
        <v>761</v>
      </c>
      <c r="G176" s="131" t="s">
        <v>761</v>
      </c>
      <c r="H176" s="102"/>
      <c r="I176" s="131" t="s">
        <v>761</v>
      </c>
      <c r="J176" s="131">
        <v>0.1</v>
      </c>
      <c r="K176" s="102"/>
      <c r="L176" s="102"/>
      <c r="M176" s="243"/>
      <c r="N176" s="137">
        <v>18.787424666297206</v>
      </c>
      <c r="O176" s="102"/>
      <c r="P176" s="102"/>
      <c r="Q176" s="102"/>
      <c r="R176" s="140"/>
      <c r="S176" s="137">
        <v>32.867634825813589</v>
      </c>
      <c r="T176" s="137">
        <v>1.7814077380952384</v>
      </c>
      <c r="U176" s="137">
        <v>0.03</v>
      </c>
      <c r="V176" s="102"/>
      <c r="W176" s="102"/>
      <c r="X176" s="102"/>
      <c r="Y176" s="102" t="str">
        <f t="shared" si="64"/>
        <v>ND</v>
      </c>
      <c r="Z176" s="102" t="e">
        <f t="shared" si="65"/>
        <v>#VALUE!</v>
      </c>
      <c r="AA176" s="102">
        <f t="shared" si="66"/>
        <v>0.1</v>
      </c>
      <c r="AB176" s="102" t="str">
        <f t="shared" si="67"/>
        <v>ND</v>
      </c>
      <c r="AC176" s="104" t="e">
        <f t="shared" si="68"/>
        <v>#VALUE!</v>
      </c>
      <c r="AD176" s="102" t="e">
        <f t="shared" si="69"/>
        <v>#VALUE!</v>
      </c>
      <c r="AE176" s="105" t="str">
        <f t="shared" si="70"/>
        <v>ND</v>
      </c>
      <c r="AF176" s="102">
        <f t="shared" si="71"/>
        <v>18.787424666297206</v>
      </c>
      <c r="AG176" s="105">
        <f t="shared" si="72"/>
        <v>1.7814077380952384</v>
      </c>
      <c r="AH176" s="105">
        <f t="shared" si="73"/>
        <v>0.03</v>
      </c>
      <c r="AI176" s="102">
        <f t="shared" si="63"/>
        <v>1.8114077380952385</v>
      </c>
      <c r="AJ176" s="106">
        <f t="shared" si="74"/>
        <v>32.867634825813589</v>
      </c>
      <c r="AK176" s="107">
        <f t="shared" si="75"/>
        <v>14.080210159516383</v>
      </c>
      <c r="AL176" s="102"/>
      <c r="AM176" s="102"/>
      <c r="AN176" s="102"/>
      <c r="AO176" s="102"/>
      <c r="AP176" s="102"/>
      <c r="AQ176" s="102"/>
      <c r="AR176" s="116"/>
      <c r="AS176" s="116" t="s">
        <v>487</v>
      </c>
      <c r="AT176" s="116" t="s">
        <v>1231</v>
      </c>
      <c r="AU176" s="116" t="s">
        <v>485</v>
      </c>
      <c r="AV176" s="116" t="s">
        <v>513</v>
      </c>
      <c r="AW176" s="116" t="s">
        <v>489</v>
      </c>
      <c r="AX176" s="116"/>
      <c r="AY176" s="102"/>
      <c r="AZ176" s="102"/>
      <c r="BA176" s="102"/>
      <c r="BB176" s="102"/>
    </row>
    <row r="177" spans="1:54" s="157" customFormat="1" ht="16" x14ac:dyDescent="0.2">
      <c r="A177" s="103"/>
      <c r="B177" s="102"/>
      <c r="C177" s="103"/>
      <c r="D177" s="102"/>
      <c r="E177" s="102"/>
      <c r="F177" s="138"/>
      <c r="G177" s="140"/>
      <c r="H177" s="102"/>
      <c r="I177" s="138"/>
      <c r="J177" s="138"/>
      <c r="K177" s="102"/>
      <c r="L177" s="102"/>
      <c r="M177" s="243"/>
      <c r="N177" s="140"/>
      <c r="O177" s="102"/>
      <c r="P177" s="102"/>
      <c r="Q177" s="102"/>
      <c r="R177" s="140"/>
      <c r="S177" s="140"/>
      <c r="T177" s="140"/>
      <c r="U177" s="261"/>
      <c r="V177" s="102"/>
      <c r="W177" s="102"/>
      <c r="X177" s="102"/>
      <c r="Y177" s="102" t="str">
        <f t="shared" si="64"/>
        <v xml:space="preserve"> </v>
      </c>
      <c r="Z177" s="102" t="str">
        <f t="shared" si="65"/>
        <v xml:space="preserve"> </v>
      </c>
      <c r="AA177" s="102" t="str">
        <f t="shared" si="66"/>
        <v xml:space="preserve"> </v>
      </c>
      <c r="AB177" s="102" t="str">
        <f t="shared" si="67"/>
        <v xml:space="preserve"> </v>
      </c>
      <c r="AC177" s="104" t="str">
        <f t="shared" si="68"/>
        <v xml:space="preserve"> </v>
      </c>
      <c r="AD177" s="102" t="str">
        <f t="shared" si="69"/>
        <v xml:space="preserve"> </v>
      </c>
      <c r="AE177" s="105" t="str">
        <f t="shared" si="70"/>
        <v xml:space="preserve"> </v>
      </c>
      <c r="AF177" s="102" t="str">
        <f t="shared" si="71"/>
        <v xml:space="preserve"> </v>
      </c>
      <c r="AG177" s="105" t="str">
        <f t="shared" si="72"/>
        <v xml:space="preserve"> </v>
      </c>
      <c r="AH177" s="105" t="str">
        <f t="shared" si="73"/>
        <v xml:space="preserve"> </v>
      </c>
      <c r="AI177" s="102" t="str">
        <f t="shared" si="63"/>
        <v xml:space="preserve"> </v>
      </c>
      <c r="AJ177" s="106" t="str">
        <f t="shared" si="74"/>
        <v xml:space="preserve"> </v>
      </c>
      <c r="AK177" s="107" t="str">
        <f t="shared" si="75"/>
        <v xml:space="preserve"> </v>
      </c>
      <c r="AL177" s="102"/>
      <c r="AM177" s="84" t="s">
        <v>1232</v>
      </c>
      <c r="AN177" s="102"/>
      <c r="AO177" s="102"/>
      <c r="AP177" s="102"/>
      <c r="AQ177" s="102"/>
      <c r="AR177" s="117" t="s">
        <v>522</v>
      </c>
      <c r="AS177" s="116"/>
      <c r="AT177" s="116"/>
      <c r="AU177" s="116"/>
      <c r="AV177" s="116"/>
      <c r="AW177" s="116"/>
      <c r="AX177" s="117"/>
      <c r="AY177" s="102"/>
      <c r="AZ177" s="102"/>
      <c r="BA177" s="102"/>
      <c r="BB177" s="102"/>
    </row>
    <row r="178" spans="1:54" s="157" customFormat="1" ht="18" x14ac:dyDescent="0.25">
      <c r="A178" s="103"/>
      <c r="B178" s="102"/>
      <c r="C178" s="103"/>
      <c r="D178" s="102"/>
      <c r="E178" s="102"/>
      <c r="F178" s="138"/>
      <c r="G178" s="140"/>
      <c r="H178" s="102"/>
      <c r="I178" s="138"/>
      <c r="J178" s="138"/>
      <c r="K178" s="102"/>
      <c r="L178" s="102"/>
      <c r="M178" s="243"/>
      <c r="N178" s="140"/>
      <c r="O178" s="102"/>
      <c r="P178" s="102"/>
      <c r="Q178" s="102"/>
      <c r="R178" s="140"/>
      <c r="S178" s="140"/>
      <c r="T178" s="140"/>
      <c r="U178" s="140"/>
      <c r="V178" s="102"/>
      <c r="W178" s="102"/>
      <c r="X178" s="102"/>
      <c r="Y178" s="102" t="str">
        <f t="shared" si="64"/>
        <v xml:space="preserve"> </v>
      </c>
      <c r="Z178" s="102" t="str">
        <f t="shared" si="65"/>
        <v xml:space="preserve"> </v>
      </c>
      <c r="AA178" s="102" t="str">
        <f t="shared" si="66"/>
        <v xml:space="preserve"> </v>
      </c>
      <c r="AB178" s="102" t="str">
        <f t="shared" si="67"/>
        <v xml:space="preserve"> </v>
      </c>
      <c r="AC178" s="104" t="str">
        <f t="shared" si="68"/>
        <v xml:space="preserve"> </v>
      </c>
      <c r="AD178" s="102" t="str">
        <f t="shared" si="69"/>
        <v xml:space="preserve"> </v>
      </c>
      <c r="AE178" s="105" t="str">
        <f t="shared" si="70"/>
        <v xml:space="preserve"> </v>
      </c>
      <c r="AF178" s="102" t="str">
        <f t="shared" si="71"/>
        <v xml:space="preserve"> </v>
      </c>
      <c r="AG178" s="105" t="str">
        <f t="shared" si="72"/>
        <v xml:space="preserve"> </v>
      </c>
      <c r="AH178" s="105" t="str">
        <f t="shared" si="73"/>
        <v xml:space="preserve"> </v>
      </c>
      <c r="AI178" s="102"/>
      <c r="AJ178" s="106" t="str">
        <f t="shared" si="74"/>
        <v xml:space="preserve"> </v>
      </c>
      <c r="AK178" s="107" t="str">
        <f t="shared" si="75"/>
        <v xml:space="preserve"> </v>
      </c>
      <c r="AL178" s="102"/>
      <c r="AM178" s="244" t="s">
        <v>1266</v>
      </c>
      <c r="AN178" s="242" t="s">
        <v>1231</v>
      </c>
      <c r="AO178" s="245" t="s">
        <v>479</v>
      </c>
      <c r="AP178" s="245" t="s">
        <v>726</v>
      </c>
      <c r="AQ178" s="245" t="s">
        <v>481</v>
      </c>
      <c r="AR178" s="117" t="s">
        <v>476</v>
      </c>
      <c r="AS178" s="116">
        <v>0.4</v>
      </c>
      <c r="AT178" s="117">
        <v>0.6</v>
      </c>
      <c r="AU178" s="246">
        <v>10</v>
      </c>
      <c r="AV178" s="116">
        <v>10</v>
      </c>
      <c r="AW178" s="247">
        <v>43</v>
      </c>
      <c r="AX178" s="117"/>
      <c r="AY178" s="102"/>
      <c r="AZ178" s="102"/>
      <c r="BA178" s="102"/>
      <c r="BB178" s="102"/>
    </row>
    <row r="179" spans="1:54" s="157" customFormat="1" ht="16" x14ac:dyDescent="0.2">
      <c r="A179" s="103"/>
      <c r="B179" s="102"/>
      <c r="C179" s="103"/>
      <c r="D179" s="102"/>
      <c r="E179" s="102"/>
      <c r="F179" s="138"/>
      <c r="G179" s="138"/>
      <c r="H179" s="102"/>
      <c r="I179" s="138"/>
      <c r="J179" s="138"/>
      <c r="K179" s="102"/>
      <c r="L179" s="102"/>
      <c r="M179" s="102"/>
      <c r="N179" s="140"/>
      <c r="O179" s="102"/>
      <c r="P179" s="102"/>
      <c r="Q179" s="102"/>
      <c r="R179" s="140"/>
      <c r="S179" s="140"/>
      <c r="T179" s="140"/>
      <c r="U179" s="140"/>
      <c r="V179" s="102"/>
      <c r="W179" s="102"/>
      <c r="X179" s="102"/>
      <c r="Y179" s="102" t="str">
        <f t="shared" si="64"/>
        <v xml:space="preserve"> </v>
      </c>
      <c r="Z179" s="102" t="str">
        <f t="shared" si="65"/>
        <v xml:space="preserve"> </v>
      </c>
      <c r="AA179" s="102" t="str">
        <f t="shared" si="66"/>
        <v xml:space="preserve"> </v>
      </c>
      <c r="AB179" s="102" t="str">
        <f t="shared" si="67"/>
        <v xml:space="preserve"> </v>
      </c>
      <c r="AC179" s="104" t="str">
        <f t="shared" si="68"/>
        <v xml:space="preserve"> </v>
      </c>
      <c r="AD179" s="102" t="str">
        <f t="shared" si="69"/>
        <v xml:space="preserve"> </v>
      </c>
      <c r="AE179" s="105" t="str">
        <f t="shared" si="70"/>
        <v xml:space="preserve"> </v>
      </c>
      <c r="AF179" s="102" t="str">
        <f t="shared" si="71"/>
        <v xml:space="preserve"> </v>
      </c>
      <c r="AG179" s="105" t="str">
        <f t="shared" si="72"/>
        <v xml:space="preserve"> </v>
      </c>
      <c r="AH179" s="105" t="str">
        <f t="shared" si="73"/>
        <v xml:space="preserve"> </v>
      </c>
      <c r="AI179" s="102" t="str">
        <f t="shared" ref="AI179" si="76">IF(Y179=" ", " ", IF(Y179&gt;0, SUM(AG179:AH179)))</f>
        <v xml:space="preserve"> </v>
      </c>
      <c r="AJ179" s="106" t="str">
        <f t="shared" si="74"/>
        <v xml:space="preserve"> </v>
      </c>
      <c r="AK179" s="107" t="str">
        <f t="shared" si="75"/>
        <v xml:space="preserve"> </v>
      </c>
      <c r="AL179" s="102"/>
      <c r="AM179" s="248" t="s">
        <v>479</v>
      </c>
      <c r="AN179" s="249" t="s">
        <v>1233</v>
      </c>
      <c r="AO179" s="249" t="s">
        <v>485</v>
      </c>
      <c r="AP179" s="249" t="s">
        <v>1234</v>
      </c>
      <c r="AQ179" s="249"/>
      <c r="AR179" s="117" t="s">
        <v>482</v>
      </c>
      <c r="AS179" s="116">
        <v>0.9</v>
      </c>
      <c r="AT179" s="117">
        <v>3</v>
      </c>
      <c r="AU179" s="246">
        <v>1</v>
      </c>
      <c r="AV179" s="116">
        <v>3</v>
      </c>
      <c r="AW179" s="247">
        <v>20</v>
      </c>
      <c r="AX179" s="117"/>
      <c r="AY179" s="102"/>
      <c r="AZ179" s="102"/>
      <c r="BA179" s="102" t="s">
        <v>1235</v>
      </c>
      <c r="BB179" s="102"/>
    </row>
    <row r="180" spans="1:54" s="157" customFormat="1" ht="16" x14ac:dyDescent="0.2">
      <c r="A180" s="103"/>
      <c r="B180" s="102"/>
      <c r="C180" s="103"/>
      <c r="D180" s="102"/>
      <c r="E180" s="102"/>
      <c r="F180" s="138"/>
      <c r="G180" s="138"/>
      <c r="H180" s="102"/>
      <c r="I180" s="138"/>
      <c r="J180" s="252"/>
      <c r="K180" s="102"/>
      <c r="L180" s="102"/>
      <c r="M180" s="102"/>
      <c r="N180" s="140"/>
      <c r="O180" s="102"/>
      <c r="P180" s="102"/>
      <c r="Q180" s="102"/>
      <c r="R180" s="140"/>
      <c r="S180" s="140"/>
      <c r="T180" s="140"/>
      <c r="U180" s="261"/>
      <c r="V180" s="102"/>
      <c r="W180" s="102"/>
      <c r="X180" s="102"/>
      <c r="Y180" s="102" t="str">
        <f t="shared" si="64"/>
        <v xml:space="preserve"> </v>
      </c>
      <c r="Z180" s="102" t="str">
        <f t="shared" si="65"/>
        <v xml:space="preserve"> </v>
      </c>
      <c r="AA180" s="102" t="str">
        <f t="shared" si="66"/>
        <v xml:space="preserve"> </v>
      </c>
      <c r="AB180" s="102" t="str">
        <f t="shared" si="67"/>
        <v xml:space="preserve"> </v>
      </c>
      <c r="AC180" s="104" t="str">
        <f t="shared" si="68"/>
        <v xml:space="preserve"> </v>
      </c>
      <c r="AD180" s="102" t="str">
        <f t="shared" si="69"/>
        <v xml:space="preserve"> </v>
      </c>
      <c r="AE180" s="105" t="str">
        <f t="shared" si="70"/>
        <v xml:space="preserve"> </v>
      </c>
      <c r="AF180" s="102" t="str">
        <f t="shared" si="71"/>
        <v xml:space="preserve"> </v>
      </c>
      <c r="AG180" s="105" t="str">
        <f t="shared" si="72"/>
        <v xml:space="preserve"> </v>
      </c>
      <c r="AH180" s="105" t="str">
        <f t="shared" si="73"/>
        <v xml:space="preserve"> </v>
      </c>
      <c r="AI180" s="102"/>
      <c r="AJ180" s="106" t="str">
        <f t="shared" si="74"/>
        <v xml:space="preserve"> </v>
      </c>
      <c r="AK180" s="107" t="str">
        <f t="shared" si="75"/>
        <v xml:space="preserve"> </v>
      </c>
      <c r="AL180" s="102"/>
      <c r="AM180" s="248" t="s">
        <v>1236</v>
      </c>
      <c r="AN180" s="250" t="s">
        <v>742</v>
      </c>
      <c r="AO180" s="250" t="s">
        <v>494</v>
      </c>
      <c r="AP180" s="250" t="s">
        <v>495</v>
      </c>
      <c r="AQ180" s="250" t="s">
        <v>494</v>
      </c>
      <c r="AR180" s="117"/>
      <c r="AS180" s="116" t="s">
        <v>487</v>
      </c>
      <c r="AT180" s="116" t="s">
        <v>976</v>
      </c>
      <c r="AU180" s="116" t="s">
        <v>485</v>
      </c>
      <c r="AV180" s="116" t="s">
        <v>488</v>
      </c>
      <c r="AW180" s="116" t="s">
        <v>489</v>
      </c>
      <c r="AX180" s="116" t="s">
        <v>490</v>
      </c>
      <c r="AY180" s="102"/>
      <c r="AZ180" s="102"/>
      <c r="BA180" s="84" t="s">
        <v>1</v>
      </c>
      <c r="BB180" s="102"/>
    </row>
    <row r="181" spans="1:54" s="157" customFormat="1" ht="16" x14ac:dyDescent="0.2">
      <c r="A181" s="103"/>
      <c r="B181" s="102"/>
      <c r="C181" s="132"/>
      <c r="D181" s="102"/>
      <c r="E181" s="102"/>
      <c r="F181" s="138"/>
      <c r="G181" s="138"/>
      <c r="H181" s="102"/>
      <c r="I181" s="138"/>
      <c r="J181" s="138"/>
      <c r="K181" s="102"/>
      <c r="L181" s="102"/>
      <c r="M181" s="102"/>
      <c r="N181" s="140"/>
      <c r="O181" s="102"/>
      <c r="P181" s="102"/>
      <c r="Q181" s="102"/>
      <c r="R181" s="140"/>
      <c r="S181" s="140"/>
      <c r="T181" s="140"/>
      <c r="U181" s="140"/>
      <c r="V181" s="102"/>
      <c r="W181" s="102"/>
      <c r="X181" s="102"/>
      <c r="Y181" s="102" t="str">
        <f t="shared" si="64"/>
        <v xml:space="preserve"> </v>
      </c>
      <c r="Z181" s="102" t="str">
        <f t="shared" si="65"/>
        <v xml:space="preserve"> </v>
      </c>
      <c r="AA181" s="102" t="str">
        <f t="shared" si="66"/>
        <v xml:space="preserve"> </v>
      </c>
      <c r="AB181" s="102" t="str">
        <f t="shared" si="67"/>
        <v xml:space="preserve"> </v>
      </c>
      <c r="AC181" s="104" t="str">
        <f t="shared" si="68"/>
        <v xml:space="preserve"> </v>
      </c>
      <c r="AD181" s="102" t="str">
        <f t="shared" si="69"/>
        <v xml:space="preserve"> </v>
      </c>
      <c r="AE181" s="105" t="str">
        <f t="shared" si="70"/>
        <v xml:space="preserve"> </v>
      </c>
      <c r="AF181" s="102" t="str">
        <f t="shared" si="71"/>
        <v xml:space="preserve"> </v>
      </c>
      <c r="AG181" s="105" t="str">
        <f t="shared" si="72"/>
        <v xml:space="preserve"> </v>
      </c>
      <c r="AH181" s="105" t="str">
        <f t="shared" si="73"/>
        <v xml:space="preserve"> </v>
      </c>
      <c r="AI181" s="102"/>
      <c r="AJ181" s="106" t="str">
        <f t="shared" si="74"/>
        <v xml:space="preserve"> </v>
      </c>
      <c r="AK181" s="107" t="str">
        <f t="shared" si="75"/>
        <v xml:space="preserve"> </v>
      </c>
      <c r="AL181" s="102"/>
      <c r="AM181" s="102" t="e">
        <f>AD187</f>
        <v>#DIV/0!</v>
      </c>
      <c r="AN181" s="102">
        <f>AE187</f>
        <v>0.3</v>
      </c>
      <c r="AO181" s="102">
        <f>AF187</f>
        <v>19.115738313488638</v>
      </c>
      <c r="AP181" s="102">
        <f>AI187</f>
        <v>2.020959574299277</v>
      </c>
      <c r="AQ181" s="107">
        <f>AK187</f>
        <v>16.541284477584064</v>
      </c>
      <c r="AR181" s="117"/>
      <c r="AS181" s="116" t="s">
        <v>497</v>
      </c>
      <c r="AT181" s="116" t="s">
        <v>497</v>
      </c>
      <c r="AU181" s="116" t="s">
        <v>497</v>
      </c>
      <c r="AV181" s="116" t="s">
        <v>497</v>
      </c>
      <c r="AW181" s="116" t="s">
        <v>497</v>
      </c>
      <c r="AX181" s="116" t="s">
        <v>498</v>
      </c>
      <c r="AY181" s="102"/>
      <c r="AZ181" s="102"/>
      <c r="BA181" s="102"/>
      <c r="BB181" s="102"/>
    </row>
    <row r="182" spans="1:54" s="157" customFormat="1" ht="16" x14ac:dyDescent="0.2">
      <c r="A182" s="103"/>
      <c r="B182" s="102"/>
      <c r="C182" s="132"/>
      <c r="D182" s="102"/>
      <c r="E182" s="102"/>
      <c r="F182" s="138"/>
      <c r="G182" s="138"/>
      <c r="H182" s="102"/>
      <c r="I182" s="138"/>
      <c r="J182" s="252"/>
      <c r="K182" s="102"/>
      <c r="L182" s="102"/>
      <c r="M182" s="102"/>
      <c r="N182" s="140"/>
      <c r="O182" s="102"/>
      <c r="P182" s="102"/>
      <c r="Q182" s="102"/>
      <c r="R182" s="140"/>
      <c r="S182" s="140"/>
      <c r="T182" s="140"/>
      <c r="U182" s="140"/>
      <c r="V182" s="102"/>
      <c r="W182" s="102"/>
      <c r="X182" s="102"/>
      <c r="Y182" s="102" t="str">
        <f t="shared" si="64"/>
        <v xml:space="preserve"> </v>
      </c>
      <c r="Z182" s="102" t="str">
        <f t="shared" si="65"/>
        <v xml:space="preserve"> </v>
      </c>
      <c r="AA182" s="102" t="str">
        <f t="shared" si="66"/>
        <v xml:space="preserve"> </v>
      </c>
      <c r="AB182" s="102" t="str">
        <f t="shared" si="67"/>
        <v xml:space="preserve"> </v>
      </c>
      <c r="AC182" s="104" t="str">
        <f t="shared" si="68"/>
        <v xml:space="preserve"> </v>
      </c>
      <c r="AD182" s="102" t="str">
        <f t="shared" si="69"/>
        <v xml:space="preserve"> </v>
      </c>
      <c r="AE182" s="105" t="str">
        <f t="shared" si="70"/>
        <v xml:space="preserve"> </v>
      </c>
      <c r="AF182" s="102" t="str">
        <f t="shared" si="71"/>
        <v xml:space="preserve"> </v>
      </c>
      <c r="AG182" s="105" t="str">
        <f t="shared" si="72"/>
        <v xml:space="preserve"> </v>
      </c>
      <c r="AH182" s="105" t="str">
        <f t="shared" si="73"/>
        <v xml:space="preserve"> </v>
      </c>
      <c r="AI182" s="102"/>
      <c r="AJ182" s="106" t="str">
        <f t="shared" si="74"/>
        <v xml:space="preserve"> </v>
      </c>
      <c r="AK182" s="107" t="str">
        <f t="shared" si="75"/>
        <v xml:space="preserve"> </v>
      </c>
      <c r="AL182" s="102"/>
      <c r="AM182" s="102"/>
      <c r="AN182" s="102"/>
      <c r="AO182" s="102"/>
      <c r="AP182" s="102"/>
      <c r="AQ182" s="102"/>
      <c r="AR182" s="102"/>
      <c r="AS182" s="353"/>
      <c r="AT182" s="245">
        <f>((LN(AN181)-LN(0.6))/(LN(3)-LN(0.6))*100)</f>
        <v>-43.067655807339307</v>
      </c>
      <c r="AU182" s="116">
        <f>((LN(AO181)-LN(10))/(LN(1)-LN(10))*100)</f>
        <v>-28.139107657852332</v>
      </c>
      <c r="AV182" s="116">
        <f>((LN(AP181)-LN(10))/(LN(3)-LN(10))*100)</f>
        <v>132.81136017757461</v>
      </c>
      <c r="AW182" s="116">
        <f>((LN(AQ181)-LN(43))/(LN(20)-LN(43))*100)</f>
        <v>124.80482100732331</v>
      </c>
      <c r="AX182" s="102"/>
      <c r="AY182" s="102"/>
      <c r="AZ182" s="102"/>
      <c r="BA182" s="102"/>
      <c r="BB182" s="102"/>
    </row>
    <row r="183" spans="1:54" s="157" customFormat="1" ht="16" x14ac:dyDescent="0.2">
      <c r="A183" s="103"/>
      <c r="B183" s="102"/>
      <c r="C183" s="132"/>
      <c r="D183" s="102"/>
      <c r="E183" s="102"/>
      <c r="F183" s="138"/>
      <c r="G183" s="138"/>
      <c r="H183" s="102"/>
      <c r="I183" s="138"/>
      <c r="J183" s="138"/>
      <c r="K183" s="102"/>
      <c r="L183" s="102"/>
      <c r="M183" s="102"/>
      <c r="N183" s="140"/>
      <c r="O183" s="102"/>
      <c r="P183" s="102"/>
      <c r="Q183" s="102"/>
      <c r="R183" s="140"/>
      <c r="S183" s="140"/>
      <c r="T183" s="140"/>
      <c r="U183" s="140"/>
      <c r="V183" s="102"/>
      <c r="W183" s="102"/>
      <c r="X183" s="102"/>
      <c r="Y183" s="102" t="str">
        <f t="shared" si="64"/>
        <v xml:space="preserve"> </v>
      </c>
      <c r="Z183" s="102" t="str">
        <f t="shared" si="65"/>
        <v xml:space="preserve"> </v>
      </c>
      <c r="AA183" s="102" t="str">
        <f t="shared" si="66"/>
        <v xml:space="preserve"> </v>
      </c>
      <c r="AB183" s="102" t="str">
        <f t="shared" si="67"/>
        <v xml:space="preserve"> </v>
      </c>
      <c r="AC183" s="104" t="str">
        <f t="shared" si="68"/>
        <v xml:space="preserve"> </v>
      </c>
      <c r="AD183" s="102" t="str">
        <f t="shared" si="69"/>
        <v xml:space="preserve"> </v>
      </c>
      <c r="AE183" s="105" t="str">
        <f t="shared" si="70"/>
        <v xml:space="preserve"> </v>
      </c>
      <c r="AF183" s="102" t="str">
        <f t="shared" si="71"/>
        <v xml:space="preserve"> </v>
      </c>
      <c r="AG183" s="105" t="str">
        <f t="shared" si="72"/>
        <v xml:space="preserve"> </v>
      </c>
      <c r="AH183" s="105" t="str">
        <f t="shared" si="73"/>
        <v xml:space="preserve"> </v>
      </c>
      <c r="AI183" s="102" t="str">
        <f t="shared" ref="AI183" si="77">IF(Y183=" ", " ", IF(Y183&gt;0, SUM(AG183:AH183)))</f>
        <v xml:space="preserve"> </v>
      </c>
      <c r="AJ183" s="106" t="str">
        <f t="shared" si="74"/>
        <v xml:space="preserve"> </v>
      </c>
      <c r="AK183" s="107" t="str">
        <f t="shared" si="75"/>
        <v xml:space="preserve"> </v>
      </c>
      <c r="AL183" s="102"/>
      <c r="AM183" s="102"/>
      <c r="AN183" s="102"/>
      <c r="AO183" s="102"/>
      <c r="AP183" s="114" t="s">
        <v>1237</v>
      </c>
      <c r="AQ183" s="102"/>
      <c r="AR183" s="102"/>
      <c r="AS183" s="102">
        <f>IF(AS182&gt;100, 100, IF(AS182&lt;0, 0, AS182))</f>
        <v>0</v>
      </c>
      <c r="AT183" s="102">
        <f t="shared" ref="AT183:AW183" si="78">IF(AT182&gt;100, 100, IF(AT182&lt;0, 0, AT182))</f>
        <v>0</v>
      </c>
      <c r="AU183" s="102">
        <f t="shared" si="78"/>
        <v>0</v>
      </c>
      <c r="AV183" s="102">
        <f t="shared" si="78"/>
        <v>100</v>
      </c>
      <c r="AW183" s="102">
        <f t="shared" si="78"/>
        <v>100</v>
      </c>
      <c r="AX183" s="129">
        <f>AVERAGE(AS183:AW183)</f>
        <v>40</v>
      </c>
      <c r="AY183" s="84"/>
      <c r="AZ183" s="84"/>
      <c r="BA183" s="84" t="str">
        <f>IF(AX183&gt;65, "Acceptable; Ongoing Protection is Required", "Unacceptable; Immediate Restoration is Required")</f>
        <v>Unacceptable; Immediate Restoration is Required</v>
      </c>
      <c r="BB183" s="102"/>
    </row>
    <row r="184" spans="1:54" s="157" customFormat="1" ht="16" x14ac:dyDescent="0.2">
      <c r="A184" s="103"/>
      <c r="B184" s="102"/>
      <c r="C184" s="132"/>
      <c r="D184" s="102"/>
      <c r="E184" s="102"/>
      <c r="F184" s="138"/>
      <c r="G184" s="138"/>
      <c r="H184" s="102"/>
      <c r="I184" s="138"/>
      <c r="J184" s="138"/>
      <c r="K184" s="102"/>
      <c r="L184" s="102"/>
      <c r="M184" s="102"/>
      <c r="N184" s="140"/>
      <c r="O184" s="102"/>
      <c r="P184" s="102"/>
      <c r="Q184" s="102"/>
      <c r="R184" s="140"/>
      <c r="S184" s="140"/>
      <c r="T184" s="140"/>
      <c r="U184" s="140"/>
      <c r="V184" s="102"/>
      <c r="W184" s="102"/>
      <c r="X184" s="102"/>
      <c r="Y184" s="102" t="str">
        <f t="shared" si="64"/>
        <v xml:space="preserve"> </v>
      </c>
      <c r="Z184" s="102" t="str">
        <f t="shared" si="65"/>
        <v xml:space="preserve"> </v>
      </c>
      <c r="AA184" s="102" t="str">
        <f t="shared" si="66"/>
        <v xml:space="preserve"> </v>
      </c>
      <c r="AB184" s="102" t="str">
        <f t="shared" si="67"/>
        <v xml:space="preserve"> </v>
      </c>
      <c r="AC184" s="104" t="str">
        <f t="shared" si="68"/>
        <v xml:space="preserve"> </v>
      </c>
      <c r="AD184" s="102" t="str">
        <f t="shared" si="69"/>
        <v xml:space="preserve"> </v>
      </c>
      <c r="AE184" s="105" t="str">
        <f t="shared" si="70"/>
        <v xml:space="preserve"> </v>
      </c>
      <c r="AF184" s="102" t="str">
        <f t="shared" si="71"/>
        <v xml:space="preserve"> </v>
      </c>
      <c r="AG184" s="105" t="str">
        <f t="shared" si="72"/>
        <v xml:space="preserve"> </v>
      </c>
      <c r="AH184" s="105" t="str">
        <f t="shared" si="73"/>
        <v xml:space="preserve"> </v>
      </c>
      <c r="AI184" s="102"/>
      <c r="AJ184" s="106" t="str">
        <f t="shared" si="74"/>
        <v xml:space="preserve"> </v>
      </c>
      <c r="AK184" s="107" t="str">
        <f t="shared" si="75"/>
        <v xml:space="preserve"> </v>
      </c>
      <c r="AL184" s="102"/>
      <c r="AM184" s="102"/>
      <c r="AN184" s="102"/>
      <c r="AO184" s="102"/>
      <c r="AP184" s="102"/>
      <c r="AQ184" s="102"/>
      <c r="AR184" s="102"/>
      <c r="AS184" s="102"/>
      <c r="AT184" s="102"/>
      <c r="AU184" s="102"/>
      <c r="AV184" s="102"/>
      <c r="AW184" s="251" t="s">
        <v>1238</v>
      </c>
      <c r="AX184" s="251">
        <f>AVERAGE(AS183:AW183)</f>
        <v>40</v>
      </c>
      <c r="AY184" s="102"/>
      <c r="AZ184" s="102"/>
      <c r="BA184" s="102"/>
      <c r="BB184" s="102"/>
    </row>
    <row r="185" spans="1:54" s="157" customFormat="1" ht="16" x14ac:dyDescent="0.2">
      <c r="A185" s="103"/>
      <c r="B185" s="102"/>
      <c r="C185" s="132"/>
      <c r="D185" s="102"/>
      <c r="E185" s="102"/>
      <c r="F185" s="138"/>
      <c r="G185" s="138"/>
      <c r="H185" s="102"/>
      <c r="I185" s="138"/>
      <c r="J185" s="252"/>
      <c r="K185" s="102"/>
      <c r="L185" s="102"/>
      <c r="M185" s="102"/>
      <c r="N185" s="140"/>
      <c r="O185" s="102"/>
      <c r="P185" s="102"/>
      <c r="Q185" s="102"/>
      <c r="R185" s="140"/>
      <c r="S185" s="140"/>
      <c r="T185" s="140"/>
      <c r="U185" s="140"/>
      <c r="V185" s="102"/>
      <c r="W185" s="102"/>
      <c r="X185" s="102"/>
      <c r="Y185" s="102"/>
      <c r="Z185" s="102"/>
      <c r="AA185" s="102"/>
      <c r="AB185" s="102"/>
      <c r="AC185" s="104"/>
      <c r="AD185" s="102"/>
      <c r="AE185" s="105"/>
      <c r="AF185" s="102"/>
      <c r="AG185" s="105"/>
      <c r="AH185" s="105"/>
      <c r="AI185" s="102"/>
      <c r="AJ185" s="106"/>
      <c r="AK185" s="107"/>
      <c r="AL185" s="102"/>
      <c r="AM185" s="102"/>
      <c r="AN185" s="102"/>
      <c r="AO185" s="102"/>
      <c r="AP185" s="102"/>
      <c r="AQ185" s="102"/>
      <c r="AR185" s="102"/>
      <c r="AS185" s="116"/>
      <c r="AT185" s="245"/>
      <c r="AU185" s="116"/>
      <c r="AV185" s="116"/>
      <c r="AW185" s="116"/>
      <c r="AX185" s="102"/>
      <c r="AY185" s="102"/>
      <c r="AZ185" s="102"/>
      <c r="BA185" s="102"/>
      <c r="BB185" s="102"/>
    </row>
    <row r="186" spans="1:54" s="157" customFormat="1" ht="16" x14ac:dyDescent="0.2">
      <c r="A186" s="103"/>
      <c r="B186" s="102"/>
      <c r="C186" s="132"/>
      <c r="D186" s="102"/>
      <c r="E186" s="102"/>
      <c r="F186" s="138"/>
      <c r="G186" s="138"/>
      <c r="H186" s="102"/>
      <c r="I186" s="138"/>
      <c r="J186" s="252"/>
      <c r="K186" s="102"/>
      <c r="L186" s="102"/>
      <c r="M186" s="102"/>
      <c r="N186" s="140"/>
      <c r="O186" s="102"/>
      <c r="P186" s="102"/>
      <c r="Q186" s="102"/>
      <c r="R186" s="140"/>
      <c r="S186" s="140"/>
      <c r="T186" s="140"/>
      <c r="U186" s="140"/>
      <c r="V186" s="102"/>
      <c r="W186" s="102"/>
      <c r="X186" s="102"/>
      <c r="Y186" s="102"/>
      <c r="Z186" s="102"/>
      <c r="AA186" s="102"/>
      <c r="AB186" s="102"/>
      <c r="AC186" s="104"/>
      <c r="AD186" s="102"/>
      <c r="AE186" s="105"/>
      <c r="AF186" s="102"/>
      <c r="AG186" s="105"/>
      <c r="AH186" s="105"/>
      <c r="AI186" s="102"/>
      <c r="AJ186" s="106"/>
      <c r="AK186" s="107"/>
      <c r="AL186" s="102"/>
      <c r="AM186" s="102"/>
      <c r="AN186" s="102"/>
      <c r="AO186" s="102"/>
      <c r="AP186" s="102"/>
      <c r="AQ186" s="102"/>
      <c r="AR186" s="102"/>
      <c r="AS186" s="116"/>
      <c r="AT186" s="245"/>
      <c r="AU186" s="116"/>
      <c r="AV186" s="116"/>
      <c r="AW186" s="116"/>
      <c r="AX186" s="102"/>
      <c r="AY186" s="102"/>
      <c r="AZ186" s="102"/>
      <c r="BA186" s="102"/>
      <c r="BB186" s="102"/>
    </row>
    <row r="187" spans="1:54" s="157" customFormat="1" ht="16" x14ac:dyDescent="0.2">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84" t="e">
        <f>_xlfn.AGGREGATE(1, 6,AD172:AD184)</f>
        <v>#DIV/0!</v>
      </c>
      <c r="AE187" s="84">
        <f>_xlfn.AGGREGATE(1, 6,AE172:AE184)</f>
        <v>0.3</v>
      </c>
      <c r="AF187" s="84">
        <f>_xlfn.AGGREGATE(1, 6,AF172:AF184)</f>
        <v>19.115738313488638</v>
      </c>
      <c r="AG187" s="102"/>
      <c r="AH187" s="102"/>
      <c r="AI187" s="84">
        <f>_xlfn.AGGREGATE(1, 6,AI172:AI184)</f>
        <v>2.020959574299277</v>
      </c>
      <c r="AJ187" s="102"/>
      <c r="AK187" s="84">
        <f>_xlfn.AGGREGATE(1, 6,AK172:AK184)</f>
        <v>16.541284477584064</v>
      </c>
      <c r="AL187" s="102"/>
      <c r="AM187" s="102"/>
      <c r="AN187" s="102"/>
      <c r="AO187" s="102"/>
      <c r="AP187" s="102"/>
      <c r="AQ187" s="102"/>
      <c r="AR187" s="102"/>
      <c r="AS187" s="102"/>
      <c r="AT187" s="102"/>
      <c r="AU187" s="102"/>
      <c r="AV187" s="102"/>
      <c r="AW187" s="102"/>
      <c r="AX187" s="102"/>
      <c r="AY187" s="102"/>
      <c r="AZ187" s="102"/>
      <c r="BA187" s="102"/>
      <c r="BB187" s="102"/>
    </row>
    <row r="188" spans="1:54" s="157" customFormat="1" x14ac:dyDescent="0.2">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251" t="s">
        <v>1238</v>
      </c>
      <c r="AD188" s="251" t="e">
        <f>AVERAGE(AD173:AD184)</f>
        <v>#VALUE!</v>
      </c>
      <c r="AE188" s="251">
        <f>AVERAGE(AE172:AE184)</f>
        <v>0.3</v>
      </c>
      <c r="AF188" s="251">
        <f>AVERAGE(AF172:AF184)</f>
        <v>19.115738313488638</v>
      </c>
      <c r="AG188" s="251"/>
      <c r="AH188" s="251"/>
      <c r="AI188" s="251">
        <f>AVERAGE(AI172:AI184)</f>
        <v>2.020959574299277</v>
      </c>
      <c r="AJ188" s="251"/>
      <c r="AK188" s="253">
        <f>AVERAGE(AK172:AK184)</f>
        <v>16.541284477584064</v>
      </c>
      <c r="AL188" s="102"/>
      <c r="AM188" s="102"/>
      <c r="AN188" s="102"/>
      <c r="AO188" s="102"/>
      <c r="AP188" s="102"/>
      <c r="AQ188" s="102"/>
      <c r="AR188" s="102"/>
      <c r="AS188" s="102"/>
      <c r="AT188" s="102"/>
      <c r="AU188" s="102"/>
      <c r="AV188" s="102"/>
      <c r="AW188" s="102"/>
      <c r="AX188" s="102"/>
      <c r="AY188" s="102"/>
      <c r="AZ188" s="102"/>
      <c r="BA188" s="102"/>
      <c r="BB188" s="102"/>
    </row>
  </sheetData>
  <mergeCells count="8">
    <mergeCell ref="AD129:AD132"/>
    <mergeCell ref="AC130:AC132"/>
    <mergeCell ref="AD18:AD21"/>
    <mergeCell ref="AC19:AC21"/>
    <mergeCell ref="AD57:AD60"/>
    <mergeCell ref="AC58:AC60"/>
    <mergeCell ref="AD90:AD93"/>
    <mergeCell ref="AC91:AC93"/>
  </mergeCells>
  <phoneticPr fontId="29" type="noConversion"/>
  <conditionalFormatting sqref="A18:AB18 AE18:AK19 W19:AB19">
    <cfRule type="expression" dxfId="58" priority="5">
      <formula>_xlfn.NUMBERVALUE($Y18)&gt;0</formula>
    </cfRule>
  </conditionalFormatting>
  <conditionalFormatting sqref="A57:AB57 AE57:AK58 W58:AB58">
    <cfRule type="expression" dxfId="57" priority="11">
      <formula>_xlfn.NUMBERVALUE($Y57)&gt;0</formula>
    </cfRule>
  </conditionalFormatting>
  <conditionalFormatting sqref="A90:AB90 AE90:AK91 W91:AB91 V94:AK107 C102:E107 H102:H107 K102:M107 O102:Q107 A108:AK109 A129:AB129 AE129:AK130 W130:AB130 V133:AK146 C141:E146 H141:H146 K141:M146 O141:Q146 A147:AK148 A169:AB169 AE169:AK170 W170:AB170 V173:AK186 C181:E186 H181:H186 K181:M186 O181:Q186 A187:AK188">
    <cfRule type="expression" dxfId="56" priority="20">
      <formula>_xlfn.NUMBERVALUE($Y90)&gt;0</formula>
    </cfRule>
  </conditionalFormatting>
  <conditionalFormatting sqref="V22:AK33">
    <cfRule type="expression" dxfId="55" priority="1">
      <formula>_xlfn.NUMBERVALUE($Y22)&gt;0</formula>
    </cfRule>
  </conditionalFormatting>
  <conditionalFormatting sqref="V61:AK72">
    <cfRule type="expression" dxfId="54" priority="6">
      <formula>_xlfn.NUMBERVALUE($Y61)&gt;0</formula>
    </cfRule>
  </conditionalFormatting>
  <conditionalFormatting sqref="AC35:AK37">
    <cfRule type="expression" dxfId="53" priority="3">
      <formula>_xlfn.NUMBERVALUE($Y35)&gt;0</formula>
    </cfRule>
  </conditionalFormatting>
  <conditionalFormatting sqref="AC74:AK76">
    <cfRule type="expression" dxfId="52" priority="9">
      <formula>_xlfn.NUMBERVALUE($Y74)&gt;0</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906C7-461E-4ADA-8216-40E558AD6F0F}">
  <dimension ref="A1:BD207"/>
  <sheetViews>
    <sheetView topLeftCell="A184" workbookViewId="0">
      <selection activeCell="C206" sqref="C206"/>
    </sheetView>
  </sheetViews>
  <sheetFormatPr baseColWidth="10" defaultColWidth="8.83203125" defaultRowHeight="15" x14ac:dyDescent="0.2"/>
  <cols>
    <col min="5" max="5" width="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400</v>
      </c>
      <c r="C4" t="s">
        <v>757</v>
      </c>
      <c r="E4" s="167">
        <v>43297</v>
      </c>
      <c r="F4" t="s">
        <v>797</v>
      </c>
      <c r="G4" t="s">
        <v>798</v>
      </c>
      <c r="H4">
        <v>0</v>
      </c>
      <c r="I4" t="s">
        <v>760</v>
      </c>
      <c r="J4" s="326">
        <v>0.42569444444444443</v>
      </c>
      <c r="K4">
        <v>1</v>
      </c>
      <c r="L4">
        <v>1</v>
      </c>
      <c r="M4" t="s">
        <v>774</v>
      </c>
      <c r="N4" t="s">
        <v>799</v>
      </c>
      <c r="O4" s="131" t="s">
        <v>761</v>
      </c>
      <c r="P4" s="131" t="s">
        <v>761</v>
      </c>
      <c r="Q4" s="68">
        <v>0.55000000000000004</v>
      </c>
      <c r="R4" s="68">
        <v>0.5</v>
      </c>
      <c r="S4" s="131">
        <v>0.52500000000000002</v>
      </c>
      <c r="T4" s="68">
        <v>0.55000000000000004</v>
      </c>
      <c r="U4" s="76">
        <v>0.95454545454545447</v>
      </c>
      <c r="V4" s="68">
        <v>0.15</v>
      </c>
      <c r="W4" s="77">
        <v>0.28472222222222221</v>
      </c>
      <c r="X4" s="68">
        <v>17</v>
      </c>
      <c r="Y4" s="68">
        <v>8.56</v>
      </c>
      <c r="Z4" s="320">
        <v>8.5290457232423051</v>
      </c>
      <c r="AA4" s="321">
        <v>0.8909999999999999</v>
      </c>
      <c r="AB4" s="226">
        <v>0.6</v>
      </c>
      <c r="AC4" s="204">
        <v>1.27</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400</v>
      </c>
      <c r="C5" t="s">
        <v>764</v>
      </c>
      <c r="E5" s="167">
        <v>43297</v>
      </c>
      <c r="F5" t="s">
        <v>797</v>
      </c>
      <c r="G5" t="s">
        <v>798</v>
      </c>
      <c r="H5">
        <v>0</v>
      </c>
      <c r="I5" t="s">
        <v>760</v>
      </c>
      <c r="J5" s="326">
        <v>0.42569444444444443</v>
      </c>
      <c r="K5">
        <v>1</v>
      </c>
      <c r="L5">
        <v>1</v>
      </c>
      <c r="M5" t="s">
        <v>774</v>
      </c>
      <c r="N5" t="s">
        <v>799</v>
      </c>
      <c r="O5" s="131" t="s">
        <v>761</v>
      </c>
      <c r="P5" s="131" t="s">
        <v>761</v>
      </c>
      <c r="Q5" s="68">
        <v>0.55000000000000004</v>
      </c>
      <c r="R5" s="68">
        <v>0.5</v>
      </c>
      <c r="S5" s="131">
        <v>0.52500000000000002</v>
      </c>
      <c r="T5" s="68">
        <v>0.55000000000000004</v>
      </c>
      <c r="U5" s="76">
        <v>0.95454545454545447</v>
      </c>
      <c r="V5" s="68">
        <v>0.25</v>
      </c>
      <c r="W5" s="77">
        <v>0.28472222222222221</v>
      </c>
      <c r="X5" s="68">
        <v>19.5</v>
      </c>
      <c r="Y5" s="68">
        <v>5.8</v>
      </c>
      <c r="Z5" s="320">
        <v>5.5414669820203439</v>
      </c>
      <c r="AA5" s="321">
        <v>0.57999999999999996</v>
      </c>
      <c r="AB5" s="226">
        <v>7.7</v>
      </c>
      <c r="AC5" s="204">
        <v>0.13439999999999999</v>
      </c>
      <c r="AD5" s="72">
        <v>3.2236007759379017</v>
      </c>
      <c r="AE5" s="72">
        <v>0.35225340136054428</v>
      </c>
      <c r="AF5" s="72">
        <v>0.31374589266155534</v>
      </c>
      <c r="AG5" s="137">
        <v>0.66599929402209956</v>
      </c>
      <c r="AH5" s="75">
        <v>119.22191757403007</v>
      </c>
      <c r="AI5" s="222">
        <v>119.88791686805217</v>
      </c>
      <c r="AJ5" s="72">
        <v>700.88971337009207</v>
      </c>
      <c r="AK5" s="72">
        <v>86.569838386278661</v>
      </c>
      <c r="AL5" s="72">
        <v>8.096234513488282</v>
      </c>
      <c r="AM5" s="322">
        <v>205.79175596030873</v>
      </c>
      <c r="AN5" s="323">
        <v>206.45775525433083</v>
      </c>
      <c r="AO5" s="137">
        <v>29.056911392405045</v>
      </c>
      <c r="AP5" s="137">
        <v>80.658155274261631</v>
      </c>
      <c r="AQ5" s="72">
        <v>0.26483975515126801</v>
      </c>
      <c r="AR5" s="72">
        <v>109.71506666666667</v>
      </c>
      <c r="AV5" s="69"/>
      <c r="AX5" s="322"/>
      <c r="AY5" s="322"/>
    </row>
    <row r="6" spans="1:51" x14ac:dyDescent="0.2">
      <c r="A6" t="s">
        <v>756</v>
      </c>
      <c r="B6" t="s">
        <v>400</v>
      </c>
      <c r="C6" t="s">
        <v>765</v>
      </c>
      <c r="E6" s="167">
        <v>43297</v>
      </c>
      <c r="F6" t="s">
        <v>797</v>
      </c>
      <c r="G6" t="s">
        <v>798</v>
      </c>
      <c r="H6">
        <v>0</v>
      </c>
      <c r="I6" t="s">
        <v>760</v>
      </c>
      <c r="J6" s="326">
        <v>0.42569444444444443</v>
      </c>
      <c r="K6">
        <v>1</v>
      </c>
      <c r="L6">
        <v>1</v>
      </c>
      <c r="M6" t="s">
        <v>774</v>
      </c>
      <c r="N6" t="s">
        <v>799</v>
      </c>
      <c r="O6" s="131" t="s">
        <v>761</v>
      </c>
      <c r="P6" s="131" t="s">
        <v>761</v>
      </c>
      <c r="Q6" s="68">
        <v>0.55000000000000004</v>
      </c>
      <c r="R6" s="68">
        <v>0.5</v>
      </c>
      <c r="S6" s="131">
        <v>0.52500000000000002</v>
      </c>
      <c r="T6" s="68">
        <v>0.55000000000000004</v>
      </c>
      <c r="U6" s="76">
        <v>0.95454545454545447</v>
      </c>
      <c r="V6" s="68" t="s">
        <v>761</v>
      </c>
      <c r="W6" s="68" t="s">
        <v>761</v>
      </c>
      <c r="X6" s="68" t="s">
        <v>761</v>
      </c>
      <c r="Y6" s="68" t="s">
        <v>761</v>
      </c>
      <c r="Z6" s="321" t="s">
        <v>761</v>
      </c>
      <c r="AA6" s="321" t="s">
        <v>761</v>
      </c>
      <c r="AB6" s="226">
        <v>14.5</v>
      </c>
      <c r="AC6" s="204">
        <v>24.08</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400</v>
      </c>
      <c r="C7" t="s">
        <v>757</v>
      </c>
      <c r="E7" s="167">
        <v>43312</v>
      </c>
      <c r="F7" t="s">
        <v>797</v>
      </c>
      <c r="G7" t="s">
        <v>798</v>
      </c>
      <c r="H7">
        <v>0</v>
      </c>
      <c r="I7" t="s">
        <v>760</v>
      </c>
      <c r="J7" s="326">
        <v>0.42569444444444443</v>
      </c>
      <c r="K7">
        <v>2</v>
      </c>
      <c r="L7">
        <v>1</v>
      </c>
      <c r="M7" t="s">
        <v>774</v>
      </c>
      <c r="N7" t="s">
        <v>821</v>
      </c>
      <c r="O7" s="131" t="s">
        <v>761</v>
      </c>
      <c r="P7" s="131" t="s">
        <v>761</v>
      </c>
      <c r="Q7" s="68">
        <v>0.4</v>
      </c>
      <c r="R7" s="68">
        <v>0.4</v>
      </c>
      <c r="S7" s="131">
        <v>0.4</v>
      </c>
      <c r="T7" s="68">
        <v>0.4</v>
      </c>
      <c r="U7" s="70">
        <v>1</v>
      </c>
      <c r="V7" s="68">
        <v>0.15</v>
      </c>
      <c r="W7" s="77">
        <v>0.28472222222222221</v>
      </c>
      <c r="X7" s="68">
        <v>16.600000000000001</v>
      </c>
      <c r="Y7" s="68">
        <v>7.6</v>
      </c>
      <c r="Z7" s="320">
        <v>7.563262934345369</v>
      </c>
      <c r="AA7" s="321">
        <v>0.78</v>
      </c>
      <c r="AB7" s="205">
        <v>0.8</v>
      </c>
      <c r="AC7" s="171">
        <v>1.573</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400</v>
      </c>
      <c r="C8" t="s">
        <v>764</v>
      </c>
      <c r="E8" s="167">
        <v>43312</v>
      </c>
      <c r="F8" t="s">
        <v>797</v>
      </c>
      <c r="G8" t="s">
        <v>798</v>
      </c>
      <c r="H8">
        <v>0</v>
      </c>
      <c r="I8" t="s">
        <v>760</v>
      </c>
      <c r="J8" s="326">
        <v>0.42569444444444443</v>
      </c>
      <c r="K8">
        <v>2</v>
      </c>
      <c r="L8">
        <v>1</v>
      </c>
      <c r="M8" t="s">
        <v>774</v>
      </c>
      <c r="N8" t="s">
        <v>821</v>
      </c>
      <c r="O8" s="131" t="s">
        <v>761</v>
      </c>
      <c r="P8" s="131" t="s">
        <v>761</v>
      </c>
      <c r="Q8" s="68">
        <v>0.4</v>
      </c>
      <c r="R8" s="68">
        <v>0.4</v>
      </c>
      <c r="S8" s="131">
        <v>0.4</v>
      </c>
      <c r="T8" s="68">
        <v>0.4</v>
      </c>
      <c r="U8" s="70">
        <v>1</v>
      </c>
      <c r="V8" s="68" t="s">
        <v>761</v>
      </c>
      <c r="W8" s="77" t="s">
        <v>761</v>
      </c>
      <c r="X8" s="68" t="s">
        <v>761</v>
      </c>
      <c r="Y8" s="68" t="s">
        <v>761</v>
      </c>
      <c r="Z8" s="68" t="s">
        <v>761</v>
      </c>
      <c r="AA8" s="321" t="s">
        <v>761</v>
      </c>
      <c r="AB8" s="205">
        <v>1.1000000000000001</v>
      </c>
      <c r="AC8" s="171">
        <v>2.2149999999999999</v>
      </c>
      <c r="AD8" s="72">
        <v>0.51289237951845301</v>
      </c>
      <c r="AE8" s="72">
        <v>39.656633515511871</v>
      </c>
      <c r="AF8" s="72">
        <v>14.201762977473063</v>
      </c>
      <c r="AG8" s="137">
        <v>53.858396492984937</v>
      </c>
      <c r="AH8" s="75">
        <v>27.358236160076288</v>
      </c>
      <c r="AI8" s="75">
        <v>81.216632653061225</v>
      </c>
      <c r="AJ8" s="72">
        <v>270.61064307259272</v>
      </c>
      <c r="AK8" s="72">
        <v>22.65248298309692</v>
      </c>
      <c r="AL8" s="72">
        <v>11.946180172589466</v>
      </c>
      <c r="AM8" s="322">
        <v>50.010719143173205</v>
      </c>
      <c r="AN8" s="323">
        <v>103.86911563615814</v>
      </c>
      <c r="AO8" s="137">
        <v>6.8699746835443039</v>
      </c>
      <c r="AP8" s="137">
        <v>27.242651983122357</v>
      </c>
      <c r="AQ8" s="72">
        <v>0.20139096149571314</v>
      </c>
      <c r="AR8" s="72">
        <v>34.112626666666664</v>
      </c>
      <c r="AV8" s="69"/>
      <c r="AX8" s="322"/>
      <c r="AY8" s="322"/>
    </row>
    <row r="9" spans="1:51" x14ac:dyDescent="0.2">
      <c r="A9" t="s">
        <v>756</v>
      </c>
      <c r="B9" t="s">
        <v>400</v>
      </c>
      <c r="C9" t="s">
        <v>765</v>
      </c>
      <c r="E9" s="167">
        <v>43312</v>
      </c>
      <c r="F9" t="s">
        <v>797</v>
      </c>
      <c r="G9" t="s">
        <v>798</v>
      </c>
      <c r="H9">
        <v>0</v>
      </c>
      <c r="I9" t="s">
        <v>760</v>
      </c>
      <c r="J9" s="326">
        <v>0.42569444444444443</v>
      </c>
      <c r="K9">
        <v>2</v>
      </c>
      <c r="L9">
        <v>1</v>
      </c>
      <c r="M9" t="s">
        <v>774</v>
      </c>
      <c r="N9" t="s">
        <v>821</v>
      </c>
      <c r="O9" s="131" t="s">
        <v>761</v>
      </c>
      <c r="P9" s="131" t="s">
        <v>761</v>
      </c>
      <c r="Q9" s="68">
        <v>0.4</v>
      </c>
      <c r="R9" s="68">
        <v>0.4</v>
      </c>
      <c r="S9" s="131">
        <v>0.4</v>
      </c>
      <c r="T9" s="68">
        <v>0.4</v>
      </c>
      <c r="U9" s="70">
        <v>1</v>
      </c>
      <c r="V9" s="68" t="s">
        <v>761</v>
      </c>
      <c r="W9" s="77" t="s">
        <v>761</v>
      </c>
      <c r="X9" s="68" t="s">
        <v>761</v>
      </c>
      <c r="Y9" s="68" t="s">
        <v>761</v>
      </c>
      <c r="Z9" s="68" t="s">
        <v>761</v>
      </c>
      <c r="AA9" s="321" t="s">
        <v>761</v>
      </c>
      <c r="AB9" s="205">
        <v>0.7</v>
      </c>
      <c r="AC9" s="171">
        <v>1.4970000000000001</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400</v>
      </c>
      <c r="C10" t="s">
        <v>757</v>
      </c>
      <c r="E10" s="167">
        <v>43326</v>
      </c>
      <c r="F10" t="s">
        <v>797</v>
      </c>
      <c r="G10" t="s">
        <v>798</v>
      </c>
      <c r="H10">
        <v>0</v>
      </c>
      <c r="I10" t="s">
        <v>760</v>
      </c>
      <c r="J10" t="s">
        <v>761</v>
      </c>
      <c r="K10">
        <v>2</v>
      </c>
      <c r="L10">
        <v>3</v>
      </c>
      <c r="M10" t="s">
        <v>519</v>
      </c>
      <c r="N10" t="s">
        <v>841</v>
      </c>
      <c r="O10" s="131">
        <v>25.7</v>
      </c>
      <c r="P10" s="131">
        <v>7.36</v>
      </c>
      <c r="Q10" s="68">
        <v>0.5</v>
      </c>
      <c r="R10" s="68">
        <v>0.5</v>
      </c>
      <c r="S10" s="131">
        <v>0.5</v>
      </c>
      <c r="T10" s="68">
        <v>0.5</v>
      </c>
      <c r="U10" s="76">
        <v>1</v>
      </c>
      <c r="V10" s="68">
        <v>0.15</v>
      </c>
      <c r="W10" s="77">
        <v>0.28125</v>
      </c>
      <c r="X10" s="68">
        <v>17.5</v>
      </c>
      <c r="Y10" s="68">
        <v>6.78</v>
      </c>
      <c r="Z10" s="320">
        <v>6.7596424862629432</v>
      </c>
      <c r="AA10" s="321">
        <v>0.69700000000000006</v>
      </c>
      <c r="AB10" s="226">
        <v>0.5</v>
      </c>
      <c r="AC10" s="216">
        <v>1.095</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400</v>
      </c>
      <c r="C11" t="s">
        <v>764</v>
      </c>
      <c r="E11" s="167">
        <v>43326</v>
      </c>
      <c r="F11" t="s">
        <v>797</v>
      </c>
      <c r="G11" t="s">
        <v>798</v>
      </c>
      <c r="H11">
        <v>0</v>
      </c>
      <c r="I11" t="s">
        <v>760</v>
      </c>
      <c r="J11" t="s">
        <v>761</v>
      </c>
      <c r="K11">
        <v>2</v>
      </c>
      <c r="L11">
        <v>3</v>
      </c>
      <c r="M11" t="s">
        <v>519</v>
      </c>
      <c r="N11" t="s">
        <v>841</v>
      </c>
      <c r="O11" s="131">
        <v>25.7</v>
      </c>
      <c r="P11" s="131">
        <v>7.36</v>
      </c>
      <c r="Q11" s="68">
        <v>0.5</v>
      </c>
      <c r="R11" s="68">
        <v>0.5</v>
      </c>
      <c r="S11" s="131">
        <v>0.5</v>
      </c>
      <c r="T11" s="68">
        <v>0.5</v>
      </c>
      <c r="U11" s="76">
        <v>1</v>
      </c>
      <c r="V11" s="68" t="s">
        <v>761</v>
      </c>
      <c r="W11" s="68" t="s">
        <v>761</v>
      </c>
      <c r="X11" s="68" t="s">
        <v>761</v>
      </c>
      <c r="Y11" s="68" t="s">
        <v>761</v>
      </c>
      <c r="Z11" s="68" t="s">
        <v>761</v>
      </c>
      <c r="AA11" s="331" t="s">
        <v>761</v>
      </c>
      <c r="AB11" s="226">
        <v>12.7</v>
      </c>
      <c r="AC11" s="216">
        <v>21.33</v>
      </c>
      <c r="AD11" s="72">
        <v>0.28734939759036143</v>
      </c>
      <c r="AE11" s="72">
        <v>11.239020120088602</v>
      </c>
      <c r="AF11" s="72">
        <v>5.120481927710844</v>
      </c>
      <c r="AG11" s="137">
        <v>16.359502047799445</v>
      </c>
      <c r="AH11" s="75">
        <v>19.720013258323014</v>
      </c>
      <c r="AI11" s="75">
        <v>36.07951530612246</v>
      </c>
      <c r="AJ11" s="72">
        <v>1251.8238433799747</v>
      </c>
      <c r="AK11" s="72">
        <v>136.19765026984777</v>
      </c>
      <c r="AL11" s="72">
        <v>9.1912293706957637</v>
      </c>
      <c r="AM11" s="322">
        <v>155.91766352817078</v>
      </c>
      <c r="AN11" s="323">
        <v>172.27716557597023</v>
      </c>
      <c r="AO11" s="137">
        <v>53.43716455696201</v>
      </c>
      <c r="AP11" s="137">
        <v>85.51775099859357</v>
      </c>
      <c r="AQ11" s="72">
        <v>0.38456476579698468</v>
      </c>
      <c r="AR11" s="72">
        <v>138.95491555555557</v>
      </c>
      <c r="AV11" s="69"/>
      <c r="AX11" s="322"/>
      <c r="AY11" s="322"/>
    </row>
    <row r="12" spans="1:51" x14ac:dyDescent="0.2">
      <c r="A12" t="s">
        <v>756</v>
      </c>
      <c r="B12" t="s">
        <v>400</v>
      </c>
      <c r="C12" t="s">
        <v>765</v>
      </c>
      <c r="E12" s="167">
        <v>43326</v>
      </c>
      <c r="F12" t="s">
        <v>797</v>
      </c>
      <c r="G12" t="s">
        <v>798</v>
      </c>
      <c r="H12">
        <v>0</v>
      </c>
      <c r="I12" t="s">
        <v>760</v>
      </c>
      <c r="J12" t="s">
        <v>761</v>
      </c>
      <c r="K12">
        <v>2</v>
      </c>
      <c r="L12">
        <v>3</v>
      </c>
      <c r="M12" t="s">
        <v>519</v>
      </c>
      <c r="N12" t="s">
        <v>841</v>
      </c>
      <c r="O12" s="131">
        <v>25.7</v>
      </c>
      <c r="P12" s="131">
        <v>7.36</v>
      </c>
      <c r="Q12" s="68">
        <v>0.5</v>
      </c>
      <c r="R12" s="68">
        <v>0.5</v>
      </c>
      <c r="S12" s="131">
        <v>0.5</v>
      </c>
      <c r="T12" s="68">
        <v>0.5</v>
      </c>
      <c r="U12" s="76">
        <v>1</v>
      </c>
      <c r="V12" s="68" t="s">
        <v>761</v>
      </c>
      <c r="W12" s="68" t="s">
        <v>761</v>
      </c>
      <c r="X12" s="68" t="s">
        <v>761</v>
      </c>
      <c r="Y12" s="68" t="s">
        <v>761</v>
      </c>
      <c r="Z12" s="68" t="s">
        <v>761</v>
      </c>
      <c r="AA12" s="331" t="s">
        <v>761</v>
      </c>
      <c r="AB12" s="226">
        <v>11.7</v>
      </c>
      <c r="AC12" s="216">
        <v>19.75</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E13" s="167"/>
      <c r="O13" s="68"/>
      <c r="P13" s="68"/>
      <c r="Q13" s="68"/>
      <c r="R13" s="68"/>
      <c r="S13" s="68"/>
      <c r="T13" s="68"/>
      <c r="U13" s="68"/>
      <c r="V13" s="68"/>
      <c r="W13" s="68"/>
      <c r="X13" s="68"/>
      <c r="Y13" s="68"/>
      <c r="AA13" s="341"/>
      <c r="AB13" s="68"/>
      <c r="AC13" s="68"/>
      <c r="AD13" s="68"/>
      <c r="AE13" s="68"/>
      <c r="AJ13" s="72"/>
      <c r="AK13" s="72"/>
      <c r="AL13" s="72"/>
      <c r="AM13" s="322"/>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39"/>
      <c r="AO14" s="338"/>
      <c r="AP14" s="338"/>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49"/>
      <c r="AO15" s="149"/>
      <c r="AP15" s="149"/>
      <c r="AQ15" s="68"/>
      <c r="AR15" s="68"/>
      <c r="AV15" s="69"/>
      <c r="AX15" s="322"/>
      <c r="AY15" s="322"/>
    </row>
    <row r="16" spans="1:51" x14ac:dyDescent="0.2">
      <c r="E16" s="167"/>
      <c r="O16" s="68"/>
      <c r="P16" s="68"/>
      <c r="Q16" s="68"/>
      <c r="R16" s="68"/>
      <c r="S16" s="68"/>
      <c r="T16" s="68"/>
      <c r="U16" s="68"/>
      <c r="V16" s="68"/>
      <c r="W16" s="68"/>
      <c r="X16" s="68"/>
      <c r="Y16" s="68"/>
      <c r="AA16" s="34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400</v>
      </c>
      <c r="B22" s="102">
        <v>2018</v>
      </c>
      <c r="C22" s="103">
        <v>7</v>
      </c>
      <c r="D22" s="102">
        <v>16</v>
      </c>
      <c r="E22" s="82"/>
      <c r="F22" s="131">
        <v>0.52500000000000002</v>
      </c>
      <c r="G22" s="131" t="s">
        <v>761</v>
      </c>
      <c r="H22" s="82"/>
      <c r="I22" s="131" t="s">
        <v>761</v>
      </c>
      <c r="J22" s="226">
        <v>0.6</v>
      </c>
      <c r="K22" s="82"/>
      <c r="L22" s="82"/>
      <c r="M22" s="108"/>
      <c r="N22" s="131" t="s">
        <v>763</v>
      </c>
      <c r="O22" s="82"/>
      <c r="P22" s="82"/>
      <c r="Q22" s="82"/>
      <c r="R22" s="140"/>
      <c r="S22" s="131" t="s">
        <v>763</v>
      </c>
      <c r="T22" s="131" t="s">
        <v>763</v>
      </c>
      <c r="U22" s="131" t="s">
        <v>763</v>
      </c>
      <c r="V22" s="85"/>
      <c r="W22" s="85"/>
      <c r="X22" s="85"/>
      <c r="Y22" s="102" t="str">
        <f>IF(C22&lt;6," ",IF(C22&lt;=9,I22, IF(C22&gt;=10," ")))</f>
        <v>ND</v>
      </c>
      <c r="Z22" s="102" t="e">
        <f>IF(Y22=" ", " ", IF(Y22&gt;0, Y22+273.15))</f>
        <v>#VALUE!</v>
      </c>
      <c r="AA22" s="102">
        <f>IF(C22&lt;6," ",IF(C22&lt;=9,J22, IF(C22&gt;=10," ")))</f>
        <v>0.6</v>
      </c>
      <c r="AB22" s="102" t="str">
        <f>IF(C22&lt;6," ",IF(C22&lt;=9,G22, IF(C22&gt;=10," ")))</f>
        <v>ND</v>
      </c>
      <c r="AC22" s="104" t="e">
        <f>IF(Y22=" "," ",IF(Y22&gt;0,EXP(-173.4292+249.6339*100/Z22+143.3483*LN(+Z22/100)-21.8492*Z22/100+AA22*(-0.033096+0.014259*Z22/100-0.0017*(Z22/100)^2))*1.4276))</f>
        <v>#VALUE!</v>
      </c>
      <c r="AD22" s="102" t="e">
        <f>IF(Y22=" "," ",IF(Y22&gt;0,AB22/AC22))</f>
        <v>#VALUE!</v>
      </c>
      <c r="AE22" s="105">
        <f>IF(C22&lt;6," ",IF(C22&lt;=9,F22, IF(C22&gt;=10," ")))</f>
        <v>0.52500000000000002</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400</v>
      </c>
      <c r="B23" s="102">
        <v>2018</v>
      </c>
      <c r="C23" s="103">
        <v>7</v>
      </c>
      <c r="D23" s="102">
        <v>16</v>
      </c>
      <c r="E23" s="82"/>
      <c r="F23" s="131">
        <v>0.52500000000000002</v>
      </c>
      <c r="G23" s="131" t="s">
        <v>761</v>
      </c>
      <c r="H23" s="82"/>
      <c r="I23" s="131" t="s">
        <v>761</v>
      </c>
      <c r="J23" s="226">
        <v>7.7</v>
      </c>
      <c r="K23" s="82"/>
      <c r="L23" s="82"/>
      <c r="M23" s="108"/>
      <c r="N23" s="137">
        <v>0.66599929402209956</v>
      </c>
      <c r="O23" s="82"/>
      <c r="P23" s="82"/>
      <c r="Q23" s="82"/>
      <c r="R23" s="140"/>
      <c r="S23" s="323">
        <v>206.45775525433083</v>
      </c>
      <c r="T23" s="137">
        <v>29.056911392405045</v>
      </c>
      <c r="U23" s="137">
        <v>80.658155274261631</v>
      </c>
      <c r="V23" s="85"/>
      <c r="W23" s="85"/>
      <c r="X23" s="85"/>
      <c r="Y23" s="102" t="str">
        <f t="shared" ref="Y23:Y33" si="0">IF(C23&lt;6," ",IF(C23&lt;=9,I23, IF(C23&gt;=10," ")))</f>
        <v>ND</v>
      </c>
      <c r="Z23" s="102" t="e">
        <f t="shared" ref="Z23:Z33" si="1">IF(Y23=" ", " ", IF(Y23&gt;0, Y23+273.15))</f>
        <v>#VALUE!</v>
      </c>
      <c r="AA23" s="102">
        <f t="shared" ref="AA23:AA33" si="2">IF(C23&lt;6," ",IF(C23&lt;=9,J23, IF(C23&gt;=10," ")))</f>
        <v>7.7</v>
      </c>
      <c r="AB23" s="102" t="str">
        <f t="shared" ref="AB23:AB33" si="3">IF(C23&lt;6," ",IF(C23&lt;=9,G23, IF(C23&gt;=10," ")))</f>
        <v>ND</v>
      </c>
      <c r="AC23" s="104" t="e">
        <f t="shared" ref="AC23:AC33" si="4">IF(Y23=" "," ",IF(Y23&gt;0,EXP(-173.4292+249.6339*100/Z23+143.3483*LN(+Z23/100)-21.8492*Z23/100+AA23*(-0.033096+0.014259*Z23/100-0.0017*(Z23/100)^2))*1.4276))</f>
        <v>#VALUE!</v>
      </c>
      <c r="AD23" s="102" t="e">
        <f t="shared" ref="AD23:AD33" si="5">IF(Y23=" "," ",IF(Y23&gt;0,AB23/AC23))</f>
        <v>#VALUE!</v>
      </c>
      <c r="AE23" s="105">
        <f t="shared" ref="AE23:AE33" si="6">IF(C23&lt;6," ",IF(C23&lt;=9,F23, IF(C23&gt;=10," ")))</f>
        <v>0.52500000000000002</v>
      </c>
      <c r="AF23" s="102">
        <f t="shared" ref="AF23:AF33" si="7">IF(Y23=" "," ",N23)</f>
        <v>0.66599929402209956</v>
      </c>
      <c r="AG23" s="105">
        <f t="shared" ref="AG23:AG33" si="8">IF(C23&lt;6," ",IF(C23&lt;=9,T23, IF(C23&gt;=10," ")))</f>
        <v>29.056911392405045</v>
      </c>
      <c r="AH23" s="105">
        <f t="shared" ref="AH23:AH33" si="9">IF(C23&lt;6," ",IF(C23&lt;=9,U23, IF(C23&gt;=10," ")))</f>
        <v>80.658155274261631</v>
      </c>
      <c r="AI23" s="102">
        <f t="shared" ref="AI23" si="10">IF(Y23=" ", " ", IF(Y23&gt;0, SUM(AG23:AH23)))</f>
        <v>109.71506666666667</v>
      </c>
      <c r="AJ23" s="106">
        <f t="shared" ref="AJ23:AJ33" si="11">IF(C23&lt;6," ",IF(C23&lt;=9,S23, IF(C23&gt;=10," ")))</f>
        <v>206.45775525433083</v>
      </c>
      <c r="AK23" s="107">
        <f t="shared" ref="AK23:AK33" si="12">IF(Y23=" ", " ", IF(Y23&gt;0, AJ23-AF23))</f>
        <v>205.79175596030873</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400</v>
      </c>
      <c r="B24" s="102">
        <v>2018</v>
      </c>
      <c r="C24" s="103">
        <v>7</v>
      </c>
      <c r="D24" s="102">
        <v>16</v>
      </c>
      <c r="E24" s="82"/>
      <c r="F24" s="131">
        <v>0.52500000000000002</v>
      </c>
      <c r="G24" s="131" t="s">
        <v>761</v>
      </c>
      <c r="H24" s="82"/>
      <c r="I24" s="131" t="s">
        <v>761</v>
      </c>
      <c r="J24" s="226">
        <v>14.5</v>
      </c>
      <c r="K24" s="82"/>
      <c r="L24" s="82"/>
      <c r="M24" s="108"/>
      <c r="N24" s="131" t="s">
        <v>763</v>
      </c>
      <c r="O24" s="82"/>
      <c r="P24" s="82"/>
      <c r="Q24" s="82"/>
      <c r="R24" s="140"/>
      <c r="S24" s="131" t="s">
        <v>763</v>
      </c>
      <c r="T24" s="131" t="s">
        <v>763</v>
      </c>
      <c r="U24" s="131" t="s">
        <v>763</v>
      </c>
      <c r="V24" s="85"/>
      <c r="W24" s="85"/>
      <c r="X24" s="85"/>
      <c r="Y24" s="102" t="str">
        <f t="shared" si="0"/>
        <v>ND</v>
      </c>
      <c r="Z24" s="102" t="e">
        <f t="shared" si="1"/>
        <v>#VALUE!</v>
      </c>
      <c r="AA24" s="102">
        <f t="shared" si="2"/>
        <v>14.5</v>
      </c>
      <c r="AB24" s="102" t="str">
        <f t="shared" si="3"/>
        <v>ND</v>
      </c>
      <c r="AC24" s="104" t="e">
        <f t="shared" si="4"/>
        <v>#VALUE!</v>
      </c>
      <c r="AD24" s="102" t="e">
        <f t="shared" si="5"/>
        <v>#VALUE!</v>
      </c>
      <c r="AE24" s="105">
        <f t="shared" si="6"/>
        <v>0.52500000000000002</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400</v>
      </c>
      <c r="B25" s="102">
        <v>2018</v>
      </c>
      <c r="C25" s="103">
        <v>7</v>
      </c>
      <c r="D25" s="102">
        <v>31</v>
      </c>
      <c r="E25" s="82"/>
      <c r="F25" s="131">
        <v>0.4</v>
      </c>
      <c r="G25" s="131" t="s">
        <v>761</v>
      </c>
      <c r="H25" s="82"/>
      <c r="I25" s="131" t="s">
        <v>761</v>
      </c>
      <c r="J25" s="205">
        <v>0.8</v>
      </c>
      <c r="K25" s="82"/>
      <c r="L25" s="82"/>
      <c r="M25" s="108"/>
      <c r="N25" s="131" t="s">
        <v>763</v>
      </c>
      <c r="O25" s="82"/>
      <c r="P25" s="82"/>
      <c r="Q25" s="82"/>
      <c r="R25" s="140"/>
      <c r="S25" s="131" t="s">
        <v>763</v>
      </c>
      <c r="T25" s="131" t="s">
        <v>763</v>
      </c>
      <c r="U25" s="131" t="s">
        <v>763</v>
      </c>
      <c r="V25" s="85"/>
      <c r="W25" s="85"/>
      <c r="X25" s="85"/>
      <c r="Y25" s="102" t="str">
        <f t="shared" si="0"/>
        <v>ND</v>
      </c>
      <c r="Z25" s="102" t="e">
        <f t="shared" si="1"/>
        <v>#VALUE!</v>
      </c>
      <c r="AA25" s="102">
        <f t="shared" si="2"/>
        <v>0.8</v>
      </c>
      <c r="AB25" s="102" t="str">
        <f t="shared" si="3"/>
        <v>ND</v>
      </c>
      <c r="AC25" s="104" t="e">
        <f t="shared" si="4"/>
        <v>#VALUE!</v>
      </c>
      <c r="AD25" s="102" t="e">
        <f t="shared" si="5"/>
        <v>#VALUE!</v>
      </c>
      <c r="AE25" s="105">
        <f t="shared" si="6"/>
        <v>0.4</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400</v>
      </c>
      <c r="B26" s="102">
        <v>2018</v>
      </c>
      <c r="C26" s="103">
        <v>7</v>
      </c>
      <c r="D26" s="102">
        <v>31</v>
      </c>
      <c r="E26" s="82"/>
      <c r="F26" s="131">
        <v>0.4</v>
      </c>
      <c r="G26" s="131" t="s">
        <v>761</v>
      </c>
      <c r="H26" s="82"/>
      <c r="I26" s="131" t="s">
        <v>761</v>
      </c>
      <c r="J26" s="205">
        <v>1.1000000000000001</v>
      </c>
      <c r="K26" s="82"/>
      <c r="L26" s="82"/>
      <c r="M26" s="108"/>
      <c r="N26" s="137">
        <v>53.858396492984937</v>
      </c>
      <c r="O26" s="82"/>
      <c r="P26" s="82"/>
      <c r="Q26" s="82"/>
      <c r="R26" s="140"/>
      <c r="S26" s="323">
        <v>103.86911563615814</v>
      </c>
      <c r="T26" s="137">
        <v>6.8699746835443039</v>
      </c>
      <c r="U26" s="137">
        <v>27.242651983122357</v>
      </c>
      <c r="V26" s="85"/>
      <c r="W26" s="85"/>
      <c r="X26" s="85"/>
      <c r="Y26" s="102" t="str">
        <f t="shared" si="0"/>
        <v>ND</v>
      </c>
      <c r="Z26" s="102" t="e">
        <f t="shared" si="1"/>
        <v>#VALUE!</v>
      </c>
      <c r="AA26" s="102">
        <f t="shared" si="2"/>
        <v>1.1000000000000001</v>
      </c>
      <c r="AB26" s="102" t="str">
        <f t="shared" si="3"/>
        <v>ND</v>
      </c>
      <c r="AC26" s="104" t="e">
        <f t="shared" si="4"/>
        <v>#VALUE!</v>
      </c>
      <c r="AD26" s="102" t="e">
        <f t="shared" si="5"/>
        <v>#VALUE!</v>
      </c>
      <c r="AE26" s="105">
        <f t="shared" si="6"/>
        <v>0.4</v>
      </c>
      <c r="AF26" s="102">
        <f t="shared" si="7"/>
        <v>53.858396492984937</v>
      </c>
      <c r="AG26" s="105">
        <f t="shared" si="8"/>
        <v>6.8699746835443039</v>
      </c>
      <c r="AH26" s="105">
        <f t="shared" si="9"/>
        <v>27.242651983122357</v>
      </c>
      <c r="AI26" s="102">
        <f t="shared" ref="AI26" si="13">IF(Y26=" ", " ", IF(Y26&gt;0, SUM(AG26:AH26)))</f>
        <v>34.112626666666664</v>
      </c>
      <c r="AJ26" s="106">
        <f t="shared" si="11"/>
        <v>103.86911563615814</v>
      </c>
      <c r="AK26" s="107">
        <f t="shared" si="12"/>
        <v>50.010719143173205</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400</v>
      </c>
      <c r="B27" s="102">
        <v>2018</v>
      </c>
      <c r="C27" s="103">
        <v>7</v>
      </c>
      <c r="D27" s="102">
        <v>31</v>
      </c>
      <c r="E27" s="82"/>
      <c r="F27" s="131">
        <v>0.4</v>
      </c>
      <c r="G27" s="131" t="s">
        <v>761</v>
      </c>
      <c r="H27" s="82"/>
      <c r="I27" s="131" t="s">
        <v>761</v>
      </c>
      <c r="J27" s="205">
        <v>0.7</v>
      </c>
      <c r="K27" s="82"/>
      <c r="L27" s="82"/>
      <c r="M27" s="108"/>
      <c r="N27" s="131" t="s">
        <v>763</v>
      </c>
      <c r="O27" s="82"/>
      <c r="P27" s="82"/>
      <c r="Q27" s="82"/>
      <c r="R27" s="140"/>
      <c r="S27" s="131" t="s">
        <v>763</v>
      </c>
      <c r="T27" s="131" t="s">
        <v>763</v>
      </c>
      <c r="U27" s="131" t="s">
        <v>763</v>
      </c>
      <c r="V27" s="85"/>
      <c r="W27" s="85"/>
      <c r="X27" s="85"/>
      <c r="Y27" s="102" t="str">
        <f t="shared" si="0"/>
        <v>ND</v>
      </c>
      <c r="Z27" s="102" t="e">
        <f t="shared" si="1"/>
        <v>#VALUE!</v>
      </c>
      <c r="AA27" s="102">
        <f t="shared" si="2"/>
        <v>0.7</v>
      </c>
      <c r="AB27" s="102" t="str">
        <f t="shared" si="3"/>
        <v>ND</v>
      </c>
      <c r="AC27" s="104" t="e">
        <f t="shared" si="4"/>
        <v>#VALUE!</v>
      </c>
      <c r="AD27" s="102" t="e">
        <f t="shared" si="5"/>
        <v>#VALUE!</v>
      </c>
      <c r="AE27" s="105">
        <f t="shared" si="6"/>
        <v>0.4</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400</v>
      </c>
      <c r="B28" s="102">
        <v>2018</v>
      </c>
      <c r="C28" s="103">
        <v>8</v>
      </c>
      <c r="D28" s="102">
        <v>14</v>
      </c>
      <c r="E28" s="82"/>
      <c r="F28" s="131">
        <v>0.5</v>
      </c>
      <c r="G28" s="131">
        <v>7.36</v>
      </c>
      <c r="H28" s="82"/>
      <c r="I28" s="131">
        <v>25.7</v>
      </c>
      <c r="J28" s="226">
        <v>0.5</v>
      </c>
      <c r="K28" s="82"/>
      <c r="L28" s="82"/>
      <c r="M28" s="82"/>
      <c r="N28" s="131" t="s">
        <v>763</v>
      </c>
      <c r="O28" s="82"/>
      <c r="P28" s="82"/>
      <c r="Q28" s="82"/>
      <c r="R28" s="140"/>
      <c r="S28" s="131" t="s">
        <v>763</v>
      </c>
      <c r="T28" s="131" t="s">
        <v>763</v>
      </c>
      <c r="U28" s="131" t="s">
        <v>763</v>
      </c>
      <c r="V28" s="85"/>
      <c r="W28" s="85"/>
      <c r="X28" s="85"/>
      <c r="Y28" s="102">
        <f t="shared" si="0"/>
        <v>25.7</v>
      </c>
      <c r="Z28" s="102">
        <f t="shared" si="1"/>
        <v>298.84999999999997</v>
      </c>
      <c r="AA28" s="102">
        <f t="shared" si="2"/>
        <v>0.5</v>
      </c>
      <c r="AB28" s="102">
        <f t="shared" si="3"/>
        <v>7.36</v>
      </c>
      <c r="AC28" s="104">
        <f t="shared" si="4"/>
        <v>8.1074052458980077</v>
      </c>
      <c r="AD28" s="102">
        <f t="shared" si="5"/>
        <v>0.90781202823478424</v>
      </c>
      <c r="AE28" s="105">
        <f t="shared" si="6"/>
        <v>0.5</v>
      </c>
      <c r="AF28" s="102" t="str">
        <f t="shared" si="7"/>
        <v>NS</v>
      </c>
      <c r="AG28" s="105" t="str">
        <f t="shared" si="8"/>
        <v>NS</v>
      </c>
      <c r="AH28" s="105" t="str">
        <f t="shared" si="9"/>
        <v>NS</v>
      </c>
      <c r="AI28" s="102"/>
      <c r="AJ28" s="106" t="str">
        <f t="shared" si="11"/>
        <v>NS</v>
      </c>
      <c r="AK28" s="107" t="e">
        <f t="shared" si="12"/>
        <v>#VALUE!</v>
      </c>
      <c r="AL28" s="82"/>
      <c r="AM28" s="82">
        <f>AD36</f>
        <v>0.94929418284848499</v>
      </c>
      <c r="AN28" s="82">
        <f>AE36</f>
        <v>0.47500000000000003</v>
      </c>
      <c r="AO28" s="82">
        <f>AF36</f>
        <v>23.627965944935493</v>
      </c>
      <c r="AP28" s="82">
        <f>AI36</f>
        <v>94.260869629629653</v>
      </c>
      <c r="AQ28" s="113">
        <f>AK36</f>
        <v>137.2400462105509</v>
      </c>
      <c r="AR28" s="118"/>
      <c r="AS28" s="115" t="s">
        <v>497</v>
      </c>
      <c r="AT28" s="115" t="s">
        <v>497</v>
      </c>
      <c r="AU28" s="115" t="s">
        <v>497</v>
      </c>
      <c r="AV28" s="115" t="s">
        <v>497</v>
      </c>
      <c r="AW28" s="115" t="s">
        <v>497</v>
      </c>
      <c r="AX28" s="116" t="s">
        <v>498</v>
      </c>
      <c r="AY28" s="102"/>
      <c r="AZ28" s="102"/>
      <c r="BA28" s="82"/>
      <c r="BB28" s="82"/>
    </row>
    <row r="29" spans="1:54" ht="16" x14ac:dyDescent="0.2">
      <c r="A29" s="101" t="s">
        <v>400</v>
      </c>
      <c r="B29" s="102">
        <v>2018</v>
      </c>
      <c r="C29" s="103">
        <v>8</v>
      </c>
      <c r="D29" s="102">
        <v>14</v>
      </c>
      <c r="E29" s="82"/>
      <c r="F29" s="131">
        <v>0.5</v>
      </c>
      <c r="G29" s="131">
        <v>7.36</v>
      </c>
      <c r="H29" s="82"/>
      <c r="I29" s="131">
        <v>25.7</v>
      </c>
      <c r="J29" s="226">
        <v>12.7</v>
      </c>
      <c r="K29" s="82"/>
      <c r="L29" s="82"/>
      <c r="M29" s="108"/>
      <c r="N29" s="137">
        <v>16.359502047799445</v>
      </c>
      <c r="O29" s="82"/>
      <c r="P29" s="82"/>
      <c r="Q29" s="82"/>
      <c r="R29" s="140"/>
      <c r="S29" s="323">
        <v>172.27716557597023</v>
      </c>
      <c r="T29" s="137">
        <v>53.43716455696201</v>
      </c>
      <c r="U29" s="137">
        <v>85.51775099859357</v>
      </c>
      <c r="V29" s="85"/>
      <c r="W29" s="85"/>
      <c r="X29" s="85"/>
      <c r="Y29" s="102">
        <f t="shared" si="0"/>
        <v>25.7</v>
      </c>
      <c r="Z29" s="102">
        <f t="shared" si="1"/>
        <v>298.84999999999997</v>
      </c>
      <c r="AA29" s="102">
        <f t="shared" si="2"/>
        <v>12.7</v>
      </c>
      <c r="AB29" s="102">
        <f t="shared" si="3"/>
        <v>7.36</v>
      </c>
      <c r="AC29" s="104">
        <f t="shared" si="4"/>
        <v>7.565919234435901</v>
      </c>
      <c r="AD29" s="102">
        <f t="shared" si="5"/>
        <v>0.97278331580666766</v>
      </c>
      <c r="AE29" s="105">
        <f t="shared" si="6"/>
        <v>0.5</v>
      </c>
      <c r="AF29" s="102">
        <f t="shared" si="7"/>
        <v>16.359502047799445</v>
      </c>
      <c r="AG29" s="105">
        <f t="shared" si="8"/>
        <v>53.43716455696201</v>
      </c>
      <c r="AH29" s="105">
        <f t="shared" si="9"/>
        <v>85.51775099859357</v>
      </c>
      <c r="AI29" s="102">
        <f t="shared" ref="AI29" si="14">IF(Y29=" ", " ", IF(Y29&gt;0, SUM(AG29:AH29)))</f>
        <v>138.95491555555557</v>
      </c>
      <c r="AJ29" s="106">
        <f t="shared" si="11"/>
        <v>172.27716557597023</v>
      </c>
      <c r="AK29" s="107">
        <f t="shared" si="12"/>
        <v>155.91766352817078</v>
      </c>
      <c r="AL29" s="82"/>
      <c r="AM29" s="82"/>
      <c r="AN29" s="82"/>
      <c r="AO29" s="82"/>
      <c r="AP29" s="85"/>
      <c r="AQ29" s="82"/>
      <c r="AR29" s="82"/>
      <c r="AS29" s="115">
        <f>((LN(AM28)-LN(0.4))/(LN(0.9)-LN(0.4))*100)</f>
        <v>106.57565578957443</v>
      </c>
      <c r="AT29" s="120">
        <f>((LN(AN28)-LN(0.6))/(LN(3)-LN(0.6))*100)</f>
        <v>-14.515306827101387</v>
      </c>
      <c r="AU29" s="115">
        <f>((LN(AO28)-LN(10))/(LN(1)-LN(10))*100)</f>
        <v>-37.342633623613843</v>
      </c>
      <c r="AV29" s="115">
        <f>((LN(AP28)-LN(10))/(LN(3)-LN(10))*100)</f>
        <v>-186.33984474223493</v>
      </c>
      <c r="AW29" s="115">
        <f>((LN(AQ28)-LN(43))/(LN(20)-LN(43))*100)</f>
        <v>-151.61073726705979</v>
      </c>
      <c r="AX29" s="82"/>
      <c r="AY29" s="82"/>
      <c r="AZ29" s="82"/>
      <c r="BA29" s="82"/>
      <c r="BB29" s="82"/>
    </row>
    <row r="30" spans="1:54" ht="16" x14ac:dyDescent="0.2">
      <c r="A30" s="101" t="s">
        <v>400</v>
      </c>
      <c r="B30" s="102">
        <v>2018</v>
      </c>
      <c r="C30" s="103">
        <v>8</v>
      </c>
      <c r="D30" s="102">
        <v>14</v>
      </c>
      <c r="E30" s="82"/>
      <c r="F30" s="131">
        <v>0.5</v>
      </c>
      <c r="G30" s="131">
        <v>7.36</v>
      </c>
      <c r="H30" s="82"/>
      <c r="I30" s="131">
        <v>25.7</v>
      </c>
      <c r="J30" s="226">
        <v>11.7</v>
      </c>
      <c r="K30" s="82"/>
      <c r="L30" s="82"/>
      <c r="M30" s="108"/>
      <c r="N30" s="131" t="s">
        <v>763</v>
      </c>
      <c r="O30" s="82"/>
      <c r="P30" s="82"/>
      <c r="Q30" s="82"/>
      <c r="R30" s="140"/>
      <c r="S30" s="131" t="s">
        <v>763</v>
      </c>
      <c r="T30" s="131" t="s">
        <v>763</v>
      </c>
      <c r="U30" s="131" t="s">
        <v>763</v>
      </c>
      <c r="V30" s="85"/>
      <c r="W30" s="85"/>
      <c r="X30" s="85"/>
      <c r="Y30" s="102">
        <f t="shared" si="0"/>
        <v>25.7</v>
      </c>
      <c r="Z30" s="102">
        <f t="shared" si="1"/>
        <v>298.84999999999997</v>
      </c>
      <c r="AA30" s="102">
        <f t="shared" si="2"/>
        <v>11.7</v>
      </c>
      <c r="AB30" s="102">
        <f t="shared" si="3"/>
        <v>7.36</v>
      </c>
      <c r="AC30" s="104">
        <f t="shared" si="4"/>
        <v>7.6089086733799967</v>
      </c>
      <c r="AD30" s="102">
        <f t="shared" si="5"/>
        <v>0.96728720450400318</v>
      </c>
      <c r="AE30" s="105">
        <f t="shared" si="6"/>
        <v>0.5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0</v>
      </c>
      <c r="AU30" s="82">
        <f t="shared" si="15"/>
        <v>0</v>
      </c>
      <c r="AV30" s="82">
        <f t="shared" si="15"/>
        <v>0</v>
      </c>
      <c r="AW30" s="82">
        <f t="shared" si="15"/>
        <v>0</v>
      </c>
      <c r="AX30" s="129">
        <f>AVERAGE(AS30:AW30)</f>
        <v>20</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t="str">
        <f t="shared" si="0"/>
        <v xml:space="preserve"> </v>
      </c>
      <c r="Z31" s="102" t="str">
        <f t="shared" si="1"/>
        <v xml:space="preserve"> </v>
      </c>
      <c r="AA31" s="102" t="str">
        <f t="shared" si="2"/>
        <v xml:space="preserve"> </v>
      </c>
      <c r="AB31" s="102" t="str">
        <f t="shared" si="3"/>
        <v xml:space="preserve"> </v>
      </c>
      <c r="AC31" s="104" t="str">
        <f t="shared" si="4"/>
        <v xml:space="preserve"> </v>
      </c>
      <c r="AD31" s="102" t="str">
        <f t="shared" si="5"/>
        <v xml:space="preserve"> </v>
      </c>
      <c r="AE31" s="105" t="str">
        <f t="shared" si="6"/>
        <v xml:space="preserve"> </v>
      </c>
      <c r="AF31" s="102" t="str">
        <f t="shared" si="7"/>
        <v xml:space="preserve"> </v>
      </c>
      <c r="AG31" s="105" t="str">
        <f t="shared" si="8"/>
        <v xml:space="preserve"> </v>
      </c>
      <c r="AH31" s="105" t="str">
        <f t="shared" si="9"/>
        <v xml:space="preserve"> </v>
      </c>
      <c r="AI31" s="102"/>
      <c r="AJ31" s="106" t="str">
        <f t="shared" si="11"/>
        <v xml:space="preserve"> </v>
      </c>
      <c r="AK31" s="107" t="str">
        <f t="shared" si="12"/>
        <v xml:space="preserve"> </v>
      </c>
      <c r="AL31" s="82"/>
      <c r="AM31" s="85"/>
      <c r="AN31" s="85"/>
      <c r="AO31" s="85"/>
      <c r="AP31" s="85"/>
      <c r="AQ31" s="85"/>
      <c r="AR31" s="85"/>
      <c r="AS31" s="85"/>
      <c r="AT31" s="85"/>
      <c r="AU31" s="85"/>
      <c r="AV31" s="85"/>
      <c r="AW31" s="126" t="s">
        <v>1238</v>
      </c>
      <c r="AX31" s="126">
        <f>AVERAGE(AS30:AW30)</f>
        <v>20</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t="str">
        <f t="shared" si="0"/>
        <v xml:space="preserve"> </v>
      </c>
      <c r="Z32" s="102" t="str">
        <f t="shared" si="1"/>
        <v xml:space="preserve"> </v>
      </c>
      <c r="AA32" s="102" t="str">
        <f t="shared" si="2"/>
        <v xml:space="preserve"> </v>
      </c>
      <c r="AB32" s="102" t="str">
        <f t="shared" si="3"/>
        <v xml:space="preserve"> </v>
      </c>
      <c r="AC32" s="104" t="str">
        <f t="shared" si="4"/>
        <v xml:space="preserve"> </v>
      </c>
      <c r="AD32" s="102" t="str">
        <f t="shared" si="5"/>
        <v xml:space="preserve"> </v>
      </c>
      <c r="AE32" s="105" t="str">
        <f t="shared" si="6"/>
        <v xml:space="preserve"> </v>
      </c>
      <c r="AF32" s="102" t="str">
        <f t="shared" si="7"/>
        <v xml:space="preserve"> </v>
      </c>
      <c r="AG32" s="105" t="str">
        <f t="shared" si="8"/>
        <v xml:space="preserve"> </v>
      </c>
      <c r="AH32" s="105" t="str">
        <f t="shared" si="9"/>
        <v xml:space="preserve"> </v>
      </c>
      <c r="AI32" s="102" t="str">
        <f t="shared" ref="AI32" si="16">IF(Y32=" ", " ", IF(Y32&gt;0, SUM(AG32:AH32)))</f>
        <v xml:space="preserve"> </v>
      </c>
      <c r="AJ32" s="106" t="str">
        <f t="shared" si="11"/>
        <v xml:space="preserve"> </v>
      </c>
      <c r="AK32" s="107" t="str">
        <f t="shared" si="12"/>
        <v xml:space="preserve"> </v>
      </c>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t="str">
        <f t="shared" si="0"/>
        <v xml:space="preserve"> </v>
      </c>
      <c r="Z33" s="102" t="str">
        <f t="shared" si="1"/>
        <v xml:space="preserve"> </v>
      </c>
      <c r="AA33" s="102" t="str">
        <f t="shared" si="2"/>
        <v xml:space="preserve"> </v>
      </c>
      <c r="AB33" s="102" t="str">
        <f t="shared" si="3"/>
        <v xml:space="preserve"> </v>
      </c>
      <c r="AC33" s="104" t="str">
        <f t="shared" si="4"/>
        <v xml:space="preserve"> </v>
      </c>
      <c r="AD33" s="102" t="str">
        <f t="shared" si="5"/>
        <v xml:space="preserve"> </v>
      </c>
      <c r="AE33" s="105" t="str">
        <f t="shared" si="6"/>
        <v xml:space="preserve"> </v>
      </c>
      <c r="AF33" s="102" t="str">
        <f t="shared" si="7"/>
        <v xml:space="preserve"> </v>
      </c>
      <c r="AG33" s="105" t="str">
        <f t="shared" si="8"/>
        <v xml:space="preserve"> </v>
      </c>
      <c r="AH33" s="105" t="str">
        <f t="shared" si="9"/>
        <v xml:space="preserve"> </v>
      </c>
      <c r="AI33" s="102"/>
      <c r="AJ33" s="106" t="str">
        <f t="shared" si="11"/>
        <v xml:space="preserve"> </v>
      </c>
      <c r="AK33" s="107" t="str">
        <f t="shared" si="12"/>
        <v xml:space="preserve"> </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0.94929418284848499</v>
      </c>
      <c r="AE36" s="84">
        <f>_xlfn.AGGREGATE(1, 6,AE22:AE35)</f>
        <v>0.47500000000000003</v>
      </c>
      <c r="AF36" s="84">
        <f>_xlfn.AGGREGATE(1, 6,AF22:AF35)</f>
        <v>23.627965944935493</v>
      </c>
      <c r="AG36" s="82"/>
      <c r="AH36" s="82"/>
      <c r="AI36" s="84">
        <f>_xlfn.AGGREGATE(1, 6,AI22:AI35)</f>
        <v>94.260869629629653</v>
      </c>
      <c r="AJ36" s="82"/>
      <c r="AK36" s="84">
        <f>_xlfn.AGGREGATE(1, 6,AK22:AK35)</f>
        <v>137.2400462105509</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0.47500000000000003</v>
      </c>
      <c r="AF37" s="126">
        <f>AVERAGE(AF22:AF33)</f>
        <v>23.627965944935493</v>
      </c>
      <c r="AG37" s="126"/>
      <c r="AH37" s="126"/>
      <c r="AI37" s="126">
        <f>AVERAGE(AI23:AI32)</f>
        <v>94.260869629629653</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400</v>
      </c>
      <c r="C43" s="68" t="s">
        <v>757</v>
      </c>
      <c r="E43" s="69">
        <v>43654</v>
      </c>
      <c r="F43" t="s">
        <v>881</v>
      </c>
      <c r="G43" t="s">
        <v>884</v>
      </c>
      <c r="H43" s="68">
        <v>0</v>
      </c>
      <c r="I43" s="68" t="s">
        <v>760</v>
      </c>
      <c r="J43" s="326">
        <v>0.51666666666666705</v>
      </c>
      <c r="K43" s="68">
        <v>2</v>
      </c>
      <c r="L43">
        <v>1</v>
      </c>
      <c r="M43" t="s">
        <v>519</v>
      </c>
      <c r="N43" t="s">
        <v>885</v>
      </c>
      <c r="O43" s="205">
        <v>21.7</v>
      </c>
      <c r="P43" s="131">
        <v>8.7899999999999991</v>
      </c>
      <c r="Q43" s="68">
        <v>0.6</v>
      </c>
      <c r="R43" s="68">
        <v>0.6</v>
      </c>
      <c r="S43" s="131">
        <v>0.6</v>
      </c>
      <c r="T43" s="68">
        <v>0.6</v>
      </c>
      <c r="U43" s="70">
        <v>1</v>
      </c>
      <c r="V43" s="68">
        <v>0.15</v>
      </c>
      <c r="W43" s="77">
        <v>0.32291666666666669</v>
      </c>
      <c r="X43" s="68">
        <v>18.399999999999999</v>
      </c>
      <c r="Y43" s="68">
        <v>4.25</v>
      </c>
      <c r="Z43" s="72">
        <v>4.2347981007958913</v>
      </c>
      <c r="AA43" s="68">
        <v>43</v>
      </c>
      <c r="AB43" s="226">
        <v>0.6</v>
      </c>
      <c r="AC43" s="216">
        <v>1.2789999999999999</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400</v>
      </c>
      <c r="C44" s="68" t="s">
        <v>764</v>
      </c>
      <c r="E44" s="69">
        <v>43654</v>
      </c>
      <c r="F44" t="s">
        <v>881</v>
      </c>
      <c r="G44" t="s">
        <v>884</v>
      </c>
      <c r="H44" s="68">
        <v>0</v>
      </c>
      <c r="I44" s="68" t="s">
        <v>760</v>
      </c>
      <c r="J44" s="326">
        <v>0.51666666666666705</v>
      </c>
      <c r="K44" s="68">
        <v>2</v>
      </c>
      <c r="L44">
        <v>1</v>
      </c>
      <c r="M44" t="s">
        <v>519</v>
      </c>
      <c r="N44" t="s">
        <v>885</v>
      </c>
      <c r="O44" s="205">
        <v>21.7</v>
      </c>
      <c r="P44" s="131">
        <v>8.7899999999999991</v>
      </c>
      <c r="Q44" s="68">
        <v>0.6</v>
      </c>
      <c r="R44" s="68">
        <v>0.6</v>
      </c>
      <c r="S44" s="131">
        <v>0.6</v>
      </c>
      <c r="T44" s="68">
        <v>0.6</v>
      </c>
      <c r="U44" s="70">
        <v>1</v>
      </c>
      <c r="V44" s="68">
        <v>0.3</v>
      </c>
      <c r="W44" s="77">
        <v>0.32569444444444445</v>
      </c>
      <c r="X44" s="68">
        <v>24.7</v>
      </c>
      <c r="Y44" s="68">
        <v>3.8</v>
      </c>
      <c r="Z44" s="72">
        <v>3.516631182128267</v>
      </c>
      <c r="AA44" s="68">
        <v>47</v>
      </c>
      <c r="AB44" s="226">
        <v>13.6</v>
      </c>
      <c r="AC44" s="216">
        <v>22.63</v>
      </c>
      <c r="AD44" s="72">
        <v>0.23132530120481926</v>
      </c>
      <c r="AE44" s="72">
        <v>4.1340313731550875</v>
      </c>
      <c r="AF44" s="72">
        <v>5.6213592233009706</v>
      </c>
      <c r="AG44" s="137">
        <v>9.7553905964560581</v>
      </c>
      <c r="AH44" s="75">
        <v>19.282380426846871</v>
      </c>
      <c r="AI44" s="75">
        <v>29.03777102330293</v>
      </c>
      <c r="AJ44" s="72">
        <v>250.49367863732067</v>
      </c>
      <c r="AK44" s="72">
        <v>28.568991463222055</v>
      </c>
      <c r="AL44" s="72">
        <v>8.7680266543462224</v>
      </c>
      <c r="AM44" s="72">
        <v>47.851371890068926</v>
      </c>
      <c r="AN44" s="137">
        <v>57.606762486524985</v>
      </c>
      <c r="AO44" s="137">
        <v>9.7864487499999999</v>
      </c>
      <c r="AP44" s="137">
        <v>2.5000000000000001E-2</v>
      </c>
      <c r="AQ44" s="70">
        <v>0.99745195631786787</v>
      </c>
      <c r="AR44" s="72">
        <v>9.8114487500000003</v>
      </c>
      <c r="AS44" s="68"/>
      <c r="AT44" s="68" t="s">
        <v>761</v>
      </c>
      <c r="AX44" s="72"/>
    </row>
    <row r="45" spans="1:54" x14ac:dyDescent="0.2">
      <c r="A45" t="s">
        <v>756</v>
      </c>
      <c r="B45" t="s">
        <v>400</v>
      </c>
      <c r="C45" s="68" t="s">
        <v>765</v>
      </c>
      <c r="E45" s="69">
        <v>43654</v>
      </c>
      <c r="F45" t="s">
        <v>881</v>
      </c>
      <c r="G45" t="s">
        <v>884</v>
      </c>
      <c r="H45" s="68">
        <v>0</v>
      </c>
      <c r="I45" s="68" t="s">
        <v>760</v>
      </c>
      <c r="J45" s="326">
        <v>0.51666666666666705</v>
      </c>
      <c r="K45" s="68">
        <v>2</v>
      </c>
      <c r="L45">
        <v>1</v>
      </c>
      <c r="M45" t="s">
        <v>519</v>
      </c>
      <c r="N45" t="s">
        <v>885</v>
      </c>
      <c r="O45" s="205">
        <v>21.7</v>
      </c>
      <c r="P45" s="131">
        <v>8.7899999999999991</v>
      </c>
      <c r="Q45" s="68">
        <v>0.6</v>
      </c>
      <c r="R45" s="68">
        <v>0.6</v>
      </c>
      <c r="S45" s="131">
        <v>0.6</v>
      </c>
      <c r="T45" s="68">
        <v>0.6</v>
      </c>
      <c r="U45" s="70">
        <v>1</v>
      </c>
      <c r="V45" s="68" t="s">
        <v>761</v>
      </c>
      <c r="W45" s="68" t="s">
        <v>761</v>
      </c>
      <c r="X45" s="68" t="s">
        <v>761</v>
      </c>
      <c r="Y45" s="68" t="s">
        <v>761</v>
      </c>
      <c r="Z45" s="72" t="s">
        <v>761</v>
      </c>
      <c r="AA45" s="68" t="s">
        <v>761</v>
      </c>
      <c r="AB45" s="226">
        <v>13.5</v>
      </c>
      <c r="AC45" s="216">
        <v>22.55</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U45" s="322">
        <v>123.2</v>
      </c>
      <c r="AV45" s="322">
        <v>3.9424000000000001</v>
      </c>
      <c r="AX45" s="72"/>
      <c r="AY45" s="322"/>
    </row>
    <row r="46" spans="1:54" x14ac:dyDescent="0.2">
      <c r="A46" t="s">
        <v>756</v>
      </c>
      <c r="B46" t="s">
        <v>400</v>
      </c>
      <c r="C46" s="68" t="s">
        <v>757</v>
      </c>
      <c r="E46" s="69">
        <v>43665</v>
      </c>
      <c r="F46" t="s">
        <v>881</v>
      </c>
      <c r="G46" t="s">
        <v>884</v>
      </c>
      <c r="H46" s="68">
        <v>1</v>
      </c>
      <c r="I46" s="68" t="s">
        <v>760</v>
      </c>
      <c r="J46" s="326">
        <v>0.39861111111111108</v>
      </c>
      <c r="K46" s="68">
        <v>3</v>
      </c>
      <c r="L46">
        <v>3</v>
      </c>
      <c r="M46" t="s">
        <v>872</v>
      </c>
      <c r="N46" t="s">
        <v>902</v>
      </c>
      <c r="O46" s="205">
        <v>20.100000000000001</v>
      </c>
      <c r="P46" s="131">
        <v>9.3000000000000007</v>
      </c>
      <c r="Q46" s="68">
        <v>0.45</v>
      </c>
      <c r="R46" s="68">
        <v>0.45</v>
      </c>
      <c r="S46" s="131">
        <v>0.45</v>
      </c>
      <c r="T46" s="68">
        <v>0.45</v>
      </c>
      <c r="U46" s="70">
        <v>1</v>
      </c>
      <c r="V46" s="68">
        <v>0.15</v>
      </c>
      <c r="W46" s="77">
        <v>0.2638888888888889</v>
      </c>
      <c r="X46" s="68">
        <v>20.7</v>
      </c>
      <c r="Y46" s="68">
        <v>6.2</v>
      </c>
      <c r="Z46" s="72">
        <v>6.1963627541190025</v>
      </c>
      <c r="AA46" s="68">
        <v>55</v>
      </c>
      <c r="AB46" s="226">
        <v>0.1</v>
      </c>
      <c r="AC46" s="216">
        <v>0.2848</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400</v>
      </c>
      <c r="C47" s="68" t="s">
        <v>764</v>
      </c>
      <c r="E47" s="69">
        <v>43665</v>
      </c>
      <c r="F47" t="s">
        <v>881</v>
      </c>
      <c r="G47" t="s">
        <v>884</v>
      </c>
      <c r="H47" s="68">
        <v>1</v>
      </c>
      <c r="I47" s="68" t="s">
        <v>760</v>
      </c>
      <c r="J47" s="326">
        <v>0.39861111111111108</v>
      </c>
      <c r="K47" s="68">
        <v>3</v>
      </c>
      <c r="L47">
        <v>3</v>
      </c>
      <c r="M47" t="s">
        <v>872</v>
      </c>
      <c r="N47" t="s">
        <v>902</v>
      </c>
      <c r="O47" s="205">
        <v>20.100000000000001</v>
      </c>
      <c r="P47" s="131">
        <v>9.3000000000000007</v>
      </c>
      <c r="Q47" s="68">
        <v>0.45</v>
      </c>
      <c r="R47" s="68">
        <v>0.45</v>
      </c>
      <c r="S47" s="131">
        <v>0.45</v>
      </c>
      <c r="T47" s="68">
        <v>0.45</v>
      </c>
      <c r="U47" s="70">
        <v>1</v>
      </c>
      <c r="V47" s="68">
        <v>0.2</v>
      </c>
      <c r="W47" s="77">
        <v>0.26527777777777778</v>
      </c>
      <c r="X47" s="68">
        <v>21.2</v>
      </c>
      <c r="Y47" s="68">
        <v>1.65</v>
      </c>
      <c r="Z47" s="72">
        <v>1.6251091816053014</v>
      </c>
      <c r="AA47" s="68">
        <v>17</v>
      </c>
      <c r="AB47" s="226">
        <v>2.6</v>
      </c>
      <c r="AC47" s="216">
        <v>4.83</v>
      </c>
      <c r="AD47" s="72">
        <v>0.19230769230769229</v>
      </c>
      <c r="AE47" s="72">
        <v>4.7123297389330308</v>
      </c>
      <c r="AF47" s="72">
        <v>11.279419128693041</v>
      </c>
      <c r="AG47" s="137">
        <v>15.991748867626072</v>
      </c>
      <c r="AH47" s="75">
        <v>14.762612743342231</v>
      </c>
      <c r="AI47" s="75">
        <v>30.754361610968303</v>
      </c>
      <c r="AJ47" s="72">
        <v>229.24073440112033</v>
      </c>
      <c r="AK47" s="72">
        <v>21.70108674035275</v>
      </c>
      <c r="AL47" s="72">
        <v>10.563560117699158</v>
      </c>
      <c r="AM47" s="72">
        <v>36.463699483694981</v>
      </c>
      <c r="AN47" s="137">
        <v>52.455448351321053</v>
      </c>
      <c r="AO47" s="137">
        <v>3.352315416666666</v>
      </c>
      <c r="AP47" s="137">
        <v>2.5000000000000001E-2</v>
      </c>
      <c r="AQ47" s="70">
        <v>0.99259767095586404</v>
      </c>
      <c r="AR47" s="72">
        <v>3.3773154166666659</v>
      </c>
      <c r="AS47" s="68"/>
      <c r="AT47" s="68" t="s">
        <v>761</v>
      </c>
      <c r="AX47" s="72"/>
    </row>
    <row r="48" spans="1:54" x14ac:dyDescent="0.2">
      <c r="A48" t="s">
        <v>756</v>
      </c>
      <c r="B48" t="s">
        <v>400</v>
      </c>
      <c r="C48" s="68" t="s">
        <v>765</v>
      </c>
      <c r="E48" s="69">
        <v>43665</v>
      </c>
      <c r="F48" t="s">
        <v>881</v>
      </c>
      <c r="G48" t="s">
        <v>884</v>
      </c>
      <c r="H48" s="68">
        <v>1</v>
      </c>
      <c r="I48" s="68" t="s">
        <v>760</v>
      </c>
      <c r="J48" s="326">
        <v>0.39861111111111108</v>
      </c>
      <c r="K48" s="68">
        <v>3</v>
      </c>
      <c r="L48">
        <v>3</v>
      </c>
      <c r="M48" t="s">
        <v>872</v>
      </c>
      <c r="N48" t="s">
        <v>902</v>
      </c>
      <c r="O48" s="205">
        <v>20.100000000000001</v>
      </c>
      <c r="P48" s="131">
        <v>9.3000000000000007</v>
      </c>
      <c r="Q48" s="68">
        <v>0.45</v>
      </c>
      <c r="R48" s="68">
        <v>0.45</v>
      </c>
      <c r="S48" s="131">
        <v>0.45</v>
      </c>
      <c r="T48" s="68">
        <v>0.45</v>
      </c>
      <c r="U48" s="70">
        <v>1</v>
      </c>
      <c r="V48" s="68" t="s">
        <v>761</v>
      </c>
      <c r="W48" s="68" t="s">
        <v>761</v>
      </c>
      <c r="X48" s="68" t="s">
        <v>761</v>
      </c>
      <c r="Y48" s="68" t="s">
        <v>761</v>
      </c>
      <c r="Z48" s="72" t="s">
        <v>761</v>
      </c>
      <c r="AA48" s="68" t="s">
        <v>761</v>
      </c>
      <c r="AB48" s="226">
        <v>2.6</v>
      </c>
      <c r="AC48" s="216">
        <v>4.87</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151.9</v>
      </c>
      <c r="AV48" s="322">
        <v>4.8608000000000002</v>
      </c>
      <c r="AX48" s="72"/>
      <c r="AY48" s="322"/>
    </row>
    <row r="49" spans="1:54" x14ac:dyDescent="0.2">
      <c r="A49" t="s">
        <v>756</v>
      </c>
      <c r="B49" t="s">
        <v>400</v>
      </c>
      <c r="C49" s="68" t="s">
        <v>757</v>
      </c>
      <c r="E49" s="69">
        <v>43682</v>
      </c>
      <c r="F49" t="s">
        <v>881</v>
      </c>
      <c r="G49" t="s">
        <v>946</v>
      </c>
      <c r="H49" s="68">
        <v>0</v>
      </c>
      <c r="I49" s="68" t="s">
        <v>760</v>
      </c>
      <c r="J49" s="326">
        <v>0.46388888888888802</v>
      </c>
      <c r="K49" s="68">
        <v>2</v>
      </c>
      <c r="L49">
        <v>1</v>
      </c>
      <c r="M49" t="s">
        <v>872</v>
      </c>
      <c r="N49" t="s">
        <v>774</v>
      </c>
      <c r="O49" s="205">
        <v>23.9</v>
      </c>
      <c r="P49" s="131">
        <v>8.4499999999999993</v>
      </c>
      <c r="Q49" s="68" t="s">
        <v>761</v>
      </c>
      <c r="R49" s="68">
        <v>0.5</v>
      </c>
      <c r="S49" s="131">
        <v>0.5</v>
      </c>
      <c r="T49" s="68">
        <v>0.5</v>
      </c>
      <c r="U49" s="70">
        <v>1</v>
      </c>
      <c r="V49" s="68">
        <v>0.15</v>
      </c>
      <c r="W49" s="77">
        <v>0.30555555555555552</v>
      </c>
      <c r="X49" s="68">
        <v>21.5</v>
      </c>
      <c r="Y49" s="68">
        <v>1.78</v>
      </c>
      <c r="Z49" s="72">
        <v>1.765522914232611</v>
      </c>
      <c r="AA49" s="68">
        <v>24</v>
      </c>
      <c r="AB49" s="226">
        <v>1.4</v>
      </c>
      <c r="AC49" s="216">
        <v>0.26479999999999998</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400</v>
      </c>
      <c r="C50" s="68" t="s">
        <v>764</v>
      </c>
      <c r="E50" s="69">
        <v>43682</v>
      </c>
      <c r="F50" t="s">
        <v>881</v>
      </c>
      <c r="G50" t="s">
        <v>946</v>
      </c>
      <c r="H50" s="68">
        <v>0</v>
      </c>
      <c r="I50" s="68" t="s">
        <v>760</v>
      </c>
      <c r="J50" s="326">
        <v>0.46388888888888802</v>
      </c>
      <c r="K50" s="68">
        <v>2</v>
      </c>
      <c r="L50">
        <v>1</v>
      </c>
      <c r="M50" t="s">
        <v>872</v>
      </c>
      <c r="N50" t="s">
        <v>774</v>
      </c>
      <c r="O50" s="205">
        <v>23.9</v>
      </c>
      <c r="P50" s="131">
        <v>8.4499999999999993</v>
      </c>
      <c r="Q50" s="68" t="s">
        <v>761</v>
      </c>
      <c r="R50" s="68">
        <v>0.5</v>
      </c>
      <c r="S50" s="131">
        <v>0.5</v>
      </c>
      <c r="T50" s="68">
        <v>0.5</v>
      </c>
      <c r="U50" s="70">
        <v>1</v>
      </c>
      <c r="V50" s="68">
        <v>0.25</v>
      </c>
      <c r="W50" s="77">
        <v>0.30555555555555552</v>
      </c>
      <c r="X50" s="68">
        <v>25.9</v>
      </c>
      <c r="Y50" s="68">
        <v>0.4</v>
      </c>
      <c r="Z50" s="72">
        <v>0.37356792103437358</v>
      </c>
      <c r="AA50" s="68">
        <v>4.5999999999999996</v>
      </c>
      <c r="AB50" s="226">
        <v>12.1</v>
      </c>
      <c r="AC50" s="216">
        <v>20.37</v>
      </c>
      <c r="AD50" s="72">
        <v>0.15117759388924251</v>
      </c>
      <c r="AE50" s="72">
        <v>5.0171103764282465E-2</v>
      </c>
      <c r="AF50" s="72">
        <v>3.3270676691729326</v>
      </c>
      <c r="AG50" s="137">
        <v>3.3772387729372149</v>
      </c>
      <c r="AH50" s="75">
        <v>21.402058049239937</v>
      </c>
      <c r="AI50" s="75">
        <v>24.779296822177152</v>
      </c>
      <c r="AJ50" s="72">
        <v>314.5808780904934</v>
      </c>
      <c r="AK50" s="72">
        <v>45.319175291356302</v>
      </c>
      <c r="AL50" s="72">
        <v>6.9414519586479146</v>
      </c>
      <c r="AM50" s="72">
        <v>66.721233340596243</v>
      </c>
      <c r="AN50" s="137">
        <v>70.098472113533461</v>
      </c>
      <c r="AO50" s="137">
        <v>9.1631420833333319</v>
      </c>
      <c r="AP50" s="137">
        <v>0.56801333333333326</v>
      </c>
      <c r="AQ50" s="70">
        <v>0.94162940483300783</v>
      </c>
      <c r="AR50" s="72">
        <v>9.7311554166666649</v>
      </c>
      <c r="AS50" s="68"/>
      <c r="AT50" s="68" t="s">
        <v>761</v>
      </c>
      <c r="AX50" s="72"/>
    </row>
    <row r="51" spans="1:54" x14ac:dyDescent="0.2">
      <c r="A51" t="s">
        <v>756</v>
      </c>
      <c r="B51" t="s">
        <v>400</v>
      </c>
      <c r="C51" s="68" t="s">
        <v>765</v>
      </c>
      <c r="E51" s="69">
        <v>43682</v>
      </c>
      <c r="F51" t="s">
        <v>881</v>
      </c>
      <c r="G51" t="s">
        <v>946</v>
      </c>
      <c r="H51" s="68">
        <v>0</v>
      </c>
      <c r="I51" s="68" t="s">
        <v>760</v>
      </c>
      <c r="J51" s="326">
        <v>0.46388888888888802</v>
      </c>
      <c r="K51" s="68">
        <v>2</v>
      </c>
      <c r="L51">
        <v>1</v>
      </c>
      <c r="M51" t="s">
        <v>872</v>
      </c>
      <c r="N51" t="s">
        <v>774</v>
      </c>
      <c r="O51" s="205">
        <v>23.9</v>
      </c>
      <c r="P51" s="131">
        <v>8.4499999999999993</v>
      </c>
      <c r="Q51" s="68" t="s">
        <v>761</v>
      </c>
      <c r="R51" s="68">
        <v>0.5</v>
      </c>
      <c r="S51" s="131">
        <v>0.5</v>
      </c>
      <c r="T51" s="68">
        <v>0.5</v>
      </c>
      <c r="U51" s="70">
        <v>1</v>
      </c>
      <c r="V51" s="68" t="s">
        <v>761</v>
      </c>
      <c r="W51" s="68" t="s">
        <v>761</v>
      </c>
      <c r="X51" s="68" t="s">
        <v>761</v>
      </c>
      <c r="Y51" s="68" t="s">
        <v>761</v>
      </c>
      <c r="Z51" s="72" t="s">
        <v>761</v>
      </c>
      <c r="AA51" s="68" t="s">
        <v>947</v>
      </c>
      <c r="AB51" s="226">
        <v>12.2</v>
      </c>
      <c r="AC51" s="216">
        <v>20.54</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81.45</v>
      </c>
      <c r="AV51" s="322">
        <v>2.6064000000000003</v>
      </c>
      <c r="AX51" s="72"/>
      <c r="AY51" s="322"/>
    </row>
    <row r="52" spans="1:54" x14ac:dyDescent="0.2">
      <c r="A52" t="s">
        <v>756</v>
      </c>
      <c r="B52" t="s">
        <v>400</v>
      </c>
      <c r="C52" s="68" t="s">
        <v>757</v>
      </c>
      <c r="E52" s="69">
        <v>43696</v>
      </c>
      <c r="F52" t="s">
        <v>881</v>
      </c>
      <c r="G52" t="s">
        <v>946</v>
      </c>
      <c r="H52" s="68">
        <v>1</v>
      </c>
      <c r="I52" s="68" t="s">
        <v>760</v>
      </c>
      <c r="J52" s="326">
        <v>0.43055555555555602</v>
      </c>
      <c r="K52" s="68">
        <v>5</v>
      </c>
      <c r="L52">
        <v>1</v>
      </c>
      <c r="M52" t="s">
        <v>757</v>
      </c>
      <c r="N52" t="s">
        <v>973</v>
      </c>
      <c r="O52" s="205">
        <v>24.7</v>
      </c>
      <c r="P52" s="131">
        <v>8.34</v>
      </c>
      <c r="Q52" s="68">
        <v>0.5</v>
      </c>
      <c r="R52" s="68" t="s">
        <v>761</v>
      </c>
      <c r="S52" s="131">
        <v>0.5</v>
      </c>
      <c r="T52" s="68">
        <v>0.5</v>
      </c>
      <c r="U52" s="70">
        <v>1</v>
      </c>
      <c r="V52" s="68" t="s">
        <v>761</v>
      </c>
      <c r="W52" s="77">
        <v>0.27361111111111108</v>
      </c>
      <c r="X52" s="68">
        <v>18.399999999999999</v>
      </c>
      <c r="Y52" s="68">
        <v>6.33</v>
      </c>
      <c r="Z52" s="72">
        <v>6.3262207155768593</v>
      </c>
      <c r="AA52" s="68">
        <v>67.3</v>
      </c>
      <c r="AB52" s="226">
        <v>0.1</v>
      </c>
      <c r="AC52" s="216">
        <v>0.16520000000000001</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400</v>
      </c>
      <c r="C53" s="68" t="s">
        <v>764</v>
      </c>
      <c r="E53" s="69">
        <v>43696</v>
      </c>
      <c r="F53" t="s">
        <v>881</v>
      </c>
      <c r="G53" t="s">
        <v>946</v>
      </c>
      <c r="H53" s="68">
        <v>1</v>
      </c>
      <c r="I53" s="68" t="s">
        <v>760</v>
      </c>
      <c r="J53" s="326">
        <v>0.43055555555555602</v>
      </c>
      <c r="K53" s="68">
        <v>5</v>
      </c>
      <c r="L53">
        <v>1</v>
      </c>
      <c r="M53" t="s">
        <v>757</v>
      </c>
      <c r="N53" t="s">
        <v>973</v>
      </c>
      <c r="O53" s="205">
        <v>24.7</v>
      </c>
      <c r="P53" s="131">
        <v>8.34</v>
      </c>
      <c r="Q53" s="68">
        <v>0.5</v>
      </c>
      <c r="R53" s="68" t="s">
        <v>761</v>
      </c>
      <c r="S53" s="131">
        <v>0.5</v>
      </c>
      <c r="T53" s="68">
        <v>0.5</v>
      </c>
      <c r="U53" s="70">
        <v>1</v>
      </c>
      <c r="V53" s="68" t="s">
        <v>761</v>
      </c>
      <c r="W53" s="77" t="s">
        <v>761</v>
      </c>
      <c r="X53" s="68" t="s">
        <v>761</v>
      </c>
      <c r="Y53" s="68" t="s">
        <v>761</v>
      </c>
      <c r="Z53" s="72" t="s">
        <v>761</v>
      </c>
      <c r="AA53" s="68" t="s">
        <v>761</v>
      </c>
      <c r="AB53" s="226">
        <v>0.1</v>
      </c>
      <c r="AC53" s="216">
        <v>0.2349</v>
      </c>
      <c r="AD53" s="72">
        <v>0.41499999999999998</v>
      </c>
      <c r="AE53" s="72">
        <v>4.1329462102689485</v>
      </c>
      <c r="AF53" s="72">
        <v>16.067851777666501</v>
      </c>
      <c r="AG53" s="137">
        <v>20.200797987935449</v>
      </c>
      <c r="AH53" s="75">
        <v>9.0111471705906929</v>
      </c>
      <c r="AI53" s="75">
        <v>29.211945158526142</v>
      </c>
      <c r="AJ53" s="72">
        <v>77.916243841166434</v>
      </c>
      <c r="AK53" s="72">
        <v>4.8229469328759915</v>
      </c>
      <c r="AL53" s="72">
        <v>16.155318506625964</v>
      </c>
      <c r="AM53" s="72">
        <v>13.834094103466684</v>
      </c>
      <c r="AN53" s="137">
        <v>34.034892091402135</v>
      </c>
      <c r="AO53" s="137">
        <v>0.81150443037974673</v>
      </c>
      <c r="AP53" s="137">
        <v>3.2462624185785862</v>
      </c>
      <c r="AQ53" s="70">
        <v>0.19998793932383463</v>
      </c>
      <c r="AR53" s="72">
        <v>4.057766848958333</v>
      </c>
      <c r="AS53" s="68"/>
      <c r="AT53" s="68" t="s">
        <v>761</v>
      </c>
      <c r="AX53" s="72"/>
    </row>
    <row r="54" spans="1:54" x14ac:dyDescent="0.2">
      <c r="A54" t="s">
        <v>756</v>
      </c>
      <c r="B54" t="s">
        <v>400</v>
      </c>
      <c r="C54" s="68" t="s">
        <v>765</v>
      </c>
      <c r="E54" s="69">
        <v>43696</v>
      </c>
      <c r="F54" t="s">
        <v>881</v>
      </c>
      <c r="G54" t="s">
        <v>946</v>
      </c>
      <c r="H54" s="68">
        <v>1</v>
      </c>
      <c r="I54" s="68" t="s">
        <v>760</v>
      </c>
      <c r="J54" s="326">
        <v>0.43055555555555602</v>
      </c>
      <c r="K54" s="68">
        <v>5</v>
      </c>
      <c r="L54">
        <v>1</v>
      </c>
      <c r="M54" t="s">
        <v>757</v>
      </c>
      <c r="N54" t="s">
        <v>973</v>
      </c>
      <c r="O54" s="205">
        <v>24.7</v>
      </c>
      <c r="P54" s="131">
        <v>8.34</v>
      </c>
      <c r="Q54" s="68">
        <v>0.5</v>
      </c>
      <c r="R54" s="68" t="s">
        <v>761</v>
      </c>
      <c r="S54" s="131">
        <v>0.5</v>
      </c>
      <c r="T54" s="68">
        <v>0.5</v>
      </c>
      <c r="U54" s="70">
        <v>1</v>
      </c>
      <c r="V54" s="68">
        <v>0.3</v>
      </c>
      <c r="W54" s="77">
        <v>0.27430555555555552</v>
      </c>
      <c r="X54" s="68">
        <v>18.3</v>
      </c>
      <c r="Y54" s="68">
        <v>6.2</v>
      </c>
      <c r="Z54" s="72">
        <v>6.1962954634281813</v>
      </c>
      <c r="AA54" s="68">
        <v>65.400000000000006</v>
      </c>
      <c r="AB54" s="226">
        <v>0.1</v>
      </c>
      <c r="AC54" s="216">
        <v>0.23569999999999999</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400</v>
      </c>
      <c r="B61" s="102">
        <v>2019</v>
      </c>
      <c r="C61" s="103">
        <v>7</v>
      </c>
      <c r="D61" s="102">
        <v>8</v>
      </c>
      <c r="E61" s="82"/>
      <c r="F61" s="131">
        <v>0.6</v>
      </c>
      <c r="G61" s="131">
        <v>8.7899999999999991</v>
      </c>
      <c r="H61" s="82"/>
      <c r="I61" s="205">
        <v>21.7</v>
      </c>
      <c r="J61" s="226">
        <v>0.6</v>
      </c>
      <c r="K61" s="82"/>
      <c r="L61" s="82"/>
      <c r="M61" s="108"/>
      <c r="N61" s="131" t="s">
        <v>763</v>
      </c>
      <c r="O61" s="82"/>
      <c r="P61" s="82"/>
      <c r="Q61" s="82"/>
      <c r="R61" s="140"/>
      <c r="S61" s="137" t="s">
        <v>763</v>
      </c>
      <c r="T61" s="131" t="s">
        <v>763</v>
      </c>
      <c r="U61" s="131" t="s">
        <v>763</v>
      </c>
      <c r="V61" s="85"/>
      <c r="W61" s="85"/>
      <c r="X61" s="85"/>
      <c r="Y61" s="102">
        <f>IF(C61&lt;6," ",IF(C61&lt;=9,I61, IF(C61&gt;=10," ")))</f>
        <v>21.7</v>
      </c>
      <c r="Z61" s="102">
        <f>IF(Y61=" ", " ", IF(Y61&gt;0, Y61+273.15))</f>
        <v>294.84999999999997</v>
      </c>
      <c r="AA61" s="102">
        <f>IF(C61&lt;6," ",IF(C61&lt;=9,J61, IF(C61&gt;=10," ")))</f>
        <v>0.6</v>
      </c>
      <c r="AB61" s="102">
        <f>IF(C61&lt;6," ",IF(C61&lt;=9,G61, IF(C61&gt;=10," ")))</f>
        <v>8.7899999999999991</v>
      </c>
      <c r="AC61" s="104">
        <f>IF(Y61=" "," ",IF(Y61&gt;0,EXP(-173.4292+249.6339*100/Z61+143.3483*LN(+Z61/100)-21.8492*Z61/100+AA61*(-0.033096+0.014259*Z61/100-0.0017*(Z61/100)^2))*1.4276))</f>
        <v>8.7378525151227446</v>
      </c>
      <c r="AD61" s="102">
        <f>IF(Y61=" "," ",IF(Y61&gt;0,AB61/AC61))</f>
        <v>1.0059679978332208</v>
      </c>
      <c r="AE61" s="105">
        <f>IF(C61&lt;6," ",IF(C61&lt;=9,F61, IF(C61&gt;=10," ")))</f>
        <v>0.6</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400</v>
      </c>
      <c r="B62" s="102">
        <v>2019</v>
      </c>
      <c r="C62" s="103">
        <v>7</v>
      </c>
      <c r="D62" s="102">
        <v>8</v>
      </c>
      <c r="E62" s="82"/>
      <c r="F62" s="131">
        <v>0.6</v>
      </c>
      <c r="G62" s="131">
        <v>8.7899999999999991</v>
      </c>
      <c r="H62" s="82"/>
      <c r="I62" s="205">
        <v>21.7</v>
      </c>
      <c r="J62" s="226">
        <v>13.6</v>
      </c>
      <c r="K62" s="82"/>
      <c r="L62" s="82"/>
      <c r="M62" s="108"/>
      <c r="N62" s="137">
        <v>9.7553905964560581</v>
      </c>
      <c r="O62" s="82"/>
      <c r="P62" s="82"/>
      <c r="Q62" s="82"/>
      <c r="R62" s="140"/>
      <c r="S62" s="137">
        <v>57.606762486524985</v>
      </c>
      <c r="T62" s="137">
        <v>9.7864487499999999</v>
      </c>
      <c r="U62" s="137">
        <v>2.5000000000000001E-2</v>
      </c>
      <c r="V62" s="85"/>
      <c r="W62" s="85"/>
      <c r="X62" s="85"/>
      <c r="Y62" s="102">
        <f t="shared" ref="Y62:Y72" si="17">IF(C62&lt;6," ",IF(C62&lt;=9,I62, IF(C62&gt;=10," ")))</f>
        <v>21.7</v>
      </c>
      <c r="Z62" s="102">
        <f t="shared" ref="Z62:Z72" si="18">IF(Y62=" ", " ", IF(Y62&gt;0, Y62+273.15))</f>
        <v>294.84999999999997</v>
      </c>
      <c r="AA62" s="102">
        <f t="shared" ref="AA62:AA72" si="19">IF(C62&lt;6," ",IF(C62&lt;=9,J62, IF(C62&gt;=10," ")))</f>
        <v>13.6</v>
      </c>
      <c r="AB62" s="102">
        <f t="shared" ref="AB62:AB72" si="20">IF(C62&lt;6," ",IF(C62&lt;=9,G62, IF(C62&gt;=10," ")))</f>
        <v>8.7899999999999991</v>
      </c>
      <c r="AC62" s="104">
        <f t="shared" ref="AC62:AC72" si="21">IF(Y62=" "," ",IF(Y62&gt;0,EXP(-173.4292+249.6339*100/Z62+143.3483*LN(+Z62/100)-21.8492*Z62/100+AA62*(-0.033096+0.014259*Z62/100-0.0017*(Z62/100)^2))*1.4276))</f>
        <v>8.0998159289525979</v>
      </c>
      <c r="AD62" s="102">
        <f t="shared" ref="AD62:AD72" si="22">IF(Y62=" "," ",IF(Y62&gt;0,AB62/AC62))</f>
        <v>1.08520984638433</v>
      </c>
      <c r="AE62" s="105">
        <f t="shared" ref="AE62:AE72" si="23">IF(C62&lt;6," ",IF(C62&lt;=9,F62, IF(C62&gt;=10," ")))</f>
        <v>0.6</v>
      </c>
      <c r="AF62" s="102">
        <f t="shared" ref="AF62:AF72" si="24">IF(Y62=" "," ",N62)</f>
        <v>9.7553905964560581</v>
      </c>
      <c r="AG62" s="105">
        <f t="shared" ref="AG62:AG72" si="25">IF(C62&lt;6," ",IF(C62&lt;=9,T62, IF(C62&gt;=10," ")))</f>
        <v>9.7864487499999999</v>
      </c>
      <c r="AH62" s="105">
        <f t="shared" ref="AH62:AH72" si="26">IF(C62&lt;6," ",IF(C62&lt;=9,U62, IF(C62&gt;=10," ")))</f>
        <v>2.5000000000000001E-2</v>
      </c>
      <c r="AI62" s="102">
        <f t="shared" ref="AI62" si="27">IF(Y62=" ", " ", IF(Y62&gt;0, SUM(AG62:AH62)))</f>
        <v>9.8114487500000003</v>
      </c>
      <c r="AJ62" s="106">
        <f t="shared" ref="AJ62:AJ72" si="28">IF(C62&lt;6," ",IF(C62&lt;=9,S62, IF(C62&gt;=10," ")))</f>
        <v>57.606762486524985</v>
      </c>
      <c r="AK62" s="107">
        <f t="shared" ref="AK62:AK72" si="29">IF(Y62=" ", " ", IF(Y62&gt;0, AJ62-AF62))</f>
        <v>47.851371890068926</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400</v>
      </c>
      <c r="B63" s="102">
        <v>2019</v>
      </c>
      <c r="C63" s="103">
        <v>7</v>
      </c>
      <c r="D63" s="102">
        <v>8</v>
      </c>
      <c r="E63" s="82"/>
      <c r="F63" s="131">
        <v>0.6</v>
      </c>
      <c r="G63" s="131">
        <v>8.7899999999999991</v>
      </c>
      <c r="H63" s="82"/>
      <c r="I63" s="205">
        <v>21.7</v>
      </c>
      <c r="J63" s="226">
        <v>13.5</v>
      </c>
      <c r="K63" s="82"/>
      <c r="L63" s="82"/>
      <c r="M63" s="108"/>
      <c r="N63" s="131" t="s">
        <v>763</v>
      </c>
      <c r="O63" s="82"/>
      <c r="P63" s="82"/>
      <c r="Q63" s="82"/>
      <c r="R63" s="140"/>
      <c r="S63" s="137" t="s">
        <v>763</v>
      </c>
      <c r="T63" s="131" t="s">
        <v>763</v>
      </c>
      <c r="U63" s="131" t="s">
        <v>763</v>
      </c>
      <c r="V63" s="85"/>
      <c r="W63" s="85"/>
      <c r="X63" s="85"/>
      <c r="Y63" s="102">
        <f t="shared" si="17"/>
        <v>21.7</v>
      </c>
      <c r="Z63" s="102">
        <f t="shared" si="18"/>
        <v>294.84999999999997</v>
      </c>
      <c r="AA63" s="102">
        <f t="shared" si="19"/>
        <v>13.5</v>
      </c>
      <c r="AB63" s="102">
        <f t="shared" si="20"/>
        <v>8.7899999999999991</v>
      </c>
      <c r="AC63" s="104">
        <f t="shared" si="21"/>
        <v>8.1045415629157578</v>
      </c>
      <c r="AD63" s="102">
        <f t="shared" si="22"/>
        <v>1.0845770771564327</v>
      </c>
      <c r="AE63" s="105">
        <f t="shared" si="23"/>
        <v>0.6</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400</v>
      </c>
      <c r="B64" s="102">
        <v>2019</v>
      </c>
      <c r="C64" s="103">
        <v>7</v>
      </c>
      <c r="D64" s="102">
        <v>19</v>
      </c>
      <c r="E64" s="82"/>
      <c r="F64" s="131">
        <v>0.45</v>
      </c>
      <c r="G64" s="131">
        <v>9.3000000000000007</v>
      </c>
      <c r="H64" s="82"/>
      <c r="I64" s="205">
        <v>20.100000000000001</v>
      </c>
      <c r="J64" s="226">
        <v>0.1</v>
      </c>
      <c r="K64" s="82"/>
      <c r="L64" s="82"/>
      <c r="M64" s="108"/>
      <c r="N64" s="131" t="s">
        <v>763</v>
      </c>
      <c r="O64" s="82"/>
      <c r="P64" s="82"/>
      <c r="Q64" s="82"/>
      <c r="R64" s="140"/>
      <c r="S64" s="137" t="s">
        <v>763</v>
      </c>
      <c r="T64" s="131" t="s">
        <v>763</v>
      </c>
      <c r="U64" s="131" t="s">
        <v>763</v>
      </c>
      <c r="V64" s="85"/>
      <c r="W64" s="85"/>
      <c r="X64" s="85"/>
      <c r="Y64" s="102">
        <f t="shared" si="17"/>
        <v>20.100000000000001</v>
      </c>
      <c r="Z64" s="102">
        <f t="shared" si="18"/>
        <v>293.25</v>
      </c>
      <c r="AA64" s="102">
        <f t="shared" si="19"/>
        <v>0.1</v>
      </c>
      <c r="AB64" s="102">
        <f t="shared" si="20"/>
        <v>9.3000000000000007</v>
      </c>
      <c r="AC64" s="104">
        <f t="shared" si="21"/>
        <v>9.0440201166619687</v>
      </c>
      <c r="AD64" s="102">
        <f t="shared" si="22"/>
        <v>1.0283037719991839</v>
      </c>
      <c r="AE64" s="105">
        <f t="shared" si="23"/>
        <v>0.45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400</v>
      </c>
      <c r="B65" s="102">
        <v>2019</v>
      </c>
      <c r="C65" s="103">
        <v>7</v>
      </c>
      <c r="D65" s="102">
        <v>19</v>
      </c>
      <c r="E65" s="82"/>
      <c r="F65" s="131">
        <v>0.45</v>
      </c>
      <c r="G65" s="131">
        <v>9.3000000000000007</v>
      </c>
      <c r="H65" s="82"/>
      <c r="I65" s="205">
        <v>20.100000000000001</v>
      </c>
      <c r="J65" s="226">
        <v>2.6</v>
      </c>
      <c r="K65" s="82"/>
      <c r="L65" s="82"/>
      <c r="M65" s="108"/>
      <c r="N65" s="137">
        <v>15.991748867626072</v>
      </c>
      <c r="O65" s="82"/>
      <c r="P65" s="82"/>
      <c r="Q65" s="82"/>
      <c r="R65" s="140"/>
      <c r="S65" s="137">
        <v>52.455448351321053</v>
      </c>
      <c r="T65" s="137">
        <v>3.352315416666666</v>
      </c>
      <c r="U65" s="137">
        <v>2.5000000000000001E-2</v>
      </c>
      <c r="V65" s="85"/>
      <c r="W65" s="85"/>
      <c r="X65" s="85"/>
      <c r="Y65" s="102">
        <f t="shared" si="17"/>
        <v>20.100000000000001</v>
      </c>
      <c r="Z65" s="102">
        <f t="shared" si="18"/>
        <v>293.25</v>
      </c>
      <c r="AA65" s="102">
        <f t="shared" si="19"/>
        <v>2.6</v>
      </c>
      <c r="AB65" s="102">
        <f t="shared" si="20"/>
        <v>9.3000000000000007</v>
      </c>
      <c r="AC65" s="104">
        <f t="shared" si="21"/>
        <v>8.9115835985430216</v>
      </c>
      <c r="AD65" s="102">
        <f t="shared" si="22"/>
        <v>1.0435855644692018</v>
      </c>
      <c r="AE65" s="105">
        <f t="shared" si="23"/>
        <v>0.45</v>
      </c>
      <c r="AF65" s="102">
        <f t="shared" si="24"/>
        <v>15.991748867626072</v>
      </c>
      <c r="AG65" s="105">
        <f t="shared" si="25"/>
        <v>3.352315416666666</v>
      </c>
      <c r="AH65" s="105">
        <f t="shared" si="26"/>
        <v>2.5000000000000001E-2</v>
      </c>
      <c r="AI65" s="102">
        <f t="shared" ref="AI65" si="30">IF(Y65=" ", " ", IF(Y65&gt;0, SUM(AG65:AH65)))</f>
        <v>3.3773154166666659</v>
      </c>
      <c r="AJ65" s="106">
        <f t="shared" si="28"/>
        <v>52.455448351321053</v>
      </c>
      <c r="AK65" s="107">
        <f t="shared" si="29"/>
        <v>36.463699483694981</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400</v>
      </c>
      <c r="B66" s="102">
        <v>2019</v>
      </c>
      <c r="C66" s="103">
        <v>7</v>
      </c>
      <c r="D66" s="102">
        <v>19</v>
      </c>
      <c r="E66" s="82"/>
      <c r="F66" s="131">
        <v>0.45</v>
      </c>
      <c r="G66" s="131">
        <v>9.3000000000000007</v>
      </c>
      <c r="H66" s="82"/>
      <c r="I66" s="205">
        <v>20.100000000000001</v>
      </c>
      <c r="J66" s="226">
        <v>2.6</v>
      </c>
      <c r="K66" s="82"/>
      <c r="L66" s="82"/>
      <c r="M66" s="108"/>
      <c r="N66" s="131" t="s">
        <v>763</v>
      </c>
      <c r="O66" s="82"/>
      <c r="P66" s="82"/>
      <c r="Q66" s="82"/>
      <c r="R66" s="140"/>
      <c r="S66" s="137" t="s">
        <v>763</v>
      </c>
      <c r="T66" s="131" t="s">
        <v>763</v>
      </c>
      <c r="U66" s="131" t="s">
        <v>763</v>
      </c>
      <c r="V66" s="85"/>
      <c r="W66" s="85"/>
      <c r="X66" s="85"/>
      <c r="Y66" s="102">
        <f t="shared" si="17"/>
        <v>20.100000000000001</v>
      </c>
      <c r="Z66" s="102">
        <f t="shared" si="18"/>
        <v>293.25</v>
      </c>
      <c r="AA66" s="102">
        <f t="shared" si="19"/>
        <v>2.6</v>
      </c>
      <c r="AB66" s="102">
        <f t="shared" si="20"/>
        <v>9.3000000000000007</v>
      </c>
      <c r="AC66" s="104">
        <f t="shared" si="21"/>
        <v>8.9115835985430216</v>
      </c>
      <c r="AD66" s="102">
        <f t="shared" si="22"/>
        <v>1.0435855644692018</v>
      </c>
      <c r="AE66" s="105">
        <f t="shared" si="23"/>
        <v>0.45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400</v>
      </c>
      <c r="B67" s="102">
        <v>2019</v>
      </c>
      <c r="C67" s="103">
        <v>8</v>
      </c>
      <c r="D67" s="102">
        <v>5</v>
      </c>
      <c r="E67" s="82"/>
      <c r="F67" s="131">
        <v>0.5</v>
      </c>
      <c r="G67" s="131">
        <v>8.4499999999999993</v>
      </c>
      <c r="H67" s="82"/>
      <c r="I67" s="205">
        <v>23.9</v>
      </c>
      <c r="J67" s="226">
        <v>1.4</v>
      </c>
      <c r="K67" s="82"/>
      <c r="L67" s="82"/>
      <c r="M67" s="82"/>
      <c r="N67" s="131" t="s">
        <v>763</v>
      </c>
      <c r="O67" s="82"/>
      <c r="P67" s="82"/>
      <c r="Q67" s="82"/>
      <c r="R67" s="140"/>
      <c r="S67" s="137" t="s">
        <v>763</v>
      </c>
      <c r="T67" s="131" t="s">
        <v>763</v>
      </c>
      <c r="U67" s="131" t="s">
        <v>763</v>
      </c>
      <c r="V67" s="85"/>
      <c r="W67" s="85"/>
      <c r="X67" s="85"/>
      <c r="Y67" s="102">
        <f t="shared" si="17"/>
        <v>23.9</v>
      </c>
      <c r="Z67" s="102">
        <f t="shared" si="18"/>
        <v>297.04999999999995</v>
      </c>
      <c r="AA67" s="102">
        <f t="shared" si="19"/>
        <v>1.4</v>
      </c>
      <c r="AB67" s="102">
        <f t="shared" si="20"/>
        <v>8.4499999999999993</v>
      </c>
      <c r="AC67" s="104">
        <f t="shared" si="21"/>
        <v>8.3396086477558971</v>
      </c>
      <c r="AD67" s="102">
        <f t="shared" si="22"/>
        <v>1.0132369943131334</v>
      </c>
      <c r="AE67" s="105">
        <f t="shared" si="23"/>
        <v>0.5</v>
      </c>
      <c r="AF67" s="102" t="str">
        <f t="shared" si="24"/>
        <v>NS</v>
      </c>
      <c r="AG67" s="105" t="str">
        <f t="shared" si="25"/>
        <v>NS</v>
      </c>
      <c r="AH67" s="105" t="str">
        <f t="shared" si="26"/>
        <v>NS</v>
      </c>
      <c r="AI67" s="102"/>
      <c r="AJ67" s="106" t="str">
        <f t="shared" si="28"/>
        <v>NS</v>
      </c>
      <c r="AK67" s="107" t="e">
        <f t="shared" si="29"/>
        <v>#VALUE!</v>
      </c>
      <c r="AL67" s="82"/>
      <c r="AM67" s="82">
        <f>AD75</f>
        <v>1.040222882545776</v>
      </c>
      <c r="AN67" s="82">
        <f>AE75</f>
        <v>0.51250000000000007</v>
      </c>
      <c r="AO67" s="82">
        <f>AF75</f>
        <v>12.331294056238699</v>
      </c>
      <c r="AP67" s="82">
        <f>AI75</f>
        <v>6.7444216080729165</v>
      </c>
      <c r="AQ67" s="113">
        <f>AK75</f>
        <v>41.21759970445671</v>
      </c>
      <c r="AR67" s="118"/>
      <c r="AS67" s="115" t="s">
        <v>497</v>
      </c>
      <c r="AT67" s="115" t="s">
        <v>497</v>
      </c>
      <c r="AU67" s="115" t="s">
        <v>497</v>
      </c>
      <c r="AV67" s="115" t="s">
        <v>497</v>
      </c>
      <c r="AW67" s="115" t="s">
        <v>497</v>
      </c>
      <c r="AX67" s="116" t="s">
        <v>498</v>
      </c>
      <c r="AY67" s="102"/>
      <c r="AZ67" s="102"/>
      <c r="BA67" s="82"/>
      <c r="BB67" s="82"/>
    </row>
    <row r="68" spans="1:54" ht="16" x14ac:dyDescent="0.2">
      <c r="A68" s="101" t="s">
        <v>400</v>
      </c>
      <c r="B68" s="102">
        <v>2019</v>
      </c>
      <c r="C68" s="103">
        <v>8</v>
      </c>
      <c r="D68" s="102">
        <v>5</v>
      </c>
      <c r="E68" s="82"/>
      <c r="F68" s="131">
        <v>0.5</v>
      </c>
      <c r="G68" s="131">
        <v>8.4499999999999993</v>
      </c>
      <c r="H68" s="82"/>
      <c r="I68" s="205">
        <v>23.9</v>
      </c>
      <c r="J68" s="226">
        <v>12.1</v>
      </c>
      <c r="K68" s="82"/>
      <c r="L68" s="82"/>
      <c r="M68" s="108"/>
      <c r="N68" s="137">
        <v>3.3772387729372149</v>
      </c>
      <c r="O68" s="82"/>
      <c r="P68" s="82"/>
      <c r="Q68" s="82"/>
      <c r="R68" s="140"/>
      <c r="S68" s="137">
        <v>70.098472113533461</v>
      </c>
      <c r="T68" s="137">
        <v>9.1631420833333319</v>
      </c>
      <c r="U68" s="137">
        <v>0.56801333333333326</v>
      </c>
      <c r="V68" s="85"/>
      <c r="W68" s="85"/>
      <c r="X68" s="85"/>
      <c r="Y68" s="102">
        <f t="shared" si="17"/>
        <v>23.9</v>
      </c>
      <c r="Z68" s="102">
        <f t="shared" si="18"/>
        <v>297.04999999999995</v>
      </c>
      <c r="AA68" s="102">
        <f t="shared" si="19"/>
        <v>12.1</v>
      </c>
      <c r="AB68" s="102">
        <f t="shared" si="20"/>
        <v>8.4499999999999993</v>
      </c>
      <c r="AC68" s="104">
        <f t="shared" si="21"/>
        <v>7.8428001873136539</v>
      </c>
      <c r="AD68" s="102">
        <f t="shared" si="22"/>
        <v>1.077421303384541</v>
      </c>
      <c r="AE68" s="105">
        <f t="shared" si="23"/>
        <v>0.5</v>
      </c>
      <c r="AF68" s="102">
        <f t="shared" si="24"/>
        <v>3.3772387729372149</v>
      </c>
      <c r="AG68" s="105">
        <f t="shared" si="25"/>
        <v>9.1631420833333319</v>
      </c>
      <c r="AH68" s="105">
        <f t="shared" si="26"/>
        <v>0.56801333333333326</v>
      </c>
      <c r="AI68" s="102">
        <f t="shared" ref="AI68" si="31">IF(Y68=" ", " ", IF(Y68&gt;0, SUM(AG68:AH68)))</f>
        <v>9.7311554166666649</v>
      </c>
      <c r="AJ68" s="106">
        <f t="shared" si="28"/>
        <v>70.098472113533461</v>
      </c>
      <c r="AK68" s="107">
        <f t="shared" si="29"/>
        <v>66.721233340596243</v>
      </c>
      <c r="AL68" s="82"/>
      <c r="AM68" s="82"/>
      <c r="AN68" s="82"/>
      <c r="AO68" s="82"/>
      <c r="AP68" s="85"/>
      <c r="AQ68" s="82"/>
      <c r="AR68" s="82"/>
      <c r="AS68" s="115">
        <f>((LN(AM67)-LN(0.4))/(LN(0.9)-LN(0.4))*100)</f>
        <v>117.85548412115313</v>
      </c>
      <c r="AT68" s="120">
        <f>((LN(AN67)-LN(0.6))/(LN(3)-LN(0.6))*100)</f>
        <v>-9.7940369731433918</v>
      </c>
      <c r="AU68" s="115">
        <f>((LN(AO67)-LN(10))/(LN(1)-LN(10))*100)</f>
        <v>-9.100865421083757</v>
      </c>
      <c r="AV68" s="115">
        <f>((LN(AP67)-LN(10))/(LN(3)-LN(10))*100)</f>
        <v>32.714140785265009</v>
      </c>
      <c r="AW68" s="115">
        <f>((LN(AQ67)-LN(43))/(LN(20)-LN(43))*100)</f>
        <v>5.5305750195013621</v>
      </c>
      <c r="AX68" s="82"/>
      <c r="AY68" s="82"/>
      <c r="AZ68" s="82"/>
      <c r="BA68" s="82"/>
      <c r="BB68" s="82"/>
    </row>
    <row r="69" spans="1:54" ht="16" x14ac:dyDescent="0.2">
      <c r="A69" s="101" t="s">
        <v>400</v>
      </c>
      <c r="B69" s="102">
        <v>2019</v>
      </c>
      <c r="C69" s="103">
        <v>8</v>
      </c>
      <c r="D69" s="102">
        <v>5</v>
      </c>
      <c r="E69" s="82"/>
      <c r="F69" s="131">
        <v>0.5</v>
      </c>
      <c r="G69" s="131">
        <v>8.4499999999999993</v>
      </c>
      <c r="H69" s="82"/>
      <c r="I69" s="205">
        <v>23.9</v>
      </c>
      <c r="J69" s="226">
        <v>12.2</v>
      </c>
      <c r="K69" s="82"/>
      <c r="L69" s="82"/>
      <c r="M69" s="108"/>
      <c r="N69" s="131" t="s">
        <v>763</v>
      </c>
      <c r="O69" s="82"/>
      <c r="P69" s="82"/>
      <c r="Q69" s="82"/>
      <c r="R69" s="140"/>
      <c r="S69" s="137" t="s">
        <v>763</v>
      </c>
      <c r="T69" s="131" t="s">
        <v>763</v>
      </c>
      <c r="U69" s="131" t="s">
        <v>763</v>
      </c>
      <c r="V69" s="85"/>
      <c r="W69" s="85"/>
      <c r="X69" s="85"/>
      <c r="Y69" s="102">
        <f t="shared" si="17"/>
        <v>23.9</v>
      </c>
      <c r="Z69" s="102">
        <f t="shared" si="18"/>
        <v>297.04999999999995</v>
      </c>
      <c r="AA69" s="102">
        <f t="shared" si="19"/>
        <v>12.2</v>
      </c>
      <c r="AB69" s="102">
        <f t="shared" si="20"/>
        <v>8.4499999999999993</v>
      </c>
      <c r="AC69" s="104">
        <f t="shared" si="21"/>
        <v>7.8382995393823816</v>
      </c>
      <c r="AD69" s="102">
        <f t="shared" si="22"/>
        <v>1.0780399444476725</v>
      </c>
      <c r="AE69" s="105">
        <f t="shared" si="23"/>
        <v>0.5</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0</v>
      </c>
      <c r="AU69" s="82">
        <f t="shared" si="32"/>
        <v>0</v>
      </c>
      <c r="AV69" s="82">
        <f t="shared" si="32"/>
        <v>32.714140785265009</v>
      </c>
      <c r="AW69" s="82">
        <f t="shared" si="32"/>
        <v>5.5305750195013621</v>
      </c>
      <c r="AX69" s="129">
        <f>AVERAGE(AS69:AW69)</f>
        <v>27.648943160953273</v>
      </c>
      <c r="AY69" s="84"/>
      <c r="AZ69" s="84"/>
      <c r="BA69" s="84" t="str">
        <f>IF(AX69&gt;65, "Acceptable; Ongoing Protection is Required", "Unacceptable; Immediate Restoration is Required")</f>
        <v>Unacceptable; Immediate Restoration is Required</v>
      </c>
      <c r="BB69" s="82"/>
    </row>
    <row r="70" spans="1:54" ht="16" x14ac:dyDescent="0.2">
      <c r="A70" s="101" t="s">
        <v>400</v>
      </c>
      <c r="B70" s="102">
        <v>2019</v>
      </c>
      <c r="C70" s="103">
        <v>8</v>
      </c>
      <c r="D70" s="102">
        <v>19</v>
      </c>
      <c r="E70" s="82"/>
      <c r="F70" s="131">
        <v>0.5</v>
      </c>
      <c r="G70" s="131">
        <v>8.34</v>
      </c>
      <c r="H70" s="82"/>
      <c r="I70" s="205">
        <v>24.7</v>
      </c>
      <c r="J70" s="226">
        <v>0.1</v>
      </c>
      <c r="K70" s="82"/>
      <c r="L70" s="82"/>
      <c r="M70" s="108"/>
      <c r="N70" s="131" t="s">
        <v>763</v>
      </c>
      <c r="O70" s="82"/>
      <c r="P70" s="82"/>
      <c r="Q70" s="82"/>
      <c r="R70" s="140"/>
      <c r="S70" s="137" t="s">
        <v>763</v>
      </c>
      <c r="T70" s="131" t="s">
        <v>763</v>
      </c>
      <c r="U70" s="131" t="s">
        <v>763</v>
      </c>
      <c r="V70" s="85"/>
      <c r="W70" s="85"/>
      <c r="X70" s="85"/>
      <c r="Y70" s="102">
        <f t="shared" si="17"/>
        <v>24.7</v>
      </c>
      <c r="Z70" s="102">
        <f t="shared" si="18"/>
        <v>297.84999999999997</v>
      </c>
      <c r="AA70" s="102">
        <f t="shared" si="19"/>
        <v>0.1</v>
      </c>
      <c r="AB70" s="102">
        <f t="shared" si="20"/>
        <v>8.34</v>
      </c>
      <c r="AC70" s="104">
        <f t="shared" si="21"/>
        <v>8.2772405109151492</v>
      </c>
      <c r="AD70" s="102">
        <f t="shared" si="22"/>
        <v>1.0075821753641314</v>
      </c>
      <c r="AE70" s="105">
        <f t="shared" si="23"/>
        <v>0.5</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27.648943160953273</v>
      </c>
      <c r="AY70" s="85"/>
      <c r="AZ70" s="85"/>
      <c r="BA70" s="82"/>
      <c r="BB70" s="82"/>
    </row>
    <row r="71" spans="1:54" ht="16" x14ac:dyDescent="0.2">
      <c r="A71" s="101" t="s">
        <v>400</v>
      </c>
      <c r="B71" s="102">
        <v>2019</v>
      </c>
      <c r="C71" s="103">
        <v>8</v>
      </c>
      <c r="D71" s="102">
        <v>19</v>
      </c>
      <c r="E71" s="82"/>
      <c r="F71" s="131">
        <v>0.5</v>
      </c>
      <c r="G71" s="131">
        <v>8.34</v>
      </c>
      <c r="H71" s="82"/>
      <c r="I71" s="205">
        <v>24.7</v>
      </c>
      <c r="J71" s="226">
        <v>0.1</v>
      </c>
      <c r="K71" s="82"/>
      <c r="L71" s="82"/>
      <c r="M71" s="108"/>
      <c r="N71" s="137">
        <v>20.200797987935449</v>
      </c>
      <c r="O71" s="82"/>
      <c r="P71" s="82"/>
      <c r="Q71" s="82"/>
      <c r="R71" s="140"/>
      <c r="S71" s="137">
        <v>34.034892091402135</v>
      </c>
      <c r="T71" s="137">
        <v>0.81150443037974673</v>
      </c>
      <c r="U71" s="137">
        <v>3.2462624185785862</v>
      </c>
      <c r="V71" s="85"/>
      <c r="W71" s="85"/>
      <c r="X71" s="85"/>
      <c r="Y71" s="102">
        <f t="shared" si="17"/>
        <v>24.7</v>
      </c>
      <c r="Z71" s="102">
        <f t="shared" si="18"/>
        <v>297.84999999999997</v>
      </c>
      <c r="AA71" s="102">
        <f t="shared" si="19"/>
        <v>0.1</v>
      </c>
      <c r="AB71" s="102">
        <f t="shared" si="20"/>
        <v>8.34</v>
      </c>
      <c r="AC71" s="104">
        <f t="shared" si="21"/>
        <v>8.2772405109151492</v>
      </c>
      <c r="AD71" s="102">
        <f t="shared" si="22"/>
        <v>1.0075821753641314</v>
      </c>
      <c r="AE71" s="105">
        <f t="shared" si="23"/>
        <v>0.5</v>
      </c>
      <c r="AF71" s="102">
        <f t="shared" si="24"/>
        <v>20.200797987935449</v>
      </c>
      <c r="AG71" s="105">
        <f t="shared" si="25"/>
        <v>0.81150443037974673</v>
      </c>
      <c r="AH71" s="105">
        <f t="shared" si="26"/>
        <v>3.2462624185785862</v>
      </c>
      <c r="AI71" s="102">
        <f t="shared" ref="AI71" si="33">IF(Y71=" ", " ", IF(Y71&gt;0, SUM(AG71:AH71)))</f>
        <v>4.057766848958333</v>
      </c>
      <c r="AJ71" s="106">
        <f t="shared" si="28"/>
        <v>34.034892091402135</v>
      </c>
      <c r="AK71" s="107">
        <f t="shared" si="29"/>
        <v>13.834094103466686</v>
      </c>
      <c r="AL71" s="82"/>
      <c r="AM71" s="82"/>
      <c r="AN71" s="82"/>
      <c r="AO71" s="82"/>
      <c r="AP71" s="82"/>
      <c r="AQ71" s="82"/>
      <c r="AR71" s="82"/>
      <c r="AS71" s="82"/>
      <c r="AT71" s="82"/>
      <c r="AU71" s="82"/>
      <c r="AV71" s="82"/>
      <c r="AW71" s="82"/>
      <c r="AX71" s="82"/>
      <c r="AY71" s="82"/>
      <c r="AZ71" s="82"/>
      <c r="BA71" s="82"/>
      <c r="BB71" s="82"/>
    </row>
    <row r="72" spans="1:54" ht="16" x14ac:dyDescent="0.2">
      <c r="A72" s="101" t="s">
        <v>400</v>
      </c>
      <c r="B72" s="102">
        <v>2019</v>
      </c>
      <c r="C72" s="103">
        <v>8</v>
      </c>
      <c r="D72" s="102">
        <v>19</v>
      </c>
      <c r="E72" s="82"/>
      <c r="F72" s="131">
        <v>0.5</v>
      </c>
      <c r="G72" s="131">
        <v>8.34</v>
      </c>
      <c r="H72" s="82"/>
      <c r="I72" s="205">
        <v>24.7</v>
      </c>
      <c r="J72" s="226">
        <v>0.1</v>
      </c>
      <c r="K72" s="82"/>
      <c r="L72" s="82"/>
      <c r="M72" s="82"/>
      <c r="N72" s="131" t="s">
        <v>763</v>
      </c>
      <c r="O72" s="82"/>
      <c r="P72" s="82"/>
      <c r="Q72" s="82"/>
      <c r="R72" s="140"/>
      <c r="S72" s="137" t="s">
        <v>763</v>
      </c>
      <c r="T72" s="131" t="s">
        <v>763</v>
      </c>
      <c r="U72" s="131" t="s">
        <v>763</v>
      </c>
      <c r="V72" s="85"/>
      <c r="W72" s="85"/>
      <c r="X72" s="85"/>
      <c r="Y72" s="102">
        <f t="shared" si="17"/>
        <v>24.7</v>
      </c>
      <c r="Z72" s="102">
        <f t="shared" si="18"/>
        <v>297.84999999999997</v>
      </c>
      <c r="AA72" s="102">
        <f t="shared" si="19"/>
        <v>0.1</v>
      </c>
      <c r="AB72" s="102">
        <f t="shared" si="20"/>
        <v>8.34</v>
      </c>
      <c r="AC72" s="104">
        <f t="shared" si="21"/>
        <v>8.2772405109151492</v>
      </c>
      <c r="AD72" s="102">
        <f t="shared" si="22"/>
        <v>1.0075821753641314</v>
      </c>
      <c r="AE72" s="105">
        <f t="shared" si="23"/>
        <v>0.5</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1.040222882545776</v>
      </c>
      <c r="AE75" s="84">
        <f>_xlfn.AGGREGATE(1, 6,AE61:AE74)</f>
        <v>0.51250000000000007</v>
      </c>
      <c r="AF75" s="84">
        <f>_xlfn.AGGREGATE(1, 6,AF61:AF74)</f>
        <v>12.331294056238699</v>
      </c>
      <c r="AG75" s="82"/>
      <c r="AH75" s="82"/>
      <c r="AI75" s="84">
        <f>_xlfn.AGGREGATE(1, 6,AI61:AI74)</f>
        <v>6.7444216080729165</v>
      </c>
      <c r="AJ75" s="82"/>
      <c r="AK75" s="84">
        <f>_xlfn.AGGREGATE(1, 6,AK61:AK74)</f>
        <v>41.21759970445671</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1.040222882545776</v>
      </c>
      <c r="AE76" s="126">
        <f>AVERAGE(AE61:AE72)</f>
        <v>0.51250000000000007</v>
      </c>
      <c r="AF76" s="126">
        <f>AVERAGE(AF62:AF71)</f>
        <v>12.331294056238699</v>
      </c>
      <c r="AG76" s="126"/>
      <c r="AH76" s="126"/>
      <c r="AI76" s="126">
        <f>AVERAGE(AI62:AI71)</f>
        <v>6.7444216080729165</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400</v>
      </c>
      <c r="C83" t="s">
        <v>757</v>
      </c>
      <c r="E83" s="147">
        <v>44020</v>
      </c>
      <c r="F83" s="68" t="s">
        <v>881</v>
      </c>
      <c r="G83" s="68" t="s">
        <v>1004</v>
      </c>
      <c r="H83" s="68">
        <v>1</v>
      </c>
      <c r="I83" s="68" t="s">
        <v>982</v>
      </c>
      <c r="J83" s="77">
        <v>0.37291666666666662</v>
      </c>
      <c r="K83" s="68">
        <v>2</v>
      </c>
      <c r="L83" s="68">
        <v>1</v>
      </c>
      <c r="M83" s="68" t="s">
        <v>757</v>
      </c>
      <c r="N83" s="68" t="s">
        <v>761</v>
      </c>
      <c r="O83" s="131">
        <v>23.1</v>
      </c>
      <c r="P83" s="210">
        <v>0.36944444444444446</v>
      </c>
      <c r="Q83" s="68" t="s">
        <v>761</v>
      </c>
      <c r="R83" s="68" t="s">
        <v>761</v>
      </c>
      <c r="S83" s="131" t="s">
        <v>761</v>
      </c>
      <c r="T83" s="68">
        <v>0.7</v>
      </c>
      <c r="U83" s="68" t="s">
        <v>761</v>
      </c>
      <c r="V83" s="68">
        <v>0.15</v>
      </c>
      <c r="W83" s="77">
        <v>0.25694444444444448</v>
      </c>
      <c r="X83" s="68">
        <v>17.100000000000001</v>
      </c>
      <c r="Y83" s="68">
        <v>7.15</v>
      </c>
      <c r="Z83" s="72">
        <v>7.141377871819012</v>
      </c>
      <c r="AA83" s="68">
        <v>74</v>
      </c>
      <c r="AB83" s="131">
        <v>0.2</v>
      </c>
      <c r="AC83" s="79">
        <v>0.32600000000000001</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row>
    <row r="84" spans="1:55" x14ac:dyDescent="0.2">
      <c r="A84" s="79" t="s">
        <v>756</v>
      </c>
      <c r="B84" t="s">
        <v>400</v>
      </c>
      <c r="C84" t="s">
        <v>764</v>
      </c>
      <c r="E84" s="147">
        <v>44020</v>
      </c>
      <c r="F84" s="68" t="s">
        <v>881</v>
      </c>
      <c r="G84" s="68" t="s">
        <v>1004</v>
      </c>
      <c r="H84" s="68">
        <v>1</v>
      </c>
      <c r="I84" s="68" t="s">
        <v>982</v>
      </c>
      <c r="J84" s="77">
        <v>0.37291666666666662</v>
      </c>
      <c r="K84" s="68">
        <v>2</v>
      </c>
      <c r="L84" s="68">
        <v>1</v>
      </c>
      <c r="M84" s="68" t="s">
        <v>757</v>
      </c>
      <c r="N84" s="68" t="s">
        <v>761</v>
      </c>
      <c r="O84" s="131">
        <v>23.1</v>
      </c>
      <c r="P84" s="210">
        <v>0.36944444444444446</v>
      </c>
      <c r="Q84" s="68" t="s">
        <v>761</v>
      </c>
      <c r="R84" s="68" t="s">
        <v>761</v>
      </c>
      <c r="S84" s="131" t="s">
        <v>761</v>
      </c>
      <c r="T84" s="68">
        <v>0.7</v>
      </c>
      <c r="U84" s="68" t="s">
        <v>761</v>
      </c>
      <c r="V84" s="68">
        <v>0.35</v>
      </c>
      <c r="W84" s="77">
        <v>0.2590277777777778</v>
      </c>
      <c r="X84" s="68">
        <v>17</v>
      </c>
      <c r="Y84" s="68">
        <v>7.03</v>
      </c>
      <c r="Z84" s="72">
        <v>7.0172777074403614</v>
      </c>
      <c r="AA84" s="68">
        <v>72.400000000000006</v>
      </c>
      <c r="AB84" s="131">
        <v>0.3</v>
      </c>
      <c r="AC84" s="68">
        <v>0.53900000000000003</v>
      </c>
      <c r="AD84" s="171">
        <v>0.3574156588160407</v>
      </c>
      <c r="AE84" s="72">
        <v>2.7564799331103682</v>
      </c>
      <c r="AF84" s="72">
        <v>22.224378881987576</v>
      </c>
      <c r="AG84" s="137">
        <v>24.980858815097946</v>
      </c>
      <c r="AH84" s="75">
        <v>14.375651184902054</v>
      </c>
      <c r="AI84" s="72">
        <v>39.35651</v>
      </c>
      <c r="AJ84" s="72">
        <v>38.001275638455795</v>
      </c>
      <c r="AK84" s="72">
        <v>0.73046912598154012</v>
      </c>
      <c r="AL84" s="72">
        <v>52.023109925957549</v>
      </c>
      <c r="AM84" s="75">
        <v>15.106120310883593</v>
      </c>
      <c r="AN84" s="137">
        <v>40.086979125981543</v>
      </c>
      <c r="AO84" s="137">
        <v>1.0054285714285716</v>
      </c>
      <c r="AP84" s="137">
        <v>2.2933284598214287</v>
      </c>
      <c r="AQ84" s="70">
        <v>0.30479012606987421</v>
      </c>
      <c r="AR84" s="177">
        <v>3.2987570312500001</v>
      </c>
      <c r="AS84" s="68"/>
      <c r="AT84" s="68"/>
      <c r="AU84" s="68" t="s">
        <v>763</v>
      </c>
      <c r="AV84" s="68" t="s">
        <v>763</v>
      </c>
      <c r="AW84" s="68"/>
      <c r="BA84" s="200"/>
      <c r="BB84" s="68"/>
      <c r="BC84" s="147"/>
    </row>
    <row r="85" spans="1:55" x14ac:dyDescent="0.2">
      <c r="A85" s="79" t="s">
        <v>756</v>
      </c>
      <c r="B85" t="s">
        <v>400</v>
      </c>
      <c r="C85" t="s">
        <v>765</v>
      </c>
      <c r="E85" s="147">
        <v>44020</v>
      </c>
      <c r="F85" s="68" t="s">
        <v>881</v>
      </c>
      <c r="G85" s="68" t="s">
        <v>1004</v>
      </c>
      <c r="H85" s="68">
        <v>1</v>
      </c>
      <c r="I85" s="68" t="s">
        <v>982</v>
      </c>
      <c r="J85" s="77">
        <v>0.37291666666666662</v>
      </c>
      <c r="K85" s="68">
        <v>2</v>
      </c>
      <c r="L85" s="68">
        <v>1</v>
      </c>
      <c r="M85" s="68" t="s">
        <v>757</v>
      </c>
      <c r="N85" s="68" t="s">
        <v>761</v>
      </c>
      <c r="O85" s="131">
        <v>23.1</v>
      </c>
      <c r="P85" s="210">
        <v>0.36944444444444446</v>
      </c>
      <c r="Q85" s="68" t="s">
        <v>761</v>
      </c>
      <c r="R85" s="68" t="s">
        <v>761</v>
      </c>
      <c r="S85" s="131" t="s">
        <v>761</v>
      </c>
      <c r="T85" s="68">
        <v>0.7</v>
      </c>
      <c r="U85" s="68" t="s">
        <v>761</v>
      </c>
      <c r="V85" s="68">
        <v>0.45</v>
      </c>
      <c r="W85" s="77">
        <v>0.26041666666666669</v>
      </c>
      <c r="X85" s="68">
        <v>17</v>
      </c>
      <c r="Y85" s="68">
        <v>6.96</v>
      </c>
      <c r="Z85" s="68" t="s">
        <v>761</v>
      </c>
      <c r="AA85" s="68">
        <v>71.5</v>
      </c>
      <c r="AB85" s="131">
        <v>0.3</v>
      </c>
      <c r="AC85" s="68">
        <v>0.53900000000000003</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row>
    <row r="86" spans="1:55" x14ac:dyDescent="0.2">
      <c r="A86" s="79" t="s">
        <v>756</v>
      </c>
      <c r="B86" t="s">
        <v>400</v>
      </c>
      <c r="C86" t="s">
        <v>757</v>
      </c>
      <c r="E86" s="194">
        <v>44035</v>
      </c>
      <c r="F86" s="68" t="s">
        <v>881</v>
      </c>
      <c r="G86" s="68" t="s">
        <v>1004</v>
      </c>
      <c r="H86" s="68">
        <v>0</v>
      </c>
      <c r="I86" s="77" t="s">
        <v>982</v>
      </c>
      <c r="J86" s="77">
        <v>0.3576388888888889</v>
      </c>
      <c r="K86" s="215">
        <v>3</v>
      </c>
      <c r="L86" s="68">
        <v>2</v>
      </c>
      <c r="M86" s="68" t="s">
        <v>773</v>
      </c>
      <c r="N86" s="68" t="s">
        <v>1021</v>
      </c>
      <c r="O86" s="131">
        <v>22.8</v>
      </c>
      <c r="P86" s="137">
        <v>8.43</v>
      </c>
      <c r="Q86" s="68" t="s">
        <v>761</v>
      </c>
      <c r="R86" s="68" t="s">
        <v>761</v>
      </c>
      <c r="S86" s="131" t="s">
        <v>761</v>
      </c>
      <c r="T86" s="68">
        <v>0.6</v>
      </c>
      <c r="U86" s="68" t="s">
        <v>761</v>
      </c>
      <c r="V86" s="68">
        <v>0.15</v>
      </c>
      <c r="W86" s="77">
        <v>0.24374999999999999</v>
      </c>
      <c r="X86" s="68">
        <v>18.5</v>
      </c>
      <c r="Y86" s="68">
        <v>6.71</v>
      </c>
      <c r="Z86" s="72">
        <v>6.6979979730996542</v>
      </c>
      <c r="AA86" s="68">
        <v>71.599999999999994</v>
      </c>
      <c r="AB86" s="131">
        <v>0.3</v>
      </c>
      <c r="AC86" s="79">
        <v>0.68200000000000005</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c r="BA86" s="68"/>
      <c r="BB86" s="68"/>
      <c r="BC86" s="147"/>
    </row>
    <row r="87" spans="1:55" x14ac:dyDescent="0.2">
      <c r="A87" s="79" t="s">
        <v>756</v>
      </c>
      <c r="B87" t="s">
        <v>400</v>
      </c>
      <c r="C87" t="s">
        <v>764</v>
      </c>
      <c r="E87" s="194">
        <v>44035</v>
      </c>
      <c r="F87" s="68" t="s">
        <v>881</v>
      </c>
      <c r="G87" s="68" t="s">
        <v>1004</v>
      </c>
      <c r="H87" s="68">
        <v>0</v>
      </c>
      <c r="I87" s="77" t="s">
        <v>982</v>
      </c>
      <c r="J87" s="77">
        <v>0.3576388888888889</v>
      </c>
      <c r="K87" s="215">
        <v>3</v>
      </c>
      <c r="L87" s="68">
        <v>2</v>
      </c>
      <c r="M87" s="68" t="s">
        <v>773</v>
      </c>
      <c r="N87" s="68" t="s">
        <v>1021</v>
      </c>
      <c r="O87" s="131">
        <v>22.8</v>
      </c>
      <c r="P87" s="137">
        <v>8.43</v>
      </c>
      <c r="Q87" s="68" t="s">
        <v>761</v>
      </c>
      <c r="R87" s="68" t="s">
        <v>761</v>
      </c>
      <c r="S87" s="131" t="s">
        <v>761</v>
      </c>
      <c r="T87" s="68">
        <v>0.6</v>
      </c>
      <c r="U87" s="68" t="s">
        <v>761</v>
      </c>
      <c r="V87" s="68">
        <v>0.3</v>
      </c>
      <c r="W87" s="77">
        <v>0.24513888888888888</v>
      </c>
      <c r="X87" s="68">
        <v>18</v>
      </c>
      <c r="Y87" s="68">
        <v>6.78</v>
      </c>
      <c r="Z87" s="72">
        <v>6.767825688329868</v>
      </c>
      <c r="AA87" s="68">
        <v>71</v>
      </c>
      <c r="AB87" s="131">
        <v>0.3</v>
      </c>
      <c r="AC87" s="68">
        <v>0.68200000000000005</v>
      </c>
      <c r="AD87" s="171">
        <v>0.19414385741565876</v>
      </c>
      <c r="AE87" s="72">
        <v>2.6244414467582837</v>
      </c>
      <c r="AF87" s="72">
        <v>22.392473118279568</v>
      </c>
      <c r="AG87" s="137">
        <v>25.016914565037851</v>
      </c>
      <c r="AH87" s="75">
        <v>8.6402153168876623</v>
      </c>
      <c r="AI87" s="72">
        <v>33.657129881925513</v>
      </c>
      <c r="AJ87" s="72">
        <v>46.858751719258535</v>
      </c>
      <c r="AK87" s="72">
        <v>3.4726670173099432</v>
      </c>
      <c r="AL87" s="72">
        <v>13.49359195272257</v>
      </c>
      <c r="AM87" s="75">
        <v>12.112882334197606</v>
      </c>
      <c r="AN87" s="137">
        <v>37.129796899235458</v>
      </c>
      <c r="AO87" s="137">
        <v>2.488</v>
      </c>
      <c r="AP87" s="207">
        <v>2.5000000000000001E-2</v>
      </c>
      <c r="AQ87" s="70">
        <v>1</v>
      </c>
      <c r="AR87" s="177">
        <v>2.5129999999999999</v>
      </c>
      <c r="AS87" s="68"/>
      <c r="AT87" s="68"/>
      <c r="AU87" s="68" t="s">
        <v>763</v>
      </c>
      <c r="AV87" s="68" t="s">
        <v>763</v>
      </c>
      <c r="AW87" s="68"/>
      <c r="BA87" s="68"/>
      <c r="BB87" s="68"/>
      <c r="BC87" s="147"/>
    </row>
    <row r="88" spans="1:55" x14ac:dyDescent="0.2">
      <c r="A88" s="79" t="s">
        <v>756</v>
      </c>
      <c r="B88" t="s">
        <v>400</v>
      </c>
      <c r="C88" t="s">
        <v>765</v>
      </c>
      <c r="E88" s="194">
        <v>44035</v>
      </c>
      <c r="F88" s="68" t="s">
        <v>881</v>
      </c>
      <c r="G88" s="68" t="s">
        <v>1004</v>
      </c>
      <c r="H88" s="68">
        <v>0</v>
      </c>
      <c r="I88" s="77" t="s">
        <v>982</v>
      </c>
      <c r="J88" s="77">
        <v>0.3576388888888889</v>
      </c>
      <c r="K88" s="215">
        <v>3</v>
      </c>
      <c r="L88" s="68">
        <v>2</v>
      </c>
      <c r="M88" s="68" t="s">
        <v>773</v>
      </c>
      <c r="N88" s="68" t="s">
        <v>1021</v>
      </c>
      <c r="O88" s="131">
        <v>22.8</v>
      </c>
      <c r="P88" s="137">
        <v>8.43</v>
      </c>
      <c r="Q88" s="68" t="s">
        <v>761</v>
      </c>
      <c r="R88" s="68" t="s">
        <v>761</v>
      </c>
      <c r="S88" s="131" t="s">
        <v>761</v>
      </c>
      <c r="T88" s="68">
        <v>0.6</v>
      </c>
      <c r="U88" s="68" t="s">
        <v>761</v>
      </c>
      <c r="V88" s="68" t="s">
        <v>761</v>
      </c>
      <c r="W88" s="77" t="s">
        <v>761</v>
      </c>
      <c r="X88" s="68" t="s">
        <v>761</v>
      </c>
      <c r="Y88" s="68" t="s">
        <v>761</v>
      </c>
      <c r="Z88" s="68" t="s">
        <v>761</v>
      </c>
      <c r="AA88" s="68" t="s">
        <v>761</v>
      </c>
      <c r="AB88" s="131">
        <v>0.3</v>
      </c>
      <c r="AC88" s="79">
        <v>0.68200000000000005</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5" x14ac:dyDescent="0.2">
      <c r="A89" s="79" t="s">
        <v>756</v>
      </c>
      <c r="B89" t="s">
        <v>400</v>
      </c>
      <c r="C89" t="s">
        <v>757</v>
      </c>
      <c r="E89" s="147">
        <v>44049</v>
      </c>
      <c r="F89" s="68" t="s">
        <v>881</v>
      </c>
      <c r="G89" s="68" t="s">
        <v>1027</v>
      </c>
      <c r="H89" s="68">
        <v>0</v>
      </c>
      <c r="I89" s="68" t="s">
        <v>982</v>
      </c>
      <c r="J89" s="77">
        <v>0.40277777777777773</v>
      </c>
      <c r="K89" s="215">
        <v>2</v>
      </c>
      <c r="L89" s="68">
        <v>1</v>
      </c>
      <c r="M89" s="68" t="s">
        <v>761</v>
      </c>
      <c r="N89" s="68" t="s">
        <v>1028</v>
      </c>
      <c r="O89" s="131">
        <v>20.6</v>
      </c>
      <c r="P89" s="131">
        <v>9.1300000000000008</v>
      </c>
      <c r="Q89" s="68">
        <v>0.5</v>
      </c>
      <c r="R89" s="68">
        <v>0.5</v>
      </c>
      <c r="S89" s="131">
        <v>0.5</v>
      </c>
      <c r="T89" s="68">
        <v>0.5</v>
      </c>
      <c r="U89" s="72">
        <v>1</v>
      </c>
      <c r="V89" s="68">
        <v>0.15</v>
      </c>
      <c r="W89" s="77">
        <v>0.24652777777777779</v>
      </c>
      <c r="X89" s="68">
        <v>17.7</v>
      </c>
      <c r="Y89" s="68">
        <v>6.51</v>
      </c>
      <c r="Z89" s="72">
        <v>6.2195834224722883</v>
      </c>
      <c r="AA89" s="68">
        <v>69.2</v>
      </c>
      <c r="AB89" s="131">
        <v>7.6</v>
      </c>
      <c r="AC89" s="79">
        <v>13.25</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5" x14ac:dyDescent="0.2">
      <c r="A90" s="79" t="s">
        <v>756</v>
      </c>
      <c r="B90" t="s">
        <v>400</v>
      </c>
      <c r="C90" t="s">
        <v>764</v>
      </c>
      <c r="E90" s="147">
        <v>44049</v>
      </c>
      <c r="F90" s="68" t="s">
        <v>881</v>
      </c>
      <c r="G90" s="68" t="s">
        <v>1027</v>
      </c>
      <c r="H90" s="68">
        <v>0</v>
      </c>
      <c r="I90" s="68" t="s">
        <v>982</v>
      </c>
      <c r="J90" s="77">
        <v>0.40277777777777773</v>
      </c>
      <c r="K90" s="215">
        <v>2</v>
      </c>
      <c r="L90" s="68">
        <v>1</v>
      </c>
      <c r="M90" s="68" t="s">
        <v>761</v>
      </c>
      <c r="N90" s="68" t="s">
        <v>1028</v>
      </c>
      <c r="O90" s="131">
        <v>20.6</v>
      </c>
      <c r="P90" s="131">
        <v>9.1300000000000008</v>
      </c>
      <c r="Q90" s="68">
        <v>0.5</v>
      </c>
      <c r="R90" s="68">
        <v>0.5</v>
      </c>
      <c r="S90" s="131">
        <v>0.5</v>
      </c>
      <c r="T90" s="68">
        <v>0.5</v>
      </c>
      <c r="U90" s="72">
        <v>1</v>
      </c>
      <c r="V90" s="68">
        <v>0.25</v>
      </c>
      <c r="W90" s="77">
        <v>0.24722222222222223</v>
      </c>
      <c r="X90" s="68">
        <v>24.5</v>
      </c>
      <c r="Y90" s="68">
        <v>2.46</v>
      </c>
      <c r="Z90" s="72">
        <v>2.3555911942230217</v>
      </c>
      <c r="AA90" s="68">
        <v>38.799999999999997</v>
      </c>
      <c r="AB90" s="134">
        <v>7.6</v>
      </c>
      <c r="AC90" s="204">
        <v>13.25</v>
      </c>
      <c r="AD90" s="171">
        <v>0.12499999999999997</v>
      </c>
      <c r="AE90" s="72">
        <v>6.0736349974954091</v>
      </c>
      <c r="AF90" s="72">
        <v>6.409756097560976</v>
      </c>
      <c r="AG90" s="137">
        <v>12.483391095056385</v>
      </c>
      <c r="AH90" s="75">
        <v>14.671498921864094</v>
      </c>
      <c r="AI90" s="72">
        <v>27.154890016920479</v>
      </c>
      <c r="AJ90" s="72">
        <v>326.09792374788094</v>
      </c>
      <c r="AK90" s="72">
        <v>36.892345362145413</v>
      </c>
      <c r="AL90" s="72">
        <v>8.8391757300007363</v>
      </c>
      <c r="AM90" s="75">
        <v>51.563844284009505</v>
      </c>
      <c r="AN90" s="137">
        <v>64.047235379065896</v>
      </c>
      <c r="AO90" s="137">
        <v>28.792000000000002</v>
      </c>
      <c r="AP90" s="207">
        <v>2.5000000000000001E-2</v>
      </c>
      <c r="AQ90" s="70">
        <v>1</v>
      </c>
      <c r="AR90" s="177">
        <v>28.817</v>
      </c>
      <c r="AS90" s="68"/>
      <c r="AT90" s="68"/>
      <c r="AU90" s="68">
        <v>182.2</v>
      </c>
      <c r="AV90" s="72">
        <v>2.9159999999999999</v>
      </c>
      <c r="AW90" s="68"/>
    </row>
    <row r="91" spans="1:55" x14ac:dyDescent="0.2">
      <c r="A91" s="79" t="s">
        <v>756</v>
      </c>
      <c r="B91" t="s">
        <v>400</v>
      </c>
      <c r="C91" t="s">
        <v>757</v>
      </c>
      <c r="E91" s="147">
        <v>44064</v>
      </c>
      <c r="F91" s="68" t="s">
        <v>881</v>
      </c>
      <c r="G91" s="68" t="s">
        <v>1044</v>
      </c>
      <c r="H91" s="68">
        <v>0</v>
      </c>
      <c r="I91" s="68" t="s">
        <v>982</v>
      </c>
      <c r="J91" s="77">
        <v>0.39097222222222222</v>
      </c>
      <c r="K91" s="68">
        <v>2</v>
      </c>
      <c r="L91" s="68">
        <v>1</v>
      </c>
      <c r="M91" s="68" t="s">
        <v>773</v>
      </c>
      <c r="N91" s="68" t="s">
        <v>1045</v>
      </c>
      <c r="O91" s="131">
        <v>18.2</v>
      </c>
      <c r="P91" s="131">
        <v>8.89</v>
      </c>
      <c r="Q91" s="68">
        <v>0.43</v>
      </c>
      <c r="R91" s="68">
        <v>0.43</v>
      </c>
      <c r="S91" s="131">
        <v>0.43</v>
      </c>
      <c r="T91" s="68">
        <v>0.43</v>
      </c>
      <c r="U91" s="72">
        <v>1</v>
      </c>
      <c r="V91" s="68">
        <v>0.15</v>
      </c>
      <c r="W91" s="77">
        <v>0.23958333333333334</v>
      </c>
      <c r="X91" s="68">
        <v>15.8</v>
      </c>
      <c r="Y91" s="68">
        <v>7.54</v>
      </c>
      <c r="Z91" s="72">
        <v>7.5078962143182242</v>
      </c>
      <c r="AA91" s="68">
        <v>75.599999999999994</v>
      </c>
      <c r="AB91" s="131">
        <v>0.7</v>
      </c>
      <c r="AC91" s="79">
        <v>1.38</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AX91" s="79"/>
      <c r="AY91" s="147"/>
    </row>
    <row r="92" spans="1:55" x14ac:dyDescent="0.2">
      <c r="A92" s="79" t="s">
        <v>756</v>
      </c>
      <c r="B92" t="s">
        <v>400</v>
      </c>
      <c r="C92" t="s">
        <v>764</v>
      </c>
      <c r="E92" s="147">
        <v>44064</v>
      </c>
      <c r="F92" s="68" t="s">
        <v>881</v>
      </c>
      <c r="G92" s="68" t="s">
        <v>1044</v>
      </c>
      <c r="H92" s="68">
        <v>0</v>
      </c>
      <c r="I92" s="68" t="s">
        <v>982</v>
      </c>
      <c r="J92" s="77">
        <v>0.39097222222222222</v>
      </c>
      <c r="K92" s="68">
        <v>2</v>
      </c>
      <c r="L92" s="68">
        <v>1</v>
      </c>
      <c r="M92" s="68" t="s">
        <v>773</v>
      </c>
      <c r="N92" s="68" t="s">
        <v>1045</v>
      </c>
      <c r="O92" s="131">
        <v>18.2</v>
      </c>
      <c r="P92" s="131">
        <v>8.89</v>
      </c>
      <c r="Q92" s="68">
        <v>0.43</v>
      </c>
      <c r="R92" s="68">
        <v>0.43</v>
      </c>
      <c r="S92" s="131">
        <v>0.43</v>
      </c>
      <c r="T92" s="68">
        <v>0.43</v>
      </c>
      <c r="U92" s="72">
        <v>1</v>
      </c>
      <c r="V92" s="68">
        <v>0.21</v>
      </c>
      <c r="W92" s="77">
        <v>0.24305555555555555</v>
      </c>
      <c r="X92" s="68">
        <v>15.8</v>
      </c>
      <c r="Y92" s="68">
        <v>6.7</v>
      </c>
      <c r="Z92" s="72">
        <v>6.1744951565217638</v>
      </c>
      <c r="AA92" s="68">
        <v>68.099999999999994</v>
      </c>
      <c r="AB92" s="134">
        <v>13.4</v>
      </c>
      <c r="AC92" s="204">
        <v>22.45</v>
      </c>
      <c r="AD92" s="171">
        <v>0.12499999999999997</v>
      </c>
      <c r="AE92" s="72">
        <v>0.16355419255911463</v>
      </c>
      <c r="AF92" s="72">
        <v>6.1463414634146343</v>
      </c>
      <c r="AG92" s="137">
        <v>6.3098956559737491</v>
      </c>
      <c r="AH92" s="75">
        <v>39.626720249271614</v>
      </c>
      <c r="AI92" s="72">
        <v>45.936615905245361</v>
      </c>
      <c r="AJ92" s="72">
        <v>786.0678911049564</v>
      </c>
      <c r="AK92" s="72">
        <v>92.755812171916403</v>
      </c>
      <c r="AL92" s="72">
        <v>8.4745944507287003</v>
      </c>
      <c r="AM92" s="75">
        <v>132.38253242118802</v>
      </c>
      <c r="AN92" s="137">
        <v>138.69242807716176</v>
      </c>
      <c r="AO92" s="137">
        <v>110.6473</v>
      </c>
      <c r="AP92" s="137">
        <v>2.5000000000000001E-2</v>
      </c>
      <c r="AQ92" s="70">
        <v>0.9998870412179065</v>
      </c>
      <c r="AR92" s="177">
        <v>110.67230000000001</v>
      </c>
      <c r="AS92" s="68"/>
      <c r="AT92" s="68"/>
      <c r="AU92" s="68" t="s">
        <v>763</v>
      </c>
      <c r="AV92" s="68" t="s">
        <v>763</v>
      </c>
      <c r="AW92" s="68"/>
      <c r="AX92" s="79"/>
      <c r="AY92" s="147"/>
    </row>
    <row r="94" spans="1:55" x14ac:dyDescent="0.2">
      <c r="A94" s="236" t="s">
        <v>1245</v>
      </c>
    </row>
    <row r="95" spans="1:55"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5"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400</v>
      </c>
      <c r="B99" s="102">
        <v>2020</v>
      </c>
      <c r="C99" s="103">
        <v>7</v>
      </c>
      <c r="D99" s="102">
        <v>8</v>
      </c>
      <c r="E99" s="82"/>
      <c r="F99" s="131" t="s">
        <v>761</v>
      </c>
      <c r="G99" s="131">
        <v>8.52</v>
      </c>
      <c r="H99" s="82"/>
      <c r="I99" s="131">
        <v>23.1</v>
      </c>
      <c r="J99" s="131">
        <v>0.2</v>
      </c>
      <c r="K99" s="82"/>
      <c r="L99" s="82"/>
      <c r="M99" s="108"/>
      <c r="N99" s="137" t="s">
        <v>763</v>
      </c>
      <c r="O99" s="82"/>
      <c r="P99" s="82"/>
      <c r="Q99" s="82"/>
      <c r="R99" s="140"/>
      <c r="S99" s="137" t="s">
        <v>763</v>
      </c>
      <c r="T99" s="137" t="s">
        <v>763</v>
      </c>
      <c r="U99" s="137" t="s">
        <v>763</v>
      </c>
      <c r="V99" s="85"/>
      <c r="W99" s="85"/>
      <c r="X99" s="85"/>
      <c r="Y99" s="102">
        <f>IF(C99&lt;6," ",IF(C99&lt;=9,I99, IF(C99&gt;=10," ")))</f>
        <v>23.1</v>
      </c>
      <c r="Z99" s="102">
        <f>IF(Y99=" ", " ", IF(Y99&gt;0, Y99+273.15))</f>
        <v>296.25</v>
      </c>
      <c r="AA99" s="102">
        <f>IF(C99&lt;6," ",IF(C99&lt;=9,J99, IF(C99&gt;=10," ")))</f>
        <v>0.2</v>
      </c>
      <c r="AB99" s="102">
        <f>IF(C99&lt;6," ",IF(C99&lt;=9,G99, IF(C99&gt;=10," ")))</f>
        <v>8.52</v>
      </c>
      <c r="AC99" s="104">
        <f>IF(Y99=" "," ",IF(Y99&gt;0,EXP(-173.4292+249.6339*100/Z99+143.3483*LN(+Z99/100)-21.8492*Z99/100+AA99*(-0.033096+0.014259*Z99/100-0.0017*(Z99/100)^2))*1.4276))</f>
        <v>8.5253960639495343</v>
      </c>
      <c r="AD99" s="102">
        <f>IF(Y99=" "," ",IF(Y99&gt;0,AB99/AC99))</f>
        <v>0.99936706002758602</v>
      </c>
      <c r="AE99" s="105" t="str">
        <f>IF(C99&lt;6," ",IF(C99&lt;=9,F99, IF(C99&gt;=10," ")))</f>
        <v>ND</v>
      </c>
      <c r="AF99" s="102" t="str">
        <f>IF(Y99=" "," ",N99)</f>
        <v>NS</v>
      </c>
      <c r="AG99" s="105" t="str">
        <f>IF(C99&lt;6," ",IF(C99&lt;=9,T99, IF(C99&gt;=10," ")))</f>
        <v>NS</v>
      </c>
      <c r="AH99" s="105" t="str">
        <f>IF(C99&lt;6," ",IF(C99&lt;=9,U99, IF(C99&gt;=10," ")))</f>
        <v>NS</v>
      </c>
      <c r="AI99" s="102"/>
      <c r="AJ99" s="106" t="str">
        <f>IF(C99&lt;6," ",IF(C99&lt;=9,S99, IF(C99&gt;=10," ")))</f>
        <v>NS</v>
      </c>
      <c r="AK99" s="107" t="e">
        <f>IF(Y99=" ", " ", IF(Y99&gt;0, AJ99-AF99))</f>
        <v>#VALUE!</v>
      </c>
      <c r="AL99" s="85"/>
      <c r="AM99" s="85"/>
      <c r="AN99" s="85"/>
      <c r="AO99" s="85"/>
      <c r="AP99" s="85"/>
      <c r="AQ99" s="85"/>
      <c r="AR99" s="85"/>
      <c r="AS99" s="85"/>
      <c r="AT99" s="85"/>
      <c r="AU99" s="85"/>
      <c r="AV99" s="85"/>
      <c r="AW99" s="85"/>
      <c r="AX99" s="85"/>
      <c r="AY99" s="85"/>
      <c r="AZ99" s="85"/>
      <c r="BA99" s="82"/>
      <c r="BB99" s="82"/>
    </row>
    <row r="100" spans="1:54" ht="16" x14ac:dyDescent="0.2">
      <c r="A100" s="101" t="s">
        <v>400</v>
      </c>
      <c r="B100" s="102">
        <v>2020</v>
      </c>
      <c r="C100" s="103">
        <v>7</v>
      </c>
      <c r="D100" s="102">
        <v>8</v>
      </c>
      <c r="E100" s="82"/>
      <c r="F100" s="131" t="s">
        <v>761</v>
      </c>
      <c r="G100" s="131">
        <v>8.52</v>
      </c>
      <c r="H100" s="82"/>
      <c r="I100" s="131">
        <v>23.1</v>
      </c>
      <c r="J100" s="131">
        <v>0.3</v>
      </c>
      <c r="K100" s="82"/>
      <c r="L100" s="82"/>
      <c r="M100" s="108"/>
      <c r="N100" s="137">
        <v>24.980858815097946</v>
      </c>
      <c r="O100" s="82"/>
      <c r="P100" s="82"/>
      <c r="Q100" s="82"/>
      <c r="R100" s="140"/>
      <c r="S100" s="137">
        <v>40.086979125981543</v>
      </c>
      <c r="T100" s="137">
        <v>1.0054285714285716</v>
      </c>
      <c r="U100" s="137">
        <v>2.2933284598214287</v>
      </c>
      <c r="V100" s="85"/>
      <c r="W100" s="85"/>
      <c r="X100" s="85"/>
      <c r="Y100" s="102">
        <f t="shared" ref="Y100:Y110" si="34">IF(C100&lt;6," ",IF(C100&lt;=9,I100, IF(C100&gt;=10," ")))</f>
        <v>23.1</v>
      </c>
      <c r="Z100" s="102">
        <f t="shared" ref="Z100:Z110" si="35">IF(Y100=" ", " ", IF(Y100&gt;0, Y100+273.15))</f>
        <v>296.25</v>
      </c>
      <c r="AA100" s="102">
        <f t="shared" ref="AA100:AA110" si="36">IF(C100&lt;6," ",IF(C100&lt;=9,J100, IF(C100&gt;=10," ")))</f>
        <v>0.3</v>
      </c>
      <c r="AB100" s="102">
        <f t="shared" ref="AB100:AB110" si="37">IF(C100&lt;6," ",IF(C100&lt;=9,G100, IF(C100&gt;=10," ")))</f>
        <v>8.52</v>
      </c>
      <c r="AC100" s="104">
        <f t="shared" ref="AC100:AC110" si="38">IF(Y100=" "," ",IF(Y100&gt;0,EXP(-173.4292+249.6339*100/Z100+143.3483*LN(+Z100/100)-21.8492*Z100/100+AA100*(-0.033096+0.014259*Z100/100-0.0017*(Z100/100)^2))*1.4276))</f>
        <v>8.520475259289217</v>
      </c>
      <c r="AD100" s="102">
        <f t="shared" ref="AD100:AD110" si="39">IF(Y100=" "," ",IF(Y100&gt;0,AB100/AC100))</f>
        <v>0.99994422150469842</v>
      </c>
      <c r="AE100" s="105" t="str">
        <f t="shared" ref="AE100:AE110" si="40">IF(C100&lt;6," ",IF(C100&lt;=9,F100, IF(C100&gt;=10," ")))</f>
        <v>ND</v>
      </c>
      <c r="AF100" s="102">
        <f t="shared" ref="AF100:AF110" si="41">IF(Y100=" "," ",N100)</f>
        <v>24.980858815097946</v>
      </c>
      <c r="AG100" s="105">
        <f t="shared" ref="AG100:AG110" si="42">IF(C100&lt;6," ",IF(C100&lt;=9,T100, IF(C100&gt;=10," ")))</f>
        <v>1.0054285714285716</v>
      </c>
      <c r="AH100" s="105">
        <f t="shared" ref="AH100:AH110" si="43">IF(C100&lt;6," ",IF(C100&lt;=9,U100, IF(C100&gt;=10," ")))</f>
        <v>2.2933284598214287</v>
      </c>
      <c r="AI100" s="102">
        <f t="shared" ref="AI100" si="44">IF(Y100=" ", " ", IF(Y100&gt;0, SUM(AG100:AH100)))</f>
        <v>3.2987570312500001</v>
      </c>
      <c r="AJ100" s="106">
        <f t="shared" ref="AJ100:AJ110" si="45">IF(C100&lt;6," ",IF(C100&lt;=9,S100, IF(C100&gt;=10," ")))</f>
        <v>40.086979125981543</v>
      </c>
      <c r="AK100" s="107">
        <f t="shared" ref="AK100:AK110" si="46">IF(Y100=" ", " ", IF(Y100&gt;0, AJ100-AF100))</f>
        <v>15.106120310883597</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400</v>
      </c>
      <c r="B101" s="102">
        <v>2020</v>
      </c>
      <c r="C101" s="103">
        <v>7</v>
      </c>
      <c r="D101" s="102">
        <v>8</v>
      </c>
      <c r="E101" s="82"/>
      <c r="F101" s="131" t="s">
        <v>761</v>
      </c>
      <c r="G101" s="131">
        <v>8.52</v>
      </c>
      <c r="H101" s="82"/>
      <c r="I101" s="131">
        <v>23.1</v>
      </c>
      <c r="J101" s="131">
        <v>0.3</v>
      </c>
      <c r="K101" s="82"/>
      <c r="L101" s="82"/>
      <c r="M101" s="108"/>
      <c r="N101" s="137" t="s">
        <v>763</v>
      </c>
      <c r="O101" s="82"/>
      <c r="P101" s="82"/>
      <c r="Q101" s="82"/>
      <c r="R101" s="140"/>
      <c r="S101" s="137" t="s">
        <v>763</v>
      </c>
      <c r="T101" s="137" t="s">
        <v>763</v>
      </c>
      <c r="U101" s="137" t="s">
        <v>763</v>
      </c>
      <c r="V101" s="85"/>
      <c r="W101" s="85"/>
      <c r="X101" s="85"/>
      <c r="Y101" s="102">
        <f t="shared" si="34"/>
        <v>23.1</v>
      </c>
      <c r="Z101" s="102">
        <f t="shared" si="35"/>
        <v>296.25</v>
      </c>
      <c r="AA101" s="102">
        <f t="shared" si="36"/>
        <v>0.3</v>
      </c>
      <c r="AB101" s="102">
        <f t="shared" si="37"/>
        <v>8.52</v>
      </c>
      <c r="AC101" s="104">
        <f t="shared" si="38"/>
        <v>8.520475259289217</v>
      </c>
      <c r="AD101" s="102">
        <f t="shared" si="39"/>
        <v>0.99994422150469842</v>
      </c>
      <c r="AE101" s="105" t="str">
        <f t="shared" si="40"/>
        <v>ND</v>
      </c>
      <c r="AF101" s="102" t="str">
        <f t="shared" si="41"/>
        <v>NS</v>
      </c>
      <c r="AG101" s="105" t="str">
        <f t="shared" si="42"/>
        <v>NS</v>
      </c>
      <c r="AH101" s="105" t="str">
        <f t="shared" si="43"/>
        <v>NS</v>
      </c>
      <c r="AI101" s="102"/>
      <c r="AJ101" s="106" t="str">
        <f t="shared" si="45"/>
        <v>NS</v>
      </c>
      <c r="AK101" s="107" t="e">
        <f t="shared" si="46"/>
        <v>#VALUE!</v>
      </c>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400</v>
      </c>
      <c r="B102" s="102">
        <v>2020</v>
      </c>
      <c r="C102" s="103">
        <v>7</v>
      </c>
      <c r="D102" s="102">
        <v>23</v>
      </c>
      <c r="E102" s="82"/>
      <c r="F102" s="131" t="s">
        <v>761</v>
      </c>
      <c r="G102" s="137">
        <v>8.43</v>
      </c>
      <c r="H102" s="82"/>
      <c r="I102" s="131">
        <v>22.8</v>
      </c>
      <c r="J102" s="131">
        <v>0.3</v>
      </c>
      <c r="K102" s="82"/>
      <c r="L102" s="82"/>
      <c r="M102" s="108"/>
      <c r="N102" s="137" t="s">
        <v>763</v>
      </c>
      <c r="O102" s="82"/>
      <c r="P102" s="82"/>
      <c r="Q102" s="82"/>
      <c r="R102" s="140"/>
      <c r="S102" s="137" t="s">
        <v>763</v>
      </c>
      <c r="T102" s="137" t="s">
        <v>763</v>
      </c>
      <c r="U102" s="137" t="s">
        <v>763</v>
      </c>
      <c r="V102" s="85"/>
      <c r="W102" s="85"/>
      <c r="X102" s="85"/>
      <c r="Y102" s="102">
        <f t="shared" si="34"/>
        <v>22.8</v>
      </c>
      <c r="Z102" s="102">
        <f t="shared" si="35"/>
        <v>295.95</v>
      </c>
      <c r="AA102" s="102">
        <f t="shared" si="36"/>
        <v>0.3</v>
      </c>
      <c r="AB102" s="102">
        <f t="shared" si="37"/>
        <v>8.43</v>
      </c>
      <c r="AC102" s="104">
        <f t="shared" si="38"/>
        <v>8.5693965025970016</v>
      </c>
      <c r="AD102" s="102">
        <f t="shared" si="39"/>
        <v>0.98373321825466276</v>
      </c>
      <c r="AE102" s="105" t="str">
        <f t="shared" si="40"/>
        <v>ND</v>
      </c>
      <c r="AF102" s="102" t="str">
        <f t="shared" si="41"/>
        <v>NS</v>
      </c>
      <c r="AG102" s="105" t="str">
        <f t="shared" si="42"/>
        <v>NS</v>
      </c>
      <c r="AH102" s="105" t="str">
        <f t="shared" si="43"/>
        <v>NS</v>
      </c>
      <c r="AI102" s="102"/>
      <c r="AJ102" s="106" t="str">
        <f t="shared" si="45"/>
        <v>NS</v>
      </c>
      <c r="AK102" s="107" t="e">
        <f t="shared" si="46"/>
        <v>#VALUE!</v>
      </c>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400</v>
      </c>
      <c r="B103" s="102">
        <v>2020</v>
      </c>
      <c r="C103" s="103">
        <v>7</v>
      </c>
      <c r="D103" s="102">
        <v>23</v>
      </c>
      <c r="E103" s="82"/>
      <c r="F103" s="131" t="s">
        <v>761</v>
      </c>
      <c r="G103" s="137">
        <v>8.43</v>
      </c>
      <c r="H103" s="82"/>
      <c r="I103" s="131">
        <v>22.8</v>
      </c>
      <c r="J103" s="131">
        <v>0.3</v>
      </c>
      <c r="K103" s="82"/>
      <c r="L103" s="82"/>
      <c r="M103" s="108"/>
      <c r="N103" s="137">
        <v>25.016914565037851</v>
      </c>
      <c r="O103" s="82"/>
      <c r="P103" s="82"/>
      <c r="Q103" s="82"/>
      <c r="R103" s="140"/>
      <c r="S103" s="137">
        <v>37.129796899235458</v>
      </c>
      <c r="T103" s="137">
        <v>2.488</v>
      </c>
      <c r="U103" s="207">
        <v>2.5000000000000001E-2</v>
      </c>
      <c r="V103" s="85"/>
      <c r="W103" s="85"/>
      <c r="X103" s="85"/>
      <c r="Y103" s="102">
        <f t="shared" si="34"/>
        <v>22.8</v>
      </c>
      <c r="Z103" s="102">
        <f t="shared" si="35"/>
        <v>295.95</v>
      </c>
      <c r="AA103" s="102">
        <f t="shared" si="36"/>
        <v>0.3</v>
      </c>
      <c r="AB103" s="102">
        <f t="shared" si="37"/>
        <v>8.43</v>
      </c>
      <c r="AC103" s="104">
        <f t="shared" si="38"/>
        <v>8.5693965025970016</v>
      </c>
      <c r="AD103" s="102">
        <f t="shared" si="39"/>
        <v>0.98373321825466276</v>
      </c>
      <c r="AE103" s="105" t="str">
        <f t="shared" si="40"/>
        <v>ND</v>
      </c>
      <c r="AF103" s="102">
        <f t="shared" si="41"/>
        <v>25.016914565037851</v>
      </c>
      <c r="AG103" s="105">
        <f t="shared" si="42"/>
        <v>2.488</v>
      </c>
      <c r="AH103" s="105">
        <f t="shared" si="43"/>
        <v>2.5000000000000001E-2</v>
      </c>
      <c r="AI103" s="102">
        <f t="shared" ref="AI103:AI108" si="47">IF(Y103=" ", " ", IF(Y103&gt;0, SUM(AG103:AH103)))</f>
        <v>2.5129999999999999</v>
      </c>
      <c r="AJ103" s="106">
        <f t="shared" si="45"/>
        <v>37.129796899235458</v>
      </c>
      <c r="AK103" s="107">
        <f t="shared" si="46"/>
        <v>12.112882334197607</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400</v>
      </c>
      <c r="B104" s="102">
        <v>2020</v>
      </c>
      <c r="C104" s="103">
        <v>7</v>
      </c>
      <c r="D104" s="102">
        <v>23</v>
      </c>
      <c r="E104" s="82"/>
      <c r="F104" s="131" t="s">
        <v>761</v>
      </c>
      <c r="G104" s="137">
        <v>8.43</v>
      </c>
      <c r="H104" s="82"/>
      <c r="I104" s="131">
        <v>22.8</v>
      </c>
      <c r="J104" s="131">
        <v>0.3</v>
      </c>
      <c r="K104" s="82"/>
      <c r="L104" s="82"/>
      <c r="M104" s="108"/>
      <c r="N104" s="137" t="s">
        <v>763</v>
      </c>
      <c r="O104" s="82"/>
      <c r="P104" s="82"/>
      <c r="Q104" s="82"/>
      <c r="R104" s="140"/>
      <c r="S104" s="137" t="s">
        <v>763</v>
      </c>
      <c r="T104" s="137" t="s">
        <v>763</v>
      </c>
      <c r="U104" s="137" t="s">
        <v>763</v>
      </c>
      <c r="V104" s="85"/>
      <c r="W104" s="85"/>
      <c r="X104" s="85"/>
      <c r="Y104" s="102">
        <f t="shared" si="34"/>
        <v>22.8</v>
      </c>
      <c r="Z104" s="102">
        <f t="shared" si="35"/>
        <v>295.95</v>
      </c>
      <c r="AA104" s="102">
        <f t="shared" si="36"/>
        <v>0.3</v>
      </c>
      <c r="AB104" s="102">
        <f t="shared" si="37"/>
        <v>8.43</v>
      </c>
      <c r="AC104" s="104">
        <f t="shared" si="38"/>
        <v>8.5693965025970016</v>
      </c>
      <c r="AD104" s="102">
        <f t="shared" si="39"/>
        <v>0.98373321825466276</v>
      </c>
      <c r="AE104" s="105" t="str">
        <f t="shared" si="40"/>
        <v>ND</v>
      </c>
      <c r="AF104" s="102" t="str">
        <f t="shared" si="41"/>
        <v>NS</v>
      </c>
      <c r="AG104" s="105" t="str">
        <f t="shared" si="42"/>
        <v>NS</v>
      </c>
      <c r="AH104" s="105" t="str">
        <f t="shared" si="43"/>
        <v>NS</v>
      </c>
      <c r="AI104" s="102"/>
      <c r="AJ104" s="106" t="str">
        <f t="shared" si="45"/>
        <v>NS</v>
      </c>
      <c r="AK104" s="107" t="e">
        <f t="shared" si="46"/>
        <v>#VALUE!</v>
      </c>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400</v>
      </c>
      <c r="B105" s="102">
        <v>2020</v>
      </c>
      <c r="C105" s="103">
        <v>8</v>
      </c>
      <c r="D105" s="102">
        <v>6</v>
      </c>
      <c r="E105" s="82"/>
      <c r="F105" s="131">
        <v>0.5</v>
      </c>
      <c r="G105" s="131">
        <v>9.1300000000000008</v>
      </c>
      <c r="H105" s="82"/>
      <c r="I105" s="131">
        <v>20.6</v>
      </c>
      <c r="J105" s="131">
        <v>7.6</v>
      </c>
      <c r="K105" s="82"/>
      <c r="L105" s="82"/>
      <c r="M105" s="82"/>
      <c r="N105" s="137" t="s">
        <v>763</v>
      </c>
      <c r="O105" s="82"/>
      <c r="P105" s="82"/>
      <c r="Q105" s="82"/>
      <c r="R105" s="140"/>
      <c r="S105" s="137" t="s">
        <v>763</v>
      </c>
      <c r="T105" s="137" t="s">
        <v>763</v>
      </c>
      <c r="U105" s="137" t="s">
        <v>763</v>
      </c>
      <c r="V105" s="85"/>
      <c r="W105" s="85"/>
      <c r="X105" s="85"/>
      <c r="Y105" s="102">
        <f t="shared" si="34"/>
        <v>20.6</v>
      </c>
      <c r="Z105" s="102">
        <f t="shared" si="35"/>
        <v>293.75</v>
      </c>
      <c r="AA105" s="102">
        <f t="shared" si="36"/>
        <v>7.6</v>
      </c>
      <c r="AB105" s="102">
        <f t="shared" si="37"/>
        <v>9.1300000000000008</v>
      </c>
      <c r="AC105" s="104">
        <f t="shared" si="38"/>
        <v>8.5683358653018793</v>
      </c>
      <c r="AD105" s="102">
        <f t="shared" si="39"/>
        <v>1.0655511342608106</v>
      </c>
      <c r="AE105" s="105">
        <f t="shared" si="40"/>
        <v>0.5</v>
      </c>
      <c r="AF105" s="102" t="str">
        <f t="shared" si="41"/>
        <v>NS</v>
      </c>
      <c r="AG105" s="105" t="str">
        <f t="shared" si="42"/>
        <v>NS</v>
      </c>
      <c r="AH105" s="105" t="str">
        <f t="shared" si="43"/>
        <v>NS</v>
      </c>
      <c r="AI105" s="102"/>
      <c r="AJ105" s="106" t="str">
        <f t="shared" si="45"/>
        <v>NS</v>
      </c>
      <c r="AK105" s="107" t="e">
        <f t="shared" si="46"/>
        <v>#VALUE!</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400</v>
      </c>
      <c r="B106" s="102">
        <v>2020</v>
      </c>
      <c r="C106" s="103">
        <v>8</v>
      </c>
      <c r="D106" s="102">
        <v>6</v>
      </c>
      <c r="E106" s="82"/>
      <c r="F106" s="131">
        <v>0.5</v>
      </c>
      <c r="G106" s="131">
        <v>9.1300000000000008</v>
      </c>
      <c r="H106" s="82"/>
      <c r="I106" s="131">
        <v>20.6</v>
      </c>
      <c r="J106" s="134">
        <v>7.6</v>
      </c>
      <c r="K106" s="82"/>
      <c r="L106" s="82"/>
      <c r="M106" s="82"/>
      <c r="N106" s="137">
        <v>12.483391095056385</v>
      </c>
      <c r="O106" s="82"/>
      <c r="P106" s="82"/>
      <c r="Q106" s="82"/>
      <c r="R106" s="140"/>
      <c r="S106" s="137">
        <v>64.047235379065896</v>
      </c>
      <c r="T106" s="137">
        <v>28.792000000000002</v>
      </c>
      <c r="U106" s="207">
        <v>2.5000000000000001E-2</v>
      </c>
      <c r="V106" s="85"/>
      <c r="W106" s="85"/>
      <c r="X106" s="85"/>
      <c r="Y106" s="102">
        <f t="shared" si="34"/>
        <v>20.6</v>
      </c>
      <c r="Z106" s="102">
        <f t="shared" si="35"/>
        <v>293.75</v>
      </c>
      <c r="AA106" s="102">
        <f t="shared" si="36"/>
        <v>7.6</v>
      </c>
      <c r="AB106" s="102">
        <f t="shared" si="37"/>
        <v>9.1300000000000008</v>
      </c>
      <c r="AC106" s="104">
        <f t="shared" si="38"/>
        <v>8.5683358653018793</v>
      </c>
      <c r="AD106" s="102">
        <f t="shared" si="39"/>
        <v>1.0655511342608106</v>
      </c>
      <c r="AE106" s="105">
        <f t="shared" si="40"/>
        <v>0.5</v>
      </c>
      <c r="AF106" s="102">
        <f t="shared" si="41"/>
        <v>12.483391095056385</v>
      </c>
      <c r="AG106" s="105">
        <f t="shared" si="42"/>
        <v>28.792000000000002</v>
      </c>
      <c r="AH106" s="105">
        <f t="shared" si="43"/>
        <v>2.5000000000000001E-2</v>
      </c>
      <c r="AI106" s="102">
        <f t="shared" si="47"/>
        <v>28.817</v>
      </c>
      <c r="AJ106" s="106">
        <f t="shared" si="45"/>
        <v>64.047235379065896</v>
      </c>
      <c r="AK106" s="107">
        <f t="shared" si="46"/>
        <v>51.563844284009512</v>
      </c>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400</v>
      </c>
      <c r="B107" s="102">
        <v>2020</v>
      </c>
      <c r="C107" s="132">
        <v>8</v>
      </c>
      <c r="D107" s="82">
        <v>21</v>
      </c>
      <c r="E107" s="85"/>
      <c r="F107" s="131">
        <v>0.43</v>
      </c>
      <c r="G107" s="131">
        <v>8.89</v>
      </c>
      <c r="H107" s="85"/>
      <c r="I107" s="131">
        <v>18.2</v>
      </c>
      <c r="J107" s="131">
        <v>0.7</v>
      </c>
      <c r="K107" s="85"/>
      <c r="L107" s="85"/>
      <c r="M107" s="85"/>
      <c r="N107" s="137" t="s">
        <v>763</v>
      </c>
      <c r="O107" s="85"/>
      <c r="P107" s="85"/>
      <c r="Q107" s="85"/>
      <c r="R107" s="140"/>
      <c r="S107" s="137" t="s">
        <v>763</v>
      </c>
      <c r="T107" s="137" t="s">
        <v>763</v>
      </c>
      <c r="U107" s="137" t="s">
        <v>763</v>
      </c>
      <c r="V107" s="85"/>
      <c r="W107" s="85"/>
      <c r="X107" s="85"/>
      <c r="Y107" s="85">
        <f t="shared" si="34"/>
        <v>18.2</v>
      </c>
      <c r="Z107" s="82">
        <f t="shared" si="35"/>
        <v>291.34999999999997</v>
      </c>
      <c r="AA107" s="85">
        <f t="shared" si="36"/>
        <v>0.7</v>
      </c>
      <c r="AB107" s="85">
        <f t="shared" si="37"/>
        <v>8.89</v>
      </c>
      <c r="AC107" s="110">
        <f t="shared" si="38"/>
        <v>9.3651089235026319</v>
      </c>
      <c r="AD107" s="82">
        <f t="shared" si="39"/>
        <v>0.94926819032394805</v>
      </c>
      <c r="AE107" s="111">
        <f t="shared" si="40"/>
        <v>0.43</v>
      </c>
      <c r="AF107" s="82" t="str">
        <f t="shared" si="41"/>
        <v>NS</v>
      </c>
      <c r="AG107" s="111" t="str">
        <f t="shared" si="42"/>
        <v>NS</v>
      </c>
      <c r="AH107" s="111" t="str">
        <f t="shared" si="43"/>
        <v>NS</v>
      </c>
      <c r="AI107" s="102"/>
      <c r="AJ107" s="112" t="str">
        <f t="shared" si="45"/>
        <v>NS</v>
      </c>
      <c r="AK107" s="113" t="e">
        <f t="shared" si="46"/>
        <v>#VALUE!</v>
      </c>
      <c r="AL107" s="82"/>
      <c r="AM107" s="82">
        <f>AD113</f>
        <v>1.0055031883710011</v>
      </c>
      <c r="AN107" s="82">
        <f>AE113</f>
        <v>0.46499999999999997</v>
      </c>
      <c r="AO107" s="82">
        <f>AF113</f>
        <v>17.197765032791484</v>
      </c>
      <c r="AP107" s="82">
        <f>AI113</f>
        <v>36.325264257812506</v>
      </c>
      <c r="AQ107" s="113">
        <f>AK113</f>
        <v>52.791344837569682</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400</v>
      </c>
      <c r="B108" s="102">
        <v>2020</v>
      </c>
      <c r="C108" s="132">
        <v>8</v>
      </c>
      <c r="D108" s="82">
        <v>21</v>
      </c>
      <c r="E108" s="85"/>
      <c r="F108" s="131">
        <v>0.43</v>
      </c>
      <c r="G108" s="131">
        <v>8.89</v>
      </c>
      <c r="H108" s="85"/>
      <c r="I108" s="131">
        <v>18.2</v>
      </c>
      <c r="J108" s="134">
        <v>13.4</v>
      </c>
      <c r="K108" s="85"/>
      <c r="L108" s="85"/>
      <c r="M108" s="85"/>
      <c r="N108" s="137">
        <v>6.3098956559737491</v>
      </c>
      <c r="O108" s="85"/>
      <c r="P108" s="85"/>
      <c r="Q108" s="85"/>
      <c r="R108" s="140"/>
      <c r="S108" s="137">
        <v>138.69242807716176</v>
      </c>
      <c r="T108" s="137">
        <v>110.6473</v>
      </c>
      <c r="U108" s="137">
        <v>2.5000000000000001E-2</v>
      </c>
      <c r="V108" s="85"/>
      <c r="W108" s="85"/>
      <c r="X108" s="85"/>
      <c r="Y108" s="85">
        <f t="shared" si="34"/>
        <v>18.2</v>
      </c>
      <c r="Z108" s="82">
        <f t="shared" si="35"/>
        <v>291.34999999999997</v>
      </c>
      <c r="AA108" s="85">
        <f t="shared" si="36"/>
        <v>13.4</v>
      </c>
      <c r="AB108" s="85">
        <f t="shared" si="37"/>
        <v>8.89</v>
      </c>
      <c r="AC108" s="110">
        <f t="shared" si="38"/>
        <v>8.6798922110570444</v>
      </c>
      <c r="AD108" s="82">
        <f t="shared" si="39"/>
        <v>1.0242062670634673</v>
      </c>
      <c r="AE108" s="111">
        <f t="shared" si="40"/>
        <v>0.43</v>
      </c>
      <c r="AF108" s="82">
        <f t="shared" si="41"/>
        <v>6.3098956559737491</v>
      </c>
      <c r="AG108" s="111">
        <f t="shared" si="42"/>
        <v>110.6473</v>
      </c>
      <c r="AH108" s="111">
        <f t="shared" si="43"/>
        <v>2.5000000000000001E-2</v>
      </c>
      <c r="AI108" s="102">
        <f t="shared" si="47"/>
        <v>110.67230000000001</v>
      </c>
      <c r="AJ108" s="112">
        <f t="shared" si="45"/>
        <v>138.69242807716176</v>
      </c>
      <c r="AK108" s="113">
        <f t="shared" si="46"/>
        <v>132.38253242118802</v>
      </c>
      <c r="AL108" s="85"/>
      <c r="AM108" s="82"/>
      <c r="AN108" s="82"/>
      <c r="AO108" s="82"/>
      <c r="AP108" s="85"/>
      <c r="AQ108" s="82"/>
      <c r="AR108" s="82"/>
      <c r="AS108" s="115">
        <f>((LN(AM107)-LN(0.4))/(LN(0.9)-LN(0.4))*100)</f>
        <v>113.66931637243111</v>
      </c>
      <c r="AT108" s="120">
        <f>((LN(AN107)-LN(0.6))/(LN(3)-LN(0.6))*100)</f>
        <v>-15.83734592428565</v>
      </c>
      <c r="AU108" s="115">
        <f>((LN(AO107)-LN(10))/(LN(1)-LN(10))*100)</f>
        <v>-23.547201103583831</v>
      </c>
      <c r="AV108" s="115">
        <f>((LN(AP107)-LN(10))/(LN(3)-LN(10))*100)</f>
        <v>-107.13932961113403</v>
      </c>
      <c r="AW108" s="115">
        <f>((LN(AQ107)-LN(43))/(LN(20)-LN(43))*100)</f>
        <v>-26.800229448886519</v>
      </c>
      <c r="AX108" s="82"/>
      <c r="AY108" s="82"/>
      <c r="AZ108" s="82"/>
      <c r="BA108" s="82"/>
      <c r="BB108" s="82"/>
    </row>
    <row r="109" spans="1:54" ht="16" x14ac:dyDescent="0.2">
      <c r="A109" s="101"/>
      <c r="B109" s="102"/>
      <c r="C109" s="132"/>
      <c r="D109" s="82"/>
      <c r="E109" s="85"/>
      <c r="F109" s="144"/>
      <c r="G109" s="144"/>
      <c r="H109" s="85"/>
      <c r="I109" s="144"/>
      <c r="J109" s="144"/>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 t="shared" ref="AI109" si="48">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9">IF(AT108&gt;100, 100, IF(AT108&lt;0, 0, AT108))</f>
        <v>0</v>
      </c>
      <c r="AU109" s="82">
        <f t="shared" si="49"/>
        <v>0</v>
      </c>
      <c r="AV109" s="82">
        <f t="shared" si="49"/>
        <v>0</v>
      </c>
      <c r="AW109" s="82">
        <f t="shared" si="49"/>
        <v>0</v>
      </c>
      <c r="AX109" s="129">
        <f>AVERAGE(AS109:AW109)</f>
        <v>20</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20</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6,AD98:AD110)</f>
        <v>1.0055031883710011</v>
      </c>
      <c r="AE113" s="84">
        <f>_xlfn.AGGREGATE(1, 6,AE98:AE110)</f>
        <v>0.46499999999999997</v>
      </c>
      <c r="AF113" s="84">
        <f>_xlfn.AGGREGATE(1, 6,AF98:AF110)</f>
        <v>17.197765032791484</v>
      </c>
      <c r="AG113" s="82"/>
      <c r="AH113" s="82"/>
      <c r="AI113" s="84">
        <f>_xlfn.AGGREGATE(1, 6,AI98:AI110)</f>
        <v>36.325264257812506</v>
      </c>
      <c r="AJ113" s="82"/>
      <c r="AK113" s="84">
        <f>_xlfn.AGGREGATE(1, 6,AK98:AK110)</f>
        <v>52.791344837569682</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1.0055031883710011</v>
      </c>
      <c r="AE114" s="126">
        <f>AVERAGE(AE98:AE110)</f>
        <v>0.46499999999999997</v>
      </c>
      <c r="AF114" s="126">
        <f>AVERAGE(AF98:AF110)</f>
        <v>17.197765032791484</v>
      </c>
      <c r="AG114" s="126"/>
      <c r="AH114" s="126"/>
      <c r="AI114" s="126">
        <f>AVERAGE(AI98:AI110)</f>
        <v>36.325264257812506</v>
      </c>
      <c r="AJ114" s="126"/>
      <c r="AK114" s="127" t="e">
        <f>AVERAGE(AK98:AK110)</f>
        <v>#VALUE!</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400</v>
      </c>
      <c r="C122" s="68" t="s">
        <v>757</v>
      </c>
      <c r="E122" s="147">
        <v>44390</v>
      </c>
      <c r="F122" s="68" t="s">
        <v>797</v>
      </c>
      <c r="G122" s="68" t="s">
        <v>1070</v>
      </c>
      <c r="H122" s="68">
        <v>1</v>
      </c>
      <c r="I122" s="68" t="s">
        <v>760</v>
      </c>
      <c r="J122" s="77">
        <v>0.42708333333333331</v>
      </c>
      <c r="K122" s="81">
        <v>3</v>
      </c>
      <c r="L122" s="68">
        <v>2</v>
      </c>
      <c r="M122" s="68" t="s">
        <v>952</v>
      </c>
      <c r="O122" s="131">
        <v>22.9</v>
      </c>
      <c r="P122" s="131">
        <v>8.5</v>
      </c>
      <c r="Q122" s="68">
        <v>0.4</v>
      </c>
      <c r="R122" s="68">
        <v>0.4</v>
      </c>
      <c r="S122" s="131">
        <v>0.4</v>
      </c>
      <c r="T122" s="68">
        <v>0.4</v>
      </c>
      <c r="U122" s="76">
        <v>1</v>
      </c>
      <c r="V122" s="68">
        <v>0.4</v>
      </c>
      <c r="W122" s="77">
        <v>0.2673611111111111</v>
      </c>
      <c r="X122" s="68">
        <v>16</v>
      </c>
      <c r="Y122" s="68">
        <v>6.5</v>
      </c>
      <c r="Z122" s="72">
        <v>6.4763085032104373</v>
      </c>
      <c r="AA122" s="68" t="s">
        <v>761</v>
      </c>
      <c r="AB122" s="205">
        <v>0.6</v>
      </c>
      <c r="AC122" s="72">
        <v>1.298</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400</v>
      </c>
      <c r="C123" s="68" t="s">
        <v>764</v>
      </c>
      <c r="E123" s="147">
        <v>44390</v>
      </c>
      <c r="F123" s="68" t="s">
        <v>797</v>
      </c>
      <c r="G123" s="68" t="s">
        <v>1070</v>
      </c>
      <c r="H123" s="68">
        <v>1</v>
      </c>
      <c r="I123" s="68" t="s">
        <v>760</v>
      </c>
      <c r="J123" s="77">
        <v>0.42708333333333331</v>
      </c>
      <c r="K123" s="81">
        <v>3</v>
      </c>
      <c r="L123" s="68">
        <v>2</v>
      </c>
      <c r="M123" s="68" t="s">
        <v>952</v>
      </c>
      <c r="O123" s="131" t="s">
        <v>763</v>
      </c>
      <c r="P123" s="131" t="s">
        <v>761</v>
      </c>
      <c r="Q123" s="68" t="s">
        <v>761</v>
      </c>
      <c r="R123" s="68" t="s">
        <v>761</v>
      </c>
      <c r="S123" s="131" t="s">
        <v>761</v>
      </c>
      <c r="T123" s="68" t="s">
        <v>761</v>
      </c>
      <c r="U123" s="76" t="s">
        <v>763</v>
      </c>
      <c r="V123" s="68" t="s">
        <v>763</v>
      </c>
      <c r="W123" s="77" t="s">
        <v>763</v>
      </c>
      <c r="X123" s="68" t="s">
        <v>763</v>
      </c>
      <c r="Y123" s="68" t="s">
        <v>763</v>
      </c>
      <c r="Z123" s="72" t="s">
        <v>761</v>
      </c>
      <c r="AA123" s="68" t="s">
        <v>761</v>
      </c>
      <c r="AB123" s="205">
        <v>10.6</v>
      </c>
      <c r="AC123" s="72">
        <v>17.989999999999998</v>
      </c>
      <c r="AD123" s="72">
        <v>9.9999999999999964E-2</v>
      </c>
      <c r="AE123" s="72">
        <v>3.7401280038642675</v>
      </c>
      <c r="AF123" s="72">
        <v>4.830985915492958</v>
      </c>
      <c r="AG123" s="137">
        <v>8.5711139193572254</v>
      </c>
      <c r="AH123" s="72">
        <v>9.8296118326999622</v>
      </c>
      <c r="AI123" s="72">
        <v>18.400725752057188</v>
      </c>
      <c r="AJ123" s="136">
        <v>1049.820766883706</v>
      </c>
      <c r="AK123" s="136">
        <v>149.91146178719899</v>
      </c>
      <c r="AL123" s="72">
        <v>7.0029386303626238</v>
      </c>
      <c r="AM123" s="72">
        <v>159.74107361989894</v>
      </c>
      <c r="AN123" s="137">
        <v>168.31218753925617</v>
      </c>
      <c r="AO123" s="137">
        <v>816.29142857142892</v>
      </c>
      <c r="AP123" s="137">
        <v>2.5000000000000001E-2</v>
      </c>
      <c r="AQ123" s="72">
        <v>0.99996937462101099</v>
      </c>
      <c r="AR123" s="136">
        <v>816.3164285714289</v>
      </c>
      <c r="AS123" s="68" t="s">
        <v>763</v>
      </c>
      <c r="AT123" s="68" t="s">
        <v>763</v>
      </c>
      <c r="AU123" s="68" t="s">
        <v>763</v>
      </c>
      <c r="AV123" s="68" t="s">
        <v>763</v>
      </c>
      <c r="BA123" s="200"/>
      <c r="BC123" s="147"/>
    </row>
    <row r="124" spans="1:55" s="68" customFormat="1" x14ac:dyDescent="0.2">
      <c r="A124" s="79" t="s">
        <v>756</v>
      </c>
      <c r="B124" s="68" t="s">
        <v>400</v>
      </c>
      <c r="C124" s="68" t="s">
        <v>765</v>
      </c>
      <c r="E124" s="147">
        <v>44390</v>
      </c>
      <c r="F124" s="68" t="s">
        <v>797</v>
      </c>
      <c r="G124" s="68" t="s">
        <v>1070</v>
      </c>
      <c r="H124" s="68">
        <v>1</v>
      </c>
      <c r="I124" s="68" t="s">
        <v>760</v>
      </c>
      <c r="J124" s="77">
        <v>0.42708333333333331</v>
      </c>
      <c r="K124" s="81">
        <v>3</v>
      </c>
      <c r="L124" s="68">
        <v>2</v>
      </c>
      <c r="M124" s="68" t="s">
        <v>952</v>
      </c>
      <c r="O124" s="131">
        <v>22.9</v>
      </c>
      <c r="P124" s="131">
        <v>8.5</v>
      </c>
      <c r="Q124" s="68">
        <v>0.4</v>
      </c>
      <c r="R124" s="68">
        <v>0.4</v>
      </c>
      <c r="S124" s="131">
        <v>0.4</v>
      </c>
      <c r="T124" s="68">
        <v>0.4</v>
      </c>
      <c r="U124" s="76">
        <v>1</v>
      </c>
      <c r="V124" s="68">
        <v>0.2</v>
      </c>
      <c r="W124" s="77">
        <v>0.26874999999999999</v>
      </c>
      <c r="X124" s="68">
        <v>18.2</v>
      </c>
      <c r="Y124" s="68">
        <v>2</v>
      </c>
      <c r="Z124" s="72">
        <v>1.8771289781629561</v>
      </c>
      <c r="AA124" s="68" t="s">
        <v>761</v>
      </c>
      <c r="AB124" s="205">
        <v>10.6</v>
      </c>
      <c r="AC124" s="72">
        <v>18.03</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400</v>
      </c>
      <c r="C125" s="68" t="s">
        <v>757</v>
      </c>
      <c r="E125" s="147">
        <v>44404</v>
      </c>
      <c r="F125" s="68" t="s">
        <v>881</v>
      </c>
      <c r="G125" s="68" t="s">
        <v>1090</v>
      </c>
      <c r="H125" s="68">
        <v>0</v>
      </c>
      <c r="I125" s="68" t="s">
        <v>760</v>
      </c>
      <c r="J125" s="77">
        <v>0.422916666666667</v>
      </c>
      <c r="K125" s="81">
        <v>1</v>
      </c>
      <c r="L125" s="68">
        <v>1</v>
      </c>
      <c r="M125" s="68" t="s">
        <v>820</v>
      </c>
      <c r="O125" s="131">
        <v>24.4</v>
      </c>
      <c r="P125" s="131">
        <v>8.65</v>
      </c>
      <c r="Q125" s="68">
        <v>0.6</v>
      </c>
      <c r="R125" s="68">
        <v>0.6</v>
      </c>
      <c r="S125" s="131">
        <v>0.6</v>
      </c>
      <c r="T125" s="68">
        <v>0.6</v>
      </c>
      <c r="U125" s="141">
        <v>1</v>
      </c>
      <c r="V125" s="68">
        <v>0.15</v>
      </c>
      <c r="W125" s="77">
        <v>0.26527777777777778</v>
      </c>
      <c r="X125" s="68">
        <v>16.7</v>
      </c>
      <c r="Y125" s="68">
        <v>6.85</v>
      </c>
      <c r="Z125" s="72">
        <v>6.8127899511291199</v>
      </c>
      <c r="AA125" s="68" t="s">
        <v>761</v>
      </c>
      <c r="AB125" s="205">
        <v>0.9</v>
      </c>
      <c r="AC125" s="72">
        <v>1.75</v>
      </c>
      <c r="AD125" s="75" t="s">
        <v>763</v>
      </c>
      <c r="AE125" s="75" t="s">
        <v>763</v>
      </c>
      <c r="AF125" s="75" t="s">
        <v>763</v>
      </c>
      <c r="AG125" s="137" t="s">
        <v>763</v>
      </c>
      <c r="AH125" s="72" t="s">
        <v>763</v>
      </c>
      <c r="AI125" s="75" t="s">
        <v>763</v>
      </c>
      <c r="AJ125" s="75" t="s">
        <v>763</v>
      </c>
      <c r="AK125" s="75" t="s">
        <v>763</v>
      </c>
      <c r="AL125" s="75" t="s">
        <v>763</v>
      </c>
      <c r="AM125" s="75" t="s">
        <v>763</v>
      </c>
      <c r="AN125" s="137" t="s">
        <v>763</v>
      </c>
      <c r="AO125" s="137" t="s">
        <v>763</v>
      </c>
      <c r="AP125" s="137" t="s">
        <v>763</v>
      </c>
      <c r="AQ125" s="75" t="s">
        <v>763</v>
      </c>
      <c r="AR125" s="75" t="s">
        <v>763</v>
      </c>
      <c r="AS125" s="68" t="s">
        <v>763</v>
      </c>
      <c r="AT125" s="68" t="s">
        <v>763</v>
      </c>
      <c r="AU125" s="68" t="s">
        <v>763</v>
      </c>
      <c r="AV125" s="68" t="s">
        <v>763</v>
      </c>
      <c r="BA125" s="200"/>
      <c r="BC125" s="147"/>
    </row>
    <row r="126" spans="1:55" s="68" customFormat="1" x14ac:dyDescent="0.2">
      <c r="A126" s="79" t="s">
        <v>756</v>
      </c>
      <c r="B126" s="68" t="s">
        <v>400</v>
      </c>
      <c r="C126" s="68" t="s">
        <v>764</v>
      </c>
      <c r="E126" s="147">
        <v>44404</v>
      </c>
      <c r="F126" s="68" t="s">
        <v>881</v>
      </c>
      <c r="G126" s="68" t="s">
        <v>1090</v>
      </c>
      <c r="H126" s="68">
        <v>0</v>
      </c>
      <c r="I126" s="68" t="s">
        <v>760</v>
      </c>
      <c r="J126" s="77">
        <v>0.422916666666667</v>
      </c>
      <c r="K126" s="81">
        <v>1</v>
      </c>
      <c r="L126" s="68">
        <v>1</v>
      </c>
      <c r="M126" s="68" t="s">
        <v>820</v>
      </c>
      <c r="O126" s="131">
        <v>24.4</v>
      </c>
      <c r="P126" s="131">
        <v>8.65</v>
      </c>
      <c r="Q126" s="68">
        <v>0.6</v>
      </c>
      <c r="R126" s="68">
        <v>0.6</v>
      </c>
      <c r="S126" s="131">
        <v>0.6</v>
      </c>
      <c r="T126" s="68">
        <v>0.6</v>
      </c>
      <c r="U126" s="141">
        <v>1</v>
      </c>
      <c r="V126" s="68">
        <v>0.3</v>
      </c>
      <c r="W126" s="77">
        <v>0.2673611111111111</v>
      </c>
      <c r="X126" s="68">
        <v>24</v>
      </c>
      <c r="Y126" s="68">
        <v>3.27</v>
      </c>
      <c r="Z126" s="72">
        <v>2.9412609478523968</v>
      </c>
      <c r="AA126" s="68" t="s">
        <v>761</v>
      </c>
      <c r="AB126" s="205">
        <v>18.5</v>
      </c>
      <c r="AC126" s="72">
        <v>30</v>
      </c>
      <c r="AD126" s="72">
        <v>0.25</v>
      </c>
      <c r="AE126" s="72">
        <v>0.18200549450549397</v>
      </c>
      <c r="AF126" s="72">
        <v>2.5000000000000001E-2</v>
      </c>
      <c r="AG126" s="137">
        <v>0.20700549450549396</v>
      </c>
      <c r="AH126" s="72">
        <v>42.111162588591753</v>
      </c>
      <c r="AI126" s="72">
        <v>42.318168083097248</v>
      </c>
      <c r="AJ126" s="72">
        <v>2146.9962895107974</v>
      </c>
      <c r="AK126" s="72">
        <v>246.00554585683298</v>
      </c>
      <c r="AL126" s="72">
        <v>8.7274304407766383</v>
      </c>
      <c r="AM126" s="72">
        <v>288.11670844542471</v>
      </c>
      <c r="AN126" s="137">
        <v>288.32371393993026</v>
      </c>
      <c r="AO126" s="225">
        <v>1.6653797468354432</v>
      </c>
      <c r="AP126" s="225">
        <v>5.9063202531645569</v>
      </c>
      <c r="AQ126" s="223">
        <v>0.21994793069395818</v>
      </c>
      <c r="AR126" s="72">
        <v>7.5716999999999999</v>
      </c>
      <c r="AS126" s="68" t="s">
        <v>763</v>
      </c>
      <c r="AT126" s="68" t="s">
        <v>763</v>
      </c>
      <c r="AU126" s="68" t="s">
        <v>763</v>
      </c>
      <c r="AV126" s="68" t="s">
        <v>763</v>
      </c>
      <c r="BA126" s="200"/>
      <c r="BC126" s="147"/>
    </row>
    <row r="127" spans="1:55" s="68" customFormat="1" x14ac:dyDescent="0.2">
      <c r="A127" s="79" t="s">
        <v>756</v>
      </c>
      <c r="B127" s="68" t="s">
        <v>400</v>
      </c>
      <c r="C127" s="68" t="s">
        <v>765</v>
      </c>
      <c r="E127" s="147">
        <v>44404</v>
      </c>
      <c r="F127" s="68" t="s">
        <v>881</v>
      </c>
      <c r="G127" s="68" t="s">
        <v>1090</v>
      </c>
      <c r="H127" s="68">
        <v>0</v>
      </c>
      <c r="I127" s="68" t="s">
        <v>760</v>
      </c>
      <c r="J127" s="77">
        <v>0.422916666666667</v>
      </c>
      <c r="K127" s="81">
        <v>1</v>
      </c>
      <c r="L127" s="68">
        <v>1</v>
      </c>
      <c r="M127" s="68" t="s">
        <v>820</v>
      </c>
      <c r="O127" s="131">
        <v>24.4</v>
      </c>
      <c r="P127" s="131">
        <v>8.65</v>
      </c>
      <c r="Q127" s="68">
        <v>0.6</v>
      </c>
      <c r="R127" s="68">
        <v>0.6</v>
      </c>
      <c r="S127" s="131">
        <v>0.6</v>
      </c>
      <c r="T127" s="68">
        <v>0.6</v>
      </c>
      <c r="U127" s="141">
        <v>1</v>
      </c>
      <c r="V127" s="68">
        <v>0.3</v>
      </c>
      <c r="W127" s="77">
        <v>0.2673611111111111</v>
      </c>
      <c r="X127" s="68">
        <v>24</v>
      </c>
      <c r="Y127" s="68">
        <v>3.27</v>
      </c>
      <c r="Z127" s="72">
        <v>2.9412609478523968</v>
      </c>
      <c r="AA127" s="68" t="s">
        <v>761</v>
      </c>
      <c r="AB127" s="205">
        <v>18.5</v>
      </c>
      <c r="AC127" s="72">
        <v>30.2</v>
      </c>
      <c r="AD127" s="72" t="s">
        <v>763</v>
      </c>
      <c r="AE127" s="75" t="s">
        <v>763</v>
      </c>
      <c r="AF127" s="75"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A127" s="200"/>
      <c r="BC127" s="147"/>
    </row>
    <row r="128" spans="1:55" s="68" customFormat="1" x14ac:dyDescent="0.2">
      <c r="A128" s="79" t="s">
        <v>756</v>
      </c>
      <c r="B128" s="68" t="s">
        <v>400</v>
      </c>
      <c r="C128" s="68" t="s">
        <v>757</v>
      </c>
      <c r="E128" s="147">
        <v>44420</v>
      </c>
      <c r="F128" s="68" t="s">
        <v>881</v>
      </c>
      <c r="G128" s="68" t="s">
        <v>1103</v>
      </c>
      <c r="H128" s="68">
        <v>1</v>
      </c>
      <c r="I128" s="68" t="s">
        <v>760</v>
      </c>
      <c r="J128" s="77">
        <v>0.4381944444444445</v>
      </c>
      <c r="K128" s="81">
        <v>3</v>
      </c>
      <c r="L128" s="68">
        <v>1</v>
      </c>
      <c r="M128" s="68" t="s">
        <v>773</v>
      </c>
      <c r="N128" s="68" t="s">
        <v>1104</v>
      </c>
      <c r="O128" s="131">
        <v>25.6</v>
      </c>
      <c r="P128" s="131">
        <v>8.2899999999999991</v>
      </c>
      <c r="Q128" s="68">
        <v>0.5</v>
      </c>
      <c r="R128" s="68">
        <v>0.5</v>
      </c>
      <c r="S128" s="131">
        <v>0.5</v>
      </c>
      <c r="T128" s="68">
        <v>0.5</v>
      </c>
      <c r="U128" s="76">
        <v>1</v>
      </c>
      <c r="V128" s="68">
        <v>0.15</v>
      </c>
      <c r="W128" s="77">
        <v>0.27638888888888885</v>
      </c>
      <c r="X128" s="68">
        <v>19.8</v>
      </c>
      <c r="Y128" s="68">
        <v>6.2</v>
      </c>
      <c r="Z128" s="72">
        <v>6.1817110820831225</v>
      </c>
      <c r="AA128" s="68" t="s">
        <v>761</v>
      </c>
      <c r="AB128" s="205">
        <v>0.5</v>
      </c>
      <c r="AC128" s="72">
        <v>1.0229999999999999</v>
      </c>
      <c r="AD128" s="75" t="s">
        <v>763</v>
      </c>
      <c r="AE128" s="75" t="s">
        <v>763</v>
      </c>
      <c r="AF128" s="75" t="s">
        <v>763</v>
      </c>
      <c r="AG128" s="137" t="s">
        <v>763</v>
      </c>
      <c r="AH128" s="72" t="s">
        <v>763</v>
      </c>
      <c r="AI128" s="72" t="s">
        <v>763</v>
      </c>
      <c r="AJ128" s="72" t="s">
        <v>763</v>
      </c>
      <c r="AK128" s="72" t="s">
        <v>763</v>
      </c>
      <c r="AL128" s="72" t="s">
        <v>763</v>
      </c>
      <c r="AM128" s="75" t="s">
        <v>763</v>
      </c>
      <c r="AN128" s="137" t="s">
        <v>763</v>
      </c>
      <c r="AO128" s="137" t="s">
        <v>763</v>
      </c>
      <c r="AP128" s="137" t="s">
        <v>763</v>
      </c>
      <c r="AQ128" s="72" t="s">
        <v>763</v>
      </c>
      <c r="AR128" s="75" t="s">
        <v>763</v>
      </c>
      <c r="AS128" s="68" t="s">
        <v>763</v>
      </c>
      <c r="AT128" s="68" t="s">
        <v>763</v>
      </c>
      <c r="AU128" s="68" t="s">
        <v>763</v>
      </c>
      <c r="AV128" s="68" t="s">
        <v>763</v>
      </c>
    </row>
    <row r="129" spans="1:56" s="68" customFormat="1" x14ac:dyDescent="0.2">
      <c r="A129" s="79" t="s">
        <v>756</v>
      </c>
      <c r="B129" s="68" t="s">
        <v>400</v>
      </c>
      <c r="C129" s="68" t="s">
        <v>764</v>
      </c>
      <c r="E129" s="147">
        <v>44420</v>
      </c>
      <c r="F129" s="68" t="s">
        <v>881</v>
      </c>
      <c r="G129" s="68" t="s">
        <v>1103</v>
      </c>
      <c r="H129" s="68">
        <v>1</v>
      </c>
      <c r="I129" s="68" t="s">
        <v>760</v>
      </c>
      <c r="J129" s="77">
        <v>0.4381944444444445</v>
      </c>
      <c r="K129" s="81">
        <v>3</v>
      </c>
      <c r="L129" s="68">
        <v>1</v>
      </c>
      <c r="M129" s="68" t="s">
        <v>773</v>
      </c>
      <c r="N129" s="68" t="s">
        <v>1104</v>
      </c>
      <c r="O129" s="131">
        <v>25.6</v>
      </c>
      <c r="P129" s="131">
        <v>8.2899999999999991</v>
      </c>
      <c r="Q129" s="68">
        <v>0.5</v>
      </c>
      <c r="R129" s="68">
        <v>0.5</v>
      </c>
      <c r="S129" s="131">
        <v>0.5</v>
      </c>
      <c r="T129" s="68">
        <v>0.5</v>
      </c>
      <c r="U129" s="76">
        <v>1</v>
      </c>
      <c r="V129" s="68">
        <v>0.25</v>
      </c>
      <c r="W129" s="77">
        <v>0.27708333333333335</v>
      </c>
      <c r="X129" s="68">
        <v>28.1</v>
      </c>
      <c r="Y129" s="68">
        <v>5.85</v>
      </c>
      <c r="Z129" s="72">
        <v>5.8337471346741969</v>
      </c>
      <c r="AA129" s="68" t="s">
        <v>761</v>
      </c>
      <c r="AB129" s="205">
        <v>0.5</v>
      </c>
      <c r="AC129" s="72">
        <v>0.1032</v>
      </c>
      <c r="AD129" s="72">
        <v>0.39999999999999991</v>
      </c>
      <c r="AE129" s="72">
        <v>2.5000000000000001E-2</v>
      </c>
      <c r="AF129" s="72">
        <v>4.683098591549296</v>
      </c>
      <c r="AG129" s="137">
        <v>4.7080985915492963</v>
      </c>
      <c r="AH129" s="72">
        <v>30.022048447436262</v>
      </c>
      <c r="AI129" s="72">
        <v>34.730147038985557</v>
      </c>
      <c r="AJ129" s="72">
        <v>349.1803617478954</v>
      </c>
      <c r="AK129" s="72">
        <v>62.349402955178931</v>
      </c>
      <c r="AL129" s="72">
        <v>5.6003801992925331</v>
      </c>
      <c r="AM129" s="72">
        <v>92.371451402615193</v>
      </c>
      <c r="AN129" s="137">
        <v>97.079549994164495</v>
      </c>
      <c r="AO129" s="137">
        <v>63.737857142857166</v>
      </c>
      <c r="AP129" s="137">
        <v>11.611248759920619</v>
      </c>
      <c r="AQ129" s="72">
        <v>0.84590064313566649</v>
      </c>
      <c r="AR129" s="72">
        <v>75.349105902777779</v>
      </c>
      <c r="AS129" s="68" t="s">
        <v>763</v>
      </c>
      <c r="AT129" s="68" t="s">
        <v>763</v>
      </c>
      <c r="AU129" s="68" t="s">
        <v>763</v>
      </c>
      <c r="AV129" s="68" t="s">
        <v>763</v>
      </c>
    </row>
    <row r="130" spans="1:56" s="68" customFormat="1" x14ac:dyDescent="0.2">
      <c r="A130" s="79" t="s">
        <v>756</v>
      </c>
      <c r="B130" s="68" t="s">
        <v>400</v>
      </c>
      <c r="C130" s="68" t="s">
        <v>765</v>
      </c>
      <c r="E130" s="147">
        <v>44420</v>
      </c>
      <c r="F130" s="68" t="s">
        <v>881</v>
      </c>
      <c r="G130" s="68" t="s">
        <v>1103</v>
      </c>
      <c r="H130" s="68">
        <v>1</v>
      </c>
      <c r="I130" s="68" t="s">
        <v>760</v>
      </c>
      <c r="J130" s="77">
        <v>0.4381944444444445</v>
      </c>
      <c r="K130" s="81">
        <v>3</v>
      </c>
      <c r="L130" s="68">
        <v>1</v>
      </c>
      <c r="M130" s="68" t="s">
        <v>773</v>
      </c>
      <c r="N130" s="68" t="s">
        <v>1104</v>
      </c>
      <c r="O130" s="131" t="s">
        <v>761</v>
      </c>
      <c r="P130" s="131" t="s">
        <v>761</v>
      </c>
      <c r="Q130" s="68" t="s">
        <v>761</v>
      </c>
      <c r="R130" s="68" t="s">
        <v>761</v>
      </c>
      <c r="S130" s="131" t="s">
        <v>761</v>
      </c>
      <c r="T130" s="68" t="s">
        <v>761</v>
      </c>
      <c r="U130" s="76" t="s">
        <v>761</v>
      </c>
      <c r="V130" s="68" t="s">
        <v>761</v>
      </c>
      <c r="W130" s="77" t="s">
        <v>761</v>
      </c>
      <c r="X130" s="68" t="s">
        <v>761</v>
      </c>
      <c r="Y130" s="68" t="s">
        <v>761</v>
      </c>
      <c r="Z130" s="72" t="s">
        <v>761</v>
      </c>
      <c r="AA130" s="68" t="s">
        <v>761</v>
      </c>
      <c r="AB130" s="205">
        <v>0.5</v>
      </c>
      <c r="AC130" s="72">
        <v>0.54200000000000004</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row>
    <row r="131" spans="1:56" s="68" customFormat="1" x14ac:dyDescent="0.2">
      <c r="A131" s="79" t="s">
        <v>756</v>
      </c>
      <c r="B131" s="68" t="s">
        <v>400</v>
      </c>
      <c r="C131" s="68" t="s">
        <v>757</v>
      </c>
      <c r="E131" s="147">
        <v>44434</v>
      </c>
      <c r="F131" s="68" t="s">
        <v>881</v>
      </c>
      <c r="G131" s="68" t="s">
        <v>1105</v>
      </c>
      <c r="H131" s="68">
        <v>0</v>
      </c>
      <c r="I131" s="68" t="s">
        <v>760</v>
      </c>
      <c r="J131" s="77">
        <v>0.43611111111111112</v>
      </c>
      <c r="K131" s="81">
        <v>1</v>
      </c>
      <c r="L131" s="68">
        <v>1</v>
      </c>
      <c r="M131" s="68" t="s">
        <v>773</v>
      </c>
      <c r="N131" s="68" t="s">
        <v>1120</v>
      </c>
      <c r="O131" s="131">
        <v>24.9</v>
      </c>
      <c r="P131" s="131">
        <v>8.2899999999999991</v>
      </c>
      <c r="Q131" s="68">
        <v>0.43</v>
      </c>
      <c r="R131" s="68">
        <v>0.43</v>
      </c>
      <c r="S131" s="131">
        <v>0.43</v>
      </c>
      <c r="T131" s="68">
        <v>0.43</v>
      </c>
      <c r="U131" s="76">
        <v>1</v>
      </c>
      <c r="V131" s="68">
        <v>0.25</v>
      </c>
      <c r="W131" s="77">
        <v>0.27916666666666667</v>
      </c>
      <c r="X131" s="68">
        <v>24</v>
      </c>
      <c r="Y131" s="68">
        <v>3.8</v>
      </c>
      <c r="Z131" s="72">
        <v>5.0599999999999996</v>
      </c>
      <c r="AA131" s="68">
        <v>22</v>
      </c>
      <c r="AB131" s="226">
        <v>1.5</v>
      </c>
      <c r="AC131" s="209">
        <v>2.95</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6" s="68" customFormat="1" x14ac:dyDescent="0.2">
      <c r="A132" s="79" t="s">
        <v>756</v>
      </c>
      <c r="B132" s="68" t="s">
        <v>400</v>
      </c>
      <c r="C132" s="68" t="s">
        <v>764</v>
      </c>
      <c r="E132" s="147">
        <v>44434</v>
      </c>
      <c r="F132" s="68" t="s">
        <v>881</v>
      </c>
      <c r="G132" s="68" t="s">
        <v>1105</v>
      </c>
      <c r="H132" s="68">
        <v>0</v>
      </c>
      <c r="I132" s="68" t="s">
        <v>760</v>
      </c>
      <c r="J132" s="77">
        <v>0.43611111111111112</v>
      </c>
      <c r="K132" s="81">
        <v>1</v>
      </c>
      <c r="L132" s="68">
        <v>1</v>
      </c>
      <c r="M132" s="68" t="s">
        <v>773</v>
      </c>
      <c r="N132" s="68" t="s">
        <v>1120</v>
      </c>
      <c r="O132" s="131" t="s">
        <v>761</v>
      </c>
      <c r="P132" s="131" t="s">
        <v>761</v>
      </c>
      <c r="Q132" s="68" t="s">
        <v>761</v>
      </c>
      <c r="R132" s="68" t="s">
        <v>761</v>
      </c>
      <c r="S132" s="131" t="s">
        <v>761</v>
      </c>
      <c r="T132" s="76" t="s">
        <v>761</v>
      </c>
      <c r="U132" s="76" t="s">
        <v>761</v>
      </c>
      <c r="V132" s="68" t="s">
        <v>761</v>
      </c>
      <c r="W132" s="77" t="s">
        <v>761</v>
      </c>
      <c r="X132" s="68" t="s">
        <v>761</v>
      </c>
      <c r="Y132" s="68" t="s">
        <v>761</v>
      </c>
      <c r="Z132" s="72" t="s">
        <v>761</v>
      </c>
      <c r="AA132" s="68" t="s">
        <v>761</v>
      </c>
      <c r="AB132" s="205">
        <v>8.6999999999999993</v>
      </c>
      <c r="AC132" s="72">
        <v>14.98</v>
      </c>
      <c r="AD132" s="75">
        <v>0.11184210526315788</v>
      </c>
      <c r="AE132" s="72">
        <v>11.26432738465525</v>
      </c>
      <c r="AF132" s="72">
        <v>10.056338028169014</v>
      </c>
      <c r="AG132" s="137">
        <v>21.320665412824262</v>
      </c>
      <c r="AH132" s="72">
        <v>21.60454435380192</v>
      </c>
      <c r="AI132" s="72">
        <v>42.925209766626182</v>
      </c>
      <c r="AJ132" s="72">
        <v>239.18675953378693</v>
      </c>
      <c r="AK132" s="72">
        <v>40.67787040815</v>
      </c>
      <c r="AL132" s="72">
        <v>5.8800216710918267</v>
      </c>
      <c r="AM132" s="72">
        <v>62.28241476195192</v>
      </c>
      <c r="AN132" s="137">
        <v>83.603080174776181</v>
      </c>
      <c r="AO132" s="137">
        <v>24.946285714285718</v>
      </c>
      <c r="AP132" s="137">
        <v>4.3553392857142867</v>
      </c>
      <c r="AQ132" s="72">
        <v>0.85136185157941624</v>
      </c>
      <c r="AR132" s="72">
        <v>29.301625000000005</v>
      </c>
      <c r="AS132" s="68" t="s">
        <v>763</v>
      </c>
      <c r="AT132" s="68" t="s">
        <v>763</v>
      </c>
      <c r="AU132" s="68" t="s">
        <v>763</v>
      </c>
      <c r="AV132" s="68" t="s">
        <v>763</v>
      </c>
    </row>
    <row r="133" spans="1:56" s="68" customFormat="1" x14ac:dyDescent="0.2">
      <c r="A133" s="79" t="s">
        <v>756</v>
      </c>
      <c r="B133" s="68" t="s">
        <v>400</v>
      </c>
      <c r="C133" s="68" t="s">
        <v>765</v>
      </c>
      <c r="E133" s="147">
        <v>44434</v>
      </c>
      <c r="F133" s="68" t="s">
        <v>881</v>
      </c>
      <c r="G133" s="68" t="s">
        <v>1105</v>
      </c>
      <c r="H133" s="68">
        <v>0</v>
      </c>
      <c r="I133" s="68" t="s">
        <v>760</v>
      </c>
      <c r="J133" s="77">
        <v>0.43611111111111112</v>
      </c>
      <c r="K133" s="81">
        <v>1</v>
      </c>
      <c r="L133" s="68">
        <v>1</v>
      </c>
      <c r="M133" s="68" t="s">
        <v>773</v>
      </c>
      <c r="N133" s="68" t="s">
        <v>1120</v>
      </c>
      <c r="O133" s="131">
        <v>24.9</v>
      </c>
      <c r="P133" s="131">
        <v>8.2899999999999991</v>
      </c>
      <c r="Q133" s="68">
        <v>0.43</v>
      </c>
      <c r="R133" s="68">
        <v>0.43</v>
      </c>
      <c r="S133" s="131">
        <v>0.43</v>
      </c>
      <c r="T133" s="68">
        <v>0.43</v>
      </c>
      <c r="U133" s="76">
        <v>1</v>
      </c>
      <c r="V133" s="68">
        <v>0.43</v>
      </c>
      <c r="W133" s="77">
        <v>0.27430555555555552</v>
      </c>
      <c r="X133" s="68">
        <v>19</v>
      </c>
      <c r="Y133" s="68">
        <v>5.3</v>
      </c>
      <c r="Z133" s="72">
        <v>3.04</v>
      </c>
      <c r="AA133" s="68">
        <v>58</v>
      </c>
      <c r="AB133" s="226">
        <v>7.9</v>
      </c>
      <c r="AC133" s="209">
        <v>13.83</v>
      </c>
      <c r="AD133" s="75" t="s">
        <v>763</v>
      </c>
      <c r="AE133" s="75" t="s">
        <v>763</v>
      </c>
      <c r="AF133" s="75" t="s">
        <v>763</v>
      </c>
      <c r="AG133" s="137" t="s">
        <v>763</v>
      </c>
      <c r="AH133" s="72" t="s">
        <v>763</v>
      </c>
      <c r="AI133" s="75" t="s">
        <v>763</v>
      </c>
      <c r="AJ133" s="75" t="s">
        <v>763</v>
      </c>
      <c r="AK133" s="75" t="s">
        <v>763</v>
      </c>
      <c r="AL133" s="75" t="s">
        <v>763</v>
      </c>
      <c r="AM133" s="75" t="s">
        <v>763</v>
      </c>
      <c r="AN133" s="137" t="s">
        <v>763</v>
      </c>
      <c r="AO133" s="137" t="s">
        <v>763</v>
      </c>
      <c r="AP133" s="137" t="s">
        <v>763</v>
      </c>
      <c r="AQ133" s="75" t="s">
        <v>763</v>
      </c>
      <c r="AR133" s="75" t="s">
        <v>763</v>
      </c>
      <c r="AS133" s="68" t="s">
        <v>763</v>
      </c>
      <c r="AT133" s="68" t="s">
        <v>763</v>
      </c>
      <c r="AU133" s="68" t="s">
        <v>763</v>
      </c>
      <c r="AV133" s="68" t="s">
        <v>763</v>
      </c>
    </row>
    <row r="134" spans="1:56" s="68" customFormat="1" x14ac:dyDescent="0.2">
      <c r="A134" s="79"/>
      <c r="E134" s="147"/>
      <c r="K134" s="81"/>
      <c r="BD134" s="147"/>
    </row>
    <row r="135" spans="1:56" x14ac:dyDescent="0.2">
      <c r="A135" s="236" t="s">
        <v>1247</v>
      </c>
      <c r="D135" s="232" t="s">
        <v>1267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400</v>
      </c>
      <c r="B140" s="102">
        <v>2021</v>
      </c>
      <c r="C140" s="103">
        <v>7</v>
      </c>
      <c r="D140" s="102">
        <v>13</v>
      </c>
      <c r="E140" s="82"/>
      <c r="F140" s="131">
        <v>0.4</v>
      </c>
      <c r="G140" s="131">
        <v>8.5</v>
      </c>
      <c r="H140" s="82"/>
      <c r="I140" s="131">
        <v>22.9</v>
      </c>
      <c r="J140" s="205">
        <v>0.6</v>
      </c>
      <c r="K140" s="82"/>
      <c r="L140" s="82"/>
      <c r="M140" s="108"/>
      <c r="N140" s="137" t="s">
        <v>763</v>
      </c>
      <c r="O140" s="82"/>
      <c r="P140" s="82"/>
      <c r="Q140" s="82"/>
      <c r="R140" s="140"/>
      <c r="S140" s="137" t="s">
        <v>763</v>
      </c>
      <c r="T140" s="137" t="s">
        <v>763</v>
      </c>
      <c r="U140" s="137" t="s">
        <v>763</v>
      </c>
      <c r="V140" s="85"/>
      <c r="W140" s="85"/>
      <c r="X140" s="85"/>
      <c r="Y140" s="102">
        <f t="shared" ref="Y140:Y151" si="50">IF(C140&lt;6," ",IF(C140&lt;=9,I140, IF(C140&gt;=10," ")))</f>
        <v>22.9</v>
      </c>
      <c r="Z140" s="102">
        <f>IF(Y140=" ", " ", IF(Y140&gt;0, Y140+273.15))</f>
        <v>296.04999999999995</v>
      </c>
      <c r="AA140" s="102">
        <f>IF(C140&lt;6," ",IF(C140&lt;=9,J140, IF(C140&gt;=10," ")))</f>
        <v>0.6</v>
      </c>
      <c r="AB140" s="102">
        <f>IF(C140&lt;6," ",IF(C140&lt;=9,G140, IF(C140&gt;=10," ")))</f>
        <v>8.5</v>
      </c>
      <c r="AC140" s="104">
        <f>IF(Y140=" "," ",IF(Y140&gt;0,EXP(-173.4292+249.6339*100/Z140+143.3483*LN(+Z140/100)-21.8492*Z140/100+AA140*(-0.033096+0.014259*Z140/100-0.0017*(Z140/100)^2))*1.4276))</f>
        <v>8.5382104511798165</v>
      </c>
      <c r="AD140" s="102">
        <f>IF(Y140=" "," ",IF(Y140&gt;0,AB140/AC140))</f>
        <v>0.99552477051270893</v>
      </c>
      <c r="AE140" s="105">
        <f>IF(C140&lt;6," ",IF(C140&lt;=9,F140, IF(C140&gt;=10," ")))</f>
        <v>0.4</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400</v>
      </c>
      <c r="B141" s="102">
        <v>2021</v>
      </c>
      <c r="C141" s="103">
        <v>7</v>
      </c>
      <c r="D141" s="102">
        <v>13</v>
      </c>
      <c r="E141" s="82"/>
      <c r="F141" s="131" t="s">
        <v>761</v>
      </c>
      <c r="G141" s="131" t="s">
        <v>761</v>
      </c>
      <c r="H141" s="82"/>
      <c r="I141" s="131" t="s">
        <v>763</v>
      </c>
      <c r="J141" s="205">
        <v>10.6</v>
      </c>
      <c r="K141" s="82"/>
      <c r="L141" s="82"/>
      <c r="M141" s="108"/>
      <c r="N141" s="137">
        <v>8.5711139193572254</v>
      </c>
      <c r="O141" s="82"/>
      <c r="P141" s="82"/>
      <c r="Q141" s="82"/>
      <c r="R141" s="140"/>
      <c r="S141" s="137">
        <v>168.31218753925617</v>
      </c>
      <c r="T141" s="137"/>
      <c r="U141" s="137">
        <v>2.5000000000000001E-2</v>
      </c>
      <c r="V141" s="85"/>
      <c r="W141" s="85"/>
      <c r="X141" s="85"/>
      <c r="Y141" s="102" t="str">
        <f t="shared" si="50"/>
        <v>NS</v>
      </c>
      <c r="Z141" s="102" t="e">
        <f t="shared" ref="Z141:Z151" si="51">IF(Y141=" ", " ", IF(Y141&gt;0, Y141+273.15))</f>
        <v>#VALUE!</v>
      </c>
      <c r="AA141" s="102">
        <f t="shared" ref="AA141:AA151" si="52">IF(C141&lt;6," ",IF(C141&lt;=9,J141, IF(C141&gt;=10," ")))</f>
        <v>10.6</v>
      </c>
      <c r="AB141" s="102" t="str">
        <f t="shared" ref="AB141:AB151" si="53">IF(C141&lt;6," ",IF(C141&lt;=9,G141, IF(C141&gt;=10," ")))</f>
        <v>ND</v>
      </c>
      <c r="AC141" s="104" t="e">
        <f t="shared" ref="AC141:AC151" si="54">IF(Y141=" "," ",IF(Y141&gt;0,EXP(-173.4292+249.6339*100/Z141+143.3483*LN(+Z141/100)-21.8492*Z141/100+AA141*(-0.033096+0.014259*Z141/100-0.0017*(Z141/100)^2))*1.4276))</f>
        <v>#VALUE!</v>
      </c>
      <c r="AD141" s="102" t="e">
        <f t="shared" ref="AD141:AD151" si="55">IF(Y141=" "," ",IF(Y141&gt;0,AB141/AC141))</f>
        <v>#VALUE!</v>
      </c>
      <c r="AE141" s="105" t="str">
        <f t="shared" ref="AE141:AE151" si="56">IF(C141&lt;6," ",IF(C141&lt;=9,F141, IF(C141&gt;=10," ")))</f>
        <v>ND</v>
      </c>
      <c r="AF141" s="102">
        <f t="shared" ref="AF141:AF151" si="57">IF(Y141=" "," ",N141)</f>
        <v>8.5711139193572254</v>
      </c>
      <c r="AG141" s="105"/>
      <c r="AH141" s="105">
        <f t="shared" ref="AH141:AH151" si="58">IF(C141&lt;6," ",IF(C141&lt;=9,U141, IF(C141&gt;=10," ")))</f>
        <v>2.5000000000000001E-2</v>
      </c>
      <c r="AI141" s="102">
        <f t="shared" ref="AI141" si="59">IF(Y141=" ", " ", IF(Y141&gt;0, SUM(AG141:AH141)))</f>
        <v>2.5000000000000001E-2</v>
      </c>
      <c r="AJ141" s="106">
        <f t="shared" ref="AJ141:AJ151" si="60">IF(C141&lt;6," ",IF(C141&lt;=9,S141, IF(C141&gt;=10," ")))</f>
        <v>168.31218753925617</v>
      </c>
      <c r="AK141" s="107">
        <f t="shared" ref="AK141:AK151" si="61">IF(Y141=" ", " ", IF(Y141&gt;0, AJ141-AF141))</f>
        <v>159.74107361989894</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400</v>
      </c>
      <c r="B142" s="102">
        <v>2021</v>
      </c>
      <c r="C142" s="103">
        <v>7</v>
      </c>
      <c r="D142" s="102">
        <v>13</v>
      </c>
      <c r="E142" s="82"/>
      <c r="F142" s="131">
        <v>0.4</v>
      </c>
      <c r="G142" s="131">
        <v>8.5</v>
      </c>
      <c r="H142" s="82"/>
      <c r="I142" s="131">
        <v>22.9</v>
      </c>
      <c r="J142" s="205">
        <v>10.6</v>
      </c>
      <c r="K142" s="82"/>
      <c r="L142" s="82"/>
      <c r="M142" s="108"/>
      <c r="N142" s="137" t="s">
        <v>763</v>
      </c>
      <c r="O142" s="82"/>
      <c r="P142" s="82"/>
      <c r="Q142" s="82"/>
      <c r="R142" s="140"/>
      <c r="S142" s="137" t="s">
        <v>763</v>
      </c>
      <c r="T142" s="137" t="s">
        <v>763</v>
      </c>
      <c r="U142" s="137" t="s">
        <v>763</v>
      </c>
      <c r="V142" s="85"/>
      <c r="W142" s="85"/>
      <c r="X142" s="85"/>
      <c r="Y142" s="102">
        <f t="shared" si="50"/>
        <v>22.9</v>
      </c>
      <c r="Z142" s="102">
        <f t="shared" si="51"/>
        <v>296.04999999999995</v>
      </c>
      <c r="AA142" s="102">
        <f t="shared" si="52"/>
        <v>10.6</v>
      </c>
      <c r="AB142" s="102">
        <f t="shared" si="53"/>
        <v>8.5</v>
      </c>
      <c r="AC142" s="104">
        <f t="shared" si="54"/>
        <v>8.0585336247190398</v>
      </c>
      <c r="AD142" s="102">
        <f t="shared" si="55"/>
        <v>1.0547824698437431</v>
      </c>
      <c r="AE142" s="105">
        <f t="shared" si="56"/>
        <v>0.4</v>
      </c>
      <c r="AF142" s="102" t="str">
        <f t="shared" si="57"/>
        <v>NS</v>
      </c>
      <c r="AG142" s="105" t="str">
        <f t="shared" ref="AG142:AG151" si="62">IF(C142&lt;6," ",IF(C142&lt;=9,T142, IF(C142&gt;=10," ")))</f>
        <v>NS</v>
      </c>
      <c r="AH142" s="105" t="str">
        <f t="shared" si="58"/>
        <v>NS</v>
      </c>
      <c r="AI142" s="102"/>
      <c r="AJ142" s="106" t="str">
        <f t="shared" si="60"/>
        <v>NS</v>
      </c>
      <c r="AK142" s="107" t="e">
        <f t="shared" si="61"/>
        <v>#VALUE!</v>
      </c>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400</v>
      </c>
      <c r="B143" s="102">
        <v>2021</v>
      </c>
      <c r="C143" s="103">
        <v>7</v>
      </c>
      <c r="D143" s="102">
        <v>27</v>
      </c>
      <c r="E143" s="82"/>
      <c r="F143" s="131">
        <v>0.6</v>
      </c>
      <c r="G143" s="131">
        <v>8.65</v>
      </c>
      <c r="H143" s="82"/>
      <c r="I143" s="131">
        <v>24.4</v>
      </c>
      <c r="J143" s="205">
        <v>0.9</v>
      </c>
      <c r="K143" s="82"/>
      <c r="L143" s="82"/>
      <c r="M143" s="108"/>
      <c r="N143" s="137" t="s">
        <v>763</v>
      </c>
      <c r="O143" s="82"/>
      <c r="P143" s="82"/>
      <c r="Q143" s="82"/>
      <c r="R143" s="140"/>
      <c r="S143" s="137" t="s">
        <v>763</v>
      </c>
      <c r="T143" s="137" t="s">
        <v>763</v>
      </c>
      <c r="U143" s="137" t="s">
        <v>763</v>
      </c>
      <c r="V143" s="85"/>
      <c r="W143" s="85"/>
      <c r="X143" s="85"/>
      <c r="Y143" s="102">
        <f t="shared" si="50"/>
        <v>24.4</v>
      </c>
      <c r="Z143" s="102">
        <f t="shared" si="51"/>
        <v>297.54999999999995</v>
      </c>
      <c r="AA143" s="102">
        <f t="shared" si="52"/>
        <v>0.9</v>
      </c>
      <c r="AB143" s="102">
        <f t="shared" si="53"/>
        <v>8.65</v>
      </c>
      <c r="AC143" s="104">
        <f t="shared" si="54"/>
        <v>8.2856630105691842</v>
      </c>
      <c r="AD143" s="102">
        <f t="shared" si="55"/>
        <v>1.0439719777362497</v>
      </c>
      <c r="AE143" s="105">
        <f t="shared" si="56"/>
        <v>0.6</v>
      </c>
      <c r="AF143" s="102" t="str">
        <f t="shared" si="57"/>
        <v>NS</v>
      </c>
      <c r="AG143" s="105" t="str">
        <f t="shared" si="62"/>
        <v>NS</v>
      </c>
      <c r="AH143" s="105" t="str">
        <f t="shared" si="58"/>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400</v>
      </c>
      <c r="B144" s="102">
        <v>2021</v>
      </c>
      <c r="C144" s="103">
        <v>7</v>
      </c>
      <c r="D144" s="102">
        <v>27</v>
      </c>
      <c r="E144" s="82"/>
      <c r="F144" s="131">
        <v>0.6</v>
      </c>
      <c r="G144" s="131">
        <v>8.65</v>
      </c>
      <c r="H144" s="82"/>
      <c r="I144" s="131">
        <v>24.4</v>
      </c>
      <c r="J144" s="205">
        <v>18.5</v>
      </c>
      <c r="K144" s="82"/>
      <c r="L144" s="82"/>
      <c r="M144" s="108"/>
      <c r="N144" s="137">
        <v>0.20700549450549396</v>
      </c>
      <c r="O144" s="82"/>
      <c r="P144" s="82"/>
      <c r="Q144" s="82"/>
      <c r="R144" s="140"/>
      <c r="S144" s="137">
        <v>288.32371393993026</v>
      </c>
      <c r="T144" s="225">
        <v>1.6653797468354432</v>
      </c>
      <c r="U144" s="225">
        <v>5.9063202531645569</v>
      </c>
      <c r="V144" s="85"/>
      <c r="W144" s="85"/>
      <c r="X144" s="85"/>
      <c r="Y144" s="102">
        <f t="shared" si="50"/>
        <v>24.4</v>
      </c>
      <c r="Z144" s="102">
        <f t="shared" si="51"/>
        <v>297.54999999999995</v>
      </c>
      <c r="AA144" s="102">
        <f t="shared" si="52"/>
        <v>18.5</v>
      </c>
      <c r="AB144" s="102">
        <f t="shared" si="53"/>
        <v>8.65</v>
      </c>
      <c r="AC144" s="104">
        <f t="shared" si="54"/>
        <v>7.4922119384208337</v>
      </c>
      <c r="AD144" s="102">
        <f t="shared" si="55"/>
        <v>1.1545322090585706</v>
      </c>
      <c r="AE144" s="105">
        <f t="shared" si="56"/>
        <v>0.6</v>
      </c>
      <c r="AF144" s="102">
        <f t="shared" si="57"/>
        <v>0.20700549450549396</v>
      </c>
      <c r="AG144" s="105">
        <f t="shared" si="62"/>
        <v>1.6653797468354432</v>
      </c>
      <c r="AH144" s="105">
        <f t="shared" si="58"/>
        <v>5.9063202531645569</v>
      </c>
      <c r="AI144" s="102">
        <f t="shared" ref="AI144" si="63">IF(Y144=" ", " ", IF(Y144&gt;0, SUM(AG144:AH144)))</f>
        <v>7.5716999999999999</v>
      </c>
      <c r="AJ144" s="106">
        <f t="shared" si="60"/>
        <v>288.32371393993026</v>
      </c>
      <c r="AK144" s="107">
        <f t="shared" si="61"/>
        <v>288.11670844542476</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400</v>
      </c>
      <c r="B145" s="102">
        <v>2021</v>
      </c>
      <c r="C145" s="103">
        <v>7</v>
      </c>
      <c r="D145" s="102">
        <v>27</v>
      </c>
      <c r="E145" s="82"/>
      <c r="F145" s="131">
        <v>0.6</v>
      </c>
      <c r="G145" s="131">
        <v>8.65</v>
      </c>
      <c r="H145" s="82"/>
      <c r="I145" s="131">
        <v>24.4</v>
      </c>
      <c r="J145" s="205">
        <v>18.5</v>
      </c>
      <c r="K145" s="82"/>
      <c r="L145" s="82"/>
      <c r="M145" s="108"/>
      <c r="N145" s="137" t="s">
        <v>763</v>
      </c>
      <c r="O145" s="82"/>
      <c r="P145" s="82"/>
      <c r="Q145" s="82"/>
      <c r="R145" s="140"/>
      <c r="S145" s="137" t="s">
        <v>763</v>
      </c>
      <c r="T145" s="137" t="s">
        <v>763</v>
      </c>
      <c r="U145" s="137" t="s">
        <v>763</v>
      </c>
      <c r="V145" s="85"/>
      <c r="W145" s="85"/>
      <c r="X145" s="85"/>
      <c r="Y145" s="102">
        <f t="shared" si="50"/>
        <v>24.4</v>
      </c>
      <c r="Z145" s="102">
        <f t="shared" si="51"/>
        <v>297.54999999999995</v>
      </c>
      <c r="AA145" s="102">
        <f t="shared" si="52"/>
        <v>18.5</v>
      </c>
      <c r="AB145" s="102">
        <f t="shared" si="53"/>
        <v>8.65</v>
      </c>
      <c r="AC145" s="104">
        <f t="shared" si="54"/>
        <v>7.4922119384208337</v>
      </c>
      <c r="AD145" s="102">
        <f t="shared" si="55"/>
        <v>1.1545322090585706</v>
      </c>
      <c r="AE145" s="105">
        <f t="shared" si="56"/>
        <v>0.6</v>
      </c>
      <c r="AF145" s="102" t="str">
        <f t="shared" si="57"/>
        <v>NS</v>
      </c>
      <c r="AG145" s="105" t="str">
        <f t="shared" si="62"/>
        <v>NS</v>
      </c>
      <c r="AH145" s="105" t="str">
        <f t="shared" si="58"/>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400</v>
      </c>
      <c r="B146" s="102">
        <v>2021</v>
      </c>
      <c r="C146" s="103">
        <v>8</v>
      </c>
      <c r="D146" s="102">
        <v>12</v>
      </c>
      <c r="E146" s="82"/>
      <c r="F146" s="131">
        <v>0.5</v>
      </c>
      <c r="G146" s="131">
        <v>8.2899999999999991</v>
      </c>
      <c r="H146" s="82"/>
      <c r="I146" s="131">
        <v>25.6</v>
      </c>
      <c r="J146" s="205">
        <v>0.5</v>
      </c>
      <c r="K146" s="82"/>
      <c r="L146" s="82"/>
      <c r="M146" s="82"/>
      <c r="N146" s="137" t="s">
        <v>763</v>
      </c>
      <c r="O146" s="82"/>
      <c r="P146" s="82"/>
      <c r="Q146" s="82"/>
      <c r="R146" s="140"/>
      <c r="S146" s="137" t="s">
        <v>763</v>
      </c>
      <c r="T146" s="137" t="s">
        <v>763</v>
      </c>
      <c r="U146" s="137" t="s">
        <v>763</v>
      </c>
      <c r="V146" s="85"/>
      <c r="W146" s="85"/>
      <c r="X146" s="85"/>
      <c r="Y146" s="102">
        <f t="shared" si="50"/>
        <v>25.6</v>
      </c>
      <c r="Z146" s="102">
        <f t="shared" si="51"/>
        <v>298.75</v>
      </c>
      <c r="AA146" s="102">
        <f t="shared" si="52"/>
        <v>0.5</v>
      </c>
      <c r="AB146" s="102">
        <f t="shared" si="53"/>
        <v>8.2899999999999991</v>
      </c>
      <c r="AC146" s="104">
        <f t="shared" si="54"/>
        <v>8.1222782894662977</v>
      </c>
      <c r="AD146" s="102">
        <f t="shared" si="55"/>
        <v>1.0206495892600993</v>
      </c>
      <c r="AE146" s="105">
        <f t="shared" si="56"/>
        <v>0.5</v>
      </c>
      <c r="AF146" s="102" t="str">
        <f t="shared" si="57"/>
        <v>NS</v>
      </c>
      <c r="AG146" s="105" t="str">
        <f t="shared" si="62"/>
        <v>NS</v>
      </c>
      <c r="AH146" s="105" t="str">
        <f t="shared" si="58"/>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400</v>
      </c>
      <c r="B147" s="102">
        <v>2021</v>
      </c>
      <c r="C147" s="103">
        <v>8</v>
      </c>
      <c r="D147" s="102">
        <v>12</v>
      </c>
      <c r="E147" s="82"/>
      <c r="F147" s="131">
        <v>0.5</v>
      </c>
      <c r="G147" s="131">
        <v>8.2899999999999991</v>
      </c>
      <c r="H147" s="82"/>
      <c r="I147" s="131">
        <v>25.6</v>
      </c>
      <c r="J147" s="205">
        <v>0.5</v>
      </c>
      <c r="K147" s="82"/>
      <c r="L147" s="82"/>
      <c r="M147" s="82"/>
      <c r="N147" s="137">
        <v>4.7080985915492963</v>
      </c>
      <c r="O147" s="82"/>
      <c r="P147" s="82"/>
      <c r="Q147" s="82"/>
      <c r="R147" s="140"/>
      <c r="S147" s="137">
        <v>97.079549994164495</v>
      </c>
      <c r="T147" s="137">
        <v>63.737857142857166</v>
      </c>
      <c r="U147" s="137">
        <v>11.611248759920619</v>
      </c>
      <c r="V147" s="85"/>
      <c r="W147" s="85"/>
      <c r="X147" s="85"/>
      <c r="Y147" s="102">
        <f t="shared" si="50"/>
        <v>25.6</v>
      </c>
      <c r="Z147" s="102">
        <f t="shared" si="51"/>
        <v>298.75</v>
      </c>
      <c r="AA147" s="102">
        <f t="shared" si="52"/>
        <v>0.5</v>
      </c>
      <c r="AB147" s="102">
        <f t="shared" si="53"/>
        <v>8.2899999999999991</v>
      </c>
      <c r="AC147" s="104">
        <f t="shared" si="54"/>
        <v>8.1222782894662977</v>
      </c>
      <c r="AD147" s="102">
        <f t="shared" si="55"/>
        <v>1.0206495892600993</v>
      </c>
      <c r="AE147" s="105">
        <f t="shared" si="56"/>
        <v>0.5</v>
      </c>
      <c r="AF147" s="102">
        <f t="shared" si="57"/>
        <v>4.7080985915492963</v>
      </c>
      <c r="AG147" s="105">
        <f t="shared" si="62"/>
        <v>63.737857142857166</v>
      </c>
      <c r="AH147" s="105">
        <f t="shared" si="58"/>
        <v>11.611248759920619</v>
      </c>
      <c r="AI147" s="102">
        <f t="shared" ref="AI147" si="64">IF(Y147=" ", " ", IF(Y147&gt;0, SUM(AG147:AH147)))</f>
        <v>75.349105902777779</v>
      </c>
      <c r="AJ147" s="106">
        <f t="shared" si="60"/>
        <v>97.079549994164495</v>
      </c>
      <c r="AK147" s="107">
        <f t="shared" si="61"/>
        <v>92.371451402615193</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400</v>
      </c>
      <c r="B148" s="102">
        <v>2021</v>
      </c>
      <c r="C148" s="132">
        <v>8</v>
      </c>
      <c r="D148" s="82">
        <v>12</v>
      </c>
      <c r="E148" s="85"/>
      <c r="F148" s="131" t="s">
        <v>761</v>
      </c>
      <c r="G148" s="131" t="s">
        <v>761</v>
      </c>
      <c r="H148" s="85"/>
      <c r="I148" s="131" t="s">
        <v>761</v>
      </c>
      <c r="J148" s="205">
        <v>0.5</v>
      </c>
      <c r="K148" s="85"/>
      <c r="L148" s="85"/>
      <c r="M148" s="85"/>
      <c r="N148" s="137" t="s">
        <v>763</v>
      </c>
      <c r="O148" s="85"/>
      <c r="P148" s="85"/>
      <c r="Q148" s="85"/>
      <c r="R148" s="140"/>
      <c r="S148" s="137" t="s">
        <v>763</v>
      </c>
      <c r="T148" s="137" t="s">
        <v>763</v>
      </c>
      <c r="U148" s="137" t="s">
        <v>763</v>
      </c>
      <c r="V148" s="85"/>
      <c r="W148" s="85"/>
      <c r="X148" s="85"/>
      <c r="Y148" s="85" t="str">
        <f t="shared" si="50"/>
        <v>ND</v>
      </c>
      <c r="Z148" s="82" t="e">
        <f t="shared" si="51"/>
        <v>#VALUE!</v>
      </c>
      <c r="AA148" s="85">
        <f t="shared" si="52"/>
        <v>0.5</v>
      </c>
      <c r="AB148" s="85" t="str">
        <f t="shared" si="53"/>
        <v>ND</v>
      </c>
      <c r="AC148" s="110" t="e">
        <f t="shared" si="54"/>
        <v>#VALUE!</v>
      </c>
      <c r="AD148" s="82" t="e">
        <f t="shared" si="55"/>
        <v>#VALUE!</v>
      </c>
      <c r="AE148" s="111" t="str">
        <f t="shared" si="56"/>
        <v>ND</v>
      </c>
      <c r="AF148" s="82" t="str">
        <f t="shared" si="57"/>
        <v>NS</v>
      </c>
      <c r="AG148" s="111" t="str">
        <f t="shared" si="62"/>
        <v>NS</v>
      </c>
      <c r="AH148" s="111" t="str">
        <f t="shared" si="58"/>
        <v>NS</v>
      </c>
      <c r="AI148" s="102"/>
      <c r="AJ148" s="112" t="str">
        <f t="shared" si="60"/>
        <v>NS</v>
      </c>
      <c r="AK148" s="113" t="e">
        <f t="shared" si="61"/>
        <v>#VALUE!</v>
      </c>
      <c r="AL148" s="82"/>
      <c r="AM148" s="82">
        <f>AD154</f>
        <v>1.0565473132830823</v>
      </c>
      <c r="AN148" s="82">
        <f>AE154</f>
        <v>0.49555555555555553</v>
      </c>
      <c r="AO148" s="82">
        <f>AF154</f>
        <v>8.7017208545590687</v>
      </c>
      <c r="AP148" s="82">
        <f>AI154</f>
        <v>28.061857725694445</v>
      </c>
      <c r="AQ148" s="113">
        <f>AK154</f>
        <v>150.62791205747271</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400</v>
      </c>
      <c r="B149" s="102">
        <v>2021</v>
      </c>
      <c r="C149" s="132">
        <v>8</v>
      </c>
      <c r="D149" s="82">
        <v>26</v>
      </c>
      <c r="E149" s="85"/>
      <c r="F149" s="131">
        <v>0.43</v>
      </c>
      <c r="G149" s="131">
        <v>8.2899999999999991</v>
      </c>
      <c r="H149" s="85"/>
      <c r="I149" s="131">
        <v>24.9</v>
      </c>
      <c r="J149" s="226">
        <v>1.5</v>
      </c>
      <c r="K149" s="85"/>
      <c r="L149" s="85"/>
      <c r="M149" s="85"/>
      <c r="N149" s="137" t="s">
        <v>763</v>
      </c>
      <c r="O149" s="85"/>
      <c r="P149" s="85"/>
      <c r="Q149" s="85"/>
      <c r="R149" s="140"/>
      <c r="S149" s="137" t="s">
        <v>763</v>
      </c>
      <c r="T149" s="137" t="s">
        <v>763</v>
      </c>
      <c r="U149" s="137" t="s">
        <v>763</v>
      </c>
      <c r="V149" s="85"/>
      <c r="W149" s="85"/>
      <c r="X149" s="85"/>
      <c r="Y149" s="85">
        <f t="shared" si="50"/>
        <v>24.9</v>
      </c>
      <c r="Z149" s="82">
        <f t="shared" si="51"/>
        <v>298.04999999999995</v>
      </c>
      <c r="AA149" s="85">
        <f t="shared" si="52"/>
        <v>1.5</v>
      </c>
      <c r="AB149" s="85">
        <f t="shared" si="53"/>
        <v>8.2899999999999991</v>
      </c>
      <c r="AC149" s="110">
        <f t="shared" si="54"/>
        <v>8.1810181925135659</v>
      </c>
      <c r="AD149" s="82">
        <f t="shared" si="55"/>
        <v>1.0133213012026012</v>
      </c>
      <c r="AE149" s="111">
        <f t="shared" si="56"/>
        <v>0.43</v>
      </c>
      <c r="AF149" s="82" t="str">
        <f t="shared" si="57"/>
        <v>NS</v>
      </c>
      <c r="AG149" s="111" t="str">
        <f t="shared" si="62"/>
        <v>NS</v>
      </c>
      <c r="AH149" s="111" t="str">
        <f t="shared" si="58"/>
        <v>NS</v>
      </c>
      <c r="AI149" s="82"/>
      <c r="AJ149" s="112" t="str">
        <f t="shared" si="60"/>
        <v>NS</v>
      </c>
      <c r="AK149" s="113" t="e">
        <f t="shared" si="61"/>
        <v>#VALUE!</v>
      </c>
      <c r="AL149" s="85"/>
      <c r="AM149" s="82"/>
      <c r="AN149" s="82"/>
      <c r="AO149" s="82"/>
      <c r="AP149" s="85"/>
      <c r="AQ149" s="82"/>
      <c r="AR149" s="82"/>
      <c r="AS149" s="115">
        <f>((LN(AM148)-LN(0.4))/(LN(0.9)-LN(0.4))*100)</f>
        <v>119.77566658183829</v>
      </c>
      <c r="AT149" s="120">
        <f>((LN(AN148)-LN(0.6))/(LN(3)-LN(0.6))*100)</f>
        <v>-11.883042275859582</v>
      </c>
      <c r="AU149" s="115">
        <f>((LN(AO148)-LN(10))/(LN(1)-LN(10))*100)</f>
        <v>6.0394852699143673</v>
      </c>
      <c r="AV149" s="115">
        <f>((LN(AP148)-LN(10))/(LN(3)-LN(10))*100)</f>
        <v>-85.701785061816068</v>
      </c>
      <c r="AW149" s="115">
        <f>((LN(AQ148)-LN(43))/(LN(20)-LN(43))*100)</f>
        <v>-163.77076246888774</v>
      </c>
      <c r="AX149" s="82"/>
      <c r="AY149" s="82"/>
      <c r="AZ149" s="82"/>
      <c r="BA149" s="82"/>
      <c r="BB149" s="82"/>
    </row>
    <row r="150" spans="1:54" ht="16" x14ac:dyDescent="0.2">
      <c r="A150" s="101" t="s">
        <v>400</v>
      </c>
      <c r="B150" s="102">
        <v>2021</v>
      </c>
      <c r="C150" s="132">
        <v>8</v>
      </c>
      <c r="D150" s="82">
        <v>26</v>
      </c>
      <c r="E150" s="85"/>
      <c r="F150" s="131" t="s">
        <v>761</v>
      </c>
      <c r="G150" s="131" t="s">
        <v>761</v>
      </c>
      <c r="H150" s="85"/>
      <c r="I150" s="131" t="s">
        <v>761</v>
      </c>
      <c r="J150" s="205">
        <v>8.6999999999999993</v>
      </c>
      <c r="K150" s="85"/>
      <c r="L150" s="85"/>
      <c r="M150" s="85"/>
      <c r="N150" s="137">
        <v>21.320665412824262</v>
      </c>
      <c r="O150" s="85"/>
      <c r="P150" s="85"/>
      <c r="Q150" s="85"/>
      <c r="R150" s="140"/>
      <c r="S150" s="137">
        <v>83.603080174776181</v>
      </c>
      <c r="T150" s="137">
        <v>24.946285714285718</v>
      </c>
      <c r="U150" s="137">
        <v>4.3553392857142867</v>
      </c>
      <c r="V150" s="85"/>
      <c r="W150" s="85"/>
      <c r="X150" s="85"/>
      <c r="Y150" s="85" t="str">
        <f t="shared" si="50"/>
        <v>ND</v>
      </c>
      <c r="Z150" s="82" t="e">
        <f t="shared" si="51"/>
        <v>#VALUE!</v>
      </c>
      <c r="AA150" s="85">
        <f t="shared" si="52"/>
        <v>8.6999999999999993</v>
      </c>
      <c r="AB150" s="85" t="str">
        <f t="shared" si="53"/>
        <v>ND</v>
      </c>
      <c r="AC150" s="110" t="e">
        <f t="shared" si="54"/>
        <v>#VALUE!</v>
      </c>
      <c r="AD150" s="82" t="e">
        <f t="shared" si="55"/>
        <v>#VALUE!</v>
      </c>
      <c r="AE150" s="111" t="str">
        <f t="shared" si="56"/>
        <v>ND</v>
      </c>
      <c r="AF150" s="82">
        <f t="shared" si="57"/>
        <v>21.320665412824262</v>
      </c>
      <c r="AG150" s="111">
        <f t="shared" si="62"/>
        <v>24.946285714285718</v>
      </c>
      <c r="AH150" s="111">
        <f t="shared" si="58"/>
        <v>4.3553392857142867</v>
      </c>
      <c r="AI150" s="102">
        <f t="shared" ref="AI150" si="65">IF(Y150=" ", " ", IF(Y150&gt;0, SUM(AG150:AH150)))</f>
        <v>29.301625000000005</v>
      </c>
      <c r="AJ150" s="112">
        <f t="shared" si="60"/>
        <v>83.603080174776181</v>
      </c>
      <c r="AK150" s="113">
        <f t="shared" si="61"/>
        <v>62.28241476195192</v>
      </c>
      <c r="AL150" s="82"/>
      <c r="AM150" s="85"/>
      <c r="AN150" s="85"/>
      <c r="AO150" s="85"/>
      <c r="AP150" s="128" t="s">
        <v>1237</v>
      </c>
      <c r="AQ150" s="85"/>
      <c r="AR150" s="82"/>
      <c r="AS150" s="82">
        <f>IF(AS149&gt;100, 100, IF(AS149&lt;0, 0, AS149))</f>
        <v>100</v>
      </c>
      <c r="AT150" s="82">
        <f t="shared" ref="AT150:AW150" si="66">IF(AT149&gt;100, 100, IF(AT149&lt;0, 0, AT149))</f>
        <v>0</v>
      </c>
      <c r="AU150" s="82">
        <f t="shared" si="66"/>
        <v>6.0394852699143673</v>
      </c>
      <c r="AV150" s="82">
        <f t="shared" si="66"/>
        <v>0</v>
      </c>
      <c r="AW150" s="82">
        <f t="shared" si="66"/>
        <v>0</v>
      </c>
      <c r="AX150" s="129">
        <f>AVERAGE(AS150:AW150)</f>
        <v>21.207897053982872</v>
      </c>
      <c r="AY150" s="84"/>
      <c r="AZ150" s="84"/>
      <c r="BA150" s="84" t="str">
        <f>IF(AX150&gt;65, "Acceptable; Ongoing Protection is Required", "Unacceptable; Immediate Restoration is Required")</f>
        <v>Unacceptable; Immediate Restoration is Required</v>
      </c>
      <c r="BB150" s="82"/>
    </row>
    <row r="151" spans="1:54" ht="16" x14ac:dyDescent="0.2">
      <c r="A151" s="101" t="s">
        <v>400</v>
      </c>
      <c r="B151" s="102">
        <v>2021</v>
      </c>
      <c r="C151" s="132">
        <v>8</v>
      </c>
      <c r="D151" s="82">
        <v>26</v>
      </c>
      <c r="E151" s="85"/>
      <c r="F151" s="131">
        <v>0.43</v>
      </c>
      <c r="G151" s="131">
        <v>8.2899999999999991</v>
      </c>
      <c r="H151" s="85"/>
      <c r="I151" s="131">
        <v>24.9</v>
      </c>
      <c r="J151" s="226">
        <v>7.9</v>
      </c>
      <c r="K151" s="85"/>
      <c r="L151" s="85"/>
      <c r="M151" s="85"/>
      <c r="N151" s="137" t="s">
        <v>763</v>
      </c>
      <c r="O151" s="85"/>
      <c r="P151" s="85"/>
      <c r="Q151" s="85"/>
      <c r="R151" s="140"/>
      <c r="S151" s="137" t="s">
        <v>763</v>
      </c>
      <c r="T151" s="137" t="s">
        <v>763</v>
      </c>
      <c r="U151" s="137" t="s">
        <v>763</v>
      </c>
      <c r="V151" s="85"/>
      <c r="W151" s="85"/>
      <c r="X151" s="85"/>
      <c r="Y151" s="85">
        <f t="shared" si="50"/>
        <v>24.9</v>
      </c>
      <c r="Z151" s="82">
        <f t="shared" si="51"/>
        <v>298.04999999999995</v>
      </c>
      <c r="AA151" s="85">
        <f t="shared" si="52"/>
        <v>7.9</v>
      </c>
      <c r="AB151" s="85">
        <f t="shared" si="53"/>
        <v>8.2899999999999991</v>
      </c>
      <c r="AC151" s="110">
        <f t="shared" si="54"/>
        <v>7.8880133990459198</v>
      </c>
      <c r="AD151" s="82">
        <f t="shared" si="55"/>
        <v>1.0509617036150953</v>
      </c>
      <c r="AE151" s="111">
        <f t="shared" si="56"/>
        <v>0.43</v>
      </c>
      <c r="AF151" s="82" t="str">
        <f t="shared" si="57"/>
        <v>NS</v>
      </c>
      <c r="AG151" s="111" t="str">
        <f t="shared" si="62"/>
        <v>NS</v>
      </c>
      <c r="AH151" s="111" t="str">
        <f t="shared" si="58"/>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21.207897053982872</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1.0565473132830823</v>
      </c>
      <c r="AE154" s="84">
        <f>_xlfn.AGGREGATE(1, 6,AE139:AE151)</f>
        <v>0.49555555555555553</v>
      </c>
      <c r="AF154" s="84">
        <f>_xlfn.AGGREGATE(1, 6,AF139:AF151)</f>
        <v>8.7017208545590687</v>
      </c>
      <c r="AG154" s="82"/>
      <c r="AH154" s="82"/>
      <c r="AI154" s="84">
        <f>_xlfn.AGGREGATE(1, 6,AI139:AI151)</f>
        <v>28.061857725694445</v>
      </c>
      <c r="AJ154" s="82"/>
      <c r="AK154" s="84">
        <f>_xlfn.AGGREGATE(1, 6,AK139:AK151)</f>
        <v>150.62791205747271</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AVERAGE(AD139:AD146)</f>
        <v>#VALUE!</v>
      </c>
      <c r="AE155" s="126">
        <f>AVERAGE(AE139:AE151)</f>
        <v>0.49555555555555553</v>
      </c>
      <c r="AF155" s="126">
        <f>AVERAGE(AF139:AF151)</f>
        <v>8.7017208545590687</v>
      </c>
      <c r="AG155" s="126"/>
      <c r="AH155" s="126"/>
      <c r="AI155" s="126">
        <f>AVERAGE(AI139:AI151)</f>
        <v>28.061857725694445</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400</v>
      </c>
      <c r="C162" s="68" t="s">
        <v>757</v>
      </c>
      <c r="E162" s="69">
        <v>44757</v>
      </c>
      <c r="F162" s="68" t="s">
        <v>70</v>
      </c>
      <c r="G162" s="68" t="s">
        <v>1131</v>
      </c>
      <c r="H162" t="s">
        <v>1132</v>
      </c>
      <c r="I162" s="68">
        <v>0</v>
      </c>
      <c r="J162" s="68" t="s">
        <v>760</v>
      </c>
      <c r="K162" s="77">
        <v>0.33194444444444443</v>
      </c>
      <c r="L162" s="68">
        <v>2</v>
      </c>
      <c r="M162" s="68">
        <v>1</v>
      </c>
      <c r="N162" s="68" t="s">
        <v>1133</v>
      </c>
      <c r="O162" s="68" t="s">
        <v>1134</v>
      </c>
      <c r="P162" s="68">
        <v>0.4</v>
      </c>
      <c r="Q162" s="68" t="s">
        <v>761</v>
      </c>
      <c r="R162" s="68" t="s">
        <v>761</v>
      </c>
      <c r="S162" s="131">
        <v>0.4</v>
      </c>
      <c r="T162" s="76">
        <v>1</v>
      </c>
      <c r="U162" s="131">
        <v>8.52</v>
      </c>
      <c r="V162" s="131">
        <v>19.5</v>
      </c>
      <c r="W162" s="71">
        <v>0.24305555555555555</v>
      </c>
      <c r="X162" s="68">
        <v>0.15</v>
      </c>
      <c r="Y162" s="68">
        <v>19.8</v>
      </c>
      <c r="Z162" s="68">
        <v>8</v>
      </c>
      <c r="AA162" s="72">
        <v>7.9294128186536605</v>
      </c>
      <c r="AB162" s="148">
        <v>87.649850401336764</v>
      </c>
      <c r="AC162" s="134">
        <v>1.5</v>
      </c>
      <c r="AD162" s="74">
        <v>0.28139999999999998</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400</v>
      </c>
      <c r="C163" s="68" t="s">
        <v>764</v>
      </c>
      <c r="E163" s="69">
        <v>44757</v>
      </c>
      <c r="F163" s="68" t="s">
        <v>70</v>
      </c>
      <c r="G163" s="68" t="s">
        <v>1131</v>
      </c>
      <c r="H163" t="s">
        <v>1132</v>
      </c>
      <c r="I163" s="68">
        <v>0</v>
      </c>
      <c r="J163" s="68" t="s">
        <v>760</v>
      </c>
      <c r="K163" s="77">
        <v>0.33194444444444443</v>
      </c>
      <c r="L163" s="68">
        <v>2</v>
      </c>
      <c r="M163" s="68">
        <v>1</v>
      </c>
      <c r="N163" s="68" t="s">
        <v>1133</v>
      </c>
      <c r="O163" s="68" t="s">
        <v>1134</v>
      </c>
      <c r="P163" s="68">
        <v>0.4</v>
      </c>
      <c r="Q163" s="68" t="s">
        <v>761</v>
      </c>
      <c r="R163" s="68" t="s">
        <v>761</v>
      </c>
      <c r="S163" s="131">
        <v>0.4</v>
      </c>
      <c r="T163" s="76">
        <v>1</v>
      </c>
      <c r="U163" s="131">
        <v>8.52</v>
      </c>
      <c r="V163" s="131">
        <v>19.5</v>
      </c>
      <c r="W163" s="71">
        <v>0.24444444444444446</v>
      </c>
      <c r="X163" s="68" t="s">
        <v>761</v>
      </c>
      <c r="Y163" s="68" t="s">
        <v>761</v>
      </c>
      <c r="Z163" s="68" t="s">
        <v>761</v>
      </c>
      <c r="AA163" s="72" t="s">
        <v>761</v>
      </c>
      <c r="AB163" s="73" t="s">
        <v>761</v>
      </c>
      <c r="AC163" s="134">
        <v>15.2</v>
      </c>
      <c r="AD163" s="74">
        <v>25.03</v>
      </c>
      <c r="AE163" s="72">
        <v>0.16494845360824742</v>
      </c>
      <c r="AF163" s="72">
        <v>4.4912186620189365E-2</v>
      </c>
      <c r="AG163" s="72">
        <v>1.5091372079089278</v>
      </c>
      <c r="AH163" s="137">
        <v>1.5540493945291172</v>
      </c>
      <c r="AI163" s="72">
        <v>24.450380584358989</v>
      </c>
      <c r="AJ163" s="75">
        <v>26.004429978888105</v>
      </c>
      <c r="AK163" s="72">
        <v>1344.2786262454244</v>
      </c>
      <c r="AL163" s="72">
        <v>136.83816041455043</v>
      </c>
      <c r="AM163" s="72">
        <v>9.8238577760249033</v>
      </c>
      <c r="AN163" s="72">
        <v>161.28854099890941</v>
      </c>
      <c r="AO163" s="137">
        <v>162.84259039343854</v>
      </c>
      <c r="AP163" s="137">
        <v>59.511321856540086</v>
      </c>
      <c r="AQ163" s="137">
        <v>0.03</v>
      </c>
      <c r="AR163" s="70">
        <v>1</v>
      </c>
      <c r="AS163" s="72">
        <v>59.541321856540087</v>
      </c>
      <c r="AT163" s="40"/>
      <c r="AU163" s="40"/>
      <c r="AV163" s="40"/>
    </row>
    <row r="164" spans="1:54" x14ac:dyDescent="0.2">
      <c r="A164" t="s">
        <v>756</v>
      </c>
      <c r="B164" s="68" t="s">
        <v>400</v>
      </c>
      <c r="C164" s="68" t="s">
        <v>765</v>
      </c>
      <c r="E164" s="69">
        <v>44757</v>
      </c>
      <c r="F164" s="68" t="s">
        <v>70</v>
      </c>
      <c r="G164" s="68" t="s">
        <v>1131</v>
      </c>
      <c r="H164" t="s">
        <v>1132</v>
      </c>
      <c r="I164" s="68">
        <v>0</v>
      </c>
      <c r="J164" s="68" t="s">
        <v>760</v>
      </c>
      <c r="K164" s="77">
        <v>0.33194444444444443</v>
      </c>
      <c r="L164" s="68">
        <v>2</v>
      </c>
      <c r="M164" s="68">
        <v>1</v>
      </c>
      <c r="N164" s="68" t="s">
        <v>1133</v>
      </c>
      <c r="O164" s="68" t="s">
        <v>1134</v>
      </c>
      <c r="P164" s="68">
        <v>0.4</v>
      </c>
      <c r="Q164" s="68" t="s">
        <v>761</v>
      </c>
      <c r="R164" s="68" t="s">
        <v>761</v>
      </c>
      <c r="S164" s="131">
        <v>0.4</v>
      </c>
      <c r="T164" s="76">
        <v>1</v>
      </c>
      <c r="U164" s="131">
        <v>8.52</v>
      </c>
      <c r="V164" s="131">
        <v>19.5</v>
      </c>
      <c r="W164" s="71">
        <v>0.24652777777777779</v>
      </c>
      <c r="X164" s="68">
        <v>0.2</v>
      </c>
      <c r="Y164" s="68">
        <v>22.3</v>
      </c>
      <c r="Z164" s="68">
        <v>5.4</v>
      </c>
      <c r="AA164" s="72">
        <v>4.9386873205042283</v>
      </c>
      <c r="AB164" s="148">
        <v>62.124971781629846</v>
      </c>
      <c r="AC164" s="134">
        <v>15.4</v>
      </c>
      <c r="AD164" s="74">
        <v>25.28</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400</v>
      </c>
      <c r="C165" s="68" t="s">
        <v>757</v>
      </c>
      <c r="E165" s="69">
        <v>44771</v>
      </c>
      <c r="F165" s="68" t="s">
        <v>70</v>
      </c>
      <c r="G165" s="68" t="s">
        <v>1131</v>
      </c>
      <c r="H165" t="s">
        <v>1132</v>
      </c>
      <c r="I165" s="68">
        <v>0</v>
      </c>
      <c r="J165" s="68" t="s">
        <v>760</v>
      </c>
      <c r="K165" s="77">
        <v>0.32361111111111113</v>
      </c>
      <c r="L165" s="68">
        <v>2</v>
      </c>
      <c r="M165" s="68">
        <v>1</v>
      </c>
      <c r="N165" s="68" t="s">
        <v>773</v>
      </c>
      <c r="O165" s="68" t="s">
        <v>1161</v>
      </c>
      <c r="P165" s="68">
        <v>0.4</v>
      </c>
      <c r="Q165" s="68" t="s">
        <v>761</v>
      </c>
      <c r="R165" s="68" t="s">
        <v>761</v>
      </c>
      <c r="S165" s="131">
        <v>0.4</v>
      </c>
      <c r="T165" s="76">
        <v>1</v>
      </c>
      <c r="U165" s="131">
        <v>8.23</v>
      </c>
      <c r="V165" s="131">
        <v>25.2</v>
      </c>
      <c r="W165" s="71">
        <v>0.23958333333333334</v>
      </c>
      <c r="X165" s="68">
        <v>0</v>
      </c>
      <c r="Y165" s="68">
        <v>18.3</v>
      </c>
      <c r="Z165" s="68">
        <v>7.74</v>
      </c>
      <c r="AA165" s="72">
        <v>7.721517790471129</v>
      </c>
      <c r="AB165" s="148">
        <v>82.274643254063264</v>
      </c>
      <c r="AC165" s="134">
        <v>0.4</v>
      </c>
      <c r="AD165" s="74">
        <v>0.77900000000000003</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400</v>
      </c>
      <c r="C166" s="68" t="s">
        <v>764</v>
      </c>
      <c r="E166" s="69">
        <v>44771</v>
      </c>
      <c r="F166" s="68" t="s">
        <v>70</v>
      </c>
      <c r="G166" s="68" t="s">
        <v>1131</v>
      </c>
      <c r="H166" t="s">
        <v>1132</v>
      </c>
      <c r="I166" s="68">
        <v>0</v>
      </c>
      <c r="J166" s="68" t="s">
        <v>760</v>
      </c>
      <c r="K166" s="77">
        <v>0.32361111111111113</v>
      </c>
      <c r="L166" s="68">
        <v>2</v>
      </c>
      <c r="M166" s="68">
        <v>1</v>
      </c>
      <c r="N166" s="68" t="s">
        <v>773</v>
      </c>
      <c r="O166" s="68" t="s">
        <v>1161</v>
      </c>
      <c r="P166" s="68">
        <v>0.4</v>
      </c>
      <c r="Q166" s="68" t="s">
        <v>761</v>
      </c>
      <c r="R166" s="68" t="s">
        <v>761</v>
      </c>
      <c r="S166" s="131">
        <v>0.4</v>
      </c>
      <c r="T166" s="76">
        <v>1</v>
      </c>
      <c r="U166" s="131">
        <v>8.23</v>
      </c>
      <c r="V166" s="131">
        <v>25.2</v>
      </c>
      <c r="W166" s="71">
        <v>0.24097222222222223</v>
      </c>
      <c r="X166" s="68">
        <v>0.4</v>
      </c>
      <c r="Y166" s="68">
        <v>18</v>
      </c>
      <c r="Z166" s="68">
        <v>7.65</v>
      </c>
      <c r="AA166" s="72">
        <v>7.6316901472821721</v>
      </c>
      <c r="AB166" s="148">
        <v>80.820305334153673</v>
      </c>
      <c r="AC166" s="134">
        <v>0.4</v>
      </c>
      <c r="AD166" s="74">
        <v>0.83899999999999997</v>
      </c>
      <c r="AE166" s="72">
        <v>0.23970588235294121</v>
      </c>
      <c r="AF166" s="72">
        <v>2.163653663177926</v>
      </c>
      <c r="AG166" s="72">
        <v>19.862192929898146</v>
      </c>
      <c r="AH166" s="137">
        <v>22.025846593076071</v>
      </c>
      <c r="AI166" s="72">
        <v>13.558104849569954</v>
      </c>
      <c r="AJ166" s="75">
        <v>35.583951442646025</v>
      </c>
      <c r="AK166" s="72">
        <v>84.126207058014415</v>
      </c>
      <c r="AL166" s="72">
        <v>9.1550439663179759</v>
      </c>
      <c r="AM166" s="72">
        <v>9.1890554941647906</v>
      </c>
      <c r="AN166" s="72">
        <v>22.71314881588793</v>
      </c>
      <c r="AO166" s="137">
        <v>44.738995408964001</v>
      </c>
      <c r="AP166" s="137">
        <v>2.5671973214285719</v>
      </c>
      <c r="AQ166" s="137">
        <v>1.457142857142857E-2</v>
      </c>
      <c r="AR166" s="70">
        <v>0.9943560287607367</v>
      </c>
      <c r="AS166" s="72">
        <v>2.5817687500000006</v>
      </c>
    </row>
    <row r="167" spans="1:54" x14ac:dyDescent="0.2">
      <c r="A167" t="s">
        <v>756</v>
      </c>
      <c r="B167" s="68" t="s">
        <v>400</v>
      </c>
      <c r="C167" s="68" t="s">
        <v>765</v>
      </c>
      <c r="E167" s="69">
        <v>44771</v>
      </c>
      <c r="F167" s="68" t="s">
        <v>70</v>
      </c>
      <c r="G167" s="68" t="s">
        <v>1131</v>
      </c>
      <c r="H167" t="s">
        <v>1132</v>
      </c>
      <c r="I167" s="68">
        <v>0</v>
      </c>
      <c r="J167" s="68" t="s">
        <v>760</v>
      </c>
      <c r="K167" s="77">
        <v>0.32361111111111113</v>
      </c>
      <c r="L167" s="68">
        <v>2</v>
      </c>
      <c r="M167" s="68">
        <v>1</v>
      </c>
      <c r="N167" s="68" t="s">
        <v>773</v>
      </c>
      <c r="O167" s="68" t="s">
        <v>1161</v>
      </c>
      <c r="P167" s="68">
        <v>0.4</v>
      </c>
      <c r="Q167" s="68" t="s">
        <v>761</v>
      </c>
      <c r="R167" s="68" t="s">
        <v>761</v>
      </c>
      <c r="S167" s="131">
        <v>0.4</v>
      </c>
      <c r="T167" s="76">
        <v>1</v>
      </c>
      <c r="U167" s="131">
        <v>8.23</v>
      </c>
      <c r="V167" s="131">
        <v>25.2</v>
      </c>
      <c r="W167" s="71">
        <v>0.24097222222222223</v>
      </c>
      <c r="X167" s="68">
        <v>0.4</v>
      </c>
      <c r="Y167" s="68">
        <v>18</v>
      </c>
      <c r="Z167" s="68">
        <v>7.68</v>
      </c>
      <c r="AA167" s="72">
        <v>7.66161834393818</v>
      </c>
      <c r="AB167" s="148">
        <v>81.137247708013092</v>
      </c>
      <c r="AC167" s="134">
        <v>0.4</v>
      </c>
      <c r="AD167" s="74">
        <v>0.84799999999999998</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400</v>
      </c>
      <c r="C168" s="68" t="s">
        <v>757</v>
      </c>
      <c r="E168" s="69">
        <v>44788</v>
      </c>
      <c r="F168" s="68" t="s">
        <v>70</v>
      </c>
      <c r="G168" s="68" t="s">
        <v>1131</v>
      </c>
      <c r="H168" t="s">
        <v>1132</v>
      </c>
      <c r="I168" s="68">
        <v>1</v>
      </c>
      <c r="J168" s="68" t="s">
        <v>760</v>
      </c>
      <c r="K168" s="77">
        <v>0.32569444444444445</v>
      </c>
      <c r="L168" s="68">
        <v>2</v>
      </c>
      <c r="M168" s="68">
        <v>1</v>
      </c>
      <c r="N168" s="68" t="s">
        <v>787</v>
      </c>
      <c r="O168" s="68" t="s">
        <v>808</v>
      </c>
      <c r="P168" s="68">
        <v>0.4</v>
      </c>
      <c r="Q168" s="68" t="s">
        <v>761</v>
      </c>
      <c r="R168" s="68" t="s">
        <v>761</v>
      </c>
      <c r="S168" s="131">
        <v>0.4</v>
      </c>
      <c r="T168" s="76">
        <v>1</v>
      </c>
      <c r="U168" s="131">
        <v>8.7200000000000006</v>
      </c>
      <c r="V168" s="131">
        <v>22.1</v>
      </c>
      <c r="W168" s="71">
        <v>0.27430555555555552</v>
      </c>
      <c r="X168" s="68">
        <v>0.15</v>
      </c>
      <c r="Y168" s="68">
        <v>19</v>
      </c>
      <c r="Z168" s="68">
        <v>7.3</v>
      </c>
      <c r="AA168" s="72">
        <v>7.1645749715869034</v>
      </c>
      <c r="AB168" s="148">
        <v>78.707813584272543</v>
      </c>
      <c r="AC168" s="134">
        <v>3.15</v>
      </c>
      <c r="AD168" s="74">
        <v>0.3</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400</v>
      </c>
      <c r="C169" s="68" t="s">
        <v>764</v>
      </c>
      <c r="E169" s="69">
        <v>44788</v>
      </c>
      <c r="F169" s="68" t="s">
        <v>70</v>
      </c>
      <c r="G169" s="68" t="s">
        <v>1131</v>
      </c>
      <c r="H169" t="s">
        <v>1132</v>
      </c>
      <c r="I169" s="68">
        <v>1</v>
      </c>
      <c r="J169" s="68" t="s">
        <v>760</v>
      </c>
      <c r="K169" s="77">
        <v>0.32569444444444445</v>
      </c>
      <c r="L169" s="68">
        <v>2</v>
      </c>
      <c r="M169" s="68">
        <v>1</v>
      </c>
      <c r="N169" s="68" t="s">
        <v>787</v>
      </c>
      <c r="O169" s="68" t="s">
        <v>808</v>
      </c>
      <c r="P169" s="68">
        <v>0.4</v>
      </c>
      <c r="Q169" s="68" t="s">
        <v>761</v>
      </c>
      <c r="R169" s="68" t="s">
        <v>761</v>
      </c>
      <c r="S169" s="131">
        <v>0.4</v>
      </c>
      <c r="T169" s="76">
        <v>1</v>
      </c>
      <c r="U169" s="131">
        <v>8.7200000000000006</v>
      </c>
      <c r="V169" s="131">
        <v>22.1</v>
      </c>
      <c r="W169" s="71">
        <v>0.27430555555555552</v>
      </c>
      <c r="X169" s="68">
        <v>0.4</v>
      </c>
      <c r="Y169" s="68">
        <v>22.2</v>
      </c>
      <c r="Z169" s="68">
        <v>5.73</v>
      </c>
      <c r="AA169" s="72">
        <v>5.146727279527826</v>
      </c>
      <c r="AB169" s="148">
        <v>65.795200738461716</v>
      </c>
      <c r="AC169" s="134">
        <v>18.5</v>
      </c>
      <c r="AD169" s="74">
        <v>30.1</v>
      </c>
      <c r="AE169" s="72">
        <v>0.15273972602739724</v>
      </c>
      <c r="AF169" s="72">
        <v>1.5347477447377211</v>
      </c>
      <c r="AG169" s="72">
        <v>2.2977831036548833</v>
      </c>
      <c r="AH169" s="137">
        <v>3.8325308483926044</v>
      </c>
      <c r="AI169" s="72">
        <v>22.026759151607397</v>
      </c>
      <c r="AJ169" s="75">
        <v>25.859290000000001</v>
      </c>
      <c r="AK169" s="72">
        <v>470.71040183380148</v>
      </c>
      <c r="AL169" s="72">
        <v>73.949545277230413</v>
      </c>
      <c r="AM169" s="72">
        <v>6.3652913627683461</v>
      </c>
      <c r="AN169" s="72">
        <v>95.976304428837807</v>
      </c>
      <c r="AO169" s="137">
        <v>99.808835277230415</v>
      </c>
      <c r="AP169" s="137">
        <v>7.4273505952380958</v>
      </c>
      <c r="AQ169" s="137">
        <v>0.03</v>
      </c>
      <c r="AR169" s="70">
        <v>1</v>
      </c>
      <c r="AS169" s="72">
        <v>7.4573505952380961</v>
      </c>
    </row>
    <row r="170" spans="1:54" x14ac:dyDescent="0.2">
      <c r="A170" t="s">
        <v>756</v>
      </c>
      <c r="B170" s="68" t="s">
        <v>400</v>
      </c>
      <c r="C170" s="68" t="s">
        <v>765</v>
      </c>
      <c r="E170" s="69">
        <v>44788</v>
      </c>
      <c r="F170" s="68" t="s">
        <v>70</v>
      </c>
      <c r="G170" s="68" t="s">
        <v>1131</v>
      </c>
      <c r="H170" t="s">
        <v>1132</v>
      </c>
      <c r="I170" s="68">
        <v>1</v>
      </c>
      <c r="J170" s="68" t="s">
        <v>760</v>
      </c>
      <c r="K170" s="77">
        <v>0.32569444444444445</v>
      </c>
      <c r="L170" s="68">
        <v>2</v>
      </c>
      <c r="M170" s="68">
        <v>1</v>
      </c>
      <c r="N170" s="68" t="s">
        <v>787</v>
      </c>
      <c r="O170" s="68" t="s">
        <v>808</v>
      </c>
      <c r="P170" s="68">
        <v>0.4</v>
      </c>
      <c r="Q170" s="68" t="s">
        <v>761</v>
      </c>
      <c r="R170" s="68" t="s">
        <v>761</v>
      </c>
      <c r="S170" s="131">
        <v>0.4</v>
      </c>
      <c r="T170" s="76">
        <v>1</v>
      </c>
      <c r="U170" s="131">
        <v>8.7200000000000006</v>
      </c>
      <c r="V170" s="131">
        <v>22.1</v>
      </c>
      <c r="W170" s="71">
        <v>0.27430555555555552</v>
      </c>
      <c r="X170" s="68">
        <v>0.4</v>
      </c>
      <c r="Y170" s="68">
        <v>22.2</v>
      </c>
      <c r="Z170" s="68">
        <v>5.73</v>
      </c>
      <c r="AA170" s="72">
        <v>5.1318158327794627</v>
      </c>
      <c r="AB170" s="148">
        <v>65.795200738461716</v>
      </c>
      <c r="AC170" s="134">
        <v>19</v>
      </c>
      <c r="AD170" s="74">
        <v>30.8</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400</v>
      </c>
      <c r="C171" s="68" t="s">
        <v>757</v>
      </c>
      <c r="E171" s="69">
        <v>44803</v>
      </c>
      <c r="F171" s="68" t="s">
        <v>70</v>
      </c>
      <c r="G171" s="68" t="s">
        <v>1131</v>
      </c>
      <c r="H171" t="s">
        <v>1132</v>
      </c>
      <c r="I171" s="68">
        <v>2</v>
      </c>
      <c r="J171" s="68" t="s">
        <v>760</v>
      </c>
      <c r="K171" s="77">
        <v>0.37777777777777777</v>
      </c>
      <c r="L171" s="68">
        <v>2</v>
      </c>
      <c r="M171" s="68">
        <v>1</v>
      </c>
      <c r="N171" s="68" t="s">
        <v>773</v>
      </c>
      <c r="O171" s="68" t="s">
        <v>1187</v>
      </c>
      <c r="P171" s="68">
        <v>0.45</v>
      </c>
      <c r="Q171" s="68" t="s">
        <v>761</v>
      </c>
      <c r="R171" s="79" t="s">
        <v>761</v>
      </c>
      <c r="S171" s="131">
        <v>0.45</v>
      </c>
      <c r="T171" s="80">
        <v>1</v>
      </c>
      <c r="U171" s="131" t="s">
        <v>761</v>
      </c>
      <c r="V171" s="131">
        <v>25.6</v>
      </c>
      <c r="W171" s="71">
        <v>0.2673611111111111</v>
      </c>
      <c r="X171" s="68">
        <v>0.15</v>
      </c>
      <c r="Y171" s="68">
        <v>16.7</v>
      </c>
      <c r="Z171" s="68">
        <v>8.35</v>
      </c>
      <c r="AA171" s="72">
        <v>8.334853128656377</v>
      </c>
      <c r="AB171" s="148">
        <v>85.869364475496837</v>
      </c>
      <c r="AC171" s="134">
        <v>0.3</v>
      </c>
      <c r="AD171" s="74">
        <v>6.03</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400</v>
      </c>
      <c r="C172" s="68" t="s">
        <v>764</v>
      </c>
      <c r="E172" s="69">
        <v>44803</v>
      </c>
      <c r="F172" s="68" t="s">
        <v>70</v>
      </c>
      <c r="G172" s="68" t="s">
        <v>1131</v>
      </c>
      <c r="H172" t="s">
        <v>1132</v>
      </c>
      <c r="I172" s="68">
        <v>2</v>
      </c>
      <c r="J172" s="68" t="s">
        <v>760</v>
      </c>
      <c r="K172" s="77">
        <v>0.37777777777777777</v>
      </c>
      <c r="L172" s="68">
        <v>2</v>
      </c>
      <c r="M172" s="68">
        <v>1</v>
      </c>
      <c r="N172" s="68" t="s">
        <v>773</v>
      </c>
      <c r="O172" s="68" t="s">
        <v>1187</v>
      </c>
      <c r="P172" s="68">
        <v>0.45</v>
      </c>
      <c r="Q172" s="68" t="s">
        <v>761</v>
      </c>
      <c r="R172" s="79" t="s">
        <v>761</v>
      </c>
      <c r="S172" s="131">
        <v>0.45</v>
      </c>
      <c r="T172" s="80">
        <v>1</v>
      </c>
      <c r="U172" s="131" t="s">
        <v>761</v>
      </c>
      <c r="V172" s="131">
        <v>25.6</v>
      </c>
      <c r="W172" s="71" t="s">
        <v>761</v>
      </c>
      <c r="X172" s="77" t="s">
        <v>761</v>
      </c>
      <c r="Y172" s="77" t="s">
        <v>761</v>
      </c>
      <c r="Z172" s="77" t="s">
        <v>761</v>
      </c>
      <c r="AA172" s="72" t="s">
        <v>761</v>
      </c>
      <c r="AB172" s="73" t="s">
        <v>761</v>
      </c>
      <c r="AC172" s="134">
        <v>1.4</v>
      </c>
      <c r="AD172" s="74">
        <v>2.8140000000000001</v>
      </c>
      <c r="AE172" s="72">
        <v>0.30763723150357986</v>
      </c>
      <c r="AF172" s="72">
        <v>2.9597929858265859</v>
      </c>
      <c r="AG172" s="72">
        <v>19.375374475733974</v>
      </c>
      <c r="AH172" s="137">
        <v>22.335167461560559</v>
      </c>
      <c r="AI172" s="72">
        <v>17.603111919157243</v>
      </c>
      <c r="AJ172" s="75">
        <v>39.938279380717802</v>
      </c>
      <c r="AK172" s="72">
        <v>87.119602358693044</v>
      </c>
      <c r="AL172" s="72">
        <v>10.32696304907668</v>
      </c>
      <c r="AM172" s="72">
        <v>8.4361299585053029</v>
      </c>
      <c r="AN172" s="72">
        <v>27.930074968233924</v>
      </c>
      <c r="AO172" s="137">
        <v>50.265242429794483</v>
      </c>
      <c r="AP172" s="137">
        <v>3.1375220238095243</v>
      </c>
      <c r="AQ172" s="137">
        <v>0.03</v>
      </c>
      <c r="AR172" s="70">
        <v>1</v>
      </c>
      <c r="AS172" s="72">
        <v>3.1675220238095241</v>
      </c>
    </row>
    <row r="173" spans="1:54" x14ac:dyDescent="0.2">
      <c r="A173" t="s">
        <v>756</v>
      </c>
      <c r="B173" s="68" t="s">
        <v>400</v>
      </c>
      <c r="C173" s="68" t="s">
        <v>765</v>
      </c>
      <c r="E173" s="69">
        <v>44803</v>
      </c>
      <c r="F173" s="68" t="s">
        <v>70</v>
      </c>
      <c r="G173" s="68" t="s">
        <v>1131</v>
      </c>
      <c r="H173" t="s">
        <v>1132</v>
      </c>
      <c r="I173" s="68">
        <v>2</v>
      </c>
      <c r="J173" s="68" t="s">
        <v>760</v>
      </c>
      <c r="K173" s="77">
        <v>0.37777777777777777</v>
      </c>
      <c r="L173" s="68">
        <v>2</v>
      </c>
      <c r="M173" s="68">
        <v>1</v>
      </c>
      <c r="N173" s="68" t="s">
        <v>773</v>
      </c>
      <c r="O173" s="68" t="s">
        <v>1187</v>
      </c>
      <c r="P173" s="68">
        <v>0.45</v>
      </c>
      <c r="Q173" s="68" t="s">
        <v>761</v>
      </c>
      <c r="R173" s="79" t="s">
        <v>761</v>
      </c>
      <c r="S173" s="131">
        <v>0.45</v>
      </c>
      <c r="T173" s="80">
        <v>1</v>
      </c>
      <c r="U173" s="131" t="s">
        <v>761</v>
      </c>
      <c r="V173" s="131">
        <v>25.6</v>
      </c>
      <c r="W173" s="71">
        <v>0.27083333333333331</v>
      </c>
      <c r="X173" s="68">
        <v>0.2</v>
      </c>
      <c r="Y173" s="68">
        <v>17</v>
      </c>
      <c r="Z173" s="68">
        <v>8.0500000000000007</v>
      </c>
      <c r="AA173" s="72">
        <v>8.0015417743360846</v>
      </c>
      <c r="AB173" s="148">
        <v>83.305170155361267</v>
      </c>
      <c r="AC173" s="134">
        <v>1</v>
      </c>
      <c r="AD173" s="74">
        <v>1.883</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400</v>
      </c>
      <c r="B180" s="102">
        <v>2022</v>
      </c>
      <c r="C180" s="103">
        <v>7</v>
      </c>
      <c r="D180" s="102">
        <v>15</v>
      </c>
      <c r="E180" s="82"/>
      <c r="F180" s="131">
        <v>0.4</v>
      </c>
      <c r="G180" s="131">
        <v>8.52</v>
      </c>
      <c r="H180" s="82"/>
      <c r="I180" s="131">
        <v>19.5</v>
      </c>
      <c r="J180" s="134">
        <v>1.5</v>
      </c>
      <c r="K180" s="82"/>
      <c r="L180" s="82"/>
      <c r="M180" s="108"/>
      <c r="N180" s="137" t="s">
        <v>763</v>
      </c>
      <c r="O180" s="82"/>
      <c r="P180" s="82"/>
      <c r="Q180" s="82"/>
      <c r="R180" s="140"/>
      <c r="S180" s="137" t="s">
        <v>763</v>
      </c>
      <c r="T180" s="137" t="s">
        <v>763</v>
      </c>
      <c r="U180" s="137" t="s">
        <v>763</v>
      </c>
      <c r="V180" s="85"/>
      <c r="W180" s="85"/>
      <c r="X180" s="85"/>
      <c r="Y180" s="102">
        <f>IF(C180&lt;6," ",IF(C180&lt;=9,I180, IF(C180&gt;=10," ")))</f>
        <v>19.5</v>
      </c>
      <c r="Z180" s="102">
        <f>IF(Y180=" ", " ", IF(Y180&gt;0, Y180+273.15))</f>
        <v>292.64999999999998</v>
      </c>
      <c r="AA180" s="102">
        <f>IF(C180&lt;6," ",IF(C180&lt;=9,J180, IF(C180&gt;=10," ")))</f>
        <v>1.5</v>
      </c>
      <c r="AB180" s="102">
        <f>IF(C180&lt;6," ",IF(C180&lt;=9,G180, IF(C180&gt;=10," ")))</f>
        <v>8.52</v>
      </c>
      <c r="AC180" s="104">
        <f>IF(Y180=" "," ",IF(Y180&gt;0,EXP(-173.4292+249.6339*100/Z180+143.3483*LN(+Z180/100)-21.8492*Z180/100+AA180*(-0.033096+0.014259*Z180/100-0.0017*(Z180/100)^2))*1.4276))</f>
        <v>9.0778041178175819</v>
      </c>
      <c r="AD180" s="102">
        <f>IF(Y180=" "," ",IF(Y180&gt;0,AB180/AC180))</f>
        <v>0.93855296825333068</v>
      </c>
      <c r="AE180" s="105">
        <f>IF(C180&lt;6," ",IF(C180&lt;=9,F180, IF(C180&gt;=10," ")))</f>
        <v>0.4</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400</v>
      </c>
      <c r="B181" s="102">
        <v>2022</v>
      </c>
      <c r="C181" s="103">
        <v>7</v>
      </c>
      <c r="D181" s="102">
        <v>15</v>
      </c>
      <c r="E181" s="82"/>
      <c r="F181" s="131">
        <v>0.4</v>
      </c>
      <c r="G181" s="131">
        <v>8.52</v>
      </c>
      <c r="H181" s="82"/>
      <c r="I181" s="131">
        <v>19.5</v>
      </c>
      <c r="J181" s="134">
        <v>15.2</v>
      </c>
      <c r="K181" s="82"/>
      <c r="L181" s="82"/>
      <c r="M181" s="108"/>
      <c r="N181" s="137">
        <v>1.5540493945291172</v>
      </c>
      <c r="O181" s="82"/>
      <c r="P181" s="82"/>
      <c r="Q181" s="82"/>
      <c r="R181" s="140"/>
      <c r="S181" s="137">
        <v>162.84259039343854</v>
      </c>
      <c r="T181" s="137">
        <v>59.511321856540086</v>
      </c>
      <c r="U181" s="137">
        <v>0.03</v>
      </c>
      <c r="V181" s="85"/>
      <c r="W181" s="85"/>
      <c r="X181" s="85"/>
      <c r="Y181" s="102">
        <f t="shared" ref="Y181:Y191" si="67">IF(C181&lt;6," ",IF(C181&lt;=9,I181, IF(C181&gt;=10," ")))</f>
        <v>19.5</v>
      </c>
      <c r="Z181" s="102">
        <f t="shared" ref="Z181:Z191" si="68">IF(Y181=" ", " ", IF(Y181&gt;0, Y181+273.15))</f>
        <v>292.64999999999998</v>
      </c>
      <c r="AA181" s="102">
        <f t="shared" ref="AA181:AA191" si="69">IF(C181&lt;6," ",IF(C181&lt;=9,J181, IF(C181&gt;=10," ")))</f>
        <v>15.2</v>
      </c>
      <c r="AB181" s="102">
        <f t="shared" ref="AB181:AB191" si="70">IF(C181&lt;6," ",IF(C181&lt;=9,G181, IF(C181&gt;=10," ")))</f>
        <v>8.52</v>
      </c>
      <c r="AC181" s="104">
        <f t="shared" ref="AC181:AC191" si="71">IF(Y181=" "," ",IF(Y181&gt;0,EXP(-173.4292+249.6339*100/Z181+143.3483*LN(+Z181/100)-21.8492*Z181/100+AA181*(-0.033096+0.014259*Z181/100-0.0017*(Z181/100)^2))*1.4276))</f>
        <v>8.369875398137065</v>
      </c>
      <c r="AD181" s="102">
        <f t="shared" ref="AD181:AD191" si="72">IF(Y181=" "," ",IF(Y181&gt;0,AB181/AC181))</f>
        <v>1.0179363006881021</v>
      </c>
      <c r="AE181" s="105">
        <f t="shared" ref="AE181:AE191" si="73">IF(C181&lt;6," ",IF(C181&lt;=9,F181, IF(C181&gt;=10," ")))</f>
        <v>0.4</v>
      </c>
      <c r="AF181" s="102">
        <f t="shared" ref="AF181:AF191" si="74">IF(Y181=" "," ",N181)</f>
        <v>1.5540493945291172</v>
      </c>
      <c r="AG181" s="105">
        <f t="shared" ref="AG181:AG191" si="75">IF(C181&lt;6," ",IF(C181&lt;=9,T181, IF(C181&gt;=10," ")))</f>
        <v>59.511321856540086</v>
      </c>
      <c r="AH181" s="105">
        <f t="shared" ref="AH181:AH191" si="76">IF(C181&lt;6," ",IF(C181&lt;=9,U181, IF(C181&gt;=10," ")))</f>
        <v>0.03</v>
      </c>
      <c r="AI181" s="102">
        <f t="shared" ref="AI181" si="77">IF(Y181=" ", " ", IF(Y181&gt;0, SUM(AG181:AH181)))</f>
        <v>59.541321856540087</v>
      </c>
      <c r="AJ181" s="106">
        <f t="shared" ref="AJ181:AJ191" si="78">IF(C181&lt;6," ",IF(C181&lt;=9,S181, IF(C181&gt;=10," ")))</f>
        <v>162.84259039343854</v>
      </c>
      <c r="AK181" s="107">
        <f t="shared" ref="AK181:AK191" si="79">IF(Y181=" ", " ", IF(Y181&gt;0, AJ181-AF181))</f>
        <v>161.28854099890941</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400</v>
      </c>
      <c r="B182" s="102">
        <v>2022</v>
      </c>
      <c r="C182" s="103">
        <v>7</v>
      </c>
      <c r="D182" s="102">
        <v>15</v>
      </c>
      <c r="E182" s="82"/>
      <c r="F182" s="131">
        <v>0.4</v>
      </c>
      <c r="G182" s="131">
        <v>8.52</v>
      </c>
      <c r="H182" s="82"/>
      <c r="I182" s="131">
        <v>19.5</v>
      </c>
      <c r="J182" s="134">
        <v>15.4</v>
      </c>
      <c r="K182" s="82"/>
      <c r="L182" s="82"/>
      <c r="M182" s="108"/>
      <c r="N182" s="137" t="s">
        <v>763</v>
      </c>
      <c r="O182" s="82"/>
      <c r="P182" s="82"/>
      <c r="Q182" s="82"/>
      <c r="R182" s="140"/>
      <c r="S182" s="137" t="s">
        <v>763</v>
      </c>
      <c r="T182" s="137" t="s">
        <v>763</v>
      </c>
      <c r="U182" s="137" t="s">
        <v>763</v>
      </c>
      <c r="V182" s="85"/>
      <c r="W182" s="85"/>
      <c r="X182" s="85"/>
      <c r="Y182" s="102">
        <f t="shared" si="67"/>
        <v>19.5</v>
      </c>
      <c r="Z182" s="102">
        <f t="shared" si="68"/>
        <v>292.64999999999998</v>
      </c>
      <c r="AA182" s="102">
        <f t="shared" si="69"/>
        <v>15.4</v>
      </c>
      <c r="AB182" s="102">
        <f t="shared" si="70"/>
        <v>8.52</v>
      </c>
      <c r="AC182" s="104">
        <f t="shared" si="71"/>
        <v>8.3599604280920943</v>
      </c>
      <c r="AD182" s="102">
        <f t="shared" si="72"/>
        <v>1.0191435800784561</v>
      </c>
      <c r="AE182" s="105">
        <f t="shared" si="73"/>
        <v>0.4</v>
      </c>
      <c r="AF182" s="102" t="str">
        <f t="shared" si="74"/>
        <v>NS</v>
      </c>
      <c r="AG182" s="105" t="str">
        <f t="shared" si="75"/>
        <v>NS</v>
      </c>
      <c r="AH182" s="105" t="str">
        <f t="shared" si="76"/>
        <v>NS</v>
      </c>
      <c r="AI182" s="102"/>
      <c r="AJ182" s="106" t="str">
        <f t="shared" si="78"/>
        <v>NS</v>
      </c>
      <c r="AK182" s="107" t="e">
        <f t="shared" si="79"/>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400</v>
      </c>
      <c r="B183" s="102">
        <v>2022</v>
      </c>
      <c r="C183" s="103">
        <v>7</v>
      </c>
      <c r="D183" s="102">
        <v>29</v>
      </c>
      <c r="E183" s="82"/>
      <c r="F183" s="131">
        <v>0.4</v>
      </c>
      <c r="G183" s="131">
        <v>8.23</v>
      </c>
      <c r="H183" s="82"/>
      <c r="I183" s="131">
        <v>25.2</v>
      </c>
      <c r="J183" s="134">
        <v>0.4</v>
      </c>
      <c r="K183" s="82"/>
      <c r="L183" s="82"/>
      <c r="M183" s="108"/>
      <c r="N183" s="137" t="s">
        <v>763</v>
      </c>
      <c r="O183" s="82"/>
      <c r="P183" s="82"/>
      <c r="Q183" s="82"/>
      <c r="R183" s="140"/>
      <c r="S183" s="137" t="s">
        <v>763</v>
      </c>
      <c r="T183" s="137" t="s">
        <v>763</v>
      </c>
      <c r="U183" s="137" t="s">
        <v>763</v>
      </c>
      <c r="V183" s="85"/>
      <c r="W183" s="85"/>
      <c r="X183" s="85"/>
      <c r="Y183" s="102">
        <f t="shared" si="67"/>
        <v>25.2</v>
      </c>
      <c r="Z183" s="102">
        <f t="shared" si="68"/>
        <v>298.34999999999997</v>
      </c>
      <c r="AA183" s="102">
        <f t="shared" si="69"/>
        <v>0.4</v>
      </c>
      <c r="AB183" s="102">
        <f t="shared" si="70"/>
        <v>8.23</v>
      </c>
      <c r="AC183" s="104">
        <f t="shared" si="71"/>
        <v>8.1869163639066134</v>
      </c>
      <c r="AD183" s="102">
        <f t="shared" si="72"/>
        <v>1.005262498623209</v>
      </c>
      <c r="AE183" s="105">
        <f t="shared" si="73"/>
        <v>0.4</v>
      </c>
      <c r="AF183" s="102" t="str">
        <f t="shared" si="74"/>
        <v>NS</v>
      </c>
      <c r="AG183" s="105" t="str">
        <f t="shared" si="75"/>
        <v>NS</v>
      </c>
      <c r="AH183" s="105" t="str">
        <f t="shared" si="76"/>
        <v>NS</v>
      </c>
      <c r="AI183" s="102"/>
      <c r="AJ183" s="106" t="str">
        <f t="shared" si="78"/>
        <v>NS</v>
      </c>
      <c r="AK183" s="107" t="e">
        <f t="shared" si="79"/>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400</v>
      </c>
      <c r="B184" s="102">
        <v>2022</v>
      </c>
      <c r="C184" s="103">
        <v>7</v>
      </c>
      <c r="D184" s="102">
        <v>29</v>
      </c>
      <c r="E184" s="82"/>
      <c r="F184" s="131">
        <v>0.4</v>
      </c>
      <c r="G184" s="131">
        <v>8.23</v>
      </c>
      <c r="H184" s="82"/>
      <c r="I184" s="131">
        <v>25.2</v>
      </c>
      <c r="J184" s="134">
        <v>0.4</v>
      </c>
      <c r="K184" s="82"/>
      <c r="L184" s="82"/>
      <c r="M184" s="108"/>
      <c r="N184" s="137">
        <v>22.025846593076071</v>
      </c>
      <c r="O184" s="82"/>
      <c r="P184" s="82"/>
      <c r="Q184" s="82"/>
      <c r="R184" s="140"/>
      <c r="S184" s="137">
        <v>44.738995408964001</v>
      </c>
      <c r="T184" s="137">
        <v>2.5671973214285719</v>
      </c>
      <c r="U184" s="137">
        <v>1.457142857142857E-2</v>
      </c>
      <c r="V184" s="85"/>
      <c r="W184" s="85"/>
      <c r="X184" s="85"/>
      <c r="Y184" s="102">
        <f t="shared" si="67"/>
        <v>25.2</v>
      </c>
      <c r="Z184" s="102">
        <f t="shared" si="68"/>
        <v>298.34999999999997</v>
      </c>
      <c r="AA184" s="102">
        <f t="shared" si="69"/>
        <v>0.4</v>
      </c>
      <c r="AB184" s="102">
        <f t="shared" si="70"/>
        <v>8.23</v>
      </c>
      <c r="AC184" s="104">
        <f t="shared" si="71"/>
        <v>8.1869163639066134</v>
      </c>
      <c r="AD184" s="102">
        <f t="shared" si="72"/>
        <v>1.005262498623209</v>
      </c>
      <c r="AE184" s="105">
        <f t="shared" si="73"/>
        <v>0.4</v>
      </c>
      <c r="AF184" s="102">
        <f t="shared" si="74"/>
        <v>22.025846593076071</v>
      </c>
      <c r="AG184" s="105">
        <f t="shared" si="75"/>
        <v>2.5671973214285719</v>
      </c>
      <c r="AH184" s="105">
        <f t="shared" si="76"/>
        <v>1.457142857142857E-2</v>
      </c>
      <c r="AI184" s="102">
        <f t="shared" ref="AI184" si="80">IF(Y184=" ", " ", IF(Y184&gt;0, SUM(AG184:AH184)))</f>
        <v>2.5817687500000006</v>
      </c>
      <c r="AJ184" s="106">
        <f t="shared" si="78"/>
        <v>44.738995408964001</v>
      </c>
      <c r="AK184" s="107">
        <f t="shared" si="79"/>
        <v>22.71314881588793</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400</v>
      </c>
      <c r="B185" s="102">
        <v>2022</v>
      </c>
      <c r="C185" s="103">
        <v>7</v>
      </c>
      <c r="D185" s="102">
        <v>29</v>
      </c>
      <c r="E185" s="82"/>
      <c r="F185" s="131">
        <v>0.4</v>
      </c>
      <c r="G185" s="131">
        <v>8.23</v>
      </c>
      <c r="H185" s="82"/>
      <c r="I185" s="131">
        <v>25.2</v>
      </c>
      <c r="J185" s="134">
        <v>0.4</v>
      </c>
      <c r="K185" s="82"/>
      <c r="L185" s="82"/>
      <c r="M185" s="108"/>
      <c r="N185" s="137" t="s">
        <v>763</v>
      </c>
      <c r="O185" s="82"/>
      <c r="P185" s="82"/>
      <c r="Q185" s="82"/>
      <c r="R185" s="140"/>
      <c r="S185" s="137" t="s">
        <v>763</v>
      </c>
      <c r="T185" s="137" t="s">
        <v>763</v>
      </c>
      <c r="U185" s="137" t="s">
        <v>763</v>
      </c>
      <c r="V185" s="85"/>
      <c r="W185" s="85"/>
      <c r="X185" s="85"/>
      <c r="Y185" s="102">
        <f t="shared" si="67"/>
        <v>25.2</v>
      </c>
      <c r="Z185" s="102">
        <f t="shared" si="68"/>
        <v>298.34999999999997</v>
      </c>
      <c r="AA185" s="102">
        <f t="shared" si="69"/>
        <v>0.4</v>
      </c>
      <c r="AB185" s="102">
        <f t="shared" si="70"/>
        <v>8.23</v>
      </c>
      <c r="AC185" s="104">
        <f t="shared" si="71"/>
        <v>8.1869163639066134</v>
      </c>
      <c r="AD185" s="102">
        <f t="shared" si="72"/>
        <v>1.005262498623209</v>
      </c>
      <c r="AE185" s="105">
        <f t="shared" si="73"/>
        <v>0.4</v>
      </c>
      <c r="AF185" s="102" t="str">
        <f t="shared" si="74"/>
        <v>NS</v>
      </c>
      <c r="AG185" s="105" t="str">
        <f t="shared" si="75"/>
        <v>NS</v>
      </c>
      <c r="AH185" s="105" t="str">
        <f t="shared" si="76"/>
        <v>NS</v>
      </c>
      <c r="AI185" s="102"/>
      <c r="AJ185" s="106" t="str">
        <f t="shared" si="78"/>
        <v>NS</v>
      </c>
      <c r="AK185" s="107" t="e">
        <f t="shared" si="79"/>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400</v>
      </c>
      <c r="B186" s="102">
        <v>2022</v>
      </c>
      <c r="C186" s="103">
        <v>8</v>
      </c>
      <c r="D186" s="102">
        <v>15</v>
      </c>
      <c r="E186" s="82"/>
      <c r="F186" s="131">
        <v>0.4</v>
      </c>
      <c r="G186" s="131">
        <v>8.7200000000000006</v>
      </c>
      <c r="H186" s="82"/>
      <c r="I186" s="131">
        <v>22.1</v>
      </c>
      <c r="J186" s="134">
        <v>3.15</v>
      </c>
      <c r="K186" s="82"/>
      <c r="L186" s="82"/>
      <c r="M186" s="82"/>
      <c r="N186" s="137" t="s">
        <v>763</v>
      </c>
      <c r="O186" s="82"/>
      <c r="P186" s="82"/>
      <c r="Q186" s="82"/>
      <c r="R186" s="140"/>
      <c r="S186" s="137" t="s">
        <v>763</v>
      </c>
      <c r="T186" s="137" t="s">
        <v>763</v>
      </c>
      <c r="U186" s="137" t="s">
        <v>763</v>
      </c>
      <c r="V186" s="85"/>
      <c r="W186" s="85"/>
      <c r="X186" s="85"/>
      <c r="Y186" s="102">
        <f t="shared" si="67"/>
        <v>22.1</v>
      </c>
      <c r="Z186" s="102">
        <f t="shared" si="68"/>
        <v>295.25</v>
      </c>
      <c r="AA186" s="102">
        <f t="shared" si="69"/>
        <v>3.15</v>
      </c>
      <c r="AB186" s="102">
        <f t="shared" si="70"/>
        <v>8.7200000000000006</v>
      </c>
      <c r="AC186" s="104">
        <f t="shared" si="71"/>
        <v>8.5427518369408553</v>
      </c>
      <c r="AD186" s="102">
        <f t="shared" si="72"/>
        <v>1.0207483684932392</v>
      </c>
      <c r="AE186" s="105">
        <f t="shared" si="73"/>
        <v>0.4</v>
      </c>
      <c r="AF186" s="102" t="str">
        <f t="shared" si="74"/>
        <v>NS</v>
      </c>
      <c r="AG186" s="105" t="str">
        <f t="shared" si="75"/>
        <v>NS</v>
      </c>
      <c r="AH186" s="105" t="str">
        <f t="shared" si="76"/>
        <v>NS</v>
      </c>
      <c r="AI186" s="102"/>
      <c r="AJ186" s="106" t="str">
        <f t="shared" si="78"/>
        <v>NS</v>
      </c>
      <c r="AK186" s="107" t="e">
        <f t="shared" si="79"/>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400</v>
      </c>
      <c r="B187" s="102">
        <v>2022</v>
      </c>
      <c r="C187" s="103">
        <v>8</v>
      </c>
      <c r="D187" s="102">
        <v>15</v>
      </c>
      <c r="E187" s="82"/>
      <c r="F187" s="131">
        <v>0.4</v>
      </c>
      <c r="G187" s="131">
        <v>8.7200000000000006</v>
      </c>
      <c r="H187" s="82"/>
      <c r="I187" s="131">
        <v>22.1</v>
      </c>
      <c r="J187" s="134">
        <v>18.5</v>
      </c>
      <c r="K187" s="82"/>
      <c r="L187" s="82"/>
      <c r="M187" s="82"/>
      <c r="N187" s="137">
        <v>3.8325308483926044</v>
      </c>
      <c r="O187" s="82"/>
      <c r="P187" s="82"/>
      <c r="Q187" s="82"/>
      <c r="R187" s="140"/>
      <c r="S187" s="137">
        <v>99.808835277230415</v>
      </c>
      <c r="T187" s="137">
        <v>7.4273505952380958</v>
      </c>
      <c r="U187" s="137">
        <v>0.03</v>
      </c>
      <c r="V187" s="85"/>
      <c r="W187" s="85"/>
      <c r="X187" s="85"/>
      <c r="Y187" s="102">
        <f t="shared" si="67"/>
        <v>22.1</v>
      </c>
      <c r="Z187" s="102">
        <f t="shared" si="68"/>
        <v>295.25</v>
      </c>
      <c r="AA187" s="102">
        <f t="shared" si="69"/>
        <v>18.5</v>
      </c>
      <c r="AB187" s="102">
        <f t="shared" si="70"/>
        <v>8.7200000000000006</v>
      </c>
      <c r="AC187" s="104">
        <f t="shared" si="71"/>
        <v>7.8131885050596086</v>
      </c>
      <c r="AD187" s="102">
        <f t="shared" si="72"/>
        <v>1.1160616429967312</v>
      </c>
      <c r="AE187" s="105">
        <f t="shared" si="73"/>
        <v>0.4</v>
      </c>
      <c r="AF187" s="102">
        <f t="shared" si="74"/>
        <v>3.8325308483926044</v>
      </c>
      <c r="AG187" s="105">
        <f t="shared" si="75"/>
        <v>7.4273505952380958</v>
      </c>
      <c r="AH187" s="105">
        <f t="shared" si="76"/>
        <v>0.03</v>
      </c>
      <c r="AI187" s="102">
        <f t="shared" ref="AI187" si="81">IF(Y187=" ", " ", IF(Y187&gt;0, SUM(AG187:AH187)))</f>
        <v>7.4573505952380961</v>
      </c>
      <c r="AJ187" s="106">
        <f t="shared" si="78"/>
        <v>99.808835277230415</v>
      </c>
      <c r="AK187" s="107">
        <f t="shared" si="79"/>
        <v>95.976304428837807</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400</v>
      </c>
      <c r="B188" s="102">
        <v>2022</v>
      </c>
      <c r="C188" s="132">
        <v>8</v>
      </c>
      <c r="D188" s="82">
        <v>15</v>
      </c>
      <c r="E188" s="85"/>
      <c r="F188" s="131">
        <v>0.4</v>
      </c>
      <c r="G188" s="131">
        <v>8.7200000000000006</v>
      </c>
      <c r="H188" s="85"/>
      <c r="I188" s="131">
        <v>22.1</v>
      </c>
      <c r="J188" s="134">
        <v>19</v>
      </c>
      <c r="K188" s="85"/>
      <c r="L188" s="85"/>
      <c r="M188" s="85"/>
      <c r="N188" s="137" t="s">
        <v>763</v>
      </c>
      <c r="O188" s="85"/>
      <c r="P188" s="85"/>
      <c r="Q188" s="85"/>
      <c r="R188" s="140"/>
      <c r="S188" s="137" t="s">
        <v>763</v>
      </c>
      <c r="T188" s="137" t="s">
        <v>763</v>
      </c>
      <c r="U188" s="137" t="s">
        <v>763</v>
      </c>
      <c r="V188" s="85"/>
      <c r="W188" s="85"/>
      <c r="X188" s="85"/>
      <c r="Y188" s="85">
        <f t="shared" si="67"/>
        <v>22.1</v>
      </c>
      <c r="Z188" s="82">
        <f t="shared" si="68"/>
        <v>295.25</v>
      </c>
      <c r="AA188" s="85">
        <f t="shared" si="69"/>
        <v>19</v>
      </c>
      <c r="AB188" s="85">
        <f t="shared" si="70"/>
        <v>8.7200000000000006</v>
      </c>
      <c r="AC188" s="110">
        <f t="shared" si="71"/>
        <v>7.7905021664548082</v>
      </c>
      <c r="AD188" s="82">
        <f t="shared" si="72"/>
        <v>1.1193116712742248</v>
      </c>
      <c r="AE188" s="111">
        <f t="shared" si="73"/>
        <v>0.4</v>
      </c>
      <c r="AF188" s="82" t="str">
        <f t="shared" si="74"/>
        <v>NS</v>
      </c>
      <c r="AG188" s="111" t="str">
        <f t="shared" si="75"/>
        <v>NS</v>
      </c>
      <c r="AH188" s="111" t="str">
        <f t="shared" si="76"/>
        <v>NS</v>
      </c>
      <c r="AI188" s="102"/>
      <c r="AJ188" s="112" t="str">
        <f t="shared" si="78"/>
        <v>NS</v>
      </c>
      <c r="AK188" s="113" t="e">
        <f t="shared" si="79"/>
        <v>#VALUE!</v>
      </c>
      <c r="AL188" s="82"/>
      <c r="AM188" s="82">
        <f>AD194</f>
        <v>1.0275046697393013</v>
      </c>
      <c r="AN188" s="82">
        <f>AE194</f>
        <v>0.41250000000000003</v>
      </c>
      <c r="AO188" s="82">
        <f>AF194</f>
        <v>12.436898574389588</v>
      </c>
      <c r="AP188" s="82">
        <f>AI194</f>
        <v>18.186990806396928</v>
      </c>
      <c r="AQ188" s="113">
        <f>AK194</f>
        <v>76.977017302967283</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400</v>
      </c>
      <c r="B189" s="102">
        <v>2022</v>
      </c>
      <c r="C189" s="132">
        <v>8</v>
      </c>
      <c r="D189" s="82">
        <v>30</v>
      </c>
      <c r="E189" s="85"/>
      <c r="F189" s="131">
        <v>0.45</v>
      </c>
      <c r="G189" s="131" t="s">
        <v>761</v>
      </c>
      <c r="H189" s="85"/>
      <c r="I189" s="131">
        <v>25.6</v>
      </c>
      <c r="J189" s="134">
        <v>0.3</v>
      </c>
      <c r="K189" s="85"/>
      <c r="L189" s="85"/>
      <c r="M189" s="85"/>
      <c r="N189" s="137" t="s">
        <v>763</v>
      </c>
      <c r="O189" s="85"/>
      <c r="P189" s="85"/>
      <c r="Q189" s="85"/>
      <c r="R189" s="140"/>
      <c r="S189" s="137" t="s">
        <v>763</v>
      </c>
      <c r="T189" s="137" t="s">
        <v>763</v>
      </c>
      <c r="U189" s="137" t="s">
        <v>763</v>
      </c>
      <c r="V189" s="85"/>
      <c r="W189" s="85"/>
      <c r="X189" s="85"/>
      <c r="Y189" s="85">
        <f t="shared" si="67"/>
        <v>25.6</v>
      </c>
      <c r="Z189" s="82">
        <f t="shared" si="68"/>
        <v>298.75</v>
      </c>
      <c r="AA189" s="85">
        <f t="shared" si="69"/>
        <v>0.3</v>
      </c>
      <c r="AB189" s="85" t="str">
        <f t="shared" si="70"/>
        <v>ND</v>
      </c>
      <c r="AC189" s="110">
        <f t="shared" si="71"/>
        <v>8.1314941825496305</v>
      </c>
      <c r="AD189" s="82" t="e">
        <f t="shared" si="72"/>
        <v>#VALUE!</v>
      </c>
      <c r="AE189" s="111">
        <f t="shared" si="73"/>
        <v>0.45</v>
      </c>
      <c r="AF189" s="82" t="str">
        <f t="shared" si="74"/>
        <v>NS</v>
      </c>
      <c r="AG189" s="111" t="str">
        <f t="shared" si="75"/>
        <v>NS</v>
      </c>
      <c r="AH189" s="111" t="str">
        <f t="shared" si="76"/>
        <v>NS</v>
      </c>
      <c r="AI189" s="82"/>
      <c r="AJ189" s="112" t="str">
        <f t="shared" si="78"/>
        <v>NS</v>
      </c>
      <c r="AK189" s="113" t="e">
        <f t="shared" si="79"/>
        <v>#VALUE!</v>
      </c>
      <c r="AL189" s="85"/>
      <c r="AM189" s="82"/>
      <c r="AN189" s="82"/>
      <c r="AO189" s="82"/>
      <c r="AP189" s="85"/>
      <c r="AQ189" s="82"/>
      <c r="AR189" s="82"/>
      <c r="AS189" s="115">
        <f>((LN(AM188)-LN(0.4))/(LN(0.9)-LN(0.4))*100)</f>
        <v>116.33848698009925</v>
      </c>
      <c r="AT189" s="120">
        <f>((LN(AN188)-LN(0.6))/(LN(3)-LN(0.6))*100)</f>
        <v>-23.281012988859402</v>
      </c>
      <c r="AU189" s="115">
        <f>((LN(AO188)-LN(10))/(LN(1)-LN(10))*100)</f>
        <v>-9.4712092576756497</v>
      </c>
      <c r="AV189" s="115">
        <f>((LN(AP188)-LN(10))/(LN(3)-LN(10))*100)</f>
        <v>-49.678983819030279</v>
      </c>
      <c r="AW189" s="115">
        <f>((LN(AQ188)-LN(43))/(LN(20)-LN(43))*100)</f>
        <v>-76.072011515815547</v>
      </c>
      <c r="AX189" s="82"/>
      <c r="AY189" s="82"/>
      <c r="AZ189" s="82"/>
      <c r="BA189" s="82"/>
      <c r="BB189" s="82"/>
    </row>
    <row r="190" spans="1:54" ht="16" x14ac:dyDescent="0.2">
      <c r="A190" s="101" t="s">
        <v>400</v>
      </c>
      <c r="B190" s="102">
        <v>2022</v>
      </c>
      <c r="C190" s="132">
        <v>8</v>
      </c>
      <c r="D190" s="82">
        <v>30</v>
      </c>
      <c r="E190" s="85"/>
      <c r="F190" s="131">
        <v>0.45</v>
      </c>
      <c r="G190" s="131" t="s">
        <v>761</v>
      </c>
      <c r="H190" s="85"/>
      <c r="I190" s="131">
        <v>25.6</v>
      </c>
      <c r="J190" s="134">
        <v>1.4</v>
      </c>
      <c r="K190" s="85"/>
      <c r="L190" s="85"/>
      <c r="M190" s="85"/>
      <c r="N190" s="137">
        <v>22.335167461560559</v>
      </c>
      <c r="O190" s="85"/>
      <c r="P190" s="85"/>
      <c r="Q190" s="85"/>
      <c r="R190" s="140"/>
      <c r="S190" s="137">
        <v>50.265242429794483</v>
      </c>
      <c r="T190" s="137">
        <v>3.1375220238095243</v>
      </c>
      <c r="U190" s="137">
        <v>0.03</v>
      </c>
      <c r="V190" s="85"/>
      <c r="W190" s="85"/>
      <c r="X190" s="85"/>
      <c r="Y190" s="85">
        <f t="shared" si="67"/>
        <v>25.6</v>
      </c>
      <c r="Z190" s="82">
        <f t="shared" si="68"/>
        <v>298.75</v>
      </c>
      <c r="AA190" s="85">
        <f t="shared" si="69"/>
        <v>1.4</v>
      </c>
      <c r="AB190" s="85" t="str">
        <f t="shared" si="70"/>
        <v>ND</v>
      </c>
      <c r="AC190" s="110">
        <f t="shared" si="71"/>
        <v>8.0809358555048743</v>
      </c>
      <c r="AD190" s="82" t="e">
        <f t="shared" si="72"/>
        <v>#VALUE!</v>
      </c>
      <c r="AE190" s="111">
        <f t="shared" si="73"/>
        <v>0.45</v>
      </c>
      <c r="AF190" s="82">
        <f t="shared" si="74"/>
        <v>22.335167461560559</v>
      </c>
      <c r="AG190" s="111">
        <f t="shared" si="75"/>
        <v>3.1375220238095243</v>
      </c>
      <c r="AH190" s="111">
        <f t="shared" si="76"/>
        <v>0.03</v>
      </c>
      <c r="AI190" s="102">
        <f t="shared" ref="AI190" si="82">IF(Y190=" ", " ", IF(Y190&gt;0, SUM(AG190:AH190)))</f>
        <v>3.1675220238095241</v>
      </c>
      <c r="AJ190" s="112">
        <f t="shared" si="78"/>
        <v>50.265242429794483</v>
      </c>
      <c r="AK190" s="113">
        <f t="shared" si="79"/>
        <v>27.930074968233924</v>
      </c>
      <c r="AL190" s="82"/>
      <c r="AM190" s="85"/>
      <c r="AN190" s="85"/>
      <c r="AO190" s="85"/>
      <c r="AP190" s="128" t="s">
        <v>1237</v>
      </c>
      <c r="AQ190" s="85"/>
      <c r="AR190" s="82"/>
      <c r="AS190" s="82">
        <f>IF(AS189&gt;100, 100, IF(AS189&lt;0, 0, AS189))</f>
        <v>100</v>
      </c>
      <c r="AT190" s="82">
        <f t="shared" ref="AT190:AW190" si="83">IF(AT189&gt;100, 100, IF(AT189&lt;0, 0, AT189))</f>
        <v>0</v>
      </c>
      <c r="AU190" s="82">
        <f t="shared" si="83"/>
        <v>0</v>
      </c>
      <c r="AV190" s="82">
        <f t="shared" si="83"/>
        <v>0</v>
      </c>
      <c r="AW190" s="82">
        <f t="shared" si="83"/>
        <v>0</v>
      </c>
      <c r="AX190" s="129">
        <f>AVERAGE(AS190:AW190)</f>
        <v>20</v>
      </c>
      <c r="AY190" s="84"/>
      <c r="AZ190" s="84"/>
      <c r="BA190" s="84" t="str">
        <f>IF(AX190&gt;65, "Acceptable; Ongoing Protection is Required", "Unacceptable; Immediate Restoration is Required")</f>
        <v>Unacceptable; Immediate Restoration is Required</v>
      </c>
      <c r="BB190" s="82"/>
    </row>
    <row r="191" spans="1:54" ht="16" x14ac:dyDescent="0.2">
      <c r="A191" s="101" t="s">
        <v>400</v>
      </c>
      <c r="B191" s="102">
        <v>2022</v>
      </c>
      <c r="C191" s="132">
        <v>8</v>
      </c>
      <c r="D191" s="82">
        <v>30</v>
      </c>
      <c r="E191" s="85"/>
      <c r="F191" s="131">
        <v>0.45</v>
      </c>
      <c r="G191" s="131" t="s">
        <v>761</v>
      </c>
      <c r="H191" s="85"/>
      <c r="I191" s="131">
        <v>25.6</v>
      </c>
      <c r="J191" s="134">
        <v>1</v>
      </c>
      <c r="K191" s="85"/>
      <c r="L191" s="85"/>
      <c r="M191" s="85"/>
      <c r="N191" s="137" t="s">
        <v>763</v>
      </c>
      <c r="O191" s="85"/>
      <c r="P191" s="85"/>
      <c r="Q191" s="85"/>
      <c r="R191" s="140"/>
      <c r="S191" s="137" t="s">
        <v>763</v>
      </c>
      <c r="T191" s="137" t="s">
        <v>763</v>
      </c>
      <c r="U191" s="137" t="s">
        <v>763</v>
      </c>
      <c r="V191" s="85"/>
      <c r="W191" s="85"/>
      <c r="X191" s="85"/>
      <c r="Y191" s="85">
        <f t="shared" si="67"/>
        <v>25.6</v>
      </c>
      <c r="Z191" s="82">
        <f t="shared" si="68"/>
        <v>298.75</v>
      </c>
      <c r="AA191" s="85">
        <f t="shared" si="69"/>
        <v>1</v>
      </c>
      <c r="AB191" s="85" t="str">
        <f t="shared" si="70"/>
        <v>ND</v>
      </c>
      <c r="AC191" s="110">
        <f t="shared" si="71"/>
        <v>8.0992842273263665</v>
      </c>
      <c r="AD191" s="82" t="e">
        <f t="shared" si="72"/>
        <v>#VALUE!</v>
      </c>
      <c r="AE191" s="111">
        <f t="shared" si="73"/>
        <v>0.45</v>
      </c>
      <c r="AF191" s="82" t="str">
        <f t="shared" si="74"/>
        <v>NS</v>
      </c>
      <c r="AG191" s="111" t="str">
        <f t="shared" si="75"/>
        <v>NS</v>
      </c>
      <c r="AH191" s="111" t="str">
        <f t="shared" si="76"/>
        <v>NS</v>
      </c>
      <c r="AI191" s="82"/>
      <c r="AJ191" s="112" t="str">
        <f t="shared" si="78"/>
        <v>NS</v>
      </c>
      <c r="AK191" s="113" t="e">
        <f t="shared" si="79"/>
        <v>#VALUE!</v>
      </c>
      <c r="AL191" s="85"/>
      <c r="AM191" s="85"/>
      <c r="AN191" s="85"/>
      <c r="AO191" s="85"/>
      <c r="AP191" s="85"/>
      <c r="AQ191" s="85"/>
      <c r="AR191" s="85"/>
      <c r="AS191" s="85"/>
      <c r="AT191" s="85"/>
      <c r="AU191" s="85"/>
      <c r="AV191" s="85"/>
      <c r="AW191" s="126" t="s">
        <v>1238</v>
      </c>
      <c r="AX191" s="126">
        <f>AVERAGE(AS190:AW190)</f>
        <v>20</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6,AD179:AD191)</f>
        <v>1.0275046697393013</v>
      </c>
      <c r="AE194" s="84">
        <f>_xlfn.AGGREGATE(1, 6,AE180:AE191)</f>
        <v>0.41250000000000003</v>
      </c>
      <c r="AF194" s="84">
        <f>_xlfn.AGGREGATE(1, 6,AF179:AF191)</f>
        <v>12.436898574389588</v>
      </c>
      <c r="AG194" s="82"/>
      <c r="AH194" s="82"/>
      <c r="AI194" s="84">
        <f>_xlfn.AGGREGATE(1, 6,AI179:AI191)</f>
        <v>18.186990806396928</v>
      </c>
      <c r="AJ194" s="82"/>
      <c r="AK194" s="84">
        <f>_xlfn.AGGREGATE(1, 6,AK179:AK191)</f>
        <v>76.977017302967283</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t="e">
        <f>AVERAGE(AD180:AD191)</f>
        <v>#VALUE!</v>
      </c>
      <c r="AE195" s="126">
        <f>AVERAGE(AE179:AE191)</f>
        <v>0.41250000000000003</v>
      </c>
      <c r="AF195" s="126">
        <f>AVERAGE(AF179:AF191)</f>
        <v>12.436898574389588</v>
      </c>
      <c r="AG195" s="126"/>
      <c r="AH195" s="126"/>
      <c r="AI195" s="126">
        <f>AVERAGE(AI179:AI191)</f>
        <v>18.186990806396928</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20</v>
      </c>
      <c r="D201" s="15"/>
      <c r="E201" s="15"/>
      <c r="F201" s="15"/>
      <c r="G201" s="15"/>
      <c r="H201" s="15"/>
      <c r="I201" s="15"/>
    </row>
    <row r="202" spans="1:54" ht="16" x14ac:dyDescent="0.2">
      <c r="A202" s="15"/>
      <c r="B202">
        <v>2019</v>
      </c>
      <c r="C202" s="234">
        <f>AX69</f>
        <v>27.648943160953273</v>
      </c>
      <c r="D202" s="15"/>
      <c r="E202" s="15"/>
      <c r="F202" s="15"/>
      <c r="G202" s="15"/>
      <c r="H202" s="15"/>
      <c r="I202" s="15"/>
    </row>
    <row r="203" spans="1:54" ht="16" x14ac:dyDescent="0.2">
      <c r="A203" s="15"/>
      <c r="B203" s="15">
        <v>2020</v>
      </c>
      <c r="C203" s="228">
        <f>AX110</f>
        <v>20</v>
      </c>
      <c r="D203" s="15"/>
      <c r="E203" s="15"/>
      <c r="F203" s="15"/>
      <c r="G203" s="15"/>
      <c r="H203" s="15"/>
      <c r="I203" s="15"/>
    </row>
    <row r="204" spans="1:54" ht="16" x14ac:dyDescent="0.2">
      <c r="A204" s="15"/>
      <c r="B204" s="15">
        <v>2021</v>
      </c>
      <c r="C204" s="228">
        <f>AX150</f>
        <v>21.207897053982872</v>
      </c>
      <c r="D204" s="15"/>
      <c r="E204" s="15"/>
      <c r="F204" s="15"/>
      <c r="G204" s="15"/>
      <c r="H204" s="15"/>
      <c r="I204" s="15"/>
    </row>
    <row r="205" spans="1:54" ht="16" x14ac:dyDescent="0.2">
      <c r="A205" s="15"/>
      <c r="B205" s="15">
        <v>2022</v>
      </c>
      <c r="C205" s="228">
        <f>AX190</f>
        <v>20</v>
      </c>
      <c r="D205" s="15"/>
      <c r="E205" s="15"/>
      <c r="F205" s="15"/>
      <c r="G205" s="15"/>
      <c r="H205" s="15"/>
      <c r="I205" s="15"/>
    </row>
    <row r="206" spans="1:54" ht="16" x14ac:dyDescent="0.2">
      <c r="A206" s="28" t="s">
        <v>1254</v>
      </c>
      <c r="B206" s="28"/>
      <c r="C206" s="230">
        <f>AVERAGE(C201:C205)</f>
        <v>21.77136804298723</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21.77136804298723</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51" priority="5">
      <formula>_xlfn.NUMBERVALUE($Y18)&gt;0</formula>
    </cfRule>
  </conditionalFormatting>
  <conditionalFormatting sqref="A57:AB57 AE57:AK58 W58:AB58">
    <cfRule type="expression" dxfId="50" priority="11">
      <formula>_xlfn.NUMBERVALUE($Y57)&gt;0</formula>
    </cfRule>
  </conditionalFormatting>
  <conditionalFormatting sqref="A95:AB95 AE95:AK96 W96:AB96 V99:AK112 C107:E112 H107:H112 K107:M112 O107:Q112 A113:AK114 A136:AB136 AE136:AK137 W137:AB137 V140:AK153 C148:E153 H148:H153 K148:M153 O148:Q153 A154:AK155 A176:AB176 AE176:AK177 W177:AB177 V180:AK193 C188:E193 H188:H193 K188:M193 O188:Q193 A194:AK195">
    <cfRule type="expression" dxfId="49" priority="20">
      <formula>_xlfn.NUMBERVALUE($Y95)&gt;0</formula>
    </cfRule>
  </conditionalFormatting>
  <conditionalFormatting sqref="V22:AK33">
    <cfRule type="expression" dxfId="48" priority="1">
      <formula>_xlfn.NUMBERVALUE($Y22)&gt;0</formula>
    </cfRule>
  </conditionalFormatting>
  <conditionalFormatting sqref="V61:AK72">
    <cfRule type="expression" dxfId="47" priority="6">
      <formula>_xlfn.NUMBERVALUE($Y61)&gt;0</formula>
    </cfRule>
  </conditionalFormatting>
  <conditionalFormatting sqref="AC35:AK37">
    <cfRule type="expression" dxfId="46" priority="3">
      <formula>_xlfn.NUMBERVALUE($Y35)&gt;0</formula>
    </cfRule>
  </conditionalFormatting>
  <conditionalFormatting sqref="AC74:AK76">
    <cfRule type="expression" dxfId="45" priority="9">
      <formula>_xlfn.NUMBERVALUE($Y74)&gt;0</formula>
    </cfRule>
  </conditionalFormatting>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59887-4958-4755-BD51-7768F75EB902}">
  <dimension ref="A1:BD207"/>
  <sheetViews>
    <sheetView topLeftCell="A184" workbookViewId="0">
      <selection activeCell="C206" sqref="C206"/>
    </sheetView>
  </sheetViews>
  <sheetFormatPr baseColWidth="10" defaultColWidth="8.83203125" defaultRowHeight="15" x14ac:dyDescent="0.2"/>
  <cols>
    <col min="5" max="5" width="10.66406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401</v>
      </c>
      <c r="C4" t="s">
        <v>757</v>
      </c>
      <c r="E4" s="167">
        <v>43297</v>
      </c>
      <c r="F4" t="s">
        <v>797</v>
      </c>
      <c r="G4" t="s">
        <v>798</v>
      </c>
      <c r="H4">
        <v>0</v>
      </c>
      <c r="I4" t="s">
        <v>760</v>
      </c>
      <c r="J4" s="326">
        <v>0.42569444444444443</v>
      </c>
      <c r="K4">
        <v>1</v>
      </c>
      <c r="L4">
        <v>1</v>
      </c>
      <c r="M4" t="s">
        <v>761</v>
      </c>
      <c r="N4" t="s">
        <v>800</v>
      </c>
      <c r="O4" s="131">
        <v>18</v>
      </c>
      <c r="P4" s="131">
        <v>8.24</v>
      </c>
      <c r="Q4" s="68">
        <v>0.8</v>
      </c>
      <c r="R4" s="68">
        <v>0.8</v>
      </c>
      <c r="S4" s="131">
        <v>0.8</v>
      </c>
      <c r="T4" s="68" t="s">
        <v>761</v>
      </c>
      <c r="U4" s="70">
        <v>1</v>
      </c>
      <c r="V4" s="68">
        <v>0.15</v>
      </c>
      <c r="W4" s="77">
        <v>0.30208333333333331</v>
      </c>
      <c r="X4" s="68">
        <v>18</v>
      </c>
      <c r="Y4" s="68">
        <v>8.06</v>
      </c>
      <c r="Z4" s="320">
        <v>8.0310805739116056</v>
      </c>
      <c r="AA4" s="321">
        <v>0.85499999999999998</v>
      </c>
      <c r="AB4" s="226">
        <v>0.6</v>
      </c>
      <c r="AC4" s="204">
        <v>1.171</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401</v>
      </c>
      <c r="C5" t="s">
        <v>764</v>
      </c>
      <c r="E5" s="167">
        <v>43297</v>
      </c>
      <c r="F5" t="s">
        <v>797</v>
      </c>
      <c r="G5" t="s">
        <v>798</v>
      </c>
      <c r="H5">
        <v>0</v>
      </c>
      <c r="I5" t="s">
        <v>760</v>
      </c>
      <c r="J5" s="326">
        <v>0.42569444444444443</v>
      </c>
      <c r="K5">
        <v>1</v>
      </c>
      <c r="L5">
        <v>1</v>
      </c>
      <c r="M5" t="s">
        <v>761</v>
      </c>
      <c r="N5" t="s">
        <v>800</v>
      </c>
      <c r="O5" s="131">
        <v>18</v>
      </c>
      <c r="P5" s="131">
        <v>8.24</v>
      </c>
      <c r="Q5" s="68">
        <v>0.8</v>
      </c>
      <c r="R5" s="68">
        <v>0.8</v>
      </c>
      <c r="S5" s="131">
        <v>0.8</v>
      </c>
      <c r="T5" s="68" t="s">
        <v>761</v>
      </c>
      <c r="U5" s="70">
        <v>1</v>
      </c>
      <c r="V5" s="68">
        <v>0.35</v>
      </c>
      <c r="W5" s="77">
        <v>0.30208333333333331</v>
      </c>
      <c r="X5" s="68">
        <v>19.399999999999999</v>
      </c>
      <c r="Y5" s="68">
        <v>7.25</v>
      </c>
      <c r="Z5" s="320">
        <v>6.4894461560164878</v>
      </c>
      <c r="AA5" s="321">
        <v>0.78</v>
      </c>
      <c r="AB5" s="226">
        <v>18.7</v>
      </c>
      <c r="AC5" s="204">
        <v>30.3</v>
      </c>
      <c r="AD5" s="72">
        <v>0.42808219178082191</v>
      </c>
      <c r="AE5" s="72">
        <v>1.4098639455782314</v>
      </c>
      <c r="AF5" s="72">
        <v>0.71267800000000003</v>
      </c>
      <c r="AG5" s="137">
        <v>2.1225419455782313</v>
      </c>
      <c r="AH5" s="75">
        <v>50.163928054421767</v>
      </c>
      <c r="AI5" s="75">
        <v>52.286470000000001</v>
      </c>
      <c r="AJ5" s="72">
        <v>660.55804359024273</v>
      </c>
      <c r="AK5" s="72">
        <v>89.211975688059269</v>
      </c>
      <c r="AL5" s="72">
        <v>7.4043651482393553</v>
      </c>
      <c r="AM5" s="322">
        <v>139.37590374248103</v>
      </c>
      <c r="AN5" s="323">
        <v>141.49844568805926</v>
      </c>
      <c r="AO5" s="137">
        <v>66.687696202531626</v>
      </c>
      <c r="AP5" s="137">
        <v>48.232690464135047</v>
      </c>
      <c r="AQ5" s="72">
        <v>0.58029474262006453</v>
      </c>
      <c r="AR5" s="72">
        <v>114.92038666666667</v>
      </c>
      <c r="AV5" s="69"/>
      <c r="AX5" s="322"/>
      <c r="AY5" s="322"/>
    </row>
    <row r="6" spans="1:51" x14ac:dyDescent="0.2">
      <c r="A6" t="s">
        <v>756</v>
      </c>
      <c r="B6" t="s">
        <v>401</v>
      </c>
      <c r="C6" t="s">
        <v>765</v>
      </c>
      <c r="E6" s="167">
        <v>43297</v>
      </c>
      <c r="F6" t="s">
        <v>797</v>
      </c>
      <c r="G6" t="s">
        <v>798</v>
      </c>
      <c r="H6">
        <v>0</v>
      </c>
      <c r="I6" t="s">
        <v>760</v>
      </c>
      <c r="J6" s="326">
        <v>0.42569444444444443</v>
      </c>
      <c r="K6">
        <v>1</v>
      </c>
      <c r="L6">
        <v>1</v>
      </c>
      <c r="M6" t="s">
        <v>761</v>
      </c>
      <c r="N6" t="s">
        <v>800</v>
      </c>
      <c r="O6" s="131">
        <v>18</v>
      </c>
      <c r="P6" s="131">
        <v>8.24</v>
      </c>
      <c r="Q6" s="68">
        <v>0.8</v>
      </c>
      <c r="R6" s="68">
        <v>0.8</v>
      </c>
      <c r="S6" s="131">
        <v>0.8</v>
      </c>
      <c r="T6" s="68" t="s">
        <v>761</v>
      </c>
      <c r="U6" s="70">
        <v>1</v>
      </c>
      <c r="V6" s="68" t="s">
        <v>761</v>
      </c>
      <c r="W6" s="68" t="s">
        <v>761</v>
      </c>
      <c r="X6" s="68" t="s">
        <v>761</v>
      </c>
      <c r="Y6" s="68" t="s">
        <v>761</v>
      </c>
      <c r="Z6" s="321" t="s">
        <v>761</v>
      </c>
      <c r="AA6" s="321" t="s">
        <v>761</v>
      </c>
      <c r="AB6" s="226">
        <v>18.399999999999999</v>
      </c>
      <c r="AC6" s="204">
        <v>29.73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401</v>
      </c>
      <c r="C7" t="s">
        <v>757</v>
      </c>
      <c r="E7" s="167">
        <v>43312</v>
      </c>
      <c r="F7" t="s">
        <v>797</v>
      </c>
      <c r="G7" t="s">
        <v>798</v>
      </c>
      <c r="H7">
        <v>0</v>
      </c>
      <c r="I7" t="s">
        <v>760</v>
      </c>
      <c r="J7" s="326">
        <v>0.42569444444444443</v>
      </c>
      <c r="K7">
        <v>2</v>
      </c>
      <c r="L7">
        <v>1</v>
      </c>
      <c r="M7" t="s">
        <v>774</v>
      </c>
      <c r="N7" t="s">
        <v>822</v>
      </c>
      <c r="O7" s="131">
        <v>17.600000000000001</v>
      </c>
      <c r="P7" s="131">
        <v>8.6</v>
      </c>
      <c r="Q7" s="68" t="s">
        <v>761</v>
      </c>
      <c r="R7" s="68" t="s">
        <v>761</v>
      </c>
      <c r="S7" s="131" t="s">
        <v>761</v>
      </c>
      <c r="T7" s="68">
        <v>0.75</v>
      </c>
      <c r="U7" s="68" t="s">
        <v>761</v>
      </c>
      <c r="V7" s="68">
        <v>0.15</v>
      </c>
      <c r="W7" s="77">
        <v>0.2986111111111111</v>
      </c>
      <c r="X7" s="68">
        <v>16.5</v>
      </c>
      <c r="Y7" s="68">
        <v>7.65</v>
      </c>
      <c r="Z7" s="320">
        <v>7.6361009803215927</v>
      </c>
      <c r="AA7" s="321">
        <v>0.77900000000000003</v>
      </c>
      <c r="AB7" s="205">
        <v>0.3</v>
      </c>
      <c r="AC7" s="171">
        <v>0.63800000000000001</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401</v>
      </c>
      <c r="C8" t="s">
        <v>764</v>
      </c>
      <c r="E8" s="167">
        <v>43312</v>
      </c>
      <c r="F8" t="s">
        <v>797</v>
      </c>
      <c r="G8" t="s">
        <v>798</v>
      </c>
      <c r="H8">
        <v>0</v>
      </c>
      <c r="I8" t="s">
        <v>760</v>
      </c>
      <c r="J8" s="326">
        <v>0.42569444444444443</v>
      </c>
      <c r="K8">
        <v>2</v>
      </c>
      <c r="L8">
        <v>1</v>
      </c>
      <c r="M8" t="s">
        <v>774</v>
      </c>
      <c r="N8" t="s">
        <v>822</v>
      </c>
      <c r="O8" s="131">
        <v>17.600000000000001</v>
      </c>
      <c r="P8" s="131">
        <v>8.6</v>
      </c>
      <c r="Q8" s="68" t="s">
        <v>761</v>
      </c>
      <c r="R8" s="68" t="s">
        <v>761</v>
      </c>
      <c r="S8" s="131" t="s">
        <v>761</v>
      </c>
      <c r="T8" s="68">
        <v>0.75</v>
      </c>
      <c r="U8" s="68" t="s">
        <v>761</v>
      </c>
      <c r="V8" s="68">
        <v>0.4</v>
      </c>
      <c r="W8" s="77">
        <v>0.2986111111111111</v>
      </c>
      <c r="X8" s="68">
        <v>18.399999999999999</v>
      </c>
      <c r="Y8" s="68">
        <v>6.02</v>
      </c>
      <c r="Z8" s="320">
        <v>5.5802864446630789</v>
      </c>
      <c r="AA8" s="321">
        <v>0.64300000000000002</v>
      </c>
      <c r="AB8" s="205">
        <v>12.7</v>
      </c>
      <c r="AC8" s="171">
        <v>21.35</v>
      </c>
      <c r="AD8" s="72">
        <v>0.70864784847603002</v>
      </c>
      <c r="AE8" s="72">
        <v>2.1082206035379811</v>
      </c>
      <c r="AF8" s="72">
        <v>1.8713033953997809</v>
      </c>
      <c r="AG8" s="137">
        <v>3.9795239989377622</v>
      </c>
      <c r="AH8" s="75">
        <v>46.034940286776518</v>
      </c>
      <c r="AI8" s="75">
        <v>50.014464285714283</v>
      </c>
      <c r="AJ8" s="72">
        <v>609.20387592348334</v>
      </c>
      <c r="AK8" s="72">
        <v>85.812146101852704</v>
      </c>
      <c r="AL8" s="72">
        <v>7.0992732800366412</v>
      </c>
      <c r="AM8" s="322">
        <v>131.84708638862924</v>
      </c>
      <c r="AN8" s="323">
        <v>135.82661038756697</v>
      </c>
      <c r="AO8" s="137">
        <v>70.240506329113899</v>
      </c>
      <c r="AP8" s="137">
        <v>41.780080337552761</v>
      </c>
      <c r="AQ8" s="72">
        <v>0.62703212346249004</v>
      </c>
      <c r="AR8" s="72">
        <v>112.02058666666666</v>
      </c>
      <c r="AV8" s="69"/>
      <c r="AX8" s="322"/>
      <c r="AY8" s="322"/>
    </row>
    <row r="9" spans="1:51" x14ac:dyDescent="0.2">
      <c r="A9" t="s">
        <v>756</v>
      </c>
      <c r="B9" t="s">
        <v>401</v>
      </c>
      <c r="C9" t="s">
        <v>765</v>
      </c>
      <c r="E9" s="167">
        <v>43312</v>
      </c>
      <c r="F9" t="s">
        <v>797</v>
      </c>
      <c r="G9" t="s">
        <v>798</v>
      </c>
      <c r="H9">
        <v>0</v>
      </c>
      <c r="I9" t="s">
        <v>760</v>
      </c>
      <c r="J9" s="326">
        <v>0.42569444444444443</v>
      </c>
      <c r="K9">
        <v>2</v>
      </c>
      <c r="L9">
        <v>1</v>
      </c>
      <c r="M9" t="s">
        <v>774</v>
      </c>
      <c r="N9" t="s">
        <v>822</v>
      </c>
      <c r="O9" s="131">
        <v>17.600000000000001</v>
      </c>
      <c r="P9" s="131">
        <v>8.6</v>
      </c>
      <c r="Q9" s="68" t="s">
        <v>761</v>
      </c>
      <c r="R9" s="68" t="s">
        <v>761</v>
      </c>
      <c r="S9" s="131" t="s">
        <v>761</v>
      </c>
      <c r="T9" s="68">
        <v>0.75</v>
      </c>
      <c r="U9" s="68" t="s">
        <v>761</v>
      </c>
      <c r="V9" s="68" t="s">
        <v>761</v>
      </c>
      <c r="W9" s="68" t="s">
        <v>761</v>
      </c>
      <c r="X9" t="s">
        <v>761</v>
      </c>
      <c r="Y9" t="s">
        <v>761</v>
      </c>
      <c r="Z9" s="68" t="s">
        <v>761</v>
      </c>
      <c r="AA9" s="331" t="s">
        <v>761</v>
      </c>
      <c r="AB9" s="205">
        <v>12.6</v>
      </c>
      <c r="AC9" s="171">
        <v>21.28</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1" x14ac:dyDescent="0.2">
      <c r="A10" t="s">
        <v>756</v>
      </c>
      <c r="B10" t="s">
        <v>401</v>
      </c>
      <c r="C10" t="s">
        <v>757</v>
      </c>
      <c r="E10" s="167">
        <v>43326</v>
      </c>
      <c r="F10" t="s">
        <v>797</v>
      </c>
      <c r="G10" t="s">
        <v>798</v>
      </c>
      <c r="H10">
        <v>0</v>
      </c>
      <c r="I10" t="s">
        <v>760</v>
      </c>
      <c r="J10" t="s">
        <v>761</v>
      </c>
      <c r="K10">
        <v>2</v>
      </c>
      <c r="L10">
        <v>3</v>
      </c>
      <c r="M10" t="s">
        <v>519</v>
      </c>
      <c r="N10" t="s">
        <v>774</v>
      </c>
      <c r="O10" s="131">
        <v>23</v>
      </c>
      <c r="P10" s="131">
        <v>7.9</v>
      </c>
      <c r="Q10" s="68">
        <v>0.7</v>
      </c>
      <c r="R10" s="68">
        <v>0.65</v>
      </c>
      <c r="S10" s="131">
        <v>0.67500000000000004</v>
      </c>
      <c r="T10" s="68">
        <v>0.72</v>
      </c>
      <c r="U10" s="76">
        <v>0.93750000000000011</v>
      </c>
      <c r="V10" s="68">
        <v>0.35</v>
      </c>
      <c r="W10" s="68" t="s">
        <v>761</v>
      </c>
      <c r="X10" s="68">
        <v>18.5</v>
      </c>
      <c r="Y10" s="68">
        <v>6.85</v>
      </c>
      <c r="Z10" s="320">
        <v>6.7930091412406712</v>
      </c>
      <c r="AA10" s="321">
        <v>0.73</v>
      </c>
      <c r="AB10" s="226">
        <v>1.4</v>
      </c>
      <c r="AC10" s="216">
        <v>2.7759999999999998</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401</v>
      </c>
      <c r="C11" t="s">
        <v>764</v>
      </c>
      <c r="E11" s="167">
        <v>43326</v>
      </c>
      <c r="F11" t="s">
        <v>797</v>
      </c>
      <c r="G11" t="s">
        <v>798</v>
      </c>
      <c r="H11">
        <v>0</v>
      </c>
      <c r="I11" t="s">
        <v>760</v>
      </c>
      <c r="J11" t="s">
        <v>761</v>
      </c>
      <c r="K11">
        <v>2</v>
      </c>
      <c r="L11">
        <v>3</v>
      </c>
      <c r="M11" t="s">
        <v>519</v>
      </c>
      <c r="N11" t="s">
        <v>774</v>
      </c>
      <c r="O11" s="131">
        <v>23</v>
      </c>
      <c r="P11" s="131">
        <v>7.9</v>
      </c>
      <c r="Q11" s="68">
        <v>0.7</v>
      </c>
      <c r="R11" s="68">
        <v>0.65</v>
      </c>
      <c r="S11" s="131">
        <v>0.67500000000000004</v>
      </c>
      <c r="T11" s="68">
        <v>0.72</v>
      </c>
      <c r="U11" s="76">
        <v>0.93750000000000011</v>
      </c>
      <c r="V11" s="68" t="s">
        <v>761</v>
      </c>
      <c r="W11" s="68" t="s">
        <v>761</v>
      </c>
      <c r="X11" s="68" t="s">
        <v>761</v>
      </c>
      <c r="Y11" s="68" t="s">
        <v>761</v>
      </c>
      <c r="Z11" s="68" t="s">
        <v>761</v>
      </c>
      <c r="AA11" s="321" t="s">
        <v>761</v>
      </c>
      <c r="AB11" s="226">
        <v>19</v>
      </c>
      <c r="AC11" s="216">
        <v>30.8</v>
      </c>
      <c r="AD11" s="72">
        <v>2.3488628792445532</v>
      </c>
      <c r="AE11" s="72">
        <v>0.39767886337992442</v>
      </c>
      <c r="AF11" s="72">
        <v>0.82579408543263977</v>
      </c>
      <c r="AG11" s="137">
        <v>1.2234729488125642</v>
      </c>
      <c r="AH11" s="75">
        <v>26.070965826697641</v>
      </c>
      <c r="AI11" s="75">
        <v>27.294438775510205</v>
      </c>
      <c r="AJ11" s="72">
        <v>658.00833816853549</v>
      </c>
      <c r="AK11" s="72">
        <v>87.300025028014403</v>
      </c>
      <c r="AL11" s="72">
        <v>7.5373213003934643</v>
      </c>
      <c r="AM11" s="322">
        <v>113.37099085471205</v>
      </c>
      <c r="AN11" s="323">
        <v>114.5944638035246</v>
      </c>
      <c r="AO11" s="137">
        <v>35.1776540084388</v>
      </c>
      <c r="AP11" s="137">
        <v>94.793848213783463</v>
      </c>
      <c r="AQ11" s="72">
        <v>0.27065667016984124</v>
      </c>
      <c r="AR11" s="72">
        <v>129.97150222222226</v>
      </c>
      <c r="AV11" s="69"/>
      <c r="AX11" s="322"/>
      <c r="AY11" s="322"/>
    </row>
    <row r="12" spans="1:51" x14ac:dyDescent="0.2">
      <c r="A12" t="s">
        <v>756</v>
      </c>
      <c r="B12" t="s">
        <v>401</v>
      </c>
      <c r="C12" t="s">
        <v>765</v>
      </c>
      <c r="E12" s="167">
        <v>43326</v>
      </c>
      <c r="F12" t="s">
        <v>797</v>
      </c>
      <c r="G12" t="s">
        <v>798</v>
      </c>
      <c r="H12">
        <v>0</v>
      </c>
      <c r="I12" t="s">
        <v>760</v>
      </c>
      <c r="J12" t="s">
        <v>761</v>
      </c>
      <c r="K12">
        <v>2</v>
      </c>
      <c r="L12">
        <v>3</v>
      </c>
      <c r="M12" t="s">
        <v>519</v>
      </c>
      <c r="N12" t="s">
        <v>774</v>
      </c>
      <c r="O12" s="131">
        <v>23</v>
      </c>
      <c r="P12" s="131">
        <v>7.9</v>
      </c>
      <c r="Q12" s="68">
        <v>0.7</v>
      </c>
      <c r="R12" s="68">
        <v>0.65</v>
      </c>
      <c r="S12" s="131">
        <v>0.67500000000000004</v>
      </c>
      <c r="T12" s="68">
        <v>0.72</v>
      </c>
      <c r="U12" s="76">
        <v>0.93750000000000011</v>
      </c>
      <c r="V12" s="68" t="s">
        <v>761</v>
      </c>
      <c r="W12" s="68" t="s">
        <v>761</v>
      </c>
      <c r="X12" s="68" t="s">
        <v>761</v>
      </c>
      <c r="Y12" s="68" t="s">
        <v>761</v>
      </c>
      <c r="Z12" s="68" t="s">
        <v>761</v>
      </c>
      <c r="AA12" s="321" t="s">
        <v>761</v>
      </c>
      <c r="AB12" s="226">
        <v>19.3</v>
      </c>
      <c r="AC12" s="216">
        <v>31.4</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E13" s="167"/>
      <c r="O13" s="68"/>
      <c r="P13" s="68"/>
      <c r="Q13" s="68"/>
      <c r="R13" s="68"/>
      <c r="S13" s="68"/>
      <c r="T13" s="68"/>
      <c r="U13" s="68"/>
      <c r="V13" s="68"/>
      <c r="W13" s="68"/>
      <c r="X13" s="68"/>
      <c r="Y13" s="68"/>
      <c r="AA13" s="341"/>
      <c r="AB13" s="68"/>
      <c r="AC13" s="68"/>
      <c r="AD13" s="68"/>
      <c r="AE13" s="68"/>
      <c r="AJ13" s="72"/>
      <c r="AK13" s="72"/>
      <c r="AL13" s="72"/>
      <c r="AM13" s="322"/>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39"/>
      <c r="AO14" s="338"/>
      <c r="AP14" s="338"/>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49"/>
      <c r="AO15" s="149"/>
      <c r="AP15" s="149"/>
      <c r="AQ15" s="68"/>
      <c r="AR15" s="68"/>
      <c r="AV15" s="69"/>
      <c r="AX15" s="322"/>
      <c r="AY15" s="322"/>
    </row>
    <row r="16" spans="1:51" x14ac:dyDescent="0.2">
      <c r="E16" s="167"/>
      <c r="O16" s="68"/>
      <c r="P16" s="68"/>
      <c r="Q16" s="68"/>
      <c r="R16" s="68"/>
      <c r="S16" s="68"/>
      <c r="T16" s="68"/>
      <c r="U16" s="68"/>
      <c r="V16" s="68"/>
      <c r="W16" s="68"/>
      <c r="X16" s="68"/>
      <c r="Y16" s="68"/>
      <c r="AA16" s="34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401</v>
      </c>
      <c r="B22" s="102">
        <v>2018</v>
      </c>
      <c r="C22" s="103">
        <v>7</v>
      </c>
      <c r="D22" s="102">
        <v>16</v>
      </c>
      <c r="E22" s="82"/>
      <c r="F22" s="131">
        <v>0.8</v>
      </c>
      <c r="G22" s="131">
        <v>8.24</v>
      </c>
      <c r="H22" s="82"/>
      <c r="I22" s="131">
        <v>18</v>
      </c>
      <c r="J22" s="226">
        <v>0.6</v>
      </c>
      <c r="K22" s="82"/>
      <c r="L22" s="82"/>
      <c r="M22" s="108"/>
      <c r="N22" s="131" t="s">
        <v>763</v>
      </c>
      <c r="O22" s="82"/>
      <c r="P22" s="82"/>
      <c r="Q22" s="82"/>
      <c r="R22" s="140"/>
      <c r="S22" s="131" t="s">
        <v>763</v>
      </c>
      <c r="T22" s="131" t="s">
        <v>763</v>
      </c>
      <c r="U22" s="131" t="s">
        <v>763</v>
      </c>
      <c r="V22" s="85"/>
      <c r="W22" s="85"/>
      <c r="X22" s="85"/>
      <c r="Y22" s="102">
        <f>IF(C22&lt;6," ",IF(C22&lt;=9,I22, IF(C22&gt;=10," ")))</f>
        <v>18</v>
      </c>
      <c r="Z22" s="102">
        <f>IF(Y22=" ", " ", IF(Y22&gt;0, Y22+273.15))</f>
        <v>291.14999999999998</v>
      </c>
      <c r="AA22" s="102">
        <f>IF(C22&lt;6," ",IF(C22&lt;=9,J22, IF(C22&gt;=10," ")))</f>
        <v>0.6</v>
      </c>
      <c r="AB22" s="102">
        <f>IF(C22&lt;6," ",IF(C22&lt;=9,G22, IF(C22&gt;=10," ")))</f>
        <v>8.24</v>
      </c>
      <c r="AC22" s="104">
        <f>IF(Y22=" "," ",IF(Y22&gt;0,EXP(-173.4292+249.6339*100/Z22+143.3483*LN(+Z22/100)-21.8492*Z22/100+AA22*(-0.033096+0.014259*Z22/100-0.0017*(Z22/100)^2))*1.4276))</f>
        <v>9.4093446479113609</v>
      </c>
      <c r="AD22" s="102">
        <f>IF(Y22=" "," ",IF(Y22&gt;0,AB22/AC22))</f>
        <v>0.87572517622989543</v>
      </c>
      <c r="AE22" s="105">
        <f>IF(C22&lt;6," ",IF(C22&lt;=9,F22, IF(C22&gt;=10," ")))</f>
        <v>0.8</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401</v>
      </c>
      <c r="B23" s="102">
        <v>2018</v>
      </c>
      <c r="C23" s="103">
        <v>7</v>
      </c>
      <c r="D23" s="102">
        <v>16</v>
      </c>
      <c r="E23" s="82"/>
      <c r="F23" s="131">
        <v>0.8</v>
      </c>
      <c r="G23" s="131">
        <v>8.24</v>
      </c>
      <c r="H23" s="82"/>
      <c r="I23" s="131">
        <v>18</v>
      </c>
      <c r="J23" s="226">
        <v>18.7</v>
      </c>
      <c r="K23" s="82"/>
      <c r="L23" s="82"/>
      <c r="M23" s="108"/>
      <c r="N23" s="137">
        <v>2.1225419455782313</v>
      </c>
      <c r="O23" s="82"/>
      <c r="P23" s="82"/>
      <c r="Q23" s="82"/>
      <c r="R23" s="140"/>
      <c r="S23" s="323">
        <v>141.49844568805926</v>
      </c>
      <c r="T23" s="137">
        <v>66.687696202531626</v>
      </c>
      <c r="U23" s="137">
        <v>48.232690464135047</v>
      </c>
      <c r="V23" s="85"/>
      <c r="W23" s="85"/>
      <c r="X23" s="85"/>
      <c r="Y23" s="102">
        <f t="shared" ref="Y23:Y33" si="0">IF(C23&lt;6," ",IF(C23&lt;=9,I23, IF(C23&gt;=10," ")))</f>
        <v>18</v>
      </c>
      <c r="Z23" s="102">
        <f t="shared" ref="Z23:Z33" si="1">IF(Y23=" ", " ", IF(Y23&gt;0, Y23+273.15))</f>
        <v>291.14999999999998</v>
      </c>
      <c r="AA23" s="102">
        <f t="shared" ref="AA23:AA33" si="2">IF(C23&lt;6," ",IF(C23&lt;=9,J23, IF(C23&gt;=10," ")))</f>
        <v>18.7</v>
      </c>
      <c r="AB23" s="102">
        <f t="shared" ref="AB23:AB33" si="3">IF(C23&lt;6," ",IF(C23&lt;=9,G23, IF(C23&gt;=10," ")))</f>
        <v>8.24</v>
      </c>
      <c r="AC23" s="104">
        <f t="shared" ref="AC23:AC33" si="4">IF(Y23=" "," ",IF(Y23&gt;0,EXP(-173.4292+249.6339*100/Z23+143.3483*LN(+Z23/100)-21.8492*Z23/100+AA23*(-0.033096+0.014259*Z23/100-0.0017*(Z23/100)^2))*1.4276))</f>
        <v>8.442314488182932</v>
      </c>
      <c r="AD23" s="102">
        <f t="shared" ref="AD23:AD33" si="5">IF(Y23=" "," ",IF(Y23&gt;0,AB23/AC23))</f>
        <v>0.97603566078163517</v>
      </c>
      <c r="AE23" s="105">
        <f t="shared" ref="AE23:AE33" si="6">IF(C23&lt;6," ",IF(C23&lt;=9,F23, IF(C23&gt;=10," ")))</f>
        <v>0.8</v>
      </c>
      <c r="AF23" s="102">
        <f t="shared" ref="AF23:AF33" si="7">IF(Y23=" "," ",N23)</f>
        <v>2.1225419455782313</v>
      </c>
      <c r="AG23" s="105">
        <f t="shared" ref="AG23:AG33" si="8">IF(C23&lt;6," ",IF(C23&lt;=9,T23, IF(C23&gt;=10," ")))</f>
        <v>66.687696202531626</v>
      </c>
      <c r="AH23" s="105">
        <f t="shared" ref="AH23:AH33" si="9">IF(C23&lt;6," ",IF(C23&lt;=9,U23, IF(C23&gt;=10," ")))</f>
        <v>48.232690464135047</v>
      </c>
      <c r="AI23" s="102">
        <f t="shared" ref="AI23" si="10">IF(Y23=" ", " ", IF(Y23&gt;0, SUM(AG23:AH23)))</f>
        <v>114.92038666666667</v>
      </c>
      <c r="AJ23" s="106">
        <f t="shared" ref="AJ23:AJ33" si="11">IF(C23&lt;6," ",IF(C23&lt;=9,S23, IF(C23&gt;=10," ")))</f>
        <v>141.49844568805926</v>
      </c>
      <c r="AK23" s="107">
        <f t="shared" ref="AK23:AK33" si="12">IF(Y23=" ", " ", IF(Y23&gt;0, AJ23-AF23))</f>
        <v>139.37590374248103</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401</v>
      </c>
      <c r="B24" s="102">
        <v>2018</v>
      </c>
      <c r="C24" s="103">
        <v>7</v>
      </c>
      <c r="D24" s="102">
        <v>16</v>
      </c>
      <c r="E24" s="82"/>
      <c r="F24" s="131">
        <v>0.8</v>
      </c>
      <c r="G24" s="131">
        <v>8.24</v>
      </c>
      <c r="H24" s="82"/>
      <c r="I24" s="131">
        <v>18</v>
      </c>
      <c r="J24" s="226">
        <v>18.399999999999999</v>
      </c>
      <c r="K24" s="82"/>
      <c r="L24" s="82"/>
      <c r="M24" s="108"/>
      <c r="N24" s="131" t="s">
        <v>763</v>
      </c>
      <c r="O24" s="82"/>
      <c r="P24" s="82"/>
      <c r="Q24" s="82"/>
      <c r="R24" s="140"/>
      <c r="S24" s="131" t="s">
        <v>763</v>
      </c>
      <c r="T24" s="131" t="s">
        <v>763</v>
      </c>
      <c r="U24" s="131" t="s">
        <v>763</v>
      </c>
      <c r="V24" s="85"/>
      <c r="W24" s="85"/>
      <c r="X24" s="85"/>
      <c r="Y24" s="102">
        <f t="shared" si="0"/>
        <v>18</v>
      </c>
      <c r="Z24" s="102">
        <f t="shared" si="1"/>
        <v>291.14999999999998</v>
      </c>
      <c r="AA24" s="102">
        <f t="shared" si="2"/>
        <v>18.399999999999999</v>
      </c>
      <c r="AB24" s="102">
        <f t="shared" si="3"/>
        <v>8.24</v>
      </c>
      <c r="AC24" s="104">
        <f t="shared" si="4"/>
        <v>8.4575028645268251</v>
      </c>
      <c r="AD24" s="102">
        <f t="shared" si="5"/>
        <v>0.97428285062260001</v>
      </c>
      <c r="AE24" s="105">
        <f t="shared" si="6"/>
        <v>0.8</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401</v>
      </c>
      <c r="B25" s="102">
        <v>2018</v>
      </c>
      <c r="C25" s="103">
        <v>7</v>
      </c>
      <c r="D25" s="102">
        <v>31</v>
      </c>
      <c r="E25" s="82"/>
      <c r="F25" s="131" t="s">
        <v>761</v>
      </c>
      <c r="G25" s="131">
        <v>8.6</v>
      </c>
      <c r="H25" s="82"/>
      <c r="I25" s="131">
        <v>17.600000000000001</v>
      </c>
      <c r="J25" s="205">
        <v>0.3</v>
      </c>
      <c r="K25" s="82"/>
      <c r="L25" s="82"/>
      <c r="M25" s="108"/>
      <c r="N25" s="131" t="s">
        <v>763</v>
      </c>
      <c r="O25" s="82"/>
      <c r="P25" s="82"/>
      <c r="Q25" s="82"/>
      <c r="R25" s="140"/>
      <c r="S25" s="131" t="s">
        <v>763</v>
      </c>
      <c r="T25" s="131" t="s">
        <v>763</v>
      </c>
      <c r="U25" s="131" t="s">
        <v>763</v>
      </c>
      <c r="V25" s="85"/>
      <c r="W25" s="85"/>
      <c r="X25" s="85"/>
      <c r="Y25" s="102">
        <f t="shared" si="0"/>
        <v>17.600000000000001</v>
      </c>
      <c r="Z25" s="102">
        <f t="shared" si="1"/>
        <v>290.75</v>
      </c>
      <c r="AA25" s="102">
        <f t="shared" si="2"/>
        <v>0.3</v>
      </c>
      <c r="AB25" s="102">
        <f t="shared" si="3"/>
        <v>8.6</v>
      </c>
      <c r="AC25" s="104">
        <f t="shared" si="4"/>
        <v>9.5045820076062544</v>
      </c>
      <c r="AD25" s="102">
        <f t="shared" si="5"/>
        <v>0.90482674494445492</v>
      </c>
      <c r="AE25" s="105" t="str">
        <f t="shared" si="6"/>
        <v>ND</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401</v>
      </c>
      <c r="B26" s="102">
        <v>2018</v>
      </c>
      <c r="C26" s="103">
        <v>7</v>
      </c>
      <c r="D26" s="102">
        <v>31</v>
      </c>
      <c r="E26" s="82"/>
      <c r="F26" s="131" t="s">
        <v>761</v>
      </c>
      <c r="G26" s="131">
        <v>8.6</v>
      </c>
      <c r="H26" s="82"/>
      <c r="I26" s="131">
        <v>17.600000000000001</v>
      </c>
      <c r="J26" s="205">
        <v>12.7</v>
      </c>
      <c r="K26" s="82"/>
      <c r="L26" s="82"/>
      <c r="M26" s="108"/>
      <c r="N26" s="137">
        <v>3.9795239989377622</v>
      </c>
      <c r="O26" s="82"/>
      <c r="P26" s="82"/>
      <c r="Q26" s="82"/>
      <c r="R26" s="140"/>
      <c r="S26" s="323">
        <v>135.82661038756697</v>
      </c>
      <c r="T26" s="137">
        <v>70.240506329113899</v>
      </c>
      <c r="U26" s="137">
        <v>41.780080337552761</v>
      </c>
      <c r="V26" s="85"/>
      <c r="W26" s="85"/>
      <c r="X26" s="85"/>
      <c r="Y26" s="102">
        <f t="shared" si="0"/>
        <v>17.600000000000001</v>
      </c>
      <c r="Z26" s="102">
        <f t="shared" si="1"/>
        <v>290.75</v>
      </c>
      <c r="AA26" s="102">
        <f t="shared" si="2"/>
        <v>12.7</v>
      </c>
      <c r="AB26" s="102">
        <f t="shared" si="3"/>
        <v>8.6</v>
      </c>
      <c r="AC26" s="104">
        <f t="shared" si="4"/>
        <v>8.8221213782039438</v>
      </c>
      <c r="AD26" s="102">
        <f t="shared" si="5"/>
        <v>0.97482222600646595</v>
      </c>
      <c r="AE26" s="105" t="str">
        <f t="shared" si="6"/>
        <v>ND</v>
      </c>
      <c r="AF26" s="102">
        <f t="shared" si="7"/>
        <v>3.9795239989377622</v>
      </c>
      <c r="AG26" s="105">
        <f t="shared" si="8"/>
        <v>70.240506329113899</v>
      </c>
      <c r="AH26" s="105">
        <f t="shared" si="9"/>
        <v>41.780080337552761</v>
      </c>
      <c r="AI26" s="102">
        <f t="shared" ref="AI26" si="13">IF(Y26=" ", " ", IF(Y26&gt;0, SUM(AG26:AH26)))</f>
        <v>112.02058666666666</v>
      </c>
      <c r="AJ26" s="106">
        <f t="shared" si="11"/>
        <v>135.82661038756697</v>
      </c>
      <c r="AK26" s="107">
        <f t="shared" si="12"/>
        <v>131.84708638862921</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401</v>
      </c>
      <c r="B27" s="102">
        <v>2018</v>
      </c>
      <c r="C27" s="103">
        <v>7</v>
      </c>
      <c r="D27" s="102">
        <v>31</v>
      </c>
      <c r="E27" s="82"/>
      <c r="F27" s="131" t="s">
        <v>761</v>
      </c>
      <c r="G27" s="131">
        <v>8.6</v>
      </c>
      <c r="H27" s="82"/>
      <c r="I27" s="131">
        <v>17.600000000000001</v>
      </c>
      <c r="J27" s="205">
        <v>12.6</v>
      </c>
      <c r="K27" s="82"/>
      <c r="L27" s="82"/>
      <c r="M27" s="108"/>
      <c r="N27" s="131" t="s">
        <v>763</v>
      </c>
      <c r="O27" s="82"/>
      <c r="P27" s="82"/>
      <c r="Q27" s="82"/>
      <c r="R27" s="140"/>
      <c r="S27" s="131" t="s">
        <v>763</v>
      </c>
      <c r="T27" s="131" t="s">
        <v>763</v>
      </c>
      <c r="U27" s="131" t="s">
        <v>763</v>
      </c>
      <c r="V27" s="85"/>
      <c r="W27" s="85"/>
      <c r="X27" s="85"/>
      <c r="Y27" s="102">
        <f t="shared" si="0"/>
        <v>17.600000000000001</v>
      </c>
      <c r="Z27" s="102">
        <f t="shared" si="1"/>
        <v>290.75</v>
      </c>
      <c r="AA27" s="102">
        <f t="shared" si="2"/>
        <v>12.6</v>
      </c>
      <c r="AB27" s="102">
        <f t="shared" si="3"/>
        <v>8.6</v>
      </c>
      <c r="AC27" s="104">
        <f t="shared" si="4"/>
        <v>8.8274241867671179</v>
      </c>
      <c r="AD27" s="102">
        <f t="shared" si="5"/>
        <v>0.9742366309859628</v>
      </c>
      <c r="AE27" s="105" t="str">
        <f t="shared" si="6"/>
        <v>ND</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401</v>
      </c>
      <c r="B28" s="102">
        <v>2018</v>
      </c>
      <c r="C28" s="103">
        <v>8</v>
      </c>
      <c r="D28" s="102">
        <v>14</v>
      </c>
      <c r="E28" s="82"/>
      <c r="F28" s="131">
        <v>0.67500000000000004</v>
      </c>
      <c r="G28" s="131">
        <v>7.9</v>
      </c>
      <c r="H28" s="82"/>
      <c r="I28" s="131">
        <v>23</v>
      </c>
      <c r="J28" s="226">
        <v>1.4</v>
      </c>
      <c r="K28" s="82"/>
      <c r="L28" s="82"/>
      <c r="M28" s="82"/>
      <c r="N28" s="131" t="s">
        <v>763</v>
      </c>
      <c r="O28" s="82"/>
      <c r="P28" s="82"/>
      <c r="Q28" s="82"/>
      <c r="R28" s="140"/>
      <c r="S28" s="131" t="s">
        <v>763</v>
      </c>
      <c r="T28" s="131" t="s">
        <v>763</v>
      </c>
      <c r="U28" s="131" t="s">
        <v>763</v>
      </c>
      <c r="V28" s="85"/>
      <c r="W28" s="85"/>
      <c r="X28" s="85"/>
      <c r="Y28" s="102">
        <f t="shared" si="0"/>
        <v>23</v>
      </c>
      <c r="Z28" s="102">
        <f t="shared" si="1"/>
        <v>296.14999999999998</v>
      </c>
      <c r="AA28" s="102">
        <f t="shared" si="2"/>
        <v>1.4</v>
      </c>
      <c r="AB28" s="102">
        <f t="shared" si="3"/>
        <v>7.9</v>
      </c>
      <c r="AC28" s="104">
        <f t="shared" si="4"/>
        <v>8.4826429302015338</v>
      </c>
      <c r="AD28" s="102">
        <f t="shared" si="5"/>
        <v>0.93131351455015321</v>
      </c>
      <c r="AE28" s="105">
        <f t="shared" si="6"/>
        <v>0.67500000000000004</v>
      </c>
      <c r="AF28" s="102" t="str">
        <f t="shared" si="7"/>
        <v>NS</v>
      </c>
      <c r="AG28" s="105" t="str">
        <f t="shared" si="8"/>
        <v>NS</v>
      </c>
      <c r="AH28" s="105" t="str">
        <f t="shared" si="9"/>
        <v>NS</v>
      </c>
      <c r="AI28" s="102"/>
      <c r="AJ28" s="106" t="str">
        <f t="shared" si="11"/>
        <v>NS</v>
      </c>
      <c r="AK28" s="107" t="e">
        <f t="shared" si="12"/>
        <v>#VALUE!</v>
      </c>
      <c r="AL28" s="82"/>
      <c r="AM28" s="82">
        <f>AD36</f>
        <v>0.96389252136462289</v>
      </c>
      <c r="AN28" s="82">
        <f>AE36</f>
        <v>0.73749999999999993</v>
      </c>
      <c r="AO28" s="82">
        <f>AF36</f>
        <v>2.4418462977761859</v>
      </c>
      <c r="AP28" s="82">
        <f>AI36</f>
        <v>118.97082518518521</v>
      </c>
      <c r="AQ28" s="113">
        <f>AK36</f>
        <v>128.19799366194076</v>
      </c>
      <c r="AR28" s="118"/>
      <c r="AS28" s="115" t="s">
        <v>497</v>
      </c>
      <c r="AT28" s="115" t="s">
        <v>497</v>
      </c>
      <c r="AU28" s="115" t="s">
        <v>497</v>
      </c>
      <c r="AV28" s="115" t="s">
        <v>497</v>
      </c>
      <c r="AW28" s="115" t="s">
        <v>497</v>
      </c>
      <c r="AX28" s="116" t="s">
        <v>498</v>
      </c>
      <c r="AY28" s="102"/>
      <c r="AZ28" s="102"/>
      <c r="BA28" s="82"/>
      <c r="BB28" s="82"/>
    </row>
    <row r="29" spans="1:54" ht="16" x14ac:dyDescent="0.2">
      <c r="A29" s="101" t="s">
        <v>401</v>
      </c>
      <c r="B29" s="102">
        <v>2018</v>
      </c>
      <c r="C29" s="103">
        <v>8</v>
      </c>
      <c r="D29" s="102">
        <v>14</v>
      </c>
      <c r="E29" s="82"/>
      <c r="F29" s="131">
        <v>0.67500000000000004</v>
      </c>
      <c r="G29" s="131">
        <v>7.9</v>
      </c>
      <c r="H29" s="82"/>
      <c r="I29" s="131">
        <v>23</v>
      </c>
      <c r="J29" s="226">
        <v>19</v>
      </c>
      <c r="K29" s="82"/>
      <c r="L29" s="82"/>
      <c r="M29" s="108"/>
      <c r="N29" s="137">
        <v>1.2234729488125642</v>
      </c>
      <c r="O29" s="82"/>
      <c r="P29" s="82"/>
      <c r="Q29" s="82"/>
      <c r="R29" s="140"/>
      <c r="S29" s="323">
        <v>114.5944638035246</v>
      </c>
      <c r="T29" s="137">
        <v>35.1776540084388</v>
      </c>
      <c r="U29" s="137">
        <v>94.793848213783463</v>
      </c>
      <c r="V29" s="85"/>
      <c r="W29" s="85"/>
      <c r="X29" s="85"/>
      <c r="Y29" s="102">
        <f t="shared" si="0"/>
        <v>23</v>
      </c>
      <c r="Z29" s="102">
        <f t="shared" si="1"/>
        <v>296.14999999999998</v>
      </c>
      <c r="AA29" s="102">
        <f t="shared" si="2"/>
        <v>19</v>
      </c>
      <c r="AB29" s="102">
        <f t="shared" si="3"/>
        <v>7.9</v>
      </c>
      <c r="AC29" s="104">
        <f t="shared" si="4"/>
        <v>7.6624589211486285</v>
      </c>
      <c r="AD29" s="102">
        <f t="shared" si="5"/>
        <v>1.0310006332556969</v>
      </c>
      <c r="AE29" s="105">
        <f t="shared" si="6"/>
        <v>0.67500000000000004</v>
      </c>
      <c r="AF29" s="102">
        <f t="shared" si="7"/>
        <v>1.2234729488125642</v>
      </c>
      <c r="AG29" s="105">
        <f t="shared" si="8"/>
        <v>35.1776540084388</v>
      </c>
      <c r="AH29" s="105">
        <f t="shared" si="9"/>
        <v>94.793848213783463</v>
      </c>
      <c r="AI29" s="102">
        <f t="shared" ref="AI29" si="14">IF(Y29=" ", " ", IF(Y29&gt;0, SUM(AG29:AH29)))</f>
        <v>129.97150222222226</v>
      </c>
      <c r="AJ29" s="106">
        <f t="shared" si="11"/>
        <v>114.5944638035246</v>
      </c>
      <c r="AK29" s="107">
        <f t="shared" si="12"/>
        <v>113.37099085471203</v>
      </c>
      <c r="AL29" s="82"/>
      <c r="AM29" s="82"/>
      <c r="AN29" s="82"/>
      <c r="AO29" s="82"/>
      <c r="AP29" s="85"/>
      <c r="AQ29" s="82"/>
      <c r="AR29" s="82"/>
      <c r="AS29" s="115">
        <f>((LN(AM28)-LN(0.4))/(LN(0.9)-LN(0.4))*100)</f>
        <v>108.45757518201215</v>
      </c>
      <c r="AT29" s="120">
        <f>((LN(AN28)-LN(0.6))/(LN(3)-LN(0.6))*100)</f>
        <v>12.820403409396947</v>
      </c>
      <c r="AU29" s="115">
        <f>((LN(AO28)-LN(10))/(LN(1)-LN(10))*100)</f>
        <v>61.228167623408105</v>
      </c>
      <c r="AV29" s="115">
        <f>((LN(AP28)-LN(10))/(LN(3)-LN(10))*100)</f>
        <v>-205.67683876668679</v>
      </c>
      <c r="AW29" s="115">
        <f>((LN(AQ28)-LN(43))/(LN(20)-LN(43))*100)</f>
        <v>-142.70694580119286</v>
      </c>
      <c r="AX29" s="82"/>
      <c r="AY29" s="82"/>
      <c r="AZ29" s="82"/>
      <c r="BA29" s="82"/>
      <c r="BB29" s="82"/>
    </row>
    <row r="30" spans="1:54" ht="16" x14ac:dyDescent="0.2">
      <c r="A30" s="101" t="s">
        <v>401</v>
      </c>
      <c r="B30" s="102">
        <v>2018</v>
      </c>
      <c r="C30" s="103">
        <v>8</v>
      </c>
      <c r="D30" s="102">
        <v>14</v>
      </c>
      <c r="E30" s="82"/>
      <c r="F30" s="131">
        <v>0.67500000000000004</v>
      </c>
      <c r="G30" s="131">
        <v>7.9</v>
      </c>
      <c r="H30" s="82"/>
      <c r="I30" s="131">
        <v>23</v>
      </c>
      <c r="J30" s="226">
        <v>19.3</v>
      </c>
      <c r="K30" s="82"/>
      <c r="L30" s="82"/>
      <c r="M30" s="108"/>
      <c r="N30" s="131" t="s">
        <v>763</v>
      </c>
      <c r="O30" s="82"/>
      <c r="P30" s="82"/>
      <c r="Q30" s="82"/>
      <c r="R30" s="140"/>
      <c r="S30" s="131" t="s">
        <v>763</v>
      </c>
      <c r="T30" s="131" t="s">
        <v>763</v>
      </c>
      <c r="U30" s="131" t="s">
        <v>763</v>
      </c>
      <c r="V30" s="85"/>
      <c r="W30" s="85"/>
      <c r="X30" s="85"/>
      <c r="Y30" s="102">
        <f t="shared" si="0"/>
        <v>23</v>
      </c>
      <c r="Z30" s="102">
        <f t="shared" si="1"/>
        <v>296.14999999999998</v>
      </c>
      <c r="AA30" s="102">
        <f t="shared" si="2"/>
        <v>19.3</v>
      </c>
      <c r="AB30" s="102">
        <f t="shared" si="3"/>
        <v>7.9</v>
      </c>
      <c r="AC30" s="104">
        <f t="shared" si="4"/>
        <v>7.6491887986660405</v>
      </c>
      <c r="AD30" s="102">
        <f t="shared" si="5"/>
        <v>1.0327892549047422</v>
      </c>
      <c r="AE30" s="105">
        <f t="shared" si="6"/>
        <v>0.67500000000000004</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12.820403409396947</v>
      </c>
      <c r="AU30" s="82">
        <f t="shared" si="15"/>
        <v>61.228167623408105</v>
      </c>
      <c r="AV30" s="82">
        <f t="shared" si="15"/>
        <v>0</v>
      </c>
      <c r="AW30" s="82">
        <f t="shared" si="15"/>
        <v>0</v>
      </c>
      <c r="AX30" s="129">
        <f>AVERAGE(AS30:AW30)</f>
        <v>34.809714206561011</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t="str">
        <f t="shared" si="0"/>
        <v xml:space="preserve"> </v>
      </c>
      <c r="Z31" s="102" t="str">
        <f t="shared" si="1"/>
        <v xml:space="preserve"> </v>
      </c>
      <c r="AA31" s="102" t="str">
        <f t="shared" si="2"/>
        <v xml:space="preserve"> </v>
      </c>
      <c r="AB31" s="102" t="str">
        <f t="shared" si="3"/>
        <v xml:space="preserve"> </v>
      </c>
      <c r="AC31" s="104" t="str">
        <f t="shared" si="4"/>
        <v xml:space="preserve"> </v>
      </c>
      <c r="AD31" s="102" t="str">
        <f t="shared" si="5"/>
        <v xml:space="preserve"> </v>
      </c>
      <c r="AE31" s="105" t="str">
        <f t="shared" si="6"/>
        <v xml:space="preserve"> </v>
      </c>
      <c r="AF31" s="102" t="str">
        <f t="shared" si="7"/>
        <v xml:space="preserve"> </v>
      </c>
      <c r="AG31" s="105" t="str">
        <f t="shared" si="8"/>
        <v xml:space="preserve"> </v>
      </c>
      <c r="AH31" s="105" t="str">
        <f t="shared" si="9"/>
        <v xml:space="preserve"> </v>
      </c>
      <c r="AI31" s="102"/>
      <c r="AJ31" s="106" t="str">
        <f t="shared" si="11"/>
        <v xml:space="preserve"> </v>
      </c>
      <c r="AK31" s="107" t="str">
        <f t="shared" si="12"/>
        <v xml:space="preserve"> </v>
      </c>
      <c r="AL31" s="82"/>
      <c r="AM31" s="85"/>
      <c r="AN31" s="85"/>
      <c r="AO31" s="85"/>
      <c r="AP31" s="85"/>
      <c r="AQ31" s="85"/>
      <c r="AR31" s="85"/>
      <c r="AS31" s="85"/>
      <c r="AT31" s="85"/>
      <c r="AU31" s="85"/>
      <c r="AV31" s="85"/>
      <c r="AW31" s="126" t="s">
        <v>1238</v>
      </c>
      <c r="AX31" s="126">
        <f>AVERAGE(AS30:AW30)</f>
        <v>34.809714206561011</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t="str">
        <f t="shared" si="0"/>
        <v xml:space="preserve"> </v>
      </c>
      <c r="Z32" s="102" t="str">
        <f t="shared" si="1"/>
        <v xml:space="preserve"> </v>
      </c>
      <c r="AA32" s="102" t="str">
        <f t="shared" si="2"/>
        <v xml:space="preserve"> </v>
      </c>
      <c r="AB32" s="102" t="str">
        <f t="shared" si="3"/>
        <v xml:space="preserve"> </v>
      </c>
      <c r="AC32" s="104" t="str">
        <f t="shared" si="4"/>
        <v xml:space="preserve"> </v>
      </c>
      <c r="AD32" s="102" t="str">
        <f t="shared" si="5"/>
        <v xml:space="preserve"> </v>
      </c>
      <c r="AE32" s="105" t="str">
        <f t="shared" si="6"/>
        <v xml:space="preserve"> </v>
      </c>
      <c r="AF32" s="102" t="str">
        <f t="shared" si="7"/>
        <v xml:space="preserve"> </v>
      </c>
      <c r="AG32" s="105" t="str">
        <f t="shared" si="8"/>
        <v xml:space="preserve"> </v>
      </c>
      <c r="AH32" s="105" t="str">
        <f t="shared" si="9"/>
        <v xml:space="preserve"> </v>
      </c>
      <c r="AI32" s="102" t="str">
        <f t="shared" ref="AI32" si="16">IF(Y32=" ", " ", IF(Y32&gt;0, SUM(AG32:AH32)))</f>
        <v xml:space="preserve"> </v>
      </c>
      <c r="AJ32" s="106" t="str">
        <f t="shared" si="11"/>
        <v xml:space="preserve"> </v>
      </c>
      <c r="AK32" s="107" t="str">
        <f t="shared" si="12"/>
        <v xml:space="preserve"> </v>
      </c>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t="str">
        <f t="shared" si="0"/>
        <v xml:space="preserve"> </v>
      </c>
      <c r="Z33" s="102" t="str">
        <f t="shared" si="1"/>
        <v xml:space="preserve"> </v>
      </c>
      <c r="AA33" s="102" t="str">
        <f t="shared" si="2"/>
        <v xml:space="preserve"> </v>
      </c>
      <c r="AB33" s="102" t="str">
        <f t="shared" si="3"/>
        <v xml:space="preserve"> </v>
      </c>
      <c r="AC33" s="104" t="str">
        <f t="shared" si="4"/>
        <v xml:space="preserve"> </v>
      </c>
      <c r="AD33" s="102" t="str">
        <f t="shared" si="5"/>
        <v xml:space="preserve"> </v>
      </c>
      <c r="AE33" s="105" t="str">
        <f t="shared" si="6"/>
        <v xml:space="preserve"> </v>
      </c>
      <c r="AF33" s="102" t="str">
        <f t="shared" si="7"/>
        <v xml:space="preserve"> </v>
      </c>
      <c r="AG33" s="105" t="str">
        <f t="shared" si="8"/>
        <v xml:space="preserve"> </v>
      </c>
      <c r="AH33" s="105" t="str">
        <f t="shared" si="9"/>
        <v xml:space="preserve"> </v>
      </c>
      <c r="AI33" s="102"/>
      <c r="AJ33" s="106" t="str">
        <f t="shared" si="11"/>
        <v xml:space="preserve"> </v>
      </c>
      <c r="AK33" s="107" t="str">
        <f t="shared" si="12"/>
        <v xml:space="preserve"> </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0.96389252136462289</v>
      </c>
      <c r="AE36" s="84">
        <f>_xlfn.AGGREGATE(1, 6,AE22:AE35)</f>
        <v>0.73749999999999993</v>
      </c>
      <c r="AF36" s="84">
        <f>_xlfn.AGGREGATE(1, 6,AF22:AF35)</f>
        <v>2.4418462977761859</v>
      </c>
      <c r="AG36" s="82"/>
      <c r="AH36" s="82"/>
      <c r="AI36" s="84">
        <f>_xlfn.AGGREGATE(1, 6,AI22:AI35)</f>
        <v>118.97082518518521</v>
      </c>
      <c r="AJ36" s="82"/>
      <c r="AK36" s="84">
        <f>_xlfn.AGGREGATE(1, 6,AK22:AK35)</f>
        <v>128.19799366194076</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0.96389252136462289</v>
      </c>
      <c r="AE37" s="126">
        <f>AVERAGE(AE22:AE33)</f>
        <v>0.73749999999999993</v>
      </c>
      <c r="AF37" s="126">
        <f>AVERAGE(AF22:AF33)</f>
        <v>2.4418462977761859</v>
      </c>
      <c r="AG37" s="126"/>
      <c r="AH37" s="126"/>
      <c r="AI37" s="126">
        <f>AVERAGE(AI23:AI32)</f>
        <v>118.97082518518521</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401</v>
      </c>
      <c r="C43" s="68" t="s">
        <v>757</v>
      </c>
      <c r="E43" s="69">
        <v>43654</v>
      </c>
      <c r="F43" t="s">
        <v>881</v>
      </c>
      <c r="G43" t="s">
        <v>884</v>
      </c>
      <c r="H43" s="68">
        <v>0</v>
      </c>
      <c r="I43" s="68" t="s">
        <v>760</v>
      </c>
      <c r="J43" s="326">
        <v>0.51666666666666705</v>
      </c>
      <c r="K43" s="68">
        <v>3</v>
      </c>
      <c r="L43">
        <v>1</v>
      </c>
      <c r="M43" t="s">
        <v>519</v>
      </c>
      <c r="N43" t="s">
        <v>886</v>
      </c>
      <c r="O43" s="205">
        <v>22.2</v>
      </c>
      <c r="P43" s="131">
        <v>8.4600000000000009</v>
      </c>
      <c r="Q43" s="68">
        <v>0.84</v>
      </c>
      <c r="R43" s="68">
        <v>0.84</v>
      </c>
      <c r="S43" s="131">
        <v>0.84</v>
      </c>
      <c r="T43" s="68">
        <v>0.84</v>
      </c>
      <c r="U43" s="70">
        <v>1</v>
      </c>
      <c r="V43" s="68">
        <v>0.15</v>
      </c>
      <c r="W43" s="77">
        <v>0.35069444444444442</v>
      </c>
      <c r="X43" s="68">
        <v>17.600000000000001</v>
      </c>
      <c r="Y43" s="68">
        <v>6.47</v>
      </c>
      <c r="Z43" s="72">
        <v>6.4235100850599904</v>
      </c>
      <c r="AA43" s="68">
        <v>69</v>
      </c>
      <c r="AB43" s="226">
        <v>1.2</v>
      </c>
      <c r="AC43" s="216">
        <v>2.2610000000000001</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401</v>
      </c>
      <c r="C44" s="68" t="s">
        <v>764</v>
      </c>
      <c r="E44" s="69">
        <v>43654</v>
      </c>
      <c r="F44" t="s">
        <v>881</v>
      </c>
      <c r="G44" t="s">
        <v>884</v>
      </c>
      <c r="H44" s="68">
        <v>0</v>
      </c>
      <c r="I44" s="68" t="s">
        <v>760</v>
      </c>
      <c r="J44" s="326">
        <v>0.51666666666666705</v>
      </c>
      <c r="K44" s="68">
        <v>3</v>
      </c>
      <c r="L44">
        <v>1</v>
      </c>
      <c r="M44" t="s">
        <v>519</v>
      </c>
      <c r="N44" t="s">
        <v>886</v>
      </c>
      <c r="O44" s="205">
        <v>22.2</v>
      </c>
      <c r="P44" s="131">
        <v>8.4600000000000009</v>
      </c>
      <c r="Q44" s="68">
        <v>0.84</v>
      </c>
      <c r="R44" s="68">
        <v>0.84</v>
      </c>
      <c r="S44" s="131">
        <v>0.84</v>
      </c>
      <c r="T44" s="68">
        <v>0.84</v>
      </c>
      <c r="U44" s="70">
        <v>1</v>
      </c>
      <c r="V44" s="68">
        <v>0.4</v>
      </c>
      <c r="W44" s="77">
        <v>0.35069444444444442</v>
      </c>
      <c r="X44" s="68">
        <v>23.4</v>
      </c>
      <c r="Y44" s="68">
        <v>5.2</v>
      </c>
      <c r="Z44" s="72">
        <v>4.8031876758391601</v>
      </c>
      <c r="AA44" s="68">
        <v>60.7</v>
      </c>
      <c r="AB44" s="226">
        <v>13.8</v>
      </c>
      <c r="AC44" s="216">
        <v>22.96</v>
      </c>
      <c r="AD44" s="72">
        <v>0.17530120481927708</v>
      </c>
      <c r="AE44" s="72">
        <v>1.3456842593308087</v>
      </c>
      <c r="AF44" s="72">
        <v>2.9647058823529409</v>
      </c>
      <c r="AG44" s="137">
        <v>4.3103901416837491</v>
      </c>
      <c r="AH44" s="75">
        <v>18.002456869461135</v>
      </c>
      <c r="AI44" s="75">
        <v>22.312847011144882</v>
      </c>
      <c r="AJ44" s="72">
        <v>198.61631791517695</v>
      </c>
      <c r="AK44" s="72">
        <v>32.877527548370125</v>
      </c>
      <c r="AL44" s="72">
        <v>6.041096539968474</v>
      </c>
      <c r="AM44" s="72">
        <v>50.87998441783126</v>
      </c>
      <c r="AN44" s="137">
        <v>55.190374559515007</v>
      </c>
      <c r="AO44" s="137">
        <v>9.7311554166666649</v>
      </c>
      <c r="AP44" s="137">
        <v>2.5000000000000001E-2</v>
      </c>
      <c r="AQ44" s="70">
        <v>0.99743751519606871</v>
      </c>
      <c r="AR44" s="72">
        <v>9.7561554166666653</v>
      </c>
      <c r="AS44" s="68"/>
      <c r="AT44" s="68" t="s">
        <v>761</v>
      </c>
      <c r="AX44" s="72"/>
    </row>
    <row r="45" spans="1:54" x14ac:dyDescent="0.2">
      <c r="A45" t="s">
        <v>756</v>
      </c>
      <c r="B45" t="s">
        <v>401</v>
      </c>
      <c r="C45" s="68" t="s">
        <v>765</v>
      </c>
      <c r="E45" s="69">
        <v>43654</v>
      </c>
      <c r="F45" t="s">
        <v>881</v>
      </c>
      <c r="G45" t="s">
        <v>884</v>
      </c>
      <c r="H45" s="68">
        <v>0</v>
      </c>
      <c r="I45" s="68" t="s">
        <v>760</v>
      </c>
      <c r="J45" s="326">
        <v>0.51666666666666705</v>
      </c>
      <c r="K45" s="68">
        <v>3</v>
      </c>
      <c r="L45">
        <v>1</v>
      </c>
      <c r="M45" t="s">
        <v>519</v>
      </c>
      <c r="N45" t="s">
        <v>886</v>
      </c>
      <c r="O45" s="205">
        <v>22.2</v>
      </c>
      <c r="P45" s="131">
        <v>8.4600000000000009</v>
      </c>
      <c r="Q45" s="68">
        <v>0.84</v>
      </c>
      <c r="R45" s="68">
        <v>0.84</v>
      </c>
      <c r="S45" s="131">
        <v>0.84</v>
      </c>
      <c r="T45" s="68">
        <v>0.84</v>
      </c>
      <c r="U45" s="70">
        <v>1</v>
      </c>
      <c r="V45" s="68" t="s">
        <v>761</v>
      </c>
      <c r="W45" s="68" t="s">
        <v>761</v>
      </c>
      <c r="X45" s="68" t="s">
        <v>761</v>
      </c>
      <c r="Y45" s="68" t="s">
        <v>761</v>
      </c>
      <c r="Z45" s="72" t="s">
        <v>761</v>
      </c>
      <c r="AA45" s="68" t="s">
        <v>761</v>
      </c>
      <c r="AB45" s="226">
        <v>13.8</v>
      </c>
      <c r="AC45" s="216">
        <v>23.01</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401</v>
      </c>
      <c r="C46" s="68" t="s">
        <v>757</v>
      </c>
      <c r="E46" s="69">
        <v>43665</v>
      </c>
      <c r="F46" t="s">
        <v>881</v>
      </c>
      <c r="G46" t="s">
        <v>884</v>
      </c>
      <c r="H46" s="68">
        <v>1</v>
      </c>
      <c r="I46" s="68" t="s">
        <v>760</v>
      </c>
      <c r="J46" s="326">
        <v>0.39861111111111108</v>
      </c>
      <c r="K46" s="68">
        <v>3</v>
      </c>
      <c r="L46">
        <v>3</v>
      </c>
      <c r="M46" t="s">
        <v>872</v>
      </c>
      <c r="N46" t="s">
        <v>889</v>
      </c>
      <c r="O46" s="205">
        <v>20.100000000000001</v>
      </c>
      <c r="P46" s="131">
        <v>9.5</v>
      </c>
      <c r="Q46" s="68">
        <v>0.75</v>
      </c>
      <c r="R46" s="68">
        <v>0.75</v>
      </c>
      <c r="S46" s="131">
        <v>0.75</v>
      </c>
      <c r="T46" s="68">
        <v>0.75</v>
      </c>
      <c r="U46" s="70">
        <v>1</v>
      </c>
      <c r="V46" s="68">
        <v>0.15</v>
      </c>
      <c r="W46" s="77">
        <v>0.28333333333333333</v>
      </c>
      <c r="X46" s="68">
        <v>18</v>
      </c>
      <c r="Y46" s="68">
        <v>5.86</v>
      </c>
      <c r="Z46" s="72">
        <v>5.8354772579389671</v>
      </c>
      <c r="AA46" s="68">
        <v>61</v>
      </c>
      <c r="AB46" s="226">
        <v>0.7</v>
      </c>
      <c r="AC46" s="216">
        <v>1.327</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401</v>
      </c>
      <c r="C47" s="68" t="s">
        <v>764</v>
      </c>
      <c r="E47" s="69">
        <v>43665</v>
      </c>
      <c r="F47" t="s">
        <v>881</v>
      </c>
      <c r="G47" t="s">
        <v>884</v>
      </c>
      <c r="H47" s="68">
        <v>1</v>
      </c>
      <c r="I47" s="68" t="s">
        <v>760</v>
      </c>
      <c r="J47" s="326">
        <v>0.39861111111111108</v>
      </c>
      <c r="K47" s="68">
        <v>3</v>
      </c>
      <c r="L47">
        <v>3</v>
      </c>
      <c r="M47" t="s">
        <v>872</v>
      </c>
      <c r="N47" t="s">
        <v>889</v>
      </c>
      <c r="O47" s="205">
        <v>20.100000000000001</v>
      </c>
      <c r="P47" s="131">
        <v>9.5</v>
      </c>
      <c r="Q47" s="68">
        <v>0.75</v>
      </c>
      <c r="R47" s="68">
        <v>0.75</v>
      </c>
      <c r="S47" s="131">
        <v>0.75</v>
      </c>
      <c r="T47" s="68">
        <v>0.75</v>
      </c>
      <c r="U47" s="70">
        <v>1</v>
      </c>
      <c r="V47" s="68">
        <v>0.4</v>
      </c>
      <c r="W47" s="77">
        <v>0.28472222222222221</v>
      </c>
      <c r="X47" s="68">
        <v>21.2</v>
      </c>
      <c r="Y47" s="68">
        <v>1.61</v>
      </c>
      <c r="Z47" s="72">
        <v>1.5355359032573763</v>
      </c>
      <c r="AA47" s="68">
        <v>20</v>
      </c>
      <c r="AB47" s="226">
        <v>8.1</v>
      </c>
      <c r="AC47" s="216">
        <v>14.06</v>
      </c>
      <c r="AD47" s="72">
        <v>7.69230769230769E-2</v>
      </c>
      <c r="AE47" s="72">
        <v>3.4625070942111233</v>
      </c>
      <c r="AF47" s="72">
        <v>3.6156351791530952</v>
      </c>
      <c r="AG47" s="137">
        <v>7.0781422733642181</v>
      </c>
      <c r="AH47" s="75">
        <v>10.979690907483601</v>
      </c>
      <c r="AI47" s="75">
        <v>18.057833180847819</v>
      </c>
      <c r="AJ47" s="72">
        <v>354.65907636031068</v>
      </c>
      <c r="AK47" s="72">
        <v>54.213576614276036</v>
      </c>
      <c r="AL47" s="72">
        <v>6.541886710107196</v>
      </c>
      <c r="AM47" s="72">
        <v>65.193267521759637</v>
      </c>
      <c r="AN47" s="137">
        <v>72.271409795123859</v>
      </c>
      <c r="AO47" s="137">
        <v>15.36102208333333</v>
      </c>
      <c r="AP47" s="137">
        <v>4.0213333333333336</v>
      </c>
      <c r="AQ47" s="70">
        <v>0.79252607606836911</v>
      </c>
      <c r="AR47" s="72">
        <v>19.382355416666663</v>
      </c>
      <c r="AS47" s="68"/>
      <c r="AT47" s="68" t="s">
        <v>761</v>
      </c>
      <c r="AX47" s="72"/>
    </row>
    <row r="48" spans="1:54" x14ac:dyDescent="0.2">
      <c r="A48" t="s">
        <v>756</v>
      </c>
      <c r="B48" t="s">
        <v>401</v>
      </c>
      <c r="C48" s="68" t="s">
        <v>765</v>
      </c>
      <c r="E48" s="69">
        <v>43665</v>
      </c>
      <c r="F48" t="s">
        <v>881</v>
      </c>
      <c r="G48" t="s">
        <v>884</v>
      </c>
      <c r="H48" s="68">
        <v>1</v>
      </c>
      <c r="I48" s="68" t="s">
        <v>760</v>
      </c>
      <c r="J48" s="326">
        <v>0.39861111111111108</v>
      </c>
      <c r="K48" s="68">
        <v>3</v>
      </c>
      <c r="L48">
        <v>3</v>
      </c>
      <c r="M48" t="s">
        <v>872</v>
      </c>
      <c r="N48" t="s">
        <v>889</v>
      </c>
      <c r="O48" s="205">
        <v>20.100000000000001</v>
      </c>
      <c r="P48" s="131">
        <v>9.5</v>
      </c>
      <c r="Q48" s="68">
        <v>0.75</v>
      </c>
      <c r="R48" s="68">
        <v>0.75</v>
      </c>
      <c r="S48" s="131">
        <v>0.75</v>
      </c>
      <c r="T48" s="68">
        <v>0.75</v>
      </c>
      <c r="U48" s="70">
        <v>1</v>
      </c>
      <c r="V48" s="68" t="s">
        <v>761</v>
      </c>
      <c r="W48" s="68" t="s">
        <v>761</v>
      </c>
      <c r="X48" s="68" t="s">
        <v>761</v>
      </c>
      <c r="Y48" s="68" t="s">
        <v>761</v>
      </c>
      <c r="Z48" s="72" t="s">
        <v>761</v>
      </c>
      <c r="AA48" s="68" t="s">
        <v>761</v>
      </c>
      <c r="AB48" s="226">
        <v>8.1</v>
      </c>
      <c r="AC48" s="216">
        <v>14.15</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82.75</v>
      </c>
      <c r="AV48" s="322">
        <v>2.6480000000000001</v>
      </c>
      <c r="AX48" s="72"/>
      <c r="AY48" s="322"/>
    </row>
    <row r="49" spans="1:54" x14ac:dyDescent="0.2">
      <c r="A49" t="s">
        <v>756</v>
      </c>
      <c r="B49" t="s">
        <v>401</v>
      </c>
      <c r="C49" s="68" t="s">
        <v>757</v>
      </c>
      <c r="E49" s="69">
        <v>43682</v>
      </c>
      <c r="F49" t="s">
        <v>881</v>
      </c>
      <c r="G49" t="s">
        <v>946</v>
      </c>
      <c r="H49" s="68">
        <v>1</v>
      </c>
      <c r="I49" s="68" t="s">
        <v>760</v>
      </c>
      <c r="J49" s="326">
        <v>0.46388888888888802</v>
      </c>
      <c r="K49" s="68">
        <v>2</v>
      </c>
      <c r="L49">
        <v>1</v>
      </c>
      <c r="M49" t="s">
        <v>872</v>
      </c>
      <c r="N49" t="s">
        <v>948</v>
      </c>
      <c r="O49" s="205">
        <v>24.8</v>
      </c>
      <c r="P49" s="131">
        <v>7.9</v>
      </c>
      <c r="Q49" s="68">
        <v>0.85</v>
      </c>
      <c r="R49" s="68" t="s">
        <v>761</v>
      </c>
      <c r="S49" s="131">
        <v>0.85</v>
      </c>
      <c r="T49" s="68">
        <v>0.85</v>
      </c>
      <c r="U49" s="70">
        <v>1</v>
      </c>
      <c r="V49" s="68" t="s">
        <v>761</v>
      </c>
      <c r="W49" s="77">
        <v>0.3263888888888889</v>
      </c>
      <c r="X49" s="68">
        <v>23.4</v>
      </c>
      <c r="Y49" s="68">
        <v>1.9</v>
      </c>
      <c r="Z49" s="72">
        <v>1.8750289163303149</v>
      </c>
      <c r="AA49" s="68">
        <v>19.600000000000001</v>
      </c>
      <c r="AB49" s="226">
        <v>2.2999999999999998</v>
      </c>
      <c r="AC49" s="216">
        <v>4.32</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401</v>
      </c>
      <c r="C50" s="68" t="s">
        <v>764</v>
      </c>
      <c r="E50" s="69">
        <v>43682</v>
      </c>
      <c r="F50" t="s">
        <v>881</v>
      </c>
      <c r="G50" t="s">
        <v>946</v>
      </c>
      <c r="H50" s="68">
        <v>1</v>
      </c>
      <c r="I50" s="68" t="s">
        <v>760</v>
      </c>
      <c r="J50" s="326">
        <v>0.46388888888888702</v>
      </c>
      <c r="K50" s="68">
        <v>2</v>
      </c>
      <c r="L50">
        <v>1</v>
      </c>
      <c r="M50" t="s">
        <v>872</v>
      </c>
      <c r="N50" t="s">
        <v>948</v>
      </c>
      <c r="O50" s="205">
        <v>24.8</v>
      </c>
      <c r="P50" s="131">
        <v>7.9</v>
      </c>
      <c r="Q50" s="68">
        <v>0.85</v>
      </c>
      <c r="R50" s="68" t="s">
        <v>761</v>
      </c>
      <c r="S50" s="131">
        <v>0.85</v>
      </c>
      <c r="T50" s="68">
        <v>0.85</v>
      </c>
      <c r="U50" s="70">
        <v>1</v>
      </c>
      <c r="V50" s="68">
        <v>0.5</v>
      </c>
      <c r="W50" s="77">
        <v>0.32847222222222222</v>
      </c>
      <c r="X50" s="68">
        <v>25.6</v>
      </c>
      <c r="Y50" s="68">
        <v>0.67</v>
      </c>
      <c r="Z50" s="72">
        <v>0.6206958835825952</v>
      </c>
      <c r="AA50" s="68">
        <v>7.9</v>
      </c>
      <c r="AB50" s="226">
        <v>13.5</v>
      </c>
      <c r="AC50" s="216">
        <v>22.56</v>
      </c>
      <c r="AD50" s="72">
        <v>0.15117759388924251</v>
      </c>
      <c r="AE50" s="72">
        <v>0.14007308160779508</v>
      </c>
      <c r="AF50" s="72">
        <v>0.96804511278195504</v>
      </c>
      <c r="AG50" s="137">
        <v>1.1081181943897502</v>
      </c>
      <c r="AH50" s="75">
        <v>18.559616761661641</v>
      </c>
      <c r="AI50" s="75">
        <v>19.66773495605139</v>
      </c>
      <c r="AJ50" s="72">
        <v>347.24704439443673</v>
      </c>
      <c r="AK50" s="72">
        <v>49.8002974912079</v>
      </c>
      <c r="AL50" s="72">
        <v>6.9727905632640486</v>
      </c>
      <c r="AM50" s="72">
        <v>68.359914252869544</v>
      </c>
      <c r="AN50" s="137">
        <v>69.46803244725929</v>
      </c>
      <c r="AO50" s="137">
        <v>11.751875416666666</v>
      </c>
      <c r="AP50" s="137">
        <v>0.40715999999999991</v>
      </c>
      <c r="AQ50" s="70">
        <v>0.96651379109876623</v>
      </c>
      <c r="AR50" s="72">
        <v>12.159035416666665</v>
      </c>
      <c r="AS50" s="68"/>
      <c r="AT50" s="68" t="s">
        <v>761</v>
      </c>
      <c r="AX50" s="72"/>
    </row>
    <row r="51" spans="1:54" x14ac:dyDescent="0.2">
      <c r="A51" t="s">
        <v>756</v>
      </c>
      <c r="B51" t="s">
        <v>401</v>
      </c>
      <c r="C51" s="68" t="s">
        <v>765</v>
      </c>
      <c r="E51" s="69">
        <v>43682</v>
      </c>
      <c r="F51" t="s">
        <v>881</v>
      </c>
      <c r="G51" t="s">
        <v>946</v>
      </c>
      <c r="H51" s="68">
        <v>1</v>
      </c>
      <c r="I51" s="68" t="s">
        <v>760</v>
      </c>
      <c r="J51" s="326">
        <v>0.46388888888888702</v>
      </c>
      <c r="K51" s="68">
        <v>2</v>
      </c>
      <c r="L51">
        <v>1</v>
      </c>
      <c r="M51" t="s">
        <v>872</v>
      </c>
      <c r="N51" t="s">
        <v>948</v>
      </c>
      <c r="O51" s="205">
        <v>24.8</v>
      </c>
      <c r="P51" s="131">
        <v>7.9</v>
      </c>
      <c r="Q51" s="68">
        <v>0.85</v>
      </c>
      <c r="R51" s="68" t="s">
        <v>761</v>
      </c>
      <c r="S51" s="131">
        <v>0.85</v>
      </c>
      <c r="T51" s="68">
        <v>0.85</v>
      </c>
      <c r="U51" s="70">
        <v>1</v>
      </c>
      <c r="V51" s="68" t="s">
        <v>761</v>
      </c>
      <c r="W51" s="68" t="s">
        <v>761</v>
      </c>
      <c r="X51" s="68" t="s">
        <v>761</v>
      </c>
      <c r="Y51" s="68" t="s">
        <v>761</v>
      </c>
      <c r="Z51" s="72" t="s">
        <v>761</v>
      </c>
      <c r="AA51" s="68" t="s">
        <v>761</v>
      </c>
      <c r="AB51" s="226">
        <v>13.7</v>
      </c>
      <c r="AC51" s="216">
        <v>22.82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73.72</v>
      </c>
      <c r="AV51" s="322">
        <v>2.3590399999999998</v>
      </c>
      <c r="AX51" s="72"/>
      <c r="AY51" s="322"/>
    </row>
    <row r="52" spans="1:54" x14ac:dyDescent="0.2">
      <c r="A52" t="s">
        <v>756</v>
      </c>
      <c r="B52" t="s">
        <v>401</v>
      </c>
      <c r="C52" s="68" t="s">
        <v>757</v>
      </c>
      <c r="E52" s="69">
        <v>43696</v>
      </c>
      <c r="F52" t="s">
        <v>881</v>
      </c>
      <c r="G52" t="s">
        <v>946</v>
      </c>
      <c r="H52" s="68">
        <v>1</v>
      </c>
      <c r="I52" s="68" t="s">
        <v>760</v>
      </c>
      <c r="J52" s="326">
        <v>0.43055555555555602</v>
      </c>
      <c r="K52" s="68">
        <v>3</v>
      </c>
      <c r="L52">
        <v>1</v>
      </c>
      <c r="M52" t="s">
        <v>757</v>
      </c>
      <c r="N52" t="s">
        <v>974</v>
      </c>
      <c r="O52" s="205">
        <v>22.8</v>
      </c>
      <c r="P52" s="131">
        <v>8.48</v>
      </c>
      <c r="Q52" s="68">
        <v>0.96</v>
      </c>
      <c r="R52" s="68" t="s">
        <v>761</v>
      </c>
      <c r="S52" s="131">
        <v>0.96</v>
      </c>
      <c r="T52" s="68">
        <v>0.96</v>
      </c>
      <c r="U52" s="70">
        <v>1</v>
      </c>
      <c r="V52" s="68" t="s">
        <v>761</v>
      </c>
      <c r="W52" s="77">
        <v>0.28472222222222221</v>
      </c>
      <c r="X52" s="68">
        <v>21.3</v>
      </c>
      <c r="Y52" s="68">
        <v>5.89</v>
      </c>
      <c r="Z52" s="72">
        <v>5.8591133919048648</v>
      </c>
      <c r="AA52" s="68">
        <v>65</v>
      </c>
      <c r="AB52" s="226">
        <v>0.9</v>
      </c>
      <c r="AC52" s="216">
        <v>0.17599999999999999</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401</v>
      </c>
      <c r="C53" s="68" t="s">
        <v>764</v>
      </c>
      <c r="E53" s="69">
        <v>43696</v>
      </c>
      <c r="F53" t="s">
        <v>881</v>
      </c>
      <c r="G53" t="s">
        <v>946</v>
      </c>
      <c r="H53" s="68">
        <v>1</v>
      </c>
      <c r="I53" s="68" t="s">
        <v>760</v>
      </c>
      <c r="J53" s="326">
        <v>0.43055555555555602</v>
      </c>
      <c r="K53" s="68">
        <v>3</v>
      </c>
      <c r="L53">
        <v>1</v>
      </c>
      <c r="M53" t="s">
        <v>757</v>
      </c>
      <c r="N53" t="s">
        <v>974</v>
      </c>
      <c r="O53" s="205">
        <v>22.8</v>
      </c>
      <c r="P53" s="131">
        <v>8.48</v>
      </c>
      <c r="Q53" s="68">
        <v>0.96</v>
      </c>
      <c r="R53" s="68" t="s">
        <v>761</v>
      </c>
      <c r="S53" s="131">
        <v>0.96</v>
      </c>
      <c r="T53" s="68">
        <v>0.96</v>
      </c>
      <c r="U53" s="70">
        <v>1</v>
      </c>
      <c r="V53" s="68">
        <v>0.5</v>
      </c>
      <c r="W53" s="77">
        <v>0.28819444444444448</v>
      </c>
      <c r="X53" s="68">
        <v>21.8</v>
      </c>
      <c r="Y53" s="68">
        <v>5.5</v>
      </c>
      <c r="Z53" s="72">
        <v>5.4553667803765666</v>
      </c>
      <c r="AA53" s="68">
        <v>61</v>
      </c>
      <c r="AB53" s="226">
        <v>1.4</v>
      </c>
      <c r="AC53" s="216">
        <v>2.7210000000000001</v>
      </c>
      <c r="AD53" s="72">
        <v>0.67161649380217558</v>
      </c>
      <c r="AE53" s="72">
        <v>6.804287676253459</v>
      </c>
      <c r="AF53" s="72">
        <v>17.29323308270677</v>
      </c>
      <c r="AG53" s="137">
        <v>24.097520758960229</v>
      </c>
      <c r="AH53" s="75">
        <v>13.460680728531322</v>
      </c>
      <c r="AI53" s="75">
        <v>37.558201487491552</v>
      </c>
      <c r="AJ53" s="72">
        <v>79.411237382269718</v>
      </c>
      <c r="AK53" s="72">
        <v>7.8036933961701358</v>
      </c>
      <c r="AL53" s="72">
        <v>10.176109356275175</v>
      </c>
      <c r="AM53" s="72">
        <v>21.264374124701458</v>
      </c>
      <c r="AN53" s="137">
        <v>45.361894883661691</v>
      </c>
      <c r="AO53" s="137">
        <v>3.1605962025316439</v>
      </c>
      <c r="AP53" s="137">
        <v>2.8069395464266882</v>
      </c>
      <c r="AQ53" s="70">
        <v>0.52963171658977404</v>
      </c>
      <c r="AR53" s="72">
        <v>5.9675357489583316</v>
      </c>
      <c r="AS53" s="68"/>
      <c r="AT53" s="68" t="s">
        <v>761</v>
      </c>
      <c r="AX53" s="72"/>
    </row>
    <row r="54" spans="1:54" x14ac:dyDescent="0.2">
      <c r="A54" t="s">
        <v>756</v>
      </c>
      <c r="B54" t="s">
        <v>401</v>
      </c>
      <c r="C54" s="68" t="s">
        <v>765</v>
      </c>
      <c r="E54" s="69">
        <v>43696</v>
      </c>
      <c r="F54" t="s">
        <v>881</v>
      </c>
      <c r="G54" t="s">
        <v>946</v>
      </c>
      <c r="H54" s="68">
        <v>1</v>
      </c>
      <c r="I54" s="68" t="s">
        <v>760</v>
      </c>
      <c r="J54" s="326">
        <v>0.43055555555555602</v>
      </c>
      <c r="K54" s="68">
        <v>3</v>
      </c>
      <c r="L54">
        <v>1</v>
      </c>
      <c r="M54" t="s">
        <v>757</v>
      </c>
      <c r="N54" t="s">
        <v>974</v>
      </c>
      <c r="O54" s="205">
        <v>22.8</v>
      </c>
      <c r="P54" s="131">
        <v>8.48</v>
      </c>
      <c r="Q54" s="68">
        <v>0.96</v>
      </c>
      <c r="R54" s="68" t="s">
        <v>761</v>
      </c>
      <c r="S54" s="131">
        <v>0.96</v>
      </c>
      <c r="T54" s="68">
        <v>0.96</v>
      </c>
      <c r="U54" s="70">
        <v>1</v>
      </c>
      <c r="V54" s="68" t="s">
        <v>761</v>
      </c>
      <c r="W54" s="68" t="s">
        <v>761</v>
      </c>
      <c r="X54" s="68" t="s">
        <v>761</v>
      </c>
      <c r="Y54" s="68" t="s">
        <v>761</v>
      </c>
      <c r="Z54" s="72" t="s">
        <v>761</v>
      </c>
      <c r="AA54" s="68" t="s">
        <v>761</v>
      </c>
      <c r="AB54" s="226">
        <v>1.4</v>
      </c>
      <c r="AC54" s="216">
        <v>0.27200000000000002</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401</v>
      </c>
      <c r="B61" s="102">
        <v>2019</v>
      </c>
      <c r="C61" s="103">
        <v>7</v>
      </c>
      <c r="D61" s="102">
        <v>8</v>
      </c>
      <c r="E61" s="82"/>
      <c r="F61" s="131">
        <v>0.84</v>
      </c>
      <c r="G61" s="131">
        <v>8.4600000000000009</v>
      </c>
      <c r="H61" s="82"/>
      <c r="I61" s="205">
        <v>22.2</v>
      </c>
      <c r="J61" s="226">
        <v>1.2</v>
      </c>
      <c r="K61" s="82"/>
      <c r="L61" s="82"/>
      <c r="M61" s="108"/>
      <c r="N61" s="131" t="s">
        <v>763</v>
      </c>
      <c r="O61" s="82"/>
      <c r="P61" s="82"/>
      <c r="Q61" s="82"/>
      <c r="R61" s="140"/>
      <c r="S61" s="137" t="s">
        <v>763</v>
      </c>
      <c r="T61" s="131" t="s">
        <v>763</v>
      </c>
      <c r="U61" s="131" t="s">
        <v>763</v>
      </c>
      <c r="V61" s="85"/>
      <c r="W61" s="85"/>
      <c r="X61" s="85"/>
      <c r="Y61" s="102">
        <f>IF(C61&lt;6," ",IF(C61&lt;=9,I61, IF(C61&gt;=10," ")))</f>
        <v>22.2</v>
      </c>
      <c r="Z61" s="102">
        <f>IF(Y61=" ", " ", IF(Y61&gt;0, Y61+273.15))</f>
        <v>295.34999999999997</v>
      </c>
      <c r="AA61" s="102">
        <f>IF(C61&lt;6," ",IF(C61&lt;=9,J61, IF(C61&gt;=10," ")))</f>
        <v>1.2</v>
      </c>
      <c r="AB61" s="102">
        <f>IF(C61&lt;6," ",IF(C61&lt;=9,G61, IF(C61&gt;=10," ")))</f>
        <v>8.4600000000000009</v>
      </c>
      <c r="AC61" s="104">
        <f>IF(Y61=" "," ",IF(Y61&gt;0,EXP(-173.4292+249.6339*100/Z61+143.3483*LN(+Z61/100)-21.8492*Z61/100+AA61*(-0.033096+0.014259*Z61/100-0.0017*(Z61/100)^2))*1.4276))</f>
        <v>8.6235407907192574</v>
      </c>
      <c r="AD61" s="102">
        <f>IF(Y61=" "," ",IF(Y61&gt;0,AB61/AC61))</f>
        <v>0.98103554042496544</v>
      </c>
      <c r="AE61" s="105">
        <f>IF(C61&lt;6," ",IF(C61&lt;=9,F61, IF(C61&gt;=10," ")))</f>
        <v>0.84</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401</v>
      </c>
      <c r="B62" s="102">
        <v>2019</v>
      </c>
      <c r="C62" s="103">
        <v>7</v>
      </c>
      <c r="D62" s="102">
        <v>8</v>
      </c>
      <c r="E62" s="82"/>
      <c r="F62" s="131">
        <v>0.84</v>
      </c>
      <c r="G62" s="131">
        <v>8.4600000000000009</v>
      </c>
      <c r="H62" s="82"/>
      <c r="I62" s="205">
        <v>22.2</v>
      </c>
      <c r="J62" s="226">
        <v>13.8</v>
      </c>
      <c r="K62" s="82"/>
      <c r="L62" s="82"/>
      <c r="M62" s="108"/>
      <c r="N62" s="137">
        <v>4.3103901416837491</v>
      </c>
      <c r="O62" s="82"/>
      <c r="P62" s="82"/>
      <c r="Q62" s="82"/>
      <c r="R62" s="140"/>
      <c r="S62" s="137">
        <v>55.190374559515007</v>
      </c>
      <c r="T62" s="137">
        <v>9.7311554166666649</v>
      </c>
      <c r="U62" s="137">
        <v>2.5000000000000001E-2</v>
      </c>
      <c r="V62" s="85"/>
      <c r="W62" s="85"/>
      <c r="X62" s="85"/>
      <c r="Y62" s="102">
        <f t="shared" ref="Y62:Y72" si="17">IF(C62&lt;6," ",IF(C62&lt;=9,I62, IF(C62&gt;=10," ")))</f>
        <v>22.2</v>
      </c>
      <c r="Z62" s="102">
        <f t="shared" ref="Z62:Z72" si="18">IF(Y62=" ", " ", IF(Y62&gt;0, Y62+273.15))</f>
        <v>295.34999999999997</v>
      </c>
      <c r="AA62" s="102">
        <f t="shared" ref="AA62:AA72" si="19">IF(C62&lt;6," ",IF(C62&lt;=9,J62, IF(C62&gt;=10," ")))</f>
        <v>13.8</v>
      </c>
      <c r="AB62" s="102">
        <f t="shared" ref="AB62:AB72" si="20">IF(C62&lt;6," ",IF(C62&lt;=9,G62, IF(C62&gt;=10," ")))</f>
        <v>8.4600000000000009</v>
      </c>
      <c r="AC62" s="104">
        <f t="shared" ref="AC62:AC72" si="21">IF(Y62=" "," ",IF(Y62&gt;0,EXP(-173.4292+249.6339*100/Z62+143.3483*LN(+Z62/100)-21.8492*Z62/100+AA62*(-0.033096+0.014259*Z62/100-0.0017*(Z62/100)^2))*1.4276))</f>
        <v>8.0146561267114524</v>
      </c>
      <c r="AD62" s="102">
        <f t="shared" ref="AD62:AD72" si="22">IF(Y62=" "," ",IF(Y62&gt;0,AB62/AC62))</f>
        <v>1.055566186028156</v>
      </c>
      <c r="AE62" s="105">
        <f t="shared" ref="AE62:AE72" si="23">IF(C62&lt;6," ",IF(C62&lt;=9,F62, IF(C62&gt;=10," ")))</f>
        <v>0.84</v>
      </c>
      <c r="AF62" s="102">
        <f t="shared" ref="AF62:AF72" si="24">IF(Y62=" "," ",N62)</f>
        <v>4.3103901416837491</v>
      </c>
      <c r="AG62" s="105">
        <f t="shared" ref="AG62:AG72" si="25">IF(C62&lt;6," ",IF(C62&lt;=9,T62, IF(C62&gt;=10," ")))</f>
        <v>9.7311554166666649</v>
      </c>
      <c r="AH62" s="105">
        <f t="shared" ref="AH62:AH72" si="26">IF(C62&lt;6," ",IF(C62&lt;=9,U62, IF(C62&gt;=10," ")))</f>
        <v>2.5000000000000001E-2</v>
      </c>
      <c r="AI62" s="102">
        <f t="shared" ref="AI62" si="27">IF(Y62=" ", " ", IF(Y62&gt;0, SUM(AG62:AH62)))</f>
        <v>9.7561554166666653</v>
      </c>
      <c r="AJ62" s="106">
        <f t="shared" ref="AJ62:AJ72" si="28">IF(C62&lt;6," ",IF(C62&lt;=9,S62, IF(C62&gt;=10," ")))</f>
        <v>55.190374559515007</v>
      </c>
      <c r="AK62" s="107">
        <f t="shared" ref="AK62:AK72" si="29">IF(Y62=" ", " ", IF(Y62&gt;0, AJ62-AF62))</f>
        <v>50.87998441783126</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401</v>
      </c>
      <c r="B63" s="102">
        <v>2019</v>
      </c>
      <c r="C63" s="103">
        <v>7</v>
      </c>
      <c r="D63" s="102">
        <v>8</v>
      </c>
      <c r="E63" s="82"/>
      <c r="F63" s="131">
        <v>0.84</v>
      </c>
      <c r="G63" s="131">
        <v>8.4600000000000009</v>
      </c>
      <c r="H63" s="82"/>
      <c r="I63" s="205">
        <v>22.2</v>
      </c>
      <c r="J63" s="226">
        <v>13.8</v>
      </c>
      <c r="K63" s="82"/>
      <c r="L63" s="82"/>
      <c r="M63" s="108"/>
      <c r="N63" s="131" t="s">
        <v>763</v>
      </c>
      <c r="O63" s="82"/>
      <c r="P63" s="82"/>
      <c r="Q63" s="82"/>
      <c r="R63" s="140"/>
      <c r="S63" s="137" t="s">
        <v>763</v>
      </c>
      <c r="T63" s="131" t="s">
        <v>763</v>
      </c>
      <c r="U63" s="131" t="s">
        <v>763</v>
      </c>
      <c r="V63" s="85"/>
      <c r="W63" s="85"/>
      <c r="X63" s="85"/>
      <c r="Y63" s="102">
        <f t="shared" si="17"/>
        <v>22.2</v>
      </c>
      <c r="Z63" s="102">
        <f t="shared" si="18"/>
        <v>295.34999999999997</v>
      </c>
      <c r="AA63" s="102">
        <f t="shared" si="19"/>
        <v>13.8</v>
      </c>
      <c r="AB63" s="102">
        <f t="shared" si="20"/>
        <v>8.4600000000000009</v>
      </c>
      <c r="AC63" s="104">
        <f t="shared" si="21"/>
        <v>8.0146561267114524</v>
      </c>
      <c r="AD63" s="102">
        <f t="shared" si="22"/>
        <v>1.055566186028156</v>
      </c>
      <c r="AE63" s="105">
        <f t="shared" si="23"/>
        <v>0.84</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401</v>
      </c>
      <c r="B64" s="102">
        <v>2019</v>
      </c>
      <c r="C64" s="103">
        <v>7</v>
      </c>
      <c r="D64" s="102">
        <v>19</v>
      </c>
      <c r="E64" s="82"/>
      <c r="F64" s="131">
        <v>0.75</v>
      </c>
      <c r="G64" s="131">
        <v>9.5</v>
      </c>
      <c r="H64" s="82"/>
      <c r="I64" s="205">
        <v>20.100000000000001</v>
      </c>
      <c r="J64" s="226">
        <v>0.7</v>
      </c>
      <c r="K64" s="82"/>
      <c r="L64" s="82"/>
      <c r="M64" s="108"/>
      <c r="N64" s="131" t="s">
        <v>763</v>
      </c>
      <c r="O64" s="82"/>
      <c r="P64" s="82"/>
      <c r="Q64" s="82"/>
      <c r="R64" s="140"/>
      <c r="S64" s="137" t="s">
        <v>763</v>
      </c>
      <c r="T64" s="131" t="s">
        <v>763</v>
      </c>
      <c r="U64" s="131" t="s">
        <v>763</v>
      </c>
      <c r="V64" s="85"/>
      <c r="W64" s="85"/>
      <c r="X64" s="85"/>
      <c r="Y64" s="102">
        <f t="shared" si="17"/>
        <v>20.100000000000001</v>
      </c>
      <c r="Z64" s="102">
        <f t="shared" si="18"/>
        <v>293.25</v>
      </c>
      <c r="AA64" s="102">
        <f t="shared" si="19"/>
        <v>0.7</v>
      </c>
      <c r="AB64" s="102">
        <f t="shared" si="20"/>
        <v>9.5</v>
      </c>
      <c r="AC64" s="104">
        <f t="shared" si="21"/>
        <v>9.0120569495178628</v>
      </c>
      <c r="AD64" s="102">
        <f t="shared" si="22"/>
        <v>1.0541433607460993</v>
      </c>
      <c r="AE64" s="105">
        <f t="shared" si="23"/>
        <v>0.75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401</v>
      </c>
      <c r="B65" s="102">
        <v>2019</v>
      </c>
      <c r="C65" s="103">
        <v>7</v>
      </c>
      <c r="D65" s="102">
        <v>19</v>
      </c>
      <c r="E65" s="82"/>
      <c r="F65" s="131">
        <v>0.75</v>
      </c>
      <c r="G65" s="131">
        <v>9.5</v>
      </c>
      <c r="H65" s="82"/>
      <c r="I65" s="205">
        <v>20.100000000000001</v>
      </c>
      <c r="J65" s="226">
        <v>8.1</v>
      </c>
      <c r="K65" s="82"/>
      <c r="L65" s="82"/>
      <c r="M65" s="108"/>
      <c r="N65" s="137">
        <v>7.0781422733642181</v>
      </c>
      <c r="O65" s="82"/>
      <c r="P65" s="82"/>
      <c r="Q65" s="82"/>
      <c r="R65" s="140"/>
      <c r="S65" s="137">
        <v>72.271409795123859</v>
      </c>
      <c r="T65" s="137">
        <v>15.36102208333333</v>
      </c>
      <c r="U65" s="137">
        <v>4.0213333333333336</v>
      </c>
      <c r="V65" s="85"/>
      <c r="W65" s="85"/>
      <c r="X65" s="85"/>
      <c r="Y65" s="102">
        <f t="shared" si="17"/>
        <v>20.100000000000001</v>
      </c>
      <c r="Z65" s="102">
        <f t="shared" si="18"/>
        <v>293.25</v>
      </c>
      <c r="AA65" s="102">
        <f t="shared" si="19"/>
        <v>8.1</v>
      </c>
      <c r="AB65" s="102">
        <f t="shared" si="20"/>
        <v>9.5</v>
      </c>
      <c r="AC65" s="104">
        <f t="shared" si="21"/>
        <v>8.6270097798234904</v>
      </c>
      <c r="AD65" s="102">
        <f t="shared" si="22"/>
        <v>1.1011926777014007</v>
      </c>
      <c r="AE65" s="105">
        <f t="shared" si="23"/>
        <v>0.75</v>
      </c>
      <c r="AF65" s="102">
        <f t="shared" si="24"/>
        <v>7.0781422733642181</v>
      </c>
      <c r="AG65" s="105">
        <f t="shared" si="25"/>
        <v>15.36102208333333</v>
      </c>
      <c r="AH65" s="105">
        <f t="shared" si="26"/>
        <v>4.0213333333333336</v>
      </c>
      <c r="AI65" s="102">
        <f t="shared" ref="AI65" si="30">IF(Y65=" ", " ", IF(Y65&gt;0, SUM(AG65:AH65)))</f>
        <v>19.382355416666663</v>
      </c>
      <c r="AJ65" s="106">
        <f t="shared" si="28"/>
        <v>72.271409795123859</v>
      </c>
      <c r="AK65" s="107">
        <f t="shared" si="29"/>
        <v>65.193267521759637</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401</v>
      </c>
      <c r="B66" s="102">
        <v>2019</v>
      </c>
      <c r="C66" s="103">
        <v>7</v>
      </c>
      <c r="D66" s="102">
        <v>19</v>
      </c>
      <c r="E66" s="82"/>
      <c r="F66" s="131">
        <v>0.75</v>
      </c>
      <c r="G66" s="131">
        <v>9.5</v>
      </c>
      <c r="H66" s="82"/>
      <c r="I66" s="205">
        <v>20.100000000000001</v>
      </c>
      <c r="J66" s="226">
        <v>8.1</v>
      </c>
      <c r="K66" s="82"/>
      <c r="L66" s="82"/>
      <c r="M66" s="108"/>
      <c r="N66" s="131" t="s">
        <v>763</v>
      </c>
      <c r="O66" s="82"/>
      <c r="P66" s="82"/>
      <c r="Q66" s="82"/>
      <c r="R66" s="140"/>
      <c r="S66" s="137" t="s">
        <v>763</v>
      </c>
      <c r="T66" s="131" t="s">
        <v>763</v>
      </c>
      <c r="U66" s="131" t="s">
        <v>763</v>
      </c>
      <c r="V66" s="85"/>
      <c r="W66" s="85"/>
      <c r="X66" s="85"/>
      <c r="Y66" s="102">
        <f t="shared" si="17"/>
        <v>20.100000000000001</v>
      </c>
      <c r="Z66" s="102">
        <f t="shared" si="18"/>
        <v>293.25</v>
      </c>
      <c r="AA66" s="102">
        <f t="shared" si="19"/>
        <v>8.1</v>
      </c>
      <c r="AB66" s="102">
        <f t="shared" si="20"/>
        <v>9.5</v>
      </c>
      <c r="AC66" s="104">
        <f t="shared" si="21"/>
        <v>8.6270097798234904</v>
      </c>
      <c r="AD66" s="102">
        <f t="shared" si="22"/>
        <v>1.1011926777014007</v>
      </c>
      <c r="AE66" s="105">
        <f t="shared" si="23"/>
        <v>0.75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401</v>
      </c>
      <c r="B67" s="102">
        <v>2019</v>
      </c>
      <c r="C67" s="103">
        <v>8</v>
      </c>
      <c r="D67" s="102">
        <v>5</v>
      </c>
      <c r="E67" s="82"/>
      <c r="F67" s="131">
        <v>0.85</v>
      </c>
      <c r="G67" s="131">
        <v>7.9</v>
      </c>
      <c r="H67" s="82"/>
      <c r="I67" s="205">
        <v>24.8</v>
      </c>
      <c r="J67" s="226">
        <v>2.2999999999999998</v>
      </c>
      <c r="K67" s="82"/>
      <c r="L67" s="82"/>
      <c r="M67" s="82"/>
      <c r="N67" s="131" t="s">
        <v>763</v>
      </c>
      <c r="O67" s="82"/>
      <c r="P67" s="82"/>
      <c r="Q67" s="82"/>
      <c r="R67" s="140"/>
      <c r="S67" s="137" t="s">
        <v>763</v>
      </c>
      <c r="T67" s="131" t="s">
        <v>763</v>
      </c>
      <c r="U67" s="131" t="s">
        <v>763</v>
      </c>
      <c r="V67" s="85"/>
      <c r="W67" s="85"/>
      <c r="X67" s="85"/>
      <c r="Y67" s="102">
        <f t="shared" si="17"/>
        <v>24.8</v>
      </c>
      <c r="Z67" s="102">
        <f t="shared" si="18"/>
        <v>297.95</v>
      </c>
      <c r="AA67" s="102">
        <f t="shared" si="19"/>
        <v>2.2999999999999998</v>
      </c>
      <c r="AB67" s="102">
        <f t="shared" si="20"/>
        <v>7.9</v>
      </c>
      <c r="AC67" s="104">
        <f t="shared" si="21"/>
        <v>8.1588602994373947</v>
      </c>
      <c r="AD67" s="102">
        <f t="shared" si="22"/>
        <v>0.96827249273342209</v>
      </c>
      <c r="AE67" s="105">
        <f t="shared" si="23"/>
        <v>0.85</v>
      </c>
      <c r="AF67" s="102" t="str">
        <f t="shared" si="24"/>
        <v>NS</v>
      </c>
      <c r="AG67" s="105" t="str">
        <f t="shared" si="25"/>
        <v>NS</v>
      </c>
      <c r="AH67" s="105" t="str">
        <f t="shared" si="26"/>
        <v>NS</v>
      </c>
      <c r="AI67" s="102"/>
      <c r="AJ67" s="106" t="str">
        <f t="shared" si="28"/>
        <v>NS</v>
      </c>
      <c r="AK67" s="107" t="e">
        <f t="shared" si="29"/>
        <v>#VALUE!</v>
      </c>
      <c r="AL67" s="82"/>
      <c r="AM67" s="82">
        <f>AD75</f>
        <v>1.0306002045686857</v>
      </c>
      <c r="AN67" s="82">
        <f>AE75</f>
        <v>0.85</v>
      </c>
      <c r="AO67" s="82">
        <f>AF75</f>
        <v>9.1485428420994861</v>
      </c>
      <c r="AP67" s="82">
        <f>AI75</f>
        <v>11.816270499739582</v>
      </c>
      <c r="AQ67" s="113">
        <f>AK75</f>
        <v>51.424385079290474</v>
      </c>
      <c r="AR67" s="118"/>
      <c r="AS67" s="115" t="s">
        <v>497</v>
      </c>
      <c r="AT67" s="115" t="s">
        <v>497</v>
      </c>
      <c r="AU67" s="115" t="s">
        <v>497</v>
      </c>
      <c r="AV67" s="115" t="s">
        <v>497</v>
      </c>
      <c r="AW67" s="115" t="s">
        <v>497</v>
      </c>
      <c r="AX67" s="116" t="s">
        <v>498</v>
      </c>
      <c r="AY67" s="102"/>
      <c r="AZ67" s="102"/>
      <c r="BA67" s="82"/>
      <c r="BB67" s="82"/>
    </row>
    <row r="68" spans="1:54" ht="16" x14ac:dyDescent="0.2">
      <c r="A68" s="101" t="s">
        <v>401</v>
      </c>
      <c r="B68" s="102">
        <v>2019</v>
      </c>
      <c r="C68" s="103">
        <v>8</v>
      </c>
      <c r="D68" s="102">
        <v>5</v>
      </c>
      <c r="E68" s="82"/>
      <c r="F68" s="131">
        <v>0.85</v>
      </c>
      <c r="G68" s="131">
        <v>7.9</v>
      </c>
      <c r="H68" s="82"/>
      <c r="I68" s="205">
        <v>24.8</v>
      </c>
      <c r="J68" s="226">
        <v>13.5</v>
      </c>
      <c r="K68" s="82"/>
      <c r="L68" s="82"/>
      <c r="M68" s="108"/>
      <c r="N68" s="137">
        <v>1.1081181943897502</v>
      </c>
      <c r="O68" s="82"/>
      <c r="P68" s="82"/>
      <c r="Q68" s="82"/>
      <c r="R68" s="140"/>
      <c r="S68" s="137">
        <v>69.46803244725929</v>
      </c>
      <c r="T68" s="137">
        <v>11.751875416666666</v>
      </c>
      <c r="U68" s="137">
        <v>0.40715999999999991</v>
      </c>
      <c r="V68" s="85"/>
      <c r="W68" s="85"/>
      <c r="X68" s="85"/>
      <c r="Y68" s="102">
        <f t="shared" si="17"/>
        <v>24.8</v>
      </c>
      <c r="Z68" s="102">
        <f t="shared" si="18"/>
        <v>297.95</v>
      </c>
      <c r="AA68" s="102">
        <f t="shared" si="19"/>
        <v>13.5</v>
      </c>
      <c r="AB68" s="102">
        <f t="shared" si="20"/>
        <v>7.9</v>
      </c>
      <c r="AC68" s="104">
        <f t="shared" si="21"/>
        <v>7.6540256797585196</v>
      </c>
      <c r="AD68" s="102">
        <f t="shared" si="22"/>
        <v>1.0321365945886454</v>
      </c>
      <c r="AE68" s="105">
        <f t="shared" si="23"/>
        <v>0.85</v>
      </c>
      <c r="AF68" s="102">
        <f t="shared" si="24"/>
        <v>1.1081181943897502</v>
      </c>
      <c r="AG68" s="105">
        <f t="shared" si="25"/>
        <v>11.751875416666666</v>
      </c>
      <c r="AH68" s="105">
        <f t="shared" si="26"/>
        <v>0.40715999999999991</v>
      </c>
      <c r="AI68" s="102">
        <f t="shared" ref="AI68" si="31">IF(Y68=" ", " ", IF(Y68&gt;0, SUM(AG68:AH68)))</f>
        <v>12.159035416666665</v>
      </c>
      <c r="AJ68" s="106">
        <f t="shared" si="28"/>
        <v>69.46803244725929</v>
      </c>
      <c r="AK68" s="107">
        <f t="shared" si="29"/>
        <v>68.359914252869544</v>
      </c>
      <c r="AL68" s="82"/>
      <c r="AM68" s="82"/>
      <c r="AN68" s="82"/>
      <c r="AO68" s="82"/>
      <c r="AP68" s="85"/>
      <c r="AQ68" s="82"/>
      <c r="AR68" s="82"/>
      <c r="AS68" s="115">
        <f>((LN(AM67)-LN(0.4))/(LN(0.9)-LN(0.4))*100)</f>
        <v>116.70943668824796</v>
      </c>
      <c r="AT68" s="120">
        <f>((LN(AN67)-LN(0.6))/(LN(3)-LN(0.6))*100)</f>
        <v>21.641511708981657</v>
      </c>
      <c r="AU68" s="115">
        <f>((LN(AO67)-LN(10))/(LN(1)-LN(10))*100)</f>
        <v>3.8648073805797609</v>
      </c>
      <c r="AV68" s="115">
        <f>((LN(AP67)-LN(10))/(LN(3)-LN(10))*100)</f>
        <v>-13.861803525726538</v>
      </c>
      <c r="AW68" s="115">
        <f>((LN(AQ67)-LN(43))/(LN(20)-LN(43))*100)</f>
        <v>-23.372942964125045</v>
      </c>
      <c r="AX68" s="82"/>
      <c r="AY68" s="82"/>
      <c r="AZ68" s="82"/>
      <c r="BA68" s="82"/>
      <c r="BB68" s="82"/>
    </row>
    <row r="69" spans="1:54" ht="16" x14ac:dyDescent="0.2">
      <c r="A69" s="101" t="s">
        <v>401</v>
      </c>
      <c r="B69" s="102">
        <v>2019</v>
      </c>
      <c r="C69" s="103">
        <v>8</v>
      </c>
      <c r="D69" s="102">
        <v>5</v>
      </c>
      <c r="E69" s="82"/>
      <c r="F69" s="131">
        <v>0.85</v>
      </c>
      <c r="G69" s="131">
        <v>7.9</v>
      </c>
      <c r="H69" s="82"/>
      <c r="I69" s="205">
        <v>24.8</v>
      </c>
      <c r="J69" s="226">
        <v>13.7</v>
      </c>
      <c r="K69" s="82"/>
      <c r="L69" s="82"/>
      <c r="M69" s="108"/>
      <c r="N69" s="131" t="s">
        <v>763</v>
      </c>
      <c r="O69" s="82"/>
      <c r="P69" s="82"/>
      <c r="Q69" s="82"/>
      <c r="R69" s="140"/>
      <c r="S69" s="137" t="s">
        <v>763</v>
      </c>
      <c r="T69" s="131" t="s">
        <v>763</v>
      </c>
      <c r="U69" s="131" t="s">
        <v>763</v>
      </c>
      <c r="V69" s="85"/>
      <c r="W69" s="85"/>
      <c r="X69" s="85"/>
      <c r="Y69" s="102">
        <f t="shared" si="17"/>
        <v>24.8</v>
      </c>
      <c r="Z69" s="102">
        <f t="shared" si="18"/>
        <v>297.95</v>
      </c>
      <c r="AA69" s="102">
        <f t="shared" si="19"/>
        <v>13.7</v>
      </c>
      <c r="AB69" s="102">
        <f t="shared" si="20"/>
        <v>7.9</v>
      </c>
      <c r="AC69" s="104">
        <f t="shared" si="21"/>
        <v>7.6453005913216439</v>
      </c>
      <c r="AD69" s="102">
        <f t="shared" si="22"/>
        <v>1.033314505510414</v>
      </c>
      <c r="AE69" s="105">
        <f t="shared" si="23"/>
        <v>0.85</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21.641511708981657</v>
      </c>
      <c r="AU69" s="82">
        <f t="shared" si="32"/>
        <v>3.8648073805797609</v>
      </c>
      <c r="AV69" s="82">
        <f t="shared" si="32"/>
        <v>0</v>
      </c>
      <c r="AW69" s="82">
        <f t="shared" si="32"/>
        <v>0</v>
      </c>
      <c r="AX69" s="129">
        <f>AVERAGE(AS69:AW69)</f>
        <v>25.101263817912283</v>
      </c>
      <c r="AY69" s="84"/>
      <c r="AZ69" s="84"/>
      <c r="BA69" s="84" t="str">
        <f>IF(AX69&gt;65, "Acceptable; Ongoing Protection is Required", "Unacceptable; Immediate Restoration is Required")</f>
        <v>Unacceptable; Immediate Restoration is Required</v>
      </c>
      <c r="BB69" s="82"/>
    </row>
    <row r="70" spans="1:54" ht="16" x14ac:dyDescent="0.2">
      <c r="A70" s="101" t="s">
        <v>401</v>
      </c>
      <c r="B70" s="102">
        <v>2019</v>
      </c>
      <c r="C70" s="103">
        <v>8</v>
      </c>
      <c r="D70" s="102">
        <v>19</v>
      </c>
      <c r="E70" s="82"/>
      <c r="F70" s="131">
        <v>0.96</v>
      </c>
      <c r="G70" s="131">
        <v>8.48</v>
      </c>
      <c r="H70" s="82"/>
      <c r="I70" s="205">
        <v>22.8</v>
      </c>
      <c r="J70" s="226">
        <v>0.9</v>
      </c>
      <c r="K70" s="82"/>
      <c r="L70" s="82"/>
      <c r="M70" s="108"/>
      <c r="N70" s="131" t="s">
        <v>763</v>
      </c>
      <c r="O70" s="82"/>
      <c r="P70" s="82"/>
      <c r="Q70" s="82"/>
      <c r="R70" s="140"/>
      <c r="S70" s="137" t="s">
        <v>763</v>
      </c>
      <c r="T70" s="131" t="s">
        <v>763</v>
      </c>
      <c r="U70" s="131" t="s">
        <v>763</v>
      </c>
      <c r="V70" s="85"/>
      <c r="W70" s="85"/>
      <c r="X70" s="85"/>
      <c r="Y70" s="102">
        <f t="shared" si="17"/>
        <v>22.8</v>
      </c>
      <c r="Z70" s="102">
        <f t="shared" si="18"/>
        <v>295.95</v>
      </c>
      <c r="AA70" s="102">
        <f t="shared" si="19"/>
        <v>0.9</v>
      </c>
      <c r="AB70" s="102">
        <f t="shared" si="20"/>
        <v>8.48</v>
      </c>
      <c r="AC70" s="104">
        <f t="shared" si="21"/>
        <v>8.5396976535494797</v>
      </c>
      <c r="AD70" s="102">
        <f t="shared" si="22"/>
        <v>0.99300939494916818</v>
      </c>
      <c r="AE70" s="105">
        <f t="shared" si="23"/>
        <v>0.96</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25.101263817912283</v>
      </c>
      <c r="AY70" s="85"/>
      <c r="AZ70" s="85"/>
      <c r="BA70" s="82"/>
      <c r="BB70" s="82"/>
    </row>
    <row r="71" spans="1:54" ht="16" x14ac:dyDescent="0.2">
      <c r="A71" s="101" t="s">
        <v>401</v>
      </c>
      <c r="B71" s="102">
        <v>2019</v>
      </c>
      <c r="C71" s="103">
        <v>8</v>
      </c>
      <c r="D71" s="102">
        <v>19</v>
      </c>
      <c r="E71" s="82"/>
      <c r="F71" s="131">
        <v>0.96</v>
      </c>
      <c r="G71" s="131">
        <v>8.48</v>
      </c>
      <c r="H71" s="82"/>
      <c r="I71" s="205">
        <v>22.8</v>
      </c>
      <c r="J71" s="226">
        <v>1.4</v>
      </c>
      <c r="K71" s="82"/>
      <c r="L71" s="82"/>
      <c r="M71" s="108"/>
      <c r="N71" s="137">
        <v>24.097520758960229</v>
      </c>
      <c r="O71" s="82"/>
      <c r="P71" s="82"/>
      <c r="Q71" s="82"/>
      <c r="R71" s="140"/>
      <c r="S71" s="137">
        <v>45.361894883661691</v>
      </c>
      <c r="T71" s="137">
        <v>3.1605962025316439</v>
      </c>
      <c r="U71" s="137">
        <v>2.8069395464266882</v>
      </c>
      <c r="V71" s="85"/>
      <c r="W71" s="85"/>
      <c r="X71" s="85"/>
      <c r="Y71" s="102">
        <f t="shared" si="17"/>
        <v>22.8</v>
      </c>
      <c r="Z71" s="102">
        <f t="shared" si="18"/>
        <v>295.95</v>
      </c>
      <c r="AA71" s="102">
        <f t="shared" si="19"/>
        <v>1.4</v>
      </c>
      <c r="AB71" s="102">
        <f t="shared" si="20"/>
        <v>8.48</v>
      </c>
      <c r="AC71" s="104">
        <f t="shared" si="21"/>
        <v>8.5150272525648294</v>
      </c>
      <c r="AD71" s="102">
        <f t="shared" si="22"/>
        <v>0.99588641920620058</v>
      </c>
      <c r="AE71" s="105">
        <f t="shared" si="23"/>
        <v>0.96</v>
      </c>
      <c r="AF71" s="102">
        <f t="shared" si="24"/>
        <v>24.097520758960229</v>
      </c>
      <c r="AG71" s="105">
        <f t="shared" si="25"/>
        <v>3.1605962025316439</v>
      </c>
      <c r="AH71" s="105">
        <f t="shared" si="26"/>
        <v>2.8069395464266882</v>
      </c>
      <c r="AI71" s="102">
        <f t="shared" ref="AI71" si="33">IF(Y71=" ", " ", IF(Y71&gt;0, SUM(AG71:AH71)))</f>
        <v>5.9675357489583316</v>
      </c>
      <c r="AJ71" s="106">
        <f t="shared" si="28"/>
        <v>45.361894883661691</v>
      </c>
      <c r="AK71" s="107">
        <f t="shared" si="29"/>
        <v>21.264374124701462</v>
      </c>
      <c r="AL71" s="82"/>
      <c r="AM71" s="82"/>
      <c r="AN71" s="82"/>
      <c r="AO71" s="82"/>
      <c r="AP71" s="82"/>
      <c r="AQ71" s="82"/>
      <c r="AR71" s="82"/>
      <c r="AS71" s="82"/>
      <c r="AT71" s="82"/>
      <c r="AU71" s="82"/>
      <c r="AV71" s="82"/>
      <c r="AW71" s="82"/>
      <c r="AX71" s="82"/>
      <c r="AY71" s="82"/>
      <c r="AZ71" s="82"/>
      <c r="BA71" s="82"/>
      <c r="BB71" s="82"/>
    </row>
    <row r="72" spans="1:54" ht="16" x14ac:dyDescent="0.2">
      <c r="A72" s="101" t="s">
        <v>401</v>
      </c>
      <c r="B72" s="102">
        <v>2019</v>
      </c>
      <c r="C72" s="103">
        <v>8</v>
      </c>
      <c r="D72" s="102">
        <v>19</v>
      </c>
      <c r="E72" s="82"/>
      <c r="F72" s="131">
        <v>0.96</v>
      </c>
      <c r="G72" s="131">
        <v>8.48</v>
      </c>
      <c r="H72" s="82"/>
      <c r="I72" s="205">
        <v>22.8</v>
      </c>
      <c r="J72" s="226">
        <v>1.4</v>
      </c>
      <c r="K72" s="82"/>
      <c r="L72" s="82"/>
      <c r="M72" s="82"/>
      <c r="N72" s="131" t="s">
        <v>763</v>
      </c>
      <c r="O72" s="82"/>
      <c r="P72" s="82"/>
      <c r="Q72" s="82"/>
      <c r="R72" s="140"/>
      <c r="S72" s="137" t="s">
        <v>763</v>
      </c>
      <c r="T72" s="131" t="s">
        <v>763</v>
      </c>
      <c r="U72" s="131" t="s">
        <v>763</v>
      </c>
      <c r="V72" s="85"/>
      <c r="W72" s="85"/>
      <c r="X72" s="85"/>
      <c r="Y72" s="102">
        <f t="shared" si="17"/>
        <v>22.8</v>
      </c>
      <c r="Z72" s="102">
        <f t="shared" si="18"/>
        <v>295.95</v>
      </c>
      <c r="AA72" s="102">
        <f t="shared" si="19"/>
        <v>1.4</v>
      </c>
      <c r="AB72" s="102">
        <f t="shared" si="20"/>
        <v>8.48</v>
      </c>
      <c r="AC72" s="104">
        <f t="shared" si="21"/>
        <v>8.5150272525648294</v>
      </c>
      <c r="AD72" s="102">
        <f t="shared" si="22"/>
        <v>0.99588641920620058</v>
      </c>
      <c r="AE72" s="105">
        <f t="shared" si="23"/>
        <v>0.96</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1.0306002045686857</v>
      </c>
      <c r="AE75" s="84">
        <f>_xlfn.AGGREGATE(1, 6,AE61:AE74)</f>
        <v>0.85</v>
      </c>
      <c r="AF75" s="84">
        <f>_xlfn.AGGREGATE(1, 6,AF61:AF74)</f>
        <v>9.1485428420994861</v>
      </c>
      <c r="AG75" s="82"/>
      <c r="AH75" s="82"/>
      <c r="AI75" s="84">
        <f>_xlfn.AGGREGATE(1, 6,AI61:AI74)</f>
        <v>11.816270499739582</v>
      </c>
      <c r="AJ75" s="82"/>
      <c r="AK75" s="84">
        <f>_xlfn.AGGREGATE(1, 6,AK61:AK74)</f>
        <v>51.424385079290474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1.0306002045686857</v>
      </c>
      <c r="AE76" s="126">
        <f>AVERAGE(AE61:AE72)</f>
        <v>0.85</v>
      </c>
      <c r="AF76" s="126">
        <f>AVERAGE(AF62:AF71)</f>
        <v>9.1485428420994861</v>
      </c>
      <c r="AG76" s="126"/>
      <c r="AH76" s="126"/>
      <c r="AI76" s="126">
        <f>AVERAGE(AI62:AI71)</f>
        <v>11.816270499739582</v>
      </c>
      <c r="AJ76" s="126"/>
      <c r="AK76" s="127" t="e">
        <f>AVERAGE(AK61:AK72)</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401</v>
      </c>
      <c r="C83" t="s">
        <v>757</v>
      </c>
      <c r="E83" s="147">
        <v>44020</v>
      </c>
      <c r="F83" s="68" t="s">
        <v>881</v>
      </c>
      <c r="G83" s="68" t="s">
        <v>1004</v>
      </c>
      <c r="H83" s="68">
        <v>2</v>
      </c>
      <c r="I83" s="68" t="s">
        <v>982</v>
      </c>
      <c r="J83" s="77">
        <v>0.37291666666666662</v>
      </c>
      <c r="K83" s="68">
        <v>2</v>
      </c>
      <c r="L83" s="68">
        <v>1</v>
      </c>
      <c r="M83" s="68" t="s">
        <v>757</v>
      </c>
      <c r="N83" s="68" t="s">
        <v>761</v>
      </c>
      <c r="O83" s="131">
        <v>19.899999999999999</v>
      </c>
      <c r="P83" s="131">
        <v>9.32</v>
      </c>
      <c r="Q83" s="68" t="s">
        <v>761</v>
      </c>
      <c r="R83" s="68" t="s">
        <v>761</v>
      </c>
      <c r="S83" s="131" t="s">
        <v>761</v>
      </c>
      <c r="T83" s="68">
        <v>1.04</v>
      </c>
      <c r="U83" s="68" t="s">
        <v>761</v>
      </c>
      <c r="V83" s="68">
        <v>0.15</v>
      </c>
      <c r="W83" s="77">
        <v>0.27361111111111108</v>
      </c>
      <c r="X83" s="68">
        <v>19.899999999999999</v>
      </c>
      <c r="Y83" s="68">
        <v>7.79</v>
      </c>
      <c r="Z83" s="72">
        <v>7.7076541668469556</v>
      </c>
      <c r="AA83" s="68">
        <v>85.6</v>
      </c>
      <c r="AB83" s="131">
        <v>1.8</v>
      </c>
      <c r="AC83" s="79">
        <v>3.45</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row>
    <row r="84" spans="1:55" x14ac:dyDescent="0.2">
      <c r="A84" s="79" t="s">
        <v>756</v>
      </c>
      <c r="B84" t="s">
        <v>401</v>
      </c>
      <c r="C84" t="s">
        <v>764</v>
      </c>
      <c r="E84" s="147">
        <v>44020</v>
      </c>
      <c r="F84" s="68" t="s">
        <v>881</v>
      </c>
      <c r="G84" s="68" t="s">
        <v>1004</v>
      </c>
      <c r="H84" s="68">
        <v>2</v>
      </c>
      <c r="I84" s="68" t="s">
        <v>982</v>
      </c>
      <c r="J84" s="77">
        <v>0.37291666666666662</v>
      </c>
      <c r="K84" s="68">
        <v>2</v>
      </c>
      <c r="L84" s="68">
        <v>1</v>
      </c>
      <c r="M84" s="68" t="s">
        <v>757</v>
      </c>
      <c r="N84" s="68" t="s">
        <v>761</v>
      </c>
      <c r="O84" s="131">
        <v>19.899999999999999</v>
      </c>
      <c r="P84" s="131">
        <v>9.32</v>
      </c>
      <c r="Q84" s="68" t="s">
        <v>761</v>
      </c>
      <c r="R84" s="68" t="s">
        <v>761</v>
      </c>
      <c r="S84" s="131" t="s">
        <v>761</v>
      </c>
      <c r="T84" s="68">
        <v>1.04</v>
      </c>
      <c r="U84" s="68" t="s">
        <v>761</v>
      </c>
      <c r="V84" s="68">
        <v>0.5</v>
      </c>
      <c r="W84" s="77">
        <v>0.27499999999999997</v>
      </c>
      <c r="X84" s="68">
        <v>20</v>
      </c>
      <c r="Y84" s="68">
        <v>7.5</v>
      </c>
      <c r="Z84" s="72">
        <v>7.2648402338757867</v>
      </c>
      <c r="AA84" s="68">
        <v>84</v>
      </c>
      <c r="AB84" s="134">
        <v>5.4</v>
      </c>
      <c r="AC84" s="204">
        <v>9.6300000000000008</v>
      </c>
      <c r="AD84" s="171">
        <v>0.12539783577339267</v>
      </c>
      <c r="AE84" s="72">
        <v>0.1489339464882945</v>
      </c>
      <c r="AF84" s="72">
        <v>12.271105826397148</v>
      </c>
      <c r="AG84" s="137">
        <v>12.420039772885444</v>
      </c>
      <c r="AH84" s="75">
        <v>12.990780248413811</v>
      </c>
      <c r="AI84" s="72">
        <v>25.410820021299255</v>
      </c>
      <c r="AJ84" s="72">
        <v>127.50218364566166</v>
      </c>
      <c r="AK84" s="72">
        <v>20.317117138507246</v>
      </c>
      <c r="AL84" s="72">
        <v>6.275604101529022</v>
      </c>
      <c r="AM84" s="75">
        <v>33.307897386921056</v>
      </c>
      <c r="AN84" s="137">
        <v>45.727937159806501</v>
      </c>
      <c r="AO84" s="137">
        <v>21.253642857142857</v>
      </c>
      <c r="AP84" s="137">
        <v>5.2069766741071453</v>
      </c>
      <c r="AQ84" s="70">
        <v>0.80321788505527225</v>
      </c>
      <c r="AR84" s="177">
        <v>26.460619531250003</v>
      </c>
      <c r="AS84" s="68"/>
      <c r="AT84" s="68"/>
      <c r="AU84" s="68" t="s">
        <v>763</v>
      </c>
      <c r="AV84" s="68" t="s">
        <v>763</v>
      </c>
      <c r="AW84" s="68"/>
      <c r="BA84" s="200"/>
      <c r="BB84" s="68"/>
      <c r="BC84" s="147"/>
    </row>
    <row r="85" spans="1:55" x14ac:dyDescent="0.2">
      <c r="A85" s="79" t="s">
        <v>756</v>
      </c>
      <c r="B85" t="s">
        <v>401</v>
      </c>
      <c r="C85" t="s">
        <v>765</v>
      </c>
      <c r="E85" s="147">
        <v>44020</v>
      </c>
      <c r="F85" s="68" t="s">
        <v>881</v>
      </c>
      <c r="G85" s="68" t="s">
        <v>1004</v>
      </c>
      <c r="H85" s="68">
        <v>2</v>
      </c>
      <c r="I85" s="68" t="s">
        <v>982</v>
      </c>
      <c r="J85" s="77">
        <v>0.37291666666666662</v>
      </c>
      <c r="K85" s="68">
        <v>2</v>
      </c>
      <c r="L85" s="68">
        <v>1</v>
      </c>
      <c r="M85" s="68" t="s">
        <v>757</v>
      </c>
      <c r="N85" s="68" t="s">
        <v>761</v>
      </c>
      <c r="O85" s="131">
        <v>19.899999999999999</v>
      </c>
      <c r="P85" s="131">
        <v>9.32</v>
      </c>
      <c r="Q85" s="68" t="s">
        <v>761</v>
      </c>
      <c r="R85" s="68" t="s">
        <v>761</v>
      </c>
      <c r="S85" s="131" t="s">
        <v>761</v>
      </c>
      <c r="T85" s="68">
        <v>1.04</v>
      </c>
      <c r="U85" s="68" t="s">
        <v>761</v>
      </c>
      <c r="V85" s="68">
        <v>0.7</v>
      </c>
      <c r="W85" s="77">
        <v>0.27777777777777779</v>
      </c>
      <c r="X85" s="68">
        <v>23.4</v>
      </c>
      <c r="Y85" s="68">
        <v>5.6</v>
      </c>
      <c r="Z85" s="72">
        <v>5.1459545855955238</v>
      </c>
      <c r="AA85" s="68">
        <v>64.3</v>
      </c>
      <c r="AB85" s="131">
        <v>14.7</v>
      </c>
      <c r="AC85" s="79">
        <v>24.37</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row>
    <row r="86" spans="1:55" x14ac:dyDescent="0.2">
      <c r="A86" s="79" t="s">
        <v>756</v>
      </c>
      <c r="B86" t="s">
        <v>401</v>
      </c>
      <c r="C86" t="s">
        <v>757</v>
      </c>
      <c r="E86" s="194">
        <v>44035</v>
      </c>
      <c r="F86" s="68" t="s">
        <v>881</v>
      </c>
      <c r="G86" s="68" t="s">
        <v>1004</v>
      </c>
      <c r="H86" s="68">
        <v>0</v>
      </c>
      <c r="I86" s="77" t="s">
        <v>982</v>
      </c>
      <c r="J86" s="77">
        <v>0.3576388888888889</v>
      </c>
      <c r="K86" s="215">
        <v>3</v>
      </c>
      <c r="L86" s="68">
        <v>2</v>
      </c>
      <c r="M86" s="68" t="s">
        <v>773</v>
      </c>
      <c r="N86" s="68" t="s">
        <v>761</v>
      </c>
      <c r="O86" s="131">
        <v>23.2</v>
      </c>
      <c r="P86" s="131">
        <v>7.83</v>
      </c>
      <c r="Q86" s="68">
        <v>0.62</v>
      </c>
      <c r="R86" s="68">
        <v>0.61</v>
      </c>
      <c r="S86" s="131">
        <v>0.61499999999999999</v>
      </c>
      <c r="T86" s="68">
        <v>1</v>
      </c>
      <c r="U86" s="72">
        <v>0.61499999999999999</v>
      </c>
      <c r="V86" s="68">
        <v>0.15</v>
      </c>
      <c r="W86" s="77">
        <v>0.25694444444444448</v>
      </c>
      <c r="X86" s="68">
        <v>22.4</v>
      </c>
      <c r="Y86" s="68">
        <v>6.4</v>
      </c>
      <c r="Z86" s="72">
        <v>5.9390573353960754</v>
      </c>
      <c r="AA86" s="68">
        <v>76.099999999999994</v>
      </c>
      <c r="AB86" s="131">
        <v>12.9</v>
      </c>
      <c r="AC86" s="79">
        <v>21.55</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row>
    <row r="87" spans="1:55" x14ac:dyDescent="0.2">
      <c r="A87" s="79" t="s">
        <v>756</v>
      </c>
      <c r="B87" t="s">
        <v>401</v>
      </c>
      <c r="C87" t="s">
        <v>764</v>
      </c>
      <c r="E87" s="194">
        <v>44035</v>
      </c>
      <c r="F87" s="68" t="s">
        <v>881</v>
      </c>
      <c r="G87" s="68" t="s">
        <v>1004</v>
      </c>
      <c r="H87" s="68">
        <v>0</v>
      </c>
      <c r="I87" s="77" t="s">
        <v>982</v>
      </c>
      <c r="J87" s="77">
        <v>0.3576388888888889</v>
      </c>
      <c r="K87" s="215">
        <v>3</v>
      </c>
      <c r="L87" s="68">
        <v>2</v>
      </c>
      <c r="M87" s="68" t="s">
        <v>773</v>
      </c>
      <c r="N87" s="68" t="s">
        <v>761</v>
      </c>
      <c r="O87" s="131">
        <v>23.2</v>
      </c>
      <c r="P87" s="131">
        <v>7.83</v>
      </c>
      <c r="Q87" s="68">
        <v>0.62</v>
      </c>
      <c r="R87" s="68">
        <v>0.61</v>
      </c>
      <c r="S87" s="131">
        <v>0.61499999999999999</v>
      </c>
      <c r="T87" s="68">
        <v>1</v>
      </c>
      <c r="U87" s="72">
        <v>0.61499999999999999</v>
      </c>
      <c r="V87" s="68">
        <v>0.5</v>
      </c>
      <c r="W87" s="77">
        <v>0.2590277777777778</v>
      </c>
      <c r="X87" s="68">
        <v>23.5</v>
      </c>
      <c r="Y87" s="68">
        <v>4.7</v>
      </c>
      <c r="Z87" s="72">
        <v>4.3641110987735301</v>
      </c>
      <c r="AA87" s="68">
        <v>58.5</v>
      </c>
      <c r="AB87" s="134">
        <v>12.9</v>
      </c>
      <c r="AC87" s="204">
        <v>21.55</v>
      </c>
      <c r="AD87" s="171">
        <v>0.19414385741565876</v>
      </c>
      <c r="AE87" s="72">
        <v>0.5244920327122502</v>
      </c>
      <c r="AF87" s="72">
        <v>3.6274509803921564</v>
      </c>
      <c r="AG87" s="137">
        <v>4.1519430131044066</v>
      </c>
      <c r="AH87" s="75">
        <v>23.660500220319744</v>
      </c>
      <c r="AI87" s="72">
        <v>27.812443233424151</v>
      </c>
      <c r="AJ87" s="72">
        <v>687.2561222687176</v>
      </c>
      <c r="AK87" s="72">
        <v>90.940887325646614</v>
      </c>
      <c r="AL87" s="72">
        <v>7.5571741433283961</v>
      </c>
      <c r="AM87" s="75">
        <v>114.60138754596636</v>
      </c>
      <c r="AN87" s="137">
        <v>118.75333055907076</v>
      </c>
      <c r="AO87" s="137">
        <v>54.511999999999979</v>
      </c>
      <c r="AP87" s="137">
        <v>0.5741000000000348</v>
      </c>
      <c r="AQ87" s="70">
        <v>0.98957813314066456</v>
      </c>
      <c r="AR87" s="177">
        <v>55.086100000000016</v>
      </c>
      <c r="AS87" s="68"/>
      <c r="AT87" s="68"/>
      <c r="AU87" s="68" t="s">
        <v>763</v>
      </c>
      <c r="AV87" s="68" t="s">
        <v>763</v>
      </c>
      <c r="AW87" s="68"/>
    </row>
    <row r="88" spans="1:55" x14ac:dyDescent="0.2">
      <c r="A88" s="79" t="s">
        <v>756</v>
      </c>
      <c r="B88" t="s">
        <v>401</v>
      </c>
      <c r="C88" t="s">
        <v>765</v>
      </c>
      <c r="E88" s="194">
        <v>44035</v>
      </c>
      <c r="F88" s="68" t="s">
        <v>881</v>
      </c>
      <c r="G88" s="68" t="s">
        <v>1004</v>
      </c>
      <c r="H88" s="68">
        <v>0</v>
      </c>
      <c r="I88" s="77" t="s">
        <v>982</v>
      </c>
      <c r="J88" s="77">
        <v>0.3576388888888889</v>
      </c>
      <c r="K88" s="215">
        <v>3</v>
      </c>
      <c r="L88" s="68">
        <v>2</v>
      </c>
      <c r="M88" s="68" t="s">
        <v>773</v>
      </c>
      <c r="N88" s="68" t="s">
        <v>761</v>
      </c>
      <c r="O88" s="131">
        <v>23.2</v>
      </c>
      <c r="P88" s="131">
        <v>7.83</v>
      </c>
      <c r="Q88" s="68">
        <v>0.62</v>
      </c>
      <c r="R88" s="68">
        <v>0.61</v>
      </c>
      <c r="S88" s="131">
        <v>0.61499999999999999</v>
      </c>
      <c r="T88" s="68">
        <v>1</v>
      </c>
      <c r="U88" s="72">
        <v>0.61499999999999999</v>
      </c>
      <c r="V88" s="68">
        <v>1</v>
      </c>
      <c r="W88" s="77">
        <v>0.2590277777777778</v>
      </c>
      <c r="X88" s="68">
        <v>23.5</v>
      </c>
      <c r="Y88" s="68">
        <v>4.7</v>
      </c>
      <c r="Z88" s="72">
        <v>4.3641110987735301</v>
      </c>
      <c r="AA88" s="68">
        <v>58.5</v>
      </c>
      <c r="AB88" s="131">
        <v>12.9</v>
      </c>
      <c r="AC88" s="79">
        <v>21.55</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v>61.02</v>
      </c>
      <c r="AV88" s="72">
        <v>0.97599999999999998</v>
      </c>
      <c r="AW88" s="68"/>
    </row>
    <row r="89" spans="1:55" x14ac:dyDescent="0.2">
      <c r="A89" s="79" t="s">
        <v>756</v>
      </c>
      <c r="B89" t="s">
        <v>401</v>
      </c>
      <c r="C89" t="s">
        <v>757</v>
      </c>
      <c r="E89" s="147">
        <v>44049</v>
      </c>
      <c r="F89" s="68" t="s">
        <v>881</v>
      </c>
      <c r="G89" s="68" t="s">
        <v>1027</v>
      </c>
      <c r="H89" s="68">
        <v>0</v>
      </c>
      <c r="I89" s="68" t="s">
        <v>982</v>
      </c>
      <c r="J89" s="77">
        <v>0.40277777777777773</v>
      </c>
      <c r="K89" s="215">
        <v>2</v>
      </c>
      <c r="L89" s="68">
        <v>1</v>
      </c>
      <c r="M89" s="68" t="s">
        <v>761</v>
      </c>
      <c r="N89" s="68" t="s">
        <v>1029</v>
      </c>
      <c r="O89" s="131">
        <v>19.5</v>
      </c>
      <c r="P89" s="131">
        <v>9.19</v>
      </c>
      <c r="Q89" s="68">
        <v>0.7</v>
      </c>
      <c r="R89" s="68">
        <v>0.7</v>
      </c>
      <c r="S89" s="131">
        <v>0.7</v>
      </c>
      <c r="T89" s="68">
        <v>0.7</v>
      </c>
      <c r="U89" s="72">
        <v>1</v>
      </c>
      <c r="V89" s="68">
        <v>0.15</v>
      </c>
      <c r="W89" s="77">
        <v>0.27152777777777776</v>
      </c>
      <c r="X89" s="68">
        <v>21.6</v>
      </c>
      <c r="Y89" s="68">
        <v>6.4</v>
      </c>
      <c r="Z89" s="72">
        <v>6.3405902095724391</v>
      </c>
      <c r="AA89" s="68">
        <v>70.3</v>
      </c>
      <c r="AB89" s="131">
        <v>1.6</v>
      </c>
      <c r="AC89" s="79">
        <v>3.07</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5" x14ac:dyDescent="0.2">
      <c r="A90" s="79" t="s">
        <v>756</v>
      </c>
      <c r="B90" t="s">
        <v>401</v>
      </c>
      <c r="C90" t="s">
        <v>764</v>
      </c>
      <c r="E90" s="147">
        <v>44049</v>
      </c>
      <c r="F90" s="68" t="s">
        <v>881</v>
      </c>
      <c r="G90" s="68" t="s">
        <v>1027</v>
      </c>
      <c r="H90" s="68">
        <v>0</v>
      </c>
      <c r="I90" s="68" t="s">
        <v>982</v>
      </c>
      <c r="J90" s="77">
        <v>0.40277777777777773</v>
      </c>
      <c r="K90" s="215">
        <v>2</v>
      </c>
      <c r="L90" s="68">
        <v>1</v>
      </c>
      <c r="M90" s="68" t="s">
        <v>761</v>
      </c>
      <c r="N90" s="68" t="s">
        <v>1029</v>
      </c>
      <c r="O90" s="131">
        <v>19.5</v>
      </c>
      <c r="P90" s="131">
        <v>9.19</v>
      </c>
      <c r="Q90" s="68">
        <v>0.7</v>
      </c>
      <c r="R90" s="68">
        <v>0.7</v>
      </c>
      <c r="S90" s="131">
        <v>0.7</v>
      </c>
      <c r="T90" s="68">
        <v>0.7</v>
      </c>
      <c r="U90" s="72">
        <v>1</v>
      </c>
      <c r="V90" s="68">
        <v>0.45</v>
      </c>
      <c r="W90" s="77">
        <v>0.27361111111111108</v>
      </c>
      <c r="X90" s="68">
        <v>25.9</v>
      </c>
      <c r="Y90" s="68">
        <v>4.91</v>
      </c>
      <c r="Z90" s="72">
        <v>4.7490238123835971</v>
      </c>
      <c r="AA90" s="68">
        <v>60.1</v>
      </c>
      <c r="AB90" s="134">
        <v>5.9</v>
      </c>
      <c r="AC90" s="204">
        <v>10.43</v>
      </c>
      <c r="AD90" s="171">
        <v>0.22499999999999995</v>
      </c>
      <c r="AE90" s="72">
        <v>0.84622823984526097</v>
      </c>
      <c r="AF90" s="72">
        <v>1.8146341463414635</v>
      </c>
      <c r="AG90" s="137">
        <v>2.6608623861867242</v>
      </c>
      <c r="AH90" s="75">
        <v>25.255448950530706</v>
      </c>
      <c r="AI90" s="72">
        <v>27.916311336717431</v>
      </c>
      <c r="AJ90" s="72">
        <v>249.06756215625086</v>
      </c>
      <c r="AK90" s="72">
        <v>44.568623207156868</v>
      </c>
      <c r="AL90" s="72">
        <v>5.5884060182558066</v>
      </c>
      <c r="AM90" s="75">
        <v>69.824072157687567</v>
      </c>
      <c r="AN90" s="137">
        <v>72.484934543874303</v>
      </c>
      <c r="AO90" s="137">
        <v>30.792000000000002</v>
      </c>
      <c r="AP90" s="207">
        <v>2.5000000000000001E-2</v>
      </c>
      <c r="AQ90" s="70">
        <v>1</v>
      </c>
      <c r="AR90" s="177">
        <v>30.817</v>
      </c>
      <c r="AS90" s="68"/>
      <c r="AT90" s="68"/>
      <c r="AU90" s="68">
        <v>173.4</v>
      </c>
      <c r="AV90" s="72">
        <v>2.77</v>
      </c>
      <c r="AW90" s="68"/>
    </row>
    <row r="91" spans="1:55" x14ac:dyDescent="0.2">
      <c r="A91" s="79" t="s">
        <v>756</v>
      </c>
      <c r="B91" t="s">
        <v>401</v>
      </c>
      <c r="C91" t="s">
        <v>757</v>
      </c>
      <c r="E91" s="147">
        <v>44064</v>
      </c>
      <c r="F91" s="68" t="s">
        <v>881</v>
      </c>
      <c r="G91" s="68" t="s">
        <v>1044</v>
      </c>
      <c r="H91" s="68">
        <v>0</v>
      </c>
      <c r="I91" s="68" t="s">
        <v>982</v>
      </c>
      <c r="J91" s="77">
        <v>0.39097222222222222</v>
      </c>
      <c r="K91" s="68">
        <v>2</v>
      </c>
      <c r="L91" s="68">
        <v>1</v>
      </c>
      <c r="M91" s="68" t="s">
        <v>773</v>
      </c>
      <c r="N91" s="68" t="s">
        <v>761</v>
      </c>
      <c r="O91" s="131">
        <v>15.9</v>
      </c>
      <c r="P91" s="131">
        <v>9.58</v>
      </c>
      <c r="Q91" s="68">
        <v>0.92</v>
      </c>
      <c r="R91" s="68">
        <v>0.92</v>
      </c>
      <c r="S91" s="131">
        <v>0.92</v>
      </c>
      <c r="T91" s="68">
        <v>0.92</v>
      </c>
      <c r="U91" s="72">
        <v>1</v>
      </c>
      <c r="V91" s="68">
        <v>0.15</v>
      </c>
      <c r="W91" s="77">
        <v>0.25347222222222221</v>
      </c>
      <c r="X91" s="68">
        <v>16.7</v>
      </c>
      <c r="Y91" s="68">
        <v>8.39</v>
      </c>
      <c r="Z91" s="72">
        <v>8.3192118088733942</v>
      </c>
      <c r="AA91" s="68">
        <v>86.5</v>
      </c>
      <c r="AB91" s="131">
        <v>1.4</v>
      </c>
      <c r="AC91" s="79">
        <v>2.6349999999999998</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AX91" s="79"/>
      <c r="AY91" s="147"/>
    </row>
    <row r="92" spans="1:55" x14ac:dyDescent="0.2">
      <c r="A92" s="79" t="s">
        <v>756</v>
      </c>
      <c r="B92" t="s">
        <v>401</v>
      </c>
      <c r="C92" t="s">
        <v>764</v>
      </c>
      <c r="E92" s="147">
        <v>44064</v>
      </c>
      <c r="F92" s="68" t="s">
        <v>881</v>
      </c>
      <c r="G92" s="68" t="s">
        <v>1044</v>
      </c>
      <c r="H92" s="68">
        <v>0</v>
      </c>
      <c r="I92" s="68" t="s">
        <v>982</v>
      </c>
      <c r="J92" s="77">
        <v>0.39097222222222222</v>
      </c>
      <c r="K92" s="68">
        <v>2</v>
      </c>
      <c r="L92" s="68">
        <v>1</v>
      </c>
      <c r="M92" s="68" t="s">
        <v>773</v>
      </c>
      <c r="N92" s="68" t="s">
        <v>761</v>
      </c>
      <c r="O92" s="131">
        <v>15.9</v>
      </c>
      <c r="P92" s="131">
        <v>9.58</v>
      </c>
      <c r="Q92" s="68">
        <v>0.92</v>
      </c>
      <c r="R92" s="68">
        <v>0.92</v>
      </c>
      <c r="S92" s="131">
        <v>0.92</v>
      </c>
      <c r="T92" s="68">
        <v>0.92</v>
      </c>
      <c r="U92" s="72">
        <v>1</v>
      </c>
      <c r="V92" s="68">
        <v>0.45</v>
      </c>
      <c r="W92" s="77">
        <v>0.25486111111111109</v>
      </c>
      <c r="X92" s="68">
        <v>22.1</v>
      </c>
      <c r="Y92" s="68">
        <v>8.9</v>
      </c>
      <c r="Z92" s="72">
        <v>8.0213095875837492</v>
      </c>
      <c r="AA92" s="68">
        <v>107.3</v>
      </c>
      <c r="AB92" s="134">
        <v>17.899999999999999</v>
      </c>
      <c r="AC92" s="204">
        <v>29.09</v>
      </c>
      <c r="AD92" s="171">
        <v>4.9999999999999954E-2</v>
      </c>
      <c r="AE92" s="72">
        <v>0.36910660963602537</v>
      </c>
      <c r="AF92" s="72">
        <v>1.1902439024390243</v>
      </c>
      <c r="AG92" s="137">
        <v>1.5593505120750497</v>
      </c>
      <c r="AH92" s="75">
        <v>20.265590266266749</v>
      </c>
      <c r="AI92" s="72">
        <v>21.824940778341798</v>
      </c>
      <c r="AJ92" s="72">
        <v>1374.7184721220572</v>
      </c>
      <c r="AK92" s="72">
        <v>154.62274711500652</v>
      </c>
      <c r="AL92" s="72">
        <v>8.890790635737174</v>
      </c>
      <c r="AM92" s="75">
        <v>174.88833738127326</v>
      </c>
      <c r="AN92" s="137">
        <v>176.4476878933483</v>
      </c>
      <c r="AO92" s="137">
        <v>96.858666666666664</v>
      </c>
      <c r="AP92" s="137">
        <v>2.5000000000000001E-2</v>
      </c>
      <c r="AQ92" s="70">
        <v>0.99974195856886772</v>
      </c>
      <c r="AR92" s="177">
        <v>96.88366666666667</v>
      </c>
      <c r="AS92" s="68"/>
      <c r="AT92" s="68"/>
      <c r="AU92" s="68" t="s">
        <v>763</v>
      </c>
      <c r="AV92" s="68" t="s">
        <v>763</v>
      </c>
      <c r="AW92" s="68"/>
      <c r="AX92" s="79"/>
      <c r="AY92" s="147"/>
    </row>
    <row r="94" spans="1:55" x14ac:dyDescent="0.2">
      <c r="A94" s="236" t="s">
        <v>1245</v>
      </c>
    </row>
    <row r="95" spans="1:55"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5"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401</v>
      </c>
      <c r="B99" s="102">
        <v>2020</v>
      </c>
      <c r="C99" s="103">
        <v>7</v>
      </c>
      <c r="D99" s="102">
        <v>8</v>
      </c>
      <c r="E99" s="82"/>
      <c r="F99" s="131" t="s">
        <v>761</v>
      </c>
      <c r="G99" s="131">
        <v>9.32</v>
      </c>
      <c r="H99" s="82"/>
      <c r="I99" s="131">
        <v>19.899999999999999</v>
      </c>
      <c r="J99" s="131">
        <v>1.8</v>
      </c>
      <c r="K99" s="82"/>
      <c r="L99" s="82"/>
      <c r="M99" s="108"/>
      <c r="N99" s="137" t="s">
        <v>763</v>
      </c>
      <c r="O99" s="82"/>
      <c r="P99" s="82"/>
      <c r="Q99" s="82"/>
      <c r="R99" s="140"/>
      <c r="S99" s="137" t="s">
        <v>763</v>
      </c>
      <c r="T99" s="137" t="s">
        <v>763</v>
      </c>
      <c r="U99" s="137" t="s">
        <v>763</v>
      </c>
      <c r="V99" s="85"/>
      <c r="W99" s="85"/>
      <c r="X99" s="85"/>
      <c r="Y99" s="102">
        <f>IF(C99&lt;6," ",IF(C99&lt;=9,I99, IF(C99&gt;=10," ")))</f>
        <v>19.899999999999999</v>
      </c>
      <c r="Z99" s="102">
        <f>IF(Y99=" ", " ", IF(Y99&gt;0, Y99+273.15))</f>
        <v>293.04999999999995</v>
      </c>
      <c r="AA99" s="102">
        <f>IF(C99&lt;6," ",IF(C99&lt;=9,J99, IF(C99&gt;=10," ")))</f>
        <v>1.8</v>
      </c>
      <c r="AB99" s="102">
        <f>IF(C99&lt;6," ",IF(C99&lt;=9,G99, IF(C99&gt;=10," ")))</f>
        <v>9.32</v>
      </c>
      <c r="AC99" s="104">
        <f>IF(Y99=" "," ",IF(Y99&gt;0,EXP(-173.4292+249.6339*100/Z99+143.3483*LN(+Z99/100)-21.8492*Z99/100+AA99*(-0.033096+0.014259*Z99/100-0.0017*(Z99/100)^2))*1.4276))</f>
        <v>8.9894700577724702</v>
      </c>
      <c r="AD99" s="102">
        <f>IF(Y99=" "," ",IF(Y99&gt;0,AB99/AC99))</f>
        <v>1.0367685681250751</v>
      </c>
      <c r="AE99" s="105" t="str">
        <f>IF(C99&lt;6," ",IF(C99&lt;=9,F99, IF(C99&gt;=10," ")))</f>
        <v>ND</v>
      </c>
      <c r="AF99" s="102" t="str">
        <f>IF(Y99=" "," ",N99)</f>
        <v>NS</v>
      </c>
      <c r="AG99" s="105" t="str">
        <f>IF(C99&lt;6," ",IF(C99&lt;=9,T99, IF(C99&gt;=10," ")))</f>
        <v>NS</v>
      </c>
      <c r="AH99" s="105" t="str">
        <f>IF(C99&lt;6," ",IF(C99&lt;=9,U99, IF(C99&gt;=10," ")))</f>
        <v>NS</v>
      </c>
      <c r="AI99" s="102"/>
      <c r="AJ99" s="106" t="str">
        <f>IF(C99&lt;6," ",IF(C99&lt;=9,S99, IF(C99&gt;=10," ")))</f>
        <v>NS</v>
      </c>
      <c r="AK99" s="107" t="e">
        <f>IF(Y99=" ", " ", IF(Y99&gt;0, AJ99-AF99))</f>
        <v>#VALUE!</v>
      </c>
      <c r="AL99" s="85"/>
      <c r="AM99" s="85"/>
      <c r="AN99" s="85"/>
      <c r="AO99" s="85"/>
      <c r="AP99" s="85"/>
      <c r="AQ99" s="85"/>
      <c r="AR99" s="85"/>
      <c r="AS99" s="85"/>
      <c r="AT99" s="85"/>
      <c r="AU99" s="85"/>
      <c r="AV99" s="85"/>
      <c r="AW99" s="85"/>
      <c r="AX99" s="85"/>
      <c r="AY99" s="85"/>
      <c r="AZ99" s="85"/>
      <c r="BA99" s="82"/>
      <c r="BB99" s="82"/>
    </row>
    <row r="100" spans="1:54" ht="16" x14ac:dyDescent="0.2">
      <c r="A100" s="101" t="s">
        <v>401</v>
      </c>
      <c r="B100" s="102">
        <v>2020</v>
      </c>
      <c r="C100" s="103">
        <v>7</v>
      </c>
      <c r="D100" s="102">
        <v>8</v>
      </c>
      <c r="E100" s="82"/>
      <c r="F100" s="131" t="s">
        <v>761</v>
      </c>
      <c r="G100" s="131">
        <v>9.32</v>
      </c>
      <c r="H100" s="82"/>
      <c r="I100" s="131">
        <v>19.899999999999999</v>
      </c>
      <c r="J100" s="134">
        <v>5.4</v>
      </c>
      <c r="K100" s="82"/>
      <c r="L100" s="82"/>
      <c r="M100" s="108"/>
      <c r="N100" s="137">
        <v>12.420039772885444</v>
      </c>
      <c r="O100" s="82"/>
      <c r="P100" s="82"/>
      <c r="Q100" s="82"/>
      <c r="R100" s="140"/>
      <c r="S100" s="137">
        <v>45.727937159806501</v>
      </c>
      <c r="T100" s="137">
        <v>21.253642857142857</v>
      </c>
      <c r="U100" s="137">
        <v>5.2069766741071453</v>
      </c>
      <c r="V100" s="85"/>
      <c r="W100" s="85"/>
      <c r="X100" s="85"/>
      <c r="Y100" s="102">
        <f t="shared" ref="Y100:Y110" si="34">IF(C100&lt;6," ",IF(C100&lt;=9,I100, IF(C100&gt;=10," ")))</f>
        <v>19.899999999999999</v>
      </c>
      <c r="Z100" s="102">
        <f t="shared" ref="Z100:Z110" si="35">IF(Y100=" ", " ", IF(Y100&gt;0, Y100+273.15))</f>
        <v>293.04999999999995</v>
      </c>
      <c r="AA100" s="102">
        <f t="shared" ref="AA100:AA110" si="36">IF(C100&lt;6," ",IF(C100&lt;=9,J100, IF(C100&gt;=10," ")))</f>
        <v>5.4</v>
      </c>
      <c r="AB100" s="102">
        <f t="shared" ref="AB100:AB110" si="37">IF(C100&lt;6," ",IF(C100&lt;=9,G100, IF(C100&gt;=10," ")))</f>
        <v>9.32</v>
      </c>
      <c r="AC100" s="104">
        <f t="shared" ref="AC100:AC110" si="38">IF(Y100=" "," ",IF(Y100&gt;0,EXP(-173.4292+249.6339*100/Z100+143.3483*LN(+Z100/100)-21.8492*Z100/100+AA100*(-0.033096+0.014259*Z100/100-0.0017*(Z100/100)^2))*1.4276))</f>
        <v>8.8002521620194862</v>
      </c>
      <c r="AD100" s="102">
        <f t="shared" ref="AD100:AD110" si="39">IF(Y100=" "," ",IF(Y100&gt;0,AB100/AC100))</f>
        <v>1.0590605619488569</v>
      </c>
      <c r="AE100" s="105" t="str">
        <f t="shared" ref="AE100:AE110" si="40">IF(C100&lt;6," ",IF(C100&lt;=9,F100, IF(C100&gt;=10," ")))</f>
        <v>ND</v>
      </c>
      <c r="AF100" s="102">
        <f t="shared" ref="AF100:AF110" si="41">IF(Y100=" "," ",N100)</f>
        <v>12.420039772885444</v>
      </c>
      <c r="AG100" s="105">
        <f t="shared" ref="AG100:AG110" si="42">IF(C100&lt;6," ",IF(C100&lt;=9,T100, IF(C100&gt;=10," ")))</f>
        <v>21.253642857142857</v>
      </c>
      <c r="AH100" s="105">
        <f t="shared" ref="AH100:AH110" si="43">IF(C100&lt;6," ",IF(C100&lt;=9,U100, IF(C100&gt;=10," ")))</f>
        <v>5.2069766741071453</v>
      </c>
      <c r="AI100" s="102">
        <f t="shared" ref="AI100" si="44">IF(Y100=" ", " ", IF(Y100&gt;0, SUM(AG100:AH100)))</f>
        <v>26.460619531250003</v>
      </c>
      <c r="AJ100" s="106">
        <f t="shared" ref="AJ100:AJ110" si="45">IF(C100&lt;6," ",IF(C100&lt;=9,S100, IF(C100&gt;=10," ")))</f>
        <v>45.727937159806501</v>
      </c>
      <c r="AK100" s="107">
        <f t="shared" ref="AK100:AK110" si="46">IF(Y100=" ", " ", IF(Y100&gt;0, AJ100-AF100))</f>
        <v>33.307897386921056</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401</v>
      </c>
      <c r="B101" s="102">
        <v>2020</v>
      </c>
      <c r="C101" s="103">
        <v>7</v>
      </c>
      <c r="D101" s="102">
        <v>8</v>
      </c>
      <c r="E101" s="82"/>
      <c r="F101" s="131" t="s">
        <v>761</v>
      </c>
      <c r="G101" s="131">
        <v>9.32</v>
      </c>
      <c r="H101" s="82"/>
      <c r="I101" s="131">
        <v>19.899999999999999</v>
      </c>
      <c r="J101" s="131">
        <v>14.7</v>
      </c>
      <c r="K101" s="82"/>
      <c r="L101" s="82"/>
      <c r="M101" s="108"/>
      <c r="N101" s="137" t="s">
        <v>763</v>
      </c>
      <c r="O101" s="82"/>
      <c r="P101" s="82"/>
      <c r="Q101" s="82"/>
      <c r="R101" s="140"/>
      <c r="S101" s="137" t="s">
        <v>763</v>
      </c>
      <c r="T101" s="137" t="s">
        <v>763</v>
      </c>
      <c r="U101" s="137" t="s">
        <v>763</v>
      </c>
      <c r="V101" s="85"/>
      <c r="W101" s="85"/>
      <c r="X101" s="85"/>
      <c r="Y101" s="102">
        <f t="shared" si="34"/>
        <v>19.899999999999999</v>
      </c>
      <c r="Z101" s="102">
        <f t="shared" si="35"/>
        <v>293.04999999999995</v>
      </c>
      <c r="AA101" s="102">
        <f t="shared" si="36"/>
        <v>14.7</v>
      </c>
      <c r="AB101" s="102">
        <f t="shared" si="37"/>
        <v>9.32</v>
      </c>
      <c r="AC101" s="104">
        <f t="shared" si="38"/>
        <v>8.3296694618898215</v>
      </c>
      <c r="AD101" s="102">
        <f t="shared" si="39"/>
        <v>1.1188919371460262</v>
      </c>
      <c r="AE101" s="105" t="str">
        <f t="shared" si="40"/>
        <v>ND</v>
      </c>
      <c r="AF101" s="102" t="str">
        <f t="shared" si="41"/>
        <v>NS</v>
      </c>
      <c r="AG101" s="105" t="str">
        <f t="shared" si="42"/>
        <v>NS</v>
      </c>
      <c r="AH101" s="105" t="str">
        <f t="shared" si="43"/>
        <v>NS</v>
      </c>
      <c r="AI101" s="102"/>
      <c r="AJ101" s="106" t="str">
        <f t="shared" si="45"/>
        <v>NS</v>
      </c>
      <c r="AK101" s="107" t="e">
        <f t="shared" si="46"/>
        <v>#VALUE!</v>
      </c>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401</v>
      </c>
      <c r="B102" s="102">
        <v>2020</v>
      </c>
      <c r="C102" s="103">
        <v>7</v>
      </c>
      <c r="D102" s="102">
        <v>23</v>
      </c>
      <c r="E102" s="82"/>
      <c r="F102" s="131">
        <v>0.61499999999999999</v>
      </c>
      <c r="G102" s="131">
        <v>7.83</v>
      </c>
      <c r="H102" s="82"/>
      <c r="I102" s="131">
        <v>23.2</v>
      </c>
      <c r="J102" s="131">
        <v>12.9</v>
      </c>
      <c r="K102" s="82"/>
      <c r="L102" s="82"/>
      <c r="M102" s="108"/>
      <c r="N102" s="137" t="s">
        <v>763</v>
      </c>
      <c r="O102" s="82"/>
      <c r="P102" s="82"/>
      <c r="Q102" s="82"/>
      <c r="R102" s="140"/>
      <c r="S102" s="137" t="s">
        <v>763</v>
      </c>
      <c r="T102" s="137" t="s">
        <v>763</v>
      </c>
      <c r="U102" s="137" t="s">
        <v>763</v>
      </c>
      <c r="V102" s="85"/>
      <c r="W102" s="85"/>
      <c r="X102" s="85"/>
      <c r="Y102" s="102">
        <f t="shared" si="34"/>
        <v>23.2</v>
      </c>
      <c r="Z102" s="102">
        <f t="shared" si="35"/>
        <v>296.34999999999997</v>
      </c>
      <c r="AA102" s="102">
        <f t="shared" si="36"/>
        <v>12.9</v>
      </c>
      <c r="AB102" s="102">
        <f t="shared" si="37"/>
        <v>7.83</v>
      </c>
      <c r="AC102" s="104">
        <f t="shared" si="38"/>
        <v>7.9079991753666086</v>
      </c>
      <c r="AD102" s="102">
        <f t="shared" si="39"/>
        <v>0.99013667381130033</v>
      </c>
      <c r="AE102" s="105">
        <f t="shared" si="40"/>
        <v>0.61499999999999999</v>
      </c>
      <c r="AF102" s="102" t="str">
        <f t="shared" si="41"/>
        <v>NS</v>
      </c>
      <c r="AG102" s="105" t="str">
        <f t="shared" si="42"/>
        <v>NS</v>
      </c>
      <c r="AH102" s="105" t="str">
        <f t="shared" si="43"/>
        <v>NS</v>
      </c>
      <c r="AI102" s="102"/>
      <c r="AJ102" s="106" t="str">
        <f t="shared" si="45"/>
        <v>NS</v>
      </c>
      <c r="AK102" s="107" t="e">
        <f t="shared" si="46"/>
        <v>#VALUE!</v>
      </c>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401</v>
      </c>
      <c r="B103" s="102">
        <v>2020</v>
      </c>
      <c r="C103" s="103">
        <v>7</v>
      </c>
      <c r="D103" s="102">
        <v>23</v>
      </c>
      <c r="E103" s="82"/>
      <c r="F103" s="131">
        <v>0.61499999999999999</v>
      </c>
      <c r="G103" s="131">
        <v>7.83</v>
      </c>
      <c r="H103" s="82"/>
      <c r="I103" s="131">
        <v>23.2</v>
      </c>
      <c r="J103" s="134">
        <v>12.9</v>
      </c>
      <c r="K103" s="82"/>
      <c r="L103" s="82"/>
      <c r="M103" s="108"/>
      <c r="N103" s="137">
        <v>4.1519430131044066</v>
      </c>
      <c r="O103" s="82"/>
      <c r="P103" s="82"/>
      <c r="Q103" s="82"/>
      <c r="R103" s="140"/>
      <c r="S103" s="137">
        <v>118.75333055907076</v>
      </c>
      <c r="T103" s="137">
        <v>54.511999999999979</v>
      </c>
      <c r="U103" s="137">
        <v>0.5741000000000348</v>
      </c>
      <c r="V103" s="85"/>
      <c r="W103" s="85"/>
      <c r="X103" s="85"/>
      <c r="Y103" s="102">
        <f t="shared" si="34"/>
        <v>23.2</v>
      </c>
      <c r="Z103" s="102">
        <f t="shared" si="35"/>
        <v>296.34999999999997</v>
      </c>
      <c r="AA103" s="102">
        <f t="shared" si="36"/>
        <v>12.9</v>
      </c>
      <c r="AB103" s="102">
        <f t="shared" si="37"/>
        <v>7.83</v>
      </c>
      <c r="AC103" s="104">
        <f t="shared" si="38"/>
        <v>7.9079991753666086</v>
      </c>
      <c r="AD103" s="102">
        <f t="shared" si="39"/>
        <v>0.99013667381130033</v>
      </c>
      <c r="AE103" s="105">
        <f t="shared" si="40"/>
        <v>0.61499999999999999</v>
      </c>
      <c r="AF103" s="102">
        <f t="shared" si="41"/>
        <v>4.1519430131044066</v>
      </c>
      <c r="AG103" s="105">
        <f t="shared" si="42"/>
        <v>54.511999999999979</v>
      </c>
      <c r="AH103" s="105">
        <f t="shared" si="43"/>
        <v>0.5741000000000348</v>
      </c>
      <c r="AI103" s="102">
        <f t="shared" ref="AI103:AI108" si="47">IF(Y103=" ", " ", IF(Y103&gt;0, SUM(AG103:AH103)))</f>
        <v>55.086100000000016</v>
      </c>
      <c r="AJ103" s="106">
        <f t="shared" si="45"/>
        <v>118.75333055907076</v>
      </c>
      <c r="AK103" s="107">
        <f t="shared" si="46"/>
        <v>114.60138754596636</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401</v>
      </c>
      <c r="B104" s="102">
        <v>2020</v>
      </c>
      <c r="C104" s="103">
        <v>7</v>
      </c>
      <c r="D104" s="102">
        <v>23</v>
      </c>
      <c r="E104" s="82"/>
      <c r="F104" s="131">
        <v>0.61499999999999999</v>
      </c>
      <c r="G104" s="131">
        <v>7.83</v>
      </c>
      <c r="H104" s="82"/>
      <c r="I104" s="131">
        <v>23.2</v>
      </c>
      <c r="J104" s="131">
        <v>12.9</v>
      </c>
      <c r="K104" s="82"/>
      <c r="L104" s="82"/>
      <c r="M104" s="108"/>
      <c r="N104" s="137" t="s">
        <v>763</v>
      </c>
      <c r="O104" s="82"/>
      <c r="P104" s="82"/>
      <c r="Q104" s="82"/>
      <c r="R104" s="140"/>
      <c r="S104" s="137" t="s">
        <v>763</v>
      </c>
      <c r="T104" s="137" t="s">
        <v>763</v>
      </c>
      <c r="U104" s="137" t="s">
        <v>763</v>
      </c>
      <c r="V104" s="85"/>
      <c r="W104" s="85"/>
      <c r="X104" s="85"/>
      <c r="Y104" s="102">
        <f t="shared" si="34"/>
        <v>23.2</v>
      </c>
      <c r="Z104" s="102">
        <f t="shared" si="35"/>
        <v>296.34999999999997</v>
      </c>
      <c r="AA104" s="102">
        <f t="shared" si="36"/>
        <v>12.9</v>
      </c>
      <c r="AB104" s="102">
        <f t="shared" si="37"/>
        <v>7.83</v>
      </c>
      <c r="AC104" s="104">
        <f t="shared" si="38"/>
        <v>7.9079991753666086</v>
      </c>
      <c r="AD104" s="102">
        <f t="shared" si="39"/>
        <v>0.99013667381130033</v>
      </c>
      <c r="AE104" s="105">
        <f t="shared" si="40"/>
        <v>0.61499999999999999</v>
      </c>
      <c r="AF104" s="102" t="str">
        <f t="shared" si="41"/>
        <v>NS</v>
      </c>
      <c r="AG104" s="105" t="str">
        <f t="shared" si="42"/>
        <v>NS</v>
      </c>
      <c r="AH104" s="105" t="str">
        <f t="shared" si="43"/>
        <v>NS</v>
      </c>
      <c r="AI104" s="102"/>
      <c r="AJ104" s="106" t="str">
        <f t="shared" si="45"/>
        <v>NS</v>
      </c>
      <c r="AK104" s="107" t="e">
        <f t="shared" si="46"/>
        <v>#VALUE!</v>
      </c>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401</v>
      </c>
      <c r="B105" s="102">
        <v>2020</v>
      </c>
      <c r="C105" s="103">
        <v>8</v>
      </c>
      <c r="D105" s="102">
        <v>6</v>
      </c>
      <c r="E105" s="82"/>
      <c r="F105" s="131">
        <v>0.7</v>
      </c>
      <c r="G105" s="131">
        <v>9.19</v>
      </c>
      <c r="H105" s="82"/>
      <c r="I105" s="131">
        <v>19.5</v>
      </c>
      <c r="J105" s="131">
        <v>1.6</v>
      </c>
      <c r="K105" s="82"/>
      <c r="L105" s="82"/>
      <c r="M105" s="82"/>
      <c r="N105" s="137" t="s">
        <v>763</v>
      </c>
      <c r="O105" s="82"/>
      <c r="P105" s="82"/>
      <c r="Q105" s="82"/>
      <c r="R105" s="140"/>
      <c r="S105" s="137" t="s">
        <v>763</v>
      </c>
      <c r="T105" s="137" t="s">
        <v>763</v>
      </c>
      <c r="U105" s="137" t="s">
        <v>763</v>
      </c>
      <c r="V105" s="85"/>
      <c r="W105" s="85"/>
      <c r="X105" s="85"/>
      <c r="Y105" s="102">
        <f t="shared" si="34"/>
        <v>19.5</v>
      </c>
      <c r="Z105" s="102">
        <f t="shared" si="35"/>
        <v>292.64999999999998</v>
      </c>
      <c r="AA105" s="102">
        <f t="shared" si="36"/>
        <v>1.6</v>
      </c>
      <c r="AB105" s="102">
        <f t="shared" si="37"/>
        <v>9.19</v>
      </c>
      <c r="AC105" s="104">
        <f t="shared" si="38"/>
        <v>9.0724257326693873</v>
      </c>
      <c r="AD105" s="102">
        <f t="shared" si="39"/>
        <v>1.0129595183025013</v>
      </c>
      <c r="AE105" s="105">
        <f t="shared" si="40"/>
        <v>0.7</v>
      </c>
      <c r="AF105" s="102" t="str">
        <f t="shared" si="41"/>
        <v>NS</v>
      </c>
      <c r="AG105" s="105" t="str">
        <f t="shared" si="42"/>
        <v>NS</v>
      </c>
      <c r="AH105" s="105" t="str">
        <f t="shared" si="43"/>
        <v>NS</v>
      </c>
      <c r="AI105" s="102"/>
      <c r="AJ105" s="106" t="str">
        <f t="shared" si="45"/>
        <v>NS</v>
      </c>
      <c r="AK105" s="107" t="e">
        <f t="shared" si="46"/>
        <v>#VALUE!</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401</v>
      </c>
      <c r="B106" s="102">
        <v>2020</v>
      </c>
      <c r="C106" s="103">
        <v>8</v>
      </c>
      <c r="D106" s="102">
        <v>6</v>
      </c>
      <c r="E106" s="82"/>
      <c r="F106" s="131">
        <v>0.7</v>
      </c>
      <c r="G106" s="131">
        <v>9.19</v>
      </c>
      <c r="H106" s="82"/>
      <c r="I106" s="131">
        <v>19.5</v>
      </c>
      <c r="J106" s="134">
        <v>5.9</v>
      </c>
      <c r="K106" s="82"/>
      <c r="L106" s="82"/>
      <c r="M106" s="82"/>
      <c r="N106" s="137">
        <v>2.6608623861867242</v>
      </c>
      <c r="O106" s="82"/>
      <c r="P106" s="82"/>
      <c r="Q106" s="82"/>
      <c r="R106" s="140"/>
      <c r="S106" s="137">
        <v>72.484934543874303</v>
      </c>
      <c r="T106" s="137">
        <v>30.792000000000002</v>
      </c>
      <c r="U106" s="207">
        <v>2.5000000000000001E-2</v>
      </c>
      <c r="V106" s="85"/>
      <c r="W106" s="85"/>
      <c r="X106" s="85"/>
      <c r="Y106" s="102">
        <f t="shared" si="34"/>
        <v>19.5</v>
      </c>
      <c r="Z106" s="102">
        <f t="shared" si="35"/>
        <v>292.64999999999998</v>
      </c>
      <c r="AA106" s="102">
        <f t="shared" si="36"/>
        <v>5.9</v>
      </c>
      <c r="AB106" s="102">
        <f t="shared" si="37"/>
        <v>9.19</v>
      </c>
      <c r="AC106" s="104">
        <f t="shared" si="38"/>
        <v>8.844144810152077</v>
      </c>
      <c r="AD106" s="102">
        <f t="shared" si="39"/>
        <v>1.0391055548356603</v>
      </c>
      <c r="AE106" s="105">
        <f t="shared" si="40"/>
        <v>0.7</v>
      </c>
      <c r="AF106" s="102">
        <f t="shared" si="41"/>
        <v>2.6608623861867242</v>
      </c>
      <c r="AG106" s="105">
        <f t="shared" si="42"/>
        <v>30.792000000000002</v>
      </c>
      <c r="AH106" s="105">
        <f t="shared" si="43"/>
        <v>2.5000000000000001E-2</v>
      </c>
      <c r="AI106" s="102">
        <f t="shared" si="47"/>
        <v>30.817</v>
      </c>
      <c r="AJ106" s="106">
        <f t="shared" si="45"/>
        <v>72.484934543874303</v>
      </c>
      <c r="AK106" s="107">
        <f t="shared" si="46"/>
        <v>69.824072157687581</v>
      </c>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401</v>
      </c>
      <c r="B107" s="102">
        <v>2020</v>
      </c>
      <c r="C107" s="132">
        <v>8</v>
      </c>
      <c r="D107" s="82">
        <v>21</v>
      </c>
      <c r="E107" s="85"/>
      <c r="F107" s="131">
        <v>0.92</v>
      </c>
      <c r="G107" s="131">
        <v>9.58</v>
      </c>
      <c r="H107" s="85"/>
      <c r="I107" s="131">
        <v>15.9</v>
      </c>
      <c r="J107" s="131">
        <v>1.4</v>
      </c>
      <c r="K107" s="85"/>
      <c r="L107" s="85"/>
      <c r="M107" s="85"/>
      <c r="N107" s="137" t="s">
        <v>763</v>
      </c>
      <c r="O107" s="85"/>
      <c r="P107" s="85"/>
      <c r="Q107" s="85"/>
      <c r="R107" s="140"/>
      <c r="S107" s="137" t="s">
        <v>763</v>
      </c>
      <c r="T107" s="137" t="s">
        <v>763</v>
      </c>
      <c r="U107" s="137" t="s">
        <v>763</v>
      </c>
      <c r="V107" s="85"/>
      <c r="W107" s="85"/>
      <c r="X107" s="85"/>
      <c r="Y107" s="85">
        <f t="shared" si="34"/>
        <v>15.9</v>
      </c>
      <c r="Z107" s="82">
        <f t="shared" si="35"/>
        <v>289.04999999999995</v>
      </c>
      <c r="AA107" s="85">
        <f t="shared" si="36"/>
        <v>1.4</v>
      </c>
      <c r="AB107" s="85">
        <f t="shared" si="37"/>
        <v>9.58</v>
      </c>
      <c r="AC107" s="110">
        <f t="shared" si="38"/>
        <v>9.7849852159980486</v>
      </c>
      <c r="AD107" s="82">
        <f t="shared" si="39"/>
        <v>0.97905104489448735</v>
      </c>
      <c r="AE107" s="111">
        <f t="shared" si="40"/>
        <v>0.92</v>
      </c>
      <c r="AF107" s="82" t="str">
        <f t="shared" si="41"/>
        <v>NS</v>
      </c>
      <c r="AG107" s="111" t="str">
        <f t="shared" si="42"/>
        <v>NS</v>
      </c>
      <c r="AH107" s="111" t="str">
        <f t="shared" si="43"/>
        <v>NS</v>
      </c>
      <c r="AI107" s="102"/>
      <c r="AJ107" s="112" t="str">
        <f t="shared" si="45"/>
        <v>NS</v>
      </c>
      <c r="AK107" s="113" t="e">
        <f t="shared" si="46"/>
        <v>#VALUE!</v>
      </c>
      <c r="AL107" s="82"/>
      <c r="AM107" s="82">
        <f>AD113</f>
        <v>1.0298680901141106</v>
      </c>
      <c r="AN107" s="82">
        <f>AE113</f>
        <v>0.72642857142857142</v>
      </c>
      <c r="AO107" s="82">
        <f>AF113</f>
        <v>5.1980489210629059</v>
      </c>
      <c r="AP107" s="82">
        <f>AI113</f>
        <v>52.311846549479171</v>
      </c>
      <c r="AQ107" s="113">
        <f>AK113</f>
        <v>98.155423617962072</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401</v>
      </c>
      <c r="B108" s="102">
        <v>2020</v>
      </c>
      <c r="C108" s="132">
        <v>8</v>
      </c>
      <c r="D108" s="82">
        <v>21</v>
      </c>
      <c r="E108" s="85"/>
      <c r="F108" s="131">
        <v>0.92</v>
      </c>
      <c r="G108" s="131">
        <v>9.58</v>
      </c>
      <c r="H108" s="85"/>
      <c r="I108" s="131">
        <v>15.9</v>
      </c>
      <c r="J108" s="134">
        <v>17.899999999999999</v>
      </c>
      <c r="K108" s="85"/>
      <c r="L108" s="85"/>
      <c r="M108" s="85"/>
      <c r="N108" s="137">
        <v>1.5593505120750497</v>
      </c>
      <c r="O108" s="85"/>
      <c r="P108" s="85"/>
      <c r="Q108" s="85"/>
      <c r="R108" s="140"/>
      <c r="S108" s="137">
        <v>176.4476878933483</v>
      </c>
      <c r="T108" s="137">
        <v>96.858666666666664</v>
      </c>
      <c r="U108" s="137">
        <v>2.5000000000000001E-2</v>
      </c>
      <c r="V108" s="85"/>
      <c r="W108" s="85"/>
      <c r="X108" s="85"/>
      <c r="Y108" s="85">
        <f t="shared" si="34"/>
        <v>15.9</v>
      </c>
      <c r="Z108" s="82">
        <f t="shared" si="35"/>
        <v>289.04999999999995</v>
      </c>
      <c r="AA108" s="85">
        <f t="shared" si="36"/>
        <v>17.899999999999999</v>
      </c>
      <c r="AB108" s="85">
        <f t="shared" si="37"/>
        <v>9.58</v>
      </c>
      <c r="AC108" s="110">
        <f t="shared" si="38"/>
        <v>8.8504266349792768</v>
      </c>
      <c r="AD108" s="82">
        <f t="shared" si="39"/>
        <v>1.0824336944545987</v>
      </c>
      <c r="AE108" s="111">
        <f t="shared" si="40"/>
        <v>0.92</v>
      </c>
      <c r="AF108" s="82">
        <f t="shared" si="41"/>
        <v>1.5593505120750497</v>
      </c>
      <c r="AG108" s="111">
        <f t="shared" si="42"/>
        <v>96.858666666666664</v>
      </c>
      <c r="AH108" s="111">
        <f t="shared" si="43"/>
        <v>2.5000000000000001E-2</v>
      </c>
      <c r="AI108" s="102">
        <f t="shared" si="47"/>
        <v>96.88366666666667</v>
      </c>
      <c r="AJ108" s="112">
        <f t="shared" si="45"/>
        <v>176.4476878933483</v>
      </c>
      <c r="AK108" s="113">
        <f t="shared" si="46"/>
        <v>174.88833738127326</v>
      </c>
      <c r="AL108" s="85"/>
      <c r="AM108" s="82"/>
      <c r="AN108" s="82"/>
      <c r="AO108" s="82"/>
      <c r="AP108" s="85"/>
      <c r="AQ108" s="82"/>
      <c r="AR108" s="82"/>
      <c r="AS108" s="115">
        <f>((LN(AM107)-LN(0.4))/(LN(0.9)-LN(0.4))*100)</f>
        <v>116.62180532333836</v>
      </c>
      <c r="AT108" s="120">
        <f>((LN(AN107)-LN(0.6))/(LN(3)-LN(0.6))*100)</f>
        <v>11.880576612117673</v>
      </c>
      <c r="AU108" s="115">
        <f>((LN(AO107)-LN(10))/(LN(1)-LN(10))*100)</f>
        <v>28.415963748454637</v>
      </c>
      <c r="AV108" s="115">
        <f>((LN(AP107)-LN(10))/(LN(3)-LN(10))*100)</f>
        <v>-137.43148997586169</v>
      </c>
      <c r="AW108" s="115">
        <f>((LN(AQ107)-LN(43))/(LN(20)-LN(43))*100)</f>
        <v>-107.82321823689054</v>
      </c>
      <c r="AX108" s="82"/>
      <c r="AY108" s="82"/>
      <c r="AZ108" s="82"/>
      <c r="BA108" s="82"/>
      <c r="BB108" s="82"/>
    </row>
    <row r="109" spans="1:54" ht="16" x14ac:dyDescent="0.2">
      <c r="A109" s="101"/>
      <c r="B109" s="102"/>
      <c r="C109" s="132"/>
      <c r="D109" s="82"/>
      <c r="E109" s="85"/>
      <c r="F109" s="144"/>
      <c r="G109" s="144"/>
      <c r="H109" s="85"/>
      <c r="I109" s="144"/>
      <c r="J109" s="144"/>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 t="shared" ref="AI109" si="48">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9">IF(AT108&gt;100, 100, IF(AT108&lt;0, 0, AT108))</f>
        <v>11.880576612117673</v>
      </c>
      <c r="AU109" s="82">
        <f t="shared" si="49"/>
        <v>28.415963748454637</v>
      </c>
      <c r="AV109" s="82">
        <f t="shared" si="49"/>
        <v>0</v>
      </c>
      <c r="AW109" s="82">
        <f t="shared" si="49"/>
        <v>0</v>
      </c>
      <c r="AX109" s="129">
        <f>AVERAGE(AS109:AW109)</f>
        <v>28.059308072114465</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28.059308072114465</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6,AD99:AD110)</f>
        <v>1.0298680901141106</v>
      </c>
      <c r="AE113" s="84">
        <f>_xlfn.AGGREGATE(1, 6,AE99:AE110)</f>
        <v>0.72642857142857142</v>
      </c>
      <c r="AF113" s="84">
        <f>_xlfn.AGGREGATE(1, 6,AF99:AF110)</f>
        <v>5.1980489210629059</v>
      </c>
      <c r="AG113" s="82"/>
      <c r="AH113" s="82"/>
      <c r="AI113" s="84">
        <f>_xlfn.AGGREGATE(1, 6,AI99:AI110)</f>
        <v>52.311846549479171</v>
      </c>
      <c r="AJ113" s="82"/>
      <c r="AK113" s="84">
        <f>_xlfn.AGGREGATE(1, 6,AK99:AK110)</f>
        <v>98.155423617962072</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1.0298680901141106</v>
      </c>
      <c r="AE114" s="126">
        <f>AVERAGE(AE98:AE110)</f>
        <v>0.72642857142857142</v>
      </c>
      <c r="AF114" s="126">
        <f>AVERAGE(AF98:AF110)</f>
        <v>5.1980489210629059</v>
      </c>
      <c r="AG114" s="126"/>
      <c r="AH114" s="126"/>
      <c r="AI114" s="126">
        <f>AVERAGE(AI98:AI110)</f>
        <v>52.311846549479171</v>
      </c>
      <c r="AJ114" s="126"/>
      <c r="AK114" s="127" t="e">
        <f>AVERAGE(AK98:AK110)</f>
        <v>#VALUE!</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401</v>
      </c>
      <c r="C122" s="68" t="s">
        <v>757</v>
      </c>
      <c r="E122" s="147">
        <v>44390</v>
      </c>
      <c r="F122" s="68" t="s">
        <v>797</v>
      </c>
      <c r="G122" s="68" t="s">
        <v>1070</v>
      </c>
      <c r="H122" s="68">
        <v>1</v>
      </c>
      <c r="I122" s="68" t="s">
        <v>760</v>
      </c>
      <c r="J122" s="77">
        <v>0.42708333333333331</v>
      </c>
      <c r="K122" s="81">
        <v>3</v>
      </c>
      <c r="L122" s="68">
        <v>2</v>
      </c>
      <c r="M122" s="68" t="s">
        <v>952</v>
      </c>
      <c r="N122" s="68" t="s">
        <v>1071</v>
      </c>
      <c r="O122" s="131">
        <v>18</v>
      </c>
      <c r="P122" s="131">
        <v>9.5500000000000007</v>
      </c>
      <c r="Q122" s="68">
        <v>0.8</v>
      </c>
      <c r="R122" s="68">
        <v>0.8</v>
      </c>
      <c r="S122" s="131">
        <v>0.8</v>
      </c>
      <c r="T122" s="68">
        <v>0.8</v>
      </c>
      <c r="U122" s="76">
        <v>1</v>
      </c>
      <c r="V122" s="68">
        <v>0</v>
      </c>
      <c r="W122" s="77">
        <v>0.29444444444444445</v>
      </c>
      <c r="X122" s="68">
        <v>17.5</v>
      </c>
      <c r="Y122" s="68">
        <v>7.76</v>
      </c>
      <c r="Z122" s="72">
        <v>7.66721874143792</v>
      </c>
      <c r="AA122" s="68" t="s">
        <v>761</v>
      </c>
      <c r="AB122" s="205">
        <v>2</v>
      </c>
      <c r="AC122" s="72">
        <v>3.77</v>
      </c>
      <c r="AD122" s="72" t="s">
        <v>763</v>
      </c>
      <c r="AE122" s="72" t="s">
        <v>763</v>
      </c>
      <c r="AF122" s="72" t="s">
        <v>763</v>
      </c>
      <c r="AG122" s="137" t="s">
        <v>763</v>
      </c>
      <c r="AH122" s="72" t="s">
        <v>763</v>
      </c>
      <c r="AI122" s="72" t="s">
        <v>763</v>
      </c>
      <c r="AJ122" s="72" t="s">
        <v>763</v>
      </c>
      <c r="AK122" s="72" t="s">
        <v>763</v>
      </c>
      <c r="AL122" s="72" t="s">
        <v>763</v>
      </c>
      <c r="AM122" s="75" t="s">
        <v>763</v>
      </c>
      <c r="AN122" s="137" t="s">
        <v>763</v>
      </c>
      <c r="AO122" s="137" t="s">
        <v>763</v>
      </c>
      <c r="AP122" s="137" t="s">
        <v>763</v>
      </c>
      <c r="AQ122" s="72" t="s">
        <v>763</v>
      </c>
      <c r="AR122" s="75" t="s">
        <v>763</v>
      </c>
      <c r="AS122" s="68" t="s">
        <v>763</v>
      </c>
      <c r="AT122" s="68" t="s">
        <v>763</v>
      </c>
      <c r="AU122" s="68" t="s">
        <v>763</v>
      </c>
      <c r="AV122" s="68" t="s">
        <v>763</v>
      </c>
      <c r="BA122" s="200"/>
      <c r="BC122" s="147"/>
    </row>
    <row r="123" spans="1:55" s="68" customFormat="1" x14ac:dyDescent="0.2">
      <c r="A123" s="79" t="s">
        <v>756</v>
      </c>
      <c r="B123" s="68" t="s">
        <v>401</v>
      </c>
      <c r="C123" s="68" t="s">
        <v>764</v>
      </c>
      <c r="E123" s="147">
        <v>44390</v>
      </c>
      <c r="F123" s="68" t="s">
        <v>797</v>
      </c>
      <c r="G123" s="68" t="s">
        <v>1070</v>
      </c>
      <c r="H123" s="68">
        <v>1</v>
      </c>
      <c r="I123" s="68" t="s">
        <v>760</v>
      </c>
      <c r="J123" s="77">
        <v>0.42708333333333331</v>
      </c>
      <c r="K123" s="81">
        <v>3</v>
      </c>
      <c r="L123" s="68">
        <v>2</v>
      </c>
      <c r="M123" s="68" t="s">
        <v>952</v>
      </c>
      <c r="N123" s="68" t="s">
        <v>1071</v>
      </c>
      <c r="O123" s="131">
        <v>18</v>
      </c>
      <c r="P123" s="131">
        <v>9.5500000000000007</v>
      </c>
      <c r="Q123" s="68">
        <v>0.8</v>
      </c>
      <c r="R123" s="68">
        <v>0.8</v>
      </c>
      <c r="S123" s="131">
        <v>0.8</v>
      </c>
      <c r="T123" s="68">
        <v>0.8</v>
      </c>
      <c r="U123" s="76">
        <v>1</v>
      </c>
      <c r="V123" s="68">
        <v>0.4</v>
      </c>
      <c r="W123" s="77">
        <v>0.30138888888888887</v>
      </c>
      <c r="X123" s="68">
        <v>18.3</v>
      </c>
      <c r="Y123" s="68">
        <v>6.1</v>
      </c>
      <c r="Z123" s="72">
        <v>5.513943658536979</v>
      </c>
      <c r="AA123" s="68" t="s">
        <v>761</v>
      </c>
      <c r="AB123" s="205">
        <v>16.899999999999999</v>
      </c>
      <c r="AC123" s="72">
        <v>27.75</v>
      </c>
      <c r="AD123" s="75">
        <v>0.19999999999999998</v>
      </c>
      <c r="AE123" s="75">
        <v>1.2862576983456102</v>
      </c>
      <c r="AF123" s="72">
        <v>0.31746478873239437</v>
      </c>
      <c r="AG123" s="137">
        <v>1.6037224870780045</v>
      </c>
      <c r="AH123" s="72">
        <v>31.912341184849684</v>
      </c>
      <c r="AI123" s="72">
        <v>33.516063671927689</v>
      </c>
      <c r="AJ123" s="136">
        <v>1536.6160049836415</v>
      </c>
      <c r="AK123" s="136">
        <v>212.64474002211031</v>
      </c>
      <c r="AL123" s="72">
        <v>7.2262121547133855</v>
      </c>
      <c r="AM123" s="72">
        <v>244.55708120695999</v>
      </c>
      <c r="AN123" s="137">
        <v>246.16080369403801</v>
      </c>
      <c r="AO123" s="137">
        <v>951.19047619047615</v>
      </c>
      <c r="AP123" s="137">
        <v>222.91570436507973</v>
      </c>
      <c r="AQ123" s="72">
        <v>0.8101400809766609</v>
      </c>
      <c r="AR123" s="136">
        <v>1174.106180555556</v>
      </c>
      <c r="AS123" s="68" t="s">
        <v>763</v>
      </c>
      <c r="AT123" s="68" t="s">
        <v>763</v>
      </c>
      <c r="AU123" s="68" t="s">
        <v>763</v>
      </c>
      <c r="AV123" s="68" t="s">
        <v>763</v>
      </c>
      <c r="BA123" s="200"/>
      <c r="BC123" s="147"/>
    </row>
    <row r="124" spans="1:55" s="68" customFormat="1" x14ac:dyDescent="0.2">
      <c r="A124" s="79" t="s">
        <v>756</v>
      </c>
      <c r="B124" s="68" t="s">
        <v>401</v>
      </c>
      <c r="C124" s="68" t="s">
        <v>765</v>
      </c>
      <c r="E124" s="147">
        <v>44390</v>
      </c>
      <c r="F124" s="68" t="s">
        <v>797</v>
      </c>
      <c r="G124" s="68" t="s">
        <v>1070</v>
      </c>
      <c r="H124" s="68">
        <v>1</v>
      </c>
      <c r="I124" s="68" t="s">
        <v>760</v>
      </c>
      <c r="J124" s="77">
        <v>0.42708333333333331</v>
      </c>
      <c r="K124" s="81">
        <v>3</v>
      </c>
      <c r="L124" s="68">
        <v>2</v>
      </c>
      <c r="M124" s="68" t="s">
        <v>952</v>
      </c>
      <c r="N124" s="68" t="s">
        <v>1071</v>
      </c>
      <c r="O124" s="131">
        <v>18</v>
      </c>
      <c r="P124" s="131">
        <v>9.5500000000000007</v>
      </c>
      <c r="Q124" s="68">
        <v>0.8</v>
      </c>
      <c r="R124" s="68">
        <v>0.8</v>
      </c>
      <c r="S124" s="131">
        <v>0.8</v>
      </c>
      <c r="T124" s="68">
        <v>0.8</v>
      </c>
      <c r="U124" s="76">
        <v>1</v>
      </c>
      <c r="V124" s="68">
        <v>0.8</v>
      </c>
      <c r="W124" s="77">
        <v>0.29444444444444445</v>
      </c>
      <c r="X124" s="68" t="s">
        <v>761</v>
      </c>
      <c r="Y124" s="68" t="s">
        <v>761</v>
      </c>
      <c r="Z124" s="72" t="s">
        <v>761</v>
      </c>
      <c r="AA124" s="68" t="s">
        <v>761</v>
      </c>
      <c r="AB124" s="205">
        <v>17</v>
      </c>
      <c r="AC124" s="72">
        <v>27.77</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401</v>
      </c>
      <c r="C125" s="68" t="s">
        <v>757</v>
      </c>
      <c r="E125" s="147">
        <v>44404</v>
      </c>
      <c r="F125" s="68" t="s">
        <v>881</v>
      </c>
      <c r="G125" s="68" t="s">
        <v>1090</v>
      </c>
      <c r="H125" s="68">
        <v>0</v>
      </c>
      <c r="I125" s="68" t="s">
        <v>760</v>
      </c>
      <c r="J125" s="77">
        <v>0.422916666666667</v>
      </c>
      <c r="K125" s="81">
        <v>1</v>
      </c>
      <c r="L125" s="68">
        <v>1</v>
      </c>
      <c r="M125" s="68" t="s">
        <v>1091</v>
      </c>
      <c r="O125" s="131">
        <v>19.399999999999999</v>
      </c>
      <c r="P125" s="131">
        <v>9.8800000000000008</v>
      </c>
      <c r="Q125" s="68">
        <v>0.9</v>
      </c>
      <c r="R125" s="68">
        <v>0.85</v>
      </c>
      <c r="S125" s="131">
        <v>0.8</v>
      </c>
      <c r="T125" s="68">
        <v>0.82499999999999996</v>
      </c>
      <c r="U125" s="141">
        <v>0.91666666666666663</v>
      </c>
      <c r="V125" s="68">
        <v>0.15</v>
      </c>
      <c r="W125" s="77">
        <v>0.29652777777777778</v>
      </c>
      <c r="X125" s="68">
        <v>18.399999999999999</v>
      </c>
      <c r="Y125" s="68">
        <v>8.3000000000000007</v>
      </c>
      <c r="Z125" s="72">
        <v>8.2456523751171034</v>
      </c>
      <c r="AA125" s="68" t="s">
        <v>761</v>
      </c>
      <c r="AB125" s="205">
        <v>1.1000000000000001</v>
      </c>
      <c r="AC125" s="72">
        <v>2.14</v>
      </c>
      <c r="AD125" s="72" t="s">
        <v>763</v>
      </c>
      <c r="AE125" s="72"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401</v>
      </c>
      <c r="C126" s="68" t="s">
        <v>764</v>
      </c>
      <c r="E126" s="147">
        <v>44404</v>
      </c>
      <c r="F126" s="68" t="s">
        <v>881</v>
      </c>
      <c r="G126" s="68" t="s">
        <v>1090</v>
      </c>
      <c r="H126" s="68">
        <v>0</v>
      </c>
      <c r="I126" s="68" t="s">
        <v>760</v>
      </c>
      <c r="J126" s="77">
        <v>0.422916666666667</v>
      </c>
      <c r="K126" s="81">
        <v>1</v>
      </c>
      <c r="L126" s="68">
        <v>1</v>
      </c>
      <c r="M126" s="68" t="s">
        <v>1091</v>
      </c>
      <c r="O126" s="131">
        <v>19.399999999999999</v>
      </c>
      <c r="P126" s="131">
        <v>9.8800000000000008</v>
      </c>
      <c r="Q126" s="68">
        <v>0.9</v>
      </c>
      <c r="R126" s="68">
        <v>0.85</v>
      </c>
      <c r="S126" s="131">
        <v>0.8</v>
      </c>
      <c r="T126" s="68">
        <v>0.82499999999999996</v>
      </c>
      <c r="U126" s="141">
        <v>0.91666666666666663</v>
      </c>
      <c r="V126" s="68">
        <v>0.45</v>
      </c>
      <c r="W126" s="77">
        <v>0.29930555555555555</v>
      </c>
      <c r="X126" s="68">
        <v>22.9</v>
      </c>
      <c r="Y126" s="68">
        <v>6.83</v>
      </c>
      <c r="Z126" s="72">
        <v>6.1310566647937694</v>
      </c>
      <c r="AA126" s="68" t="s">
        <v>761</v>
      </c>
      <c r="AB126" s="205">
        <v>18.7</v>
      </c>
      <c r="AC126" s="72">
        <v>30.3</v>
      </c>
      <c r="AD126" s="75">
        <v>0.55269899359560859</v>
      </c>
      <c r="AE126" s="72">
        <v>1.0319368131868127</v>
      </c>
      <c r="AF126" s="72">
        <v>0.56591549295774646</v>
      </c>
      <c r="AG126" s="137">
        <v>1.5978523061445591</v>
      </c>
      <c r="AH126" s="72">
        <v>53.164670289295856</v>
      </c>
      <c r="AI126" s="72">
        <v>54.762522595440416</v>
      </c>
      <c r="AJ126" s="72">
        <v>989.05420956865055</v>
      </c>
      <c r="AK126" s="72">
        <v>106.44626048565523</v>
      </c>
      <c r="AL126" s="72">
        <v>9.2915824854357965</v>
      </c>
      <c r="AM126" s="72">
        <v>159.6109307749511</v>
      </c>
      <c r="AN126" s="137">
        <v>161.20878308109565</v>
      </c>
      <c r="AO126" s="225">
        <v>38.065822784810123</v>
      </c>
      <c r="AP126" s="225">
        <v>4.1781772151898728</v>
      </c>
      <c r="AQ126" s="223">
        <v>0.90109418579703915</v>
      </c>
      <c r="AR126" s="72">
        <v>42.244</v>
      </c>
      <c r="AS126" s="68" t="s">
        <v>763</v>
      </c>
      <c r="AT126" s="68" t="s">
        <v>763</v>
      </c>
      <c r="AU126" s="68" t="s">
        <v>763</v>
      </c>
      <c r="AV126" s="68" t="s">
        <v>763</v>
      </c>
      <c r="BA126" s="200"/>
      <c r="BC126" s="147"/>
    </row>
    <row r="127" spans="1:55" s="68" customFormat="1" x14ac:dyDescent="0.2">
      <c r="A127" s="79" t="s">
        <v>756</v>
      </c>
      <c r="B127" s="68" t="s">
        <v>401</v>
      </c>
      <c r="C127" s="68" t="s">
        <v>765</v>
      </c>
      <c r="E127" s="147">
        <v>44404</v>
      </c>
      <c r="F127" s="68" t="s">
        <v>881</v>
      </c>
      <c r="G127" s="68" t="s">
        <v>1090</v>
      </c>
      <c r="H127" s="68">
        <v>0</v>
      </c>
      <c r="I127" s="68" t="s">
        <v>760</v>
      </c>
      <c r="J127" s="77">
        <v>0.422916666666667</v>
      </c>
      <c r="K127" s="81">
        <v>1</v>
      </c>
      <c r="L127" s="68">
        <v>1</v>
      </c>
      <c r="M127" s="68" t="s">
        <v>1091</v>
      </c>
      <c r="O127" s="131">
        <v>19.399999999999999</v>
      </c>
      <c r="P127" s="131">
        <v>9.8800000000000008</v>
      </c>
      <c r="Q127" s="68">
        <v>0.9</v>
      </c>
      <c r="R127" s="68">
        <v>0.85</v>
      </c>
      <c r="S127" s="131">
        <v>0.8</v>
      </c>
      <c r="T127" s="68">
        <v>0.82499999999999996</v>
      </c>
      <c r="U127" s="141">
        <v>0.91666666666666663</v>
      </c>
      <c r="V127" s="68">
        <v>0.45</v>
      </c>
      <c r="W127" s="77">
        <v>0.29930555555555555</v>
      </c>
      <c r="X127" s="68">
        <v>22.9</v>
      </c>
      <c r="Y127" s="68">
        <v>6.83</v>
      </c>
      <c r="Z127" s="72">
        <v>6.12751814655942</v>
      </c>
      <c r="AA127" s="68" t="s">
        <v>761</v>
      </c>
      <c r="AB127" s="205">
        <v>18.8</v>
      </c>
      <c r="AC127" s="72">
        <v>30.5</v>
      </c>
      <c r="AD127" s="72" t="s">
        <v>763</v>
      </c>
      <c r="AE127" s="72" t="s">
        <v>763</v>
      </c>
      <c r="AF127" s="72"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A127" s="200"/>
      <c r="BC127" s="147"/>
    </row>
    <row r="128" spans="1:55" s="68" customFormat="1" x14ac:dyDescent="0.2">
      <c r="A128" s="79" t="s">
        <v>756</v>
      </c>
      <c r="B128" s="68" t="s">
        <v>401</v>
      </c>
      <c r="C128" s="68" t="s">
        <v>757</v>
      </c>
      <c r="E128" s="147">
        <v>44420</v>
      </c>
      <c r="F128" s="68" t="s">
        <v>881</v>
      </c>
      <c r="G128" s="68" t="s">
        <v>1105</v>
      </c>
      <c r="H128" s="68">
        <v>1</v>
      </c>
      <c r="I128" s="68" t="s">
        <v>760</v>
      </c>
      <c r="J128" s="77">
        <v>0.4381944444444445</v>
      </c>
      <c r="K128" s="81">
        <v>3</v>
      </c>
      <c r="L128" s="68">
        <v>1</v>
      </c>
      <c r="M128" s="68" t="s">
        <v>773</v>
      </c>
      <c r="N128" s="68" t="s">
        <v>1071</v>
      </c>
      <c r="O128" s="131">
        <v>27.3</v>
      </c>
      <c r="P128" s="131">
        <v>8.8699999999999992</v>
      </c>
      <c r="Q128" s="68">
        <v>0.95</v>
      </c>
      <c r="R128" s="68">
        <v>0.87</v>
      </c>
      <c r="S128" s="131">
        <v>0.85</v>
      </c>
      <c r="T128" s="68">
        <v>0.86</v>
      </c>
      <c r="U128" s="76">
        <v>0.90526315789473688</v>
      </c>
      <c r="V128" s="68">
        <v>0.15</v>
      </c>
      <c r="W128" s="77">
        <v>0.29722222222222222</v>
      </c>
      <c r="X128" s="68">
        <v>22.2</v>
      </c>
      <c r="Y128" s="68">
        <v>6.8</v>
      </c>
      <c r="Z128" s="72">
        <v>6.7371561444769794</v>
      </c>
      <c r="AA128" s="68">
        <v>78.5</v>
      </c>
      <c r="AB128" s="205">
        <v>1.6</v>
      </c>
      <c r="AC128" s="72">
        <v>1.53</v>
      </c>
      <c r="AD128" s="72"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row>
    <row r="129" spans="1:56" s="68" customFormat="1" x14ac:dyDescent="0.2">
      <c r="A129" s="79" t="s">
        <v>756</v>
      </c>
      <c r="B129" s="68" t="s">
        <v>401</v>
      </c>
      <c r="C129" s="68" t="s">
        <v>764</v>
      </c>
      <c r="E129" s="147">
        <v>44420</v>
      </c>
      <c r="F129" s="68" t="s">
        <v>881</v>
      </c>
      <c r="G129" s="68" t="s">
        <v>1105</v>
      </c>
      <c r="H129" s="68">
        <v>1</v>
      </c>
      <c r="I129" s="68" t="s">
        <v>760</v>
      </c>
      <c r="J129" s="77">
        <v>0.4381944444444445</v>
      </c>
      <c r="K129" s="81">
        <v>3</v>
      </c>
      <c r="L129" s="68">
        <v>1</v>
      </c>
      <c r="M129" s="68" t="s">
        <v>773</v>
      </c>
      <c r="N129" s="68" t="s">
        <v>1071</v>
      </c>
      <c r="O129" s="131" t="s">
        <v>761</v>
      </c>
      <c r="P129" s="131" t="s">
        <v>761</v>
      </c>
      <c r="Q129" s="68" t="s">
        <v>761</v>
      </c>
      <c r="R129" s="68" t="s">
        <v>761</v>
      </c>
      <c r="S129" s="131" t="s">
        <v>761</v>
      </c>
      <c r="T129" s="68" t="s">
        <v>761</v>
      </c>
      <c r="U129" s="76" t="s">
        <v>761</v>
      </c>
      <c r="V129" s="68" t="s">
        <v>761</v>
      </c>
      <c r="W129" s="77" t="s">
        <v>761</v>
      </c>
      <c r="X129" s="68" t="s">
        <v>761</v>
      </c>
      <c r="Y129" s="68" t="s">
        <v>761</v>
      </c>
      <c r="Z129" s="72" t="s">
        <v>761</v>
      </c>
      <c r="AA129" s="68" t="s">
        <v>761</v>
      </c>
      <c r="AB129" s="205">
        <v>9.3000000000000007</v>
      </c>
      <c r="AC129" s="72">
        <v>16.07</v>
      </c>
      <c r="AD129" s="75">
        <v>2.1162950356804426</v>
      </c>
      <c r="AE129" s="72">
        <v>2.5000000000000001E-2</v>
      </c>
      <c r="AF129" s="72">
        <v>0.81140845070422529</v>
      </c>
      <c r="AG129" s="137">
        <v>0.83640845070422531</v>
      </c>
      <c r="AH129" s="72">
        <v>27.216280069463039</v>
      </c>
      <c r="AI129" s="72">
        <v>28.052688520167266</v>
      </c>
      <c r="AJ129" s="72">
        <v>187.72503565286928</v>
      </c>
      <c r="AK129" s="72">
        <v>28.065307677363577</v>
      </c>
      <c r="AL129" s="72">
        <v>6.6888643378130945</v>
      </c>
      <c r="AM129" s="72">
        <v>55.281587746826617</v>
      </c>
      <c r="AN129" s="137">
        <v>56.117996197530843</v>
      </c>
      <c r="AO129" s="137">
        <v>22.905476190476197</v>
      </c>
      <c r="AP129" s="137">
        <v>7.0337963789682512</v>
      </c>
      <c r="AQ129" s="72">
        <v>0.76506455316663791</v>
      </c>
      <c r="AR129" s="72">
        <v>29.939272569444448</v>
      </c>
      <c r="AS129" s="68" t="s">
        <v>763</v>
      </c>
      <c r="AT129" s="68" t="s">
        <v>763</v>
      </c>
      <c r="AU129" s="68" t="s">
        <v>763</v>
      </c>
      <c r="AV129" s="68" t="s">
        <v>763</v>
      </c>
    </row>
    <row r="130" spans="1:56" s="68" customFormat="1" x14ac:dyDescent="0.2">
      <c r="A130" s="79" t="s">
        <v>756</v>
      </c>
      <c r="B130" s="68" t="s">
        <v>401</v>
      </c>
      <c r="C130" s="68" t="s">
        <v>765</v>
      </c>
      <c r="E130" s="147">
        <v>44420</v>
      </c>
      <c r="F130" s="68" t="s">
        <v>881</v>
      </c>
      <c r="G130" s="68" t="s">
        <v>1105</v>
      </c>
      <c r="H130" s="68">
        <v>1</v>
      </c>
      <c r="I130" s="68" t="s">
        <v>760</v>
      </c>
      <c r="J130" s="77">
        <v>0.4381944444444445</v>
      </c>
      <c r="K130" s="81">
        <v>3</v>
      </c>
      <c r="L130" s="68">
        <v>1</v>
      </c>
      <c r="M130" s="68" t="s">
        <v>773</v>
      </c>
      <c r="N130" s="68" t="s">
        <v>1071</v>
      </c>
      <c r="O130" s="131">
        <v>27.3</v>
      </c>
      <c r="P130" s="131">
        <v>8.8699999999999992</v>
      </c>
      <c r="Q130" s="68">
        <v>0.95</v>
      </c>
      <c r="R130" s="68">
        <v>0.87</v>
      </c>
      <c r="S130" s="131">
        <v>0.85</v>
      </c>
      <c r="T130" s="68">
        <v>0.86</v>
      </c>
      <c r="U130" s="76">
        <v>0.90526315789473688</v>
      </c>
      <c r="V130" s="68">
        <v>0.47499999999999998</v>
      </c>
      <c r="W130" s="77">
        <v>0.2986111111111111</v>
      </c>
      <c r="X130" s="68">
        <v>22.2</v>
      </c>
      <c r="Y130" s="68">
        <v>5.0999999999999996</v>
      </c>
      <c r="Z130" s="72">
        <v>4.6451009819420754</v>
      </c>
      <c r="AA130" s="68">
        <v>58.7</v>
      </c>
      <c r="AB130" s="205">
        <v>16.100000000000001</v>
      </c>
      <c r="AC130" s="72">
        <v>26.61</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row>
    <row r="131" spans="1:56" s="68" customFormat="1" x14ac:dyDescent="0.2">
      <c r="A131" s="79" t="s">
        <v>756</v>
      </c>
      <c r="B131" s="68" t="s">
        <v>401</v>
      </c>
      <c r="C131" s="68" t="s">
        <v>757</v>
      </c>
      <c r="E131" s="147">
        <v>44434</v>
      </c>
      <c r="F131" s="68" t="s">
        <v>881</v>
      </c>
      <c r="G131" s="68" t="s">
        <v>1105</v>
      </c>
      <c r="H131" s="68">
        <v>0</v>
      </c>
      <c r="I131" s="68" t="s">
        <v>760</v>
      </c>
      <c r="J131" s="77">
        <v>0.43611111111111112</v>
      </c>
      <c r="K131" s="81">
        <v>1</v>
      </c>
      <c r="L131" s="68">
        <v>1</v>
      </c>
      <c r="M131" s="68" t="s">
        <v>773</v>
      </c>
      <c r="N131" s="68" t="s">
        <v>1121</v>
      </c>
      <c r="O131" s="131">
        <v>28.5</v>
      </c>
      <c r="P131" s="131">
        <v>9.6300000000000008</v>
      </c>
      <c r="Q131" s="68">
        <v>0.9</v>
      </c>
      <c r="R131" s="68">
        <v>0.85</v>
      </c>
      <c r="S131" s="131">
        <v>0.85</v>
      </c>
      <c r="T131" s="68">
        <v>0.85</v>
      </c>
      <c r="U131" s="76">
        <v>0.94444444444444442</v>
      </c>
      <c r="V131" s="68">
        <v>0.15</v>
      </c>
      <c r="W131" s="77">
        <v>0.30555555555555552</v>
      </c>
      <c r="X131" s="68">
        <v>18.600000000000001</v>
      </c>
      <c r="Y131" s="68">
        <v>6.15</v>
      </c>
      <c r="Z131" s="72">
        <v>6.1097924011796989</v>
      </c>
      <c r="AA131" s="68">
        <v>66.900000000000006</v>
      </c>
      <c r="AB131" s="226">
        <v>1.1000000000000001</v>
      </c>
      <c r="AC131" s="209">
        <v>2.1040000000000001</v>
      </c>
      <c r="AD131" s="75" t="s">
        <v>763</v>
      </c>
      <c r="AE131" s="75" t="s">
        <v>763</v>
      </c>
      <c r="AF131" s="75" t="s">
        <v>763</v>
      </c>
      <c r="AG131" s="137" t="s">
        <v>763</v>
      </c>
      <c r="AH131" s="72" t="s">
        <v>763</v>
      </c>
      <c r="AI131" s="209" t="s">
        <v>763</v>
      </c>
      <c r="AJ131" s="209" t="s">
        <v>763</v>
      </c>
      <c r="AK131" s="209" t="s">
        <v>763</v>
      </c>
      <c r="AL131" s="209" t="s">
        <v>763</v>
      </c>
      <c r="AM131" s="75" t="s">
        <v>763</v>
      </c>
      <c r="AN131" s="137" t="s">
        <v>763</v>
      </c>
      <c r="AO131" s="211" t="s">
        <v>763</v>
      </c>
      <c r="AP131" s="211" t="s">
        <v>763</v>
      </c>
      <c r="AQ131" s="209" t="s">
        <v>763</v>
      </c>
      <c r="AR131" s="75" t="s">
        <v>763</v>
      </c>
      <c r="AS131" s="68" t="s">
        <v>763</v>
      </c>
      <c r="AT131" s="68" t="s">
        <v>763</v>
      </c>
      <c r="AU131" s="68" t="s">
        <v>763</v>
      </c>
      <c r="AV131" s="68" t="s">
        <v>763</v>
      </c>
    </row>
    <row r="132" spans="1:56" s="68" customFormat="1" x14ac:dyDescent="0.2">
      <c r="A132" s="79" t="s">
        <v>756</v>
      </c>
      <c r="B132" s="68" t="s">
        <v>401</v>
      </c>
      <c r="C132" s="68" t="s">
        <v>764</v>
      </c>
      <c r="E132" s="147">
        <v>44434</v>
      </c>
      <c r="F132" s="68" t="s">
        <v>881</v>
      </c>
      <c r="G132" s="68" t="s">
        <v>1105</v>
      </c>
      <c r="H132" s="68">
        <v>0</v>
      </c>
      <c r="I132" s="68" t="s">
        <v>760</v>
      </c>
      <c r="J132" s="77">
        <v>0.43611111111111112</v>
      </c>
      <c r="K132" s="81">
        <v>1</v>
      </c>
      <c r="L132" s="68">
        <v>1</v>
      </c>
      <c r="M132" s="68" t="s">
        <v>773</v>
      </c>
      <c r="N132" s="68" t="s">
        <v>1121</v>
      </c>
      <c r="O132" s="131" t="s">
        <v>761</v>
      </c>
      <c r="P132" s="131" t="s">
        <v>761</v>
      </c>
      <c r="Q132" s="68" t="s">
        <v>761</v>
      </c>
      <c r="R132" s="68" t="s">
        <v>761</v>
      </c>
      <c r="S132" s="131" t="s">
        <v>761</v>
      </c>
      <c r="T132" s="76" t="s">
        <v>761</v>
      </c>
      <c r="U132" s="76" t="s">
        <v>761</v>
      </c>
      <c r="V132" s="68" t="s">
        <v>761</v>
      </c>
      <c r="W132" s="77" t="s">
        <v>761</v>
      </c>
      <c r="X132" s="68" t="s">
        <v>761</v>
      </c>
      <c r="Y132" s="68" t="s">
        <v>761</v>
      </c>
      <c r="Z132" s="72" t="s">
        <v>761</v>
      </c>
      <c r="AA132" s="68" t="s">
        <v>761</v>
      </c>
      <c r="AB132" s="205">
        <v>17.100000000000001</v>
      </c>
      <c r="AC132" s="72">
        <v>27.81</v>
      </c>
      <c r="AD132" s="72">
        <v>0.19473684210526315</v>
      </c>
      <c r="AE132" s="72">
        <v>0.72415108737123202</v>
      </c>
      <c r="AF132" s="72">
        <v>0.99577464788732395</v>
      </c>
      <c r="AG132" s="137">
        <v>1.719925735258556</v>
      </c>
      <c r="AH132" s="72">
        <v>34.224304670784868</v>
      </c>
      <c r="AI132" s="72">
        <v>35.944230406043424</v>
      </c>
      <c r="AJ132" s="72">
        <v>510.84175264605312</v>
      </c>
      <c r="AK132" s="72">
        <v>86.416918603680671</v>
      </c>
      <c r="AL132" s="72">
        <v>5.9113627389196832</v>
      </c>
      <c r="AM132" s="72">
        <v>120.64122327446555</v>
      </c>
      <c r="AN132" s="137">
        <v>122.3611490097241</v>
      </c>
      <c r="AO132" s="137">
        <v>53.519238095238109</v>
      </c>
      <c r="AP132" s="137">
        <v>2.5000000000000001E-2</v>
      </c>
      <c r="AQ132" s="72">
        <v>0.99953309635379384</v>
      </c>
      <c r="AR132" s="72">
        <v>53.544238095238107</v>
      </c>
      <c r="AS132" s="68" t="s">
        <v>763</v>
      </c>
      <c r="AT132" s="68" t="s">
        <v>763</v>
      </c>
      <c r="AU132" s="68" t="s">
        <v>763</v>
      </c>
      <c r="AV132" s="68" t="s">
        <v>763</v>
      </c>
    </row>
    <row r="133" spans="1:56" s="68" customFormat="1" x14ac:dyDescent="0.2">
      <c r="A133" s="79" t="s">
        <v>756</v>
      </c>
      <c r="B133" s="68" t="s">
        <v>401</v>
      </c>
      <c r="C133" s="68" t="s">
        <v>765</v>
      </c>
      <c r="E133" s="147">
        <v>44434</v>
      </c>
      <c r="F133" s="68" t="s">
        <v>881</v>
      </c>
      <c r="G133" s="68" t="s">
        <v>1105</v>
      </c>
      <c r="H133" s="68">
        <v>0</v>
      </c>
      <c r="I133" s="68" t="s">
        <v>760</v>
      </c>
      <c r="J133" s="77">
        <v>0.43611111111111112</v>
      </c>
      <c r="K133" s="81">
        <v>1</v>
      </c>
      <c r="L133" s="68">
        <v>1</v>
      </c>
      <c r="M133" s="68" t="s">
        <v>773</v>
      </c>
      <c r="N133" s="68" t="s">
        <v>1121</v>
      </c>
      <c r="O133" s="131">
        <v>28.5</v>
      </c>
      <c r="P133" s="131">
        <v>9.6300000000000008</v>
      </c>
      <c r="Q133" s="68">
        <v>0.9</v>
      </c>
      <c r="R133" s="68">
        <v>0.85</v>
      </c>
      <c r="S133" s="131">
        <v>0.85</v>
      </c>
      <c r="T133" s="68">
        <v>0.85</v>
      </c>
      <c r="U133" s="76">
        <v>0.94444444444444442</v>
      </c>
      <c r="V133" s="68">
        <v>0.9</v>
      </c>
      <c r="W133" s="77">
        <v>0.30694444444444441</v>
      </c>
      <c r="X133" s="68">
        <v>27.1</v>
      </c>
      <c r="Y133" s="68">
        <v>4.5999999999999996</v>
      </c>
      <c r="Z133" s="72">
        <v>4.1610481466271416</v>
      </c>
      <c r="AA133" s="68">
        <v>51.6</v>
      </c>
      <c r="AB133" s="226">
        <v>17.899999999999999</v>
      </c>
      <c r="AC133" s="209">
        <v>29.1</v>
      </c>
      <c r="AD133" s="75" t="s">
        <v>763</v>
      </c>
      <c r="AE133" s="75" t="s">
        <v>763</v>
      </c>
      <c r="AF133" s="75" t="s">
        <v>763</v>
      </c>
      <c r="AG133" s="137" t="s">
        <v>763</v>
      </c>
      <c r="AH133" s="72" t="s">
        <v>763</v>
      </c>
      <c r="AI133" s="209" t="s">
        <v>763</v>
      </c>
      <c r="AJ133" s="209" t="s">
        <v>763</v>
      </c>
      <c r="AK133" s="209" t="s">
        <v>763</v>
      </c>
      <c r="AL133" s="209" t="s">
        <v>763</v>
      </c>
      <c r="AM133" s="75" t="s">
        <v>763</v>
      </c>
      <c r="AN133" s="137" t="s">
        <v>763</v>
      </c>
      <c r="AO133" s="211" t="s">
        <v>763</v>
      </c>
      <c r="AP133" s="211" t="s">
        <v>763</v>
      </c>
      <c r="AQ133" s="209" t="s">
        <v>763</v>
      </c>
      <c r="AR133" s="75" t="s">
        <v>763</v>
      </c>
      <c r="AS133" s="68" t="s">
        <v>763</v>
      </c>
      <c r="AT133" s="68" t="s">
        <v>763</v>
      </c>
      <c r="AU133" s="68" t="s">
        <v>763</v>
      </c>
      <c r="AV133" s="68" t="s">
        <v>763</v>
      </c>
    </row>
    <row r="134" spans="1:56" s="68" customFormat="1" x14ac:dyDescent="0.2">
      <c r="A134" s="79"/>
      <c r="E134" s="147"/>
      <c r="K134" s="81"/>
      <c r="BD134" s="147"/>
    </row>
    <row r="135" spans="1:56" x14ac:dyDescent="0.2">
      <c r="A135" s="236" t="s">
        <v>1247</v>
      </c>
      <c r="H135" s="232" t="s">
        <v>1268</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401</v>
      </c>
      <c r="B140" s="102">
        <v>2021</v>
      </c>
      <c r="C140" s="103">
        <v>7</v>
      </c>
      <c r="D140" s="102">
        <v>13</v>
      </c>
      <c r="E140" s="82"/>
      <c r="F140" s="131">
        <v>0.8</v>
      </c>
      <c r="G140" s="131">
        <v>9.5500000000000007</v>
      </c>
      <c r="H140" s="82"/>
      <c r="I140" s="131">
        <v>18</v>
      </c>
      <c r="J140" s="205">
        <v>2</v>
      </c>
      <c r="K140" s="82"/>
      <c r="L140" s="82"/>
      <c r="M140" s="108"/>
      <c r="N140" s="137" t="s">
        <v>763</v>
      </c>
      <c r="O140" s="82"/>
      <c r="P140" s="82"/>
      <c r="Q140" s="82"/>
      <c r="R140" s="140"/>
      <c r="S140" s="137" t="s">
        <v>763</v>
      </c>
      <c r="T140" s="137" t="s">
        <v>763</v>
      </c>
      <c r="U140" s="137" t="s">
        <v>763</v>
      </c>
      <c r="V140" s="85"/>
      <c r="W140" s="85"/>
      <c r="X140" s="85"/>
      <c r="Y140" s="102">
        <f t="shared" ref="Y140:Y151" si="50">IF(C140&lt;6," ",IF(C140&lt;=9,I140, IF(C140&gt;=10," ")))</f>
        <v>18</v>
      </c>
      <c r="Z140" s="102">
        <f>IF(Y140=" ", " ", IF(Y140&gt;0, Y140+273.15))</f>
        <v>291.14999999999998</v>
      </c>
      <c r="AA140" s="102">
        <f>IF(C140&lt;6," ",IF(C140&lt;=9,J140, IF(C140&gt;=10," ")))</f>
        <v>2</v>
      </c>
      <c r="AB140" s="102">
        <f>IF(C140&lt;6," ",IF(C140&lt;=9,G140, IF(C140&gt;=10," ")))</f>
        <v>9.5500000000000007</v>
      </c>
      <c r="AC140" s="104">
        <f>IF(Y140=" "," ",IF(Y140&gt;0,EXP(-173.4292+249.6339*100/Z140+143.3483*LN(+Z140/100)-21.8492*Z140/100+AA140*(-0.033096+0.014259*Z140/100-0.0017*(Z140/100)^2))*1.4276))</f>
        <v>9.3307477477320351</v>
      </c>
      <c r="AD140" s="102">
        <f>IF(Y140=" "," ",IF(Y140&gt;0,AB140/AC140))</f>
        <v>1.0234978222748823</v>
      </c>
      <c r="AE140" s="105">
        <f>IF(C140&lt;6," ",IF(C140&lt;=9,F140, IF(C140&gt;=10," ")))</f>
        <v>0.8</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401</v>
      </c>
      <c r="B141" s="102">
        <v>2021</v>
      </c>
      <c r="C141" s="103">
        <v>7</v>
      </c>
      <c r="D141" s="102">
        <v>13</v>
      </c>
      <c r="E141" s="82"/>
      <c r="F141" s="131">
        <v>0.8</v>
      </c>
      <c r="G141" s="131">
        <v>9.5500000000000007</v>
      </c>
      <c r="H141" s="82"/>
      <c r="I141" s="131">
        <v>18</v>
      </c>
      <c r="J141" s="205">
        <v>16.899999999999999</v>
      </c>
      <c r="K141" s="82"/>
      <c r="L141" s="82"/>
      <c r="M141" s="108"/>
      <c r="N141" s="137">
        <v>1.6037224870780045</v>
      </c>
      <c r="O141" s="82"/>
      <c r="P141" s="82"/>
      <c r="Q141" s="82"/>
      <c r="R141" s="140"/>
      <c r="S141" s="137">
        <v>246.16080369403801</v>
      </c>
      <c r="T141" s="137"/>
      <c r="U141" s="137"/>
      <c r="V141" s="85"/>
      <c r="W141" s="85"/>
      <c r="X141" s="85"/>
      <c r="Y141" s="102">
        <f t="shared" si="50"/>
        <v>18</v>
      </c>
      <c r="Z141" s="102">
        <f t="shared" ref="Z141:Z151" si="51">IF(Y141=" ", " ", IF(Y141&gt;0, Y141+273.15))</f>
        <v>291.14999999999998</v>
      </c>
      <c r="AA141" s="102">
        <f t="shared" ref="AA141:AA151" si="52">IF(C141&lt;6," ",IF(C141&lt;=9,J141, IF(C141&gt;=10," ")))</f>
        <v>16.899999999999999</v>
      </c>
      <c r="AB141" s="102">
        <f t="shared" ref="AB141:AB151" si="53">IF(C141&lt;6," ",IF(C141&lt;=9,G141, IF(C141&gt;=10," ")))</f>
        <v>9.5500000000000007</v>
      </c>
      <c r="AC141" s="104">
        <f t="shared" ref="AC141:AC151" si="54">IF(Y141=" "," ",IF(Y141&gt;0,EXP(-173.4292+249.6339*100/Z141+143.3483*LN(+Z141/100)-21.8492*Z141/100+AA141*(-0.033096+0.014259*Z141/100-0.0017*(Z141/100)^2))*1.4276))</f>
        <v>8.5338556067181592</v>
      </c>
      <c r="AD141" s="102">
        <f t="shared" ref="AD141:AD151" si="55">IF(Y141=" "," ",IF(Y141&gt;0,AB141/AC141))</f>
        <v>1.1190721334073073</v>
      </c>
      <c r="AE141" s="105">
        <f t="shared" ref="AE141:AE151" si="56">IF(C141&lt;6," ",IF(C141&lt;=9,F141, IF(C141&gt;=10," ")))</f>
        <v>0.8</v>
      </c>
      <c r="AF141" s="102">
        <f t="shared" ref="AF141:AF151" si="57">IF(Y141=" "," ",N141)</f>
        <v>1.6037224870780045</v>
      </c>
      <c r="AG141" s="105"/>
      <c r="AH141" s="105"/>
      <c r="AI141" s="102"/>
      <c r="AJ141" s="106"/>
      <c r="AK141" s="107"/>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401</v>
      </c>
      <c r="B142" s="102">
        <v>2021</v>
      </c>
      <c r="C142" s="103">
        <v>7</v>
      </c>
      <c r="D142" s="102">
        <v>13</v>
      </c>
      <c r="E142" s="82"/>
      <c r="F142" s="131">
        <v>0.8</v>
      </c>
      <c r="G142" s="131">
        <v>9.5500000000000007</v>
      </c>
      <c r="H142" s="82"/>
      <c r="I142" s="131">
        <v>18</v>
      </c>
      <c r="J142" s="205">
        <v>17</v>
      </c>
      <c r="K142" s="82"/>
      <c r="L142" s="82"/>
      <c r="M142" s="108"/>
      <c r="N142" s="137" t="s">
        <v>763</v>
      </c>
      <c r="O142" s="82"/>
      <c r="P142" s="82"/>
      <c r="Q142" s="82"/>
      <c r="R142" s="140"/>
      <c r="S142" s="137" t="s">
        <v>763</v>
      </c>
      <c r="T142" s="137" t="s">
        <v>763</v>
      </c>
      <c r="U142" s="137" t="s">
        <v>763</v>
      </c>
      <c r="V142" s="85"/>
      <c r="W142" s="85"/>
      <c r="X142" s="85"/>
      <c r="Y142" s="102">
        <f t="shared" si="50"/>
        <v>18</v>
      </c>
      <c r="Z142" s="102">
        <f t="shared" si="51"/>
        <v>291.14999999999998</v>
      </c>
      <c r="AA142" s="102">
        <f t="shared" si="52"/>
        <v>17</v>
      </c>
      <c r="AB142" s="102">
        <f t="shared" si="53"/>
        <v>9.5500000000000007</v>
      </c>
      <c r="AC142" s="104">
        <f t="shared" si="54"/>
        <v>8.5287440475896865</v>
      </c>
      <c r="AD142" s="102">
        <f t="shared" si="55"/>
        <v>1.1197428304462873</v>
      </c>
      <c r="AE142" s="105">
        <f t="shared" si="56"/>
        <v>0.8</v>
      </c>
      <c r="AF142" s="102" t="str">
        <f t="shared" si="57"/>
        <v>NS</v>
      </c>
      <c r="AG142" s="105" t="str">
        <f t="shared" ref="AG142:AG151" si="58">IF(C142&lt;6," ",IF(C142&lt;=9,T142, IF(C142&gt;=10," ")))</f>
        <v>NS</v>
      </c>
      <c r="AH142" s="105" t="str">
        <f t="shared" ref="AH142:AH151" si="59">IF(C142&lt;6," ",IF(C142&lt;=9,U142, IF(C142&gt;=10," ")))</f>
        <v>NS</v>
      </c>
      <c r="AI142" s="102"/>
      <c r="AJ142" s="106" t="str">
        <f t="shared" ref="AJ142:AJ151" si="60">IF(C142&lt;6," ",IF(C142&lt;=9,S142, IF(C142&gt;=10," ")))</f>
        <v>NS</v>
      </c>
      <c r="AK142" s="107" t="e">
        <f t="shared" ref="AK142:AK151" si="61">IF(Y142=" ", " ", IF(Y142&gt;0, AJ142-AF142))</f>
        <v>#VALUE!</v>
      </c>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401</v>
      </c>
      <c r="B143" s="102">
        <v>2021</v>
      </c>
      <c r="C143" s="103">
        <v>7</v>
      </c>
      <c r="D143" s="102">
        <v>27</v>
      </c>
      <c r="E143" s="82"/>
      <c r="F143" s="131">
        <v>0.8</v>
      </c>
      <c r="G143" s="131">
        <v>9.8800000000000008</v>
      </c>
      <c r="H143" s="82"/>
      <c r="I143" s="131">
        <v>19.399999999999999</v>
      </c>
      <c r="J143" s="205">
        <v>1.1000000000000001</v>
      </c>
      <c r="K143" s="82"/>
      <c r="L143" s="82"/>
      <c r="M143" s="108"/>
      <c r="N143" s="137" t="s">
        <v>763</v>
      </c>
      <c r="O143" s="82"/>
      <c r="P143" s="82"/>
      <c r="Q143" s="82"/>
      <c r="R143" s="140"/>
      <c r="S143" s="137" t="s">
        <v>763</v>
      </c>
      <c r="T143" s="137" t="s">
        <v>763</v>
      </c>
      <c r="U143" s="137" t="s">
        <v>763</v>
      </c>
      <c r="V143" s="85"/>
      <c r="W143" s="85"/>
      <c r="X143" s="85"/>
      <c r="Y143" s="102">
        <f t="shared" si="50"/>
        <v>19.399999999999999</v>
      </c>
      <c r="Z143" s="102">
        <f t="shared" si="51"/>
        <v>292.54999999999995</v>
      </c>
      <c r="AA143" s="102">
        <f t="shared" si="52"/>
        <v>1.1000000000000001</v>
      </c>
      <c r="AB143" s="102">
        <f t="shared" si="53"/>
        <v>9.8800000000000008</v>
      </c>
      <c r="AC143" s="104">
        <f t="shared" si="54"/>
        <v>9.1176672501574174</v>
      </c>
      <c r="AD143" s="102">
        <f t="shared" si="55"/>
        <v>1.0836105035341601</v>
      </c>
      <c r="AE143" s="105">
        <f t="shared" si="56"/>
        <v>0.8</v>
      </c>
      <c r="AF143" s="102" t="str">
        <f t="shared" si="57"/>
        <v>NS</v>
      </c>
      <c r="AG143" s="105" t="str">
        <f t="shared" si="58"/>
        <v>NS</v>
      </c>
      <c r="AH143" s="105" t="str">
        <f t="shared" si="59"/>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401</v>
      </c>
      <c r="B144" s="102">
        <v>2021</v>
      </c>
      <c r="C144" s="103">
        <v>7</v>
      </c>
      <c r="D144" s="102">
        <v>27</v>
      </c>
      <c r="E144" s="82"/>
      <c r="F144" s="131">
        <v>0.8</v>
      </c>
      <c r="G144" s="131">
        <v>9.8800000000000008</v>
      </c>
      <c r="H144" s="82"/>
      <c r="I144" s="131">
        <v>19.399999999999999</v>
      </c>
      <c r="J144" s="205">
        <v>18.7</v>
      </c>
      <c r="K144" s="82"/>
      <c r="L144" s="82"/>
      <c r="M144" s="108"/>
      <c r="N144" s="137">
        <v>1.5978523061445591</v>
      </c>
      <c r="O144" s="82"/>
      <c r="P144" s="82"/>
      <c r="Q144" s="82"/>
      <c r="R144" s="140"/>
      <c r="S144" s="137">
        <v>161.20878308109565</v>
      </c>
      <c r="T144" s="225">
        <v>38.065822784810123</v>
      </c>
      <c r="U144" s="225">
        <v>4.1781772151898728</v>
      </c>
      <c r="V144" s="85"/>
      <c r="W144" s="85"/>
      <c r="X144" s="85"/>
      <c r="Y144" s="102">
        <f t="shared" si="50"/>
        <v>19.399999999999999</v>
      </c>
      <c r="Z144" s="102">
        <f t="shared" si="51"/>
        <v>292.54999999999995</v>
      </c>
      <c r="AA144" s="102">
        <f t="shared" si="52"/>
        <v>18.7</v>
      </c>
      <c r="AB144" s="102">
        <f t="shared" si="53"/>
        <v>9.8800000000000008</v>
      </c>
      <c r="AC144" s="104">
        <f t="shared" si="54"/>
        <v>8.2139289293263484</v>
      </c>
      <c r="AD144" s="102">
        <f t="shared" si="55"/>
        <v>1.2028348534554818</v>
      </c>
      <c r="AE144" s="105">
        <f t="shared" si="56"/>
        <v>0.8</v>
      </c>
      <c r="AF144" s="102">
        <f t="shared" si="57"/>
        <v>1.5978523061445591</v>
      </c>
      <c r="AG144" s="105">
        <f t="shared" si="58"/>
        <v>38.065822784810123</v>
      </c>
      <c r="AH144" s="105">
        <f t="shared" si="59"/>
        <v>4.1781772151898728</v>
      </c>
      <c r="AI144" s="102">
        <f t="shared" ref="AI144" si="62">IF(Y144=" ", " ", IF(Y144&gt;0, SUM(AG144:AH144)))</f>
        <v>42.244</v>
      </c>
      <c r="AJ144" s="106">
        <f t="shared" si="60"/>
        <v>161.20878308109565</v>
      </c>
      <c r="AK144" s="107">
        <f t="shared" si="61"/>
        <v>159.6109307749511</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401</v>
      </c>
      <c r="B145" s="102">
        <v>2021</v>
      </c>
      <c r="C145" s="103">
        <v>7</v>
      </c>
      <c r="D145" s="102">
        <v>27</v>
      </c>
      <c r="E145" s="82"/>
      <c r="F145" s="131">
        <v>0.8</v>
      </c>
      <c r="G145" s="131">
        <v>9.8800000000000008</v>
      </c>
      <c r="H145" s="82"/>
      <c r="I145" s="131">
        <v>19.399999999999999</v>
      </c>
      <c r="J145" s="205">
        <v>18.8</v>
      </c>
      <c r="K145" s="82"/>
      <c r="L145" s="82"/>
      <c r="M145" s="108"/>
      <c r="N145" s="137" t="s">
        <v>763</v>
      </c>
      <c r="O145" s="82"/>
      <c r="P145" s="82"/>
      <c r="Q145" s="82"/>
      <c r="R145" s="140"/>
      <c r="S145" s="137" t="s">
        <v>763</v>
      </c>
      <c r="T145" s="137" t="s">
        <v>763</v>
      </c>
      <c r="U145" s="137" t="s">
        <v>763</v>
      </c>
      <c r="V145" s="85"/>
      <c r="W145" s="85"/>
      <c r="X145" s="85"/>
      <c r="Y145" s="102">
        <f t="shared" si="50"/>
        <v>19.399999999999999</v>
      </c>
      <c r="Z145" s="102">
        <f t="shared" si="51"/>
        <v>292.54999999999995</v>
      </c>
      <c r="AA145" s="102">
        <f t="shared" si="52"/>
        <v>18.8</v>
      </c>
      <c r="AB145" s="102">
        <f t="shared" si="53"/>
        <v>9.8800000000000008</v>
      </c>
      <c r="AC145" s="104">
        <f t="shared" si="54"/>
        <v>8.2090588312845263</v>
      </c>
      <c r="AD145" s="102">
        <f t="shared" si="55"/>
        <v>1.2035484460590729</v>
      </c>
      <c r="AE145" s="105">
        <f t="shared" si="56"/>
        <v>0.8</v>
      </c>
      <c r="AF145" s="102" t="str">
        <f t="shared" si="57"/>
        <v>NS</v>
      </c>
      <c r="AG145" s="105" t="str">
        <f t="shared" si="58"/>
        <v>NS</v>
      </c>
      <c r="AH145" s="105" t="str">
        <f t="shared" si="59"/>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401</v>
      </c>
      <c r="B146" s="102">
        <v>2021</v>
      </c>
      <c r="C146" s="103">
        <v>8</v>
      </c>
      <c r="D146" s="102">
        <v>12</v>
      </c>
      <c r="E146" s="82"/>
      <c r="F146" s="131">
        <v>0.85</v>
      </c>
      <c r="G146" s="131">
        <v>8.8699999999999992</v>
      </c>
      <c r="H146" s="82"/>
      <c r="I146" s="131">
        <v>27.3</v>
      </c>
      <c r="J146" s="205">
        <v>1.6</v>
      </c>
      <c r="K146" s="82"/>
      <c r="L146" s="82"/>
      <c r="M146" s="82"/>
      <c r="N146" s="137" t="s">
        <v>763</v>
      </c>
      <c r="O146" s="82"/>
      <c r="P146" s="82"/>
      <c r="Q146" s="82"/>
      <c r="R146" s="140"/>
      <c r="S146" s="137" t="s">
        <v>763</v>
      </c>
      <c r="T146" s="137" t="s">
        <v>763</v>
      </c>
      <c r="U146" s="137" t="s">
        <v>763</v>
      </c>
      <c r="V146" s="85"/>
      <c r="W146" s="85"/>
      <c r="X146" s="85"/>
      <c r="Y146" s="102">
        <f t="shared" si="50"/>
        <v>27.3</v>
      </c>
      <c r="Z146" s="102">
        <f t="shared" si="51"/>
        <v>300.45</v>
      </c>
      <c r="AA146" s="102">
        <f t="shared" si="52"/>
        <v>1.6</v>
      </c>
      <c r="AB146" s="102">
        <f t="shared" si="53"/>
        <v>8.8699999999999992</v>
      </c>
      <c r="AC146" s="104">
        <f t="shared" si="54"/>
        <v>7.8275327743890477</v>
      </c>
      <c r="AD146" s="102">
        <f t="shared" si="55"/>
        <v>1.1331795414542123</v>
      </c>
      <c r="AE146" s="105">
        <f t="shared" si="56"/>
        <v>0.85</v>
      </c>
      <c r="AF146" s="102" t="str">
        <f t="shared" si="57"/>
        <v>NS</v>
      </c>
      <c r="AG146" s="105" t="str">
        <f t="shared" si="58"/>
        <v>NS</v>
      </c>
      <c r="AH146" s="105" t="str">
        <f t="shared" si="59"/>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401</v>
      </c>
      <c r="B147" s="102">
        <v>2021</v>
      </c>
      <c r="C147" s="103">
        <v>8</v>
      </c>
      <c r="D147" s="102">
        <v>12</v>
      </c>
      <c r="E147" s="82"/>
      <c r="F147" s="131" t="s">
        <v>761</v>
      </c>
      <c r="G147" s="131" t="s">
        <v>761</v>
      </c>
      <c r="H147" s="82"/>
      <c r="I147" s="131" t="s">
        <v>761</v>
      </c>
      <c r="J147" s="205">
        <v>9.3000000000000007</v>
      </c>
      <c r="K147" s="82"/>
      <c r="L147" s="82"/>
      <c r="M147" s="82"/>
      <c r="N147" s="137">
        <v>0.83640845070422531</v>
      </c>
      <c r="O147" s="82"/>
      <c r="P147" s="82"/>
      <c r="Q147" s="82"/>
      <c r="R147" s="140"/>
      <c r="S147" s="137">
        <v>56.117996197530843</v>
      </c>
      <c r="T147" s="137">
        <v>22.905476190476197</v>
      </c>
      <c r="U147" s="137">
        <v>7.0337963789682512</v>
      </c>
      <c r="V147" s="85"/>
      <c r="W147" s="85"/>
      <c r="X147" s="85"/>
      <c r="Y147" s="102" t="str">
        <f t="shared" si="50"/>
        <v>ND</v>
      </c>
      <c r="Z147" s="102" t="e">
        <f t="shared" si="51"/>
        <v>#VALUE!</v>
      </c>
      <c r="AA147" s="102">
        <f t="shared" si="52"/>
        <v>9.3000000000000007</v>
      </c>
      <c r="AB147" s="102" t="str">
        <f t="shared" si="53"/>
        <v>ND</v>
      </c>
      <c r="AC147" s="104" t="e">
        <f t="shared" si="54"/>
        <v>#VALUE!</v>
      </c>
      <c r="AD147" s="102" t="e">
        <f t="shared" si="55"/>
        <v>#VALUE!</v>
      </c>
      <c r="AE147" s="105" t="str">
        <f t="shared" si="56"/>
        <v>ND</v>
      </c>
      <c r="AF147" s="102">
        <f t="shared" si="57"/>
        <v>0.83640845070422531</v>
      </c>
      <c r="AG147" s="105">
        <f t="shared" si="58"/>
        <v>22.905476190476197</v>
      </c>
      <c r="AH147" s="105">
        <f t="shared" si="59"/>
        <v>7.0337963789682512</v>
      </c>
      <c r="AI147" s="102">
        <f t="shared" ref="AI147" si="63">IF(Y147=" ", " ", IF(Y147&gt;0, SUM(AG147:AH147)))</f>
        <v>29.939272569444448</v>
      </c>
      <c r="AJ147" s="106">
        <f t="shared" si="60"/>
        <v>56.117996197530843</v>
      </c>
      <c r="AK147" s="107">
        <f t="shared" si="61"/>
        <v>55.281587746826617</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401</v>
      </c>
      <c r="B148" s="102">
        <v>2021</v>
      </c>
      <c r="C148" s="132">
        <v>8</v>
      </c>
      <c r="D148" s="82">
        <v>12</v>
      </c>
      <c r="E148" s="85"/>
      <c r="F148" s="131">
        <v>0.85</v>
      </c>
      <c r="G148" s="131">
        <v>8.8699999999999992</v>
      </c>
      <c r="H148" s="85"/>
      <c r="I148" s="131">
        <v>27.3</v>
      </c>
      <c r="J148" s="205">
        <v>16.100000000000001</v>
      </c>
      <c r="K148" s="85"/>
      <c r="L148" s="85"/>
      <c r="M148" s="85"/>
      <c r="N148" s="137" t="s">
        <v>763</v>
      </c>
      <c r="O148" s="85"/>
      <c r="P148" s="85"/>
      <c r="Q148" s="85"/>
      <c r="R148" s="140"/>
      <c r="S148" s="137" t="s">
        <v>763</v>
      </c>
      <c r="T148" s="137" t="s">
        <v>763</v>
      </c>
      <c r="U148" s="137" t="s">
        <v>763</v>
      </c>
      <c r="V148" s="85"/>
      <c r="W148" s="85"/>
      <c r="X148" s="85"/>
      <c r="Y148" s="85">
        <f t="shared" si="50"/>
        <v>27.3</v>
      </c>
      <c r="Z148" s="82">
        <f t="shared" si="51"/>
        <v>300.45</v>
      </c>
      <c r="AA148" s="85">
        <f t="shared" si="52"/>
        <v>16.100000000000001</v>
      </c>
      <c r="AB148" s="85">
        <f t="shared" si="53"/>
        <v>8.8699999999999992</v>
      </c>
      <c r="AC148" s="110">
        <f t="shared" si="54"/>
        <v>7.2169773227033236</v>
      </c>
      <c r="AD148" s="82">
        <f t="shared" si="55"/>
        <v>1.2290464003671677</v>
      </c>
      <c r="AE148" s="111">
        <f t="shared" si="56"/>
        <v>0.85</v>
      </c>
      <c r="AF148" s="82" t="str">
        <f t="shared" si="57"/>
        <v>NS</v>
      </c>
      <c r="AG148" s="111" t="str">
        <f t="shared" si="58"/>
        <v>NS</v>
      </c>
      <c r="AH148" s="111" t="str">
        <f t="shared" si="59"/>
        <v>NS</v>
      </c>
      <c r="AI148" s="102"/>
      <c r="AJ148" s="112" t="str">
        <f t="shared" si="60"/>
        <v>NS</v>
      </c>
      <c r="AK148" s="113" t="e">
        <f t="shared" si="61"/>
        <v>#VALUE!</v>
      </c>
      <c r="AL148" s="82"/>
      <c r="AM148" s="82">
        <f>AD154</f>
        <v>1.1743478118051374</v>
      </c>
      <c r="AN148" s="82">
        <f>AE154</f>
        <v>0.82</v>
      </c>
      <c r="AO148" s="82">
        <f>AF154</f>
        <v>1.4394772447963362</v>
      </c>
      <c r="AP148" s="82">
        <f>AI154</f>
        <v>41.909170221560856</v>
      </c>
      <c r="AQ148" s="113">
        <f>AK154</f>
        <v>111.84458059874775</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401</v>
      </c>
      <c r="B149" s="102">
        <v>2021</v>
      </c>
      <c r="C149" s="132">
        <v>8</v>
      </c>
      <c r="D149" s="82">
        <v>26</v>
      </c>
      <c r="E149" s="85"/>
      <c r="F149" s="131">
        <v>0.85</v>
      </c>
      <c r="G149" s="131">
        <v>9.6300000000000008</v>
      </c>
      <c r="H149" s="85"/>
      <c r="I149" s="131">
        <v>28.5</v>
      </c>
      <c r="J149" s="226">
        <v>1.1000000000000001</v>
      </c>
      <c r="K149" s="85"/>
      <c r="L149" s="85"/>
      <c r="M149" s="85"/>
      <c r="N149" s="137" t="s">
        <v>763</v>
      </c>
      <c r="O149" s="85"/>
      <c r="P149" s="85"/>
      <c r="Q149" s="85"/>
      <c r="R149" s="140"/>
      <c r="S149" s="137" t="s">
        <v>763</v>
      </c>
      <c r="T149" s="211" t="s">
        <v>763</v>
      </c>
      <c r="U149" s="211" t="s">
        <v>763</v>
      </c>
      <c r="V149" s="85"/>
      <c r="W149" s="85"/>
      <c r="X149" s="85"/>
      <c r="Y149" s="85">
        <f t="shared" si="50"/>
        <v>28.5</v>
      </c>
      <c r="Z149" s="82">
        <f t="shared" si="51"/>
        <v>301.64999999999998</v>
      </c>
      <c r="AA149" s="85">
        <f t="shared" si="52"/>
        <v>1.1000000000000001</v>
      </c>
      <c r="AB149" s="85">
        <f t="shared" si="53"/>
        <v>9.6300000000000008</v>
      </c>
      <c r="AC149" s="110">
        <f t="shared" si="54"/>
        <v>7.6842729143671029</v>
      </c>
      <c r="AD149" s="82">
        <f t="shared" si="55"/>
        <v>1.2532090032870928</v>
      </c>
      <c r="AE149" s="111">
        <f t="shared" si="56"/>
        <v>0.85</v>
      </c>
      <c r="AF149" s="82" t="str">
        <f t="shared" si="57"/>
        <v>NS</v>
      </c>
      <c r="AG149" s="111" t="str">
        <f t="shared" si="58"/>
        <v>NS</v>
      </c>
      <c r="AH149" s="111" t="str">
        <f t="shared" si="59"/>
        <v>NS</v>
      </c>
      <c r="AI149" s="82"/>
      <c r="AJ149" s="112" t="str">
        <f t="shared" si="60"/>
        <v>NS</v>
      </c>
      <c r="AK149" s="113" t="e">
        <f t="shared" si="61"/>
        <v>#VALUE!</v>
      </c>
      <c r="AL149" s="85"/>
      <c r="AM149" s="82"/>
      <c r="AN149" s="82"/>
      <c r="AO149" s="82"/>
      <c r="AP149" s="85"/>
      <c r="AQ149" s="82"/>
      <c r="AR149" s="82"/>
      <c r="AS149" s="115">
        <f>((LN(AM148)-LN(0.4))/(LN(0.9)-LN(0.4))*100)</f>
        <v>132.81089421148556</v>
      </c>
      <c r="AT149" s="120">
        <f>((LN(AN148)-LN(0.6))/(LN(3)-LN(0.6))*100)</f>
        <v>19.408930448874511</v>
      </c>
      <c r="AU149" s="115">
        <f>((LN(AO148)-LN(10))/(LN(1)-LN(10))*100)</f>
        <v>84.17951960429302</v>
      </c>
      <c r="AV149" s="115">
        <f>((LN(AP148)-LN(10))/(LN(3)-LN(10))*100)</f>
        <v>-119.01594160119933</v>
      </c>
      <c r="AW149" s="115">
        <f>((LN(AQ148)-LN(43))/(LN(20)-LN(43))*100)</f>
        <v>-124.87920014955161</v>
      </c>
      <c r="AX149" s="82"/>
      <c r="AY149" s="82"/>
      <c r="AZ149" s="82"/>
      <c r="BA149" s="82"/>
      <c r="BB149" s="82"/>
    </row>
    <row r="150" spans="1:54" ht="16" x14ac:dyDescent="0.2">
      <c r="A150" s="101" t="s">
        <v>401</v>
      </c>
      <c r="B150" s="102">
        <v>2021</v>
      </c>
      <c r="C150" s="132">
        <v>8</v>
      </c>
      <c r="D150" s="82">
        <v>26</v>
      </c>
      <c r="E150" s="85"/>
      <c r="F150" s="131" t="s">
        <v>761</v>
      </c>
      <c r="G150" s="131" t="s">
        <v>761</v>
      </c>
      <c r="H150" s="85"/>
      <c r="I150" s="131" t="s">
        <v>761</v>
      </c>
      <c r="J150" s="205">
        <v>17.100000000000001</v>
      </c>
      <c r="K150" s="85"/>
      <c r="L150" s="85"/>
      <c r="M150" s="85"/>
      <c r="N150" s="137">
        <v>1.719925735258556</v>
      </c>
      <c r="O150" s="85"/>
      <c r="P150" s="85"/>
      <c r="Q150" s="85"/>
      <c r="R150" s="140"/>
      <c r="S150" s="137">
        <v>122.3611490097241</v>
      </c>
      <c r="T150" s="137">
        <v>53.519238095238109</v>
      </c>
      <c r="U150" s="137">
        <v>2.5000000000000001E-2</v>
      </c>
      <c r="V150" s="85"/>
      <c r="W150" s="85"/>
      <c r="X150" s="85"/>
      <c r="Y150" s="85" t="str">
        <f t="shared" si="50"/>
        <v>ND</v>
      </c>
      <c r="Z150" s="82" t="e">
        <f t="shared" si="51"/>
        <v>#VALUE!</v>
      </c>
      <c r="AA150" s="85">
        <f t="shared" si="52"/>
        <v>17.100000000000001</v>
      </c>
      <c r="AB150" s="85" t="str">
        <f t="shared" si="53"/>
        <v>ND</v>
      </c>
      <c r="AC150" s="110" t="e">
        <f t="shared" si="54"/>
        <v>#VALUE!</v>
      </c>
      <c r="AD150" s="82" t="e">
        <f t="shared" si="55"/>
        <v>#VALUE!</v>
      </c>
      <c r="AE150" s="111" t="str">
        <f t="shared" si="56"/>
        <v>ND</v>
      </c>
      <c r="AF150" s="82">
        <f t="shared" si="57"/>
        <v>1.719925735258556</v>
      </c>
      <c r="AG150" s="111">
        <f t="shared" si="58"/>
        <v>53.519238095238109</v>
      </c>
      <c r="AH150" s="111">
        <f t="shared" si="59"/>
        <v>2.5000000000000001E-2</v>
      </c>
      <c r="AI150" s="102">
        <f t="shared" ref="AI150" si="64">IF(Y150=" ", " ", IF(Y150&gt;0, SUM(AG150:AH150)))</f>
        <v>53.544238095238107</v>
      </c>
      <c r="AJ150" s="112">
        <f t="shared" si="60"/>
        <v>122.3611490097241</v>
      </c>
      <c r="AK150" s="113">
        <f t="shared" si="61"/>
        <v>120.64122327446555</v>
      </c>
      <c r="AL150" s="82"/>
      <c r="AM150" s="85"/>
      <c r="AN150" s="85"/>
      <c r="AO150" s="85"/>
      <c r="AP150" s="128" t="s">
        <v>1237</v>
      </c>
      <c r="AQ150" s="85"/>
      <c r="AR150" s="82"/>
      <c r="AS150" s="82">
        <f>IF(AS149&gt;100, 100, IF(AS149&lt;0, 0, AS149))</f>
        <v>100</v>
      </c>
      <c r="AT150" s="82">
        <f t="shared" ref="AT150:AW150" si="65">IF(AT149&gt;100, 100, IF(AT149&lt;0, 0, AT149))</f>
        <v>19.408930448874511</v>
      </c>
      <c r="AU150" s="82">
        <f t="shared" si="65"/>
        <v>84.17951960429302</v>
      </c>
      <c r="AV150" s="82">
        <f t="shared" si="65"/>
        <v>0</v>
      </c>
      <c r="AW150" s="82">
        <f t="shared" si="65"/>
        <v>0</v>
      </c>
      <c r="AX150" s="129">
        <f>AVERAGE(AS150:AW150)</f>
        <v>40.717690010633511</v>
      </c>
      <c r="AY150" s="84"/>
      <c r="AZ150" s="84"/>
      <c r="BA150" s="84" t="str">
        <f>IF(AX150&gt;65, "Acceptable; Ongoing Protection is Required", "Unacceptable; Immediate Restoration is Required")</f>
        <v>Unacceptable; Immediate Restoration is Required</v>
      </c>
      <c r="BB150" s="82"/>
    </row>
    <row r="151" spans="1:54" ht="16" x14ac:dyDescent="0.2">
      <c r="A151" s="101" t="s">
        <v>401</v>
      </c>
      <c r="B151" s="102">
        <v>2021</v>
      </c>
      <c r="C151" s="132">
        <v>8</v>
      </c>
      <c r="D151" s="82">
        <v>26</v>
      </c>
      <c r="E151" s="85"/>
      <c r="F151" s="131">
        <v>0.85</v>
      </c>
      <c r="G151" s="131">
        <v>9.6300000000000008</v>
      </c>
      <c r="H151" s="85"/>
      <c r="I151" s="131">
        <v>28.5</v>
      </c>
      <c r="J151" s="226">
        <v>17.899999999999999</v>
      </c>
      <c r="K151" s="85"/>
      <c r="L151" s="85"/>
      <c r="M151" s="85"/>
      <c r="N151" s="137" t="s">
        <v>763</v>
      </c>
      <c r="O151" s="85"/>
      <c r="P151" s="85"/>
      <c r="Q151" s="85"/>
      <c r="R151" s="140"/>
      <c r="S151" s="137" t="s">
        <v>763</v>
      </c>
      <c r="T151" s="211" t="s">
        <v>763</v>
      </c>
      <c r="U151" s="211" t="s">
        <v>763</v>
      </c>
      <c r="V151" s="85"/>
      <c r="W151" s="85"/>
      <c r="X151" s="85"/>
      <c r="Y151" s="85">
        <f t="shared" si="50"/>
        <v>28.5</v>
      </c>
      <c r="Z151" s="82">
        <f t="shared" si="51"/>
        <v>301.64999999999998</v>
      </c>
      <c r="AA151" s="85">
        <f t="shared" si="52"/>
        <v>17.899999999999999</v>
      </c>
      <c r="AB151" s="85">
        <f t="shared" si="53"/>
        <v>9.6300000000000008</v>
      </c>
      <c r="AC151" s="110">
        <f t="shared" si="54"/>
        <v>6.9998865434256876</v>
      </c>
      <c r="AD151" s="82">
        <f t="shared" si="55"/>
        <v>1.3757365837657074</v>
      </c>
      <c r="AE151" s="111">
        <f t="shared" si="56"/>
        <v>0.85</v>
      </c>
      <c r="AF151" s="82" t="str">
        <f t="shared" si="57"/>
        <v>NS</v>
      </c>
      <c r="AG151" s="111" t="str">
        <f t="shared" si="58"/>
        <v>NS</v>
      </c>
      <c r="AH151" s="111" t="str">
        <f t="shared" si="59"/>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40.717690010633511</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1.1743478118051374</v>
      </c>
      <c r="AE154" s="84">
        <f>_xlfn.AGGREGATE(1, 6,AE140:AE151)</f>
        <v>0.82</v>
      </c>
      <c r="AF154" s="84">
        <f>_xlfn.AGGREGATE(1, 6,AF140:AF151)</f>
        <v>1.4394772447963362</v>
      </c>
      <c r="AG154" s="82"/>
      <c r="AH154" s="82"/>
      <c r="AI154" s="84">
        <f>_xlfn.AGGREGATE(1, 6,AI140:AI151)</f>
        <v>41.909170221560856</v>
      </c>
      <c r="AJ154" s="82"/>
      <c r="AK154" s="84">
        <f>_xlfn.AGGREGATE(1, 6,AK140:AK151)</f>
        <v>111.84458059874775</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AVERAGE(AD139:AD151)</f>
        <v>#VALUE!</v>
      </c>
      <c r="AE155" s="126">
        <f>AVERAGE(AE139:AE151)</f>
        <v>0.82</v>
      </c>
      <c r="AF155" s="126">
        <f>AVERAGE(AF139:AF151)</f>
        <v>1.4394772447963362</v>
      </c>
      <c r="AG155" s="126"/>
      <c r="AH155" s="126"/>
      <c r="AI155" s="126">
        <f>AVERAGE(AI139:AI151)</f>
        <v>41.909170221560856</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401</v>
      </c>
      <c r="C162" s="68" t="s">
        <v>757</v>
      </c>
      <c r="E162" s="69">
        <v>44757</v>
      </c>
      <c r="F162" s="68" t="s">
        <v>70</v>
      </c>
      <c r="G162" s="68" t="s">
        <v>1131</v>
      </c>
      <c r="H162" t="s">
        <v>1132</v>
      </c>
      <c r="I162" s="68">
        <v>0</v>
      </c>
      <c r="J162" s="68" t="s">
        <v>760</v>
      </c>
      <c r="K162" s="77">
        <v>0.33194444444444443</v>
      </c>
      <c r="L162" s="68">
        <v>2</v>
      </c>
      <c r="M162" s="68">
        <v>0</v>
      </c>
      <c r="N162" s="68" t="s">
        <v>1133</v>
      </c>
      <c r="O162" s="68" t="s">
        <v>1135</v>
      </c>
      <c r="P162" s="68">
        <v>0.85</v>
      </c>
      <c r="Q162" s="68" t="s">
        <v>761</v>
      </c>
      <c r="R162" s="68" t="s">
        <v>761</v>
      </c>
      <c r="S162" s="131">
        <v>0.75</v>
      </c>
      <c r="T162" s="76">
        <v>0.88235294117647056</v>
      </c>
      <c r="U162" s="131">
        <v>8.92</v>
      </c>
      <c r="V162" s="131">
        <v>19.5</v>
      </c>
      <c r="W162" s="71">
        <v>0.2638888888888889</v>
      </c>
      <c r="X162" s="68">
        <v>0.5</v>
      </c>
      <c r="Y162" s="68">
        <v>19.5</v>
      </c>
      <c r="Z162" s="68">
        <v>7.9</v>
      </c>
      <c r="AA162" s="72">
        <v>7.8301362029667896</v>
      </c>
      <c r="AB162" s="148">
        <v>86.03723657870394</v>
      </c>
      <c r="AC162" s="134">
        <v>1.5</v>
      </c>
      <c r="AD162" s="74">
        <v>0.2893</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401</v>
      </c>
      <c r="C163" s="68" t="s">
        <v>764</v>
      </c>
      <c r="E163" s="69">
        <v>44757</v>
      </c>
      <c r="F163" s="68" t="s">
        <v>70</v>
      </c>
      <c r="G163" s="68" t="s">
        <v>1131</v>
      </c>
      <c r="H163" t="s">
        <v>1132</v>
      </c>
      <c r="I163" s="68">
        <v>0</v>
      </c>
      <c r="J163" s="68" t="s">
        <v>760</v>
      </c>
      <c r="K163" s="77">
        <v>0.33194444444444443</v>
      </c>
      <c r="L163" s="68">
        <v>2</v>
      </c>
      <c r="M163" s="68">
        <v>0</v>
      </c>
      <c r="N163" s="68" t="s">
        <v>1133</v>
      </c>
      <c r="O163" s="68" t="s">
        <v>1135</v>
      </c>
      <c r="P163" s="68">
        <v>0.85</v>
      </c>
      <c r="Q163" s="68" t="s">
        <v>761</v>
      </c>
      <c r="R163" s="68" t="s">
        <v>761</v>
      </c>
      <c r="S163" s="131">
        <v>0.75</v>
      </c>
      <c r="T163" s="76">
        <v>0.88235294117647056</v>
      </c>
      <c r="U163" s="131">
        <v>8.92</v>
      </c>
      <c r="V163" s="131">
        <v>19.5</v>
      </c>
      <c r="W163" s="71">
        <v>0.2638888888888889</v>
      </c>
      <c r="X163" s="68">
        <v>0.5</v>
      </c>
      <c r="Y163" s="68">
        <v>19.5</v>
      </c>
      <c r="Z163" s="68">
        <v>7.9</v>
      </c>
      <c r="AA163" s="72">
        <v>7.0886288750380819</v>
      </c>
      <c r="AB163" s="148">
        <v>86.03723657870394</v>
      </c>
      <c r="AC163" s="134">
        <v>18.3</v>
      </c>
      <c r="AD163" s="74">
        <v>29.7</v>
      </c>
      <c r="AE163" s="72">
        <v>0.39690721649484534</v>
      </c>
      <c r="AF163" s="72">
        <v>2.5000000000000001E-2</v>
      </c>
      <c r="AG163" s="72">
        <v>0.69517675254643507</v>
      </c>
      <c r="AH163" s="137">
        <v>0.72017675254643509</v>
      </c>
      <c r="AI163" s="72">
        <v>22.439425640134779</v>
      </c>
      <c r="AJ163" s="75">
        <v>23.159602392681215</v>
      </c>
      <c r="AK163" s="72">
        <v>689.94470658405305</v>
      </c>
      <c r="AL163" s="72">
        <v>77.812453105950652</v>
      </c>
      <c r="AM163" s="72">
        <v>8.8667646249966392</v>
      </c>
      <c r="AN163" s="72">
        <v>100.25187874608542</v>
      </c>
      <c r="AO163" s="137">
        <v>100.97205549863187</v>
      </c>
      <c r="AP163" s="137">
        <v>9.8356950210970471</v>
      </c>
      <c r="AQ163" s="137">
        <v>4.0288215789029556</v>
      </c>
      <c r="AR163" s="70">
        <v>0.59064149244703079</v>
      </c>
      <c r="AS163" s="72">
        <v>13.864516600000002</v>
      </c>
      <c r="AT163" s="40"/>
      <c r="AU163" s="40"/>
      <c r="AV163" s="40"/>
    </row>
    <row r="164" spans="1:54" x14ac:dyDescent="0.2">
      <c r="A164" t="s">
        <v>756</v>
      </c>
      <c r="B164" s="68" t="s">
        <v>401</v>
      </c>
      <c r="C164" s="68" t="s">
        <v>757</v>
      </c>
      <c r="E164" s="69">
        <v>44771</v>
      </c>
      <c r="F164" s="68" t="s">
        <v>70</v>
      </c>
      <c r="G164" s="68" t="s">
        <v>1131</v>
      </c>
      <c r="H164" t="s">
        <v>1132</v>
      </c>
      <c r="I164" s="68">
        <v>0</v>
      </c>
      <c r="J164" s="68" t="s">
        <v>760</v>
      </c>
      <c r="K164" s="77">
        <v>0.32361111111111113</v>
      </c>
      <c r="L164" s="68">
        <v>2</v>
      </c>
      <c r="M164" s="68">
        <v>1</v>
      </c>
      <c r="N164" s="68" t="s">
        <v>773</v>
      </c>
      <c r="O164" s="68" t="s">
        <v>1162</v>
      </c>
      <c r="P164" s="68">
        <v>0.85</v>
      </c>
      <c r="Q164" s="68">
        <v>0.83</v>
      </c>
      <c r="R164" s="68">
        <v>0.8</v>
      </c>
      <c r="S164" s="131">
        <v>0.81499999999999995</v>
      </c>
      <c r="T164" s="76">
        <v>0.95882352941176463</v>
      </c>
      <c r="U164" s="131">
        <v>9.34</v>
      </c>
      <c r="V164" s="131">
        <v>22.5</v>
      </c>
      <c r="W164" s="71">
        <v>0.25486111111111109</v>
      </c>
      <c r="X164" s="68">
        <v>0.15</v>
      </c>
      <c r="Y164" s="68">
        <v>20.8</v>
      </c>
      <c r="Z164" s="68">
        <v>6.9</v>
      </c>
      <c r="AA164" s="72">
        <v>6.8797994039076737</v>
      </c>
      <c r="AB164" s="148">
        <v>77.107038771242983</v>
      </c>
      <c r="AC164" s="134">
        <v>0.5</v>
      </c>
      <c r="AD164" s="74">
        <v>1.101</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row>
    <row r="165" spans="1:54" x14ac:dyDescent="0.2">
      <c r="A165" t="s">
        <v>756</v>
      </c>
      <c r="B165" s="68" t="s">
        <v>401</v>
      </c>
      <c r="C165" s="68" t="s">
        <v>764</v>
      </c>
      <c r="E165" s="69">
        <v>44771</v>
      </c>
      <c r="F165" s="68" t="s">
        <v>70</v>
      </c>
      <c r="G165" s="68" t="s">
        <v>1131</v>
      </c>
      <c r="H165" t="s">
        <v>1132</v>
      </c>
      <c r="I165" s="68">
        <v>0</v>
      </c>
      <c r="J165" s="68" t="s">
        <v>760</v>
      </c>
      <c r="K165" s="77">
        <v>0.32361111111111113</v>
      </c>
      <c r="L165" s="68">
        <v>2</v>
      </c>
      <c r="M165" s="68">
        <v>1</v>
      </c>
      <c r="N165" s="68" t="s">
        <v>773</v>
      </c>
      <c r="O165" s="68" t="s">
        <v>1162</v>
      </c>
      <c r="P165" s="68">
        <v>0.85</v>
      </c>
      <c r="Q165" s="68">
        <v>0.83</v>
      </c>
      <c r="R165" s="68">
        <v>0.8</v>
      </c>
      <c r="S165" s="131">
        <v>0.81499999999999995</v>
      </c>
      <c r="T165" s="76">
        <v>0.95882352941176463</v>
      </c>
      <c r="U165" s="131">
        <v>9.34</v>
      </c>
      <c r="V165" s="131">
        <v>22.5</v>
      </c>
      <c r="W165" s="71">
        <v>0.25763888888888892</v>
      </c>
      <c r="X165" s="68">
        <v>0.84</v>
      </c>
      <c r="Y165" s="68">
        <v>24.5</v>
      </c>
      <c r="Z165" s="68">
        <v>6.52</v>
      </c>
      <c r="AA165" s="72">
        <v>6.2290395056840326</v>
      </c>
      <c r="AB165" s="148">
        <v>78.186825566940882</v>
      </c>
      <c r="AC165" s="134">
        <v>8</v>
      </c>
      <c r="AD165" s="74">
        <v>13.88</v>
      </c>
      <c r="AE165" s="72">
        <v>0.55310685391394299</v>
      </c>
      <c r="AF165" s="72">
        <v>0.19479705739017417</v>
      </c>
      <c r="AG165" s="72">
        <v>2.1517375674056325</v>
      </c>
      <c r="AH165" s="137">
        <v>2.3465346247958068</v>
      </c>
      <c r="AI165" s="72">
        <v>21.712962208420237</v>
      </c>
      <c r="AJ165" s="75">
        <v>24.059496833216045</v>
      </c>
      <c r="AK165" s="72">
        <v>249.19920516286842</v>
      </c>
      <c r="AL165" s="72">
        <v>42.035835676333242</v>
      </c>
      <c r="AM165" s="72">
        <v>5.9282562402624253</v>
      </c>
      <c r="AN165" s="72">
        <v>63.748797884753479</v>
      </c>
      <c r="AO165" s="137">
        <v>66.09533250954928</v>
      </c>
      <c r="AP165" s="137">
        <v>7.0333401785714287</v>
      </c>
      <c r="AQ165" s="137">
        <v>0.03</v>
      </c>
      <c r="AR165" s="70">
        <v>1</v>
      </c>
      <c r="AS165" s="72">
        <v>7.0633401785714289</v>
      </c>
    </row>
    <row r="166" spans="1:54" x14ac:dyDescent="0.2">
      <c r="A166" t="s">
        <v>756</v>
      </c>
      <c r="B166" s="68" t="s">
        <v>401</v>
      </c>
      <c r="C166" s="68" t="s">
        <v>765</v>
      </c>
      <c r="E166" s="69">
        <v>44771</v>
      </c>
      <c r="F166" s="68" t="s">
        <v>70</v>
      </c>
      <c r="G166" s="68" t="s">
        <v>1131</v>
      </c>
      <c r="H166" t="s">
        <v>1132</v>
      </c>
      <c r="I166" s="68">
        <v>0</v>
      </c>
      <c r="J166" s="68" t="s">
        <v>760</v>
      </c>
      <c r="K166" s="77">
        <v>0.32361111111111113</v>
      </c>
      <c r="L166" s="68">
        <v>2</v>
      </c>
      <c r="M166" s="68">
        <v>1</v>
      </c>
      <c r="N166" s="68" t="s">
        <v>773</v>
      </c>
      <c r="O166" s="68" t="s">
        <v>1162</v>
      </c>
      <c r="P166" s="68">
        <v>0.85</v>
      </c>
      <c r="Q166" s="68">
        <v>0.83</v>
      </c>
      <c r="R166" s="68">
        <v>0.8</v>
      </c>
      <c r="S166" s="131">
        <v>0.81499999999999995</v>
      </c>
      <c r="T166" s="76">
        <v>0.95882352941176463</v>
      </c>
      <c r="U166" s="131">
        <v>9.34</v>
      </c>
      <c r="V166" s="131">
        <v>22.5</v>
      </c>
      <c r="W166" s="71">
        <v>0.25763888888888892</v>
      </c>
      <c r="X166" s="68">
        <v>0.89</v>
      </c>
      <c r="Y166" s="68">
        <v>24.5</v>
      </c>
      <c r="Z166" s="68">
        <v>6.52</v>
      </c>
      <c r="AA166" s="72">
        <v>6.2468379810115024</v>
      </c>
      <c r="AB166" s="148">
        <v>78.186825566940882</v>
      </c>
      <c r="AC166" s="134">
        <v>7.5</v>
      </c>
      <c r="AD166" s="74">
        <v>13.19</v>
      </c>
      <c r="AE166" s="72" t="s">
        <v>763</v>
      </c>
      <c r="AF166" s="72" t="s">
        <v>763</v>
      </c>
      <c r="AG166" s="72" t="s">
        <v>763</v>
      </c>
      <c r="AH166" s="137" t="s">
        <v>763</v>
      </c>
      <c r="AI166" s="72" t="s">
        <v>763</v>
      </c>
      <c r="AJ166" s="72" t="s">
        <v>763</v>
      </c>
      <c r="AK166" s="72" t="s">
        <v>763</v>
      </c>
      <c r="AL166" s="72" t="s">
        <v>763</v>
      </c>
      <c r="AM166" s="72" t="s">
        <v>763</v>
      </c>
      <c r="AN166" s="72" t="s">
        <v>763</v>
      </c>
      <c r="AO166" s="137" t="s">
        <v>763</v>
      </c>
      <c r="AP166" s="137" t="s">
        <v>763</v>
      </c>
      <c r="AQ166" s="137" t="s">
        <v>763</v>
      </c>
      <c r="AR166" s="72" t="s">
        <v>763</v>
      </c>
      <c r="AS166" s="72" t="s">
        <v>763</v>
      </c>
    </row>
    <row r="167" spans="1:54" x14ac:dyDescent="0.2">
      <c r="A167" t="s">
        <v>756</v>
      </c>
      <c r="B167" s="68" t="s">
        <v>401</v>
      </c>
      <c r="C167" s="68" t="s">
        <v>757</v>
      </c>
      <c r="E167" s="69">
        <v>44788</v>
      </c>
      <c r="F167" s="68" t="s">
        <v>70</v>
      </c>
      <c r="G167" s="68" t="s">
        <v>1131</v>
      </c>
      <c r="H167" t="s">
        <v>1132</v>
      </c>
      <c r="I167" s="68">
        <v>1</v>
      </c>
      <c r="J167" s="68" t="s">
        <v>760</v>
      </c>
      <c r="K167" s="77">
        <v>0.32569444444444445</v>
      </c>
      <c r="L167" s="68">
        <v>2</v>
      </c>
      <c r="M167" s="68">
        <v>1</v>
      </c>
      <c r="N167" s="68" t="s">
        <v>872</v>
      </c>
      <c r="O167" s="68" t="s">
        <v>1176</v>
      </c>
      <c r="P167" s="68">
        <v>0.88</v>
      </c>
      <c r="Q167" s="68">
        <v>0.85</v>
      </c>
      <c r="R167" s="68">
        <v>0.81</v>
      </c>
      <c r="S167" s="131">
        <v>0.83</v>
      </c>
      <c r="T167" s="143">
        <v>0.94318181818181812</v>
      </c>
      <c r="U167" s="131">
        <v>9.89</v>
      </c>
      <c r="V167" s="131">
        <v>18.7</v>
      </c>
      <c r="W167" s="71">
        <v>0.28472222222222221</v>
      </c>
      <c r="X167" s="78">
        <v>0.5</v>
      </c>
      <c r="Y167" s="68">
        <v>16.899999999999999</v>
      </c>
      <c r="Z167" s="68">
        <v>9.5500000000000007</v>
      </c>
      <c r="AA167" s="72">
        <v>9.4295812229523186</v>
      </c>
      <c r="AB167" s="148">
        <v>98.621788108588149</v>
      </c>
      <c r="AC167" s="134">
        <v>2.1</v>
      </c>
      <c r="AD167" s="74">
        <v>4.03</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401</v>
      </c>
      <c r="C168" s="68" t="s">
        <v>764</v>
      </c>
      <c r="E168" s="69">
        <v>44788</v>
      </c>
      <c r="F168" s="68" t="s">
        <v>70</v>
      </c>
      <c r="G168" s="68" t="s">
        <v>1131</v>
      </c>
      <c r="H168" t="s">
        <v>1132</v>
      </c>
      <c r="I168" s="68">
        <v>1</v>
      </c>
      <c r="J168" s="68" t="s">
        <v>760</v>
      </c>
      <c r="K168" s="77">
        <v>0.32569444444444445</v>
      </c>
      <c r="L168" s="68">
        <v>2</v>
      </c>
      <c r="M168" s="68">
        <v>1</v>
      </c>
      <c r="N168" s="68" t="s">
        <v>872</v>
      </c>
      <c r="O168" s="68" t="s">
        <v>1176</v>
      </c>
      <c r="P168" s="68">
        <v>0.88</v>
      </c>
      <c r="Q168" s="68">
        <v>0.85</v>
      </c>
      <c r="R168" s="68">
        <v>0.81</v>
      </c>
      <c r="S168" s="131">
        <v>0.83</v>
      </c>
      <c r="T168" s="143">
        <v>0.94318181818181812</v>
      </c>
      <c r="U168" s="131">
        <v>9.89</v>
      </c>
      <c r="V168" s="131">
        <v>18.7</v>
      </c>
      <c r="W168" s="71">
        <v>0.28472222222222221</v>
      </c>
      <c r="X168" s="68">
        <v>0.4</v>
      </c>
      <c r="Y168" s="68">
        <v>24.1</v>
      </c>
      <c r="Z168" s="68">
        <v>7.08</v>
      </c>
      <c r="AA168" s="72">
        <v>6.2603108229030369</v>
      </c>
      <c r="AB168" s="148">
        <v>84.272700729599364</v>
      </c>
      <c r="AC168" s="134">
        <v>21.5</v>
      </c>
      <c r="AD168" s="74">
        <v>34.5</v>
      </c>
      <c r="AE168" s="72">
        <v>0.89181241503148778</v>
      </c>
      <c r="AF168" s="72">
        <v>0.99849649181423361</v>
      </c>
      <c r="AG168" s="72">
        <v>0.84511683642899948</v>
      </c>
      <c r="AH168" s="137">
        <v>1.843613328243233</v>
      </c>
      <c r="AI168" s="72">
        <v>39.836397227703287</v>
      </c>
      <c r="AJ168" s="75">
        <v>41.680010555946517</v>
      </c>
      <c r="AK168" s="72">
        <v>370.45899518547878</v>
      </c>
      <c r="AL168" s="72">
        <v>59.926854695018022</v>
      </c>
      <c r="AM168" s="72">
        <v>6.1818528115789233</v>
      </c>
      <c r="AN168" s="72">
        <v>99.763251922721309</v>
      </c>
      <c r="AO168" s="137">
        <v>101.60686525096455</v>
      </c>
      <c r="AP168" s="137">
        <v>7.2330648809523819</v>
      </c>
      <c r="AQ168" s="137">
        <v>0.03</v>
      </c>
      <c r="AR168" s="70">
        <v>1</v>
      </c>
      <c r="AS168" s="72">
        <v>7.2630648809523821</v>
      </c>
    </row>
    <row r="169" spans="1:54" x14ac:dyDescent="0.2">
      <c r="A169" t="s">
        <v>756</v>
      </c>
      <c r="B169" s="68" t="s">
        <v>401</v>
      </c>
      <c r="C169" s="68" t="s">
        <v>765</v>
      </c>
      <c r="E169" s="69">
        <v>44788</v>
      </c>
      <c r="F169" s="68" t="s">
        <v>70</v>
      </c>
      <c r="G169" s="68" t="s">
        <v>1131</v>
      </c>
      <c r="H169" t="s">
        <v>1132</v>
      </c>
      <c r="I169" s="68">
        <v>1</v>
      </c>
      <c r="J169" s="68" t="s">
        <v>760</v>
      </c>
      <c r="K169" s="77">
        <v>0.32569444444444445</v>
      </c>
      <c r="L169" s="68">
        <v>2</v>
      </c>
      <c r="M169" s="68">
        <v>1</v>
      </c>
      <c r="N169" s="68" t="s">
        <v>872</v>
      </c>
      <c r="O169" s="68" t="s">
        <v>1176</v>
      </c>
      <c r="P169" s="68">
        <v>0.88</v>
      </c>
      <c r="Q169" s="68">
        <v>0.85</v>
      </c>
      <c r="R169" s="68">
        <v>0.81</v>
      </c>
      <c r="S169" s="131">
        <v>0.83</v>
      </c>
      <c r="T169" s="143">
        <v>0.94318181818181812</v>
      </c>
      <c r="U169" s="131">
        <v>9.89</v>
      </c>
      <c r="V169" s="131">
        <v>18.7</v>
      </c>
      <c r="W169" s="71">
        <v>0.28472222222222221</v>
      </c>
      <c r="X169" s="68">
        <v>0.88</v>
      </c>
      <c r="Y169" s="68">
        <v>24.1</v>
      </c>
      <c r="Z169" s="68">
        <v>7.08</v>
      </c>
      <c r="AA169" s="72">
        <v>6.3381059792209884</v>
      </c>
      <c r="AB169" s="148">
        <v>114.11792819237459</v>
      </c>
      <c r="AC169" s="134">
        <v>21.7</v>
      </c>
      <c r="AD169" s="74">
        <v>34.799999999999997</v>
      </c>
      <c r="AE169" s="72" t="s">
        <v>763</v>
      </c>
      <c r="AF169" s="72" t="s">
        <v>763</v>
      </c>
      <c r="AG169" s="72" t="s">
        <v>763</v>
      </c>
      <c r="AH169" s="137" t="s">
        <v>763</v>
      </c>
      <c r="AI169" s="72" t="s">
        <v>763</v>
      </c>
      <c r="AJ169" s="72" t="s">
        <v>763</v>
      </c>
      <c r="AK169" s="72" t="s">
        <v>763</v>
      </c>
      <c r="AL169" s="72" t="s">
        <v>763</v>
      </c>
      <c r="AM169" s="72" t="s">
        <v>763</v>
      </c>
      <c r="AN169" s="72" t="s">
        <v>763</v>
      </c>
      <c r="AO169" s="137" t="s">
        <v>763</v>
      </c>
      <c r="AP169" s="137" t="s">
        <v>763</v>
      </c>
      <c r="AQ169" s="137" t="s">
        <v>763</v>
      </c>
      <c r="AR169" s="72" t="s">
        <v>763</v>
      </c>
      <c r="AS169" s="72" t="s">
        <v>763</v>
      </c>
    </row>
    <row r="170" spans="1:54" x14ac:dyDescent="0.2">
      <c r="A170" t="s">
        <v>756</v>
      </c>
      <c r="B170" s="68" t="s">
        <v>401</v>
      </c>
      <c r="C170" s="68" t="s">
        <v>757</v>
      </c>
      <c r="E170" s="69">
        <v>44803</v>
      </c>
      <c r="F170" s="68" t="s">
        <v>70</v>
      </c>
      <c r="G170" s="68" t="s">
        <v>1131</v>
      </c>
      <c r="H170" t="s">
        <v>1132</v>
      </c>
      <c r="I170" s="68">
        <v>2</v>
      </c>
      <c r="J170" s="68" t="s">
        <v>760</v>
      </c>
      <c r="K170" s="77">
        <v>0.37777777777777777</v>
      </c>
      <c r="L170" s="68">
        <v>2</v>
      </c>
      <c r="M170" s="68">
        <v>1</v>
      </c>
      <c r="N170" s="68" t="s">
        <v>773</v>
      </c>
      <c r="O170" s="68" t="s">
        <v>1188</v>
      </c>
      <c r="P170" s="68">
        <v>0.74</v>
      </c>
      <c r="Q170" s="68" t="s">
        <v>761</v>
      </c>
      <c r="R170" s="79" t="s">
        <v>761</v>
      </c>
      <c r="S170" s="131">
        <v>0.74</v>
      </c>
      <c r="T170" s="80">
        <v>1</v>
      </c>
      <c r="U170" s="131">
        <v>8.57</v>
      </c>
      <c r="V170" s="131">
        <v>21.7</v>
      </c>
      <c r="W170" s="71">
        <v>0.28125</v>
      </c>
      <c r="X170" s="68">
        <v>0.15</v>
      </c>
      <c r="Y170" s="68">
        <v>21.6</v>
      </c>
      <c r="Z170" s="68">
        <v>8.31</v>
      </c>
      <c r="AA170" s="72">
        <v>8.1326996256044737</v>
      </c>
      <c r="AB170" s="148">
        <v>94.322834603468181</v>
      </c>
      <c r="AC170" s="134">
        <v>3.7</v>
      </c>
      <c r="AD170" s="74">
        <v>6.84</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401</v>
      </c>
      <c r="C171" s="68" t="s">
        <v>764</v>
      </c>
      <c r="E171" s="69">
        <v>44803</v>
      </c>
      <c r="F171" s="68" t="s">
        <v>70</v>
      </c>
      <c r="G171" s="68" t="s">
        <v>1131</v>
      </c>
      <c r="H171" t="s">
        <v>1132</v>
      </c>
      <c r="I171" s="68">
        <v>2</v>
      </c>
      <c r="J171" s="68" t="s">
        <v>760</v>
      </c>
      <c r="K171" s="77">
        <v>0.37777777777777777</v>
      </c>
      <c r="L171" s="68">
        <v>2</v>
      </c>
      <c r="M171" s="68">
        <v>1</v>
      </c>
      <c r="N171" s="68" t="s">
        <v>773</v>
      </c>
      <c r="O171" s="68" t="s">
        <v>1188</v>
      </c>
      <c r="P171" s="68">
        <v>0.74</v>
      </c>
      <c r="Q171" s="68" t="s">
        <v>761</v>
      </c>
      <c r="R171" s="79" t="s">
        <v>761</v>
      </c>
      <c r="S171" s="131">
        <v>0.74</v>
      </c>
      <c r="T171" s="80">
        <v>1</v>
      </c>
      <c r="U171" s="131">
        <v>8.57</v>
      </c>
      <c r="V171" s="131">
        <v>21.7</v>
      </c>
      <c r="W171" s="71" t="s">
        <v>761</v>
      </c>
      <c r="X171" s="68" t="s">
        <v>761</v>
      </c>
      <c r="Y171" s="68" t="s">
        <v>761</v>
      </c>
      <c r="Z171" s="68" t="s">
        <v>761</v>
      </c>
      <c r="AA171" s="72" t="s">
        <v>761</v>
      </c>
      <c r="AB171" s="148" t="s">
        <v>761</v>
      </c>
      <c r="AC171" s="134">
        <v>9</v>
      </c>
      <c r="AD171" s="74">
        <v>7.5970000000000004</v>
      </c>
      <c r="AE171" s="72">
        <v>0.45584725536992837</v>
      </c>
      <c r="AF171" s="72">
        <v>0.33671168963556863</v>
      </c>
      <c r="AG171" s="72">
        <v>9.1424505692031186</v>
      </c>
      <c r="AH171" s="137">
        <v>9.4791622588386879</v>
      </c>
      <c r="AI171" s="72">
        <v>18.266998895278132</v>
      </c>
      <c r="AJ171" s="75">
        <v>27.74616115411682</v>
      </c>
      <c r="AK171" s="72">
        <v>191.56289170606581</v>
      </c>
      <c r="AL171" s="72">
        <v>28.175702625556973</v>
      </c>
      <c r="AM171" s="72">
        <v>6.7988683104678751</v>
      </c>
      <c r="AN171" s="72">
        <v>46.442701520835101</v>
      </c>
      <c r="AO171" s="137">
        <v>55.921863779673792</v>
      </c>
      <c r="AP171" s="137">
        <v>5.8497505952380946</v>
      </c>
      <c r="AQ171" s="137">
        <v>0.03</v>
      </c>
      <c r="AR171" s="70">
        <v>1</v>
      </c>
      <c r="AS171" s="72">
        <v>5.8797505952380948</v>
      </c>
    </row>
    <row r="172" spans="1:54" x14ac:dyDescent="0.2">
      <c r="A172" t="s">
        <v>756</v>
      </c>
      <c r="B172" s="68" t="s">
        <v>401</v>
      </c>
      <c r="C172" s="68" t="s">
        <v>765</v>
      </c>
      <c r="E172" s="69">
        <v>44803</v>
      </c>
      <c r="F172" s="68" t="s">
        <v>70</v>
      </c>
      <c r="G172" s="68" t="s">
        <v>1131</v>
      </c>
      <c r="H172" t="s">
        <v>1132</v>
      </c>
      <c r="I172" s="68">
        <v>2</v>
      </c>
      <c r="J172" s="68" t="s">
        <v>760</v>
      </c>
      <c r="K172" s="77">
        <v>0.37777777777777777</v>
      </c>
      <c r="L172" s="68">
        <v>2</v>
      </c>
      <c r="M172" s="68">
        <v>1</v>
      </c>
      <c r="N172" s="68" t="s">
        <v>773</v>
      </c>
      <c r="O172" s="68" t="s">
        <v>1188</v>
      </c>
      <c r="P172" s="68">
        <v>0.74</v>
      </c>
      <c r="Q172" s="68" t="s">
        <v>761</v>
      </c>
      <c r="R172" s="79" t="s">
        <v>761</v>
      </c>
      <c r="S172" s="131">
        <v>0.74</v>
      </c>
      <c r="T172" s="80">
        <v>1</v>
      </c>
      <c r="U172" s="131">
        <v>8.57</v>
      </c>
      <c r="V172" s="131">
        <v>21.7</v>
      </c>
      <c r="W172" s="71">
        <v>0.28472222222222221</v>
      </c>
      <c r="X172" s="68">
        <v>0.32</v>
      </c>
      <c r="Y172" s="68">
        <v>22</v>
      </c>
      <c r="Z172" s="68">
        <v>7.88</v>
      </c>
      <c r="AA172" s="72">
        <v>7.4697514790327242</v>
      </c>
      <c r="AB172" s="148">
        <v>90.135593085234717</v>
      </c>
      <c r="AC172" s="134">
        <v>9.1999999999999993</v>
      </c>
      <c r="AD172" s="74">
        <v>15.81</v>
      </c>
      <c r="AE172" s="72" t="s">
        <v>763</v>
      </c>
      <c r="AF172" s="72" t="s">
        <v>763</v>
      </c>
      <c r="AG172" s="72" t="s">
        <v>763</v>
      </c>
      <c r="AH172" s="137" t="s">
        <v>763</v>
      </c>
      <c r="AI172" s="72" t="s">
        <v>763</v>
      </c>
      <c r="AJ172" s="72" t="s">
        <v>763</v>
      </c>
      <c r="AK172" s="72" t="s">
        <v>763</v>
      </c>
      <c r="AL172" s="72" t="s">
        <v>763</v>
      </c>
      <c r="AM172" s="72" t="s">
        <v>763</v>
      </c>
      <c r="AN172" s="72" t="s">
        <v>763</v>
      </c>
      <c r="AO172" s="137" t="s">
        <v>763</v>
      </c>
      <c r="AP172" s="137" t="s">
        <v>763</v>
      </c>
      <c r="AQ172" s="137" t="s">
        <v>763</v>
      </c>
      <c r="AR172" s="72" t="s">
        <v>763</v>
      </c>
      <c r="AS172" s="72" t="s">
        <v>763</v>
      </c>
    </row>
    <row r="174" spans="1:54" x14ac:dyDescent="0.2">
      <c r="A174" s="235" t="s">
        <v>1249</v>
      </c>
    </row>
    <row r="175" spans="1:54" ht="15.5"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3" t="s">
        <v>1203</v>
      </c>
      <c r="AE175" s="84"/>
      <c r="AF175" s="84"/>
      <c r="AG175" s="82"/>
      <c r="AH175" s="82"/>
      <c r="AI175" s="84"/>
      <c r="AJ175" s="82"/>
      <c r="AK175" s="84"/>
      <c r="AL175" s="82"/>
      <c r="AM175" s="82"/>
      <c r="AN175" s="82"/>
      <c r="AO175" s="82"/>
      <c r="AP175" s="82"/>
      <c r="AQ175" s="82"/>
      <c r="AR175" s="82"/>
      <c r="AS175" s="82"/>
      <c r="AT175" s="82"/>
      <c r="AU175" s="82"/>
      <c r="AV175" s="82"/>
      <c r="AW175" s="82"/>
      <c r="AX175" s="82"/>
      <c r="AY175" s="82"/>
      <c r="AZ175" s="82"/>
      <c r="BA175" s="82"/>
      <c r="BB175" s="82"/>
    </row>
    <row r="176" spans="1:54" ht="14.5" customHeight="1" x14ac:dyDescent="0.2">
      <c r="A176" s="86"/>
      <c r="B176" s="86"/>
      <c r="C176" s="87"/>
      <c r="D176" s="87"/>
      <c r="E176" s="87"/>
      <c r="F176" s="86"/>
      <c r="G176" s="86"/>
      <c r="H176" s="88" t="s">
        <v>702</v>
      </c>
      <c r="I176" s="89"/>
      <c r="J176" s="89"/>
      <c r="K176" s="82"/>
      <c r="L176" s="86"/>
      <c r="M176" s="86"/>
      <c r="N176" s="86"/>
      <c r="O176" s="86"/>
      <c r="P176" s="86"/>
      <c r="Q176" s="86"/>
      <c r="R176" s="86"/>
      <c r="S176" s="86"/>
      <c r="T176" s="86"/>
      <c r="U176" s="86"/>
      <c r="V176" s="89" t="s">
        <v>977</v>
      </c>
      <c r="W176" s="82"/>
      <c r="X176" s="82"/>
      <c r="Y176" s="82"/>
      <c r="Z176" s="82"/>
      <c r="AA176" s="82"/>
      <c r="AB176" s="82"/>
      <c r="AC176" s="83" t="s">
        <v>1204</v>
      </c>
      <c r="AD176" s="83"/>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 customHeight="1" thickBot="1" x14ac:dyDescent="0.25">
      <c r="A177" s="90"/>
      <c r="B177" s="90"/>
      <c r="C177" s="91"/>
      <c r="D177" s="91"/>
      <c r="E177" s="91"/>
      <c r="F177" s="89" t="s">
        <v>976</v>
      </c>
      <c r="G177" s="89" t="s">
        <v>702</v>
      </c>
      <c r="H177" s="89" t="s">
        <v>1205</v>
      </c>
      <c r="I177" s="89" t="s">
        <v>702</v>
      </c>
      <c r="J177" s="82"/>
      <c r="K177" s="82"/>
      <c r="L177" s="89"/>
      <c r="M177" s="89"/>
      <c r="N177" s="90"/>
      <c r="O177" s="89"/>
      <c r="P177" s="89" t="s">
        <v>1206</v>
      </c>
      <c r="Q177" s="89"/>
      <c r="R177" s="89"/>
      <c r="S177" s="89"/>
      <c r="T177" s="89"/>
      <c r="U177" s="89"/>
      <c r="V177" s="89" t="s">
        <v>726</v>
      </c>
      <c r="W177" s="82"/>
      <c r="X177" s="82"/>
      <c r="Y177" s="82"/>
      <c r="Z177" s="92">
        <v>273.14999999999998</v>
      </c>
      <c r="AA177" s="82"/>
      <c r="AB177" s="82"/>
      <c r="AC177" s="83"/>
      <c r="AD177" s="83"/>
      <c r="AE177" s="82"/>
      <c r="AF177" s="82"/>
      <c r="AG177" s="82"/>
      <c r="AH177" s="82"/>
      <c r="AI177" s="82"/>
      <c r="AJ177" s="82"/>
      <c r="AK177" s="82" t="s">
        <v>1207</v>
      </c>
      <c r="AL177" s="82"/>
      <c r="AM177" s="82"/>
      <c r="AN177" s="82"/>
      <c r="AO177" s="82"/>
      <c r="AP177" s="82"/>
      <c r="AQ177" s="82"/>
      <c r="AR177" s="82"/>
      <c r="AS177" s="82"/>
      <c r="AT177" s="82"/>
      <c r="AU177" s="82"/>
      <c r="AV177" s="82"/>
      <c r="AW177" s="82"/>
      <c r="AX177" s="82"/>
      <c r="AY177" s="82"/>
      <c r="AZ177" s="82"/>
      <c r="BA177" s="82"/>
      <c r="BB177" s="82"/>
    </row>
    <row r="178" spans="1:54" ht="36" thickTop="1" thickBot="1" x14ac:dyDescent="0.25">
      <c r="A178" s="93" t="s">
        <v>1208</v>
      </c>
      <c r="B178" s="94" t="s">
        <v>1209</v>
      </c>
      <c r="C178" s="94" t="s">
        <v>1210</v>
      </c>
      <c r="D178" s="94" t="s">
        <v>1211</v>
      </c>
      <c r="E178" s="94"/>
      <c r="F178" s="93" t="s">
        <v>706</v>
      </c>
      <c r="G178" s="93" t="s">
        <v>1205</v>
      </c>
      <c r="H178" s="93" t="s">
        <v>1212</v>
      </c>
      <c r="I178" s="93" t="s">
        <v>1213</v>
      </c>
      <c r="J178" s="93" t="s">
        <v>541</v>
      </c>
      <c r="K178" s="93" t="s">
        <v>1214</v>
      </c>
      <c r="L178" s="93" t="s">
        <v>1215</v>
      </c>
      <c r="M178" s="89" t="s">
        <v>1216</v>
      </c>
      <c r="N178" s="93" t="s">
        <v>1217</v>
      </c>
      <c r="O178" s="93" t="s">
        <v>1218</v>
      </c>
      <c r="P178" s="93" t="s">
        <v>1219</v>
      </c>
      <c r="Q178" s="93" t="s">
        <v>1220</v>
      </c>
      <c r="R178" s="93" t="s">
        <v>1221</v>
      </c>
      <c r="S178" s="93" t="s">
        <v>1222</v>
      </c>
      <c r="T178" s="93" t="s">
        <v>1223</v>
      </c>
      <c r="U178" s="93" t="s">
        <v>1224</v>
      </c>
      <c r="V178" s="93" t="s">
        <v>474</v>
      </c>
      <c r="W178" s="95"/>
      <c r="X178" s="82"/>
      <c r="Y178" s="96" t="s">
        <v>540</v>
      </c>
      <c r="Z178" s="97" t="s">
        <v>1225</v>
      </c>
      <c r="AA178" s="98" t="s">
        <v>1226</v>
      </c>
      <c r="AB178" s="98" t="s">
        <v>1205</v>
      </c>
      <c r="AC178" s="83"/>
      <c r="AD178" s="83"/>
      <c r="AE178" s="99" t="s">
        <v>1227</v>
      </c>
      <c r="AF178" s="100" t="s">
        <v>485</v>
      </c>
      <c r="AG178" s="98" t="s">
        <v>1228</v>
      </c>
      <c r="AH178" s="98" t="s">
        <v>724</v>
      </c>
      <c r="AI178" s="100" t="s">
        <v>1229</v>
      </c>
      <c r="AJ178" s="98" t="s">
        <v>722</v>
      </c>
      <c r="AK178" s="100" t="s">
        <v>489</v>
      </c>
      <c r="AL178" s="82"/>
      <c r="AM178" s="82"/>
      <c r="AN178" s="82"/>
      <c r="AO178" s="82"/>
      <c r="AP178" s="82"/>
      <c r="AQ178" s="82"/>
      <c r="AR178" s="82"/>
      <c r="AS178" s="82"/>
      <c r="AT178" s="82"/>
      <c r="AU178" s="82"/>
      <c r="AV178" s="82"/>
      <c r="AW178" s="82"/>
      <c r="AX178" s="82"/>
      <c r="AY178" s="109"/>
      <c r="AZ178" s="109"/>
      <c r="BA178" s="82"/>
      <c r="BB178" s="82"/>
    </row>
    <row r="179" spans="1:54" ht="16" x14ac:dyDescent="0.2">
      <c r="A179" s="101" t="s">
        <v>401</v>
      </c>
      <c r="B179" s="102">
        <v>2022</v>
      </c>
      <c r="C179" s="103">
        <v>7</v>
      </c>
      <c r="D179" s="102">
        <v>15</v>
      </c>
      <c r="E179" s="82"/>
      <c r="F179" s="131">
        <v>0.75</v>
      </c>
      <c r="G179" s="131">
        <v>8.92</v>
      </c>
      <c r="H179" s="82"/>
      <c r="I179" s="131">
        <v>19.5</v>
      </c>
      <c r="J179" s="134">
        <v>1.5</v>
      </c>
      <c r="K179" s="82"/>
      <c r="L179" s="82"/>
      <c r="M179" s="108"/>
      <c r="N179" s="137" t="s">
        <v>763</v>
      </c>
      <c r="O179" s="82"/>
      <c r="P179" s="82"/>
      <c r="Q179" s="82"/>
      <c r="R179" s="140"/>
      <c r="S179" s="137" t="s">
        <v>763</v>
      </c>
      <c r="T179" s="137" t="s">
        <v>763</v>
      </c>
      <c r="U179" s="137" t="s">
        <v>763</v>
      </c>
      <c r="V179" s="85"/>
      <c r="W179" s="85"/>
      <c r="X179" s="85"/>
      <c r="Y179" s="102">
        <f>IF(C179&lt;6," ",IF(C179&lt;=9,I179, IF(C179&gt;=10," ")))</f>
        <v>19.5</v>
      </c>
      <c r="Z179" s="102">
        <f>IF(Y179=" ", " ", IF(Y179&gt;0, Y179+273.15))</f>
        <v>292.64999999999998</v>
      </c>
      <c r="AA179" s="102">
        <f>IF(C179&lt;6," ",IF(C179&lt;=9,J179, IF(C179&gt;=10," ")))</f>
        <v>1.5</v>
      </c>
      <c r="AB179" s="102">
        <f>IF(C179&lt;6," ",IF(C179&lt;=9,G179, IF(C179&gt;=10," ")))</f>
        <v>8.92</v>
      </c>
      <c r="AC179" s="104">
        <f>IF(Y179=" "," ",IF(Y179&gt;0,EXP(-173.4292+249.6339*100/Z179+143.3483*LN(+Z179/100)-21.8492*Z179/100+AA179*(-0.033096+0.014259*Z179/100-0.0017*(Z179/100)^2))*1.4276))</f>
        <v>9.0778041178175819</v>
      </c>
      <c r="AD179" s="102">
        <f>IF(Y179=" "," ",IF(Y179&gt;0,AB179/AC179))</f>
        <v>0.98261648788963729</v>
      </c>
      <c r="AE179" s="105">
        <f>IF(C179&lt;6," ",IF(C179&lt;=9,F179, IF(C179&gt;=10," ")))</f>
        <v>0.75</v>
      </c>
      <c r="AF179" s="102" t="str">
        <f>IF(Y179=" "," ",N179)</f>
        <v>NS</v>
      </c>
      <c r="AG179" s="105" t="str">
        <f>IF(C179&lt;6," ",IF(C179&lt;=9,T179, IF(C179&gt;=10," ")))</f>
        <v>NS</v>
      </c>
      <c r="AH179" s="105" t="str">
        <f>IF(C179&lt;6," ",IF(C179&lt;=9,U179, IF(C179&gt;=10," ")))</f>
        <v>NS</v>
      </c>
      <c r="AI179" s="102"/>
      <c r="AJ179" s="106" t="str">
        <f>IF(C179&lt;6," ",IF(C179&lt;=9,S179, IF(C179&gt;=10," ")))</f>
        <v>NS</v>
      </c>
      <c r="AK179" s="107" t="e">
        <f>IF(Y179=" ", " ", IF(Y179&gt;0, AJ179-AF179))</f>
        <v>#VALUE!</v>
      </c>
      <c r="AL179" s="85"/>
      <c r="AM179" s="85"/>
      <c r="AN179" s="85"/>
      <c r="AO179" s="85"/>
      <c r="AP179" s="85"/>
      <c r="AQ179" s="85"/>
      <c r="AR179" s="85"/>
      <c r="AS179" s="85"/>
      <c r="AT179" s="85"/>
      <c r="AU179" s="85"/>
      <c r="AV179" s="85"/>
      <c r="AW179" s="85"/>
      <c r="AX179" s="85"/>
      <c r="AY179" s="85"/>
      <c r="AZ179" s="85"/>
      <c r="BA179" s="82"/>
      <c r="BB179" s="82"/>
    </row>
    <row r="180" spans="1:54" ht="16" x14ac:dyDescent="0.2">
      <c r="A180" s="101" t="s">
        <v>401</v>
      </c>
      <c r="B180" s="102">
        <v>2022</v>
      </c>
      <c r="C180" s="103">
        <v>7</v>
      </c>
      <c r="D180" s="102">
        <v>15</v>
      </c>
      <c r="E180" s="82"/>
      <c r="F180" s="131">
        <v>0.75</v>
      </c>
      <c r="G180" s="131">
        <v>8.92</v>
      </c>
      <c r="H180" s="82"/>
      <c r="I180" s="131">
        <v>19.5</v>
      </c>
      <c r="J180" s="134">
        <v>18.3</v>
      </c>
      <c r="K180" s="82"/>
      <c r="L180" s="82"/>
      <c r="M180" s="108"/>
      <c r="N180" s="137">
        <v>0.72017675254643509</v>
      </c>
      <c r="O180" s="82"/>
      <c r="P180" s="82"/>
      <c r="Q180" s="82"/>
      <c r="R180" s="140"/>
      <c r="S180" s="137">
        <v>100.97205549863187</v>
      </c>
      <c r="T180" s="137">
        <v>9.8356950210970471</v>
      </c>
      <c r="U180" s="137">
        <v>4.0288215789029556</v>
      </c>
      <c r="V180" s="85"/>
      <c r="W180" s="85"/>
      <c r="X180" s="85"/>
      <c r="Y180" s="102">
        <f t="shared" ref="Y180:Y190" si="66">IF(C180&lt;6," ",IF(C180&lt;=9,I180, IF(C180&gt;=10," ")))</f>
        <v>19.5</v>
      </c>
      <c r="Z180" s="102">
        <f t="shared" ref="Z180:Z190" si="67">IF(Y180=" ", " ", IF(Y180&gt;0, Y180+273.15))</f>
        <v>292.64999999999998</v>
      </c>
      <c r="AA180" s="102">
        <f t="shared" ref="AA180:AA190" si="68">IF(C180&lt;6," ",IF(C180&lt;=9,J180, IF(C180&gt;=10," ")))</f>
        <v>18.3</v>
      </c>
      <c r="AB180" s="102">
        <f t="shared" ref="AB180:AB190" si="69">IF(C180&lt;6," ",IF(C180&lt;=9,G180, IF(C180&gt;=10," ")))</f>
        <v>8.92</v>
      </c>
      <c r="AC180" s="104">
        <f t="shared" ref="AC180:AC190" si="70">IF(Y180=" "," ",IF(Y180&gt;0,EXP(-173.4292+249.6339*100/Z180+143.3483*LN(+Z180/100)-21.8492*Z180/100+AA180*(-0.033096+0.014259*Z180/100-0.0017*(Z180/100)^2))*1.4276))</f>
        <v>8.2175062297290715</v>
      </c>
      <c r="AD180" s="102">
        <f t="shared" ref="AD180:AD190" si="71">IF(Y180=" "," ",IF(Y180&gt;0,AB180/AC180))</f>
        <v>1.0854874642783312</v>
      </c>
      <c r="AE180" s="105">
        <f t="shared" ref="AE180:AE190" si="72">IF(C180&lt;6," ",IF(C180&lt;=9,F180, IF(C180&gt;=10," ")))</f>
        <v>0.75</v>
      </c>
      <c r="AF180" s="102">
        <f t="shared" ref="AF180:AF190" si="73">IF(Y180=" "," ",N180)</f>
        <v>0.72017675254643509</v>
      </c>
      <c r="AG180" s="105">
        <f t="shared" ref="AG180:AG190" si="74">IF(C180&lt;6," ",IF(C180&lt;=9,T180, IF(C180&gt;=10," ")))</f>
        <v>9.8356950210970471</v>
      </c>
      <c r="AH180" s="105">
        <f t="shared" ref="AH180:AH190" si="75">IF(C180&lt;6," ",IF(C180&lt;=9,U180, IF(C180&gt;=10," ")))</f>
        <v>4.0288215789029556</v>
      </c>
      <c r="AI180" s="102">
        <f t="shared" ref="AI180:AI188" si="76">IF(Y180=" ", " ", IF(Y180&gt;0, SUM(AG180:AH180)))</f>
        <v>13.864516600000002</v>
      </c>
      <c r="AJ180" s="106">
        <f t="shared" ref="AJ180:AJ190" si="77">IF(C180&lt;6," ",IF(C180&lt;=9,S180, IF(C180&gt;=10," ")))</f>
        <v>100.97205549863187</v>
      </c>
      <c r="AK180" s="107">
        <f t="shared" ref="AK180:AK190" si="78">IF(Y180=" ", " ", IF(Y180&gt;0, AJ180-AF180))</f>
        <v>100.25187874608544</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401</v>
      </c>
      <c r="B181" s="102">
        <v>2022</v>
      </c>
      <c r="C181" s="103">
        <v>7</v>
      </c>
      <c r="D181" s="102">
        <v>29</v>
      </c>
      <c r="E181" s="82"/>
      <c r="F181" s="131">
        <v>0.81499999999999995</v>
      </c>
      <c r="G181" s="131">
        <v>9.34</v>
      </c>
      <c r="H181" s="82"/>
      <c r="I181" s="131">
        <v>22.5</v>
      </c>
      <c r="J181" s="134">
        <v>0.5</v>
      </c>
      <c r="K181" s="82"/>
      <c r="L181" s="82"/>
      <c r="M181" s="108"/>
      <c r="N181" s="137" t="s">
        <v>763</v>
      </c>
      <c r="O181" s="82"/>
      <c r="P181" s="82"/>
      <c r="Q181" s="82"/>
      <c r="R181" s="140"/>
      <c r="S181" s="137" t="s">
        <v>763</v>
      </c>
      <c r="T181" s="137" t="s">
        <v>763</v>
      </c>
      <c r="U181" s="137" t="s">
        <v>763</v>
      </c>
      <c r="V181" s="85"/>
      <c r="W181" s="85"/>
      <c r="X181" s="85"/>
      <c r="Y181" s="102">
        <f t="shared" si="66"/>
        <v>22.5</v>
      </c>
      <c r="Z181" s="102">
        <f t="shared" si="67"/>
        <v>295.64999999999998</v>
      </c>
      <c r="AA181" s="102">
        <f t="shared" si="68"/>
        <v>0.5</v>
      </c>
      <c r="AB181" s="102">
        <f t="shared" si="69"/>
        <v>9.34</v>
      </c>
      <c r="AC181" s="104">
        <f t="shared" si="70"/>
        <v>8.6088331314631237</v>
      </c>
      <c r="AD181" s="102">
        <f t="shared" si="71"/>
        <v>1.0849321687819276</v>
      </c>
      <c r="AE181" s="105">
        <f t="shared" si="72"/>
        <v>0.81499999999999995</v>
      </c>
      <c r="AF181" s="102" t="str">
        <f t="shared" si="73"/>
        <v>NS</v>
      </c>
      <c r="AG181" s="105" t="str">
        <f t="shared" si="74"/>
        <v>NS</v>
      </c>
      <c r="AH181" s="105" t="str">
        <f t="shared" si="75"/>
        <v>NS</v>
      </c>
      <c r="AI181" s="102"/>
      <c r="AJ181" s="106" t="str">
        <f t="shared" si="77"/>
        <v>NS</v>
      </c>
      <c r="AK181" s="107" t="e">
        <f t="shared" si="78"/>
        <v>#VALUE!</v>
      </c>
      <c r="AL181" s="82"/>
      <c r="AM181" s="85"/>
      <c r="AN181" s="85"/>
      <c r="AO181" s="85"/>
      <c r="AP181" s="85"/>
      <c r="AQ181" s="85"/>
      <c r="AR181" s="114" t="s">
        <v>1230</v>
      </c>
      <c r="AS181" s="85"/>
      <c r="AT181" s="85"/>
      <c r="AU181" s="85"/>
      <c r="AV181" s="85"/>
      <c r="AW181" s="85"/>
      <c r="AX181" s="85"/>
      <c r="AY181" s="85"/>
      <c r="AZ181" s="85"/>
      <c r="BA181" s="82"/>
      <c r="BB181" s="82"/>
    </row>
    <row r="182" spans="1:54" ht="16" x14ac:dyDescent="0.2">
      <c r="A182" s="101" t="s">
        <v>401</v>
      </c>
      <c r="B182" s="102">
        <v>2022</v>
      </c>
      <c r="C182" s="103">
        <v>7</v>
      </c>
      <c r="D182" s="102">
        <v>29</v>
      </c>
      <c r="E182" s="82"/>
      <c r="F182" s="131">
        <v>0.81499999999999995</v>
      </c>
      <c r="G182" s="131">
        <v>9.34</v>
      </c>
      <c r="H182" s="82"/>
      <c r="I182" s="131">
        <v>22.5</v>
      </c>
      <c r="J182" s="134">
        <v>8</v>
      </c>
      <c r="K182" s="82"/>
      <c r="L182" s="82"/>
      <c r="M182" s="108"/>
      <c r="N182" s="137">
        <v>2.3465346247958068</v>
      </c>
      <c r="O182" s="82"/>
      <c r="P182" s="82"/>
      <c r="Q182" s="82"/>
      <c r="R182" s="140"/>
      <c r="S182" s="137">
        <v>66.09533250954928</v>
      </c>
      <c r="T182" s="137">
        <v>7.0333401785714287</v>
      </c>
      <c r="U182" s="137">
        <v>0.03</v>
      </c>
      <c r="V182" s="85"/>
      <c r="W182" s="85"/>
      <c r="X182" s="85"/>
      <c r="Y182" s="102">
        <f t="shared" si="66"/>
        <v>22.5</v>
      </c>
      <c r="Z182" s="102">
        <f t="shared" si="67"/>
        <v>295.64999999999998</v>
      </c>
      <c r="AA182" s="102">
        <f t="shared" si="68"/>
        <v>8</v>
      </c>
      <c r="AB182" s="102">
        <f t="shared" si="69"/>
        <v>9.34</v>
      </c>
      <c r="AC182" s="104">
        <f t="shared" si="70"/>
        <v>8.2424523053489533</v>
      </c>
      <c r="AD182" s="102">
        <f t="shared" si="71"/>
        <v>1.1331579066510087</v>
      </c>
      <c r="AE182" s="105">
        <f t="shared" si="72"/>
        <v>0.81499999999999995</v>
      </c>
      <c r="AF182" s="102">
        <f t="shared" si="73"/>
        <v>2.3465346247958068</v>
      </c>
      <c r="AG182" s="105">
        <f t="shared" si="74"/>
        <v>7.0333401785714287</v>
      </c>
      <c r="AH182" s="105">
        <f t="shared" si="75"/>
        <v>0.03</v>
      </c>
      <c r="AI182" s="102">
        <f t="shared" si="76"/>
        <v>7.0633401785714289</v>
      </c>
      <c r="AJ182" s="106">
        <f t="shared" si="77"/>
        <v>66.09533250954928</v>
      </c>
      <c r="AK182" s="107">
        <f t="shared" si="78"/>
        <v>63.748797884753472</v>
      </c>
      <c r="AL182" s="82"/>
      <c r="AM182" s="85"/>
      <c r="AN182" s="85"/>
      <c r="AO182" s="85"/>
      <c r="AP182" s="85"/>
      <c r="AQ182" s="85"/>
      <c r="AR182" s="115"/>
      <c r="AS182" s="116" t="s">
        <v>487</v>
      </c>
      <c r="AT182" s="116" t="s">
        <v>1231</v>
      </c>
      <c r="AU182" s="116" t="s">
        <v>485</v>
      </c>
      <c r="AV182" s="116" t="s">
        <v>513</v>
      </c>
      <c r="AW182" s="116" t="s">
        <v>489</v>
      </c>
      <c r="AX182" s="116"/>
      <c r="AY182" s="85"/>
      <c r="AZ182" s="85"/>
      <c r="BA182" s="82"/>
      <c r="BB182" s="82"/>
    </row>
    <row r="183" spans="1:54" ht="16" x14ac:dyDescent="0.2">
      <c r="A183" s="101" t="s">
        <v>401</v>
      </c>
      <c r="B183" s="102">
        <v>2022</v>
      </c>
      <c r="C183" s="103">
        <v>7</v>
      </c>
      <c r="D183" s="102">
        <v>29</v>
      </c>
      <c r="E183" s="82"/>
      <c r="F183" s="131">
        <v>0.81499999999999995</v>
      </c>
      <c r="G183" s="131">
        <v>9.34</v>
      </c>
      <c r="H183" s="82"/>
      <c r="I183" s="131">
        <v>22.5</v>
      </c>
      <c r="J183" s="134">
        <v>7.5</v>
      </c>
      <c r="K183" s="82"/>
      <c r="L183" s="82"/>
      <c r="M183" s="108"/>
      <c r="N183" s="137" t="s">
        <v>763</v>
      </c>
      <c r="O183" s="82"/>
      <c r="P183" s="82"/>
      <c r="Q183" s="82"/>
      <c r="R183" s="140"/>
      <c r="S183" s="137" t="s">
        <v>763</v>
      </c>
      <c r="T183" s="137" t="s">
        <v>763</v>
      </c>
      <c r="U183" s="137" t="s">
        <v>763</v>
      </c>
      <c r="V183" s="85"/>
      <c r="W183" s="85"/>
      <c r="X183" s="85"/>
      <c r="Y183" s="102">
        <f t="shared" si="66"/>
        <v>22.5</v>
      </c>
      <c r="Z183" s="102">
        <f t="shared" si="67"/>
        <v>295.64999999999998</v>
      </c>
      <c r="AA183" s="102">
        <f t="shared" si="68"/>
        <v>7.5</v>
      </c>
      <c r="AB183" s="102">
        <f t="shared" si="69"/>
        <v>9.34</v>
      </c>
      <c r="AC183" s="104">
        <f t="shared" si="70"/>
        <v>8.266385081321344</v>
      </c>
      <c r="AD183" s="102">
        <f t="shared" si="71"/>
        <v>1.1298771963944176</v>
      </c>
      <c r="AE183" s="105">
        <f t="shared" si="72"/>
        <v>0.81499999999999995</v>
      </c>
      <c r="AF183" s="102" t="str">
        <f t="shared" si="73"/>
        <v>NS</v>
      </c>
      <c r="AG183" s="105" t="str">
        <f t="shared" si="74"/>
        <v>NS</v>
      </c>
      <c r="AH183" s="105" t="str">
        <f t="shared" si="75"/>
        <v>NS</v>
      </c>
      <c r="AI183" s="102"/>
      <c r="AJ183" s="106" t="str">
        <f t="shared" si="77"/>
        <v>NS</v>
      </c>
      <c r="AK183" s="107" t="e">
        <f t="shared" si="78"/>
        <v>#VALUE!</v>
      </c>
      <c r="AL183" s="82"/>
      <c r="AM183" s="84" t="s">
        <v>1232</v>
      </c>
      <c r="AN183" s="82"/>
      <c r="AO183" s="82"/>
      <c r="AP183" s="82"/>
      <c r="AQ183" s="82"/>
      <c r="AR183" s="117" t="s">
        <v>522</v>
      </c>
      <c r="AS183" s="115"/>
      <c r="AT183" s="115"/>
      <c r="AU183" s="115"/>
      <c r="AV183" s="115"/>
      <c r="AW183" s="115"/>
      <c r="AX183" s="118"/>
      <c r="AY183" s="85"/>
      <c r="AZ183" s="85"/>
      <c r="BA183" s="82"/>
      <c r="BB183" s="82"/>
    </row>
    <row r="184" spans="1:54" ht="18" x14ac:dyDescent="0.25">
      <c r="A184" s="101" t="s">
        <v>401</v>
      </c>
      <c r="B184" s="102">
        <v>2022</v>
      </c>
      <c r="C184" s="103">
        <v>8</v>
      </c>
      <c r="D184" s="102">
        <v>15</v>
      </c>
      <c r="E184" s="82"/>
      <c r="F184" s="131">
        <v>0.83</v>
      </c>
      <c r="G184" s="131">
        <v>9.89</v>
      </c>
      <c r="H184" s="82"/>
      <c r="I184" s="131">
        <v>18.7</v>
      </c>
      <c r="J184" s="134">
        <v>2.1</v>
      </c>
      <c r="K184" s="82"/>
      <c r="L184" s="82"/>
      <c r="M184" s="108"/>
      <c r="N184" s="137" t="s">
        <v>763</v>
      </c>
      <c r="O184" s="82"/>
      <c r="P184" s="82"/>
      <c r="Q184" s="82"/>
      <c r="R184" s="140"/>
      <c r="S184" s="137" t="s">
        <v>763</v>
      </c>
      <c r="T184" s="137" t="s">
        <v>763</v>
      </c>
      <c r="U184" s="137" t="s">
        <v>763</v>
      </c>
      <c r="V184" s="85"/>
      <c r="W184" s="85"/>
      <c r="X184" s="85"/>
      <c r="Y184" s="102">
        <f t="shared" si="66"/>
        <v>18.7</v>
      </c>
      <c r="Z184" s="102">
        <f t="shared" si="67"/>
        <v>291.84999999999997</v>
      </c>
      <c r="AA184" s="102">
        <f t="shared" si="68"/>
        <v>2.1</v>
      </c>
      <c r="AB184" s="102">
        <f t="shared" si="69"/>
        <v>9.89</v>
      </c>
      <c r="AC184" s="104">
        <f t="shared" si="70"/>
        <v>9.1927949031896965</v>
      </c>
      <c r="AD184" s="102">
        <f t="shared" si="71"/>
        <v>1.0758425597604042</v>
      </c>
      <c r="AE184" s="105">
        <f t="shared" si="72"/>
        <v>0.83</v>
      </c>
      <c r="AF184" s="102" t="str">
        <f t="shared" si="73"/>
        <v>NS</v>
      </c>
      <c r="AG184" s="105" t="str">
        <f t="shared" si="74"/>
        <v>NS</v>
      </c>
      <c r="AH184" s="105" t="str">
        <f t="shared" si="75"/>
        <v>NS</v>
      </c>
      <c r="AI184" s="102"/>
      <c r="AJ184" s="106" t="str">
        <f t="shared" si="77"/>
        <v>NS</v>
      </c>
      <c r="AK184" s="107" t="e">
        <f t="shared" si="78"/>
        <v>#VALUE!</v>
      </c>
      <c r="AL184" s="82"/>
      <c r="AM184" s="119" t="s">
        <v>477</v>
      </c>
      <c r="AN184" s="109" t="s">
        <v>1231</v>
      </c>
      <c r="AO184" s="120" t="s">
        <v>479</v>
      </c>
      <c r="AP184" s="120" t="s">
        <v>726</v>
      </c>
      <c r="AQ184" s="120" t="s">
        <v>481</v>
      </c>
      <c r="AR184" s="118" t="s">
        <v>476</v>
      </c>
      <c r="AS184" s="115">
        <v>0.4</v>
      </c>
      <c r="AT184" s="118">
        <v>0.6</v>
      </c>
      <c r="AU184" s="121">
        <v>10</v>
      </c>
      <c r="AV184" s="115">
        <v>10</v>
      </c>
      <c r="AW184" s="122">
        <v>43</v>
      </c>
      <c r="AX184" s="118"/>
      <c r="AY184" s="85"/>
      <c r="AZ184" s="85"/>
      <c r="BA184" s="82"/>
      <c r="BB184" s="82"/>
    </row>
    <row r="185" spans="1:54" ht="16" x14ac:dyDescent="0.2">
      <c r="A185" s="101" t="s">
        <v>401</v>
      </c>
      <c r="B185" s="102">
        <v>2022</v>
      </c>
      <c r="C185" s="103">
        <v>8</v>
      </c>
      <c r="D185" s="102">
        <v>15</v>
      </c>
      <c r="E185" s="82"/>
      <c r="F185" s="131">
        <v>0.83</v>
      </c>
      <c r="G185" s="131">
        <v>9.89</v>
      </c>
      <c r="H185" s="82"/>
      <c r="I185" s="131">
        <v>18.7</v>
      </c>
      <c r="J185" s="134">
        <v>21.5</v>
      </c>
      <c r="K185" s="82"/>
      <c r="L185" s="82"/>
      <c r="M185" s="82"/>
      <c r="N185" s="137">
        <v>1.843613328243233</v>
      </c>
      <c r="O185" s="82"/>
      <c r="P185" s="82"/>
      <c r="Q185" s="82"/>
      <c r="R185" s="140"/>
      <c r="S185" s="137">
        <v>101.60686525096455</v>
      </c>
      <c r="T185" s="137">
        <v>7.2330648809523819</v>
      </c>
      <c r="U185" s="137">
        <v>0.03</v>
      </c>
      <c r="V185" s="85"/>
      <c r="W185" s="85"/>
      <c r="X185" s="85"/>
      <c r="Y185" s="102">
        <f t="shared" si="66"/>
        <v>18.7</v>
      </c>
      <c r="Z185" s="102">
        <f t="shared" si="67"/>
        <v>291.84999999999997</v>
      </c>
      <c r="AA185" s="102">
        <f t="shared" si="68"/>
        <v>21.5</v>
      </c>
      <c r="AB185" s="102">
        <f t="shared" si="69"/>
        <v>9.89</v>
      </c>
      <c r="AC185" s="104">
        <f t="shared" si="70"/>
        <v>8.1888597885941561</v>
      </c>
      <c r="AD185" s="102">
        <f t="shared" si="71"/>
        <v>1.2077383488450095</v>
      </c>
      <c r="AE185" s="105">
        <f t="shared" si="72"/>
        <v>0.83</v>
      </c>
      <c r="AF185" s="102">
        <f t="shared" si="73"/>
        <v>1.843613328243233</v>
      </c>
      <c r="AG185" s="105">
        <f t="shared" si="74"/>
        <v>7.2330648809523819</v>
      </c>
      <c r="AH185" s="105">
        <f t="shared" si="75"/>
        <v>0.03</v>
      </c>
      <c r="AI185" s="102">
        <f t="shared" si="76"/>
        <v>7.2630648809523821</v>
      </c>
      <c r="AJ185" s="106">
        <f t="shared" si="77"/>
        <v>101.60686525096455</v>
      </c>
      <c r="AK185" s="107">
        <f t="shared" si="78"/>
        <v>99.763251922721309</v>
      </c>
      <c r="AL185" s="82"/>
      <c r="AM185" s="123" t="s">
        <v>479</v>
      </c>
      <c r="AN185" s="124" t="s">
        <v>1233</v>
      </c>
      <c r="AO185" s="124" t="s">
        <v>485</v>
      </c>
      <c r="AP185" s="124" t="s">
        <v>1234</v>
      </c>
      <c r="AQ185" s="124"/>
      <c r="AR185" s="118" t="s">
        <v>482</v>
      </c>
      <c r="AS185" s="115">
        <v>0.9</v>
      </c>
      <c r="AT185" s="118">
        <v>3</v>
      </c>
      <c r="AU185" s="121">
        <v>1</v>
      </c>
      <c r="AV185" s="115">
        <v>3</v>
      </c>
      <c r="AW185" s="122">
        <v>20</v>
      </c>
      <c r="AX185" s="118"/>
      <c r="AY185" s="85"/>
      <c r="AZ185" s="102"/>
      <c r="BA185" s="102" t="s">
        <v>1235</v>
      </c>
      <c r="BB185" s="82"/>
    </row>
    <row r="186" spans="1:54" ht="16" x14ac:dyDescent="0.2">
      <c r="A186" s="101" t="s">
        <v>401</v>
      </c>
      <c r="B186" s="102">
        <v>2022</v>
      </c>
      <c r="C186" s="103">
        <v>8</v>
      </c>
      <c r="D186" s="102">
        <v>15</v>
      </c>
      <c r="E186" s="82"/>
      <c r="F186" s="131">
        <v>0.83</v>
      </c>
      <c r="G186" s="131">
        <v>9.89</v>
      </c>
      <c r="H186" s="82"/>
      <c r="I186" s="131">
        <v>18.7</v>
      </c>
      <c r="J186" s="134">
        <v>21.7</v>
      </c>
      <c r="K186" s="82"/>
      <c r="L186" s="82"/>
      <c r="M186" s="82"/>
      <c r="N186" s="137" t="s">
        <v>763</v>
      </c>
      <c r="O186" s="82"/>
      <c r="P186" s="82"/>
      <c r="Q186" s="82"/>
      <c r="R186" s="140"/>
      <c r="S186" s="137" t="s">
        <v>763</v>
      </c>
      <c r="T186" s="137" t="s">
        <v>763</v>
      </c>
      <c r="U186" s="137" t="s">
        <v>763</v>
      </c>
      <c r="V186" s="85"/>
      <c r="W186" s="85"/>
      <c r="X186" s="85"/>
      <c r="Y186" s="102">
        <f t="shared" si="66"/>
        <v>18.7</v>
      </c>
      <c r="Z186" s="102">
        <f t="shared" si="67"/>
        <v>291.84999999999997</v>
      </c>
      <c r="AA186" s="102">
        <f t="shared" si="68"/>
        <v>21.7</v>
      </c>
      <c r="AB186" s="102">
        <f t="shared" si="69"/>
        <v>9.89</v>
      </c>
      <c r="AC186" s="104">
        <f t="shared" si="70"/>
        <v>8.1791026831089102</v>
      </c>
      <c r="AD186" s="102">
        <f t="shared" si="71"/>
        <v>1.2091790974117922</v>
      </c>
      <c r="AE186" s="105">
        <f t="shared" si="72"/>
        <v>0.83</v>
      </c>
      <c r="AF186" s="102" t="str">
        <f t="shared" si="73"/>
        <v>NS</v>
      </c>
      <c r="AG186" s="105" t="str">
        <f t="shared" si="74"/>
        <v>NS</v>
      </c>
      <c r="AH186" s="105" t="str">
        <f t="shared" si="75"/>
        <v>NS</v>
      </c>
      <c r="AI186" s="102"/>
      <c r="AJ186" s="106" t="str">
        <f t="shared" si="77"/>
        <v>NS</v>
      </c>
      <c r="AK186" s="107" t="e">
        <f t="shared" si="78"/>
        <v>#VALUE!</v>
      </c>
      <c r="AL186" s="82"/>
      <c r="AM186" s="123" t="s">
        <v>1236</v>
      </c>
      <c r="AN186" s="125" t="s">
        <v>742</v>
      </c>
      <c r="AO186" s="125" t="s">
        <v>494</v>
      </c>
      <c r="AP186" s="125" t="s">
        <v>495</v>
      </c>
      <c r="AQ186" s="125" t="s">
        <v>494</v>
      </c>
      <c r="AR186" s="118"/>
      <c r="AS186" s="115" t="s">
        <v>487</v>
      </c>
      <c r="AT186" s="115" t="s">
        <v>976</v>
      </c>
      <c r="AU186" s="115" t="s">
        <v>485</v>
      </c>
      <c r="AV186" s="115" t="s">
        <v>488</v>
      </c>
      <c r="AW186" s="115" t="s">
        <v>489</v>
      </c>
      <c r="AX186" s="116" t="s">
        <v>490</v>
      </c>
      <c r="AY186" s="102"/>
      <c r="AZ186" s="102"/>
      <c r="BA186" s="84" t="s">
        <v>1</v>
      </c>
      <c r="BB186" s="82"/>
    </row>
    <row r="187" spans="1:54" ht="16" x14ac:dyDescent="0.2">
      <c r="A187" s="101" t="s">
        <v>401</v>
      </c>
      <c r="B187" s="102">
        <v>2022</v>
      </c>
      <c r="C187" s="132">
        <v>8</v>
      </c>
      <c r="D187" s="82">
        <v>30</v>
      </c>
      <c r="E187" s="85"/>
      <c r="F187" s="131">
        <v>0.74</v>
      </c>
      <c r="G187" s="131">
        <v>8.57</v>
      </c>
      <c r="H187" s="85"/>
      <c r="I187" s="131">
        <v>21.7</v>
      </c>
      <c r="J187" s="134">
        <v>3.7</v>
      </c>
      <c r="K187" s="85"/>
      <c r="L187" s="85"/>
      <c r="M187" s="85"/>
      <c r="N187" s="137" t="s">
        <v>763</v>
      </c>
      <c r="O187" s="85"/>
      <c r="P187" s="85"/>
      <c r="Q187" s="85"/>
      <c r="R187" s="140"/>
      <c r="S187" s="137" t="s">
        <v>763</v>
      </c>
      <c r="T187" s="137" t="s">
        <v>763</v>
      </c>
      <c r="U187" s="137" t="s">
        <v>763</v>
      </c>
      <c r="V187" s="85"/>
      <c r="W187" s="85"/>
      <c r="X187" s="85"/>
      <c r="Y187" s="85">
        <f t="shared" si="66"/>
        <v>21.7</v>
      </c>
      <c r="Z187" s="82">
        <f t="shared" si="67"/>
        <v>294.84999999999997</v>
      </c>
      <c r="AA187" s="85">
        <f t="shared" si="68"/>
        <v>3.7</v>
      </c>
      <c r="AB187" s="85">
        <f t="shared" si="69"/>
        <v>8.57</v>
      </c>
      <c r="AC187" s="110">
        <f t="shared" si="70"/>
        <v>8.581284021144187</v>
      </c>
      <c r="AD187" s="82">
        <f t="shared" si="71"/>
        <v>0.99868504280753523</v>
      </c>
      <c r="AE187" s="111">
        <f t="shared" si="72"/>
        <v>0.74</v>
      </c>
      <c r="AF187" s="82" t="str">
        <f t="shared" si="73"/>
        <v>NS</v>
      </c>
      <c r="AG187" s="111" t="str">
        <f t="shared" si="74"/>
        <v>NS</v>
      </c>
      <c r="AH187" s="111" t="str">
        <f t="shared" si="75"/>
        <v>NS</v>
      </c>
      <c r="AI187" s="102"/>
      <c r="AJ187" s="112" t="str">
        <f t="shared" si="77"/>
        <v>NS</v>
      </c>
      <c r="AK187" s="113" t="e">
        <f t="shared" si="78"/>
        <v>#VALUE!</v>
      </c>
      <c r="AL187" s="82"/>
      <c r="AM187" s="82">
        <f>AD193</f>
        <v>1.0880724136681768</v>
      </c>
      <c r="AN187" s="82">
        <f>AE193</f>
        <v>0.78681818181818175</v>
      </c>
      <c r="AO187" s="82">
        <f>AF193</f>
        <v>3.5973717411060404</v>
      </c>
      <c r="AP187" s="82">
        <f>AI193</f>
        <v>8.5176680636904774</v>
      </c>
      <c r="AQ187" s="113">
        <f>AK193</f>
        <v>77.55165751859883</v>
      </c>
      <c r="AR187" s="118"/>
      <c r="AS187" s="115" t="s">
        <v>497</v>
      </c>
      <c r="AT187" s="115" t="s">
        <v>497</v>
      </c>
      <c r="AU187" s="115" t="s">
        <v>497</v>
      </c>
      <c r="AV187" s="115" t="s">
        <v>497</v>
      </c>
      <c r="AW187" s="115" t="s">
        <v>497</v>
      </c>
      <c r="AX187" s="116" t="s">
        <v>498</v>
      </c>
      <c r="AY187" s="102"/>
      <c r="AZ187" s="102"/>
      <c r="BA187" s="82"/>
      <c r="BB187" s="82"/>
    </row>
    <row r="188" spans="1:54" ht="16" x14ac:dyDescent="0.2">
      <c r="A188" s="101" t="s">
        <v>401</v>
      </c>
      <c r="B188" s="102">
        <v>2022</v>
      </c>
      <c r="C188" s="132">
        <v>8</v>
      </c>
      <c r="D188" s="82">
        <v>30</v>
      </c>
      <c r="E188" s="85"/>
      <c r="F188" s="131">
        <v>0.74</v>
      </c>
      <c r="G188" s="131">
        <v>8.57</v>
      </c>
      <c r="H188" s="85"/>
      <c r="I188" s="131">
        <v>21.7</v>
      </c>
      <c r="J188" s="134">
        <v>9</v>
      </c>
      <c r="K188" s="85"/>
      <c r="L188" s="85"/>
      <c r="M188" s="85"/>
      <c r="N188" s="137">
        <v>9.4791622588386879</v>
      </c>
      <c r="O188" s="85"/>
      <c r="P188" s="85"/>
      <c r="Q188" s="85"/>
      <c r="R188" s="140"/>
      <c r="S188" s="137">
        <v>55.921863779673792</v>
      </c>
      <c r="T188" s="137">
        <v>5.8497505952380946</v>
      </c>
      <c r="U188" s="137">
        <v>0.03</v>
      </c>
      <c r="V188" s="85"/>
      <c r="W188" s="85"/>
      <c r="X188" s="85"/>
      <c r="Y188" s="85">
        <f t="shared" si="66"/>
        <v>21.7</v>
      </c>
      <c r="Z188" s="82">
        <f t="shared" si="67"/>
        <v>294.84999999999997</v>
      </c>
      <c r="AA188" s="85">
        <f t="shared" si="68"/>
        <v>9</v>
      </c>
      <c r="AB188" s="85">
        <f t="shared" si="69"/>
        <v>8.57</v>
      </c>
      <c r="AC188" s="110">
        <f t="shared" si="70"/>
        <v>8.3200732118409295</v>
      </c>
      <c r="AD188" s="82">
        <f t="shared" si="71"/>
        <v>1.0300390130946662</v>
      </c>
      <c r="AE188" s="111">
        <f t="shared" si="72"/>
        <v>0.74</v>
      </c>
      <c r="AF188" s="82">
        <f t="shared" si="73"/>
        <v>9.4791622588386879</v>
      </c>
      <c r="AG188" s="111">
        <f t="shared" si="74"/>
        <v>5.8497505952380946</v>
      </c>
      <c r="AH188" s="111">
        <f t="shared" si="75"/>
        <v>0.03</v>
      </c>
      <c r="AI188" s="102">
        <f t="shared" si="76"/>
        <v>5.8797505952380948</v>
      </c>
      <c r="AJ188" s="112">
        <f t="shared" si="77"/>
        <v>55.921863779673792</v>
      </c>
      <c r="AK188" s="113">
        <f t="shared" si="78"/>
        <v>46.442701520835101</v>
      </c>
      <c r="AL188" s="85"/>
      <c r="AM188" s="82"/>
      <c r="AN188" s="82"/>
      <c r="AO188" s="82"/>
      <c r="AP188" s="85"/>
      <c r="AQ188" s="82"/>
      <c r="AR188" s="82"/>
      <c r="AS188" s="115">
        <f>((LN(AM187)-LN(0.4))/(LN(0.9)-LN(0.4))*100)</f>
        <v>123.40130072381781</v>
      </c>
      <c r="AT188" s="120">
        <f>((LN(AN187)-LN(0.6))/(LN(3)-LN(0.6))*100)</f>
        <v>16.842373197598683</v>
      </c>
      <c r="AU188" s="115">
        <f>((LN(AO187)-LN(10))/(LN(1)-LN(10))*100)</f>
        <v>44.401468123371387</v>
      </c>
      <c r="AV188" s="115">
        <f>((LN(AP187)-LN(10))/(LN(3)-LN(10))*100)</f>
        <v>13.326089300705094</v>
      </c>
      <c r="AW188" s="115">
        <f>((LN(AQ187)-LN(43))/(LN(20)-LN(43))*100)</f>
        <v>-77.043621532100516</v>
      </c>
      <c r="AX188" s="82"/>
      <c r="AY188" s="82"/>
      <c r="AZ188" s="82"/>
      <c r="BA188" s="82"/>
      <c r="BB188" s="82"/>
    </row>
    <row r="189" spans="1:54" ht="16" x14ac:dyDescent="0.2">
      <c r="A189" s="101" t="s">
        <v>401</v>
      </c>
      <c r="B189" s="102">
        <v>2022</v>
      </c>
      <c r="C189" s="132">
        <v>8</v>
      </c>
      <c r="D189" s="82">
        <v>30</v>
      </c>
      <c r="E189" s="85"/>
      <c r="F189" s="131">
        <v>0.74</v>
      </c>
      <c r="G189" s="131">
        <v>8.57</v>
      </c>
      <c r="H189" s="85"/>
      <c r="I189" s="131">
        <v>21.7</v>
      </c>
      <c r="J189" s="134">
        <v>9.1999999999999993</v>
      </c>
      <c r="K189" s="85"/>
      <c r="L189" s="85"/>
      <c r="M189" s="85"/>
      <c r="N189" s="137" t="s">
        <v>763</v>
      </c>
      <c r="O189" s="85"/>
      <c r="P189" s="85"/>
      <c r="Q189" s="85"/>
      <c r="R189" s="140"/>
      <c r="S189" s="137" t="s">
        <v>763</v>
      </c>
      <c r="T189" s="137" t="s">
        <v>763</v>
      </c>
      <c r="U189" s="137" t="s">
        <v>763</v>
      </c>
      <c r="V189" s="85"/>
      <c r="W189" s="85"/>
      <c r="X189" s="85"/>
      <c r="Y189" s="85">
        <f t="shared" si="66"/>
        <v>21.7</v>
      </c>
      <c r="Z189" s="82">
        <f t="shared" si="67"/>
        <v>294.84999999999997</v>
      </c>
      <c r="AA189" s="85">
        <f t="shared" si="68"/>
        <v>9.1999999999999993</v>
      </c>
      <c r="AB189" s="85">
        <f t="shared" si="69"/>
        <v>8.57</v>
      </c>
      <c r="AC189" s="110">
        <f t="shared" si="70"/>
        <v>8.3103734262355928</v>
      </c>
      <c r="AD189" s="82">
        <f t="shared" si="71"/>
        <v>1.0312412644352147</v>
      </c>
      <c r="AE189" s="111">
        <f t="shared" si="72"/>
        <v>0.74</v>
      </c>
      <c r="AF189" s="82" t="str">
        <f t="shared" si="73"/>
        <v>NS</v>
      </c>
      <c r="AG189" s="111" t="str">
        <f t="shared" si="74"/>
        <v>NS</v>
      </c>
      <c r="AH189" s="111" t="str">
        <f t="shared" si="75"/>
        <v>NS</v>
      </c>
      <c r="AI189" s="102"/>
      <c r="AJ189" s="112" t="str">
        <f t="shared" si="77"/>
        <v>NS</v>
      </c>
      <c r="AK189" s="113" t="e">
        <f t="shared" si="78"/>
        <v>#VALUE!</v>
      </c>
      <c r="AL189" s="82"/>
      <c r="AM189" s="85"/>
      <c r="AN189" s="85"/>
      <c r="AO189" s="85"/>
      <c r="AP189" s="128" t="s">
        <v>1237</v>
      </c>
      <c r="AQ189" s="85"/>
      <c r="AR189" s="82"/>
      <c r="AS189" s="82">
        <f>IF(AS188&gt;100, 100, IF(AS188&lt;0, 0, AS188))</f>
        <v>100</v>
      </c>
      <c r="AT189" s="82">
        <f t="shared" ref="AT189:AW189" si="79">IF(AT188&gt;100, 100, IF(AT188&lt;0, 0, AT188))</f>
        <v>16.842373197598683</v>
      </c>
      <c r="AU189" s="82">
        <f t="shared" si="79"/>
        <v>44.401468123371387</v>
      </c>
      <c r="AV189" s="82">
        <f t="shared" si="79"/>
        <v>13.326089300705094</v>
      </c>
      <c r="AW189" s="82">
        <f t="shared" si="79"/>
        <v>0</v>
      </c>
      <c r="AX189" s="129">
        <f>AVERAGE(AS189:AW189)</f>
        <v>34.913986124335032</v>
      </c>
      <c r="AY189" s="84"/>
      <c r="AZ189" s="84"/>
      <c r="BA189" s="84" t="str">
        <f>IF(AX189&gt;65, "Acceptable; Ongoing Protection is Required", "Unacceptable; Immediate Restoration is Required")</f>
        <v>Unacceptable; Immediate Restoration is Required</v>
      </c>
      <c r="BB189" s="82"/>
    </row>
    <row r="190" spans="1:54" ht="16" x14ac:dyDescent="0.2">
      <c r="A190" s="101"/>
      <c r="B190" s="102"/>
      <c r="C190" s="132"/>
      <c r="D190" s="82"/>
      <c r="E190" s="85"/>
      <c r="F190" s="144"/>
      <c r="G190" s="144"/>
      <c r="H190" s="85"/>
      <c r="I190" s="144"/>
      <c r="J190" s="145"/>
      <c r="K190" s="85"/>
      <c r="L190" s="85"/>
      <c r="M190" s="85"/>
      <c r="N190" s="146"/>
      <c r="O190" s="85"/>
      <c r="P190" s="85"/>
      <c r="Q190" s="85"/>
      <c r="R190" s="140"/>
      <c r="S190" s="146"/>
      <c r="T190" s="146"/>
      <c r="U190" s="146"/>
      <c r="V190" s="85"/>
      <c r="W190" s="85"/>
      <c r="X190" s="85"/>
      <c r="Y190" s="85" t="str">
        <f t="shared" si="66"/>
        <v xml:space="preserve"> </v>
      </c>
      <c r="Z190" s="82" t="str">
        <f t="shared" si="67"/>
        <v xml:space="preserve"> </v>
      </c>
      <c r="AA190" s="85" t="str">
        <f t="shared" si="68"/>
        <v xml:space="preserve"> </v>
      </c>
      <c r="AB190" s="85" t="str">
        <f t="shared" si="69"/>
        <v xml:space="preserve"> </v>
      </c>
      <c r="AC190" s="110" t="str">
        <f t="shared" si="70"/>
        <v xml:space="preserve"> </v>
      </c>
      <c r="AD190" s="82" t="str">
        <f t="shared" si="71"/>
        <v xml:space="preserve"> </v>
      </c>
      <c r="AE190" s="111" t="str">
        <f t="shared" si="72"/>
        <v xml:space="preserve"> </v>
      </c>
      <c r="AF190" s="82" t="str">
        <f t="shared" si="73"/>
        <v xml:space="preserve"> </v>
      </c>
      <c r="AG190" s="111" t="str">
        <f t="shared" si="74"/>
        <v xml:space="preserve"> </v>
      </c>
      <c r="AH190" s="111" t="str">
        <f t="shared" si="75"/>
        <v xml:space="preserve"> </v>
      </c>
      <c r="AI190" s="82"/>
      <c r="AJ190" s="112" t="str">
        <f t="shared" si="77"/>
        <v xml:space="preserve"> </v>
      </c>
      <c r="AK190" s="113" t="str">
        <f t="shared" si="78"/>
        <v xml:space="preserve"> </v>
      </c>
      <c r="AL190" s="85"/>
      <c r="AM190" s="85"/>
      <c r="AN190" s="85"/>
      <c r="AO190" s="85"/>
      <c r="AP190" s="85"/>
      <c r="AQ190" s="85"/>
      <c r="AR190" s="85"/>
      <c r="AS190" s="85"/>
      <c r="AT190" s="85"/>
      <c r="AU190" s="85"/>
      <c r="AV190" s="85"/>
      <c r="AW190" s="126" t="s">
        <v>1238</v>
      </c>
      <c r="AX190" s="126">
        <f>AVERAGE(AS189:AW189)</f>
        <v>34.913986124335032</v>
      </c>
      <c r="AY190" s="85"/>
      <c r="AZ190" s="85"/>
      <c r="BA190" s="82"/>
      <c r="BB190" s="82"/>
    </row>
    <row r="191" spans="1:54" ht="16" x14ac:dyDescent="0.2">
      <c r="A191" s="101"/>
      <c r="B191" s="102"/>
      <c r="C191" s="132"/>
      <c r="D191" s="82"/>
      <c r="E191" s="85"/>
      <c r="F191" s="144"/>
      <c r="G191" s="144"/>
      <c r="H191" s="85"/>
      <c r="I191" s="144"/>
      <c r="J191" s="145"/>
      <c r="K191" s="85"/>
      <c r="L191" s="85"/>
      <c r="M191" s="85"/>
      <c r="N191" s="146"/>
      <c r="O191" s="85"/>
      <c r="P191" s="85"/>
      <c r="Q191" s="85"/>
      <c r="R191" s="140"/>
      <c r="S191" s="146"/>
      <c r="T191" s="146"/>
      <c r="U191" s="146"/>
      <c r="V191" s="85"/>
      <c r="W191" s="85"/>
      <c r="X191" s="85"/>
      <c r="Y191" s="85"/>
      <c r="Z191" s="82"/>
      <c r="AA191" s="85"/>
      <c r="AB191" s="85"/>
      <c r="AC191" s="110"/>
      <c r="AD191" s="82"/>
      <c r="AE191" s="111"/>
      <c r="AF191" s="82"/>
      <c r="AG191" s="111"/>
      <c r="AH191" s="111"/>
      <c r="AI191" s="82"/>
      <c r="AJ191" s="112"/>
      <c r="AK191" s="113"/>
      <c r="AL191" s="85"/>
      <c r="AM191" s="82"/>
      <c r="AN191" s="82"/>
      <c r="AO191" s="82"/>
      <c r="AP191" s="85"/>
      <c r="AQ191" s="82"/>
      <c r="AR191" s="82"/>
      <c r="AS191" s="115"/>
      <c r="AT191" s="120"/>
      <c r="AU191" s="115"/>
      <c r="AV191" s="115"/>
      <c r="AW191" s="115"/>
      <c r="AX191" s="82"/>
      <c r="AY191" s="82"/>
      <c r="AZ191" s="82"/>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4">
        <f>_xlfn.AGGREGATE(1, 6,AD178:AD190)</f>
        <v>1.0880724136681768</v>
      </c>
      <c r="AE193" s="84">
        <f>_xlfn.AGGREGATE(1, 6,AE178:AE190)</f>
        <v>0.78681818181818175</v>
      </c>
      <c r="AF193" s="84">
        <f>_xlfn.AGGREGATE(1, 6,AF178:AF190)</f>
        <v>3.5973717411060404</v>
      </c>
      <c r="AG193" s="82"/>
      <c r="AH193" s="82"/>
      <c r="AI193" s="84">
        <f>_xlfn.AGGREGATE(1, 6,AI178:AI190)</f>
        <v>8.5176680636904774</v>
      </c>
      <c r="AJ193" s="82"/>
      <c r="AK193" s="84">
        <f>_xlfn.AGGREGATE(1, 6,AK178:AK190)</f>
        <v>77.55165751859883</v>
      </c>
      <c r="AL193" s="82"/>
      <c r="AM193" s="82"/>
      <c r="AN193" s="82"/>
      <c r="AO193" s="82"/>
      <c r="AP193" s="82"/>
      <c r="AQ193" s="82"/>
      <c r="AR193" s="82"/>
      <c r="AS193" s="82"/>
      <c r="AT193" s="82"/>
      <c r="AU193" s="82"/>
      <c r="AV193" s="82"/>
      <c r="AW193" s="82"/>
      <c r="AX193" s="82"/>
      <c r="AY193" s="82"/>
      <c r="AZ193" s="82"/>
      <c r="BA193" s="82"/>
      <c r="BB193" s="82"/>
    </row>
    <row r="194" spans="1:54"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126" t="s">
        <v>1238</v>
      </c>
      <c r="AD194" s="126">
        <f>AVERAGE(AD178:AD189)</f>
        <v>1.0880724136681768</v>
      </c>
      <c r="AE194" s="126">
        <f>AVERAGE(AE178:AE190)</f>
        <v>0.78681818181818175</v>
      </c>
      <c r="AF194" s="126">
        <f>AVERAGE(AF178:AF190)</f>
        <v>3.5973717411060404</v>
      </c>
      <c r="AG194" s="126"/>
      <c r="AH194" s="126"/>
      <c r="AI194" s="126">
        <f>AVERAGE(AI178:AI190)</f>
        <v>8.5176680636904774</v>
      </c>
      <c r="AJ194" s="126"/>
      <c r="AK194" s="127" t="e">
        <f>AVERAGE(AK178:AK190)</f>
        <v>#VALUE!</v>
      </c>
      <c r="AL194" s="82"/>
      <c r="AM194" s="82"/>
      <c r="AN194" s="82"/>
      <c r="AO194" s="82"/>
      <c r="AP194" s="82"/>
      <c r="AQ194" s="82"/>
      <c r="AR194" s="82"/>
      <c r="AS194" s="82"/>
      <c r="AT194" s="82"/>
      <c r="AU194" s="82"/>
      <c r="AV194" s="82"/>
      <c r="AW194" s="82"/>
      <c r="AX194" s="82"/>
      <c r="AY194" s="82"/>
      <c r="AZ194" s="82"/>
      <c r="BA194" s="82"/>
      <c r="BB194"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34.809714206561011</v>
      </c>
      <c r="D201" s="15"/>
      <c r="E201" s="15"/>
      <c r="F201" s="15"/>
      <c r="G201" s="15"/>
      <c r="H201" s="15"/>
      <c r="I201" s="15"/>
    </row>
    <row r="202" spans="1:54" ht="16" x14ac:dyDescent="0.2">
      <c r="A202" s="15"/>
      <c r="B202">
        <v>2019</v>
      </c>
      <c r="C202" s="234">
        <f>AX69</f>
        <v>25.101263817912283</v>
      </c>
      <c r="D202" s="15"/>
      <c r="E202" s="15"/>
      <c r="F202" s="15"/>
      <c r="G202" s="15"/>
      <c r="H202" s="15"/>
      <c r="I202" s="15"/>
    </row>
    <row r="203" spans="1:54" ht="16" x14ac:dyDescent="0.2">
      <c r="A203" s="15"/>
      <c r="B203" s="15">
        <v>2020</v>
      </c>
      <c r="C203" s="228">
        <f>AX110</f>
        <v>28.059308072114465</v>
      </c>
      <c r="D203" s="15"/>
      <c r="E203" s="15"/>
      <c r="F203" s="15"/>
      <c r="G203" s="15"/>
      <c r="H203" s="15"/>
      <c r="I203" s="15"/>
    </row>
    <row r="204" spans="1:54" ht="16" x14ac:dyDescent="0.2">
      <c r="A204" s="15"/>
      <c r="B204" s="15">
        <v>2021</v>
      </c>
      <c r="C204" s="228">
        <f>AX150</f>
        <v>40.717690010633511</v>
      </c>
      <c r="D204" s="15"/>
      <c r="E204" s="15"/>
      <c r="F204" s="15"/>
      <c r="G204" s="15"/>
      <c r="H204" s="15"/>
      <c r="I204" s="15"/>
    </row>
    <row r="205" spans="1:54" ht="16" x14ac:dyDescent="0.2">
      <c r="A205" s="15"/>
      <c r="B205" s="15">
        <v>2022</v>
      </c>
      <c r="C205" s="228">
        <f>AX190</f>
        <v>34.913986124335032</v>
      </c>
      <c r="D205" s="15"/>
      <c r="E205" s="15"/>
      <c r="F205" s="15"/>
      <c r="G205" s="15"/>
      <c r="H205" s="15"/>
      <c r="I205" s="15"/>
    </row>
    <row r="206" spans="1:54" ht="16" x14ac:dyDescent="0.2">
      <c r="A206" s="28" t="s">
        <v>1254</v>
      </c>
      <c r="B206" s="28"/>
      <c r="C206" s="230">
        <f>AVERAGE(C201:C205)</f>
        <v>32.720392446311259</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32.720392446311259</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44" priority="5">
      <formula>_xlfn.NUMBERVALUE($Y18)&gt;0</formula>
    </cfRule>
  </conditionalFormatting>
  <conditionalFormatting sqref="A57:AB57 AE57:AK58 W58:AB58">
    <cfRule type="expression" dxfId="43" priority="11">
      <formula>_xlfn.NUMBERVALUE($Y57)&gt;0</formula>
    </cfRule>
  </conditionalFormatting>
  <conditionalFormatting sqref="A95:AB95 AE95:AK96 W96:AB96 V99:AK112 C107:E112 H107:H112 K107:M112 O107:Q112 A113:AK114 A136:AB136 AE136:AK137 W137:AB137 V140:AK153 C148:E153 H148:H153 K148:M153 O148:Q153 A154:AK155 A175:AB175 AE175:AK176 W176:AB176 V179:AK192 C187:E192 H187:H192 K187:M192 O187:Q192 A193:AK194">
    <cfRule type="expression" dxfId="42" priority="20">
      <formula>_xlfn.NUMBERVALUE($Y95)&gt;0</formula>
    </cfRule>
  </conditionalFormatting>
  <conditionalFormatting sqref="V22:AK33">
    <cfRule type="expression" dxfId="41" priority="1">
      <formula>_xlfn.NUMBERVALUE($Y22)&gt;0</formula>
    </cfRule>
  </conditionalFormatting>
  <conditionalFormatting sqref="V61:AK72">
    <cfRule type="expression" dxfId="40" priority="6">
      <formula>_xlfn.NUMBERVALUE($Y61)&gt;0</formula>
    </cfRule>
  </conditionalFormatting>
  <conditionalFormatting sqref="AC35:AK37">
    <cfRule type="expression" dxfId="39" priority="3">
      <formula>_xlfn.NUMBERVALUE($Y35)&gt;0</formula>
    </cfRule>
  </conditionalFormatting>
  <conditionalFormatting sqref="AC74:AK76">
    <cfRule type="expression" dxfId="38" priority="9">
      <formula>_xlfn.NUMBERVALUE($Y74)&gt;0</formula>
    </cfRule>
  </conditionalFormatting>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ADE5-4853-464C-99A9-04DDC326254D}">
  <dimension ref="A1:BD207"/>
  <sheetViews>
    <sheetView topLeftCell="A184" workbookViewId="0">
      <selection activeCell="C206" sqref="C206"/>
    </sheetView>
  </sheetViews>
  <sheetFormatPr baseColWidth="10" defaultColWidth="8.83203125" defaultRowHeight="15" x14ac:dyDescent="0.2"/>
  <cols>
    <col min="5" max="5" width="11.8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402</v>
      </c>
      <c r="C4" t="s">
        <v>757</v>
      </c>
      <c r="E4" s="167">
        <v>43297</v>
      </c>
      <c r="F4" t="s">
        <v>801</v>
      </c>
      <c r="G4" t="s">
        <v>798</v>
      </c>
      <c r="H4">
        <v>0</v>
      </c>
      <c r="I4" t="s">
        <v>760</v>
      </c>
      <c r="J4" s="326">
        <v>0.42569444444444443</v>
      </c>
      <c r="K4">
        <v>1</v>
      </c>
      <c r="L4">
        <v>1</v>
      </c>
      <c r="M4" t="s">
        <v>761</v>
      </c>
      <c r="N4" t="s">
        <v>774</v>
      </c>
      <c r="O4" s="131" t="s">
        <v>761</v>
      </c>
      <c r="P4" s="131" t="s">
        <v>761</v>
      </c>
      <c r="Q4" s="68">
        <v>1.1000000000000001</v>
      </c>
      <c r="R4" s="68">
        <v>1.1000000000000001</v>
      </c>
      <c r="S4" s="131">
        <v>1.1000000000000001</v>
      </c>
      <c r="T4" s="68">
        <v>1.1000000000000001</v>
      </c>
      <c r="U4" s="76">
        <v>1</v>
      </c>
      <c r="V4" s="68">
        <v>0.15</v>
      </c>
      <c r="W4" s="77">
        <v>0.32291666666666669</v>
      </c>
      <c r="X4" s="68">
        <v>24.6</v>
      </c>
      <c r="Y4" s="68">
        <v>7.12</v>
      </c>
      <c r="Z4" s="320">
        <v>6.3816134217998899</v>
      </c>
      <c r="AA4" s="321">
        <v>0.85199999999999998</v>
      </c>
      <c r="AB4" s="226">
        <v>19.2</v>
      </c>
      <c r="AC4" s="204">
        <v>31.2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402</v>
      </c>
      <c r="C5" t="s">
        <v>764</v>
      </c>
      <c r="E5" s="167">
        <v>43297</v>
      </c>
      <c r="F5" t="s">
        <v>801</v>
      </c>
      <c r="G5" t="s">
        <v>798</v>
      </c>
      <c r="H5">
        <v>0</v>
      </c>
      <c r="I5" t="s">
        <v>760</v>
      </c>
      <c r="J5" s="326">
        <v>0.42569444444444443</v>
      </c>
      <c r="K5">
        <v>1</v>
      </c>
      <c r="L5">
        <v>1</v>
      </c>
      <c r="M5" t="s">
        <v>761</v>
      </c>
      <c r="N5" t="s">
        <v>774</v>
      </c>
      <c r="O5" s="131" t="s">
        <v>761</v>
      </c>
      <c r="P5" s="131" t="s">
        <v>761</v>
      </c>
      <c r="Q5" s="68">
        <v>1.1000000000000001</v>
      </c>
      <c r="R5" s="68">
        <v>1.1000000000000001</v>
      </c>
      <c r="S5" s="131">
        <v>1.1000000000000001</v>
      </c>
      <c r="T5" s="68">
        <v>1.1000000000000001</v>
      </c>
      <c r="U5" s="76">
        <v>1</v>
      </c>
      <c r="V5" s="68">
        <v>0.5</v>
      </c>
      <c r="W5" s="77">
        <v>0.32291666666666669</v>
      </c>
      <c r="X5" s="68">
        <v>24.6</v>
      </c>
      <c r="Y5" s="68">
        <v>7.21</v>
      </c>
      <c r="Z5" s="320">
        <v>6.4365357826599849</v>
      </c>
      <c r="AA5" s="321">
        <v>0.87</v>
      </c>
      <c r="AB5" s="226">
        <v>19.899999999999999</v>
      </c>
      <c r="AC5" s="204">
        <v>32.1</v>
      </c>
      <c r="AD5" s="72">
        <v>0.26780821917808212</v>
      </c>
      <c r="AE5" s="72">
        <v>0.85990646258503389</v>
      </c>
      <c r="AF5" s="72">
        <v>1.0427163198247538</v>
      </c>
      <c r="AG5" s="137">
        <v>1.9026227824097877</v>
      </c>
      <c r="AH5" s="75">
        <v>25.694749666569798</v>
      </c>
      <c r="AI5" s="75">
        <v>27.597372448979588</v>
      </c>
      <c r="AJ5" s="72">
        <v>164.66613449169387</v>
      </c>
      <c r="AK5" s="72">
        <v>25.356130359627979</v>
      </c>
      <c r="AL5" s="72">
        <v>6.4941350338644428</v>
      </c>
      <c r="AM5" s="322">
        <v>51.050880026197774</v>
      </c>
      <c r="AN5" s="323">
        <v>52.953502808607567</v>
      </c>
      <c r="AO5" s="137">
        <v>5.5557974683544264</v>
      </c>
      <c r="AP5" s="137">
        <v>20.122349198312243</v>
      </c>
      <c r="AQ5" s="72">
        <v>0.21636286841396235</v>
      </c>
      <c r="AR5" s="72">
        <v>25.67814666666667</v>
      </c>
      <c r="AV5" s="69"/>
      <c r="AX5" s="322"/>
      <c r="AY5" s="322"/>
    </row>
    <row r="6" spans="1:51" x14ac:dyDescent="0.2">
      <c r="A6" t="s">
        <v>756</v>
      </c>
      <c r="B6" t="s">
        <v>402</v>
      </c>
      <c r="C6" t="s">
        <v>765</v>
      </c>
      <c r="E6" s="167">
        <v>43297</v>
      </c>
      <c r="F6" t="s">
        <v>801</v>
      </c>
      <c r="G6" t="s">
        <v>798</v>
      </c>
      <c r="H6">
        <v>0</v>
      </c>
      <c r="I6" t="s">
        <v>760</v>
      </c>
      <c r="J6" s="326">
        <v>0.42569444444444443</v>
      </c>
      <c r="K6">
        <v>1</v>
      </c>
      <c r="L6">
        <v>1</v>
      </c>
      <c r="M6" t="s">
        <v>761</v>
      </c>
      <c r="N6" t="s">
        <v>774</v>
      </c>
      <c r="O6" s="131" t="s">
        <v>761</v>
      </c>
      <c r="P6" s="131" t="s">
        <v>761</v>
      </c>
      <c r="Q6" s="68">
        <v>1.1000000000000001</v>
      </c>
      <c r="R6" s="68">
        <v>1.1000000000000001</v>
      </c>
      <c r="S6" s="131">
        <v>1.1000000000000001</v>
      </c>
      <c r="T6" s="68">
        <v>1.1000000000000001</v>
      </c>
      <c r="U6" s="76">
        <v>1</v>
      </c>
      <c r="V6" s="68" t="s">
        <v>761</v>
      </c>
      <c r="W6" s="68" t="s">
        <v>761</v>
      </c>
      <c r="X6" s="68" t="s">
        <v>761</v>
      </c>
      <c r="Y6" s="68" t="s">
        <v>761</v>
      </c>
      <c r="Z6" s="321" t="s">
        <v>761</v>
      </c>
      <c r="AA6" s="321" t="s">
        <v>761</v>
      </c>
      <c r="AB6" s="226">
        <v>19.7</v>
      </c>
      <c r="AC6" s="204">
        <v>31.8</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402</v>
      </c>
      <c r="C7" t="s">
        <v>757</v>
      </c>
      <c r="E7" s="167">
        <v>43312</v>
      </c>
      <c r="F7" t="s">
        <v>801</v>
      </c>
      <c r="G7" t="s">
        <v>798</v>
      </c>
      <c r="H7">
        <v>0</v>
      </c>
      <c r="I7" t="s">
        <v>760</v>
      </c>
      <c r="J7" s="326">
        <v>0.42569444444444443</v>
      </c>
      <c r="K7">
        <v>2</v>
      </c>
      <c r="L7">
        <v>1</v>
      </c>
      <c r="M7" t="s">
        <v>774</v>
      </c>
      <c r="N7" t="s">
        <v>823</v>
      </c>
      <c r="O7" s="131">
        <v>22.5</v>
      </c>
      <c r="P7" s="131">
        <v>8.27</v>
      </c>
      <c r="Q7" s="68">
        <v>0.9</v>
      </c>
      <c r="R7" s="68">
        <v>0.9</v>
      </c>
      <c r="S7" s="131">
        <v>0.9</v>
      </c>
      <c r="T7" s="68">
        <v>1</v>
      </c>
      <c r="U7" s="76">
        <v>0.9</v>
      </c>
      <c r="V7" s="68">
        <v>0.15</v>
      </c>
      <c r="W7" s="77">
        <v>0.31597222222222221</v>
      </c>
      <c r="X7" s="68">
        <v>24.9</v>
      </c>
      <c r="Y7" s="68">
        <v>5.5</v>
      </c>
      <c r="Z7" s="320">
        <v>5.0586620597336234</v>
      </c>
      <c r="AA7" s="321">
        <v>0.66200000000000003</v>
      </c>
      <c r="AB7" s="205">
        <v>14.7</v>
      </c>
      <c r="AC7" s="171">
        <v>24.36</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X7" s="322"/>
      <c r="AY7" s="322"/>
    </row>
    <row r="8" spans="1:51" x14ac:dyDescent="0.2">
      <c r="A8" t="s">
        <v>756</v>
      </c>
      <c r="B8" t="s">
        <v>402</v>
      </c>
      <c r="C8" t="s">
        <v>764</v>
      </c>
      <c r="E8" s="167">
        <v>43312</v>
      </c>
      <c r="F8" t="s">
        <v>801</v>
      </c>
      <c r="G8" t="s">
        <v>798</v>
      </c>
      <c r="H8">
        <v>0</v>
      </c>
      <c r="I8" t="s">
        <v>760</v>
      </c>
      <c r="J8" s="326">
        <v>0.42569444444444443</v>
      </c>
      <c r="K8">
        <v>2</v>
      </c>
      <c r="L8">
        <v>1</v>
      </c>
      <c r="M8" t="s">
        <v>774</v>
      </c>
      <c r="N8" t="s">
        <v>823</v>
      </c>
      <c r="O8" s="131">
        <v>22.5</v>
      </c>
      <c r="P8" s="131">
        <v>8.27</v>
      </c>
      <c r="Q8" s="68">
        <v>0.9</v>
      </c>
      <c r="R8" s="68">
        <v>0.9</v>
      </c>
      <c r="S8" s="131">
        <v>0.9</v>
      </c>
      <c r="T8" s="68">
        <v>1</v>
      </c>
      <c r="U8" s="76">
        <v>0.9</v>
      </c>
      <c r="V8" s="68">
        <v>0.5</v>
      </c>
      <c r="W8" s="77">
        <v>0.31597222222222221</v>
      </c>
      <c r="X8" s="68">
        <v>25.6</v>
      </c>
      <c r="Y8" s="68">
        <v>4.7699999999999996</v>
      </c>
      <c r="Z8" s="320">
        <v>4.2352617305267168</v>
      </c>
      <c r="AA8" s="321">
        <v>0.57499999999999996</v>
      </c>
      <c r="AB8" s="205">
        <v>21</v>
      </c>
      <c r="AC8" s="171">
        <v>33.799999999999997</v>
      </c>
      <c r="AD8" s="72">
        <v>0.98829851841542538</v>
      </c>
      <c r="AE8" s="72">
        <v>8.7647417099029994</v>
      </c>
      <c r="AF8" s="72">
        <v>0.84627601314348311</v>
      </c>
      <c r="AG8" s="137">
        <v>9.6110177230464817</v>
      </c>
      <c r="AH8" s="75">
        <v>44.644517991239233</v>
      </c>
      <c r="AI8" s="75">
        <v>54.255535714285713</v>
      </c>
      <c r="AJ8" s="72">
        <v>204.54451050107684</v>
      </c>
      <c r="AK8" s="72">
        <v>32.550013192941783</v>
      </c>
      <c r="AL8" s="72">
        <v>6.2840069922131621</v>
      </c>
      <c r="AM8" s="322">
        <v>77.194531184181017</v>
      </c>
      <c r="AN8" s="323">
        <v>86.80554890722749</v>
      </c>
      <c r="AO8" s="137">
        <v>12.742987341772146</v>
      </c>
      <c r="AP8" s="137">
        <v>8.7895193248945205</v>
      </c>
      <c r="AQ8" s="72">
        <v>0.59180231726104093</v>
      </c>
      <c r="AR8" s="72">
        <v>21.532506666666666</v>
      </c>
      <c r="AV8" s="69"/>
      <c r="AX8" s="322"/>
      <c r="AY8" s="322"/>
    </row>
    <row r="9" spans="1:51" x14ac:dyDescent="0.2">
      <c r="A9" t="s">
        <v>756</v>
      </c>
      <c r="B9" t="s">
        <v>402</v>
      </c>
      <c r="C9" t="s">
        <v>765</v>
      </c>
      <c r="E9" s="167">
        <v>43312</v>
      </c>
      <c r="F9" t="s">
        <v>801</v>
      </c>
      <c r="G9" t="s">
        <v>761</v>
      </c>
      <c r="H9" t="s">
        <v>761</v>
      </c>
      <c r="I9" t="s">
        <v>761</v>
      </c>
      <c r="J9" t="s">
        <v>761</v>
      </c>
      <c r="K9" t="s">
        <v>761</v>
      </c>
      <c r="L9" t="s">
        <v>761</v>
      </c>
      <c r="M9" t="s">
        <v>761</v>
      </c>
      <c r="N9" t="s">
        <v>761</v>
      </c>
      <c r="O9" s="131">
        <v>22.5</v>
      </c>
      <c r="P9" s="131">
        <v>8.27</v>
      </c>
      <c r="Q9" s="68">
        <v>0.9</v>
      </c>
      <c r="R9" s="68">
        <v>0.9</v>
      </c>
      <c r="S9" s="131">
        <v>0.9</v>
      </c>
      <c r="T9" s="68">
        <v>1</v>
      </c>
      <c r="U9" s="76">
        <v>0.9</v>
      </c>
      <c r="V9" s="68">
        <v>0.75</v>
      </c>
      <c r="W9" s="77">
        <v>0.31597222222222221</v>
      </c>
      <c r="X9" s="68">
        <v>25.6</v>
      </c>
      <c r="Y9" s="68" t="s">
        <v>761</v>
      </c>
      <c r="Z9" s="68" t="s">
        <v>761</v>
      </c>
      <c r="AA9" s="331" t="s">
        <v>761</v>
      </c>
      <c r="AB9" s="205">
        <v>20.9</v>
      </c>
      <c r="AC9" s="171">
        <v>33.700000000000003</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W9" s="335"/>
      <c r="AX9" s="322"/>
      <c r="AY9" s="322"/>
    </row>
    <row r="10" spans="1:51" x14ac:dyDescent="0.2">
      <c r="A10" t="s">
        <v>756</v>
      </c>
      <c r="B10" t="s">
        <v>402</v>
      </c>
      <c r="C10" t="s">
        <v>757</v>
      </c>
      <c r="E10" s="167">
        <v>43326</v>
      </c>
      <c r="F10" t="s">
        <v>801</v>
      </c>
      <c r="G10" t="s">
        <v>798</v>
      </c>
      <c r="H10">
        <v>0</v>
      </c>
      <c r="I10" t="s">
        <v>760</v>
      </c>
      <c r="J10" t="s">
        <v>761</v>
      </c>
      <c r="K10">
        <v>2</v>
      </c>
      <c r="L10">
        <v>3</v>
      </c>
      <c r="M10" t="s">
        <v>519</v>
      </c>
      <c r="N10" t="s">
        <v>842</v>
      </c>
      <c r="O10" s="131">
        <v>23.5</v>
      </c>
      <c r="P10" s="131">
        <v>7.53</v>
      </c>
      <c r="Q10" s="68">
        <v>1</v>
      </c>
      <c r="R10" s="68">
        <v>1</v>
      </c>
      <c r="S10" s="131">
        <v>1</v>
      </c>
      <c r="T10" s="68">
        <v>1</v>
      </c>
      <c r="U10" s="76">
        <v>1</v>
      </c>
      <c r="V10" s="68">
        <v>0.15</v>
      </c>
      <c r="W10" s="77">
        <v>0.30902777777777779</v>
      </c>
      <c r="X10" s="68">
        <v>24.8</v>
      </c>
      <c r="Y10" s="68">
        <v>3.8</v>
      </c>
      <c r="Z10" s="320">
        <v>3.3640431267393169</v>
      </c>
      <c r="AA10" s="321">
        <v>0.41200000000000003</v>
      </c>
      <c r="AB10" s="226">
        <v>21.4</v>
      </c>
      <c r="AC10" s="216">
        <v>34.4</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402</v>
      </c>
      <c r="C11" t="s">
        <v>764</v>
      </c>
      <c r="E11" s="167">
        <v>43326</v>
      </c>
      <c r="F11" t="s">
        <v>801</v>
      </c>
      <c r="G11" t="s">
        <v>798</v>
      </c>
      <c r="H11">
        <v>0</v>
      </c>
      <c r="I11" t="s">
        <v>760</v>
      </c>
      <c r="J11" t="s">
        <v>761</v>
      </c>
      <c r="K11">
        <v>2</v>
      </c>
      <c r="L11">
        <v>3</v>
      </c>
      <c r="M11" t="s">
        <v>519</v>
      </c>
      <c r="N11" t="s">
        <v>842</v>
      </c>
      <c r="O11" s="131">
        <v>23.5</v>
      </c>
      <c r="P11" s="131">
        <v>7.53</v>
      </c>
      <c r="Q11" s="68">
        <v>1</v>
      </c>
      <c r="R11" s="68">
        <v>1</v>
      </c>
      <c r="S11" s="131">
        <v>1</v>
      </c>
      <c r="T11" s="68">
        <v>1</v>
      </c>
      <c r="U11" s="76">
        <v>1</v>
      </c>
      <c r="V11" s="68">
        <v>0.5</v>
      </c>
      <c r="W11" s="77">
        <v>0.31111111111111112</v>
      </c>
      <c r="X11" s="68">
        <v>25</v>
      </c>
      <c r="Y11" s="68">
        <v>3.08</v>
      </c>
      <c r="Z11" s="320">
        <v>2.6978154118012059</v>
      </c>
      <c r="AA11" s="321">
        <v>0.37799999999999995</v>
      </c>
      <c r="AB11" s="226">
        <v>23.3</v>
      </c>
      <c r="AC11" s="216">
        <v>37.1</v>
      </c>
      <c r="AD11" s="72">
        <v>1.3073863095564293</v>
      </c>
      <c r="AE11" s="72">
        <v>16.097417984472614</v>
      </c>
      <c r="AF11" s="72">
        <v>0.47573932092004384</v>
      </c>
      <c r="AG11" s="137">
        <v>16.573157305392659</v>
      </c>
      <c r="AH11" s="75">
        <v>26.48537338576244</v>
      </c>
      <c r="AI11" s="222">
        <v>43.058530691155099</v>
      </c>
      <c r="AJ11" s="72">
        <v>139.01970964017448</v>
      </c>
      <c r="AK11" s="72">
        <v>22.483368524153914</v>
      </c>
      <c r="AL11" s="72">
        <v>6.1832242571136717</v>
      </c>
      <c r="AM11" s="322">
        <v>48.968741909916353</v>
      </c>
      <c r="AN11" s="323">
        <v>65.541899215309016</v>
      </c>
      <c r="AO11" s="137">
        <v>10.023999999999994</v>
      </c>
      <c r="AP11" s="137">
        <v>18.85466666666667</v>
      </c>
      <c r="AQ11" s="72">
        <v>0.34710743801652877</v>
      </c>
      <c r="AR11" s="72">
        <v>28.878666666666664</v>
      </c>
      <c r="AV11" s="69"/>
      <c r="AX11" s="322"/>
      <c r="AY11" s="322"/>
    </row>
    <row r="12" spans="1:51" x14ac:dyDescent="0.2">
      <c r="A12" t="s">
        <v>756</v>
      </c>
      <c r="B12" t="s">
        <v>402</v>
      </c>
      <c r="C12" t="s">
        <v>765</v>
      </c>
      <c r="E12" s="167">
        <v>43326</v>
      </c>
      <c r="F12" t="s">
        <v>801</v>
      </c>
      <c r="G12" t="s">
        <v>798</v>
      </c>
      <c r="H12">
        <v>0</v>
      </c>
      <c r="I12" t="s">
        <v>760</v>
      </c>
      <c r="J12" t="s">
        <v>761</v>
      </c>
      <c r="K12">
        <v>2</v>
      </c>
      <c r="L12">
        <v>3</v>
      </c>
      <c r="M12" t="s">
        <v>519</v>
      </c>
      <c r="N12" t="s">
        <v>842</v>
      </c>
      <c r="O12" s="131">
        <v>23.5</v>
      </c>
      <c r="P12" s="131">
        <v>7.53</v>
      </c>
      <c r="Q12" s="68">
        <v>1</v>
      </c>
      <c r="R12" s="68">
        <v>1</v>
      </c>
      <c r="S12" s="131">
        <v>1</v>
      </c>
      <c r="T12" s="68">
        <v>1</v>
      </c>
      <c r="U12" s="76">
        <v>1</v>
      </c>
      <c r="V12" s="68" t="s">
        <v>761</v>
      </c>
      <c r="W12" s="68" t="s">
        <v>761</v>
      </c>
      <c r="X12" s="68" t="s">
        <v>761</v>
      </c>
      <c r="Y12" s="68" t="s">
        <v>761</v>
      </c>
      <c r="Z12" s="68" t="s">
        <v>761</v>
      </c>
      <c r="AA12" s="321" t="s">
        <v>761</v>
      </c>
      <c r="AB12" s="226">
        <v>23.3</v>
      </c>
      <c r="AC12" s="216">
        <v>37.200000000000003</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E13" s="167"/>
      <c r="O13" s="68"/>
      <c r="P13" s="68"/>
      <c r="Q13" s="68"/>
      <c r="R13" s="68"/>
      <c r="S13" s="68"/>
      <c r="T13" s="68"/>
      <c r="U13" s="68"/>
      <c r="V13" s="68"/>
      <c r="W13" s="68"/>
      <c r="X13" s="68"/>
      <c r="Y13" s="68"/>
      <c r="AA13" s="321"/>
      <c r="AB13" s="68"/>
      <c r="AC13" s="68"/>
      <c r="AD13" s="68"/>
      <c r="AE13" s="68"/>
      <c r="AJ13" s="72"/>
      <c r="AK13" s="72"/>
      <c r="AL13" s="72"/>
      <c r="AM13" s="322"/>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39"/>
      <c r="AO14" s="338"/>
      <c r="AP14" s="338"/>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49"/>
      <c r="AO15" s="149"/>
      <c r="AP15" s="149"/>
      <c r="AQ15" s="68"/>
      <c r="AR15" s="68"/>
      <c r="AV15" s="69"/>
      <c r="AX15" s="322"/>
      <c r="AY15" s="322"/>
    </row>
    <row r="16" spans="1:51" x14ac:dyDescent="0.2">
      <c r="E16" s="167"/>
      <c r="O16" s="68"/>
      <c r="P16" s="68"/>
      <c r="Q16" s="68"/>
      <c r="R16" s="68"/>
      <c r="S16" s="68"/>
      <c r="T16" s="68"/>
      <c r="U16" s="68"/>
      <c r="V16" s="68"/>
      <c r="W16" s="68"/>
      <c r="X16" s="68"/>
      <c r="Y16" s="68"/>
      <c r="AA16" s="34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402</v>
      </c>
      <c r="B22" s="102">
        <v>2018</v>
      </c>
      <c r="C22" s="103">
        <v>7</v>
      </c>
      <c r="D22" s="102">
        <v>16</v>
      </c>
      <c r="E22" s="82"/>
      <c r="F22" s="131">
        <v>1.1000000000000001</v>
      </c>
      <c r="G22" s="131" t="s">
        <v>761</v>
      </c>
      <c r="H22" s="82"/>
      <c r="I22" s="131" t="s">
        <v>761</v>
      </c>
      <c r="J22" s="226">
        <v>19.2</v>
      </c>
      <c r="K22" s="82"/>
      <c r="L22" s="82"/>
      <c r="M22" s="108"/>
      <c r="N22" s="131" t="s">
        <v>763</v>
      </c>
      <c r="O22" s="82"/>
      <c r="P22" s="82"/>
      <c r="Q22" s="82"/>
      <c r="R22" s="140"/>
      <c r="S22" s="131" t="s">
        <v>763</v>
      </c>
      <c r="T22" s="131" t="s">
        <v>763</v>
      </c>
      <c r="U22" s="131" t="s">
        <v>763</v>
      </c>
      <c r="V22" s="85"/>
      <c r="W22" s="85"/>
      <c r="X22" s="85"/>
      <c r="Y22" s="102" t="str">
        <f>IF(C22&lt;6," ",IF(C22&lt;=9,I22, IF(C22&gt;=10," ")))</f>
        <v>ND</v>
      </c>
      <c r="Z22" s="102" t="e">
        <f>IF(Y22=" ", " ", IF(Y22&gt;0, Y22+273.15))</f>
        <v>#VALUE!</v>
      </c>
      <c r="AA22" s="102">
        <f>IF(C22&lt;6," ",IF(C22&lt;=9,J22, IF(C22&gt;=10," ")))</f>
        <v>19.2</v>
      </c>
      <c r="AB22" s="102" t="str">
        <f>IF(C22&lt;6," ",IF(C22&lt;=9,G22, IF(C22&gt;=10," ")))</f>
        <v>ND</v>
      </c>
      <c r="AC22" s="104" t="e">
        <f>IF(Y22=" "," ",IF(Y22&gt;0,EXP(-173.4292+249.6339*100/Z22+143.3483*LN(+Z22/100)-21.8492*Z22/100+AA22*(-0.033096+0.014259*Z22/100-0.0017*(Z22/100)^2))*1.4276))</f>
        <v>#VALUE!</v>
      </c>
      <c r="AD22" s="102" t="e">
        <f>IF(Y22=" "," ",IF(Y22&gt;0,AB22/AC22))</f>
        <v>#VALUE!</v>
      </c>
      <c r="AE22" s="105">
        <f>IF(C22&lt;6," ",IF(C22&lt;=9,F22, IF(C22&gt;=10," ")))</f>
        <v>1.1000000000000001</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402</v>
      </c>
      <c r="B23" s="102">
        <v>2018</v>
      </c>
      <c r="C23" s="103">
        <v>7</v>
      </c>
      <c r="D23" s="102">
        <v>16</v>
      </c>
      <c r="E23" s="82"/>
      <c r="F23" s="131">
        <v>1.1000000000000001</v>
      </c>
      <c r="G23" s="131" t="s">
        <v>761</v>
      </c>
      <c r="H23" s="82"/>
      <c r="I23" s="131" t="s">
        <v>761</v>
      </c>
      <c r="J23" s="226">
        <v>19.899999999999999</v>
      </c>
      <c r="K23" s="82"/>
      <c r="L23" s="82"/>
      <c r="M23" s="108"/>
      <c r="N23" s="137">
        <v>1.9026227824097877</v>
      </c>
      <c r="O23" s="82"/>
      <c r="P23" s="82"/>
      <c r="Q23" s="82"/>
      <c r="R23" s="140"/>
      <c r="S23" s="323">
        <v>52.953502808607567</v>
      </c>
      <c r="T23" s="137">
        <v>5.5557974683544264</v>
      </c>
      <c r="U23" s="137">
        <v>20.122349198312243</v>
      </c>
      <c r="V23" s="85"/>
      <c r="W23" s="85"/>
      <c r="X23" s="85"/>
      <c r="Y23" s="102" t="str">
        <f t="shared" ref="Y23:Y33" si="0">IF(C23&lt;6," ",IF(C23&lt;=9,I23, IF(C23&gt;=10," ")))</f>
        <v>ND</v>
      </c>
      <c r="Z23" s="102" t="e">
        <f t="shared" ref="Z23:Z33" si="1">IF(Y23=" ", " ", IF(Y23&gt;0, Y23+273.15))</f>
        <v>#VALUE!</v>
      </c>
      <c r="AA23" s="102">
        <f t="shared" ref="AA23:AA33" si="2">IF(C23&lt;6," ",IF(C23&lt;=9,J23, IF(C23&gt;=10," ")))</f>
        <v>19.899999999999999</v>
      </c>
      <c r="AB23" s="102" t="str">
        <f t="shared" ref="AB23:AB33" si="3">IF(C23&lt;6," ",IF(C23&lt;=9,G23, IF(C23&gt;=10," ")))</f>
        <v>ND</v>
      </c>
      <c r="AC23" s="104" t="e">
        <f t="shared" ref="AC23:AC33" si="4">IF(Y23=" "," ",IF(Y23&gt;0,EXP(-173.4292+249.6339*100/Z23+143.3483*LN(+Z23/100)-21.8492*Z23/100+AA23*(-0.033096+0.014259*Z23/100-0.0017*(Z23/100)^2))*1.4276))</f>
        <v>#VALUE!</v>
      </c>
      <c r="AD23" s="102" t="e">
        <f t="shared" ref="AD23:AD33" si="5">IF(Y23=" "," ",IF(Y23&gt;0,AB23/AC23))</f>
        <v>#VALUE!</v>
      </c>
      <c r="AE23" s="105">
        <f t="shared" ref="AE23:AE33" si="6">IF(C23&lt;6," ",IF(C23&lt;=9,F23, IF(C23&gt;=10," ")))</f>
        <v>1.1000000000000001</v>
      </c>
      <c r="AF23" s="102">
        <f t="shared" ref="AF23:AF33" si="7">IF(Y23=" "," ",N23)</f>
        <v>1.9026227824097877</v>
      </c>
      <c r="AG23" s="105">
        <f t="shared" ref="AG23:AG33" si="8">IF(C23&lt;6," ",IF(C23&lt;=9,T23, IF(C23&gt;=10," ")))</f>
        <v>5.5557974683544264</v>
      </c>
      <c r="AH23" s="105">
        <f t="shared" ref="AH23:AH33" si="9">IF(C23&lt;6," ",IF(C23&lt;=9,U23, IF(C23&gt;=10," ")))</f>
        <v>20.122349198312243</v>
      </c>
      <c r="AI23" s="102">
        <f t="shared" ref="AI23" si="10">IF(Y23=" ", " ", IF(Y23&gt;0, SUM(AG23:AH23)))</f>
        <v>25.67814666666667</v>
      </c>
      <c r="AJ23" s="106">
        <f t="shared" ref="AJ23:AJ33" si="11">IF(C23&lt;6," ",IF(C23&lt;=9,S23, IF(C23&gt;=10," ")))</f>
        <v>52.953502808607567</v>
      </c>
      <c r="AK23" s="107">
        <f t="shared" ref="AK23:AK33" si="12">IF(Y23=" ", " ", IF(Y23&gt;0, AJ23-AF23))</f>
        <v>51.050880026197781</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402</v>
      </c>
      <c r="B24" s="102">
        <v>2018</v>
      </c>
      <c r="C24" s="103">
        <v>7</v>
      </c>
      <c r="D24" s="102">
        <v>16</v>
      </c>
      <c r="E24" s="82"/>
      <c r="F24" s="131">
        <v>1.1000000000000001</v>
      </c>
      <c r="G24" s="131" t="s">
        <v>761</v>
      </c>
      <c r="H24" s="82"/>
      <c r="I24" s="131" t="s">
        <v>761</v>
      </c>
      <c r="J24" s="226">
        <v>19.7</v>
      </c>
      <c r="K24" s="82"/>
      <c r="L24" s="82"/>
      <c r="M24" s="108"/>
      <c r="N24" s="131" t="s">
        <v>763</v>
      </c>
      <c r="O24" s="82"/>
      <c r="P24" s="82"/>
      <c r="Q24" s="82"/>
      <c r="R24" s="140"/>
      <c r="S24" s="131" t="s">
        <v>763</v>
      </c>
      <c r="T24" s="131" t="s">
        <v>763</v>
      </c>
      <c r="U24" s="131" t="s">
        <v>763</v>
      </c>
      <c r="V24" s="85"/>
      <c r="W24" s="85"/>
      <c r="X24" s="85"/>
      <c r="Y24" s="102" t="str">
        <f t="shared" si="0"/>
        <v>ND</v>
      </c>
      <c r="Z24" s="102" t="e">
        <f t="shared" si="1"/>
        <v>#VALUE!</v>
      </c>
      <c r="AA24" s="102">
        <f t="shared" si="2"/>
        <v>19.7</v>
      </c>
      <c r="AB24" s="102" t="str">
        <f t="shared" si="3"/>
        <v>ND</v>
      </c>
      <c r="AC24" s="104" t="e">
        <f t="shared" si="4"/>
        <v>#VALUE!</v>
      </c>
      <c r="AD24" s="102" t="e">
        <f t="shared" si="5"/>
        <v>#VALUE!</v>
      </c>
      <c r="AE24" s="105">
        <f t="shared" si="6"/>
        <v>1.1000000000000001</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402</v>
      </c>
      <c r="B25" s="102">
        <v>2018</v>
      </c>
      <c r="C25" s="103">
        <v>7</v>
      </c>
      <c r="D25" s="102">
        <v>31</v>
      </c>
      <c r="E25" s="82"/>
      <c r="F25" s="131">
        <v>0.9</v>
      </c>
      <c r="G25" s="131">
        <v>8.27</v>
      </c>
      <c r="H25" s="82"/>
      <c r="I25" s="131">
        <v>22.5</v>
      </c>
      <c r="J25" s="205">
        <v>14.7</v>
      </c>
      <c r="K25" s="82"/>
      <c r="L25" s="82"/>
      <c r="M25" s="108"/>
      <c r="N25" s="131" t="s">
        <v>763</v>
      </c>
      <c r="O25" s="82"/>
      <c r="P25" s="82"/>
      <c r="Q25" s="82"/>
      <c r="R25" s="140"/>
      <c r="S25" s="131" t="s">
        <v>763</v>
      </c>
      <c r="T25" s="131" t="s">
        <v>763</v>
      </c>
      <c r="U25" s="131" t="s">
        <v>763</v>
      </c>
      <c r="V25" s="85"/>
      <c r="W25" s="85"/>
      <c r="X25" s="85"/>
      <c r="Y25" s="102">
        <f t="shared" si="0"/>
        <v>22.5</v>
      </c>
      <c r="Z25" s="102">
        <f t="shared" si="1"/>
        <v>295.64999999999998</v>
      </c>
      <c r="AA25" s="102">
        <f t="shared" si="2"/>
        <v>14.7</v>
      </c>
      <c r="AB25" s="102">
        <f t="shared" si="3"/>
        <v>8.27</v>
      </c>
      <c r="AC25" s="104">
        <f t="shared" si="4"/>
        <v>7.9283588627913701</v>
      </c>
      <c r="AD25" s="102">
        <f t="shared" si="5"/>
        <v>1.0430910284361607</v>
      </c>
      <c r="AE25" s="105">
        <f t="shared" si="6"/>
        <v>0.9</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402</v>
      </c>
      <c r="B26" s="102">
        <v>2018</v>
      </c>
      <c r="C26" s="103">
        <v>7</v>
      </c>
      <c r="D26" s="102">
        <v>31</v>
      </c>
      <c r="E26" s="82"/>
      <c r="F26" s="131">
        <v>0.9</v>
      </c>
      <c r="G26" s="131">
        <v>8.27</v>
      </c>
      <c r="H26" s="82"/>
      <c r="I26" s="131">
        <v>22.5</v>
      </c>
      <c r="J26" s="205">
        <v>21</v>
      </c>
      <c r="K26" s="82"/>
      <c r="L26" s="82"/>
      <c r="M26" s="108"/>
      <c r="N26" s="137">
        <v>9.6110177230464817</v>
      </c>
      <c r="O26" s="82"/>
      <c r="P26" s="82"/>
      <c r="Q26" s="82"/>
      <c r="R26" s="140"/>
      <c r="S26" s="323">
        <v>86.80554890722749</v>
      </c>
      <c r="T26" s="137">
        <v>12.742987341772146</v>
      </c>
      <c r="U26" s="137">
        <v>8.7895193248945205</v>
      </c>
      <c r="V26" s="85"/>
      <c r="W26" s="85"/>
      <c r="X26" s="85"/>
      <c r="Y26" s="102">
        <f t="shared" si="0"/>
        <v>22.5</v>
      </c>
      <c r="Z26" s="102">
        <f t="shared" si="1"/>
        <v>295.64999999999998</v>
      </c>
      <c r="AA26" s="102">
        <f t="shared" si="2"/>
        <v>21</v>
      </c>
      <c r="AB26" s="102">
        <f t="shared" si="3"/>
        <v>8.27</v>
      </c>
      <c r="AC26" s="104">
        <f t="shared" si="4"/>
        <v>7.6439441983445064</v>
      </c>
      <c r="AD26" s="102">
        <f t="shared" si="5"/>
        <v>1.0819021941304963</v>
      </c>
      <c r="AE26" s="105">
        <f t="shared" si="6"/>
        <v>0.9</v>
      </c>
      <c r="AF26" s="102">
        <f t="shared" si="7"/>
        <v>9.6110177230464817</v>
      </c>
      <c r="AG26" s="105">
        <f t="shared" si="8"/>
        <v>12.742987341772146</v>
      </c>
      <c r="AH26" s="105">
        <f t="shared" si="9"/>
        <v>8.7895193248945205</v>
      </c>
      <c r="AI26" s="102">
        <f t="shared" ref="AI26" si="13">IF(Y26=" ", " ", IF(Y26&gt;0, SUM(AG26:AH26)))</f>
        <v>21.532506666666666</v>
      </c>
      <c r="AJ26" s="106">
        <f t="shared" si="11"/>
        <v>86.80554890722749</v>
      </c>
      <c r="AK26" s="107">
        <f t="shared" si="12"/>
        <v>77.194531184181002</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402</v>
      </c>
      <c r="B27" s="102">
        <v>2018</v>
      </c>
      <c r="C27" s="103">
        <v>7</v>
      </c>
      <c r="D27" s="102">
        <v>31</v>
      </c>
      <c r="E27" s="82"/>
      <c r="F27" s="131">
        <v>0.9</v>
      </c>
      <c r="G27" s="131">
        <v>8.27</v>
      </c>
      <c r="H27" s="82"/>
      <c r="I27" s="131">
        <v>22.5</v>
      </c>
      <c r="J27" s="205">
        <v>20.9</v>
      </c>
      <c r="K27" s="82"/>
      <c r="L27" s="82"/>
      <c r="M27" s="108"/>
      <c r="N27" s="131" t="s">
        <v>763</v>
      </c>
      <c r="O27" s="82"/>
      <c r="P27" s="82"/>
      <c r="Q27" s="82"/>
      <c r="R27" s="140"/>
      <c r="S27" s="131" t="s">
        <v>763</v>
      </c>
      <c r="T27" s="131" t="s">
        <v>763</v>
      </c>
      <c r="U27" s="131" t="s">
        <v>763</v>
      </c>
      <c r="V27" s="85"/>
      <c r="W27" s="85"/>
      <c r="X27" s="85"/>
      <c r="Y27" s="102">
        <f t="shared" si="0"/>
        <v>22.5</v>
      </c>
      <c r="Z27" s="102">
        <f t="shared" si="1"/>
        <v>295.64999999999998</v>
      </c>
      <c r="AA27" s="102">
        <f t="shared" si="2"/>
        <v>20.9</v>
      </c>
      <c r="AB27" s="102">
        <f t="shared" si="3"/>
        <v>8.27</v>
      </c>
      <c r="AC27" s="104">
        <f t="shared" si="4"/>
        <v>7.6483780413804761</v>
      </c>
      <c r="AD27" s="102">
        <f t="shared" si="5"/>
        <v>1.0812750043546913</v>
      </c>
      <c r="AE27" s="105">
        <f t="shared" si="6"/>
        <v>0.9</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402</v>
      </c>
      <c r="B28" s="102">
        <v>2018</v>
      </c>
      <c r="C28" s="103">
        <v>8</v>
      </c>
      <c r="D28" s="102">
        <v>14</v>
      </c>
      <c r="E28" s="82"/>
      <c r="F28" s="131">
        <v>1</v>
      </c>
      <c r="G28" s="131">
        <v>7.53</v>
      </c>
      <c r="H28" s="82"/>
      <c r="I28" s="131">
        <v>23.5</v>
      </c>
      <c r="J28" s="226">
        <v>21.4</v>
      </c>
      <c r="K28" s="82"/>
      <c r="L28" s="82"/>
      <c r="M28" s="82"/>
      <c r="N28" s="131" t="s">
        <v>763</v>
      </c>
      <c r="O28" s="82"/>
      <c r="P28" s="82"/>
      <c r="Q28" s="82"/>
      <c r="R28" s="140"/>
      <c r="S28" s="131" t="s">
        <v>763</v>
      </c>
      <c r="T28" s="131" t="s">
        <v>763</v>
      </c>
      <c r="U28" s="131" t="s">
        <v>763</v>
      </c>
      <c r="V28" s="85"/>
      <c r="W28" s="85"/>
      <c r="X28" s="85"/>
      <c r="Y28" s="102">
        <f t="shared" si="0"/>
        <v>23.5</v>
      </c>
      <c r="Z28" s="102">
        <f t="shared" si="1"/>
        <v>296.64999999999998</v>
      </c>
      <c r="AA28" s="102">
        <f t="shared" si="2"/>
        <v>21.4</v>
      </c>
      <c r="AB28" s="102">
        <f t="shared" si="3"/>
        <v>7.53</v>
      </c>
      <c r="AC28" s="104">
        <f t="shared" si="4"/>
        <v>7.4887986482799045</v>
      </c>
      <c r="AD28" s="102">
        <f t="shared" si="5"/>
        <v>1.0055017304717573</v>
      </c>
      <c r="AE28" s="105">
        <f t="shared" si="6"/>
        <v>1</v>
      </c>
      <c r="AF28" s="102" t="str">
        <f t="shared" si="7"/>
        <v>NS</v>
      </c>
      <c r="AG28" s="105" t="str">
        <f t="shared" si="8"/>
        <v>NS</v>
      </c>
      <c r="AH28" s="105" t="str">
        <f t="shared" si="9"/>
        <v>NS</v>
      </c>
      <c r="AI28" s="102"/>
      <c r="AJ28" s="106" t="str">
        <f t="shared" si="11"/>
        <v>NS</v>
      </c>
      <c r="AK28" s="107" t="e">
        <f t="shared" si="12"/>
        <v>#VALUE!</v>
      </c>
      <c r="AL28" s="82"/>
      <c r="AM28" s="82">
        <f>AD36</f>
        <v>1.040815112527202</v>
      </c>
      <c r="AN28" s="82">
        <f>AE36</f>
        <v>1</v>
      </c>
      <c r="AO28" s="82">
        <f>AF36</f>
        <v>9.3622659369496422</v>
      </c>
      <c r="AP28" s="82">
        <f>AI36</f>
        <v>25.363106666666667</v>
      </c>
      <c r="AQ28" s="113">
        <f>AK36</f>
        <v>59.071384373431719</v>
      </c>
      <c r="AR28" s="118"/>
      <c r="AS28" s="115" t="s">
        <v>497</v>
      </c>
      <c r="AT28" s="115" t="s">
        <v>497</v>
      </c>
      <c r="AU28" s="115" t="s">
        <v>497</v>
      </c>
      <c r="AV28" s="115" t="s">
        <v>497</v>
      </c>
      <c r="AW28" s="115" t="s">
        <v>497</v>
      </c>
      <c r="AX28" s="116" t="s">
        <v>498</v>
      </c>
      <c r="AY28" s="102"/>
      <c r="AZ28" s="102"/>
      <c r="BA28" s="82"/>
      <c r="BB28" s="82"/>
    </row>
    <row r="29" spans="1:54" ht="16" x14ac:dyDescent="0.2">
      <c r="A29" s="101" t="s">
        <v>402</v>
      </c>
      <c r="B29" s="102">
        <v>2018</v>
      </c>
      <c r="C29" s="103">
        <v>8</v>
      </c>
      <c r="D29" s="102">
        <v>14</v>
      </c>
      <c r="E29" s="82"/>
      <c r="F29" s="131">
        <v>1</v>
      </c>
      <c r="G29" s="131">
        <v>7.53</v>
      </c>
      <c r="H29" s="82"/>
      <c r="I29" s="131">
        <v>23.5</v>
      </c>
      <c r="J29" s="226">
        <v>23.3</v>
      </c>
      <c r="K29" s="82"/>
      <c r="L29" s="82"/>
      <c r="M29" s="108"/>
      <c r="N29" s="137">
        <v>16.573157305392659</v>
      </c>
      <c r="O29" s="82"/>
      <c r="P29" s="82"/>
      <c r="Q29" s="82"/>
      <c r="R29" s="140"/>
      <c r="S29" s="323">
        <v>65.541899215309016</v>
      </c>
      <c r="T29" s="137">
        <v>10.023999999999994</v>
      </c>
      <c r="U29" s="137">
        <v>18.85466666666667</v>
      </c>
      <c r="V29" s="85"/>
      <c r="W29" s="85"/>
      <c r="X29" s="85"/>
      <c r="Y29" s="102">
        <f t="shared" si="0"/>
        <v>23.5</v>
      </c>
      <c r="Z29" s="102">
        <f t="shared" si="1"/>
        <v>296.64999999999998</v>
      </c>
      <c r="AA29" s="102">
        <f t="shared" si="2"/>
        <v>23.3</v>
      </c>
      <c r="AB29" s="102">
        <f t="shared" si="3"/>
        <v>7.53</v>
      </c>
      <c r="AC29" s="104">
        <f t="shared" si="4"/>
        <v>7.4073319249422411</v>
      </c>
      <c r="AD29" s="102">
        <f t="shared" si="5"/>
        <v>1.0165603588850536</v>
      </c>
      <c r="AE29" s="105">
        <f t="shared" si="6"/>
        <v>1</v>
      </c>
      <c r="AF29" s="102">
        <f t="shared" si="7"/>
        <v>16.573157305392659</v>
      </c>
      <c r="AG29" s="105">
        <f t="shared" si="8"/>
        <v>10.023999999999994</v>
      </c>
      <c r="AH29" s="105">
        <f t="shared" si="9"/>
        <v>18.85466666666667</v>
      </c>
      <c r="AI29" s="102">
        <f t="shared" ref="AI29" si="14">IF(Y29=" ", " ", IF(Y29&gt;0, SUM(AG29:AH29)))</f>
        <v>28.878666666666664</v>
      </c>
      <c r="AJ29" s="106">
        <f t="shared" si="11"/>
        <v>65.541899215309016</v>
      </c>
      <c r="AK29" s="107">
        <f t="shared" si="12"/>
        <v>48.968741909916361</v>
      </c>
      <c r="AL29" s="82"/>
      <c r="AM29" s="82"/>
      <c r="AN29" s="82"/>
      <c r="AO29" s="82"/>
      <c r="AP29" s="85"/>
      <c r="AQ29" s="82"/>
      <c r="AR29" s="82"/>
      <c r="AS29" s="115">
        <f>((LN(AM28)-LN(0.4))/(LN(0.9)-LN(0.4))*100)</f>
        <v>117.92567115745918</v>
      </c>
      <c r="AT29" s="120">
        <f>((LN(AN28)-LN(0.6))/(LN(3)-LN(0.6))*100)</f>
        <v>31.739380551401471</v>
      </c>
      <c r="AU29" s="115">
        <f>((LN(AO28)-LN(10))/(LN(1)-LN(10))*100)</f>
        <v>2.8619026815773938</v>
      </c>
      <c r="AV29" s="115">
        <f>((LN(AP28)-LN(10))/(LN(3)-LN(10))*100)</f>
        <v>-77.303285286583403</v>
      </c>
      <c r="AW29" s="115">
        <f>((LN(AQ28)-LN(43))/(LN(20)-LN(43))*100)</f>
        <v>-41.483976729087281</v>
      </c>
      <c r="AX29" s="82"/>
      <c r="AY29" s="82"/>
      <c r="AZ29" s="82"/>
      <c r="BA29" s="82"/>
      <c r="BB29" s="82"/>
    </row>
    <row r="30" spans="1:54" ht="16" x14ac:dyDescent="0.2">
      <c r="A30" s="101" t="s">
        <v>402</v>
      </c>
      <c r="B30" s="102">
        <v>2018</v>
      </c>
      <c r="C30" s="103">
        <v>8</v>
      </c>
      <c r="D30" s="102">
        <v>14</v>
      </c>
      <c r="E30" s="82"/>
      <c r="F30" s="131">
        <v>1</v>
      </c>
      <c r="G30" s="131">
        <v>7.53</v>
      </c>
      <c r="H30" s="82"/>
      <c r="I30" s="131">
        <v>23.5</v>
      </c>
      <c r="J30" s="226">
        <v>23.3</v>
      </c>
      <c r="K30" s="82"/>
      <c r="L30" s="82"/>
      <c r="M30" s="108"/>
      <c r="N30" s="131" t="s">
        <v>763</v>
      </c>
      <c r="O30" s="82"/>
      <c r="P30" s="82"/>
      <c r="Q30" s="82"/>
      <c r="R30" s="140"/>
      <c r="S30" s="131" t="s">
        <v>763</v>
      </c>
      <c r="T30" s="131" t="s">
        <v>763</v>
      </c>
      <c r="U30" s="131" t="s">
        <v>763</v>
      </c>
      <c r="V30" s="85"/>
      <c r="W30" s="85"/>
      <c r="X30" s="85"/>
      <c r="Y30" s="102">
        <f t="shared" si="0"/>
        <v>23.5</v>
      </c>
      <c r="Z30" s="102">
        <f t="shared" si="1"/>
        <v>296.64999999999998</v>
      </c>
      <c r="AA30" s="102">
        <f t="shared" si="2"/>
        <v>23.3</v>
      </c>
      <c r="AB30" s="102">
        <f t="shared" si="3"/>
        <v>7.53</v>
      </c>
      <c r="AC30" s="104">
        <f t="shared" si="4"/>
        <v>7.4073319249422411</v>
      </c>
      <c r="AD30" s="102">
        <f t="shared" si="5"/>
        <v>1.0165603588850536</v>
      </c>
      <c r="AE30" s="105">
        <f t="shared" si="6"/>
        <v>1</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31.739380551401471</v>
      </c>
      <c r="AU30" s="82">
        <f t="shared" si="15"/>
        <v>2.8619026815773938</v>
      </c>
      <c r="AV30" s="82">
        <f t="shared" si="15"/>
        <v>0</v>
      </c>
      <c r="AW30" s="82">
        <f t="shared" si="15"/>
        <v>0</v>
      </c>
      <c r="AX30" s="129">
        <f>AVERAGE(AS30:AW30)</f>
        <v>26.920256646595771</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t="str">
        <f t="shared" si="0"/>
        <v xml:space="preserve"> </v>
      </c>
      <c r="Z31" s="102" t="str">
        <f t="shared" si="1"/>
        <v xml:space="preserve"> </v>
      </c>
      <c r="AA31" s="102" t="str">
        <f t="shared" si="2"/>
        <v xml:space="preserve"> </v>
      </c>
      <c r="AB31" s="102" t="str">
        <f t="shared" si="3"/>
        <v xml:space="preserve"> </v>
      </c>
      <c r="AC31" s="104" t="str">
        <f t="shared" si="4"/>
        <v xml:space="preserve"> </v>
      </c>
      <c r="AD31" s="102" t="str">
        <f t="shared" si="5"/>
        <v xml:space="preserve"> </v>
      </c>
      <c r="AE31" s="105" t="str">
        <f t="shared" si="6"/>
        <v xml:space="preserve"> </v>
      </c>
      <c r="AF31" s="102" t="str">
        <f t="shared" si="7"/>
        <v xml:space="preserve"> </v>
      </c>
      <c r="AG31" s="105" t="str">
        <f t="shared" si="8"/>
        <v xml:space="preserve"> </v>
      </c>
      <c r="AH31" s="105" t="str">
        <f t="shared" si="9"/>
        <v xml:space="preserve"> </v>
      </c>
      <c r="AI31" s="102"/>
      <c r="AJ31" s="106" t="str">
        <f t="shared" si="11"/>
        <v xml:space="preserve"> </v>
      </c>
      <c r="AK31" s="107" t="str">
        <f t="shared" si="12"/>
        <v xml:space="preserve"> </v>
      </c>
      <c r="AL31" s="82"/>
      <c r="AM31" s="85"/>
      <c r="AN31" s="85"/>
      <c r="AO31" s="85"/>
      <c r="AP31" s="85"/>
      <c r="AQ31" s="85"/>
      <c r="AR31" s="85"/>
      <c r="AS31" s="85"/>
      <c r="AT31" s="85"/>
      <c r="AU31" s="85"/>
      <c r="AV31" s="85"/>
      <c r="AW31" s="126" t="s">
        <v>1238</v>
      </c>
      <c r="AX31" s="126">
        <f>AVERAGE(AS30:AW30)</f>
        <v>26.920256646595771</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t="str">
        <f t="shared" si="0"/>
        <v xml:space="preserve"> </v>
      </c>
      <c r="Z32" s="102" t="str">
        <f t="shared" si="1"/>
        <v xml:space="preserve"> </v>
      </c>
      <c r="AA32" s="102" t="str">
        <f t="shared" si="2"/>
        <v xml:space="preserve"> </v>
      </c>
      <c r="AB32" s="102" t="str">
        <f t="shared" si="3"/>
        <v xml:space="preserve"> </v>
      </c>
      <c r="AC32" s="104" t="str">
        <f t="shared" si="4"/>
        <v xml:space="preserve"> </v>
      </c>
      <c r="AD32" s="102" t="str">
        <f t="shared" si="5"/>
        <v xml:space="preserve"> </v>
      </c>
      <c r="AE32" s="105" t="str">
        <f t="shared" si="6"/>
        <v xml:space="preserve"> </v>
      </c>
      <c r="AF32" s="102" t="str">
        <f t="shared" si="7"/>
        <v xml:space="preserve"> </v>
      </c>
      <c r="AG32" s="105" t="str">
        <f t="shared" si="8"/>
        <v xml:space="preserve"> </v>
      </c>
      <c r="AH32" s="105" t="str">
        <f t="shared" si="9"/>
        <v xml:space="preserve"> </v>
      </c>
      <c r="AI32" s="102" t="str">
        <f t="shared" ref="AI32" si="16">IF(Y32=" ", " ", IF(Y32&gt;0, SUM(AG32:AH32)))</f>
        <v xml:space="preserve"> </v>
      </c>
      <c r="AJ32" s="106" t="str">
        <f t="shared" si="11"/>
        <v xml:space="preserve"> </v>
      </c>
      <c r="AK32" s="107" t="str">
        <f t="shared" si="12"/>
        <v xml:space="preserve"> </v>
      </c>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t="str">
        <f t="shared" si="0"/>
        <v xml:space="preserve"> </v>
      </c>
      <c r="Z33" s="102" t="str">
        <f t="shared" si="1"/>
        <v xml:space="preserve"> </v>
      </c>
      <c r="AA33" s="102" t="str">
        <f t="shared" si="2"/>
        <v xml:space="preserve"> </v>
      </c>
      <c r="AB33" s="102" t="str">
        <f t="shared" si="3"/>
        <v xml:space="preserve"> </v>
      </c>
      <c r="AC33" s="104" t="str">
        <f t="shared" si="4"/>
        <v xml:space="preserve"> </v>
      </c>
      <c r="AD33" s="102" t="str">
        <f t="shared" si="5"/>
        <v xml:space="preserve"> </v>
      </c>
      <c r="AE33" s="105" t="str">
        <f t="shared" si="6"/>
        <v xml:space="preserve"> </v>
      </c>
      <c r="AF33" s="102" t="str">
        <f t="shared" si="7"/>
        <v xml:space="preserve"> </v>
      </c>
      <c r="AG33" s="105" t="str">
        <f t="shared" si="8"/>
        <v xml:space="preserve"> </v>
      </c>
      <c r="AH33" s="105" t="str">
        <f t="shared" si="9"/>
        <v xml:space="preserve"> </v>
      </c>
      <c r="AI33" s="102"/>
      <c r="AJ33" s="106" t="str">
        <f t="shared" si="11"/>
        <v xml:space="preserve"> </v>
      </c>
      <c r="AK33" s="107" t="str">
        <f t="shared" si="12"/>
        <v xml:space="preserve"> </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1.040815112527202</v>
      </c>
      <c r="AE36" s="84">
        <f>_xlfn.AGGREGATE(1, 6,AE22:AE35)</f>
        <v>1</v>
      </c>
      <c r="AF36" s="84">
        <f>_xlfn.AGGREGATE(1, 6,AF22:AF35)</f>
        <v>9.3622659369496422</v>
      </c>
      <c r="AG36" s="82"/>
      <c r="AH36" s="82"/>
      <c r="AI36" s="84">
        <f>_xlfn.AGGREGATE(1, 6,AI22:AI35)</f>
        <v>25.363106666666667</v>
      </c>
      <c r="AJ36" s="82"/>
      <c r="AK36" s="84">
        <f>_xlfn.AGGREGATE(1, 6,AK22:AK35)</f>
        <v>59.071384373431719</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v>
      </c>
      <c r="AF37" s="126">
        <f>AVERAGE(AF22:AF33)</f>
        <v>9.3622659369496422</v>
      </c>
      <c r="AG37" s="126"/>
      <c r="AH37" s="126"/>
      <c r="AI37" s="126">
        <f>AVERAGE(AI23:AI32)</f>
        <v>25.363106666666667</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402</v>
      </c>
      <c r="C43" s="68" t="s">
        <v>757</v>
      </c>
      <c r="E43" s="69">
        <v>43654</v>
      </c>
      <c r="F43" t="s">
        <v>881</v>
      </c>
      <c r="G43" t="s">
        <v>884</v>
      </c>
      <c r="H43" s="68">
        <v>0</v>
      </c>
      <c r="I43" s="68" t="s">
        <v>760</v>
      </c>
      <c r="J43" s="326">
        <v>0.51666666666666705</v>
      </c>
      <c r="K43" s="68">
        <v>3</v>
      </c>
      <c r="L43">
        <v>1</v>
      </c>
      <c r="M43" t="s">
        <v>519</v>
      </c>
      <c r="N43" t="s">
        <v>887</v>
      </c>
      <c r="O43" s="205">
        <v>24.7</v>
      </c>
      <c r="P43" s="131">
        <v>7.9</v>
      </c>
      <c r="Q43" s="68">
        <v>1.24</v>
      </c>
      <c r="R43" s="68">
        <v>1.24</v>
      </c>
      <c r="S43" s="131">
        <v>1.24</v>
      </c>
      <c r="T43" s="68">
        <v>1.24</v>
      </c>
      <c r="U43" s="70">
        <v>1</v>
      </c>
      <c r="V43" s="68">
        <v>0.15</v>
      </c>
      <c r="W43" s="77">
        <v>0.37152777777777773</v>
      </c>
      <c r="X43" s="68">
        <v>23.8</v>
      </c>
      <c r="Y43" s="68">
        <v>7.21</v>
      </c>
      <c r="Z43" s="72">
        <v>6.4841708271248564</v>
      </c>
      <c r="AA43" s="68">
        <v>85</v>
      </c>
      <c r="AB43" s="226">
        <v>18.5</v>
      </c>
      <c r="AC43" s="216">
        <v>30.1</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402</v>
      </c>
      <c r="C44" s="68" t="s">
        <v>764</v>
      </c>
      <c r="E44" s="69">
        <v>43654</v>
      </c>
      <c r="F44" t="s">
        <v>881</v>
      </c>
      <c r="G44" t="s">
        <v>884</v>
      </c>
      <c r="H44" s="68">
        <v>0</v>
      </c>
      <c r="I44" s="68" t="s">
        <v>760</v>
      </c>
      <c r="J44" s="326">
        <v>0.51666666666666705</v>
      </c>
      <c r="K44" s="68">
        <v>3</v>
      </c>
      <c r="L44">
        <v>1</v>
      </c>
      <c r="M44" t="s">
        <v>519</v>
      </c>
      <c r="N44" t="s">
        <v>887</v>
      </c>
      <c r="O44" s="205">
        <v>24.7</v>
      </c>
      <c r="P44" s="131">
        <v>7.9</v>
      </c>
      <c r="Q44" s="68">
        <v>1.24</v>
      </c>
      <c r="R44" s="68">
        <v>1.24</v>
      </c>
      <c r="S44" s="131">
        <v>1.24</v>
      </c>
      <c r="T44" s="68">
        <v>1.24</v>
      </c>
      <c r="U44" s="70">
        <v>1</v>
      </c>
      <c r="V44" s="68">
        <v>0.6</v>
      </c>
      <c r="W44" s="77">
        <v>0.375</v>
      </c>
      <c r="X44" s="68">
        <v>25</v>
      </c>
      <c r="Y44" s="68">
        <v>6.79</v>
      </c>
      <c r="Z44" s="72">
        <v>5.8601763527140429</v>
      </c>
      <c r="AA44" s="68">
        <v>81.5</v>
      </c>
      <c r="AB44" s="226">
        <v>25.9</v>
      </c>
      <c r="AC44" s="216">
        <v>40.6</v>
      </c>
      <c r="AD44" s="72">
        <v>0.58733746947396182</v>
      </c>
      <c r="AE44" s="72">
        <v>0.62611081060196261</v>
      </c>
      <c r="AF44" s="72">
        <v>0.13176470588235292</v>
      </c>
      <c r="AG44" s="137">
        <v>0.7578755164843155</v>
      </c>
      <c r="AH44" s="75">
        <v>20.956567239341421</v>
      </c>
      <c r="AI44" s="75">
        <v>21.714442755825736</v>
      </c>
      <c r="AJ44" s="72">
        <v>163.9509742520375</v>
      </c>
      <c r="AK44" s="72">
        <v>26.599413484373088</v>
      </c>
      <c r="AL44" s="72">
        <v>6.1637063669977987</v>
      </c>
      <c r="AM44" s="72">
        <v>47.555980723714512</v>
      </c>
      <c r="AN44" s="137">
        <v>48.313856240198824</v>
      </c>
      <c r="AO44" s="137">
        <v>8.4292487499999993</v>
      </c>
      <c r="AP44" s="137">
        <v>8.042666666666666E-2</v>
      </c>
      <c r="AQ44" s="70">
        <v>0.99054879737138435</v>
      </c>
      <c r="AR44" s="72">
        <v>8.5096754166666653</v>
      </c>
      <c r="AS44" s="68"/>
      <c r="AT44" s="68" t="s">
        <v>761</v>
      </c>
      <c r="AX44" s="72"/>
    </row>
    <row r="45" spans="1:54" x14ac:dyDescent="0.2">
      <c r="A45" t="s">
        <v>756</v>
      </c>
      <c r="B45" t="s">
        <v>402</v>
      </c>
      <c r="C45" s="68" t="s">
        <v>765</v>
      </c>
      <c r="E45" s="69">
        <v>43654</v>
      </c>
      <c r="F45" t="s">
        <v>881</v>
      </c>
      <c r="G45" t="s">
        <v>884</v>
      </c>
      <c r="H45" s="68">
        <v>0</v>
      </c>
      <c r="I45" s="68" t="s">
        <v>760</v>
      </c>
      <c r="J45" s="326">
        <v>0.51666666666666705</v>
      </c>
      <c r="K45" s="68">
        <v>3</v>
      </c>
      <c r="L45">
        <v>1</v>
      </c>
      <c r="M45" t="s">
        <v>519</v>
      </c>
      <c r="N45" t="s">
        <v>887</v>
      </c>
      <c r="O45" s="205">
        <v>24.7</v>
      </c>
      <c r="P45" s="131">
        <v>7.9</v>
      </c>
      <c r="Q45" s="68">
        <v>1.24</v>
      </c>
      <c r="R45" s="68">
        <v>1.24</v>
      </c>
      <c r="S45" s="131">
        <v>1.24</v>
      </c>
      <c r="T45" s="68">
        <v>1.24</v>
      </c>
      <c r="U45" s="70">
        <v>1</v>
      </c>
      <c r="V45" s="68" t="s">
        <v>761</v>
      </c>
      <c r="W45" s="68" t="s">
        <v>761</v>
      </c>
      <c r="X45" s="68" t="s">
        <v>761</v>
      </c>
      <c r="Y45" s="68" t="s">
        <v>761</v>
      </c>
      <c r="Z45" s="72" t="s">
        <v>761</v>
      </c>
      <c r="AA45" s="68" t="s">
        <v>761</v>
      </c>
      <c r="AB45" s="226">
        <v>25.9</v>
      </c>
      <c r="AC45" s="216">
        <v>40.700000000000003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402</v>
      </c>
      <c r="C46" s="68" t="s">
        <v>757</v>
      </c>
      <c r="E46" s="69">
        <v>43665</v>
      </c>
      <c r="F46" t="s">
        <v>881</v>
      </c>
      <c r="G46" t="s">
        <v>884</v>
      </c>
      <c r="H46" s="68">
        <v>0</v>
      </c>
      <c r="I46" s="68" t="s">
        <v>760</v>
      </c>
      <c r="J46" s="326">
        <v>0.39861111111111108</v>
      </c>
      <c r="K46" s="68">
        <v>3</v>
      </c>
      <c r="L46">
        <v>3</v>
      </c>
      <c r="M46" t="s">
        <v>519</v>
      </c>
      <c r="N46" t="s">
        <v>903</v>
      </c>
      <c r="O46" s="205">
        <v>20.2</v>
      </c>
      <c r="P46" s="131">
        <v>9.35</v>
      </c>
      <c r="Q46" s="68">
        <v>1</v>
      </c>
      <c r="R46" s="68">
        <v>1</v>
      </c>
      <c r="S46" s="131">
        <v>1</v>
      </c>
      <c r="T46" s="68">
        <v>1</v>
      </c>
      <c r="U46" s="70">
        <v>1</v>
      </c>
      <c r="V46" s="68">
        <v>0.15</v>
      </c>
      <c r="W46" s="77">
        <v>0.3125</v>
      </c>
      <c r="X46" s="68">
        <v>23.2</v>
      </c>
      <c r="Y46" s="68">
        <v>3.6</v>
      </c>
      <c r="Z46" s="72">
        <v>3.324898703815852</v>
      </c>
      <c r="AA46" s="68">
        <v>41.5</v>
      </c>
      <c r="AB46" s="226">
        <v>13.8</v>
      </c>
      <c r="AC46" s="216">
        <v>23.04</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402</v>
      </c>
      <c r="C47" s="68" t="s">
        <v>764</v>
      </c>
      <c r="E47" s="69">
        <v>43665</v>
      </c>
      <c r="F47" t="s">
        <v>881</v>
      </c>
      <c r="G47" t="s">
        <v>884</v>
      </c>
      <c r="H47" s="68">
        <v>0</v>
      </c>
      <c r="I47" s="68" t="s">
        <v>760</v>
      </c>
      <c r="J47" s="326">
        <v>0.39861111111111108</v>
      </c>
      <c r="K47" s="68">
        <v>3</v>
      </c>
      <c r="L47">
        <v>3</v>
      </c>
      <c r="M47" t="s">
        <v>519</v>
      </c>
      <c r="N47" t="s">
        <v>903</v>
      </c>
      <c r="O47" s="205">
        <v>20.2</v>
      </c>
      <c r="P47" s="131">
        <v>9.35</v>
      </c>
      <c r="Q47" s="68">
        <v>1</v>
      </c>
      <c r="R47" s="68">
        <v>1</v>
      </c>
      <c r="S47" s="131">
        <v>1</v>
      </c>
      <c r="T47" s="68">
        <v>1</v>
      </c>
      <c r="U47" s="70">
        <v>1</v>
      </c>
      <c r="V47" s="68">
        <v>0.5</v>
      </c>
      <c r="W47" s="77">
        <v>0.3125</v>
      </c>
      <c r="X47" s="68">
        <v>23.9</v>
      </c>
      <c r="Y47" s="68">
        <v>2.7</v>
      </c>
      <c r="Z47" s="72">
        <v>2.4297701720509211</v>
      </c>
      <c r="AA47" s="68">
        <v>32</v>
      </c>
      <c r="AB47" s="226">
        <v>18.399999999999999</v>
      </c>
      <c r="AC47" s="216">
        <v>30</v>
      </c>
      <c r="AD47" s="72">
        <v>1.1352259965706306</v>
      </c>
      <c r="AE47" s="72">
        <v>2.2126844494892168</v>
      </c>
      <c r="AF47" s="72">
        <v>2.058239165528374</v>
      </c>
      <c r="AG47" s="137">
        <v>4.2709236150175904</v>
      </c>
      <c r="AH47" s="75">
        <v>21.748368852198023</v>
      </c>
      <c r="AI47" s="75">
        <v>26.019292467215614</v>
      </c>
      <c r="AJ47" s="72">
        <v>109.56213189730842</v>
      </c>
      <c r="AK47" s="72">
        <v>15.125526990570513</v>
      </c>
      <c r="AL47" s="72">
        <v>7.2435249340807193</v>
      </c>
      <c r="AM47" s="72">
        <v>36.873895842768533</v>
      </c>
      <c r="AN47" s="137">
        <v>41.144819457786127</v>
      </c>
      <c r="AO47" s="137">
        <v>4.4883420833333325</v>
      </c>
      <c r="AP47" s="137">
        <v>1.0053333333333333E-2</v>
      </c>
      <c r="AQ47" s="70">
        <v>0.99776512902887871</v>
      </c>
      <c r="AR47" s="72">
        <v>4.498395416666666</v>
      </c>
      <c r="AS47" s="68"/>
      <c r="AT47" s="68" t="s">
        <v>761</v>
      </c>
      <c r="AX47" s="72"/>
    </row>
    <row r="48" spans="1:54" x14ac:dyDescent="0.2">
      <c r="A48" t="s">
        <v>756</v>
      </c>
      <c r="B48" t="s">
        <v>402</v>
      </c>
      <c r="C48" s="68" t="s">
        <v>765</v>
      </c>
      <c r="E48" s="69">
        <v>43665</v>
      </c>
      <c r="F48" t="s">
        <v>881</v>
      </c>
      <c r="G48" t="s">
        <v>884</v>
      </c>
      <c r="H48" s="68">
        <v>0</v>
      </c>
      <c r="I48" s="68" t="s">
        <v>760</v>
      </c>
      <c r="J48" s="326">
        <v>0.39861111111111108</v>
      </c>
      <c r="K48" s="68">
        <v>3</v>
      </c>
      <c r="L48">
        <v>3</v>
      </c>
      <c r="M48" t="s">
        <v>519</v>
      </c>
      <c r="N48" t="s">
        <v>903</v>
      </c>
      <c r="O48" s="205">
        <v>20.2</v>
      </c>
      <c r="P48" s="131">
        <v>9.35</v>
      </c>
      <c r="Q48" s="68">
        <v>1</v>
      </c>
      <c r="R48" s="68">
        <v>1</v>
      </c>
      <c r="S48" s="131">
        <v>1</v>
      </c>
      <c r="T48" s="68">
        <v>1</v>
      </c>
      <c r="U48" s="70">
        <v>1</v>
      </c>
      <c r="V48" s="68" t="s">
        <v>761</v>
      </c>
      <c r="W48" s="68" t="s">
        <v>761</v>
      </c>
      <c r="X48" s="68" t="s">
        <v>761</v>
      </c>
      <c r="Y48" s="68" t="s">
        <v>761</v>
      </c>
      <c r="Z48" s="72" t="s">
        <v>761</v>
      </c>
      <c r="AA48" s="68" t="s">
        <v>761</v>
      </c>
      <c r="AB48" s="226">
        <v>18.600000000000001</v>
      </c>
      <c r="AC48" s="216">
        <v>30.2</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402</v>
      </c>
      <c r="C49" s="68" t="s">
        <v>757</v>
      </c>
      <c r="E49" s="69">
        <v>43682</v>
      </c>
      <c r="F49" t="s">
        <v>881</v>
      </c>
      <c r="G49" t="s">
        <v>946</v>
      </c>
      <c r="H49" s="68">
        <v>1</v>
      </c>
      <c r="I49" s="68" t="s">
        <v>760</v>
      </c>
      <c r="J49" s="326">
        <v>0.46388888888888702</v>
      </c>
      <c r="K49" s="68">
        <v>2</v>
      </c>
      <c r="L49">
        <v>1</v>
      </c>
      <c r="M49" t="s">
        <v>872</v>
      </c>
      <c r="N49" t="s">
        <v>949</v>
      </c>
      <c r="O49" s="205">
        <v>24.4</v>
      </c>
      <c r="P49" s="131">
        <v>8.36</v>
      </c>
      <c r="Q49" s="68">
        <v>1.1499999999999999</v>
      </c>
      <c r="R49" s="68" t="s">
        <v>761</v>
      </c>
      <c r="S49" s="131">
        <v>1.1499999999999999</v>
      </c>
      <c r="T49" s="68">
        <v>1.1499999999999999</v>
      </c>
      <c r="U49" s="70">
        <v>1</v>
      </c>
      <c r="V49" s="68" t="s">
        <v>950</v>
      </c>
      <c r="W49" s="77">
        <v>0.30624999999999997</v>
      </c>
      <c r="X49" s="68">
        <v>25.2</v>
      </c>
      <c r="Y49" s="68">
        <v>4.17</v>
      </c>
      <c r="Z49" s="72">
        <v>3.7329320341831669</v>
      </c>
      <c r="AA49" s="68">
        <v>50.3</v>
      </c>
      <c r="AB49" s="226">
        <v>19.5</v>
      </c>
      <c r="AC49" s="216">
        <v>31.6</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402</v>
      </c>
      <c r="C50" s="68" t="s">
        <v>764</v>
      </c>
      <c r="E50" s="69">
        <v>43682</v>
      </c>
      <c r="F50" t="s">
        <v>881</v>
      </c>
      <c r="G50" t="s">
        <v>946</v>
      </c>
      <c r="H50" s="68">
        <v>1</v>
      </c>
      <c r="I50" s="68" t="s">
        <v>760</v>
      </c>
      <c r="J50" s="326">
        <v>0.46388888888888702</v>
      </c>
      <c r="K50" s="68">
        <v>2</v>
      </c>
      <c r="L50">
        <v>1</v>
      </c>
      <c r="M50" t="s">
        <v>872</v>
      </c>
      <c r="N50" t="s">
        <v>949</v>
      </c>
      <c r="O50" s="205">
        <v>24.4</v>
      </c>
      <c r="P50" s="131">
        <v>8.36</v>
      </c>
      <c r="Q50" s="68">
        <v>1.1499999999999999</v>
      </c>
      <c r="R50" s="68" t="s">
        <v>761</v>
      </c>
      <c r="S50" s="131">
        <v>1.1499999999999999</v>
      </c>
      <c r="T50" s="68">
        <v>1.1499999999999999</v>
      </c>
      <c r="U50" s="70">
        <v>1</v>
      </c>
      <c r="V50" s="68">
        <v>0.5</v>
      </c>
      <c r="W50" s="77">
        <v>0.30763888888888891</v>
      </c>
      <c r="X50" s="68">
        <v>25.6</v>
      </c>
      <c r="Y50" s="68">
        <v>4.2</v>
      </c>
      <c r="Z50" s="72">
        <v>3.7418514342951372</v>
      </c>
      <c r="AA50" s="68">
        <v>50.1</v>
      </c>
      <c r="AB50" s="226">
        <v>20.399999999999999</v>
      </c>
      <c r="AC50" s="216">
        <v>32.799999999999997</v>
      </c>
      <c r="AD50" s="72">
        <v>0.4605346912794398</v>
      </c>
      <c r="AE50" s="72">
        <v>2.5000000000000001E-2</v>
      </c>
      <c r="AF50" s="72">
        <v>0.27255639097744361</v>
      </c>
      <c r="AG50" s="137">
        <v>0.29755639097744363</v>
      </c>
      <c r="AH50" s="75">
        <v>19.522308382518165</v>
      </c>
      <c r="AI50" s="75">
        <v>19.81986477349561</v>
      </c>
      <c r="AJ50" s="72">
        <v>139.03164213781977</v>
      </c>
      <c r="AK50" s="72">
        <v>20.718231910028159</v>
      </c>
      <c r="AL50" s="72">
        <v>6.7105939706430675</v>
      </c>
      <c r="AM50" s="72">
        <v>40.240540292546328</v>
      </c>
      <c r="AN50" s="137">
        <v>40.538096683523769</v>
      </c>
      <c r="AO50" s="137">
        <v>7.0821020833333321</v>
      </c>
      <c r="AP50" s="137">
        <v>4.021333333333333E-2</v>
      </c>
      <c r="AQ50" s="70">
        <v>0.99435389603228874</v>
      </c>
      <c r="AR50" s="72">
        <v>7.1223154166666651</v>
      </c>
      <c r="AS50" s="68"/>
      <c r="AT50" s="68" t="s">
        <v>761</v>
      </c>
      <c r="AX50" s="72"/>
    </row>
    <row r="51" spans="1:54" x14ac:dyDescent="0.2">
      <c r="A51" t="s">
        <v>756</v>
      </c>
      <c r="B51" t="s">
        <v>402</v>
      </c>
      <c r="C51" s="68" t="s">
        <v>765</v>
      </c>
      <c r="E51" s="69">
        <v>43682</v>
      </c>
      <c r="F51" t="s">
        <v>881</v>
      </c>
      <c r="G51" t="s">
        <v>946</v>
      </c>
      <c r="H51" s="68">
        <v>1</v>
      </c>
      <c r="I51" s="68" t="s">
        <v>760</v>
      </c>
      <c r="J51" s="326">
        <v>0.46388888888888702</v>
      </c>
      <c r="K51" s="68">
        <v>2</v>
      </c>
      <c r="L51">
        <v>1</v>
      </c>
      <c r="M51" t="s">
        <v>872</v>
      </c>
      <c r="N51" t="s">
        <v>949</v>
      </c>
      <c r="O51" s="205">
        <v>24.4</v>
      </c>
      <c r="P51" s="131">
        <v>8.36</v>
      </c>
      <c r="Q51" s="68">
        <v>1.1499999999999999</v>
      </c>
      <c r="R51" s="68" t="s">
        <v>761</v>
      </c>
      <c r="S51" s="131">
        <v>1.1499999999999999</v>
      </c>
      <c r="T51" s="68">
        <v>1.1499999999999999</v>
      </c>
      <c r="U51" s="70">
        <v>1</v>
      </c>
      <c r="V51" s="68">
        <v>0.7</v>
      </c>
      <c r="W51" s="77">
        <v>0.3125</v>
      </c>
      <c r="X51" s="68">
        <v>25.5</v>
      </c>
      <c r="Y51" s="68">
        <v>3.18</v>
      </c>
      <c r="Z51" s="72">
        <v>2.8057284964587752</v>
      </c>
      <c r="AA51" s="68">
        <v>40.4</v>
      </c>
      <c r="AB51" s="226">
        <v>22.1</v>
      </c>
      <c r="AC51" s="216">
        <v>35.4</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U51" s="322">
        <v>135.69999999999999</v>
      </c>
      <c r="AV51" s="322">
        <v>4.3423999999999996</v>
      </c>
      <c r="AX51" s="72"/>
      <c r="AY51" s="322"/>
    </row>
    <row r="52" spans="1:54" x14ac:dyDescent="0.2">
      <c r="A52" t="s">
        <v>756</v>
      </c>
      <c r="B52" t="s">
        <v>402</v>
      </c>
      <c r="C52" s="68" t="s">
        <v>757</v>
      </c>
      <c r="E52" s="69">
        <v>43696</v>
      </c>
      <c r="F52" t="s">
        <v>881</v>
      </c>
      <c r="G52" t="s">
        <v>946</v>
      </c>
      <c r="H52" s="68">
        <v>1</v>
      </c>
      <c r="I52" s="68" t="s">
        <v>760</v>
      </c>
      <c r="J52" s="326">
        <v>0.43055555555555602</v>
      </c>
      <c r="K52" s="68">
        <v>3</v>
      </c>
      <c r="L52">
        <v>1</v>
      </c>
      <c r="M52" t="s">
        <v>757</v>
      </c>
      <c r="N52" t="s">
        <v>975</v>
      </c>
      <c r="O52" s="205">
        <v>23.6</v>
      </c>
      <c r="P52" s="131">
        <v>8.15</v>
      </c>
      <c r="Q52" s="68">
        <v>1.2</v>
      </c>
      <c r="R52" s="68" t="s">
        <v>761</v>
      </c>
      <c r="S52" s="131">
        <v>1.2</v>
      </c>
      <c r="T52" s="68">
        <v>1.2</v>
      </c>
      <c r="U52" s="70">
        <v>1</v>
      </c>
      <c r="V52" s="68" t="s">
        <v>761</v>
      </c>
      <c r="W52" s="77">
        <v>0.2986111111111111</v>
      </c>
      <c r="X52" s="68">
        <v>25.1</v>
      </c>
      <c r="Y52" s="68">
        <v>5.44</v>
      </c>
      <c r="Z52" s="72">
        <v>4.9672457461667943</v>
      </c>
      <c r="AA52" s="68">
        <v>61</v>
      </c>
      <c r="AB52" s="226">
        <v>16</v>
      </c>
      <c r="AC52" s="216">
        <v>26.34</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402</v>
      </c>
      <c r="C53" s="68" t="s">
        <v>764</v>
      </c>
      <c r="E53" s="69">
        <v>43696</v>
      </c>
      <c r="F53" t="s">
        <v>881</v>
      </c>
      <c r="G53" t="s">
        <v>946</v>
      </c>
      <c r="H53" s="68">
        <v>1</v>
      </c>
      <c r="I53" s="68" t="s">
        <v>760</v>
      </c>
      <c r="J53" s="326">
        <v>0.43055555555555602</v>
      </c>
      <c r="K53" s="68">
        <v>3</v>
      </c>
      <c r="L53">
        <v>1</v>
      </c>
      <c r="M53" t="s">
        <v>757</v>
      </c>
      <c r="N53" t="s">
        <v>975</v>
      </c>
      <c r="O53" s="205">
        <v>23.6</v>
      </c>
      <c r="P53" s="131">
        <v>8.15</v>
      </c>
      <c r="Q53" s="68">
        <v>1.2</v>
      </c>
      <c r="R53" s="68" t="s">
        <v>761</v>
      </c>
      <c r="S53" s="131">
        <v>1.2</v>
      </c>
      <c r="T53" s="68">
        <v>1.2</v>
      </c>
      <c r="U53" s="70">
        <v>1</v>
      </c>
      <c r="V53" s="68">
        <v>0.5</v>
      </c>
      <c r="W53" s="77">
        <v>0.29930555555555555</v>
      </c>
      <c r="X53" s="68">
        <v>25.8</v>
      </c>
      <c r="Y53" s="68">
        <v>4.33</v>
      </c>
      <c r="Z53" s="72">
        <v>3.8626655114835406</v>
      </c>
      <c r="AA53" s="68">
        <v>53</v>
      </c>
      <c r="AB53" s="226">
        <v>20.2</v>
      </c>
      <c r="AC53" s="216">
        <v>32.5</v>
      </c>
      <c r="AD53" s="72">
        <v>0.18052631578947373</v>
      </c>
      <c r="AE53" s="72">
        <v>3.0443154034229827</v>
      </c>
      <c r="AF53" s="72">
        <v>0.75187969924812048</v>
      </c>
      <c r="AG53" s="137">
        <v>3.7961951026711032</v>
      </c>
      <c r="AH53" s="75">
        <v>15.080464802670352</v>
      </c>
      <c r="AI53" s="75">
        <v>18.876659905341455</v>
      </c>
      <c r="AJ53" s="72">
        <v>105.85431775038163</v>
      </c>
      <c r="AK53" s="72">
        <v>15.986612195899141</v>
      </c>
      <c r="AL53" s="72">
        <v>6.6214352642853997</v>
      </c>
      <c r="AM53" s="72">
        <v>31.067076998569494</v>
      </c>
      <c r="AN53" s="137">
        <v>34.863272101240597</v>
      </c>
      <c r="AO53" s="137">
        <v>6.9618537974683559</v>
      </c>
      <c r="AP53" s="137">
        <v>4.3570838514899757</v>
      </c>
      <c r="AQ53" s="70">
        <v>0.61506247435765726</v>
      </c>
      <c r="AR53" s="72">
        <v>11.318937648958332</v>
      </c>
      <c r="AS53" s="68"/>
      <c r="AT53" s="68" t="s">
        <v>761</v>
      </c>
      <c r="AX53" s="72"/>
    </row>
    <row r="54" spans="1:54" x14ac:dyDescent="0.2">
      <c r="A54" t="s">
        <v>756</v>
      </c>
      <c r="B54" t="s">
        <v>402</v>
      </c>
      <c r="C54" s="68" t="s">
        <v>765</v>
      </c>
      <c r="E54" s="69">
        <v>43696</v>
      </c>
      <c r="F54" t="s">
        <v>881</v>
      </c>
      <c r="G54" t="s">
        <v>946</v>
      </c>
      <c r="H54" s="68">
        <v>1</v>
      </c>
      <c r="I54" s="68" t="s">
        <v>760</v>
      </c>
      <c r="J54" s="326">
        <v>0.43055555555555602</v>
      </c>
      <c r="K54" s="68">
        <v>3</v>
      </c>
      <c r="L54">
        <v>1</v>
      </c>
      <c r="M54" t="s">
        <v>757</v>
      </c>
      <c r="N54" t="s">
        <v>975</v>
      </c>
      <c r="O54" s="205">
        <v>23.6</v>
      </c>
      <c r="P54" s="131">
        <v>8.15</v>
      </c>
      <c r="Q54" s="68">
        <v>1.2</v>
      </c>
      <c r="R54" s="68" t="s">
        <v>761</v>
      </c>
      <c r="S54" s="131">
        <v>1.2</v>
      </c>
      <c r="T54" s="68">
        <v>1.2</v>
      </c>
      <c r="U54" s="70">
        <v>1</v>
      </c>
      <c r="V54" s="68" t="s">
        <v>761</v>
      </c>
      <c r="W54" s="77">
        <v>0.30555555555555552</v>
      </c>
      <c r="X54" s="68" t="s">
        <v>761</v>
      </c>
      <c r="Y54" s="68" t="s">
        <v>761</v>
      </c>
      <c r="Z54" s="72" t="s">
        <v>761</v>
      </c>
      <c r="AA54" s="68" t="s">
        <v>761</v>
      </c>
      <c r="AB54" s="226">
        <v>20.3</v>
      </c>
      <c r="AC54" s="216">
        <v>32.799999999999997</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402</v>
      </c>
      <c r="B61" s="102">
        <v>2019</v>
      </c>
      <c r="C61" s="103">
        <v>7</v>
      </c>
      <c r="D61" s="102">
        <v>8</v>
      </c>
      <c r="E61" s="82"/>
      <c r="F61" s="131">
        <v>1.24</v>
      </c>
      <c r="G61" s="131">
        <v>7.9</v>
      </c>
      <c r="H61" s="82"/>
      <c r="I61" s="205">
        <v>24.7</v>
      </c>
      <c r="J61" s="226">
        <v>18.5</v>
      </c>
      <c r="K61" s="82"/>
      <c r="L61" s="82"/>
      <c r="M61" s="108"/>
      <c r="N61" s="131" t="s">
        <v>763</v>
      </c>
      <c r="O61" s="82"/>
      <c r="P61" s="82"/>
      <c r="Q61" s="82"/>
      <c r="R61" s="140"/>
      <c r="S61" s="137" t="s">
        <v>763</v>
      </c>
      <c r="T61" s="131" t="s">
        <v>763</v>
      </c>
      <c r="U61" s="131" t="s">
        <v>763</v>
      </c>
      <c r="V61" s="85"/>
      <c r="W61" s="85"/>
      <c r="X61" s="85"/>
      <c r="Y61" s="102">
        <f>IF(C61&lt;6," ",IF(C61&lt;=9,I61, IF(C61&gt;=10," ")))</f>
        <v>24.7</v>
      </c>
      <c r="Z61" s="102">
        <f>IF(Y61=" ", " ", IF(Y61&gt;0, Y61+273.15))</f>
        <v>297.84999999999997</v>
      </c>
      <c r="AA61" s="102">
        <f>IF(C61&lt;6," ",IF(C61&lt;=9,J61, IF(C61&gt;=10," ")))</f>
        <v>18.5</v>
      </c>
      <c r="AB61" s="102">
        <f>IF(C61&lt;6," ",IF(C61&lt;=9,G61, IF(C61&gt;=10," ")))</f>
        <v>7.9</v>
      </c>
      <c r="AC61" s="104">
        <f>IF(Y61=" "," ",IF(Y61&gt;0,EXP(-173.4292+249.6339*100/Z61+143.3483*LN(+Z61/100)-21.8492*Z61/100+AA61*(-0.033096+0.014259*Z61/100-0.0017*(Z61/100)^2))*1.4276))</f>
        <v>7.4521295832235337</v>
      </c>
      <c r="AD61" s="102">
        <f>IF(Y61=" "," ",IF(Y61&gt;0,AB61/AC61))</f>
        <v>1.0600996549744286</v>
      </c>
      <c r="AE61" s="105">
        <f>IF(C61&lt;6," ",IF(C61&lt;=9,F61, IF(C61&gt;=10," ")))</f>
        <v>1.24</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402</v>
      </c>
      <c r="B62" s="102">
        <v>2019</v>
      </c>
      <c r="C62" s="103">
        <v>7</v>
      </c>
      <c r="D62" s="102">
        <v>8</v>
      </c>
      <c r="E62" s="82"/>
      <c r="F62" s="131">
        <v>1.24</v>
      </c>
      <c r="G62" s="131">
        <v>7.9</v>
      </c>
      <c r="H62" s="82"/>
      <c r="I62" s="205">
        <v>24.7</v>
      </c>
      <c r="J62" s="226">
        <v>25.9</v>
      </c>
      <c r="K62" s="82"/>
      <c r="L62" s="82"/>
      <c r="M62" s="108"/>
      <c r="N62" s="137">
        <v>0.7578755164843155</v>
      </c>
      <c r="O62" s="82"/>
      <c r="P62" s="82"/>
      <c r="Q62" s="82"/>
      <c r="R62" s="140"/>
      <c r="S62" s="137">
        <v>48.313856240198824</v>
      </c>
      <c r="T62" s="137">
        <v>8.4292487499999993</v>
      </c>
      <c r="U62" s="137">
        <v>8.042666666666666E-2</v>
      </c>
      <c r="V62" s="85"/>
      <c r="W62" s="85"/>
      <c r="X62" s="85"/>
      <c r="Y62" s="102">
        <f t="shared" ref="Y62:Y72" si="17">IF(C62&lt;6," ",IF(C62&lt;=9,I62, IF(C62&gt;=10," ")))</f>
        <v>24.7</v>
      </c>
      <c r="Z62" s="102">
        <f t="shared" ref="Z62:Z72" si="18">IF(Y62=" ", " ", IF(Y62&gt;0, Y62+273.15))</f>
        <v>297.84999999999997</v>
      </c>
      <c r="AA62" s="102">
        <f t="shared" ref="AA62:AA72" si="19">IF(C62&lt;6," ",IF(C62&lt;=9,J62, IF(C62&gt;=10," ")))</f>
        <v>25.9</v>
      </c>
      <c r="AB62" s="102">
        <f t="shared" ref="AB62:AB72" si="20">IF(C62&lt;6," ",IF(C62&lt;=9,G62, IF(C62&gt;=10," ")))</f>
        <v>7.9</v>
      </c>
      <c r="AC62" s="104">
        <f t="shared" ref="AC62:AC72" si="21">IF(Y62=" "," ",IF(Y62&gt;0,EXP(-173.4292+249.6339*100/Z62+143.3483*LN(+Z62/100)-21.8492*Z62/100+AA62*(-0.033096+0.014259*Z62/100-0.0017*(Z62/100)^2))*1.4276))</f>
        <v>7.1439628231639034</v>
      </c>
      <c r="AD62" s="102">
        <f t="shared" ref="AD62:AD72" si="22">IF(Y62=" "," ",IF(Y62&gt;0,AB62/AC62))</f>
        <v>1.105828822958693</v>
      </c>
      <c r="AE62" s="105">
        <f t="shared" ref="AE62:AE72" si="23">IF(C62&lt;6," ",IF(C62&lt;=9,F62, IF(C62&gt;=10," ")))</f>
        <v>1.24</v>
      </c>
      <c r="AF62" s="102">
        <f t="shared" ref="AF62:AF72" si="24">IF(Y62=" "," ",N62)</f>
        <v>0.7578755164843155</v>
      </c>
      <c r="AG62" s="105">
        <f t="shared" ref="AG62:AG72" si="25">IF(C62&lt;6," ",IF(C62&lt;=9,T62, IF(C62&gt;=10," ")))</f>
        <v>8.4292487499999993</v>
      </c>
      <c r="AH62" s="105">
        <f t="shared" ref="AH62:AH72" si="26">IF(C62&lt;6," ",IF(C62&lt;=9,U62, IF(C62&gt;=10," ")))</f>
        <v>8.042666666666666E-2</v>
      </c>
      <c r="AI62" s="102">
        <f t="shared" ref="AI62" si="27">IF(Y62=" ", " ", IF(Y62&gt;0, SUM(AG62:AH62)))</f>
        <v>8.5096754166666653</v>
      </c>
      <c r="AJ62" s="106">
        <f t="shared" ref="AJ62:AJ72" si="28">IF(C62&lt;6," ",IF(C62&lt;=9,S62, IF(C62&gt;=10," ")))</f>
        <v>48.313856240198824</v>
      </c>
      <c r="AK62" s="107">
        <f t="shared" ref="AK62:AK72" si="29">IF(Y62=" ", " ", IF(Y62&gt;0, AJ62-AF62))</f>
        <v>47.555980723714505</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402</v>
      </c>
      <c r="B63" s="102">
        <v>2019</v>
      </c>
      <c r="C63" s="103">
        <v>7</v>
      </c>
      <c r="D63" s="102">
        <v>8</v>
      </c>
      <c r="E63" s="82"/>
      <c r="F63" s="131">
        <v>1.24</v>
      </c>
      <c r="G63" s="131">
        <v>7.9</v>
      </c>
      <c r="H63" s="82"/>
      <c r="I63" s="205">
        <v>24.7</v>
      </c>
      <c r="J63" s="226">
        <v>25.9</v>
      </c>
      <c r="K63" s="82"/>
      <c r="L63" s="82"/>
      <c r="M63" s="108"/>
      <c r="N63" s="131" t="s">
        <v>763</v>
      </c>
      <c r="O63" s="82"/>
      <c r="P63" s="82"/>
      <c r="Q63" s="82"/>
      <c r="R63" s="140"/>
      <c r="S63" s="137" t="s">
        <v>763</v>
      </c>
      <c r="T63" s="131" t="s">
        <v>763</v>
      </c>
      <c r="U63" s="131" t="s">
        <v>763</v>
      </c>
      <c r="V63" s="85"/>
      <c r="W63" s="85"/>
      <c r="X63" s="85"/>
      <c r="Y63" s="102">
        <f t="shared" si="17"/>
        <v>24.7</v>
      </c>
      <c r="Z63" s="102">
        <f t="shared" si="18"/>
        <v>297.84999999999997</v>
      </c>
      <c r="AA63" s="102">
        <f t="shared" si="19"/>
        <v>25.9</v>
      </c>
      <c r="AB63" s="102">
        <f t="shared" si="20"/>
        <v>7.9</v>
      </c>
      <c r="AC63" s="104">
        <f t="shared" si="21"/>
        <v>7.1439628231639034</v>
      </c>
      <c r="AD63" s="102">
        <f t="shared" si="22"/>
        <v>1.105828822958693</v>
      </c>
      <c r="AE63" s="105">
        <f t="shared" si="23"/>
        <v>1.24</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402</v>
      </c>
      <c r="B64" s="102">
        <v>2019</v>
      </c>
      <c r="C64" s="103">
        <v>7</v>
      </c>
      <c r="D64" s="102">
        <v>19</v>
      </c>
      <c r="E64" s="82"/>
      <c r="F64" s="131">
        <v>1</v>
      </c>
      <c r="G64" s="131">
        <v>9.35</v>
      </c>
      <c r="H64" s="82"/>
      <c r="I64" s="205">
        <v>20.2</v>
      </c>
      <c r="J64" s="226">
        <v>13.8</v>
      </c>
      <c r="K64" s="82"/>
      <c r="L64" s="82"/>
      <c r="M64" s="108"/>
      <c r="N64" s="131" t="s">
        <v>763</v>
      </c>
      <c r="O64" s="82"/>
      <c r="P64" s="82"/>
      <c r="Q64" s="82"/>
      <c r="R64" s="140"/>
      <c r="S64" s="137" t="s">
        <v>763</v>
      </c>
      <c r="T64" s="131" t="s">
        <v>763</v>
      </c>
      <c r="U64" s="131" t="s">
        <v>763</v>
      </c>
      <c r="V64" s="85"/>
      <c r="W64" s="85"/>
      <c r="X64" s="85"/>
      <c r="Y64" s="102">
        <f t="shared" si="17"/>
        <v>20.2</v>
      </c>
      <c r="Z64" s="102">
        <f t="shared" si="18"/>
        <v>293.34999999999997</v>
      </c>
      <c r="AA64" s="102">
        <f t="shared" si="19"/>
        <v>13.8</v>
      </c>
      <c r="AB64" s="102">
        <f t="shared" si="20"/>
        <v>9.35</v>
      </c>
      <c r="AC64" s="104">
        <f t="shared" si="21"/>
        <v>8.325551286880204</v>
      </c>
      <c r="AD64" s="102">
        <f t="shared" si="22"/>
        <v>1.1230487541088325</v>
      </c>
      <c r="AE64" s="105">
        <f t="shared" si="23"/>
        <v>1</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402</v>
      </c>
      <c r="B65" s="102">
        <v>2019</v>
      </c>
      <c r="C65" s="103">
        <v>7</v>
      </c>
      <c r="D65" s="102">
        <v>19</v>
      </c>
      <c r="E65" s="82"/>
      <c r="F65" s="131">
        <v>1</v>
      </c>
      <c r="G65" s="131">
        <v>9.35</v>
      </c>
      <c r="H65" s="82"/>
      <c r="I65" s="205">
        <v>20.2</v>
      </c>
      <c r="J65" s="226">
        <v>18.399999999999999</v>
      </c>
      <c r="K65" s="82"/>
      <c r="L65" s="82"/>
      <c r="M65" s="108"/>
      <c r="N65" s="137">
        <v>4.2709236150175904</v>
      </c>
      <c r="O65" s="82"/>
      <c r="P65" s="82"/>
      <c r="Q65" s="82"/>
      <c r="R65" s="140"/>
      <c r="S65" s="137">
        <v>41.144819457786127</v>
      </c>
      <c r="T65" s="137">
        <v>4.4883420833333325</v>
      </c>
      <c r="U65" s="137">
        <v>1.0053333333333333E-2</v>
      </c>
      <c r="V65" s="85"/>
      <c r="W65" s="85"/>
      <c r="X65" s="85"/>
      <c r="Y65" s="102">
        <f t="shared" si="17"/>
        <v>20.2</v>
      </c>
      <c r="Z65" s="102">
        <f t="shared" si="18"/>
        <v>293.34999999999997</v>
      </c>
      <c r="AA65" s="102">
        <f t="shared" si="19"/>
        <v>18.399999999999999</v>
      </c>
      <c r="AB65" s="102">
        <f t="shared" si="20"/>
        <v>9.35</v>
      </c>
      <c r="AC65" s="104">
        <f t="shared" si="21"/>
        <v>8.1027671291767938</v>
      </c>
      <c r="AD65" s="102">
        <f t="shared" si="22"/>
        <v>1.1539267821645911</v>
      </c>
      <c r="AE65" s="105">
        <f t="shared" si="23"/>
        <v>1</v>
      </c>
      <c r="AF65" s="102">
        <f t="shared" si="24"/>
        <v>4.2709236150175904</v>
      </c>
      <c r="AG65" s="105">
        <f t="shared" si="25"/>
        <v>4.4883420833333325</v>
      </c>
      <c r="AH65" s="105">
        <f t="shared" si="26"/>
        <v>1.0053333333333333E-2</v>
      </c>
      <c r="AI65" s="102">
        <f t="shared" ref="AI65" si="30">IF(Y65=" ", " ", IF(Y65&gt;0, SUM(AG65:AH65)))</f>
        <v>4.498395416666666</v>
      </c>
      <c r="AJ65" s="106">
        <f t="shared" si="28"/>
        <v>41.144819457786127</v>
      </c>
      <c r="AK65" s="107">
        <f t="shared" si="29"/>
        <v>36.873895842768533</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402</v>
      </c>
      <c r="B66" s="102">
        <v>2019</v>
      </c>
      <c r="C66" s="103">
        <v>7</v>
      </c>
      <c r="D66" s="102">
        <v>19</v>
      </c>
      <c r="E66" s="82"/>
      <c r="F66" s="131">
        <v>1</v>
      </c>
      <c r="G66" s="131">
        <v>9.35</v>
      </c>
      <c r="H66" s="82"/>
      <c r="I66" s="205">
        <v>20.2</v>
      </c>
      <c r="J66" s="226">
        <v>18.600000000000001</v>
      </c>
      <c r="K66" s="82"/>
      <c r="L66" s="82"/>
      <c r="M66" s="108"/>
      <c r="N66" s="131" t="s">
        <v>763</v>
      </c>
      <c r="O66" s="82"/>
      <c r="P66" s="82"/>
      <c r="Q66" s="82"/>
      <c r="R66" s="140"/>
      <c r="S66" s="137" t="s">
        <v>763</v>
      </c>
      <c r="T66" s="131" t="s">
        <v>763</v>
      </c>
      <c r="U66" s="131" t="s">
        <v>763</v>
      </c>
      <c r="V66" s="85"/>
      <c r="W66" s="85"/>
      <c r="X66" s="85"/>
      <c r="Y66" s="102">
        <f t="shared" si="17"/>
        <v>20.2</v>
      </c>
      <c r="Z66" s="102">
        <f t="shared" si="18"/>
        <v>293.34999999999997</v>
      </c>
      <c r="AA66" s="102">
        <f t="shared" si="19"/>
        <v>18.600000000000001</v>
      </c>
      <c r="AB66" s="102">
        <f t="shared" si="20"/>
        <v>9.35</v>
      </c>
      <c r="AC66" s="104">
        <f t="shared" si="21"/>
        <v>8.0932172631165802</v>
      </c>
      <c r="AD66" s="102">
        <f t="shared" si="22"/>
        <v>1.1552883971879746</v>
      </c>
      <c r="AE66" s="105">
        <f t="shared" si="23"/>
        <v>1</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402</v>
      </c>
      <c r="B67" s="102">
        <v>2019</v>
      </c>
      <c r="C67" s="103">
        <v>8</v>
      </c>
      <c r="D67" s="102">
        <v>5</v>
      </c>
      <c r="E67" s="82"/>
      <c r="F67" s="131">
        <v>1.1499999999999999</v>
      </c>
      <c r="G67" s="131">
        <v>8.36</v>
      </c>
      <c r="H67" s="82"/>
      <c r="I67" s="205">
        <v>24.4</v>
      </c>
      <c r="J67" s="226">
        <v>19.5</v>
      </c>
      <c r="K67" s="82"/>
      <c r="L67" s="82"/>
      <c r="M67" s="82"/>
      <c r="N67" s="131" t="s">
        <v>763</v>
      </c>
      <c r="O67" s="82"/>
      <c r="P67" s="82"/>
      <c r="Q67" s="82"/>
      <c r="R67" s="140"/>
      <c r="S67" s="137" t="s">
        <v>763</v>
      </c>
      <c r="T67" s="131" t="s">
        <v>763</v>
      </c>
      <c r="U67" s="131" t="s">
        <v>763</v>
      </c>
      <c r="V67" s="85"/>
      <c r="W67" s="85"/>
      <c r="X67" s="85"/>
      <c r="Y67" s="102">
        <f t="shared" si="17"/>
        <v>24.4</v>
      </c>
      <c r="Z67" s="102">
        <f t="shared" si="18"/>
        <v>297.54999999999995</v>
      </c>
      <c r="AA67" s="102">
        <f t="shared" si="19"/>
        <v>19.5</v>
      </c>
      <c r="AB67" s="102">
        <f t="shared" si="20"/>
        <v>8.36</v>
      </c>
      <c r="AC67" s="104">
        <f t="shared" si="21"/>
        <v>7.4494827979482325</v>
      </c>
      <c r="AD67" s="102">
        <f t="shared" si="22"/>
        <v>1.1222255593774302</v>
      </c>
      <c r="AE67" s="105">
        <f t="shared" si="23"/>
        <v>1.1499999999999999</v>
      </c>
      <c r="AF67" s="102" t="str">
        <f t="shared" si="24"/>
        <v>NS</v>
      </c>
      <c r="AG67" s="105" t="str">
        <f t="shared" si="25"/>
        <v>NS</v>
      </c>
      <c r="AH67" s="105" t="str">
        <f t="shared" si="26"/>
        <v>NS</v>
      </c>
      <c r="AI67" s="102"/>
      <c r="AJ67" s="106" t="str">
        <f t="shared" si="28"/>
        <v>NS</v>
      </c>
      <c r="AK67" s="107" t="e">
        <f t="shared" si="29"/>
        <v>#VALUE!</v>
      </c>
      <c r="AL67" s="82"/>
      <c r="AM67" s="82">
        <f>AD75</f>
        <v>1.1096954725624928</v>
      </c>
      <c r="AN67" s="82">
        <f>AE75</f>
        <v>1.1474999999999997</v>
      </c>
      <c r="AO67" s="82">
        <f>AF75</f>
        <v>2.2806376562876132</v>
      </c>
      <c r="AP67" s="82">
        <f>AI75</f>
        <v>7.8623309747395824</v>
      </c>
      <c r="AQ67" s="113">
        <f>AK75</f>
        <v>38.934373464399719</v>
      </c>
      <c r="AR67" s="118"/>
      <c r="AS67" s="115" t="s">
        <v>497</v>
      </c>
      <c r="AT67" s="115" t="s">
        <v>497</v>
      </c>
      <c r="AU67" s="115" t="s">
        <v>497</v>
      </c>
      <c r="AV67" s="115" t="s">
        <v>497</v>
      </c>
      <c r="AW67" s="115" t="s">
        <v>497</v>
      </c>
      <c r="AX67" s="116" t="s">
        <v>498</v>
      </c>
      <c r="AY67" s="102"/>
      <c r="AZ67" s="102"/>
      <c r="BA67" s="82"/>
      <c r="BB67" s="82"/>
    </row>
    <row r="68" spans="1:54" ht="16" x14ac:dyDescent="0.2">
      <c r="A68" s="101" t="s">
        <v>402</v>
      </c>
      <c r="B68" s="102">
        <v>2019</v>
      </c>
      <c r="C68" s="103">
        <v>8</v>
      </c>
      <c r="D68" s="102">
        <v>5</v>
      </c>
      <c r="E68" s="82"/>
      <c r="F68" s="131">
        <v>1.1499999999999999</v>
      </c>
      <c r="G68" s="131">
        <v>8.36</v>
      </c>
      <c r="H68" s="82"/>
      <c r="I68" s="205">
        <v>24.4</v>
      </c>
      <c r="J68" s="226">
        <v>20.399999999999999</v>
      </c>
      <c r="K68" s="82"/>
      <c r="L68" s="82"/>
      <c r="M68" s="108"/>
      <c r="N68" s="137">
        <v>0.29755639097744363</v>
      </c>
      <c r="O68" s="82"/>
      <c r="P68" s="82"/>
      <c r="Q68" s="82"/>
      <c r="R68" s="140"/>
      <c r="S68" s="137">
        <v>40.538096683523769</v>
      </c>
      <c r="T68" s="137">
        <v>7.0821020833333321</v>
      </c>
      <c r="U68" s="137">
        <v>4.021333333333333E-2</v>
      </c>
      <c r="V68" s="85"/>
      <c r="W68" s="85"/>
      <c r="X68" s="85"/>
      <c r="Y68" s="102">
        <f t="shared" si="17"/>
        <v>24.4</v>
      </c>
      <c r="Z68" s="102">
        <f t="shared" si="18"/>
        <v>297.54999999999995</v>
      </c>
      <c r="AA68" s="102">
        <f t="shared" si="19"/>
        <v>20.399999999999999</v>
      </c>
      <c r="AB68" s="102">
        <f t="shared" si="20"/>
        <v>8.36</v>
      </c>
      <c r="AC68" s="104">
        <f t="shared" si="21"/>
        <v>7.4112349664090251</v>
      </c>
      <c r="AD68" s="102">
        <f t="shared" si="22"/>
        <v>1.1280171304635724</v>
      </c>
      <c r="AE68" s="105">
        <f t="shared" si="23"/>
        <v>1.1499999999999999</v>
      </c>
      <c r="AF68" s="102">
        <f t="shared" si="24"/>
        <v>0.29755639097744363</v>
      </c>
      <c r="AG68" s="105">
        <f t="shared" si="25"/>
        <v>7.0821020833333321</v>
      </c>
      <c r="AH68" s="105">
        <f t="shared" si="26"/>
        <v>4.021333333333333E-2</v>
      </c>
      <c r="AI68" s="102">
        <f t="shared" ref="AI68" si="31">IF(Y68=" ", " ", IF(Y68&gt;0, SUM(AG68:AH68)))</f>
        <v>7.1223154166666651</v>
      </c>
      <c r="AJ68" s="106">
        <f t="shared" si="28"/>
        <v>40.538096683523769</v>
      </c>
      <c r="AK68" s="107">
        <f t="shared" si="29"/>
        <v>40.240540292546328</v>
      </c>
      <c r="AL68" s="82"/>
      <c r="AM68" s="82"/>
      <c r="AN68" s="82"/>
      <c r="AO68" s="82"/>
      <c r="AP68" s="85"/>
      <c r="AQ68" s="82"/>
      <c r="AR68" s="82"/>
      <c r="AS68" s="115">
        <f>((LN(AM67)-LN(0.4))/(LN(0.9)-LN(0.4))*100)</f>
        <v>125.82788754326222</v>
      </c>
      <c r="AT68" s="120">
        <f>((LN(AN67)-LN(0.6))/(LN(3)-LN(0.6))*100)</f>
        <v>40.288058440098617</v>
      </c>
      <c r="AU68" s="115">
        <f>((LN(AO67)-LN(10))/(LN(1)-LN(10))*100)</f>
        <v>64.194370918851064</v>
      </c>
      <c r="AV68" s="115">
        <f>((LN(AP67)-LN(10))/(LN(3)-LN(10))*100)</f>
        <v>19.975697788422845</v>
      </c>
      <c r="AW68" s="115">
        <f>((LN(AQ67)-LN(43))/(LN(20)-LN(43))*100)</f>
        <v>12.975413617845375</v>
      </c>
      <c r="AX68" s="82"/>
      <c r="AY68" s="82"/>
      <c r="AZ68" s="82"/>
      <c r="BA68" s="82"/>
      <c r="BB68" s="82"/>
    </row>
    <row r="69" spans="1:54" ht="16" x14ac:dyDescent="0.2">
      <c r="A69" s="101" t="s">
        <v>402</v>
      </c>
      <c r="B69" s="102">
        <v>2019</v>
      </c>
      <c r="C69" s="103">
        <v>8</v>
      </c>
      <c r="D69" s="102">
        <v>5</v>
      </c>
      <c r="E69" s="82"/>
      <c r="F69" s="131">
        <v>1.1499999999999999</v>
      </c>
      <c r="G69" s="131">
        <v>8.36</v>
      </c>
      <c r="H69" s="82"/>
      <c r="I69" s="205">
        <v>24.4</v>
      </c>
      <c r="J69" s="226">
        <v>22.1</v>
      </c>
      <c r="K69" s="82"/>
      <c r="L69" s="82"/>
      <c r="M69" s="108"/>
      <c r="N69" s="131" t="s">
        <v>763</v>
      </c>
      <c r="O69" s="82"/>
      <c r="P69" s="82"/>
      <c r="Q69" s="82"/>
      <c r="R69" s="140"/>
      <c r="S69" s="137" t="s">
        <v>763</v>
      </c>
      <c r="T69" s="131" t="s">
        <v>763</v>
      </c>
      <c r="U69" s="131" t="s">
        <v>763</v>
      </c>
      <c r="V69" s="85"/>
      <c r="W69" s="85"/>
      <c r="X69" s="85"/>
      <c r="Y69" s="102">
        <f t="shared" si="17"/>
        <v>24.4</v>
      </c>
      <c r="Z69" s="102">
        <f t="shared" si="18"/>
        <v>297.54999999999995</v>
      </c>
      <c r="AA69" s="102">
        <f t="shared" si="19"/>
        <v>22.1</v>
      </c>
      <c r="AB69" s="102">
        <f t="shared" si="20"/>
        <v>8.36</v>
      </c>
      <c r="AC69" s="104">
        <f t="shared" si="21"/>
        <v>7.3395240373952664</v>
      </c>
      <c r="AD69" s="102">
        <f t="shared" si="22"/>
        <v>1.1390384386515193</v>
      </c>
      <c r="AE69" s="105">
        <f t="shared" si="23"/>
        <v>1.1499999999999999</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40.288058440098617</v>
      </c>
      <c r="AU69" s="82">
        <f t="shared" si="32"/>
        <v>64.194370918851064</v>
      </c>
      <c r="AV69" s="82">
        <f t="shared" si="32"/>
        <v>19.975697788422845</v>
      </c>
      <c r="AW69" s="82">
        <f t="shared" si="32"/>
        <v>12.975413617845375</v>
      </c>
      <c r="AX69" s="129">
        <f>AVERAGE(AS69:AW69)</f>
        <v>47.48670815304358</v>
      </c>
      <c r="AY69" s="84"/>
      <c r="AZ69" s="84"/>
      <c r="BA69" s="84" t="str">
        <f>IF(AX69&gt;65, "Acceptable; Ongoing Protection is Required", "Unacceptable; Immediate Restoration is Required")</f>
        <v>Unacceptable; Immediate Restoration is Required</v>
      </c>
      <c r="BB69" s="82"/>
    </row>
    <row r="70" spans="1:54" ht="16" x14ac:dyDescent="0.2">
      <c r="A70" s="101" t="s">
        <v>402</v>
      </c>
      <c r="B70" s="102">
        <v>2019</v>
      </c>
      <c r="C70" s="103">
        <v>8</v>
      </c>
      <c r="D70" s="102">
        <v>19</v>
      </c>
      <c r="E70" s="82"/>
      <c r="F70" s="131">
        <v>1.2</v>
      </c>
      <c r="G70" s="131">
        <v>8.15</v>
      </c>
      <c r="H70" s="82"/>
      <c r="I70" s="205">
        <v>23.6</v>
      </c>
      <c r="J70" s="226">
        <v>16</v>
      </c>
      <c r="K70" s="82"/>
      <c r="L70" s="82"/>
      <c r="M70" s="108"/>
      <c r="N70" s="131" t="s">
        <v>763</v>
      </c>
      <c r="O70" s="82"/>
      <c r="P70" s="82"/>
      <c r="Q70" s="82"/>
      <c r="R70" s="140"/>
      <c r="S70" s="137" t="s">
        <v>763</v>
      </c>
      <c r="T70" s="131" t="s">
        <v>763</v>
      </c>
      <c r="U70" s="131" t="s">
        <v>763</v>
      </c>
      <c r="V70" s="85"/>
      <c r="W70" s="85"/>
      <c r="X70" s="85"/>
      <c r="Y70" s="102">
        <f t="shared" si="17"/>
        <v>23.6</v>
      </c>
      <c r="Z70" s="102">
        <f t="shared" si="18"/>
        <v>296.75</v>
      </c>
      <c r="AA70" s="102">
        <f t="shared" si="19"/>
        <v>16</v>
      </c>
      <c r="AB70" s="102">
        <f t="shared" si="20"/>
        <v>8.15</v>
      </c>
      <c r="AC70" s="104">
        <f t="shared" si="21"/>
        <v>7.7111689695735777</v>
      </c>
      <c r="AD70" s="102">
        <f t="shared" si="22"/>
        <v>1.0569084962549704</v>
      </c>
      <c r="AE70" s="105">
        <f t="shared" si="23"/>
        <v>1.2</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47.48670815304358</v>
      </c>
      <c r="AY70" s="85"/>
      <c r="AZ70" s="85"/>
      <c r="BA70" s="82"/>
      <c r="BB70" s="82"/>
    </row>
    <row r="71" spans="1:54" ht="16" x14ac:dyDescent="0.2">
      <c r="A71" s="101" t="s">
        <v>402</v>
      </c>
      <c r="B71" s="102">
        <v>2019</v>
      </c>
      <c r="C71" s="103">
        <v>8</v>
      </c>
      <c r="D71" s="102">
        <v>19</v>
      </c>
      <c r="E71" s="82"/>
      <c r="F71" s="131">
        <v>1.2</v>
      </c>
      <c r="G71" s="131">
        <v>8.15</v>
      </c>
      <c r="H71" s="82"/>
      <c r="I71" s="205">
        <v>23.6</v>
      </c>
      <c r="J71" s="226">
        <v>20.2</v>
      </c>
      <c r="K71" s="82"/>
      <c r="L71" s="82"/>
      <c r="M71" s="108"/>
      <c r="N71" s="137">
        <v>3.7961951026711032</v>
      </c>
      <c r="O71" s="82"/>
      <c r="P71" s="82"/>
      <c r="Q71" s="82"/>
      <c r="R71" s="140"/>
      <c r="S71" s="137">
        <v>34.863272101240597</v>
      </c>
      <c r="T71" s="137">
        <v>6.9618537974683559</v>
      </c>
      <c r="U71" s="137">
        <v>4.3570838514899757</v>
      </c>
      <c r="V71" s="85"/>
      <c r="W71" s="85"/>
      <c r="X71" s="85"/>
      <c r="Y71" s="102">
        <f t="shared" si="17"/>
        <v>23.6</v>
      </c>
      <c r="Z71" s="102">
        <f t="shared" si="18"/>
        <v>296.75</v>
      </c>
      <c r="AA71" s="102">
        <f t="shared" si="19"/>
        <v>20.2</v>
      </c>
      <c r="AB71" s="102">
        <f t="shared" si="20"/>
        <v>8.15</v>
      </c>
      <c r="AC71" s="104">
        <f t="shared" si="21"/>
        <v>7.5270891369916191</v>
      </c>
      <c r="AD71" s="102">
        <f t="shared" si="22"/>
        <v>1.082755877029157</v>
      </c>
      <c r="AE71" s="105">
        <f t="shared" si="23"/>
        <v>1.2</v>
      </c>
      <c r="AF71" s="102">
        <f t="shared" si="24"/>
        <v>3.7961951026711032</v>
      </c>
      <c r="AG71" s="105">
        <f t="shared" si="25"/>
        <v>6.9618537974683559</v>
      </c>
      <c r="AH71" s="105">
        <f t="shared" si="26"/>
        <v>4.3570838514899757</v>
      </c>
      <c r="AI71" s="102">
        <f t="shared" ref="AI71" si="33">IF(Y71=" ", " ", IF(Y71&gt;0, SUM(AG71:AH71)))</f>
        <v>11.318937648958332</v>
      </c>
      <c r="AJ71" s="106">
        <f t="shared" si="28"/>
        <v>34.863272101240597</v>
      </c>
      <c r="AK71" s="107">
        <f t="shared" si="29"/>
        <v>31.067076998569494</v>
      </c>
      <c r="AL71" s="82"/>
      <c r="AM71" s="82"/>
      <c r="AN71" s="82"/>
      <c r="AO71" s="82"/>
      <c r="AP71" s="82"/>
      <c r="AQ71" s="82"/>
      <c r="AR71" s="82"/>
      <c r="AS71" s="82"/>
      <c r="AT71" s="82"/>
      <c r="AU71" s="82"/>
      <c r="AV71" s="82"/>
      <c r="AW71" s="82"/>
      <c r="AX71" s="82"/>
      <c r="AY71" s="82"/>
      <c r="AZ71" s="82"/>
      <c r="BA71" s="82"/>
      <c r="BB71" s="82"/>
    </row>
    <row r="72" spans="1:54" ht="16" x14ac:dyDescent="0.2">
      <c r="A72" s="101" t="s">
        <v>402</v>
      </c>
      <c r="B72" s="102">
        <v>2019</v>
      </c>
      <c r="C72" s="103">
        <v>8</v>
      </c>
      <c r="D72" s="102">
        <v>19</v>
      </c>
      <c r="E72" s="82"/>
      <c r="F72" s="131">
        <v>1.2</v>
      </c>
      <c r="G72" s="131">
        <v>8.15</v>
      </c>
      <c r="H72" s="82"/>
      <c r="I72" s="205">
        <v>23.6</v>
      </c>
      <c r="J72" s="226">
        <v>20.3</v>
      </c>
      <c r="K72" s="82"/>
      <c r="L72" s="82"/>
      <c r="M72" s="82"/>
      <c r="N72" s="131" t="s">
        <v>763</v>
      </c>
      <c r="O72" s="82"/>
      <c r="P72" s="82"/>
      <c r="Q72" s="82"/>
      <c r="R72" s="140"/>
      <c r="S72" s="137" t="s">
        <v>763</v>
      </c>
      <c r="T72" s="131" t="s">
        <v>763</v>
      </c>
      <c r="U72" s="131" t="s">
        <v>763</v>
      </c>
      <c r="V72" s="85"/>
      <c r="W72" s="85"/>
      <c r="X72" s="85"/>
      <c r="Y72" s="102">
        <f t="shared" si="17"/>
        <v>23.6</v>
      </c>
      <c r="Z72" s="102">
        <f t="shared" si="18"/>
        <v>296.75</v>
      </c>
      <c r="AA72" s="102">
        <f t="shared" si="19"/>
        <v>20.3</v>
      </c>
      <c r="AB72" s="102">
        <f t="shared" si="20"/>
        <v>8.15</v>
      </c>
      <c r="AC72" s="104">
        <f t="shared" si="21"/>
        <v>7.5227602638021409</v>
      </c>
      <c r="AD72" s="102">
        <f t="shared" si="22"/>
        <v>1.0833789346200489</v>
      </c>
      <c r="AE72" s="105">
        <f t="shared" si="23"/>
        <v>1.2</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1.1096954725624928</v>
      </c>
      <c r="AE75" s="84">
        <f>_xlfn.AGGREGATE(1, 6,AE61:AE74)</f>
        <v>1.1474999999999997</v>
      </c>
      <c r="AF75" s="84">
        <f>_xlfn.AGGREGATE(1, 6,AF61:AF74)</f>
        <v>2.2806376562876132</v>
      </c>
      <c r="AG75" s="82"/>
      <c r="AH75" s="82"/>
      <c r="AI75" s="84">
        <f>_xlfn.AGGREGATE(1, 6,AI61:AI74)</f>
        <v>7.8623309747395824</v>
      </c>
      <c r="AJ75" s="82"/>
      <c r="AK75" s="84">
        <f>_xlfn.AGGREGATE(1, 6,AK61:AK74)</f>
        <v>38.934373464399719</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1.1096954725624928</v>
      </c>
      <c r="AE76" s="126">
        <f>AVERAGE(AE61:AE72)</f>
        <v>1.1474999999999997</v>
      </c>
      <c r="AF76" s="126">
        <f>AVERAGE(AF62:AF71)</f>
        <v>2.2806376562876132</v>
      </c>
      <c r="AG76" s="126"/>
      <c r="AH76" s="126"/>
      <c r="AI76" s="126">
        <f>AVERAGE(AI62:AI71)</f>
        <v>7.8623309747395824</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402</v>
      </c>
      <c r="C83" t="s">
        <v>757</v>
      </c>
      <c r="E83" s="147">
        <v>44020</v>
      </c>
      <c r="F83" s="68" t="s">
        <v>881</v>
      </c>
      <c r="G83" s="68" t="s">
        <v>1004</v>
      </c>
      <c r="H83" s="68">
        <v>2</v>
      </c>
      <c r="I83" s="68" t="s">
        <v>982</v>
      </c>
      <c r="J83" s="77">
        <v>0.37291666666666662</v>
      </c>
      <c r="K83" s="68">
        <v>2</v>
      </c>
      <c r="L83" s="68">
        <v>1</v>
      </c>
      <c r="M83" s="68" t="s">
        <v>757</v>
      </c>
      <c r="N83" s="68" t="s">
        <v>808</v>
      </c>
      <c r="O83" s="131">
        <v>21.6</v>
      </c>
      <c r="P83" s="131">
        <v>8.86</v>
      </c>
      <c r="Q83" s="68" t="s">
        <v>761</v>
      </c>
      <c r="R83" s="68" t="s">
        <v>761</v>
      </c>
      <c r="S83" s="131" t="s">
        <v>761</v>
      </c>
      <c r="T83" s="68">
        <v>1.27</v>
      </c>
      <c r="U83" s="68" t="s">
        <v>761</v>
      </c>
      <c r="V83" s="68">
        <v>0.15</v>
      </c>
      <c r="W83" s="77">
        <v>0.29583333333333334</v>
      </c>
      <c r="X83" s="68">
        <v>23.3</v>
      </c>
      <c r="Y83" s="68">
        <v>6.08</v>
      </c>
      <c r="Z83" s="72">
        <v>5.4563857325821479</v>
      </c>
      <c r="AA83" s="68">
        <v>71.2</v>
      </c>
      <c r="AB83" s="131">
        <v>18.8</v>
      </c>
      <c r="AC83" s="79">
        <v>30.6</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row>
    <row r="84" spans="1:55" x14ac:dyDescent="0.2">
      <c r="A84" s="79" t="s">
        <v>756</v>
      </c>
      <c r="B84" t="s">
        <v>402</v>
      </c>
      <c r="C84" t="s">
        <v>764</v>
      </c>
      <c r="E84" s="147">
        <v>44020</v>
      </c>
      <c r="F84" s="68" t="s">
        <v>881</v>
      </c>
      <c r="G84" s="68" t="s">
        <v>1004</v>
      </c>
      <c r="H84" s="68">
        <v>2</v>
      </c>
      <c r="I84" s="68" t="s">
        <v>982</v>
      </c>
      <c r="J84" s="77">
        <v>0.37291666666666662</v>
      </c>
      <c r="K84" s="68">
        <v>2</v>
      </c>
      <c r="L84" s="68">
        <v>1</v>
      </c>
      <c r="M84" s="68" t="s">
        <v>757</v>
      </c>
      <c r="N84" s="68" t="s">
        <v>808</v>
      </c>
      <c r="O84" s="131">
        <v>21.6</v>
      </c>
      <c r="P84" s="131">
        <v>8.86</v>
      </c>
      <c r="Q84" s="68" t="s">
        <v>761</v>
      </c>
      <c r="R84" s="68" t="s">
        <v>761</v>
      </c>
      <c r="S84" s="131" t="s">
        <v>761</v>
      </c>
      <c r="T84" s="68">
        <v>1.27</v>
      </c>
      <c r="U84" s="68" t="s">
        <v>761</v>
      </c>
      <c r="V84" s="68">
        <v>0.6</v>
      </c>
      <c r="W84" s="77">
        <v>0.29722222222222222</v>
      </c>
      <c r="X84" s="68">
        <v>23.4</v>
      </c>
      <c r="Y84" s="68">
        <v>6.17</v>
      </c>
      <c r="Z84" s="72">
        <v>5.490017428487497</v>
      </c>
      <c r="AA84" s="68">
        <v>72.8</v>
      </c>
      <c r="AB84" s="134">
        <v>20.3</v>
      </c>
      <c r="AC84" s="204">
        <v>32.799999999999997</v>
      </c>
      <c r="AD84" s="171">
        <v>0.20273711012094203</v>
      </c>
      <c r="AE84" s="72">
        <v>1.7305602006688967</v>
      </c>
      <c r="AF84" s="72">
        <v>2.0166468489892986</v>
      </c>
      <c r="AG84" s="137">
        <v>3.7472070496581953</v>
      </c>
      <c r="AH84" s="75">
        <v>18.126871757583551</v>
      </c>
      <c r="AI84" s="72">
        <v>21.874078807241748</v>
      </c>
      <c r="AJ84" s="72">
        <v>34.066343530606083</v>
      </c>
      <c r="AK84" s="72">
        <v>2.3022371763694061</v>
      </c>
      <c r="AL84" s="72">
        <v>14.797060824257995</v>
      </c>
      <c r="AM84" s="75">
        <v>20.429108933952957</v>
      </c>
      <c r="AN84" s="137">
        <v>24.176315983611154</v>
      </c>
      <c r="AO84" s="137">
        <v>7.7292321428571427</v>
      </c>
      <c r="AP84" s="137">
        <v>3.5801373883928571</v>
      </c>
      <c r="AQ84" s="70">
        <v>0.68343616516373995</v>
      </c>
      <c r="AR84" s="177">
        <v>11.309369531249999</v>
      </c>
      <c r="AS84" s="68"/>
      <c r="AT84" s="68"/>
      <c r="AU84" s="68" t="s">
        <v>763</v>
      </c>
      <c r="AV84" s="68" t="s">
        <v>763</v>
      </c>
      <c r="AW84" s="68"/>
      <c r="BA84" s="200"/>
      <c r="BB84" s="68"/>
      <c r="BC84" s="147"/>
    </row>
    <row r="85" spans="1:55" x14ac:dyDescent="0.2">
      <c r="A85" s="79" t="s">
        <v>756</v>
      </c>
      <c r="B85" t="s">
        <v>402</v>
      </c>
      <c r="C85" t="s">
        <v>765</v>
      </c>
      <c r="E85" s="147">
        <v>44020</v>
      </c>
      <c r="F85" s="68" t="s">
        <v>881</v>
      </c>
      <c r="G85" s="68" t="s">
        <v>1004</v>
      </c>
      <c r="H85" s="68">
        <v>2</v>
      </c>
      <c r="I85" s="68" t="s">
        <v>982</v>
      </c>
      <c r="J85" s="77">
        <v>0.37291666666666662</v>
      </c>
      <c r="K85" s="68">
        <v>2</v>
      </c>
      <c r="L85" s="68">
        <v>1</v>
      </c>
      <c r="M85" s="68" t="s">
        <v>757</v>
      </c>
      <c r="N85" s="68" t="s">
        <v>808</v>
      </c>
      <c r="O85" s="131">
        <v>21.6</v>
      </c>
      <c r="P85" s="131">
        <v>8.86</v>
      </c>
      <c r="Q85" s="68" t="s">
        <v>761</v>
      </c>
      <c r="R85" s="68" t="s">
        <v>761</v>
      </c>
      <c r="S85" s="131" t="s">
        <v>761</v>
      </c>
      <c r="T85" s="68">
        <v>1.27</v>
      </c>
      <c r="U85" s="68" t="s">
        <v>761</v>
      </c>
      <c r="V85" s="68">
        <v>0.8</v>
      </c>
      <c r="W85" s="77">
        <v>0.2986111111111111</v>
      </c>
      <c r="X85" s="68">
        <v>23.2</v>
      </c>
      <c r="Y85" s="68">
        <v>6.42</v>
      </c>
      <c r="Z85" s="72">
        <v>5.6428166386568446</v>
      </c>
      <c r="AA85" s="68">
        <v>77.2</v>
      </c>
      <c r="AB85" s="131">
        <v>22.4</v>
      </c>
      <c r="AC85" s="79">
        <v>35.700000000000003</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row>
    <row r="86" spans="1:55" x14ac:dyDescent="0.2">
      <c r="A86" s="79" t="s">
        <v>756</v>
      </c>
      <c r="B86" t="s">
        <v>402</v>
      </c>
      <c r="C86" t="s">
        <v>757</v>
      </c>
      <c r="E86" s="194">
        <v>44035</v>
      </c>
      <c r="F86" s="68" t="s">
        <v>881</v>
      </c>
      <c r="G86" s="68" t="s">
        <v>1004</v>
      </c>
      <c r="H86" s="68">
        <v>2</v>
      </c>
      <c r="I86" s="77" t="s">
        <v>982</v>
      </c>
      <c r="J86" s="77">
        <v>0.3576388888888889</v>
      </c>
      <c r="K86" s="215">
        <v>3</v>
      </c>
      <c r="L86" s="68">
        <v>2</v>
      </c>
      <c r="M86" s="68" t="s">
        <v>773</v>
      </c>
      <c r="N86" s="68" t="s">
        <v>1022</v>
      </c>
      <c r="O86" s="131">
        <v>24.1</v>
      </c>
      <c r="P86" s="131">
        <v>7.6</v>
      </c>
      <c r="Q86" s="68">
        <v>1.05</v>
      </c>
      <c r="R86" s="68">
        <v>1.0900000000000001</v>
      </c>
      <c r="S86" s="131">
        <v>1.07</v>
      </c>
      <c r="T86" s="68">
        <v>1.19</v>
      </c>
      <c r="U86" s="72">
        <v>0.89915966386554635</v>
      </c>
      <c r="V86" s="68">
        <v>0.15</v>
      </c>
      <c r="W86" s="77">
        <v>0.28541666666666665</v>
      </c>
      <c r="X86" s="68">
        <v>26.5</v>
      </c>
      <c r="Y86" s="68">
        <v>5.45</v>
      </c>
      <c r="Z86" s="72">
        <v>4.812785853950948</v>
      </c>
      <c r="AA86" s="68">
        <v>69.7</v>
      </c>
      <c r="AB86" s="131">
        <v>22.1</v>
      </c>
      <c r="AC86" s="79">
        <v>35.299999999999997</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row>
    <row r="87" spans="1:55" x14ac:dyDescent="0.2">
      <c r="A87" s="79" t="s">
        <v>756</v>
      </c>
      <c r="B87" t="s">
        <v>402</v>
      </c>
      <c r="C87" t="s">
        <v>764</v>
      </c>
      <c r="E87" s="194">
        <v>44035</v>
      </c>
      <c r="F87" s="68" t="s">
        <v>881</v>
      </c>
      <c r="G87" s="68" t="s">
        <v>1004</v>
      </c>
      <c r="H87" s="68">
        <v>2</v>
      </c>
      <c r="I87" s="77" t="s">
        <v>982</v>
      </c>
      <c r="J87" s="77">
        <v>0.3576388888888889</v>
      </c>
      <c r="K87" s="215">
        <v>3</v>
      </c>
      <c r="L87" s="68">
        <v>2</v>
      </c>
      <c r="M87" s="68" t="s">
        <v>773</v>
      </c>
      <c r="N87" s="68" t="s">
        <v>1022</v>
      </c>
      <c r="O87" s="131">
        <v>24.1</v>
      </c>
      <c r="P87" s="131">
        <v>7.6</v>
      </c>
      <c r="Q87" s="68">
        <v>1.05</v>
      </c>
      <c r="R87" s="68">
        <v>1.0900000000000001</v>
      </c>
      <c r="S87" s="131">
        <v>1.07</v>
      </c>
      <c r="T87" s="68">
        <v>1.19</v>
      </c>
      <c r="U87" s="72">
        <v>0.89915966386554635</v>
      </c>
      <c r="V87" s="68">
        <v>0.6</v>
      </c>
      <c r="W87" s="77">
        <v>0.28680555555555554</v>
      </c>
      <c r="X87" s="68">
        <v>26.5</v>
      </c>
      <c r="Y87" s="68">
        <v>6.15</v>
      </c>
      <c r="Z87" s="72">
        <v>5.4309418351923542</v>
      </c>
      <c r="AA87" s="68">
        <v>73.5</v>
      </c>
      <c r="AB87" s="134">
        <v>22.1</v>
      </c>
      <c r="AC87" s="204">
        <v>35.299999999999997</v>
      </c>
      <c r="AD87" s="171">
        <v>0.14258434118395921</v>
      </c>
      <c r="AE87" s="72">
        <v>1.2244751707275947</v>
      </c>
      <c r="AF87" s="72">
        <v>0.78333333333333321</v>
      </c>
      <c r="AG87" s="137">
        <v>2.0078085040609279</v>
      </c>
      <c r="AH87" s="75">
        <v>21.022618380589385</v>
      </c>
      <c r="AI87" s="72">
        <v>23.030426884650314</v>
      </c>
      <c r="AJ87" s="72">
        <v>185.44188081694648</v>
      </c>
      <c r="AK87" s="72">
        <v>27.170093007773147</v>
      </c>
      <c r="AL87" s="72">
        <v>6.8252206852546671</v>
      </c>
      <c r="AM87" s="75">
        <v>48.192711388362532</v>
      </c>
      <c r="AN87" s="137">
        <v>50.200519892423458</v>
      </c>
      <c r="AO87" s="137">
        <v>10.007999999999999</v>
      </c>
      <c r="AP87" s="137">
        <v>1.2349000000000012</v>
      </c>
      <c r="AQ87" s="70">
        <v>0.89016179099698467</v>
      </c>
      <c r="AR87" s="177">
        <v>11.242900000000001</v>
      </c>
      <c r="AS87" s="68"/>
      <c r="AT87" s="68"/>
      <c r="AU87" s="68" t="s">
        <v>763</v>
      </c>
      <c r="AV87" s="68" t="s">
        <v>763</v>
      </c>
      <c r="AW87" s="68"/>
    </row>
    <row r="88" spans="1:55" x14ac:dyDescent="0.2">
      <c r="A88" s="79" t="s">
        <v>756</v>
      </c>
      <c r="B88" t="s">
        <v>402</v>
      </c>
      <c r="C88" t="s">
        <v>765</v>
      </c>
      <c r="E88" s="194">
        <v>44035</v>
      </c>
      <c r="F88" s="68" t="s">
        <v>881</v>
      </c>
      <c r="G88" s="68" t="s">
        <v>1004</v>
      </c>
      <c r="H88" s="68">
        <v>2</v>
      </c>
      <c r="I88" s="77" t="s">
        <v>982</v>
      </c>
      <c r="J88" s="77">
        <v>0.3576388888888889</v>
      </c>
      <c r="K88" s="215">
        <v>3</v>
      </c>
      <c r="L88" s="68">
        <v>2</v>
      </c>
      <c r="M88" s="68" t="s">
        <v>773</v>
      </c>
      <c r="N88" s="68" t="s">
        <v>1022</v>
      </c>
      <c r="O88" s="131">
        <v>24.1</v>
      </c>
      <c r="P88" s="131">
        <v>7.6</v>
      </c>
      <c r="Q88" s="68">
        <v>1.05</v>
      </c>
      <c r="R88" s="68">
        <v>1.0900000000000001</v>
      </c>
      <c r="S88" s="131">
        <v>1.07</v>
      </c>
      <c r="T88" s="68">
        <v>1.19</v>
      </c>
      <c r="U88" s="72">
        <v>0.89915966386554635</v>
      </c>
      <c r="V88" s="68">
        <v>0.7</v>
      </c>
      <c r="W88" s="77">
        <v>0.28750000000000003</v>
      </c>
      <c r="X88" s="68">
        <v>26.5</v>
      </c>
      <c r="Y88" s="68">
        <v>6.14</v>
      </c>
      <c r="Z88" s="72">
        <v>5.4221110354603335</v>
      </c>
      <c r="AA88" s="68">
        <v>75.3</v>
      </c>
      <c r="AB88" s="131">
        <v>22.1</v>
      </c>
      <c r="AC88" s="79">
        <v>35.299999999999997</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5" x14ac:dyDescent="0.2">
      <c r="A89" s="79" t="s">
        <v>756</v>
      </c>
      <c r="B89" t="s">
        <v>402</v>
      </c>
      <c r="C89" t="s">
        <v>757</v>
      </c>
      <c r="E89" s="147">
        <v>44049</v>
      </c>
      <c r="F89" s="68" t="s">
        <v>881</v>
      </c>
      <c r="G89" s="68" t="s">
        <v>1027</v>
      </c>
      <c r="H89" s="68">
        <v>0</v>
      </c>
      <c r="I89" s="68" t="s">
        <v>982</v>
      </c>
      <c r="J89" s="77">
        <v>0.40277777777777773</v>
      </c>
      <c r="K89" s="215">
        <v>2</v>
      </c>
      <c r="L89" s="68">
        <v>1</v>
      </c>
      <c r="M89" s="68" t="s">
        <v>761</v>
      </c>
      <c r="N89" s="68" t="s">
        <v>1030</v>
      </c>
      <c r="O89" s="131">
        <v>20.7</v>
      </c>
      <c r="P89" s="131">
        <v>8.98</v>
      </c>
      <c r="Q89" s="68">
        <v>0.85</v>
      </c>
      <c r="R89" s="68">
        <v>0.8</v>
      </c>
      <c r="S89" s="131">
        <v>0.82499999999999996</v>
      </c>
      <c r="T89" s="68">
        <v>1</v>
      </c>
      <c r="U89" s="72">
        <v>0.82499999999999996</v>
      </c>
      <c r="V89" s="68">
        <v>0.15</v>
      </c>
      <c r="W89" s="77">
        <v>0.2951388888888889</v>
      </c>
      <c r="X89" s="68">
        <v>23.4</v>
      </c>
      <c r="Y89" s="68">
        <v>6.91</v>
      </c>
      <c r="Z89" s="72">
        <v>6.3278636000085262</v>
      </c>
      <c r="AA89" s="68">
        <v>82</v>
      </c>
      <c r="AB89" s="131">
        <v>15.3</v>
      </c>
      <c r="AC89" s="79">
        <v>25.29</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row>
    <row r="90" spans="1:55" x14ac:dyDescent="0.2">
      <c r="A90" s="79" t="s">
        <v>756</v>
      </c>
      <c r="B90" t="s">
        <v>402</v>
      </c>
      <c r="C90" t="s">
        <v>764</v>
      </c>
      <c r="E90" s="147">
        <v>44049</v>
      </c>
      <c r="F90" s="68" t="s">
        <v>881</v>
      </c>
      <c r="G90" s="68" t="s">
        <v>1027</v>
      </c>
      <c r="H90" s="68">
        <v>0</v>
      </c>
      <c r="I90" s="68" t="s">
        <v>982</v>
      </c>
      <c r="J90" s="77">
        <v>0.40277777777777773</v>
      </c>
      <c r="K90" s="215">
        <v>2</v>
      </c>
      <c r="L90" s="68">
        <v>1</v>
      </c>
      <c r="M90" s="68" t="s">
        <v>761</v>
      </c>
      <c r="N90" s="68" t="s">
        <v>1030</v>
      </c>
      <c r="O90" s="131">
        <v>20.7</v>
      </c>
      <c r="P90" s="131">
        <v>8.98</v>
      </c>
      <c r="Q90" s="68">
        <v>0.85</v>
      </c>
      <c r="R90" s="68">
        <v>0.8</v>
      </c>
      <c r="S90" s="131">
        <v>0.82499999999999996</v>
      </c>
      <c r="T90" s="68">
        <v>1</v>
      </c>
      <c r="U90" s="72">
        <v>0.82499999999999996</v>
      </c>
      <c r="V90" s="68">
        <v>0.5</v>
      </c>
      <c r="W90" s="77">
        <v>0.29583333333333334</v>
      </c>
      <c r="X90" s="68">
        <v>26.3</v>
      </c>
      <c r="Y90" s="68">
        <v>4.3499999999999996</v>
      </c>
      <c r="Z90" s="72">
        <v>3.8148491474079687</v>
      </c>
      <c r="AA90" s="68">
        <v>54</v>
      </c>
      <c r="AB90" s="134">
        <v>23.3</v>
      </c>
      <c r="AC90" s="204">
        <v>37.1</v>
      </c>
      <c r="AD90" s="171">
        <v>0.19999999999999998</v>
      </c>
      <c r="AE90" s="72">
        <v>0.24903288201160523</v>
      </c>
      <c r="AF90" s="72">
        <v>3.5512195121951223E-2</v>
      </c>
      <c r="AG90" s="137">
        <v>0.28454507713355648</v>
      </c>
      <c r="AH90" s="75">
        <v>21.794202807807224</v>
      </c>
      <c r="AI90" s="75">
        <v>22.078747884940782</v>
      </c>
      <c r="AJ90" s="72">
        <v>198.56623838822958</v>
      </c>
      <c r="AK90" s="72">
        <v>32.164428414478607</v>
      </c>
      <c r="AL90" s="72">
        <v>6.1734732490643696</v>
      </c>
      <c r="AM90" s="75">
        <v>53.958631222285831</v>
      </c>
      <c r="AN90" s="137">
        <v>54.243176299419389</v>
      </c>
      <c r="AO90" s="137">
        <v>23.423999999999996</v>
      </c>
      <c r="AP90" s="207">
        <v>2.5000000000000001E-2</v>
      </c>
      <c r="AQ90" s="70">
        <v>1</v>
      </c>
      <c r="AR90" s="177">
        <v>23.448999999999995</v>
      </c>
      <c r="AS90" s="68"/>
      <c r="AT90" s="68"/>
      <c r="AU90" s="68">
        <v>154.1</v>
      </c>
      <c r="AV90" s="72">
        <v>2.4660000000000002</v>
      </c>
      <c r="AW90" s="68"/>
    </row>
    <row r="91" spans="1:55" x14ac:dyDescent="0.2">
      <c r="A91" s="79" t="s">
        <v>756</v>
      </c>
      <c r="B91" t="s">
        <v>402</v>
      </c>
      <c r="C91" t="s">
        <v>757</v>
      </c>
      <c r="E91" s="147">
        <v>44064</v>
      </c>
      <c r="F91" s="68" t="s">
        <v>881</v>
      </c>
      <c r="G91" s="68" t="s">
        <v>1044</v>
      </c>
      <c r="H91" s="68">
        <v>1</v>
      </c>
      <c r="I91" s="68" t="s">
        <v>982</v>
      </c>
      <c r="J91" s="77">
        <v>0.39097222222222222</v>
      </c>
      <c r="K91" s="68">
        <v>2</v>
      </c>
      <c r="L91" s="68">
        <v>1</v>
      </c>
      <c r="M91" s="68" t="s">
        <v>757</v>
      </c>
      <c r="N91" s="68" t="s">
        <v>1046</v>
      </c>
      <c r="O91" s="131">
        <v>18</v>
      </c>
      <c r="P91" s="131">
        <v>9.1999999999999993</v>
      </c>
      <c r="Q91" s="68">
        <v>1</v>
      </c>
      <c r="R91" s="68">
        <v>1</v>
      </c>
      <c r="S91" s="131">
        <v>1</v>
      </c>
      <c r="T91" s="68">
        <v>1</v>
      </c>
      <c r="U91" s="72">
        <v>1</v>
      </c>
      <c r="V91" s="68">
        <v>0.15</v>
      </c>
      <c r="W91" s="77">
        <v>0.2638888888888889</v>
      </c>
      <c r="X91" s="68">
        <v>21.4</v>
      </c>
      <c r="Y91" s="68">
        <v>7.52</v>
      </c>
      <c r="Z91" s="72">
        <v>6.6330134400091509</v>
      </c>
      <c r="AA91" s="68">
        <v>85.5</v>
      </c>
      <c r="AB91" s="131">
        <v>21.5</v>
      </c>
      <c r="AC91" s="79">
        <v>34.4</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AX91" s="79"/>
      <c r="AY91" s="147"/>
    </row>
    <row r="92" spans="1:55" x14ac:dyDescent="0.2">
      <c r="A92" s="79" t="s">
        <v>756</v>
      </c>
      <c r="B92" t="s">
        <v>402</v>
      </c>
      <c r="C92" t="s">
        <v>764</v>
      </c>
      <c r="E92" s="147">
        <v>44064</v>
      </c>
      <c r="F92" s="68" t="s">
        <v>881</v>
      </c>
      <c r="G92" s="68" t="s">
        <v>1044</v>
      </c>
      <c r="H92" s="68">
        <v>1</v>
      </c>
      <c r="I92" s="68" t="s">
        <v>982</v>
      </c>
      <c r="J92" s="77">
        <v>0.39097222222222222</v>
      </c>
      <c r="K92" s="68">
        <v>2</v>
      </c>
      <c r="L92" s="68">
        <v>1</v>
      </c>
      <c r="M92" s="68" t="s">
        <v>757</v>
      </c>
      <c r="N92" s="68" t="s">
        <v>1046</v>
      </c>
      <c r="O92" s="131">
        <v>18</v>
      </c>
      <c r="P92" s="131">
        <v>9.1999999999999993</v>
      </c>
      <c r="Q92" s="68">
        <v>1</v>
      </c>
      <c r="R92" s="68">
        <v>1</v>
      </c>
      <c r="S92" s="131">
        <v>1</v>
      </c>
      <c r="T92" s="68">
        <v>1</v>
      </c>
      <c r="U92" s="72">
        <v>1</v>
      </c>
      <c r="V92" s="68">
        <v>0.5</v>
      </c>
      <c r="W92" s="77">
        <v>0.2673611111111111</v>
      </c>
      <c r="X92" s="68">
        <v>22.3</v>
      </c>
      <c r="Y92" s="68">
        <v>6.32</v>
      </c>
      <c r="Z92" s="72">
        <v>5.4292135275453282</v>
      </c>
      <c r="AA92" s="68">
        <v>82.5</v>
      </c>
      <c r="AB92" s="134">
        <v>26.2</v>
      </c>
      <c r="AC92" s="216">
        <v>41.1</v>
      </c>
      <c r="AD92" s="171">
        <v>2.5000000000000001E-2</v>
      </c>
      <c r="AE92" s="72">
        <v>3.6579452828665966</v>
      </c>
      <c r="AF92" s="72">
        <v>0.52780487804878051</v>
      </c>
      <c r="AG92" s="137">
        <v>4.1857501609153775</v>
      </c>
      <c r="AH92" s="75">
        <v>18.14680483062439</v>
      </c>
      <c r="AI92" s="75">
        <v>22.332554991539766</v>
      </c>
      <c r="AJ92" s="72">
        <v>100.71155135231554</v>
      </c>
      <c r="AK92" s="72">
        <v>15.544428855661312</v>
      </c>
      <c r="AL92" s="72">
        <v>6.4789483285284035</v>
      </c>
      <c r="AM92" s="75">
        <v>33.691233686285699</v>
      </c>
      <c r="AN92" s="137">
        <v>37.876983847201075</v>
      </c>
      <c r="AO92" s="137">
        <v>8.2506666666666675</v>
      </c>
      <c r="AP92" s="137">
        <v>1.9413333333333334</v>
      </c>
      <c r="AQ92" s="70">
        <v>0.80952380952380965</v>
      </c>
      <c r="AR92" s="177">
        <v>10.192</v>
      </c>
      <c r="AS92" s="68"/>
      <c r="AT92" s="68"/>
      <c r="AU92" s="68" t="s">
        <v>763</v>
      </c>
      <c r="AV92" s="68" t="s">
        <v>763</v>
      </c>
      <c r="AW92" s="68"/>
      <c r="AX92" s="79"/>
      <c r="AY92" s="147"/>
    </row>
    <row r="94" spans="1:55" x14ac:dyDescent="0.2">
      <c r="A94" s="236" t="s">
        <v>1245</v>
      </c>
    </row>
    <row r="95" spans="1:55" ht="16" x14ac:dyDescent="0.2">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450" t="s">
        <v>1203</v>
      </c>
      <c r="AE95" s="84"/>
      <c r="AF95" s="84"/>
      <c r="AG95" s="82"/>
      <c r="AH95" s="82"/>
      <c r="AI95" s="84"/>
      <c r="AJ95" s="82"/>
      <c r="AK95" s="84"/>
      <c r="AL95" s="82"/>
      <c r="AM95" s="82"/>
      <c r="AN95" s="82"/>
      <c r="AO95" s="82"/>
      <c r="AP95" s="82"/>
      <c r="AQ95" s="82"/>
      <c r="AR95" s="82"/>
      <c r="AS95" s="82"/>
      <c r="AT95" s="82"/>
      <c r="AU95" s="82"/>
      <c r="AV95" s="82"/>
      <c r="AW95" s="82"/>
      <c r="AX95" s="82"/>
      <c r="AY95" s="82"/>
      <c r="AZ95" s="82"/>
      <c r="BA95" s="82"/>
      <c r="BB95" s="82"/>
    </row>
    <row r="96" spans="1:55" x14ac:dyDescent="0.2">
      <c r="A96" s="86"/>
      <c r="B96" s="86"/>
      <c r="C96" s="87"/>
      <c r="D96" s="87"/>
      <c r="E96" s="87"/>
      <c r="F96" s="86"/>
      <c r="G96" s="86"/>
      <c r="H96" s="88" t="s">
        <v>702</v>
      </c>
      <c r="I96" s="89"/>
      <c r="J96" s="89"/>
      <c r="K96" s="82"/>
      <c r="L96" s="86"/>
      <c r="M96" s="86"/>
      <c r="N96" s="86"/>
      <c r="O96" s="86"/>
      <c r="P96" s="86"/>
      <c r="Q96" s="86"/>
      <c r="R96" s="86"/>
      <c r="S96" s="86"/>
      <c r="T96" s="86"/>
      <c r="U96" s="86"/>
      <c r="V96" s="89" t="s">
        <v>977</v>
      </c>
      <c r="W96" s="82"/>
      <c r="X96" s="82"/>
      <c r="Y96" s="82"/>
      <c r="Z96" s="82"/>
      <c r="AA96" s="82"/>
      <c r="AB96" s="82"/>
      <c r="AC96" s="450" t="s">
        <v>1204</v>
      </c>
      <c r="AD96" s="450"/>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row>
    <row r="97" spans="1:54" ht="16" thickBot="1" x14ac:dyDescent="0.25">
      <c r="A97" s="90"/>
      <c r="B97" s="90"/>
      <c r="C97" s="91"/>
      <c r="D97" s="91"/>
      <c r="E97" s="91"/>
      <c r="F97" s="89" t="s">
        <v>976</v>
      </c>
      <c r="G97" s="89" t="s">
        <v>702</v>
      </c>
      <c r="H97" s="89" t="s">
        <v>1205</v>
      </c>
      <c r="I97" s="89" t="s">
        <v>702</v>
      </c>
      <c r="J97" s="82"/>
      <c r="K97" s="82"/>
      <c r="L97" s="89"/>
      <c r="M97" s="89"/>
      <c r="N97" s="90"/>
      <c r="O97" s="89"/>
      <c r="P97" s="89" t="s">
        <v>1206</v>
      </c>
      <c r="Q97" s="89"/>
      <c r="R97" s="89"/>
      <c r="S97" s="89"/>
      <c r="T97" s="89"/>
      <c r="U97" s="89"/>
      <c r="V97" s="89" t="s">
        <v>726</v>
      </c>
      <c r="W97" s="82"/>
      <c r="X97" s="82"/>
      <c r="Y97" s="82"/>
      <c r="Z97" s="92">
        <v>273.14999999999998</v>
      </c>
      <c r="AA97" s="82"/>
      <c r="AB97" s="82"/>
      <c r="AC97" s="450"/>
      <c r="AD97" s="450"/>
      <c r="AE97" s="82"/>
      <c r="AF97" s="82"/>
      <c r="AG97" s="82"/>
      <c r="AH97" s="82"/>
      <c r="AI97" s="82"/>
      <c r="AJ97" s="82"/>
      <c r="AK97" s="82" t="s">
        <v>1207</v>
      </c>
      <c r="AL97" s="82"/>
      <c r="AM97" s="82"/>
      <c r="AN97" s="82"/>
      <c r="AO97" s="82"/>
      <c r="AP97" s="82"/>
      <c r="AQ97" s="82"/>
      <c r="AR97" s="82"/>
      <c r="AS97" s="82"/>
      <c r="AT97" s="82"/>
      <c r="AU97" s="82"/>
      <c r="AV97" s="82"/>
      <c r="AW97" s="82"/>
      <c r="AX97" s="82"/>
      <c r="AY97" s="82"/>
      <c r="AZ97" s="82"/>
      <c r="BA97" s="82"/>
      <c r="BB97" s="82"/>
    </row>
    <row r="98" spans="1:54" ht="36" thickTop="1" thickBot="1" x14ac:dyDescent="0.25">
      <c r="A98" s="93" t="s">
        <v>1208</v>
      </c>
      <c r="B98" s="94" t="s">
        <v>1209</v>
      </c>
      <c r="C98" s="94" t="s">
        <v>1210</v>
      </c>
      <c r="D98" s="94" t="s">
        <v>1211</v>
      </c>
      <c r="E98" s="94"/>
      <c r="F98" s="93" t="s">
        <v>706</v>
      </c>
      <c r="G98" s="93" t="s">
        <v>1205</v>
      </c>
      <c r="H98" s="93" t="s">
        <v>1212</v>
      </c>
      <c r="I98" s="93" t="s">
        <v>1213</v>
      </c>
      <c r="J98" s="93" t="s">
        <v>541</v>
      </c>
      <c r="K98" s="93" t="s">
        <v>1214</v>
      </c>
      <c r="L98" s="93" t="s">
        <v>1215</v>
      </c>
      <c r="M98" s="89" t="s">
        <v>1216</v>
      </c>
      <c r="N98" s="93" t="s">
        <v>1217</v>
      </c>
      <c r="O98" s="93" t="s">
        <v>1218</v>
      </c>
      <c r="P98" s="93" t="s">
        <v>1219</v>
      </c>
      <c r="Q98" s="93" t="s">
        <v>1220</v>
      </c>
      <c r="R98" s="93" t="s">
        <v>1221</v>
      </c>
      <c r="S98" s="93" t="s">
        <v>1222</v>
      </c>
      <c r="T98" s="93" t="s">
        <v>1223</v>
      </c>
      <c r="U98" s="93" t="s">
        <v>1224</v>
      </c>
      <c r="V98" s="93" t="s">
        <v>474</v>
      </c>
      <c r="W98" s="95"/>
      <c r="X98" s="82"/>
      <c r="Y98" s="96" t="s">
        <v>540</v>
      </c>
      <c r="Z98" s="97" t="s">
        <v>1225</v>
      </c>
      <c r="AA98" s="98" t="s">
        <v>1226</v>
      </c>
      <c r="AB98" s="98" t="s">
        <v>1205</v>
      </c>
      <c r="AC98" s="450"/>
      <c r="AD98" s="450"/>
      <c r="AE98" s="99" t="s">
        <v>1227</v>
      </c>
      <c r="AF98" s="100" t="s">
        <v>485</v>
      </c>
      <c r="AG98" s="98" t="s">
        <v>1228</v>
      </c>
      <c r="AH98" s="98" t="s">
        <v>724</v>
      </c>
      <c r="AI98" s="100" t="s">
        <v>1229</v>
      </c>
      <c r="AJ98" s="98" t="s">
        <v>722</v>
      </c>
      <c r="AK98" s="100" t="s">
        <v>489</v>
      </c>
      <c r="AL98" s="82"/>
      <c r="AM98" s="82"/>
      <c r="AN98" s="82"/>
      <c r="AO98" s="82"/>
      <c r="AP98" s="82"/>
      <c r="AQ98" s="82"/>
      <c r="AR98" s="82"/>
      <c r="AS98" s="82"/>
      <c r="AT98" s="82"/>
      <c r="AU98" s="82"/>
      <c r="AV98" s="82"/>
      <c r="AW98" s="82"/>
      <c r="AX98" s="82"/>
      <c r="AY98" s="109"/>
      <c r="AZ98" s="109"/>
      <c r="BA98" s="82"/>
      <c r="BB98" s="82"/>
    </row>
    <row r="99" spans="1:54" ht="16" x14ac:dyDescent="0.2">
      <c r="A99" s="101" t="s">
        <v>402</v>
      </c>
      <c r="B99" s="102">
        <v>2020</v>
      </c>
      <c r="C99" s="103">
        <v>7</v>
      </c>
      <c r="D99" s="102">
        <v>8</v>
      </c>
      <c r="E99" s="82"/>
      <c r="F99" s="131" t="s">
        <v>761</v>
      </c>
      <c r="G99" s="131">
        <v>8.86</v>
      </c>
      <c r="H99" s="82"/>
      <c r="I99" s="131">
        <v>21.6</v>
      </c>
      <c r="J99" s="131">
        <v>18.8</v>
      </c>
      <c r="K99" s="82"/>
      <c r="L99" s="82"/>
      <c r="M99" s="108"/>
      <c r="N99" s="137" t="s">
        <v>763</v>
      </c>
      <c r="O99" s="82"/>
      <c r="P99" s="82"/>
      <c r="Q99" s="82"/>
      <c r="R99" s="140"/>
      <c r="S99" s="137" t="s">
        <v>763</v>
      </c>
      <c r="T99" s="137" t="s">
        <v>763</v>
      </c>
      <c r="U99" s="137" t="s">
        <v>763</v>
      </c>
      <c r="V99" s="85"/>
      <c r="W99" s="85"/>
      <c r="X99" s="85"/>
      <c r="Y99" s="102">
        <f>IF(C99&lt;6," ",IF(C99&lt;=9,I99, IF(C99&gt;=10," ")))</f>
        <v>21.6</v>
      </c>
      <c r="Z99" s="102">
        <f>IF(Y99=" ", " ", IF(Y99&gt;0, Y99+273.15))</f>
        <v>294.75</v>
      </c>
      <c r="AA99" s="102">
        <f>IF(C99&lt;6," ",IF(C99&lt;=9,J99, IF(C99&gt;=10," ")))</f>
        <v>18.8</v>
      </c>
      <c r="AB99" s="102">
        <f>IF(C99&lt;6," ",IF(C99&lt;=9,G99, IF(C99&gt;=10," ")))</f>
        <v>8.86</v>
      </c>
      <c r="AC99" s="104">
        <f>IF(Y99=" "," ",IF(Y99&gt;0,EXP(-173.4292+249.6339*100/Z99+143.3483*LN(+Z99/100)-21.8492*Z99/100+AA99*(-0.033096+0.014259*Z99/100-0.0017*(Z99/100)^2))*1.4276))</f>
        <v>7.872536347390354</v>
      </c>
      <c r="AD99" s="102">
        <f>IF(Y99=" "," ",IF(Y99&gt;0,AB99/AC99))</f>
        <v>1.1254314504291845</v>
      </c>
      <c r="AE99" s="105" t="str">
        <f>IF(C99&lt;6," ",IF(C99&lt;=9,F99, IF(C99&gt;=10," ")))</f>
        <v>ND</v>
      </c>
      <c r="AF99" s="102" t="str">
        <f>IF(Y99=" "," ",N99)</f>
        <v>NS</v>
      </c>
      <c r="AG99" s="105" t="str">
        <f>IF(C99&lt;6," ",IF(C99&lt;=9,T99, IF(C99&gt;=10," ")))</f>
        <v>NS</v>
      </c>
      <c r="AH99" s="105" t="str">
        <f>IF(C99&lt;6," ",IF(C99&lt;=9,U99, IF(C99&gt;=10," ")))</f>
        <v>NS</v>
      </c>
      <c r="AI99" s="102"/>
      <c r="AJ99" s="106" t="str">
        <f>IF(C99&lt;6," ",IF(C99&lt;=9,S99, IF(C99&gt;=10," ")))</f>
        <v>NS</v>
      </c>
      <c r="AK99" s="107" t="e">
        <f>IF(Y99=" ", " ", IF(Y99&gt;0, AJ99-AF99))</f>
        <v>#VALUE!</v>
      </c>
      <c r="AL99" s="85"/>
      <c r="AM99" s="85"/>
      <c r="AN99" s="85"/>
      <c r="AO99" s="85"/>
      <c r="AP99" s="85"/>
      <c r="AQ99" s="85"/>
      <c r="AR99" s="85"/>
      <c r="AS99" s="85"/>
      <c r="AT99" s="85"/>
      <c r="AU99" s="85"/>
      <c r="AV99" s="85"/>
      <c r="AW99" s="85"/>
      <c r="AX99" s="85"/>
      <c r="AY99" s="85"/>
      <c r="AZ99" s="85"/>
      <c r="BA99" s="82"/>
      <c r="BB99" s="82"/>
    </row>
    <row r="100" spans="1:54" ht="16" x14ac:dyDescent="0.2">
      <c r="A100" s="101" t="s">
        <v>402</v>
      </c>
      <c r="B100" s="102">
        <v>2020</v>
      </c>
      <c r="C100" s="103">
        <v>7</v>
      </c>
      <c r="D100" s="102">
        <v>8</v>
      </c>
      <c r="E100" s="82"/>
      <c r="F100" s="131" t="s">
        <v>761</v>
      </c>
      <c r="G100" s="131">
        <v>8.86</v>
      </c>
      <c r="H100" s="82"/>
      <c r="I100" s="131">
        <v>21.6</v>
      </c>
      <c r="J100" s="134">
        <v>20.3</v>
      </c>
      <c r="K100" s="82"/>
      <c r="L100" s="82"/>
      <c r="M100" s="108"/>
      <c r="N100" s="137">
        <v>3.7472070496581953</v>
      </c>
      <c r="O100" s="82"/>
      <c r="P100" s="82"/>
      <c r="Q100" s="82"/>
      <c r="R100" s="140"/>
      <c r="S100" s="137">
        <v>24.176315983611154</v>
      </c>
      <c r="T100" s="137">
        <v>7.7292321428571427</v>
      </c>
      <c r="U100" s="137">
        <v>3.5801373883928571</v>
      </c>
      <c r="V100" s="85"/>
      <c r="W100" s="85"/>
      <c r="X100" s="85"/>
      <c r="Y100" s="102">
        <f t="shared" ref="Y100:Y110" si="34">IF(C100&lt;6," ",IF(C100&lt;=9,I100, IF(C100&gt;=10," ")))</f>
        <v>21.6</v>
      </c>
      <c r="Z100" s="102">
        <f t="shared" ref="Z100:Z110" si="35">IF(Y100=" ", " ", IF(Y100&gt;0, Y100+273.15))</f>
        <v>294.75</v>
      </c>
      <c r="AA100" s="102">
        <f t="shared" ref="AA100:AA110" si="36">IF(C100&lt;6," ",IF(C100&lt;=9,J100, IF(C100&gt;=10," ")))</f>
        <v>20.3</v>
      </c>
      <c r="AB100" s="102">
        <f t="shared" ref="AB100:AB110" si="37">IF(C100&lt;6," ",IF(C100&lt;=9,G100, IF(C100&gt;=10," ")))</f>
        <v>8.86</v>
      </c>
      <c r="AC100" s="104">
        <f t="shared" ref="AC100:AC110" si="38">IF(Y100=" "," ",IF(Y100&gt;0,EXP(-173.4292+249.6339*100/Z100+143.3483*LN(+Z100/100)-21.8492*Z100/100+AA100*(-0.033096+0.014259*Z100/100-0.0017*(Z100/100)^2))*1.4276))</f>
        <v>7.803911764895652</v>
      </c>
      <c r="AD100" s="102">
        <f t="shared" ref="AD100:AD110" si="39">IF(Y100=" "," ",IF(Y100&gt;0,AB100/AC100))</f>
        <v>1.135328059429753</v>
      </c>
      <c r="AE100" s="105" t="str">
        <f t="shared" ref="AE100:AE110" si="40">IF(C100&lt;6," ",IF(C100&lt;=9,F100, IF(C100&gt;=10," ")))</f>
        <v>ND</v>
      </c>
      <c r="AF100" s="102">
        <f t="shared" ref="AF100:AF110" si="41">IF(Y100=" "," ",N100)</f>
        <v>3.7472070496581953</v>
      </c>
      <c r="AG100" s="105">
        <f t="shared" ref="AG100:AG110" si="42">IF(C100&lt;6," ",IF(C100&lt;=9,T100, IF(C100&gt;=10," ")))</f>
        <v>7.7292321428571427</v>
      </c>
      <c r="AH100" s="105">
        <f t="shared" ref="AH100:AH110" si="43">IF(C100&lt;6," ",IF(C100&lt;=9,U100, IF(C100&gt;=10," ")))</f>
        <v>3.5801373883928571</v>
      </c>
      <c r="AI100" s="102">
        <f t="shared" ref="AI100" si="44">IF(Y100=" ", " ", IF(Y100&gt;0, SUM(AG100:AH100)))</f>
        <v>11.309369531249999</v>
      </c>
      <c r="AJ100" s="106">
        <f t="shared" ref="AJ100:AJ110" si="45">IF(C100&lt;6," ",IF(C100&lt;=9,S100, IF(C100&gt;=10," ")))</f>
        <v>24.176315983611154</v>
      </c>
      <c r="AK100" s="107">
        <f t="shared" ref="AK100:AK110" si="46">IF(Y100=" ", " ", IF(Y100&gt;0, AJ100-AF100))</f>
        <v>20.429108933952961</v>
      </c>
      <c r="AL100" s="85"/>
      <c r="AM100" s="85"/>
      <c r="AN100" s="85"/>
      <c r="AO100" s="85"/>
      <c r="AP100" s="85"/>
      <c r="AQ100" s="85"/>
      <c r="AR100" s="85"/>
      <c r="AS100" s="85"/>
      <c r="AT100" s="85"/>
      <c r="AU100" s="85"/>
      <c r="AV100" s="85"/>
      <c r="AW100" s="85"/>
      <c r="AX100" s="85"/>
      <c r="AY100" s="85"/>
      <c r="AZ100" s="85"/>
      <c r="BA100" s="82"/>
      <c r="BB100" s="82"/>
    </row>
    <row r="101" spans="1:54" ht="16" x14ac:dyDescent="0.2">
      <c r="A101" s="101" t="s">
        <v>402</v>
      </c>
      <c r="B101" s="102">
        <v>2020</v>
      </c>
      <c r="C101" s="103">
        <v>7</v>
      </c>
      <c r="D101" s="102">
        <v>8</v>
      </c>
      <c r="E101" s="82"/>
      <c r="F101" s="131" t="s">
        <v>761</v>
      </c>
      <c r="G101" s="131">
        <v>8.86</v>
      </c>
      <c r="H101" s="82"/>
      <c r="I101" s="131">
        <v>21.6</v>
      </c>
      <c r="J101" s="131">
        <v>22.4</v>
      </c>
      <c r="K101" s="82"/>
      <c r="L101" s="82"/>
      <c r="M101" s="108"/>
      <c r="N101" s="137" t="s">
        <v>763</v>
      </c>
      <c r="O101" s="82"/>
      <c r="P101" s="82"/>
      <c r="Q101" s="82"/>
      <c r="R101" s="140"/>
      <c r="S101" s="137" t="s">
        <v>763</v>
      </c>
      <c r="T101" s="137" t="s">
        <v>763</v>
      </c>
      <c r="U101" s="137" t="s">
        <v>763</v>
      </c>
      <c r="V101" s="85"/>
      <c r="W101" s="85"/>
      <c r="X101" s="85"/>
      <c r="Y101" s="102">
        <f t="shared" si="34"/>
        <v>21.6</v>
      </c>
      <c r="Z101" s="102">
        <f t="shared" si="35"/>
        <v>294.75</v>
      </c>
      <c r="AA101" s="102">
        <f t="shared" si="36"/>
        <v>22.4</v>
      </c>
      <c r="AB101" s="102">
        <f t="shared" si="37"/>
        <v>8.86</v>
      </c>
      <c r="AC101" s="104">
        <f t="shared" si="38"/>
        <v>7.7088411520070395</v>
      </c>
      <c r="AD101" s="102">
        <f t="shared" si="39"/>
        <v>1.1493296885087909</v>
      </c>
      <c r="AE101" s="105" t="str">
        <f t="shared" si="40"/>
        <v>ND</v>
      </c>
      <c r="AF101" s="102" t="str">
        <f t="shared" si="41"/>
        <v>NS</v>
      </c>
      <c r="AG101" s="105" t="str">
        <f t="shared" si="42"/>
        <v>NS</v>
      </c>
      <c r="AH101" s="105" t="str">
        <f t="shared" si="43"/>
        <v>NS</v>
      </c>
      <c r="AI101" s="102"/>
      <c r="AJ101" s="106" t="str">
        <f t="shared" si="45"/>
        <v>NS</v>
      </c>
      <c r="AK101" s="107" t="e">
        <f t="shared" si="46"/>
        <v>#VALUE!</v>
      </c>
      <c r="AL101" s="82"/>
      <c r="AM101" s="85"/>
      <c r="AN101" s="85"/>
      <c r="AO101" s="85"/>
      <c r="AP101" s="85"/>
      <c r="AQ101" s="85"/>
      <c r="AR101" s="114" t="s">
        <v>1230</v>
      </c>
      <c r="AS101" s="85"/>
      <c r="AT101" s="85"/>
      <c r="AU101" s="85"/>
      <c r="AV101" s="85"/>
      <c r="AW101" s="85"/>
      <c r="AX101" s="85"/>
      <c r="AY101" s="85"/>
      <c r="AZ101" s="85"/>
      <c r="BA101" s="82"/>
      <c r="BB101" s="82"/>
    </row>
    <row r="102" spans="1:54" ht="16" x14ac:dyDescent="0.2">
      <c r="A102" s="101" t="s">
        <v>402</v>
      </c>
      <c r="B102" s="102">
        <v>2020</v>
      </c>
      <c r="C102" s="103">
        <v>7</v>
      </c>
      <c r="D102" s="102">
        <v>23</v>
      </c>
      <c r="E102" s="82"/>
      <c r="F102" s="131">
        <v>1.07</v>
      </c>
      <c r="G102" s="131">
        <v>7.6</v>
      </c>
      <c r="H102" s="82"/>
      <c r="I102" s="131">
        <v>24.1</v>
      </c>
      <c r="J102" s="131">
        <v>22.1</v>
      </c>
      <c r="K102" s="82"/>
      <c r="L102" s="82"/>
      <c r="M102" s="108"/>
      <c r="N102" s="137" t="s">
        <v>763</v>
      </c>
      <c r="O102" s="82"/>
      <c r="P102" s="82"/>
      <c r="Q102" s="82"/>
      <c r="R102" s="140"/>
      <c r="S102" s="137" t="s">
        <v>763</v>
      </c>
      <c r="T102" s="137" t="s">
        <v>763</v>
      </c>
      <c r="U102" s="137" t="s">
        <v>763</v>
      </c>
      <c r="V102" s="85"/>
      <c r="W102" s="85"/>
      <c r="X102" s="85"/>
      <c r="Y102" s="102">
        <f t="shared" si="34"/>
        <v>24.1</v>
      </c>
      <c r="Z102" s="102">
        <f t="shared" si="35"/>
        <v>297.25</v>
      </c>
      <c r="AA102" s="102">
        <f t="shared" si="36"/>
        <v>22.1</v>
      </c>
      <c r="AB102" s="102">
        <f t="shared" si="37"/>
        <v>7.6</v>
      </c>
      <c r="AC102" s="104">
        <f t="shared" si="38"/>
        <v>7.3788493922512846</v>
      </c>
      <c r="AD102" s="102">
        <f t="shared" si="39"/>
        <v>1.0299708797391842</v>
      </c>
      <c r="AE102" s="105">
        <f t="shared" si="40"/>
        <v>1.07</v>
      </c>
      <c r="AF102" s="102" t="str">
        <f t="shared" si="41"/>
        <v>NS</v>
      </c>
      <c r="AG102" s="105" t="str">
        <f t="shared" si="42"/>
        <v>NS</v>
      </c>
      <c r="AH102" s="105" t="str">
        <f t="shared" si="43"/>
        <v>NS</v>
      </c>
      <c r="AI102" s="102"/>
      <c r="AJ102" s="106" t="str">
        <f t="shared" si="45"/>
        <v>NS</v>
      </c>
      <c r="AK102" s="107" t="e">
        <f t="shared" si="46"/>
        <v>#VALUE!</v>
      </c>
      <c r="AL102" s="82"/>
      <c r="AM102" s="85"/>
      <c r="AN102" s="85"/>
      <c r="AO102" s="85"/>
      <c r="AP102" s="85"/>
      <c r="AQ102" s="85"/>
      <c r="AR102" s="115"/>
      <c r="AS102" s="116" t="s">
        <v>487</v>
      </c>
      <c r="AT102" s="116" t="s">
        <v>1231</v>
      </c>
      <c r="AU102" s="116" t="s">
        <v>485</v>
      </c>
      <c r="AV102" s="116" t="s">
        <v>513</v>
      </c>
      <c r="AW102" s="116" t="s">
        <v>489</v>
      </c>
      <c r="AX102" s="116"/>
      <c r="AY102" s="85"/>
      <c r="AZ102" s="85"/>
      <c r="BA102" s="82"/>
      <c r="BB102" s="82"/>
    </row>
    <row r="103" spans="1:54" ht="16" x14ac:dyDescent="0.2">
      <c r="A103" s="101" t="s">
        <v>402</v>
      </c>
      <c r="B103" s="102">
        <v>2020</v>
      </c>
      <c r="C103" s="103">
        <v>7</v>
      </c>
      <c r="D103" s="102">
        <v>23</v>
      </c>
      <c r="E103" s="82"/>
      <c r="F103" s="131">
        <v>1.07</v>
      </c>
      <c r="G103" s="131">
        <v>7.6</v>
      </c>
      <c r="H103" s="82"/>
      <c r="I103" s="131">
        <v>24.1</v>
      </c>
      <c r="J103" s="134">
        <v>22.1</v>
      </c>
      <c r="K103" s="82"/>
      <c r="L103" s="82"/>
      <c r="M103" s="108"/>
      <c r="N103" s="137">
        <v>2.0078085040609279</v>
      </c>
      <c r="O103" s="82"/>
      <c r="P103" s="82"/>
      <c r="Q103" s="82"/>
      <c r="R103" s="140"/>
      <c r="S103" s="137">
        <v>50.200519892423458</v>
      </c>
      <c r="T103" s="137">
        <v>10.007999999999999</v>
      </c>
      <c r="U103" s="137">
        <v>1.2349000000000012</v>
      </c>
      <c r="V103" s="85"/>
      <c r="W103" s="85"/>
      <c r="X103" s="85"/>
      <c r="Y103" s="102">
        <f t="shared" si="34"/>
        <v>24.1</v>
      </c>
      <c r="Z103" s="102">
        <f t="shared" si="35"/>
        <v>297.25</v>
      </c>
      <c r="AA103" s="102">
        <f t="shared" si="36"/>
        <v>22.1</v>
      </c>
      <c r="AB103" s="102">
        <f t="shared" si="37"/>
        <v>7.6</v>
      </c>
      <c r="AC103" s="104">
        <f t="shared" si="38"/>
        <v>7.3788493922512846</v>
      </c>
      <c r="AD103" s="102">
        <f t="shared" si="39"/>
        <v>1.0299708797391842</v>
      </c>
      <c r="AE103" s="105">
        <f t="shared" si="40"/>
        <v>1.07</v>
      </c>
      <c r="AF103" s="102">
        <f t="shared" si="41"/>
        <v>2.0078085040609279</v>
      </c>
      <c r="AG103" s="105">
        <f t="shared" si="42"/>
        <v>10.007999999999999</v>
      </c>
      <c r="AH103" s="105">
        <f t="shared" si="43"/>
        <v>1.2349000000000012</v>
      </c>
      <c r="AI103" s="102">
        <f t="shared" ref="AI103:AI108" si="47">IF(Y103=" ", " ", IF(Y103&gt;0, SUM(AG103:AH103)))</f>
        <v>11.242900000000001</v>
      </c>
      <c r="AJ103" s="106">
        <f t="shared" si="45"/>
        <v>50.200519892423458</v>
      </c>
      <c r="AK103" s="107">
        <f t="shared" si="46"/>
        <v>48.192711388362532</v>
      </c>
      <c r="AL103" s="82"/>
      <c r="AM103" s="84" t="s">
        <v>1232</v>
      </c>
      <c r="AN103" s="82"/>
      <c r="AO103" s="82"/>
      <c r="AP103" s="82"/>
      <c r="AQ103" s="82"/>
      <c r="AR103" s="117" t="s">
        <v>522</v>
      </c>
      <c r="AS103" s="115"/>
      <c r="AT103" s="115"/>
      <c r="AU103" s="115"/>
      <c r="AV103" s="115"/>
      <c r="AW103" s="115"/>
      <c r="AX103" s="118"/>
      <c r="AY103" s="85"/>
      <c r="AZ103" s="85"/>
      <c r="BA103" s="82"/>
      <c r="BB103" s="82"/>
    </row>
    <row r="104" spans="1:54" ht="18" x14ac:dyDescent="0.25">
      <c r="A104" s="101" t="s">
        <v>402</v>
      </c>
      <c r="B104" s="102">
        <v>2020</v>
      </c>
      <c r="C104" s="103">
        <v>7</v>
      </c>
      <c r="D104" s="102">
        <v>23</v>
      </c>
      <c r="E104" s="82"/>
      <c r="F104" s="131">
        <v>1.07</v>
      </c>
      <c r="G104" s="131">
        <v>7.6</v>
      </c>
      <c r="H104" s="82"/>
      <c r="I104" s="131">
        <v>24.1</v>
      </c>
      <c r="J104" s="131">
        <v>22.1</v>
      </c>
      <c r="K104" s="82"/>
      <c r="L104" s="82"/>
      <c r="M104" s="108"/>
      <c r="N104" s="137" t="s">
        <v>763</v>
      </c>
      <c r="O104" s="82"/>
      <c r="P104" s="82"/>
      <c r="Q104" s="82"/>
      <c r="R104" s="140"/>
      <c r="S104" s="137" t="s">
        <v>763</v>
      </c>
      <c r="T104" s="137" t="s">
        <v>763</v>
      </c>
      <c r="U104" s="137" t="s">
        <v>763</v>
      </c>
      <c r="V104" s="85"/>
      <c r="W104" s="85"/>
      <c r="X104" s="85"/>
      <c r="Y104" s="102">
        <f t="shared" si="34"/>
        <v>24.1</v>
      </c>
      <c r="Z104" s="102">
        <f t="shared" si="35"/>
        <v>297.25</v>
      </c>
      <c r="AA104" s="102">
        <f t="shared" si="36"/>
        <v>22.1</v>
      </c>
      <c r="AB104" s="102">
        <f t="shared" si="37"/>
        <v>7.6</v>
      </c>
      <c r="AC104" s="104">
        <f t="shared" si="38"/>
        <v>7.3788493922512846</v>
      </c>
      <c r="AD104" s="102">
        <f t="shared" si="39"/>
        <v>1.0299708797391842</v>
      </c>
      <c r="AE104" s="105">
        <f t="shared" si="40"/>
        <v>1.07</v>
      </c>
      <c r="AF104" s="102" t="str">
        <f t="shared" si="41"/>
        <v>NS</v>
      </c>
      <c r="AG104" s="105" t="str">
        <f t="shared" si="42"/>
        <v>NS</v>
      </c>
      <c r="AH104" s="105" t="str">
        <f t="shared" si="43"/>
        <v>NS</v>
      </c>
      <c r="AI104" s="102"/>
      <c r="AJ104" s="106" t="str">
        <f t="shared" si="45"/>
        <v>NS</v>
      </c>
      <c r="AK104" s="107" t="e">
        <f t="shared" si="46"/>
        <v>#VALUE!</v>
      </c>
      <c r="AL104" s="82"/>
      <c r="AM104" s="119" t="s">
        <v>477</v>
      </c>
      <c r="AN104" s="109" t="s">
        <v>1231</v>
      </c>
      <c r="AO104" s="120" t="s">
        <v>479</v>
      </c>
      <c r="AP104" s="120" t="s">
        <v>726</v>
      </c>
      <c r="AQ104" s="120" t="s">
        <v>481</v>
      </c>
      <c r="AR104" s="118" t="s">
        <v>476</v>
      </c>
      <c r="AS104" s="115">
        <v>0.4</v>
      </c>
      <c r="AT104" s="118">
        <v>0.6</v>
      </c>
      <c r="AU104" s="121">
        <v>10</v>
      </c>
      <c r="AV104" s="115">
        <v>10</v>
      </c>
      <c r="AW104" s="122">
        <v>43</v>
      </c>
      <c r="AX104" s="118"/>
      <c r="AY104" s="85"/>
      <c r="AZ104" s="85"/>
      <c r="BA104" s="82"/>
      <c r="BB104" s="82"/>
    </row>
    <row r="105" spans="1:54" ht="16" x14ac:dyDescent="0.2">
      <c r="A105" s="101" t="s">
        <v>402</v>
      </c>
      <c r="B105" s="102">
        <v>2020</v>
      </c>
      <c r="C105" s="103">
        <v>8</v>
      </c>
      <c r="D105" s="102">
        <v>6</v>
      </c>
      <c r="E105" s="82"/>
      <c r="F105" s="131">
        <v>0.82499999999999996</v>
      </c>
      <c r="G105" s="131">
        <v>8.98</v>
      </c>
      <c r="H105" s="82"/>
      <c r="I105" s="131">
        <v>20.7</v>
      </c>
      <c r="J105" s="131">
        <v>15.3</v>
      </c>
      <c r="K105" s="82"/>
      <c r="L105" s="82"/>
      <c r="M105" s="82"/>
      <c r="N105" s="137" t="s">
        <v>763</v>
      </c>
      <c r="O105" s="82"/>
      <c r="P105" s="82"/>
      <c r="Q105" s="82"/>
      <c r="R105" s="140"/>
      <c r="S105" s="137" t="s">
        <v>763</v>
      </c>
      <c r="T105" s="137" t="s">
        <v>763</v>
      </c>
      <c r="U105" s="137" t="s">
        <v>763</v>
      </c>
      <c r="V105" s="85"/>
      <c r="W105" s="85"/>
      <c r="X105" s="85"/>
      <c r="Y105" s="102">
        <f t="shared" si="34"/>
        <v>20.7</v>
      </c>
      <c r="Z105" s="102">
        <f t="shared" si="35"/>
        <v>293.84999999999997</v>
      </c>
      <c r="AA105" s="102">
        <f t="shared" si="36"/>
        <v>15.3</v>
      </c>
      <c r="AB105" s="102">
        <f t="shared" si="37"/>
        <v>8.98</v>
      </c>
      <c r="AC105" s="104">
        <f t="shared" si="38"/>
        <v>8.1734397083931878</v>
      </c>
      <c r="AD105" s="102">
        <f t="shared" si="39"/>
        <v>1.0986806436925898</v>
      </c>
      <c r="AE105" s="105">
        <f t="shared" si="40"/>
        <v>0.82499999999999996</v>
      </c>
      <c r="AF105" s="102" t="str">
        <f t="shared" si="41"/>
        <v>NS</v>
      </c>
      <c r="AG105" s="105" t="str">
        <f t="shared" si="42"/>
        <v>NS</v>
      </c>
      <c r="AH105" s="105" t="str">
        <f t="shared" si="43"/>
        <v>NS</v>
      </c>
      <c r="AI105" s="102"/>
      <c r="AJ105" s="106" t="str">
        <f t="shared" si="45"/>
        <v>NS</v>
      </c>
      <c r="AK105" s="107" t="e">
        <f t="shared" si="46"/>
        <v>#VALUE!</v>
      </c>
      <c r="AL105" s="82"/>
      <c r="AM105" s="123" t="s">
        <v>479</v>
      </c>
      <c r="AN105" s="124" t="s">
        <v>1233</v>
      </c>
      <c r="AO105" s="124" t="s">
        <v>485</v>
      </c>
      <c r="AP105" s="124" t="s">
        <v>1234</v>
      </c>
      <c r="AQ105" s="124"/>
      <c r="AR105" s="118" t="s">
        <v>482</v>
      </c>
      <c r="AS105" s="115">
        <v>0.9</v>
      </c>
      <c r="AT105" s="118">
        <v>3</v>
      </c>
      <c r="AU105" s="121">
        <v>1</v>
      </c>
      <c r="AV105" s="115">
        <v>3</v>
      </c>
      <c r="AW105" s="122">
        <v>20</v>
      </c>
      <c r="AX105" s="118"/>
      <c r="AY105" s="85"/>
      <c r="AZ105" s="102"/>
      <c r="BA105" s="102" t="s">
        <v>1235</v>
      </c>
      <c r="BB105" s="82"/>
    </row>
    <row r="106" spans="1:54" ht="16" x14ac:dyDescent="0.2">
      <c r="A106" s="101" t="s">
        <v>402</v>
      </c>
      <c r="B106" s="102">
        <v>2020</v>
      </c>
      <c r="C106" s="103">
        <v>8</v>
      </c>
      <c r="D106" s="102">
        <v>6</v>
      </c>
      <c r="E106" s="82"/>
      <c r="F106" s="131">
        <v>0.82499999999999996</v>
      </c>
      <c r="G106" s="131">
        <v>8.98</v>
      </c>
      <c r="H106" s="82"/>
      <c r="I106" s="131">
        <v>20.7</v>
      </c>
      <c r="J106" s="134">
        <v>23.3</v>
      </c>
      <c r="K106" s="82"/>
      <c r="L106" s="82"/>
      <c r="M106" s="82"/>
      <c r="N106" s="137">
        <v>0.28454507713355648</v>
      </c>
      <c r="O106" s="82"/>
      <c r="P106" s="82"/>
      <c r="Q106" s="82"/>
      <c r="R106" s="140"/>
      <c r="S106" s="137">
        <v>54.243176299419389</v>
      </c>
      <c r="T106" s="137">
        <v>23.423999999999996</v>
      </c>
      <c r="U106" s="207">
        <v>2.5000000000000001E-2</v>
      </c>
      <c r="V106" s="85"/>
      <c r="W106" s="85"/>
      <c r="X106" s="85"/>
      <c r="Y106" s="102">
        <f t="shared" si="34"/>
        <v>20.7</v>
      </c>
      <c r="Z106" s="102">
        <f t="shared" si="35"/>
        <v>293.84999999999997</v>
      </c>
      <c r="AA106" s="102">
        <f t="shared" si="36"/>
        <v>23.3</v>
      </c>
      <c r="AB106" s="102">
        <f t="shared" si="37"/>
        <v>8.98</v>
      </c>
      <c r="AC106" s="104">
        <f t="shared" si="38"/>
        <v>7.7981721821146701</v>
      </c>
      <c r="AD106" s="102">
        <f t="shared" si="39"/>
        <v>1.151551900917998</v>
      </c>
      <c r="AE106" s="105">
        <f t="shared" si="40"/>
        <v>0.82499999999999996</v>
      </c>
      <c r="AF106" s="102">
        <f t="shared" si="41"/>
        <v>0.28454507713355648</v>
      </c>
      <c r="AG106" s="105">
        <f t="shared" si="42"/>
        <v>23.423999999999996</v>
      </c>
      <c r="AH106" s="105">
        <f t="shared" si="43"/>
        <v>2.5000000000000001E-2</v>
      </c>
      <c r="AI106" s="102">
        <f t="shared" si="47"/>
        <v>23.448999999999995</v>
      </c>
      <c r="AJ106" s="106">
        <f t="shared" si="45"/>
        <v>54.243176299419389</v>
      </c>
      <c r="AK106" s="107">
        <f t="shared" si="46"/>
        <v>53.958631222285831</v>
      </c>
      <c r="AL106" s="82"/>
      <c r="AM106" s="123" t="s">
        <v>1236</v>
      </c>
      <c r="AN106" s="125" t="s">
        <v>742</v>
      </c>
      <c r="AO106" s="125" t="s">
        <v>494</v>
      </c>
      <c r="AP106" s="125" t="s">
        <v>495</v>
      </c>
      <c r="AQ106" s="125" t="s">
        <v>494</v>
      </c>
      <c r="AR106" s="118"/>
      <c r="AS106" s="115" t="s">
        <v>487</v>
      </c>
      <c r="AT106" s="115" t="s">
        <v>976</v>
      </c>
      <c r="AU106" s="115" t="s">
        <v>485</v>
      </c>
      <c r="AV106" s="115" t="s">
        <v>488</v>
      </c>
      <c r="AW106" s="115" t="s">
        <v>489</v>
      </c>
      <c r="AX106" s="116" t="s">
        <v>490</v>
      </c>
      <c r="AY106" s="102"/>
      <c r="AZ106" s="102"/>
      <c r="BA106" s="84" t="s">
        <v>1</v>
      </c>
      <c r="BB106" s="82"/>
    </row>
    <row r="107" spans="1:54" ht="16" x14ac:dyDescent="0.2">
      <c r="A107" s="101" t="s">
        <v>402</v>
      </c>
      <c r="B107" s="102">
        <v>2020</v>
      </c>
      <c r="C107" s="132">
        <v>8</v>
      </c>
      <c r="D107" s="82">
        <v>21</v>
      </c>
      <c r="E107" s="85"/>
      <c r="F107" s="131">
        <v>1</v>
      </c>
      <c r="G107" s="131">
        <v>9.1999999999999993</v>
      </c>
      <c r="H107" s="85"/>
      <c r="I107" s="131">
        <v>18</v>
      </c>
      <c r="J107" s="131">
        <v>21.5</v>
      </c>
      <c r="K107" s="85"/>
      <c r="L107" s="85"/>
      <c r="M107" s="85"/>
      <c r="N107" s="137" t="s">
        <v>763</v>
      </c>
      <c r="O107" s="85"/>
      <c r="P107" s="85"/>
      <c r="Q107" s="85"/>
      <c r="R107" s="140"/>
      <c r="S107" s="137" t="s">
        <v>763</v>
      </c>
      <c r="T107" s="137" t="s">
        <v>763</v>
      </c>
      <c r="U107" s="137" t="s">
        <v>763</v>
      </c>
      <c r="V107" s="85"/>
      <c r="W107" s="85"/>
      <c r="X107" s="85"/>
      <c r="Y107" s="85">
        <f t="shared" si="34"/>
        <v>18</v>
      </c>
      <c r="Z107" s="82">
        <f t="shared" si="35"/>
        <v>291.14999999999998</v>
      </c>
      <c r="AA107" s="85">
        <f t="shared" si="36"/>
        <v>21.5</v>
      </c>
      <c r="AB107" s="85">
        <f t="shared" si="37"/>
        <v>9.1999999999999993</v>
      </c>
      <c r="AC107" s="110">
        <f t="shared" si="38"/>
        <v>8.3018650780796115</v>
      </c>
      <c r="AD107" s="82">
        <f t="shared" si="39"/>
        <v>1.1081847167441734</v>
      </c>
      <c r="AE107" s="111">
        <f t="shared" si="40"/>
        <v>1</v>
      </c>
      <c r="AF107" s="82" t="str">
        <f t="shared" si="41"/>
        <v>NS</v>
      </c>
      <c r="AG107" s="111" t="str">
        <f t="shared" si="42"/>
        <v>NS</v>
      </c>
      <c r="AH107" s="111" t="str">
        <f t="shared" si="43"/>
        <v>NS</v>
      </c>
      <c r="AI107" s="102"/>
      <c r="AJ107" s="112" t="str">
        <f t="shared" si="45"/>
        <v>NS</v>
      </c>
      <c r="AK107" s="113" t="e">
        <f t="shared" si="46"/>
        <v>#VALUE!</v>
      </c>
      <c r="AL107" s="82"/>
      <c r="AM107" s="82">
        <f>AD113</f>
        <v>1.0998254089743598</v>
      </c>
      <c r="AN107" s="82">
        <f>AE113</f>
        <v>0.98000000000000009</v>
      </c>
      <c r="AO107" s="82">
        <f>AF113</f>
        <v>2.5563276979420144</v>
      </c>
      <c r="AP107" s="82">
        <f>AI113</f>
        <v>14.048317382812497</v>
      </c>
      <c r="AQ107" s="113">
        <f>AK113</f>
        <v>39.067921307721761</v>
      </c>
      <c r="AR107" s="118"/>
      <c r="AS107" s="115" t="s">
        <v>497</v>
      </c>
      <c r="AT107" s="115" t="s">
        <v>497</v>
      </c>
      <c r="AU107" s="115" t="s">
        <v>497</v>
      </c>
      <c r="AV107" s="115" t="s">
        <v>497</v>
      </c>
      <c r="AW107" s="115" t="s">
        <v>497</v>
      </c>
      <c r="AX107" s="116" t="s">
        <v>498</v>
      </c>
      <c r="AY107" s="102"/>
      <c r="AZ107" s="102"/>
      <c r="BA107" s="82"/>
      <c r="BB107" s="82"/>
    </row>
    <row r="108" spans="1:54" ht="16" x14ac:dyDescent="0.2">
      <c r="A108" s="101" t="s">
        <v>402</v>
      </c>
      <c r="B108" s="102">
        <v>2020</v>
      </c>
      <c r="C108" s="132">
        <v>8</v>
      </c>
      <c r="D108" s="82">
        <v>21</v>
      </c>
      <c r="E108" s="85"/>
      <c r="F108" s="131">
        <v>1</v>
      </c>
      <c r="G108" s="131">
        <v>9.1999999999999993</v>
      </c>
      <c r="H108" s="85"/>
      <c r="I108" s="131">
        <v>18</v>
      </c>
      <c r="J108" s="134">
        <v>26.2</v>
      </c>
      <c r="K108" s="85"/>
      <c r="L108" s="85"/>
      <c r="M108" s="85"/>
      <c r="N108" s="137">
        <v>4.1857501609153775</v>
      </c>
      <c r="O108" s="85"/>
      <c r="P108" s="85"/>
      <c r="Q108" s="85"/>
      <c r="R108" s="140"/>
      <c r="S108" s="137">
        <v>37.876983847201075</v>
      </c>
      <c r="T108" s="137">
        <v>8.2506666666666675</v>
      </c>
      <c r="U108" s="137">
        <v>1.9413333333333334</v>
      </c>
      <c r="V108" s="85"/>
      <c r="W108" s="85"/>
      <c r="X108" s="85"/>
      <c r="Y108" s="85">
        <f t="shared" si="34"/>
        <v>18</v>
      </c>
      <c r="Z108" s="82">
        <f t="shared" si="35"/>
        <v>291.14999999999998</v>
      </c>
      <c r="AA108" s="85">
        <f t="shared" si="36"/>
        <v>26.2</v>
      </c>
      <c r="AB108" s="85">
        <f t="shared" si="37"/>
        <v>9.1999999999999993</v>
      </c>
      <c r="AC108" s="110">
        <f t="shared" si="38"/>
        <v>8.0713437245107151</v>
      </c>
      <c r="AD108" s="82">
        <f t="shared" si="39"/>
        <v>1.1398349908035545</v>
      </c>
      <c r="AE108" s="111">
        <f t="shared" si="40"/>
        <v>1</v>
      </c>
      <c r="AF108" s="82">
        <f t="shared" si="41"/>
        <v>4.1857501609153775</v>
      </c>
      <c r="AG108" s="111">
        <f t="shared" si="42"/>
        <v>8.2506666666666675</v>
      </c>
      <c r="AH108" s="111">
        <f t="shared" si="43"/>
        <v>1.9413333333333334</v>
      </c>
      <c r="AI108" s="102">
        <f t="shared" si="47"/>
        <v>10.192</v>
      </c>
      <c r="AJ108" s="112">
        <f t="shared" si="45"/>
        <v>37.876983847201075</v>
      </c>
      <c r="AK108" s="113">
        <f t="shared" si="46"/>
        <v>33.691233686285699</v>
      </c>
      <c r="AL108" s="85"/>
      <c r="AM108" s="82"/>
      <c r="AN108" s="82"/>
      <c r="AO108" s="82"/>
      <c r="AP108" s="85"/>
      <c r="AQ108" s="82"/>
      <c r="AR108" s="82"/>
      <c r="AS108" s="115">
        <f>((LN(AM107)-LN(0.4))/(LN(0.9)-LN(0.4))*100)</f>
        <v>124.72616752231505</v>
      </c>
      <c r="AT108" s="120">
        <f>((LN(AN107)-LN(0.6))/(LN(3)-LN(0.6))*100)</f>
        <v>30.484115768495684</v>
      </c>
      <c r="AU108" s="115">
        <f>((LN(AO107)-LN(10))/(LN(1)-LN(10))*100)</f>
        <v>59.238347434553894</v>
      </c>
      <c r="AV108" s="115">
        <f>((LN(AP107)-LN(10))/(LN(3)-LN(10))*100)</f>
        <v>-28.232991240518995</v>
      </c>
      <c r="AW108" s="115">
        <f>((LN(AQ107)-LN(43))/(LN(20)-LN(43))*100)</f>
        <v>12.528078525288702</v>
      </c>
      <c r="AX108" s="82"/>
      <c r="AY108" s="82"/>
      <c r="AZ108" s="82"/>
      <c r="BA108" s="82"/>
      <c r="BB108" s="82"/>
    </row>
    <row r="109" spans="1:54" ht="16" x14ac:dyDescent="0.2">
      <c r="A109" s="101"/>
      <c r="B109" s="102"/>
      <c r="C109" s="132"/>
      <c r="D109" s="82"/>
      <c r="E109" s="85"/>
      <c r="F109" s="144"/>
      <c r="G109" s="144"/>
      <c r="H109" s="85"/>
      <c r="I109" s="144"/>
      <c r="J109" s="144"/>
      <c r="K109" s="85"/>
      <c r="L109" s="85"/>
      <c r="M109" s="85"/>
      <c r="N109" s="146"/>
      <c r="O109" s="85"/>
      <c r="P109" s="85"/>
      <c r="Q109" s="85"/>
      <c r="R109" s="140"/>
      <c r="S109" s="146"/>
      <c r="T109" s="146"/>
      <c r="U109" s="146"/>
      <c r="V109" s="85"/>
      <c r="W109" s="85"/>
      <c r="X109" s="85"/>
      <c r="Y109" s="85" t="str">
        <f t="shared" si="34"/>
        <v xml:space="preserve"> </v>
      </c>
      <c r="Z109" s="82" t="str">
        <f t="shared" si="35"/>
        <v xml:space="preserve"> </v>
      </c>
      <c r="AA109" s="85" t="str">
        <f t="shared" si="36"/>
        <v xml:space="preserve"> </v>
      </c>
      <c r="AB109" s="85" t="str">
        <f t="shared" si="37"/>
        <v xml:space="preserve"> </v>
      </c>
      <c r="AC109" s="110" t="str">
        <f t="shared" si="38"/>
        <v xml:space="preserve"> </v>
      </c>
      <c r="AD109" s="82" t="str">
        <f t="shared" si="39"/>
        <v xml:space="preserve"> </v>
      </c>
      <c r="AE109" s="111" t="str">
        <f t="shared" si="40"/>
        <v xml:space="preserve"> </v>
      </c>
      <c r="AF109" s="82" t="str">
        <f t="shared" si="41"/>
        <v xml:space="preserve"> </v>
      </c>
      <c r="AG109" s="111" t="str">
        <f t="shared" si="42"/>
        <v xml:space="preserve"> </v>
      </c>
      <c r="AH109" s="111" t="str">
        <f t="shared" si="43"/>
        <v xml:space="preserve"> </v>
      </c>
      <c r="AI109" s="102" t="str">
        <f t="shared" ref="AI109" si="48">IF(Y109=" ", " ", IF(Y109&gt;0, SUM(AG109:AH109)))</f>
        <v xml:space="preserve"> </v>
      </c>
      <c r="AJ109" s="112" t="str">
        <f t="shared" si="45"/>
        <v xml:space="preserve"> </v>
      </c>
      <c r="AK109" s="113" t="str">
        <f t="shared" si="46"/>
        <v xml:space="preserve"> </v>
      </c>
      <c r="AL109" s="82"/>
      <c r="AM109" s="85"/>
      <c r="AN109" s="85"/>
      <c r="AO109" s="85"/>
      <c r="AP109" s="128" t="s">
        <v>1237</v>
      </c>
      <c r="AQ109" s="85"/>
      <c r="AR109" s="82"/>
      <c r="AS109" s="82">
        <f>IF(AS108&gt;100, 100, IF(AS108&lt;0, 0, AS108))</f>
        <v>100</v>
      </c>
      <c r="AT109" s="82">
        <f t="shared" ref="AT109:AW109" si="49">IF(AT108&gt;100, 100, IF(AT108&lt;0, 0, AT108))</f>
        <v>30.484115768495684</v>
      </c>
      <c r="AU109" s="82">
        <f t="shared" si="49"/>
        <v>59.238347434553894</v>
      </c>
      <c r="AV109" s="82">
        <f t="shared" si="49"/>
        <v>0</v>
      </c>
      <c r="AW109" s="82">
        <f t="shared" si="49"/>
        <v>12.528078525288702</v>
      </c>
      <c r="AX109" s="129">
        <f>AVERAGE(AS109:AW109)</f>
        <v>40.450108345667658</v>
      </c>
      <c r="AY109" s="84"/>
      <c r="AZ109" s="84"/>
      <c r="BA109" s="84" t="str">
        <f>IF(AX109&gt;65, "Acceptable; Ongoing Protection is Required", "Unacceptable; Immediate Restoration is Required")</f>
        <v>Unacceptable; Immediate Restoration is Required</v>
      </c>
      <c r="BB109" s="82"/>
    </row>
    <row r="110" spans="1:54" ht="16" x14ac:dyDescent="0.2">
      <c r="A110" s="101"/>
      <c r="B110" s="102"/>
      <c r="C110" s="132"/>
      <c r="D110" s="82"/>
      <c r="E110" s="85"/>
      <c r="F110" s="144"/>
      <c r="G110" s="144"/>
      <c r="H110" s="85"/>
      <c r="I110" s="144"/>
      <c r="J110" s="144"/>
      <c r="K110" s="85"/>
      <c r="L110" s="85"/>
      <c r="M110" s="85"/>
      <c r="N110" s="146"/>
      <c r="O110" s="85"/>
      <c r="P110" s="85"/>
      <c r="Q110" s="85"/>
      <c r="R110" s="140"/>
      <c r="S110" s="146"/>
      <c r="T110" s="146"/>
      <c r="U110" s="146"/>
      <c r="V110" s="85"/>
      <c r="W110" s="85"/>
      <c r="X110" s="85"/>
      <c r="Y110" s="85" t="str">
        <f t="shared" si="34"/>
        <v xml:space="preserve"> </v>
      </c>
      <c r="Z110" s="82" t="str">
        <f t="shared" si="35"/>
        <v xml:space="preserve"> </v>
      </c>
      <c r="AA110" s="85" t="str">
        <f t="shared" si="36"/>
        <v xml:space="preserve"> </v>
      </c>
      <c r="AB110" s="85" t="str">
        <f t="shared" si="37"/>
        <v xml:space="preserve"> </v>
      </c>
      <c r="AC110" s="110" t="str">
        <f t="shared" si="38"/>
        <v xml:space="preserve"> </v>
      </c>
      <c r="AD110" s="82" t="str">
        <f t="shared" si="39"/>
        <v xml:space="preserve"> </v>
      </c>
      <c r="AE110" s="111" t="str">
        <f t="shared" si="40"/>
        <v xml:space="preserve"> </v>
      </c>
      <c r="AF110" s="82" t="str">
        <f t="shared" si="41"/>
        <v xml:space="preserve"> </v>
      </c>
      <c r="AG110" s="111" t="str">
        <f t="shared" si="42"/>
        <v xml:space="preserve"> </v>
      </c>
      <c r="AH110" s="111" t="str">
        <f t="shared" si="43"/>
        <v xml:space="preserve"> </v>
      </c>
      <c r="AI110" s="82"/>
      <c r="AJ110" s="112" t="str">
        <f t="shared" si="45"/>
        <v xml:space="preserve"> </v>
      </c>
      <c r="AK110" s="113" t="str">
        <f t="shared" si="46"/>
        <v xml:space="preserve"> </v>
      </c>
      <c r="AL110" s="85"/>
      <c r="AM110" s="85"/>
      <c r="AN110" s="85"/>
      <c r="AO110" s="85"/>
      <c r="AP110" s="85"/>
      <c r="AQ110" s="85"/>
      <c r="AR110" s="85"/>
      <c r="AS110" s="85"/>
      <c r="AT110" s="85"/>
      <c r="AU110" s="85"/>
      <c r="AV110" s="85"/>
      <c r="AW110" s="126" t="s">
        <v>1238</v>
      </c>
      <c r="AX110" s="126">
        <f>AVERAGE(AS109:AW109)</f>
        <v>40.450108345667658</v>
      </c>
      <c r="AY110" s="85"/>
      <c r="AZ110" s="85"/>
      <c r="BA110" s="82"/>
      <c r="BB110" s="82"/>
    </row>
    <row r="111" spans="1:54" ht="16" x14ac:dyDescent="0.2">
      <c r="A111" s="101"/>
      <c r="B111" s="102"/>
      <c r="C111" s="132"/>
      <c r="D111" s="82"/>
      <c r="E111" s="85"/>
      <c r="F111" s="144"/>
      <c r="G111" s="144"/>
      <c r="H111" s="85"/>
      <c r="I111" s="144"/>
      <c r="J111" s="145"/>
      <c r="K111" s="85"/>
      <c r="L111" s="85"/>
      <c r="M111" s="85"/>
      <c r="N111" s="146"/>
      <c r="O111" s="85"/>
      <c r="P111" s="85"/>
      <c r="Q111" s="85"/>
      <c r="R111" s="140"/>
      <c r="S111" s="146"/>
      <c r="T111" s="146"/>
      <c r="U111" s="146"/>
      <c r="V111" s="85"/>
      <c r="W111" s="85"/>
      <c r="X111" s="85"/>
      <c r="Y111" s="85"/>
      <c r="Z111" s="82"/>
      <c r="AA111" s="85"/>
      <c r="AB111" s="85"/>
      <c r="AC111" s="110"/>
      <c r="AD111" s="82"/>
      <c r="AE111" s="111"/>
      <c r="AF111" s="82"/>
      <c r="AG111" s="111"/>
      <c r="AH111" s="111"/>
      <c r="AI111" s="82"/>
      <c r="AJ111" s="112"/>
      <c r="AK111" s="113"/>
      <c r="AL111" s="85"/>
      <c r="AM111" s="82"/>
      <c r="AN111" s="82"/>
      <c r="AO111" s="82"/>
      <c r="AP111" s="85"/>
      <c r="AQ111" s="82"/>
      <c r="AR111" s="82"/>
      <c r="AS111" s="115"/>
      <c r="AT111" s="120"/>
      <c r="AU111" s="115"/>
      <c r="AV111" s="115"/>
      <c r="AW111" s="115"/>
      <c r="AX111" s="82"/>
      <c r="AY111" s="82"/>
      <c r="AZ111" s="82"/>
      <c r="BA111" s="82"/>
      <c r="BB111" s="82"/>
    </row>
    <row r="112" spans="1:54" ht="16" x14ac:dyDescent="0.2">
      <c r="A112" s="101"/>
      <c r="B112" s="102"/>
      <c r="C112" s="132"/>
      <c r="D112" s="82"/>
      <c r="E112" s="85"/>
      <c r="F112" s="144"/>
      <c r="G112" s="144"/>
      <c r="H112" s="85"/>
      <c r="I112" s="144"/>
      <c r="J112" s="145"/>
      <c r="K112" s="85"/>
      <c r="L112" s="85"/>
      <c r="M112" s="85"/>
      <c r="N112" s="146"/>
      <c r="O112" s="85"/>
      <c r="P112" s="85"/>
      <c r="Q112" s="85"/>
      <c r="R112" s="140"/>
      <c r="S112" s="146"/>
      <c r="T112" s="146"/>
      <c r="U112" s="146"/>
      <c r="V112" s="85"/>
      <c r="W112" s="85"/>
      <c r="X112" s="85"/>
      <c r="Y112" s="85"/>
      <c r="Z112" s="82"/>
      <c r="AA112" s="85"/>
      <c r="AB112" s="85"/>
      <c r="AC112" s="110"/>
      <c r="AD112" s="82"/>
      <c r="AE112" s="111"/>
      <c r="AF112" s="82"/>
      <c r="AG112" s="111"/>
      <c r="AH112" s="111"/>
      <c r="AI112" s="82"/>
      <c r="AJ112" s="112"/>
      <c r="AK112" s="113"/>
      <c r="AL112" s="85"/>
      <c r="AM112" s="82"/>
      <c r="AN112" s="82"/>
      <c r="AO112" s="82"/>
      <c r="AP112" s="85"/>
      <c r="AQ112" s="82"/>
      <c r="AR112" s="82"/>
      <c r="AS112" s="115"/>
      <c r="AT112" s="120"/>
      <c r="AU112" s="115"/>
      <c r="AV112" s="115"/>
      <c r="AW112" s="115"/>
      <c r="AX112" s="82"/>
      <c r="AY112" s="82"/>
      <c r="AZ112" s="82"/>
      <c r="BA112" s="82"/>
      <c r="BB112" s="82"/>
    </row>
    <row r="113" spans="1:55" ht="16" x14ac:dyDescent="0.2">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4">
        <f>_xlfn.AGGREGATE(1, 6,AD98:AD110)</f>
        <v>1.0998254089743598</v>
      </c>
      <c r="AE113" s="84">
        <f>_xlfn.AGGREGATE(1, 6,AE98:AE110)</f>
        <v>0.98000000000000009</v>
      </c>
      <c r="AF113" s="84">
        <f>_xlfn.AGGREGATE(1, 6,AF98:AF110)</f>
        <v>2.5563276979420144</v>
      </c>
      <c r="AG113" s="82"/>
      <c r="AH113" s="82"/>
      <c r="AI113" s="84">
        <f>_xlfn.AGGREGATE(1, 6,AI98:AI110)</f>
        <v>14.048317382812497</v>
      </c>
      <c r="AJ113" s="82"/>
      <c r="AK113" s="84">
        <f>_xlfn.AGGREGATE(1, 6,AK98:AK110)</f>
        <v>39.067921307721761</v>
      </c>
      <c r="AL113" s="82"/>
      <c r="AM113" s="82"/>
      <c r="AN113" s="82"/>
      <c r="AO113" s="82"/>
      <c r="AP113" s="82"/>
      <c r="AQ113" s="82"/>
      <c r="AR113" s="82"/>
      <c r="AS113" s="82"/>
      <c r="AT113" s="82"/>
      <c r="AU113" s="82"/>
      <c r="AV113" s="82"/>
      <c r="AW113" s="82"/>
      <c r="AX113" s="82"/>
      <c r="AY113" s="82"/>
      <c r="AZ113" s="82"/>
      <c r="BA113" s="82"/>
      <c r="BB113" s="82"/>
    </row>
    <row r="114" spans="1:55"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126" t="s">
        <v>1238</v>
      </c>
      <c r="AD114" s="126">
        <f>AVERAGE(AD99:AD110)</f>
        <v>1.0998254089743598</v>
      </c>
      <c r="AE114" s="126">
        <f>AVERAGE(AE98:AE110)</f>
        <v>0.98000000000000009</v>
      </c>
      <c r="AF114" s="126">
        <f>AVERAGE(AF98:AF110)</f>
        <v>2.5563276979420144</v>
      </c>
      <c r="AG114" s="126"/>
      <c r="AH114" s="126"/>
      <c r="AI114" s="126">
        <f>AVERAGE(AI98:AI110)</f>
        <v>14.048317382812497</v>
      </c>
      <c r="AJ114" s="126"/>
      <c r="AK114" s="127" t="e">
        <f>AVERAGE(AK98:AK110)</f>
        <v>#VALUE!</v>
      </c>
      <c r="AL114" s="82"/>
      <c r="AM114" s="82"/>
      <c r="AN114" s="82"/>
      <c r="AO114" s="82"/>
      <c r="AP114" s="82"/>
      <c r="AQ114" s="82"/>
      <c r="AR114" s="82"/>
      <c r="AS114" s="82"/>
      <c r="AT114" s="82"/>
      <c r="AU114" s="82"/>
      <c r="AV114" s="82"/>
      <c r="AW114" s="82"/>
      <c r="AX114" s="82"/>
      <c r="AY114" s="82"/>
      <c r="AZ114" s="82"/>
      <c r="BA114" s="82"/>
      <c r="BB114" s="82"/>
    </row>
    <row r="119" spans="1:55" s="68" customFormat="1" x14ac:dyDescent="0.2">
      <c r="A119" s="68" t="s">
        <v>1246</v>
      </c>
      <c r="B119"/>
      <c r="C119"/>
      <c r="D119"/>
      <c r="E119" s="167"/>
      <c r="I119" s="149"/>
      <c r="J119" s="233" t="s">
        <v>1269</v>
      </c>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402</v>
      </c>
      <c r="C122" s="68" t="s">
        <v>757</v>
      </c>
      <c r="E122" s="147">
        <v>44390</v>
      </c>
      <c r="F122" s="68" t="s">
        <v>797</v>
      </c>
      <c r="G122" s="68" t="s">
        <v>1070</v>
      </c>
      <c r="H122" s="68">
        <v>1</v>
      </c>
      <c r="I122" s="68" t="s">
        <v>760</v>
      </c>
      <c r="J122" s="77">
        <v>0.42708333333333331</v>
      </c>
      <c r="K122" s="81">
        <v>3</v>
      </c>
      <c r="L122" s="68">
        <v>2</v>
      </c>
      <c r="M122" s="68" t="s">
        <v>952</v>
      </c>
      <c r="N122" s="68" t="s">
        <v>1072</v>
      </c>
      <c r="O122" s="131">
        <v>18.3</v>
      </c>
      <c r="P122" s="131">
        <v>19.46</v>
      </c>
      <c r="Q122" s="68">
        <v>1</v>
      </c>
      <c r="R122" s="68">
        <v>1</v>
      </c>
      <c r="S122" s="131">
        <v>1</v>
      </c>
      <c r="T122" s="68">
        <v>1</v>
      </c>
      <c r="U122" s="76">
        <v>1</v>
      </c>
      <c r="V122" s="68">
        <v>0.2</v>
      </c>
      <c r="W122" s="77">
        <v>0.3125</v>
      </c>
      <c r="X122" s="68">
        <v>22</v>
      </c>
      <c r="Y122" s="68">
        <v>6.03</v>
      </c>
      <c r="Z122" s="72">
        <v>5.3933430750204385</v>
      </c>
      <c r="AA122" s="68" t="s">
        <v>761</v>
      </c>
      <c r="AB122" s="205">
        <v>19.2</v>
      </c>
      <c r="AC122" s="72">
        <v>31.1</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402</v>
      </c>
      <c r="C123" s="68" t="s">
        <v>764</v>
      </c>
      <c r="E123" s="147">
        <v>44390</v>
      </c>
      <c r="F123" s="68" t="s">
        <v>797</v>
      </c>
      <c r="G123" s="68" t="s">
        <v>1070</v>
      </c>
      <c r="H123" s="68">
        <v>1</v>
      </c>
      <c r="I123" s="68" t="s">
        <v>760</v>
      </c>
      <c r="J123" s="77">
        <v>0.42708333333333331</v>
      </c>
      <c r="K123" s="81">
        <v>3</v>
      </c>
      <c r="L123" s="68">
        <v>2</v>
      </c>
      <c r="M123" s="68" t="s">
        <v>952</v>
      </c>
      <c r="N123" s="68" t="s">
        <v>1072</v>
      </c>
      <c r="O123" s="131">
        <v>18.3</v>
      </c>
      <c r="P123" s="131">
        <v>19.46</v>
      </c>
      <c r="Q123" s="68">
        <v>1</v>
      </c>
      <c r="R123" s="68">
        <v>1</v>
      </c>
      <c r="S123" s="131">
        <v>1</v>
      </c>
      <c r="T123" s="68">
        <v>1</v>
      </c>
      <c r="U123" s="76">
        <v>1</v>
      </c>
      <c r="V123" s="68">
        <v>0.5</v>
      </c>
      <c r="W123" s="77">
        <v>0.31597222222222221</v>
      </c>
      <c r="X123" s="68">
        <v>22.4</v>
      </c>
      <c r="Y123" s="68">
        <v>5.55</v>
      </c>
      <c r="Z123" s="72">
        <v>4.7572381775233925</v>
      </c>
      <c r="AA123" s="68" t="s">
        <v>761</v>
      </c>
      <c r="AB123" s="205">
        <v>26.6</v>
      </c>
      <c r="AC123" s="72">
        <v>41.8</v>
      </c>
      <c r="AD123" s="75">
        <v>0.6982095509118752</v>
      </c>
      <c r="AE123" s="75">
        <v>2.9485569375679268</v>
      </c>
      <c r="AF123" s="72">
        <v>0.61765617733684708</v>
      </c>
      <c r="AG123" s="137">
        <v>3.566213114904774</v>
      </c>
      <c r="AH123" s="72">
        <v>31.770975607609717</v>
      </c>
      <c r="AI123" s="75">
        <v>35.33718872251449</v>
      </c>
      <c r="AJ123" s="136">
        <v>2633.4218642286241</v>
      </c>
      <c r="AK123" s="136">
        <v>377.25880732844752</v>
      </c>
      <c r="AL123" s="72">
        <v>6.9804118898566232</v>
      </c>
      <c r="AM123" s="72">
        <v>409.02978293605725</v>
      </c>
      <c r="AN123" s="137">
        <v>412.59599605096201</v>
      </c>
      <c r="AO123" s="137">
        <v>739.61333333333334</v>
      </c>
      <c r="AP123" s="137">
        <v>432.47551388888911</v>
      </c>
      <c r="AQ123" s="72">
        <v>0.63102156042707069</v>
      </c>
      <c r="AR123" s="136">
        <v>1172.0888472222225</v>
      </c>
      <c r="AS123" s="68" t="s">
        <v>763</v>
      </c>
      <c r="AT123" s="68" t="s">
        <v>763</v>
      </c>
      <c r="AU123" s="68" t="s">
        <v>763</v>
      </c>
      <c r="AV123" s="68" t="s">
        <v>763</v>
      </c>
      <c r="BA123" s="200"/>
      <c r="BC123" s="147"/>
    </row>
    <row r="124" spans="1:55" s="68" customFormat="1" x14ac:dyDescent="0.2">
      <c r="A124" s="79" t="s">
        <v>756</v>
      </c>
      <c r="B124" s="68" t="s">
        <v>402</v>
      </c>
      <c r="C124" s="68" t="s">
        <v>765</v>
      </c>
      <c r="E124" s="147">
        <v>44390</v>
      </c>
      <c r="F124" s="68" t="s">
        <v>797</v>
      </c>
      <c r="G124" s="68" t="s">
        <v>1070</v>
      </c>
      <c r="H124" s="68">
        <v>1</v>
      </c>
      <c r="I124" s="68" t="s">
        <v>760</v>
      </c>
      <c r="J124" s="77">
        <v>0.42708333333333331</v>
      </c>
      <c r="K124" s="81">
        <v>3</v>
      </c>
      <c r="L124" s="68">
        <v>2</v>
      </c>
      <c r="M124" s="68" t="s">
        <v>952</v>
      </c>
      <c r="N124" s="68" t="s">
        <v>1072</v>
      </c>
      <c r="O124" s="131">
        <v>18.3</v>
      </c>
      <c r="P124" s="131">
        <v>19.46</v>
      </c>
      <c r="Q124" s="68">
        <v>1</v>
      </c>
      <c r="R124" s="68">
        <v>1</v>
      </c>
      <c r="S124" s="131">
        <v>1</v>
      </c>
      <c r="T124" s="68">
        <v>1</v>
      </c>
      <c r="U124" s="76">
        <v>1</v>
      </c>
      <c r="V124" s="68">
        <v>0.7</v>
      </c>
      <c r="W124" s="77">
        <v>0.31736111111111115</v>
      </c>
      <c r="X124" s="68">
        <v>22.3</v>
      </c>
      <c r="Y124" s="68">
        <v>4.12</v>
      </c>
      <c r="Z124" s="72">
        <v>3.520874672334124</v>
      </c>
      <c r="AA124" s="68" t="s">
        <v>761</v>
      </c>
      <c r="AB124" s="205">
        <v>27.1</v>
      </c>
      <c r="AC124" s="72">
        <v>42.4</v>
      </c>
      <c r="AD124" s="72" t="s">
        <v>763</v>
      </c>
      <c r="AE124" s="72" t="s">
        <v>763</v>
      </c>
      <c r="AF124" s="72" t="s">
        <v>763</v>
      </c>
      <c r="AG124" s="137" t="s">
        <v>763</v>
      </c>
      <c r="AH124" s="72" t="s">
        <v>763</v>
      </c>
      <c r="AI124" s="72" t="s">
        <v>763</v>
      </c>
      <c r="AJ124" s="72" t="s">
        <v>763</v>
      </c>
      <c r="AK124" s="72" t="s">
        <v>763</v>
      </c>
      <c r="AL124" s="72" t="s">
        <v>763</v>
      </c>
      <c r="AM124" s="75" t="s">
        <v>763</v>
      </c>
      <c r="AN124" s="137" t="s">
        <v>763</v>
      </c>
      <c r="AO124" s="137" t="s">
        <v>763</v>
      </c>
      <c r="AP124" s="137" t="s">
        <v>763</v>
      </c>
      <c r="AQ124" s="72" t="s">
        <v>763</v>
      </c>
      <c r="AR124" s="75" t="s">
        <v>763</v>
      </c>
      <c r="AS124" s="68" t="s">
        <v>763</v>
      </c>
      <c r="AT124" s="68" t="s">
        <v>763</v>
      </c>
      <c r="AU124" s="68" t="s">
        <v>763</v>
      </c>
      <c r="AV124" s="68" t="s">
        <v>763</v>
      </c>
      <c r="BA124" s="200"/>
      <c r="BC124" s="147"/>
    </row>
    <row r="125" spans="1:55" s="68" customFormat="1" x14ac:dyDescent="0.2">
      <c r="A125" s="79" t="s">
        <v>756</v>
      </c>
      <c r="B125" s="68" t="s">
        <v>402</v>
      </c>
      <c r="C125" s="68" t="s">
        <v>757</v>
      </c>
      <c r="E125" s="147">
        <v>44404</v>
      </c>
      <c r="F125" s="68" t="s">
        <v>881</v>
      </c>
      <c r="G125" s="68" t="s">
        <v>1090</v>
      </c>
      <c r="H125" s="68">
        <v>0</v>
      </c>
      <c r="I125" s="68" t="s">
        <v>760</v>
      </c>
      <c r="J125" s="77">
        <v>0.422916666666667</v>
      </c>
      <c r="K125" s="81">
        <v>1</v>
      </c>
      <c r="L125" s="68">
        <v>1</v>
      </c>
      <c r="M125" s="68" t="s">
        <v>1091</v>
      </c>
      <c r="O125" s="131">
        <v>21.9</v>
      </c>
      <c r="P125" s="131">
        <v>9.07</v>
      </c>
      <c r="Q125" s="68">
        <v>1</v>
      </c>
      <c r="R125" s="68">
        <v>1</v>
      </c>
      <c r="S125" s="131">
        <v>1</v>
      </c>
      <c r="T125" s="68">
        <v>1</v>
      </c>
      <c r="U125" s="141">
        <v>1</v>
      </c>
      <c r="V125" s="68">
        <v>0.15</v>
      </c>
      <c r="W125" s="77">
        <v>0.31180555555555556</v>
      </c>
      <c r="X125" s="68">
        <v>24</v>
      </c>
      <c r="Y125" s="68">
        <v>8.25</v>
      </c>
      <c r="Z125" s="72">
        <v>7.273347947764079</v>
      </c>
      <c r="AA125" s="68" t="s">
        <v>761</v>
      </c>
      <c r="AB125" s="205">
        <v>22</v>
      </c>
      <c r="AC125" s="72">
        <v>35.299999999999997</v>
      </c>
      <c r="AD125" s="75" t="s">
        <v>763</v>
      </c>
      <c r="AE125" s="75" t="s">
        <v>763</v>
      </c>
      <c r="AF125" s="75" t="s">
        <v>763</v>
      </c>
      <c r="AG125" s="137" t="s">
        <v>763</v>
      </c>
      <c r="AH125" s="72" t="s">
        <v>763</v>
      </c>
      <c r="AI125" s="209" t="s">
        <v>763</v>
      </c>
      <c r="AJ125" s="209" t="s">
        <v>763</v>
      </c>
      <c r="AK125" s="209" t="s">
        <v>763</v>
      </c>
      <c r="AL125" s="209" t="s">
        <v>763</v>
      </c>
      <c r="AM125" s="75" t="s">
        <v>763</v>
      </c>
      <c r="AN125" s="137" t="s">
        <v>763</v>
      </c>
      <c r="AO125" s="211" t="s">
        <v>763</v>
      </c>
      <c r="AP125" s="211" t="s">
        <v>763</v>
      </c>
      <c r="AQ125" s="209" t="s">
        <v>763</v>
      </c>
      <c r="AR125" s="75" t="s">
        <v>763</v>
      </c>
      <c r="AS125" s="68" t="s">
        <v>763</v>
      </c>
      <c r="AT125" s="68" t="s">
        <v>763</v>
      </c>
      <c r="AU125" s="68" t="s">
        <v>763</v>
      </c>
      <c r="AV125" s="68" t="s">
        <v>763</v>
      </c>
      <c r="BA125" s="200"/>
      <c r="BC125" s="147"/>
    </row>
    <row r="126" spans="1:55" s="68" customFormat="1" x14ac:dyDescent="0.2">
      <c r="A126" s="79" t="s">
        <v>756</v>
      </c>
      <c r="B126" s="68" t="s">
        <v>402</v>
      </c>
      <c r="C126" s="68" t="s">
        <v>764</v>
      </c>
      <c r="E126" s="147">
        <v>44404</v>
      </c>
      <c r="F126" s="68" t="s">
        <v>881</v>
      </c>
      <c r="G126" s="68" t="s">
        <v>1090</v>
      </c>
      <c r="H126" s="68">
        <v>0</v>
      </c>
      <c r="I126" s="68" t="s">
        <v>760</v>
      </c>
      <c r="J126" s="77">
        <v>0.422916666666667</v>
      </c>
      <c r="K126" s="81">
        <v>1</v>
      </c>
      <c r="L126" s="68">
        <v>1</v>
      </c>
      <c r="M126" s="68" t="s">
        <v>1091</v>
      </c>
      <c r="O126" s="131">
        <v>21.9</v>
      </c>
      <c r="P126" s="131">
        <v>9.07</v>
      </c>
      <c r="Q126" s="68">
        <v>1</v>
      </c>
      <c r="R126" s="68">
        <v>1</v>
      </c>
      <c r="S126" s="131">
        <v>1</v>
      </c>
      <c r="T126" s="68">
        <v>1</v>
      </c>
      <c r="U126" s="141">
        <v>1</v>
      </c>
      <c r="V126" s="68">
        <v>0.5</v>
      </c>
      <c r="W126" s="77">
        <v>0.31458333333333333</v>
      </c>
      <c r="X126" s="68">
        <v>24.7</v>
      </c>
      <c r="Y126" s="68">
        <v>7.61</v>
      </c>
      <c r="Z126" s="72">
        <v>6.633502139756164</v>
      </c>
      <c r="AA126" s="68" t="s">
        <v>761</v>
      </c>
      <c r="AB126" s="205">
        <v>24.1</v>
      </c>
      <c r="AC126" s="72">
        <v>38</v>
      </c>
      <c r="AD126" s="75">
        <v>0.375</v>
      </c>
      <c r="AE126" s="72">
        <v>1.1864697802197801</v>
      </c>
      <c r="AF126" s="72">
        <v>0.42520539451247874</v>
      </c>
      <c r="AG126" s="137">
        <v>1.6116751747322589</v>
      </c>
      <c r="AH126" s="72">
        <v>42.224097117187327</v>
      </c>
      <c r="AI126" s="72">
        <v>43.835772291919582</v>
      </c>
      <c r="AJ126" s="72">
        <v>144.65749179836908</v>
      </c>
      <c r="AK126" s="72">
        <v>16.637275918091788</v>
      </c>
      <c r="AL126" s="72">
        <v>8.6947822774920098</v>
      </c>
      <c r="AM126" s="72">
        <v>58.861373035279115</v>
      </c>
      <c r="AN126" s="137">
        <v>60.47304821001137</v>
      </c>
      <c r="AO126" s="225">
        <v>4.2339164556962023</v>
      </c>
      <c r="AP126" s="225">
        <v>1.7446835443037982</v>
      </c>
      <c r="AQ126" s="223">
        <v>0.70817857954976116</v>
      </c>
      <c r="AR126" s="72">
        <v>5.9786000000000001</v>
      </c>
      <c r="AS126" s="68" t="s">
        <v>763</v>
      </c>
      <c r="AT126" s="68" t="s">
        <v>763</v>
      </c>
      <c r="AU126" s="68" t="s">
        <v>763</v>
      </c>
      <c r="AV126" s="68" t="s">
        <v>763</v>
      </c>
      <c r="BA126" s="200"/>
      <c r="BC126" s="147"/>
    </row>
    <row r="127" spans="1:55" s="68" customFormat="1" x14ac:dyDescent="0.2">
      <c r="A127" s="79" t="s">
        <v>756</v>
      </c>
      <c r="B127" s="68" t="s">
        <v>402</v>
      </c>
      <c r="C127" s="68" t="s">
        <v>765</v>
      </c>
      <c r="E127" s="147">
        <v>44404</v>
      </c>
      <c r="F127" s="68" t="s">
        <v>881</v>
      </c>
      <c r="G127" s="68" t="s">
        <v>1090</v>
      </c>
      <c r="H127" s="68">
        <v>0</v>
      </c>
      <c r="I127" s="68" t="s">
        <v>760</v>
      </c>
      <c r="J127" s="77">
        <v>0.422916666666667</v>
      </c>
      <c r="K127" s="81">
        <v>1</v>
      </c>
      <c r="L127" s="68">
        <v>1</v>
      </c>
      <c r="M127" s="68" t="s">
        <v>1091</v>
      </c>
      <c r="O127" s="131">
        <v>21.9</v>
      </c>
      <c r="P127" s="131">
        <v>9.07</v>
      </c>
      <c r="Q127" s="68">
        <v>1</v>
      </c>
      <c r="R127" s="68">
        <v>1</v>
      </c>
      <c r="S127" s="131">
        <v>1</v>
      </c>
      <c r="T127" s="68">
        <v>1</v>
      </c>
      <c r="U127" s="141">
        <v>1</v>
      </c>
      <c r="V127" s="68">
        <v>0.5</v>
      </c>
      <c r="W127" s="77">
        <v>0.31458333333333333</v>
      </c>
      <c r="X127" s="68">
        <v>24.7</v>
      </c>
      <c r="Y127" s="68">
        <v>7.61</v>
      </c>
      <c r="Z127" s="72">
        <v>6.6372832199061573</v>
      </c>
      <c r="AA127" s="68" t="s">
        <v>761</v>
      </c>
      <c r="AB127" s="205">
        <v>24</v>
      </c>
      <c r="AC127" s="72">
        <v>38.1</v>
      </c>
      <c r="AD127" s="72" t="s">
        <v>763</v>
      </c>
      <c r="AE127" s="72" t="s">
        <v>763</v>
      </c>
      <c r="AF127" s="72" t="s">
        <v>763</v>
      </c>
      <c r="AG127" s="137" t="s">
        <v>763</v>
      </c>
      <c r="AH127" s="72" t="s">
        <v>763</v>
      </c>
      <c r="AI127" s="72" t="s">
        <v>763</v>
      </c>
      <c r="AJ127" s="72" t="s">
        <v>763</v>
      </c>
      <c r="AK127" s="72" t="s">
        <v>763</v>
      </c>
      <c r="AL127" s="72" t="s">
        <v>763</v>
      </c>
      <c r="AM127" s="75" t="s">
        <v>763</v>
      </c>
      <c r="AN127" s="137" t="s">
        <v>763</v>
      </c>
      <c r="AO127" s="137" t="s">
        <v>763</v>
      </c>
      <c r="AP127" s="137" t="s">
        <v>763</v>
      </c>
      <c r="AQ127" s="72" t="s">
        <v>763</v>
      </c>
      <c r="AR127" s="75" t="s">
        <v>763</v>
      </c>
      <c r="AS127" s="68" t="s">
        <v>763</v>
      </c>
      <c r="AT127" s="68" t="s">
        <v>763</v>
      </c>
      <c r="AU127" s="68" t="s">
        <v>763</v>
      </c>
      <c r="AV127" s="68" t="s">
        <v>763</v>
      </c>
      <c r="BA127" s="200"/>
      <c r="BC127" s="147"/>
    </row>
    <row r="128" spans="1:55" s="68" customFormat="1" x14ac:dyDescent="0.2">
      <c r="A128" s="79" t="s">
        <v>756</v>
      </c>
      <c r="B128" s="68" t="s">
        <v>402</v>
      </c>
      <c r="C128" s="68" t="s">
        <v>757</v>
      </c>
      <c r="E128" s="147">
        <v>44420</v>
      </c>
      <c r="F128" s="68" t="s">
        <v>881</v>
      </c>
      <c r="G128" s="68" t="s">
        <v>1103</v>
      </c>
      <c r="H128" s="68">
        <v>1</v>
      </c>
      <c r="I128" s="68" t="s">
        <v>760</v>
      </c>
      <c r="J128" s="77">
        <v>0.4381944444444445</v>
      </c>
      <c r="K128" s="81">
        <v>3</v>
      </c>
      <c r="L128" s="68">
        <v>1</v>
      </c>
      <c r="M128" s="68" t="s">
        <v>773</v>
      </c>
      <c r="N128" s="68" t="s">
        <v>1106</v>
      </c>
      <c r="O128" s="131">
        <v>27.8</v>
      </c>
      <c r="P128" s="131">
        <v>8.64</v>
      </c>
      <c r="Q128" s="68">
        <v>1.1000000000000001</v>
      </c>
      <c r="R128" s="68">
        <v>1.1000000000000001</v>
      </c>
      <c r="S128" s="131">
        <v>1.1000000000000001</v>
      </c>
      <c r="T128" s="68">
        <v>1.1000000000000001</v>
      </c>
      <c r="U128" s="76">
        <v>1</v>
      </c>
      <c r="V128" s="68">
        <v>0.15</v>
      </c>
      <c r="W128" s="77">
        <v>0.31319444444444444</v>
      </c>
      <c r="X128" s="68">
        <v>25.1</v>
      </c>
      <c r="Y128" s="68">
        <v>5.16</v>
      </c>
      <c r="Z128" s="72">
        <v>4.6636353167682891</v>
      </c>
      <c r="AA128" s="68">
        <v>61.3</v>
      </c>
      <c r="AB128" s="205">
        <v>17.8</v>
      </c>
      <c r="AC128" s="72">
        <v>28.97</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c r="AY128" s="147"/>
    </row>
    <row r="129" spans="1:56" s="68" customFormat="1" x14ac:dyDescent="0.2">
      <c r="A129" s="79" t="s">
        <v>756</v>
      </c>
      <c r="B129" s="68" t="s">
        <v>402</v>
      </c>
      <c r="C129" s="68" t="s">
        <v>764</v>
      </c>
      <c r="E129" s="147">
        <v>44420</v>
      </c>
      <c r="F129" s="68" t="s">
        <v>881</v>
      </c>
      <c r="G129" s="68" t="s">
        <v>1103</v>
      </c>
      <c r="H129" s="68">
        <v>1</v>
      </c>
      <c r="I129" s="68" t="s">
        <v>760</v>
      </c>
      <c r="J129" s="77">
        <v>0.4381944444444445</v>
      </c>
      <c r="K129" s="81">
        <v>3</v>
      </c>
      <c r="L129" s="68">
        <v>1</v>
      </c>
      <c r="M129" s="68" t="s">
        <v>773</v>
      </c>
      <c r="N129" s="68" t="s">
        <v>1106</v>
      </c>
      <c r="O129" s="131">
        <v>27.8</v>
      </c>
      <c r="P129" s="131">
        <v>8.64</v>
      </c>
      <c r="Q129" s="68">
        <v>1.1000000000000001</v>
      </c>
      <c r="R129" s="68">
        <v>1.1000000000000001</v>
      </c>
      <c r="S129" s="131">
        <v>1.1000000000000001</v>
      </c>
      <c r="T129" s="68">
        <v>1.1000000000000001</v>
      </c>
      <c r="U129" s="76">
        <v>1</v>
      </c>
      <c r="V129" s="68">
        <v>0.55000000000000004</v>
      </c>
      <c r="W129" s="77">
        <v>0.31388888888888888</v>
      </c>
      <c r="X129" s="68">
        <v>25.2</v>
      </c>
      <c r="Y129" s="68">
        <v>4.75</v>
      </c>
      <c r="Z129" s="72">
        <v>4.1922074862316556</v>
      </c>
      <c r="AA129" s="68">
        <v>57</v>
      </c>
      <c r="AB129" s="205">
        <v>22</v>
      </c>
      <c r="AC129" s="72">
        <v>35.200000000000003</v>
      </c>
      <c r="AD129" s="72">
        <v>0.39999999999999991</v>
      </c>
      <c r="AE129" s="72">
        <v>2.5000000000000001E-2</v>
      </c>
      <c r="AF129" s="72">
        <v>0.30328631219965901</v>
      </c>
      <c r="AG129" s="137">
        <v>0.32828631219965904</v>
      </c>
      <c r="AH129" s="72">
        <v>23.475110423265054</v>
      </c>
      <c r="AI129" s="72">
        <v>23.803396735464712</v>
      </c>
      <c r="AJ129" s="72">
        <v>141.90332911927254</v>
      </c>
      <c r="AK129" s="72">
        <v>22.936826993874121</v>
      </c>
      <c r="AL129" s="72">
        <v>6.1867026837309069</v>
      </c>
      <c r="AM129" s="72">
        <v>46.411937417139171</v>
      </c>
      <c r="AN129" s="137">
        <v>46.740223729338837</v>
      </c>
      <c r="AO129" s="137">
        <v>22.464285714285715</v>
      </c>
      <c r="AP129" s="137">
        <v>4.023986855158733</v>
      </c>
      <c r="AQ129" s="72">
        <v>0.84808420992312639</v>
      </c>
      <c r="AR129" s="72">
        <v>26.488272569444447</v>
      </c>
      <c r="AS129" s="68" t="s">
        <v>763</v>
      </c>
      <c r="AT129" s="68" t="s">
        <v>763</v>
      </c>
      <c r="AU129" s="68" t="s">
        <v>763</v>
      </c>
      <c r="AV129" s="68" t="s">
        <v>763</v>
      </c>
      <c r="AY129" s="147"/>
    </row>
    <row r="130" spans="1:56" s="68" customFormat="1" x14ac:dyDescent="0.2">
      <c r="A130" s="79" t="s">
        <v>756</v>
      </c>
      <c r="B130" s="68" t="s">
        <v>402</v>
      </c>
      <c r="C130" s="68" t="s">
        <v>765</v>
      </c>
      <c r="E130" s="147">
        <v>44420</v>
      </c>
      <c r="F130" s="68" t="s">
        <v>881</v>
      </c>
      <c r="G130" s="68" t="s">
        <v>1103</v>
      </c>
      <c r="H130" s="68">
        <v>1</v>
      </c>
      <c r="I130" s="68" t="s">
        <v>760</v>
      </c>
      <c r="J130" s="77">
        <v>0.4381944444444445</v>
      </c>
      <c r="K130" s="81">
        <v>3</v>
      </c>
      <c r="L130" s="68">
        <v>1</v>
      </c>
      <c r="M130" s="68" t="s">
        <v>773</v>
      </c>
      <c r="N130" s="68" t="s">
        <v>1106</v>
      </c>
      <c r="O130" s="131">
        <v>27.8</v>
      </c>
      <c r="P130" s="131">
        <v>8.64</v>
      </c>
      <c r="Q130" s="68">
        <v>1.1000000000000001</v>
      </c>
      <c r="R130" s="68">
        <v>1.1000000000000001</v>
      </c>
      <c r="S130" s="131">
        <v>1.1000000000000001</v>
      </c>
      <c r="T130" s="68">
        <v>1.1000000000000001</v>
      </c>
      <c r="U130" s="76">
        <v>1</v>
      </c>
      <c r="V130" s="68">
        <v>0.7</v>
      </c>
      <c r="W130" s="77">
        <v>0.31597222222222221</v>
      </c>
      <c r="X130" s="68">
        <v>25.5</v>
      </c>
      <c r="Y130" s="68">
        <v>4.01</v>
      </c>
      <c r="Z130" s="72">
        <v>3.4823541400984648</v>
      </c>
      <c r="AA130" s="68">
        <v>48.5</v>
      </c>
      <c r="AB130" s="205">
        <v>24.9</v>
      </c>
      <c r="AC130" s="72">
        <v>39.4</v>
      </c>
      <c r="AD130" s="75" t="s">
        <v>763</v>
      </c>
      <c r="AE130" s="75" t="s">
        <v>763</v>
      </c>
      <c r="AF130" s="75" t="s">
        <v>763</v>
      </c>
      <c r="AG130" s="137" t="s">
        <v>763</v>
      </c>
      <c r="AH130" s="72" t="s">
        <v>763</v>
      </c>
      <c r="AI130" s="75" t="s">
        <v>763</v>
      </c>
      <c r="AJ130" s="75" t="s">
        <v>763</v>
      </c>
      <c r="AK130" s="75" t="s">
        <v>763</v>
      </c>
      <c r="AL130" s="75" t="s">
        <v>763</v>
      </c>
      <c r="AM130" s="75" t="s">
        <v>763</v>
      </c>
      <c r="AN130" s="137" t="s">
        <v>763</v>
      </c>
      <c r="AO130" s="137" t="s">
        <v>763</v>
      </c>
      <c r="AP130" s="137" t="s">
        <v>763</v>
      </c>
      <c r="AQ130" s="75" t="s">
        <v>763</v>
      </c>
      <c r="AR130" s="75" t="s">
        <v>763</v>
      </c>
      <c r="AS130" s="68" t="s">
        <v>763</v>
      </c>
      <c r="AT130" s="68" t="s">
        <v>763</v>
      </c>
      <c r="AU130" s="68" t="s">
        <v>763</v>
      </c>
      <c r="AV130" s="68" t="s">
        <v>763</v>
      </c>
      <c r="AY130" s="147"/>
    </row>
    <row r="131" spans="1:56" s="68" customFormat="1" x14ac:dyDescent="0.2">
      <c r="A131" s="79" t="s">
        <v>756</v>
      </c>
      <c r="B131" s="68" t="s">
        <v>402</v>
      </c>
      <c r="C131" s="68" t="s">
        <v>757</v>
      </c>
      <c r="E131" s="147">
        <v>44434</v>
      </c>
      <c r="F131" s="68" t="s">
        <v>881</v>
      </c>
      <c r="G131" s="68" t="s">
        <v>1105</v>
      </c>
      <c r="H131" s="68">
        <v>0</v>
      </c>
      <c r="I131" s="68" t="s">
        <v>760</v>
      </c>
      <c r="J131" s="77">
        <v>0.43611111111111112</v>
      </c>
      <c r="K131" s="81">
        <v>1</v>
      </c>
      <c r="L131" s="68">
        <v>1</v>
      </c>
      <c r="M131" s="68" t="s">
        <v>773</v>
      </c>
      <c r="N131" s="68" t="s">
        <v>1122</v>
      </c>
      <c r="O131" s="131">
        <v>21.7</v>
      </c>
      <c r="P131" s="131">
        <v>9.85</v>
      </c>
      <c r="Q131" s="68">
        <v>1</v>
      </c>
      <c r="R131" s="68">
        <v>1</v>
      </c>
      <c r="S131" s="131">
        <v>1</v>
      </c>
      <c r="T131" s="68">
        <v>1</v>
      </c>
      <c r="U131" s="76">
        <v>1</v>
      </c>
      <c r="V131" s="68">
        <v>0.5</v>
      </c>
      <c r="W131" s="77">
        <v>0.3298611111111111</v>
      </c>
      <c r="X131" s="68">
        <v>26</v>
      </c>
      <c r="Y131" s="68">
        <v>5.0999999999999996</v>
      </c>
      <c r="Z131" s="72">
        <v>4.5838130512852429</v>
      </c>
      <c r="AA131" s="68">
        <v>62.6</v>
      </c>
      <c r="AB131" s="226">
        <v>18.899999999999999</v>
      </c>
      <c r="AC131" s="209">
        <v>30.6</v>
      </c>
      <c r="AD131" s="75" t="s">
        <v>763</v>
      </c>
      <c r="AE131" s="75" t="s">
        <v>763</v>
      </c>
      <c r="AF131" s="75" t="s">
        <v>763</v>
      </c>
      <c r="AG131" s="137" t="s">
        <v>763</v>
      </c>
      <c r="AH131" s="72" t="s">
        <v>763</v>
      </c>
      <c r="AI131" s="75" t="s">
        <v>763</v>
      </c>
      <c r="AJ131" s="75" t="s">
        <v>763</v>
      </c>
      <c r="AK131" s="75" t="s">
        <v>763</v>
      </c>
      <c r="AL131" s="75" t="s">
        <v>763</v>
      </c>
      <c r="AM131" s="75" t="s">
        <v>763</v>
      </c>
      <c r="AN131" s="137" t="s">
        <v>763</v>
      </c>
      <c r="AO131" s="137" t="s">
        <v>763</v>
      </c>
      <c r="AP131" s="137" t="s">
        <v>763</v>
      </c>
      <c r="AQ131" s="75" t="s">
        <v>763</v>
      </c>
      <c r="AR131" s="75" t="s">
        <v>763</v>
      </c>
      <c r="AS131" s="68" t="s">
        <v>763</v>
      </c>
      <c r="AT131" s="68" t="s">
        <v>763</v>
      </c>
      <c r="AU131" s="68" t="s">
        <v>763</v>
      </c>
      <c r="AV131" s="68" t="s">
        <v>763</v>
      </c>
    </row>
    <row r="132" spans="1:56" s="68" customFormat="1" x14ac:dyDescent="0.2">
      <c r="A132" s="79" t="s">
        <v>756</v>
      </c>
      <c r="B132" s="68" t="s">
        <v>402</v>
      </c>
      <c r="C132" s="68" t="s">
        <v>764</v>
      </c>
      <c r="E132" s="147">
        <v>44434</v>
      </c>
      <c r="F132" s="68" t="s">
        <v>881</v>
      </c>
      <c r="G132" s="68" t="s">
        <v>1105</v>
      </c>
      <c r="H132" s="68">
        <v>0</v>
      </c>
      <c r="I132" s="68" t="s">
        <v>760</v>
      </c>
      <c r="J132" s="77">
        <v>0.43611111111111112</v>
      </c>
      <c r="K132" s="81">
        <v>1</v>
      </c>
      <c r="L132" s="68">
        <v>1</v>
      </c>
      <c r="M132" s="68" t="s">
        <v>773</v>
      </c>
      <c r="N132" s="68" t="s">
        <v>1122</v>
      </c>
      <c r="O132" s="131" t="s">
        <v>761</v>
      </c>
      <c r="P132" s="131" t="s">
        <v>761</v>
      </c>
      <c r="Q132" s="68" t="s">
        <v>761</v>
      </c>
      <c r="R132" s="68" t="s">
        <v>761</v>
      </c>
      <c r="S132" s="131" t="s">
        <v>761</v>
      </c>
      <c r="T132" s="76" t="s">
        <v>761</v>
      </c>
      <c r="U132" s="76" t="s">
        <v>761</v>
      </c>
      <c r="V132" s="68" t="s">
        <v>761</v>
      </c>
      <c r="W132" s="77" t="s">
        <v>761</v>
      </c>
      <c r="X132" s="68" t="s">
        <v>761</v>
      </c>
      <c r="Y132" s="68" t="s">
        <v>761</v>
      </c>
      <c r="Z132" s="72" t="s">
        <v>761</v>
      </c>
      <c r="AA132" s="68" t="s">
        <v>761</v>
      </c>
      <c r="AB132" s="205">
        <v>23.4</v>
      </c>
      <c r="AC132" s="72">
        <v>37</v>
      </c>
      <c r="AD132" s="72">
        <v>0.36052631578947364</v>
      </c>
      <c r="AE132" s="72">
        <v>1.4212132773750472</v>
      </c>
      <c r="AF132" s="72">
        <v>0.83932723608742843</v>
      </c>
      <c r="AG132" s="137">
        <v>2.2605405134624759</v>
      </c>
      <c r="AH132" s="72">
        <v>53.47994729141557</v>
      </c>
      <c r="AI132" s="72">
        <v>55.740487804878043</v>
      </c>
      <c r="AJ132" s="72">
        <v>192.19924729787564</v>
      </c>
      <c r="AK132" s="72">
        <v>35.34748103633418</v>
      </c>
      <c r="AL132" s="72">
        <v>5.4374241576170954</v>
      </c>
      <c r="AM132" s="72">
        <v>88.827428327749743</v>
      </c>
      <c r="AN132" s="137">
        <v>91.087968841212216</v>
      </c>
      <c r="AO132" s="137">
        <v>12.107238095238097</v>
      </c>
      <c r="AP132" s="137">
        <v>3.0299869047619019</v>
      </c>
      <c r="AQ132" s="72">
        <v>0.79983207590810723</v>
      </c>
      <c r="AR132" s="72">
        <v>15.137224999999999</v>
      </c>
      <c r="AS132" s="68" t="s">
        <v>763</v>
      </c>
      <c r="AT132" s="68" t="s">
        <v>763</v>
      </c>
      <c r="AU132" s="68" t="s">
        <v>763</v>
      </c>
      <c r="AV132" s="68" t="s">
        <v>763</v>
      </c>
    </row>
    <row r="133" spans="1:56" s="68" customFormat="1" x14ac:dyDescent="0.2">
      <c r="A133" s="79" t="s">
        <v>756</v>
      </c>
      <c r="B133" s="68" t="s">
        <v>402</v>
      </c>
      <c r="C133" s="68" t="s">
        <v>765</v>
      </c>
      <c r="E133" s="147">
        <v>44434</v>
      </c>
      <c r="F133" s="68" t="s">
        <v>881</v>
      </c>
      <c r="G133" s="68" t="s">
        <v>1105</v>
      </c>
      <c r="H133" s="68">
        <v>0</v>
      </c>
      <c r="I133" s="68" t="s">
        <v>760</v>
      </c>
      <c r="J133" s="77">
        <v>0.43611111111111112</v>
      </c>
      <c r="K133" s="81">
        <v>1</v>
      </c>
      <c r="L133" s="68">
        <v>1</v>
      </c>
      <c r="M133" s="68" t="s">
        <v>773</v>
      </c>
      <c r="N133" s="68" t="s">
        <v>1122</v>
      </c>
      <c r="O133" s="131">
        <v>21.7</v>
      </c>
      <c r="P133" s="131">
        <v>9.85</v>
      </c>
      <c r="Q133" s="68">
        <v>1</v>
      </c>
      <c r="R133" s="68">
        <v>1</v>
      </c>
      <c r="S133" s="131">
        <v>1</v>
      </c>
      <c r="T133" s="68">
        <v>1</v>
      </c>
      <c r="U133" s="76">
        <v>1</v>
      </c>
      <c r="V133" s="68">
        <v>1</v>
      </c>
      <c r="W133" s="77">
        <v>0.3298611111111111</v>
      </c>
      <c r="X133" s="68">
        <v>26.2</v>
      </c>
      <c r="Y133" s="68">
        <v>5.15</v>
      </c>
      <c r="Z133" s="72">
        <v>4.5134689899609013</v>
      </c>
      <c r="AA133" s="68">
        <v>62.8</v>
      </c>
      <c r="AB133" s="226">
        <v>23.4</v>
      </c>
      <c r="AC133" s="209">
        <v>37.1</v>
      </c>
      <c r="AD133" s="75" t="s">
        <v>763</v>
      </c>
      <c r="AE133" s="75" t="s">
        <v>763</v>
      </c>
      <c r="AF133" s="75" t="s">
        <v>763</v>
      </c>
      <c r="AG133" s="137" t="s">
        <v>763</v>
      </c>
      <c r="AH133" s="72" t="s">
        <v>763</v>
      </c>
      <c r="AI133" s="209" t="s">
        <v>763</v>
      </c>
      <c r="AJ133" s="209" t="s">
        <v>763</v>
      </c>
      <c r="AK133" s="209" t="s">
        <v>763</v>
      </c>
      <c r="AL133" s="209" t="s">
        <v>763</v>
      </c>
      <c r="AM133" s="75" t="s">
        <v>763</v>
      </c>
      <c r="AN133" s="137" t="s">
        <v>763</v>
      </c>
      <c r="AO133" s="211" t="s">
        <v>763</v>
      </c>
      <c r="AP133" s="211" t="s">
        <v>763</v>
      </c>
      <c r="AQ133" s="209" t="s">
        <v>763</v>
      </c>
      <c r="AR133" s="75" t="s">
        <v>763</v>
      </c>
      <c r="AS133" s="68" t="s">
        <v>763</v>
      </c>
      <c r="AT133" s="68" t="s">
        <v>763</v>
      </c>
      <c r="AU133" s="68" t="s">
        <v>763</v>
      </c>
      <c r="AV133" s="68" t="s">
        <v>763</v>
      </c>
    </row>
    <row r="134" spans="1:56" s="68" customFormat="1" x14ac:dyDescent="0.2">
      <c r="A134" s="79"/>
      <c r="E134" s="147"/>
      <c r="K134" s="81"/>
      <c r="BD134" s="147"/>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402</v>
      </c>
      <c r="B140" s="102">
        <v>2021</v>
      </c>
      <c r="C140" s="103">
        <v>7</v>
      </c>
      <c r="D140" s="102">
        <v>13</v>
      </c>
      <c r="E140" s="82"/>
      <c r="F140" s="131">
        <v>1</v>
      </c>
      <c r="G140" s="131">
        <v>19.46</v>
      </c>
      <c r="H140" s="82"/>
      <c r="I140" s="131">
        <v>18.3</v>
      </c>
      <c r="J140" s="205">
        <v>19.2</v>
      </c>
      <c r="K140" s="82"/>
      <c r="L140" s="82"/>
      <c r="M140" s="108"/>
      <c r="N140" s="137" t="s">
        <v>763</v>
      </c>
      <c r="O140" s="82"/>
      <c r="P140" s="82"/>
      <c r="Q140" s="82"/>
      <c r="R140" s="140"/>
      <c r="S140" s="137" t="s">
        <v>763</v>
      </c>
      <c r="T140" s="137" t="s">
        <v>763</v>
      </c>
      <c r="U140" s="137" t="s">
        <v>763</v>
      </c>
      <c r="V140" s="85"/>
      <c r="W140" s="85"/>
      <c r="X140" s="85"/>
      <c r="Y140" s="102">
        <f t="shared" ref="Y140:Y151" si="50">IF(C140&lt;6," ",IF(C140&lt;=9,I140, IF(C140&gt;=10," ")))</f>
        <v>18.3</v>
      </c>
      <c r="Z140" s="102">
        <f>IF(Y140=" ", " ", IF(Y140&gt;0, Y140+273.15))</f>
        <v>291.45</v>
      </c>
      <c r="AA140" s="102">
        <f>IF(C140&lt;6," ",IF(C140&lt;=9,J140, IF(C140&gt;=10," ")))</f>
        <v>19.2</v>
      </c>
      <c r="AB140" s="102">
        <f>IF(C140&lt;6," ",IF(C140&lt;=9,G140, IF(C140&gt;=10," ")))</f>
        <v>19.46</v>
      </c>
      <c r="AC140" s="104">
        <f>IF(Y140=" "," ",IF(Y140&gt;0,EXP(-173.4292+249.6339*100/Z140+143.3483*LN(+Z140/100)-21.8492*Z140/100+AA140*(-0.033096+0.014259*Z140/100-0.0017*(Z140/100)^2))*1.4276))</f>
        <v>8.3673530709269208</v>
      </c>
      <c r="AD140" s="102">
        <f>IF(Y140=" "," ",IF(Y140&gt;0,AB140/AC140))</f>
        <v>2.3257056126405642</v>
      </c>
      <c r="AE140" s="105">
        <f>IF(C140&lt;6," ",IF(C140&lt;=9,F140, IF(C140&gt;=10," ")))</f>
        <v>1</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402</v>
      </c>
      <c r="B141" s="102">
        <v>2021</v>
      </c>
      <c r="C141" s="103">
        <v>7</v>
      </c>
      <c r="D141" s="102">
        <v>13</v>
      </c>
      <c r="E141" s="82"/>
      <c r="F141" s="131">
        <v>1</v>
      </c>
      <c r="G141" s="131">
        <v>19.46</v>
      </c>
      <c r="H141" s="82"/>
      <c r="I141" s="131">
        <v>18.3</v>
      </c>
      <c r="J141" s="205">
        <v>26.6</v>
      </c>
      <c r="K141" s="82"/>
      <c r="L141" s="82"/>
      <c r="M141" s="108"/>
      <c r="N141" s="137">
        <v>3.566213114904774</v>
      </c>
      <c r="O141" s="82"/>
      <c r="P141" s="82"/>
      <c r="Q141" s="82"/>
      <c r="R141" s="140"/>
      <c r="S141" s="137">
        <v>412.59599605096201</v>
      </c>
      <c r="T141" s="137"/>
      <c r="U141" s="137"/>
      <c r="V141" s="85"/>
      <c r="W141" s="85"/>
      <c r="X141" s="85"/>
      <c r="Y141" s="102">
        <f t="shared" si="50"/>
        <v>18.3</v>
      </c>
      <c r="Z141" s="102">
        <f t="shared" ref="Z141:Z151" si="51">IF(Y141=" ", " ", IF(Y141&gt;0, Y141+273.15))</f>
        <v>291.45</v>
      </c>
      <c r="AA141" s="102">
        <f t="shared" ref="AA141:AA151" si="52">IF(C141&lt;6," ",IF(C141&lt;=9,J141, IF(C141&gt;=10," ")))</f>
        <v>26.6</v>
      </c>
      <c r="AB141" s="102">
        <f t="shared" ref="AB141:AB151" si="53">IF(C141&lt;6," ",IF(C141&lt;=9,G141, IF(C141&gt;=10," ")))</f>
        <v>19.46</v>
      </c>
      <c r="AC141" s="104">
        <f t="shared" ref="AC141:AC151" si="54">IF(Y141=" "," ",IF(Y141&gt;0,EXP(-173.4292+249.6339*100/Z141+143.3483*LN(+Z141/100)-21.8492*Z141/100+AA141*(-0.033096+0.014259*Z141/100-0.0017*(Z141/100)^2))*1.4276))</f>
        <v>8.005244602601044</v>
      </c>
      <c r="AD141" s="102">
        <f t="shared" ref="AD141:AD151" si="55">IF(Y141=" "," ",IF(Y141&gt;0,AB141/AC141))</f>
        <v>2.4309063577741403</v>
      </c>
      <c r="AE141" s="105">
        <f t="shared" ref="AE141:AE151" si="56">IF(C141&lt;6," ",IF(C141&lt;=9,F141, IF(C141&gt;=10," ")))</f>
        <v>1</v>
      </c>
      <c r="AF141" s="102"/>
      <c r="AG141" s="105"/>
      <c r="AH141" s="105"/>
      <c r="AI141" s="102"/>
      <c r="AJ141" s="106"/>
      <c r="AK141" s="107"/>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402</v>
      </c>
      <c r="B142" s="102">
        <v>2021</v>
      </c>
      <c r="C142" s="103">
        <v>7</v>
      </c>
      <c r="D142" s="102">
        <v>13</v>
      </c>
      <c r="E142" s="82"/>
      <c r="F142" s="131">
        <v>1</v>
      </c>
      <c r="G142" s="131">
        <v>19.46</v>
      </c>
      <c r="H142" s="82"/>
      <c r="I142" s="131">
        <v>18.3</v>
      </c>
      <c r="J142" s="205">
        <v>27.1</v>
      </c>
      <c r="K142" s="82"/>
      <c r="L142" s="82"/>
      <c r="M142" s="108"/>
      <c r="N142" s="137" t="s">
        <v>763</v>
      </c>
      <c r="O142" s="82"/>
      <c r="P142" s="82"/>
      <c r="Q142" s="82"/>
      <c r="R142" s="140"/>
      <c r="S142" s="137" t="s">
        <v>763</v>
      </c>
      <c r="T142" s="137" t="s">
        <v>763</v>
      </c>
      <c r="U142" s="137" t="s">
        <v>763</v>
      </c>
      <c r="V142" s="85"/>
      <c r="W142" s="85"/>
      <c r="X142" s="85"/>
      <c r="Y142" s="102">
        <f t="shared" si="50"/>
        <v>18.3</v>
      </c>
      <c r="Z142" s="102">
        <f t="shared" si="51"/>
        <v>291.45</v>
      </c>
      <c r="AA142" s="102">
        <f t="shared" si="52"/>
        <v>27.1</v>
      </c>
      <c r="AB142" s="102">
        <f t="shared" si="53"/>
        <v>19.46</v>
      </c>
      <c r="AC142" s="104">
        <f t="shared" si="54"/>
        <v>7.9813507674939403</v>
      </c>
      <c r="AD142" s="102">
        <f t="shared" si="55"/>
        <v>2.4381837820304488</v>
      </c>
      <c r="AE142" s="105">
        <f t="shared" si="56"/>
        <v>1</v>
      </c>
      <c r="AF142" s="102" t="str">
        <f t="shared" ref="AF142:AF151" si="57">IF(Y142=" "," ",N142)</f>
        <v>NS</v>
      </c>
      <c r="AG142" s="105" t="str">
        <f t="shared" ref="AG142:AG151" si="58">IF(C142&lt;6," ",IF(C142&lt;=9,T142, IF(C142&gt;=10," ")))</f>
        <v>NS</v>
      </c>
      <c r="AH142" s="105" t="str">
        <f t="shared" ref="AH142:AH151" si="59">IF(C142&lt;6," ",IF(C142&lt;=9,U142, IF(C142&gt;=10," ")))</f>
        <v>NS</v>
      </c>
      <c r="AI142" s="102"/>
      <c r="AJ142" s="106" t="str">
        <f t="shared" ref="AJ142:AJ151" si="60">IF(C142&lt;6," ",IF(C142&lt;=9,S142, IF(C142&gt;=10," ")))</f>
        <v>NS</v>
      </c>
      <c r="AK142" s="107" t="e">
        <f t="shared" ref="AK142:AK151" si="61">IF(Y142=" ", " ", IF(Y142&gt;0, AJ142-AF142))</f>
        <v>#VALUE!</v>
      </c>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402</v>
      </c>
      <c r="B143" s="102">
        <v>2021</v>
      </c>
      <c r="C143" s="103">
        <v>7</v>
      </c>
      <c r="D143" s="102">
        <v>27</v>
      </c>
      <c r="E143" s="82"/>
      <c r="F143" s="131">
        <v>1</v>
      </c>
      <c r="G143" s="131">
        <v>9.07</v>
      </c>
      <c r="H143" s="82"/>
      <c r="I143" s="131">
        <v>21.9</v>
      </c>
      <c r="J143" s="205">
        <v>22</v>
      </c>
      <c r="K143" s="82"/>
      <c r="L143" s="82"/>
      <c r="M143" s="108"/>
      <c r="N143" s="137" t="s">
        <v>763</v>
      </c>
      <c r="O143" s="82"/>
      <c r="P143" s="82"/>
      <c r="Q143" s="82"/>
      <c r="R143" s="140"/>
      <c r="S143" s="137" t="s">
        <v>763</v>
      </c>
      <c r="T143" s="211" t="s">
        <v>763</v>
      </c>
      <c r="U143" s="211" t="s">
        <v>763</v>
      </c>
      <c r="V143" s="85"/>
      <c r="W143" s="85"/>
      <c r="X143" s="85"/>
      <c r="Y143" s="102">
        <f t="shared" si="50"/>
        <v>21.9</v>
      </c>
      <c r="Z143" s="102">
        <f t="shared" si="51"/>
        <v>295.04999999999995</v>
      </c>
      <c r="AA143" s="102">
        <f t="shared" si="52"/>
        <v>22</v>
      </c>
      <c r="AB143" s="102">
        <f t="shared" si="53"/>
        <v>9.07</v>
      </c>
      <c r="AC143" s="104">
        <f t="shared" si="54"/>
        <v>7.6840548243853553</v>
      </c>
      <c r="AD143" s="102">
        <f t="shared" si="55"/>
        <v>1.1803663830216757</v>
      </c>
      <c r="AE143" s="105">
        <f t="shared" si="56"/>
        <v>1</v>
      </c>
      <c r="AF143" s="102" t="str">
        <f t="shared" si="57"/>
        <v>NS</v>
      </c>
      <c r="AG143" s="105" t="str">
        <f t="shared" si="58"/>
        <v>NS</v>
      </c>
      <c r="AH143" s="105" t="str">
        <f t="shared" si="59"/>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402</v>
      </c>
      <c r="B144" s="102">
        <v>2021</v>
      </c>
      <c r="C144" s="103">
        <v>7</v>
      </c>
      <c r="D144" s="102">
        <v>27</v>
      </c>
      <c r="E144" s="82"/>
      <c r="F144" s="131">
        <v>1</v>
      </c>
      <c r="G144" s="131">
        <v>9.07</v>
      </c>
      <c r="H144" s="82"/>
      <c r="I144" s="131">
        <v>21.9</v>
      </c>
      <c r="J144" s="205">
        <v>24.1</v>
      </c>
      <c r="K144" s="82"/>
      <c r="L144" s="82"/>
      <c r="M144" s="108"/>
      <c r="N144" s="137">
        <v>1.6116751747322589</v>
      </c>
      <c r="O144" s="82"/>
      <c r="P144" s="82"/>
      <c r="Q144" s="82"/>
      <c r="R144" s="140"/>
      <c r="S144" s="137">
        <v>60.47304821001137</v>
      </c>
      <c r="T144" s="225">
        <v>4.2339164556962023</v>
      </c>
      <c r="U144" s="225">
        <v>1.7446835443037982</v>
      </c>
      <c r="V144" s="85"/>
      <c r="W144" s="85"/>
      <c r="X144" s="85"/>
      <c r="Y144" s="102">
        <f t="shared" si="50"/>
        <v>21.9</v>
      </c>
      <c r="Z144" s="102">
        <f t="shared" si="51"/>
        <v>295.04999999999995</v>
      </c>
      <c r="AA144" s="102">
        <f t="shared" si="52"/>
        <v>24.1</v>
      </c>
      <c r="AB144" s="102">
        <f t="shared" si="53"/>
        <v>9.07</v>
      </c>
      <c r="AC144" s="104">
        <f t="shared" si="54"/>
        <v>7.5906467555649</v>
      </c>
      <c r="AD144" s="102">
        <f t="shared" si="55"/>
        <v>1.1948915938356042</v>
      </c>
      <c r="AE144" s="105">
        <f t="shared" si="56"/>
        <v>1</v>
      </c>
      <c r="AF144" s="102">
        <f t="shared" si="57"/>
        <v>1.6116751747322589</v>
      </c>
      <c r="AG144" s="105">
        <f t="shared" si="58"/>
        <v>4.2339164556962023</v>
      </c>
      <c r="AH144" s="105">
        <f t="shared" si="59"/>
        <v>1.7446835443037982</v>
      </c>
      <c r="AI144" s="102">
        <f t="shared" ref="AI144" si="62">IF(Y144=" ", " ", IF(Y144&gt;0, SUM(AG144:AH144)))</f>
        <v>5.9786000000000001</v>
      </c>
      <c r="AJ144" s="106">
        <f t="shared" si="60"/>
        <v>60.47304821001137</v>
      </c>
      <c r="AK144" s="107">
        <f t="shared" si="61"/>
        <v>58.861373035279115</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402</v>
      </c>
      <c r="B145" s="102">
        <v>2021</v>
      </c>
      <c r="C145" s="103">
        <v>7</v>
      </c>
      <c r="D145" s="102">
        <v>27</v>
      </c>
      <c r="E145" s="82"/>
      <c r="F145" s="131">
        <v>1</v>
      </c>
      <c r="G145" s="131">
        <v>9.07</v>
      </c>
      <c r="H145" s="82"/>
      <c r="I145" s="131">
        <v>21.9</v>
      </c>
      <c r="J145" s="205">
        <v>24</v>
      </c>
      <c r="K145" s="82"/>
      <c r="L145" s="82"/>
      <c r="M145" s="108"/>
      <c r="N145" s="137" t="s">
        <v>763</v>
      </c>
      <c r="O145" s="82"/>
      <c r="P145" s="82"/>
      <c r="Q145" s="82"/>
      <c r="R145" s="140"/>
      <c r="S145" s="137" t="s">
        <v>763</v>
      </c>
      <c r="T145" s="137" t="s">
        <v>763</v>
      </c>
      <c r="U145" s="137" t="s">
        <v>763</v>
      </c>
      <c r="V145" s="85"/>
      <c r="W145" s="85"/>
      <c r="X145" s="85"/>
      <c r="Y145" s="102">
        <f t="shared" si="50"/>
        <v>21.9</v>
      </c>
      <c r="Z145" s="102">
        <f t="shared" si="51"/>
        <v>295.04999999999995</v>
      </c>
      <c r="AA145" s="102">
        <f t="shared" si="52"/>
        <v>24</v>
      </c>
      <c r="AB145" s="102">
        <f t="shared" si="53"/>
        <v>9.07</v>
      </c>
      <c r="AC145" s="104">
        <f t="shared" si="54"/>
        <v>7.5950689010807455</v>
      </c>
      <c r="AD145" s="102">
        <f t="shared" si="55"/>
        <v>1.1941958813183879</v>
      </c>
      <c r="AE145" s="105">
        <f t="shared" si="56"/>
        <v>1</v>
      </c>
      <c r="AF145" s="102" t="str">
        <f t="shared" si="57"/>
        <v>NS</v>
      </c>
      <c r="AG145" s="105" t="str">
        <f t="shared" si="58"/>
        <v>NS</v>
      </c>
      <c r="AH145" s="105" t="str">
        <f t="shared" si="59"/>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402</v>
      </c>
      <c r="B146" s="102">
        <v>2021</v>
      </c>
      <c r="C146" s="103">
        <v>8</v>
      </c>
      <c r="D146" s="102">
        <v>12</v>
      </c>
      <c r="E146" s="82"/>
      <c r="F146" s="131">
        <v>1.1000000000000001</v>
      </c>
      <c r="G146" s="131">
        <v>8.64</v>
      </c>
      <c r="H146" s="82"/>
      <c r="I146" s="131">
        <v>27.8</v>
      </c>
      <c r="J146" s="205">
        <v>17.8</v>
      </c>
      <c r="K146" s="82"/>
      <c r="L146" s="82"/>
      <c r="M146" s="82"/>
      <c r="N146" s="137" t="s">
        <v>763</v>
      </c>
      <c r="O146" s="82"/>
      <c r="P146" s="82"/>
      <c r="Q146" s="82"/>
      <c r="R146" s="140"/>
      <c r="S146" s="137" t="s">
        <v>763</v>
      </c>
      <c r="T146" s="137" t="s">
        <v>763</v>
      </c>
      <c r="U146" s="137" t="s">
        <v>763</v>
      </c>
      <c r="V146" s="85"/>
      <c r="W146" s="85"/>
      <c r="X146" s="85"/>
      <c r="Y146" s="102">
        <f t="shared" si="50"/>
        <v>27.8</v>
      </c>
      <c r="Z146" s="102">
        <f t="shared" si="51"/>
        <v>300.95</v>
      </c>
      <c r="AA146" s="102">
        <f t="shared" si="52"/>
        <v>17.8</v>
      </c>
      <c r="AB146" s="102">
        <f t="shared" si="53"/>
        <v>8.64</v>
      </c>
      <c r="AC146" s="104">
        <f t="shared" si="54"/>
        <v>7.0875881281814008</v>
      </c>
      <c r="AD146" s="102">
        <f t="shared" si="55"/>
        <v>1.2190324612185008</v>
      </c>
      <c r="AE146" s="105">
        <f t="shared" si="56"/>
        <v>1.1000000000000001</v>
      </c>
      <c r="AF146" s="102" t="str">
        <f t="shared" si="57"/>
        <v>NS</v>
      </c>
      <c r="AG146" s="105" t="str">
        <f t="shared" si="58"/>
        <v>NS</v>
      </c>
      <c r="AH146" s="105" t="str">
        <f t="shared" si="59"/>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402</v>
      </c>
      <c r="B147" s="102">
        <v>2021</v>
      </c>
      <c r="C147" s="103">
        <v>8</v>
      </c>
      <c r="D147" s="102">
        <v>12</v>
      </c>
      <c r="E147" s="82"/>
      <c r="F147" s="131">
        <v>1.1000000000000001</v>
      </c>
      <c r="G147" s="131">
        <v>8.64</v>
      </c>
      <c r="H147" s="82"/>
      <c r="I147" s="131">
        <v>27.8</v>
      </c>
      <c r="J147" s="205">
        <v>22</v>
      </c>
      <c r="K147" s="82"/>
      <c r="L147" s="82"/>
      <c r="M147" s="82"/>
      <c r="N147" s="137">
        <v>0.32828631219965904</v>
      </c>
      <c r="O147" s="82"/>
      <c r="P147" s="82"/>
      <c r="Q147" s="82"/>
      <c r="R147" s="140"/>
      <c r="S147" s="137">
        <v>46.740223729338837</v>
      </c>
      <c r="T147" s="137">
        <v>22.464285714285715</v>
      </c>
      <c r="U147" s="137">
        <v>4.023986855158733</v>
      </c>
      <c r="V147" s="85"/>
      <c r="W147" s="85"/>
      <c r="X147" s="85"/>
      <c r="Y147" s="102">
        <f t="shared" si="50"/>
        <v>27.8</v>
      </c>
      <c r="Z147" s="102">
        <f t="shared" si="51"/>
        <v>300.95</v>
      </c>
      <c r="AA147" s="102">
        <f t="shared" si="52"/>
        <v>22</v>
      </c>
      <c r="AB147" s="102">
        <f t="shared" si="53"/>
        <v>8.64</v>
      </c>
      <c r="AC147" s="104">
        <f t="shared" si="54"/>
        <v>6.9233974698877834</v>
      </c>
      <c r="AD147" s="102">
        <f t="shared" si="55"/>
        <v>1.2479422187702363</v>
      </c>
      <c r="AE147" s="105">
        <f t="shared" si="56"/>
        <v>1.1000000000000001</v>
      </c>
      <c r="AF147" s="102">
        <f t="shared" si="57"/>
        <v>0.32828631219965904</v>
      </c>
      <c r="AG147" s="105">
        <f t="shared" si="58"/>
        <v>22.464285714285715</v>
      </c>
      <c r="AH147" s="105">
        <f t="shared" si="59"/>
        <v>4.023986855158733</v>
      </c>
      <c r="AI147" s="102">
        <f t="shared" ref="AI147" si="63">IF(Y147=" ", " ", IF(Y147&gt;0, SUM(AG147:AH147)))</f>
        <v>26.488272569444447</v>
      </c>
      <c r="AJ147" s="106">
        <f t="shared" si="60"/>
        <v>46.740223729338837</v>
      </c>
      <c r="AK147" s="107">
        <f t="shared" si="61"/>
        <v>46.411937417139178</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402</v>
      </c>
      <c r="B148" s="102">
        <v>2021</v>
      </c>
      <c r="C148" s="132">
        <v>8</v>
      </c>
      <c r="D148" s="82">
        <v>12</v>
      </c>
      <c r="E148" s="85"/>
      <c r="F148" s="131">
        <v>1.1000000000000001</v>
      </c>
      <c r="G148" s="131">
        <v>8.64</v>
      </c>
      <c r="H148" s="85"/>
      <c r="I148" s="131">
        <v>27.8</v>
      </c>
      <c r="J148" s="205">
        <v>24.9</v>
      </c>
      <c r="K148" s="85"/>
      <c r="L148" s="85"/>
      <c r="M148" s="85"/>
      <c r="N148" s="137" t="s">
        <v>763</v>
      </c>
      <c r="O148" s="85"/>
      <c r="P148" s="85"/>
      <c r="Q148" s="85"/>
      <c r="R148" s="140"/>
      <c r="S148" s="137" t="s">
        <v>763</v>
      </c>
      <c r="T148" s="137" t="s">
        <v>763</v>
      </c>
      <c r="U148" s="137" t="s">
        <v>763</v>
      </c>
      <c r="V148" s="85"/>
      <c r="W148" s="85"/>
      <c r="X148" s="85"/>
      <c r="Y148" s="85">
        <f t="shared" si="50"/>
        <v>27.8</v>
      </c>
      <c r="Z148" s="82">
        <f t="shared" si="51"/>
        <v>300.95</v>
      </c>
      <c r="AA148" s="85">
        <f t="shared" si="52"/>
        <v>24.9</v>
      </c>
      <c r="AB148" s="85">
        <f t="shared" si="53"/>
        <v>8.64</v>
      </c>
      <c r="AC148" s="110">
        <f t="shared" si="54"/>
        <v>6.8122529391600528</v>
      </c>
      <c r="AD148" s="82">
        <f t="shared" si="55"/>
        <v>1.2683028767668318</v>
      </c>
      <c r="AE148" s="111">
        <f t="shared" si="56"/>
        <v>1.1000000000000001</v>
      </c>
      <c r="AF148" s="82" t="str">
        <f t="shared" si="57"/>
        <v>NS</v>
      </c>
      <c r="AG148" s="111" t="str">
        <f t="shared" si="58"/>
        <v>NS</v>
      </c>
      <c r="AH148" s="111" t="str">
        <f t="shared" si="59"/>
        <v>NS</v>
      </c>
      <c r="AI148" s="102"/>
      <c r="AJ148" s="112" t="str">
        <f t="shared" si="60"/>
        <v>NS</v>
      </c>
      <c r="AK148" s="113" t="e">
        <f t="shared" si="61"/>
        <v>#VALUE!</v>
      </c>
      <c r="AL148" s="82"/>
      <c r="AM148" s="82">
        <f>AD154</f>
        <v>1.5492177181737168</v>
      </c>
      <c r="AN148" s="82">
        <f>AE154</f>
        <v>1.0272727272727271</v>
      </c>
      <c r="AO148" s="82">
        <f>AF154</f>
        <v>1.4001673334647979</v>
      </c>
      <c r="AP148" s="82">
        <f>AI154</f>
        <v>15.86803252314815</v>
      </c>
      <c r="AQ148" s="113">
        <f>AK154</f>
        <v>64.700246260056005</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402</v>
      </c>
      <c r="B149" s="102">
        <v>2021</v>
      </c>
      <c r="C149" s="132">
        <v>8</v>
      </c>
      <c r="D149" s="82">
        <v>26</v>
      </c>
      <c r="E149" s="85"/>
      <c r="F149" s="131">
        <v>1</v>
      </c>
      <c r="G149" s="131">
        <v>9.85</v>
      </c>
      <c r="H149" s="85"/>
      <c r="I149" s="131">
        <v>21.7</v>
      </c>
      <c r="J149" s="226">
        <v>18.899999999999999</v>
      </c>
      <c r="K149" s="85"/>
      <c r="L149" s="85"/>
      <c r="M149" s="85"/>
      <c r="N149" s="137" t="s">
        <v>763</v>
      </c>
      <c r="O149" s="85"/>
      <c r="P149" s="85"/>
      <c r="Q149" s="85"/>
      <c r="R149" s="140"/>
      <c r="S149" s="137" t="s">
        <v>763</v>
      </c>
      <c r="T149" s="137" t="s">
        <v>763</v>
      </c>
      <c r="U149" s="137" t="s">
        <v>763</v>
      </c>
      <c r="V149" s="85"/>
      <c r="W149" s="85"/>
      <c r="X149" s="85"/>
      <c r="Y149" s="85">
        <f t="shared" si="50"/>
        <v>21.7</v>
      </c>
      <c r="Z149" s="82">
        <f t="shared" si="51"/>
        <v>294.84999999999997</v>
      </c>
      <c r="AA149" s="85">
        <f t="shared" si="52"/>
        <v>18.899999999999999</v>
      </c>
      <c r="AB149" s="85">
        <f t="shared" si="53"/>
        <v>9.85</v>
      </c>
      <c r="AC149" s="110">
        <f t="shared" si="54"/>
        <v>7.8532608133316799</v>
      </c>
      <c r="AD149" s="82">
        <f t="shared" si="55"/>
        <v>1.2542560643444642</v>
      </c>
      <c r="AE149" s="111">
        <f t="shared" si="56"/>
        <v>1</v>
      </c>
      <c r="AF149" s="82" t="str">
        <f t="shared" si="57"/>
        <v>NS</v>
      </c>
      <c r="AG149" s="111" t="str">
        <f t="shared" si="58"/>
        <v>NS</v>
      </c>
      <c r="AH149" s="111" t="str">
        <f t="shared" si="59"/>
        <v>NS</v>
      </c>
      <c r="AI149" s="82"/>
      <c r="AJ149" s="112" t="str">
        <f t="shared" si="60"/>
        <v>NS</v>
      </c>
      <c r="AK149" s="113" t="e">
        <f t="shared" si="61"/>
        <v>#VALUE!</v>
      </c>
      <c r="AL149" s="85"/>
      <c r="AM149" s="82"/>
      <c r="AN149" s="82"/>
      <c r="AO149" s="82"/>
      <c r="AP149" s="85"/>
      <c r="AQ149" s="82"/>
      <c r="AR149" s="82"/>
      <c r="AS149" s="115">
        <f>((LN(AM148)-LN(0.4))/(LN(0.9)-LN(0.4))*100)</f>
        <v>166.97378028009962</v>
      </c>
      <c r="AT149" s="120">
        <f>((LN(AN148)-LN(0.6))/(LN(3)-LN(0.6))*100)</f>
        <v>33.411234601318164</v>
      </c>
      <c r="AU149" s="115">
        <f>((LN(AO148)-LN(10))/(LN(1)-LN(10))*100)</f>
        <v>85.382005885195838</v>
      </c>
      <c r="AV149" s="115">
        <f>((LN(AP148)-LN(10))/(LN(3)-LN(10))*100)</f>
        <v>-38.349824647446987</v>
      </c>
      <c r="AW149" s="115">
        <f>((LN(AQ148)-LN(43))/(LN(20)-LN(43))*100)</f>
        <v>-53.374533781498677</v>
      </c>
      <c r="AX149" s="82"/>
      <c r="AY149" s="82"/>
      <c r="AZ149" s="82"/>
      <c r="BA149" s="82"/>
      <c r="BB149" s="82"/>
    </row>
    <row r="150" spans="1:54" ht="16" x14ac:dyDescent="0.2">
      <c r="A150" s="101" t="s">
        <v>402</v>
      </c>
      <c r="B150" s="102">
        <v>2021</v>
      </c>
      <c r="C150" s="132">
        <v>8</v>
      </c>
      <c r="D150" s="82">
        <v>26</v>
      </c>
      <c r="E150" s="85"/>
      <c r="F150" s="131" t="s">
        <v>761</v>
      </c>
      <c r="G150" s="131" t="s">
        <v>761</v>
      </c>
      <c r="H150" s="85"/>
      <c r="I150" s="131" t="s">
        <v>761</v>
      </c>
      <c r="J150" s="205">
        <v>23.4</v>
      </c>
      <c r="K150" s="85"/>
      <c r="L150" s="85"/>
      <c r="M150" s="85"/>
      <c r="N150" s="137">
        <v>2.2605405134624759</v>
      </c>
      <c r="O150" s="85"/>
      <c r="P150" s="85"/>
      <c r="Q150" s="85"/>
      <c r="R150" s="140"/>
      <c r="S150" s="137">
        <v>91.087968841212216</v>
      </c>
      <c r="T150" s="137">
        <v>12.107238095238097</v>
      </c>
      <c r="U150" s="137">
        <v>3.0299869047619019</v>
      </c>
      <c r="V150" s="85"/>
      <c r="W150" s="85"/>
      <c r="X150" s="85"/>
      <c r="Y150" s="85" t="str">
        <f t="shared" si="50"/>
        <v>ND</v>
      </c>
      <c r="Z150" s="82" t="e">
        <f t="shared" si="51"/>
        <v>#VALUE!</v>
      </c>
      <c r="AA150" s="85">
        <f t="shared" si="52"/>
        <v>23.4</v>
      </c>
      <c r="AB150" s="85" t="str">
        <f t="shared" si="53"/>
        <v>ND</v>
      </c>
      <c r="AC150" s="110" t="e">
        <f t="shared" si="54"/>
        <v>#VALUE!</v>
      </c>
      <c r="AD150" s="82" t="e">
        <f t="shared" si="55"/>
        <v>#VALUE!</v>
      </c>
      <c r="AE150" s="111" t="str">
        <f t="shared" si="56"/>
        <v>ND</v>
      </c>
      <c r="AF150" s="82">
        <f t="shared" si="57"/>
        <v>2.2605405134624759</v>
      </c>
      <c r="AG150" s="111">
        <f t="shared" si="58"/>
        <v>12.107238095238097</v>
      </c>
      <c r="AH150" s="111">
        <f t="shared" si="59"/>
        <v>3.0299869047619019</v>
      </c>
      <c r="AI150" s="102">
        <f t="shared" ref="AI150" si="64">IF(Y150=" ", " ", IF(Y150&gt;0, SUM(AG150:AH150)))</f>
        <v>15.137224999999999</v>
      </c>
      <c r="AJ150" s="112">
        <f t="shared" si="60"/>
        <v>91.087968841212216</v>
      </c>
      <c r="AK150" s="113">
        <f t="shared" si="61"/>
        <v>88.827428327749743</v>
      </c>
      <c r="AL150" s="82"/>
      <c r="AM150" s="85"/>
      <c r="AN150" s="85"/>
      <c r="AO150" s="85"/>
      <c r="AP150" s="128" t="s">
        <v>1237</v>
      </c>
      <c r="AQ150" s="85"/>
      <c r="AR150" s="82"/>
      <c r="AS150" s="82">
        <f>IF(AS149&gt;100, 100, IF(AS149&lt;0, 0, AS149))</f>
        <v>100</v>
      </c>
      <c r="AT150" s="82">
        <f t="shared" ref="AT150:AW150" si="65">IF(AT149&gt;100, 100, IF(AT149&lt;0, 0, AT149))</f>
        <v>33.411234601318164</v>
      </c>
      <c r="AU150" s="82">
        <f t="shared" si="65"/>
        <v>85.382005885195838</v>
      </c>
      <c r="AV150" s="82">
        <f t="shared" si="65"/>
        <v>0</v>
      </c>
      <c r="AW150" s="82">
        <f t="shared" si="65"/>
        <v>0</v>
      </c>
      <c r="AX150" s="129">
        <f>AVERAGE(AS150:AW150)</f>
        <v>43.758648097302803</v>
      </c>
      <c r="AY150" s="84"/>
      <c r="AZ150" s="84"/>
      <c r="BA150" s="84" t="str">
        <f>IF(AX150&gt;65, "Acceptable; Ongoing Protection is Required", "Unacceptable; Immediate Restoration is Required")</f>
        <v>Unacceptable; Immediate Restoration is Required</v>
      </c>
      <c r="BB150" s="82"/>
    </row>
    <row r="151" spans="1:54" ht="16" x14ac:dyDescent="0.2">
      <c r="A151" s="101" t="s">
        <v>402</v>
      </c>
      <c r="B151" s="102">
        <v>2021</v>
      </c>
      <c r="C151" s="132">
        <v>8</v>
      </c>
      <c r="D151" s="82">
        <v>26</v>
      </c>
      <c r="E151" s="85"/>
      <c r="F151" s="131">
        <v>1</v>
      </c>
      <c r="G151" s="131">
        <v>9.85</v>
      </c>
      <c r="H151" s="85"/>
      <c r="I151" s="131">
        <v>21.7</v>
      </c>
      <c r="J151" s="226">
        <v>23.4</v>
      </c>
      <c r="K151" s="85"/>
      <c r="L151" s="85"/>
      <c r="M151" s="85"/>
      <c r="N151" s="137" t="s">
        <v>763</v>
      </c>
      <c r="O151" s="85"/>
      <c r="P151" s="85"/>
      <c r="Q151" s="85"/>
      <c r="R151" s="140"/>
      <c r="S151" s="137" t="s">
        <v>763</v>
      </c>
      <c r="T151" s="211" t="s">
        <v>763</v>
      </c>
      <c r="U151" s="211" t="s">
        <v>763</v>
      </c>
      <c r="V151" s="85"/>
      <c r="W151" s="85"/>
      <c r="X151" s="85"/>
      <c r="Y151" s="85">
        <f t="shared" si="50"/>
        <v>21.7</v>
      </c>
      <c r="Z151" s="82">
        <f t="shared" si="51"/>
        <v>294.84999999999997</v>
      </c>
      <c r="AA151" s="85">
        <f t="shared" si="52"/>
        <v>23.4</v>
      </c>
      <c r="AB151" s="85">
        <f t="shared" si="53"/>
        <v>9.85</v>
      </c>
      <c r="AC151" s="110">
        <f t="shared" si="54"/>
        <v>7.6498219481390164</v>
      </c>
      <c r="AD151" s="82">
        <f t="shared" si="55"/>
        <v>1.287611668190032</v>
      </c>
      <c r="AE151" s="111">
        <f t="shared" si="56"/>
        <v>1</v>
      </c>
      <c r="AF151" s="82" t="str">
        <f t="shared" si="57"/>
        <v>NS</v>
      </c>
      <c r="AG151" s="111" t="str">
        <f t="shared" si="58"/>
        <v>NS</v>
      </c>
      <c r="AH151" s="111" t="str">
        <f t="shared" si="59"/>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43.758648097302803</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6,AD139:AD151)</f>
        <v>1.5492177181737168</v>
      </c>
      <c r="AE154" s="84">
        <f>_xlfn.AGGREGATE(1, 6,AE139:AE151)</f>
        <v>1.0272727272727271</v>
      </c>
      <c r="AF154" s="84">
        <f>_xlfn.AGGREGATE(1, 6,AF139:AF151)</f>
        <v>1.4001673334647979</v>
      </c>
      <c r="AG154" s="82"/>
      <c r="AH154" s="82"/>
      <c r="AI154" s="84">
        <f>_xlfn.AGGREGATE(1, 6,AI139:AI151)</f>
        <v>15.86803252314815</v>
      </c>
      <c r="AJ154" s="82"/>
      <c r="AK154" s="84">
        <f>_xlfn.AGGREGATE(1, 6,AK139:AK151)</f>
        <v>64.700246260056005</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t="e">
        <f>AVERAGE(AD139:AD151)</f>
        <v>#VALUE!</v>
      </c>
      <c r="AE155" s="126">
        <f>AVERAGE(AE139:AE151)</f>
        <v>1.0272727272727271</v>
      </c>
      <c r="AF155" s="126">
        <f>AVERAGE(AF139:AF151)</f>
        <v>1.4001673334647979</v>
      </c>
      <c r="AG155" s="126"/>
      <c r="AH155" s="126"/>
      <c r="AI155" s="126">
        <f>AVERAGE(AI139:AI151)</f>
        <v>15.86803252314815</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402</v>
      </c>
      <c r="C162" s="68" t="s">
        <v>757</v>
      </c>
      <c r="E162" s="69">
        <v>44757</v>
      </c>
      <c r="F162" s="68" t="s">
        <v>70</v>
      </c>
      <c r="G162" s="68" t="s">
        <v>1131</v>
      </c>
      <c r="H162" t="s">
        <v>1132</v>
      </c>
      <c r="I162" s="68">
        <v>0</v>
      </c>
      <c r="J162" s="68" t="s">
        <v>760</v>
      </c>
      <c r="K162" s="77">
        <v>0.33194444444444443</v>
      </c>
      <c r="L162" s="68">
        <v>2</v>
      </c>
      <c r="M162" s="68">
        <v>0</v>
      </c>
      <c r="N162" s="68" t="s">
        <v>1133</v>
      </c>
      <c r="O162" s="68" t="s">
        <v>1135</v>
      </c>
      <c r="P162" s="68">
        <v>0.85</v>
      </c>
      <c r="Q162" s="68" t="s">
        <v>761</v>
      </c>
      <c r="R162" s="68" t="s">
        <v>761</v>
      </c>
      <c r="S162" s="131">
        <v>0.75</v>
      </c>
      <c r="T162" s="76">
        <v>0.88235294117647056</v>
      </c>
      <c r="U162" s="131">
        <v>8.92</v>
      </c>
      <c r="V162" s="131">
        <v>19.5</v>
      </c>
      <c r="W162" s="71">
        <v>0.26527777777777778</v>
      </c>
      <c r="X162" s="68">
        <v>0.4</v>
      </c>
      <c r="Y162" s="68">
        <v>25.7</v>
      </c>
      <c r="Z162" s="68">
        <v>6.1</v>
      </c>
      <c r="AA162" s="72">
        <v>5.4381135540210863</v>
      </c>
      <c r="AB162" s="148">
        <v>74.783178760864359</v>
      </c>
      <c r="AC162" s="134">
        <v>20.3</v>
      </c>
      <c r="AD162" s="74">
        <v>32.5</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402</v>
      </c>
      <c r="C163" s="68" t="s">
        <v>764</v>
      </c>
      <c r="E163" s="69">
        <v>44757</v>
      </c>
      <c r="F163" s="68" t="s">
        <v>70</v>
      </c>
      <c r="G163" s="68" t="s">
        <v>1131</v>
      </c>
      <c r="H163" t="s">
        <v>1132</v>
      </c>
      <c r="I163" s="68">
        <v>0</v>
      </c>
      <c r="J163" s="68" t="s">
        <v>760</v>
      </c>
      <c r="K163" s="77">
        <v>0.33194444444444443</v>
      </c>
      <c r="L163" s="68">
        <v>2</v>
      </c>
      <c r="M163" s="68">
        <v>1</v>
      </c>
      <c r="N163" s="68" t="s">
        <v>1133</v>
      </c>
      <c r="O163" s="68" t="s">
        <v>1136</v>
      </c>
      <c r="P163" s="68">
        <v>1.05</v>
      </c>
      <c r="Q163" s="68" t="s">
        <v>761</v>
      </c>
      <c r="R163" s="68" t="s">
        <v>761</v>
      </c>
      <c r="S163" s="131">
        <v>1.05</v>
      </c>
      <c r="T163" s="76">
        <v>1</v>
      </c>
      <c r="U163" s="131">
        <v>8.92</v>
      </c>
      <c r="V163" s="131">
        <v>19.5</v>
      </c>
      <c r="W163" s="71">
        <v>0.27777777777777779</v>
      </c>
      <c r="X163" s="68">
        <v>0.15</v>
      </c>
      <c r="Y163" s="68">
        <v>26.2</v>
      </c>
      <c r="Z163" s="68">
        <v>6.6</v>
      </c>
      <c r="AA163" s="72">
        <v>5.8465473457865258</v>
      </c>
      <c r="AB163" s="148">
        <v>81.651906469555556</v>
      </c>
      <c r="AC163" s="134">
        <v>21.5</v>
      </c>
      <c r="AD163" s="74">
        <v>34.4</v>
      </c>
      <c r="AE163" s="72">
        <v>0.7197826709622146</v>
      </c>
      <c r="AF163" s="72">
        <v>2.5000000000000001E-2</v>
      </c>
      <c r="AG163" s="72">
        <v>1.032055122828041</v>
      </c>
      <c r="AH163" s="137">
        <v>1.0570551228280409</v>
      </c>
      <c r="AI163" s="72">
        <v>24.947374856060065</v>
      </c>
      <c r="AJ163" s="75">
        <v>26.004429978888105</v>
      </c>
      <c r="AK163" s="72">
        <v>269.92700213229932</v>
      </c>
      <c r="AL163" s="72">
        <v>35.49142774422608</v>
      </c>
      <c r="AM163" s="72">
        <v>7.6054140193391451</v>
      </c>
      <c r="AN163" s="72">
        <v>60.438802600286145</v>
      </c>
      <c r="AO163" s="137">
        <v>61.495857723114185</v>
      </c>
      <c r="AP163" s="137">
        <v>5.0515982742616048</v>
      </c>
      <c r="AQ163" s="137">
        <v>0.22597805907172999</v>
      </c>
      <c r="AR163" s="70">
        <v>0.95718147028126421</v>
      </c>
      <c r="AS163" s="72">
        <v>5.277576333333335</v>
      </c>
      <c r="AT163" s="40"/>
      <c r="AU163" s="40"/>
      <c r="AV163" s="40"/>
    </row>
    <row r="164" spans="1:54" x14ac:dyDescent="0.2">
      <c r="A164" t="s">
        <v>756</v>
      </c>
      <c r="B164" s="68" t="s">
        <v>402</v>
      </c>
      <c r="C164" s="68" t="s">
        <v>765</v>
      </c>
      <c r="E164" s="69">
        <v>44757</v>
      </c>
      <c r="F164" s="68" t="s">
        <v>70</v>
      </c>
      <c r="G164" s="68" t="s">
        <v>1131</v>
      </c>
      <c r="H164" t="s">
        <v>1132</v>
      </c>
      <c r="I164" s="68">
        <v>0</v>
      </c>
      <c r="J164" s="68" t="s">
        <v>760</v>
      </c>
      <c r="K164" s="77">
        <v>0.33194444444444443</v>
      </c>
      <c r="L164" s="68">
        <v>2</v>
      </c>
      <c r="M164" s="68">
        <v>1</v>
      </c>
      <c r="N164" s="68" t="s">
        <v>1133</v>
      </c>
      <c r="O164" s="68" t="s">
        <v>1136</v>
      </c>
      <c r="P164" s="68">
        <v>1.05</v>
      </c>
      <c r="Q164" s="68" t="s">
        <v>761</v>
      </c>
      <c r="R164" s="68" t="s">
        <v>761</v>
      </c>
      <c r="S164" s="131">
        <v>1.05</v>
      </c>
      <c r="T164" s="76">
        <v>1</v>
      </c>
      <c r="U164" s="131">
        <v>8.92</v>
      </c>
      <c r="V164" s="131">
        <v>19.5</v>
      </c>
      <c r="W164" s="71">
        <v>0.27916666666666667</v>
      </c>
      <c r="X164" s="68">
        <v>0.24</v>
      </c>
      <c r="Y164" s="68">
        <v>26.3</v>
      </c>
      <c r="Z164" s="68">
        <v>6.84</v>
      </c>
      <c r="AA164" s="72">
        <v>6.0596643056706361</v>
      </c>
      <c r="AB164" s="148">
        <v>84.774443398713188</v>
      </c>
      <c r="AC164" s="134">
        <v>21.5</v>
      </c>
      <c r="AD164" s="74">
        <v>34.299999999999997</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402</v>
      </c>
      <c r="C165" s="68" t="s">
        <v>757</v>
      </c>
      <c r="E165" s="69">
        <v>44771</v>
      </c>
      <c r="F165" s="68" t="s">
        <v>70</v>
      </c>
      <c r="G165" s="68" t="s">
        <v>1131</v>
      </c>
      <c r="H165" t="s">
        <v>1132</v>
      </c>
      <c r="I165" s="68">
        <v>0</v>
      </c>
      <c r="J165" s="68" t="s">
        <v>760</v>
      </c>
      <c r="K165" s="77">
        <v>0.32361111111111113</v>
      </c>
      <c r="L165" s="68">
        <v>2</v>
      </c>
      <c r="M165" s="68">
        <v>1</v>
      </c>
      <c r="N165" s="68" t="s">
        <v>773</v>
      </c>
      <c r="O165" s="68" t="s">
        <v>1163</v>
      </c>
      <c r="P165" s="68">
        <v>1.1000000000000001</v>
      </c>
      <c r="Q165" s="68">
        <v>0.9</v>
      </c>
      <c r="R165" s="68">
        <v>0.88</v>
      </c>
      <c r="S165" s="131">
        <v>0.89</v>
      </c>
      <c r="T165" s="76">
        <v>0.80909090909090908</v>
      </c>
      <c r="U165" s="131">
        <v>8.25</v>
      </c>
      <c r="V165" s="131">
        <v>23.4</v>
      </c>
      <c r="W165" s="71">
        <v>0.27083333333333331</v>
      </c>
      <c r="X165" s="68">
        <v>0.15</v>
      </c>
      <c r="Y165" s="68">
        <v>26</v>
      </c>
      <c r="Z165" s="68">
        <v>5.8</v>
      </c>
      <c r="AA165" s="72">
        <v>5.3200045725927678</v>
      </c>
      <c r="AB165" s="148">
        <v>71.494772628022247</v>
      </c>
      <c r="AC165" s="134">
        <v>15.3</v>
      </c>
      <c r="AD165" s="74">
        <v>25.23</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402</v>
      </c>
      <c r="C166" s="68" t="s">
        <v>764</v>
      </c>
      <c r="E166" s="69">
        <v>44771</v>
      </c>
      <c r="F166" s="68" t="s">
        <v>70</v>
      </c>
      <c r="G166" s="68" t="s">
        <v>1131</v>
      </c>
      <c r="H166" t="s">
        <v>1132</v>
      </c>
      <c r="I166" s="68">
        <v>0</v>
      </c>
      <c r="J166" s="68" t="s">
        <v>760</v>
      </c>
      <c r="K166" s="77">
        <v>0.32361111111111113</v>
      </c>
      <c r="L166" s="68">
        <v>2</v>
      </c>
      <c r="M166" s="68">
        <v>1</v>
      </c>
      <c r="N166" s="68" t="s">
        <v>773</v>
      </c>
      <c r="O166" s="68" t="s">
        <v>1163</v>
      </c>
      <c r="P166" s="68">
        <v>1.1000000000000001</v>
      </c>
      <c r="Q166" s="68">
        <v>0.9</v>
      </c>
      <c r="R166" s="68">
        <v>0.88</v>
      </c>
      <c r="S166" s="131">
        <v>0.89</v>
      </c>
      <c r="T166" s="76">
        <v>0.80909090909090908</v>
      </c>
      <c r="U166" s="131">
        <v>8.25</v>
      </c>
      <c r="V166" s="131">
        <v>23.4</v>
      </c>
      <c r="W166" s="71">
        <v>0.27361111111111108</v>
      </c>
      <c r="X166" s="68">
        <v>0.5</v>
      </c>
      <c r="Y166" s="68">
        <v>26.3</v>
      </c>
      <c r="Z166" s="68">
        <v>5.92</v>
      </c>
      <c r="AA166" s="72">
        <v>5.1712676401517337</v>
      </c>
      <c r="AB166" s="148">
        <v>73.372032883096807</v>
      </c>
      <c r="AC166" s="134">
        <v>24</v>
      </c>
      <c r="AD166" s="74">
        <v>38</v>
      </c>
      <c r="AE166" s="72">
        <v>1.5844466999131426</v>
      </c>
      <c r="AF166" s="72">
        <v>1.3268896057181312</v>
      </c>
      <c r="AG166" s="72">
        <v>0.49947573397243866</v>
      </c>
      <c r="AH166" s="137">
        <v>1.8263653396905699</v>
      </c>
      <c r="AI166" s="72">
        <v>46.239992858761227</v>
      </c>
      <c r="AJ166" s="75">
        <v>48.066358198451795</v>
      </c>
      <c r="AK166" s="72">
        <v>305.38789798816026</v>
      </c>
      <c r="AL166" s="72">
        <v>55.091444149427538</v>
      </c>
      <c r="AM166" s="72">
        <v>5.5432908449420921</v>
      </c>
      <c r="AN166" s="72">
        <v>101.33143700818877</v>
      </c>
      <c r="AO166" s="137">
        <v>103.15780234787934</v>
      </c>
      <c r="AP166" s="137">
        <v>7.3378830357142872</v>
      </c>
      <c r="AQ166" s="137">
        <v>0.03</v>
      </c>
      <c r="AR166" s="70">
        <v>1</v>
      </c>
      <c r="AS166" s="72">
        <v>7.3678830357142875</v>
      </c>
    </row>
    <row r="167" spans="1:54" x14ac:dyDescent="0.2">
      <c r="A167" t="s">
        <v>756</v>
      </c>
      <c r="B167" s="68" t="s">
        <v>402</v>
      </c>
      <c r="C167" s="68" t="s">
        <v>765</v>
      </c>
      <c r="E167" s="69">
        <v>44771</v>
      </c>
      <c r="F167" s="68" t="s">
        <v>70</v>
      </c>
      <c r="G167" s="68" t="s">
        <v>1131</v>
      </c>
      <c r="H167" t="s">
        <v>1132</v>
      </c>
      <c r="I167" s="68">
        <v>0</v>
      </c>
      <c r="J167" s="68" t="s">
        <v>760</v>
      </c>
      <c r="K167" s="77">
        <v>0.32361111111111113</v>
      </c>
      <c r="L167" s="68">
        <v>2</v>
      </c>
      <c r="M167" s="68">
        <v>1</v>
      </c>
      <c r="N167" s="68" t="s">
        <v>773</v>
      </c>
      <c r="O167" s="68" t="s">
        <v>1163</v>
      </c>
      <c r="P167" s="68">
        <v>1.1000000000000001</v>
      </c>
      <c r="Q167" s="68">
        <v>0.9</v>
      </c>
      <c r="R167" s="68">
        <v>0.88</v>
      </c>
      <c r="S167" s="131">
        <v>0.89</v>
      </c>
      <c r="T167" s="76">
        <v>0.80909090909090908</v>
      </c>
      <c r="U167" s="131">
        <v>8.25</v>
      </c>
      <c r="V167" s="131">
        <v>23.4</v>
      </c>
      <c r="W167" s="71">
        <v>0.27430555555555552</v>
      </c>
      <c r="X167" s="68">
        <v>0.9</v>
      </c>
      <c r="Y167" s="68">
        <v>26.6</v>
      </c>
      <c r="Z167" s="68">
        <v>4.5</v>
      </c>
      <c r="AA167" s="72">
        <v>3.9033432495434921</v>
      </c>
      <c r="AB167" s="148">
        <v>56.075658458190169</v>
      </c>
      <c r="AC167" s="134">
        <v>25.3</v>
      </c>
      <c r="AD167" s="74">
        <v>39.9</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402</v>
      </c>
      <c r="C168" s="68" t="s">
        <v>757</v>
      </c>
      <c r="E168" s="69">
        <v>44788</v>
      </c>
      <c r="F168" s="68" t="s">
        <v>70</v>
      </c>
      <c r="G168" s="68" t="s">
        <v>1131</v>
      </c>
      <c r="H168" t="s">
        <v>1132</v>
      </c>
      <c r="I168" s="68">
        <v>1</v>
      </c>
      <c r="J168" s="68" t="s">
        <v>760</v>
      </c>
      <c r="K168" s="77">
        <v>0.32569444444444445</v>
      </c>
      <c r="L168" s="68">
        <v>2</v>
      </c>
      <c r="M168" s="68">
        <v>1</v>
      </c>
      <c r="N168" s="68" t="s">
        <v>787</v>
      </c>
      <c r="O168" s="68" t="s">
        <v>1177</v>
      </c>
      <c r="P168" s="68">
        <v>1.1200000000000001</v>
      </c>
      <c r="Q168" s="68">
        <v>1.1000000000000001</v>
      </c>
      <c r="R168" s="68">
        <v>0.98</v>
      </c>
      <c r="S168" s="131">
        <v>1</v>
      </c>
      <c r="T168" s="143">
        <v>0.89285714285714279</v>
      </c>
      <c r="U168" s="131">
        <v>10.050000000000001</v>
      </c>
      <c r="V168" s="131">
        <v>17.2</v>
      </c>
      <c r="W168" s="71">
        <v>0.30208333333333331</v>
      </c>
      <c r="X168" s="68">
        <v>0.15</v>
      </c>
      <c r="Y168" s="68">
        <v>22.7</v>
      </c>
      <c r="Z168" s="68">
        <v>7.47</v>
      </c>
      <c r="AA168" s="72">
        <v>6.517227521055319</v>
      </c>
      <c r="AB168" s="148">
        <v>86.598811023001161</v>
      </c>
      <c r="AC168" s="134">
        <v>23.6</v>
      </c>
      <c r="AD168" s="74">
        <v>37.200000000000003</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402</v>
      </c>
      <c r="C169" s="68" t="s">
        <v>764</v>
      </c>
      <c r="E169" s="69">
        <v>44788</v>
      </c>
      <c r="F169" s="68" t="s">
        <v>70</v>
      </c>
      <c r="G169" s="68" t="s">
        <v>1131</v>
      </c>
      <c r="H169" t="s">
        <v>1132</v>
      </c>
      <c r="I169" s="68">
        <v>1</v>
      </c>
      <c r="J169" s="68" t="s">
        <v>760</v>
      </c>
      <c r="K169" s="77">
        <v>0.32569444444444445</v>
      </c>
      <c r="L169" s="68">
        <v>2</v>
      </c>
      <c r="M169" s="68">
        <v>1</v>
      </c>
      <c r="N169" s="68" t="s">
        <v>787</v>
      </c>
      <c r="O169" s="68" t="s">
        <v>1177</v>
      </c>
      <c r="P169" s="68">
        <v>1.1200000000000001</v>
      </c>
      <c r="Q169" s="68">
        <v>1.1000000000000001</v>
      </c>
      <c r="R169" s="68">
        <v>0.98</v>
      </c>
      <c r="S169" s="131">
        <v>1</v>
      </c>
      <c r="T169" s="143">
        <v>0.89285714285714279</v>
      </c>
      <c r="U169" s="131">
        <v>10.050000000000001</v>
      </c>
      <c r="V169" s="131">
        <v>17.2</v>
      </c>
      <c r="W169" s="71">
        <v>0.30208333333333331</v>
      </c>
      <c r="X169" s="68">
        <v>0.6</v>
      </c>
      <c r="Y169" s="68">
        <v>23.6</v>
      </c>
      <c r="Z169" s="68">
        <v>7.35</v>
      </c>
      <c r="AA169" s="72">
        <v>6.3413167513505577</v>
      </c>
      <c r="AB169" s="148">
        <v>86.671093944803175</v>
      </c>
      <c r="AC169" s="134">
        <v>25.7</v>
      </c>
      <c r="AD169" s="74">
        <v>40.5</v>
      </c>
      <c r="AE169" s="72">
        <v>0.7663000533085752</v>
      </c>
      <c r="AF169" s="72">
        <v>1.8028733711994653</v>
      </c>
      <c r="AG169" s="72">
        <v>0.7925404433792691</v>
      </c>
      <c r="AH169" s="137">
        <v>2.5954138145787344</v>
      </c>
      <c r="AI169" s="72">
        <v>39.37488527057257</v>
      </c>
      <c r="AJ169" s="75">
        <v>41.970299085151304</v>
      </c>
      <c r="AK169" s="72">
        <v>180.58512644637071</v>
      </c>
      <c r="AL169" s="72">
        <v>28.254915621400379</v>
      </c>
      <c r="AM169" s="72">
        <v>6.3912817460192608</v>
      </c>
      <c r="AN169" s="72">
        <v>67.629800891972948</v>
      </c>
      <c r="AO169" s="137">
        <v>70.225214706551682</v>
      </c>
      <c r="AP169" s="137">
        <v>4.4314648809523813</v>
      </c>
      <c r="AQ169" s="137">
        <v>0.03</v>
      </c>
      <c r="AR169" s="70">
        <v>1</v>
      </c>
      <c r="AS169" s="72">
        <v>4.4614648809523816</v>
      </c>
    </row>
    <row r="170" spans="1:54" x14ac:dyDescent="0.2">
      <c r="A170" t="s">
        <v>756</v>
      </c>
      <c r="B170" s="68" t="s">
        <v>402</v>
      </c>
      <c r="C170" s="68" t="s">
        <v>765</v>
      </c>
      <c r="E170" s="69">
        <v>44788</v>
      </c>
      <c r="F170" s="68" t="s">
        <v>70</v>
      </c>
      <c r="G170" s="68" t="s">
        <v>1131</v>
      </c>
      <c r="H170" t="s">
        <v>1132</v>
      </c>
      <c r="I170" s="68">
        <v>1</v>
      </c>
      <c r="J170" s="68" t="s">
        <v>760</v>
      </c>
      <c r="K170" s="77">
        <v>0.32569444444444445</v>
      </c>
      <c r="L170" s="68">
        <v>2</v>
      </c>
      <c r="M170" s="68">
        <v>1</v>
      </c>
      <c r="N170" s="68" t="s">
        <v>787</v>
      </c>
      <c r="O170" s="68" t="s">
        <v>1177</v>
      </c>
      <c r="P170" s="68">
        <v>1.1200000000000001</v>
      </c>
      <c r="Q170" s="68">
        <v>1.1000000000000001</v>
      </c>
      <c r="R170" s="68">
        <v>0.98</v>
      </c>
      <c r="S170" s="131">
        <v>1</v>
      </c>
      <c r="T170" s="143">
        <v>0.89285714285714279</v>
      </c>
      <c r="U170" s="131">
        <v>10.050000000000001</v>
      </c>
      <c r="V170" s="131">
        <v>17.2</v>
      </c>
      <c r="W170" s="71">
        <v>0.30208333333333331</v>
      </c>
      <c r="X170" s="68">
        <v>0.7</v>
      </c>
      <c r="Y170" s="68">
        <v>24</v>
      </c>
      <c r="Z170" s="68">
        <v>6.88</v>
      </c>
      <c r="AA170" s="72">
        <v>5.9213725726611424</v>
      </c>
      <c r="AB170" s="148">
        <v>81.739335760198784</v>
      </c>
      <c r="AC170" s="134">
        <v>26.2</v>
      </c>
      <c r="AD170" s="74">
        <v>41.3</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402</v>
      </c>
      <c r="C171" s="68" t="s">
        <v>757</v>
      </c>
      <c r="E171" s="69">
        <v>44803</v>
      </c>
      <c r="F171" s="68" t="s">
        <v>70</v>
      </c>
      <c r="G171" s="68" t="s">
        <v>1131</v>
      </c>
      <c r="H171" t="s">
        <v>1132</v>
      </c>
      <c r="I171" s="68">
        <v>3</v>
      </c>
      <c r="J171" s="68" t="s">
        <v>760</v>
      </c>
      <c r="K171" s="77">
        <v>0.37777777777777777</v>
      </c>
      <c r="L171" s="68">
        <v>2</v>
      </c>
      <c r="M171" s="68">
        <v>1</v>
      </c>
      <c r="N171" s="68" t="s">
        <v>773</v>
      </c>
      <c r="O171" s="68" t="s">
        <v>1189</v>
      </c>
      <c r="P171" s="68">
        <v>0.9</v>
      </c>
      <c r="Q171" s="68" t="s">
        <v>761</v>
      </c>
      <c r="R171" s="79" t="s">
        <v>761</v>
      </c>
      <c r="S171" s="131">
        <v>0.9</v>
      </c>
      <c r="T171" s="80">
        <v>1</v>
      </c>
      <c r="U171" s="131">
        <v>8.6199999999999992</v>
      </c>
      <c r="V171" s="131">
        <v>22.8</v>
      </c>
      <c r="W171" s="71">
        <v>0.29791666666666666</v>
      </c>
      <c r="X171" s="68">
        <v>0.15</v>
      </c>
      <c r="Y171" s="68">
        <v>24.8</v>
      </c>
      <c r="Z171" s="68">
        <v>7.35</v>
      </c>
      <c r="AA171" s="72">
        <v>6.5738029802172893</v>
      </c>
      <c r="AB171" s="148">
        <v>88.630970792392546</v>
      </c>
      <c r="AC171" s="134">
        <v>19.600000000000001</v>
      </c>
      <c r="AD171" s="74">
        <v>31.7</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402</v>
      </c>
      <c r="C172" s="68" t="s">
        <v>764</v>
      </c>
      <c r="E172" s="69">
        <v>44803</v>
      </c>
      <c r="F172" s="68" t="s">
        <v>70</v>
      </c>
      <c r="G172" s="68" t="s">
        <v>1131</v>
      </c>
      <c r="H172" t="s">
        <v>1132</v>
      </c>
      <c r="I172" s="68">
        <v>3</v>
      </c>
      <c r="J172" s="68" t="s">
        <v>760</v>
      </c>
      <c r="K172" s="77">
        <v>0.37777777777777777</v>
      </c>
      <c r="L172" s="68">
        <v>2</v>
      </c>
      <c r="M172" s="68">
        <v>1</v>
      </c>
      <c r="N172" s="68" t="s">
        <v>773</v>
      </c>
      <c r="O172" s="68" t="s">
        <v>1189</v>
      </c>
      <c r="P172" s="68">
        <v>0.9</v>
      </c>
      <c r="Q172" s="68" t="s">
        <v>761</v>
      </c>
      <c r="R172" s="79" t="s">
        <v>761</v>
      </c>
      <c r="S172" s="131">
        <v>0.9</v>
      </c>
      <c r="T172" s="80">
        <v>1</v>
      </c>
      <c r="U172" s="131">
        <v>8.6199999999999992</v>
      </c>
      <c r="V172" s="131">
        <v>22.8</v>
      </c>
      <c r="W172" s="71">
        <v>0.2986111111111111</v>
      </c>
      <c r="X172" s="68">
        <v>0.45</v>
      </c>
      <c r="Y172" s="68">
        <v>25.4</v>
      </c>
      <c r="Z172" s="68">
        <v>6.83</v>
      </c>
      <c r="AA172" s="72">
        <v>6.0051406563241239</v>
      </c>
      <c r="AB172" s="148">
        <v>83.274644604879427</v>
      </c>
      <c r="AC172" s="134">
        <v>22.7</v>
      </c>
      <c r="AD172" s="74">
        <v>36.1</v>
      </c>
      <c r="AE172" s="72">
        <v>0.45584725536992837</v>
      </c>
      <c r="AF172" s="72">
        <v>0.33671168963556863</v>
      </c>
      <c r="AG172" s="72">
        <v>0.51018573996405048</v>
      </c>
      <c r="AH172" s="137">
        <v>0.84689742959961911</v>
      </c>
      <c r="AI172" s="72">
        <v>37.349650775889472</v>
      </c>
      <c r="AJ172" s="75">
        <v>38.196548205489094</v>
      </c>
      <c r="AK172" s="72">
        <v>156.31411683035296</v>
      </c>
      <c r="AL172" s="72">
        <v>24.622107415759995</v>
      </c>
      <c r="AM172" s="72">
        <v>6.3485271260858935</v>
      </c>
      <c r="AN172" s="72">
        <v>61.971758191649471</v>
      </c>
      <c r="AO172" s="137">
        <v>62.818655621249093</v>
      </c>
      <c r="AP172" s="137">
        <v>5.1328363095238121</v>
      </c>
      <c r="AQ172" s="137">
        <v>0.03</v>
      </c>
      <c r="AR172" s="70">
        <v>1</v>
      </c>
      <c r="AS172" s="72">
        <v>5.1628363095238123</v>
      </c>
    </row>
    <row r="173" spans="1:54" x14ac:dyDescent="0.2">
      <c r="A173" t="s">
        <v>756</v>
      </c>
      <c r="B173" s="68" t="s">
        <v>402</v>
      </c>
      <c r="C173" s="68" t="s">
        <v>765</v>
      </c>
      <c r="E173" s="69">
        <v>44803</v>
      </c>
      <c r="F173" s="68" t="s">
        <v>70</v>
      </c>
      <c r="G173" s="68" t="s">
        <v>1131</v>
      </c>
      <c r="H173" t="s">
        <v>1132</v>
      </c>
      <c r="I173" s="68">
        <v>3</v>
      </c>
      <c r="J173" s="68" t="s">
        <v>760</v>
      </c>
      <c r="K173" s="77">
        <v>0.37777777777777777</v>
      </c>
      <c r="L173" s="68">
        <v>2</v>
      </c>
      <c r="M173" s="68">
        <v>1</v>
      </c>
      <c r="N173" s="68" t="s">
        <v>773</v>
      </c>
      <c r="O173" s="68" t="s">
        <v>1189</v>
      </c>
      <c r="P173" s="68">
        <v>0.9</v>
      </c>
      <c r="Q173" s="68" t="s">
        <v>761</v>
      </c>
      <c r="R173" s="79" t="s">
        <v>761</v>
      </c>
      <c r="S173" s="131">
        <v>0.9</v>
      </c>
      <c r="T173" s="80">
        <v>1</v>
      </c>
      <c r="U173" s="131">
        <v>8.6199999999999992</v>
      </c>
      <c r="V173" s="131">
        <v>22.8</v>
      </c>
      <c r="W173" s="71">
        <v>0.29930555555555555</v>
      </c>
      <c r="X173" s="68">
        <v>0.6</v>
      </c>
      <c r="Y173" s="68">
        <v>25.5</v>
      </c>
      <c r="Z173" s="68">
        <v>6.26</v>
      </c>
      <c r="AA173" s="72">
        <v>5.4764837816026626</v>
      </c>
      <c r="AB173" s="148">
        <v>76.464792533356245</v>
      </c>
      <c r="AC173" s="134">
        <v>23.6</v>
      </c>
      <c r="AD173" s="74">
        <v>37.5</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402</v>
      </c>
      <c r="B180" s="102">
        <v>2022</v>
      </c>
      <c r="C180" s="103">
        <v>7</v>
      </c>
      <c r="D180" s="102">
        <v>15</v>
      </c>
      <c r="E180" s="82"/>
      <c r="F180" s="131">
        <v>0.75</v>
      </c>
      <c r="G180" s="131">
        <v>8.92</v>
      </c>
      <c r="H180" s="82"/>
      <c r="I180" s="131">
        <v>19.5</v>
      </c>
      <c r="J180" s="134">
        <v>20.3</v>
      </c>
      <c r="K180" s="82"/>
      <c r="L180" s="82"/>
      <c r="M180" s="108"/>
      <c r="N180" s="137" t="s">
        <v>763</v>
      </c>
      <c r="O180" s="82"/>
      <c r="P180" s="82"/>
      <c r="Q180" s="82"/>
      <c r="R180" s="140"/>
      <c r="S180" s="137" t="s">
        <v>763</v>
      </c>
      <c r="T180" s="137" t="s">
        <v>763</v>
      </c>
      <c r="U180" s="137" t="s">
        <v>763</v>
      </c>
      <c r="V180" s="85"/>
      <c r="W180" s="85"/>
      <c r="X180" s="85"/>
      <c r="Y180" s="102">
        <f>IF(C180&lt;6," ",IF(C180&lt;=9,I180, IF(C180&gt;=10," ")))</f>
        <v>19.5</v>
      </c>
      <c r="Z180" s="102">
        <f>IF(Y180=" ", " ", IF(Y180&gt;0, Y180+273.15))</f>
        <v>292.64999999999998</v>
      </c>
      <c r="AA180" s="102">
        <f>IF(C180&lt;6," ",IF(C180&lt;=9,J180, IF(C180&gt;=10," ")))</f>
        <v>20.3</v>
      </c>
      <c r="AB180" s="102">
        <f>IF(C180&lt;6," ",IF(C180&lt;=9,G180, IF(C180&gt;=10," ")))</f>
        <v>8.92</v>
      </c>
      <c r="AC180" s="104">
        <f>IF(Y180=" "," ",IF(Y180&gt;0,EXP(-173.4292+249.6339*100/Z180+143.3483*LN(+Z180/100)-21.8492*Z180/100+AA180*(-0.033096+0.014259*Z180/100-0.0017*(Z180/100)^2))*1.4276))</f>
        <v>8.1206787778496814</v>
      </c>
      <c r="AD180" s="102">
        <f>IF(Y180=" "," ",IF(Y180&gt;0,AB180/AC180))</f>
        <v>1.0984303460359228</v>
      </c>
      <c r="AE180" s="105">
        <f>IF(C180&lt;6," ",IF(C180&lt;=9,F180, IF(C180&gt;=10," ")))</f>
        <v>0.75</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402</v>
      </c>
      <c r="B181" s="102">
        <v>2022</v>
      </c>
      <c r="C181" s="103">
        <v>7</v>
      </c>
      <c r="D181" s="102">
        <v>15</v>
      </c>
      <c r="E181" s="82"/>
      <c r="F181" s="131">
        <v>1.05</v>
      </c>
      <c r="G181" s="131">
        <v>8.92</v>
      </c>
      <c r="H181" s="82"/>
      <c r="I181" s="131">
        <v>19.5</v>
      </c>
      <c r="J181" s="134">
        <v>21.5</v>
      </c>
      <c r="K181" s="82"/>
      <c r="L181" s="82"/>
      <c r="M181" s="108"/>
      <c r="N181" s="137">
        <v>1.0570551228280409</v>
      </c>
      <c r="O181" s="82"/>
      <c r="P181" s="82"/>
      <c r="Q181" s="82"/>
      <c r="R181" s="140"/>
      <c r="S181" s="137">
        <v>61.495857723114185</v>
      </c>
      <c r="T181" s="137">
        <v>5.0515982742616048</v>
      </c>
      <c r="U181" s="137">
        <v>0.22597805907172999</v>
      </c>
      <c r="V181" s="85"/>
      <c r="W181" s="85"/>
      <c r="X181" s="85"/>
      <c r="Y181" s="102">
        <f t="shared" ref="Y181:Y190" si="66">IF(C181&lt;6," ",IF(C181&lt;=9,I181, IF(C181&gt;=10," ")))</f>
        <v>19.5</v>
      </c>
      <c r="Z181" s="102">
        <f t="shared" ref="Z181:Z190" si="67">IF(Y181=" ", " ", IF(Y181&gt;0, Y181+273.15))</f>
        <v>292.64999999999998</v>
      </c>
      <c r="AA181" s="102">
        <f t="shared" ref="AA181:AA190" si="68">IF(C181&lt;6," ",IF(C181&lt;=9,J181, IF(C181&gt;=10," ")))</f>
        <v>21.5</v>
      </c>
      <c r="AB181" s="102">
        <f t="shared" ref="AB181:AB190" si="69">IF(C181&lt;6," ",IF(C181&lt;=9,G181, IF(C181&gt;=10," ")))</f>
        <v>8.92</v>
      </c>
      <c r="AC181" s="104">
        <f t="shared" ref="AC181:AC190" si="70">IF(Y181=" "," ",IF(Y181&gt;0,EXP(-173.4292+249.6339*100/Z181+143.3483*LN(+Z181/100)-21.8492*Z181/100+AA181*(-0.033096+0.014259*Z181/100-0.0017*(Z181/100)^2))*1.4276))</f>
        <v>8.0631308145137286</v>
      </c>
      <c r="AD181" s="102">
        <f t="shared" ref="AD181:AD190" si="71">IF(Y181=" "," ",IF(Y181&gt;0,AB181/AC181))</f>
        <v>1.1062700339604929</v>
      </c>
      <c r="AE181" s="105">
        <f t="shared" ref="AE181:AE190" si="72">IF(C181&lt;6," ",IF(C181&lt;=9,F181, IF(C181&gt;=10," ")))</f>
        <v>1.05</v>
      </c>
      <c r="AF181" s="102">
        <f t="shared" ref="AF181:AF190" si="73">IF(Y181=" "," ",N181)</f>
        <v>1.0570551228280409</v>
      </c>
      <c r="AG181" s="105">
        <f t="shared" ref="AG181:AG190" si="74">IF(C181&lt;6," ",IF(C181&lt;=9,T181, IF(C181&gt;=10," ")))</f>
        <v>5.0515982742616048</v>
      </c>
      <c r="AH181" s="105">
        <f t="shared" ref="AH181:AH190" si="75">IF(C181&lt;6," ",IF(C181&lt;=9,U181, IF(C181&gt;=10," ")))</f>
        <v>0.22597805907172999</v>
      </c>
      <c r="AI181" s="102">
        <f t="shared" ref="AI181" si="76">IF(Y181=" ", " ", IF(Y181&gt;0, SUM(AG181:AH181)))</f>
        <v>5.277576333333335</v>
      </c>
      <c r="AJ181" s="106">
        <f t="shared" ref="AJ181:AJ190" si="77">IF(C181&lt;6," ",IF(C181&lt;=9,S181, IF(C181&gt;=10," ")))</f>
        <v>61.495857723114185</v>
      </c>
      <c r="AK181" s="107">
        <f t="shared" ref="AK181:AK190" si="78">IF(Y181=" ", " ", IF(Y181&gt;0, AJ181-AF181))</f>
        <v>60.438802600286145</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402</v>
      </c>
      <c r="B182" s="102">
        <v>2022</v>
      </c>
      <c r="C182" s="103">
        <v>7</v>
      </c>
      <c r="D182" s="102">
        <v>15</v>
      </c>
      <c r="E182" s="82"/>
      <c r="F182" s="131">
        <v>1.05</v>
      </c>
      <c r="G182" s="131">
        <v>8.92</v>
      </c>
      <c r="H182" s="82"/>
      <c r="I182" s="131">
        <v>19.5</v>
      </c>
      <c r="J182" s="134">
        <v>21.5</v>
      </c>
      <c r="K182" s="82"/>
      <c r="L182" s="82"/>
      <c r="M182" s="108"/>
      <c r="N182" s="137" t="s">
        <v>763</v>
      </c>
      <c r="O182" s="82"/>
      <c r="P182" s="82"/>
      <c r="Q182" s="82"/>
      <c r="R182" s="140"/>
      <c r="S182" s="137" t="s">
        <v>763</v>
      </c>
      <c r="T182" s="137" t="s">
        <v>763</v>
      </c>
      <c r="U182" s="137" t="s">
        <v>763</v>
      </c>
      <c r="V182" s="85"/>
      <c r="W182" s="85"/>
      <c r="X182" s="85"/>
      <c r="Y182" s="102">
        <f t="shared" si="66"/>
        <v>19.5</v>
      </c>
      <c r="Z182" s="102">
        <f t="shared" si="67"/>
        <v>292.64999999999998</v>
      </c>
      <c r="AA182" s="102">
        <f t="shared" si="68"/>
        <v>21.5</v>
      </c>
      <c r="AB182" s="102">
        <f t="shared" si="69"/>
        <v>8.92</v>
      </c>
      <c r="AC182" s="104">
        <f t="shared" si="70"/>
        <v>8.0631308145137286</v>
      </c>
      <c r="AD182" s="102">
        <f t="shared" si="71"/>
        <v>1.1062700339604929</v>
      </c>
      <c r="AE182" s="105">
        <f t="shared" si="72"/>
        <v>1.05</v>
      </c>
      <c r="AF182" s="102" t="str">
        <f t="shared" si="73"/>
        <v>NS</v>
      </c>
      <c r="AG182" s="105" t="str">
        <f t="shared" si="74"/>
        <v>NS</v>
      </c>
      <c r="AH182" s="105" t="str">
        <f t="shared" si="75"/>
        <v>NS</v>
      </c>
      <c r="AI182" s="102"/>
      <c r="AJ182" s="106" t="str">
        <f t="shared" si="77"/>
        <v>NS</v>
      </c>
      <c r="AK182" s="107" t="e">
        <f t="shared" si="78"/>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402</v>
      </c>
      <c r="B183" s="102">
        <v>2022</v>
      </c>
      <c r="C183" s="103">
        <v>7</v>
      </c>
      <c r="D183" s="102">
        <v>29</v>
      </c>
      <c r="E183" s="82"/>
      <c r="F183" s="131">
        <v>0.89</v>
      </c>
      <c r="G183" s="131">
        <v>8.25</v>
      </c>
      <c r="H183" s="82"/>
      <c r="I183" s="131">
        <v>23.4</v>
      </c>
      <c r="J183" s="134">
        <v>15.3</v>
      </c>
      <c r="K183" s="82"/>
      <c r="L183" s="82"/>
      <c r="M183" s="108"/>
      <c r="N183" s="137" t="s">
        <v>763</v>
      </c>
      <c r="O183" s="82"/>
      <c r="P183" s="82"/>
      <c r="Q183" s="82"/>
      <c r="R183" s="140"/>
      <c r="S183" s="137" t="s">
        <v>763</v>
      </c>
      <c r="T183" s="137" t="s">
        <v>763</v>
      </c>
      <c r="U183" s="137" t="s">
        <v>763</v>
      </c>
      <c r="V183" s="85"/>
      <c r="W183" s="85"/>
      <c r="X183" s="85"/>
      <c r="Y183" s="102">
        <f t="shared" si="66"/>
        <v>23.4</v>
      </c>
      <c r="Z183" s="102">
        <f t="shared" si="67"/>
        <v>296.54999999999995</v>
      </c>
      <c r="AA183" s="102">
        <f t="shared" si="68"/>
        <v>15.3</v>
      </c>
      <c r="AB183" s="102">
        <f t="shared" si="69"/>
        <v>8.25</v>
      </c>
      <c r="AC183" s="104">
        <f t="shared" si="70"/>
        <v>7.7706736612401208</v>
      </c>
      <c r="AD183" s="102">
        <f t="shared" si="71"/>
        <v>1.0616840134660066</v>
      </c>
      <c r="AE183" s="105">
        <f t="shared" si="72"/>
        <v>0.89</v>
      </c>
      <c r="AF183" s="102" t="str">
        <f t="shared" si="73"/>
        <v>NS</v>
      </c>
      <c r="AG183" s="105" t="str">
        <f t="shared" si="74"/>
        <v>NS</v>
      </c>
      <c r="AH183" s="105" t="str">
        <f t="shared" si="75"/>
        <v>NS</v>
      </c>
      <c r="AI183" s="102"/>
      <c r="AJ183" s="106" t="str">
        <f t="shared" si="77"/>
        <v>NS</v>
      </c>
      <c r="AK183" s="107" t="e">
        <f t="shared" si="78"/>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402</v>
      </c>
      <c r="B184" s="102">
        <v>2022</v>
      </c>
      <c r="C184" s="103">
        <v>7</v>
      </c>
      <c r="D184" s="102">
        <v>29</v>
      </c>
      <c r="E184" s="82"/>
      <c r="F184" s="131">
        <v>0.89</v>
      </c>
      <c r="G184" s="131">
        <v>8.25</v>
      </c>
      <c r="H184" s="82"/>
      <c r="I184" s="131">
        <v>23.4</v>
      </c>
      <c r="J184" s="134">
        <v>24</v>
      </c>
      <c r="K184" s="82"/>
      <c r="L184" s="82"/>
      <c r="M184" s="108"/>
      <c r="N184" s="137">
        <v>1.8263653396905699</v>
      </c>
      <c r="O184" s="82"/>
      <c r="P184" s="82"/>
      <c r="Q184" s="82"/>
      <c r="R184" s="140"/>
      <c r="S184" s="137">
        <v>103.15780234787934</v>
      </c>
      <c r="T184" s="137">
        <v>7.3378830357142872</v>
      </c>
      <c r="U184" s="137">
        <v>0.03</v>
      </c>
      <c r="V184" s="85"/>
      <c r="W184" s="85"/>
      <c r="X184" s="85"/>
      <c r="Y184" s="102">
        <f t="shared" si="66"/>
        <v>23.4</v>
      </c>
      <c r="Z184" s="102">
        <f t="shared" si="67"/>
        <v>296.54999999999995</v>
      </c>
      <c r="AA184" s="102">
        <f t="shared" si="68"/>
        <v>24</v>
      </c>
      <c r="AB184" s="102">
        <f t="shared" si="69"/>
        <v>8.25</v>
      </c>
      <c r="AC184" s="104">
        <f t="shared" si="70"/>
        <v>7.3907975223326172</v>
      </c>
      <c r="AD184" s="102">
        <f t="shared" si="71"/>
        <v>1.1162530126243004</v>
      </c>
      <c r="AE184" s="105">
        <f t="shared" si="72"/>
        <v>0.89</v>
      </c>
      <c r="AF184" s="102">
        <f t="shared" si="73"/>
        <v>1.8263653396905699</v>
      </c>
      <c r="AG184" s="105">
        <f t="shared" si="74"/>
        <v>7.3378830357142872</v>
      </c>
      <c r="AH184" s="105">
        <f t="shared" si="75"/>
        <v>0.03</v>
      </c>
      <c r="AI184" s="102">
        <f t="shared" ref="AI184" si="79">IF(Y184=" ", " ", IF(Y184&gt;0, SUM(AG184:AH184)))</f>
        <v>7.3678830357142875</v>
      </c>
      <c r="AJ184" s="106">
        <f t="shared" si="77"/>
        <v>103.15780234787934</v>
      </c>
      <c r="AK184" s="107">
        <f t="shared" si="78"/>
        <v>101.33143700818877</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402</v>
      </c>
      <c r="B185" s="102">
        <v>2022</v>
      </c>
      <c r="C185" s="103">
        <v>7</v>
      </c>
      <c r="D185" s="102">
        <v>29</v>
      </c>
      <c r="E185" s="82"/>
      <c r="F185" s="131">
        <v>0.89</v>
      </c>
      <c r="G185" s="131">
        <v>8.25</v>
      </c>
      <c r="H185" s="82"/>
      <c r="I185" s="131">
        <v>23.4</v>
      </c>
      <c r="J185" s="134">
        <v>25.3</v>
      </c>
      <c r="K185" s="82"/>
      <c r="L185" s="82"/>
      <c r="M185" s="108"/>
      <c r="N185" s="137" t="s">
        <v>763</v>
      </c>
      <c r="O185" s="82"/>
      <c r="P185" s="82"/>
      <c r="Q185" s="82"/>
      <c r="R185" s="140"/>
      <c r="S185" s="137" t="s">
        <v>763</v>
      </c>
      <c r="T185" s="137" t="s">
        <v>763</v>
      </c>
      <c r="U185" s="137" t="s">
        <v>763</v>
      </c>
      <c r="V185" s="85"/>
      <c r="W185" s="85"/>
      <c r="X185" s="85"/>
      <c r="Y185" s="102">
        <f t="shared" si="66"/>
        <v>23.4</v>
      </c>
      <c r="Z185" s="102">
        <f t="shared" si="67"/>
        <v>296.54999999999995</v>
      </c>
      <c r="AA185" s="102">
        <f t="shared" si="68"/>
        <v>25.3</v>
      </c>
      <c r="AB185" s="102">
        <f t="shared" si="69"/>
        <v>8.25</v>
      </c>
      <c r="AC185" s="104">
        <f t="shared" si="70"/>
        <v>7.3356518175341421</v>
      </c>
      <c r="AD185" s="102">
        <f t="shared" si="71"/>
        <v>1.1246444358605359</v>
      </c>
      <c r="AE185" s="105">
        <f t="shared" si="72"/>
        <v>0.89</v>
      </c>
      <c r="AF185" s="102" t="str">
        <f t="shared" si="73"/>
        <v>NS</v>
      </c>
      <c r="AG185" s="105" t="str">
        <f t="shared" si="74"/>
        <v>NS</v>
      </c>
      <c r="AH185" s="105" t="str">
        <f t="shared" si="75"/>
        <v>NS</v>
      </c>
      <c r="AI185" s="102"/>
      <c r="AJ185" s="106" t="str">
        <f t="shared" si="77"/>
        <v>NS</v>
      </c>
      <c r="AK185" s="107" t="e">
        <f t="shared" si="78"/>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402</v>
      </c>
      <c r="B186" s="102">
        <v>2022</v>
      </c>
      <c r="C186" s="103">
        <v>8</v>
      </c>
      <c r="D186" s="102">
        <v>15</v>
      </c>
      <c r="E186" s="82"/>
      <c r="F186" s="131">
        <v>1</v>
      </c>
      <c r="G186" s="131">
        <v>10.050000000000001</v>
      </c>
      <c r="H186" s="82"/>
      <c r="I186" s="131">
        <v>17.2</v>
      </c>
      <c r="J186" s="134">
        <v>23.6</v>
      </c>
      <c r="K186" s="82"/>
      <c r="L186" s="82"/>
      <c r="M186" s="82"/>
      <c r="N186" s="137" t="s">
        <v>763</v>
      </c>
      <c r="O186" s="82"/>
      <c r="P186" s="82"/>
      <c r="Q186" s="82"/>
      <c r="R186" s="140"/>
      <c r="S186" s="137" t="s">
        <v>763</v>
      </c>
      <c r="T186" s="137" t="s">
        <v>763</v>
      </c>
      <c r="U186" s="137" t="s">
        <v>763</v>
      </c>
      <c r="V186" s="85"/>
      <c r="W186" s="85"/>
      <c r="X186" s="85"/>
      <c r="Y186" s="102">
        <f t="shared" si="66"/>
        <v>17.2</v>
      </c>
      <c r="Z186" s="102">
        <f t="shared" si="67"/>
        <v>290.34999999999997</v>
      </c>
      <c r="AA186" s="102">
        <f t="shared" si="68"/>
        <v>23.6</v>
      </c>
      <c r="AB186" s="102">
        <f t="shared" si="69"/>
        <v>10.050000000000001</v>
      </c>
      <c r="AC186" s="104">
        <f t="shared" si="70"/>
        <v>8.3284960273678976</v>
      </c>
      <c r="AD186" s="102">
        <f t="shared" si="71"/>
        <v>1.2067004615209211</v>
      </c>
      <c r="AE186" s="105">
        <f t="shared" si="72"/>
        <v>1</v>
      </c>
      <c r="AF186" s="102" t="str">
        <f t="shared" si="73"/>
        <v>NS</v>
      </c>
      <c r="AG186" s="105" t="str">
        <f t="shared" si="74"/>
        <v>NS</v>
      </c>
      <c r="AH186" s="105" t="str">
        <f t="shared" si="75"/>
        <v>NS</v>
      </c>
      <c r="AI186" s="102"/>
      <c r="AJ186" s="106" t="str">
        <f t="shared" si="77"/>
        <v>NS</v>
      </c>
      <c r="AK186" s="107" t="e">
        <f t="shared" si="78"/>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402</v>
      </c>
      <c r="B187" s="102">
        <v>2022</v>
      </c>
      <c r="C187" s="103">
        <v>8</v>
      </c>
      <c r="D187" s="102">
        <v>15</v>
      </c>
      <c r="E187" s="82"/>
      <c r="F187" s="131">
        <v>1</v>
      </c>
      <c r="G187" s="131">
        <v>10.050000000000001</v>
      </c>
      <c r="H187" s="82"/>
      <c r="I187" s="131">
        <v>17.2</v>
      </c>
      <c r="J187" s="134">
        <v>25.7</v>
      </c>
      <c r="K187" s="82"/>
      <c r="L187" s="82"/>
      <c r="M187" s="82"/>
      <c r="N187" s="137">
        <v>2.5954138145787344</v>
      </c>
      <c r="O187" s="82"/>
      <c r="P187" s="82"/>
      <c r="Q187" s="82"/>
      <c r="R187" s="140"/>
      <c r="S187" s="137">
        <v>70.225214706551682</v>
      </c>
      <c r="T187" s="137">
        <v>4.4314648809523813</v>
      </c>
      <c r="U187" s="137">
        <v>0.03</v>
      </c>
      <c r="V187" s="85"/>
      <c r="W187" s="85"/>
      <c r="X187" s="85"/>
      <c r="Y187" s="102">
        <f t="shared" si="66"/>
        <v>17.2</v>
      </c>
      <c r="Z187" s="102">
        <f t="shared" si="67"/>
        <v>290.34999999999997</v>
      </c>
      <c r="AA187" s="102">
        <f t="shared" si="68"/>
        <v>25.7</v>
      </c>
      <c r="AB187" s="102">
        <f t="shared" si="69"/>
        <v>10.050000000000001</v>
      </c>
      <c r="AC187" s="104">
        <f t="shared" si="70"/>
        <v>8.223757240536715</v>
      </c>
      <c r="AD187" s="102">
        <f t="shared" si="71"/>
        <v>1.2220691474769381</v>
      </c>
      <c r="AE187" s="105">
        <f t="shared" si="72"/>
        <v>1</v>
      </c>
      <c r="AF187" s="102">
        <f t="shared" si="73"/>
        <v>2.5954138145787344</v>
      </c>
      <c r="AG187" s="105">
        <f t="shared" si="74"/>
        <v>4.4314648809523813</v>
      </c>
      <c r="AH187" s="105">
        <f t="shared" si="75"/>
        <v>0.03</v>
      </c>
      <c r="AI187" s="102">
        <f t="shared" ref="AI187" si="80">IF(Y187=" ", " ", IF(Y187&gt;0, SUM(AG187:AH187)))</f>
        <v>4.4614648809523816</v>
      </c>
      <c r="AJ187" s="106">
        <f t="shared" si="77"/>
        <v>70.225214706551682</v>
      </c>
      <c r="AK187" s="107">
        <f t="shared" si="78"/>
        <v>67.629800891972948</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402</v>
      </c>
      <c r="B188" s="102">
        <v>2022</v>
      </c>
      <c r="C188" s="103">
        <v>8</v>
      </c>
      <c r="D188" s="102">
        <v>15</v>
      </c>
      <c r="E188" s="85"/>
      <c r="F188" s="131">
        <v>1</v>
      </c>
      <c r="G188" s="131">
        <v>10.050000000000001</v>
      </c>
      <c r="H188" s="85"/>
      <c r="I188" s="131">
        <v>17.2</v>
      </c>
      <c r="J188" s="134">
        <v>26.2</v>
      </c>
      <c r="K188" s="85"/>
      <c r="L188" s="85"/>
      <c r="M188" s="85"/>
      <c r="N188" s="137" t="s">
        <v>763</v>
      </c>
      <c r="O188" s="85"/>
      <c r="P188" s="85"/>
      <c r="Q188" s="85"/>
      <c r="R188" s="140"/>
      <c r="S188" s="137" t="s">
        <v>763</v>
      </c>
      <c r="T188" s="137" t="s">
        <v>763</v>
      </c>
      <c r="U188" s="137" t="s">
        <v>763</v>
      </c>
      <c r="V188" s="85"/>
      <c r="W188" s="85"/>
      <c r="X188" s="85"/>
      <c r="Y188" s="85">
        <f t="shared" si="66"/>
        <v>17.2</v>
      </c>
      <c r="Z188" s="82">
        <f t="shared" si="67"/>
        <v>290.34999999999997</v>
      </c>
      <c r="AA188" s="85">
        <f t="shared" si="68"/>
        <v>26.2</v>
      </c>
      <c r="AB188" s="85">
        <f t="shared" si="69"/>
        <v>10.050000000000001</v>
      </c>
      <c r="AC188" s="110">
        <f t="shared" si="70"/>
        <v>8.1990142013637932</v>
      </c>
      <c r="AD188" s="82">
        <f t="shared" si="71"/>
        <v>1.2257571158162308</v>
      </c>
      <c r="AE188" s="111">
        <f t="shared" si="72"/>
        <v>1</v>
      </c>
      <c r="AF188" s="82" t="str">
        <f t="shared" si="73"/>
        <v>NS</v>
      </c>
      <c r="AG188" s="111" t="str">
        <f t="shared" si="74"/>
        <v>NS</v>
      </c>
      <c r="AH188" s="111" t="str">
        <f t="shared" si="75"/>
        <v>NS</v>
      </c>
      <c r="AI188" s="102"/>
      <c r="AJ188" s="112" t="str">
        <f t="shared" si="77"/>
        <v>NS</v>
      </c>
      <c r="AK188" s="113" t="e">
        <f t="shared" si="78"/>
        <v>#VALUE!</v>
      </c>
      <c r="AL188" s="82"/>
      <c r="AM188" s="82">
        <f>AD194</f>
        <v>1.1407518160690342</v>
      </c>
      <c r="AN188" s="82">
        <f>AE194</f>
        <v>0.93500000000000005</v>
      </c>
      <c r="AO188" s="82">
        <f>AF194</f>
        <v>1.5814329266742411</v>
      </c>
      <c r="AP188" s="82">
        <f>AI194</f>
        <v>5.5674401398809534</v>
      </c>
      <c r="AQ188" s="113">
        <f>AK194</f>
        <v>72.842949673024336</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402</v>
      </c>
      <c r="B189" s="102">
        <v>2022</v>
      </c>
      <c r="C189" s="132">
        <v>8</v>
      </c>
      <c r="D189" s="82">
        <v>30</v>
      </c>
      <c r="E189" s="85"/>
      <c r="F189" s="131">
        <v>0.9</v>
      </c>
      <c r="G189" s="131">
        <v>8.6199999999999992</v>
      </c>
      <c r="H189" s="85"/>
      <c r="I189" s="131">
        <v>22.8</v>
      </c>
      <c r="J189" s="134">
        <v>19.600000000000001</v>
      </c>
      <c r="K189" s="85"/>
      <c r="L189" s="85"/>
      <c r="M189" s="85"/>
      <c r="N189" s="137" t="s">
        <v>763</v>
      </c>
      <c r="O189" s="85"/>
      <c r="P189" s="85"/>
      <c r="Q189" s="85"/>
      <c r="R189" s="140"/>
      <c r="S189" s="137" t="s">
        <v>763</v>
      </c>
      <c r="T189" s="137" t="s">
        <v>763</v>
      </c>
      <c r="U189" s="137" t="s">
        <v>763</v>
      </c>
      <c r="V189" s="85"/>
      <c r="W189" s="85"/>
      <c r="X189" s="85"/>
      <c r="Y189" s="85">
        <f t="shared" si="66"/>
        <v>22.8</v>
      </c>
      <c r="Z189" s="82">
        <f t="shared" si="67"/>
        <v>295.95</v>
      </c>
      <c r="AA189" s="85">
        <f t="shared" si="68"/>
        <v>19.600000000000001</v>
      </c>
      <c r="AB189" s="85">
        <f t="shared" si="69"/>
        <v>8.6199999999999992</v>
      </c>
      <c r="AC189" s="110">
        <f t="shared" si="70"/>
        <v>7.6639236343076362</v>
      </c>
      <c r="AD189" s="82">
        <f t="shared" si="71"/>
        <v>1.1247502469117094</v>
      </c>
      <c r="AE189" s="111">
        <f t="shared" si="72"/>
        <v>0.9</v>
      </c>
      <c r="AF189" s="82" t="str">
        <f t="shared" si="73"/>
        <v>NS</v>
      </c>
      <c r="AG189" s="111" t="str">
        <f t="shared" si="74"/>
        <v>NS</v>
      </c>
      <c r="AH189" s="111" t="str">
        <f t="shared" si="75"/>
        <v>NS</v>
      </c>
      <c r="AI189" s="82"/>
      <c r="AJ189" s="112" t="str">
        <f t="shared" si="77"/>
        <v>NS</v>
      </c>
      <c r="AK189" s="113" t="e">
        <f t="shared" si="78"/>
        <v>#VALUE!</v>
      </c>
      <c r="AL189" s="85"/>
      <c r="AM189" s="82"/>
      <c r="AN189" s="82"/>
      <c r="AO189" s="82"/>
      <c r="AP189" s="85"/>
      <c r="AQ189" s="82"/>
      <c r="AR189" s="82"/>
      <c r="AS189" s="115">
        <f>((LN(AM188)-LN(0.4))/(LN(0.9)-LN(0.4))*100)</f>
        <v>129.23162113549168</v>
      </c>
      <c r="AT189" s="120">
        <f>((LN(AN188)-LN(0.6))/(LN(3)-LN(0.6))*100)</f>
        <v>27.563466142140165</v>
      </c>
      <c r="AU189" s="115">
        <f>((LN(AO188)-LN(10))/(LN(1)-LN(10))*100)</f>
        <v>80.0949223092544</v>
      </c>
      <c r="AV189" s="115">
        <f>((LN(AP188)-LN(10))/(LN(3)-LN(10))*100)</f>
        <v>48.643102444129369</v>
      </c>
      <c r="AW189" s="115">
        <f>((LN(AQ188)-LN(43))/(LN(20)-LN(43))*100)</f>
        <v>-68.860584934447573</v>
      </c>
      <c r="AX189" s="82"/>
      <c r="AY189" s="82"/>
      <c r="AZ189" s="82"/>
      <c r="BA189" s="82"/>
      <c r="BB189" s="82"/>
    </row>
    <row r="190" spans="1:54" ht="16" x14ac:dyDescent="0.2">
      <c r="A190" s="101" t="s">
        <v>402</v>
      </c>
      <c r="B190" s="102">
        <v>2022</v>
      </c>
      <c r="C190" s="132">
        <v>8</v>
      </c>
      <c r="D190" s="82">
        <v>30</v>
      </c>
      <c r="E190" s="85"/>
      <c r="F190" s="131">
        <v>0.9</v>
      </c>
      <c r="G190" s="131">
        <v>8.6199999999999992</v>
      </c>
      <c r="H190" s="85"/>
      <c r="I190" s="131">
        <v>22.8</v>
      </c>
      <c r="J190" s="134">
        <v>22.7</v>
      </c>
      <c r="K190" s="85"/>
      <c r="L190" s="85"/>
      <c r="M190" s="85"/>
      <c r="N190" s="137">
        <v>0.84689742959961911</v>
      </c>
      <c r="O190" s="85"/>
      <c r="P190" s="85"/>
      <c r="Q190" s="85"/>
      <c r="R190" s="140"/>
      <c r="S190" s="137">
        <v>62.818655621249093</v>
      </c>
      <c r="T190" s="137">
        <v>5.1328363095238121</v>
      </c>
      <c r="U190" s="137">
        <v>0.03</v>
      </c>
      <c r="V190" s="85"/>
      <c r="W190" s="85"/>
      <c r="X190" s="85"/>
      <c r="Y190" s="85">
        <f t="shared" si="66"/>
        <v>22.8</v>
      </c>
      <c r="Z190" s="82">
        <f t="shared" si="67"/>
        <v>295.95</v>
      </c>
      <c r="AA190" s="85">
        <f t="shared" si="68"/>
        <v>22.7</v>
      </c>
      <c r="AB190" s="85">
        <f t="shared" si="69"/>
        <v>8.6199999999999992</v>
      </c>
      <c r="AC190" s="110">
        <f t="shared" si="70"/>
        <v>7.527680236623425</v>
      </c>
      <c r="AD190" s="82">
        <f t="shared" si="71"/>
        <v>1.1451070886436243</v>
      </c>
      <c r="AE190" s="111">
        <f t="shared" si="72"/>
        <v>0.9</v>
      </c>
      <c r="AF190" s="82">
        <f t="shared" si="73"/>
        <v>0.84689742959961911</v>
      </c>
      <c r="AG190" s="111">
        <f t="shared" si="74"/>
        <v>5.1328363095238121</v>
      </c>
      <c r="AH190" s="111">
        <f t="shared" si="75"/>
        <v>0.03</v>
      </c>
      <c r="AI190" s="102">
        <f t="shared" ref="AI190" si="81">IF(Y190=" ", " ", IF(Y190&gt;0, SUM(AG190:AH190)))</f>
        <v>5.1628363095238123</v>
      </c>
      <c r="AJ190" s="112">
        <f t="shared" si="77"/>
        <v>62.818655621249093</v>
      </c>
      <c r="AK190" s="113">
        <f t="shared" si="78"/>
        <v>61.971758191649471</v>
      </c>
      <c r="AL190" s="82"/>
      <c r="AM190" s="85"/>
      <c r="AN190" s="85"/>
      <c r="AO190" s="85"/>
      <c r="AP190" s="128" t="s">
        <v>1237</v>
      </c>
      <c r="AQ190" s="85"/>
      <c r="AR190" s="82"/>
      <c r="AS190" s="82">
        <f>IF(AS189&gt;100, 100, IF(AS189&lt;0, 0, AS189))</f>
        <v>100</v>
      </c>
      <c r="AT190" s="82">
        <f t="shared" ref="AT190:AW190" si="82">IF(AT189&gt;100, 100, IF(AT189&lt;0, 0, AT189))</f>
        <v>27.563466142140165</v>
      </c>
      <c r="AU190" s="82">
        <f t="shared" si="82"/>
        <v>80.0949223092544</v>
      </c>
      <c r="AV190" s="82">
        <f t="shared" si="82"/>
        <v>48.643102444129369</v>
      </c>
      <c r="AW190" s="82">
        <f t="shared" si="82"/>
        <v>0</v>
      </c>
      <c r="AX190" s="129">
        <f>AVERAGE(AS190:AW190)</f>
        <v>51.26029817910478</v>
      </c>
      <c r="AY190" s="84"/>
      <c r="AZ190" s="84"/>
      <c r="BA190" s="84" t="str">
        <f>IF(AX190&gt;65, "Acceptable; Ongoing Protection is Required", "Unacceptable; Immediate Restoration is Required")</f>
        <v>Unacceptable; Immediate Restoration is Required</v>
      </c>
      <c r="BB190" s="82"/>
    </row>
    <row r="191" spans="1:54" ht="16" x14ac:dyDescent="0.2">
      <c r="A191" s="101" t="s">
        <v>402</v>
      </c>
      <c r="B191" s="102">
        <v>2022</v>
      </c>
      <c r="C191" s="132">
        <v>8</v>
      </c>
      <c r="D191" s="82">
        <v>30</v>
      </c>
      <c r="E191" s="85"/>
      <c r="F191" s="131">
        <v>0.9</v>
      </c>
      <c r="G191" s="131">
        <v>8.6199999999999992</v>
      </c>
      <c r="H191" s="85"/>
      <c r="I191" s="131">
        <v>22.8</v>
      </c>
      <c r="J191" s="134">
        <v>23.6</v>
      </c>
      <c r="K191" s="85"/>
      <c r="L191" s="85"/>
      <c r="M191" s="85"/>
      <c r="N191" s="137" t="s">
        <v>763</v>
      </c>
      <c r="O191" s="85"/>
      <c r="P191" s="85"/>
      <c r="Q191" s="85"/>
      <c r="R191" s="140"/>
      <c r="S191" s="137" t="s">
        <v>763</v>
      </c>
      <c r="T191" s="137" t="s">
        <v>763</v>
      </c>
      <c r="U191" s="137" t="s">
        <v>763</v>
      </c>
      <c r="V191" s="85"/>
      <c r="W191" s="85"/>
      <c r="X191" s="85"/>
      <c r="Y191" s="85">
        <f t="shared" ref="Y191" si="83">IF(C191&lt;6," ",IF(C191&lt;=9,I191, IF(C191&gt;=10," ")))</f>
        <v>22.8</v>
      </c>
      <c r="Z191" s="82">
        <f t="shared" ref="Z191" si="84">IF(Y191=" ", " ", IF(Y191&gt;0, Y191+273.15))</f>
        <v>295.95</v>
      </c>
      <c r="AA191" s="85">
        <f t="shared" ref="AA191" si="85">IF(C191&lt;6," ",IF(C191&lt;=9,J191, IF(C191&gt;=10," ")))</f>
        <v>23.6</v>
      </c>
      <c r="AB191" s="85">
        <f t="shared" ref="AB191" si="86">IF(C191&lt;6," ",IF(C191&lt;=9,G191, IF(C191&gt;=10," ")))</f>
        <v>8.6199999999999992</v>
      </c>
      <c r="AC191" s="110">
        <f t="shared" ref="AC191" si="87">IF(Y191=" "," ",IF(Y191&gt;0,EXP(-173.4292+249.6339*100/Z191+143.3483*LN(+Z191/100)-21.8492*Z191/100+AA191*(-0.033096+0.014259*Z191/100-0.0017*(Z191/100)^2))*1.4276))</f>
        <v>7.4885812825694567</v>
      </c>
      <c r="AD191" s="82">
        <f t="shared" ref="AD191" si="88">IF(Y191=" "," ",IF(Y191&gt;0,AB191/AC191))</f>
        <v>1.1510858565512336</v>
      </c>
      <c r="AE191" s="111">
        <f t="shared" ref="AE191" si="89">IF(C191&lt;6," ",IF(C191&lt;=9,F191, IF(C191&gt;=10," ")))</f>
        <v>0.9</v>
      </c>
      <c r="AF191" s="82" t="str">
        <f t="shared" ref="AF191" si="90">IF(Y191=" "," ",N191)</f>
        <v>NS</v>
      </c>
      <c r="AG191" s="111" t="str">
        <f t="shared" ref="AG191" si="91">IF(C191&lt;6," ",IF(C191&lt;=9,T191, IF(C191&gt;=10," ")))</f>
        <v>NS</v>
      </c>
      <c r="AH191" s="111" t="str">
        <f t="shared" ref="AH191" si="92">IF(C191&lt;6," ",IF(C191&lt;=9,U191, IF(C191&gt;=10," ")))</f>
        <v>NS</v>
      </c>
      <c r="AI191" s="102"/>
      <c r="AJ191" s="112" t="str">
        <f t="shared" ref="AJ191" si="93">IF(C191&lt;6," ",IF(C191&lt;=9,S191, IF(C191&gt;=10," ")))</f>
        <v>NS</v>
      </c>
      <c r="AK191" s="113" t="e">
        <f t="shared" ref="AK191" si="94">IF(Y191=" ", " ", IF(Y191&gt;0, AJ191-AF191))</f>
        <v>#VALUE!</v>
      </c>
      <c r="AL191" s="85"/>
      <c r="AM191" s="85"/>
      <c r="AN191" s="85"/>
      <c r="AO191" s="85"/>
      <c r="AP191" s="85"/>
      <c r="AQ191" s="85"/>
      <c r="AR191" s="85"/>
      <c r="AS191" s="85"/>
      <c r="AT191" s="85"/>
      <c r="AU191" s="85"/>
      <c r="AV191" s="85"/>
      <c r="AW191" s="126" t="s">
        <v>1238</v>
      </c>
      <c r="AX191" s="126">
        <f>AVERAGE(AS190:AW190)</f>
        <v>51.26029817910478</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1.1407518160690342</v>
      </c>
      <c r="AE194" s="84">
        <f>_xlfn.AGGREGATE(1, 6,AE180:AE191)</f>
        <v>0.93500000000000005</v>
      </c>
      <c r="AF194" s="84">
        <f>_xlfn.AGGREGATE(1, 6,AF180:AF191)</f>
        <v>1.5814329266742411</v>
      </c>
      <c r="AG194" s="82"/>
      <c r="AH194" s="82"/>
      <c r="AI194" s="84">
        <f>_xlfn.AGGREGATE(1, 6,AI180:AI191)</f>
        <v>5.5674401398809534</v>
      </c>
      <c r="AJ194" s="82"/>
      <c r="AK194" s="84">
        <f>_xlfn.AGGREGATE(1, 6,AK180:AK191)</f>
        <v>72.842949673024336</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AVERAGE(AD180:AD191)</f>
        <v>1.1407518160690342</v>
      </c>
      <c r="AE195" s="126">
        <f>AVERAGE(AE180:AE191)</f>
        <v>0.93500000000000005</v>
      </c>
      <c r="AF195" s="126">
        <f>AVERAGE(AF180:AF191)</f>
        <v>1.5814329266742411</v>
      </c>
      <c r="AG195" s="126"/>
      <c r="AH195" s="126"/>
      <c r="AI195" s="126">
        <f>AVERAGE(AI180:AI191)</f>
        <v>5.5674401398809534</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26.920256646595771</v>
      </c>
      <c r="D201" s="15"/>
      <c r="E201" s="15"/>
      <c r="F201" s="15"/>
      <c r="G201" s="15"/>
      <c r="H201" s="15"/>
      <c r="I201" s="15"/>
    </row>
    <row r="202" spans="1:54" ht="16" x14ac:dyDescent="0.2">
      <c r="A202" s="15"/>
      <c r="B202">
        <v>2019</v>
      </c>
      <c r="C202" s="234">
        <f>AX69</f>
        <v>47.48670815304358</v>
      </c>
      <c r="D202" s="15"/>
      <c r="E202" s="15"/>
      <c r="F202" s="15"/>
      <c r="G202" s="15"/>
      <c r="H202" s="15"/>
      <c r="I202" s="15"/>
    </row>
    <row r="203" spans="1:54" ht="16" x14ac:dyDescent="0.2">
      <c r="A203" s="15"/>
      <c r="B203" s="15">
        <v>2020</v>
      </c>
      <c r="C203" s="228">
        <f>AX110</f>
        <v>40.450108345667658</v>
      </c>
      <c r="D203" s="15"/>
      <c r="E203" s="15"/>
      <c r="F203" s="15"/>
      <c r="G203" s="15"/>
      <c r="H203" s="15"/>
      <c r="I203" s="15"/>
    </row>
    <row r="204" spans="1:54" ht="16" x14ac:dyDescent="0.2">
      <c r="A204" s="15"/>
      <c r="B204" s="15">
        <v>2021</v>
      </c>
      <c r="C204" s="228">
        <f>AX150</f>
        <v>43.758648097302803</v>
      </c>
      <c r="D204" s="15"/>
      <c r="E204" s="15"/>
      <c r="F204" s="15"/>
      <c r="G204" s="15"/>
      <c r="H204" s="15"/>
      <c r="I204" s="15"/>
    </row>
    <row r="205" spans="1:54" ht="16" x14ac:dyDescent="0.2">
      <c r="A205" s="15"/>
      <c r="B205" s="15">
        <v>2022</v>
      </c>
      <c r="C205" s="228">
        <f>AX190</f>
        <v>51.26029817910478</v>
      </c>
      <c r="D205" s="15"/>
      <c r="E205" s="15"/>
      <c r="F205" s="15"/>
      <c r="G205" s="15"/>
      <c r="H205" s="15"/>
      <c r="I205" s="15"/>
    </row>
    <row r="206" spans="1:54" ht="16" x14ac:dyDescent="0.2">
      <c r="A206" s="28" t="s">
        <v>1254</v>
      </c>
      <c r="B206" s="28"/>
      <c r="C206" s="230">
        <f>AVERAGE(C201:C205)</f>
        <v>41.975203884342918</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41.975203884342918</v>
      </c>
    </row>
  </sheetData>
  <mergeCells count="8">
    <mergeCell ref="AD136:AD139"/>
    <mergeCell ref="AC137:AC139"/>
    <mergeCell ref="AD18:AD21"/>
    <mergeCell ref="AC19:AC21"/>
    <mergeCell ref="AD57:AD60"/>
    <mergeCell ref="AC58:AC60"/>
    <mergeCell ref="AD95:AD98"/>
    <mergeCell ref="AC96:AC98"/>
  </mergeCells>
  <phoneticPr fontId="29" type="noConversion"/>
  <conditionalFormatting sqref="A18:AB18 AE18:AK19 W19:AB19">
    <cfRule type="expression" dxfId="37" priority="5">
      <formula>_xlfn.NUMBERVALUE($Y18)&gt;0</formula>
    </cfRule>
  </conditionalFormatting>
  <conditionalFormatting sqref="A57:AB57 AE57:AK58 W58:AB58">
    <cfRule type="expression" dxfId="36" priority="11">
      <formula>_xlfn.NUMBERVALUE($Y57)&gt;0</formula>
    </cfRule>
  </conditionalFormatting>
  <conditionalFormatting sqref="A95:AB95 AE95:AK96 W96:AB96 V99:AK112 C107:E112 H107:H112 K107:M112 O107:Q112 A113:AK114 A136:AB136 AE136:AK137 W137:AB137 V140:AK153 C148:E153 H148:H153 K148:M153 O148:Q153 A154:AK155 A176:AB176 AE176:AK177 W177:AB177 V180:AK193 E188:E191 H188:H193 K188:M193 O188:Q193 C192:E193 A194:AK195">
    <cfRule type="expression" dxfId="35" priority="22">
      <formula>_xlfn.NUMBERVALUE($Y95)&gt;0</formula>
    </cfRule>
  </conditionalFormatting>
  <conditionalFormatting sqref="C189:D191">
    <cfRule type="expression" dxfId="34" priority="61">
      <formula>_xlfn.NUMBERVALUE($Y188)&gt;0</formula>
    </cfRule>
  </conditionalFormatting>
  <conditionalFormatting sqref="V22:AK33">
    <cfRule type="expression" dxfId="33" priority="1">
      <formula>_xlfn.NUMBERVALUE($Y22)&gt;0</formula>
    </cfRule>
  </conditionalFormatting>
  <conditionalFormatting sqref="V61:AK72">
    <cfRule type="expression" dxfId="32" priority="6">
      <formula>_xlfn.NUMBERVALUE($Y61)&gt;0</formula>
    </cfRule>
  </conditionalFormatting>
  <conditionalFormatting sqref="AC35:AK37">
    <cfRule type="expression" dxfId="31" priority="3">
      <formula>_xlfn.NUMBERVALUE($Y35)&gt;0</formula>
    </cfRule>
  </conditionalFormatting>
  <conditionalFormatting sqref="AC74:AK76">
    <cfRule type="expression" dxfId="30" priority="9">
      <formula>_xlfn.NUMBERVALUE($Y74)&gt;0</formula>
    </cfRule>
  </conditionalFormatting>
  <dataValidations count="1">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W9" xr:uid="{4C8A6622-AE35-400E-88DE-39FCF11665F5}"/>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C7B8F-247B-4D3B-8855-234A31EEF02D}">
  <dimension ref="A1:BF190"/>
  <sheetViews>
    <sheetView topLeftCell="A171" workbookViewId="0">
      <selection activeCell="K187" sqref="K187"/>
    </sheetView>
  </sheetViews>
  <sheetFormatPr baseColWidth="10" defaultColWidth="8.83203125" defaultRowHeight="15" x14ac:dyDescent="0.2"/>
  <cols>
    <col min="5" max="5" width="11.832031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668</v>
      </c>
      <c r="C4" t="s">
        <v>764</v>
      </c>
      <c r="E4" s="167">
        <v>43297</v>
      </c>
      <c r="F4" t="s">
        <v>793</v>
      </c>
      <c r="G4" t="s">
        <v>772</v>
      </c>
      <c r="H4" t="s">
        <v>761</v>
      </c>
      <c r="I4" t="s">
        <v>761</v>
      </c>
      <c r="J4" t="s">
        <v>761</v>
      </c>
      <c r="K4" t="s">
        <v>761</v>
      </c>
      <c r="L4" t="s">
        <v>761</v>
      </c>
      <c r="M4" t="s">
        <v>761</v>
      </c>
      <c r="N4" t="s">
        <v>774</v>
      </c>
      <c r="O4" s="131" t="s">
        <v>761</v>
      </c>
      <c r="P4" s="131" t="s">
        <v>761</v>
      </c>
      <c r="Q4" s="68" t="s">
        <v>761</v>
      </c>
      <c r="R4" s="68" t="s">
        <v>761</v>
      </c>
      <c r="S4" s="131" t="s">
        <v>761</v>
      </c>
      <c r="T4" s="68" t="s">
        <v>761</v>
      </c>
      <c r="U4" s="68" t="s">
        <v>761</v>
      </c>
      <c r="V4" s="68">
        <v>0.5</v>
      </c>
      <c r="W4" s="77">
        <v>0.35902777777777778</v>
      </c>
      <c r="X4" s="68" t="s">
        <v>761</v>
      </c>
      <c r="Y4" s="68" t="s">
        <v>761</v>
      </c>
      <c r="Z4" s="321" t="s">
        <v>761</v>
      </c>
      <c r="AA4" s="321" t="s">
        <v>761</v>
      </c>
      <c r="AB4" s="226">
        <v>30.2</v>
      </c>
      <c r="AC4" s="204">
        <v>46.7</v>
      </c>
      <c r="AD4" s="72">
        <v>0.48150684931506843</v>
      </c>
      <c r="AE4" s="72">
        <v>0.22534013605442182</v>
      </c>
      <c r="AF4" s="72">
        <v>0.14058050383351589</v>
      </c>
      <c r="AG4" s="137">
        <v>0.36592063988793772</v>
      </c>
      <c r="AH4" s="75">
        <v>27.231451809091649</v>
      </c>
      <c r="AI4" s="75">
        <v>27.597372448979588</v>
      </c>
      <c r="AJ4" s="72">
        <v>156.24864131100827</v>
      </c>
      <c r="AK4" s="72">
        <v>26.173934762560076</v>
      </c>
      <c r="AL4" s="72">
        <v>5.9696275217477304</v>
      </c>
      <c r="AM4" s="322">
        <v>53.405386571651725</v>
      </c>
      <c r="AN4" s="323">
        <v>53.771307211539664</v>
      </c>
      <c r="AO4" s="137">
        <v>7.7763037974683495</v>
      </c>
      <c r="AP4" s="137">
        <v>17.658402869198319</v>
      </c>
      <c r="AQ4" s="72">
        <v>0.30573593394963527</v>
      </c>
      <c r="AR4" s="72">
        <v>25.434706666666671</v>
      </c>
      <c r="AV4" s="69"/>
      <c r="AX4" s="322"/>
      <c r="AY4" s="322"/>
    </row>
    <row r="5" spans="1:51" x14ac:dyDescent="0.2">
      <c r="A5" t="s">
        <v>756</v>
      </c>
      <c r="B5" t="s">
        <v>668</v>
      </c>
      <c r="C5" t="s">
        <v>764</v>
      </c>
      <c r="E5" s="167">
        <v>43312</v>
      </c>
      <c r="F5" t="s">
        <v>761</v>
      </c>
      <c r="G5" t="s">
        <v>761</v>
      </c>
      <c r="H5" t="s">
        <v>761</v>
      </c>
      <c r="I5" t="s">
        <v>761</v>
      </c>
      <c r="J5" t="s">
        <v>761</v>
      </c>
      <c r="K5" t="s">
        <v>761</v>
      </c>
      <c r="L5" t="s">
        <v>761</v>
      </c>
      <c r="M5" t="s">
        <v>761</v>
      </c>
      <c r="N5" t="s">
        <v>761</v>
      </c>
      <c r="O5" s="131" t="s">
        <v>761</v>
      </c>
      <c r="P5" s="131" t="s">
        <v>761</v>
      </c>
      <c r="Q5" s="68" t="s">
        <v>761</v>
      </c>
      <c r="R5" s="68" t="s">
        <v>761</v>
      </c>
      <c r="S5" s="131" t="s">
        <v>761</v>
      </c>
      <c r="T5" s="68" t="s">
        <v>761</v>
      </c>
      <c r="U5" s="68" t="s">
        <v>761</v>
      </c>
      <c r="V5" s="68" t="s">
        <v>761</v>
      </c>
      <c r="W5" s="68" t="s">
        <v>761</v>
      </c>
      <c r="X5" s="68" t="s">
        <v>761</v>
      </c>
      <c r="Y5" s="68" t="s">
        <v>761</v>
      </c>
      <c r="Z5" s="68" t="s">
        <v>761</v>
      </c>
      <c r="AA5" s="331" t="s">
        <v>761</v>
      </c>
      <c r="AB5" s="205">
        <v>28.1</v>
      </c>
      <c r="AC5" s="171">
        <v>43.9</v>
      </c>
      <c r="AD5" s="72">
        <v>0.76457798246390907</v>
      </c>
      <c r="AE5" s="72">
        <v>0.63328640509273448</v>
      </c>
      <c r="AF5" s="72">
        <v>0.20854326396495074</v>
      </c>
      <c r="AG5" s="137">
        <v>0.84182966905768519</v>
      </c>
      <c r="AH5" s="75">
        <v>31.905415228901493</v>
      </c>
      <c r="AI5" s="75">
        <v>32.747244897959177</v>
      </c>
      <c r="AJ5" s="72">
        <v>175.21238702482282</v>
      </c>
      <c r="AK5" s="72">
        <v>30.285324077129818</v>
      </c>
      <c r="AL5" s="72">
        <v>5.7853892062900432</v>
      </c>
      <c r="AM5" s="322">
        <v>62.190739306031311</v>
      </c>
      <c r="AN5" s="323">
        <v>63.032568975088992</v>
      </c>
      <c r="AO5" s="137">
        <v>12.446919831223633</v>
      </c>
      <c r="AP5" s="137">
        <v>20.419071279887479</v>
      </c>
      <c r="AQ5" s="72">
        <v>0.37871731265136449</v>
      </c>
      <c r="AR5" s="72">
        <v>32.865991111111114</v>
      </c>
      <c r="AV5" s="69"/>
      <c r="AW5" s="335"/>
      <c r="AX5" s="322"/>
      <c r="AY5" s="322"/>
    </row>
    <row r="6" spans="1:51" x14ac:dyDescent="0.2">
      <c r="A6" t="s">
        <v>756</v>
      </c>
      <c r="B6" t="s">
        <v>668</v>
      </c>
      <c r="C6" t="s">
        <v>764</v>
      </c>
      <c r="E6" s="167">
        <v>43326</v>
      </c>
      <c r="F6" t="s">
        <v>793</v>
      </c>
      <c r="G6" t="s">
        <v>772</v>
      </c>
      <c r="H6" t="s">
        <v>761</v>
      </c>
      <c r="I6" t="s">
        <v>761</v>
      </c>
      <c r="J6" t="s">
        <v>761</v>
      </c>
      <c r="K6">
        <v>5</v>
      </c>
      <c r="L6">
        <v>3</v>
      </c>
      <c r="M6" t="s">
        <v>761</v>
      </c>
      <c r="N6" t="s">
        <v>774</v>
      </c>
      <c r="O6" s="131" t="s">
        <v>761</v>
      </c>
      <c r="P6" s="131" t="s">
        <v>761</v>
      </c>
      <c r="Q6" s="68" t="s">
        <v>761</v>
      </c>
      <c r="R6" s="68" t="s">
        <v>761</v>
      </c>
      <c r="S6" s="131" t="s">
        <v>761</v>
      </c>
      <c r="T6" s="68">
        <v>0.75</v>
      </c>
      <c r="U6" s="68" t="s">
        <v>761</v>
      </c>
      <c r="V6" s="68">
        <v>0.4</v>
      </c>
      <c r="W6" s="77">
        <v>0.3215277777777778</v>
      </c>
      <c r="X6" s="68" t="s">
        <v>761</v>
      </c>
      <c r="Y6" s="68" t="s">
        <v>761</v>
      </c>
      <c r="Z6" s="68" t="s">
        <v>761</v>
      </c>
      <c r="AA6" s="321" t="s">
        <v>761</v>
      </c>
      <c r="AB6" s="226">
        <v>29.4</v>
      </c>
      <c r="AC6" s="216">
        <v>45.8</v>
      </c>
      <c r="AD6" s="72">
        <v>1.6545451661191373</v>
      </c>
      <c r="AE6" s="72">
        <v>6.1809502907933727</v>
      </c>
      <c r="AF6" s="72">
        <v>0.42360350492880616</v>
      </c>
      <c r="AG6" s="137">
        <v>6.6045537957221789</v>
      </c>
      <c r="AH6" s="75">
        <v>31.074566552272021</v>
      </c>
      <c r="AI6" s="222">
        <v>37.6791203479942</v>
      </c>
      <c r="AJ6" s="72">
        <v>150.80920674541863</v>
      </c>
      <c r="AK6" s="72">
        <v>26.400191650459529</v>
      </c>
      <c r="AL6" s="72">
        <v>5.7124284831770762</v>
      </c>
      <c r="AM6" s="322">
        <v>57.47475820273155</v>
      </c>
      <c r="AN6" s="323">
        <v>64.079311998453733</v>
      </c>
      <c r="AO6" s="137">
        <v>10.332151898734178</v>
      </c>
      <c r="AP6" s="137">
        <v>19.011914767932488</v>
      </c>
      <c r="AQ6" s="72">
        <v>0.35210361318020605</v>
      </c>
      <c r="AR6" s="72">
        <v>29.344066666666667</v>
      </c>
      <c r="AV6" s="69"/>
      <c r="AX6" s="322"/>
      <c r="AY6" s="322"/>
    </row>
    <row r="7" spans="1:51" x14ac:dyDescent="0.2">
      <c r="A7" t="s">
        <v>756</v>
      </c>
      <c r="B7" t="s">
        <v>668</v>
      </c>
      <c r="C7" t="s">
        <v>764</v>
      </c>
      <c r="E7" s="167">
        <v>43340</v>
      </c>
      <c r="F7" t="s">
        <v>793</v>
      </c>
      <c r="G7" t="s">
        <v>852</v>
      </c>
      <c r="H7" t="s">
        <v>761</v>
      </c>
      <c r="I7" t="s">
        <v>761</v>
      </c>
      <c r="J7" t="s">
        <v>761</v>
      </c>
      <c r="K7" t="s">
        <v>761</v>
      </c>
      <c r="L7" t="s">
        <v>761</v>
      </c>
      <c r="M7" t="s">
        <v>761</v>
      </c>
      <c r="N7" t="s">
        <v>774</v>
      </c>
      <c r="O7" s="131" t="s">
        <v>761</v>
      </c>
      <c r="P7" s="131" t="s">
        <v>761</v>
      </c>
      <c r="Q7" s="68" t="s">
        <v>761</v>
      </c>
      <c r="R7" s="68" t="s">
        <v>761</v>
      </c>
      <c r="S7" s="131" t="s">
        <v>761</v>
      </c>
      <c r="T7" s="68" t="s">
        <v>761</v>
      </c>
      <c r="U7" s="68" t="s">
        <v>761</v>
      </c>
      <c r="V7" s="68">
        <v>0.15</v>
      </c>
      <c r="W7" s="77">
        <v>0.375</v>
      </c>
      <c r="X7" s="68" t="s">
        <v>761</v>
      </c>
      <c r="Y7" s="68" t="s">
        <v>761</v>
      </c>
      <c r="Z7" s="321" t="s">
        <v>761</v>
      </c>
      <c r="AA7" s="321" t="s">
        <v>761</v>
      </c>
      <c r="AB7" s="226">
        <v>28</v>
      </c>
      <c r="AC7" s="216">
        <v>43.6</v>
      </c>
      <c r="AD7" s="72">
        <v>0.92914069698496504</v>
      </c>
      <c r="AE7" s="72">
        <v>3.3434379926431945</v>
      </c>
      <c r="AF7" s="72">
        <v>0.14058100000000001</v>
      </c>
      <c r="AG7" s="137">
        <v>3.4840189926431946</v>
      </c>
      <c r="AH7" s="75">
        <v>49.408311007356808</v>
      </c>
      <c r="AI7" s="75">
        <v>52.892330000000001</v>
      </c>
      <c r="AJ7" s="72">
        <v>92.982843801488286</v>
      </c>
      <c r="AK7" s="72">
        <v>13.610042212108494</v>
      </c>
      <c r="AL7" s="72">
        <v>6.8319291264772062</v>
      </c>
      <c r="AM7" s="322">
        <v>63.018353219465304</v>
      </c>
      <c r="AN7" s="323">
        <v>66.502372212108497</v>
      </c>
      <c r="AO7" s="137">
        <v>6.3896202531645567</v>
      </c>
      <c r="AP7" s="137">
        <v>10.381486413502108</v>
      </c>
      <c r="AQ7" s="72">
        <v>0.38098978082729729</v>
      </c>
      <c r="AR7" s="72">
        <v>16.771106666666665</v>
      </c>
      <c r="AV7" s="69"/>
      <c r="AX7" s="322"/>
      <c r="AY7" s="322"/>
    </row>
    <row r="8" spans="1:51" x14ac:dyDescent="0.2">
      <c r="E8" s="167"/>
      <c r="O8" s="68"/>
      <c r="P8" s="68"/>
      <c r="Q8" s="68"/>
      <c r="R8" s="68"/>
      <c r="S8" s="68"/>
      <c r="T8" s="68"/>
      <c r="U8" s="68"/>
      <c r="V8" s="68"/>
      <c r="W8" s="68"/>
      <c r="X8" s="68"/>
      <c r="Y8" s="68"/>
      <c r="AA8" s="321"/>
      <c r="AB8" s="68"/>
      <c r="AC8" s="68"/>
      <c r="AD8" s="68"/>
      <c r="AE8" s="68"/>
      <c r="AJ8" s="72"/>
      <c r="AK8" s="72"/>
      <c r="AL8" s="72"/>
      <c r="AM8" s="322"/>
      <c r="AV8" s="69"/>
      <c r="AX8" s="322"/>
      <c r="AY8" s="322"/>
    </row>
    <row r="9" spans="1:51" x14ac:dyDescent="0.2">
      <c r="E9" s="167"/>
      <c r="O9" s="149"/>
      <c r="P9" s="149"/>
      <c r="Q9" s="68"/>
      <c r="R9" s="68"/>
      <c r="S9" s="149"/>
      <c r="T9" s="68"/>
      <c r="U9" s="141"/>
      <c r="V9" s="68"/>
      <c r="W9" s="77"/>
      <c r="X9" s="68"/>
      <c r="Y9" s="68"/>
      <c r="Z9" s="68"/>
      <c r="AA9" s="343"/>
      <c r="AB9" s="342"/>
      <c r="AC9" s="171"/>
      <c r="AD9" s="68"/>
      <c r="AE9" s="68"/>
      <c r="AF9" s="68"/>
      <c r="AG9" s="149"/>
      <c r="AH9" s="68"/>
      <c r="AI9" s="68"/>
      <c r="AJ9" s="72"/>
      <c r="AK9" s="72"/>
      <c r="AL9" s="72"/>
      <c r="AM9" s="68"/>
      <c r="AN9" s="149"/>
      <c r="AO9" s="149"/>
      <c r="AP9" s="149"/>
      <c r="AQ9" s="68"/>
      <c r="AR9" s="68"/>
      <c r="AV9" s="69"/>
      <c r="AW9" s="335"/>
      <c r="AX9" s="322"/>
      <c r="AY9" s="322"/>
    </row>
    <row r="10" spans="1:51" x14ac:dyDescent="0.2">
      <c r="E10" s="167"/>
      <c r="O10" s="149"/>
      <c r="P10" s="149"/>
      <c r="Q10" s="68"/>
      <c r="R10" s="68"/>
      <c r="S10" s="149"/>
      <c r="T10" s="68"/>
      <c r="U10" s="141"/>
      <c r="V10" s="68"/>
      <c r="W10" s="77"/>
      <c r="X10" s="68"/>
      <c r="Y10" s="68"/>
      <c r="Z10" s="320"/>
      <c r="AA10" s="341"/>
      <c r="AB10" s="337"/>
      <c r="AC10" s="216"/>
      <c r="AD10" s="68"/>
      <c r="AE10" s="68"/>
      <c r="AF10" s="68"/>
      <c r="AG10" s="149"/>
      <c r="AH10" s="68"/>
      <c r="AI10" s="68"/>
      <c r="AJ10" s="72"/>
      <c r="AK10" s="72"/>
      <c r="AL10" s="72"/>
      <c r="AM10" s="68"/>
      <c r="AN10" s="149"/>
      <c r="AO10" s="149"/>
      <c r="AP10" s="149"/>
      <c r="AQ10" s="68"/>
      <c r="AR10" s="68"/>
      <c r="AV10" s="69"/>
      <c r="AX10" s="322"/>
      <c r="AY10" s="322"/>
    </row>
    <row r="11" spans="1:51" x14ac:dyDescent="0.2">
      <c r="E11" s="167"/>
      <c r="O11" s="149"/>
      <c r="P11" s="149"/>
      <c r="Q11" s="68"/>
      <c r="R11" s="68"/>
      <c r="S11" s="149"/>
      <c r="T11" s="68"/>
      <c r="U11" s="141"/>
      <c r="V11" s="68"/>
      <c r="W11" s="77"/>
      <c r="X11" s="68"/>
      <c r="Y11" s="68"/>
      <c r="Z11" s="320"/>
      <c r="AA11" s="341"/>
      <c r="AB11" s="337"/>
      <c r="AC11" s="216"/>
      <c r="AD11" s="72"/>
      <c r="AE11" s="72"/>
      <c r="AF11" s="72"/>
      <c r="AG11" s="338"/>
      <c r="AH11" s="75"/>
      <c r="AI11" s="222"/>
      <c r="AJ11" s="72"/>
      <c r="AK11" s="72"/>
      <c r="AL11" s="72"/>
      <c r="AM11" s="322"/>
      <c r="AN11" s="339"/>
      <c r="AO11" s="338"/>
      <c r="AP11" s="338"/>
      <c r="AQ11" s="72"/>
      <c r="AR11" s="72"/>
      <c r="AV11" s="69"/>
      <c r="AX11" s="322"/>
      <c r="AY11" s="322"/>
    </row>
    <row r="12" spans="1:51" x14ac:dyDescent="0.2">
      <c r="E12" s="167"/>
      <c r="O12" s="149"/>
      <c r="P12" s="149"/>
      <c r="Q12" s="68"/>
      <c r="R12" s="68"/>
      <c r="S12" s="149"/>
      <c r="T12" s="68"/>
      <c r="U12" s="141"/>
      <c r="V12" s="68"/>
      <c r="W12" s="68"/>
      <c r="X12" s="68"/>
      <c r="Y12" s="68"/>
      <c r="Z12" s="68"/>
      <c r="AA12" s="341"/>
      <c r="AB12" s="337"/>
      <c r="AC12" s="216"/>
      <c r="AD12" s="68"/>
      <c r="AE12" s="68"/>
      <c r="AF12" s="68"/>
      <c r="AG12" s="149"/>
      <c r="AH12" s="68"/>
      <c r="AI12" s="68"/>
      <c r="AJ12" s="72"/>
      <c r="AK12" s="72"/>
      <c r="AL12" s="72"/>
      <c r="AM12" s="68"/>
      <c r="AN12" s="149"/>
      <c r="AO12" s="149"/>
      <c r="AP12" s="149"/>
      <c r="AQ12" s="68"/>
      <c r="AR12" s="68"/>
      <c r="AV12" s="69"/>
      <c r="AX12" s="322"/>
      <c r="AY12" s="322"/>
    </row>
    <row r="13" spans="1:51" x14ac:dyDescent="0.2">
      <c r="E13" s="167"/>
      <c r="O13" s="68"/>
      <c r="P13" s="68"/>
      <c r="Q13" s="68"/>
      <c r="R13" s="68"/>
      <c r="S13" s="68"/>
      <c r="T13" s="68"/>
      <c r="U13" s="68"/>
      <c r="V13" s="68"/>
      <c r="W13" s="68"/>
      <c r="X13" s="68"/>
      <c r="Y13" s="68"/>
      <c r="AA13" s="341"/>
      <c r="AB13" s="68"/>
      <c r="AC13" s="68"/>
      <c r="AD13" s="68"/>
      <c r="AE13" s="68"/>
      <c r="AJ13" s="72"/>
      <c r="AK13" s="72"/>
      <c r="AL13" s="72"/>
      <c r="AM13" s="322"/>
      <c r="AV13" s="69"/>
      <c r="AX13" s="322"/>
      <c r="AY13" s="322"/>
    </row>
    <row r="14" spans="1:51" x14ac:dyDescent="0.2">
      <c r="E14" s="167"/>
      <c r="J14" s="326"/>
      <c r="O14" s="149"/>
      <c r="P14" s="149"/>
      <c r="Q14" s="68"/>
      <c r="R14" s="68"/>
      <c r="S14" s="149"/>
      <c r="T14" s="68"/>
      <c r="U14" s="141"/>
      <c r="V14" s="68"/>
      <c r="W14" s="77"/>
      <c r="X14" s="68"/>
      <c r="Y14" s="68"/>
      <c r="Z14" s="320"/>
      <c r="AA14" s="341"/>
      <c r="AB14" s="337"/>
      <c r="AC14" s="216"/>
      <c r="AD14" s="72"/>
      <c r="AE14" s="72"/>
      <c r="AF14" s="72"/>
      <c r="AG14" s="338"/>
      <c r="AH14" s="75"/>
      <c r="AI14" s="75"/>
      <c r="AJ14" s="72"/>
      <c r="AK14" s="72"/>
      <c r="AL14" s="72"/>
      <c r="AM14" s="322"/>
      <c r="AN14" s="339"/>
      <c r="AO14" s="338"/>
      <c r="AP14" s="338"/>
      <c r="AQ14" s="72"/>
      <c r="AR14" s="72"/>
      <c r="AV14" s="69"/>
      <c r="AX14" s="322"/>
      <c r="AY14" s="322"/>
    </row>
    <row r="15" spans="1:51" x14ac:dyDescent="0.2">
      <c r="E15" s="167"/>
      <c r="J15" s="326"/>
      <c r="O15" s="149"/>
      <c r="P15" s="149"/>
      <c r="Q15" s="68"/>
      <c r="R15" s="68"/>
      <c r="S15" s="149"/>
      <c r="T15" s="68"/>
      <c r="U15" s="141"/>
      <c r="V15" s="68"/>
      <c r="W15" s="77"/>
      <c r="X15" s="68"/>
      <c r="Y15" s="68"/>
      <c r="Z15" s="320"/>
      <c r="AA15" s="341"/>
      <c r="AB15" s="337"/>
      <c r="AC15" s="216"/>
      <c r="AD15" s="68"/>
      <c r="AE15" s="68"/>
      <c r="AF15" s="68"/>
      <c r="AG15" s="149"/>
      <c r="AH15" s="68"/>
      <c r="AI15" s="68"/>
      <c r="AJ15" s="72"/>
      <c r="AK15" s="72"/>
      <c r="AL15" s="72"/>
      <c r="AM15" s="68"/>
      <c r="AN15" s="149"/>
      <c r="AO15" s="149"/>
      <c r="AP15" s="149"/>
      <c r="AQ15" s="68"/>
      <c r="AR15" s="68"/>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1270</v>
      </c>
      <c r="B22" s="102">
        <v>2018</v>
      </c>
      <c r="C22" s="103">
        <v>7</v>
      </c>
      <c r="D22" s="102">
        <v>16</v>
      </c>
      <c r="E22" s="82"/>
      <c r="F22" s="131" t="s">
        <v>761</v>
      </c>
      <c r="G22" s="131" t="s">
        <v>761</v>
      </c>
      <c r="H22" s="82"/>
      <c r="I22" s="131" t="s">
        <v>761</v>
      </c>
      <c r="J22" s="226">
        <v>30.2</v>
      </c>
      <c r="K22" s="82"/>
      <c r="L22" s="82"/>
      <c r="M22" s="108"/>
      <c r="N22" s="137">
        <v>0.36592063988793772</v>
      </c>
      <c r="O22" s="82"/>
      <c r="P22" s="82"/>
      <c r="Q22" s="82"/>
      <c r="R22" s="140"/>
      <c r="S22" s="323">
        <v>53.771307211539664</v>
      </c>
      <c r="T22" s="137">
        <v>7.7763037974683495</v>
      </c>
      <c r="U22" s="137">
        <v>17.658402869198319</v>
      </c>
      <c r="V22" s="85"/>
      <c r="W22" s="85"/>
      <c r="X22" s="85"/>
      <c r="Y22" s="102" t="str">
        <f>IF(C22&lt;6," ",IF(C22&lt;=9,I22, IF(C22&gt;=10," ")))</f>
        <v>ND</v>
      </c>
      <c r="Z22" s="102" t="e">
        <f>IF(Y22=" ", " ", IF(Y22&gt;0, Y22+273.15))</f>
        <v>#VALUE!</v>
      </c>
      <c r="AA22" s="102">
        <f>IF(C22&lt;6," ",IF(C22&lt;=9,J22, IF(C22&gt;=10," ")))</f>
        <v>30.2</v>
      </c>
      <c r="AB22" s="102" t="str">
        <f>IF(C22&lt;6," ",IF(C22&lt;=9,G22, IF(C22&gt;=10," ")))</f>
        <v>ND</v>
      </c>
      <c r="AC22" s="104" t="e">
        <f>IF(Y22=" "," ",IF(Y22&gt;0,EXP(-173.4292+249.6339*100/Z22+143.3483*LN(+Z22/100)-21.8492*Z22/100+AA22*(-0.033096+0.014259*Z22/100-0.0017*(Z22/100)^2))*1.4276))</f>
        <v>#VALUE!</v>
      </c>
      <c r="AD22" s="102" t="e">
        <f>IF(Y22=" "," ",IF(Y22&gt;0,AB22/AC22))</f>
        <v>#VALUE!</v>
      </c>
      <c r="AE22" s="105" t="str">
        <f>IF(C22&lt;6," ",IF(C22&lt;=9,F22, IF(C22&gt;=10," ")))</f>
        <v>ND</v>
      </c>
      <c r="AF22" s="102">
        <f>IF(Y22=" "," ",N22)</f>
        <v>0.36592063988793772</v>
      </c>
      <c r="AG22" s="105">
        <f>IF(C22&lt;6," ",IF(C22&lt;=9,T22, IF(C22&gt;=10," ")))</f>
        <v>7.7763037974683495</v>
      </c>
      <c r="AH22" s="105">
        <f>IF(C22&lt;6," ",IF(C22&lt;=9,U22, IF(C22&gt;=10," ")))</f>
        <v>17.658402869198319</v>
      </c>
      <c r="AI22" s="102"/>
      <c r="AJ22" s="106">
        <f>IF(C22&lt;6," ",IF(C22&lt;=9,S22, IF(C22&gt;=10," ")))</f>
        <v>53.771307211539664</v>
      </c>
      <c r="AK22" s="107">
        <f>IF(Y22=" ", " ", IF(Y22&gt;0, AJ22-AF22))</f>
        <v>53.405386571651725</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1270</v>
      </c>
      <c r="B23" s="102">
        <v>2018</v>
      </c>
      <c r="C23" s="103">
        <v>7</v>
      </c>
      <c r="D23" s="102">
        <v>31</v>
      </c>
      <c r="E23" s="82"/>
      <c r="F23" s="131" t="s">
        <v>761</v>
      </c>
      <c r="G23" s="131" t="s">
        <v>761</v>
      </c>
      <c r="H23" s="82"/>
      <c r="I23" s="131" t="s">
        <v>761</v>
      </c>
      <c r="J23" s="205">
        <v>28.1</v>
      </c>
      <c r="K23" s="82"/>
      <c r="L23" s="82"/>
      <c r="M23" s="108"/>
      <c r="N23" s="137">
        <v>0.84182966905768519</v>
      </c>
      <c r="O23" s="82"/>
      <c r="P23" s="82"/>
      <c r="Q23" s="82"/>
      <c r="R23" s="140"/>
      <c r="S23" s="323">
        <v>63.032568975088992</v>
      </c>
      <c r="T23" s="137">
        <v>12.446919831223633</v>
      </c>
      <c r="U23" s="137">
        <v>20.419071279887479</v>
      </c>
      <c r="V23" s="85"/>
      <c r="W23" s="85"/>
      <c r="X23" s="85"/>
      <c r="Y23" s="102" t="str">
        <f t="shared" ref="Y23:Y33" si="0">IF(C23&lt;6," ",IF(C23&lt;=9,I23, IF(C23&gt;=10," ")))</f>
        <v>ND</v>
      </c>
      <c r="Z23" s="102" t="e">
        <f t="shared" ref="Z23:Z33" si="1">IF(Y23=" ", " ", IF(Y23&gt;0, Y23+273.15))</f>
        <v>#VALUE!</v>
      </c>
      <c r="AA23" s="102">
        <f t="shared" ref="AA23:AA33" si="2">IF(C23&lt;6," ",IF(C23&lt;=9,J23, IF(C23&gt;=10," ")))</f>
        <v>28.1</v>
      </c>
      <c r="AB23" s="102" t="str">
        <f t="shared" ref="AB23:AB33" si="3">IF(C23&lt;6," ",IF(C23&lt;=9,G23, IF(C23&gt;=10," ")))</f>
        <v>ND</v>
      </c>
      <c r="AC23" s="104" t="e">
        <f t="shared" ref="AC23:AC33" si="4">IF(Y23=" "," ",IF(Y23&gt;0,EXP(-173.4292+249.6339*100/Z23+143.3483*LN(+Z23/100)-21.8492*Z23/100+AA23*(-0.033096+0.014259*Z23/100-0.0017*(Z23/100)^2))*1.4276))</f>
        <v>#VALUE!</v>
      </c>
      <c r="AD23" s="102" t="e">
        <f t="shared" ref="AD23:AD33" si="5">IF(Y23=" "," ",IF(Y23&gt;0,AB23/AC23))</f>
        <v>#VALUE!</v>
      </c>
      <c r="AE23" s="105" t="str">
        <f t="shared" ref="AE23:AE33" si="6">IF(C23&lt;6," ",IF(C23&lt;=9,F23, IF(C23&gt;=10," ")))</f>
        <v>ND</v>
      </c>
      <c r="AF23" s="102">
        <f t="shared" ref="AF23:AF33" si="7">IF(Y23=" "," ",N23)</f>
        <v>0.84182966905768519</v>
      </c>
      <c r="AG23" s="105">
        <f t="shared" ref="AG23:AG33" si="8">IF(C23&lt;6," ",IF(C23&lt;=9,T23, IF(C23&gt;=10," ")))</f>
        <v>12.446919831223633</v>
      </c>
      <c r="AH23" s="105">
        <f t="shared" ref="AH23:AH33" si="9">IF(C23&lt;6," ",IF(C23&lt;=9,U23, IF(C23&gt;=10," ")))</f>
        <v>20.419071279887479</v>
      </c>
      <c r="AI23" s="102">
        <f t="shared" ref="AI23" si="10">IF(Y23=" ", " ", IF(Y23&gt;0, SUM(AG23:AH23)))</f>
        <v>32.865991111111114</v>
      </c>
      <c r="AJ23" s="106">
        <f t="shared" ref="AJ23:AJ33" si="11">IF(C23&lt;6," ",IF(C23&lt;=9,S23, IF(C23&gt;=10," ")))</f>
        <v>63.032568975088992</v>
      </c>
      <c r="AK23" s="107">
        <f t="shared" ref="AK23:AK33" si="12">IF(Y23=" ", " ", IF(Y23&gt;0, AJ23-AF23))</f>
        <v>62.190739306031304</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1270</v>
      </c>
      <c r="B24" s="102">
        <v>2018</v>
      </c>
      <c r="C24" s="103">
        <v>8</v>
      </c>
      <c r="D24" s="102">
        <v>14</v>
      </c>
      <c r="E24" s="82"/>
      <c r="F24" s="131" t="s">
        <v>761</v>
      </c>
      <c r="G24" s="131" t="s">
        <v>761</v>
      </c>
      <c r="H24" s="82"/>
      <c r="I24" s="131" t="s">
        <v>761</v>
      </c>
      <c r="J24" s="226">
        <v>29.4</v>
      </c>
      <c r="K24" s="82"/>
      <c r="L24" s="82"/>
      <c r="M24" s="108"/>
      <c r="N24" s="137">
        <v>6.6045537957221789</v>
      </c>
      <c r="O24" s="82"/>
      <c r="P24" s="82"/>
      <c r="Q24" s="82"/>
      <c r="R24" s="140"/>
      <c r="S24" s="323">
        <v>64.079311998453733</v>
      </c>
      <c r="T24" s="137">
        <v>10.332151898734178</v>
      </c>
      <c r="U24" s="137">
        <v>19.011914767932488</v>
      </c>
      <c r="V24" s="85"/>
      <c r="W24" s="85"/>
      <c r="X24" s="85"/>
      <c r="Y24" s="102" t="str">
        <f t="shared" si="0"/>
        <v>ND</v>
      </c>
      <c r="Z24" s="102" t="e">
        <f t="shared" si="1"/>
        <v>#VALUE!</v>
      </c>
      <c r="AA24" s="102">
        <f t="shared" si="2"/>
        <v>29.4</v>
      </c>
      <c r="AB24" s="102" t="str">
        <f t="shared" si="3"/>
        <v>ND</v>
      </c>
      <c r="AC24" s="104" t="e">
        <f t="shared" si="4"/>
        <v>#VALUE!</v>
      </c>
      <c r="AD24" s="102" t="e">
        <f t="shared" si="5"/>
        <v>#VALUE!</v>
      </c>
      <c r="AE24" s="105" t="str">
        <f t="shared" si="6"/>
        <v>ND</v>
      </c>
      <c r="AF24" s="102">
        <f t="shared" si="7"/>
        <v>6.6045537957221789</v>
      </c>
      <c r="AG24" s="105">
        <f t="shared" si="8"/>
        <v>10.332151898734178</v>
      </c>
      <c r="AH24" s="105">
        <f t="shared" si="9"/>
        <v>19.011914767932488</v>
      </c>
      <c r="AI24" s="102"/>
      <c r="AJ24" s="106">
        <f t="shared" si="11"/>
        <v>64.079311998453733</v>
      </c>
      <c r="AK24" s="107">
        <f t="shared" si="12"/>
        <v>57.47475820273155</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1270</v>
      </c>
      <c r="B25" s="102">
        <v>2018</v>
      </c>
      <c r="C25" s="103">
        <v>8</v>
      </c>
      <c r="D25" s="102">
        <v>28</v>
      </c>
      <c r="E25" s="82"/>
      <c r="F25" s="131" t="s">
        <v>761</v>
      </c>
      <c r="G25" s="131" t="s">
        <v>761</v>
      </c>
      <c r="H25" s="82"/>
      <c r="I25" s="131" t="s">
        <v>761</v>
      </c>
      <c r="J25" s="226">
        <v>28</v>
      </c>
      <c r="K25" s="82"/>
      <c r="L25" s="82"/>
      <c r="M25" s="108"/>
      <c r="N25" s="137">
        <v>3.4840189926431946</v>
      </c>
      <c r="O25" s="82"/>
      <c r="P25" s="82"/>
      <c r="Q25" s="82"/>
      <c r="R25" s="140"/>
      <c r="S25" s="323">
        <v>66.502372212108497</v>
      </c>
      <c r="T25" s="137">
        <v>6.3896202531645567</v>
      </c>
      <c r="U25" s="137">
        <v>10.381486413502108</v>
      </c>
      <c r="V25" s="85"/>
      <c r="W25" s="85"/>
      <c r="X25" s="85"/>
      <c r="Y25" s="102" t="str">
        <f t="shared" si="0"/>
        <v>ND</v>
      </c>
      <c r="Z25" s="102" t="e">
        <f t="shared" si="1"/>
        <v>#VALUE!</v>
      </c>
      <c r="AA25" s="102">
        <f t="shared" si="2"/>
        <v>28</v>
      </c>
      <c r="AB25" s="102" t="str">
        <f t="shared" si="3"/>
        <v>ND</v>
      </c>
      <c r="AC25" s="104" t="e">
        <f t="shared" si="4"/>
        <v>#VALUE!</v>
      </c>
      <c r="AD25" s="102" t="e">
        <f t="shared" si="5"/>
        <v>#VALUE!</v>
      </c>
      <c r="AE25" s="105" t="str">
        <f t="shared" si="6"/>
        <v>ND</v>
      </c>
      <c r="AF25" s="102">
        <f t="shared" si="7"/>
        <v>3.4840189926431946</v>
      </c>
      <c r="AG25" s="105">
        <f t="shared" si="8"/>
        <v>6.3896202531645567</v>
      </c>
      <c r="AH25" s="105">
        <f t="shared" si="9"/>
        <v>10.381486413502108</v>
      </c>
      <c r="AI25" s="102"/>
      <c r="AJ25" s="106">
        <f t="shared" si="11"/>
        <v>66.502372212108497</v>
      </c>
      <c r="AK25" s="107">
        <f t="shared" si="12"/>
        <v>63.018353219465304</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c r="B26" s="102"/>
      <c r="C26" s="103"/>
      <c r="D26" s="102"/>
      <c r="E26" s="82"/>
      <c r="F26" s="144"/>
      <c r="G26" s="144"/>
      <c r="H26" s="82"/>
      <c r="I26" s="144"/>
      <c r="J26" s="257"/>
      <c r="K26" s="82"/>
      <c r="L26" s="82"/>
      <c r="M26" s="108"/>
      <c r="N26" s="146"/>
      <c r="O26" s="82"/>
      <c r="P26" s="82"/>
      <c r="Q26" s="82"/>
      <c r="R26" s="140"/>
      <c r="S26" s="340"/>
      <c r="T26" s="146"/>
      <c r="U26" s="146"/>
      <c r="V26" s="85"/>
      <c r="W26" s="85"/>
      <c r="X26" s="85"/>
      <c r="Y26" s="102" t="str">
        <f t="shared" si="0"/>
        <v xml:space="preserve"> </v>
      </c>
      <c r="Z26" s="102" t="str">
        <f t="shared" si="1"/>
        <v xml:space="preserve"> </v>
      </c>
      <c r="AA26" s="102" t="str">
        <f t="shared" si="2"/>
        <v xml:space="preserve"> </v>
      </c>
      <c r="AB26" s="102" t="str">
        <f t="shared" si="3"/>
        <v xml:space="preserve"> </v>
      </c>
      <c r="AC26" s="104" t="str">
        <f t="shared" si="4"/>
        <v xml:space="preserve"> </v>
      </c>
      <c r="AD26" s="102" t="str">
        <f t="shared" si="5"/>
        <v xml:space="preserve"> </v>
      </c>
      <c r="AE26" s="105" t="str">
        <f t="shared" si="6"/>
        <v xml:space="preserve"> </v>
      </c>
      <c r="AF26" s="102" t="str">
        <f t="shared" si="7"/>
        <v xml:space="preserve"> </v>
      </c>
      <c r="AG26" s="105" t="str">
        <f t="shared" si="8"/>
        <v xml:space="preserve"> </v>
      </c>
      <c r="AH26" s="105" t="str">
        <f t="shared" si="9"/>
        <v xml:space="preserve"> </v>
      </c>
      <c r="AI26" s="102" t="str">
        <f t="shared" ref="AI26" si="13">IF(Y26=" ", " ", IF(Y26&gt;0, SUM(AG26:AH26)))</f>
        <v xml:space="preserve"> </v>
      </c>
      <c r="AJ26" s="106" t="str">
        <f t="shared" si="11"/>
        <v xml:space="preserve"> </v>
      </c>
      <c r="AK26" s="107" t="str">
        <f t="shared" si="12"/>
        <v xml:space="preserve"> </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c r="B27" s="102"/>
      <c r="C27" s="103"/>
      <c r="D27" s="102"/>
      <c r="E27" s="82"/>
      <c r="F27" s="144"/>
      <c r="G27" s="144"/>
      <c r="H27" s="82"/>
      <c r="I27" s="144"/>
      <c r="J27" s="257"/>
      <c r="K27" s="82"/>
      <c r="L27" s="82"/>
      <c r="M27" s="108"/>
      <c r="N27" s="144"/>
      <c r="O27" s="82"/>
      <c r="P27" s="82"/>
      <c r="Q27" s="82"/>
      <c r="R27" s="140"/>
      <c r="S27" s="144"/>
      <c r="T27" s="144"/>
      <c r="U27" s="144"/>
      <c r="V27" s="85"/>
      <c r="W27" s="85"/>
      <c r="X27" s="85"/>
      <c r="Y27" s="102" t="str">
        <f t="shared" si="0"/>
        <v xml:space="preserve"> </v>
      </c>
      <c r="Z27" s="102" t="str">
        <f t="shared" si="1"/>
        <v xml:space="preserve"> </v>
      </c>
      <c r="AA27" s="102" t="str">
        <f t="shared" si="2"/>
        <v xml:space="preserve"> </v>
      </c>
      <c r="AB27" s="102" t="str">
        <f t="shared" si="3"/>
        <v xml:space="preserve"> </v>
      </c>
      <c r="AC27" s="104" t="str">
        <f t="shared" si="4"/>
        <v xml:space="preserve"> </v>
      </c>
      <c r="AD27" s="102" t="str">
        <f t="shared" si="5"/>
        <v xml:space="preserve"> </v>
      </c>
      <c r="AE27" s="105" t="str">
        <f t="shared" si="6"/>
        <v xml:space="preserve"> </v>
      </c>
      <c r="AF27" s="102" t="str">
        <f t="shared" si="7"/>
        <v xml:space="preserve"> </v>
      </c>
      <c r="AG27" s="105" t="str">
        <f t="shared" si="8"/>
        <v xml:space="preserve"> </v>
      </c>
      <c r="AH27" s="105" t="str">
        <f t="shared" si="9"/>
        <v xml:space="preserve"> </v>
      </c>
      <c r="AI27" s="102"/>
      <c r="AJ27" s="106" t="str">
        <f t="shared" si="11"/>
        <v xml:space="preserve"> </v>
      </c>
      <c r="AK27" s="107" t="str">
        <f t="shared" si="12"/>
        <v xml:space="preserve"> </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c r="B28" s="102"/>
      <c r="C28" s="103"/>
      <c r="D28" s="102"/>
      <c r="E28" s="82"/>
      <c r="F28" s="144"/>
      <c r="G28" s="144"/>
      <c r="H28" s="82"/>
      <c r="I28" s="144"/>
      <c r="J28" s="259"/>
      <c r="K28" s="82"/>
      <c r="L28" s="82"/>
      <c r="M28" s="82"/>
      <c r="N28" s="144"/>
      <c r="O28" s="82"/>
      <c r="P28" s="82"/>
      <c r="Q28" s="82"/>
      <c r="R28" s="140"/>
      <c r="S28" s="144"/>
      <c r="T28" s="144"/>
      <c r="U28" s="144"/>
      <c r="V28" s="85"/>
      <c r="W28" s="85"/>
      <c r="X28" s="85"/>
      <c r="Y28" s="102" t="str">
        <f t="shared" si="0"/>
        <v xml:space="preserve"> </v>
      </c>
      <c r="Z28" s="102" t="str">
        <f t="shared" si="1"/>
        <v xml:space="preserve"> </v>
      </c>
      <c r="AA28" s="102" t="str">
        <f t="shared" si="2"/>
        <v xml:space="preserve"> </v>
      </c>
      <c r="AB28" s="102" t="str">
        <f t="shared" si="3"/>
        <v xml:space="preserve"> </v>
      </c>
      <c r="AC28" s="104" t="str">
        <f t="shared" si="4"/>
        <v xml:space="preserve"> </v>
      </c>
      <c r="AD28" s="102" t="str">
        <f t="shared" si="5"/>
        <v xml:space="preserve"> </v>
      </c>
      <c r="AE28" s="105" t="str">
        <f t="shared" si="6"/>
        <v xml:space="preserve"> </v>
      </c>
      <c r="AF28" s="102" t="str">
        <f t="shared" si="7"/>
        <v xml:space="preserve"> </v>
      </c>
      <c r="AG28" s="105" t="str">
        <f t="shared" si="8"/>
        <v xml:space="preserve"> </v>
      </c>
      <c r="AH28" s="105" t="str">
        <f t="shared" si="9"/>
        <v xml:space="preserve"> </v>
      </c>
      <c r="AI28" s="102"/>
      <c r="AJ28" s="106" t="str">
        <f t="shared" si="11"/>
        <v xml:space="preserve"> </v>
      </c>
      <c r="AK28" s="107" t="str">
        <f t="shared" si="12"/>
        <v xml:space="preserve"> </v>
      </c>
      <c r="AL28" s="82"/>
      <c r="AM28" s="82" t="e">
        <f>AD36</f>
        <v>#DIV/0!</v>
      </c>
      <c r="AN28" s="82" t="e">
        <f>AE36</f>
        <v>#DIV/0!</v>
      </c>
      <c r="AO28" s="82">
        <f>AF36</f>
        <v>2.824080774327749</v>
      </c>
      <c r="AP28" s="82">
        <f>AI36</f>
        <v>32.865991111111114</v>
      </c>
      <c r="AQ28" s="113">
        <f>AK36</f>
        <v>59.022309324969967</v>
      </c>
      <c r="AR28" s="118"/>
      <c r="AS28" s="115" t="s">
        <v>497</v>
      </c>
      <c r="AT28" s="115" t="s">
        <v>497</v>
      </c>
      <c r="AU28" s="115" t="s">
        <v>497</v>
      </c>
      <c r="AV28" s="115" t="s">
        <v>497</v>
      </c>
      <c r="AW28" s="115" t="s">
        <v>497</v>
      </c>
      <c r="AX28" s="116" t="s">
        <v>498</v>
      </c>
      <c r="AY28" s="102"/>
      <c r="AZ28" s="102"/>
      <c r="BA28" s="82"/>
      <c r="BB28" s="82"/>
    </row>
    <row r="29" spans="1:54" ht="16" x14ac:dyDescent="0.2">
      <c r="A29" s="101"/>
      <c r="B29" s="102"/>
      <c r="C29" s="103"/>
      <c r="D29" s="102"/>
      <c r="E29" s="82"/>
      <c r="F29" s="144"/>
      <c r="G29" s="144"/>
      <c r="H29" s="82"/>
      <c r="I29" s="144"/>
      <c r="J29" s="259"/>
      <c r="K29" s="82"/>
      <c r="L29" s="82"/>
      <c r="M29" s="108"/>
      <c r="N29" s="146"/>
      <c r="O29" s="82"/>
      <c r="P29" s="82"/>
      <c r="Q29" s="82"/>
      <c r="R29" s="140"/>
      <c r="S29" s="340"/>
      <c r="T29" s="146"/>
      <c r="U29" s="146"/>
      <c r="V29" s="85"/>
      <c r="W29" s="85"/>
      <c r="X29" s="85"/>
      <c r="Y29" s="102" t="str">
        <f t="shared" si="0"/>
        <v xml:space="preserve"> </v>
      </c>
      <c r="Z29" s="102" t="str">
        <f t="shared" si="1"/>
        <v xml:space="preserve"> </v>
      </c>
      <c r="AA29" s="102" t="str">
        <f t="shared" si="2"/>
        <v xml:space="preserve"> </v>
      </c>
      <c r="AB29" s="102" t="str">
        <f t="shared" si="3"/>
        <v xml:space="preserve"> </v>
      </c>
      <c r="AC29" s="104" t="str">
        <f t="shared" si="4"/>
        <v xml:space="preserve"> </v>
      </c>
      <c r="AD29" s="102" t="str">
        <f t="shared" si="5"/>
        <v xml:space="preserve"> </v>
      </c>
      <c r="AE29" s="105" t="str">
        <f t="shared" si="6"/>
        <v xml:space="preserve"> </v>
      </c>
      <c r="AF29" s="102" t="str">
        <f t="shared" si="7"/>
        <v xml:space="preserve"> </v>
      </c>
      <c r="AG29" s="105" t="str">
        <f t="shared" si="8"/>
        <v xml:space="preserve"> </v>
      </c>
      <c r="AH29" s="105" t="str">
        <f t="shared" si="9"/>
        <v xml:space="preserve"> </v>
      </c>
      <c r="AI29" s="102" t="str">
        <f t="shared" ref="AI29" si="14">IF(Y29=" ", " ", IF(Y29&gt;0, SUM(AG29:AH29)))</f>
        <v xml:space="preserve"> </v>
      </c>
      <c r="AJ29" s="106" t="str">
        <f t="shared" si="11"/>
        <v xml:space="preserve"> </v>
      </c>
      <c r="AK29" s="107" t="str">
        <f t="shared" si="12"/>
        <v xml:space="preserve"> </v>
      </c>
      <c r="AL29" s="82"/>
      <c r="AM29" s="82"/>
      <c r="AN29" s="82"/>
      <c r="AO29" s="82"/>
      <c r="AP29" s="85"/>
      <c r="AQ29" s="82"/>
      <c r="AR29" s="82"/>
      <c r="AS29" s="349"/>
      <c r="AT29" s="352"/>
      <c r="AU29" s="115">
        <f>((LN(AO28)-LN(10))/(LN(1)-LN(10))*100)</f>
        <v>54.912288575651594</v>
      </c>
      <c r="AV29" s="115">
        <f>((LN(AP28)-LN(10))/(LN(3)-LN(10))*100)</f>
        <v>-98.82725930613357</v>
      </c>
      <c r="AW29" s="115">
        <f>((LN(AQ28)-LN(43))/(LN(20)-LN(43))*100)</f>
        <v>-41.37539991334102</v>
      </c>
      <c r="AX29" s="82"/>
      <c r="AY29" s="82"/>
      <c r="AZ29" s="82"/>
      <c r="BA29" s="82"/>
      <c r="BB29" s="82"/>
    </row>
    <row r="30" spans="1:54" ht="16" x14ac:dyDescent="0.2">
      <c r="A30" s="101"/>
      <c r="B30" s="102"/>
      <c r="C30" s="103"/>
      <c r="D30" s="102"/>
      <c r="E30" s="82"/>
      <c r="F30" s="144"/>
      <c r="G30" s="144"/>
      <c r="H30" s="82"/>
      <c r="I30" s="144"/>
      <c r="J30" s="259"/>
      <c r="K30" s="82"/>
      <c r="L30" s="82"/>
      <c r="M30" s="108"/>
      <c r="N30" s="144"/>
      <c r="O30" s="82"/>
      <c r="P30" s="82"/>
      <c r="Q30" s="82"/>
      <c r="R30" s="140"/>
      <c r="S30" s="144"/>
      <c r="T30" s="144"/>
      <c r="U30" s="144"/>
      <c r="V30" s="85"/>
      <c r="W30" s="85"/>
      <c r="X30" s="85"/>
      <c r="Y30" s="102" t="str">
        <f t="shared" si="0"/>
        <v xml:space="preserve"> </v>
      </c>
      <c r="Z30" s="102" t="str">
        <f t="shared" si="1"/>
        <v xml:space="preserve"> </v>
      </c>
      <c r="AA30" s="102" t="str">
        <f t="shared" si="2"/>
        <v xml:space="preserve"> </v>
      </c>
      <c r="AB30" s="102" t="str">
        <f t="shared" si="3"/>
        <v xml:space="preserve"> </v>
      </c>
      <c r="AC30" s="104" t="str">
        <f t="shared" si="4"/>
        <v xml:space="preserve"> </v>
      </c>
      <c r="AD30" s="102" t="str">
        <f t="shared" si="5"/>
        <v xml:space="preserve"> </v>
      </c>
      <c r="AE30" s="105" t="str">
        <f t="shared" si="6"/>
        <v xml:space="preserve"> </v>
      </c>
      <c r="AF30" s="102" t="str">
        <f t="shared" si="7"/>
        <v xml:space="preserve"> </v>
      </c>
      <c r="AG30" s="105" t="str">
        <f t="shared" si="8"/>
        <v xml:space="preserve"> </v>
      </c>
      <c r="AH30" s="105" t="str">
        <f t="shared" si="9"/>
        <v xml:space="preserve"> </v>
      </c>
      <c r="AI30" s="102"/>
      <c r="AJ30" s="106" t="str">
        <f t="shared" si="11"/>
        <v xml:space="preserve"> </v>
      </c>
      <c r="AK30" s="107" t="str">
        <f t="shared" si="12"/>
        <v xml:space="preserve"> </v>
      </c>
      <c r="AL30" s="82"/>
      <c r="AM30" s="85"/>
      <c r="AN30" s="85"/>
      <c r="AO30" s="85"/>
      <c r="AP30" s="128" t="s">
        <v>1237</v>
      </c>
      <c r="AQ30" s="85"/>
      <c r="AR30" s="82"/>
      <c r="AS30" s="82">
        <f>IF(AS29&gt;100, 100, IF(AS29&lt;0, 0, AS29))</f>
        <v>0</v>
      </c>
      <c r="AT30" s="82">
        <f t="shared" ref="AT30:AW30" si="15">IF(AT29&gt;100, 100, IF(AT29&lt;0, 0, AT29))</f>
        <v>0</v>
      </c>
      <c r="AU30" s="82">
        <f t="shared" si="15"/>
        <v>54.912288575651594</v>
      </c>
      <c r="AV30" s="82">
        <f t="shared" si="15"/>
        <v>0</v>
      </c>
      <c r="AW30" s="82">
        <f t="shared" si="15"/>
        <v>0</v>
      </c>
      <c r="AX30" s="129">
        <f>AVERAGE(AS30:AW30)</f>
        <v>10.98245771513032</v>
      </c>
      <c r="AY30" s="84"/>
      <c r="AZ30" s="84"/>
      <c r="BA30" s="84" t="str">
        <f>IF(AX30&gt;65, "Acceptable; Ongoing Protection is Required", "Unacceptable; Immediate Restoration is Required")</f>
        <v>Unacceptable; Immediate Restoration is Required</v>
      </c>
      <c r="BB30" s="82"/>
    </row>
    <row r="31" spans="1:54" ht="16" x14ac:dyDescent="0.2">
      <c r="A31" s="101"/>
      <c r="B31" s="102"/>
      <c r="C31" s="103"/>
      <c r="D31" s="102"/>
      <c r="E31" s="82"/>
      <c r="F31" s="144"/>
      <c r="G31" s="144"/>
      <c r="H31" s="82"/>
      <c r="I31" s="144"/>
      <c r="J31" s="259"/>
      <c r="K31" s="82"/>
      <c r="L31" s="82"/>
      <c r="M31" s="108"/>
      <c r="N31" s="144"/>
      <c r="O31" s="82"/>
      <c r="P31" s="82"/>
      <c r="Q31" s="82"/>
      <c r="R31" s="140"/>
      <c r="S31" s="144"/>
      <c r="T31" s="144"/>
      <c r="U31" s="144"/>
      <c r="V31" s="85"/>
      <c r="W31" s="85"/>
      <c r="X31" s="85"/>
      <c r="Y31" s="102" t="str">
        <f t="shared" si="0"/>
        <v xml:space="preserve"> </v>
      </c>
      <c r="Z31" s="102" t="str">
        <f t="shared" si="1"/>
        <v xml:space="preserve"> </v>
      </c>
      <c r="AA31" s="102" t="str">
        <f t="shared" si="2"/>
        <v xml:space="preserve"> </v>
      </c>
      <c r="AB31" s="102" t="str">
        <f t="shared" si="3"/>
        <v xml:space="preserve"> </v>
      </c>
      <c r="AC31" s="104" t="str">
        <f t="shared" si="4"/>
        <v xml:space="preserve"> </v>
      </c>
      <c r="AD31" s="102" t="str">
        <f t="shared" si="5"/>
        <v xml:space="preserve"> </v>
      </c>
      <c r="AE31" s="105" t="str">
        <f t="shared" si="6"/>
        <v xml:space="preserve"> </v>
      </c>
      <c r="AF31" s="102" t="str">
        <f t="shared" si="7"/>
        <v xml:space="preserve"> </v>
      </c>
      <c r="AG31" s="105" t="str">
        <f t="shared" si="8"/>
        <v xml:space="preserve"> </v>
      </c>
      <c r="AH31" s="105" t="str">
        <f t="shared" si="9"/>
        <v xml:space="preserve"> </v>
      </c>
      <c r="AI31" s="102"/>
      <c r="AJ31" s="106" t="str">
        <f t="shared" si="11"/>
        <v xml:space="preserve"> </v>
      </c>
      <c r="AK31" s="107" t="str">
        <f t="shared" si="12"/>
        <v xml:space="preserve"> </v>
      </c>
      <c r="AL31" s="82"/>
      <c r="AM31" s="85"/>
      <c r="AN31" s="85"/>
      <c r="AO31" s="85"/>
      <c r="AP31" s="85"/>
      <c r="AQ31" s="85"/>
      <c r="AR31" s="85"/>
      <c r="AS31" s="85"/>
      <c r="AT31" s="85"/>
      <c r="AU31" s="85"/>
      <c r="AV31" s="85"/>
      <c r="AW31" s="126" t="s">
        <v>1238</v>
      </c>
      <c r="AX31" s="126">
        <f>AVERAGE(AS30:AW30)</f>
        <v>10.98245771513032</v>
      </c>
      <c r="AY31" s="85"/>
      <c r="AZ31" s="85"/>
      <c r="BA31" s="82"/>
      <c r="BB31" s="82"/>
    </row>
    <row r="32" spans="1:54" ht="16" x14ac:dyDescent="0.2">
      <c r="A32" s="101"/>
      <c r="B32" s="102"/>
      <c r="C32" s="103"/>
      <c r="D32" s="102"/>
      <c r="E32" s="82"/>
      <c r="F32" s="144"/>
      <c r="G32" s="144"/>
      <c r="H32" s="82"/>
      <c r="I32" s="144"/>
      <c r="J32" s="259"/>
      <c r="K32" s="82"/>
      <c r="L32" s="82"/>
      <c r="M32" s="108"/>
      <c r="N32" s="146"/>
      <c r="O32" s="82"/>
      <c r="P32" s="82"/>
      <c r="Q32" s="82"/>
      <c r="R32" s="140"/>
      <c r="S32" s="340"/>
      <c r="T32" s="146"/>
      <c r="U32" s="146"/>
      <c r="V32" s="85"/>
      <c r="W32" s="85"/>
      <c r="X32" s="85"/>
      <c r="Y32" s="102" t="str">
        <f t="shared" si="0"/>
        <v xml:space="preserve"> </v>
      </c>
      <c r="Z32" s="102" t="str">
        <f t="shared" si="1"/>
        <v xml:space="preserve"> </v>
      </c>
      <c r="AA32" s="102" t="str">
        <f t="shared" si="2"/>
        <v xml:space="preserve"> </v>
      </c>
      <c r="AB32" s="102" t="str">
        <f t="shared" si="3"/>
        <v xml:space="preserve"> </v>
      </c>
      <c r="AC32" s="104" t="str">
        <f t="shared" si="4"/>
        <v xml:space="preserve"> </v>
      </c>
      <c r="AD32" s="102" t="str">
        <f t="shared" si="5"/>
        <v xml:space="preserve"> </v>
      </c>
      <c r="AE32" s="105" t="str">
        <f t="shared" si="6"/>
        <v xml:space="preserve"> </v>
      </c>
      <c r="AF32" s="102" t="str">
        <f t="shared" si="7"/>
        <v xml:space="preserve"> </v>
      </c>
      <c r="AG32" s="105" t="str">
        <f t="shared" si="8"/>
        <v xml:space="preserve"> </v>
      </c>
      <c r="AH32" s="105" t="str">
        <f t="shared" si="9"/>
        <v xml:space="preserve"> </v>
      </c>
      <c r="AI32" s="102" t="str">
        <f t="shared" ref="AI32" si="16">IF(Y32=" ", " ", IF(Y32&gt;0, SUM(AG32:AH32)))</f>
        <v xml:space="preserve"> </v>
      </c>
      <c r="AJ32" s="106" t="str">
        <f t="shared" si="11"/>
        <v xml:space="preserve"> </v>
      </c>
      <c r="AK32" s="107" t="str">
        <f t="shared" si="12"/>
        <v xml:space="preserve"> </v>
      </c>
      <c r="AL32" s="82"/>
      <c r="AM32" s="82"/>
      <c r="AN32" s="82"/>
      <c r="AO32" s="82"/>
      <c r="AP32" s="82"/>
      <c r="AQ32" s="82"/>
      <c r="AR32" s="82"/>
      <c r="AS32" s="82"/>
      <c r="AT32" s="82"/>
      <c r="AU32" s="82"/>
      <c r="AV32" s="82"/>
      <c r="AW32" s="82"/>
      <c r="AX32" s="82"/>
      <c r="AY32" s="82"/>
      <c r="AZ32" s="82"/>
      <c r="BA32" s="82"/>
      <c r="BB32" s="82"/>
    </row>
    <row r="33" spans="1:54" ht="16" x14ac:dyDescent="0.2">
      <c r="A33" s="101"/>
      <c r="B33" s="102"/>
      <c r="C33" s="103"/>
      <c r="D33" s="102"/>
      <c r="E33" s="82"/>
      <c r="F33" s="144"/>
      <c r="G33" s="144"/>
      <c r="H33" s="82"/>
      <c r="I33" s="144"/>
      <c r="J33" s="259"/>
      <c r="K33" s="82"/>
      <c r="L33" s="82"/>
      <c r="M33" s="82"/>
      <c r="N33" s="144"/>
      <c r="O33" s="82"/>
      <c r="P33" s="82"/>
      <c r="Q33" s="82"/>
      <c r="R33" s="140"/>
      <c r="S33" s="144"/>
      <c r="T33" s="144"/>
      <c r="U33" s="144"/>
      <c r="V33" s="85"/>
      <c r="W33" s="85"/>
      <c r="X33" s="85"/>
      <c r="Y33" s="102" t="str">
        <f t="shared" si="0"/>
        <v xml:space="preserve"> </v>
      </c>
      <c r="Z33" s="102" t="str">
        <f t="shared" si="1"/>
        <v xml:space="preserve"> </v>
      </c>
      <c r="AA33" s="102" t="str">
        <f t="shared" si="2"/>
        <v xml:space="preserve"> </v>
      </c>
      <c r="AB33" s="102" t="str">
        <f t="shared" si="3"/>
        <v xml:space="preserve"> </v>
      </c>
      <c r="AC33" s="104" t="str">
        <f t="shared" si="4"/>
        <v xml:space="preserve"> </v>
      </c>
      <c r="AD33" s="102" t="str">
        <f t="shared" si="5"/>
        <v xml:space="preserve"> </v>
      </c>
      <c r="AE33" s="105" t="str">
        <f t="shared" si="6"/>
        <v xml:space="preserve"> </v>
      </c>
      <c r="AF33" s="102" t="str">
        <f t="shared" si="7"/>
        <v xml:space="preserve"> </v>
      </c>
      <c r="AG33" s="105" t="str">
        <f t="shared" si="8"/>
        <v xml:space="preserve"> </v>
      </c>
      <c r="AH33" s="105" t="str">
        <f t="shared" si="9"/>
        <v xml:space="preserve"> </v>
      </c>
      <c r="AI33" s="102"/>
      <c r="AJ33" s="106" t="str">
        <f t="shared" si="11"/>
        <v xml:space="preserve"> </v>
      </c>
      <c r="AK33" s="107" t="str">
        <f t="shared" si="12"/>
        <v xml:space="preserve"> </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t="e">
        <f>_xlfn.AGGREGATE(1, 6,AD22:AD35)</f>
        <v>#DIV/0!</v>
      </c>
      <c r="AE36" s="84" t="e">
        <f>_xlfn.AGGREGATE(1, 6,AE22:AE35)</f>
        <v>#DIV/0!</v>
      </c>
      <c r="AF36" s="84">
        <f>_xlfn.AGGREGATE(1, 6,AF22:AF35)</f>
        <v>2.824080774327749</v>
      </c>
      <c r="AG36" s="82"/>
      <c r="AH36" s="82"/>
      <c r="AI36" s="84">
        <f>_xlfn.AGGREGATE(1, 6,AI22:AI35)</f>
        <v>32.865991111111114</v>
      </c>
      <c r="AJ36" s="82"/>
      <c r="AK36" s="84">
        <f>_xlfn.AGGREGATE(1, 6,AK22:AK35)</f>
        <v>59.022309324969967</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t="e">
        <f>AVERAGE(AE22:AE33)</f>
        <v>#DIV/0!</v>
      </c>
      <c r="AF37" s="126">
        <f>AVERAGE(AF22:AF33)</f>
        <v>2.824080774327749</v>
      </c>
      <c r="AG37" s="126"/>
      <c r="AH37" s="126"/>
      <c r="AI37" s="126">
        <f>AVERAGE(AI23:AI32)</f>
        <v>32.865991111111114</v>
      </c>
      <c r="AJ37" s="126"/>
      <c r="AK37" s="127">
        <f>AVERAGE(AK23:AK30)</f>
        <v>60.894616909409386</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668</v>
      </c>
      <c r="C43" s="68" t="s">
        <v>757</v>
      </c>
      <c r="E43" s="69">
        <v>43654</v>
      </c>
      <c r="F43" t="s">
        <v>881</v>
      </c>
      <c r="G43" t="s">
        <v>860</v>
      </c>
      <c r="H43" s="68" t="s">
        <v>761</v>
      </c>
      <c r="I43" s="68" t="s">
        <v>760</v>
      </c>
      <c r="J43" s="326">
        <v>0.51666666666666705</v>
      </c>
      <c r="K43" s="68">
        <v>3</v>
      </c>
      <c r="L43">
        <v>1</v>
      </c>
      <c r="M43" t="s">
        <v>761</v>
      </c>
      <c r="N43" t="s">
        <v>761</v>
      </c>
      <c r="O43" s="205" t="s">
        <v>761</v>
      </c>
      <c r="P43" s="131" t="s">
        <v>761</v>
      </c>
      <c r="Q43" s="68" t="s">
        <v>761</v>
      </c>
      <c r="R43" s="68" t="s">
        <v>761</v>
      </c>
      <c r="S43" s="131" t="s">
        <v>761</v>
      </c>
      <c r="T43" s="68" t="s">
        <v>761</v>
      </c>
      <c r="U43" s="68" t="s">
        <v>761</v>
      </c>
      <c r="V43" s="68">
        <v>0.15</v>
      </c>
      <c r="W43" s="77">
        <v>0.38194444444444442</v>
      </c>
      <c r="X43" s="68" t="s">
        <v>761</v>
      </c>
      <c r="Y43" s="68" t="s">
        <v>761</v>
      </c>
      <c r="Z43" s="72" t="s">
        <v>761</v>
      </c>
      <c r="AA43" s="68" t="s">
        <v>761</v>
      </c>
      <c r="AB43" s="131" t="s">
        <v>763</v>
      </c>
      <c r="AC43" s="68" t="s">
        <v>763</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668</v>
      </c>
      <c r="C44" s="68" t="s">
        <v>764</v>
      </c>
      <c r="E44" s="69">
        <v>43654</v>
      </c>
      <c r="F44" t="s">
        <v>881</v>
      </c>
      <c r="G44" t="s">
        <v>860</v>
      </c>
      <c r="H44" s="68" t="s">
        <v>761</v>
      </c>
      <c r="I44" s="68" t="s">
        <v>760</v>
      </c>
      <c r="J44" s="326">
        <v>0.51666666666666705</v>
      </c>
      <c r="K44" s="68">
        <v>3</v>
      </c>
      <c r="L44">
        <v>1</v>
      </c>
      <c r="M44" t="s">
        <v>761</v>
      </c>
      <c r="N44" t="s">
        <v>761</v>
      </c>
      <c r="O44" s="205" t="s">
        <v>761</v>
      </c>
      <c r="P44" s="131" t="s">
        <v>761</v>
      </c>
      <c r="Q44" s="68" t="s">
        <v>761</v>
      </c>
      <c r="R44" s="68" t="s">
        <v>761</v>
      </c>
      <c r="S44" s="131" t="s">
        <v>761</v>
      </c>
      <c r="T44" s="68" t="s">
        <v>761</v>
      </c>
      <c r="U44" s="68" t="s">
        <v>761</v>
      </c>
      <c r="V44" s="68" t="s">
        <v>761</v>
      </c>
      <c r="W44" s="68" t="s">
        <v>761</v>
      </c>
      <c r="X44" s="68" t="s">
        <v>761</v>
      </c>
      <c r="Y44" s="68" t="s">
        <v>761</v>
      </c>
      <c r="Z44" s="72" t="s">
        <v>761</v>
      </c>
      <c r="AA44" s="68" t="s">
        <v>761</v>
      </c>
      <c r="AB44" s="226">
        <v>28</v>
      </c>
      <c r="AC44" s="216">
        <v>43.7</v>
      </c>
      <c r="AD44" s="72">
        <v>0.28734939759036143</v>
      </c>
      <c r="AE44" s="72">
        <v>0.80600417278417424</v>
      </c>
      <c r="AF44" s="72">
        <v>0.59403921568627449</v>
      </c>
      <c r="AG44" s="137">
        <v>1.4000433884704488</v>
      </c>
      <c r="AH44" s="75">
        <v>20.228913045166834</v>
      </c>
      <c r="AI44" s="75">
        <v>21.628956433637281</v>
      </c>
      <c r="AJ44" s="72">
        <v>108.10428108654217</v>
      </c>
      <c r="AK44" s="72">
        <v>16.18370275187279</v>
      </c>
      <c r="AL44" s="72">
        <v>6.6798236932541455</v>
      </c>
      <c r="AM44" s="72">
        <v>36.412615797039621</v>
      </c>
      <c r="AN44" s="137">
        <v>37.812659185510071</v>
      </c>
      <c r="AO44" s="137">
        <v>5.7550620833333328</v>
      </c>
      <c r="AP44" s="137">
        <v>0.43229333333333325</v>
      </c>
      <c r="AQ44" s="70">
        <v>0.93013277818680351</v>
      </c>
      <c r="AR44" s="72">
        <v>6.1873554166666658</v>
      </c>
      <c r="AS44" s="68"/>
      <c r="AT44" s="68" t="s">
        <v>761</v>
      </c>
      <c r="AX44" s="72"/>
    </row>
    <row r="45" spans="1:54" x14ac:dyDescent="0.2">
      <c r="A45" t="s">
        <v>756</v>
      </c>
      <c r="B45" t="s">
        <v>668</v>
      </c>
      <c r="C45" s="68" t="s">
        <v>765</v>
      </c>
      <c r="E45" s="69">
        <v>43654</v>
      </c>
      <c r="F45" t="s">
        <v>881</v>
      </c>
      <c r="G45" t="s">
        <v>860</v>
      </c>
      <c r="H45" s="68" t="s">
        <v>761</v>
      </c>
      <c r="I45" s="68" t="s">
        <v>760</v>
      </c>
      <c r="J45" s="326">
        <v>0.51666666666666705</v>
      </c>
      <c r="K45" s="68">
        <v>3</v>
      </c>
      <c r="L45">
        <v>1</v>
      </c>
      <c r="M45" t="s">
        <v>761</v>
      </c>
      <c r="N45" t="s">
        <v>761</v>
      </c>
      <c r="O45" s="205" t="s">
        <v>761</v>
      </c>
      <c r="P45" s="131" t="s">
        <v>761</v>
      </c>
      <c r="Q45" s="68" t="s">
        <v>761</v>
      </c>
      <c r="R45" s="68" t="s">
        <v>761</v>
      </c>
      <c r="S45" s="131" t="s">
        <v>761</v>
      </c>
      <c r="T45" s="68" t="s">
        <v>761</v>
      </c>
      <c r="U45" s="68" t="s">
        <v>761</v>
      </c>
      <c r="V45" s="68" t="s">
        <v>761</v>
      </c>
      <c r="W45" s="68" t="s">
        <v>761</v>
      </c>
      <c r="X45" s="68" t="s">
        <v>761</v>
      </c>
      <c r="Y45" s="68" t="s">
        <v>761</v>
      </c>
      <c r="Z45" s="72" t="s">
        <v>761</v>
      </c>
      <c r="AA45" s="68" t="s">
        <v>761</v>
      </c>
      <c r="AB45" s="131" t="s">
        <v>763</v>
      </c>
      <c r="AC45" s="68" t="s">
        <v>763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668</v>
      </c>
      <c r="C46" s="68" t="s">
        <v>757</v>
      </c>
      <c r="E46" s="69">
        <v>43665</v>
      </c>
      <c r="F46" t="s">
        <v>881</v>
      </c>
      <c r="G46" t="s">
        <v>900</v>
      </c>
      <c r="H46" s="68" t="s">
        <v>761</v>
      </c>
      <c r="I46" s="68" t="s">
        <v>760</v>
      </c>
      <c r="J46" s="326">
        <v>0.39861111111111108</v>
      </c>
      <c r="K46" s="68" t="s">
        <v>761</v>
      </c>
      <c r="L46">
        <v>3</v>
      </c>
      <c r="M46" t="s">
        <v>761</v>
      </c>
      <c r="N46" t="s">
        <v>761</v>
      </c>
      <c r="O46" s="205" t="s">
        <v>761</v>
      </c>
      <c r="P46" s="131" t="s">
        <v>761</v>
      </c>
      <c r="Q46" s="68" t="s">
        <v>761</v>
      </c>
      <c r="R46" s="68" t="s">
        <v>761</v>
      </c>
      <c r="S46" s="131" t="s">
        <v>761</v>
      </c>
      <c r="T46" s="68" t="s">
        <v>761</v>
      </c>
      <c r="U46" s="68" t="s">
        <v>761</v>
      </c>
      <c r="V46" s="68">
        <v>0.15</v>
      </c>
      <c r="W46" s="77">
        <v>0.32569444444444445</v>
      </c>
      <c r="X46" s="68" t="s">
        <v>761</v>
      </c>
      <c r="Y46" s="68" t="s">
        <v>761</v>
      </c>
      <c r="Z46" s="72" t="s">
        <v>761</v>
      </c>
      <c r="AA46" s="68" t="s">
        <v>761</v>
      </c>
      <c r="AB46" s="131" t="s">
        <v>763</v>
      </c>
      <c r="AC46" s="68" t="s">
        <v>763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668</v>
      </c>
      <c r="C47" s="68" t="s">
        <v>764</v>
      </c>
      <c r="E47" s="69">
        <v>43665</v>
      </c>
      <c r="F47" t="s">
        <v>881</v>
      </c>
      <c r="G47" t="s">
        <v>900</v>
      </c>
      <c r="H47" s="68" t="s">
        <v>761</v>
      </c>
      <c r="I47" s="68" t="s">
        <v>760</v>
      </c>
      <c r="J47" s="326">
        <v>0.39861111111111108</v>
      </c>
      <c r="K47" s="68" t="s">
        <v>761</v>
      </c>
      <c r="L47">
        <v>3</v>
      </c>
      <c r="M47" t="s">
        <v>761</v>
      </c>
      <c r="N47" t="s">
        <v>761</v>
      </c>
      <c r="O47" s="205" t="s">
        <v>761</v>
      </c>
      <c r="P47" s="131" t="s">
        <v>761</v>
      </c>
      <c r="Q47" s="68" t="s">
        <v>761</v>
      </c>
      <c r="R47" s="68" t="s">
        <v>761</v>
      </c>
      <c r="S47" s="131" t="s">
        <v>761</v>
      </c>
      <c r="T47" s="68" t="s">
        <v>761</v>
      </c>
      <c r="U47" s="68" t="s">
        <v>761</v>
      </c>
      <c r="V47" s="68" t="s">
        <v>761</v>
      </c>
      <c r="W47" s="68" t="s">
        <v>761</v>
      </c>
      <c r="X47" s="68" t="s">
        <v>761</v>
      </c>
      <c r="Y47" s="68" t="s">
        <v>761</v>
      </c>
      <c r="Z47" s="72" t="s">
        <v>761</v>
      </c>
      <c r="AA47" s="68" t="s">
        <v>761</v>
      </c>
      <c r="AB47" s="226">
        <v>27.4</v>
      </c>
      <c r="AC47" s="216">
        <v>42.9</v>
      </c>
      <c r="AD47" s="72">
        <v>0.73554940273258085</v>
      </c>
      <c r="AE47" s="72">
        <v>2.3419764472190687</v>
      </c>
      <c r="AF47" s="72">
        <v>0.14249348000000001</v>
      </c>
      <c r="AG47" s="137">
        <v>2.4844699272190689</v>
      </c>
      <c r="AH47" s="75">
        <v>28.200879264607707</v>
      </c>
      <c r="AI47" s="75">
        <v>30.685349191826777</v>
      </c>
      <c r="AJ47" s="72">
        <v>78.948389971300287</v>
      </c>
      <c r="AK47" s="72">
        <v>12.555318120119916</v>
      </c>
      <c r="AL47" s="72">
        <v>6.2880437768267594</v>
      </c>
      <c r="AM47" s="72">
        <v>40.756197384727621</v>
      </c>
      <c r="AN47" s="137">
        <v>43.240667311946694</v>
      </c>
      <c r="AO47" s="137">
        <v>6.8156887499999996</v>
      </c>
      <c r="AP47" s="137">
        <v>0.98522666666666647</v>
      </c>
      <c r="AQ47" s="70">
        <v>0.87370371116167611</v>
      </c>
      <c r="AR47" s="72">
        <v>7.8009154166666663</v>
      </c>
      <c r="AS47" s="68"/>
      <c r="AT47" s="68" t="s">
        <v>761</v>
      </c>
      <c r="AX47" s="72"/>
    </row>
    <row r="48" spans="1:54" x14ac:dyDescent="0.2">
      <c r="A48" t="s">
        <v>756</v>
      </c>
      <c r="B48" t="s">
        <v>668</v>
      </c>
      <c r="C48" s="68" t="s">
        <v>765</v>
      </c>
      <c r="E48" s="69">
        <v>43665</v>
      </c>
      <c r="F48" t="s">
        <v>881</v>
      </c>
      <c r="G48" t="s">
        <v>900</v>
      </c>
      <c r="H48" s="68" t="s">
        <v>761</v>
      </c>
      <c r="I48" s="68" t="s">
        <v>760</v>
      </c>
      <c r="J48" s="326">
        <v>0.39861111111111108</v>
      </c>
      <c r="K48" s="68" t="s">
        <v>761</v>
      </c>
      <c r="L48">
        <v>3</v>
      </c>
      <c r="M48" t="s">
        <v>761</v>
      </c>
      <c r="N48" t="s">
        <v>761</v>
      </c>
      <c r="O48" s="205" t="s">
        <v>761</v>
      </c>
      <c r="P48" s="131" t="s">
        <v>761</v>
      </c>
      <c r="Q48" s="68" t="s">
        <v>761</v>
      </c>
      <c r="R48" s="68" t="s">
        <v>761</v>
      </c>
      <c r="S48" s="131" t="s">
        <v>761</v>
      </c>
      <c r="T48" s="68" t="s">
        <v>761</v>
      </c>
      <c r="U48" s="68" t="s">
        <v>761</v>
      </c>
      <c r="V48" s="68" t="s">
        <v>761</v>
      </c>
      <c r="W48" s="68" t="s">
        <v>761</v>
      </c>
      <c r="X48" s="68" t="s">
        <v>761</v>
      </c>
      <c r="Y48" s="68" t="s">
        <v>761</v>
      </c>
      <c r="Z48" s="72" t="s">
        <v>761</v>
      </c>
      <c r="AA48" s="68" t="s">
        <v>761</v>
      </c>
      <c r="AB48" s="131" t="s">
        <v>763</v>
      </c>
      <c r="AC48" s="68" t="s">
        <v>763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X48" s="72"/>
    </row>
    <row r="49" spans="1:54" x14ac:dyDescent="0.2">
      <c r="A49" t="s">
        <v>756</v>
      </c>
      <c r="B49" t="s">
        <v>668</v>
      </c>
      <c r="C49" s="68" t="s">
        <v>757</v>
      </c>
      <c r="E49" s="69">
        <v>43682</v>
      </c>
      <c r="F49" t="s">
        <v>859</v>
      </c>
      <c r="G49" t="s">
        <v>941</v>
      </c>
      <c r="H49" s="68">
        <v>2</v>
      </c>
      <c r="I49" s="68" t="s">
        <v>760</v>
      </c>
      <c r="J49" s="326">
        <v>0.46388888888888702</v>
      </c>
      <c r="K49" s="68">
        <v>1</v>
      </c>
      <c r="L49">
        <v>1</v>
      </c>
      <c r="M49" t="s">
        <v>787</v>
      </c>
      <c r="N49" t="s">
        <v>774</v>
      </c>
      <c r="O49" s="205" t="s">
        <v>761</v>
      </c>
      <c r="P49" s="131" t="s">
        <v>761</v>
      </c>
      <c r="Q49" s="68" t="s">
        <v>761</v>
      </c>
      <c r="R49" s="68" t="s">
        <v>761</v>
      </c>
      <c r="S49" s="131">
        <v>0.25</v>
      </c>
      <c r="T49" s="68">
        <v>0.25</v>
      </c>
      <c r="U49" s="70">
        <v>1</v>
      </c>
      <c r="V49" s="68">
        <v>0.15</v>
      </c>
      <c r="W49" s="77">
        <v>0.37152777777777773</v>
      </c>
      <c r="X49" s="68" t="s">
        <v>761</v>
      </c>
      <c r="Y49" s="68" t="s">
        <v>761</v>
      </c>
      <c r="Z49" s="72" t="s">
        <v>761</v>
      </c>
      <c r="AA49" s="68" t="s">
        <v>761</v>
      </c>
      <c r="AB49" s="131" t="s">
        <v>763</v>
      </c>
      <c r="AC49" s="68" t="s">
        <v>763</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668</v>
      </c>
      <c r="C50" s="68" t="s">
        <v>764</v>
      </c>
      <c r="E50" s="69">
        <v>43682</v>
      </c>
      <c r="F50" t="s">
        <v>859</v>
      </c>
      <c r="G50" t="s">
        <v>941</v>
      </c>
      <c r="H50" s="68">
        <v>2</v>
      </c>
      <c r="I50" s="68" t="s">
        <v>760</v>
      </c>
      <c r="J50" s="326">
        <v>0.46388888888888602</v>
      </c>
      <c r="K50" s="68">
        <v>1</v>
      </c>
      <c r="L50">
        <v>1</v>
      </c>
      <c r="M50" t="s">
        <v>787</v>
      </c>
      <c r="N50" t="s">
        <v>774</v>
      </c>
      <c r="O50" s="205" t="s">
        <v>761</v>
      </c>
      <c r="P50" s="131" t="s">
        <v>761</v>
      </c>
      <c r="Q50" s="68" t="s">
        <v>761</v>
      </c>
      <c r="R50" s="68" t="s">
        <v>761</v>
      </c>
      <c r="S50" s="131">
        <v>0.25</v>
      </c>
      <c r="T50" s="68">
        <v>0.25</v>
      </c>
      <c r="U50" s="70">
        <v>1</v>
      </c>
      <c r="V50" s="68" t="s">
        <v>761</v>
      </c>
      <c r="W50" s="77" t="s">
        <v>761</v>
      </c>
      <c r="X50" s="68" t="s">
        <v>761</v>
      </c>
      <c r="Y50" s="68" t="s">
        <v>761</v>
      </c>
      <c r="Z50" s="72" t="s">
        <v>761</v>
      </c>
      <c r="AA50" s="68" t="s">
        <v>761</v>
      </c>
      <c r="AB50" s="226">
        <v>29.1</v>
      </c>
      <c r="AC50" s="216">
        <v>45.1</v>
      </c>
      <c r="AD50" s="72">
        <v>0.30585614258434118</v>
      </c>
      <c r="AE50" s="72">
        <v>0.31987703729482031</v>
      </c>
      <c r="AF50" s="72">
        <v>1.0996240601503759</v>
      </c>
      <c r="AG50" s="137">
        <v>1.4195010974451963</v>
      </c>
      <c r="AH50" s="75">
        <v>25.489613168951017</v>
      </c>
      <c r="AI50" s="75">
        <v>26.909114266396212</v>
      </c>
      <c r="AJ50" s="72">
        <v>144.93921023224436</v>
      </c>
      <c r="AK50" s="72">
        <v>22.179467409979768</v>
      </c>
      <c r="AL50" s="72">
        <v>6.5348372687717564</v>
      </c>
      <c r="AM50" s="72">
        <v>47.669080578930789</v>
      </c>
      <c r="AN50" s="137">
        <v>49.088581676375981</v>
      </c>
      <c r="AO50" s="137">
        <v>8.7459287499999991</v>
      </c>
      <c r="AP50" s="137">
        <v>0.53282666666666656</v>
      </c>
      <c r="AQ50" s="70">
        <v>0.94257563188813076</v>
      </c>
      <c r="AR50" s="72">
        <v>9.2787554166666659</v>
      </c>
      <c r="AS50" s="68"/>
      <c r="AT50" s="68" t="s">
        <v>761</v>
      </c>
      <c r="AX50" s="72"/>
    </row>
    <row r="51" spans="1:54" x14ac:dyDescent="0.2">
      <c r="A51" t="s">
        <v>756</v>
      </c>
      <c r="B51" t="s">
        <v>668</v>
      </c>
      <c r="C51" s="68" t="s">
        <v>765</v>
      </c>
      <c r="E51" s="69">
        <v>43682</v>
      </c>
      <c r="F51" t="s">
        <v>859</v>
      </c>
      <c r="G51" t="s">
        <v>941</v>
      </c>
      <c r="H51" s="68">
        <v>2</v>
      </c>
      <c r="I51" s="68" t="s">
        <v>760</v>
      </c>
      <c r="J51" s="326">
        <v>0.46388888888888602</v>
      </c>
      <c r="K51" s="68">
        <v>1</v>
      </c>
      <c r="L51">
        <v>1</v>
      </c>
      <c r="M51" t="s">
        <v>787</v>
      </c>
      <c r="N51" t="s">
        <v>774</v>
      </c>
      <c r="O51" s="205" t="s">
        <v>761</v>
      </c>
      <c r="P51" s="131" t="s">
        <v>761</v>
      </c>
      <c r="Q51" s="68" t="s">
        <v>761</v>
      </c>
      <c r="R51" s="68" t="s">
        <v>761</v>
      </c>
      <c r="S51" s="131">
        <v>0.25</v>
      </c>
      <c r="T51" s="68">
        <v>0.25</v>
      </c>
      <c r="U51" s="70">
        <v>1</v>
      </c>
      <c r="V51" s="68" t="s">
        <v>761</v>
      </c>
      <c r="W51" s="77" t="s">
        <v>761</v>
      </c>
      <c r="X51" s="68" t="s">
        <v>761</v>
      </c>
      <c r="Y51" s="68" t="s">
        <v>761</v>
      </c>
      <c r="Z51" s="72" t="s">
        <v>761</v>
      </c>
      <c r="AA51" s="68" t="s">
        <v>761</v>
      </c>
      <c r="AB51" s="131" t="s">
        <v>763</v>
      </c>
      <c r="AC51" s="68" t="s">
        <v>763</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668</v>
      </c>
      <c r="C52" s="68" t="s">
        <v>757</v>
      </c>
      <c r="E52" s="69">
        <v>43696</v>
      </c>
      <c r="F52" t="s">
        <v>881</v>
      </c>
      <c r="G52" t="s">
        <v>972</v>
      </c>
      <c r="H52" s="68">
        <v>1</v>
      </c>
      <c r="I52" s="68" t="s">
        <v>760</v>
      </c>
      <c r="J52" s="326">
        <v>0.43055555555555602</v>
      </c>
      <c r="K52" s="68">
        <v>3</v>
      </c>
      <c r="L52">
        <v>1</v>
      </c>
      <c r="M52" t="s">
        <v>757</v>
      </c>
      <c r="N52" t="s">
        <v>774</v>
      </c>
      <c r="O52" s="205" t="s">
        <v>761</v>
      </c>
      <c r="P52" s="131" t="s">
        <v>761</v>
      </c>
      <c r="Q52" s="68" t="s">
        <v>761</v>
      </c>
      <c r="R52" s="68" t="s">
        <v>761</v>
      </c>
      <c r="S52" s="131" t="s">
        <v>761</v>
      </c>
      <c r="T52" s="68" t="s">
        <v>761</v>
      </c>
      <c r="U52" s="68" t="s">
        <v>761</v>
      </c>
      <c r="V52" s="68">
        <v>0.15</v>
      </c>
      <c r="W52" s="77">
        <v>0.3298611111111111</v>
      </c>
      <c r="X52" s="68" t="s">
        <v>761</v>
      </c>
      <c r="Y52" s="68" t="s">
        <v>761</v>
      </c>
      <c r="Z52" s="72" t="s">
        <v>761</v>
      </c>
      <c r="AA52" s="68" t="s">
        <v>761</v>
      </c>
      <c r="AB52" s="131" t="s">
        <v>763</v>
      </c>
      <c r="AC52" s="68" t="s">
        <v>763</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668</v>
      </c>
      <c r="C53" s="68" t="s">
        <v>764</v>
      </c>
      <c r="E53" s="69">
        <v>43696</v>
      </c>
      <c r="F53" t="s">
        <v>881</v>
      </c>
      <c r="G53" t="s">
        <v>972</v>
      </c>
      <c r="H53" s="68">
        <v>1</v>
      </c>
      <c r="I53" s="68" t="s">
        <v>760</v>
      </c>
      <c r="J53" s="326">
        <v>0.43055555555555602</v>
      </c>
      <c r="K53" s="68">
        <v>3</v>
      </c>
      <c r="L53">
        <v>1</v>
      </c>
      <c r="M53" t="s">
        <v>757</v>
      </c>
      <c r="N53" t="s">
        <v>774</v>
      </c>
      <c r="O53" s="205" t="s">
        <v>761</v>
      </c>
      <c r="P53" s="131" t="s">
        <v>761</v>
      </c>
      <c r="Q53" s="68" t="s">
        <v>761</v>
      </c>
      <c r="R53" s="68" t="s">
        <v>761</v>
      </c>
      <c r="S53" s="131" t="s">
        <v>761</v>
      </c>
      <c r="T53" s="68" t="s">
        <v>761</v>
      </c>
      <c r="U53" s="68" t="s">
        <v>761</v>
      </c>
      <c r="V53" s="68" t="s">
        <v>761</v>
      </c>
      <c r="W53" s="68" t="s">
        <v>761</v>
      </c>
      <c r="X53" s="68" t="s">
        <v>761</v>
      </c>
      <c r="Y53" s="68" t="s">
        <v>761</v>
      </c>
      <c r="Z53" s="72" t="s">
        <v>761</v>
      </c>
      <c r="AA53" s="68" t="s">
        <v>761</v>
      </c>
      <c r="AB53" s="226">
        <v>28.1</v>
      </c>
      <c r="AC53" s="216">
        <v>43.9</v>
      </c>
      <c r="AD53" s="72">
        <v>0.67161649380217558</v>
      </c>
      <c r="AE53" s="72">
        <v>6.246052043352007</v>
      </c>
      <c r="AF53" s="72">
        <v>0.12500000000000003</v>
      </c>
      <c r="AG53" s="137">
        <v>6.371052043352007</v>
      </c>
      <c r="AH53" s="75">
        <v>24.493437476593904</v>
      </c>
      <c r="AI53" s="75">
        <v>30.864489519945913</v>
      </c>
      <c r="AJ53" s="72">
        <v>163.15640961270771</v>
      </c>
      <c r="AK53" s="72">
        <v>27.411212369627933</v>
      </c>
      <c r="AL53" s="72">
        <v>5.9521777954443067</v>
      </c>
      <c r="AM53" s="72">
        <v>51.904649846221837</v>
      </c>
      <c r="AN53" s="137">
        <v>58.275701889573845</v>
      </c>
      <c r="AO53" s="137">
        <v>12.249445822784805</v>
      </c>
      <c r="AP53" s="137">
        <v>6.4386354261735308</v>
      </c>
      <c r="AQ53" s="70">
        <v>0.6554683522401521</v>
      </c>
      <c r="AR53" s="72">
        <v>18.688081248958337</v>
      </c>
      <c r="AS53" s="68"/>
      <c r="AT53" s="68" t="s">
        <v>761</v>
      </c>
      <c r="AX53" s="72"/>
    </row>
    <row r="54" spans="1:54" x14ac:dyDescent="0.2">
      <c r="A54" t="s">
        <v>756</v>
      </c>
      <c r="B54" t="s">
        <v>668</v>
      </c>
      <c r="C54" s="68" t="s">
        <v>765</v>
      </c>
      <c r="E54" s="69">
        <v>43696</v>
      </c>
      <c r="F54" t="s">
        <v>881</v>
      </c>
      <c r="G54" t="s">
        <v>972</v>
      </c>
      <c r="H54" s="68">
        <v>1</v>
      </c>
      <c r="I54" s="68" t="s">
        <v>760</v>
      </c>
      <c r="J54" s="326">
        <v>0.43055555555555602</v>
      </c>
      <c r="K54" s="68">
        <v>3</v>
      </c>
      <c r="L54">
        <v>1</v>
      </c>
      <c r="M54" t="s">
        <v>757</v>
      </c>
      <c r="N54" t="s">
        <v>774</v>
      </c>
      <c r="O54" s="205" t="s">
        <v>761</v>
      </c>
      <c r="P54" s="131" t="s">
        <v>761</v>
      </c>
      <c r="Q54" s="68" t="s">
        <v>761</v>
      </c>
      <c r="R54" s="68" t="s">
        <v>761</v>
      </c>
      <c r="S54" s="131" t="s">
        <v>761</v>
      </c>
      <c r="T54" s="68" t="s">
        <v>761</v>
      </c>
      <c r="U54" s="68" t="s">
        <v>761</v>
      </c>
      <c r="V54" s="68" t="s">
        <v>761</v>
      </c>
      <c r="W54" s="68" t="s">
        <v>761</v>
      </c>
      <c r="X54" s="68" t="s">
        <v>761</v>
      </c>
      <c r="Y54" s="68" t="s">
        <v>761</v>
      </c>
      <c r="Z54" s="72" t="s">
        <v>761</v>
      </c>
      <c r="AA54" s="68" t="s">
        <v>761</v>
      </c>
      <c r="AB54" s="131" t="s">
        <v>763</v>
      </c>
      <c r="AC54" s="68" t="s">
        <v>763</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402</v>
      </c>
      <c r="B61" s="102">
        <v>2019</v>
      </c>
      <c r="C61" s="103">
        <v>7</v>
      </c>
      <c r="D61" s="102">
        <v>8</v>
      </c>
      <c r="E61" s="82"/>
      <c r="F61" s="131" t="s">
        <v>761</v>
      </c>
      <c r="G61" s="205" t="s">
        <v>761</v>
      </c>
      <c r="H61" s="82"/>
      <c r="I61" s="205" t="s">
        <v>761</v>
      </c>
      <c r="J61" s="131" t="s">
        <v>763</v>
      </c>
      <c r="K61" s="82"/>
      <c r="L61" s="82"/>
      <c r="M61" s="108"/>
      <c r="N61" s="131" t="s">
        <v>763</v>
      </c>
      <c r="O61" s="82"/>
      <c r="P61" s="82"/>
      <c r="Q61" s="82"/>
      <c r="R61" s="140"/>
      <c r="S61" s="137" t="s">
        <v>763</v>
      </c>
      <c r="T61" s="131" t="s">
        <v>763</v>
      </c>
      <c r="U61" s="131" t="s">
        <v>763</v>
      </c>
      <c r="V61" s="85"/>
      <c r="W61" s="85"/>
      <c r="X61" s="85"/>
      <c r="Y61" s="102" t="str">
        <f>IF(C61&lt;6," ",IF(C61&lt;=9,I61, IF(C61&gt;=10," ")))</f>
        <v>ND</v>
      </c>
      <c r="Z61" s="102" t="e">
        <f>IF(Y61=" ", " ", IF(Y61&gt;0, Y61+273.15))</f>
        <v>#VALUE!</v>
      </c>
      <c r="AA61" s="102" t="str">
        <f>IF(C61&lt;6," ",IF(C61&lt;=9,J61, IF(C61&gt;=10," ")))</f>
        <v>NS</v>
      </c>
      <c r="AB61" s="102" t="str">
        <f>IF(C61&lt;6," ",IF(C61&lt;=9,G61, IF(C61&gt;=10," ")))</f>
        <v>ND</v>
      </c>
      <c r="AC61" s="104" t="e">
        <f>IF(Y61=" "," ",IF(Y61&gt;0,EXP(-173.4292+249.6339*100/Z61+143.3483*LN(+Z61/100)-21.8492*Z61/100+AA61*(-0.033096+0.014259*Z61/100-0.0017*(Z61/100)^2))*1.4276))</f>
        <v>#VALUE!</v>
      </c>
      <c r="AD61" s="102" t="e">
        <f>IF(Y61=" "," ",IF(Y61&gt;0,AB61/AC61))</f>
        <v>#VALUE!</v>
      </c>
      <c r="AE61" s="105" t="str">
        <f>IF(C61&lt;6," ",IF(C61&lt;=9,F61, IF(C61&gt;=10," ")))</f>
        <v>ND</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402</v>
      </c>
      <c r="B62" s="102">
        <v>2019</v>
      </c>
      <c r="C62" s="103">
        <v>7</v>
      </c>
      <c r="D62" s="102">
        <v>8</v>
      </c>
      <c r="E62" s="82"/>
      <c r="F62" s="131" t="s">
        <v>761</v>
      </c>
      <c r="G62" s="205" t="s">
        <v>761</v>
      </c>
      <c r="H62" s="82"/>
      <c r="I62" s="205" t="s">
        <v>761</v>
      </c>
      <c r="J62" s="226">
        <v>28</v>
      </c>
      <c r="K62" s="82"/>
      <c r="L62" s="82"/>
      <c r="M62" s="108"/>
      <c r="N62" s="137">
        <v>1.4000433884704488</v>
      </c>
      <c r="O62" s="82"/>
      <c r="P62" s="82"/>
      <c r="Q62" s="82"/>
      <c r="R62" s="140"/>
      <c r="S62" s="137">
        <v>37.812659185510071</v>
      </c>
      <c r="T62" s="137">
        <v>5.7550620833333328</v>
      </c>
      <c r="U62" s="137">
        <v>0.43229333333333325</v>
      </c>
      <c r="V62" s="85"/>
      <c r="W62" s="85"/>
      <c r="X62" s="85"/>
      <c r="Y62" s="102" t="str">
        <f t="shared" ref="Y62:Y72" si="17">IF(C62&lt;6," ",IF(C62&lt;=9,I62, IF(C62&gt;=10," ")))</f>
        <v>ND</v>
      </c>
      <c r="Z62" s="102" t="e">
        <f t="shared" ref="Z62:Z72" si="18">IF(Y62=" ", " ", IF(Y62&gt;0, Y62+273.15))</f>
        <v>#VALUE!</v>
      </c>
      <c r="AA62" s="102">
        <f t="shared" ref="AA62:AA72" si="19">IF(C62&lt;6," ",IF(C62&lt;=9,J62, IF(C62&gt;=10," ")))</f>
        <v>28</v>
      </c>
      <c r="AB62" s="102" t="str">
        <f t="shared" ref="AB62:AB72" si="20">IF(C62&lt;6," ",IF(C62&lt;=9,G62, IF(C62&gt;=10," ")))</f>
        <v>ND</v>
      </c>
      <c r="AC62" s="104" t="e">
        <f t="shared" ref="AC62:AC72" si="21">IF(Y62=" "," ",IF(Y62&gt;0,EXP(-173.4292+249.6339*100/Z62+143.3483*LN(+Z62/100)-21.8492*Z62/100+AA62*(-0.033096+0.014259*Z62/100-0.0017*(Z62/100)^2))*1.4276))</f>
        <v>#VALUE!</v>
      </c>
      <c r="AD62" s="102" t="e">
        <f t="shared" ref="AD62:AD72" si="22">IF(Y62=" "," ",IF(Y62&gt;0,AB62/AC62))</f>
        <v>#VALUE!</v>
      </c>
      <c r="AE62" s="105" t="str">
        <f t="shared" ref="AE62:AE72" si="23">IF(C62&lt;6," ",IF(C62&lt;=9,F62, IF(C62&gt;=10," ")))</f>
        <v>ND</v>
      </c>
      <c r="AF62" s="102">
        <f t="shared" ref="AF62:AF72" si="24">IF(Y62=" "," ",N62)</f>
        <v>1.4000433884704488</v>
      </c>
      <c r="AG62" s="105">
        <f t="shared" ref="AG62:AG72" si="25">IF(C62&lt;6," ",IF(C62&lt;=9,T62, IF(C62&gt;=10," ")))</f>
        <v>5.7550620833333328</v>
      </c>
      <c r="AH62" s="105">
        <f t="shared" ref="AH62:AH72" si="26">IF(C62&lt;6," ",IF(C62&lt;=9,U62, IF(C62&gt;=10," ")))</f>
        <v>0.43229333333333325</v>
      </c>
      <c r="AI62" s="102">
        <f t="shared" ref="AI62" si="27">IF(Y62=" ", " ", IF(Y62&gt;0, SUM(AG62:AH62)))</f>
        <v>6.1873554166666658</v>
      </c>
      <c r="AJ62" s="106">
        <f t="shared" ref="AJ62:AJ72" si="28">IF(C62&lt;6," ",IF(C62&lt;=9,S62, IF(C62&gt;=10," ")))</f>
        <v>37.812659185510071</v>
      </c>
      <c r="AK62" s="107">
        <f t="shared" ref="AK62:AK72" si="29">IF(Y62=" ", " ", IF(Y62&gt;0, AJ62-AF62))</f>
        <v>36.412615797039621</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402</v>
      </c>
      <c r="B63" s="102">
        <v>2019</v>
      </c>
      <c r="C63" s="103">
        <v>7</v>
      </c>
      <c r="D63" s="102">
        <v>8</v>
      </c>
      <c r="E63" s="82"/>
      <c r="F63" s="131" t="s">
        <v>761</v>
      </c>
      <c r="G63" s="205" t="s">
        <v>761</v>
      </c>
      <c r="H63" s="82"/>
      <c r="I63" s="205" t="s">
        <v>761</v>
      </c>
      <c r="J63" s="131" t="s">
        <v>763</v>
      </c>
      <c r="K63" s="82"/>
      <c r="L63" s="82"/>
      <c r="M63" s="108"/>
      <c r="N63" s="131" t="s">
        <v>763</v>
      </c>
      <c r="O63" s="82"/>
      <c r="P63" s="82"/>
      <c r="Q63" s="82"/>
      <c r="R63" s="140"/>
      <c r="S63" s="137" t="s">
        <v>763</v>
      </c>
      <c r="T63" s="131" t="s">
        <v>763</v>
      </c>
      <c r="U63" s="131" t="s">
        <v>763</v>
      </c>
      <c r="V63" s="85"/>
      <c r="W63" s="85"/>
      <c r="X63" s="85"/>
      <c r="Y63" s="102" t="str">
        <f t="shared" si="17"/>
        <v>ND</v>
      </c>
      <c r="Z63" s="102" t="e">
        <f t="shared" si="18"/>
        <v>#VALUE!</v>
      </c>
      <c r="AA63" s="102" t="str">
        <f t="shared" si="19"/>
        <v>NS</v>
      </c>
      <c r="AB63" s="102" t="str">
        <f t="shared" si="20"/>
        <v>ND</v>
      </c>
      <c r="AC63" s="104" t="e">
        <f t="shared" si="21"/>
        <v>#VALUE!</v>
      </c>
      <c r="AD63" s="102" t="e">
        <f t="shared" si="22"/>
        <v>#VALUE!</v>
      </c>
      <c r="AE63" s="105" t="str">
        <f t="shared" si="23"/>
        <v>ND</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402</v>
      </c>
      <c r="B64" s="102">
        <v>2019</v>
      </c>
      <c r="C64" s="103">
        <v>7</v>
      </c>
      <c r="D64" s="102">
        <v>19</v>
      </c>
      <c r="E64" s="82"/>
      <c r="F64" s="131" t="s">
        <v>761</v>
      </c>
      <c r="G64" s="205" t="s">
        <v>761</v>
      </c>
      <c r="H64" s="82"/>
      <c r="I64" s="205" t="s">
        <v>761</v>
      </c>
      <c r="J64" s="131" t="s">
        <v>763</v>
      </c>
      <c r="K64" s="82"/>
      <c r="L64" s="82"/>
      <c r="M64" s="108"/>
      <c r="N64" s="131" t="s">
        <v>763</v>
      </c>
      <c r="O64" s="82"/>
      <c r="P64" s="82"/>
      <c r="Q64" s="82"/>
      <c r="R64" s="140"/>
      <c r="S64" s="137" t="s">
        <v>763</v>
      </c>
      <c r="T64" s="131" t="s">
        <v>763</v>
      </c>
      <c r="U64" s="131" t="s">
        <v>763</v>
      </c>
      <c r="V64" s="85"/>
      <c r="W64" s="85"/>
      <c r="X64" s="85"/>
      <c r="Y64" s="102" t="str">
        <f t="shared" si="17"/>
        <v>ND</v>
      </c>
      <c r="Z64" s="102" t="e">
        <f t="shared" si="18"/>
        <v>#VALUE!</v>
      </c>
      <c r="AA64" s="102" t="str">
        <f t="shared" si="19"/>
        <v>NS</v>
      </c>
      <c r="AB64" s="102" t="str">
        <f t="shared" si="20"/>
        <v>ND</v>
      </c>
      <c r="AC64" s="104" t="e">
        <f t="shared" si="21"/>
        <v>#VALUE!</v>
      </c>
      <c r="AD64" s="102" t="e">
        <f t="shared" si="22"/>
        <v>#VALUE!</v>
      </c>
      <c r="AE64" s="105" t="str">
        <f t="shared" si="23"/>
        <v>ND</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402</v>
      </c>
      <c r="B65" s="102">
        <v>2019</v>
      </c>
      <c r="C65" s="103">
        <v>7</v>
      </c>
      <c r="D65" s="102">
        <v>19</v>
      </c>
      <c r="E65" s="82"/>
      <c r="F65" s="131" t="s">
        <v>761</v>
      </c>
      <c r="G65" s="205" t="s">
        <v>761</v>
      </c>
      <c r="H65" s="82"/>
      <c r="I65" s="205" t="s">
        <v>761</v>
      </c>
      <c r="J65" s="226">
        <v>27.4</v>
      </c>
      <c r="K65" s="82"/>
      <c r="L65" s="82"/>
      <c r="M65" s="108"/>
      <c r="N65" s="137">
        <v>2.4844699272190689</v>
      </c>
      <c r="O65" s="82"/>
      <c r="P65" s="82"/>
      <c r="Q65" s="82"/>
      <c r="R65" s="140"/>
      <c r="S65" s="137">
        <v>43.240667311946694</v>
      </c>
      <c r="T65" s="137">
        <v>6.8156887499999996</v>
      </c>
      <c r="U65" s="137">
        <v>0.98522666666666647</v>
      </c>
      <c r="V65" s="85"/>
      <c r="W65" s="85"/>
      <c r="X65" s="85"/>
      <c r="Y65" s="102" t="str">
        <f t="shared" si="17"/>
        <v>ND</v>
      </c>
      <c r="Z65" s="102" t="e">
        <f t="shared" si="18"/>
        <v>#VALUE!</v>
      </c>
      <c r="AA65" s="102">
        <f t="shared" si="19"/>
        <v>27.4</v>
      </c>
      <c r="AB65" s="102" t="str">
        <f t="shared" si="20"/>
        <v>ND</v>
      </c>
      <c r="AC65" s="104" t="e">
        <f t="shared" si="21"/>
        <v>#VALUE!</v>
      </c>
      <c r="AD65" s="102" t="e">
        <f t="shared" si="22"/>
        <v>#VALUE!</v>
      </c>
      <c r="AE65" s="105" t="str">
        <f t="shared" si="23"/>
        <v>ND</v>
      </c>
      <c r="AF65" s="102">
        <f t="shared" si="24"/>
        <v>2.4844699272190689</v>
      </c>
      <c r="AG65" s="105">
        <f t="shared" si="25"/>
        <v>6.8156887499999996</v>
      </c>
      <c r="AH65" s="105">
        <f t="shared" si="26"/>
        <v>0.98522666666666647</v>
      </c>
      <c r="AI65" s="102">
        <f t="shared" ref="AI65" si="30">IF(Y65=" ", " ", IF(Y65&gt;0, SUM(AG65:AH65)))</f>
        <v>7.8009154166666663</v>
      </c>
      <c r="AJ65" s="106">
        <f t="shared" si="28"/>
        <v>43.240667311946694</v>
      </c>
      <c r="AK65" s="107">
        <f t="shared" si="29"/>
        <v>40.756197384727628</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402</v>
      </c>
      <c r="B66" s="102">
        <v>2019</v>
      </c>
      <c r="C66" s="103">
        <v>7</v>
      </c>
      <c r="D66" s="102">
        <v>19</v>
      </c>
      <c r="E66" s="82"/>
      <c r="F66" s="131" t="s">
        <v>761</v>
      </c>
      <c r="G66" s="205" t="s">
        <v>761</v>
      </c>
      <c r="H66" s="82"/>
      <c r="I66" s="205" t="s">
        <v>761</v>
      </c>
      <c r="J66" s="131" t="s">
        <v>763</v>
      </c>
      <c r="K66" s="82"/>
      <c r="L66" s="82"/>
      <c r="M66" s="108"/>
      <c r="N66" s="131" t="s">
        <v>763</v>
      </c>
      <c r="O66" s="82"/>
      <c r="P66" s="82"/>
      <c r="Q66" s="82"/>
      <c r="R66" s="140"/>
      <c r="S66" s="137" t="s">
        <v>763</v>
      </c>
      <c r="T66" s="131" t="s">
        <v>763</v>
      </c>
      <c r="U66" s="131" t="s">
        <v>763</v>
      </c>
      <c r="V66" s="85"/>
      <c r="W66" s="85"/>
      <c r="X66" s="85"/>
      <c r="Y66" s="102" t="str">
        <f t="shared" si="17"/>
        <v>ND</v>
      </c>
      <c r="Z66" s="102" t="e">
        <f t="shared" si="18"/>
        <v>#VALUE!</v>
      </c>
      <c r="AA66" s="102" t="str">
        <f t="shared" si="19"/>
        <v>NS</v>
      </c>
      <c r="AB66" s="102" t="str">
        <f t="shared" si="20"/>
        <v>ND</v>
      </c>
      <c r="AC66" s="104" t="e">
        <f t="shared" si="21"/>
        <v>#VALUE!</v>
      </c>
      <c r="AD66" s="102" t="e">
        <f t="shared" si="22"/>
        <v>#VALUE!</v>
      </c>
      <c r="AE66" s="105" t="str">
        <f t="shared" si="23"/>
        <v>ND</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402</v>
      </c>
      <c r="B67" s="102">
        <v>2019</v>
      </c>
      <c r="C67" s="103">
        <v>8</v>
      </c>
      <c r="D67" s="102">
        <v>5</v>
      </c>
      <c r="E67" s="82"/>
      <c r="F67" s="131">
        <v>0.25</v>
      </c>
      <c r="G67" s="205" t="s">
        <v>761</v>
      </c>
      <c r="H67" s="82"/>
      <c r="I67" s="205" t="s">
        <v>761</v>
      </c>
      <c r="J67" s="131" t="s">
        <v>763</v>
      </c>
      <c r="K67" s="82"/>
      <c r="L67" s="82"/>
      <c r="M67" s="82"/>
      <c r="N67" s="131" t="s">
        <v>763</v>
      </c>
      <c r="O67" s="82"/>
      <c r="P67" s="82"/>
      <c r="Q67" s="82"/>
      <c r="R67" s="140"/>
      <c r="S67" s="137" t="s">
        <v>763</v>
      </c>
      <c r="T67" s="131" t="s">
        <v>763</v>
      </c>
      <c r="U67" s="131" t="s">
        <v>763</v>
      </c>
      <c r="V67" s="85"/>
      <c r="W67" s="85"/>
      <c r="X67" s="85"/>
      <c r="Y67" s="102" t="str">
        <f t="shared" si="17"/>
        <v>ND</v>
      </c>
      <c r="Z67" s="102" t="e">
        <f t="shared" si="18"/>
        <v>#VALUE!</v>
      </c>
      <c r="AA67" s="102" t="str">
        <f t="shared" si="19"/>
        <v>NS</v>
      </c>
      <c r="AB67" s="102" t="str">
        <f t="shared" si="20"/>
        <v>ND</v>
      </c>
      <c r="AC67" s="104" t="e">
        <f t="shared" si="21"/>
        <v>#VALUE!</v>
      </c>
      <c r="AD67" s="102" t="e">
        <f t="shared" si="22"/>
        <v>#VALUE!</v>
      </c>
      <c r="AE67" s="105">
        <f t="shared" si="23"/>
        <v>0.25</v>
      </c>
      <c r="AF67" s="102" t="str">
        <f t="shared" si="24"/>
        <v>NS</v>
      </c>
      <c r="AG67" s="105" t="str">
        <f t="shared" si="25"/>
        <v>NS</v>
      </c>
      <c r="AH67" s="105" t="str">
        <f t="shared" si="26"/>
        <v>NS</v>
      </c>
      <c r="AI67" s="102"/>
      <c r="AJ67" s="106" t="str">
        <f t="shared" si="28"/>
        <v>NS</v>
      </c>
      <c r="AK67" s="107" t="e">
        <f t="shared" si="29"/>
        <v>#VALUE!</v>
      </c>
      <c r="AL67" s="82"/>
      <c r="AM67" s="82" t="e">
        <f>AD75</f>
        <v>#DIV/0!</v>
      </c>
      <c r="AN67" s="82">
        <f>AE75</f>
        <v>0.25</v>
      </c>
      <c r="AO67" s="82">
        <f>AF75</f>
        <v>2.9187666141216804</v>
      </c>
      <c r="AP67" s="82">
        <f>AI75</f>
        <v>10.488776874739584</v>
      </c>
      <c r="AQ67" s="113">
        <f>AK75</f>
        <v>44.185635901729967</v>
      </c>
      <c r="AR67" s="118"/>
      <c r="AS67" s="115" t="s">
        <v>497</v>
      </c>
      <c r="AT67" s="115" t="s">
        <v>497</v>
      </c>
      <c r="AU67" s="115" t="s">
        <v>497</v>
      </c>
      <c r="AV67" s="115" t="s">
        <v>497</v>
      </c>
      <c r="AW67" s="115" t="s">
        <v>497</v>
      </c>
      <c r="AX67" s="116" t="s">
        <v>498</v>
      </c>
      <c r="AY67" s="102"/>
      <c r="AZ67" s="102"/>
      <c r="BA67" s="82"/>
      <c r="BB67" s="82"/>
    </row>
    <row r="68" spans="1:54" ht="16" x14ac:dyDescent="0.2">
      <c r="A68" s="101" t="s">
        <v>402</v>
      </c>
      <c r="B68" s="102">
        <v>2019</v>
      </c>
      <c r="C68" s="103">
        <v>8</v>
      </c>
      <c r="D68" s="102">
        <v>5</v>
      </c>
      <c r="E68" s="82"/>
      <c r="F68" s="131">
        <v>0.25</v>
      </c>
      <c r="G68" s="205" t="s">
        <v>761</v>
      </c>
      <c r="H68" s="82"/>
      <c r="I68" s="205" t="s">
        <v>761</v>
      </c>
      <c r="J68" s="226">
        <v>29.1</v>
      </c>
      <c r="K68" s="82"/>
      <c r="L68" s="82"/>
      <c r="M68" s="108"/>
      <c r="N68" s="137">
        <v>1.4195010974451963</v>
      </c>
      <c r="O68" s="82"/>
      <c r="P68" s="82"/>
      <c r="Q68" s="82"/>
      <c r="R68" s="140"/>
      <c r="S68" s="137">
        <v>49.088581676375981</v>
      </c>
      <c r="T68" s="137">
        <v>8.7459287499999991</v>
      </c>
      <c r="U68" s="137">
        <v>0.53282666666666656</v>
      </c>
      <c r="V68" s="85"/>
      <c r="W68" s="85"/>
      <c r="X68" s="85"/>
      <c r="Y68" s="102" t="str">
        <f t="shared" si="17"/>
        <v>ND</v>
      </c>
      <c r="Z68" s="102" t="e">
        <f t="shared" si="18"/>
        <v>#VALUE!</v>
      </c>
      <c r="AA68" s="102">
        <f t="shared" si="19"/>
        <v>29.1</v>
      </c>
      <c r="AB68" s="102" t="str">
        <f t="shared" si="20"/>
        <v>ND</v>
      </c>
      <c r="AC68" s="104" t="e">
        <f t="shared" si="21"/>
        <v>#VALUE!</v>
      </c>
      <c r="AD68" s="102" t="e">
        <f t="shared" si="22"/>
        <v>#VALUE!</v>
      </c>
      <c r="AE68" s="105">
        <f t="shared" si="23"/>
        <v>0.25</v>
      </c>
      <c r="AF68" s="102">
        <f t="shared" si="24"/>
        <v>1.4195010974451963</v>
      </c>
      <c r="AG68" s="105">
        <f t="shared" si="25"/>
        <v>8.7459287499999991</v>
      </c>
      <c r="AH68" s="105">
        <f t="shared" si="26"/>
        <v>0.53282666666666656</v>
      </c>
      <c r="AI68" s="102">
        <f t="shared" ref="AI68" si="31">IF(Y68=" ", " ", IF(Y68&gt;0, SUM(AG68:AH68)))</f>
        <v>9.2787554166666659</v>
      </c>
      <c r="AJ68" s="106">
        <f t="shared" si="28"/>
        <v>49.088581676375981</v>
      </c>
      <c r="AK68" s="107">
        <f t="shared" si="29"/>
        <v>47.669080578930782</v>
      </c>
      <c r="AL68" s="82"/>
      <c r="AM68" s="82"/>
      <c r="AN68" s="82"/>
      <c r="AO68" s="82"/>
      <c r="AP68" s="85"/>
      <c r="AQ68" s="82"/>
      <c r="AR68" s="82"/>
      <c r="AS68" s="349"/>
      <c r="AT68" s="120">
        <f>((LN(AN67)-LN(0.6))/(LN(3)-LN(0.6))*100)</f>
        <v>-54.395931063277125</v>
      </c>
      <c r="AU68" s="115">
        <f>((LN(AO67)-LN(10))/(LN(1)-LN(10))*100)</f>
        <v>53.480063000387467</v>
      </c>
      <c r="AV68" s="115">
        <f>((LN(AP67)-LN(10))/(LN(3)-LN(10))*100)</f>
        <v>-3.9636047656242965</v>
      </c>
      <c r="AW68" s="115">
        <f>((LN(AQ67)-LN(43))/(LN(20)-LN(43))*100)</f>
        <v>-3.5533355520045231</v>
      </c>
      <c r="AX68" s="82"/>
      <c r="AY68" s="82"/>
      <c r="AZ68" s="82"/>
      <c r="BA68" s="82"/>
      <c r="BB68" s="82"/>
    </row>
    <row r="69" spans="1:54" ht="16" x14ac:dyDescent="0.2">
      <c r="A69" s="101" t="s">
        <v>402</v>
      </c>
      <c r="B69" s="102">
        <v>2019</v>
      </c>
      <c r="C69" s="103">
        <v>8</v>
      </c>
      <c r="D69" s="102">
        <v>5</v>
      </c>
      <c r="E69" s="82"/>
      <c r="F69" s="131">
        <v>0.25</v>
      </c>
      <c r="G69" s="205" t="s">
        <v>761</v>
      </c>
      <c r="H69" s="82"/>
      <c r="I69" s="205" t="s">
        <v>761</v>
      </c>
      <c r="J69" s="131" t="s">
        <v>763</v>
      </c>
      <c r="K69" s="82"/>
      <c r="L69" s="82"/>
      <c r="M69" s="108"/>
      <c r="N69" s="131" t="s">
        <v>763</v>
      </c>
      <c r="O69" s="82"/>
      <c r="P69" s="82"/>
      <c r="Q69" s="82"/>
      <c r="R69" s="140"/>
      <c r="S69" s="137" t="s">
        <v>763</v>
      </c>
      <c r="T69" s="131" t="s">
        <v>763</v>
      </c>
      <c r="U69" s="131" t="s">
        <v>763</v>
      </c>
      <c r="V69" s="85"/>
      <c r="W69" s="85"/>
      <c r="X69" s="85"/>
      <c r="Y69" s="102" t="str">
        <f t="shared" si="17"/>
        <v>ND</v>
      </c>
      <c r="Z69" s="102" t="e">
        <f t="shared" si="18"/>
        <v>#VALUE!</v>
      </c>
      <c r="AA69" s="102" t="str">
        <f t="shared" si="19"/>
        <v>NS</v>
      </c>
      <c r="AB69" s="102" t="str">
        <f t="shared" si="20"/>
        <v>ND</v>
      </c>
      <c r="AC69" s="104" t="e">
        <f t="shared" si="21"/>
        <v>#VALUE!</v>
      </c>
      <c r="AD69" s="102" t="e">
        <f t="shared" si="22"/>
        <v>#VALUE!</v>
      </c>
      <c r="AE69" s="105">
        <f t="shared" si="23"/>
        <v>0.25</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0</v>
      </c>
      <c r="AT69" s="82">
        <f t="shared" ref="AT69:AW69" si="32">IF(AT68&gt;100, 100, IF(AT68&lt;0, 0, AT68))</f>
        <v>0</v>
      </c>
      <c r="AU69" s="82">
        <f t="shared" si="32"/>
        <v>53.480063000387467</v>
      </c>
      <c r="AV69" s="82">
        <f t="shared" si="32"/>
        <v>0</v>
      </c>
      <c r="AW69" s="82">
        <f t="shared" si="32"/>
        <v>0</v>
      </c>
      <c r="AX69" s="129">
        <f>AVERAGE(AS69:AW69)</f>
        <v>10.696012600077493</v>
      </c>
      <c r="AY69" s="84"/>
      <c r="AZ69" s="84"/>
      <c r="BA69" s="84" t="str">
        <f>IF(AX69&gt;65, "Acceptable; Ongoing Protection is Required", "Unacceptable; Immediate Restoration is Required")</f>
        <v>Unacceptable; Immediate Restoration is Required</v>
      </c>
      <c r="BB69" s="82"/>
    </row>
    <row r="70" spans="1:54" ht="16" x14ac:dyDescent="0.2">
      <c r="A70" s="101" t="s">
        <v>402</v>
      </c>
      <c r="B70" s="102">
        <v>2019</v>
      </c>
      <c r="C70" s="103">
        <v>8</v>
      </c>
      <c r="D70" s="102">
        <v>19</v>
      </c>
      <c r="E70" s="82"/>
      <c r="F70" s="131" t="s">
        <v>761</v>
      </c>
      <c r="G70" s="205" t="s">
        <v>761</v>
      </c>
      <c r="H70" s="82"/>
      <c r="I70" s="205" t="s">
        <v>761</v>
      </c>
      <c r="J70" s="131" t="s">
        <v>763</v>
      </c>
      <c r="K70" s="82"/>
      <c r="L70" s="82"/>
      <c r="M70" s="108"/>
      <c r="N70" s="131" t="s">
        <v>763</v>
      </c>
      <c r="O70" s="82"/>
      <c r="P70" s="82"/>
      <c r="Q70" s="82"/>
      <c r="R70" s="140"/>
      <c r="S70" s="137" t="s">
        <v>763</v>
      </c>
      <c r="T70" s="131" t="s">
        <v>763</v>
      </c>
      <c r="U70" s="131" t="s">
        <v>763</v>
      </c>
      <c r="V70" s="85"/>
      <c r="W70" s="85"/>
      <c r="X70" s="85"/>
      <c r="Y70" s="102" t="str">
        <f t="shared" si="17"/>
        <v>ND</v>
      </c>
      <c r="Z70" s="102" t="e">
        <f t="shared" si="18"/>
        <v>#VALUE!</v>
      </c>
      <c r="AA70" s="102" t="str">
        <f t="shared" si="19"/>
        <v>NS</v>
      </c>
      <c r="AB70" s="102" t="str">
        <f t="shared" si="20"/>
        <v>ND</v>
      </c>
      <c r="AC70" s="104" t="e">
        <f t="shared" si="21"/>
        <v>#VALUE!</v>
      </c>
      <c r="AD70" s="102" t="e">
        <f t="shared" si="22"/>
        <v>#VALUE!</v>
      </c>
      <c r="AE70" s="105" t="str">
        <f t="shared" si="23"/>
        <v>ND</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10.696012600077493</v>
      </c>
      <c r="AY70" s="85"/>
      <c r="AZ70" s="85"/>
      <c r="BA70" s="82"/>
      <c r="BB70" s="82"/>
    </row>
    <row r="71" spans="1:54" ht="16" x14ac:dyDescent="0.2">
      <c r="A71" s="101" t="s">
        <v>402</v>
      </c>
      <c r="B71" s="102">
        <v>2019</v>
      </c>
      <c r="C71" s="103">
        <v>8</v>
      </c>
      <c r="D71" s="102">
        <v>19</v>
      </c>
      <c r="E71" s="82"/>
      <c r="F71" s="131" t="s">
        <v>761</v>
      </c>
      <c r="G71" s="205" t="s">
        <v>761</v>
      </c>
      <c r="H71" s="82"/>
      <c r="I71" s="205" t="s">
        <v>761</v>
      </c>
      <c r="J71" s="226">
        <v>28.1</v>
      </c>
      <c r="K71" s="82"/>
      <c r="L71" s="82"/>
      <c r="M71" s="108"/>
      <c r="N71" s="137">
        <v>6.371052043352007</v>
      </c>
      <c r="O71" s="82"/>
      <c r="P71" s="82"/>
      <c r="Q71" s="82"/>
      <c r="R71" s="140"/>
      <c r="S71" s="137">
        <v>58.275701889573845</v>
      </c>
      <c r="T71" s="137">
        <v>12.249445822784805</v>
      </c>
      <c r="U71" s="137">
        <v>6.4386354261735308</v>
      </c>
      <c r="V71" s="85"/>
      <c r="W71" s="85"/>
      <c r="X71" s="85"/>
      <c r="Y71" s="102" t="str">
        <f t="shared" si="17"/>
        <v>ND</v>
      </c>
      <c r="Z71" s="102" t="e">
        <f t="shared" si="18"/>
        <v>#VALUE!</v>
      </c>
      <c r="AA71" s="102">
        <f t="shared" si="19"/>
        <v>28.1</v>
      </c>
      <c r="AB71" s="102" t="str">
        <f t="shared" si="20"/>
        <v>ND</v>
      </c>
      <c r="AC71" s="104" t="e">
        <f t="shared" si="21"/>
        <v>#VALUE!</v>
      </c>
      <c r="AD71" s="102" t="e">
        <f t="shared" si="22"/>
        <v>#VALUE!</v>
      </c>
      <c r="AE71" s="105" t="str">
        <f t="shared" si="23"/>
        <v>ND</v>
      </c>
      <c r="AF71" s="102">
        <f t="shared" si="24"/>
        <v>6.371052043352007</v>
      </c>
      <c r="AG71" s="105">
        <f t="shared" si="25"/>
        <v>12.249445822784805</v>
      </c>
      <c r="AH71" s="105">
        <f t="shared" si="26"/>
        <v>6.4386354261735308</v>
      </c>
      <c r="AI71" s="102">
        <f t="shared" ref="AI71" si="33">IF(Y71=" ", " ", IF(Y71&gt;0, SUM(AG71:AH71)))</f>
        <v>18.688081248958337</v>
      </c>
      <c r="AJ71" s="106">
        <f t="shared" si="28"/>
        <v>58.275701889573845</v>
      </c>
      <c r="AK71" s="107">
        <f t="shared" si="29"/>
        <v>51.904649846221837</v>
      </c>
      <c r="AL71" s="82"/>
      <c r="AM71" s="82"/>
      <c r="AN71" s="82"/>
      <c r="AO71" s="82"/>
      <c r="AP71" s="82"/>
      <c r="AQ71" s="82"/>
      <c r="AR71" s="82"/>
      <c r="AS71" s="82"/>
      <c r="AT71" s="82"/>
      <c r="AU71" s="82"/>
      <c r="AV71" s="82"/>
      <c r="AW71" s="82"/>
      <c r="AX71" s="82"/>
      <c r="AY71" s="82"/>
      <c r="AZ71" s="82"/>
      <c r="BA71" s="82"/>
      <c r="BB71" s="82"/>
    </row>
    <row r="72" spans="1:54" ht="16" x14ac:dyDescent="0.2">
      <c r="A72" s="101" t="s">
        <v>402</v>
      </c>
      <c r="B72" s="102">
        <v>2019</v>
      </c>
      <c r="C72" s="103">
        <v>8</v>
      </c>
      <c r="D72" s="102">
        <v>19</v>
      </c>
      <c r="E72" s="82"/>
      <c r="F72" s="131" t="s">
        <v>761</v>
      </c>
      <c r="G72" s="205" t="s">
        <v>761</v>
      </c>
      <c r="H72" s="82"/>
      <c r="I72" s="205" t="s">
        <v>761</v>
      </c>
      <c r="J72" s="131" t="s">
        <v>763</v>
      </c>
      <c r="K72" s="82"/>
      <c r="L72" s="82"/>
      <c r="M72" s="82"/>
      <c r="N72" s="131" t="s">
        <v>763</v>
      </c>
      <c r="O72" s="82"/>
      <c r="P72" s="82"/>
      <c r="Q72" s="82"/>
      <c r="R72" s="140"/>
      <c r="S72" s="137" t="s">
        <v>763</v>
      </c>
      <c r="T72" s="131" t="s">
        <v>763</v>
      </c>
      <c r="U72" s="131" t="s">
        <v>763</v>
      </c>
      <c r="V72" s="85"/>
      <c r="W72" s="85"/>
      <c r="X72" s="85"/>
      <c r="Y72" s="102" t="str">
        <f t="shared" si="17"/>
        <v>ND</v>
      </c>
      <c r="Z72" s="102" t="e">
        <f t="shared" si="18"/>
        <v>#VALUE!</v>
      </c>
      <c r="AA72" s="102" t="str">
        <f t="shared" si="19"/>
        <v>NS</v>
      </c>
      <c r="AB72" s="102" t="str">
        <f t="shared" si="20"/>
        <v>ND</v>
      </c>
      <c r="AC72" s="104" t="e">
        <f t="shared" si="21"/>
        <v>#VALUE!</v>
      </c>
      <c r="AD72" s="102" t="e">
        <f t="shared" si="22"/>
        <v>#VALUE!</v>
      </c>
      <c r="AE72" s="105" t="str">
        <f t="shared" si="23"/>
        <v>ND</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t="e">
        <f>_xlfn.AGGREGATE(1, 6,AD61:AD74)</f>
        <v>#DIV/0!</v>
      </c>
      <c r="AE75" s="84">
        <f>_xlfn.AGGREGATE(1, 6,AE61:AE74)</f>
        <v>0.25</v>
      </c>
      <c r="AF75" s="84">
        <f>_xlfn.AGGREGATE(1, 6,AF61:AF74)</f>
        <v>2.9187666141216804</v>
      </c>
      <c r="AG75" s="82"/>
      <c r="AH75" s="82"/>
      <c r="AI75" s="84">
        <f>_xlfn.AGGREGATE(1, 6,AI61:AI74)</f>
        <v>10.488776874739584</v>
      </c>
      <c r="AJ75" s="82"/>
      <c r="AK75" s="84">
        <f>_xlfn.AGGREGATE(1, 6,AK61:AK74)</f>
        <v>44.185635901729967</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0.25</v>
      </c>
      <c r="AF76" s="126">
        <f>AVERAGE(AF62:AF71)</f>
        <v>2.9187666141216804</v>
      </c>
      <c r="AG76" s="126"/>
      <c r="AH76" s="126"/>
      <c r="AI76" s="126">
        <f>AVERAGE(AI62:AI71)</f>
        <v>10.488776874739584</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5"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5"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5" x14ac:dyDescent="0.2">
      <c r="A83" s="79" t="s">
        <v>756</v>
      </c>
      <c r="B83" t="s">
        <v>668</v>
      </c>
      <c r="C83" t="s">
        <v>757</v>
      </c>
      <c r="E83" s="147">
        <v>44020</v>
      </c>
      <c r="F83" s="68" t="s">
        <v>881</v>
      </c>
      <c r="G83" s="68" t="s">
        <v>958</v>
      </c>
      <c r="H83" s="68">
        <v>2</v>
      </c>
      <c r="I83" s="68" t="s">
        <v>982</v>
      </c>
      <c r="J83" s="77" t="s">
        <v>761</v>
      </c>
      <c r="K83" s="68">
        <v>2</v>
      </c>
      <c r="L83" s="68">
        <v>1</v>
      </c>
      <c r="M83" s="68" t="s">
        <v>761</v>
      </c>
      <c r="N83" s="68" t="s">
        <v>761</v>
      </c>
      <c r="O83" s="131" t="s">
        <v>761</v>
      </c>
      <c r="P83" s="131" t="s">
        <v>761</v>
      </c>
      <c r="Q83" s="68" t="s">
        <v>761</v>
      </c>
      <c r="R83" s="68" t="s">
        <v>761</v>
      </c>
      <c r="S83" s="131" t="s">
        <v>761</v>
      </c>
      <c r="T83" s="68" t="s">
        <v>761</v>
      </c>
      <c r="U83" s="68" t="s">
        <v>761</v>
      </c>
      <c r="V83" s="68">
        <v>0.15</v>
      </c>
      <c r="W83" s="77">
        <v>0.35069444444444442</v>
      </c>
      <c r="X83" s="68" t="s">
        <v>761</v>
      </c>
      <c r="Y83" s="68" t="s">
        <v>761</v>
      </c>
      <c r="Z83" s="68" t="s">
        <v>761</v>
      </c>
      <c r="AA83" s="68" t="s">
        <v>761</v>
      </c>
      <c r="AB83" s="131">
        <v>29.4</v>
      </c>
      <c r="AC83" s="79">
        <v>45.9</v>
      </c>
      <c r="AD83" s="176">
        <v>0.3574156588160407</v>
      </c>
      <c r="AE83" s="75">
        <v>1.9442934782608696</v>
      </c>
      <c r="AF83" s="75">
        <v>1.0558858501783592</v>
      </c>
      <c r="AG83" s="137">
        <v>3.0001793284392289</v>
      </c>
      <c r="AH83" s="75">
        <v>29.024059223211459</v>
      </c>
      <c r="AI83" s="75">
        <v>32.02423855165069</v>
      </c>
      <c r="AJ83" s="75">
        <v>69.981997737922242</v>
      </c>
      <c r="AK83" s="75">
        <v>8.8915724645339189</v>
      </c>
      <c r="AL83" s="177">
        <v>7.8705985940126482</v>
      </c>
      <c r="AM83" s="75">
        <v>37.915631687745375</v>
      </c>
      <c r="AN83" s="137">
        <v>40.915811016184605</v>
      </c>
      <c r="AO83" s="207">
        <v>3.4631428571428571</v>
      </c>
      <c r="AP83" s="207">
        <v>2.5139641741071439</v>
      </c>
      <c r="AQ83" s="201">
        <v>0.57940117836882787</v>
      </c>
      <c r="AR83" s="177" t="s">
        <v>763</v>
      </c>
      <c r="AS83" s="68"/>
      <c r="AT83" s="68"/>
      <c r="AU83" s="68" t="s">
        <v>763</v>
      </c>
      <c r="AV83" s="68" t="s">
        <v>763</v>
      </c>
      <c r="AW83" s="68"/>
      <c r="BA83" s="200"/>
      <c r="BB83" s="68"/>
      <c r="BC83" s="147"/>
    </row>
    <row r="84" spans="1:55" x14ac:dyDescent="0.2">
      <c r="A84" s="79" t="s">
        <v>756</v>
      </c>
      <c r="B84" t="s">
        <v>668</v>
      </c>
      <c r="C84" t="s">
        <v>757</v>
      </c>
      <c r="E84" s="194">
        <v>44035</v>
      </c>
      <c r="F84" s="68" t="s">
        <v>881</v>
      </c>
      <c r="G84" s="68" t="s">
        <v>972</v>
      </c>
      <c r="H84" s="68">
        <v>1</v>
      </c>
      <c r="I84" s="77" t="s">
        <v>982</v>
      </c>
      <c r="J84" s="77" t="s">
        <v>761</v>
      </c>
      <c r="K84" s="215">
        <v>2</v>
      </c>
      <c r="L84" s="68">
        <v>1</v>
      </c>
      <c r="M84" s="68" t="s">
        <v>761</v>
      </c>
      <c r="N84" s="68" t="s">
        <v>1023</v>
      </c>
      <c r="O84" s="131" t="s">
        <v>761</v>
      </c>
      <c r="P84" s="131" t="s">
        <v>761</v>
      </c>
      <c r="Q84" s="68">
        <v>0.23</v>
      </c>
      <c r="R84" s="68">
        <v>0.23</v>
      </c>
      <c r="S84" s="131">
        <v>0.23</v>
      </c>
      <c r="T84" s="68">
        <v>0.23</v>
      </c>
      <c r="U84" s="72">
        <v>1</v>
      </c>
      <c r="V84" s="68">
        <v>0.15</v>
      </c>
      <c r="W84" s="77">
        <v>0.34166666666666662</v>
      </c>
      <c r="X84" s="68" t="s">
        <v>761</v>
      </c>
      <c r="Y84" s="68" t="s">
        <v>761</v>
      </c>
      <c r="Z84" s="130" t="s">
        <v>761</v>
      </c>
      <c r="AA84" s="68" t="s">
        <v>761</v>
      </c>
      <c r="AB84" s="131">
        <v>30.1</v>
      </c>
      <c r="AC84" s="79">
        <v>46.5</v>
      </c>
      <c r="AD84" s="176">
        <v>0.40038192234245701</v>
      </c>
      <c r="AE84" s="75">
        <v>1.8777927662085827</v>
      </c>
      <c r="AF84" s="75">
        <v>0.88333333333333319</v>
      </c>
      <c r="AG84" s="137">
        <v>2.761126099541916</v>
      </c>
      <c r="AH84" s="75">
        <v>37.803360730612475</v>
      </c>
      <c r="AI84" s="75">
        <v>40.564486830154394</v>
      </c>
      <c r="AJ84" s="75">
        <v>224.72794699653059</v>
      </c>
      <c r="AK84" s="75">
        <v>30.96181550539686</v>
      </c>
      <c r="AL84" s="177">
        <v>7.2582289936247095</v>
      </c>
      <c r="AM84" s="75">
        <v>68.765176236009339</v>
      </c>
      <c r="AN84" s="137">
        <v>71.52630233555125</v>
      </c>
      <c r="AO84" s="207">
        <v>18.991999999999994</v>
      </c>
      <c r="AP84" s="207">
        <v>2.5000000000000001E-2</v>
      </c>
      <c r="AQ84" s="201">
        <v>1</v>
      </c>
      <c r="AR84" s="177">
        <v>19.016999999999992</v>
      </c>
      <c r="AS84" s="68"/>
      <c r="AT84" s="68"/>
      <c r="AU84" s="68" t="s">
        <v>763</v>
      </c>
      <c r="AV84" s="68" t="s">
        <v>763</v>
      </c>
      <c r="AW84" s="68"/>
    </row>
    <row r="85" spans="1:55" x14ac:dyDescent="0.2">
      <c r="A85" s="79" t="s">
        <v>756</v>
      </c>
      <c r="B85" t="s">
        <v>668</v>
      </c>
      <c r="C85" t="s">
        <v>757</v>
      </c>
      <c r="E85" s="147">
        <v>44049</v>
      </c>
      <c r="F85" s="68" t="s">
        <v>881</v>
      </c>
      <c r="G85" s="68" t="s">
        <v>972</v>
      </c>
      <c r="H85" s="68">
        <v>0</v>
      </c>
      <c r="I85" s="68" t="s">
        <v>982</v>
      </c>
      <c r="J85" s="77" t="s">
        <v>761</v>
      </c>
      <c r="K85" s="215">
        <v>2</v>
      </c>
      <c r="L85" s="68">
        <v>1</v>
      </c>
      <c r="M85" s="68" t="s">
        <v>761</v>
      </c>
      <c r="N85" s="68" t="s">
        <v>761</v>
      </c>
      <c r="O85" s="131" t="s">
        <v>761</v>
      </c>
      <c r="P85" s="131" t="s">
        <v>761</v>
      </c>
      <c r="Q85" s="68">
        <v>0.2</v>
      </c>
      <c r="R85" s="68">
        <v>0.2</v>
      </c>
      <c r="S85" s="131">
        <v>0.2</v>
      </c>
      <c r="T85" s="68">
        <v>0.2</v>
      </c>
      <c r="U85" s="72">
        <v>1</v>
      </c>
      <c r="V85" s="68">
        <v>0.15</v>
      </c>
      <c r="W85" s="77">
        <v>0.31875000000000003</v>
      </c>
      <c r="X85" s="68" t="s">
        <v>761</v>
      </c>
      <c r="Y85" s="68" t="s">
        <v>761</v>
      </c>
      <c r="Z85" s="130" t="s">
        <v>761</v>
      </c>
      <c r="AA85" s="68" t="s">
        <v>761</v>
      </c>
      <c r="AB85" s="205">
        <v>26.429994010182686</v>
      </c>
      <c r="AC85" s="79">
        <v>41.5</v>
      </c>
      <c r="AD85" s="176">
        <v>0.3</v>
      </c>
      <c r="AE85" s="75">
        <v>1.4893617021276597</v>
      </c>
      <c r="AF85" s="75">
        <v>2.5853658536585367</v>
      </c>
      <c r="AG85" s="137">
        <v>4.0747275557861968</v>
      </c>
      <c r="AH85" s="75">
        <v>26.633461953520069</v>
      </c>
      <c r="AI85" s="75">
        <v>30.708189509306266</v>
      </c>
      <c r="AJ85" s="75">
        <v>147.86398097126386</v>
      </c>
      <c r="AK85" s="75">
        <v>23.489599376461772</v>
      </c>
      <c r="AL85" s="177">
        <v>6.2948702786065374</v>
      </c>
      <c r="AM85" s="75">
        <v>50.123061329981837</v>
      </c>
      <c r="AN85" s="137">
        <v>54.197788885768034</v>
      </c>
      <c r="AO85" s="207">
        <v>9.743999999999998</v>
      </c>
      <c r="AP85" s="207">
        <v>1.5517000000000005</v>
      </c>
      <c r="AQ85" s="201">
        <v>0.86262914206290886</v>
      </c>
      <c r="AR85" s="177">
        <v>11.295699999999998</v>
      </c>
      <c r="AS85" s="68"/>
      <c r="AT85" s="68"/>
      <c r="AU85" s="68" t="s">
        <v>763</v>
      </c>
      <c r="AV85" s="68" t="s">
        <v>763</v>
      </c>
      <c r="AW85" s="68"/>
    </row>
    <row r="86" spans="1:55" x14ac:dyDescent="0.2">
      <c r="A86" s="79" t="s">
        <v>756</v>
      </c>
      <c r="B86" t="s">
        <v>668</v>
      </c>
      <c r="C86" t="s">
        <v>757</v>
      </c>
      <c r="E86" s="147">
        <v>44064</v>
      </c>
      <c r="F86" s="68" t="s">
        <v>881</v>
      </c>
      <c r="G86" s="68" t="s">
        <v>988</v>
      </c>
      <c r="H86" s="68">
        <v>1</v>
      </c>
      <c r="I86" s="68" t="s">
        <v>982</v>
      </c>
      <c r="J86" s="77" t="s">
        <v>761</v>
      </c>
      <c r="K86" s="68">
        <v>2</v>
      </c>
      <c r="L86" s="68">
        <v>1</v>
      </c>
      <c r="M86" s="68" t="s">
        <v>773</v>
      </c>
      <c r="N86" s="68" t="s">
        <v>761</v>
      </c>
      <c r="O86" s="131" t="s">
        <v>761</v>
      </c>
      <c r="P86" s="131" t="s">
        <v>761</v>
      </c>
      <c r="Q86" s="68">
        <v>0.25</v>
      </c>
      <c r="R86" s="68">
        <v>0.25</v>
      </c>
      <c r="S86" s="131">
        <v>0.25</v>
      </c>
      <c r="T86" s="68">
        <v>0.25</v>
      </c>
      <c r="U86" s="72">
        <v>1</v>
      </c>
      <c r="V86" s="68">
        <v>0.15</v>
      </c>
      <c r="W86" s="77">
        <v>0.3125</v>
      </c>
      <c r="X86" s="68" t="s">
        <v>761</v>
      </c>
      <c r="Y86" s="68" t="s">
        <v>761</v>
      </c>
      <c r="Z86" s="68" t="s">
        <v>761</v>
      </c>
      <c r="AA86" s="68" t="s">
        <v>761</v>
      </c>
      <c r="AB86" s="131">
        <v>30.4</v>
      </c>
      <c r="AC86" s="176">
        <v>47</v>
      </c>
      <c r="AD86" s="176">
        <v>0.42500000000000004</v>
      </c>
      <c r="AE86" s="75">
        <v>0.94465337745137545</v>
      </c>
      <c r="AF86" s="75">
        <v>0.28097560975609753</v>
      </c>
      <c r="AG86" s="137">
        <v>1.225628987207473</v>
      </c>
      <c r="AH86" s="75">
        <v>35.320123973875447</v>
      </c>
      <c r="AI86" s="75">
        <v>36.545752961082918</v>
      </c>
      <c r="AJ86" s="75">
        <v>125.52685699694671</v>
      </c>
      <c r="AK86" s="75">
        <v>17.814477575890017</v>
      </c>
      <c r="AL86" s="177">
        <v>7.0463394989945609</v>
      </c>
      <c r="AM86" s="75">
        <v>53.134601549765463</v>
      </c>
      <c r="AN86" s="137">
        <v>54.360230536972935</v>
      </c>
      <c r="AO86" s="207">
        <v>9.1086666666666662</v>
      </c>
      <c r="AP86" s="207">
        <v>6.3821333333333383</v>
      </c>
      <c r="AQ86" s="201">
        <v>0.58800492335235521</v>
      </c>
      <c r="AR86" s="177">
        <v>15.490800000000004</v>
      </c>
      <c r="AS86" s="68"/>
      <c r="AT86" s="68"/>
      <c r="AU86" s="68" t="s">
        <v>763</v>
      </c>
      <c r="AV86" s="68" t="s">
        <v>763</v>
      </c>
      <c r="AW86" s="68"/>
      <c r="AX86" s="79"/>
      <c r="AY86" s="147"/>
    </row>
    <row r="89" spans="1:55" ht="16" x14ac:dyDescent="0.2">
      <c r="A89" s="236" t="s">
        <v>1245</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450" t="s">
        <v>1203</v>
      </c>
      <c r="AE89" s="84"/>
      <c r="AF89" s="84"/>
      <c r="AG89" s="82"/>
      <c r="AH89" s="82"/>
      <c r="AI89" s="84"/>
      <c r="AJ89" s="82"/>
      <c r="AK89" s="84"/>
      <c r="AL89" s="82"/>
      <c r="AM89" s="82"/>
      <c r="AN89" s="82"/>
      <c r="AO89" s="82"/>
      <c r="AP89" s="82"/>
      <c r="AQ89" s="82"/>
      <c r="AR89" s="82"/>
      <c r="AS89" s="82"/>
      <c r="AT89" s="82"/>
      <c r="AU89" s="82"/>
      <c r="AV89" s="82"/>
      <c r="AW89" s="82"/>
      <c r="AX89" s="82"/>
      <c r="AY89" s="82"/>
      <c r="AZ89" s="82"/>
      <c r="BA89" s="82"/>
      <c r="BB89" s="82"/>
    </row>
    <row r="90" spans="1:55" x14ac:dyDescent="0.2">
      <c r="A90" s="86"/>
      <c r="B90" s="86"/>
      <c r="C90" s="87"/>
      <c r="D90" s="87"/>
      <c r="E90" s="87"/>
      <c r="F90" s="86"/>
      <c r="G90" s="86"/>
      <c r="H90" s="88" t="s">
        <v>702</v>
      </c>
      <c r="I90" s="89"/>
      <c r="J90" s="89"/>
      <c r="K90" s="82"/>
      <c r="L90" s="86"/>
      <c r="M90" s="86"/>
      <c r="N90" s="86"/>
      <c r="O90" s="86"/>
      <c r="P90" s="86"/>
      <c r="Q90" s="86"/>
      <c r="R90" s="86"/>
      <c r="S90" s="86"/>
      <c r="T90" s="86"/>
      <c r="U90" s="86"/>
      <c r="V90" s="89" t="s">
        <v>977</v>
      </c>
      <c r="W90" s="82"/>
      <c r="X90" s="82"/>
      <c r="Y90" s="82"/>
      <c r="Z90" s="82"/>
      <c r="AA90" s="82"/>
      <c r="AB90" s="82"/>
      <c r="AC90" s="450" t="s">
        <v>1204</v>
      </c>
      <c r="AD90" s="450"/>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row>
    <row r="91" spans="1:55" ht="16" thickBot="1" x14ac:dyDescent="0.25">
      <c r="A91" s="90"/>
      <c r="B91" s="90"/>
      <c r="C91" s="91"/>
      <c r="D91" s="91"/>
      <c r="E91" s="91"/>
      <c r="F91" s="89" t="s">
        <v>976</v>
      </c>
      <c r="G91" s="89" t="s">
        <v>702</v>
      </c>
      <c r="H91" s="89" t="s">
        <v>1205</v>
      </c>
      <c r="I91" s="89" t="s">
        <v>702</v>
      </c>
      <c r="J91" s="82"/>
      <c r="K91" s="82"/>
      <c r="L91" s="89"/>
      <c r="M91" s="89"/>
      <c r="N91" s="90"/>
      <c r="O91" s="89"/>
      <c r="P91" s="89" t="s">
        <v>1206</v>
      </c>
      <c r="Q91" s="89"/>
      <c r="R91" s="89"/>
      <c r="S91" s="89"/>
      <c r="T91" s="89"/>
      <c r="U91" s="89"/>
      <c r="V91" s="89" t="s">
        <v>726</v>
      </c>
      <c r="W91" s="82"/>
      <c r="X91" s="82"/>
      <c r="Y91" s="82"/>
      <c r="Z91" s="92">
        <v>273.14999999999998</v>
      </c>
      <c r="AA91" s="82"/>
      <c r="AB91" s="82"/>
      <c r="AC91" s="450"/>
      <c r="AD91" s="450"/>
      <c r="AE91" s="82"/>
      <c r="AF91" s="82"/>
      <c r="AG91" s="82"/>
      <c r="AH91" s="82"/>
      <c r="AI91" s="82"/>
      <c r="AJ91" s="82"/>
      <c r="AK91" s="82" t="s">
        <v>1207</v>
      </c>
      <c r="AL91" s="82"/>
      <c r="AM91" s="82"/>
      <c r="AN91" s="82"/>
      <c r="AO91" s="82"/>
      <c r="AP91" s="82"/>
      <c r="AQ91" s="82"/>
      <c r="AR91" s="82"/>
      <c r="AS91" s="82"/>
      <c r="AT91" s="82"/>
      <c r="AU91" s="82"/>
      <c r="AV91" s="82"/>
      <c r="AW91" s="82"/>
      <c r="AX91" s="82"/>
      <c r="AY91" s="82"/>
      <c r="AZ91" s="82"/>
      <c r="BA91" s="82"/>
      <c r="BB91" s="82"/>
    </row>
    <row r="92" spans="1:55" ht="36" thickTop="1" thickBot="1" x14ac:dyDescent="0.25">
      <c r="A92" s="93" t="s">
        <v>1208</v>
      </c>
      <c r="B92" s="94" t="s">
        <v>1209</v>
      </c>
      <c r="C92" s="94" t="s">
        <v>1210</v>
      </c>
      <c r="D92" s="94" t="s">
        <v>1211</v>
      </c>
      <c r="E92" s="94"/>
      <c r="F92" s="93" t="s">
        <v>706</v>
      </c>
      <c r="G92" s="93" t="s">
        <v>1205</v>
      </c>
      <c r="H92" s="93" t="s">
        <v>1212</v>
      </c>
      <c r="I92" s="93" t="s">
        <v>1213</v>
      </c>
      <c r="J92" s="93" t="s">
        <v>541</v>
      </c>
      <c r="K92" s="93" t="s">
        <v>1214</v>
      </c>
      <c r="L92" s="93" t="s">
        <v>1215</v>
      </c>
      <c r="M92" s="89" t="s">
        <v>1216</v>
      </c>
      <c r="N92" s="93" t="s">
        <v>1217</v>
      </c>
      <c r="O92" s="93" t="s">
        <v>1218</v>
      </c>
      <c r="P92" s="93" t="s">
        <v>1219</v>
      </c>
      <c r="Q92" s="93" t="s">
        <v>1220</v>
      </c>
      <c r="R92" s="93" t="s">
        <v>1221</v>
      </c>
      <c r="S92" s="93" t="s">
        <v>1222</v>
      </c>
      <c r="T92" s="93" t="s">
        <v>1223</v>
      </c>
      <c r="U92" s="93" t="s">
        <v>1224</v>
      </c>
      <c r="V92" s="93" t="s">
        <v>474</v>
      </c>
      <c r="W92" s="95"/>
      <c r="X92" s="82"/>
      <c r="Y92" s="96" t="s">
        <v>540</v>
      </c>
      <c r="Z92" s="97" t="s">
        <v>1225</v>
      </c>
      <c r="AA92" s="98" t="s">
        <v>1226</v>
      </c>
      <c r="AB92" s="98" t="s">
        <v>1205</v>
      </c>
      <c r="AC92" s="450"/>
      <c r="AD92" s="450"/>
      <c r="AE92" s="99" t="s">
        <v>1227</v>
      </c>
      <c r="AF92" s="100" t="s">
        <v>485</v>
      </c>
      <c r="AG92" s="98" t="s">
        <v>1228</v>
      </c>
      <c r="AH92" s="98" t="s">
        <v>724</v>
      </c>
      <c r="AI92" s="100" t="s">
        <v>1229</v>
      </c>
      <c r="AJ92" s="98" t="s">
        <v>722</v>
      </c>
      <c r="AK92" s="100" t="s">
        <v>489</v>
      </c>
      <c r="AL92" s="82"/>
      <c r="AM92" s="82"/>
      <c r="AN92" s="82"/>
      <c r="AO92" s="82"/>
      <c r="AP92" s="82"/>
      <c r="AQ92" s="82"/>
      <c r="AR92" s="82"/>
      <c r="AS92" s="82"/>
      <c r="AT92" s="82"/>
      <c r="AU92" s="82"/>
      <c r="AV92" s="82"/>
      <c r="AW92" s="82"/>
      <c r="AX92" s="82"/>
      <c r="AY92" s="109"/>
      <c r="AZ92" s="109"/>
      <c r="BA92" s="82"/>
      <c r="BB92" s="82"/>
    </row>
    <row r="93" spans="1:55" ht="16" x14ac:dyDescent="0.2">
      <c r="A93" s="101" t="s">
        <v>668</v>
      </c>
      <c r="B93" s="102">
        <v>2020</v>
      </c>
      <c r="C93" s="103">
        <v>7</v>
      </c>
      <c r="D93" s="102">
        <v>8</v>
      </c>
      <c r="E93" s="82"/>
      <c r="F93" s="131" t="s">
        <v>761</v>
      </c>
      <c r="G93" s="131" t="s">
        <v>761</v>
      </c>
      <c r="H93" s="82"/>
      <c r="I93" s="131" t="s">
        <v>761</v>
      </c>
      <c r="J93" s="131">
        <v>29.4</v>
      </c>
      <c r="K93" s="82"/>
      <c r="L93" s="82"/>
      <c r="M93" s="108"/>
      <c r="N93" s="137">
        <v>3.0001793284392289</v>
      </c>
      <c r="O93" s="82"/>
      <c r="P93" s="82"/>
      <c r="Q93" s="82"/>
      <c r="R93" s="140"/>
      <c r="S93" s="137">
        <v>40.915811016184605</v>
      </c>
      <c r="T93" s="207">
        <v>3.4631428571428571</v>
      </c>
      <c r="U93" s="207">
        <v>2.5139641741071439</v>
      </c>
      <c r="V93" s="85"/>
      <c r="W93" s="85"/>
      <c r="X93" s="85"/>
      <c r="Y93" s="102" t="str">
        <f>IF(C93&lt;6," ",IF(C93&lt;=9,I93, IF(C93&gt;=10," ")))</f>
        <v>ND</v>
      </c>
      <c r="Z93" s="102" t="e">
        <f>IF(Y93=" ", " ", IF(Y93&gt;0, Y93+273.15))</f>
        <v>#VALUE!</v>
      </c>
      <c r="AA93" s="102">
        <f>IF(C93&lt;6," ",IF(C93&lt;=9,J93, IF(C93&gt;=10," ")))</f>
        <v>29.4</v>
      </c>
      <c r="AB93" s="102" t="str">
        <f>IF(C93&lt;6," ",IF(C93&lt;=9,G93, IF(C93&gt;=10," ")))</f>
        <v>ND</v>
      </c>
      <c r="AC93" s="104" t="e">
        <f>IF(Y93=" "," ",IF(Y93&gt;0,EXP(-173.4292+249.6339*100/Z93+143.3483*LN(+Z93/100)-21.8492*Z93/100+AA93*(-0.033096+0.014259*Z93/100-0.0017*(Z93/100)^2))*1.4276))</f>
        <v>#VALUE!</v>
      </c>
      <c r="AD93" s="102" t="e">
        <f>IF(Y93=" "," ",IF(Y93&gt;0,AB93/AC93))</f>
        <v>#VALUE!</v>
      </c>
      <c r="AE93" s="105" t="str">
        <f>IF(C93&lt;6," ",IF(C93&lt;=9,F93, IF(C93&gt;=10," ")))</f>
        <v>ND</v>
      </c>
      <c r="AF93" s="102">
        <f>IF(Y93=" "," ",N93)</f>
        <v>3.0001793284392289</v>
      </c>
      <c r="AG93" s="105">
        <f>IF(C93&lt;6," ",IF(C93&lt;=9,T93, IF(C93&gt;=10," ")))</f>
        <v>3.4631428571428571</v>
      </c>
      <c r="AH93" s="105">
        <f>IF(C93&lt;6," ",IF(C93&lt;=9,U93, IF(C93&gt;=10," ")))</f>
        <v>2.5139641741071439</v>
      </c>
      <c r="AI93" s="102">
        <f t="shared" ref="AI93:AI96" si="34">IF(Y93=" ", " ", IF(Y93&gt;0, SUM(AG93:AH93)))</f>
        <v>5.977107031250001</v>
      </c>
      <c r="AJ93" s="106">
        <f>IF(C93&lt;6," ",IF(C93&lt;=9,S93, IF(C93&gt;=10," ")))</f>
        <v>40.915811016184605</v>
      </c>
      <c r="AK93" s="107">
        <f>IF(Y93=" ", " ", IF(Y93&gt;0, AJ93-AF93))</f>
        <v>37.915631687745375</v>
      </c>
      <c r="AL93" s="85"/>
      <c r="AM93" s="85"/>
      <c r="AN93" s="85"/>
      <c r="AO93" s="85"/>
      <c r="AP93" s="85"/>
      <c r="AQ93" s="85"/>
      <c r="AR93" s="85"/>
      <c r="AS93" s="85"/>
      <c r="AT93" s="85"/>
      <c r="AU93" s="85"/>
      <c r="AV93" s="85"/>
      <c r="AW93" s="85"/>
      <c r="AX93" s="85"/>
      <c r="AY93" s="85"/>
      <c r="AZ93" s="85"/>
      <c r="BA93" s="82"/>
      <c r="BB93" s="82"/>
    </row>
    <row r="94" spans="1:55" ht="16" x14ac:dyDescent="0.2">
      <c r="A94" s="101" t="s">
        <v>668</v>
      </c>
      <c r="B94" s="102">
        <v>2020</v>
      </c>
      <c r="C94" s="103">
        <v>7</v>
      </c>
      <c r="D94" s="102">
        <v>23</v>
      </c>
      <c r="E94" s="82"/>
      <c r="F94" s="131">
        <v>0.23</v>
      </c>
      <c r="G94" s="131" t="s">
        <v>761</v>
      </c>
      <c r="H94" s="82"/>
      <c r="I94" s="131" t="s">
        <v>761</v>
      </c>
      <c r="J94" s="131">
        <v>30.1</v>
      </c>
      <c r="K94" s="82"/>
      <c r="L94" s="82"/>
      <c r="M94" s="108"/>
      <c r="N94" s="137">
        <v>2.761126099541916</v>
      </c>
      <c r="O94" s="82"/>
      <c r="P94" s="82"/>
      <c r="Q94" s="82"/>
      <c r="R94" s="140"/>
      <c r="S94" s="137">
        <v>71.52630233555125</v>
      </c>
      <c r="T94" s="207">
        <v>18.991999999999994</v>
      </c>
      <c r="U94" s="207">
        <v>2.5000000000000001E-2</v>
      </c>
      <c r="V94" s="85"/>
      <c r="W94" s="85"/>
      <c r="X94" s="85"/>
      <c r="Y94" s="102" t="str">
        <f t="shared" ref="Y94:Y104" si="35">IF(C94&lt;6," ",IF(C94&lt;=9,I94, IF(C94&gt;=10," ")))</f>
        <v>ND</v>
      </c>
      <c r="Z94" s="102" t="e">
        <f t="shared" ref="Z94:Z104" si="36">IF(Y94=" ", " ", IF(Y94&gt;0, Y94+273.15))</f>
        <v>#VALUE!</v>
      </c>
      <c r="AA94" s="102">
        <f t="shared" ref="AA94:AA104" si="37">IF(C94&lt;6," ",IF(C94&lt;=9,J94, IF(C94&gt;=10," ")))</f>
        <v>30.1</v>
      </c>
      <c r="AB94" s="102" t="str">
        <f t="shared" ref="AB94:AB104" si="38">IF(C94&lt;6," ",IF(C94&lt;=9,G94, IF(C94&gt;=10," ")))</f>
        <v>ND</v>
      </c>
      <c r="AC94" s="104" t="e">
        <f t="shared" ref="AC94:AC104" si="39">IF(Y94=" "," ",IF(Y94&gt;0,EXP(-173.4292+249.6339*100/Z94+143.3483*LN(+Z94/100)-21.8492*Z94/100+AA94*(-0.033096+0.014259*Z94/100-0.0017*(Z94/100)^2))*1.4276))</f>
        <v>#VALUE!</v>
      </c>
      <c r="AD94" s="102" t="e">
        <f t="shared" ref="AD94:AD104" si="40">IF(Y94=" "," ",IF(Y94&gt;0,AB94/AC94))</f>
        <v>#VALUE!</v>
      </c>
      <c r="AE94" s="105">
        <f t="shared" ref="AE94:AE104" si="41">IF(C94&lt;6," ",IF(C94&lt;=9,F94, IF(C94&gt;=10," ")))</f>
        <v>0.23</v>
      </c>
      <c r="AF94" s="102">
        <f t="shared" ref="AF94:AF104" si="42">IF(Y94=" "," ",N94)</f>
        <v>2.761126099541916</v>
      </c>
      <c r="AG94" s="105">
        <f t="shared" ref="AG94:AG104" si="43">IF(C94&lt;6," ",IF(C94&lt;=9,T94, IF(C94&gt;=10," ")))</f>
        <v>18.991999999999994</v>
      </c>
      <c r="AH94" s="105">
        <f t="shared" ref="AH94:AH104" si="44">IF(C94&lt;6," ",IF(C94&lt;=9,U94, IF(C94&gt;=10," ")))</f>
        <v>2.5000000000000001E-2</v>
      </c>
      <c r="AI94" s="102">
        <f t="shared" si="34"/>
        <v>19.016999999999992</v>
      </c>
      <c r="AJ94" s="106">
        <f t="shared" ref="AJ94:AJ104" si="45">IF(C94&lt;6," ",IF(C94&lt;=9,S94, IF(C94&gt;=10," ")))</f>
        <v>71.52630233555125</v>
      </c>
      <c r="AK94" s="107">
        <f t="shared" ref="AK94:AK104" si="46">IF(Y94=" ", " ", IF(Y94&gt;0, AJ94-AF94))</f>
        <v>68.765176236009339</v>
      </c>
      <c r="AL94" s="85"/>
      <c r="AM94" s="85"/>
      <c r="AN94" s="85"/>
      <c r="AO94" s="85"/>
      <c r="AP94" s="85"/>
      <c r="AQ94" s="85"/>
      <c r="AR94" s="85"/>
      <c r="AS94" s="85"/>
      <c r="AT94" s="85"/>
      <c r="AU94" s="85"/>
      <c r="AV94" s="85"/>
      <c r="AW94" s="85"/>
      <c r="AX94" s="85"/>
      <c r="AY94" s="85"/>
      <c r="AZ94" s="85"/>
      <c r="BA94" s="82"/>
      <c r="BB94" s="82"/>
    </row>
    <row r="95" spans="1:55" ht="16" x14ac:dyDescent="0.2">
      <c r="A95" s="101" t="s">
        <v>668</v>
      </c>
      <c r="B95" s="102">
        <v>2020</v>
      </c>
      <c r="C95" s="103">
        <v>7</v>
      </c>
      <c r="D95" s="102">
        <v>6</v>
      </c>
      <c r="E95" s="82"/>
      <c r="F95" s="131">
        <v>0.2</v>
      </c>
      <c r="G95" s="131" t="s">
        <v>761</v>
      </c>
      <c r="H95" s="82"/>
      <c r="I95" s="131" t="s">
        <v>761</v>
      </c>
      <c r="J95" s="205">
        <v>26.429994010182686</v>
      </c>
      <c r="K95" s="82"/>
      <c r="L95" s="82"/>
      <c r="M95" s="108"/>
      <c r="N95" s="137">
        <v>4.0747275557861968</v>
      </c>
      <c r="O95" s="82"/>
      <c r="P95" s="82"/>
      <c r="Q95" s="82"/>
      <c r="R95" s="140"/>
      <c r="S95" s="137">
        <v>54.197788885768034</v>
      </c>
      <c r="T95" s="207">
        <v>9.743999999999998</v>
      </c>
      <c r="U95" s="207">
        <v>1.5517000000000005</v>
      </c>
      <c r="V95" s="85"/>
      <c r="W95" s="85"/>
      <c r="X95" s="85"/>
      <c r="Y95" s="102" t="str">
        <f t="shared" si="35"/>
        <v>ND</v>
      </c>
      <c r="Z95" s="102" t="e">
        <f t="shared" si="36"/>
        <v>#VALUE!</v>
      </c>
      <c r="AA95" s="102">
        <f t="shared" si="37"/>
        <v>26.429994010182686</v>
      </c>
      <c r="AB95" s="102" t="str">
        <f t="shared" si="38"/>
        <v>ND</v>
      </c>
      <c r="AC95" s="104" t="e">
        <f t="shared" si="39"/>
        <v>#VALUE!</v>
      </c>
      <c r="AD95" s="102" t="e">
        <f t="shared" si="40"/>
        <v>#VALUE!</v>
      </c>
      <c r="AE95" s="105">
        <f t="shared" si="41"/>
        <v>0.2</v>
      </c>
      <c r="AF95" s="102">
        <f t="shared" si="42"/>
        <v>4.0747275557861968</v>
      </c>
      <c r="AG95" s="105">
        <f t="shared" si="43"/>
        <v>9.743999999999998</v>
      </c>
      <c r="AH95" s="105">
        <f t="shared" si="44"/>
        <v>1.5517000000000005</v>
      </c>
      <c r="AI95" s="102">
        <f t="shared" si="34"/>
        <v>11.295699999999998</v>
      </c>
      <c r="AJ95" s="106">
        <f t="shared" si="45"/>
        <v>54.197788885768034</v>
      </c>
      <c r="AK95" s="107">
        <f t="shared" si="46"/>
        <v>50.123061329981837</v>
      </c>
      <c r="AL95" s="82"/>
      <c r="AM95" s="85"/>
      <c r="AN95" s="85"/>
      <c r="AO95" s="85"/>
      <c r="AP95" s="85"/>
      <c r="AQ95" s="85"/>
      <c r="AR95" s="114" t="s">
        <v>1230</v>
      </c>
      <c r="AS95" s="85"/>
      <c r="AT95" s="85"/>
      <c r="AU95" s="85"/>
      <c r="AV95" s="85"/>
      <c r="AW95" s="85"/>
      <c r="AX95" s="85"/>
      <c r="AY95" s="85"/>
      <c r="AZ95" s="85"/>
      <c r="BA95" s="82"/>
      <c r="BB95" s="82"/>
    </row>
    <row r="96" spans="1:55" ht="16" x14ac:dyDescent="0.2">
      <c r="A96" s="101" t="s">
        <v>668</v>
      </c>
      <c r="B96" s="102">
        <v>2020</v>
      </c>
      <c r="C96" s="103">
        <v>7</v>
      </c>
      <c r="D96" s="102">
        <v>21</v>
      </c>
      <c r="E96" s="82"/>
      <c r="F96" s="131">
        <v>0.25</v>
      </c>
      <c r="G96" s="131" t="s">
        <v>761</v>
      </c>
      <c r="H96" s="82"/>
      <c r="I96" s="131" t="s">
        <v>761</v>
      </c>
      <c r="J96" s="131">
        <v>30.4</v>
      </c>
      <c r="K96" s="82"/>
      <c r="L96" s="82"/>
      <c r="M96" s="108"/>
      <c r="N96" s="137">
        <v>1.225628987207473</v>
      </c>
      <c r="O96" s="82"/>
      <c r="P96" s="82"/>
      <c r="Q96" s="82"/>
      <c r="R96" s="140"/>
      <c r="S96" s="137">
        <v>54.360230536972935</v>
      </c>
      <c r="T96" s="207">
        <v>9.1086666666666662</v>
      </c>
      <c r="U96" s="207">
        <v>6.3821333333333383</v>
      </c>
      <c r="V96" s="85"/>
      <c r="W96" s="85"/>
      <c r="X96" s="85"/>
      <c r="Y96" s="102" t="str">
        <f t="shared" si="35"/>
        <v>ND</v>
      </c>
      <c r="Z96" s="102" t="e">
        <f t="shared" si="36"/>
        <v>#VALUE!</v>
      </c>
      <c r="AA96" s="102">
        <f t="shared" si="37"/>
        <v>30.4</v>
      </c>
      <c r="AB96" s="102" t="str">
        <f t="shared" si="38"/>
        <v>ND</v>
      </c>
      <c r="AC96" s="104" t="e">
        <f t="shared" si="39"/>
        <v>#VALUE!</v>
      </c>
      <c r="AD96" s="102" t="e">
        <f t="shared" si="40"/>
        <v>#VALUE!</v>
      </c>
      <c r="AE96" s="105">
        <f t="shared" si="41"/>
        <v>0.25</v>
      </c>
      <c r="AF96" s="102">
        <f t="shared" si="42"/>
        <v>1.225628987207473</v>
      </c>
      <c r="AG96" s="105">
        <f t="shared" si="43"/>
        <v>9.1086666666666662</v>
      </c>
      <c r="AH96" s="105">
        <f t="shared" si="44"/>
        <v>6.3821333333333383</v>
      </c>
      <c r="AI96" s="102">
        <f t="shared" si="34"/>
        <v>15.490800000000004</v>
      </c>
      <c r="AJ96" s="106">
        <f t="shared" si="45"/>
        <v>54.360230536972935</v>
      </c>
      <c r="AK96" s="107">
        <f t="shared" si="46"/>
        <v>53.134601549765463</v>
      </c>
      <c r="AL96" s="82"/>
      <c r="AM96" s="85"/>
      <c r="AN96" s="85"/>
      <c r="AO96" s="85"/>
      <c r="AP96" s="85"/>
      <c r="AQ96" s="85"/>
      <c r="AR96" s="115"/>
      <c r="AS96" s="116" t="s">
        <v>487</v>
      </c>
      <c r="AT96" s="116" t="s">
        <v>1231</v>
      </c>
      <c r="AU96" s="116" t="s">
        <v>485</v>
      </c>
      <c r="AV96" s="116" t="s">
        <v>513</v>
      </c>
      <c r="AW96" s="116" t="s">
        <v>489</v>
      </c>
      <c r="AX96" s="116"/>
      <c r="AY96" s="85"/>
      <c r="AZ96" s="85"/>
      <c r="BA96" s="82"/>
      <c r="BB96" s="82"/>
    </row>
    <row r="97" spans="1:54" ht="16" x14ac:dyDescent="0.2">
      <c r="A97" s="101"/>
      <c r="B97" s="102"/>
      <c r="C97" s="103"/>
      <c r="D97" s="102"/>
      <c r="E97" s="82"/>
      <c r="F97" s="144"/>
      <c r="G97" s="144"/>
      <c r="H97" s="82"/>
      <c r="I97" s="144"/>
      <c r="J97" s="145"/>
      <c r="K97" s="82"/>
      <c r="L97" s="82"/>
      <c r="M97" s="108"/>
      <c r="N97" s="146"/>
      <c r="O97" s="82"/>
      <c r="P97" s="82"/>
      <c r="Q97" s="82"/>
      <c r="R97" s="140"/>
      <c r="S97" s="146"/>
      <c r="T97" s="146"/>
      <c r="U97" s="146"/>
      <c r="V97" s="85"/>
      <c r="W97" s="85"/>
      <c r="X97" s="85"/>
      <c r="Y97" s="102" t="str">
        <f t="shared" si="35"/>
        <v xml:space="preserve"> </v>
      </c>
      <c r="Z97" s="102" t="str">
        <f t="shared" si="36"/>
        <v xml:space="preserve"> </v>
      </c>
      <c r="AA97" s="102" t="str">
        <f t="shared" si="37"/>
        <v xml:space="preserve"> </v>
      </c>
      <c r="AB97" s="102" t="str">
        <f t="shared" si="38"/>
        <v xml:space="preserve"> </v>
      </c>
      <c r="AC97" s="104" t="str">
        <f t="shared" si="39"/>
        <v xml:space="preserve"> </v>
      </c>
      <c r="AD97" s="102" t="str">
        <f t="shared" si="40"/>
        <v xml:space="preserve"> </v>
      </c>
      <c r="AE97" s="105" t="str">
        <f t="shared" si="41"/>
        <v xml:space="preserve"> </v>
      </c>
      <c r="AF97" s="102" t="str">
        <f t="shared" si="42"/>
        <v xml:space="preserve"> </v>
      </c>
      <c r="AG97" s="105" t="str">
        <f t="shared" si="43"/>
        <v xml:space="preserve"> </v>
      </c>
      <c r="AH97" s="105" t="str">
        <f t="shared" si="44"/>
        <v xml:space="preserve"> </v>
      </c>
      <c r="AI97" s="102" t="str">
        <f t="shared" ref="AI97:AI103" si="47">IF(Y97=" ", " ", IF(Y97&gt;0, SUM(AG97:AH97)))</f>
        <v xml:space="preserve"> </v>
      </c>
      <c r="AJ97" s="106" t="str">
        <f t="shared" si="45"/>
        <v xml:space="preserve"> </v>
      </c>
      <c r="AK97" s="107" t="str">
        <f t="shared" si="46"/>
        <v xml:space="preserve"> </v>
      </c>
      <c r="AL97" s="82"/>
      <c r="AM97" s="84" t="s">
        <v>1232</v>
      </c>
      <c r="AN97" s="82"/>
      <c r="AO97" s="82"/>
      <c r="AP97" s="82"/>
      <c r="AQ97" s="82"/>
      <c r="AR97" s="117" t="s">
        <v>522</v>
      </c>
      <c r="AS97" s="115"/>
      <c r="AT97" s="115"/>
      <c r="AU97" s="115"/>
      <c r="AV97" s="115"/>
      <c r="AW97" s="115"/>
      <c r="AX97" s="118"/>
      <c r="AY97" s="85"/>
      <c r="AZ97" s="85"/>
      <c r="BA97" s="82"/>
      <c r="BB97" s="82"/>
    </row>
    <row r="98" spans="1:54" ht="18" x14ac:dyDescent="0.25">
      <c r="A98" s="101"/>
      <c r="B98" s="102"/>
      <c r="C98" s="103"/>
      <c r="D98" s="102"/>
      <c r="E98" s="82"/>
      <c r="F98" s="144"/>
      <c r="G98" s="144"/>
      <c r="H98" s="82"/>
      <c r="I98" s="144"/>
      <c r="J98" s="144"/>
      <c r="K98" s="82"/>
      <c r="L98" s="82"/>
      <c r="M98" s="108"/>
      <c r="N98" s="146"/>
      <c r="O98" s="82"/>
      <c r="P98" s="82"/>
      <c r="Q98" s="82"/>
      <c r="R98" s="140"/>
      <c r="S98" s="146"/>
      <c r="T98" s="146"/>
      <c r="U98" s="146"/>
      <c r="V98" s="85"/>
      <c r="W98" s="85"/>
      <c r="X98" s="85"/>
      <c r="Y98" s="102" t="str">
        <f t="shared" si="35"/>
        <v xml:space="preserve"> </v>
      </c>
      <c r="Z98" s="102" t="str">
        <f t="shared" si="36"/>
        <v xml:space="preserve"> </v>
      </c>
      <c r="AA98" s="102" t="str">
        <f t="shared" si="37"/>
        <v xml:space="preserve"> </v>
      </c>
      <c r="AB98" s="102" t="str">
        <f t="shared" si="38"/>
        <v xml:space="preserve"> </v>
      </c>
      <c r="AC98" s="104" t="str">
        <f t="shared" si="39"/>
        <v xml:space="preserve"> </v>
      </c>
      <c r="AD98" s="102" t="str">
        <f t="shared" si="40"/>
        <v xml:space="preserve"> </v>
      </c>
      <c r="AE98" s="105" t="str">
        <f t="shared" si="41"/>
        <v xml:space="preserve"> </v>
      </c>
      <c r="AF98" s="102" t="str">
        <f t="shared" si="42"/>
        <v xml:space="preserve"> </v>
      </c>
      <c r="AG98" s="105" t="str">
        <f t="shared" si="43"/>
        <v xml:space="preserve"> </v>
      </c>
      <c r="AH98" s="105" t="str">
        <f t="shared" si="44"/>
        <v xml:space="preserve"> </v>
      </c>
      <c r="AI98" s="102"/>
      <c r="AJ98" s="106" t="str">
        <f t="shared" si="45"/>
        <v xml:space="preserve"> </v>
      </c>
      <c r="AK98" s="107" t="str">
        <f t="shared" si="46"/>
        <v xml:space="preserve"> </v>
      </c>
      <c r="AL98" s="82"/>
      <c r="AM98" s="119" t="s">
        <v>477</v>
      </c>
      <c r="AN98" s="109" t="s">
        <v>1231</v>
      </c>
      <c r="AO98" s="120" t="s">
        <v>479</v>
      </c>
      <c r="AP98" s="120" t="s">
        <v>726</v>
      </c>
      <c r="AQ98" s="120" t="s">
        <v>481</v>
      </c>
      <c r="AR98" s="118" t="s">
        <v>476</v>
      </c>
      <c r="AS98" s="115">
        <v>0.4</v>
      </c>
      <c r="AT98" s="118">
        <v>0.6</v>
      </c>
      <c r="AU98" s="121">
        <v>10</v>
      </c>
      <c r="AV98" s="115">
        <v>10</v>
      </c>
      <c r="AW98" s="122">
        <v>43</v>
      </c>
      <c r="AX98" s="118"/>
      <c r="AY98" s="85"/>
      <c r="AZ98" s="85"/>
      <c r="BA98" s="82"/>
      <c r="BB98" s="82"/>
    </row>
    <row r="99" spans="1:54" ht="16" x14ac:dyDescent="0.2">
      <c r="A99" s="101"/>
      <c r="B99" s="102"/>
      <c r="C99" s="103"/>
      <c r="D99" s="102"/>
      <c r="E99" s="82"/>
      <c r="F99" s="144"/>
      <c r="G99" s="144"/>
      <c r="H99" s="82"/>
      <c r="I99" s="144"/>
      <c r="J99" s="144"/>
      <c r="K99" s="82"/>
      <c r="L99" s="82"/>
      <c r="M99" s="82"/>
      <c r="N99" s="146"/>
      <c r="O99" s="82"/>
      <c r="P99" s="82"/>
      <c r="Q99" s="82"/>
      <c r="R99" s="140"/>
      <c r="S99" s="146"/>
      <c r="T99" s="146"/>
      <c r="U99" s="146"/>
      <c r="V99" s="85"/>
      <c r="W99" s="85"/>
      <c r="X99" s="85"/>
      <c r="Y99" s="102" t="str">
        <f t="shared" si="35"/>
        <v xml:space="preserve"> </v>
      </c>
      <c r="Z99" s="102" t="str">
        <f t="shared" si="36"/>
        <v xml:space="preserve"> </v>
      </c>
      <c r="AA99" s="102" t="str">
        <f t="shared" si="37"/>
        <v xml:space="preserve"> </v>
      </c>
      <c r="AB99" s="102" t="str">
        <f t="shared" si="38"/>
        <v xml:space="preserve"> </v>
      </c>
      <c r="AC99" s="104" t="str">
        <f t="shared" si="39"/>
        <v xml:space="preserve"> </v>
      </c>
      <c r="AD99" s="102" t="str">
        <f t="shared" si="40"/>
        <v xml:space="preserve"> </v>
      </c>
      <c r="AE99" s="105" t="str">
        <f t="shared" si="41"/>
        <v xml:space="preserve"> </v>
      </c>
      <c r="AF99" s="102" t="str">
        <f t="shared" si="42"/>
        <v xml:space="preserve"> </v>
      </c>
      <c r="AG99" s="105" t="str">
        <f t="shared" si="43"/>
        <v xml:space="preserve"> </v>
      </c>
      <c r="AH99" s="105" t="str">
        <f t="shared" si="44"/>
        <v xml:space="preserve"> </v>
      </c>
      <c r="AI99" s="102"/>
      <c r="AJ99" s="106" t="str">
        <f t="shared" si="45"/>
        <v xml:space="preserve"> </v>
      </c>
      <c r="AK99" s="107" t="str">
        <f t="shared" si="46"/>
        <v xml:space="preserve"> </v>
      </c>
      <c r="AL99" s="82"/>
      <c r="AM99" s="123" t="s">
        <v>479</v>
      </c>
      <c r="AN99" s="124" t="s">
        <v>1233</v>
      </c>
      <c r="AO99" s="124" t="s">
        <v>485</v>
      </c>
      <c r="AP99" s="124" t="s">
        <v>1234</v>
      </c>
      <c r="AQ99" s="124"/>
      <c r="AR99" s="118" t="s">
        <v>482</v>
      </c>
      <c r="AS99" s="115">
        <v>0.9</v>
      </c>
      <c r="AT99" s="118">
        <v>3</v>
      </c>
      <c r="AU99" s="121">
        <v>1</v>
      </c>
      <c r="AV99" s="115">
        <v>3</v>
      </c>
      <c r="AW99" s="122">
        <v>20</v>
      </c>
      <c r="AX99" s="118"/>
      <c r="AY99" s="85"/>
      <c r="AZ99" s="102"/>
      <c r="BA99" s="102" t="s">
        <v>1235</v>
      </c>
      <c r="BB99" s="82"/>
    </row>
    <row r="100" spans="1:54" ht="16" x14ac:dyDescent="0.2">
      <c r="A100" s="101"/>
      <c r="B100" s="102"/>
      <c r="C100" s="103"/>
      <c r="D100" s="102"/>
      <c r="E100" s="82"/>
      <c r="F100" s="144"/>
      <c r="G100" s="144"/>
      <c r="H100" s="82"/>
      <c r="I100" s="144"/>
      <c r="J100" s="145"/>
      <c r="K100" s="82"/>
      <c r="L100" s="82"/>
      <c r="M100" s="82"/>
      <c r="N100" s="146"/>
      <c r="O100" s="82"/>
      <c r="P100" s="82"/>
      <c r="Q100" s="82"/>
      <c r="R100" s="140"/>
      <c r="S100" s="146"/>
      <c r="T100" s="146"/>
      <c r="U100" s="256"/>
      <c r="V100" s="85"/>
      <c r="W100" s="85"/>
      <c r="X100" s="85"/>
      <c r="Y100" s="102" t="str">
        <f t="shared" si="35"/>
        <v xml:space="preserve"> </v>
      </c>
      <c r="Z100" s="102" t="str">
        <f t="shared" si="36"/>
        <v xml:space="preserve"> </v>
      </c>
      <c r="AA100" s="102" t="str">
        <f t="shared" si="37"/>
        <v xml:space="preserve"> </v>
      </c>
      <c r="AB100" s="102" t="str">
        <f t="shared" si="38"/>
        <v xml:space="preserve"> </v>
      </c>
      <c r="AC100" s="104" t="str">
        <f t="shared" si="39"/>
        <v xml:space="preserve"> </v>
      </c>
      <c r="AD100" s="102" t="str">
        <f t="shared" si="40"/>
        <v xml:space="preserve"> </v>
      </c>
      <c r="AE100" s="105" t="str">
        <f t="shared" si="41"/>
        <v xml:space="preserve"> </v>
      </c>
      <c r="AF100" s="102" t="str">
        <f t="shared" si="42"/>
        <v xml:space="preserve"> </v>
      </c>
      <c r="AG100" s="105" t="str">
        <f t="shared" si="43"/>
        <v xml:space="preserve"> </v>
      </c>
      <c r="AH100" s="105" t="str">
        <f t="shared" si="44"/>
        <v xml:space="preserve"> </v>
      </c>
      <c r="AI100" s="102" t="str">
        <f t="shared" si="47"/>
        <v xml:space="preserve"> </v>
      </c>
      <c r="AJ100" s="106" t="str">
        <f t="shared" si="45"/>
        <v xml:space="preserve"> </v>
      </c>
      <c r="AK100" s="107" t="str">
        <f t="shared" si="46"/>
        <v xml:space="preserve"> </v>
      </c>
      <c r="AL100" s="82"/>
      <c r="AM100" s="123" t="s">
        <v>1236</v>
      </c>
      <c r="AN100" s="125" t="s">
        <v>742</v>
      </c>
      <c r="AO100" s="125" t="s">
        <v>494</v>
      </c>
      <c r="AP100" s="125" t="s">
        <v>495</v>
      </c>
      <c r="AQ100" s="125" t="s">
        <v>494</v>
      </c>
      <c r="AR100" s="118"/>
      <c r="AS100" s="115" t="s">
        <v>487</v>
      </c>
      <c r="AT100" s="115" t="s">
        <v>976</v>
      </c>
      <c r="AU100" s="115" t="s">
        <v>485</v>
      </c>
      <c r="AV100" s="115" t="s">
        <v>488</v>
      </c>
      <c r="AW100" s="115" t="s">
        <v>489</v>
      </c>
      <c r="AX100" s="116" t="s">
        <v>490</v>
      </c>
      <c r="AY100" s="102"/>
      <c r="AZ100" s="102"/>
      <c r="BA100" s="84" t="s">
        <v>1</v>
      </c>
      <c r="BB100" s="82"/>
    </row>
    <row r="101" spans="1:54" ht="16" x14ac:dyDescent="0.2">
      <c r="A101" s="101"/>
      <c r="B101" s="102"/>
      <c r="C101" s="132"/>
      <c r="D101" s="82"/>
      <c r="E101" s="85"/>
      <c r="F101" s="144"/>
      <c r="G101" s="144"/>
      <c r="H101" s="85"/>
      <c r="I101" s="144"/>
      <c r="J101" s="144"/>
      <c r="K101" s="85"/>
      <c r="L101" s="85"/>
      <c r="M101" s="85"/>
      <c r="N101" s="146"/>
      <c r="O101" s="85"/>
      <c r="P101" s="85"/>
      <c r="Q101" s="85"/>
      <c r="R101" s="140"/>
      <c r="S101" s="146"/>
      <c r="T101" s="146"/>
      <c r="U101" s="146"/>
      <c r="V101" s="85"/>
      <c r="W101" s="85"/>
      <c r="X101" s="85"/>
      <c r="Y101" s="85" t="str">
        <f t="shared" si="35"/>
        <v xml:space="preserve"> </v>
      </c>
      <c r="Z101" s="82" t="str">
        <f t="shared" si="36"/>
        <v xml:space="preserve"> </v>
      </c>
      <c r="AA101" s="85" t="str">
        <f t="shared" si="37"/>
        <v xml:space="preserve"> </v>
      </c>
      <c r="AB101" s="85" t="str">
        <f t="shared" si="38"/>
        <v xml:space="preserve"> </v>
      </c>
      <c r="AC101" s="110" t="str">
        <f t="shared" si="39"/>
        <v xml:space="preserve"> </v>
      </c>
      <c r="AD101" s="82" t="str">
        <f t="shared" si="40"/>
        <v xml:space="preserve"> </v>
      </c>
      <c r="AE101" s="111" t="str">
        <f t="shared" si="41"/>
        <v xml:space="preserve"> </v>
      </c>
      <c r="AF101" s="82" t="str">
        <f t="shared" si="42"/>
        <v xml:space="preserve"> </v>
      </c>
      <c r="AG101" s="111" t="str">
        <f t="shared" si="43"/>
        <v xml:space="preserve"> </v>
      </c>
      <c r="AH101" s="111" t="str">
        <f t="shared" si="44"/>
        <v xml:space="preserve"> </v>
      </c>
      <c r="AI101" s="102"/>
      <c r="AJ101" s="112" t="str">
        <f t="shared" si="45"/>
        <v xml:space="preserve"> </v>
      </c>
      <c r="AK101" s="113" t="str">
        <f t="shared" si="46"/>
        <v xml:space="preserve"> </v>
      </c>
      <c r="AL101" s="82"/>
      <c r="AM101" s="82" t="e">
        <f>AD107</f>
        <v>#DIV/0!</v>
      </c>
      <c r="AN101" s="82">
        <f>AE107</f>
        <v>0.22666666666666668</v>
      </c>
      <c r="AO101" s="82">
        <f>AF107</f>
        <v>2.765415492743704</v>
      </c>
      <c r="AP101" s="82">
        <f>AI107</f>
        <v>12.9451517578125</v>
      </c>
      <c r="AQ101" s="113">
        <f>AK107</f>
        <v>52.484617700875503</v>
      </c>
      <c r="AR101" s="118"/>
      <c r="AS101" s="115" t="s">
        <v>497</v>
      </c>
      <c r="AT101" s="115" t="s">
        <v>497</v>
      </c>
      <c r="AU101" s="115" t="s">
        <v>497</v>
      </c>
      <c r="AV101" s="115" t="s">
        <v>497</v>
      </c>
      <c r="AW101" s="115" t="s">
        <v>497</v>
      </c>
      <c r="AX101" s="116" t="s">
        <v>498</v>
      </c>
      <c r="AY101" s="102"/>
      <c r="AZ101" s="102"/>
      <c r="BA101" s="82"/>
      <c r="BB101" s="82"/>
    </row>
    <row r="102" spans="1:54" ht="16" x14ac:dyDescent="0.2">
      <c r="A102" s="101"/>
      <c r="B102" s="102"/>
      <c r="C102" s="132"/>
      <c r="D102" s="82"/>
      <c r="E102" s="85"/>
      <c r="F102" s="144"/>
      <c r="G102" s="144"/>
      <c r="H102" s="85"/>
      <c r="I102" s="144"/>
      <c r="J102" s="145"/>
      <c r="K102" s="85"/>
      <c r="L102" s="85"/>
      <c r="M102" s="85"/>
      <c r="N102" s="146"/>
      <c r="O102" s="85"/>
      <c r="P102" s="85"/>
      <c r="Q102" s="85"/>
      <c r="R102" s="140"/>
      <c r="S102" s="146"/>
      <c r="T102" s="146"/>
      <c r="U102" s="146"/>
      <c r="V102" s="85"/>
      <c r="W102" s="85"/>
      <c r="X102" s="85"/>
      <c r="Y102" s="85" t="str">
        <f t="shared" si="35"/>
        <v xml:space="preserve"> </v>
      </c>
      <c r="Z102" s="82" t="str">
        <f t="shared" si="36"/>
        <v xml:space="preserve"> </v>
      </c>
      <c r="AA102" s="85" t="str">
        <f t="shared" si="37"/>
        <v xml:space="preserve"> </v>
      </c>
      <c r="AB102" s="85" t="str">
        <f t="shared" si="38"/>
        <v xml:space="preserve"> </v>
      </c>
      <c r="AC102" s="110" t="str">
        <f t="shared" si="39"/>
        <v xml:space="preserve"> </v>
      </c>
      <c r="AD102" s="82" t="str">
        <f t="shared" si="40"/>
        <v xml:space="preserve"> </v>
      </c>
      <c r="AE102" s="111" t="str">
        <f t="shared" si="41"/>
        <v xml:space="preserve"> </v>
      </c>
      <c r="AF102" s="82" t="str">
        <f t="shared" si="42"/>
        <v xml:space="preserve"> </v>
      </c>
      <c r="AG102" s="111" t="str">
        <f t="shared" si="43"/>
        <v xml:space="preserve"> </v>
      </c>
      <c r="AH102" s="111" t="str">
        <f t="shared" si="44"/>
        <v xml:space="preserve"> </v>
      </c>
      <c r="AI102" s="102" t="str">
        <f t="shared" si="47"/>
        <v xml:space="preserve"> </v>
      </c>
      <c r="AJ102" s="112" t="str">
        <f t="shared" si="45"/>
        <v xml:space="preserve"> </v>
      </c>
      <c r="AK102" s="113" t="str">
        <f t="shared" si="46"/>
        <v xml:space="preserve"> </v>
      </c>
      <c r="AL102" s="85"/>
      <c r="AM102" s="82"/>
      <c r="AN102" s="82"/>
      <c r="AO102" s="82"/>
      <c r="AP102" s="85"/>
      <c r="AQ102" s="82"/>
      <c r="AR102" s="82"/>
      <c r="AS102" s="349"/>
      <c r="AT102" s="120">
        <f>((LN(AN101)-LN(0.6))/(LN(3)-LN(0.6))*100)</f>
        <v>-60.483796124938252</v>
      </c>
      <c r="AU102" s="115">
        <f>((LN(AO101)-LN(10))/(LN(1)-LN(10))*100)</f>
        <v>55.823960842817343</v>
      </c>
      <c r="AV102" s="115">
        <f>((LN(AP101)-LN(10))/(LN(3)-LN(10))*100)</f>
        <v>-21.440371617166349</v>
      </c>
      <c r="AW102" s="115">
        <f>((LN(AQ101)-LN(43))/(LN(20)-LN(43))*100)</f>
        <v>-26.038979539797264</v>
      </c>
      <c r="AX102" s="82"/>
      <c r="AY102" s="82"/>
      <c r="AZ102" s="82"/>
      <c r="BA102" s="82"/>
      <c r="BB102" s="82"/>
    </row>
    <row r="103" spans="1:54" ht="16" x14ac:dyDescent="0.2">
      <c r="A103" s="101"/>
      <c r="B103" s="102"/>
      <c r="C103" s="132"/>
      <c r="D103" s="82"/>
      <c r="E103" s="85"/>
      <c r="F103" s="144"/>
      <c r="G103" s="144"/>
      <c r="H103" s="85"/>
      <c r="I103" s="144"/>
      <c r="J103" s="144"/>
      <c r="K103" s="85"/>
      <c r="L103" s="85"/>
      <c r="M103" s="85"/>
      <c r="N103" s="146"/>
      <c r="O103" s="85"/>
      <c r="P103" s="85"/>
      <c r="Q103" s="85"/>
      <c r="R103" s="140"/>
      <c r="S103" s="146"/>
      <c r="T103" s="146"/>
      <c r="U103" s="146"/>
      <c r="V103" s="85"/>
      <c r="W103" s="85"/>
      <c r="X103" s="85"/>
      <c r="Y103" s="85" t="str">
        <f t="shared" si="35"/>
        <v xml:space="preserve"> </v>
      </c>
      <c r="Z103" s="82" t="str">
        <f t="shared" si="36"/>
        <v xml:space="preserve"> </v>
      </c>
      <c r="AA103" s="85" t="str">
        <f t="shared" si="37"/>
        <v xml:space="preserve"> </v>
      </c>
      <c r="AB103" s="85" t="str">
        <f t="shared" si="38"/>
        <v xml:space="preserve"> </v>
      </c>
      <c r="AC103" s="110" t="str">
        <f t="shared" si="39"/>
        <v xml:space="preserve"> </v>
      </c>
      <c r="AD103" s="82" t="str">
        <f t="shared" si="40"/>
        <v xml:space="preserve"> </v>
      </c>
      <c r="AE103" s="111" t="str">
        <f t="shared" si="41"/>
        <v xml:space="preserve"> </v>
      </c>
      <c r="AF103" s="82" t="str">
        <f t="shared" si="42"/>
        <v xml:space="preserve"> </v>
      </c>
      <c r="AG103" s="111" t="str">
        <f t="shared" si="43"/>
        <v xml:space="preserve"> </v>
      </c>
      <c r="AH103" s="111" t="str">
        <f t="shared" si="44"/>
        <v xml:space="preserve"> </v>
      </c>
      <c r="AI103" s="102" t="str">
        <f t="shared" si="47"/>
        <v xml:space="preserve"> </v>
      </c>
      <c r="AJ103" s="112" t="str">
        <f t="shared" si="45"/>
        <v xml:space="preserve"> </v>
      </c>
      <c r="AK103" s="113" t="str">
        <f t="shared" si="46"/>
        <v xml:space="preserve"> </v>
      </c>
      <c r="AL103" s="82"/>
      <c r="AM103" s="85"/>
      <c r="AN103" s="85"/>
      <c r="AO103" s="85"/>
      <c r="AP103" s="128" t="s">
        <v>1237</v>
      </c>
      <c r="AQ103" s="85"/>
      <c r="AR103" s="82"/>
      <c r="AS103" s="82">
        <f>IF(AS102&gt;100, 100, IF(AS102&lt;0, 0, AS102))</f>
        <v>0</v>
      </c>
      <c r="AT103" s="82">
        <f t="shared" ref="AT103:AW103" si="48">IF(AT102&gt;100, 100, IF(AT102&lt;0, 0, AT102))</f>
        <v>0</v>
      </c>
      <c r="AU103" s="82">
        <f t="shared" si="48"/>
        <v>55.823960842817343</v>
      </c>
      <c r="AV103" s="82">
        <f t="shared" si="48"/>
        <v>0</v>
      </c>
      <c r="AW103" s="82">
        <f t="shared" si="48"/>
        <v>0</v>
      </c>
      <c r="AX103" s="129">
        <f>AVERAGE(AS103:AW103)</f>
        <v>11.164792168563469</v>
      </c>
      <c r="AY103" s="84"/>
      <c r="AZ103" s="84"/>
      <c r="BA103" s="84" t="str">
        <f>IF(AX103&gt;65, "Acceptable; Ongoing Protection is Required", "Unacceptable; Immediate Restoration is Required")</f>
        <v>Unacceptable; Immediate Restoration is Required</v>
      </c>
      <c r="BB103" s="82"/>
    </row>
    <row r="104" spans="1:54" ht="16" x14ac:dyDescent="0.2">
      <c r="A104" s="101"/>
      <c r="B104" s="102"/>
      <c r="C104" s="132"/>
      <c r="D104" s="82"/>
      <c r="E104" s="85"/>
      <c r="F104" s="144"/>
      <c r="G104" s="144"/>
      <c r="H104" s="85"/>
      <c r="I104" s="144"/>
      <c r="J104" s="144"/>
      <c r="K104" s="85"/>
      <c r="L104" s="85"/>
      <c r="M104" s="85"/>
      <c r="N104" s="146"/>
      <c r="O104" s="85"/>
      <c r="P104" s="85"/>
      <c r="Q104" s="85"/>
      <c r="R104" s="140"/>
      <c r="S104" s="146"/>
      <c r="T104" s="146"/>
      <c r="U104" s="146"/>
      <c r="V104" s="85"/>
      <c r="W104" s="85"/>
      <c r="X104" s="85"/>
      <c r="Y104" s="85" t="str">
        <f t="shared" si="35"/>
        <v xml:space="preserve"> </v>
      </c>
      <c r="Z104" s="82" t="str">
        <f t="shared" si="36"/>
        <v xml:space="preserve"> </v>
      </c>
      <c r="AA104" s="85" t="str">
        <f t="shared" si="37"/>
        <v xml:space="preserve"> </v>
      </c>
      <c r="AB104" s="85" t="str">
        <f t="shared" si="38"/>
        <v xml:space="preserve"> </v>
      </c>
      <c r="AC104" s="110" t="str">
        <f t="shared" si="39"/>
        <v xml:space="preserve"> </v>
      </c>
      <c r="AD104" s="82" t="str">
        <f t="shared" si="40"/>
        <v xml:space="preserve"> </v>
      </c>
      <c r="AE104" s="111" t="str">
        <f t="shared" si="41"/>
        <v xml:space="preserve"> </v>
      </c>
      <c r="AF104" s="82" t="str">
        <f t="shared" si="42"/>
        <v xml:space="preserve"> </v>
      </c>
      <c r="AG104" s="111" t="str">
        <f t="shared" si="43"/>
        <v xml:space="preserve"> </v>
      </c>
      <c r="AH104" s="111" t="str">
        <f t="shared" si="44"/>
        <v xml:space="preserve"> </v>
      </c>
      <c r="AI104" s="82"/>
      <c r="AJ104" s="112" t="str">
        <f t="shared" si="45"/>
        <v xml:space="preserve"> </v>
      </c>
      <c r="AK104" s="113" t="str">
        <f t="shared" si="46"/>
        <v xml:space="preserve"> </v>
      </c>
      <c r="AL104" s="85"/>
      <c r="AM104" s="85"/>
      <c r="AN104" s="85"/>
      <c r="AO104" s="85"/>
      <c r="AP104" s="85"/>
      <c r="AQ104" s="85"/>
      <c r="AR104" s="85"/>
      <c r="AS104" s="85"/>
      <c r="AT104" s="85"/>
      <c r="AU104" s="85"/>
      <c r="AV104" s="85"/>
      <c r="AW104" s="126" t="s">
        <v>1238</v>
      </c>
      <c r="AX104" s="126">
        <f>AVERAGE(AS103:AW103)</f>
        <v>11.164792168563469</v>
      </c>
      <c r="AY104" s="85"/>
      <c r="AZ104" s="85"/>
      <c r="BA104" s="82"/>
      <c r="BB104" s="82"/>
    </row>
    <row r="105" spans="1:54" ht="16" x14ac:dyDescent="0.2">
      <c r="A105" s="101"/>
      <c r="B105" s="102"/>
      <c r="C105" s="132"/>
      <c r="D105" s="82"/>
      <c r="E105" s="85"/>
      <c r="F105" s="144"/>
      <c r="G105" s="144"/>
      <c r="H105" s="85"/>
      <c r="I105" s="144"/>
      <c r="J105" s="145"/>
      <c r="K105" s="85"/>
      <c r="L105" s="85"/>
      <c r="M105" s="85"/>
      <c r="N105" s="146"/>
      <c r="O105" s="85"/>
      <c r="P105" s="85"/>
      <c r="Q105" s="85"/>
      <c r="R105" s="140"/>
      <c r="S105" s="146"/>
      <c r="T105" s="146"/>
      <c r="U105" s="146"/>
      <c r="V105" s="85"/>
      <c r="W105" s="85"/>
      <c r="X105" s="85"/>
      <c r="Y105" s="85"/>
      <c r="Z105" s="82"/>
      <c r="AA105" s="85"/>
      <c r="AB105" s="85"/>
      <c r="AC105" s="110"/>
      <c r="AD105" s="82"/>
      <c r="AE105" s="111"/>
      <c r="AF105" s="82"/>
      <c r="AG105" s="111"/>
      <c r="AH105" s="111"/>
      <c r="AI105" s="82"/>
      <c r="AJ105" s="112"/>
      <c r="AK105" s="113"/>
      <c r="AL105" s="85"/>
      <c r="AM105" s="82"/>
      <c r="AN105" s="82"/>
      <c r="AO105" s="82"/>
      <c r="AP105" s="85"/>
      <c r="AQ105" s="82"/>
      <c r="AR105" s="82"/>
      <c r="AS105" s="115"/>
      <c r="AT105" s="120"/>
      <c r="AU105" s="115"/>
      <c r="AV105" s="115"/>
      <c r="AW105" s="115"/>
      <c r="AX105" s="82"/>
      <c r="AY105" s="82"/>
      <c r="AZ105" s="82"/>
      <c r="BA105" s="82"/>
      <c r="BB105" s="82"/>
    </row>
    <row r="106" spans="1:54" ht="16" x14ac:dyDescent="0.2">
      <c r="A106" s="101"/>
      <c r="B106" s="102"/>
      <c r="C106" s="132"/>
      <c r="D106" s="82"/>
      <c r="E106" s="85"/>
      <c r="F106" s="144"/>
      <c r="G106" s="144"/>
      <c r="H106" s="85"/>
      <c r="I106" s="144"/>
      <c r="J106" s="145"/>
      <c r="K106" s="85"/>
      <c r="L106" s="85"/>
      <c r="M106" s="85"/>
      <c r="N106" s="146"/>
      <c r="O106" s="85"/>
      <c r="P106" s="85"/>
      <c r="Q106" s="85"/>
      <c r="R106" s="140"/>
      <c r="S106" s="146"/>
      <c r="T106" s="146"/>
      <c r="U106" s="146"/>
      <c r="V106" s="85"/>
      <c r="W106" s="85"/>
      <c r="X106" s="85"/>
      <c r="Y106" s="85"/>
      <c r="Z106" s="82"/>
      <c r="AA106" s="85"/>
      <c r="AB106" s="85"/>
      <c r="AC106" s="110"/>
      <c r="AD106" s="82"/>
      <c r="AE106" s="111"/>
      <c r="AF106" s="82"/>
      <c r="AG106" s="111"/>
      <c r="AH106" s="111"/>
      <c r="AI106" s="82"/>
      <c r="AJ106" s="112"/>
      <c r="AK106" s="113"/>
      <c r="AL106" s="85"/>
      <c r="AM106" s="82"/>
      <c r="AN106" s="82"/>
      <c r="AO106" s="82"/>
      <c r="AP106" s="85"/>
      <c r="AQ106" s="82"/>
      <c r="AR106" s="82"/>
      <c r="AS106" s="115"/>
      <c r="AT106" s="120"/>
      <c r="AU106" s="115"/>
      <c r="AV106" s="115"/>
      <c r="AW106" s="115"/>
      <c r="AX106" s="82"/>
      <c r="AY106" s="82"/>
      <c r="AZ106" s="82"/>
      <c r="BA106" s="82"/>
      <c r="BB106" s="82"/>
    </row>
    <row r="107" spans="1:54" ht="16" x14ac:dyDescent="0.2">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4" t="e">
        <f>_xlfn.AGGREGATE(1, 6,AD92:AD104)</f>
        <v>#DIV/0!</v>
      </c>
      <c r="AE107" s="84">
        <f>_xlfn.AGGREGATE(1, 6,AE92:AE104)</f>
        <v>0.22666666666666668</v>
      </c>
      <c r="AF107" s="84">
        <f>_xlfn.AGGREGATE(1, 6,AF92:AF104)</f>
        <v>2.765415492743704</v>
      </c>
      <c r="AG107" s="82"/>
      <c r="AH107" s="82"/>
      <c r="AI107" s="84">
        <f>_xlfn.AGGREGATE(1, 6,AI92:AI104)</f>
        <v>12.9451517578125</v>
      </c>
      <c r="AJ107" s="82"/>
      <c r="AK107" s="84">
        <f>_xlfn.AGGREGATE(1, 6,AK92:AK104)</f>
        <v>52.484617700875503</v>
      </c>
      <c r="AL107" s="82"/>
      <c r="AM107" s="82"/>
      <c r="AN107" s="82"/>
      <c r="AO107" s="82"/>
      <c r="AP107" s="82"/>
      <c r="AQ107" s="82"/>
      <c r="AR107" s="82"/>
      <c r="AS107" s="82"/>
      <c r="AT107" s="82"/>
      <c r="AU107" s="82"/>
      <c r="AV107" s="82"/>
      <c r="AW107" s="82"/>
      <c r="AX107" s="82"/>
      <c r="AY107" s="82"/>
      <c r="AZ107" s="82"/>
      <c r="BA107" s="82"/>
      <c r="BB107" s="82"/>
    </row>
    <row r="108" spans="1:54" x14ac:dyDescent="0.2">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126" t="s">
        <v>1238</v>
      </c>
      <c r="AD108" s="126" t="e">
        <f>AVERAGE(AD93:AD104)</f>
        <v>#VALUE!</v>
      </c>
      <c r="AE108" s="126">
        <f>AVERAGE(AE92:AE104)</f>
        <v>0.22666666666666668</v>
      </c>
      <c r="AF108" s="126">
        <f>AVERAGE(AF92:AF104)</f>
        <v>2.765415492743704</v>
      </c>
      <c r="AG108" s="126"/>
      <c r="AH108" s="126"/>
      <c r="AI108" s="126">
        <f>AVERAGE(AI92:AI104)</f>
        <v>12.9451517578125</v>
      </c>
      <c r="AJ108" s="126"/>
      <c r="AK108" s="127">
        <f>AVERAGE(AK92:AK104)</f>
        <v>52.484617700875503</v>
      </c>
      <c r="AL108" s="82"/>
      <c r="AM108" s="82"/>
      <c r="AN108" s="82"/>
      <c r="AO108" s="82"/>
      <c r="AP108" s="82"/>
      <c r="AQ108" s="82"/>
      <c r="AR108" s="82"/>
      <c r="AS108" s="82"/>
      <c r="AT108" s="82"/>
      <c r="AU108" s="82"/>
      <c r="AV108" s="82"/>
      <c r="AW108" s="82"/>
      <c r="AX108" s="82"/>
      <c r="AY108" s="82"/>
      <c r="AZ108" s="82"/>
      <c r="BA108" s="82"/>
      <c r="BB108" s="82"/>
    </row>
    <row r="119" spans="1:56"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6"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6"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6" s="68" customFormat="1" x14ac:dyDescent="0.2">
      <c r="A122" s="79" t="s">
        <v>756</v>
      </c>
      <c r="B122" s="68" t="s">
        <v>668</v>
      </c>
      <c r="C122" s="68" t="s">
        <v>764</v>
      </c>
      <c r="E122" s="147">
        <v>44390</v>
      </c>
      <c r="F122" s="68" t="s">
        <v>793</v>
      </c>
      <c r="G122" s="68" t="s">
        <v>772</v>
      </c>
      <c r="H122" s="68" t="s">
        <v>761</v>
      </c>
      <c r="I122" s="68" t="s">
        <v>761</v>
      </c>
      <c r="J122" s="68" t="s">
        <v>761</v>
      </c>
      <c r="K122" s="81" t="s">
        <v>761</v>
      </c>
      <c r="L122" s="68" t="s">
        <v>761</v>
      </c>
      <c r="M122" s="68" t="s">
        <v>761</v>
      </c>
      <c r="N122" s="68" t="s">
        <v>761</v>
      </c>
      <c r="O122" s="68" t="s">
        <v>761</v>
      </c>
      <c r="P122" s="131" t="s">
        <v>761</v>
      </c>
      <c r="Q122" s="68" t="s">
        <v>761</v>
      </c>
      <c r="R122" s="68" t="s">
        <v>761</v>
      </c>
      <c r="S122" s="131" t="s">
        <v>761</v>
      </c>
      <c r="T122" s="68" t="s">
        <v>761</v>
      </c>
      <c r="U122" s="68" t="s">
        <v>761</v>
      </c>
      <c r="V122" s="68">
        <v>0.3</v>
      </c>
      <c r="W122" s="77">
        <v>0.31875000000000003</v>
      </c>
      <c r="X122" s="68" t="s">
        <v>761</v>
      </c>
      <c r="Y122" s="68" t="s">
        <v>761</v>
      </c>
      <c r="Z122" s="72" t="s">
        <v>763</v>
      </c>
      <c r="AA122" s="68" t="s">
        <v>761</v>
      </c>
      <c r="AB122" s="205">
        <v>29.5</v>
      </c>
      <c r="AC122" s="72">
        <v>45.9</v>
      </c>
      <c r="AD122" s="75">
        <v>0.44999999999999996</v>
      </c>
      <c r="AE122" s="75">
        <v>5.1959591071816682</v>
      </c>
      <c r="AF122" s="72">
        <v>0.25240272800000002</v>
      </c>
      <c r="AG122" s="72">
        <v>5.4483618351816681</v>
      </c>
      <c r="AH122" s="72">
        <v>17.899753634818332</v>
      </c>
      <c r="AI122" s="75">
        <v>23.34811547</v>
      </c>
      <c r="AJ122" s="72">
        <v>162.4244502703996</v>
      </c>
      <c r="AK122" s="72">
        <v>20.73278110140868</v>
      </c>
      <c r="AL122" s="72">
        <v>7.8341853645174382</v>
      </c>
      <c r="AM122" s="72">
        <v>38.632534736227015</v>
      </c>
      <c r="AN122" s="137">
        <v>44.08089657140868</v>
      </c>
      <c r="AO122" s="137">
        <v>49.60761904761906</v>
      </c>
      <c r="AP122" s="137">
        <v>2.5000000000000001E-2</v>
      </c>
      <c r="AQ122" s="72">
        <v>0.9994962989969155</v>
      </c>
      <c r="AR122" s="72">
        <v>49.632619047619059</v>
      </c>
      <c r="AS122" s="68" t="s">
        <v>763</v>
      </c>
      <c r="AT122" s="68" t="s">
        <v>763</v>
      </c>
      <c r="AU122" s="68" t="s">
        <v>763</v>
      </c>
      <c r="AV122" s="68" t="s">
        <v>763</v>
      </c>
      <c r="BA122" s="200"/>
      <c r="BC122" s="147"/>
    </row>
    <row r="123" spans="1:56" s="68" customFormat="1" x14ac:dyDescent="0.2">
      <c r="A123" s="79" t="s">
        <v>756</v>
      </c>
      <c r="B123" s="68" t="s">
        <v>668</v>
      </c>
      <c r="C123" s="68" t="s">
        <v>764</v>
      </c>
      <c r="E123" s="147">
        <v>44404</v>
      </c>
      <c r="F123" s="68" t="s">
        <v>793</v>
      </c>
      <c r="G123" s="68" t="s">
        <v>772</v>
      </c>
      <c r="H123" s="68" t="s">
        <v>761</v>
      </c>
      <c r="I123" s="68" t="s">
        <v>761</v>
      </c>
      <c r="J123" s="68" t="s">
        <v>761</v>
      </c>
      <c r="K123" s="81" t="s">
        <v>761</v>
      </c>
      <c r="L123" s="68" t="s">
        <v>761</v>
      </c>
      <c r="M123" s="68" t="s">
        <v>761</v>
      </c>
      <c r="N123" s="68" t="s">
        <v>761</v>
      </c>
      <c r="O123" s="68" t="s">
        <v>761</v>
      </c>
      <c r="P123" s="131" t="s">
        <v>761</v>
      </c>
      <c r="Q123" s="68" t="s">
        <v>761</v>
      </c>
      <c r="R123" s="68" t="s">
        <v>761</v>
      </c>
      <c r="S123" s="131" t="s">
        <v>761</v>
      </c>
      <c r="T123" s="68" t="s">
        <v>761</v>
      </c>
      <c r="U123" s="68" t="s">
        <v>761</v>
      </c>
      <c r="V123" s="68">
        <v>0.3</v>
      </c>
      <c r="W123" s="77">
        <v>0.33333333333333331</v>
      </c>
      <c r="X123" s="68" t="s">
        <v>761</v>
      </c>
      <c r="Y123" s="68" t="s">
        <v>761</v>
      </c>
      <c r="Z123" s="72" t="s">
        <v>763</v>
      </c>
      <c r="AA123" s="68" t="s">
        <v>761</v>
      </c>
      <c r="AB123" s="205">
        <v>30.2</v>
      </c>
      <c r="AC123" s="72">
        <v>46.6</v>
      </c>
      <c r="AD123" s="75">
        <v>0.82845379688929566</v>
      </c>
      <c r="AE123" s="72">
        <v>14.157826834498755</v>
      </c>
      <c r="AF123" s="72">
        <v>31.134707797240743</v>
      </c>
      <c r="AG123" s="72">
        <v>45.2925346317395</v>
      </c>
      <c r="AH123" s="72">
        <v>25.556592578260506</v>
      </c>
      <c r="AI123" s="72">
        <v>70.849127210000006</v>
      </c>
      <c r="AJ123" s="72">
        <v>204.20785134244016</v>
      </c>
      <c r="AK123" s="72">
        <v>18.844810910459959</v>
      </c>
      <c r="AL123" s="72">
        <v>10.836290813037186</v>
      </c>
      <c r="AM123" s="72">
        <v>44.401403488720462</v>
      </c>
      <c r="AN123" s="137">
        <v>89.693938120459961</v>
      </c>
      <c r="AO123" s="225">
        <v>3.4561727848101258</v>
      </c>
      <c r="AP123" s="225">
        <v>0.41917721518987372</v>
      </c>
      <c r="AQ123" s="223">
        <v>0.89183500453123621</v>
      </c>
      <c r="AR123" s="72">
        <v>3.8753499999999996</v>
      </c>
      <c r="AS123" s="68" t="s">
        <v>763</v>
      </c>
      <c r="AT123" s="68" t="s">
        <v>763</v>
      </c>
      <c r="AU123" s="68" t="s">
        <v>763</v>
      </c>
      <c r="AV123" s="68" t="s">
        <v>763</v>
      </c>
      <c r="BA123" s="200"/>
      <c r="BC123" s="147"/>
    </row>
    <row r="124" spans="1:56" s="68" customFormat="1" x14ac:dyDescent="0.2">
      <c r="A124" s="79" t="s">
        <v>756</v>
      </c>
      <c r="B124" s="68" t="s">
        <v>668</v>
      </c>
      <c r="C124" s="68" t="s">
        <v>764</v>
      </c>
      <c r="E124" s="147">
        <v>44420</v>
      </c>
      <c r="F124" s="68" t="s">
        <v>793</v>
      </c>
      <c r="G124" s="68" t="s">
        <v>772</v>
      </c>
      <c r="H124" s="68" t="s">
        <v>761</v>
      </c>
      <c r="I124" s="68" t="s">
        <v>761</v>
      </c>
      <c r="J124" s="68" t="s">
        <v>761</v>
      </c>
      <c r="K124" s="81" t="s">
        <v>761</v>
      </c>
      <c r="L124" s="68" t="s">
        <v>761</v>
      </c>
      <c r="M124" s="68" t="s">
        <v>761</v>
      </c>
      <c r="N124" s="68" t="s">
        <v>761</v>
      </c>
      <c r="O124" s="68" t="s">
        <v>761</v>
      </c>
      <c r="P124" s="131" t="s">
        <v>761</v>
      </c>
      <c r="Q124" s="68" t="s">
        <v>761</v>
      </c>
      <c r="R124" s="68" t="s">
        <v>761</v>
      </c>
      <c r="S124" s="131" t="s">
        <v>761</v>
      </c>
      <c r="T124" s="68" t="s">
        <v>761</v>
      </c>
      <c r="U124" s="68" t="s">
        <v>761</v>
      </c>
      <c r="V124" s="68">
        <v>0.25</v>
      </c>
      <c r="W124" s="77">
        <v>0.37083333333333335</v>
      </c>
      <c r="X124" s="68" t="s">
        <v>761</v>
      </c>
      <c r="Y124" s="68" t="s">
        <v>761</v>
      </c>
      <c r="Z124" s="72" t="s">
        <v>763</v>
      </c>
      <c r="AA124" s="68" t="s">
        <v>761</v>
      </c>
      <c r="AB124" s="205">
        <v>29.8</v>
      </c>
      <c r="AC124" s="72">
        <v>46.2</v>
      </c>
      <c r="AD124" s="72">
        <v>0.60051199984528814</v>
      </c>
      <c r="AE124" s="72">
        <v>2.4011652999568405</v>
      </c>
      <c r="AF124" s="72">
        <v>0.72496512199999996</v>
      </c>
      <c r="AG124" s="72">
        <v>3.1261304219568404</v>
      </c>
      <c r="AH124" s="72">
        <v>23.56071430804316</v>
      </c>
      <c r="AI124" s="72">
        <v>26.686844730000001</v>
      </c>
      <c r="AJ124" s="72">
        <v>101.77232713744513</v>
      </c>
      <c r="AK124" s="72">
        <v>14.672031351715253</v>
      </c>
      <c r="AL124" s="72">
        <v>6.936485119052537</v>
      </c>
      <c r="AM124" s="72">
        <v>38.232745659758415</v>
      </c>
      <c r="AN124" s="137">
        <v>41.358876081715252</v>
      </c>
      <c r="AO124" s="137">
        <v>5.0757142857142847</v>
      </c>
      <c r="AP124" s="137">
        <v>4.965058283730162</v>
      </c>
      <c r="AQ124" s="72">
        <v>0.50551033305548954</v>
      </c>
      <c r="AR124" s="72">
        <v>10.040772569444446</v>
      </c>
      <c r="AS124" s="68" t="s">
        <v>763</v>
      </c>
      <c r="AT124" s="68" t="s">
        <v>763</v>
      </c>
      <c r="AU124" s="68" t="s">
        <v>763</v>
      </c>
      <c r="AV124" s="68" t="s">
        <v>763</v>
      </c>
      <c r="AY124" s="147"/>
    </row>
    <row r="125" spans="1:56" s="68" customFormat="1" x14ac:dyDescent="0.2">
      <c r="A125" s="79" t="s">
        <v>756</v>
      </c>
      <c r="B125" s="68" t="s">
        <v>668</v>
      </c>
      <c r="C125" s="68" t="s">
        <v>764</v>
      </c>
      <c r="E125" s="147">
        <v>44434</v>
      </c>
      <c r="F125" s="68" t="s">
        <v>793</v>
      </c>
      <c r="G125" s="68" t="s">
        <v>772</v>
      </c>
      <c r="H125" s="68" t="s">
        <v>761</v>
      </c>
      <c r="I125" s="68" t="s">
        <v>761</v>
      </c>
      <c r="J125" s="68" t="s">
        <v>761</v>
      </c>
      <c r="K125" s="81" t="s">
        <v>761</v>
      </c>
      <c r="L125" s="68" t="s">
        <v>761</v>
      </c>
      <c r="M125" s="68" t="s">
        <v>761</v>
      </c>
      <c r="N125" s="68" t="s">
        <v>761</v>
      </c>
      <c r="O125" s="68" t="s">
        <v>761</v>
      </c>
      <c r="P125" s="131" t="s">
        <v>761</v>
      </c>
      <c r="Q125" s="68" t="s">
        <v>761</v>
      </c>
      <c r="R125" s="68" t="s">
        <v>761</v>
      </c>
      <c r="S125" s="131" t="s">
        <v>761</v>
      </c>
      <c r="T125" s="76" t="s">
        <v>761</v>
      </c>
      <c r="U125" s="68" t="s">
        <v>761</v>
      </c>
      <c r="V125" s="68">
        <v>0.3</v>
      </c>
      <c r="W125" s="77">
        <v>0.3430555555555555</v>
      </c>
      <c r="X125" s="68" t="s">
        <v>761</v>
      </c>
      <c r="Y125" s="68" t="s">
        <v>761</v>
      </c>
      <c r="Z125" s="72" t="s">
        <v>763</v>
      </c>
      <c r="AA125" s="68" t="s">
        <v>761</v>
      </c>
      <c r="AB125" s="205">
        <v>29.4</v>
      </c>
      <c r="AC125" s="72">
        <v>45.4</v>
      </c>
      <c r="AD125" s="75" t="s">
        <v>937</v>
      </c>
      <c r="AE125" s="75" t="s">
        <v>937</v>
      </c>
      <c r="AF125" s="72">
        <v>0.44384591499999998</v>
      </c>
      <c r="AG125" s="75" t="s">
        <v>937</v>
      </c>
      <c r="AH125" s="75" t="s">
        <v>937</v>
      </c>
      <c r="AI125" s="72">
        <v>35.33718872251449</v>
      </c>
      <c r="AJ125" s="72">
        <v>100.91017094963024</v>
      </c>
      <c r="AK125" s="72">
        <v>16.448827808987193</v>
      </c>
      <c r="AL125" s="72">
        <v>6.1347940486370502</v>
      </c>
      <c r="AM125" s="75" t="s">
        <v>937</v>
      </c>
      <c r="AN125" s="137" t="s">
        <v>937</v>
      </c>
      <c r="AO125" s="137">
        <v>3.6104761904761915</v>
      </c>
      <c r="AP125" s="137">
        <v>5.2390154761904766</v>
      </c>
      <c r="AQ125" s="72">
        <v>0.40798684562591908</v>
      </c>
      <c r="AR125" s="72">
        <v>8.849491666666669</v>
      </c>
      <c r="AS125" s="68" t="s">
        <v>763</v>
      </c>
      <c r="AT125" s="68" t="s">
        <v>763</v>
      </c>
      <c r="AU125" s="68" t="s">
        <v>763</v>
      </c>
      <c r="AV125" s="68" t="s">
        <v>763</v>
      </c>
    </row>
    <row r="126" spans="1:56" s="68" customFormat="1" x14ac:dyDescent="0.2">
      <c r="A126" s="79"/>
      <c r="E126" s="147"/>
      <c r="K126" s="81"/>
      <c r="BD126" s="147"/>
    </row>
    <row r="128" spans="1:56" ht="16" x14ac:dyDescent="0.2">
      <c r="A128" s="236" t="s">
        <v>1247</v>
      </c>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450" t="s">
        <v>1203</v>
      </c>
      <c r="AE128" s="84"/>
      <c r="AF128" s="84"/>
      <c r="AG128" s="82"/>
      <c r="AH128" s="82"/>
      <c r="AI128" s="84"/>
      <c r="AJ128" s="82"/>
      <c r="AK128" s="84"/>
      <c r="AL128" s="82"/>
      <c r="AM128" s="82"/>
      <c r="AN128" s="82"/>
      <c r="AO128" s="82"/>
      <c r="AP128" s="82"/>
      <c r="AQ128" s="82"/>
      <c r="AR128" s="82"/>
      <c r="AS128" s="82"/>
      <c r="AT128" s="82"/>
      <c r="AU128" s="82"/>
      <c r="AV128" s="82"/>
      <c r="AW128" s="82"/>
      <c r="AX128" s="82"/>
      <c r="AY128" s="82"/>
      <c r="AZ128" s="82"/>
      <c r="BA128" s="82"/>
      <c r="BB128" s="82"/>
    </row>
    <row r="129" spans="1:54" x14ac:dyDescent="0.2">
      <c r="A129" s="86"/>
      <c r="B129" s="86"/>
      <c r="C129" s="87"/>
      <c r="D129" s="87"/>
      <c r="E129" s="87"/>
      <c r="F129" s="86"/>
      <c r="G129" s="86"/>
      <c r="H129" s="88" t="s">
        <v>702</v>
      </c>
      <c r="I129" s="89"/>
      <c r="J129" s="89"/>
      <c r="K129" s="82"/>
      <c r="L129" s="86"/>
      <c r="M129" s="86"/>
      <c r="N129" s="86"/>
      <c r="O129" s="86"/>
      <c r="P129" s="86"/>
      <c r="Q129" s="86"/>
      <c r="R129" s="86"/>
      <c r="S129" s="86"/>
      <c r="T129" s="86"/>
      <c r="U129" s="86"/>
      <c r="V129" s="89" t="s">
        <v>977</v>
      </c>
      <c r="W129" s="82"/>
      <c r="X129" s="82"/>
      <c r="Y129" s="82"/>
      <c r="Z129" s="82"/>
      <c r="AA129" s="82"/>
      <c r="AB129" s="82"/>
      <c r="AC129" s="450" t="s">
        <v>1204</v>
      </c>
      <c r="AD129" s="450"/>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row>
    <row r="130" spans="1:54" ht="16" thickBot="1" x14ac:dyDescent="0.25">
      <c r="A130" s="90"/>
      <c r="B130" s="90"/>
      <c r="C130" s="91"/>
      <c r="D130" s="91"/>
      <c r="E130" s="91"/>
      <c r="F130" s="89" t="s">
        <v>976</v>
      </c>
      <c r="G130" s="89" t="s">
        <v>702</v>
      </c>
      <c r="H130" s="89" t="s">
        <v>1205</v>
      </c>
      <c r="I130" s="89" t="s">
        <v>702</v>
      </c>
      <c r="J130" s="82"/>
      <c r="K130" s="82"/>
      <c r="L130" s="89"/>
      <c r="M130" s="89"/>
      <c r="N130" s="90"/>
      <c r="O130" s="89"/>
      <c r="P130" s="89" t="s">
        <v>1206</v>
      </c>
      <c r="Q130" s="89"/>
      <c r="R130" s="89"/>
      <c r="S130" s="89"/>
      <c r="T130" s="89"/>
      <c r="U130" s="89"/>
      <c r="V130" s="89" t="s">
        <v>726</v>
      </c>
      <c r="W130" s="82"/>
      <c r="X130" s="82"/>
      <c r="Y130" s="82"/>
      <c r="Z130" s="92">
        <v>273.14999999999998</v>
      </c>
      <c r="AA130" s="82"/>
      <c r="AB130" s="82"/>
      <c r="AC130" s="450"/>
      <c r="AD130" s="450"/>
      <c r="AE130" s="82"/>
      <c r="AF130" s="82"/>
      <c r="AG130" s="82"/>
      <c r="AH130" s="82"/>
      <c r="AI130" s="82"/>
      <c r="AJ130" s="82"/>
      <c r="AK130" s="82" t="s">
        <v>1207</v>
      </c>
      <c r="AL130" s="82"/>
      <c r="AM130" s="82"/>
      <c r="AN130" s="82"/>
      <c r="AO130" s="82"/>
      <c r="AP130" s="82"/>
      <c r="AQ130" s="82"/>
      <c r="AR130" s="82"/>
      <c r="AS130" s="82"/>
      <c r="AT130" s="82"/>
      <c r="AU130" s="82"/>
      <c r="AV130" s="82"/>
      <c r="AW130" s="82"/>
      <c r="AX130" s="82"/>
      <c r="AY130" s="82"/>
      <c r="AZ130" s="82"/>
      <c r="BA130" s="82"/>
      <c r="BB130" s="82"/>
    </row>
    <row r="131" spans="1:54" ht="36" thickTop="1" thickBot="1" x14ac:dyDescent="0.25">
      <c r="A131" s="93" t="s">
        <v>1208</v>
      </c>
      <c r="B131" s="94" t="s">
        <v>1209</v>
      </c>
      <c r="C131" s="94" t="s">
        <v>1210</v>
      </c>
      <c r="D131" s="94" t="s">
        <v>1211</v>
      </c>
      <c r="E131" s="94"/>
      <c r="F131" s="93" t="s">
        <v>706</v>
      </c>
      <c r="G131" s="93" t="s">
        <v>1205</v>
      </c>
      <c r="H131" s="93" t="s">
        <v>1212</v>
      </c>
      <c r="I131" s="93" t="s">
        <v>1213</v>
      </c>
      <c r="J131" s="93" t="s">
        <v>541</v>
      </c>
      <c r="K131" s="93" t="s">
        <v>1214</v>
      </c>
      <c r="L131" s="93" t="s">
        <v>1215</v>
      </c>
      <c r="M131" s="89" t="s">
        <v>1216</v>
      </c>
      <c r="N131" s="93" t="s">
        <v>1217</v>
      </c>
      <c r="O131" s="93" t="s">
        <v>1218</v>
      </c>
      <c r="P131" s="93" t="s">
        <v>1219</v>
      </c>
      <c r="Q131" s="93" t="s">
        <v>1220</v>
      </c>
      <c r="R131" s="93" t="s">
        <v>1221</v>
      </c>
      <c r="S131" s="93" t="s">
        <v>1222</v>
      </c>
      <c r="T131" s="93" t="s">
        <v>1223</v>
      </c>
      <c r="U131" s="93" t="s">
        <v>1224</v>
      </c>
      <c r="V131" s="93" t="s">
        <v>474</v>
      </c>
      <c r="W131" s="95"/>
      <c r="X131" s="82"/>
      <c r="Y131" s="96" t="s">
        <v>540</v>
      </c>
      <c r="Z131" s="97" t="s">
        <v>1225</v>
      </c>
      <c r="AA131" s="98" t="s">
        <v>1226</v>
      </c>
      <c r="AB131" s="98" t="s">
        <v>1205</v>
      </c>
      <c r="AC131" s="450"/>
      <c r="AD131" s="450"/>
      <c r="AE131" s="99" t="s">
        <v>1227</v>
      </c>
      <c r="AF131" s="100" t="s">
        <v>485</v>
      </c>
      <c r="AG131" s="98" t="s">
        <v>1228</v>
      </c>
      <c r="AH131" s="98" t="s">
        <v>724</v>
      </c>
      <c r="AI131" s="100" t="s">
        <v>1229</v>
      </c>
      <c r="AJ131" s="98" t="s">
        <v>722</v>
      </c>
      <c r="AK131" s="100" t="s">
        <v>489</v>
      </c>
      <c r="AL131" s="82"/>
      <c r="AM131" s="82"/>
      <c r="AN131" s="82"/>
      <c r="AO131" s="82"/>
      <c r="AP131" s="82"/>
      <c r="AQ131" s="82"/>
      <c r="AR131" s="82"/>
      <c r="AS131" s="82"/>
      <c r="AT131" s="82"/>
      <c r="AU131" s="82"/>
      <c r="AV131" s="82"/>
      <c r="AW131" s="82"/>
      <c r="AX131" s="82"/>
      <c r="AY131" s="109"/>
      <c r="AZ131" s="109"/>
      <c r="BA131" s="82"/>
      <c r="BB131" s="82"/>
    </row>
    <row r="132" spans="1:54" ht="16" x14ac:dyDescent="0.2">
      <c r="A132" s="101" t="s">
        <v>668</v>
      </c>
      <c r="B132" s="102">
        <v>2021</v>
      </c>
      <c r="C132" s="103">
        <v>7</v>
      </c>
      <c r="D132" s="102">
        <v>13</v>
      </c>
      <c r="E132" s="82"/>
      <c r="F132" s="131" t="s">
        <v>761</v>
      </c>
      <c r="G132" s="131" t="s">
        <v>761</v>
      </c>
      <c r="H132" s="82"/>
      <c r="I132" s="131" t="s">
        <v>761</v>
      </c>
      <c r="J132" s="205">
        <v>29.5</v>
      </c>
      <c r="K132" s="82"/>
      <c r="L132" s="82"/>
      <c r="M132" s="108"/>
      <c r="N132" s="137">
        <v>3.0001793284392289</v>
      </c>
      <c r="O132" s="82"/>
      <c r="P132" s="82"/>
      <c r="Q132" s="82"/>
      <c r="R132" s="140"/>
      <c r="S132" s="137">
        <v>44.08089657140868</v>
      </c>
      <c r="T132" s="137">
        <v>49.60761904761906</v>
      </c>
      <c r="U132" s="137">
        <v>2.5000000000000001E-2</v>
      </c>
      <c r="V132" s="85"/>
      <c r="W132" s="85"/>
      <c r="X132" s="85"/>
      <c r="Y132" s="102" t="str">
        <f>IF(C132&lt;6," ",IF(C132&lt;=9,I132, IF(C132&gt;=10," ")))</f>
        <v>ND</v>
      </c>
      <c r="Z132" s="102" t="e">
        <f>IF(Y132=" ", " ", IF(Y132&gt;0, Y132+273.15))</f>
        <v>#VALUE!</v>
      </c>
      <c r="AA132" s="102">
        <f>IF(C132&lt;6," ",IF(C132&lt;=9,J132, IF(C132&gt;=10," ")))</f>
        <v>29.5</v>
      </c>
      <c r="AB132" s="102" t="str">
        <f>IF(C132&lt;6," ",IF(C132&lt;=9,G132, IF(C132&gt;=10," ")))</f>
        <v>ND</v>
      </c>
      <c r="AC132" s="104" t="e">
        <f>IF(Y132=" "," ",IF(Y132&gt;0,EXP(-173.4292+249.6339*100/Z132+143.3483*LN(+Z132/100)-21.8492*Z132/100+AA132*(-0.033096+0.014259*Z132/100-0.0017*(Z132/100)^2))*1.4276))</f>
        <v>#VALUE!</v>
      </c>
      <c r="AD132" s="102" t="e">
        <f>IF(Y132=" "," ",IF(Y132&gt;0,AB132/AC132))</f>
        <v>#VALUE!</v>
      </c>
      <c r="AE132" s="105" t="str">
        <f>IF(C132&lt;6," ",IF(C132&lt;=9,F132, IF(C132&gt;=10," ")))</f>
        <v>ND</v>
      </c>
      <c r="AF132" s="102">
        <f>IF(Y132=" "," ",N132)</f>
        <v>3.0001793284392289</v>
      </c>
      <c r="AG132" s="105">
        <f>IF(C132&lt;6," ",IF(C132&lt;=9,T132, IF(C132&gt;=10," ")))</f>
        <v>49.60761904761906</v>
      </c>
      <c r="AH132" s="105">
        <f>IF(C132&lt;6," ",IF(C132&lt;=9,U132, IF(C132&gt;=10," ")))</f>
        <v>2.5000000000000001E-2</v>
      </c>
      <c r="AI132" s="102">
        <f t="shared" ref="AI132:AI135" si="49">IF(Y132=" ", " ", IF(Y132&gt;0, SUM(AG132:AH132)))</f>
        <v>49.632619047619059</v>
      </c>
      <c r="AJ132" s="106">
        <f>IF(C132&lt;6," ",IF(C132&lt;=9,S132, IF(C132&gt;=10," ")))</f>
        <v>44.08089657140868</v>
      </c>
      <c r="AK132" s="107">
        <f>IF(Y132=" ", " ", IF(Y132&gt;0, AJ132-AF132))</f>
        <v>41.080717242969449</v>
      </c>
      <c r="AL132" s="85"/>
      <c r="AM132" s="85"/>
      <c r="AN132" s="85"/>
      <c r="AO132" s="85"/>
      <c r="AP132" s="85"/>
      <c r="AQ132" s="85"/>
      <c r="AR132" s="85"/>
      <c r="AS132" s="85"/>
      <c r="AT132" s="85"/>
      <c r="AU132" s="85"/>
      <c r="AV132" s="85"/>
      <c r="AW132" s="85"/>
      <c r="AX132" s="85"/>
      <c r="AY132" s="85"/>
      <c r="AZ132" s="85"/>
      <c r="BA132" s="82"/>
      <c r="BB132" s="82"/>
    </row>
    <row r="133" spans="1:54" ht="16" x14ac:dyDescent="0.2">
      <c r="A133" s="101" t="s">
        <v>668</v>
      </c>
      <c r="B133" s="102">
        <v>2021</v>
      </c>
      <c r="C133" s="103">
        <v>7</v>
      </c>
      <c r="D133" s="102">
        <v>27</v>
      </c>
      <c r="E133" s="82"/>
      <c r="F133" s="131" t="s">
        <v>761</v>
      </c>
      <c r="G133" s="131" t="s">
        <v>761</v>
      </c>
      <c r="H133" s="82"/>
      <c r="I133" s="131" t="s">
        <v>761</v>
      </c>
      <c r="J133" s="205">
        <v>30.2</v>
      </c>
      <c r="K133" s="82"/>
      <c r="L133" s="82"/>
      <c r="M133" s="108"/>
      <c r="N133" s="137">
        <v>2.761126099541916</v>
      </c>
      <c r="O133" s="82"/>
      <c r="P133" s="82"/>
      <c r="Q133" s="82"/>
      <c r="R133" s="140"/>
      <c r="S133" s="137">
        <v>89.693938120459961</v>
      </c>
      <c r="T133" s="225">
        <v>3.4561727848101258</v>
      </c>
      <c r="U133" s="225">
        <v>0.41917721518987372</v>
      </c>
      <c r="V133" s="85"/>
      <c r="W133" s="85"/>
      <c r="X133" s="85"/>
      <c r="Y133" s="102" t="str">
        <f t="shared" ref="Y133:Y143" si="50">IF(C133&lt;6," ",IF(C133&lt;=9,I133, IF(C133&gt;=10," ")))</f>
        <v>ND</v>
      </c>
      <c r="Z133" s="102" t="e">
        <f t="shared" ref="Z133:Z143" si="51">IF(Y133=" ", " ", IF(Y133&gt;0, Y133+273.15))</f>
        <v>#VALUE!</v>
      </c>
      <c r="AA133" s="102">
        <f t="shared" ref="AA133:AA143" si="52">IF(C133&lt;6," ",IF(C133&lt;=9,J133, IF(C133&gt;=10," ")))</f>
        <v>30.2</v>
      </c>
      <c r="AB133" s="102" t="str">
        <f t="shared" ref="AB133:AB143" si="53">IF(C133&lt;6," ",IF(C133&lt;=9,G133, IF(C133&gt;=10," ")))</f>
        <v>ND</v>
      </c>
      <c r="AC133" s="104" t="e">
        <f t="shared" ref="AC133:AC143" si="54">IF(Y133=" "," ",IF(Y133&gt;0,EXP(-173.4292+249.6339*100/Z133+143.3483*LN(+Z133/100)-21.8492*Z133/100+AA133*(-0.033096+0.014259*Z133/100-0.0017*(Z133/100)^2))*1.4276))</f>
        <v>#VALUE!</v>
      </c>
      <c r="AD133" s="102" t="e">
        <f t="shared" ref="AD133:AD143" si="55">IF(Y133=" "," ",IF(Y133&gt;0,AB133/AC133))</f>
        <v>#VALUE!</v>
      </c>
      <c r="AE133" s="105" t="str">
        <f t="shared" ref="AE133:AE143" si="56">IF(C133&lt;6," ",IF(C133&lt;=9,F133, IF(C133&gt;=10," ")))</f>
        <v>ND</v>
      </c>
      <c r="AF133" s="102">
        <f t="shared" ref="AF133:AF143" si="57">IF(Y133=" "," ",N133)</f>
        <v>2.761126099541916</v>
      </c>
      <c r="AG133" s="105">
        <f t="shared" ref="AG133:AG143" si="58">IF(C133&lt;6," ",IF(C133&lt;=9,T133, IF(C133&gt;=10," ")))</f>
        <v>3.4561727848101258</v>
      </c>
      <c r="AH133" s="105">
        <f t="shared" ref="AH133:AH143" si="59">IF(C133&lt;6," ",IF(C133&lt;=9,U133, IF(C133&gt;=10," ")))</f>
        <v>0.41917721518987372</v>
      </c>
      <c r="AI133" s="102">
        <f t="shared" si="49"/>
        <v>3.8753499999999996</v>
      </c>
      <c r="AJ133" s="106">
        <f t="shared" ref="AJ133:AJ143" si="60">IF(C133&lt;6," ",IF(C133&lt;=9,S133, IF(C133&gt;=10," ")))</f>
        <v>89.693938120459961</v>
      </c>
      <c r="AK133" s="107">
        <f t="shared" ref="AK133:AK143" si="61">IF(Y133=" ", " ", IF(Y133&gt;0, AJ133-AF133))</f>
        <v>86.93281202091805</v>
      </c>
      <c r="AL133" s="85"/>
      <c r="AM133" s="85"/>
      <c r="AN133" s="85"/>
      <c r="AO133" s="85"/>
      <c r="AP133" s="85"/>
      <c r="AQ133" s="85"/>
      <c r="AR133" s="85"/>
      <c r="AS133" s="85"/>
      <c r="AT133" s="85"/>
      <c r="AU133" s="85"/>
      <c r="AV133" s="85"/>
      <c r="AW133" s="85"/>
      <c r="AX133" s="85"/>
      <c r="AY133" s="85"/>
      <c r="AZ133" s="85"/>
      <c r="BA133" s="82"/>
      <c r="BB133" s="82"/>
    </row>
    <row r="134" spans="1:54" ht="16" x14ac:dyDescent="0.2">
      <c r="A134" s="101" t="s">
        <v>668</v>
      </c>
      <c r="B134" s="102">
        <v>2021</v>
      </c>
      <c r="C134" s="103">
        <v>8</v>
      </c>
      <c r="D134" s="102">
        <v>12</v>
      </c>
      <c r="E134" s="82"/>
      <c r="F134" s="131" t="s">
        <v>761</v>
      </c>
      <c r="G134" s="131" t="s">
        <v>761</v>
      </c>
      <c r="H134" s="82"/>
      <c r="I134" s="131" t="s">
        <v>761</v>
      </c>
      <c r="J134" s="205">
        <v>29.8</v>
      </c>
      <c r="K134" s="82"/>
      <c r="L134" s="82"/>
      <c r="M134" s="108"/>
      <c r="N134" s="137">
        <v>4.0747275557861968</v>
      </c>
      <c r="O134" s="82"/>
      <c r="P134" s="82"/>
      <c r="Q134" s="82"/>
      <c r="R134" s="140"/>
      <c r="S134" s="137">
        <v>41.358876081715252</v>
      </c>
      <c r="T134" s="137">
        <v>5.0757142857142847</v>
      </c>
      <c r="U134" s="137">
        <v>4.965058283730162</v>
      </c>
      <c r="V134" s="85"/>
      <c r="W134" s="85"/>
      <c r="X134" s="85"/>
      <c r="Y134" s="102" t="str">
        <f t="shared" si="50"/>
        <v>ND</v>
      </c>
      <c r="Z134" s="102" t="e">
        <f t="shared" si="51"/>
        <v>#VALUE!</v>
      </c>
      <c r="AA134" s="102">
        <f t="shared" si="52"/>
        <v>29.8</v>
      </c>
      <c r="AB134" s="102" t="str">
        <f t="shared" si="53"/>
        <v>ND</v>
      </c>
      <c r="AC134" s="104" t="e">
        <f t="shared" si="54"/>
        <v>#VALUE!</v>
      </c>
      <c r="AD134" s="102" t="e">
        <f t="shared" si="55"/>
        <v>#VALUE!</v>
      </c>
      <c r="AE134" s="105" t="str">
        <f t="shared" si="56"/>
        <v>ND</v>
      </c>
      <c r="AF134" s="102">
        <f t="shared" si="57"/>
        <v>4.0747275557861968</v>
      </c>
      <c r="AG134" s="105">
        <f t="shared" si="58"/>
        <v>5.0757142857142847</v>
      </c>
      <c r="AH134" s="105">
        <f t="shared" si="59"/>
        <v>4.965058283730162</v>
      </c>
      <c r="AI134" s="102">
        <f t="shared" si="49"/>
        <v>10.040772569444446</v>
      </c>
      <c r="AJ134" s="106">
        <f t="shared" si="60"/>
        <v>41.358876081715252</v>
      </c>
      <c r="AK134" s="107">
        <f t="shared" si="61"/>
        <v>37.284148525929055</v>
      </c>
      <c r="AL134" s="82"/>
      <c r="AM134" s="85"/>
      <c r="AN134" s="85"/>
      <c r="AO134" s="85"/>
      <c r="AP134" s="85"/>
      <c r="AQ134" s="85"/>
      <c r="AR134" s="114" t="s">
        <v>1230</v>
      </c>
      <c r="AS134" s="85"/>
      <c r="AT134" s="85"/>
      <c r="AU134" s="85"/>
      <c r="AV134" s="85"/>
      <c r="AW134" s="85"/>
      <c r="AX134" s="85"/>
      <c r="AY134" s="85"/>
      <c r="AZ134" s="85"/>
      <c r="BA134" s="82"/>
      <c r="BB134" s="82"/>
    </row>
    <row r="135" spans="1:54" ht="16" x14ac:dyDescent="0.2">
      <c r="A135" s="101" t="s">
        <v>668</v>
      </c>
      <c r="B135" s="102">
        <v>2021</v>
      </c>
      <c r="C135" s="103">
        <v>8</v>
      </c>
      <c r="D135" s="102">
        <v>26</v>
      </c>
      <c r="E135" s="82"/>
      <c r="F135" s="131" t="s">
        <v>761</v>
      </c>
      <c r="G135" s="131" t="s">
        <v>761</v>
      </c>
      <c r="H135" s="82"/>
      <c r="I135" s="131" t="s">
        <v>761</v>
      </c>
      <c r="J135" s="205">
        <v>29.4</v>
      </c>
      <c r="K135" s="82"/>
      <c r="L135" s="82"/>
      <c r="M135" s="108"/>
      <c r="N135" s="137">
        <v>1.225628987207473</v>
      </c>
      <c r="O135" s="82"/>
      <c r="P135" s="82"/>
      <c r="Q135" s="82"/>
      <c r="R135" s="140"/>
      <c r="S135" s="137" t="s">
        <v>937</v>
      </c>
      <c r="T135" s="137">
        <v>3.6104761904761915</v>
      </c>
      <c r="U135" s="137">
        <v>5.2390154761904766</v>
      </c>
      <c r="V135" s="85"/>
      <c r="W135" s="85"/>
      <c r="X135" s="85"/>
      <c r="Y135" s="102" t="str">
        <f t="shared" si="50"/>
        <v>ND</v>
      </c>
      <c r="Z135" s="102" t="e">
        <f t="shared" si="51"/>
        <v>#VALUE!</v>
      </c>
      <c r="AA135" s="102">
        <f t="shared" si="52"/>
        <v>29.4</v>
      </c>
      <c r="AB135" s="102" t="str">
        <f t="shared" si="53"/>
        <v>ND</v>
      </c>
      <c r="AC135" s="104" t="e">
        <f t="shared" si="54"/>
        <v>#VALUE!</v>
      </c>
      <c r="AD135" s="102" t="e">
        <f t="shared" si="55"/>
        <v>#VALUE!</v>
      </c>
      <c r="AE135" s="105" t="str">
        <f t="shared" si="56"/>
        <v>ND</v>
      </c>
      <c r="AF135" s="102">
        <f t="shared" si="57"/>
        <v>1.225628987207473</v>
      </c>
      <c r="AG135" s="105">
        <f t="shared" si="58"/>
        <v>3.6104761904761915</v>
      </c>
      <c r="AH135" s="105">
        <f t="shared" si="59"/>
        <v>5.2390154761904766</v>
      </c>
      <c r="AI135" s="102">
        <f t="shared" si="49"/>
        <v>8.849491666666669</v>
      </c>
      <c r="AJ135" s="106" t="str">
        <f t="shared" si="60"/>
        <v>missing</v>
      </c>
      <c r="AK135" s="107" t="e">
        <f t="shared" si="61"/>
        <v>#VALUE!</v>
      </c>
      <c r="AL135" s="82"/>
      <c r="AM135" s="85"/>
      <c r="AN135" s="85"/>
      <c r="AO135" s="85"/>
      <c r="AP135" s="85"/>
      <c r="AQ135" s="85"/>
      <c r="AR135" s="115"/>
      <c r="AS135" s="116" t="s">
        <v>487</v>
      </c>
      <c r="AT135" s="116" t="s">
        <v>1231</v>
      </c>
      <c r="AU135" s="116" t="s">
        <v>485</v>
      </c>
      <c r="AV135" s="116" t="s">
        <v>513</v>
      </c>
      <c r="AW135" s="116" t="s">
        <v>489</v>
      </c>
      <c r="AX135" s="116"/>
      <c r="AY135" s="85"/>
      <c r="AZ135" s="85"/>
      <c r="BA135" s="82"/>
      <c r="BB135" s="82"/>
    </row>
    <row r="136" spans="1:54" ht="16" x14ac:dyDescent="0.2">
      <c r="A136" s="101"/>
      <c r="B136" s="102"/>
      <c r="C136" s="103"/>
      <c r="D136" s="102"/>
      <c r="E136" s="82"/>
      <c r="F136" s="144"/>
      <c r="G136" s="144"/>
      <c r="H136" s="82"/>
      <c r="I136" s="144"/>
      <c r="J136" s="145"/>
      <c r="K136" s="82"/>
      <c r="L136" s="82"/>
      <c r="M136" s="108"/>
      <c r="N136" s="146"/>
      <c r="O136" s="82"/>
      <c r="P136" s="82"/>
      <c r="Q136" s="82"/>
      <c r="R136" s="140"/>
      <c r="S136" s="146"/>
      <c r="T136" s="146"/>
      <c r="U136" s="146"/>
      <c r="V136" s="85"/>
      <c r="W136" s="85"/>
      <c r="X136" s="85"/>
      <c r="Y136" s="102" t="str">
        <f t="shared" si="50"/>
        <v xml:space="preserve"> </v>
      </c>
      <c r="Z136" s="102" t="str">
        <f t="shared" si="51"/>
        <v xml:space="preserve"> </v>
      </c>
      <c r="AA136" s="102" t="str">
        <f t="shared" si="52"/>
        <v xml:space="preserve"> </v>
      </c>
      <c r="AB136" s="102" t="str">
        <f t="shared" si="53"/>
        <v xml:space="preserve"> </v>
      </c>
      <c r="AC136" s="104" t="str">
        <f t="shared" si="54"/>
        <v xml:space="preserve"> </v>
      </c>
      <c r="AD136" s="102" t="str">
        <f t="shared" si="55"/>
        <v xml:space="preserve"> </v>
      </c>
      <c r="AE136" s="105" t="str">
        <f t="shared" si="56"/>
        <v xml:space="preserve"> </v>
      </c>
      <c r="AF136" s="102" t="str">
        <f t="shared" si="57"/>
        <v xml:space="preserve"> </v>
      </c>
      <c r="AG136" s="105" t="str">
        <f t="shared" si="58"/>
        <v xml:space="preserve"> </v>
      </c>
      <c r="AH136" s="105" t="str">
        <f t="shared" si="59"/>
        <v xml:space="preserve"> </v>
      </c>
      <c r="AI136" s="102" t="str">
        <f t="shared" ref="AI136" si="62">IF(Y136=" ", " ", IF(Y136&gt;0, SUM(AG136:AH136)))</f>
        <v xml:space="preserve"> </v>
      </c>
      <c r="AJ136" s="106" t="str">
        <f t="shared" si="60"/>
        <v xml:space="preserve"> </v>
      </c>
      <c r="AK136" s="107" t="str">
        <f t="shared" si="61"/>
        <v xml:space="preserve"> </v>
      </c>
      <c r="AL136" s="82"/>
      <c r="AM136" s="84" t="s">
        <v>1232</v>
      </c>
      <c r="AN136" s="82"/>
      <c r="AO136" s="82"/>
      <c r="AP136" s="82"/>
      <c r="AQ136" s="82"/>
      <c r="AR136" s="117" t="s">
        <v>522</v>
      </c>
      <c r="AS136" s="115"/>
      <c r="AT136" s="115"/>
      <c r="AU136" s="115"/>
      <c r="AV136" s="115"/>
      <c r="AW136" s="115"/>
      <c r="AX136" s="118"/>
      <c r="AY136" s="85"/>
      <c r="AZ136" s="85"/>
      <c r="BA136" s="82"/>
      <c r="BB136" s="82"/>
    </row>
    <row r="137" spans="1:54" ht="18" x14ac:dyDescent="0.25">
      <c r="A137" s="101"/>
      <c r="B137" s="102"/>
      <c r="C137" s="103"/>
      <c r="D137" s="102"/>
      <c r="E137" s="82"/>
      <c r="F137" s="144"/>
      <c r="G137" s="144"/>
      <c r="H137" s="82"/>
      <c r="I137" s="144"/>
      <c r="J137" s="144"/>
      <c r="K137" s="82"/>
      <c r="L137" s="82"/>
      <c r="M137" s="108"/>
      <c r="N137" s="146"/>
      <c r="O137" s="82"/>
      <c r="P137" s="82"/>
      <c r="Q137" s="82"/>
      <c r="R137" s="140"/>
      <c r="S137" s="146"/>
      <c r="T137" s="146"/>
      <c r="U137" s="146"/>
      <c r="V137" s="85"/>
      <c r="W137" s="85"/>
      <c r="X137" s="85"/>
      <c r="Y137" s="102" t="str">
        <f t="shared" si="50"/>
        <v xml:space="preserve"> </v>
      </c>
      <c r="Z137" s="102" t="str">
        <f t="shared" si="51"/>
        <v xml:space="preserve"> </v>
      </c>
      <c r="AA137" s="102" t="str">
        <f t="shared" si="52"/>
        <v xml:space="preserve"> </v>
      </c>
      <c r="AB137" s="102" t="str">
        <f t="shared" si="53"/>
        <v xml:space="preserve"> </v>
      </c>
      <c r="AC137" s="104" t="str">
        <f t="shared" si="54"/>
        <v xml:space="preserve"> </v>
      </c>
      <c r="AD137" s="102" t="str">
        <f t="shared" si="55"/>
        <v xml:space="preserve"> </v>
      </c>
      <c r="AE137" s="105" t="str">
        <f t="shared" si="56"/>
        <v xml:space="preserve"> </v>
      </c>
      <c r="AF137" s="102" t="str">
        <f t="shared" si="57"/>
        <v xml:space="preserve"> </v>
      </c>
      <c r="AG137" s="105" t="str">
        <f t="shared" si="58"/>
        <v xml:space="preserve"> </v>
      </c>
      <c r="AH137" s="105" t="str">
        <f t="shared" si="59"/>
        <v xml:space="preserve"> </v>
      </c>
      <c r="AI137" s="102"/>
      <c r="AJ137" s="106" t="str">
        <f t="shared" si="60"/>
        <v xml:space="preserve"> </v>
      </c>
      <c r="AK137" s="107" t="str">
        <f t="shared" si="61"/>
        <v xml:space="preserve"> </v>
      </c>
      <c r="AL137" s="82"/>
      <c r="AM137" s="119" t="s">
        <v>477</v>
      </c>
      <c r="AN137" s="109" t="s">
        <v>1231</v>
      </c>
      <c r="AO137" s="120" t="s">
        <v>479</v>
      </c>
      <c r="AP137" s="120" t="s">
        <v>726</v>
      </c>
      <c r="AQ137" s="120" t="s">
        <v>481</v>
      </c>
      <c r="AR137" s="118" t="s">
        <v>476</v>
      </c>
      <c r="AS137" s="115">
        <v>0.4</v>
      </c>
      <c r="AT137" s="118">
        <v>0.6</v>
      </c>
      <c r="AU137" s="121">
        <v>10</v>
      </c>
      <c r="AV137" s="115">
        <v>10</v>
      </c>
      <c r="AW137" s="122">
        <v>43</v>
      </c>
      <c r="AX137" s="118"/>
      <c r="AY137" s="85"/>
      <c r="AZ137" s="85"/>
      <c r="BA137" s="82"/>
      <c r="BB137" s="82"/>
    </row>
    <row r="138" spans="1:54" ht="16" x14ac:dyDescent="0.2">
      <c r="A138" s="101"/>
      <c r="B138" s="102"/>
      <c r="C138" s="103"/>
      <c r="D138" s="102"/>
      <c r="E138" s="82"/>
      <c r="F138" s="144"/>
      <c r="G138" s="144"/>
      <c r="H138" s="82"/>
      <c r="I138" s="144"/>
      <c r="J138" s="144"/>
      <c r="K138" s="82"/>
      <c r="L138" s="82"/>
      <c r="M138" s="82"/>
      <c r="N138" s="146"/>
      <c r="O138" s="82"/>
      <c r="P138" s="82"/>
      <c r="Q138" s="82"/>
      <c r="R138" s="140"/>
      <c r="S138" s="146"/>
      <c r="T138" s="146"/>
      <c r="U138" s="146"/>
      <c r="V138" s="85"/>
      <c r="W138" s="85"/>
      <c r="X138" s="85"/>
      <c r="Y138" s="102" t="str">
        <f t="shared" si="50"/>
        <v xml:space="preserve"> </v>
      </c>
      <c r="Z138" s="102" t="str">
        <f t="shared" si="51"/>
        <v xml:space="preserve"> </v>
      </c>
      <c r="AA138" s="102" t="str">
        <f t="shared" si="52"/>
        <v xml:space="preserve"> </v>
      </c>
      <c r="AB138" s="102" t="str">
        <f t="shared" si="53"/>
        <v xml:space="preserve"> </v>
      </c>
      <c r="AC138" s="104" t="str">
        <f t="shared" si="54"/>
        <v xml:space="preserve"> </v>
      </c>
      <c r="AD138" s="102" t="str">
        <f t="shared" si="55"/>
        <v xml:space="preserve"> </v>
      </c>
      <c r="AE138" s="105" t="str">
        <f t="shared" si="56"/>
        <v xml:space="preserve"> </v>
      </c>
      <c r="AF138" s="102" t="str">
        <f t="shared" si="57"/>
        <v xml:space="preserve"> </v>
      </c>
      <c r="AG138" s="105" t="str">
        <f t="shared" si="58"/>
        <v xml:space="preserve"> </v>
      </c>
      <c r="AH138" s="105" t="str">
        <f t="shared" si="59"/>
        <v xml:space="preserve"> </v>
      </c>
      <c r="AI138" s="102"/>
      <c r="AJ138" s="106" t="str">
        <f t="shared" si="60"/>
        <v xml:space="preserve"> </v>
      </c>
      <c r="AK138" s="107" t="str">
        <f t="shared" si="61"/>
        <v xml:space="preserve"> </v>
      </c>
      <c r="AL138" s="82"/>
      <c r="AM138" s="123" t="s">
        <v>479</v>
      </c>
      <c r="AN138" s="124" t="s">
        <v>1233</v>
      </c>
      <c r="AO138" s="124" t="s">
        <v>485</v>
      </c>
      <c r="AP138" s="124" t="s">
        <v>1234</v>
      </c>
      <c r="AQ138" s="124"/>
      <c r="AR138" s="118" t="s">
        <v>482</v>
      </c>
      <c r="AS138" s="115">
        <v>0.9</v>
      </c>
      <c r="AT138" s="118">
        <v>3</v>
      </c>
      <c r="AU138" s="121">
        <v>1</v>
      </c>
      <c r="AV138" s="115">
        <v>3</v>
      </c>
      <c r="AW138" s="122">
        <v>20</v>
      </c>
      <c r="AX138" s="118"/>
      <c r="AY138" s="85"/>
      <c r="AZ138" s="102"/>
      <c r="BA138" s="102" t="s">
        <v>1235</v>
      </c>
      <c r="BB138" s="82"/>
    </row>
    <row r="139" spans="1:54" ht="16" x14ac:dyDescent="0.2">
      <c r="A139" s="101"/>
      <c r="B139" s="102"/>
      <c r="C139" s="103"/>
      <c r="D139" s="102"/>
      <c r="E139" s="82"/>
      <c r="F139" s="144"/>
      <c r="G139" s="144"/>
      <c r="H139" s="82"/>
      <c r="I139" s="144"/>
      <c r="J139" s="145"/>
      <c r="K139" s="82"/>
      <c r="L139" s="82"/>
      <c r="M139" s="82"/>
      <c r="N139" s="146"/>
      <c r="O139" s="82"/>
      <c r="P139" s="82"/>
      <c r="Q139" s="82"/>
      <c r="R139" s="140"/>
      <c r="S139" s="146"/>
      <c r="T139" s="146"/>
      <c r="U139" s="256"/>
      <c r="V139" s="85"/>
      <c r="W139" s="85"/>
      <c r="X139" s="85"/>
      <c r="Y139" s="102" t="str">
        <f t="shared" si="50"/>
        <v xml:space="preserve"> </v>
      </c>
      <c r="Z139" s="102" t="str">
        <f t="shared" si="51"/>
        <v xml:space="preserve"> </v>
      </c>
      <c r="AA139" s="102" t="str">
        <f t="shared" si="52"/>
        <v xml:space="preserve"> </v>
      </c>
      <c r="AB139" s="102" t="str">
        <f t="shared" si="53"/>
        <v xml:space="preserve"> </v>
      </c>
      <c r="AC139" s="104" t="str">
        <f t="shared" si="54"/>
        <v xml:space="preserve"> </v>
      </c>
      <c r="AD139" s="102" t="str">
        <f t="shared" si="55"/>
        <v xml:space="preserve"> </v>
      </c>
      <c r="AE139" s="105" t="str">
        <f t="shared" si="56"/>
        <v xml:space="preserve"> </v>
      </c>
      <c r="AF139" s="102" t="str">
        <f t="shared" si="57"/>
        <v xml:space="preserve"> </v>
      </c>
      <c r="AG139" s="105" t="str">
        <f t="shared" si="58"/>
        <v xml:space="preserve"> </v>
      </c>
      <c r="AH139" s="105" t="str">
        <f t="shared" si="59"/>
        <v xml:space="preserve"> </v>
      </c>
      <c r="AI139" s="102" t="str">
        <f t="shared" ref="AI139" si="63">IF(Y139=" ", " ", IF(Y139&gt;0, SUM(AG139:AH139)))</f>
        <v xml:space="preserve"> </v>
      </c>
      <c r="AJ139" s="106" t="str">
        <f t="shared" si="60"/>
        <v xml:space="preserve"> </v>
      </c>
      <c r="AK139" s="107" t="str">
        <f t="shared" si="61"/>
        <v xml:space="preserve"> </v>
      </c>
      <c r="AL139" s="82"/>
      <c r="AM139" s="123" t="s">
        <v>1236</v>
      </c>
      <c r="AN139" s="125" t="s">
        <v>742</v>
      </c>
      <c r="AO139" s="125" t="s">
        <v>494</v>
      </c>
      <c r="AP139" s="125" t="s">
        <v>495</v>
      </c>
      <c r="AQ139" s="125" t="s">
        <v>494</v>
      </c>
      <c r="AR139" s="118"/>
      <c r="AS139" s="115" t="s">
        <v>487</v>
      </c>
      <c r="AT139" s="115" t="s">
        <v>976</v>
      </c>
      <c r="AU139" s="115" t="s">
        <v>485</v>
      </c>
      <c r="AV139" s="115" t="s">
        <v>488</v>
      </c>
      <c r="AW139" s="115" t="s">
        <v>489</v>
      </c>
      <c r="AX139" s="116" t="s">
        <v>490</v>
      </c>
      <c r="AY139" s="102"/>
      <c r="AZ139" s="102"/>
      <c r="BA139" s="84" t="s">
        <v>1</v>
      </c>
      <c r="BB139" s="82"/>
    </row>
    <row r="140" spans="1:54" ht="16" x14ac:dyDescent="0.2">
      <c r="A140" s="101"/>
      <c r="B140" s="102"/>
      <c r="C140" s="132"/>
      <c r="D140" s="82"/>
      <c r="E140" s="85"/>
      <c r="F140" s="144"/>
      <c r="G140" s="144"/>
      <c r="H140" s="85"/>
      <c r="I140" s="144"/>
      <c r="J140" s="144"/>
      <c r="K140" s="85"/>
      <c r="L140" s="85"/>
      <c r="M140" s="85"/>
      <c r="N140" s="146"/>
      <c r="O140" s="85"/>
      <c r="P140" s="85"/>
      <c r="Q140" s="85"/>
      <c r="R140" s="140"/>
      <c r="S140" s="146"/>
      <c r="T140" s="146"/>
      <c r="U140" s="146"/>
      <c r="V140" s="85"/>
      <c r="W140" s="85"/>
      <c r="X140" s="85"/>
      <c r="Y140" s="85" t="str">
        <f t="shared" si="50"/>
        <v xml:space="preserve"> </v>
      </c>
      <c r="Z140" s="82" t="str">
        <f t="shared" si="51"/>
        <v xml:space="preserve"> </v>
      </c>
      <c r="AA140" s="85" t="str">
        <f t="shared" si="52"/>
        <v xml:space="preserve"> </v>
      </c>
      <c r="AB140" s="85" t="str">
        <f t="shared" si="53"/>
        <v xml:space="preserve"> </v>
      </c>
      <c r="AC140" s="110" t="str">
        <f t="shared" si="54"/>
        <v xml:space="preserve"> </v>
      </c>
      <c r="AD140" s="82" t="str">
        <f t="shared" si="55"/>
        <v xml:space="preserve"> </v>
      </c>
      <c r="AE140" s="111" t="str">
        <f t="shared" si="56"/>
        <v xml:space="preserve"> </v>
      </c>
      <c r="AF140" s="82" t="str">
        <f t="shared" si="57"/>
        <v xml:space="preserve"> </v>
      </c>
      <c r="AG140" s="111" t="str">
        <f t="shared" si="58"/>
        <v xml:space="preserve"> </v>
      </c>
      <c r="AH140" s="111" t="str">
        <f t="shared" si="59"/>
        <v xml:space="preserve"> </v>
      </c>
      <c r="AI140" s="102"/>
      <c r="AJ140" s="112" t="str">
        <f t="shared" si="60"/>
        <v xml:space="preserve"> </v>
      </c>
      <c r="AK140" s="113" t="str">
        <f t="shared" si="61"/>
        <v xml:space="preserve"> </v>
      </c>
      <c r="AL140" s="82"/>
      <c r="AM140" s="82" t="e">
        <f>AD146</f>
        <v>#DIV/0!</v>
      </c>
      <c r="AN140" s="82" t="e">
        <f>AE146</f>
        <v>#DIV/0!</v>
      </c>
      <c r="AO140" s="82">
        <f>AF146</f>
        <v>2.765415492743704</v>
      </c>
      <c r="AP140" s="82">
        <f>AI146</f>
        <v>18.099558320932541</v>
      </c>
      <c r="AQ140" s="113">
        <f>AK146</f>
        <v>55.099225929938854</v>
      </c>
      <c r="AR140" s="118"/>
      <c r="AS140" s="115" t="s">
        <v>497</v>
      </c>
      <c r="AT140" s="115" t="s">
        <v>497</v>
      </c>
      <c r="AU140" s="115" t="s">
        <v>497</v>
      </c>
      <c r="AV140" s="115" t="s">
        <v>497</v>
      </c>
      <c r="AW140" s="115" t="s">
        <v>497</v>
      </c>
      <c r="AX140" s="116" t="s">
        <v>498</v>
      </c>
      <c r="AY140" s="102"/>
      <c r="AZ140" s="102"/>
      <c r="BA140" s="82"/>
      <c r="BB140" s="82"/>
    </row>
    <row r="141" spans="1:54" ht="16" x14ac:dyDescent="0.2">
      <c r="A141" s="101"/>
      <c r="B141" s="102"/>
      <c r="C141" s="132"/>
      <c r="D141" s="82"/>
      <c r="E141" s="85"/>
      <c r="F141" s="144"/>
      <c r="G141" s="144"/>
      <c r="H141" s="85"/>
      <c r="I141" s="144"/>
      <c r="J141" s="145"/>
      <c r="K141" s="85"/>
      <c r="L141" s="85"/>
      <c r="M141" s="85"/>
      <c r="N141" s="146"/>
      <c r="O141" s="85"/>
      <c r="P141" s="85"/>
      <c r="Q141" s="85"/>
      <c r="R141" s="140"/>
      <c r="S141" s="146"/>
      <c r="T141" s="146"/>
      <c r="U141" s="146"/>
      <c r="V141" s="85"/>
      <c r="W141" s="85"/>
      <c r="X141" s="85"/>
      <c r="Y141" s="85" t="str">
        <f t="shared" si="50"/>
        <v xml:space="preserve"> </v>
      </c>
      <c r="Z141" s="82" t="str">
        <f t="shared" si="51"/>
        <v xml:space="preserve"> </v>
      </c>
      <c r="AA141" s="85" t="str">
        <f t="shared" si="52"/>
        <v xml:space="preserve"> </v>
      </c>
      <c r="AB141" s="85" t="str">
        <f t="shared" si="53"/>
        <v xml:space="preserve"> </v>
      </c>
      <c r="AC141" s="110" t="str">
        <f t="shared" si="54"/>
        <v xml:space="preserve"> </v>
      </c>
      <c r="AD141" s="82" t="str">
        <f t="shared" si="55"/>
        <v xml:space="preserve"> </v>
      </c>
      <c r="AE141" s="111" t="str">
        <f t="shared" si="56"/>
        <v xml:space="preserve"> </v>
      </c>
      <c r="AF141" s="82" t="str">
        <f t="shared" si="57"/>
        <v xml:space="preserve"> </v>
      </c>
      <c r="AG141" s="111" t="str">
        <f t="shared" si="58"/>
        <v xml:space="preserve"> </v>
      </c>
      <c r="AH141" s="111" t="str">
        <f t="shared" si="59"/>
        <v xml:space="preserve"> </v>
      </c>
      <c r="AI141" s="102" t="str">
        <f t="shared" ref="AI141:AI142" si="64">IF(Y141=" ", " ", IF(Y141&gt;0, SUM(AG141:AH141)))</f>
        <v xml:space="preserve"> </v>
      </c>
      <c r="AJ141" s="112" t="str">
        <f t="shared" si="60"/>
        <v xml:space="preserve"> </v>
      </c>
      <c r="AK141" s="113" t="str">
        <f t="shared" si="61"/>
        <v xml:space="preserve"> </v>
      </c>
      <c r="AL141" s="85"/>
      <c r="AM141" s="82"/>
      <c r="AN141" s="82"/>
      <c r="AO141" s="82"/>
      <c r="AP141" s="85"/>
      <c r="AQ141" s="82"/>
      <c r="AR141" s="82"/>
      <c r="AS141" s="349"/>
      <c r="AT141" s="352"/>
      <c r="AU141" s="115">
        <f>((LN(AO140)-LN(10))/(LN(1)-LN(10))*100)</f>
        <v>55.823960842817343</v>
      </c>
      <c r="AV141" s="115">
        <f>((LN(AP140)-LN(10))/(LN(3)-LN(10))*100)</f>
        <v>-49.278724626487197</v>
      </c>
      <c r="AW141" s="115">
        <f>((LN(AQ140)-LN(43))/(LN(20)-LN(43))*100)</f>
        <v>-32.390067650021351</v>
      </c>
      <c r="AX141" s="82"/>
      <c r="AY141" s="82"/>
      <c r="AZ141" s="82"/>
      <c r="BA141" s="82"/>
      <c r="BB141" s="82"/>
    </row>
    <row r="142" spans="1:54" ht="16" x14ac:dyDescent="0.2">
      <c r="A142" s="101"/>
      <c r="B142" s="102"/>
      <c r="C142" s="132"/>
      <c r="D142" s="82"/>
      <c r="E142" s="85"/>
      <c r="F142" s="144"/>
      <c r="G142" s="144"/>
      <c r="H142" s="85"/>
      <c r="I142" s="144"/>
      <c r="J142" s="144"/>
      <c r="K142" s="85"/>
      <c r="L142" s="85"/>
      <c r="M142" s="85"/>
      <c r="N142" s="146"/>
      <c r="O142" s="85"/>
      <c r="P142" s="85"/>
      <c r="Q142" s="85"/>
      <c r="R142" s="140"/>
      <c r="S142" s="146"/>
      <c r="T142" s="146"/>
      <c r="U142" s="146"/>
      <c r="V142" s="85"/>
      <c r="W142" s="85"/>
      <c r="X142" s="85"/>
      <c r="Y142" s="85" t="str">
        <f t="shared" si="50"/>
        <v xml:space="preserve"> </v>
      </c>
      <c r="Z142" s="82" t="str">
        <f t="shared" si="51"/>
        <v xml:space="preserve"> </v>
      </c>
      <c r="AA142" s="85" t="str">
        <f t="shared" si="52"/>
        <v xml:space="preserve"> </v>
      </c>
      <c r="AB142" s="85" t="str">
        <f t="shared" si="53"/>
        <v xml:space="preserve"> </v>
      </c>
      <c r="AC142" s="110" t="str">
        <f t="shared" si="54"/>
        <v xml:space="preserve"> </v>
      </c>
      <c r="AD142" s="82" t="str">
        <f t="shared" si="55"/>
        <v xml:space="preserve"> </v>
      </c>
      <c r="AE142" s="111" t="str">
        <f t="shared" si="56"/>
        <v xml:space="preserve"> </v>
      </c>
      <c r="AF142" s="82" t="str">
        <f t="shared" si="57"/>
        <v xml:space="preserve"> </v>
      </c>
      <c r="AG142" s="111" t="str">
        <f t="shared" si="58"/>
        <v xml:space="preserve"> </v>
      </c>
      <c r="AH142" s="111" t="str">
        <f t="shared" si="59"/>
        <v xml:space="preserve"> </v>
      </c>
      <c r="AI142" s="102" t="str">
        <f t="shared" si="64"/>
        <v xml:space="preserve"> </v>
      </c>
      <c r="AJ142" s="112" t="str">
        <f t="shared" si="60"/>
        <v xml:space="preserve"> </v>
      </c>
      <c r="AK142" s="113" t="str">
        <f t="shared" si="61"/>
        <v xml:space="preserve"> </v>
      </c>
      <c r="AL142" s="82"/>
      <c r="AM142" s="85"/>
      <c r="AN142" s="85"/>
      <c r="AO142" s="85"/>
      <c r="AP142" s="128" t="s">
        <v>1237</v>
      </c>
      <c r="AQ142" s="85"/>
      <c r="AR142" s="82"/>
      <c r="AS142" s="82">
        <f>IF(AS141&gt;100, 100, IF(AS141&lt;0, 0, AS141))</f>
        <v>0</v>
      </c>
      <c r="AT142" s="82">
        <f t="shared" ref="AT142:AW142" si="65">IF(AT141&gt;100, 100, IF(AT141&lt;0, 0, AT141))</f>
        <v>0</v>
      </c>
      <c r="AU142" s="82">
        <f t="shared" si="65"/>
        <v>55.823960842817343</v>
      </c>
      <c r="AV142" s="82">
        <f t="shared" si="65"/>
        <v>0</v>
      </c>
      <c r="AW142" s="82">
        <f t="shared" si="65"/>
        <v>0</v>
      </c>
      <c r="AX142" s="129">
        <f>AVERAGE(AS142:AW142)</f>
        <v>11.164792168563469</v>
      </c>
      <c r="AY142" s="84"/>
      <c r="AZ142" s="84"/>
      <c r="BA142" s="84" t="str">
        <f>IF(AX142&gt;65, "Acceptable; Ongoing Protection is Required", "Unacceptable; Immediate Restoration is Required")</f>
        <v>Unacceptable; Immediate Restoration is Required</v>
      </c>
      <c r="BB142" s="82"/>
    </row>
    <row r="143" spans="1:54" ht="16" x14ac:dyDescent="0.2">
      <c r="A143" s="101"/>
      <c r="B143" s="102"/>
      <c r="C143" s="132"/>
      <c r="D143" s="82"/>
      <c r="E143" s="85"/>
      <c r="F143" s="144"/>
      <c r="G143" s="144"/>
      <c r="H143" s="85"/>
      <c r="I143" s="144"/>
      <c r="J143" s="144"/>
      <c r="K143" s="85"/>
      <c r="L143" s="85"/>
      <c r="M143" s="85"/>
      <c r="N143" s="146"/>
      <c r="O143" s="85"/>
      <c r="P143" s="85"/>
      <c r="Q143" s="85"/>
      <c r="R143" s="140"/>
      <c r="S143" s="146"/>
      <c r="T143" s="146"/>
      <c r="U143" s="146"/>
      <c r="V143" s="85"/>
      <c r="W143" s="85"/>
      <c r="X143" s="85"/>
      <c r="Y143" s="85" t="str">
        <f t="shared" si="50"/>
        <v xml:space="preserve"> </v>
      </c>
      <c r="Z143" s="82" t="str">
        <f t="shared" si="51"/>
        <v xml:space="preserve"> </v>
      </c>
      <c r="AA143" s="85" t="str">
        <f t="shared" si="52"/>
        <v xml:space="preserve"> </v>
      </c>
      <c r="AB143" s="85" t="str">
        <f t="shared" si="53"/>
        <v xml:space="preserve"> </v>
      </c>
      <c r="AC143" s="110" t="str">
        <f t="shared" si="54"/>
        <v xml:space="preserve"> </v>
      </c>
      <c r="AD143" s="82" t="str">
        <f t="shared" si="55"/>
        <v xml:space="preserve"> </v>
      </c>
      <c r="AE143" s="111" t="str">
        <f t="shared" si="56"/>
        <v xml:space="preserve"> </v>
      </c>
      <c r="AF143" s="82" t="str">
        <f t="shared" si="57"/>
        <v xml:space="preserve"> </v>
      </c>
      <c r="AG143" s="111" t="str">
        <f t="shared" si="58"/>
        <v xml:space="preserve"> </v>
      </c>
      <c r="AH143" s="111" t="str">
        <f t="shared" si="59"/>
        <v xml:space="preserve"> </v>
      </c>
      <c r="AI143" s="82"/>
      <c r="AJ143" s="112" t="str">
        <f t="shared" si="60"/>
        <v xml:space="preserve"> </v>
      </c>
      <c r="AK143" s="113" t="str">
        <f t="shared" si="61"/>
        <v xml:space="preserve"> </v>
      </c>
      <c r="AL143" s="85"/>
      <c r="AM143" s="85"/>
      <c r="AN143" s="85"/>
      <c r="AO143" s="85"/>
      <c r="AP143" s="85"/>
      <c r="AQ143" s="85"/>
      <c r="AR143" s="85"/>
      <c r="AS143" s="85"/>
      <c r="AT143" s="85"/>
      <c r="AU143" s="85"/>
      <c r="AV143" s="85"/>
      <c r="AW143" s="126" t="s">
        <v>1238</v>
      </c>
      <c r="AX143" s="126">
        <f>AVERAGE(AS142:AW142)</f>
        <v>11.164792168563469</v>
      </c>
      <c r="AY143" s="85"/>
      <c r="AZ143" s="85"/>
      <c r="BA143" s="82"/>
      <c r="BB143" s="82"/>
    </row>
    <row r="144" spans="1:54" ht="16" x14ac:dyDescent="0.2">
      <c r="A144" s="101"/>
      <c r="B144" s="102"/>
      <c r="C144" s="132"/>
      <c r="D144" s="82"/>
      <c r="E144" s="85"/>
      <c r="F144" s="144"/>
      <c r="G144" s="144"/>
      <c r="H144" s="85"/>
      <c r="I144" s="144"/>
      <c r="J144" s="145"/>
      <c r="K144" s="85"/>
      <c r="L144" s="85"/>
      <c r="M144" s="85"/>
      <c r="N144" s="146"/>
      <c r="O144" s="85"/>
      <c r="P144" s="85"/>
      <c r="Q144" s="85"/>
      <c r="R144" s="140"/>
      <c r="S144" s="146"/>
      <c r="T144" s="146"/>
      <c r="U144" s="146"/>
      <c r="V144" s="85"/>
      <c r="W144" s="85"/>
      <c r="X144" s="85"/>
      <c r="Y144" s="85"/>
      <c r="Z144" s="82"/>
      <c r="AA144" s="85"/>
      <c r="AB144" s="85"/>
      <c r="AC144" s="110"/>
      <c r="AD144" s="82"/>
      <c r="AE144" s="111"/>
      <c r="AF144" s="82"/>
      <c r="AG144" s="111"/>
      <c r="AH144" s="111"/>
      <c r="AI144" s="82"/>
      <c r="AJ144" s="112"/>
      <c r="AK144" s="113"/>
      <c r="AL144" s="85"/>
      <c r="AM144" s="82"/>
      <c r="AN144" s="82"/>
      <c r="AO144" s="82"/>
      <c r="AP144" s="85"/>
      <c r="AQ144" s="82"/>
      <c r="AR144" s="82"/>
      <c r="AS144" s="115"/>
      <c r="AT144" s="120"/>
      <c r="AU144" s="115"/>
      <c r="AV144" s="115"/>
      <c r="AW144" s="115"/>
      <c r="AX144" s="82"/>
      <c r="AY144" s="82"/>
      <c r="AZ144" s="82"/>
      <c r="BA144" s="82"/>
      <c r="BB144" s="82"/>
    </row>
    <row r="145" spans="1:54" ht="16" x14ac:dyDescent="0.2">
      <c r="A145" s="101"/>
      <c r="B145" s="102"/>
      <c r="C145" s="132"/>
      <c r="D145" s="82"/>
      <c r="E145" s="85"/>
      <c r="F145" s="144"/>
      <c r="G145" s="144"/>
      <c r="H145" s="85"/>
      <c r="I145" s="144"/>
      <c r="J145" s="145"/>
      <c r="K145" s="85"/>
      <c r="L145" s="85"/>
      <c r="M145" s="85"/>
      <c r="N145" s="146"/>
      <c r="O145" s="85"/>
      <c r="P145" s="85"/>
      <c r="Q145" s="85"/>
      <c r="R145" s="140"/>
      <c r="S145" s="146"/>
      <c r="T145" s="146"/>
      <c r="U145" s="146"/>
      <c r="V145" s="85"/>
      <c r="W145" s="85"/>
      <c r="X145" s="85"/>
      <c r="Y145" s="85"/>
      <c r="Z145" s="82"/>
      <c r="AA145" s="85"/>
      <c r="AB145" s="85"/>
      <c r="AC145" s="110"/>
      <c r="AD145" s="82"/>
      <c r="AE145" s="111"/>
      <c r="AF145" s="82"/>
      <c r="AG145" s="111"/>
      <c r="AH145" s="111"/>
      <c r="AI145" s="82"/>
      <c r="AJ145" s="112"/>
      <c r="AK145" s="113"/>
      <c r="AL145" s="85"/>
      <c r="AM145" s="82"/>
      <c r="AN145" s="82"/>
      <c r="AO145" s="82"/>
      <c r="AP145" s="85"/>
      <c r="AQ145" s="82"/>
      <c r="AR145" s="82"/>
      <c r="AS145" s="115"/>
      <c r="AT145" s="120"/>
      <c r="AU145" s="115"/>
      <c r="AV145" s="115"/>
      <c r="AW145" s="115"/>
      <c r="AX145" s="82"/>
      <c r="AY145" s="82"/>
      <c r="AZ145" s="82"/>
      <c r="BA145" s="82"/>
      <c r="BB145" s="82"/>
    </row>
    <row r="146" spans="1:54" ht="16" x14ac:dyDescent="0.2">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4" t="e">
        <f>_xlfn.AGGREGATE(1, 6,AD131:AD143)</f>
        <v>#DIV/0!</v>
      </c>
      <c r="AE146" s="84" t="e">
        <f>_xlfn.AGGREGATE(1, 6,AE131:AE143)</f>
        <v>#DIV/0!</v>
      </c>
      <c r="AF146" s="84">
        <f>_xlfn.AGGREGATE(1, 6,AF131:AF143)</f>
        <v>2.765415492743704</v>
      </c>
      <c r="AG146" s="82"/>
      <c r="AH146" s="82"/>
      <c r="AI146" s="84">
        <f>_xlfn.AGGREGATE(1, 6,AI131:AI143)</f>
        <v>18.099558320932541</v>
      </c>
      <c r="AJ146" s="82"/>
      <c r="AK146" s="84">
        <f>_xlfn.AGGREGATE(1, 6,AK131:AK143)</f>
        <v>55.099225929938854</v>
      </c>
      <c r="AL146" s="82"/>
      <c r="AM146" s="82"/>
      <c r="AN146" s="82"/>
      <c r="AO146" s="82"/>
      <c r="AP146" s="82"/>
      <c r="AQ146" s="82"/>
      <c r="AR146" s="82"/>
      <c r="AS146" s="82"/>
      <c r="AT146" s="82"/>
      <c r="AU146" s="82"/>
      <c r="AV146" s="82"/>
      <c r="AW146" s="82"/>
      <c r="AX146" s="82"/>
      <c r="AY146" s="82"/>
      <c r="AZ146" s="82"/>
      <c r="BA146" s="82"/>
      <c r="BB146" s="82"/>
    </row>
    <row r="147" spans="1:54" x14ac:dyDescent="0.2">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126" t="s">
        <v>1238</v>
      </c>
      <c r="AD147" s="126" t="e">
        <f>AVERAGE(AD132:AD143)</f>
        <v>#VALUE!</v>
      </c>
      <c r="AE147" s="126" t="e">
        <f>AVERAGE(AE131:AE143)</f>
        <v>#DIV/0!</v>
      </c>
      <c r="AF147" s="126">
        <f>AVERAGE(AF131:AF143)</f>
        <v>2.765415492743704</v>
      </c>
      <c r="AG147" s="126"/>
      <c r="AH147" s="126"/>
      <c r="AI147" s="126">
        <f>AVERAGE(AI131:AI143)</f>
        <v>18.099558320932541</v>
      </c>
      <c r="AJ147" s="126"/>
      <c r="AK147" s="127" t="e">
        <f>AVERAGE(AK131:AK143)</f>
        <v>#VALUE!</v>
      </c>
      <c r="AL147" s="82"/>
      <c r="AM147" s="82"/>
      <c r="AN147" s="82"/>
      <c r="AO147" s="82"/>
      <c r="AP147" s="82"/>
      <c r="AQ147" s="82"/>
      <c r="AR147" s="82"/>
      <c r="AS147" s="82"/>
      <c r="AT147" s="82"/>
      <c r="AU147" s="82"/>
      <c r="AV147" s="82"/>
      <c r="AW147" s="82"/>
      <c r="AX147" s="82"/>
      <c r="AY147" s="82"/>
      <c r="AZ147" s="82"/>
      <c r="BA147" s="82"/>
      <c r="BB147" s="82"/>
    </row>
    <row r="151" spans="1:54" x14ac:dyDescent="0.2">
      <c r="C151">
        <f>AVERAGE(AX183,AX143,AX104,AX70,AX31)</f>
        <v>11.493340384402066</v>
      </c>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8"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c r="BF161">
        <f>AVERAGE(AX183,AX143,AX104,AX70,AX31)</f>
        <v>11.493340384402066</v>
      </c>
    </row>
    <row r="162" spans="1:58" x14ac:dyDescent="0.2">
      <c r="A162" t="s">
        <v>756</v>
      </c>
      <c r="B162" s="68" t="s">
        <v>668</v>
      </c>
      <c r="C162" s="68" t="s">
        <v>764</v>
      </c>
      <c r="E162" s="69">
        <v>44757</v>
      </c>
      <c r="F162" s="68" t="s">
        <v>793</v>
      </c>
      <c r="G162" s="68" t="s">
        <v>1137</v>
      </c>
      <c r="H162" t="s">
        <v>772</v>
      </c>
      <c r="I162" s="68">
        <v>1</v>
      </c>
      <c r="J162" s="68" t="s">
        <v>760</v>
      </c>
      <c r="K162" s="68" t="s">
        <v>761</v>
      </c>
      <c r="L162" s="68">
        <v>2</v>
      </c>
      <c r="M162" s="68">
        <v>1</v>
      </c>
      <c r="N162" s="68" t="s">
        <v>872</v>
      </c>
      <c r="O162" s="68" t="s">
        <v>761</v>
      </c>
      <c r="P162" s="68">
        <v>0.5</v>
      </c>
      <c r="Q162" s="68" t="s">
        <v>761</v>
      </c>
      <c r="R162" s="68" t="s">
        <v>761</v>
      </c>
      <c r="S162" s="131">
        <v>0.5</v>
      </c>
      <c r="T162" s="76">
        <v>1</v>
      </c>
      <c r="U162" s="68" t="s">
        <v>519</v>
      </c>
      <c r="V162" s="68" t="s">
        <v>519</v>
      </c>
      <c r="W162" s="71">
        <v>0.33194444444444443</v>
      </c>
      <c r="X162" s="68">
        <v>0.3</v>
      </c>
      <c r="Y162" s="68" t="s">
        <v>519</v>
      </c>
      <c r="Z162" s="68" t="s">
        <v>761</v>
      </c>
      <c r="AA162" s="72" t="s">
        <v>761</v>
      </c>
      <c r="AB162" s="73" t="s">
        <v>761</v>
      </c>
      <c r="AC162" s="134">
        <v>30.7</v>
      </c>
      <c r="AD162" s="74">
        <v>47.5</v>
      </c>
      <c r="AE162" s="72">
        <v>1.0452135142465342</v>
      </c>
      <c r="AF162" s="72">
        <v>3.1088617777181926</v>
      </c>
      <c r="AG162" s="72">
        <v>0.46053025763930505</v>
      </c>
      <c r="AH162" s="137">
        <v>3.5693920353574975</v>
      </c>
      <c r="AI162" s="72">
        <v>26.789365881602389</v>
      </c>
      <c r="AJ162" s="75">
        <v>30.358757916959888</v>
      </c>
      <c r="AK162" s="72">
        <v>99.70877437921834</v>
      </c>
      <c r="AL162" s="72">
        <v>14.296124793368703</v>
      </c>
      <c r="AM162" s="72">
        <v>6.974531617509979</v>
      </c>
      <c r="AN162" s="137">
        <v>41.085490674971091</v>
      </c>
      <c r="AO162" s="137">
        <v>44.654882710328593</v>
      </c>
      <c r="AP162" s="137">
        <v>2.9272915299578064</v>
      </c>
      <c r="AQ162" s="72">
        <v>0.39546160337552749</v>
      </c>
      <c r="AR162" s="70">
        <v>0.88098375428245956</v>
      </c>
      <c r="AS162" s="72">
        <v>3.3227531333333338</v>
      </c>
      <c r="AT162" s="40"/>
      <c r="AU162" s="40"/>
      <c r="AV162" s="40"/>
    </row>
    <row r="163" spans="1:58" x14ac:dyDescent="0.2">
      <c r="A163" s="68" t="s">
        <v>756</v>
      </c>
      <c r="B163" s="68" t="s">
        <v>668</v>
      </c>
      <c r="C163" s="68" t="s">
        <v>764</v>
      </c>
      <c r="D163" s="68"/>
      <c r="E163" s="147">
        <v>44771</v>
      </c>
      <c r="F163" s="68" t="s">
        <v>793</v>
      </c>
      <c r="G163" s="68" t="s">
        <v>1137</v>
      </c>
      <c r="H163" s="68" t="s">
        <v>772</v>
      </c>
      <c r="I163" s="68">
        <v>1</v>
      </c>
      <c r="J163" s="68" t="s">
        <v>1074</v>
      </c>
      <c r="K163" s="68" t="s">
        <v>761</v>
      </c>
      <c r="L163" s="68">
        <v>2</v>
      </c>
      <c r="M163" s="68">
        <v>2</v>
      </c>
      <c r="N163" s="68" t="s">
        <v>761</v>
      </c>
      <c r="O163" s="68" t="s">
        <v>761</v>
      </c>
      <c r="P163" s="68">
        <v>0.2</v>
      </c>
      <c r="Q163" s="68" t="s">
        <v>761</v>
      </c>
      <c r="R163" s="68" t="s">
        <v>1164</v>
      </c>
      <c r="S163" s="131" t="s">
        <v>761</v>
      </c>
      <c r="T163" s="68" t="s">
        <v>761</v>
      </c>
      <c r="U163" s="68" t="s">
        <v>519</v>
      </c>
      <c r="V163" s="68" t="s">
        <v>519</v>
      </c>
      <c r="W163" s="71">
        <v>0.35347222222222219</v>
      </c>
      <c r="X163" s="68">
        <v>0.3</v>
      </c>
      <c r="Y163" s="68" t="s">
        <v>761</v>
      </c>
      <c r="Z163" s="68" t="s">
        <v>761</v>
      </c>
      <c r="AA163" s="72" t="s">
        <v>761</v>
      </c>
      <c r="AB163" s="73" t="s">
        <v>761</v>
      </c>
      <c r="AC163" s="134">
        <v>25.5</v>
      </c>
      <c r="AD163" s="74">
        <v>40.200000000000003</v>
      </c>
      <c r="AE163" s="72">
        <v>0.55310685391394299</v>
      </c>
      <c r="AF163" s="72">
        <v>1.0807825299946623</v>
      </c>
      <c r="AG163" s="72">
        <v>0.29793289394847217</v>
      </c>
      <c r="AH163" s="137">
        <v>1.3787154239431345</v>
      </c>
      <c r="AI163" s="72">
        <v>26.802874576056865</v>
      </c>
      <c r="AJ163" s="75">
        <v>28.18159</v>
      </c>
      <c r="AK163" s="72">
        <v>243.11126508765915</v>
      </c>
      <c r="AL163" s="72">
        <v>46.266819903724922</v>
      </c>
      <c r="AM163" s="72">
        <v>5.2545488450155258</v>
      </c>
      <c r="AN163" s="137">
        <v>73.069694479781788</v>
      </c>
      <c r="AO163" s="137">
        <v>74.448409903724922</v>
      </c>
      <c r="AP163" s="137">
        <v>4.1321687499999999</v>
      </c>
      <c r="AQ163" s="72">
        <v>0.03</v>
      </c>
      <c r="AR163" s="70">
        <v>1</v>
      </c>
      <c r="AS163" s="72">
        <v>4.1621687500000002</v>
      </c>
      <c r="AT163" s="68"/>
      <c r="AU163" s="68"/>
      <c r="AV163" s="68"/>
      <c r="AW163" s="68"/>
      <c r="AX163" s="68"/>
    </row>
    <row r="164" spans="1:58" x14ac:dyDescent="0.2">
      <c r="A164" t="s">
        <v>756</v>
      </c>
      <c r="B164" s="68" t="s">
        <v>668</v>
      </c>
      <c r="C164" s="68" t="s">
        <v>764</v>
      </c>
      <c r="E164" s="69">
        <v>44788</v>
      </c>
      <c r="F164" s="68" t="s">
        <v>793</v>
      </c>
      <c r="G164" s="68" t="s">
        <v>1137</v>
      </c>
      <c r="H164" t="s">
        <v>772</v>
      </c>
      <c r="I164" s="68">
        <v>0</v>
      </c>
      <c r="J164" s="68" t="s">
        <v>760</v>
      </c>
      <c r="K164" s="77" t="s">
        <v>761</v>
      </c>
      <c r="L164" s="68">
        <v>2</v>
      </c>
      <c r="M164" s="68">
        <v>1</v>
      </c>
      <c r="N164" s="68" t="s">
        <v>761</v>
      </c>
      <c r="O164" s="68" t="s">
        <v>761</v>
      </c>
      <c r="P164" s="68">
        <v>0.2</v>
      </c>
      <c r="Q164" s="68" t="s">
        <v>761</v>
      </c>
      <c r="R164" s="79" t="s">
        <v>761</v>
      </c>
      <c r="S164" s="131">
        <v>0.2</v>
      </c>
      <c r="T164" s="80">
        <v>1</v>
      </c>
      <c r="U164" s="68" t="s">
        <v>761</v>
      </c>
      <c r="V164" s="68" t="s">
        <v>761</v>
      </c>
      <c r="W164" s="71">
        <v>0.3527777777777778</v>
      </c>
      <c r="X164" s="68">
        <v>0.3</v>
      </c>
      <c r="Y164" s="68" t="s">
        <v>761</v>
      </c>
      <c r="Z164" s="68" t="s">
        <v>761</v>
      </c>
      <c r="AA164" s="72" t="s">
        <v>761</v>
      </c>
      <c r="AB164" s="73" t="s">
        <v>761</v>
      </c>
      <c r="AC164" s="134">
        <v>30.7</v>
      </c>
      <c r="AD164" s="74">
        <v>47.5</v>
      </c>
      <c r="AE164" s="72">
        <v>0.69099263627482754</v>
      </c>
      <c r="AF164" s="72">
        <v>1.5347477447377211</v>
      </c>
      <c r="AG164" s="72">
        <v>0.20251647693229483</v>
      </c>
      <c r="AH164" s="137">
        <v>1.737264221670016</v>
      </c>
      <c r="AI164" s="72">
        <v>28.040916636880301</v>
      </c>
      <c r="AJ164" s="75">
        <v>29.778180858550318</v>
      </c>
      <c r="AK164" s="72">
        <v>258.1315106830524</v>
      </c>
      <c r="AL164" s="72">
        <v>37.442195658022285</v>
      </c>
      <c r="AM164" s="72">
        <v>6.8941339081899082</v>
      </c>
      <c r="AN164" s="137">
        <v>65.483112294902583</v>
      </c>
      <c r="AO164" s="137">
        <v>67.2203765165726</v>
      </c>
      <c r="AP164" s="137">
        <v>5.9177505952380951</v>
      </c>
      <c r="AQ164" s="72">
        <v>0.03</v>
      </c>
      <c r="AR164" s="70">
        <v>1</v>
      </c>
      <c r="AS164" s="72">
        <v>5.9477505952380954</v>
      </c>
      <c r="AT164" s="72"/>
      <c r="AU164" s="72"/>
      <c r="AV164" s="70"/>
    </row>
    <row r="165" spans="1:58" x14ac:dyDescent="0.2">
      <c r="A165" t="s">
        <v>756</v>
      </c>
      <c r="B165" s="68" t="s">
        <v>668</v>
      </c>
      <c r="C165" s="68" t="s">
        <v>764</v>
      </c>
      <c r="E165" s="69">
        <v>44803</v>
      </c>
      <c r="F165" s="68" t="s">
        <v>793</v>
      </c>
      <c r="G165" s="68" t="s">
        <v>1137</v>
      </c>
      <c r="H165" t="s">
        <v>772</v>
      </c>
      <c r="I165" s="68">
        <v>1</v>
      </c>
      <c r="J165" s="68" t="s">
        <v>760</v>
      </c>
      <c r="K165" s="68" t="s">
        <v>761</v>
      </c>
      <c r="L165" s="68">
        <v>2</v>
      </c>
      <c r="M165" s="68">
        <v>1</v>
      </c>
      <c r="N165" s="68" t="s">
        <v>761</v>
      </c>
      <c r="O165" s="68" t="s">
        <v>761</v>
      </c>
      <c r="P165" s="68">
        <v>0.4</v>
      </c>
      <c r="Q165" s="68" t="s">
        <v>761</v>
      </c>
      <c r="R165" s="79" t="s">
        <v>761</v>
      </c>
      <c r="S165" s="131">
        <v>0.4</v>
      </c>
      <c r="T165" s="80">
        <v>1</v>
      </c>
      <c r="U165" s="68" t="s">
        <v>761</v>
      </c>
      <c r="V165" s="68" t="s">
        <v>761</v>
      </c>
      <c r="W165" s="71">
        <v>0.29305555555555557</v>
      </c>
      <c r="X165" s="68">
        <v>0.2</v>
      </c>
      <c r="Y165" s="68" t="s">
        <v>761</v>
      </c>
      <c r="Z165" s="68" t="s">
        <v>761</v>
      </c>
      <c r="AA165" s="72" t="s">
        <v>761</v>
      </c>
      <c r="AB165" s="73" t="s">
        <v>761</v>
      </c>
      <c r="AC165" s="134">
        <v>30.3</v>
      </c>
      <c r="AD165" s="74">
        <v>47</v>
      </c>
      <c r="AE165" s="72">
        <v>0.30763723150357991</v>
      </c>
      <c r="AF165" s="72">
        <v>1.7839289564995782</v>
      </c>
      <c r="AG165" s="72">
        <v>2.5000000000000001E-2</v>
      </c>
      <c r="AH165" s="137">
        <v>1.8089289564995781</v>
      </c>
      <c r="AI165" s="72">
        <v>25.937232197617242</v>
      </c>
      <c r="AJ165" s="75">
        <v>27.74616115411682</v>
      </c>
      <c r="AK165" s="72">
        <v>150.13305204172087</v>
      </c>
      <c r="AL165" s="72">
        <v>23.32989097583382</v>
      </c>
      <c r="AM165" s="72">
        <v>6.4352230448584447</v>
      </c>
      <c r="AN165" s="137">
        <v>49.267123173451061</v>
      </c>
      <c r="AO165" s="137">
        <v>51.076052129950639</v>
      </c>
      <c r="AP165" s="137">
        <v>5.0774648809523804</v>
      </c>
      <c r="AQ165" s="72">
        <v>0.03</v>
      </c>
      <c r="AR165" s="70">
        <v>1</v>
      </c>
      <c r="AS165" s="72">
        <v>5.1074648809523806</v>
      </c>
    </row>
    <row r="168" spans="1:58" ht="15.5" customHeight="1" x14ac:dyDescent="0.2">
      <c r="A168" s="236" t="s">
        <v>1249</v>
      </c>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3" t="s">
        <v>1203</v>
      </c>
      <c r="AE168" s="84"/>
      <c r="AF168" s="84"/>
      <c r="AG168" s="82"/>
      <c r="AH168" s="82"/>
      <c r="AI168" s="84"/>
      <c r="AJ168" s="82"/>
      <c r="AK168" s="84"/>
      <c r="AL168" s="82"/>
      <c r="AM168" s="82"/>
      <c r="AN168" s="82"/>
      <c r="AO168" s="82"/>
      <c r="AP168" s="82"/>
      <c r="AQ168" s="82"/>
      <c r="AR168" s="82"/>
      <c r="AS168" s="82"/>
      <c r="AT168" s="82"/>
      <c r="AU168" s="82"/>
      <c r="AV168" s="82"/>
      <c r="AW168" s="82"/>
      <c r="AX168" s="82"/>
      <c r="AY168" s="82"/>
      <c r="AZ168" s="82"/>
      <c r="BA168" s="82"/>
      <c r="BB168" s="82"/>
    </row>
    <row r="169" spans="1:58" ht="14.5" customHeight="1" x14ac:dyDescent="0.2">
      <c r="A169" s="86"/>
      <c r="B169" s="86"/>
      <c r="C169" s="87"/>
      <c r="D169" s="87"/>
      <c r="E169" s="87"/>
      <c r="F169" s="86"/>
      <c r="G169" s="86"/>
      <c r="H169" s="88" t="s">
        <v>702</v>
      </c>
      <c r="I169" s="89"/>
      <c r="J169" s="89"/>
      <c r="K169" s="82"/>
      <c r="L169" s="86"/>
      <c r="M169" s="86"/>
      <c r="N169" s="86"/>
      <c r="O169" s="86"/>
      <c r="P169" s="86"/>
      <c r="Q169" s="86"/>
      <c r="R169" s="86"/>
      <c r="S169" s="86"/>
      <c r="T169" s="86"/>
      <c r="U169" s="86"/>
      <c r="V169" s="89" t="s">
        <v>977</v>
      </c>
      <c r="W169" s="82"/>
      <c r="X169" s="82"/>
      <c r="Y169" s="82"/>
      <c r="Z169" s="82"/>
      <c r="AA169" s="82"/>
      <c r="AB169" s="82"/>
      <c r="AC169" s="83" t="s">
        <v>1204</v>
      </c>
      <c r="AD169" s="83"/>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row>
    <row r="170" spans="1:58" ht="15" customHeight="1" thickBot="1" x14ac:dyDescent="0.25">
      <c r="A170" s="90"/>
      <c r="B170" s="90"/>
      <c r="C170" s="91"/>
      <c r="D170" s="91"/>
      <c r="E170" s="91"/>
      <c r="F170" s="89" t="s">
        <v>976</v>
      </c>
      <c r="G170" s="89" t="s">
        <v>702</v>
      </c>
      <c r="H170" s="89" t="s">
        <v>1205</v>
      </c>
      <c r="I170" s="89" t="s">
        <v>702</v>
      </c>
      <c r="J170" s="82"/>
      <c r="K170" s="82"/>
      <c r="L170" s="89"/>
      <c r="M170" s="89"/>
      <c r="N170" s="90"/>
      <c r="O170" s="89"/>
      <c r="P170" s="89" t="s">
        <v>1206</v>
      </c>
      <c r="Q170" s="89"/>
      <c r="R170" s="89"/>
      <c r="S170" s="89"/>
      <c r="T170" s="89"/>
      <c r="U170" s="89"/>
      <c r="V170" s="89" t="s">
        <v>726</v>
      </c>
      <c r="W170" s="82"/>
      <c r="X170" s="82"/>
      <c r="Y170" s="82"/>
      <c r="Z170" s="92">
        <v>273.14999999999998</v>
      </c>
      <c r="AA170" s="82"/>
      <c r="AB170" s="82"/>
      <c r="AC170" s="83"/>
      <c r="AD170" s="83"/>
      <c r="AE170" s="82"/>
      <c r="AF170" s="82"/>
      <c r="AG170" s="82"/>
      <c r="AH170" s="82"/>
      <c r="AI170" s="82"/>
      <c r="AJ170" s="82"/>
      <c r="AK170" s="82" t="s">
        <v>1207</v>
      </c>
      <c r="AL170" s="82"/>
      <c r="AM170" s="82"/>
      <c r="AN170" s="82"/>
      <c r="AO170" s="82"/>
      <c r="AP170" s="82"/>
      <c r="AQ170" s="82"/>
      <c r="AR170" s="82"/>
      <c r="AS170" s="82"/>
      <c r="AT170" s="82"/>
      <c r="AU170" s="82"/>
      <c r="AV170" s="82"/>
      <c r="AW170" s="82"/>
      <c r="AX170" s="82"/>
      <c r="AY170" s="82"/>
      <c r="AZ170" s="82"/>
      <c r="BA170" s="82"/>
      <c r="BB170" s="82"/>
    </row>
    <row r="171" spans="1:58" ht="36" thickTop="1" thickBot="1" x14ac:dyDescent="0.25">
      <c r="A171" s="93" t="s">
        <v>1208</v>
      </c>
      <c r="B171" s="94" t="s">
        <v>1209</v>
      </c>
      <c r="C171" s="94" t="s">
        <v>1210</v>
      </c>
      <c r="D171" s="94" t="s">
        <v>1211</v>
      </c>
      <c r="E171" s="94"/>
      <c r="F171" s="93" t="s">
        <v>706</v>
      </c>
      <c r="G171" s="93" t="s">
        <v>1205</v>
      </c>
      <c r="H171" s="93" t="s">
        <v>1212</v>
      </c>
      <c r="I171" s="93" t="s">
        <v>1213</v>
      </c>
      <c r="J171" s="93" t="s">
        <v>541</v>
      </c>
      <c r="K171" s="93" t="s">
        <v>1214</v>
      </c>
      <c r="L171" s="93" t="s">
        <v>1215</v>
      </c>
      <c r="M171" s="89" t="s">
        <v>1216</v>
      </c>
      <c r="N171" s="93" t="s">
        <v>1217</v>
      </c>
      <c r="O171" s="93" t="s">
        <v>1218</v>
      </c>
      <c r="P171" s="93" t="s">
        <v>1219</v>
      </c>
      <c r="Q171" s="93" t="s">
        <v>1220</v>
      </c>
      <c r="R171" s="93" t="s">
        <v>1221</v>
      </c>
      <c r="S171" s="93" t="s">
        <v>1222</v>
      </c>
      <c r="T171" s="93" t="s">
        <v>1223</v>
      </c>
      <c r="U171" s="93" t="s">
        <v>1224</v>
      </c>
      <c r="V171" s="93" t="s">
        <v>474</v>
      </c>
      <c r="W171" s="95"/>
      <c r="X171" s="82"/>
      <c r="Y171" s="96" t="s">
        <v>540</v>
      </c>
      <c r="Z171" s="97" t="s">
        <v>1225</v>
      </c>
      <c r="AA171" s="98" t="s">
        <v>1226</v>
      </c>
      <c r="AB171" s="98" t="s">
        <v>1205</v>
      </c>
      <c r="AC171" s="83"/>
      <c r="AD171" s="83"/>
      <c r="AE171" s="99" t="s">
        <v>1227</v>
      </c>
      <c r="AF171" s="100" t="s">
        <v>485</v>
      </c>
      <c r="AG171" s="98" t="s">
        <v>1228</v>
      </c>
      <c r="AH171" s="98" t="s">
        <v>724</v>
      </c>
      <c r="AI171" s="100" t="s">
        <v>1229</v>
      </c>
      <c r="AJ171" s="98" t="s">
        <v>722</v>
      </c>
      <c r="AK171" s="100" t="s">
        <v>489</v>
      </c>
      <c r="AL171" s="82"/>
      <c r="AM171" s="82"/>
      <c r="AN171" s="82"/>
      <c r="AO171" s="82"/>
      <c r="AP171" s="82"/>
      <c r="AQ171" s="82"/>
      <c r="AR171" s="82"/>
      <c r="AS171" s="82"/>
      <c r="AT171" s="82"/>
      <c r="AU171" s="82"/>
      <c r="AV171" s="82"/>
      <c r="AW171" s="82"/>
      <c r="AX171" s="82"/>
      <c r="AY171" s="109"/>
      <c r="AZ171" s="109"/>
      <c r="BA171" s="82"/>
      <c r="BB171" s="82"/>
    </row>
    <row r="172" spans="1:58" ht="16" x14ac:dyDescent="0.2">
      <c r="A172" s="101" t="s">
        <v>668</v>
      </c>
      <c r="B172" s="102">
        <v>2022</v>
      </c>
      <c r="C172" s="103">
        <v>7</v>
      </c>
      <c r="D172" s="102">
        <v>15</v>
      </c>
      <c r="E172" s="82"/>
      <c r="F172" s="131">
        <v>0.5</v>
      </c>
      <c r="G172" s="131" t="s">
        <v>761</v>
      </c>
      <c r="H172" s="82"/>
      <c r="I172" s="131" t="s">
        <v>761</v>
      </c>
      <c r="J172" s="134">
        <v>30.7</v>
      </c>
      <c r="K172" s="82"/>
      <c r="L172" s="82"/>
      <c r="M172" s="108"/>
      <c r="N172" s="137">
        <v>3.5693920353574975</v>
      </c>
      <c r="O172" s="82"/>
      <c r="P172" s="82"/>
      <c r="Q172" s="82"/>
      <c r="R172" s="140"/>
      <c r="S172" s="137">
        <v>41.085490674971091</v>
      </c>
      <c r="T172" s="137">
        <v>44.654882710328593</v>
      </c>
      <c r="U172" s="137">
        <v>2.9272915299578064</v>
      </c>
      <c r="V172" s="85"/>
      <c r="W172" s="85"/>
      <c r="X172" s="85"/>
      <c r="Y172" s="102" t="str">
        <f>IF(C172&lt;6," ",IF(C172&lt;=9,I172, IF(C172&gt;=10," ")))</f>
        <v>ND</v>
      </c>
      <c r="Z172" s="102" t="e">
        <f>IF(Y172=" ", " ", IF(Y172&gt;0, Y172+273.15))</f>
        <v>#VALUE!</v>
      </c>
      <c r="AA172" s="102">
        <f>IF(C172&lt;6," ",IF(C172&lt;=9,J172, IF(C172&gt;=10," ")))</f>
        <v>30.7</v>
      </c>
      <c r="AB172" s="102" t="str">
        <f>IF(C172&lt;6," ",IF(C172&lt;=9,G172, IF(C172&gt;=10," ")))</f>
        <v>ND</v>
      </c>
      <c r="AC172" s="104" t="e">
        <f>IF(Y172=" "," ",IF(Y172&gt;0,EXP(-173.4292+249.6339*100/Z172+143.3483*LN(+Z172/100)-21.8492*Z172/100+AA172*(-0.033096+0.014259*Z172/100-0.0017*(Z172/100)^2))*1.4276))</f>
        <v>#VALUE!</v>
      </c>
      <c r="AD172" s="102" t="e">
        <f>IF(Y172=" "," ",IF(Y172&gt;0,AB172/AC172))</f>
        <v>#VALUE!</v>
      </c>
      <c r="AE172" s="105">
        <f>IF(C172&lt;6," ",IF(C172&lt;=9,F172, IF(C172&gt;=10," ")))</f>
        <v>0.5</v>
      </c>
      <c r="AF172" s="102">
        <f>IF(Y172=" "," ",N172)</f>
        <v>3.5693920353574975</v>
      </c>
      <c r="AG172" s="105">
        <f>IF(C172&lt;6," ",IF(C172&lt;=9,T172, IF(C172&gt;=10," ")))</f>
        <v>44.654882710328593</v>
      </c>
      <c r="AH172" s="105">
        <f>IF(C172&lt;6," ",IF(C172&lt;=9,U172, IF(C172&gt;=10," ")))</f>
        <v>2.9272915299578064</v>
      </c>
      <c r="AI172" s="102">
        <f t="shared" ref="AI172:AI176" si="66">IF(Y172=" ", " ", IF(Y172&gt;0, SUM(AG172:AH172)))</f>
        <v>47.582174240286399</v>
      </c>
      <c r="AJ172" s="106">
        <f>IF(C172&lt;6," ",IF(C172&lt;=9,S172, IF(C172&gt;=10," ")))</f>
        <v>41.085490674971091</v>
      </c>
      <c r="AK172" s="107">
        <f>IF(Y172=" ", " ", IF(Y172&gt;0, AJ172-AF172))</f>
        <v>37.516098639613595</v>
      </c>
      <c r="AL172" s="85"/>
      <c r="AM172" s="85"/>
      <c r="AN172" s="85"/>
      <c r="AO172" s="85"/>
      <c r="AP172" s="85"/>
      <c r="AQ172" s="85"/>
      <c r="AR172" s="85"/>
      <c r="AS172" s="85"/>
      <c r="AT172" s="85"/>
      <c r="AU172" s="85"/>
      <c r="AV172" s="85"/>
      <c r="AW172" s="85"/>
      <c r="AX172" s="85"/>
      <c r="AY172" s="85"/>
      <c r="AZ172" s="85"/>
      <c r="BA172" s="82"/>
      <c r="BB172" s="82"/>
    </row>
    <row r="173" spans="1:58" ht="16" x14ac:dyDescent="0.2">
      <c r="A173" s="101" t="s">
        <v>668</v>
      </c>
      <c r="B173" s="102">
        <v>2022</v>
      </c>
      <c r="C173" s="103">
        <v>7</v>
      </c>
      <c r="D173" s="102">
        <v>29</v>
      </c>
      <c r="E173" s="82"/>
      <c r="F173" s="131" t="s">
        <v>761</v>
      </c>
      <c r="G173" s="131" t="s">
        <v>761</v>
      </c>
      <c r="H173" s="82"/>
      <c r="I173" s="131" t="s">
        <v>761</v>
      </c>
      <c r="J173" s="134">
        <v>25.5</v>
      </c>
      <c r="K173" s="82"/>
      <c r="L173" s="82"/>
      <c r="M173" s="108"/>
      <c r="N173" s="137">
        <v>1.3787154239431345</v>
      </c>
      <c r="O173" s="82"/>
      <c r="P173" s="82"/>
      <c r="Q173" s="82"/>
      <c r="R173" s="140"/>
      <c r="S173" s="137">
        <v>73.069694479781788</v>
      </c>
      <c r="T173" s="137">
        <v>74.448409903724922</v>
      </c>
      <c r="U173" s="137">
        <v>4.1321687499999999</v>
      </c>
      <c r="V173" s="85"/>
      <c r="W173" s="85"/>
      <c r="X173" s="85"/>
      <c r="Y173" s="102" t="str">
        <f t="shared" ref="Y173:Y183" si="67">IF(C173&lt;6," ",IF(C173&lt;=9,I173, IF(C173&gt;=10," ")))</f>
        <v>ND</v>
      </c>
      <c r="Z173" s="102" t="e">
        <f t="shared" ref="Z173:Z183" si="68">IF(Y173=" ", " ", IF(Y173&gt;0, Y173+273.15))</f>
        <v>#VALUE!</v>
      </c>
      <c r="AA173" s="102">
        <f t="shared" ref="AA173:AA183" si="69">IF(C173&lt;6," ",IF(C173&lt;=9,J173, IF(C173&gt;=10," ")))</f>
        <v>25.5</v>
      </c>
      <c r="AB173" s="102" t="str">
        <f t="shared" ref="AB173:AB183" si="70">IF(C173&lt;6," ",IF(C173&lt;=9,G173, IF(C173&gt;=10," ")))</f>
        <v>ND</v>
      </c>
      <c r="AC173" s="104" t="e">
        <f t="shared" ref="AC173:AC183" si="71">IF(Y173=" "," ",IF(Y173&gt;0,EXP(-173.4292+249.6339*100/Z173+143.3483*LN(+Z173/100)-21.8492*Z173/100+AA173*(-0.033096+0.014259*Z173/100-0.0017*(Z173/100)^2))*1.4276))</f>
        <v>#VALUE!</v>
      </c>
      <c r="AD173" s="102" t="e">
        <f t="shared" ref="AD173:AD183" si="72">IF(Y173=" "," ",IF(Y173&gt;0,AB173/AC173))</f>
        <v>#VALUE!</v>
      </c>
      <c r="AE173" s="105" t="str">
        <f t="shared" ref="AE173:AE183" si="73">IF(C173&lt;6," ",IF(C173&lt;=9,F173, IF(C173&gt;=10," ")))</f>
        <v>ND</v>
      </c>
      <c r="AF173" s="102">
        <f t="shared" ref="AF173:AF183" si="74">IF(Y173=" "," ",N173)</f>
        <v>1.3787154239431345</v>
      </c>
      <c r="AG173" s="105">
        <f t="shared" ref="AG173:AG183" si="75">IF(C173&lt;6," ",IF(C173&lt;=9,T173, IF(C173&gt;=10," ")))</f>
        <v>74.448409903724922</v>
      </c>
      <c r="AH173" s="105">
        <f t="shared" ref="AH173:AH183" si="76">IF(C173&lt;6," ",IF(C173&lt;=9,U173, IF(C173&gt;=10," ")))</f>
        <v>4.1321687499999999</v>
      </c>
      <c r="AI173" s="102">
        <f t="shared" si="66"/>
        <v>78.580578653724928</v>
      </c>
      <c r="AJ173" s="106">
        <f t="shared" ref="AJ173:AJ183" si="77">IF(C173&lt;6," ",IF(C173&lt;=9,S173, IF(C173&gt;=10," ")))</f>
        <v>73.069694479781788</v>
      </c>
      <c r="AK173" s="107">
        <f t="shared" ref="AK173:AK183" si="78">IF(Y173=" ", " ", IF(Y173&gt;0, AJ173-AF173))</f>
        <v>71.690979055838653</v>
      </c>
      <c r="AL173" s="85"/>
      <c r="AM173" s="85"/>
      <c r="AN173" s="85"/>
      <c r="AO173" s="85"/>
      <c r="AP173" s="85"/>
      <c r="AQ173" s="85"/>
      <c r="AR173" s="85"/>
      <c r="AS173" s="85"/>
      <c r="AT173" s="85"/>
      <c r="AU173" s="85"/>
      <c r="AV173" s="85"/>
      <c r="AW173" s="85"/>
      <c r="AX173" s="85"/>
      <c r="AY173" s="85"/>
      <c r="AZ173" s="85"/>
      <c r="BA173" s="82"/>
      <c r="BB173" s="82"/>
    </row>
    <row r="174" spans="1:58" ht="16" x14ac:dyDescent="0.2">
      <c r="A174" s="101" t="s">
        <v>668</v>
      </c>
      <c r="B174" s="102">
        <v>2022</v>
      </c>
      <c r="C174" s="103">
        <v>8</v>
      </c>
      <c r="D174" s="102">
        <v>15</v>
      </c>
      <c r="E174" s="82"/>
      <c r="F174" s="131">
        <v>0.2</v>
      </c>
      <c r="G174" s="131" t="s">
        <v>761</v>
      </c>
      <c r="H174" s="82"/>
      <c r="I174" s="131" t="s">
        <v>761</v>
      </c>
      <c r="J174" s="134">
        <v>30.7</v>
      </c>
      <c r="K174" s="82"/>
      <c r="L174" s="82"/>
      <c r="M174" s="108"/>
      <c r="N174" s="137">
        <v>1.737264221670016</v>
      </c>
      <c r="O174" s="82"/>
      <c r="P174" s="82"/>
      <c r="Q174" s="82"/>
      <c r="R174" s="140"/>
      <c r="S174" s="137">
        <v>65.483112294902583</v>
      </c>
      <c r="T174" s="137">
        <v>67.2203765165726</v>
      </c>
      <c r="U174" s="137">
        <v>5.9177505952380951</v>
      </c>
      <c r="V174" s="85"/>
      <c r="W174" s="85"/>
      <c r="X174" s="85"/>
      <c r="Y174" s="102" t="str">
        <f t="shared" si="67"/>
        <v>ND</v>
      </c>
      <c r="Z174" s="102" t="e">
        <f t="shared" si="68"/>
        <v>#VALUE!</v>
      </c>
      <c r="AA174" s="102">
        <f t="shared" si="69"/>
        <v>30.7</v>
      </c>
      <c r="AB174" s="102" t="str">
        <f t="shared" si="70"/>
        <v>ND</v>
      </c>
      <c r="AC174" s="104" t="e">
        <f t="shared" si="71"/>
        <v>#VALUE!</v>
      </c>
      <c r="AD174" s="102" t="e">
        <f t="shared" si="72"/>
        <v>#VALUE!</v>
      </c>
      <c r="AE174" s="105">
        <f t="shared" si="73"/>
        <v>0.2</v>
      </c>
      <c r="AF174" s="102">
        <f t="shared" si="74"/>
        <v>1.737264221670016</v>
      </c>
      <c r="AG174" s="105">
        <f t="shared" si="75"/>
        <v>67.2203765165726</v>
      </c>
      <c r="AH174" s="105">
        <f t="shared" si="76"/>
        <v>5.9177505952380951</v>
      </c>
      <c r="AI174" s="102">
        <f t="shared" si="66"/>
        <v>73.138127111810689</v>
      </c>
      <c r="AJ174" s="106">
        <f t="shared" si="77"/>
        <v>65.483112294902583</v>
      </c>
      <c r="AK174" s="107">
        <f t="shared" si="78"/>
        <v>63.745848073232565</v>
      </c>
      <c r="AL174" s="82"/>
      <c r="AM174" s="85"/>
      <c r="AN174" s="85"/>
      <c r="AO174" s="85"/>
      <c r="AP174" s="85"/>
      <c r="AQ174" s="85"/>
      <c r="AR174" s="114" t="s">
        <v>1230</v>
      </c>
      <c r="AS174" s="85"/>
      <c r="AT174" s="85"/>
      <c r="AU174" s="85"/>
      <c r="AV174" s="85"/>
      <c r="AW174" s="85"/>
      <c r="AX174" s="85"/>
      <c r="AY174" s="85"/>
      <c r="AZ174" s="85"/>
      <c r="BA174" s="82"/>
      <c r="BB174" s="82"/>
    </row>
    <row r="175" spans="1:58" ht="16" x14ac:dyDescent="0.2">
      <c r="A175" s="101" t="s">
        <v>668</v>
      </c>
      <c r="B175" s="102">
        <v>2022</v>
      </c>
      <c r="C175" s="103">
        <v>8</v>
      </c>
      <c r="D175" s="102">
        <v>30</v>
      </c>
      <c r="E175" s="82"/>
      <c r="F175" s="131">
        <v>0.4</v>
      </c>
      <c r="G175" s="131" t="s">
        <v>761</v>
      </c>
      <c r="H175" s="82"/>
      <c r="I175" s="131" t="s">
        <v>761</v>
      </c>
      <c r="J175" s="134">
        <v>30.3</v>
      </c>
      <c r="K175" s="82"/>
      <c r="L175" s="82"/>
      <c r="M175" s="108"/>
      <c r="N175" s="137">
        <v>1.8089289564995781</v>
      </c>
      <c r="O175" s="82"/>
      <c r="P175" s="82"/>
      <c r="Q175" s="82"/>
      <c r="R175" s="140"/>
      <c r="S175" s="137">
        <v>49.267123173451061</v>
      </c>
      <c r="T175" s="137">
        <v>51.076052129950639</v>
      </c>
      <c r="U175" s="137">
        <v>5.0774648809523804</v>
      </c>
      <c r="V175" s="85"/>
      <c r="W175" s="85"/>
      <c r="X175" s="85"/>
      <c r="Y175" s="102" t="str">
        <f t="shared" si="67"/>
        <v>ND</v>
      </c>
      <c r="Z175" s="102" t="e">
        <f t="shared" si="68"/>
        <v>#VALUE!</v>
      </c>
      <c r="AA175" s="102">
        <f t="shared" si="69"/>
        <v>30.3</v>
      </c>
      <c r="AB175" s="102" t="str">
        <f t="shared" si="70"/>
        <v>ND</v>
      </c>
      <c r="AC175" s="104" t="e">
        <f t="shared" si="71"/>
        <v>#VALUE!</v>
      </c>
      <c r="AD175" s="102" t="e">
        <f t="shared" si="72"/>
        <v>#VALUE!</v>
      </c>
      <c r="AE175" s="105">
        <f t="shared" si="73"/>
        <v>0.4</v>
      </c>
      <c r="AF175" s="102">
        <f t="shared" si="74"/>
        <v>1.8089289564995781</v>
      </c>
      <c r="AG175" s="105">
        <f t="shared" si="75"/>
        <v>51.076052129950639</v>
      </c>
      <c r="AH175" s="105">
        <f t="shared" si="76"/>
        <v>5.0774648809523804</v>
      </c>
      <c r="AI175" s="102">
        <f t="shared" si="66"/>
        <v>56.153517010903016</v>
      </c>
      <c r="AJ175" s="106">
        <f t="shared" si="77"/>
        <v>49.267123173451061</v>
      </c>
      <c r="AK175" s="107">
        <f t="shared" si="78"/>
        <v>47.458194216951483</v>
      </c>
      <c r="AL175" s="82"/>
      <c r="AM175" s="85"/>
      <c r="AN175" s="85"/>
      <c r="AO175" s="85"/>
      <c r="AP175" s="85"/>
      <c r="AQ175" s="85"/>
      <c r="AR175" s="115"/>
      <c r="AS175" s="116" t="s">
        <v>487</v>
      </c>
      <c r="AT175" s="116" t="s">
        <v>1231</v>
      </c>
      <c r="AU175" s="116" t="s">
        <v>485</v>
      </c>
      <c r="AV175" s="116" t="s">
        <v>513</v>
      </c>
      <c r="AW175" s="116" t="s">
        <v>489</v>
      </c>
      <c r="AX175" s="116"/>
      <c r="AY175" s="85"/>
      <c r="AZ175" s="85"/>
      <c r="BA175" s="82"/>
      <c r="BB175" s="82"/>
    </row>
    <row r="176" spans="1:58" ht="16" x14ac:dyDescent="0.2">
      <c r="A176" s="101"/>
      <c r="B176" s="102"/>
      <c r="C176" s="103"/>
      <c r="D176" s="102"/>
      <c r="E176" s="82"/>
      <c r="F176" s="144"/>
      <c r="G176" s="144"/>
      <c r="H176" s="82"/>
      <c r="I176" s="144"/>
      <c r="J176" s="145"/>
      <c r="K176" s="82"/>
      <c r="L176" s="82"/>
      <c r="M176" s="108"/>
      <c r="N176" s="146"/>
      <c r="O176" s="82"/>
      <c r="P176" s="82"/>
      <c r="Q176" s="82"/>
      <c r="R176" s="140"/>
      <c r="S176" s="146"/>
      <c r="T176" s="146"/>
      <c r="U176" s="146"/>
      <c r="V176" s="85"/>
      <c r="W176" s="85"/>
      <c r="X176" s="85"/>
      <c r="Y176" s="102" t="str">
        <f t="shared" si="67"/>
        <v xml:space="preserve"> </v>
      </c>
      <c r="Z176" s="102" t="str">
        <f t="shared" si="68"/>
        <v xml:space="preserve"> </v>
      </c>
      <c r="AA176" s="102" t="str">
        <f t="shared" si="69"/>
        <v xml:space="preserve"> </v>
      </c>
      <c r="AB176" s="102" t="str">
        <f t="shared" si="70"/>
        <v xml:space="preserve"> </v>
      </c>
      <c r="AC176" s="104" t="str">
        <f t="shared" si="71"/>
        <v xml:space="preserve"> </v>
      </c>
      <c r="AD176" s="102" t="str">
        <f t="shared" si="72"/>
        <v xml:space="preserve"> </v>
      </c>
      <c r="AE176" s="105" t="str">
        <f t="shared" si="73"/>
        <v xml:space="preserve"> </v>
      </c>
      <c r="AF176" s="102" t="str">
        <f t="shared" si="74"/>
        <v xml:space="preserve"> </v>
      </c>
      <c r="AG176" s="105" t="str">
        <f t="shared" si="75"/>
        <v xml:space="preserve"> </v>
      </c>
      <c r="AH176" s="105" t="str">
        <f t="shared" si="76"/>
        <v xml:space="preserve"> </v>
      </c>
      <c r="AI176" s="102" t="str">
        <f t="shared" si="66"/>
        <v xml:space="preserve"> </v>
      </c>
      <c r="AJ176" s="106" t="str">
        <f t="shared" si="77"/>
        <v xml:space="preserve"> </v>
      </c>
      <c r="AK176" s="107" t="str">
        <f t="shared" si="78"/>
        <v xml:space="preserve"> </v>
      </c>
      <c r="AL176" s="82"/>
      <c r="AM176" s="84" t="s">
        <v>1232</v>
      </c>
      <c r="AN176" s="82"/>
      <c r="AO176" s="82"/>
      <c r="AP176" s="82"/>
      <c r="AQ176" s="82"/>
      <c r="AR176" s="117" t="s">
        <v>522</v>
      </c>
      <c r="AS176" s="115"/>
      <c r="AT176" s="115"/>
      <c r="AU176" s="115"/>
      <c r="AV176" s="115"/>
      <c r="AW176" s="115"/>
      <c r="AX176" s="118"/>
      <c r="AY176" s="85"/>
      <c r="AZ176" s="85"/>
      <c r="BA176" s="82"/>
      <c r="BB176" s="82"/>
    </row>
    <row r="177" spans="1:54" ht="18" x14ac:dyDescent="0.25">
      <c r="A177" s="101"/>
      <c r="B177" s="102"/>
      <c r="C177" s="103"/>
      <c r="D177" s="102"/>
      <c r="E177" s="82"/>
      <c r="F177" s="144"/>
      <c r="G177" s="144"/>
      <c r="H177" s="82"/>
      <c r="I177" s="144"/>
      <c r="J177" s="144"/>
      <c r="K177" s="82"/>
      <c r="L177" s="82"/>
      <c r="M177" s="108"/>
      <c r="N177" s="146"/>
      <c r="O177" s="82"/>
      <c r="P177" s="82"/>
      <c r="Q177" s="82"/>
      <c r="R177" s="140"/>
      <c r="S177" s="146"/>
      <c r="T177" s="146"/>
      <c r="U177" s="146"/>
      <c r="V177" s="85"/>
      <c r="W177" s="85"/>
      <c r="X177" s="85"/>
      <c r="Y177" s="102" t="str">
        <f t="shared" si="67"/>
        <v xml:space="preserve"> </v>
      </c>
      <c r="Z177" s="102" t="str">
        <f t="shared" si="68"/>
        <v xml:space="preserve"> </v>
      </c>
      <c r="AA177" s="102" t="str">
        <f t="shared" si="69"/>
        <v xml:space="preserve"> </v>
      </c>
      <c r="AB177" s="102" t="str">
        <f t="shared" si="70"/>
        <v xml:space="preserve"> </v>
      </c>
      <c r="AC177" s="104" t="str">
        <f t="shared" si="71"/>
        <v xml:space="preserve"> </v>
      </c>
      <c r="AD177" s="102" t="str">
        <f t="shared" si="72"/>
        <v xml:space="preserve"> </v>
      </c>
      <c r="AE177" s="105" t="str">
        <f t="shared" si="73"/>
        <v xml:space="preserve"> </v>
      </c>
      <c r="AF177" s="102" t="str">
        <f t="shared" si="74"/>
        <v xml:space="preserve"> </v>
      </c>
      <c r="AG177" s="105" t="str">
        <f t="shared" si="75"/>
        <v xml:space="preserve"> </v>
      </c>
      <c r="AH177" s="105" t="str">
        <f t="shared" si="76"/>
        <v xml:space="preserve"> </v>
      </c>
      <c r="AI177" s="102"/>
      <c r="AJ177" s="106" t="str">
        <f t="shared" si="77"/>
        <v xml:space="preserve"> </v>
      </c>
      <c r="AK177" s="107" t="str">
        <f t="shared" si="78"/>
        <v xml:space="preserve"> </v>
      </c>
      <c r="AL177" s="82"/>
      <c r="AM177" s="119" t="s">
        <v>477</v>
      </c>
      <c r="AN177" s="109" t="s">
        <v>1231</v>
      </c>
      <c r="AO177" s="120" t="s">
        <v>479</v>
      </c>
      <c r="AP177" s="120" t="s">
        <v>726</v>
      </c>
      <c r="AQ177" s="120" t="s">
        <v>481</v>
      </c>
      <c r="AR177" s="118" t="s">
        <v>476</v>
      </c>
      <c r="AS177" s="115">
        <v>0.4</v>
      </c>
      <c r="AT177" s="118">
        <v>0.6</v>
      </c>
      <c r="AU177" s="121">
        <v>10</v>
      </c>
      <c r="AV177" s="115">
        <v>10</v>
      </c>
      <c r="AW177" s="122">
        <v>43</v>
      </c>
      <c r="AX177" s="118"/>
      <c r="AY177" s="85"/>
      <c r="AZ177" s="85"/>
      <c r="BA177" s="82"/>
      <c r="BB177" s="82"/>
    </row>
    <row r="178" spans="1:54" ht="16" x14ac:dyDescent="0.2">
      <c r="A178" s="101"/>
      <c r="B178" s="102"/>
      <c r="C178" s="103"/>
      <c r="D178" s="102"/>
      <c r="E178" s="82"/>
      <c r="F178" s="144"/>
      <c r="G178" s="144"/>
      <c r="H178" s="82"/>
      <c r="I178" s="144"/>
      <c r="J178" s="144"/>
      <c r="K178" s="82"/>
      <c r="L178" s="82"/>
      <c r="M178" s="82"/>
      <c r="N178" s="146"/>
      <c r="O178" s="82"/>
      <c r="P178" s="82"/>
      <c r="Q178" s="82"/>
      <c r="R178" s="140"/>
      <c r="S178" s="146"/>
      <c r="T178" s="146"/>
      <c r="U178" s="146"/>
      <c r="V178" s="85"/>
      <c r="W178" s="85"/>
      <c r="X178" s="85"/>
      <c r="Y178" s="102" t="str">
        <f t="shared" si="67"/>
        <v xml:space="preserve"> </v>
      </c>
      <c r="Z178" s="102" t="str">
        <f t="shared" si="68"/>
        <v xml:space="preserve"> </v>
      </c>
      <c r="AA178" s="102" t="str">
        <f t="shared" si="69"/>
        <v xml:space="preserve"> </v>
      </c>
      <c r="AB178" s="102" t="str">
        <f t="shared" si="70"/>
        <v xml:space="preserve"> </v>
      </c>
      <c r="AC178" s="104" t="str">
        <f t="shared" si="71"/>
        <v xml:space="preserve"> </v>
      </c>
      <c r="AD178" s="102" t="str">
        <f t="shared" si="72"/>
        <v xml:space="preserve"> </v>
      </c>
      <c r="AE178" s="105" t="str">
        <f t="shared" si="73"/>
        <v xml:space="preserve"> </v>
      </c>
      <c r="AF178" s="102" t="str">
        <f t="shared" si="74"/>
        <v xml:space="preserve"> </v>
      </c>
      <c r="AG178" s="105" t="str">
        <f t="shared" si="75"/>
        <v xml:space="preserve"> </v>
      </c>
      <c r="AH178" s="105" t="str">
        <f t="shared" si="76"/>
        <v xml:space="preserve"> </v>
      </c>
      <c r="AI178" s="102"/>
      <c r="AJ178" s="106" t="str">
        <f t="shared" si="77"/>
        <v xml:space="preserve"> </v>
      </c>
      <c r="AK178" s="107" t="str">
        <f t="shared" si="78"/>
        <v xml:space="preserve"> </v>
      </c>
      <c r="AL178" s="82"/>
      <c r="AM178" s="123" t="s">
        <v>479</v>
      </c>
      <c r="AN178" s="124" t="s">
        <v>1233</v>
      </c>
      <c r="AO178" s="124" t="s">
        <v>485</v>
      </c>
      <c r="AP178" s="124" t="s">
        <v>1234</v>
      </c>
      <c r="AQ178" s="124"/>
      <c r="AR178" s="118" t="s">
        <v>482</v>
      </c>
      <c r="AS178" s="115">
        <v>0.9</v>
      </c>
      <c r="AT178" s="118">
        <v>3</v>
      </c>
      <c r="AU178" s="121">
        <v>1</v>
      </c>
      <c r="AV178" s="115">
        <v>3</v>
      </c>
      <c r="AW178" s="122">
        <v>20</v>
      </c>
      <c r="AX178" s="118"/>
      <c r="AY178" s="85"/>
      <c r="AZ178" s="102"/>
      <c r="BA178" s="102" t="s">
        <v>1235</v>
      </c>
      <c r="BB178" s="82"/>
    </row>
    <row r="179" spans="1:54" ht="16" x14ac:dyDescent="0.2">
      <c r="A179" s="101"/>
      <c r="B179" s="102"/>
      <c r="C179" s="103"/>
      <c r="D179" s="102"/>
      <c r="E179" s="82"/>
      <c r="F179" s="144"/>
      <c r="G179" s="144"/>
      <c r="H179" s="82"/>
      <c r="I179" s="144"/>
      <c r="J179" s="145"/>
      <c r="K179" s="82"/>
      <c r="L179" s="82"/>
      <c r="M179" s="82"/>
      <c r="N179" s="146"/>
      <c r="O179" s="82"/>
      <c r="P179" s="82"/>
      <c r="Q179" s="82"/>
      <c r="R179" s="140"/>
      <c r="S179" s="146"/>
      <c r="T179" s="146"/>
      <c r="U179" s="256"/>
      <c r="V179" s="85"/>
      <c r="W179" s="85"/>
      <c r="X179" s="85"/>
      <c r="Y179" s="102" t="str">
        <f t="shared" si="67"/>
        <v xml:space="preserve"> </v>
      </c>
      <c r="Z179" s="102" t="str">
        <f t="shared" si="68"/>
        <v xml:space="preserve"> </v>
      </c>
      <c r="AA179" s="102" t="str">
        <f t="shared" si="69"/>
        <v xml:space="preserve"> </v>
      </c>
      <c r="AB179" s="102" t="str">
        <f t="shared" si="70"/>
        <v xml:space="preserve"> </v>
      </c>
      <c r="AC179" s="104" t="str">
        <f t="shared" si="71"/>
        <v xml:space="preserve"> </v>
      </c>
      <c r="AD179" s="102" t="str">
        <f t="shared" si="72"/>
        <v xml:space="preserve"> </v>
      </c>
      <c r="AE179" s="105" t="str">
        <f t="shared" si="73"/>
        <v xml:space="preserve"> </v>
      </c>
      <c r="AF179" s="102" t="str">
        <f t="shared" si="74"/>
        <v xml:space="preserve"> </v>
      </c>
      <c r="AG179" s="105" t="str">
        <f t="shared" si="75"/>
        <v xml:space="preserve"> </v>
      </c>
      <c r="AH179" s="105" t="str">
        <f t="shared" si="76"/>
        <v xml:space="preserve"> </v>
      </c>
      <c r="AI179" s="102" t="str">
        <f t="shared" ref="AI179" si="79">IF(Y179=" ", " ", IF(Y179&gt;0, SUM(AG179:AH179)))</f>
        <v xml:space="preserve"> </v>
      </c>
      <c r="AJ179" s="106" t="str">
        <f t="shared" si="77"/>
        <v xml:space="preserve"> </v>
      </c>
      <c r="AK179" s="107" t="str">
        <f t="shared" si="78"/>
        <v xml:space="preserve"> </v>
      </c>
      <c r="AL179" s="82"/>
      <c r="AM179" s="123" t="s">
        <v>1236</v>
      </c>
      <c r="AN179" s="125" t="s">
        <v>742</v>
      </c>
      <c r="AO179" s="125" t="s">
        <v>494</v>
      </c>
      <c r="AP179" s="125" t="s">
        <v>495</v>
      </c>
      <c r="AQ179" s="125" t="s">
        <v>494</v>
      </c>
      <c r="AR179" s="118"/>
      <c r="AS179" s="115" t="s">
        <v>487</v>
      </c>
      <c r="AT179" s="115" t="s">
        <v>976</v>
      </c>
      <c r="AU179" s="115" t="s">
        <v>485</v>
      </c>
      <c r="AV179" s="115" t="s">
        <v>488</v>
      </c>
      <c r="AW179" s="115" t="s">
        <v>489</v>
      </c>
      <c r="AX179" s="116" t="s">
        <v>490</v>
      </c>
      <c r="AY179" s="102"/>
      <c r="AZ179" s="102"/>
      <c r="BA179" s="84" t="s">
        <v>1</v>
      </c>
      <c r="BB179" s="82"/>
    </row>
    <row r="180" spans="1:54" ht="16" x14ac:dyDescent="0.2">
      <c r="A180" s="101"/>
      <c r="B180" s="102"/>
      <c r="C180" s="132"/>
      <c r="D180" s="82"/>
      <c r="E180" s="85"/>
      <c r="F180" s="144"/>
      <c r="G180" s="144"/>
      <c r="H180" s="85"/>
      <c r="I180" s="144"/>
      <c r="J180" s="144"/>
      <c r="K180" s="85"/>
      <c r="L180" s="85"/>
      <c r="M180" s="85"/>
      <c r="N180" s="146"/>
      <c r="O180" s="85"/>
      <c r="P180" s="85"/>
      <c r="Q180" s="85"/>
      <c r="R180" s="140"/>
      <c r="S180" s="146"/>
      <c r="T180" s="146"/>
      <c r="U180" s="146"/>
      <c r="V180" s="85"/>
      <c r="W180" s="85"/>
      <c r="X180" s="85"/>
      <c r="Y180" s="85" t="str">
        <f t="shared" si="67"/>
        <v xml:space="preserve"> </v>
      </c>
      <c r="Z180" s="82" t="str">
        <f t="shared" si="68"/>
        <v xml:space="preserve"> </v>
      </c>
      <c r="AA180" s="85" t="str">
        <f t="shared" si="69"/>
        <v xml:space="preserve"> </v>
      </c>
      <c r="AB180" s="85" t="str">
        <f t="shared" si="70"/>
        <v xml:space="preserve"> </v>
      </c>
      <c r="AC180" s="110" t="str">
        <f t="shared" si="71"/>
        <v xml:space="preserve"> </v>
      </c>
      <c r="AD180" s="82" t="str">
        <f t="shared" si="72"/>
        <v xml:space="preserve"> </v>
      </c>
      <c r="AE180" s="111" t="str">
        <f t="shared" si="73"/>
        <v xml:space="preserve"> </v>
      </c>
      <c r="AF180" s="82" t="str">
        <f t="shared" si="74"/>
        <v xml:space="preserve"> </v>
      </c>
      <c r="AG180" s="111" t="str">
        <f t="shared" si="75"/>
        <v xml:space="preserve"> </v>
      </c>
      <c r="AH180" s="111" t="str">
        <f t="shared" si="76"/>
        <v xml:space="preserve"> </v>
      </c>
      <c r="AI180" s="102"/>
      <c r="AJ180" s="112" t="str">
        <f t="shared" si="77"/>
        <v xml:space="preserve"> </v>
      </c>
      <c r="AK180" s="113" t="str">
        <f t="shared" si="78"/>
        <v xml:space="preserve"> </v>
      </c>
      <c r="AL180" s="82"/>
      <c r="AM180" s="82" t="e">
        <f>AD186</f>
        <v>#DIV/0!</v>
      </c>
      <c r="AN180" s="82">
        <f>AE186</f>
        <v>0.3666666666666667</v>
      </c>
      <c r="AO180" s="82">
        <f>AF186</f>
        <v>2.1235751593675563</v>
      </c>
      <c r="AP180" s="82">
        <f>AI186</f>
        <v>63.86359925418126</v>
      </c>
      <c r="AQ180" s="113">
        <f>AK186</f>
        <v>55.102779996409076</v>
      </c>
      <c r="AR180" s="118"/>
      <c r="AS180" s="115" t="s">
        <v>497</v>
      </c>
      <c r="AT180" s="115" t="s">
        <v>497</v>
      </c>
      <c r="AU180" s="115" t="s">
        <v>497</v>
      </c>
      <c r="AV180" s="115" t="s">
        <v>497</v>
      </c>
      <c r="AW180" s="115" t="s">
        <v>497</v>
      </c>
      <c r="AX180" s="116" t="s">
        <v>498</v>
      </c>
      <c r="AY180" s="102"/>
      <c r="AZ180" s="102"/>
      <c r="BA180" s="82"/>
      <c r="BB180" s="82"/>
    </row>
    <row r="181" spans="1:54" ht="16" x14ac:dyDescent="0.2">
      <c r="A181" s="101"/>
      <c r="B181" s="102"/>
      <c r="C181" s="132"/>
      <c r="D181" s="82"/>
      <c r="E181" s="85"/>
      <c r="F181" s="144"/>
      <c r="G181" s="144"/>
      <c r="H181" s="85"/>
      <c r="I181" s="144"/>
      <c r="J181" s="145"/>
      <c r="K181" s="85"/>
      <c r="L181" s="85"/>
      <c r="M181" s="85"/>
      <c r="N181" s="146"/>
      <c r="O181" s="85"/>
      <c r="P181" s="85"/>
      <c r="Q181" s="85"/>
      <c r="R181" s="140"/>
      <c r="S181" s="146"/>
      <c r="T181" s="146"/>
      <c r="U181" s="146"/>
      <c r="V181" s="85"/>
      <c r="W181" s="85"/>
      <c r="X181" s="85"/>
      <c r="Y181" s="85" t="str">
        <f t="shared" si="67"/>
        <v xml:space="preserve"> </v>
      </c>
      <c r="Z181" s="82" t="str">
        <f t="shared" si="68"/>
        <v xml:space="preserve"> </v>
      </c>
      <c r="AA181" s="85" t="str">
        <f t="shared" si="69"/>
        <v xml:space="preserve"> </v>
      </c>
      <c r="AB181" s="85" t="str">
        <f t="shared" si="70"/>
        <v xml:space="preserve"> </v>
      </c>
      <c r="AC181" s="110" t="str">
        <f t="shared" si="71"/>
        <v xml:space="preserve"> </v>
      </c>
      <c r="AD181" s="82" t="str">
        <f t="shared" si="72"/>
        <v xml:space="preserve"> </v>
      </c>
      <c r="AE181" s="111" t="str">
        <f t="shared" si="73"/>
        <v xml:space="preserve"> </v>
      </c>
      <c r="AF181" s="82" t="str">
        <f t="shared" si="74"/>
        <v xml:space="preserve"> </v>
      </c>
      <c r="AG181" s="111" t="str">
        <f t="shared" si="75"/>
        <v xml:space="preserve"> </v>
      </c>
      <c r="AH181" s="111" t="str">
        <f t="shared" si="76"/>
        <v xml:space="preserve"> </v>
      </c>
      <c r="AI181" s="102" t="str">
        <f t="shared" ref="AI181:AI182" si="80">IF(Y181=" ", " ", IF(Y181&gt;0, SUM(AG181:AH181)))</f>
        <v xml:space="preserve"> </v>
      </c>
      <c r="AJ181" s="112" t="str">
        <f t="shared" si="77"/>
        <v xml:space="preserve"> </v>
      </c>
      <c r="AK181" s="113" t="str">
        <f t="shared" si="78"/>
        <v xml:space="preserve"> </v>
      </c>
      <c r="AL181" s="85"/>
      <c r="AM181" s="82"/>
      <c r="AN181" s="82"/>
      <c r="AO181" s="82"/>
      <c r="AP181" s="85"/>
      <c r="AQ181" s="82"/>
      <c r="AR181" s="82"/>
      <c r="AS181" s="349"/>
      <c r="AT181" s="120">
        <f>((LN(AN180)-LN(0.6))/(LN(3)-LN(0.6))*100)</f>
        <v>-30.599284464038551</v>
      </c>
      <c r="AU181" s="115">
        <f>((LN(AO180)-LN(10))/(LN(1)-LN(10))*100)</f>
        <v>67.293236348377889</v>
      </c>
      <c r="AV181" s="115">
        <f>((LN(AP180)-LN(10))/(LN(3)-LN(10))*100)</f>
        <v>-154.00384856534041</v>
      </c>
      <c r="AW181" s="115">
        <f>((LN(AQ180)-LN(43))/(LN(20)-LN(43))*100)</f>
        <v>-32.398493992211613</v>
      </c>
      <c r="AX181" s="82"/>
      <c r="AY181" s="82"/>
      <c r="AZ181" s="82"/>
      <c r="BA181" s="82"/>
      <c r="BB181" s="82"/>
    </row>
    <row r="182" spans="1:54" ht="16" x14ac:dyDescent="0.2">
      <c r="A182" s="101"/>
      <c r="B182" s="102"/>
      <c r="C182" s="132"/>
      <c r="D182" s="82"/>
      <c r="E182" s="85"/>
      <c r="F182" s="144"/>
      <c r="G182" s="144"/>
      <c r="H182" s="85"/>
      <c r="I182" s="144"/>
      <c r="J182" s="144"/>
      <c r="K182" s="85"/>
      <c r="L182" s="85"/>
      <c r="M182" s="85"/>
      <c r="N182" s="146"/>
      <c r="O182" s="85"/>
      <c r="P182" s="85"/>
      <c r="Q182" s="85"/>
      <c r="R182" s="140"/>
      <c r="S182" s="146"/>
      <c r="T182" s="146"/>
      <c r="U182" s="146"/>
      <c r="V182" s="85"/>
      <c r="W182" s="85"/>
      <c r="X182" s="85"/>
      <c r="Y182" s="85" t="str">
        <f t="shared" si="67"/>
        <v xml:space="preserve"> </v>
      </c>
      <c r="Z182" s="82" t="str">
        <f t="shared" si="68"/>
        <v xml:space="preserve"> </v>
      </c>
      <c r="AA182" s="85" t="str">
        <f t="shared" si="69"/>
        <v xml:space="preserve"> </v>
      </c>
      <c r="AB182" s="85" t="str">
        <f t="shared" si="70"/>
        <v xml:space="preserve"> </v>
      </c>
      <c r="AC182" s="110" t="str">
        <f t="shared" si="71"/>
        <v xml:space="preserve"> </v>
      </c>
      <c r="AD182" s="82" t="str">
        <f t="shared" si="72"/>
        <v xml:space="preserve"> </v>
      </c>
      <c r="AE182" s="111" t="str">
        <f t="shared" si="73"/>
        <v xml:space="preserve"> </v>
      </c>
      <c r="AF182" s="82" t="str">
        <f t="shared" si="74"/>
        <v xml:space="preserve"> </v>
      </c>
      <c r="AG182" s="111" t="str">
        <f t="shared" si="75"/>
        <v xml:space="preserve"> </v>
      </c>
      <c r="AH182" s="111" t="str">
        <f t="shared" si="76"/>
        <v xml:space="preserve"> </v>
      </c>
      <c r="AI182" s="102" t="str">
        <f t="shared" si="80"/>
        <v xml:space="preserve"> </v>
      </c>
      <c r="AJ182" s="112" t="str">
        <f t="shared" si="77"/>
        <v xml:space="preserve"> </v>
      </c>
      <c r="AK182" s="113" t="str">
        <f t="shared" si="78"/>
        <v xml:space="preserve"> </v>
      </c>
      <c r="AL182" s="82"/>
      <c r="AM182" s="85"/>
      <c r="AN182" s="85"/>
      <c r="AO182" s="85"/>
      <c r="AP182" s="128" t="s">
        <v>1237</v>
      </c>
      <c r="AQ182" s="85"/>
      <c r="AR182" s="82"/>
      <c r="AS182" s="82">
        <f>IF(AS181&gt;100, 100, IF(AS181&lt;0, 0, AS181))</f>
        <v>0</v>
      </c>
      <c r="AT182" s="82">
        <f t="shared" ref="AT182:AW182" si="81">IF(AT181&gt;100, 100, IF(AT181&lt;0, 0, AT181))</f>
        <v>0</v>
      </c>
      <c r="AU182" s="82">
        <f t="shared" si="81"/>
        <v>67.293236348377889</v>
      </c>
      <c r="AV182" s="82">
        <f t="shared" si="81"/>
        <v>0</v>
      </c>
      <c r="AW182" s="82">
        <f t="shared" si="81"/>
        <v>0</v>
      </c>
      <c r="AX182" s="129">
        <f>AVERAGE(AS182:AW182)</f>
        <v>13.458647269675577</v>
      </c>
      <c r="AY182" s="84"/>
      <c r="AZ182" s="84"/>
      <c r="BA182" s="84" t="str">
        <f>IF(AX182&gt;65, "Acceptable; Ongoing Protection is Required", "Unacceptable; Immediate Restoration is Required")</f>
        <v>Unacceptable; Immediate Restoration is Required</v>
      </c>
      <c r="BB182" s="82"/>
    </row>
    <row r="183" spans="1:54" ht="16" x14ac:dyDescent="0.2">
      <c r="A183" s="101"/>
      <c r="B183" s="102"/>
      <c r="C183" s="132"/>
      <c r="D183" s="82"/>
      <c r="E183" s="85"/>
      <c r="F183" s="144"/>
      <c r="G183" s="144"/>
      <c r="H183" s="85"/>
      <c r="I183" s="144"/>
      <c r="J183" s="144"/>
      <c r="K183" s="85"/>
      <c r="L183" s="85"/>
      <c r="M183" s="85"/>
      <c r="N183" s="146"/>
      <c r="O183" s="85"/>
      <c r="P183" s="85"/>
      <c r="Q183" s="85"/>
      <c r="R183" s="140"/>
      <c r="S183" s="146"/>
      <c r="T183" s="146"/>
      <c r="U183" s="146"/>
      <c r="V183" s="85"/>
      <c r="W183" s="85"/>
      <c r="X183" s="85"/>
      <c r="Y183" s="85" t="str">
        <f t="shared" si="67"/>
        <v xml:space="preserve"> </v>
      </c>
      <c r="Z183" s="82" t="str">
        <f t="shared" si="68"/>
        <v xml:space="preserve"> </v>
      </c>
      <c r="AA183" s="85" t="str">
        <f t="shared" si="69"/>
        <v xml:space="preserve"> </v>
      </c>
      <c r="AB183" s="85" t="str">
        <f t="shared" si="70"/>
        <v xml:space="preserve"> </v>
      </c>
      <c r="AC183" s="110" t="str">
        <f t="shared" si="71"/>
        <v xml:space="preserve"> </v>
      </c>
      <c r="AD183" s="82" t="str">
        <f t="shared" si="72"/>
        <v xml:space="preserve"> </v>
      </c>
      <c r="AE183" s="111" t="str">
        <f t="shared" si="73"/>
        <v xml:space="preserve"> </v>
      </c>
      <c r="AF183" s="82" t="str">
        <f t="shared" si="74"/>
        <v xml:space="preserve"> </v>
      </c>
      <c r="AG183" s="111" t="str">
        <f t="shared" si="75"/>
        <v xml:space="preserve"> </v>
      </c>
      <c r="AH183" s="111" t="str">
        <f t="shared" si="76"/>
        <v xml:space="preserve"> </v>
      </c>
      <c r="AI183" s="82"/>
      <c r="AJ183" s="112" t="str">
        <f t="shared" si="77"/>
        <v xml:space="preserve"> </v>
      </c>
      <c r="AK183" s="113" t="str">
        <f t="shared" si="78"/>
        <v xml:space="preserve"> </v>
      </c>
      <c r="AL183" s="85"/>
      <c r="AM183" s="85"/>
      <c r="AN183" s="85"/>
      <c r="AO183" s="85"/>
      <c r="AP183" s="85"/>
      <c r="AQ183" s="85"/>
      <c r="AR183" s="85"/>
      <c r="AS183" s="85"/>
      <c r="AT183" s="85"/>
      <c r="AU183" s="85"/>
      <c r="AV183" s="85"/>
      <c r="AW183" s="126" t="s">
        <v>1238</v>
      </c>
      <c r="AX183" s="126">
        <f>AVERAGE(AS182:AW182)</f>
        <v>13.458647269675577</v>
      </c>
      <c r="AY183" s="85"/>
      <c r="AZ183" s="85"/>
      <c r="BA183" s="82"/>
      <c r="BB183" s="82"/>
    </row>
    <row r="184" spans="1:54" ht="16" x14ac:dyDescent="0.2">
      <c r="A184" s="101"/>
      <c r="B184" s="102"/>
      <c r="C184" s="132"/>
      <c r="D184" s="82"/>
      <c r="E184" s="85"/>
      <c r="F184" s="144"/>
      <c r="G184" s="144"/>
      <c r="H184" s="85"/>
      <c r="I184" s="144"/>
      <c r="J184" s="145"/>
      <c r="K184" s="85"/>
      <c r="L184" s="85"/>
      <c r="M184" s="85"/>
      <c r="N184" s="146"/>
      <c r="O184" s="85"/>
      <c r="P184" s="85"/>
      <c r="Q184" s="85"/>
      <c r="R184" s="140"/>
      <c r="S184" s="146"/>
      <c r="T184" s="146"/>
      <c r="U184" s="146"/>
      <c r="V184" s="85"/>
      <c r="W184" s="85"/>
      <c r="X184" s="85"/>
      <c r="Y184" s="85"/>
      <c r="Z184" s="82"/>
      <c r="AA184" s="85"/>
      <c r="AB184" s="85"/>
      <c r="AC184" s="110"/>
      <c r="AD184" s="82"/>
      <c r="AE184" s="111"/>
      <c r="AF184" s="82"/>
      <c r="AG184" s="111"/>
      <c r="AH184" s="111"/>
      <c r="AI184" s="82"/>
      <c r="AJ184" s="112"/>
      <c r="AK184" s="113"/>
      <c r="AL184" s="85"/>
      <c r="AM184" s="82"/>
      <c r="AN184" s="82"/>
      <c r="AO184" s="82"/>
      <c r="AP184" s="85"/>
      <c r="AQ184" s="82"/>
      <c r="AR184" s="82"/>
      <c r="AS184" s="115"/>
      <c r="AT184" s="120"/>
      <c r="AU184" s="115"/>
      <c r="AV184" s="115"/>
      <c r="AW184" s="115"/>
      <c r="AX184" s="82"/>
      <c r="AY184" s="82"/>
      <c r="AZ184" s="82"/>
      <c r="BA184" s="82"/>
      <c r="BB184" s="82"/>
    </row>
    <row r="185" spans="1:54" ht="16" x14ac:dyDescent="0.2">
      <c r="A185" s="101"/>
      <c r="B185" s="102"/>
      <c r="C185" s="132"/>
      <c r="D185" s="82"/>
      <c r="E185" s="85"/>
      <c r="F185" s="144"/>
      <c r="G185" s="144"/>
      <c r="H185" s="85"/>
      <c r="I185" s="144"/>
      <c r="J185" s="145"/>
      <c r="K185" s="85"/>
      <c r="L185" s="85"/>
      <c r="M185" s="85"/>
      <c r="N185" s="146"/>
      <c r="O185" s="85"/>
      <c r="P185" s="85"/>
      <c r="Q185" s="85"/>
      <c r="R185" s="140"/>
      <c r="S185" s="146"/>
      <c r="T185" s="146"/>
      <c r="U185" s="146"/>
      <c r="V185" s="85"/>
      <c r="W185" s="85"/>
      <c r="X185" s="85"/>
      <c r="Y185" s="85"/>
      <c r="Z185" s="82"/>
      <c r="AA185" s="85"/>
      <c r="AB185" s="85"/>
      <c r="AC185" s="110"/>
      <c r="AD185" s="82"/>
      <c r="AE185" s="111"/>
      <c r="AF185" s="82"/>
      <c r="AG185" s="111"/>
      <c r="AH185" s="111"/>
      <c r="AI185" s="82"/>
      <c r="AJ185" s="112"/>
      <c r="AK185" s="113"/>
      <c r="AL185" s="85"/>
      <c r="AM185" s="82"/>
      <c r="AN185" s="82"/>
      <c r="AO185" s="82"/>
      <c r="AP185" s="85"/>
      <c r="AQ185" s="82"/>
      <c r="AR185" s="82"/>
      <c r="AS185" s="115"/>
      <c r="AT185" s="120"/>
      <c r="AU185" s="115"/>
      <c r="AV185" s="115"/>
      <c r="AW185" s="115"/>
      <c r="AX185" s="82"/>
      <c r="AY185" s="82"/>
      <c r="AZ185" s="82"/>
      <c r="BA185" s="82"/>
      <c r="BB185" s="82"/>
    </row>
    <row r="186" spans="1:54" ht="16"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4" t="e">
        <f>_xlfn.AGGREGATE(1, 6,AD171:AD183)</f>
        <v>#DIV/0!</v>
      </c>
      <c r="AE186" s="84">
        <f>_xlfn.AGGREGATE(1, 6,AE171:AE183)</f>
        <v>0.3666666666666667</v>
      </c>
      <c r="AF186" s="84">
        <f>_xlfn.AGGREGATE(1, 6,AF171:AF183)</f>
        <v>2.1235751593675563</v>
      </c>
      <c r="AG186" s="82"/>
      <c r="AH186" s="82"/>
      <c r="AI186" s="84">
        <f>_xlfn.AGGREGATE(1, 6,AI171:AI183)</f>
        <v>63.86359925418126</v>
      </c>
      <c r="AJ186" s="82"/>
      <c r="AK186" s="84">
        <f>_xlfn.AGGREGATE(1, 6,AK171:AK183)</f>
        <v>55.102779996409076</v>
      </c>
      <c r="AL186" s="82"/>
      <c r="AM186" s="82"/>
      <c r="AN186" s="82"/>
      <c r="AO186" s="82"/>
      <c r="AP186" s="82"/>
      <c r="AQ186" s="82"/>
      <c r="AR186" s="82"/>
      <c r="AS186" s="82"/>
      <c r="AT186" s="82"/>
      <c r="AU186" s="82"/>
      <c r="AV186" s="82"/>
      <c r="AW186" s="82"/>
      <c r="AX186" s="82"/>
      <c r="AY186" s="82"/>
      <c r="AZ186" s="82"/>
      <c r="BA186" s="82"/>
      <c r="BB186" s="82"/>
    </row>
    <row r="187" spans="1:54"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126" t="s">
        <v>1238</v>
      </c>
      <c r="AD187" s="126" t="e">
        <f>AVERAGE(AD172:AD183)</f>
        <v>#VALUE!</v>
      </c>
      <c r="AE187" s="126">
        <f>AVERAGE(AE171:AE183)</f>
        <v>0.3666666666666667</v>
      </c>
      <c r="AF187" s="126">
        <f>AVERAGE(AF171:AF183)</f>
        <v>2.1235751593675563</v>
      </c>
      <c r="AG187" s="126"/>
      <c r="AH187" s="126"/>
      <c r="AI187" s="126">
        <f>AVERAGE(AI171:AI183)</f>
        <v>63.86359925418126</v>
      </c>
      <c r="AJ187" s="126"/>
      <c r="AK187" s="127">
        <f>AVERAGE(AK171:AK183)</f>
        <v>55.102779996409076</v>
      </c>
      <c r="AL187" s="82"/>
      <c r="AM187" s="82"/>
      <c r="AN187" s="82"/>
      <c r="AO187" s="82"/>
      <c r="AP187" s="82"/>
      <c r="AQ187" s="82"/>
      <c r="AR187" s="82"/>
      <c r="AS187" s="82"/>
      <c r="AT187" s="82"/>
      <c r="AU187" s="82"/>
      <c r="AV187" s="82"/>
      <c r="AW187" s="82"/>
      <c r="AX187" s="82"/>
      <c r="AY187" s="82"/>
      <c r="AZ187" s="82"/>
      <c r="BA187" s="82"/>
      <c r="BB187" s="82"/>
    </row>
    <row r="189" spans="1:54" x14ac:dyDescent="0.2">
      <c r="B189" t="s">
        <v>1271</v>
      </c>
    </row>
    <row r="190" spans="1:54" x14ac:dyDescent="0.2">
      <c r="B190" t="s">
        <v>1272</v>
      </c>
    </row>
  </sheetData>
  <mergeCells count="8">
    <mergeCell ref="AD128:AD131"/>
    <mergeCell ref="AC129:AC131"/>
    <mergeCell ref="AD18:AD21"/>
    <mergeCell ref="AC19:AC21"/>
    <mergeCell ref="AD57:AD60"/>
    <mergeCell ref="AC58:AC60"/>
    <mergeCell ref="AD89:AD92"/>
    <mergeCell ref="AC90:AC92"/>
  </mergeCells>
  <phoneticPr fontId="29" type="noConversion"/>
  <conditionalFormatting sqref="A18:AB18 AE18:AK19 W19:AB19">
    <cfRule type="expression" dxfId="29" priority="5">
      <formula>_xlfn.NUMBERVALUE($Y18)&gt;0</formula>
    </cfRule>
  </conditionalFormatting>
  <conditionalFormatting sqref="A57:AB57 AE57:AK58 W58:AB58">
    <cfRule type="expression" dxfId="28" priority="11">
      <formula>_xlfn.NUMBERVALUE($Y57)&gt;0</formula>
    </cfRule>
  </conditionalFormatting>
  <conditionalFormatting sqref="B89:AB89 AE89:AK90 W90:AB90 V93:AK106 C101:E106 H101:H106 K101:M106 O101:Q106 A107:AK108 B128:AB128 AE128:AK129 W129:AB129 V132:AK145 C140:E145 H140:H145 K140:M145 O140:Q145 A146:AK147 B168:AB168 AE168:AK169 W169:AB169 V172:AK185 C180:E185 H180:H185 K180:M185 O180:Q185 A186:AK187">
    <cfRule type="expression" dxfId="27" priority="19">
      <formula>_xlfn.NUMBERVALUE($Y89)&gt;0</formula>
    </cfRule>
  </conditionalFormatting>
  <conditionalFormatting sqref="V22:AK33">
    <cfRule type="expression" dxfId="26" priority="1">
      <formula>_xlfn.NUMBERVALUE($Y22)&gt;0</formula>
    </cfRule>
  </conditionalFormatting>
  <conditionalFormatting sqref="V61:AK72">
    <cfRule type="expression" dxfId="25" priority="6">
      <formula>_xlfn.NUMBERVALUE($Y61)&gt;0</formula>
    </cfRule>
  </conditionalFormatting>
  <conditionalFormatting sqref="AC35:AK37">
    <cfRule type="expression" dxfId="24" priority="3">
      <formula>_xlfn.NUMBERVALUE($Y35)&gt;0</formula>
    </cfRule>
  </conditionalFormatting>
  <conditionalFormatting sqref="AC74:AK76">
    <cfRule type="expression" dxfId="23" priority="9">
      <formula>_xlfn.NUMBERVALUE($Y74)&gt;0</formula>
    </cfRule>
  </conditionalFormatting>
  <dataValidations count="1">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W9 AW5" xr:uid="{D23CB2E1-16AA-4CE5-894E-9728440229F2}"/>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5176-FE76-4DC0-BB15-A606C2E18D48}">
  <dimension ref="A1:BD207"/>
  <sheetViews>
    <sheetView topLeftCell="A184" workbookViewId="0">
      <selection activeCell="C206" sqref="C206"/>
    </sheetView>
  </sheetViews>
  <sheetFormatPr baseColWidth="10" defaultColWidth="8.83203125" defaultRowHeight="15" x14ac:dyDescent="0.2"/>
  <cols>
    <col min="5" max="5" width="10.6640625" customWidth="1"/>
  </cols>
  <sheetData>
    <row r="1" spans="1:51"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1"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1"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1" x14ac:dyDescent="0.2">
      <c r="A4" t="s">
        <v>756</v>
      </c>
      <c r="B4" t="s">
        <v>403</v>
      </c>
      <c r="C4" t="s">
        <v>757</v>
      </c>
      <c r="E4" s="167">
        <v>43297</v>
      </c>
      <c r="F4" t="s">
        <v>797</v>
      </c>
      <c r="G4" t="s">
        <v>802</v>
      </c>
      <c r="H4">
        <v>2</v>
      </c>
      <c r="I4" t="s">
        <v>760</v>
      </c>
      <c r="J4" s="326">
        <v>0.39583333333333331</v>
      </c>
      <c r="K4">
        <v>1</v>
      </c>
      <c r="L4">
        <v>1</v>
      </c>
      <c r="M4" t="s">
        <v>783</v>
      </c>
      <c r="N4" t="s">
        <v>774</v>
      </c>
      <c r="O4" s="131">
        <v>23.8</v>
      </c>
      <c r="P4" s="131">
        <v>7.45</v>
      </c>
      <c r="Q4" s="68">
        <v>1.6</v>
      </c>
      <c r="R4" s="68">
        <v>1.4</v>
      </c>
      <c r="S4" s="131">
        <v>1.5</v>
      </c>
      <c r="T4" s="68">
        <v>1.7</v>
      </c>
      <c r="U4" s="76">
        <v>0.88235294117647056</v>
      </c>
      <c r="V4" s="68">
        <v>0.15</v>
      </c>
      <c r="W4" s="77" t="s">
        <v>761</v>
      </c>
      <c r="X4" s="68">
        <v>25.2</v>
      </c>
      <c r="Y4" s="68">
        <v>6.33</v>
      </c>
      <c r="Z4" s="320">
        <v>5.3689732296217034</v>
      </c>
      <c r="AA4" s="321">
        <v>0.77</v>
      </c>
      <c r="AB4" s="226">
        <v>29</v>
      </c>
      <c r="AC4" s="204">
        <v>45.2</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1" x14ac:dyDescent="0.2">
      <c r="A5" t="s">
        <v>756</v>
      </c>
      <c r="B5" t="s">
        <v>403</v>
      </c>
      <c r="C5" t="s">
        <v>764</v>
      </c>
      <c r="E5" s="167">
        <v>43297</v>
      </c>
      <c r="F5" t="s">
        <v>797</v>
      </c>
      <c r="G5" t="s">
        <v>802</v>
      </c>
      <c r="H5">
        <v>2</v>
      </c>
      <c r="I5" t="s">
        <v>760</v>
      </c>
      <c r="J5" s="326">
        <v>0.39583333333333331</v>
      </c>
      <c r="K5">
        <v>1</v>
      </c>
      <c r="L5">
        <v>1</v>
      </c>
      <c r="M5" t="s">
        <v>783</v>
      </c>
      <c r="N5" t="s">
        <v>774</v>
      </c>
      <c r="O5" s="131">
        <v>23.8</v>
      </c>
      <c r="P5" s="131">
        <v>7.45</v>
      </c>
      <c r="Q5" s="68">
        <v>1.6</v>
      </c>
      <c r="R5" s="68">
        <v>1.4</v>
      </c>
      <c r="S5" s="131">
        <v>1.5</v>
      </c>
      <c r="T5" s="68">
        <v>1.7</v>
      </c>
      <c r="U5" s="76">
        <v>0.88235294117647056</v>
      </c>
      <c r="V5" s="68">
        <v>0.75</v>
      </c>
      <c r="W5" s="77" t="s">
        <v>761</v>
      </c>
      <c r="X5" s="68">
        <v>25.2</v>
      </c>
      <c r="Y5" s="68">
        <v>6.3</v>
      </c>
      <c r="Z5" s="320">
        <v>5.3374631357116371</v>
      </c>
      <c r="AA5" s="321">
        <v>0.76500000000000001</v>
      </c>
      <c r="AB5" s="226">
        <v>29.2</v>
      </c>
      <c r="AC5" s="204">
        <v>45.4</v>
      </c>
      <c r="AD5" s="72">
        <v>0.16095890410958902</v>
      </c>
      <c r="AE5" s="72">
        <v>5.6122448979591733E-2</v>
      </c>
      <c r="AF5" s="72">
        <v>0.1070646221248631</v>
      </c>
      <c r="AG5" s="137">
        <v>0.16318707110445485</v>
      </c>
      <c r="AH5" s="75">
        <v>21.284631806446566</v>
      </c>
      <c r="AI5" s="75">
        <v>21.447818877551022</v>
      </c>
      <c r="AJ5" s="72">
        <v>138.40665423170233</v>
      </c>
      <c r="AK5" s="72">
        <v>19.065327260150315</v>
      </c>
      <c r="AL5" s="72">
        <v>7.2596002336133569</v>
      </c>
      <c r="AM5" s="322">
        <v>40.349959066596881</v>
      </c>
      <c r="AN5" s="323">
        <v>40.513146137701341</v>
      </c>
      <c r="AO5" s="137">
        <v>5.5014177215189868</v>
      </c>
      <c r="AP5" s="137">
        <v>10.353208945147681</v>
      </c>
      <c r="AQ5" s="72">
        <v>0.34699131283143764</v>
      </c>
      <c r="AR5" s="72">
        <v>15.854626666666668</v>
      </c>
      <c r="AV5" s="69"/>
      <c r="AX5" s="322"/>
      <c r="AY5" s="322"/>
    </row>
    <row r="6" spans="1:51" x14ac:dyDescent="0.2">
      <c r="A6" t="s">
        <v>756</v>
      </c>
      <c r="B6" t="s">
        <v>403</v>
      </c>
      <c r="C6" t="s">
        <v>765</v>
      </c>
      <c r="E6" s="167">
        <v>43297</v>
      </c>
      <c r="F6" t="s">
        <v>797</v>
      </c>
      <c r="G6" t="s">
        <v>802</v>
      </c>
      <c r="H6">
        <v>2</v>
      </c>
      <c r="I6" t="s">
        <v>760</v>
      </c>
      <c r="J6" s="326">
        <v>0.39583333333333331</v>
      </c>
      <c r="K6">
        <v>1</v>
      </c>
      <c r="L6">
        <v>1</v>
      </c>
      <c r="M6" t="s">
        <v>783</v>
      </c>
      <c r="N6" t="s">
        <v>774</v>
      </c>
      <c r="O6" s="131">
        <v>23.8</v>
      </c>
      <c r="P6" s="131">
        <v>7.45</v>
      </c>
      <c r="Q6" s="68">
        <v>1.6</v>
      </c>
      <c r="R6" s="68">
        <v>1.4</v>
      </c>
      <c r="S6" s="131">
        <v>1.5</v>
      </c>
      <c r="T6" s="68">
        <v>1.7</v>
      </c>
      <c r="U6" s="76">
        <v>0.88235294117647056</v>
      </c>
      <c r="V6" s="68">
        <v>1.2</v>
      </c>
      <c r="W6" s="77" t="s">
        <v>761</v>
      </c>
      <c r="X6" s="68">
        <v>25.2</v>
      </c>
      <c r="Y6" s="68">
        <v>6.3</v>
      </c>
      <c r="Z6" s="320">
        <v>5.3435278588652029</v>
      </c>
      <c r="AA6" s="321">
        <v>0.76400000000000001</v>
      </c>
      <c r="AB6" s="226">
        <v>29</v>
      </c>
      <c r="AC6" s="204">
        <v>45.3</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69"/>
      <c r="AX6" s="322"/>
      <c r="AY6" s="322"/>
    </row>
    <row r="7" spans="1:51" x14ac:dyDescent="0.2">
      <c r="A7" t="s">
        <v>756</v>
      </c>
      <c r="B7" t="s">
        <v>403</v>
      </c>
      <c r="C7" t="s">
        <v>757</v>
      </c>
      <c r="E7" s="167">
        <v>43312</v>
      </c>
      <c r="F7" t="s">
        <v>797</v>
      </c>
      <c r="G7" t="s">
        <v>802</v>
      </c>
      <c r="H7">
        <v>0</v>
      </c>
      <c r="I7" t="s">
        <v>760</v>
      </c>
      <c r="J7" s="326">
        <v>0.35069444444444442</v>
      </c>
      <c r="K7">
        <v>1</v>
      </c>
      <c r="L7">
        <v>1</v>
      </c>
      <c r="M7" t="s">
        <v>774</v>
      </c>
      <c r="N7" t="s">
        <v>774</v>
      </c>
      <c r="O7" s="131">
        <v>22.8</v>
      </c>
      <c r="P7" s="131">
        <v>8.48</v>
      </c>
      <c r="Q7" s="68">
        <v>0.95</v>
      </c>
      <c r="R7" s="68">
        <v>0.95</v>
      </c>
      <c r="S7" s="131">
        <v>0.95</v>
      </c>
      <c r="T7" s="68">
        <v>0.95</v>
      </c>
      <c r="U7" s="76">
        <v>1</v>
      </c>
      <c r="V7" s="68">
        <v>0.15</v>
      </c>
      <c r="W7" s="77">
        <v>0.30555555555555552</v>
      </c>
      <c r="X7" s="68">
        <v>26.2</v>
      </c>
      <c r="Y7" s="68">
        <v>7.21</v>
      </c>
      <c r="Z7" s="320">
        <v>6.1675063559760561</v>
      </c>
      <c r="AA7" s="321">
        <v>0.88700000000000001</v>
      </c>
      <c r="AB7" s="205">
        <v>27.7</v>
      </c>
      <c r="AC7" s="171">
        <v>43.4</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W7" s="335"/>
      <c r="AX7" s="322"/>
      <c r="AY7" s="322"/>
    </row>
    <row r="8" spans="1:51" x14ac:dyDescent="0.2">
      <c r="A8" t="s">
        <v>756</v>
      </c>
      <c r="B8" t="s">
        <v>403</v>
      </c>
      <c r="C8" t="s">
        <v>764</v>
      </c>
      <c r="E8" s="167">
        <v>43312</v>
      </c>
      <c r="F8" t="s">
        <v>797</v>
      </c>
      <c r="G8" t="s">
        <v>802</v>
      </c>
      <c r="H8">
        <v>0</v>
      </c>
      <c r="I8" t="s">
        <v>760</v>
      </c>
      <c r="J8" s="326">
        <v>0.35069444444444442</v>
      </c>
      <c r="K8">
        <v>1</v>
      </c>
      <c r="L8">
        <v>1</v>
      </c>
      <c r="M8" t="s">
        <v>774</v>
      </c>
      <c r="N8" t="s">
        <v>774</v>
      </c>
      <c r="O8" s="131">
        <v>22.8</v>
      </c>
      <c r="P8" s="131">
        <v>8.48</v>
      </c>
      <c r="Q8" s="68">
        <v>0.95</v>
      </c>
      <c r="R8" s="68">
        <v>0.95</v>
      </c>
      <c r="S8" s="131">
        <v>0.95</v>
      </c>
      <c r="T8" s="68">
        <v>0.95</v>
      </c>
      <c r="U8" s="76">
        <v>1</v>
      </c>
      <c r="V8" s="68">
        <v>0.3</v>
      </c>
      <c r="W8" s="77">
        <v>0.30763888888888891</v>
      </c>
      <c r="X8" s="68">
        <v>26.2</v>
      </c>
      <c r="Y8" s="68">
        <v>7</v>
      </c>
      <c r="Z8" s="320">
        <v>5.9844952009423489</v>
      </c>
      <c r="AA8" s="321">
        <v>0.86099999999999999</v>
      </c>
      <c r="AB8" s="205">
        <v>27.8</v>
      </c>
      <c r="AC8" s="171">
        <v>43.5</v>
      </c>
      <c r="AD8" s="72">
        <v>0.37290322580645158</v>
      </c>
      <c r="AE8" s="72">
        <v>2.5000000000000001E-2</v>
      </c>
      <c r="AF8" s="72">
        <v>0.21971522453450165</v>
      </c>
      <c r="AG8" s="137">
        <v>0.24471522453450165</v>
      </c>
      <c r="AH8" s="75">
        <v>20.597236306077743</v>
      </c>
      <c r="AI8" s="75">
        <v>20.841951530612246</v>
      </c>
      <c r="AJ8" s="72">
        <v>153.79855979215844</v>
      </c>
      <c r="AK8" s="72">
        <v>21.645954487180489</v>
      </c>
      <c r="AL8" s="72">
        <v>7.105187247956354</v>
      </c>
      <c r="AM8" s="322">
        <v>42.243190793258236</v>
      </c>
      <c r="AN8" s="323">
        <v>42.487906017792731</v>
      </c>
      <c r="AO8" s="137">
        <v>10.096506329113931</v>
      </c>
      <c r="AP8" s="137">
        <v>24.454471448663853</v>
      </c>
      <c r="AQ8" s="72">
        <v>0.29222056736141688</v>
      </c>
      <c r="AR8" s="72">
        <v>34.550977777777781</v>
      </c>
      <c r="AV8" s="69"/>
      <c r="AW8" s="335"/>
      <c r="AX8" s="322"/>
      <c r="AY8" s="322"/>
    </row>
    <row r="9" spans="1:51" x14ac:dyDescent="0.2">
      <c r="A9" t="s">
        <v>756</v>
      </c>
      <c r="B9" t="s">
        <v>403</v>
      </c>
      <c r="C9" t="s">
        <v>765</v>
      </c>
      <c r="E9" s="167">
        <v>43312</v>
      </c>
      <c r="F9" t="s">
        <v>797</v>
      </c>
      <c r="G9" t="s">
        <v>802</v>
      </c>
      <c r="H9">
        <v>0</v>
      </c>
      <c r="I9" t="s">
        <v>760</v>
      </c>
      <c r="J9" s="326">
        <v>0.35069444444444442</v>
      </c>
      <c r="K9">
        <v>1</v>
      </c>
      <c r="L9">
        <v>1</v>
      </c>
      <c r="M9" t="s">
        <v>774</v>
      </c>
      <c r="N9" t="s">
        <v>774</v>
      </c>
      <c r="O9" s="131">
        <v>22.8</v>
      </c>
      <c r="P9" s="131">
        <v>8.48</v>
      </c>
      <c r="Q9" s="68">
        <v>0.95</v>
      </c>
      <c r="R9" s="68">
        <v>0.95</v>
      </c>
      <c r="S9" s="131">
        <v>0.95</v>
      </c>
      <c r="T9" s="68">
        <v>0.95</v>
      </c>
      <c r="U9" s="76">
        <v>1</v>
      </c>
      <c r="V9" s="68">
        <v>0.45</v>
      </c>
      <c r="W9" s="77">
        <v>0.30902777777777779</v>
      </c>
      <c r="X9" s="68">
        <v>26.2</v>
      </c>
      <c r="Y9" s="68">
        <v>7.02</v>
      </c>
      <c r="Z9" s="320">
        <v>5.9948300997579302</v>
      </c>
      <c r="AA9" s="321">
        <v>0.86699999999999999</v>
      </c>
      <c r="AB9" s="205">
        <v>28</v>
      </c>
      <c r="AC9" s="171">
        <v>44</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W9" s="335"/>
      <c r="AX9" s="322"/>
      <c r="AY9" s="322"/>
    </row>
    <row r="10" spans="1:51" x14ac:dyDescent="0.2">
      <c r="A10" t="s">
        <v>756</v>
      </c>
      <c r="B10" t="s">
        <v>403</v>
      </c>
      <c r="C10" t="s">
        <v>757</v>
      </c>
      <c r="E10" s="167">
        <v>43326</v>
      </c>
      <c r="F10" t="s">
        <v>797</v>
      </c>
      <c r="G10" t="s">
        <v>843</v>
      </c>
      <c r="H10">
        <v>2</v>
      </c>
      <c r="I10" t="s">
        <v>760</v>
      </c>
      <c r="J10" t="s">
        <v>761</v>
      </c>
      <c r="K10">
        <v>2</v>
      </c>
      <c r="L10">
        <v>2</v>
      </c>
      <c r="M10" t="s">
        <v>773</v>
      </c>
      <c r="N10" t="s">
        <v>844</v>
      </c>
      <c r="O10" s="131">
        <v>21.9</v>
      </c>
      <c r="P10" s="131">
        <v>8.6</v>
      </c>
      <c r="Q10" s="68">
        <v>1.47</v>
      </c>
      <c r="R10" s="68">
        <v>1.3</v>
      </c>
      <c r="S10" s="131">
        <v>1.385</v>
      </c>
      <c r="T10" s="68">
        <v>1.5</v>
      </c>
      <c r="U10" s="76">
        <v>0.92333333333333334</v>
      </c>
      <c r="V10" s="68">
        <v>0.15</v>
      </c>
      <c r="W10" s="77">
        <v>0.28888888888888892</v>
      </c>
      <c r="X10" s="68">
        <v>25.7</v>
      </c>
      <c r="Y10" s="68">
        <v>3.93</v>
      </c>
      <c r="Z10" s="320">
        <v>3.3409528029157949</v>
      </c>
      <c r="AA10" s="321">
        <v>0.48499999999999999</v>
      </c>
      <c r="AB10" s="226">
        <v>28.7</v>
      </c>
      <c r="AC10" s="216">
        <v>44.8</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1" x14ac:dyDescent="0.2">
      <c r="A11" t="s">
        <v>756</v>
      </c>
      <c r="B11" t="s">
        <v>403</v>
      </c>
      <c r="C11" t="s">
        <v>764</v>
      </c>
      <c r="E11" s="167">
        <v>43326</v>
      </c>
      <c r="F11" t="s">
        <v>797</v>
      </c>
      <c r="G11" t="s">
        <v>843</v>
      </c>
      <c r="H11">
        <v>2</v>
      </c>
      <c r="I11" t="s">
        <v>760</v>
      </c>
      <c r="J11" t="s">
        <v>761</v>
      </c>
      <c r="K11">
        <v>2</v>
      </c>
      <c r="L11">
        <v>2</v>
      </c>
      <c r="M11" t="s">
        <v>773</v>
      </c>
      <c r="N11" t="s">
        <v>844</v>
      </c>
      <c r="O11" s="131">
        <v>21.9</v>
      </c>
      <c r="P11" s="131">
        <v>8.6</v>
      </c>
      <c r="Q11" s="68">
        <v>1.47</v>
      </c>
      <c r="R11" s="68">
        <v>1.3</v>
      </c>
      <c r="S11" s="131">
        <v>1.385</v>
      </c>
      <c r="T11" s="68">
        <v>1.5</v>
      </c>
      <c r="U11" s="76">
        <v>0.92333333333333334</v>
      </c>
      <c r="V11" s="68">
        <v>0.75</v>
      </c>
      <c r="W11" s="77">
        <v>0.28888888888888892</v>
      </c>
      <c r="X11" s="68">
        <v>25.7</v>
      </c>
      <c r="Y11" s="68">
        <v>3.92</v>
      </c>
      <c r="Z11" s="320">
        <v>3.3286828093713181</v>
      </c>
      <c r="AA11" s="321">
        <v>0.48200000000000004</v>
      </c>
      <c r="AB11" s="226">
        <v>28.9</v>
      </c>
      <c r="AC11" s="216">
        <v>45</v>
      </c>
      <c r="AD11" s="72">
        <v>0.93352292556582039</v>
      </c>
      <c r="AE11" s="72">
        <v>1.9561563082874707</v>
      </c>
      <c r="AF11" s="72">
        <v>0.40498357064622131</v>
      </c>
      <c r="AG11" s="137">
        <v>2.3611398789336921</v>
      </c>
      <c r="AH11" s="75">
        <v>21.02545012106631</v>
      </c>
      <c r="AI11" s="75">
        <v>23.386590000000002</v>
      </c>
      <c r="AJ11" s="72">
        <v>118.57267030553446</v>
      </c>
      <c r="AK11" s="72">
        <v>18.149887496000336</v>
      </c>
      <c r="AL11" s="72">
        <v>6.5329699884731598</v>
      </c>
      <c r="AM11" s="322">
        <v>39.175337617066646</v>
      </c>
      <c r="AN11" s="323">
        <v>41.536477496000337</v>
      </c>
      <c r="AO11" s="137">
        <v>5.5104810126582278</v>
      </c>
      <c r="AP11" s="137">
        <v>25.000665654008433</v>
      </c>
      <c r="AQ11" s="72">
        <v>0.18060550371508693</v>
      </c>
      <c r="AR11" s="72">
        <v>30.511146666666662</v>
      </c>
      <c r="AV11" s="69"/>
      <c r="AX11" s="322"/>
      <c r="AY11" s="322"/>
    </row>
    <row r="12" spans="1:51" x14ac:dyDescent="0.2">
      <c r="A12" t="s">
        <v>756</v>
      </c>
      <c r="B12" t="s">
        <v>403</v>
      </c>
      <c r="C12" t="s">
        <v>765</v>
      </c>
      <c r="E12" s="167">
        <v>43326</v>
      </c>
      <c r="F12" t="s">
        <v>797</v>
      </c>
      <c r="G12" t="s">
        <v>843</v>
      </c>
      <c r="H12">
        <v>2</v>
      </c>
      <c r="I12" t="s">
        <v>760</v>
      </c>
      <c r="J12" t="s">
        <v>761</v>
      </c>
      <c r="K12">
        <v>2</v>
      </c>
      <c r="L12">
        <v>2</v>
      </c>
      <c r="M12" t="s">
        <v>773</v>
      </c>
      <c r="N12" t="s">
        <v>844</v>
      </c>
      <c r="O12" s="131">
        <v>21.9</v>
      </c>
      <c r="P12" s="131">
        <v>8.6</v>
      </c>
      <c r="Q12" s="68">
        <v>1.47</v>
      </c>
      <c r="R12" s="68">
        <v>1.3</v>
      </c>
      <c r="S12" s="131">
        <v>1.385</v>
      </c>
      <c r="T12" s="68">
        <v>1.5</v>
      </c>
      <c r="U12" s="76">
        <v>0.92333333333333334</v>
      </c>
      <c r="V12" s="68">
        <v>1.2</v>
      </c>
      <c r="W12" s="77">
        <v>0.28888888888888892</v>
      </c>
      <c r="X12" s="68">
        <v>25.7</v>
      </c>
      <c r="Y12" s="68">
        <v>3.91</v>
      </c>
      <c r="Z12" s="320">
        <v>3.3220703533451048</v>
      </c>
      <c r="AA12" s="321">
        <v>0.48</v>
      </c>
      <c r="AB12" s="226">
        <v>28.8</v>
      </c>
      <c r="AC12" s="216">
        <v>44.9</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1" x14ac:dyDescent="0.2">
      <c r="A13" t="s">
        <v>756</v>
      </c>
      <c r="B13" t="s">
        <v>403</v>
      </c>
      <c r="C13" t="s">
        <v>757</v>
      </c>
      <c r="E13" s="167">
        <v>43340</v>
      </c>
      <c r="F13" t="s">
        <v>797</v>
      </c>
      <c r="G13" t="s">
        <v>853</v>
      </c>
      <c r="H13">
        <v>2</v>
      </c>
      <c r="I13" t="s">
        <v>760</v>
      </c>
      <c r="J13" t="s">
        <v>761</v>
      </c>
      <c r="K13">
        <v>2</v>
      </c>
      <c r="L13">
        <v>1</v>
      </c>
      <c r="M13" t="s">
        <v>854</v>
      </c>
      <c r="N13" t="s">
        <v>774</v>
      </c>
      <c r="O13" s="131">
        <v>22</v>
      </c>
      <c r="P13" s="131">
        <v>8.75</v>
      </c>
      <c r="Q13" s="68">
        <v>1.4</v>
      </c>
      <c r="R13" s="68">
        <v>1.4</v>
      </c>
      <c r="S13" s="131">
        <v>1.4</v>
      </c>
      <c r="T13" s="68">
        <v>1.4</v>
      </c>
      <c r="U13" s="70">
        <v>1</v>
      </c>
      <c r="V13" s="68">
        <v>0.15</v>
      </c>
      <c r="W13" s="77">
        <v>0.26527777777777778</v>
      </c>
      <c r="X13" s="68">
        <v>25.8</v>
      </c>
      <c r="Y13" s="68">
        <v>7.19</v>
      </c>
      <c r="Z13" s="320">
        <v>6.0957722439156159</v>
      </c>
      <c r="AA13" s="321">
        <v>0.87599999999999989</v>
      </c>
      <c r="AB13" s="226">
        <v>29.2</v>
      </c>
      <c r="AC13" s="216">
        <v>45.3</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1" x14ac:dyDescent="0.2">
      <c r="A14" t="s">
        <v>756</v>
      </c>
      <c r="B14" t="s">
        <v>403</v>
      </c>
      <c r="C14" t="s">
        <v>764</v>
      </c>
      <c r="E14" s="167">
        <v>43340</v>
      </c>
      <c r="F14" t="s">
        <v>797</v>
      </c>
      <c r="G14" t="s">
        <v>853</v>
      </c>
      <c r="H14">
        <v>2</v>
      </c>
      <c r="I14" t="s">
        <v>760</v>
      </c>
      <c r="J14" t="s">
        <v>761</v>
      </c>
      <c r="K14">
        <v>2</v>
      </c>
      <c r="L14">
        <v>1</v>
      </c>
      <c r="M14" t="s">
        <v>854</v>
      </c>
      <c r="N14" t="s">
        <v>774</v>
      </c>
      <c r="O14" s="131">
        <v>22</v>
      </c>
      <c r="P14" s="131">
        <v>8.75</v>
      </c>
      <c r="Q14" s="68">
        <v>1.4</v>
      </c>
      <c r="R14" s="68">
        <v>1.4</v>
      </c>
      <c r="S14" s="131">
        <v>1.4</v>
      </c>
      <c r="T14" s="68">
        <v>1.4</v>
      </c>
      <c r="U14" s="70">
        <v>1</v>
      </c>
      <c r="V14" s="68">
        <v>0.7</v>
      </c>
      <c r="W14" s="77">
        <v>0.2673611111111111</v>
      </c>
      <c r="X14" s="68">
        <v>25.7</v>
      </c>
      <c r="Y14" s="68">
        <v>6.98</v>
      </c>
      <c r="Z14" s="320">
        <v>5.9170413299915001</v>
      </c>
      <c r="AA14" s="321">
        <v>0.84499999999999997</v>
      </c>
      <c r="AB14" s="226">
        <v>29.2</v>
      </c>
      <c r="AC14" s="216">
        <v>45.2</v>
      </c>
      <c r="AD14" s="72">
        <v>0.50937079833979615</v>
      </c>
      <c r="AE14" s="72">
        <v>6.6828542865320699</v>
      </c>
      <c r="AF14" s="72">
        <v>0.20109529025191678</v>
      </c>
      <c r="AG14" s="137">
        <v>6.8839495767839871</v>
      </c>
      <c r="AH14" s="75">
        <v>27.680897361991523</v>
      </c>
      <c r="AI14" s="75">
        <v>34.56484693877551</v>
      </c>
      <c r="AJ14" s="72">
        <v>69.912128956071612</v>
      </c>
      <c r="AK14" s="72">
        <v>10.398066022129051</v>
      </c>
      <c r="AL14" s="72">
        <v>6.7235704031197132</v>
      </c>
      <c r="AM14" s="322">
        <v>38.07896338412057</v>
      </c>
      <c r="AN14" s="323">
        <v>44.962912960904561</v>
      </c>
      <c r="AO14" s="137">
        <v>4.277873417721521</v>
      </c>
      <c r="AP14" s="137">
        <v>7.5098732489451443</v>
      </c>
      <c r="AQ14" s="72">
        <v>0.36290849631324973</v>
      </c>
      <c r="AR14" s="72">
        <v>11.787746666666665</v>
      </c>
      <c r="AV14" s="69"/>
      <c r="AX14" s="322"/>
      <c r="AY14" s="322"/>
    </row>
    <row r="15" spans="1:51" x14ac:dyDescent="0.2">
      <c r="A15" t="s">
        <v>756</v>
      </c>
      <c r="B15" t="s">
        <v>403</v>
      </c>
      <c r="C15" t="s">
        <v>765</v>
      </c>
      <c r="E15" s="167">
        <v>43340</v>
      </c>
      <c r="F15" t="s">
        <v>797</v>
      </c>
      <c r="G15" t="s">
        <v>853</v>
      </c>
      <c r="H15">
        <v>2</v>
      </c>
      <c r="I15" t="s">
        <v>760</v>
      </c>
      <c r="J15" t="s">
        <v>761</v>
      </c>
      <c r="K15">
        <v>2</v>
      </c>
      <c r="L15">
        <v>1</v>
      </c>
      <c r="M15" t="s">
        <v>854</v>
      </c>
      <c r="N15" t="s">
        <v>774</v>
      </c>
      <c r="O15" s="131">
        <v>22</v>
      </c>
      <c r="P15" s="131">
        <v>8.75</v>
      </c>
      <c r="Q15" s="68">
        <v>1.4</v>
      </c>
      <c r="R15" s="68">
        <v>1.4</v>
      </c>
      <c r="S15" s="131">
        <v>1.4</v>
      </c>
      <c r="T15" s="68">
        <v>1.4</v>
      </c>
      <c r="U15" s="70">
        <v>1</v>
      </c>
      <c r="V15" s="68">
        <v>1.1000000000000001</v>
      </c>
      <c r="W15" s="77">
        <v>0.27083333333333331</v>
      </c>
      <c r="X15" s="68">
        <v>25.7</v>
      </c>
      <c r="Y15" s="68">
        <v>6.89</v>
      </c>
      <c r="Z15" s="320">
        <v>5.8374433654467026</v>
      </c>
      <c r="AA15" s="321">
        <v>0.84499999999999997</v>
      </c>
      <c r="AB15" s="226">
        <v>29.3</v>
      </c>
      <c r="AC15" s="216">
        <v>45.4</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1"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403</v>
      </c>
      <c r="B22" s="102">
        <v>2018</v>
      </c>
      <c r="C22" s="103">
        <v>7</v>
      </c>
      <c r="D22" s="102">
        <v>16</v>
      </c>
      <c r="E22" s="82"/>
      <c r="F22" s="131">
        <v>1.5</v>
      </c>
      <c r="G22" s="131">
        <v>7.45</v>
      </c>
      <c r="H22" s="82"/>
      <c r="I22" s="131">
        <v>23.8</v>
      </c>
      <c r="J22" s="226">
        <v>29</v>
      </c>
      <c r="K22" s="82"/>
      <c r="L22" s="82"/>
      <c r="M22" s="108"/>
      <c r="N22" s="131" t="s">
        <v>763</v>
      </c>
      <c r="O22" s="82"/>
      <c r="P22" s="82"/>
      <c r="Q22" s="82"/>
      <c r="R22" s="140"/>
      <c r="S22" s="131" t="s">
        <v>763</v>
      </c>
      <c r="T22" s="131" t="s">
        <v>763</v>
      </c>
      <c r="U22" s="131" t="s">
        <v>763</v>
      </c>
      <c r="V22" s="85"/>
      <c r="W22" s="85"/>
      <c r="X22" s="85"/>
      <c r="Y22" s="102">
        <f>IF(C22&lt;6," ",IF(C22&lt;=9,I22, IF(C22&gt;=10," ")))</f>
        <v>23.8</v>
      </c>
      <c r="Z22" s="102">
        <f>IF(Y22=" ", " ", IF(Y22&gt;0, Y22+273.15))</f>
        <v>296.95</v>
      </c>
      <c r="AA22" s="102">
        <f>IF(C22&lt;6," ",IF(C22&lt;=9,J22, IF(C22&gt;=10," ")))</f>
        <v>29</v>
      </c>
      <c r="AB22" s="102">
        <f>IF(C22&lt;6," ",IF(C22&lt;=9,G22, IF(C22&gt;=10," ")))</f>
        <v>7.45</v>
      </c>
      <c r="AC22" s="104">
        <f>IF(Y22=" "," ",IF(Y22&gt;0,EXP(-173.4292+249.6339*100/Z22+143.3483*LN(+Z22/100)-21.8492*Z22/100+AA22*(-0.033096+0.014259*Z22/100-0.0017*(Z22/100)^2))*1.4276))</f>
        <v>7.1302735985839965</v>
      </c>
      <c r="AD22" s="102">
        <f>IF(Y22=" "," ",IF(Y22&gt;0,AB22/AC22))</f>
        <v>1.0448406918746425</v>
      </c>
      <c r="AE22" s="105">
        <f>IF(C22&lt;6," ",IF(C22&lt;=9,F22, IF(C22&gt;=10," ")))</f>
        <v>1.5</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403</v>
      </c>
      <c r="B23" s="102">
        <v>2018</v>
      </c>
      <c r="C23" s="103">
        <v>7</v>
      </c>
      <c r="D23" s="102">
        <v>16</v>
      </c>
      <c r="E23" s="82"/>
      <c r="F23" s="131">
        <v>1.5</v>
      </c>
      <c r="G23" s="131">
        <v>7.45</v>
      </c>
      <c r="H23" s="82"/>
      <c r="I23" s="131">
        <v>23.8</v>
      </c>
      <c r="J23" s="226">
        <v>29.2</v>
      </c>
      <c r="K23" s="82"/>
      <c r="L23" s="82"/>
      <c r="M23" s="108"/>
      <c r="N23" s="137">
        <v>0.16318707110445485</v>
      </c>
      <c r="O23" s="82"/>
      <c r="P23" s="82"/>
      <c r="Q23" s="82"/>
      <c r="R23" s="140"/>
      <c r="S23" s="323">
        <v>40.513146137701341</v>
      </c>
      <c r="T23" s="137">
        <v>5.5014177215189868</v>
      </c>
      <c r="U23" s="137">
        <v>10.353208945147681</v>
      </c>
      <c r="V23" s="85"/>
      <c r="W23" s="85"/>
      <c r="X23" s="85"/>
      <c r="Y23" s="102">
        <f t="shared" ref="Y23:Y33" si="0">IF(C23&lt;6," ",IF(C23&lt;=9,I23, IF(C23&gt;=10," ")))</f>
        <v>23.8</v>
      </c>
      <c r="Z23" s="102">
        <f t="shared" ref="Z23:Z33" si="1">IF(Y23=" ", " ", IF(Y23&gt;0, Y23+273.15))</f>
        <v>296.95</v>
      </c>
      <c r="AA23" s="102">
        <f t="shared" ref="AA23:AA33" si="2">IF(C23&lt;6," ",IF(C23&lt;=9,J23, IF(C23&gt;=10," ")))</f>
        <v>29.2</v>
      </c>
      <c r="AB23" s="102">
        <f t="shared" ref="AB23:AB33" si="3">IF(C23&lt;6," ",IF(C23&lt;=9,G23, IF(C23&gt;=10," ")))</f>
        <v>7.45</v>
      </c>
      <c r="AC23" s="104">
        <f t="shared" ref="AC23:AC33" si="4">IF(Y23=" "," ",IF(Y23&gt;0,EXP(-173.4292+249.6339*100/Z23+143.3483*LN(+Z23/100)-21.8492*Z23/100+AA23*(-0.033096+0.014259*Z23/100-0.0017*(Z23/100)^2))*1.4276))</f>
        <v>7.1220865009353291</v>
      </c>
      <c r="AD23" s="102">
        <f t="shared" ref="AD23:AD33" si="5">IF(Y23=" "," ",IF(Y23&gt;0,AB23/AC23))</f>
        <v>1.0460417742780304</v>
      </c>
      <c r="AE23" s="105">
        <f t="shared" ref="AE23:AE33" si="6">IF(C23&lt;6," ",IF(C23&lt;=9,F23, IF(C23&gt;=10," ")))</f>
        <v>1.5</v>
      </c>
      <c r="AF23" s="102">
        <f t="shared" ref="AF23:AF33" si="7">IF(Y23=" "," ",N23)</f>
        <v>0.16318707110445485</v>
      </c>
      <c r="AG23" s="105">
        <f t="shared" ref="AG23:AG33" si="8">IF(C23&lt;6," ",IF(C23&lt;=9,T23, IF(C23&gt;=10," ")))</f>
        <v>5.5014177215189868</v>
      </c>
      <c r="AH23" s="105">
        <f t="shared" ref="AH23:AH33" si="9">IF(C23&lt;6," ",IF(C23&lt;=9,U23, IF(C23&gt;=10," ")))</f>
        <v>10.353208945147681</v>
      </c>
      <c r="AI23" s="102">
        <f t="shared" ref="AI23" si="10">IF(Y23=" ", " ", IF(Y23&gt;0, SUM(AG23:AH23)))</f>
        <v>15.854626666666668</v>
      </c>
      <c r="AJ23" s="106">
        <f t="shared" ref="AJ23:AJ33" si="11">IF(C23&lt;6," ",IF(C23&lt;=9,S23, IF(C23&gt;=10," ")))</f>
        <v>40.513146137701341</v>
      </c>
      <c r="AK23" s="107">
        <f t="shared" ref="AK23:AK33" si="12">IF(Y23=" ", " ", IF(Y23&gt;0, AJ23-AF23))</f>
        <v>40.349959066596888</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403</v>
      </c>
      <c r="B24" s="102">
        <v>2018</v>
      </c>
      <c r="C24" s="103">
        <v>7</v>
      </c>
      <c r="D24" s="102">
        <v>16</v>
      </c>
      <c r="E24" s="82"/>
      <c r="F24" s="131">
        <v>1.5</v>
      </c>
      <c r="G24" s="131">
        <v>7.45</v>
      </c>
      <c r="H24" s="82"/>
      <c r="I24" s="131">
        <v>23.8</v>
      </c>
      <c r="J24" s="226">
        <v>29</v>
      </c>
      <c r="K24" s="82"/>
      <c r="L24" s="82"/>
      <c r="M24" s="108"/>
      <c r="N24" s="131" t="s">
        <v>763</v>
      </c>
      <c r="O24" s="82"/>
      <c r="P24" s="82"/>
      <c r="Q24" s="82"/>
      <c r="R24" s="140"/>
      <c r="S24" s="131" t="s">
        <v>763</v>
      </c>
      <c r="T24" s="131" t="s">
        <v>763</v>
      </c>
      <c r="U24" s="131" t="s">
        <v>763</v>
      </c>
      <c r="V24" s="85"/>
      <c r="W24" s="85"/>
      <c r="X24" s="85"/>
      <c r="Y24" s="102">
        <f t="shared" si="0"/>
        <v>23.8</v>
      </c>
      <c r="Z24" s="102">
        <f t="shared" si="1"/>
        <v>296.95</v>
      </c>
      <c r="AA24" s="102">
        <f t="shared" si="2"/>
        <v>29</v>
      </c>
      <c r="AB24" s="102">
        <f t="shared" si="3"/>
        <v>7.45</v>
      </c>
      <c r="AC24" s="104">
        <f t="shared" si="4"/>
        <v>7.1302735985839965</v>
      </c>
      <c r="AD24" s="102">
        <f t="shared" si="5"/>
        <v>1.0448406918746425</v>
      </c>
      <c r="AE24" s="105">
        <f t="shared" si="6"/>
        <v>1.5</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403</v>
      </c>
      <c r="B25" s="102">
        <v>2018</v>
      </c>
      <c r="C25" s="103">
        <v>7</v>
      </c>
      <c r="D25" s="102">
        <v>31</v>
      </c>
      <c r="E25" s="82"/>
      <c r="F25" s="131">
        <v>0.95</v>
      </c>
      <c r="G25" s="131">
        <v>8.48</v>
      </c>
      <c r="H25" s="82"/>
      <c r="I25" s="131">
        <v>22.8</v>
      </c>
      <c r="J25" s="205">
        <v>27.7</v>
      </c>
      <c r="K25" s="82"/>
      <c r="L25" s="82"/>
      <c r="M25" s="108"/>
      <c r="N25" s="131" t="s">
        <v>763</v>
      </c>
      <c r="O25" s="82"/>
      <c r="P25" s="82"/>
      <c r="Q25" s="82"/>
      <c r="R25" s="140"/>
      <c r="S25" s="131" t="s">
        <v>763</v>
      </c>
      <c r="T25" s="131" t="s">
        <v>763</v>
      </c>
      <c r="U25" s="131" t="s">
        <v>763</v>
      </c>
      <c r="V25" s="85"/>
      <c r="W25" s="85"/>
      <c r="X25" s="85"/>
      <c r="Y25" s="102">
        <f t="shared" si="0"/>
        <v>22.8</v>
      </c>
      <c r="Z25" s="102">
        <f t="shared" si="1"/>
        <v>295.95</v>
      </c>
      <c r="AA25" s="102">
        <f t="shared" si="2"/>
        <v>27.7</v>
      </c>
      <c r="AB25" s="102">
        <f t="shared" si="3"/>
        <v>8.48</v>
      </c>
      <c r="AC25" s="104">
        <f t="shared" si="4"/>
        <v>7.313017909041962</v>
      </c>
      <c r="AD25" s="102">
        <f t="shared" si="5"/>
        <v>1.1595759924934901</v>
      </c>
      <c r="AE25" s="105">
        <f t="shared" si="6"/>
        <v>0.95</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403</v>
      </c>
      <c r="B26" s="102">
        <v>2018</v>
      </c>
      <c r="C26" s="103">
        <v>7</v>
      </c>
      <c r="D26" s="102">
        <v>31</v>
      </c>
      <c r="E26" s="82"/>
      <c r="F26" s="131">
        <v>0.95</v>
      </c>
      <c r="G26" s="131">
        <v>8.48</v>
      </c>
      <c r="H26" s="82"/>
      <c r="I26" s="131">
        <v>22.8</v>
      </c>
      <c r="J26" s="205">
        <v>27.8</v>
      </c>
      <c r="K26" s="82"/>
      <c r="L26" s="82"/>
      <c r="M26" s="108"/>
      <c r="N26" s="137">
        <v>0.24471522453450165</v>
      </c>
      <c r="O26" s="82"/>
      <c r="P26" s="82"/>
      <c r="Q26" s="82"/>
      <c r="R26" s="140"/>
      <c r="S26" s="323">
        <v>42.487906017792731</v>
      </c>
      <c r="T26" s="137">
        <v>10.096506329113931</v>
      </c>
      <c r="U26" s="137">
        <v>24.454471448663853</v>
      </c>
      <c r="V26" s="85"/>
      <c r="W26" s="85"/>
      <c r="X26" s="85"/>
      <c r="Y26" s="102">
        <f t="shared" si="0"/>
        <v>22.8</v>
      </c>
      <c r="Z26" s="102">
        <f t="shared" si="1"/>
        <v>295.95</v>
      </c>
      <c r="AA26" s="102">
        <f t="shared" si="2"/>
        <v>27.8</v>
      </c>
      <c r="AB26" s="102">
        <f t="shared" si="3"/>
        <v>8.48</v>
      </c>
      <c r="AC26" s="104">
        <f t="shared" si="4"/>
        <v>7.3087876907207354</v>
      </c>
      <c r="AD26" s="102">
        <f t="shared" si="5"/>
        <v>1.1602471379441273</v>
      </c>
      <c r="AE26" s="105">
        <f t="shared" si="6"/>
        <v>0.95</v>
      </c>
      <c r="AF26" s="102">
        <f t="shared" si="7"/>
        <v>0.24471522453450165</v>
      </c>
      <c r="AG26" s="105">
        <f t="shared" si="8"/>
        <v>10.096506329113931</v>
      </c>
      <c r="AH26" s="105">
        <f t="shared" si="9"/>
        <v>24.454471448663853</v>
      </c>
      <c r="AI26" s="102">
        <f t="shared" ref="AI26" si="13">IF(Y26=" ", " ", IF(Y26&gt;0, SUM(AG26:AH26)))</f>
        <v>34.550977777777781</v>
      </c>
      <c r="AJ26" s="106">
        <f t="shared" si="11"/>
        <v>42.487906017792731</v>
      </c>
      <c r="AK26" s="107">
        <f t="shared" si="12"/>
        <v>42.243190793258229</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403</v>
      </c>
      <c r="B27" s="102">
        <v>2018</v>
      </c>
      <c r="C27" s="103">
        <v>7</v>
      </c>
      <c r="D27" s="102">
        <v>31</v>
      </c>
      <c r="E27" s="82"/>
      <c r="F27" s="131">
        <v>0.95</v>
      </c>
      <c r="G27" s="131">
        <v>8.48</v>
      </c>
      <c r="H27" s="82"/>
      <c r="I27" s="131">
        <v>22.8</v>
      </c>
      <c r="J27" s="205">
        <v>28</v>
      </c>
      <c r="K27" s="82"/>
      <c r="L27" s="82"/>
      <c r="M27" s="108"/>
      <c r="N27" s="131" t="s">
        <v>763</v>
      </c>
      <c r="O27" s="82"/>
      <c r="P27" s="82"/>
      <c r="Q27" s="82"/>
      <c r="R27" s="140"/>
      <c r="S27" s="131" t="s">
        <v>763</v>
      </c>
      <c r="T27" s="131" t="s">
        <v>763</v>
      </c>
      <c r="U27" s="131" t="s">
        <v>763</v>
      </c>
      <c r="V27" s="85"/>
      <c r="W27" s="85"/>
      <c r="X27" s="85"/>
      <c r="Y27" s="102">
        <f t="shared" si="0"/>
        <v>22.8</v>
      </c>
      <c r="Z27" s="102">
        <f t="shared" si="1"/>
        <v>295.95</v>
      </c>
      <c r="AA27" s="102">
        <f t="shared" si="2"/>
        <v>28</v>
      </c>
      <c r="AB27" s="102">
        <f t="shared" si="3"/>
        <v>8.48</v>
      </c>
      <c r="AC27" s="104">
        <f t="shared" si="4"/>
        <v>7.3003345935775936</v>
      </c>
      <c r="AD27" s="102">
        <f t="shared" si="5"/>
        <v>1.1615905944174405</v>
      </c>
      <c r="AE27" s="105">
        <f t="shared" si="6"/>
        <v>0.95</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403</v>
      </c>
      <c r="B28" s="102">
        <v>2018</v>
      </c>
      <c r="C28" s="103">
        <v>8</v>
      </c>
      <c r="D28" s="102">
        <v>14</v>
      </c>
      <c r="E28" s="82"/>
      <c r="F28" s="131">
        <v>1.385</v>
      </c>
      <c r="G28" s="131">
        <v>8.6</v>
      </c>
      <c r="H28" s="82"/>
      <c r="I28" s="131">
        <v>21.9</v>
      </c>
      <c r="J28" s="226">
        <v>28.7</v>
      </c>
      <c r="K28" s="82"/>
      <c r="L28" s="82"/>
      <c r="M28" s="82"/>
      <c r="N28" s="131" t="s">
        <v>763</v>
      </c>
      <c r="O28" s="82"/>
      <c r="P28" s="82"/>
      <c r="Q28" s="82"/>
      <c r="R28" s="140"/>
      <c r="S28" s="131" t="s">
        <v>763</v>
      </c>
      <c r="T28" s="131" t="s">
        <v>763</v>
      </c>
      <c r="U28" s="131" t="s">
        <v>763</v>
      </c>
      <c r="V28" s="85"/>
      <c r="W28" s="85"/>
      <c r="X28" s="85"/>
      <c r="Y28" s="102">
        <f t="shared" si="0"/>
        <v>21.9</v>
      </c>
      <c r="Z28" s="102">
        <f t="shared" si="1"/>
        <v>295.04999999999995</v>
      </c>
      <c r="AA28" s="102">
        <f t="shared" si="2"/>
        <v>28.7</v>
      </c>
      <c r="AB28" s="102">
        <f t="shared" si="3"/>
        <v>8.6</v>
      </c>
      <c r="AC28" s="104">
        <f t="shared" si="4"/>
        <v>7.3899872086527454</v>
      </c>
      <c r="AD28" s="102">
        <f t="shared" si="5"/>
        <v>1.1637367910367262</v>
      </c>
      <c r="AE28" s="105">
        <f t="shared" si="6"/>
        <v>1.385</v>
      </c>
      <c r="AF28" s="102" t="str">
        <f t="shared" si="7"/>
        <v>NS</v>
      </c>
      <c r="AG28" s="105" t="str">
        <f t="shared" si="8"/>
        <v>NS</v>
      </c>
      <c r="AH28" s="105" t="str">
        <f t="shared" si="9"/>
        <v>NS</v>
      </c>
      <c r="AI28" s="102"/>
      <c r="AJ28" s="106" t="str">
        <f t="shared" si="11"/>
        <v>NS</v>
      </c>
      <c r="AK28" s="107" t="e">
        <f t="shared" si="12"/>
        <v>#VALUE!</v>
      </c>
      <c r="AL28" s="82"/>
      <c r="AM28" s="82">
        <f>AD36</f>
        <v>1.1400008492879128</v>
      </c>
      <c r="AN28" s="82">
        <f>AE36</f>
        <v>1.3087500000000001</v>
      </c>
      <c r="AO28" s="82">
        <f>AF36</f>
        <v>2.4132479378391589</v>
      </c>
      <c r="AP28" s="82">
        <f>AI36</f>
        <v>23.176124444444444</v>
      </c>
      <c r="AQ28" s="113">
        <f>AK36</f>
        <v>39.96186271526058</v>
      </c>
      <c r="AR28" s="118"/>
      <c r="AS28" s="115" t="s">
        <v>497</v>
      </c>
      <c r="AT28" s="115" t="s">
        <v>497</v>
      </c>
      <c r="AU28" s="115" t="s">
        <v>497</v>
      </c>
      <c r="AV28" s="115" t="s">
        <v>497</v>
      </c>
      <c r="AW28" s="115" t="s">
        <v>497</v>
      </c>
      <c r="AX28" s="116" t="s">
        <v>498</v>
      </c>
      <c r="AY28" s="102"/>
      <c r="AZ28" s="102"/>
      <c r="BA28" s="82"/>
      <c r="BB28" s="82"/>
    </row>
    <row r="29" spans="1:54" ht="16" x14ac:dyDescent="0.2">
      <c r="A29" s="101" t="s">
        <v>403</v>
      </c>
      <c r="B29" s="102">
        <v>2018</v>
      </c>
      <c r="C29" s="103">
        <v>8</v>
      </c>
      <c r="D29" s="102">
        <v>14</v>
      </c>
      <c r="E29" s="82"/>
      <c r="F29" s="131">
        <v>1.385</v>
      </c>
      <c r="G29" s="131">
        <v>8.6</v>
      </c>
      <c r="H29" s="82"/>
      <c r="I29" s="131">
        <v>21.9</v>
      </c>
      <c r="J29" s="226">
        <v>28.9</v>
      </c>
      <c r="K29" s="82"/>
      <c r="L29" s="82"/>
      <c r="M29" s="108"/>
      <c r="N29" s="137">
        <v>2.3611398789336921</v>
      </c>
      <c r="O29" s="82"/>
      <c r="P29" s="82"/>
      <c r="Q29" s="82"/>
      <c r="R29" s="140"/>
      <c r="S29" s="323">
        <v>41.536477496000337</v>
      </c>
      <c r="T29" s="137">
        <v>5.5104810126582278</v>
      </c>
      <c r="U29" s="137">
        <v>25.000665654008433</v>
      </c>
      <c r="V29" s="85"/>
      <c r="W29" s="85"/>
      <c r="X29" s="85"/>
      <c r="Y29" s="102">
        <f t="shared" si="0"/>
        <v>21.9</v>
      </c>
      <c r="Z29" s="102">
        <f t="shared" si="1"/>
        <v>295.04999999999995</v>
      </c>
      <c r="AA29" s="102">
        <f t="shared" si="2"/>
        <v>28.9</v>
      </c>
      <c r="AB29" s="102">
        <f t="shared" si="3"/>
        <v>8.6</v>
      </c>
      <c r="AC29" s="104">
        <f t="shared" si="4"/>
        <v>7.3813842359730959</v>
      </c>
      <c r="AD29" s="102">
        <f t="shared" si="5"/>
        <v>1.165093121434865</v>
      </c>
      <c r="AE29" s="105">
        <f t="shared" si="6"/>
        <v>1.385</v>
      </c>
      <c r="AF29" s="102">
        <f t="shared" si="7"/>
        <v>2.3611398789336921</v>
      </c>
      <c r="AG29" s="105">
        <f t="shared" si="8"/>
        <v>5.5104810126582278</v>
      </c>
      <c r="AH29" s="105">
        <f t="shared" si="9"/>
        <v>25.000665654008433</v>
      </c>
      <c r="AI29" s="102">
        <f t="shared" ref="AI29" si="14">IF(Y29=" ", " ", IF(Y29&gt;0, SUM(AG29:AH29)))</f>
        <v>30.511146666666662</v>
      </c>
      <c r="AJ29" s="106">
        <f t="shared" si="11"/>
        <v>41.536477496000337</v>
      </c>
      <c r="AK29" s="107">
        <f t="shared" si="12"/>
        <v>39.175337617066646</v>
      </c>
      <c r="AL29" s="82"/>
      <c r="AM29" s="82"/>
      <c r="AN29" s="82"/>
      <c r="AO29" s="82"/>
      <c r="AP29" s="85"/>
      <c r="AQ29" s="82"/>
      <c r="AR29" s="82"/>
      <c r="AS29" s="115">
        <f>((LN(AM28)-LN(0.4))/(LN(0.9)-LN(0.4))*100)</f>
        <v>129.1504149587995</v>
      </c>
      <c r="AT29" s="120">
        <f>((LN(AN28)-LN(0.6))/(LN(3)-LN(0.6))*100)</f>
        <v>48.457793925650044</v>
      </c>
      <c r="AU29" s="115">
        <f>((LN(AO28)-LN(10))/(LN(1)-LN(10))*100)</f>
        <v>61.739805624961662</v>
      </c>
      <c r="AV29" s="115">
        <f>((LN(AP28)-LN(10))/(LN(3)-LN(10))*100)</f>
        <v>-69.813664725470787</v>
      </c>
      <c r="AW29" s="115">
        <f>((LN(AQ28)-LN(43))/(LN(20)-LN(43))*100)</f>
        <v>9.5725181999559812</v>
      </c>
      <c r="AX29" s="82"/>
      <c r="AY29" s="82"/>
      <c r="AZ29" s="82"/>
      <c r="BA29" s="82"/>
      <c r="BB29" s="82"/>
    </row>
    <row r="30" spans="1:54" ht="16" x14ac:dyDescent="0.2">
      <c r="A30" s="101" t="s">
        <v>403</v>
      </c>
      <c r="B30" s="102">
        <v>2018</v>
      </c>
      <c r="C30" s="103">
        <v>8</v>
      </c>
      <c r="D30" s="102">
        <v>14</v>
      </c>
      <c r="E30" s="82"/>
      <c r="F30" s="131">
        <v>1.385</v>
      </c>
      <c r="G30" s="131">
        <v>8.6</v>
      </c>
      <c r="H30" s="82"/>
      <c r="I30" s="131">
        <v>21.9</v>
      </c>
      <c r="J30" s="226">
        <v>28.8</v>
      </c>
      <c r="K30" s="82"/>
      <c r="L30" s="82"/>
      <c r="M30" s="108"/>
      <c r="N30" s="131" t="s">
        <v>763</v>
      </c>
      <c r="O30" s="82"/>
      <c r="P30" s="82"/>
      <c r="Q30" s="82"/>
      <c r="R30" s="140"/>
      <c r="S30" s="131" t="s">
        <v>763</v>
      </c>
      <c r="T30" s="131" t="s">
        <v>763</v>
      </c>
      <c r="U30" s="131" t="s">
        <v>763</v>
      </c>
      <c r="V30" s="85"/>
      <c r="W30" s="85"/>
      <c r="X30" s="85"/>
      <c r="Y30" s="102">
        <f t="shared" si="0"/>
        <v>21.9</v>
      </c>
      <c r="Z30" s="102">
        <f t="shared" si="1"/>
        <v>295.04999999999995</v>
      </c>
      <c r="AA30" s="102">
        <f t="shared" si="2"/>
        <v>28.8</v>
      </c>
      <c r="AB30" s="102">
        <f t="shared" si="3"/>
        <v>8.6</v>
      </c>
      <c r="AC30" s="104">
        <f t="shared" si="4"/>
        <v>7.3856844697016539</v>
      </c>
      <c r="AD30" s="102">
        <f t="shared" si="5"/>
        <v>1.1644147587511815</v>
      </c>
      <c r="AE30" s="105">
        <f t="shared" si="6"/>
        <v>1.385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48.457793925650044</v>
      </c>
      <c r="AU30" s="82">
        <f t="shared" si="15"/>
        <v>61.739805624961662</v>
      </c>
      <c r="AV30" s="82">
        <f t="shared" si="15"/>
        <v>0</v>
      </c>
      <c r="AW30" s="82">
        <f t="shared" si="15"/>
        <v>9.5725181999559812</v>
      </c>
      <c r="AX30" s="129">
        <f>AVERAGE(AS30:AW30)</f>
        <v>43.95402355011354</v>
      </c>
      <c r="AY30" s="84"/>
      <c r="AZ30" s="84"/>
      <c r="BA30" s="84" t="str">
        <f>IF(AX30&gt;65, "Acceptable; Ongoing Protection is Required", "Unacceptable; Immediate Restoration is Required")</f>
        <v>Unacceptable; Immediate Restoration is Required</v>
      </c>
      <c r="BB30" s="82"/>
    </row>
    <row r="31" spans="1:54" ht="16" x14ac:dyDescent="0.2">
      <c r="A31" s="101" t="s">
        <v>403</v>
      </c>
      <c r="B31" s="102">
        <v>2018</v>
      </c>
      <c r="C31" s="103">
        <v>8</v>
      </c>
      <c r="D31" s="102">
        <v>28</v>
      </c>
      <c r="E31" s="82"/>
      <c r="F31" s="131">
        <v>1.4</v>
      </c>
      <c r="G31" s="131">
        <v>8.75</v>
      </c>
      <c r="H31" s="82"/>
      <c r="I31" s="131">
        <v>22</v>
      </c>
      <c r="J31" s="226">
        <v>29.2</v>
      </c>
      <c r="K31" s="82"/>
      <c r="L31" s="82"/>
      <c r="M31" s="108"/>
      <c r="N31" s="131" t="s">
        <v>763</v>
      </c>
      <c r="O31" s="82"/>
      <c r="P31" s="82"/>
      <c r="Q31" s="82"/>
      <c r="R31" s="140"/>
      <c r="S31" s="131" t="s">
        <v>763</v>
      </c>
      <c r="T31" s="131" t="s">
        <v>763</v>
      </c>
      <c r="U31" s="131" t="s">
        <v>763</v>
      </c>
      <c r="V31" s="85"/>
      <c r="W31" s="85"/>
      <c r="X31" s="85"/>
      <c r="Y31" s="102">
        <f t="shared" si="0"/>
        <v>22</v>
      </c>
      <c r="Z31" s="102">
        <f t="shared" si="1"/>
        <v>295.14999999999998</v>
      </c>
      <c r="AA31" s="102">
        <f t="shared" si="2"/>
        <v>29.2</v>
      </c>
      <c r="AB31" s="102">
        <f t="shared" si="3"/>
        <v>8.75</v>
      </c>
      <c r="AC31" s="104">
        <f t="shared" si="4"/>
        <v>7.3551331321150517</v>
      </c>
      <c r="AD31" s="102">
        <f t="shared" si="5"/>
        <v>1.189645359618914</v>
      </c>
      <c r="AE31" s="105">
        <f t="shared" si="6"/>
        <v>1.4</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43.95402355011354</v>
      </c>
      <c r="AY31" s="85"/>
      <c r="AZ31" s="85"/>
      <c r="BA31" s="82"/>
      <c r="BB31" s="82"/>
    </row>
    <row r="32" spans="1:54" ht="16" x14ac:dyDescent="0.2">
      <c r="A32" s="101" t="s">
        <v>403</v>
      </c>
      <c r="B32" s="102">
        <v>2018</v>
      </c>
      <c r="C32" s="103">
        <v>8</v>
      </c>
      <c r="D32" s="102">
        <v>28</v>
      </c>
      <c r="E32" s="82"/>
      <c r="F32" s="131">
        <v>1.4</v>
      </c>
      <c r="G32" s="131">
        <v>8.75</v>
      </c>
      <c r="H32" s="82"/>
      <c r="I32" s="131">
        <v>22</v>
      </c>
      <c r="J32" s="226">
        <v>29.2</v>
      </c>
      <c r="K32" s="82"/>
      <c r="L32" s="82"/>
      <c r="M32" s="108"/>
      <c r="N32" s="137">
        <v>6.8839495767839871</v>
      </c>
      <c r="O32" s="82"/>
      <c r="P32" s="82"/>
      <c r="Q32" s="82"/>
      <c r="R32" s="140"/>
      <c r="S32" s="323">
        <v>44.962912960904561</v>
      </c>
      <c r="T32" s="137">
        <v>4.277873417721521</v>
      </c>
      <c r="U32" s="137">
        <v>7.5098732489451443</v>
      </c>
      <c r="V32" s="85"/>
      <c r="W32" s="85"/>
      <c r="X32" s="85"/>
      <c r="Y32" s="102">
        <f t="shared" si="0"/>
        <v>22</v>
      </c>
      <c r="Z32" s="102">
        <f t="shared" si="1"/>
        <v>295.14999999999998</v>
      </c>
      <c r="AA32" s="102">
        <f t="shared" si="2"/>
        <v>29.2</v>
      </c>
      <c r="AB32" s="102">
        <f t="shared" si="3"/>
        <v>8.75</v>
      </c>
      <c r="AC32" s="104">
        <f t="shared" si="4"/>
        <v>7.3551331321150517</v>
      </c>
      <c r="AD32" s="102">
        <f t="shared" si="5"/>
        <v>1.189645359618914</v>
      </c>
      <c r="AE32" s="105">
        <f t="shared" si="6"/>
        <v>1.4</v>
      </c>
      <c r="AF32" s="102">
        <f t="shared" si="7"/>
        <v>6.8839495767839871</v>
      </c>
      <c r="AG32" s="105">
        <f t="shared" si="8"/>
        <v>4.277873417721521</v>
      </c>
      <c r="AH32" s="105">
        <f t="shared" si="9"/>
        <v>7.5098732489451443</v>
      </c>
      <c r="AI32" s="102">
        <f t="shared" ref="AI32" si="16">IF(Y32=" ", " ", IF(Y32&gt;0, SUM(AG32:AH32)))</f>
        <v>11.787746666666665</v>
      </c>
      <c r="AJ32" s="106">
        <f t="shared" si="11"/>
        <v>44.962912960904561</v>
      </c>
      <c r="AK32" s="107">
        <f t="shared" si="12"/>
        <v>38.07896338412057</v>
      </c>
      <c r="AL32" s="82"/>
      <c r="AM32" s="82"/>
      <c r="AN32" s="82"/>
      <c r="AO32" s="82"/>
      <c r="AP32" s="82"/>
      <c r="AQ32" s="82"/>
      <c r="AR32" s="82"/>
      <c r="AS32" s="82"/>
      <c r="AT32" s="82"/>
      <c r="AU32" s="82"/>
      <c r="AV32" s="82"/>
      <c r="AW32" s="82"/>
      <c r="AX32" s="82"/>
      <c r="AY32" s="82"/>
      <c r="AZ32" s="82"/>
      <c r="BA32" s="82"/>
      <c r="BB32" s="82"/>
    </row>
    <row r="33" spans="1:54" ht="16" x14ac:dyDescent="0.2">
      <c r="A33" s="101" t="s">
        <v>403</v>
      </c>
      <c r="B33" s="102">
        <v>2018</v>
      </c>
      <c r="C33" s="103">
        <v>8</v>
      </c>
      <c r="D33" s="102">
        <v>28</v>
      </c>
      <c r="E33" s="82"/>
      <c r="F33" s="131">
        <v>1.4</v>
      </c>
      <c r="G33" s="131">
        <v>8.75</v>
      </c>
      <c r="H33" s="82"/>
      <c r="I33" s="131">
        <v>22</v>
      </c>
      <c r="J33" s="226">
        <v>29.3</v>
      </c>
      <c r="K33" s="82"/>
      <c r="L33" s="82"/>
      <c r="M33" s="82"/>
      <c r="N33" s="131" t="s">
        <v>763</v>
      </c>
      <c r="O33" s="82"/>
      <c r="P33" s="82"/>
      <c r="Q33" s="82"/>
      <c r="R33" s="140"/>
      <c r="S33" s="131" t="s">
        <v>763</v>
      </c>
      <c r="T33" s="131" t="s">
        <v>763</v>
      </c>
      <c r="U33" s="131" t="s">
        <v>763</v>
      </c>
      <c r="V33" s="85"/>
      <c r="W33" s="85"/>
      <c r="X33" s="85"/>
      <c r="Y33" s="102">
        <f t="shared" si="0"/>
        <v>22</v>
      </c>
      <c r="Z33" s="102">
        <f t="shared" si="1"/>
        <v>295.14999999999998</v>
      </c>
      <c r="AA33" s="102">
        <f t="shared" si="2"/>
        <v>29.3</v>
      </c>
      <c r="AB33" s="102">
        <f t="shared" si="3"/>
        <v>8.75</v>
      </c>
      <c r="AC33" s="104">
        <f t="shared" si="4"/>
        <v>7.3508537927436421</v>
      </c>
      <c r="AD33" s="102">
        <f t="shared" si="5"/>
        <v>1.1903379181119773</v>
      </c>
      <c r="AE33" s="105">
        <f t="shared" si="6"/>
        <v>1.4</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1.1400008492879128</v>
      </c>
      <c r="AE36" s="84">
        <f>_xlfn.AGGREGATE(1, 6,AE22:AE35)</f>
        <v>1.3087500000000001</v>
      </c>
      <c r="AF36" s="84">
        <f>_xlfn.AGGREGATE(1, 6,AF22:AF35)</f>
        <v>2.4132479378391589</v>
      </c>
      <c r="AG36" s="82"/>
      <c r="AH36" s="82"/>
      <c r="AI36" s="84">
        <f>_xlfn.AGGREGATE(1, 6,AI22:AI35)</f>
        <v>23.176124444444444</v>
      </c>
      <c r="AJ36" s="82"/>
      <c r="AK36" s="84">
        <f>_xlfn.AGGREGATE(1, 6,AK22:AK35)</f>
        <v>39.96186271526058</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f>AVERAGE(AD22:AD33)</f>
        <v>1.1400008492879128</v>
      </c>
      <c r="AE37" s="126">
        <f>AVERAGE(AE22:AE33)</f>
        <v>1.3087500000000001</v>
      </c>
      <c r="AF37" s="126">
        <f>AVERAGE(AF22:AF33)</f>
        <v>2.4132479378391589</v>
      </c>
      <c r="AG37" s="126"/>
      <c r="AH37" s="126"/>
      <c r="AI37" s="126">
        <f>AVERAGE(AI23:AI32)</f>
        <v>23.176124444444444</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403</v>
      </c>
      <c r="C43" s="68" t="s">
        <v>757</v>
      </c>
      <c r="E43" s="69">
        <v>43654</v>
      </c>
      <c r="F43" t="s">
        <v>881</v>
      </c>
      <c r="G43" t="s">
        <v>888</v>
      </c>
      <c r="H43" s="68">
        <v>1</v>
      </c>
      <c r="I43" s="68" t="s">
        <v>760</v>
      </c>
      <c r="J43" s="326">
        <v>0.51666666666666705</v>
      </c>
      <c r="K43" s="68">
        <v>3</v>
      </c>
      <c r="L43">
        <v>1</v>
      </c>
      <c r="M43" t="s">
        <v>820</v>
      </c>
      <c r="N43" t="s">
        <v>889</v>
      </c>
      <c r="O43" s="205">
        <v>20.7</v>
      </c>
      <c r="P43" s="131">
        <v>8.7799999999999994</v>
      </c>
      <c r="Q43" s="68">
        <v>1.7</v>
      </c>
      <c r="R43" s="68">
        <v>1.45</v>
      </c>
      <c r="S43" s="131">
        <v>1.6</v>
      </c>
      <c r="T43" s="68">
        <v>2</v>
      </c>
      <c r="U43" s="70">
        <v>0.8</v>
      </c>
      <c r="V43" s="68">
        <v>0.15</v>
      </c>
      <c r="W43" s="77">
        <v>0.33333333333333331</v>
      </c>
      <c r="X43" s="68">
        <v>24.8</v>
      </c>
      <c r="Y43" s="68">
        <v>6.58</v>
      </c>
      <c r="Z43" s="72">
        <v>5.5911134540731195</v>
      </c>
      <c r="AA43" s="68">
        <v>79.5</v>
      </c>
      <c r="AB43" s="226">
        <v>28.6</v>
      </c>
      <c r="AC43" s="216">
        <v>44.5</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403</v>
      </c>
      <c r="C44" s="68" t="s">
        <v>764</v>
      </c>
      <c r="E44" s="69">
        <v>43654</v>
      </c>
      <c r="F44" t="s">
        <v>881</v>
      </c>
      <c r="G44" t="s">
        <v>888</v>
      </c>
      <c r="H44" s="68">
        <v>1</v>
      </c>
      <c r="I44" s="68" t="s">
        <v>760</v>
      </c>
      <c r="J44" s="326">
        <v>0.51666666666666705</v>
      </c>
      <c r="K44" s="68">
        <v>3</v>
      </c>
      <c r="L44">
        <v>1</v>
      </c>
      <c r="M44" t="s">
        <v>820</v>
      </c>
      <c r="N44" t="s">
        <v>889</v>
      </c>
      <c r="O44" s="205">
        <v>20.7</v>
      </c>
      <c r="P44" s="131">
        <v>8.7799999999999994</v>
      </c>
      <c r="Q44" s="68">
        <v>1.7</v>
      </c>
      <c r="R44" s="68">
        <v>1.45</v>
      </c>
      <c r="S44" s="131">
        <v>1.6</v>
      </c>
      <c r="T44" s="68">
        <v>2</v>
      </c>
      <c r="U44" s="70">
        <v>0.8</v>
      </c>
      <c r="V44" s="68">
        <v>1</v>
      </c>
      <c r="W44" s="77">
        <v>0.33611111111111108</v>
      </c>
      <c r="X44" s="68">
        <v>24.8</v>
      </c>
      <c r="Y44" s="68">
        <v>6.38</v>
      </c>
      <c r="Z44" s="72">
        <v>5.4180847103985332</v>
      </c>
      <c r="AA44" s="68">
        <v>77.400000000000006</v>
      </c>
      <c r="AB44" s="226">
        <v>28.7</v>
      </c>
      <c r="AC44" s="216">
        <v>44.7</v>
      </c>
      <c r="AD44" s="72">
        <v>0.39939759036144579</v>
      </c>
      <c r="AE44" s="72">
        <v>2.020284367514102</v>
      </c>
      <c r="AF44" s="72">
        <v>0.92454901960784297</v>
      </c>
      <c r="AG44" s="137">
        <v>2.9448333871219452</v>
      </c>
      <c r="AH44" s="75">
        <v>25.523028821591318</v>
      </c>
      <c r="AI44" s="75">
        <v>28.467862208713264</v>
      </c>
      <c r="AJ44" s="72">
        <v>137.13615461941455</v>
      </c>
      <c r="AK44" s="72">
        <v>14.824815275705943</v>
      </c>
      <c r="AL44" s="72">
        <v>9.2504460979116168</v>
      </c>
      <c r="AM44" s="72">
        <v>40.347844097297262</v>
      </c>
      <c r="AN44" s="137">
        <v>43.292677484419208</v>
      </c>
      <c r="AO44" s="137">
        <v>6.4939820833333322</v>
      </c>
      <c r="AP44" s="137">
        <v>8.5453333333333326E-2</v>
      </c>
      <c r="AQ44" s="70">
        <v>0.98701205682225135</v>
      </c>
      <c r="AR44" s="72">
        <v>6.5794354166666658</v>
      </c>
      <c r="AS44" s="68"/>
      <c r="AT44" s="68" t="s">
        <v>761</v>
      </c>
      <c r="AX44" s="72"/>
    </row>
    <row r="45" spans="1:54" x14ac:dyDescent="0.2">
      <c r="A45" t="s">
        <v>756</v>
      </c>
      <c r="B45" t="s">
        <v>403</v>
      </c>
      <c r="C45" s="68" t="s">
        <v>765</v>
      </c>
      <c r="E45" s="69">
        <v>43654</v>
      </c>
      <c r="F45" t="s">
        <v>881</v>
      </c>
      <c r="G45" t="s">
        <v>888</v>
      </c>
      <c r="H45" s="68">
        <v>1</v>
      </c>
      <c r="I45" s="68" t="s">
        <v>760</v>
      </c>
      <c r="J45" s="326">
        <v>0.51666666666666705</v>
      </c>
      <c r="K45" s="68">
        <v>3</v>
      </c>
      <c r="L45">
        <v>1</v>
      </c>
      <c r="M45" t="s">
        <v>820</v>
      </c>
      <c r="N45" t="s">
        <v>889</v>
      </c>
      <c r="O45" s="205">
        <v>20.7</v>
      </c>
      <c r="P45" s="131">
        <v>8.7799999999999994</v>
      </c>
      <c r="Q45" s="68">
        <v>1.7</v>
      </c>
      <c r="R45" s="68">
        <v>1.45</v>
      </c>
      <c r="S45" s="131">
        <v>1.6</v>
      </c>
      <c r="T45" s="68">
        <v>2</v>
      </c>
      <c r="U45" s="70">
        <v>0.8</v>
      </c>
      <c r="V45" s="68">
        <v>1.4</v>
      </c>
      <c r="W45" s="77">
        <v>0.33749999999999997</v>
      </c>
      <c r="X45" s="68">
        <v>24.8</v>
      </c>
      <c r="Y45" s="68">
        <v>6.29</v>
      </c>
      <c r="Z45" s="72">
        <v>5.3416540483396195</v>
      </c>
      <c r="AA45" s="68">
        <v>75.400000000000006</v>
      </c>
      <c r="AB45" s="226">
        <v>28.7</v>
      </c>
      <c r="AC45" s="216">
        <v>44.7</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X45" s="72"/>
    </row>
    <row r="46" spans="1:54" x14ac:dyDescent="0.2">
      <c r="A46" t="s">
        <v>756</v>
      </c>
      <c r="B46" t="s">
        <v>403</v>
      </c>
      <c r="C46" s="68" t="s">
        <v>757</v>
      </c>
      <c r="E46" s="69">
        <v>43665</v>
      </c>
      <c r="F46" t="s">
        <v>881</v>
      </c>
      <c r="G46" t="s">
        <v>904</v>
      </c>
      <c r="H46" s="68">
        <v>1</v>
      </c>
      <c r="I46" s="68" t="s">
        <v>760</v>
      </c>
      <c r="J46" s="326">
        <v>0.31944444444444448</v>
      </c>
      <c r="K46" s="68">
        <v>7</v>
      </c>
      <c r="L46">
        <v>2</v>
      </c>
      <c r="M46" t="s">
        <v>812</v>
      </c>
      <c r="N46" t="s">
        <v>889</v>
      </c>
      <c r="O46" s="205">
        <v>20.2</v>
      </c>
      <c r="P46" s="131">
        <v>8.66</v>
      </c>
      <c r="Q46" s="68">
        <v>1.75</v>
      </c>
      <c r="R46" s="68">
        <v>1.55</v>
      </c>
      <c r="S46" s="131">
        <v>1.65</v>
      </c>
      <c r="T46" s="68">
        <v>1.9</v>
      </c>
      <c r="U46" s="70">
        <v>0.86842105263157898</v>
      </c>
      <c r="V46" s="68">
        <v>0.15</v>
      </c>
      <c r="W46" s="77">
        <v>0.25555555555555559</v>
      </c>
      <c r="X46" s="68">
        <v>25.1</v>
      </c>
      <c r="Y46" s="68">
        <v>8.8000000000000007</v>
      </c>
      <c r="Z46" s="72">
        <v>7.4843334330307814</v>
      </c>
      <c r="AA46" s="68">
        <v>56</v>
      </c>
      <c r="AB46" s="226">
        <v>28.5</v>
      </c>
      <c r="AC46" s="216">
        <v>44.5</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403</v>
      </c>
      <c r="C47" s="68" t="s">
        <v>764</v>
      </c>
      <c r="E47" s="69">
        <v>43665</v>
      </c>
      <c r="F47" t="s">
        <v>881</v>
      </c>
      <c r="G47" t="s">
        <v>904</v>
      </c>
      <c r="H47" s="68">
        <v>1</v>
      </c>
      <c r="I47" s="68" t="s">
        <v>760</v>
      </c>
      <c r="J47" s="326">
        <v>0.31944444444444448</v>
      </c>
      <c r="K47" s="68">
        <v>7</v>
      </c>
      <c r="L47">
        <v>2</v>
      </c>
      <c r="M47" t="s">
        <v>812</v>
      </c>
      <c r="N47" t="s">
        <v>889</v>
      </c>
      <c r="O47" s="205">
        <v>20.2</v>
      </c>
      <c r="P47" s="131">
        <v>8.66</v>
      </c>
      <c r="Q47" s="68">
        <v>1.75</v>
      </c>
      <c r="R47" s="68">
        <v>1.55</v>
      </c>
      <c r="S47" s="131">
        <v>1.65</v>
      </c>
      <c r="T47" s="68">
        <v>1.9</v>
      </c>
      <c r="U47" s="70">
        <v>0.86842105263157898</v>
      </c>
      <c r="V47" s="68">
        <v>1</v>
      </c>
      <c r="W47" s="77">
        <v>0.26527777777777778</v>
      </c>
      <c r="X47" s="68">
        <v>25.2</v>
      </c>
      <c r="Y47" s="68">
        <v>9.2799999999999994</v>
      </c>
      <c r="Z47" s="72">
        <v>7.8934793720810887</v>
      </c>
      <c r="AA47" s="68">
        <v>51.2</v>
      </c>
      <c r="AB47" s="226">
        <v>28.5</v>
      </c>
      <c r="AC47" s="216">
        <v>44.5</v>
      </c>
      <c r="AD47" s="72">
        <v>1.2684515278499808</v>
      </c>
      <c r="AE47" s="72">
        <v>5.3661581946812635</v>
      </c>
      <c r="AF47" s="72">
        <v>0.68924624363591203</v>
      </c>
      <c r="AG47" s="137">
        <v>6.0554044383171757</v>
      </c>
      <c r="AH47" s="75">
        <v>20.838773664763032</v>
      </c>
      <c r="AI47" s="75">
        <v>26.894178103080208</v>
      </c>
      <c r="AJ47" s="72">
        <v>71.144358255654154</v>
      </c>
      <c r="AK47" s="72">
        <v>10.485234495188474</v>
      </c>
      <c r="AL47" s="72">
        <v>6.7851947696831481</v>
      </c>
      <c r="AM47" s="72">
        <v>31.324008159951504</v>
      </c>
      <c r="AN47" s="137">
        <v>37.379412598268679</v>
      </c>
      <c r="AO47" s="137">
        <v>5.9159154166666656</v>
      </c>
      <c r="AP47" s="137">
        <v>2.5000000000000001E-2</v>
      </c>
      <c r="AQ47" s="70">
        <v>0.9957918943047287</v>
      </c>
      <c r="AR47" s="72">
        <v>5.940915416666666</v>
      </c>
      <c r="AS47" s="68"/>
      <c r="AT47" s="68" t="s">
        <v>761</v>
      </c>
      <c r="AX47" s="72"/>
    </row>
    <row r="48" spans="1:54" x14ac:dyDescent="0.2">
      <c r="A48" t="s">
        <v>756</v>
      </c>
      <c r="B48" t="s">
        <v>403</v>
      </c>
      <c r="C48" s="68" t="s">
        <v>765</v>
      </c>
      <c r="E48" s="69">
        <v>43665</v>
      </c>
      <c r="F48" t="s">
        <v>881</v>
      </c>
      <c r="G48" t="s">
        <v>904</v>
      </c>
      <c r="H48" s="68">
        <v>1</v>
      </c>
      <c r="I48" s="68" t="s">
        <v>760</v>
      </c>
      <c r="J48" s="326">
        <v>0.31944444444444448</v>
      </c>
      <c r="K48" s="68">
        <v>7</v>
      </c>
      <c r="L48">
        <v>2</v>
      </c>
      <c r="M48" t="s">
        <v>812</v>
      </c>
      <c r="N48" t="s">
        <v>889</v>
      </c>
      <c r="O48" s="205">
        <v>20.2</v>
      </c>
      <c r="P48" s="131">
        <v>8.66</v>
      </c>
      <c r="Q48" s="68">
        <v>1.75</v>
      </c>
      <c r="R48" s="68">
        <v>1.55</v>
      </c>
      <c r="S48" s="131">
        <v>1.65</v>
      </c>
      <c r="T48" s="68">
        <v>1.9</v>
      </c>
      <c r="U48" s="70">
        <v>0.86842105263157898</v>
      </c>
      <c r="V48" s="68">
        <v>1.6</v>
      </c>
      <c r="W48" s="77">
        <v>0.2673611111111111</v>
      </c>
      <c r="X48" s="68">
        <v>25.2</v>
      </c>
      <c r="Y48" s="68">
        <v>8.1300000000000008</v>
      </c>
      <c r="Z48" s="72">
        <v>6.9113749250897882</v>
      </c>
      <c r="AA48" s="68">
        <v>50.7</v>
      </c>
      <c r="AB48" s="226">
        <v>28.6</v>
      </c>
      <c r="AC48" s="216">
        <v>44.6</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91.77</v>
      </c>
      <c r="AV48" s="322">
        <v>2.9366400000000001</v>
      </c>
      <c r="AX48" s="72"/>
      <c r="AY48" s="322"/>
    </row>
    <row r="49" spans="1:54" x14ac:dyDescent="0.2">
      <c r="A49" t="s">
        <v>756</v>
      </c>
      <c r="B49" t="s">
        <v>403</v>
      </c>
      <c r="C49" s="68" t="s">
        <v>757</v>
      </c>
      <c r="E49" s="69">
        <v>43682</v>
      </c>
      <c r="F49" t="s">
        <v>881</v>
      </c>
      <c r="G49" t="s">
        <v>951</v>
      </c>
      <c r="H49" s="68">
        <v>2</v>
      </c>
      <c r="I49" s="68" t="s">
        <v>760</v>
      </c>
      <c r="J49" s="326">
        <v>0.46388888888888602</v>
      </c>
      <c r="K49" s="68">
        <v>2</v>
      </c>
      <c r="L49">
        <v>1</v>
      </c>
      <c r="M49" t="s">
        <v>952</v>
      </c>
      <c r="N49" t="s">
        <v>774</v>
      </c>
      <c r="O49" s="205">
        <v>23</v>
      </c>
      <c r="P49" s="131">
        <v>9.9700000000000006</v>
      </c>
      <c r="Q49" s="68">
        <v>1.2</v>
      </c>
      <c r="R49" s="68">
        <v>1</v>
      </c>
      <c r="S49" s="131">
        <v>1.1000000000000001</v>
      </c>
      <c r="T49" s="68">
        <v>2.1</v>
      </c>
      <c r="U49" s="70">
        <v>0.52380952380952384</v>
      </c>
      <c r="V49" s="68">
        <v>0.15</v>
      </c>
      <c r="W49" s="77">
        <v>0.31944444444444448</v>
      </c>
      <c r="X49" s="68">
        <v>26.1</v>
      </c>
      <c r="Y49" s="68">
        <v>6.8</v>
      </c>
      <c r="Z49" s="72">
        <v>5.7801651760179276</v>
      </c>
      <c r="AA49" s="68">
        <v>83.6</v>
      </c>
      <c r="AB49" s="226">
        <v>28.8</v>
      </c>
      <c r="AC49" s="216">
        <v>45</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403</v>
      </c>
      <c r="C50" s="68" t="s">
        <v>764</v>
      </c>
      <c r="E50" s="69">
        <v>43682</v>
      </c>
      <c r="F50" t="s">
        <v>881</v>
      </c>
      <c r="G50" t="s">
        <v>951</v>
      </c>
      <c r="H50" s="68">
        <v>2</v>
      </c>
      <c r="I50" s="68" t="s">
        <v>760</v>
      </c>
      <c r="J50" s="326">
        <v>0.46388888888888602</v>
      </c>
      <c r="K50" s="68">
        <v>2</v>
      </c>
      <c r="L50">
        <v>1</v>
      </c>
      <c r="M50" t="s">
        <v>952</v>
      </c>
      <c r="N50" t="s">
        <v>774</v>
      </c>
      <c r="O50" s="205">
        <v>23</v>
      </c>
      <c r="P50" s="131">
        <v>9.9700000000000006</v>
      </c>
      <c r="Q50" s="68">
        <v>1.2</v>
      </c>
      <c r="R50" s="68">
        <v>1</v>
      </c>
      <c r="S50" s="131">
        <v>1.1000000000000001</v>
      </c>
      <c r="T50" s="68">
        <v>2.1</v>
      </c>
      <c r="U50" s="70">
        <v>0.52380952380952384</v>
      </c>
      <c r="V50" s="68">
        <v>1</v>
      </c>
      <c r="W50" s="77">
        <v>0.32291666666666669</v>
      </c>
      <c r="X50" s="68">
        <v>26.1</v>
      </c>
      <c r="Y50" s="68">
        <v>6.6</v>
      </c>
      <c r="Z50" s="72">
        <v>5.6228356839273301</v>
      </c>
      <c r="AA50" s="68">
        <v>82</v>
      </c>
      <c r="AB50" s="226">
        <v>28.4</v>
      </c>
      <c r="AC50" s="216">
        <v>44.1</v>
      </c>
      <c r="AD50" s="72">
        <v>0.17695735200509227</v>
      </c>
      <c r="AE50" s="72">
        <v>1.039092860042921</v>
      </c>
      <c r="AF50" s="72">
        <v>0.43890977443609031</v>
      </c>
      <c r="AG50" s="137">
        <v>1.4780026344790114</v>
      </c>
      <c r="AH50" s="75">
        <v>17.642064978773192</v>
      </c>
      <c r="AI50" s="75">
        <v>19.120067613252203</v>
      </c>
      <c r="AJ50" s="72">
        <v>158.02984407784433</v>
      </c>
      <c r="AK50" s="72">
        <v>22.34182690997439</v>
      </c>
      <c r="AL50" s="72">
        <v>7.0732731353895124</v>
      </c>
      <c r="AM50" s="72">
        <v>39.983891888747578</v>
      </c>
      <c r="AN50" s="137">
        <v>41.46189452322659</v>
      </c>
      <c r="AO50" s="137">
        <v>9.962382083333333</v>
      </c>
      <c r="AP50" s="137">
        <v>2.5000000000000001E-2</v>
      </c>
      <c r="AQ50" s="70">
        <v>0.9974968415355091</v>
      </c>
      <c r="AR50" s="72">
        <v>9.9873820833333333</v>
      </c>
      <c r="AS50" s="68"/>
      <c r="AT50" s="68" t="s">
        <v>761</v>
      </c>
      <c r="AX50" s="72"/>
    </row>
    <row r="51" spans="1:54" x14ac:dyDescent="0.2">
      <c r="A51" t="s">
        <v>756</v>
      </c>
      <c r="B51" t="s">
        <v>403</v>
      </c>
      <c r="C51" s="68" t="s">
        <v>765</v>
      </c>
      <c r="E51" s="69">
        <v>43682</v>
      </c>
      <c r="F51" t="s">
        <v>881</v>
      </c>
      <c r="G51" t="s">
        <v>951</v>
      </c>
      <c r="H51" s="68">
        <v>2</v>
      </c>
      <c r="I51" s="68" t="s">
        <v>760</v>
      </c>
      <c r="J51" s="326">
        <v>0.46388888888888602</v>
      </c>
      <c r="K51" s="68">
        <v>2</v>
      </c>
      <c r="L51">
        <v>1</v>
      </c>
      <c r="M51" t="s">
        <v>952</v>
      </c>
      <c r="N51" t="s">
        <v>774</v>
      </c>
      <c r="O51" s="205">
        <v>23</v>
      </c>
      <c r="P51" s="131">
        <v>9.9700000000000006</v>
      </c>
      <c r="Q51" s="68">
        <v>1.2</v>
      </c>
      <c r="R51" s="68">
        <v>1</v>
      </c>
      <c r="S51" s="131">
        <v>1.1000000000000001</v>
      </c>
      <c r="T51" s="68">
        <v>2.1</v>
      </c>
      <c r="U51" s="70">
        <v>0.52380952380952384</v>
      </c>
      <c r="V51" s="68">
        <v>1.8</v>
      </c>
      <c r="W51" s="77">
        <v>0.32500000000000001</v>
      </c>
      <c r="X51" s="68">
        <v>26</v>
      </c>
      <c r="Y51" s="68">
        <v>6.61</v>
      </c>
      <c r="Z51" s="72">
        <v>5.6275418938950112</v>
      </c>
      <c r="AA51" s="68">
        <v>81.900000000000006</v>
      </c>
      <c r="AB51" s="226">
        <v>28.5</v>
      </c>
      <c r="AC51" s="216">
        <v>44.5</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403</v>
      </c>
      <c r="C52" s="68" t="s">
        <v>757</v>
      </c>
      <c r="E52" s="69">
        <v>43696</v>
      </c>
      <c r="F52" t="s">
        <v>881</v>
      </c>
      <c r="G52" t="s">
        <v>951</v>
      </c>
      <c r="H52" s="68">
        <v>2</v>
      </c>
      <c r="I52" s="68" t="s">
        <v>760</v>
      </c>
      <c r="J52" s="326">
        <v>0.43055555555555602</v>
      </c>
      <c r="K52" s="68">
        <v>3</v>
      </c>
      <c r="L52">
        <v>1</v>
      </c>
      <c r="M52" t="s">
        <v>773</v>
      </c>
      <c r="N52" t="s">
        <v>774</v>
      </c>
      <c r="O52" s="205">
        <v>24.2</v>
      </c>
      <c r="P52" s="131">
        <v>8.7200000000000006</v>
      </c>
      <c r="Q52" s="68">
        <v>1.7</v>
      </c>
      <c r="R52" s="68">
        <v>1.4</v>
      </c>
      <c r="S52" s="131">
        <v>1.55</v>
      </c>
      <c r="T52" s="68">
        <v>2.5</v>
      </c>
      <c r="U52" s="70">
        <v>0.62</v>
      </c>
      <c r="V52" s="68">
        <v>0.15</v>
      </c>
      <c r="W52" s="77">
        <v>0.2673611111111111</v>
      </c>
      <c r="X52" s="68">
        <v>25.9</v>
      </c>
      <c r="Y52" s="68">
        <v>8.86</v>
      </c>
      <c r="Z52" s="72">
        <v>7.6021599933589679</v>
      </c>
      <c r="AA52" s="68">
        <v>109.9</v>
      </c>
      <c r="AB52" s="226">
        <v>27.1</v>
      </c>
      <c r="AC52" s="216">
        <v>42.6</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403</v>
      </c>
      <c r="C53" s="68" t="s">
        <v>764</v>
      </c>
      <c r="E53" s="69">
        <v>43696</v>
      </c>
      <c r="F53" t="s">
        <v>881</v>
      </c>
      <c r="G53" t="s">
        <v>951</v>
      </c>
      <c r="H53" s="68">
        <v>2</v>
      </c>
      <c r="I53" s="68" t="s">
        <v>760</v>
      </c>
      <c r="J53" s="326">
        <v>0.43055555555555602</v>
      </c>
      <c r="K53" s="68">
        <v>3</v>
      </c>
      <c r="L53">
        <v>1</v>
      </c>
      <c r="M53" t="s">
        <v>773</v>
      </c>
      <c r="N53" t="s">
        <v>774</v>
      </c>
      <c r="O53" s="205">
        <v>24.2</v>
      </c>
      <c r="P53" s="131">
        <v>8.7200000000000006</v>
      </c>
      <c r="Q53" s="68">
        <v>1.7</v>
      </c>
      <c r="R53" s="68">
        <v>1.4</v>
      </c>
      <c r="S53" s="131">
        <v>1.55</v>
      </c>
      <c r="T53" s="68">
        <v>2.5</v>
      </c>
      <c r="U53" s="70">
        <v>0.62</v>
      </c>
      <c r="V53" s="68">
        <v>1.25</v>
      </c>
      <c r="W53" s="77">
        <v>0.27777777777777779</v>
      </c>
      <c r="X53" s="68">
        <v>25.9</v>
      </c>
      <c r="Y53" s="68">
        <v>8.85</v>
      </c>
      <c r="Z53" s="72">
        <v>7.5636065083502917</v>
      </c>
      <c r="AA53" s="68">
        <v>88.9</v>
      </c>
      <c r="AB53" s="226">
        <v>27.8</v>
      </c>
      <c r="AC53" s="216">
        <v>43.6</v>
      </c>
      <c r="AD53" s="72">
        <v>0.41499999999999998</v>
      </c>
      <c r="AE53" s="72">
        <v>4.3004278728606353</v>
      </c>
      <c r="AF53" s="72">
        <v>0.24812030075187974</v>
      </c>
      <c r="AG53" s="137">
        <v>4.5485481736125148</v>
      </c>
      <c r="AH53" s="75">
        <v>32.096874409213726</v>
      </c>
      <c r="AI53" s="75">
        <v>36.645422582826242</v>
      </c>
      <c r="AJ53" s="72">
        <v>103.2667597690879</v>
      </c>
      <c r="AK53" s="72">
        <v>15.721328370015069</v>
      </c>
      <c r="AL53" s="72">
        <v>6.5685772435137375</v>
      </c>
      <c r="AM53" s="72">
        <v>47.818202779228798</v>
      </c>
      <c r="AN53" s="137">
        <v>52.366750952841315</v>
      </c>
      <c r="AO53" s="137">
        <v>6.2784816455696211</v>
      </c>
      <c r="AP53" s="137">
        <v>5.1889186033887098</v>
      </c>
      <c r="AQ53" s="70">
        <v>0.54750697710581286</v>
      </c>
      <c r="AR53" s="72">
        <v>11.467400248958331</v>
      </c>
      <c r="AS53" s="68"/>
      <c r="AT53" s="68" t="s">
        <v>761</v>
      </c>
      <c r="AX53" s="72"/>
    </row>
    <row r="54" spans="1:54" x14ac:dyDescent="0.2">
      <c r="A54" t="s">
        <v>756</v>
      </c>
      <c r="B54" t="s">
        <v>403</v>
      </c>
      <c r="C54" s="68" t="s">
        <v>765</v>
      </c>
      <c r="E54" s="69">
        <v>43696</v>
      </c>
      <c r="F54" t="s">
        <v>881</v>
      </c>
      <c r="G54" t="s">
        <v>951</v>
      </c>
      <c r="H54" s="68">
        <v>2</v>
      </c>
      <c r="I54" s="68" t="s">
        <v>760</v>
      </c>
      <c r="J54" s="326">
        <v>0.43055555555555602</v>
      </c>
      <c r="K54" s="68">
        <v>3</v>
      </c>
      <c r="L54">
        <v>1</v>
      </c>
      <c r="M54" t="s">
        <v>773</v>
      </c>
      <c r="N54" t="s">
        <v>774</v>
      </c>
      <c r="O54" s="205">
        <v>24.2</v>
      </c>
      <c r="P54" s="131">
        <v>8.7200000000000006</v>
      </c>
      <c r="Q54" s="68">
        <v>1.7</v>
      </c>
      <c r="R54" s="68">
        <v>1.4</v>
      </c>
      <c r="S54" s="131">
        <v>1.55</v>
      </c>
      <c r="T54" s="68">
        <v>2.5</v>
      </c>
      <c r="U54" s="70">
        <v>0.62</v>
      </c>
      <c r="V54" s="68">
        <v>2.2000000000000002</v>
      </c>
      <c r="W54" s="77">
        <v>0.28472222222222221</v>
      </c>
      <c r="X54" s="68">
        <v>25.8</v>
      </c>
      <c r="Y54" s="68">
        <v>6.87</v>
      </c>
      <c r="Z54" s="72">
        <v>5.8508769788100281</v>
      </c>
      <c r="AA54" s="68">
        <v>86.4</v>
      </c>
      <c r="AB54" s="226">
        <v>28.4</v>
      </c>
      <c r="AC54" s="216">
        <v>44.4</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403</v>
      </c>
      <c r="B61" s="102">
        <v>2019</v>
      </c>
      <c r="C61" s="103">
        <v>7</v>
      </c>
      <c r="D61" s="102">
        <v>8</v>
      </c>
      <c r="E61" s="82"/>
      <c r="F61" s="131">
        <v>1.6</v>
      </c>
      <c r="G61" s="131">
        <v>8.7799999999999994</v>
      </c>
      <c r="H61" s="82"/>
      <c r="I61" s="205">
        <v>20.7</v>
      </c>
      <c r="J61" s="226">
        <v>28.6</v>
      </c>
      <c r="K61" s="82"/>
      <c r="L61" s="82"/>
      <c r="M61" s="108"/>
      <c r="N61" s="131" t="s">
        <v>763</v>
      </c>
      <c r="O61" s="82"/>
      <c r="P61" s="82"/>
      <c r="Q61" s="82"/>
      <c r="R61" s="140"/>
      <c r="S61" s="137" t="s">
        <v>763</v>
      </c>
      <c r="T61" s="131" t="s">
        <v>763</v>
      </c>
      <c r="U61" s="131" t="s">
        <v>763</v>
      </c>
      <c r="V61" s="85"/>
      <c r="W61" s="85"/>
      <c r="X61" s="85"/>
      <c r="Y61" s="102">
        <f>IF(C61&lt;6," ",IF(C61&lt;=9,I61, IF(C61&gt;=10," ")))</f>
        <v>20.7</v>
      </c>
      <c r="Z61" s="102">
        <f>IF(Y61=" ", " ", IF(Y61&gt;0, Y61+273.15))</f>
        <v>293.84999999999997</v>
      </c>
      <c r="AA61" s="102">
        <f>IF(C61&lt;6," ",IF(C61&lt;=9,J61, IF(C61&gt;=10," ")))</f>
        <v>28.6</v>
      </c>
      <c r="AB61" s="102">
        <f>IF(C61&lt;6," ",IF(C61&lt;=9,G61, IF(C61&gt;=10," ")))</f>
        <v>8.7799999999999994</v>
      </c>
      <c r="AC61" s="104">
        <f>IF(Y61=" "," ",IF(Y61&gt;0,EXP(-173.4292+249.6339*100/Z61+143.3483*LN(+Z61/100)-21.8492*Z61/100+AA61*(-0.033096+0.014259*Z61/100-0.0017*(Z61/100)^2))*1.4276))</f>
        <v>7.5590956610791666</v>
      </c>
      <c r="AD61" s="102">
        <f>IF(Y61=" "," ",IF(Y61&gt;0,AB61/AC61))</f>
        <v>1.1615146035533213</v>
      </c>
      <c r="AE61" s="105">
        <f>IF(C61&lt;6," ",IF(C61&lt;=9,F61, IF(C61&gt;=10," ")))</f>
        <v>1.6</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403</v>
      </c>
      <c r="B62" s="102">
        <v>2019</v>
      </c>
      <c r="C62" s="103">
        <v>7</v>
      </c>
      <c r="D62" s="102">
        <v>8</v>
      </c>
      <c r="E62" s="82"/>
      <c r="F62" s="131">
        <v>1.6</v>
      </c>
      <c r="G62" s="131">
        <v>8.7799999999999994</v>
      </c>
      <c r="H62" s="82"/>
      <c r="I62" s="205">
        <v>20.7</v>
      </c>
      <c r="J62" s="226">
        <v>28.7</v>
      </c>
      <c r="K62" s="82"/>
      <c r="L62" s="82"/>
      <c r="M62" s="108"/>
      <c r="N62" s="137">
        <v>2.9448333871219452</v>
      </c>
      <c r="O62" s="82"/>
      <c r="P62" s="82"/>
      <c r="Q62" s="82"/>
      <c r="R62" s="140"/>
      <c r="S62" s="137">
        <v>43.292677484419208</v>
      </c>
      <c r="T62" s="137">
        <v>6.4939820833333322</v>
      </c>
      <c r="U62" s="137">
        <v>8.5453333333333326E-2</v>
      </c>
      <c r="V62" s="85"/>
      <c r="W62" s="85"/>
      <c r="X62" s="85"/>
      <c r="Y62" s="102">
        <f t="shared" ref="Y62:Y72" si="17">IF(C62&lt;6," ",IF(C62&lt;=9,I62, IF(C62&gt;=10," ")))</f>
        <v>20.7</v>
      </c>
      <c r="Z62" s="102">
        <f t="shared" ref="Z62:Z72" si="18">IF(Y62=" ", " ", IF(Y62&gt;0, Y62+273.15))</f>
        <v>293.84999999999997</v>
      </c>
      <c r="AA62" s="102">
        <f t="shared" ref="AA62:AA72" si="19">IF(C62&lt;6," ",IF(C62&lt;=9,J62, IF(C62&gt;=10," ")))</f>
        <v>28.7</v>
      </c>
      <c r="AB62" s="102">
        <f t="shared" ref="AB62:AB72" si="20">IF(C62&lt;6," ",IF(C62&lt;=9,G62, IF(C62&gt;=10," ")))</f>
        <v>8.7799999999999994</v>
      </c>
      <c r="AC62" s="104">
        <f t="shared" ref="AC62:AC72" si="21">IF(Y62=" "," ",IF(Y62&gt;0,EXP(-173.4292+249.6339*100/Z62+143.3483*LN(+Z62/100)-21.8492*Z62/100+AA62*(-0.033096+0.014259*Z62/100-0.0017*(Z62/100)^2))*1.4276))</f>
        <v>7.5546559525948735</v>
      </c>
      <c r="AD62" s="102">
        <f t="shared" ref="AD62:AD72" si="22">IF(Y62=" "," ",IF(Y62&gt;0,AB62/AC62))</f>
        <v>1.1621972006526975</v>
      </c>
      <c r="AE62" s="105">
        <f t="shared" ref="AE62:AE72" si="23">IF(C62&lt;6," ",IF(C62&lt;=9,F62, IF(C62&gt;=10," ")))</f>
        <v>1.6</v>
      </c>
      <c r="AF62" s="102">
        <f t="shared" ref="AF62:AF72" si="24">IF(Y62=" "," ",N62)</f>
        <v>2.9448333871219452</v>
      </c>
      <c r="AG62" s="105">
        <f t="shared" ref="AG62:AG72" si="25">IF(C62&lt;6," ",IF(C62&lt;=9,T62, IF(C62&gt;=10," ")))</f>
        <v>6.4939820833333322</v>
      </c>
      <c r="AH62" s="105">
        <f t="shared" ref="AH62:AH72" si="26">IF(C62&lt;6," ",IF(C62&lt;=9,U62, IF(C62&gt;=10," ")))</f>
        <v>8.5453333333333326E-2</v>
      </c>
      <c r="AI62" s="102">
        <f t="shared" ref="AI62" si="27">IF(Y62=" ", " ", IF(Y62&gt;0, SUM(AG62:AH62)))</f>
        <v>6.5794354166666658</v>
      </c>
      <c r="AJ62" s="106">
        <f t="shared" ref="AJ62:AJ72" si="28">IF(C62&lt;6," ",IF(C62&lt;=9,S62, IF(C62&gt;=10," ")))</f>
        <v>43.292677484419208</v>
      </c>
      <c r="AK62" s="107">
        <f t="shared" ref="AK62:AK72" si="29">IF(Y62=" ", " ", IF(Y62&gt;0, AJ62-AF62))</f>
        <v>40.347844097297262</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403</v>
      </c>
      <c r="B63" s="102">
        <v>2019</v>
      </c>
      <c r="C63" s="103">
        <v>7</v>
      </c>
      <c r="D63" s="102">
        <v>8</v>
      </c>
      <c r="E63" s="82"/>
      <c r="F63" s="131">
        <v>1.6</v>
      </c>
      <c r="G63" s="131">
        <v>8.7799999999999994</v>
      </c>
      <c r="H63" s="82"/>
      <c r="I63" s="205">
        <v>20.7</v>
      </c>
      <c r="J63" s="226">
        <v>28.7</v>
      </c>
      <c r="K63" s="82"/>
      <c r="L63" s="82"/>
      <c r="M63" s="108"/>
      <c r="N63" s="131" t="s">
        <v>763</v>
      </c>
      <c r="O63" s="82"/>
      <c r="P63" s="82"/>
      <c r="Q63" s="82"/>
      <c r="R63" s="140"/>
      <c r="S63" s="137" t="s">
        <v>763</v>
      </c>
      <c r="T63" s="131" t="s">
        <v>763</v>
      </c>
      <c r="U63" s="131" t="s">
        <v>763</v>
      </c>
      <c r="V63" s="85"/>
      <c r="W63" s="85"/>
      <c r="X63" s="85"/>
      <c r="Y63" s="102">
        <f t="shared" si="17"/>
        <v>20.7</v>
      </c>
      <c r="Z63" s="102">
        <f t="shared" si="18"/>
        <v>293.84999999999997</v>
      </c>
      <c r="AA63" s="102">
        <f t="shared" si="19"/>
        <v>28.7</v>
      </c>
      <c r="AB63" s="102">
        <f t="shared" si="20"/>
        <v>8.7799999999999994</v>
      </c>
      <c r="AC63" s="104">
        <f t="shared" si="21"/>
        <v>7.5546559525948735</v>
      </c>
      <c r="AD63" s="102">
        <f t="shared" si="22"/>
        <v>1.1621972006526975</v>
      </c>
      <c r="AE63" s="105">
        <f t="shared" si="23"/>
        <v>1.6</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403</v>
      </c>
      <c r="B64" s="102">
        <v>2019</v>
      </c>
      <c r="C64" s="103">
        <v>7</v>
      </c>
      <c r="D64" s="102">
        <v>19</v>
      </c>
      <c r="E64" s="82"/>
      <c r="F64" s="131">
        <v>1.65</v>
      </c>
      <c r="G64" s="131">
        <v>8.66</v>
      </c>
      <c r="H64" s="82"/>
      <c r="I64" s="205">
        <v>20.2</v>
      </c>
      <c r="J64" s="226">
        <v>28.5</v>
      </c>
      <c r="K64" s="82"/>
      <c r="L64" s="82"/>
      <c r="M64" s="108"/>
      <c r="N64" s="131" t="s">
        <v>763</v>
      </c>
      <c r="O64" s="82"/>
      <c r="P64" s="82"/>
      <c r="Q64" s="82"/>
      <c r="R64" s="140"/>
      <c r="S64" s="137" t="s">
        <v>763</v>
      </c>
      <c r="T64" s="131" t="s">
        <v>763</v>
      </c>
      <c r="U64" s="131" t="s">
        <v>763</v>
      </c>
      <c r="V64" s="85"/>
      <c r="W64" s="85"/>
      <c r="X64" s="85"/>
      <c r="Y64" s="102">
        <f t="shared" si="17"/>
        <v>20.2</v>
      </c>
      <c r="Z64" s="102">
        <f t="shared" si="18"/>
        <v>293.34999999999997</v>
      </c>
      <c r="AA64" s="102">
        <f t="shared" si="19"/>
        <v>28.5</v>
      </c>
      <c r="AB64" s="102">
        <f t="shared" si="20"/>
        <v>8.66</v>
      </c>
      <c r="AC64" s="104">
        <f t="shared" si="21"/>
        <v>7.6343024079653032</v>
      </c>
      <c r="AD64" s="102">
        <f t="shared" si="22"/>
        <v>1.1343538069653265</v>
      </c>
      <c r="AE64" s="105">
        <f t="shared" si="23"/>
        <v>1.65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403</v>
      </c>
      <c r="B65" s="102">
        <v>2019</v>
      </c>
      <c r="C65" s="103">
        <v>7</v>
      </c>
      <c r="D65" s="102">
        <v>19</v>
      </c>
      <c r="E65" s="82"/>
      <c r="F65" s="131">
        <v>1.65</v>
      </c>
      <c r="G65" s="131">
        <v>8.66</v>
      </c>
      <c r="H65" s="82"/>
      <c r="I65" s="205">
        <v>20.2</v>
      </c>
      <c r="J65" s="226">
        <v>28.5</v>
      </c>
      <c r="K65" s="82"/>
      <c r="L65" s="82"/>
      <c r="M65" s="108"/>
      <c r="N65" s="137">
        <v>6.0554044383171757</v>
      </c>
      <c r="O65" s="82"/>
      <c r="P65" s="82"/>
      <c r="Q65" s="82"/>
      <c r="R65" s="140"/>
      <c r="S65" s="137">
        <v>37.379412598268679</v>
      </c>
      <c r="T65" s="137">
        <v>5.9159154166666656</v>
      </c>
      <c r="U65" s="137">
        <v>2.5000000000000001E-2</v>
      </c>
      <c r="V65" s="85"/>
      <c r="W65" s="85"/>
      <c r="X65" s="85"/>
      <c r="Y65" s="102">
        <f t="shared" si="17"/>
        <v>20.2</v>
      </c>
      <c r="Z65" s="102">
        <f t="shared" si="18"/>
        <v>293.34999999999997</v>
      </c>
      <c r="AA65" s="102">
        <f t="shared" si="19"/>
        <v>28.5</v>
      </c>
      <c r="AB65" s="102">
        <f t="shared" si="20"/>
        <v>8.66</v>
      </c>
      <c r="AC65" s="104">
        <f t="shared" si="21"/>
        <v>7.6343024079653032</v>
      </c>
      <c r="AD65" s="102">
        <f t="shared" si="22"/>
        <v>1.1343538069653265</v>
      </c>
      <c r="AE65" s="105">
        <f t="shared" si="23"/>
        <v>1.65</v>
      </c>
      <c r="AF65" s="102">
        <f t="shared" si="24"/>
        <v>6.0554044383171757</v>
      </c>
      <c r="AG65" s="105">
        <f t="shared" si="25"/>
        <v>5.9159154166666656</v>
      </c>
      <c r="AH65" s="105">
        <f t="shared" si="26"/>
        <v>2.5000000000000001E-2</v>
      </c>
      <c r="AI65" s="102">
        <f t="shared" ref="AI65" si="30">IF(Y65=" ", " ", IF(Y65&gt;0, SUM(AG65:AH65)))</f>
        <v>5.940915416666666</v>
      </c>
      <c r="AJ65" s="106">
        <f t="shared" si="28"/>
        <v>37.379412598268679</v>
      </c>
      <c r="AK65" s="107">
        <f t="shared" si="29"/>
        <v>31.324008159951504</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403</v>
      </c>
      <c r="B66" s="102">
        <v>2019</v>
      </c>
      <c r="C66" s="103">
        <v>7</v>
      </c>
      <c r="D66" s="102">
        <v>19</v>
      </c>
      <c r="E66" s="82"/>
      <c r="F66" s="131">
        <v>1.65</v>
      </c>
      <c r="G66" s="131">
        <v>8.66</v>
      </c>
      <c r="H66" s="82"/>
      <c r="I66" s="205">
        <v>20.2</v>
      </c>
      <c r="J66" s="226">
        <v>28.6</v>
      </c>
      <c r="K66" s="82"/>
      <c r="L66" s="82"/>
      <c r="M66" s="108"/>
      <c r="N66" s="131" t="s">
        <v>763</v>
      </c>
      <c r="O66" s="82"/>
      <c r="P66" s="82"/>
      <c r="Q66" s="82"/>
      <c r="R66" s="140"/>
      <c r="S66" s="137" t="s">
        <v>763</v>
      </c>
      <c r="T66" s="131" t="s">
        <v>763</v>
      </c>
      <c r="U66" s="131" t="s">
        <v>763</v>
      </c>
      <c r="V66" s="85"/>
      <c r="W66" s="85"/>
      <c r="X66" s="85"/>
      <c r="Y66" s="102">
        <f t="shared" si="17"/>
        <v>20.2</v>
      </c>
      <c r="Z66" s="102">
        <f t="shared" si="18"/>
        <v>293.34999999999997</v>
      </c>
      <c r="AA66" s="102">
        <f t="shared" si="19"/>
        <v>28.6</v>
      </c>
      <c r="AB66" s="102">
        <f t="shared" si="20"/>
        <v>8.66</v>
      </c>
      <c r="AC66" s="104">
        <f t="shared" si="21"/>
        <v>7.6298022132318115</v>
      </c>
      <c r="AD66" s="102">
        <f t="shared" si="22"/>
        <v>1.1350228692667277</v>
      </c>
      <c r="AE66" s="105">
        <f t="shared" si="23"/>
        <v>1.65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403</v>
      </c>
      <c r="B67" s="102">
        <v>2019</v>
      </c>
      <c r="C67" s="103">
        <v>8</v>
      </c>
      <c r="D67" s="102">
        <v>5</v>
      </c>
      <c r="E67" s="82"/>
      <c r="F67" s="131">
        <v>1.1000000000000001</v>
      </c>
      <c r="G67" s="131">
        <v>9.9700000000000006</v>
      </c>
      <c r="H67" s="82"/>
      <c r="I67" s="205">
        <v>23</v>
      </c>
      <c r="J67" s="226">
        <v>28.8</v>
      </c>
      <c r="K67" s="82"/>
      <c r="L67" s="82"/>
      <c r="M67" s="82"/>
      <c r="N67" s="131" t="s">
        <v>763</v>
      </c>
      <c r="O67" s="82"/>
      <c r="P67" s="82"/>
      <c r="Q67" s="82"/>
      <c r="R67" s="140"/>
      <c r="S67" s="137" t="s">
        <v>763</v>
      </c>
      <c r="T67" s="131" t="s">
        <v>763</v>
      </c>
      <c r="U67" s="131" t="s">
        <v>763</v>
      </c>
      <c r="V67" s="85"/>
      <c r="W67" s="85"/>
      <c r="X67" s="85"/>
      <c r="Y67" s="102">
        <f t="shared" si="17"/>
        <v>23</v>
      </c>
      <c r="Z67" s="102">
        <f t="shared" si="18"/>
        <v>296.14999999999998</v>
      </c>
      <c r="AA67" s="102">
        <f t="shared" si="19"/>
        <v>28.8</v>
      </c>
      <c r="AB67" s="102">
        <f t="shared" si="20"/>
        <v>9.9700000000000006</v>
      </c>
      <c r="AC67" s="104">
        <f t="shared" si="21"/>
        <v>7.2406471317260763</v>
      </c>
      <c r="AD67" s="102">
        <f t="shared" si="22"/>
        <v>1.3769487476215791</v>
      </c>
      <c r="AE67" s="105">
        <f t="shared" si="23"/>
        <v>1.1000000000000001</v>
      </c>
      <c r="AF67" s="102" t="str">
        <f t="shared" si="24"/>
        <v>NS</v>
      </c>
      <c r="AG67" s="105" t="str">
        <f t="shared" si="25"/>
        <v>NS</v>
      </c>
      <c r="AH67" s="105" t="str">
        <f t="shared" si="26"/>
        <v>NS</v>
      </c>
      <c r="AI67" s="102"/>
      <c r="AJ67" s="106" t="str">
        <f t="shared" si="28"/>
        <v>NS</v>
      </c>
      <c r="AK67" s="107" t="e">
        <f t="shared" si="29"/>
        <v>#VALUE!</v>
      </c>
      <c r="AL67" s="82"/>
      <c r="AM67" s="82">
        <f>AD75</f>
        <v>1.2236420214697337</v>
      </c>
      <c r="AN67" s="82">
        <f>AE75</f>
        <v>1.4750000000000003</v>
      </c>
      <c r="AO67" s="82">
        <f>AF75</f>
        <v>3.756697158382662</v>
      </c>
      <c r="AP67" s="82">
        <f>AI75</f>
        <v>8.493783291406249</v>
      </c>
      <c r="AQ67" s="113">
        <f>AK75</f>
        <v>39.868486731306284</v>
      </c>
      <c r="AR67" s="118"/>
      <c r="AS67" s="115" t="s">
        <v>497</v>
      </c>
      <c r="AT67" s="115" t="s">
        <v>497</v>
      </c>
      <c r="AU67" s="115" t="s">
        <v>497</v>
      </c>
      <c r="AV67" s="115" t="s">
        <v>497</v>
      </c>
      <c r="AW67" s="115" t="s">
        <v>497</v>
      </c>
      <c r="AX67" s="116" t="s">
        <v>498</v>
      </c>
      <c r="AY67" s="102"/>
      <c r="AZ67" s="102"/>
      <c r="BA67" s="82"/>
      <c r="BB67" s="82"/>
    </row>
    <row r="68" spans="1:54" ht="16" x14ac:dyDescent="0.2">
      <c r="A68" s="101" t="s">
        <v>403</v>
      </c>
      <c r="B68" s="102">
        <v>2019</v>
      </c>
      <c r="C68" s="103">
        <v>8</v>
      </c>
      <c r="D68" s="102">
        <v>5</v>
      </c>
      <c r="E68" s="82"/>
      <c r="F68" s="131">
        <v>1.1000000000000001</v>
      </c>
      <c r="G68" s="131">
        <v>9.9700000000000006</v>
      </c>
      <c r="H68" s="82"/>
      <c r="I68" s="205">
        <v>23</v>
      </c>
      <c r="J68" s="226">
        <v>28.4</v>
      </c>
      <c r="K68" s="82"/>
      <c r="L68" s="82"/>
      <c r="M68" s="108"/>
      <c r="N68" s="137">
        <v>1.4780026344790114</v>
      </c>
      <c r="O68" s="82"/>
      <c r="P68" s="82"/>
      <c r="Q68" s="82"/>
      <c r="R68" s="140"/>
      <c r="S68" s="137">
        <v>41.46189452322659</v>
      </c>
      <c r="T68" s="137">
        <v>9.962382083333333</v>
      </c>
      <c r="U68" s="137">
        <v>2.5000000000000001E-2</v>
      </c>
      <c r="V68" s="85"/>
      <c r="W68" s="85"/>
      <c r="X68" s="85"/>
      <c r="Y68" s="102">
        <f t="shared" si="17"/>
        <v>23</v>
      </c>
      <c r="Z68" s="102">
        <f t="shared" si="18"/>
        <v>296.14999999999998</v>
      </c>
      <c r="AA68" s="102">
        <f t="shared" si="19"/>
        <v>28.4</v>
      </c>
      <c r="AB68" s="102">
        <f t="shared" si="20"/>
        <v>9.9700000000000006</v>
      </c>
      <c r="AC68" s="104">
        <f t="shared" si="21"/>
        <v>7.2574004629935276</v>
      </c>
      <c r="AD68" s="102">
        <f t="shared" si="22"/>
        <v>1.3737701330990879</v>
      </c>
      <c r="AE68" s="105">
        <f t="shared" si="23"/>
        <v>1.1000000000000001</v>
      </c>
      <c r="AF68" s="102">
        <f t="shared" si="24"/>
        <v>1.4780026344790114</v>
      </c>
      <c r="AG68" s="105">
        <f t="shared" si="25"/>
        <v>9.962382083333333</v>
      </c>
      <c r="AH68" s="105">
        <f t="shared" si="26"/>
        <v>2.5000000000000001E-2</v>
      </c>
      <c r="AI68" s="102">
        <f t="shared" ref="AI68" si="31">IF(Y68=" ", " ", IF(Y68&gt;0, SUM(AG68:AH68)))</f>
        <v>9.9873820833333333</v>
      </c>
      <c r="AJ68" s="106">
        <f t="shared" si="28"/>
        <v>41.46189452322659</v>
      </c>
      <c r="AK68" s="107">
        <f t="shared" si="29"/>
        <v>39.983891888747578</v>
      </c>
      <c r="AL68" s="82"/>
      <c r="AM68" s="82"/>
      <c r="AN68" s="82"/>
      <c r="AO68" s="82"/>
      <c r="AP68" s="85"/>
      <c r="AQ68" s="82"/>
      <c r="AR68" s="82"/>
      <c r="AS68" s="115">
        <f>((LN(AM67)-LN(0.4))/(LN(0.9)-LN(0.4))*100)</f>
        <v>137.88145819565284</v>
      </c>
      <c r="AT68" s="120">
        <f>((LN(AN67)-LN(0.6))/(LN(3)-LN(0.6))*100)</f>
        <v>55.888059216736266</v>
      </c>
      <c r="AU68" s="115">
        <f>((LN(AO67)-LN(10))/(LN(1)-LN(10))*100)</f>
        <v>42.519381365219168</v>
      </c>
      <c r="AV68" s="115">
        <f>((LN(AP67)-LN(10))/(LN(3)-LN(10))*100)</f>
        <v>13.559324096010714</v>
      </c>
      <c r="AW68" s="115">
        <f>((LN(AQ67)-LN(43))/(LN(20)-LN(43))*100)</f>
        <v>9.8781302008175338</v>
      </c>
      <c r="AX68" s="82"/>
      <c r="AY68" s="82"/>
      <c r="AZ68" s="82"/>
      <c r="BA68" s="82"/>
      <c r="BB68" s="82"/>
    </row>
    <row r="69" spans="1:54" ht="16" x14ac:dyDescent="0.2">
      <c r="A69" s="101" t="s">
        <v>403</v>
      </c>
      <c r="B69" s="102">
        <v>2019</v>
      </c>
      <c r="C69" s="103">
        <v>8</v>
      </c>
      <c r="D69" s="102">
        <v>5</v>
      </c>
      <c r="E69" s="82"/>
      <c r="F69" s="131">
        <v>1.1000000000000001</v>
      </c>
      <c r="G69" s="131">
        <v>9.9700000000000006</v>
      </c>
      <c r="H69" s="82"/>
      <c r="I69" s="205">
        <v>23</v>
      </c>
      <c r="J69" s="226">
        <v>28.5</v>
      </c>
      <c r="K69" s="82"/>
      <c r="L69" s="82"/>
      <c r="M69" s="108"/>
      <c r="N69" s="131" t="s">
        <v>763</v>
      </c>
      <c r="O69" s="82"/>
      <c r="P69" s="82"/>
      <c r="Q69" s="82"/>
      <c r="R69" s="140"/>
      <c r="S69" s="137" t="s">
        <v>763</v>
      </c>
      <c r="T69" s="131" t="s">
        <v>763</v>
      </c>
      <c r="U69" s="131" t="s">
        <v>763</v>
      </c>
      <c r="V69" s="85"/>
      <c r="W69" s="85"/>
      <c r="X69" s="85"/>
      <c r="Y69" s="102">
        <f t="shared" si="17"/>
        <v>23</v>
      </c>
      <c r="Z69" s="102">
        <f t="shared" si="18"/>
        <v>296.14999999999998</v>
      </c>
      <c r="AA69" s="102">
        <f t="shared" si="19"/>
        <v>28.5</v>
      </c>
      <c r="AB69" s="102">
        <f t="shared" si="20"/>
        <v>9.9700000000000006</v>
      </c>
      <c r="AC69" s="104">
        <f t="shared" si="21"/>
        <v>7.2532084995809232</v>
      </c>
      <c r="AD69" s="102">
        <f t="shared" si="22"/>
        <v>1.3745640981609792</v>
      </c>
      <c r="AE69" s="105">
        <f t="shared" si="23"/>
        <v>1.1000000000000001</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55.888059216736266</v>
      </c>
      <c r="AU69" s="82">
        <f t="shared" si="32"/>
        <v>42.519381365219168</v>
      </c>
      <c r="AV69" s="82">
        <f t="shared" si="32"/>
        <v>13.559324096010714</v>
      </c>
      <c r="AW69" s="82">
        <f t="shared" si="32"/>
        <v>9.8781302008175338</v>
      </c>
      <c r="AX69" s="129">
        <f>AVERAGE(AS69:AW69)</f>
        <v>44.368978975756747</v>
      </c>
      <c r="AY69" s="84"/>
      <c r="AZ69" s="84"/>
      <c r="BA69" s="84" t="str">
        <f>IF(AX69&gt;65, "Acceptable; Ongoing Protection is Required", "Unacceptable; Immediate Restoration is Required")</f>
        <v>Unacceptable; Immediate Restoration is Required</v>
      </c>
      <c r="BB69" s="82"/>
    </row>
    <row r="70" spans="1:54" ht="16" x14ac:dyDescent="0.2">
      <c r="A70" s="101" t="s">
        <v>403</v>
      </c>
      <c r="B70" s="102">
        <v>2019</v>
      </c>
      <c r="C70" s="103">
        <v>8</v>
      </c>
      <c r="D70" s="102">
        <v>19</v>
      </c>
      <c r="E70" s="82"/>
      <c r="F70" s="131">
        <v>1.55</v>
      </c>
      <c r="G70" s="131">
        <v>8.7200000000000006</v>
      </c>
      <c r="H70" s="82"/>
      <c r="I70" s="205">
        <v>24.2</v>
      </c>
      <c r="J70" s="226">
        <v>27.1</v>
      </c>
      <c r="K70" s="82"/>
      <c r="L70" s="82"/>
      <c r="M70" s="108"/>
      <c r="N70" s="131" t="s">
        <v>763</v>
      </c>
      <c r="O70" s="82"/>
      <c r="P70" s="82"/>
      <c r="Q70" s="82"/>
      <c r="R70" s="140"/>
      <c r="S70" s="137" t="s">
        <v>763</v>
      </c>
      <c r="T70" s="131" t="s">
        <v>763</v>
      </c>
      <c r="U70" s="131" t="s">
        <v>763</v>
      </c>
      <c r="V70" s="85"/>
      <c r="W70" s="85"/>
      <c r="X70" s="85"/>
      <c r="Y70" s="102">
        <f t="shared" si="17"/>
        <v>24.2</v>
      </c>
      <c r="Z70" s="102">
        <f t="shared" si="18"/>
        <v>297.34999999999997</v>
      </c>
      <c r="AA70" s="102">
        <f t="shared" si="19"/>
        <v>27.1</v>
      </c>
      <c r="AB70" s="102">
        <f t="shared" si="20"/>
        <v>8.7200000000000006</v>
      </c>
      <c r="AC70" s="104">
        <f t="shared" si="21"/>
        <v>7.1577450245518577</v>
      </c>
      <c r="AD70" s="102">
        <f t="shared" si="22"/>
        <v>1.2182607748794398</v>
      </c>
      <c r="AE70" s="105">
        <f t="shared" si="23"/>
        <v>1.55</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44.368978975756747</v>
      </c>
      <c r="AY70" s="85"/>
      <c r="AZ70" s="85"/>
      <c r="BA70" s="82"/>
      <c r="BB70" s="82"/>
    </row>
    <row r="71" spans="1:54" ht="16" x14ac:dyDescent="0.2">
      <c r="A71" s="101" t="s">
        <v>403</v>
      </c>
      <c r="B71" s="102">
        <v>2019</v>
      </c>
      <c r="C71" s="103">
        <v>8</v>
      </c>
      <c r="D71" s="102">
        <v>19</v>
      </c>
      <c r="E71" s="82"/>
      <c r="F71" s="131">
        <v>1.55</v>
      </c>
      <c r="G71" s="131">
        <v>8.7200000000000006</v>
      </c>
      <c r="H71" s="82"/>
      <c r="I71" s="205">
        <v>24.2</v>
      </c>
      <c r="J71" s="226">
        <v>27.8</v>
      </c>
      <c r="K71" s="82"/>
      <c r="L71" s="82"/>
      <c r="M71" s="108"/>
      <c r="N71" s="137">
        <v>4.5485481736125148</v>
      </c>
      <c r="O71" s="82"/>
      <c r="P71" s="82"/>
      <c r="Q71" s="82"/>
      <c r="R71" s="140"/>
      <c r="S71" s="137">
        <v>52.366750952841315</v>
      </c>
      <c r="T71" s="137">
        <v>6.2784816455696211</v>
      </c>
      <c r="U71" s="137">
        <v>5.1889186033887098</v>
      </c>
      <c r="V71" s="85"/>
      <c r="W71" s="85"/>
      <c r="X71" s="85"/>
      <c r="Y71" s="102">
        <f t="shared" si="17"/>
        <v>24.2</v>
      </c>
      <c r="Z71" s="102">
        <f t="shared" si="18"/>
        <v>297.34999999999997</v>
      </c>
      <c r="AA71" s="102">
        <f t="shared" si="19"/>
        <v>27.8</v>
      </c>
      <c r="AB71" s="102">
        <f t="shared" si="20"/>
        <v>8.7200000000000006</v>
      </c>
      <c r="AC71" s="104">
        <f t="shared" si="21"/>
        <v>7.1291040014641736</v>
      </c>
      <c r="AD71" s="102">
        <f t="shared" si="22"/>
        <v>1.2231551115272115</v>
      </c>
      <c r="AE71" s="105">
        <f t="shared" si="23"/>
        <v>1.55</v>
      </c>
      <c r="AF71" s="102">
        <f t="shared" si="24"/>
        <v>4.5485481736125148</v>
      </c>
      <c r="AG71" s="105">
        <f t="shared" si="25"/>
        <v>6.2784816455696211</v>
      </c>
      <c r="AH71" s="105">
        <f t="shared" si="26"/>
        <v>5.1889186033887098</v>
      </c>
      <c r="AI71" s="102">
        <f t="shared" ref="AI71" si="33">IF(Y71=" ", " ", IF(Y71&gt;0, SUM(AG71:AH71)))</f>
        <v>11.467400248958331</v>
      </c>
      <c r="AJ71" s="106">
        <f t="shared" si="28"/>
        <v>52.366750952841315</v>
      </c>
      <c r="AK71" s="107">
        <f t="shared" si="29"/>
        <v>47.818202779228798</v>
      </c>
      <c r="AL71" s="82"/>
      <c r="AM71" s="82"/>
      <c r="AN71" s="82"/>
      <c r="AO71" s="82"/>
      <c r="AP71" s="82"/>
      <c r="AQ71" s="82"/>
      <c r="AR71" s="82"/>
      <c r="AS71" s="82"/>
      <c r="AT71" s="82"/>
      <c r="AU71" s="82"/>
      <c r="AV71" s="82"/>
      <c r="AW71" s="82"/>
      <c r="AX71" s="82"/>
      <c r="AY71" s="82"/>
      <c r="AZ71" s="82"/>
      <c r="BA71" s="82"/>
      <c r="BB71" s="82"/>
    </row>
    <row r="72" spans="1:54" ht="16" x14ac:dyDescent="0.2">
      <c r="A72" s="101" t="s">
        <v>403</v>
      </c>
      <c r="B72" s="102">
        <v>2019</v>
      </c>
      <c r="C72" s="103">
        <v>8</v>
      </c>
      <c r="D72" s="102">
        <v>19</v>
      </c>
      <c r="E72" s="82"/>
      <c r="F72" s="131">
        <v>1.55</v>
      </c>
      <c r="G72" s="131">
        <v>8.7200000000000006</v>
      </c>
      <c r="H72" s="82"/>
      <c r="I72" s="205">
        <v>24.2</v>
      </c>
      <c r="J72" s="226">
        <v>28.4</v>
      </c>
      <c r="K72" s="82"/>
      <c r="L72" s="82"/>
      <c r="M72" s="82"/>
      <c r="N72" s="131" t="s">
        <v>763</v>
      </c>
      <c r="O72" s="82"/>
      <c r="P72" s="82"/>
      <c r="Q72" s="82"/>
      <c r="R72" s="140"/>
      <c r="S72" s="137" t="s">
        <v>763</v>
      </c>
      <c r="T72" s="131" t="s">
        <v>763</v>
      </c>
      <c r="U72" s="131" t="s">
        <v>763</v>
      </c>
      <c r="V72" s="85"/>
      <c r="W72" s="85"/>
      <c r="X72" s="85"/>
      <c r="Y72" s="102">
        <f t="shared" si="17"/>
        <v>24.2</v>
      </c>
      <c r="Z72" s="102">
        <f t="shared" si="18"/>
        <v>297.34999999999997</v>
      </c>
      <c r="AA72" s="102">
        <f t="shared" si="19"/>
        <v>28.4</v>
      </c>
      <c r="AB72" s="102">
        <f t="shared" si="20"/>
        <v>8.7200000000000006</v>
      </c>
      <c r="AC72" s="104">
        <f t="shared" si="21"/>
        <v>7.1046457861538643</v>
      </c>
      <c r="AD72" s="102">
        <f t="shared" si="22"/>
        <v>1.2273659042924103</v>
      </c>
      <c r="AE72" s="105">
        <f t="shared" si="23"/>
        <v>1.55</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1.2236420214697337</v>
      </c>
      <c r="AE75" s="84">
        <f>_xlfn.AGGREGATE(1, 6,AE61:AE74)</f>
        <v>1.4750000000000003</v>
      </c>
      <c r="AF75" s="84">
        <f>_xlfn.AGGREGATE(1, 6,AF61:AF74)</f>
        <v>3.756697158382662</v>
      </c>
      <c r="AG75" s="82"/>
      <c r="AH75" s="82"/>
      <c r="AI75" s="84">
        <f>_xlfn.AGGREGATE(1, 6,AI61:AI74)</f>
        <v>8.493783291406249</v>
      </c>
      <c r="AJ75" s="82"/>
      <c r="AK75" s="84">
        <f>_xlfn.AGGREGATE(1, 6,AK61:AK74)</f>
        <v>39.868486731306284</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f>AVERAGE(AD61:AD72)</f>
        <v>1.2236420214697337</v>
      </c>
      <c r="AE76" s="126">
        <f>AVERAGE(AE61:AE72)</f>
        <v>1.4750000000000003</v>
      </c>
      <c r="AF76" s="126">
        <f>AVERAGE(AF62:AF71)</f>
        <v>3.756697158382662</v>
      </c>
      <c r="AG76" s="126"/>
      <c r="AH76" s="126"/>
      <c r="AI76" s="126">
        <f>AVERAGE(AI62:AI71)</f>
        <v>8.493783291406249</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6"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6"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6" x14ac:dyDescent="0.2">
      <c r="A83" s="79" t="s">
        <v>756</v>
      </c>
      <c r="B83" t="s">
        <v>403</v>
      </c>
      <c r="C83" t="s">
        <v>757</v>
      </c>
      <c r="E83" s="147">
        <v>44020</v>
      </c>
      <c r="F83" s="68" t="s">
        <v>881</v>
      </c>
      <c r="G83" s="68" t="s">
        <v>1005</v>
      </c>
      <c r="H83" s="68">
        <v>3</v>
      </c>
      <c r="I83" s="68" t="s">
        <v>982</v>
      </c>
      <c r="J83" s="77" t="s">
        <v>761</v>
      </c>
      <c r="K83" s="68">
        <v>2</v>
      </c>
      <c r="L83" s="68">
        <v>1</v>
      </c>
      <c r="M83" s="68" t="s">
        <v>854</v>
      </c>
      <c r="N83" s="68" t="s">
        <v>761</v>
      </c>
      <c r="O83" s="131">
        <v>21</v>
      </c>
      <c r="P83" s="131">
        <v>8.93</v>
      </c>
      <c r="Q83" s="68">
        <v>1.7</v>
      </c>
      <c r="R83" s="68">
        <v>1.5</v>
      </c>
      <c r="S83" s="131">
        <v>1.6</v>
      </c>
      <c r="T83" s="68">
        <v>1.7</v>
      </c>
      <c r="U83" s="72">
        <v>0.94117647058823539</v>
      </c>
      <c r="V83" s="68">
        <v>0.15</v>
      </c>
      <c r="W83" s="77">
        <v>0.27499999999999997</v>
      </c>
      <c r="X83" s="68">
        <v>23.6</v>
      </c>
      <c r="Y83" s="68">
        <v>6.31</v>
      </c>
      <c r="Z83" s="72">
        <v>5.3510382518717217</v>
      </c>
      <c r="AA83" s="68">
        <v>74</v>
      </c>
      <c r="AB83" s="131">
        <v>28.7</v>
      </c>
      <c r="AC83" s="79">
        <v>44.9</v>
      </c>
      <c r="AD83" s="75" t="s">
        <v>763</v>
      </c>
      <c r="AE83" s="75" t="s">
        <v>763</v>
      </c>
      <c r="AF83" s="75" t="s">
        <v>763</v>
      </c>
      <c r="AG83" s="137" t="s">
        <v>763</v>
      </c>
      <c r="AH83" s="75" t="s">
        <v>763</v>
      </c>
      <c r="AI83" s="75" t="s">
        <v>763</v>
      </c>
      <c r="AJ83" s="75" t="s">
        <v>763</v>
      </c>
      <c r="AK83" s="75" t="s">
        <v>763</v>
      </c>
      <c r="AL83" s="75" t="s">
        <v>763</v>
      </c>
      <c r="AM83" s="75" t="s">
        <v>763</v>
      </c>
      <c r="AN83" s="137" t="s">
        <v>763</v>
      </c>
      <c r="AO83" s="137" t="s">
        <v>763</v>
      </c>
      <c r="AP83" s="137" t="s">
        <v>763</v>
      </c>
      <c r="AQ83" s="75" t="s">
        <v>763</v>
      </c>
      <c r="AR83" s="75" t="s">
        <v>763</v>
      </c>
      <c r="AS83" s="68"/>
      <c r="AT83" s="68"/>
      <c r="AU83" s="68" t="s">
        <v>763</v>
      </c>
      <c r="AV83" s="68" t="s">
        <v>763</v>
      </c>
      <c r="AW83" s="68"/>
      <c r="BA83" s="200"/>
      <c r="BB83" s="68"/>
      <c r="BC83" s="147"/>
    </row>
    <row r="84" spans="1:56" x14ac:dyDescent="0.2">
      <c r="A84" s="79" t="s">
        <v>756</v>
      </c>
      <c r="B84" t="s">
        <v>403</v>
      </c>
      <c r="C84" t="s">
        <v>764</v>
      </c>
      <c r="E84" s="147">
        <v>44020</v>
      </c>
      <c r="F84" s="68" t="s">
        <v>881</v>
      </c>
      <c r="G84" s="68" t="s">
        <v>1005</v>
      </c>
      <c r="H84" s="68">
        <v>3</v>
      </c>
      <c r="I84" s="68" t="s">
        <v>982</v>
      </c>
      <c r="J84" s="77" t="s">
        <v>761</v>
      </c>
      <c r="K84" s="68">
        <v>2</v>
      </c>
      <c r="L84" s="68">
        <v>1</v>
      </c>
      <c r="M84" s="68" t="s">
        <v>854</v>
      </c>
      <c r="N84" s="68" t="s">
        <v>761</v>
      </c>
      <c r="O84" s="131">
        <v>21</v>
      </c>
      <c r="P84" s="131">
        <v>8.93</v>
      </c>
      <c r="Q84" s="68">
        <v>1.7</v>
      </c>
      <c r="R84" s="68">
        <v>1.5</v>
      </c>
      <c r="S84" s="131">
        <v>1.6</v>
      </c>
      <c r="T84" s="68">
        <v>1.7</v>
      </c>
      <c r="U84" s="72">
        <v>0.94117647058823539</v>
      </c>
      <c r="V84" s="68">
        <v>0.85</v>
      </c>
      <c r="W84" s="77">
        <v>0.27569444444444446</v>
      </c>
      <c r="X84" s="68">
        <v>23.6</v>
      </c>
      <c r="Y84" s="68">
        <v>6.11</v>
      </c>
      <c r="Z84" s="72">
        <v>5.1814332359645361</v>
      </c>
      <c r="AA84" s="68">
        <v>72.099999999999994</v>
      </c>
      <c r="AB84" s="134">
        <v>28.7</v>
      </c>
      <c r="AC84" s="204">
        <v>44.8</v>
      </c>
      <c r="AD84" s="171">
        <v>0.40897517504774022</v>
      </c>
      <c r="AE84" s="72">
        <v>4.7655727424749168</v>
      </c>
      <c r="AF84" s="72">
        <v>0.52604042806183127</v>
      </c>
      <c r="AG84" s="137">
        <v>5.2916131705367482</v>
      </c>
      <c r="AH84" s="75">
        <v>25.816351829463251</v>
      </c>
      <c r="AI84" s="75">
        <v>31.107965</v>
      </c>
      <c r="AJ84" s="72">
        <v>108.60448422324966</v>
      </c>
      <c r="AK84" s="72">
        <v>15.057739431440163</v>
      </c>
      <c r="AL84" s="72">
        <v>7.2125357672537724</v>
      </c>
      <c r="AM84" s="75">
        <v>40.874091260903413</v>
      </c>
      <c r="AN84" s="137">
        <v>46.165704431440162</v>
      </c>
      <c r="AO84" s="137">
        <v>5.1807500000000006</v>
      </c>
      <c r="AP84" s="137">
        <v>3.3671820312499992</v>
      </c>
      <c r="AQ84" s="70">
        <v>0.60608226423185518</v>
      </c>
      <c r="AR84" s="177">
        <v>8.5479320312499993</v>
      </c>
      <c r="AS84" s="68"/>
      <c r="AT84" s="68"/>
      <c r="AU84" s="68" t="s">
        <v>763</v>
      </c>
      <c r="AV84" s="68" t="s">
        <v>763</v>
      </c>
      <c r="AW84" s="68"/>
      <c r="BA84" s="200"/>
      <c r="BB84" s="68"/>
      <c r="BC84" s="147"/>
    </row>
    <row r="85" spans="1:56" x14ac:dyDescent="0.2">
      <c r="A85" s="79" t="s">
        <v>756</v>
      </c>
      <c r="B85" t="s">
        <v>403</v>
      </c>
      <c r="C85" t="s">
        <v>765</v>
      </c>
      <c r="E85" s="147">
        <v>44020</v>
      </c>
      <c r="F85" s="68" t="s">
        <v>881</v>
      </c>
      <c r="G85" s="68" t="s">
        <v>1005</v>
      </c>
      <c r="H85" s="68">
        <v>3</v>
      </c>
      <c r="I85" s="68" t="s">
        <v>982</v>
      </c>
      <c r="J85" s="77" t="s">
        <v>761</v>
      </c>
      <c r="K85" s="68">
        <v>2</v>
      </c>
      <c r="L85" s="68">
        <v>1</v>
      </c>
      <c r="M85" s="68" t="s">
        <v>854</v>
      </c>
      <c r="N85" s="68" t="s">
        <v>761</v>
      </c>
      <c r="O85" s="131">
        <v>21</v>
      </c>
      <c r="P85" s="131">
        <v>8.93</v>
      </c>
      <c r="Q85" s="68">
        <v>1.7</v>
      </c>
      <c r="R85" s="68">
        <v>1.5</v>
      </c>
      <c r="S85" s="131">
        <v>1.6</v>
      </c>
      <c r="T85" s="68">
        <v>1.7</v>
      </c>
      <c r="U85" s="72">
        <v>0.94117647058823539</v>
      </c>
      <c r="V85" s="68">
        <v>1.4</v>
      </c>
      <c r="W85" s="77">
        <v>0.27777777777777779</v>
      </c>
      <c r="X85" s="68">
        <v>23.6</v>
      </c>
      <c r="Y85" s="68">
        <v>5.98</v>
      </c>
      <c r="Z85" s="72">
        <v>5.0682780570560348</v>
      </c>
      <c r="AA85" s="68">
        <v>70.400000000000006</v>
      </c>
      <c r="AB85" s="131">
        <v>28.8</v>
      </c>
      <c r="AC85" s="79">
        <v>44.9</v>
      </c>
      <c r="AD85" s="75" t="s">
        <v>763</v>
      </c>
      <c r="AE85" s="75" t="s">
        <v>763</v>
      </c>
      <c r="AF85" s="75" t="s">
        <v>763</v>
      </c>
      <c r="AG85" s="137" t="s">
        <v>763</v>
      </c>
      <c r="AH85" s="75" t="s">
        <v>763</v>
      </c>
      <c r="AI85" s="75" t="s">
        <v>763</v>
      </c>
      <c r="AJ85" s="75" t="s">
        <v>763</v>
      </c>
      <c r="AK85" s="75" t="s">
        <v>763</v>
      </c>
      <c r="AL85" s="75" t="s">
        <v>763</v>
      </c>
      <c r="AM85" s="75" t="s">
        <v>763</v>
      </c>
      <c r="AN85" s="137" t="s">
        <v>763</v>
      </c>
      <c r="AO85" s="137" t="s">
        <v>763</v>
      </c>
      <c r="AP85" s="137" t="s">
        <v>763</v>
      </c>
      <c r="AQ85" s="75" t="s">
        <v>763</v>
      </c>
      <c r="AR85" s="75" t="s">
        <v>763</v>
      </c>
      <c r="AS85" s="68"/>
      <c r="AT85" s="68"/>
      <c r="AU85" s="68" t="s">
        <v>763</v>
      </c>
      <c r="AV85" s="68" t="s">
        <v>763</v>
      </c>
      <c r="AW85" s="68"/>
      <c r="BA85" s="200"/>
      <c r="BB85" s="68"/>
      <c r="BC85" s="147"/>
    </row>
    <row r="86" spans="1:56" x14ac:dyDescent="0.2">
      <c r="A86" s="79" t="s">
        <v>756</v>
      </c>
      <c r="B86" t="s">
        <v>403</v>
      </c>
      <c r="C86" t="s">
        <v>757</v>
      </c>
      <c r="E86" s="194">
        <v>44035</v>
      </c>
      <c r="F86" s="68" t="s">
        <v>881</v>
      </c>
      <c r="G86" s="68" t="s">
        <v>1024</v>
      </c>
      <c r="H86" s="68">
        <v>2</v>
      </c>
      <c r="I86" s="77" t="s">
        <v>982</v>
      </c>
      <c r="J86" s="77" t="s">
        <v>761</v>
      </c>
      <c r="K86" s="215">
        <v>7</v>
      </c>
      <c r="L86" s="68">
        <v>2</v>
      </c>
      <c r="M86" s="68" t="s">
        <v>773</v>
      </c>
      <c r="N86" s="68" t="s">
        <v>761</v>
      </c>
      <c r="O86" s="131">
        <v>23.2</v>
      </c>
      <c r="P86" s="131">
        <v>8.15</v>
      </c>
      <c r="Q86" s="68">
        <v>1.1000000000000001</v>
      </c>
      <c r="R86" s="68">
        <v>1</v>
      </c>
      <c r="S86" s="131">
        <v>1.05</v>
      </c>
      <c r="T86" s="68">
        <v>1.4</v>
      </c>
      <c r="U86" s="72">
        <v>0.75000000000000011</v>
      </c>
      <c r="V86" s="68">
        <v>0.15</v>
      </c>
      <c r="W86" s="77">
        <v>0.25</v>
      </c>
      <c r="X86" s="68">
        <v>26.9</v>
      </c>
      <c r="Y86" s="68">
        <v>5.85</v>
      </c>
      <c r="Z86" s="72">
        <v>4.9632098591080931</v>
      </c>
      <c r="AA86" s="68">
        <v>67.7</v>
      </c>
      <c r="AB86" s="131">
        <v>29.3</v>
      </c>
      <c r="AC86" s="79">
        <v>45.4</v>
      </c>
      <c r="AD86" s="75" t="s">
        <v>763</v>
      </c>
      <c r="AE86" s="75" t="s">
        <v>763</v>
      </c>
      <c r="AF86" s="75" t="s">
        <v>763</v>
      </c>
      <c r="AG86" s="137" t="s">
        <v>763</v>
      </c>
      <c r="AH86" s="75" t="s">
        <v>763</v>
      </c>
      <c r="AI86" s="75" t="s">
        <v>763</v>
      </c>
      <c r="AJ86" s="75" t="s">
        <v>763</v>
      </c>
      <c r="AK86" s="75" t="s">
        <v>763</v>
      </c>
      <c r="AL86" s="75" t="s">
        <v>763</v>
      </c>
      <c r="AM86" s="75" t="s">
        <v>763</v>
      </c>
      <c r="AN86" s="137" t="s">
        <v>763</v>
      </c>
      <c r="AO86" s="137" t="s">
        <v>763</v>
      </c>
      <c r="AP86" s="137" t="s">
        <v>763</v>
      </c>
      <c r="AQ86" s="75" t="s">
        <v>763</v>
      </c>
      <c r="AR86" s="75" t="s">
        <v>763</v>
      </c>
      <c r="AS86" s="68"/>
      <c r="AT86" s="68"/>
      <c r="AU86" s="68" t="s">
        <v>763</v>
      </c>
      <c r="AV86" s="68" t="s">
        <v>763</v>
      </c>
      <c r="AW86" s="68"/>
    </row>
    <row r="87" spans="1:56" x14ac:dyDescent="0.2">
      <c r="A87" s="79" t="s">
        <v>756</v>
      </c>
      <c r="B87" t="s">
        <v>403</v>
      </c>
      <c r="C87" t="s">
        <v>764</v>
      </c>
      <c r="E87" s="194">
        <v>44035</v>
      </c>
      <c r="F87" s="68" t="s">
        <v>881</v>
      </c>
      <c r="G87" s="68" t="s">
        <v>1024</v>
      </c>
      <c r="H87" s="68">
        <v>2</v>
      </c>
      <c r="I87" s="77" t="s">
        <v>982</v>
      </c>
      <c r="J87" s="77" t="s">
        <v>761</v>
      </c>
      <c r="K87" s="215">
        <v>7</v>
      </c>
      <c r="L87" s="68">
        <v>2</v>
      </c>
      <c r="M87" s="68" t="s">
        <v>773</v>
      </c>
      <c r="N87" s="68" t="s">
        <v>761</v>
      </c>
      <c r="O87" s="131">
        <v>23.2</v>
      </c>
      <c r="P87" s="131">
        <v>8.15</v>
      </c>
      <c r="Q87" s="68">
        <v>1.1000000000000001</v>
      </c>
      <c r="R87" s="68">
        <v>1</v>
      </c>
      <c r="S87" s="131">
        <v>1.05</v>
      </c>
      <c r="T87" s="68">
        <v>1.4</v>
      </c>
      <c r="U87" s="72">
        <v>0.75000000000000011</v>
      </c>
      <c r="V87" s="68">
        <v>0.7</v>
      </c>
      <c r="W87" s="77">
        <v>0.25694444444444448</v>
      </c>
      <c r="X87" s="68">
        <v>26.9</v>
      </c>
      <c r="Y87" s="68">
        <v>5.83</v>
      </c>
      <c r="Z87" s="72">
        <v>4.9462416202735353</v>
      </c>
      <c r="AA87" s="68">
        <v>67.900000000000006</v>
      </c>
      <c r="AB87" s="134">
        <v>29.3</v>
      </c>
      <c r="AC87" s="204">
        <v>45.4</v>
      </c>
      <c r="AD87" s="171">
        <v>0.37460216422660719</v>
      </c>
      <c r="AE87" s="72">
        <v>1.8311272236742262</v>
      </c>
      <c r="AF87" s="72">
        <v>1.0490196078431371</v>
      </c>
      <c r="AG87" s="137">
        <v>2.8801468315173633</v>
      </c>
      <c r="AH87" s="75">
        <v>20.666853168482639</v>
      </c>
      <c r="AI87" s="75">
        <v>23.547000000000001</v>
      </c>
      <c r="AJ87" s="72">
        <v>148.01407647901289</v>
      </c>
      <c r="AK87" s="72">
        <v>20.238192888113847</v>
      </c>
      <c r="AL87" s="72">
        <v>7.3136014315756164</v>
      </c>
      <c r="AM87" s="75">
        <v>40.90504605659649</v>
      </c>
      <c r="AN87" s="137">
        <v>43.785192888113848</v>
      </c>
      <c r="AO87" s="137">
        <v>12.343999999999999</v>
      </c>
      <c r="AP87" s="207">
        <v>2.5000000000000001E-2</v>
      </c>
      <c r="AQ87" s="70">
        <v>1</v>
      </c>
      <c r="AR87" s="177">
        <v>12.369</v>
      </c>
      <c r="AS87" s="68"/>
      <c r="AT87" s="68"/>
      <c r="AU87" s="68" t="s">
        <v>763</v>
      </c>
      <c r="AV87" s="68" t="s">
        <v>763</v>
      </c>
      <c r="AW87" s="68"/>
    </row>
    <row r="88" spans="1:56" x14ac:dyDescent="0.2">
      <c r="A88" s="79" t="s">
        <v>756</v>
      </c>
      <c r="B88" t="s">
        <v>403</v>
      </c>
      <c r="C88" t="s">
        <v>765</v>
      </c>
      <c r="E88" s="194">
        <v>44035</v>
      </c>
      <c r="F88" s="68" t="s">
        <v>881</v>
      </c>
      <c r="G88" s="68" t="s">
        <v>1024</v>
      </c>
      <c r="H88" s="68">
        <v>2</v>
      </c>
      <c r="I88" s="77" t="s">
        <v>982</v>
      </c>
      <c r="J88" s="77" t="s">
        <v>761</v>
      </c>
      <c r="K88" s="215">
        <v>7</v>
      </c>
      <c r="L88" s="68">
        <v>2</v>
      </c>
      <c r="M88" s="68" t="s">
        <v>773</v>
      </c>
      <c r="N88" s="68" t="s">
        <v>761</v>
      </c>
      <c r="O88" s="131">
        <v>23.2</v>
      </c>
      <c r="P88" s="131">
        <v>8.15</v>
      </c>
      <c r="Q88" s="68">
        <v>1.1000000000000001</v>
      </c>
      <c r="R88" s="68">
        <v>1</v>
      </c>
      <c r="S88" s="131">
        <v>1.05</v>
      </c>
      <c r="T88" s="68">
        <v>1.4</v>
      </c>
      <c r="U88" s="72">
        <v>0.75000000000000011</v>
      </c>
      <c r="V88" s="68">
        <v>1.1000000000000001</v>
      </c>
      <c r="W88" s="77">
        <v>0.26180555555555557</v>
      </c>
      <c r="X88" s="68">
        <v>26.9</v>
      </c>
      <c r="Y88" s="68">
        <v>5.3</v>
      </c>
      <c r="Z88" s="72">
        <v>4.4965832911577595</v>
      </c>
      <c r="AA88" s="68">
        <v>66</v>
      </c>
      <c r="AB88" s="131">
        <v>29.3</v>
      </c>
      <c r="AC88" s="79">
        <v>45.4</v>
      </c>
      <c r="AD88" s="75" t="s">
        <v>763</v>
      </c>
      <c r="AE88" s="75" t="s">
        <v>763</v>
      </c>
      <c r="AF88" s="75" t="s">
        <v>763</v>
      </c>
      <c r="AG88" s="137" t="s">
        <v>763</v>
      </c>
      <c r="AH88" s="75" t="s">
        <v>763</v>
      </c>
      <c r="AI88" s="75" t="s">
        <v>763</v>
      </c>
      <c r="AJ88" s="75" t="s">
        <v>763</v>
      </c>
      <c r="AK88" s="75" t="s">
        <v>763</v>
      </c>
      <c r="AL88" s="75" t="s">
        <v>763</v>
      </c>
      <c r="AM88" s="75" t="s">
        <v>763</v>
      </c>
      <c r="AN88" s="137" t="s">
        <v>763</v>
      </c>
      <c r="AO88" s="137" t="s">
        <v>763</v>
      </c>
      <c r="AP88" s="137" t="s">
        <v>763</v>
      </c>
      <c r="AQ88" s="75" t="s">
        <v>763</v>
      </c>
      <c r="AR88" s="75" t="s">
        <v>763</v>
      </c>
      <c r="AS88" s="68"/>
      <c r="AT88" s="68"/>
      <c r="AU88" s="68" t="s">
        <v>763</v>
      </c>
      <c r="AV88" s="68" t="s">
        <v>763</v>
      </c>
      <c r="AW88" s="68"/>
    </row>
    <row r="89" spans="1:56" x14ac:dyDescent="0.2">
      <c r="A89" s="79" t="s">
        <v>756</v>
      </c>
      <c r="B89" t="s">
        <v>403</v>
      </c>
      <c r="C89" t="s">
        <v>757</v>
      </c>
      <c r="E89" s="147">
        <v>44049</v>
      </c>
      <c r="F89" s="68" t="s">
        <v>881</v>
      </c>
      <c r="G89" s="68" t="s">
        <v>1024</v>
      </c>
      <c r="H89" s="68">
        <v>0</v>
      </c>
      <c r="I89" s="68" t="s">
        <v>982</v>
      </c>
      <c r="J89" s="77">
        <v>0.40069444444444446</v>
      </c>
      <c r="K89" s="215">
        <v>2</v>
      </c>
      <c r="L89" s="68">
        <v>1</v>
      </c>
      <c r="M89" s="68" t="s">
        <v>761</v>
      </c>
      <c r="N89" s="68" t="s">
        <v>761</v>
      </c>
      <c r="O89" s="131">
        <v>21</v>
      </c>
      <c r="P89" s="131">
        <v>8.81</v>
      </c>
      <c r="Q89" s="68">
        <v>1.4</v>
      </c>
      <c r="R89" s="68">
        <v>1.3</v>
      </c>
      <c r="S89" s="131">
        <v>1.35</v>
      </c>
      <c r="T89" s="68">
        <v>1.42</v>
      </c>
      <c r="U89" s="72">
        <v>0.95070422535211274</v>
      </c>
      <c r="V89" s="68">
        <v>0.15</v>
      </c>
      <c r="W89" s="77">
        <v>0.24652777777777779</v>
      </c>
      <c r="X89" s="68">
        <v>26.7</v>
      </c>
      <c r="Y89" s="68">
        <v>5.71</v>
      </c>
      <c r="Z89" s="72">
        <v>4.8026761229605768</v>
      </c>
      <c r="AA89" s="68">
        <v>89.5</v>
      </c>
      <c r="AB89" s="131">
        <v>30.8</v>
      </c>
      <c r="AC89" s="79">
        <v>47.7</v>
      </c>
      <c r="AD89" s="75" t="s">
        <v>763</v>
      </c>
      <c r="AE89" s="75" t="s">
        <v>763</v>
      </c>
      <c r="AF89" s="75" t="s">
        <v>763</v>
      </c>
      <c r="AG89" s="137" t="s">
        <v>763</v>
      </c>
      <c r="AH89" s="75" t="s">
        <v>763</v>
      </c>
      <c r="AI89" s="75" t="s">
        <v>763</v>
      </c>
      <c r="AJ89" s="75" t="s">
        <v>763</v>
      </c>
      <c r="AK89" s="75" t="s">
        <v>763</v>
      </c>
      <c r="AL89" s="75" t="s">
        <v>763</v>
      </c>
      <c r="AM89" s="75" t="s">
        <v>763</v>
      </c>
      <c r="AN89" s="137" t="s">
        <v>763</v>
      </c>
      <c r="AO89" s="137" t="s">
        <v>763</v>
      </c>
      <c r="AP89" s="137" t="s">
        <v>763</v>
      </c>
      <c r="AQ89" s="75" t="s">
        <v>763</v>
      </c>
      <c r="AR89" s="75" t="s">
        <v>763</v>
      </c>
      <c r="AS89" s="68"/>
      <c r="AT89" s="68"/>
      <c r="AU89" s="68" t="s">
        <v>763</v>
      </c>
      <c r="AV89" s="68" t="s">
        <v>763</v>
      </c>
      <c r="AW89" s="68"/>
      <c r="BB89" s="68"/>
      <c r="BC89" s="68"/>
      <c r="BD89" s="147"/>
    </row>
    <row r="90" spans="1:56" x14ac:dyDescent="0.2">
      <c r="A90" s="79" t="s">
        <v>756</v>
      </c>
      <c r="B90" t="s">
        <v>403</v>
      </c>
      <c r="C90" t="s">
        <v>764</v>
      </c>
      <c r="E90" s="147">
        <v>44049</v>
      </c>
      <c r="F90" s="68" t="s">
        <v>881</v>
      </c>
      <c r="G90" s="68" t="s">
        <v>1024</v>
      </c>
      <c r="H90" s="68">
        <v>0</v>
      </c>
      <c r="I90" s="68" t="s">
        <v>982</v>
      </c>
      <c r="J90" s="77">
        <v>0.40069444444444446</v>
      </c>
      <c r="K90" s="215">
        <v>2</v>
      </c>
      <c r="L90" s="68">
        <v>1</v>
      </c>
      <c r="M90" s="68" t="s">
        <v>761</v>
      </c>
      <c r="N90" s="68" t="s">
        <v>761</v>
      </c>
      <c r="O90" s="131">
        <v>21</v>
      </c>
      <c r="P90" s="131">
        <v>8.81</v>
      </c>
      <c r="Q90" s="68">
        <v>1.4</v>
      </c>
      <c r="R90" s="68">
        <v>1.3</v>
      </c>
      <c r="S90" s="131">
        <v>1.35</v>
      </c>
      <c r="T90" s="68">
        <v>1.42</v>
      </c>
      <c r="U90" s="72">
        <v>0.95070422535211274</v>
      </c>
      <c r="V90" s="68">
        <v>0.71</v>
      </c>
      <c r="W90" s="77">
        <v>0.24791666666666667</v>
      </c>
      <c r="X90" s="68">
        <v>26.7</v>
      </c>
      <c r="Y90" s="68">
        <v>5.64</v>
      </c>
      <c r="Z90" s="72">
        <v>4.7839467324567861</v>
      </c>
      <c r="AA90" s="68">
        <v>89.4</v>
      </c>
      <c r="AB90" s="131">
        <v>29.3</v>
      </c>
      <c r="AC90" s="68">
        <v>45.6</v>
      </c>
      <c r="AD90" s="171">
        <v>0.5178968905276885</v>
      </c>
      <c r="AE90" s="72">
        <v>3.1890715667311413</v>
      </c>
      <c r="AF90" s="72">
        <v>0.49170731707317072</v>
      </c>
      <c r="AG90" s="137">
        <v>3.6807788838043121</v>
      </c>
      <c r="AH90" s="75">
        <v>30.580710117887737</v>
      </c>
      <c r="AI90" s="72">
        <v>34.261489001692048</v>
      </c>
      <c r="AJ90" s="72">
        <v>114.24108371457061</v>
      </c>
      <c r="AK90" s="72">
        <v>15.949794698559296</v>
      </c>
      <c r="AL90" s="72">
        <v>7.162542582751219</v>
      </c>
      <c r="AM90" s="75">
        <v>46.530504816447035</v>
      </c>
      <c r="AN90" s="137">
        <v>50.211283700251343</v>
      </c>
      <c r="AO90" s="137">
        <v>6.4480000000000004</v>
      </c>
      <c r="AP90" s="137">
        <v>2.241299999999999</v>
      </c>
      <c r="AQ90" s="70">
        <v>0.74206207634677146</v>
      </c>
      <c r="AR90" s="177">
        <v>8.6892999999999994</v>
      </c>
      <c r="AS90" s="68"/>
      <c r="AT90" s="68"/>
      <c r="AU90" s="68" t="s">
        <v>763</v>
      </c>
      <c r="AV90" s="68" t="s">
        <v>763</v>
      </c>
      <c r="AW90" s="68"/>
      <c r="BB90" s="68"/>
      <c r="BC90" s="68"/>
      <c r="BD90" s="147"/>
    </row>
    <row r="91" spans="1:56" x14ac:dyDescent="0.2">
      <c r="A91" s="79" t="s">
        <v>756</v>
      </c>
      <c r="B91" t="s">
        <v>403</v>
      </c>
      <c r="C91" t="s">
        <v>765</v>
      </c>
      <c r="E91" s="147">
        <v>44049</v>
      </c>
      <c r="F91" s="68" t="s">
        <v>881</v>
      </c>
      <c r="G91" s="68" t="s">
        <v>1024</v>
      </c>
      <c r="H91" s="68">
        <v>0</v>
      </c>
      <c r="I91" s="68" t="s">
        <v>982</v>
      </c>
      <c r="J91" s="77">
        <v>0.40069444444444446</v>
      </c>
      <c r="K91" s="215">
        <v>2</v>
      </c>
      <c r="L91" s="68">
        <v>1</v>
      </c>
      <c r="M91" s="68" t="s">
        <v>761</v>
      </c>
      <c r="N91" s="68" t="s">
        <v>761</v>
      </c>
      <c r="O91" s="131">
        <v>21</v>
      </c>
      <c r="P91" s="131">
        <v>8.81</v>
      </c>
      <c r="Q91" s="68">
        <v>1.4</v>
      </c>
      <c r="R91" s="68">
        <v>1.3</v>
      </c>
      <c r="S91" s="131">
        <v>1.35</v>
      </c>
      <c r="T91" s="68">
        <v>1.42</v>
      </c>
      <c r="U91" s="72">
        <v>0.95070422535211274</v>
      </c>
      <c r="V91" s="68">
        <v>1.39</v>
      </c>
      <c r="W91" s="77">
        <v>0.24930555555555556</v>
      </c>
      <c r="X91" s="68">
        <v>26.8</v>
      </c>
      <c r="Y91" s="68">
        <v>5.6</v>
      </c>
      <c r="Z91" s="72">
        <v>4.739906217566114</v>
      </c>
      <c r="AA91" s="68">
        <v>89.1</v>
      </c>
      <c r="AB91" s="131">
        <v>29.7</v>
      </c>
      <c r="AC91" s="79">
        <v>46.2</v>
      </c>
      <c r="AD91" s="75" t="s">
        <v>763</v>
      </c>
      <c r="AE91" s="75" t="s">
        <v>763</v>
      </c>
      <c r="AF91" s="75" t="s">
        <v>763</v>
      </c>
      <c r="AG91" s="137" t="s">
        <v>763</v>
      </c>
      <c r="AH91" s="75" t="s">
        <v>763</v>
      </c>
      <c r="AI91" s="75" t="s">
        <v>763</v>
      </c>
      <c r="AJ91" s="75" t="s">
        <v>763</v>
      </c>
      <c r="AK91" s="75" t="s">
        <v>763</v>
      </c>
      <c r="AL91" s="75" t="s">
        <v>763</v>
      </c>
      <c r="AM91" s="75" t="s">
        <v>763</v>
      </c>
      <c r="AN91" s="137" t="s">
        <v>763</v>
      </c>
      <c r="AO91" s="137" t="s">
        <v>763</v>
      </c>
      <c r="AP91" s="137" t="s">
        <v>763</v>
      </c>
      <c r="AQ91" s="75" t="s">
        <v>763</v>
      </c>
      <c r="AR91" s="75" t="s">
        <v>763</v>
      </c>
      <c r="AS91" s="68"/>
      <c r="AT91" s="68"/>
      <c r="AU91" s="68" t="s">
        <v>763</v>
      </c>
      <c r="AV91" s="68" t="s">
        <v>763</v>
      </c>
      <c r="AW91" s="68"/>
      <c r="BB91" s="68"/>
      <c r="BC91" s="68"/>
      <c r="BD91" s="147"/>
    </row>
    <row r="92" spans="1:56" ht="14.25" customHeight="1" x14ac:dyDescent="0.2">
      <c r="A92" s="79" t="s">
        <v>756</v>
      </c>
      <c r="B92" t="s">
        <v>403</v>
      </c>
      <c r="C92" t="s">
        <v>757</v>
      </c>
      <c r="E92" s="147">
        <v>44064</v>
      </c>
      <c r="F92" s="68" t="s">
        <v>881</v>
      </c>
      <c r="G92" s="68" t="s">
        <v>1024</v>
      </c>
      <c r="H92" s="68">
        <v>1</v>
      </c>
      <c r="I92" s="68" t="s">
        <v>982</v>
      </c>
      <c r="J92" s="77">
        <v>0.39097222222222222</v>
      </c>
      <c r="K92" s="68">
        <v>2</v>
      </c>
      <c r="L92" s="68">
        <v>1</v>
      </c>
      <c r="M92" s="68" t="s">
        <v>773</v>
      </c>
      <c r="N92" s="68" t="s">
        <v>761</v>
      </c>
      <c r="O92" s="131">
        <v>20.5</v>
      </c>
      <c r="P92" s="131">
        <v>8.85</v>
      </c>
      <c r="Q92" s="68">
        <v>1.4</v>
      </c>
      <c r="R92" s="68">
        <v>1.35</v>
      </c>
      <c r="S92" s="131">
        <v>1.38</v>
      </c>
      <c r="T92" s="68">
        <v>1.67</v>
      </c>
      <c r="U92" s="72">
        <v>0.82634730538922152</v>
      </c>
      <c r="V92" s="68">
        <v>0.15</v>
      </c>
      <c r="W92" s="77">
        <v>0.24444444444444446</v>
      </c>
      <c r="X92" s="68">
        <v>23.5</v>
      </c>
      <c r="Y92" s="68">
        <v>7.84</v>
      </c>
      <c r="Z92" s="72">
        <v>6.5944400273608732</v>
      </c>
      <c r="AA92" s="68">
        <v>86.3</v>
      </c>
      <c r="AB92" s="131">
        <v>30.1</v>
      </c>
      <c r="AC92" s="176">
        <v>46.6</v>
      </c>
      <c r="AD92" s="75" t="s">
        <v>763</v>
      </c>
      <c r="AE92" s="75" t="s">
        <v>763</v>
      </c>
      <c r="AF92" s="75" t="s">
        <v>763</v>
      </c>
      <c r="AG92" s="137" t="s">
        <v>763</v>
      </c>
      <c r="AH92" s="75" t="s">
        <v>763</v>
      </c>
      <c r="AI92" s="75" t="s">
        <v>763</v>
      </c>
      <c r="AJ92" s="75" t="s">
        <v>763</v>
      </c>
      <c r="AK92" s="75" t="s">
        <v>763</v>
      </c>
      <c r="AL92" s="75" t="s">
        <v>763</v>
      </c>
      <c r="AM92" s="75" t="s">
        <v>763</v>
      </c>
      <c r="AN92" s="137" t="s">
        <v>763</v>
      </c>
      <c r="AO92" s="137" t="s">
        <v>763</v>
      </c>
      <c r="AP92" s="137" t="s">
        <v>763</v>
      </c>
      <c r="AQ92" s="75" t="s">
        <v>763</v>
      </c>
      <c r="AR92" s="75" t="s">
        <v>763</v>
      </c>
      <c r="AS92" s="68"/>
      <c r="AT92" s="68"/>
      <c r="AU92" s="68" t="s">
        <v>763</v>
      </c>
      <c r="AV92" s="68" t="s">
        <v>763</v>
      </c>
      <c r="AW92" s="68"/>
      <c r="AX92" s="79"/>
      <c r="AY92" s="147"/>
    </row>
    <row r="93" spans="1:56" x14ac:dyDescent="0.2">
      <c r="A93" s="79" t="s">
        <v>756</v>
      </c>
      <c r="B93" t="s">
        <v>403</v>
      </c>
      <c r="C93" t="s">
        <v>764</v>
      </c>
      <c r="E93" s="147">
        <v>44064</v>
      </c>
      <c r="F93" s="68" t="s">
        <v>881</v>
      </c>
      <c r="G93" s="68" t="s">
        <v>1024</v>
      </c>
      <c r="H93" s="68">
        <v>1</v>
      </c>
      <c r="I93" s="68" t="s">
        <v>982</v>
      </c>
      <c r="J93" s="77">
        <v>0.39097222222222222</v>
      </c>
      <c r="K93" s="68">
        <v>2</v>
      </c>
      <c r="L93" s="68">
        <v>1</v>
      </c>
      <c r="M93" s="68" t="s">
        <v>773</v>
      </c>
      <c r="N93" s="68" t="s">
        <v>761</v>
      </c>
      <c r="O93" s="131">
        <v>20.5</v>
      </c>
      <c r="P93" s="131">
        <v>8.85</v>
      </c>
      <c r="Q93" s="68">
        <v>1.4</v>
      </c>
      <c r="R93" s="68">
        <v>1.35</v>
      </c>
      <c r="S93" s="131">
        <v>1.38</v>
      </c>
      <c r="T93" s="68">
        <v>1.67</v>
      </c>
      <c r="U93" s="72">
        <v>0.82634730538922152</v>
      </c>
      <c r="V93" s="68">
        <v>0.83</v>
      </c>
      <c r="W93" s="77">
        <v>0.24513888888888888</v>
      </c>
      <c r="X93" s="68">
        <v>23.5</v>
      </c>
      <c r="Y93" s="68">
        <v>7.28</v>
      </c>
      <c r="Z93" s="72">
        <v>6.1339767384040824</v>
      </c>
      <c r="AA93" s="68">
        <v>86.5</v>
      </c>
      <c r="AB93" s="134">
        <v>29.8</v>
      </c>
      <c r="AC93" s="216">
        <v>46.2</v>
      </c>
      <c r="AD93" s="171">
        <v>0.47499999999999998</v>
      </c>
      <c r="AE93" s="72">
        <v>0.16355419255911463</v>
      </c>
      <c r="AF93" s="72">
        <v>1.1609756097560975</v>
      </c>
      <c r="AG93" s="137">
        <v>1.3245298023152121</v>
      </c>
      <c r="AH93" s="75">
        <v>25.830360214605268</v>
      </c>
      <c r="AI93" s="75">
        <v>27.154890016920479</v>
      </c>
      <c r="AJ93" s="72">
        <v>84.435925787820594</v>
      </c>
      <c r="AK93" s="72">
        <v>11.896136269579468</v>
      </c>
      <c r="AL93" s="72">
        <v>7.0977604723424568</v>
      </c>
      <c r="AM93" s="75">
        <v>37.726496484184736</v>
      </c>
      <c r="AN93" s="137">
        <v>39.051026286499948</v>
      </c>
      <c r="AO93" s="137">
        <v>5.46</v>
      </c>
      <c r="AP93" s="137">
        <v>3.078400000000002</v>
      </c>
      <c r="AQ93" s="70">
        <v>0.63946406820950041</v>
      </c>
      <c r="AR93" s="177">
        <v>8.5384000000000029</v>
      </c>
      <c r="AS93" s="68"/>
      <c r="AT93" s="68"/>
      <c r="AU93" s="68" t="s">
        <v>763</v>
      </c>
      <c r="AV93" s="68" t="s">
        <v>763</v>
      </c>
      <c r="AW93" s="68"/>
      <c r="AX93" s="79"/>
      <c r="AY93" s="147"/>
    </row>
    <row r="94" spans="1:56" x14ac:dyDescent="0.2">
      <c r="A94" s="79" t="s">
        <v>756</v>
      </c>
      <c r="B94" t="s">
        <v>403</v>
      </c>
      <c r="C94" t="s">
        <v>765</v>
      </c>
      <c r="E94" s="147">
        <v>44064</v>
      </c>
      <c r="F94" s="68" t="s">
        <v>881</v>
      </c>
      <c r="G94" s="68" t="s">
        <v>1024</v>
      </c>
      <c r="H94" s="68">
        <v>1</v>
      </c>
      <c r="I94" s="68" t="s">
        <v>982</v>
      </c>
      <c r="J94" s="77">
        <v>0.39097222222222222</v>
      </c>
      <c r="K94" s="68">
        <v>2</v>
      </c>
      <c r="L94" s="68">
        <v>1</v>
      </c>
      <c r="M94" s="68" t="s">
        <v>773</v>
      </c>
      <c r="N94" s="68" t="s">
        <v>761</v>
      </c>
      <c r="O94" s="131">
        <v>20.5</v>
      </c>
      <c r="P94" s="131">
        <v>8.85</v>
      </c>
      <c r="Q94" s="68">
        <v>1.4</v>
      </c>
      <c r="R94" s="68">
        <v>1.35</v>
      </c>
      <c r="S94" s="131">
        <v>1.38</v>
      </c>
      <c r="T94" s="68">
        <v>1.67</v>
      </c>
      <c r="U94" s="72">
        <v>0.82634730538922152</v>
      </c>
      <c r="V94" s="68">
        <v>1.37</v>
      </c>
      <c r="W94" s="77">
        <v>0.24722222222222223</v>
      </c>
      <c r="X94" s="68">
        <v>23.5</v>
      </c>
      <c r="Y94" s="68">
        <v>7.26</v>
      </c>
      <c r="Z94" s="72">
        <v>6.0995700631351468</v>
      </c>
      <c r="AA94" s="68">
        <v>86.4</v>
      </c>
      <c r="AB94" s="131">
        <v>30.3</v>
      </c>
      <c r="AC94" s="176">
        <v>46.8</v>
      </c>
      <c r="AD94" s="75" t="s">
        <v>763</v>
      </c>
      <c r="AE94" s="75" t="s">
        <v>763</v>
      </c>
      <c r="AF94" s="75" t="s">
        <v>763</v>
      </c>
      <c r="AG94" s="137" t="s">
        <v>763</v>
      </c>
      <c r="AH94" s="75" t="s">
        <v>763</v>
      </c>
      <c r="AI94" s="75" t="s">
        <v>763</v>
      </c>
      <c r="AJ94" s="75" t="s">
        <v>763</v>
      </c>
      <c r="AK94" s="75" t="s">
        <v>763</v>
      </c>
      <c r="AL94" s="75" t="s">
        <v>763</v>
      </c>
      <c r="AM94" s="75" t="s">
        <v>763</v>
      </c>
      <c r="AN94" s="137" t="s">
        <v>763</v>
      </c>
      <c r="AO94" s="137" t="s">
        <v>763</v>
      </c>
      <c r="AP94" s="137" t="s">
        <v>763</v>
      </c>
      <c r="AQ94" s="75" t="s">
        <v>763</v>
      </c>
      <c r="AR94" s="75" t="s">
        <v>763</v>
      </c>
      <c r="AS94" s="68"/>
      <c r="AT94" s="68"/>
      <c r="AU94" s="68" t="s">
        <v>763</v>
      </c>
      <c r="AV94" s="68" t="s">
        <v>763</v>
      </c>
      <c r="AW94" s="68"/>
      <c r="AX94" s="79"/>
      <c r="AY94" s="147"/>
    </row>
    <row r="96" spans="1:56" x14ac:dyDescent="0.2">
      <c r="A96" s="236" t="s">
        <v>1245</v>
      </c>
    </row>
    <row r="97" spans="1:54" ht="16"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450" t="s">
        <v>1203</v>
      </c>
      <c r="AE97" s="84"/>
      <c r="AF97" s="84"/>
      <c r="AG97" s="82"/>
      <c r="AH97" s="82"/>
      <c r="AI97" s="84"/>
      <c r="AJ97" s="82"/>
      <c r="AK97" s="84"/>
      <c r="AL97" s="82"/>
      <c r="AM97" s="82"/>
      <c r="AN97" s="82"/>
      <c r="AO97" s="82"/>
      <c r="AP97" s="82"/>
      <c r="AQ97" s="82"/>
      <c r="AR97" s="82"/>
      <c r="AS97" s="82"/>
      <c r="AT97" s="82"/>
      <c r="AU97" s="82"/>
      <c r="AV97" s="82"/>
      <c r="AW97" s="82"/>
      <c r="AX97" s="82"/>
      <c r="AY97" s="82"/>
      <c r="AZ97" s="82"/>
      <c r="BA97" s="82"/>
      <c r="BB97" s="82"/>
    </row>
    <row r="98" spans="1:54" x14ac:dyDescent="0.2">
      <c r="A98" s="86"/>
      <c r="B98" s="86"/>
      <c r="C98" s="87"/>
      <c r="D98" s="87"/>
      <c r="E98" s="87"/>
      <c r="F98" s="86"/>
      <c r="G98" s="86"/>
      <c r="H98" s="88" t="s">
        <v>702</v>
      </c>
      <c r="I98" s="89"/>
      <c r="J98" s="89"/>
      <c r="K98" s="82"/>
      <c r="L98" s="86"/>
      <c r="M98" s="86"/>
      <c r="N98" s="86"/>
      <c r="O98" s="86"/>
      <c r="P98" s="86"/>
      <c r="Q98" s="86"/>
      <c r="R98" s="86"/>
      <c r="S98" s="86"/>
      <c r="T98" s="86"/>
      <c r="U98" s="86"/>
      <c r="V98" s="89" t="s">
        <v>977</v>
      </c>
      <c r="W98" s="82"/>
      <c r="X98" s="82"/>
      <c r="Y98" s="82"/>
      <c r="Z98" s="82"/>
      <c r="AA98" s="82"/>
      <c r="AB98" s="82"/>
      <c r="AC98" s="450" t="s">
        <v>1204</v>
      </c>
      <c r="AD98" s="450"/>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row>
    <row r="99" spans="1:54" ht="16" thickBot="1" x14ac:dyDescent="0.25">
      <c r="A99" s="90"/>
      <c r="B99" s="90"/>
      <c r="C99" s="91"/>
      <c r="D99" s="91"/>
      <c r="E99" s="91"/>
      <c r="F99" s="89" t="s">
        <v>976</v>
      </c>
      <c r="G99" s="89" t="s">
        <v>702</v>
      </c>
      <c r="H99" s="89" t="s">
        <v>1205</v>
      </c>
      <c r="I99" s="89" t="s">
        <v>702</v>
      </c>
      <c r="J99" s="82"/>
      <c r="K99" s="82"/>
      <c r="L99" s="89"/>
      <c r="M99" s="89"/>
      <c r="N99" s="90"/>
      <c r="O99" s="89"/>
      <c r="P99" s="89" t="s">
        <v>1206</v>
      </c>
      <c r="Q99" s="89"/>
      <c r="R99" s="89"/>
      <c r="S99" s="89"/>
      <c r="T99" s="89"/>
      <c r="U99" s="89"/>
      <c r="V99" s="89" t="s">
        <v>726</v>
      </c>
      <c r="W99" s="82"/>
      <c r="X99" s="82"/>
      <c r="Y99" s="82"/>
      <c r="Z99" s="92">
        <v>273.14999999999998</v>
      </c>
      <c r="AA99" s="82"/>
      <c r="AB99" s="82"/>
      <c r="AC99" s="450"/>
      <c r="AD99" s="450"/>
      <c r="AE99" s="82"/>
      <c r="AF99" s="82"/>
      <c r="AG99" s="82"/>
      <c r="AH99" s="82"/>
      <c r="AI99" s="82"/>
      <c r="AJ99" s="82"/>
      <c r="AK99" s="82" t="s">
        <v>1207</v>
      </c>
      <c r="AL99" s="82"/>
      <c r="AM99" s="82"/>
      <c r="AN99" s="82"/>
      <c r="AO99" s="82"/>
      <c r="AP99" s="82"/>
      <c r="AQ99" s="82"/>
      <c r="AR99" s="82"/>
      <c r="AS99" s="82"/>
      <c r="AT99" s="82"/>
      <c r="AU99" s="82"/>
      <c r="AV99" s="82"/>
      <c r="AW99" s="82"/>
      <c r="AX99" s="82"/>
      <c r="AY99" s="82"/>
      <c r="AZ99" s="82"/>
      <c r="BA99" s="82"/>
      <c r="BB99" s="82"/>
    </row>
    <row r="100" spans="1:54" ht="36" thickTop="1" thickBot="1" x14ac:dyDescent="0.25">
      <c r="A100" s="93" t="s">
        <v>1208</v>
      </c>
      <c r="B100" s="94" t="s">
        <v>1209</v>
      </c>
      <c r="C100" s="94" t="s">
        <v>1210</v>
      </c>
      <c r="D100" s="94" t="s">
        <v>1211</v>
      </c>
      <c r="E100" s="94"/>
      <c r="F100" s="93" t="s">
        <v>706</v>
      </c>
      <c r="G100" s="93" t="s">
        <v>1205</v>
      </c>
      <c r="H100" s="93" t="s">
        <v>1212</v>
      </c>
      <c r="I100" s="93" t="s">
        <v>1213</v>
      </c>
      <c r="J100" s="93" t="s">
        <v>541</v>
      </c>
      <c r="K100" s="93" t="s">
        <v>1214</v>
      </c>
      <c r="L100" s="93" t="s">
        <v>1215</v>
      </c>
      <c r="M100" s="89" t="s">
        <v>1216</v>
      </c>
      <c r="N100" s="93" t="s">
        <v>1217</v>
      </c>
      <c r="O100" s="93" t="s">
        <v>1218</v>
      </c>
      <c r="P100" s="93" t="s">
        <v>1219</v>
      </c>
      <c r="Q100" s="93" t="s">
        <v>1220</v>
      </c>
      <c r="R100" s="93" t="s">
        <v>1221</v>
      </c>
      <c r="S100" s="93" t="s">
        <v>1222</v>
      </c>
      <c r="T100" s="93" t="s">
        <v>1223</v>
      </c>
      <c r="U100" s="93" t="s">
        <v>1224</v>
      </c>
      <c r="V100" s="93" t="s">
        <v>474</v>
      </c>
      <c r="W100" s="95"/>
      <c r="X100" s="82"/>
      <c r="Y100" s="96" t="s">
        <v>540</v>
      </c>
      <c r="Z100" s="97" t="s">
        <v>1225</v>
      </c>
      <c r="AA100" s="98" t="s">
        <v>1226</v>
      </c>
      <c r="AB100" s="98" t="s">
        <v>1205</v>
      </c>
      <c r="AC100" s="450"/>
      <c r="AD100" s="450"/>
      <c r="AE100" s="99" t="s">
        <v>1227</v>
      </c>
      <c r="AF100" s="100" t="s">
        <v>485</v>
      </c>
      <c r="AG100" s="98" t="s">
        <v>1228</v>
      </c>
      <c r="AH100" s="98" t="s">
        <v>724</v>
      </c>
      <c r="AI100" s="100" t="s">
        <v>1229</v>
      </c>
      <c r="AJ100" s="98" t="s">
        <v>722</v>
      </c>
      <c r="AK100" s="100" t="s">
        <v>489</v>
      </c>
      <c r="AL100" s="82"/>
      <c r="AM100" s="82"/>
      <c r="AN100" s="82"/>
      <c r="AO100" s="82"/>
      <c r="AP100" s="82"/>
      <c r="AQ100" s="82"/>
      <c r="AR100" s="82"/>
      <c r="AS100" s="82"/>
      <c r="AT100" s="82"/>
      <c r="AU100" s="82"/>
      <c r="AV100" s="82"/>
      <c r="AW100" s="82"/>
      <c r="AX100" s="82"/>
      <c r="AY100" s="109"/>
      <c r="AZ100" s="109"/>
      <c r="BA100" s="82"/>
      <c r="BB100" s="82"/>
    </row>
    <row r="101" spans="1:54" ht="16" x14ac:dyDescent="0.2">
      <c r="A101" s="101" t="s">
        <v>403</v>
      </c>
      <c r="B101" s="102">
        <v>2020</v>
      </c>
      <c r="C101" s="103">
        <v>7</v>
      </c>
      <c r="D101" s="102">
        <v>8</v>
      </c>
      <c r="E101" s="82"/>
      <c r="F101" s="131">
        <v>1.6</v>
      </c>
      <c r="G101" s="131">
        <v>8.93</v>
      </c>
      <c r="H101" s="82"/>
      <c r="I101" s="131">
        <v>21</v>
      </c>
      <c r="J101" s="131">
        <v>28.7</v>
      </c>
      <c r="K101" s="82"/>
      <c r="L101" s="82"/>
      <c r="M101" s="108"/>
      <c r="N101" s="137" t="s">
        <v>763</v>
      </c>
      <c r="O101" s="82"/>
      <c r="P101" s="82"/>
      <c r="Q101" s="82"/>
      <c r="R101" s="140"/>
      <c r="S101" s="137" t="s">
        <v>763</v>
      </c>
      <c r="T101" s="137" t="s">
        <v>763</v>
      </c>
      <c r="U101" s="137" t="s">
        <v>763</v>
      </c>
      <c r="V101" s="85"/>
      <c r="W101" s="85"/>
      <c r="X101" s="85"/>
      <c r="Y101" s="102">
        <f>IF(C101&lt;6," ",IF(C101&lt;=9,I101, IF(C101&gt;=10," ")))</f>
        <v>21</v>
      </c>
      <c r="Z101" s="102">
        <f>IF(Y101=" ", " ", IF(Y101&gt;0, Y101+273.15))</f>
        <v>294.14999999999998</v>
      </c>
      <c r="AA101" s="102">
        <f>IF(C101&lt;6," ",IF(C101&lt;=9,J101, IF(C101&gt;=10," ")))</f>
        <v>28.7</v>
      </c>
      <c r="AB101" s="102">
        <f>IF(C101&lt;6," ",IF(C101&lt;=9,G101, IF(C101&gt;=10," ")))</f>
        <v>8.93</v>
      </c>
      <c r="AC101" s="104">
        <f>IF(Y101=" "," ",IF(Y101&gt;0,EXP(-173.4292+249.6339*100/Z101+143.3483*LN(+Z101/100)-21.8492*Z101/100+AA101*(-0.033096+0.014259*Z101/100-0.0017*(Z101/100)^2))*1.4276))</f>
        <v>7.512850310138333</v>
      </c>
      <c r="AD101" s="102">
        <f>IF(Y101=" "," ",IF(Y101&gt;0,AB101/AC101))</f>
        <v>1.1886300979468833</v>
      </c>
      <c r="AE101" s="105">
        <f>IF(C101&lt;6," ",IF(C101&lt;=9,F101, IF(C101&gt;=10," ")))</f>
        <v>1.6</v>
      </c>
      <c r="AF101" s="102" t="str">
        <f>IF(Y101=" "," ",N101)</f>
        <v>NS</v>
      </c>
      <c r="AG101" s="105" t="str">
        <f>IF(C101&lt;6," ",IF(C101&lt;=9,T101, IF(C101&gt;=10," ")))</f>
        <v>NS</v>
      </c>
      <c r="AH101" s="105" t="str">
        <f>IF(C101&lt;6," ",IF(C101&lt;=9,U101, IF(C101&gt;=10," ")))</f>
        <v>NS</v>
      </c>
      <c r="AI101" s="102"/>
      <c r="AJ101" s="106" t="str">
        <f>IF(C101&lt;6," ",IF(C101&lt;=9,S101, IF(C101&gt;=10," ")))</f>
        <v>NS</v>
      </c>
      <c r="AK101" s="107" t="e">
        <f>IF(Y101=" ", " ", IF(Y101&gt;0, AJ101-AF101))</f>
        <v>#VALUE!</v>
      </c>
      <c r="AL101" s="85"/>
      <c r="AM101" s="85"/>
      <c r="AN101" s="85"/>
      <c r="AO101" s="85"/>
      <c r="AP101" s="85"/>
      <c r="AQ101" s="85"/>
      <c r="AR101" s="85"/>
      <c r="AS101" s="85"/>
      <c r="AT101" s="85"/>
      <c r="AU101" s="85"/>
      <c r="AV101" s="85"/>
      <c r="AW101" s="85"/>
      <c r="AX101" s="85"/>
      <c r="AY101" s="85"/>
      <c r="AZ101" s="85"/>
      <c r="BA101" s="82"/>
      <c r="BB101" s="82"/>
    </row>
    <row r="102" spans="1:54" ht="16" x14ac:dyDescent="0.2">
      <c r="A102" s="101" t="s">
        <v>403</v>
      </c>
      <c r="B102" s="102">
        <v>2020</v>
      </c>
      <c r="C102" s="103">
        <v>7</v>
      </c>
      <c r="D102" s="102">
        <v>8</v>
      </c>
      <c r="E102" s="82"/>
      <c r="F102" s="131">
        <v>1.6</v>
      </c>
      <c r="G102" s="131">
        <v>8.93</v>
      </c>
      <c r="H102" s="82"/>
      <c r="I102" s="131">
        <v>21</v>
      </c>
      <c r="J102" s="134">
        <v>28.7</v>
      </c>
      <c r="K102" s="82"/>
      <c r="L102" s="82"/>
      <c r="M102" s="108"/>
      <c r="N102" s="137">
        <v>5.2916131705367482</v>
      </c>
      <c r="O102" s="82"/>
      <c r="P102" s="82"/>
      <c r="Q102" s="82"/>
      <c r="R102" s="140"/>
      <c r="S102" s="137">
        <v>46.165704431440162</v>
      </c>
      <c r="T102" s="137">
        <v>5.1807500000000006</v>
      </c>
      <c r="U102" s="137">
        <v>3.3671820312499992</v>
      </c>
      <c r="V102" s="85"/>
      <c r="W102" s="85"/>
      <c r="X102" s="85"/>
      <c r="Y102" s="102">
        <f t="shared" ref="Y102:Y112" si="34">IF(C102&lt;6," ",IF(C102&lt;=9,I102, IF(C102&gt;=10," ")))</f>
        <v>21</v>
      </c>
      <c r="Z102" s="102">
        <f t="shared" ref="Z102:Z112" si="35">IF(Y102=" ", " ", IF(Y102&gt;0, Y102+273.15))</f>
        <v>294.14999999999998</v>
      </c>
      <c r="AA102" s="102">
        <f t="shared" ref="AA102:AA112" si="36">IF(C102&lt;6," ",IF(C102&lt;=9,J102, IF(C102&gt;=10," ")))</f>
        <v>28.7</v>
      </c>
      <c r="AB102" s="102">
        <f t="shared" ref="AB102:AB112" si="37">IF(C102&lt;6," ",IF(C102&lt;=9,G102, IF(C102&gt;=10," ")))</f>
        <v>8.93</v>
      </c>
      <c r="AC102" s="104">
        <f t="shared" ref="AC102:AC112" si="38">IF(Y102=" "," ",IF(Y102&gt;0,EXP(-173.4292+249.6339*100/Z102+143.3483*LN(+Z102/100)-21.8492*Z102/100+AA102*(-0.033096+0.014259*Z102/100-0.0017*(Z102/100)^2))*1.4276))</f>
        <v>7.512850310138333</v>
      </c>
      <c r="AD102" s="102">
        <f t="shared" ref="AD102:AD112" si="39">IF(Y102=" "," ",IF(Y102&gt;0,AB102/AC102))</f>
        <v>1.1886300979468833</v>
      </c>
      <c r="AE102" s="105">
        <f t="shared" ref="AE102:AE112" si="40">IF(C102&lt;6," ",IF(C102&lt;=9,F102, IF(C102&gt;=10," ")))</f>
        <v>1.6</v>
      </c>
      <c r="AF102" s="102">
        <f t="shared" ref="AF102:AF112" si="41">IF(Y102=" "," ",N102)</f>
        <v>5.2916131705367482</v>
      </c>
      <c r="AG102" s="105">
        <f t="shared" ref="AG102:AG112" si="42">IF(C102&lt;6," ",IF(C102&lt;=9,T102, IF(C102&gt;=10," ")))</f>
        <v>5.1807500000000006</v>
      </c>
      <c r="AH102" s="105">
        <f t="shared" ref="AH102:AH112" si="43">IF(C102&lt;6," ",IF(C102&lt;=9,U102, IF(C102&gt;=10," ")))</f>
        <v>3.3671820312499992</v>
      </c>
      <c r="AI102" s="102">
        <f t="shared" ref="AI102" si="44">IF(Y102=" ", " ", IF(Y102&gt;0, SUM(AG102:AH102)))</f>
        <v>8.5479320312499993</v>
      </c>
      <c r="AJ102" s="106">
        <f t="shared" ref="AJ102:AJ112" si="45">IF(C102&lt;6," ",IF(C102&lt;=9,S102, IF(C102&gt;=10," ")))</f>
        <v>46.165704431440162</v>
      </c>
      <c r="AK102" s="107">
        <f t="shared" ref="AK102:AK112" si="46">IF(Y102=" ", " ", IF(Y102&gt;0, AJ102-AF102))</f>
        <v>40.874091260903413</v>
      </c>
      <c r="AL102" s="85"/>
      <c r="AM102" s="85"/>
      <c r="AN102" s="85"/>
      <c r="AO102" s="85"/>
      <c r="AP102" s="85"/>
      <c r="AQ102" s="85"/>
      <c r="AR102" s="85"/>
      <c r="AS102" s="85"/>
      <c r="AT102" s="85"/>
      <c r="AU102" s="85"/>
      <c r="AV102" s="85"/>
      <c r="AW102" s="85"/>
      <c r="AX102" s="85"/>
      <c r="AY102" s="85"/>
      <c r="AZ102" s="85"/>
      <c r="BA102" s="82"/>
      <c r="BB102" s="82"/>
    </row>
    <row r="103" spans="1:54" ht="16" x14ac:dyDescent="0.2">
      <c r="A103" s="101" t="s">
        <v>403</v>
      </c>
      <c r="B103" s="102">
        <v>2020</v>
      </c>
      <c r="C103" s="103">
        <v>7</v>
      </c>
      <c r="D103" s="102">
        <v>8</v>
      </c>
      <c r="E103" s="82"/>
      <c r="F103" s="131">
        <v>1.6</v>
      </c>
      <c r="G103" s="131">
        <v>8.93</v>
      </c>
      <c r="H103" s="82"/>
      <c r="I103" s="131">
        <v>21</v>
      </c>
      <c r="J103" s="131">
        <v>28.8</v>
      </c>
      <c r="K103" s="82"/>
      <c r="L103" s="82"/>
      <c r="M103" s="108"/>
      <c r="N103" s="137" t="s">
        <v>763</v>
      </c>
      <c r="O103" s="82"/>
      <c r="P103" s="82"/>
      <c r="Q103" s="82"/>
      <c r="R103" s="140"/>
      <c r="S103" s="137" t="s">
        <v>763</v>
      </c>
      <c r="T103" s="137" t="s">
        <v>763</v>
      </c>
      <c r="U103" s="137" t="s">
        <v>763</v>
      </c>
      <c r="V103" s="85"/>
      <c r="W103" s="85"/>
      <c r="X103" s="85"/>
      <c r="Y103" s="102">
        <f t="shared" si="34"/>
        <v>21</v>
      </c>
      <c r="Z103" s="102">
        <f t="shared" si="35"/>
        <v>294.14999999999998</v>
      </c>
      <c r="AA103" s="102">
        <f t="shared" si="36"/>
        <v>28.8</v>
      </c>
      <c r="AB103" s="102">
        <f t="shared" si="37"/>
        <v>8.93</v>
      </c>
      <c r="AC103" s="104">
        <f t="shared" si="38"/>
        <v>7.5084473656351074</v>
      </c>
      <c r="AD103" s="102">
        <f t="shared" si="39"/>
        <v>1.189327109206505</v>
      </c>
      <c r="AE103" s="105">
        <f t="shared" si="40"/>
        <v>1.6</v>
      </c>
      <c r="AF103" s="102" t="str">
        <f t="shared" si="41"/>
        <v>NS</v>
      </c>
      <c r="AG103" s="105" t="str">
        <f t="shared" si="42"/>
        <v>NS</v>
      </c>
      <c r="AH103" s="105" t="str">
        <f t="shared" si="43"/>
        <v>NS</v>
      </c>
      <c r="AI103" s="102"/>
      <c r="AJ103" s="106" t="str">
        <f t="shared" si="45"/>
        <v>NS</v>
      </c>
      <c r="AK103" s="107" t="e">
        <f t="shared" si="46"/>
        <v>#VALUE!</v>
      </c>
      <c r="AL103" s="82"/>
      <c r="AM103" s="85"/>
      <c r="AN103" s="85"/>
      <c r="AO103" s="85"/>
      <c r="AP103" s="85"/>
      <c r="AQ103" s="85"/>
      <c r="AR103" s="114" t="s">
        <v>1230</v>
      </c>
      <c r="AS103" s="85"/>
      <c r="AT103" s="85"/>
      <c r="AU103" s="85"/>
      <c r="AV103" s="85"/>
      <c r="AW103" s="85"/>
      <c r="AX103" s="85"/>
      <c r="AY103" s="85"/>
      <c r="AZ103" s="85"/>
      <c r="BA103" s="82"/>
      <c r="BB103" s="82"/>
    </row>
    <row r="104" spans="1:54" ht="16" x14ac:dyDescent="0.2">
      <c r="A104" s="101" t="s">
        <v>403</v>
      </c>
      <c r="B104" s="102">
        <v>2020</v>
      </c>
      <c r="C104" s="103">
        <v>7</v>
      </c>
      <c r="D104" s="102">
        <v>23</v>
      </c>
      <c r="E104" s="82"/>
      <c r="F104" s="131">
        <v>1.05</v>
      </c>
      <c r="G104" s="131">
        <v>8.15</v>
      </c>
      <c r="H104" s="82"/>
      <c r="I104" s="131">
        <v>23.2</v>
      </c>
      <c r="J104" s="131">
        <v>29.3</v>
      </c>
      <c r="K104" s="82"/>
      <c r="L104" s="82"/>
      <c r="M104" s="108"/>
      <c r="N104" s="137" t="s">
        <v>763</v>
      </c>
      <c r="O104" s="82"/>
      <c r="P104" s="82"/>
      <c r="Q104" s="82"/>
      <c r="R104" s="140"/>
      <c r="S104" s="137" t="s">
        <v>763</v>
      </c>
      <c r="T104" s="137" t="s">
        <v>763</v>
      </c>
      <c r="U104" s="137" t="s">
        <v>763</v>
      </c>
      <c r="V104" s="85"/>
      <c r="W104" s="85"/>
      <c r="X104" s="85"/>
      <c r="Y104" s="102">
        <f t="shared" si="34"/>
        <v>23.2</v>
      </c>
      <c r="Z104" s="102">
        <f t="shared" si="35"/>
        <v>296.34999999999997</v>
      </c>
      <c r="AA104" s="102">
        <f t="shared" si="36"/>
        <v>29.3</v>
      </c>
      <c r="AB104" s="102">
        <f t="shared" si="37"/>
        <v>8.15</v>
      </c>
      <c r="AC104" s="104">
        <f t="shared" si="38"/>
        <v>7.1940647119509036</v>
      </c>
      <c r="AD104" s="102">
        <f t="shared" si="39"/>
        <v>1.1328783276665666</v>
      </c>
      <c r="AE104" s="105">
        <f t="shared" si="40"/>
        <v>1.05</v>
      </c>
      <c r="AF104" s="102" t="str">
        <f t="shared" si="41"/>
        <v>NS</v>
      </c>
      <c r="AG104" s="105" t="str">
        <f t="shared" si="42"/>
        <v>NS</v>
      </c>
      <c r="AH104" s="105" t="str">
        <f t="shared" si="43"/>
        <v>NS</v>
      </c>
      <c r="AI104" s="102"/>
      <c r="AJ104" s="106" t="str">
        <f t="shared" si="45"/>
        <v>NS</v>
      </c>
      <c r="AK104" s="107" t="e">
        <f t="shared" si="46"/>
        <v>#VALUE!</v>
      </c>
      <c r="AL104" s="82"/>
      <c r="AM104" s="85"/>
      <c r="AN104" s="85"/>
      <c r="AO104" s="85"/>
      <c r="AP104" s="85"/>
      <c r="AQ104" s="85"/>
      <c r="AR104" s="115"/>
      <c r="AS104" s="116" t="s">
        <v>487</v>
      </c>
      <c r="AT104" s="116" t="s">
        <v>1231</v>
      </c>
      <c r="AU104" s="116" t="s">
        <v>485</v>
      </c>
      <c r="AV104" s="116" t="s">
        <v>513</v>
      </c>
      <c r="AW104" s="116" t="s">
        <v>489</v>
      </c>
      <c r="AX104" s="116"/>
      <c r="AY104" s="85"/>
      <c r="AZ104" s="85"/>
      <c r="BA104" s="82"/>
      <c r="BB104" s="82"/>
    </row>
    <row r="105" spans="1:54" ht="16" x14ac:dyDescent="0.2">
      <c r="A105" s="101" t="s">
        <v>403</v>
      </c>
      <c r="B105" s="102">
        <v>2020</v>
      </c>
      <c r="C105" s="103">
        <v>7</v>
      </c>
      <c r="D105" s="102">
        <v>23</v>
      </c>
      <c r="E105" s="82"/>
      <c r="F105" s="131">
        <v>1.05</v>
      </c>
      <c r="G105" s="131">
        <v>8.15</v>
      </c>
      <c r="H105" s="82"/>
      <c r="I105" s="131">
        <v>23.2</v>
      </c>
      <c r="J105" s="134">
        <v>29.3</v>
      </c>
      <c r="K105" s="82"/>
      <c r="L105" s="82"/>
      <c r="M105" s="108"/>
      <c r="N105" s="137">
        <v>2.8801468315173633</v>
      </c>
      <c r="O105" s="82"/>
      <c r="P105" s="82"/>
      <c r="Q105" s="82"/>
      <c r="R105" s="140"/>
      <c r="S105" s="137">
        <v>43.785192888113848</v>
      </c>
      <c r="T105" s="137">
        <v>12.343999999999999</v>
      </c>
      <c r="U105" s="207">
        <v>2.5000000000000001E-2</v>
      </c>
      <c r="V105" s="85"/>
      <c r="W105" s="85"/>
      <c r="X105" s="85"/>
      <c r="Y105" s="102">
        <f t="shared" si="34"/>
        <v>23.2</v>
      </c>
      <c r="Z105" s="102">
        <f t="shared" si="35"/>
        <v>296.34999999999997</v>
      </c>
      <c r="AA105" s="102">
        <f t="shared" si="36"/>
        <v>29.3</v>
      </c>
      <c r="AB105" s="102">
        <f t="shared" si="37"/>
        <v>8.15</v>
      </c>
      <c r="AC105" s="104">
        <f t="shared" si="38"/>
        <v>7.1940647119509036</v>
      </c>
      <c r="AD105" s="102">
        <f t="shared" si="39"/>
        <v>1.1328783276665666</v>
      </c>
      <c r="AE105" s="105">
        <f t="shared" si="40"/>
        <v>1.05</v>
      </c>
      <c r="AF105" s="102">
        <f t="shared" si="41"/>
        <v>2.8801468315173633</v>
      </c>
      <c r="AG105" s="105">
        <f t="shared" si="42"/>
        <v>12.343999999999999</v>
      </c>
      <c r="AH105" s="105">
        <f t="shared" si="43"/>
        <v>2.5000000000000001E-2</v>
      </c>
      <c r="AI105" s="102">
        <f t="shared" ref="AI105:AI111" si="47">IF(Y105=" ", " ", IF(Y105&gt;0, SUM(AG105:AH105)))</f>
        <v>12.369</v>
      </c>
      <c r="AJ105" s="106">
        <f t="shared" si="45"/>
        <v>43.785192888113848</v>
      </c>
      <c r="AK105" s="107">
        <f t="shared" si="46"/>
        <v>40.905046056596483</v>
      </c>
      <c r="AL105" s="82"/>
      <c r="AM105" s="84" t="s">
        <v>1232</v>
      </c>
      <c r="AN105" s="82"/>
      <c r="AO105" s="82"/>
      <c r="AP105" s="82"/>
      <c r="AQ105" s="82"/>
      <c r="AR105" s="117" t="s">
        <v>522</v>
      </c>
      <c r="AS105" s="115"/>
      <c r="AT105" s="115"/>
      <c r="AU105" s="115"/>
      <c r="AV105" s="115"/>
      <c r="AW105" s="115"/>
      <c r="AX105" s="118"/>
      <c r="AY105" s="85"/>
      <c r="AZ105" s="85"/>
      <c r="BA105" s="82"/>
      <c r="BB105" s="82"/>
    </row>
    <row r="106" spans="1:54" ht="18" x14ac:dyDescent="0.25">
      <c r="A106" s="101" t="s">
        <v>403</v>
      </c>
      <c r="B106" s="102">
        <v>2020</v>
      </c>
      <c r="C106" s="103">
        <v>7</v>
      </c>
      <c r="D106" s="102">
        <v>23</v>
      </c>
      <c r="E106" s="82"/>
      <c r="F106" s="131">
        <v>1.05</v>
      </c>
      <c r="G106" s="131">
        <v>8.15</v>
      </c>
      <c r="H106" s="82"/>
      <c r="I106" s="131">
        <v>23.2</v>
      </c>
      <c r="J106" s="131">
        <v>29.3</v>
      </c>
      <c r="K106" s="82"/>
      <c r="L106" s="82"/>
      <c r="M106" s="108"/>
      <c r="N106" s="137" t="s">
        <v>763</v>
      </c>
      <c r="O106" s="82"/>
      <c r="P106" s="82"/>
      <c r="Q106" s="82"/>
      <c r="R106" s="140"/>
      <c r="S106" s="137" t="s">
        <v>763</v>
      </c>
      <c r="T106" s="137" t="s">
        <v>763</v>
      </c>
      <c r="U106" s="137" t="s">
        <v>763</v>
      </c>
      <c r="V106" s="85"/>
      <c r="W106" s="85"/>
      <c r="X106" s="85"/>
      <c r="Y106" s="102">
        <f t="shared" si="34"/>
        <v>23.2</v>
      </c>
      <c r="Z106" s="102">
        <f t="shared" si="35"/>
        <v>296.34999999999997</v>
      </c>
      <c r="AA106" s="102">
        <f t="shared" si="36"/>
        <v>29.3</v>
      </c>
      <c r="AB106" s="102">
        <f t="shared" si="37"/>
        <v>8.15</v>
      </c>
      <c r="AC106" s="104">
        <f t="shared" si="38"/>
        <v>7.1940647119509036</v>
      </c>
      <c r="AD106" s="102">
        <f t="shared" si="39"/>
        <v>1.1328783276665666</v>
      </c>
      <c r="AE106" s="105">
        <f t="shared" si="40"/>
        <v>1.05</v>
      </c>
      <c r="AF106" s="102" t="str">
        <f t="shared" si="41"/>
        <v>NS</v>
      </c>
      <c r="AG106" s="105" t="str">
        <f t="shared" si="42"/>
        <v>NS</v>
      </c>
      <c r="AH106" s="105" t="str">
        <f t="shared" si="43"/>
        <v>NS</v>
      </c>
      <c r="AI106" s="102"/>
      <c r="AJ106" s="106" t="str">
        <f t="shared" si="45"/>
        <v>NS</v>
      </c>
      <c r="AK106" s="107" t="e">
        <f t="shared" si="46"/>
        <v>#VALUE!</v>
      </c>
      <c r="AL106" s="82"/>
      <c r="AM106" s="119" t="s">
        <v>477</v>
      </c>
      <c r="AN106" s="109" t="s">
        <v>1231</v>
      </c>
      <c r="AO106" s="120" t="s">
        <v>479</v>
      </c>
      <c r="AP106" s="120" t="s">
        <v>726</v>
      </c>
      <c r="AQ106" s="120" t="s">
        <v>481</v>
      </c>
      <c r="AR106" s="118" t="s">
        <v>476</v>
      </c>
      <c r="AS106" s="115">
        <v>0.4</v>
      </c>
      <c r="AT106" s="118">
        <v>0.6</v>
      </c>
      <c r="AU106" s="121">
        <v>10</v>
      </c>
      <c r="AV106" s="115">
        <v>10</v>
      </c>
      <c r="AW106" s="122">
        <v>43</v>
      </c>
      <c r="AX106" s="118"/>
      <c r="AY106" s="85"/>
      <c r="AZ106" s="85"/>
      <c r="BA106" s="82"/>
      <c r="BB106" s="82"/>
    </row>
    <row r="107" spans="1:54" ht="16" x14ac:dyDescent="0.2">
      <c r="A107" s="101" t="s">
        <v>403</v>
      </c>
      <c r="B107" s="102">
        <v>2020</v>
      </c>
      <c r="C107" s="103">
        <v>8</v>
      </c>
      <c r="D107" s="102">
        <v>6</v>
      </c>
      <c r="E107" s="82"/>
      <c r="F107" s="131">
        <v>1.35</v>
      </c>
      <c r="G107" s="131">
        <v>8.81</v>
      </c>
      <c r="H107" s="82"/>
      <c r="I107" s="131">
        <v>21</v>
      </c>
      <c r="J107" s="131">
        <v>30.8</v>
      </c>
      <c r="K107" s="82"/>
      <c r="L107" s="82"/>
      <c r="M107" s="82"/>
      <c r="N107" s="137" t="s">
        <v>763</v>
      </c>
      <c r="O107" s="82"/>
      <c r="P107" s="82"/>
      <c r="Q107" s="82"/>
      <c r="R107" s="140"/>
      <c r="S107" s="137" t="s">
        <v>763</v>
      </c>
      <c r="T107" s="137" t="s">
        <v>763</v>
      </c>
      <c r="U107" s="137" t="s">
        <v>763</v>
      </c>
      <c r="V107" s="85"/>
      <c r="W107" s="85"/>
      <c r="X107" s="85"/>
      <c r="Y107" s="102">
        <f t="shared" si="34"/>
        <v>21</v>
      </c>
      <c r="Z107" s="102">
        <f t="shared" si="35"/>
        <v>294.14999999999998</v>
      </c>
      <c r="AA107" s="102">
        <f t="shared" si="36"/>
        <v>30.8</v>
      </c>
      <c r="AB107" s="102">
        <f t="shared" si="37"/>
        <v>8.81</v>
      </c>
      <c r="AC107" s="104">
        <f t="shared" si="38"/>
        <v>7.4209283469171297</v>
      </c>
      <c r="AD107" s="102">
        <f t="shared" si="39"/>
        <v>1.1871830030079635</v>
      </c>
      <c r="AE107" s="105">
        <f t="shared" si="40"/>
        <v>1.35</v>
      </c>
      <c r="AF107" s="102" t="str">
        <f t="shared" si="41"/>
        <v>NS</v>
      </c>
      <c r="AG107" s="105" t="str">
        <f t="shared" si="42"/>
        <v>NS</v>
      </c>
      <c r="AH107" s="105" t="str">
        <f t="shared" si="43"/>
        <v>NS</v>
      </c>
      <c r="AI107" s="102"/>
      <c r="AJ107" s="106" t="str">
        <f t="shared" si="45"/>
        <v>NS</v>
      </c>
      <c r="AK107" s="107" t="e">
        <f t="shared" si="46"/>
        <v>#VALUE!</v>
      </c>
      <c r="AL107" s="82"/>
      <c r="AM107" s="123" t="s">
        <v>479</v>
      </c>
      <c r="AN107" s="124" t="s">
        <v>1233</v>
      </c>
      <c r="AO107" s="124" t="s">
        <v>485</v>
      </c>
      <c r="AP107" s="124" t="s">
        <v>1234</v>
      </c>
      <c r="AQ107" s="124"/>
      <c r="AR107" s="118" t="s">
        <v>482</v>
      </c>
      <c r="AS107" s="115">
        <v>0.9</v>
      </c>
      <c r="AT107" s="118">
        <v>3</v>
      </c>
      <c r="AU107" s="121">
        <v>1</v>
      </c>
      <c r="AV107" s="115">
        <v>3</v>
      </c>
      <c r="AW107" s="122">
        <v>20</v>
      </c>
      <c r="AX107" s="118"/>
      <c r="AY107" s="85"/>
      <c r="AZ107" s="102"/>
      <c r="BA107" s="102" t="s">
        <v>1235</v>
      </c>
      <c r="BB107" s="82"/>
    </row>
    <row r="108" spans="1:54" ht="16" x14ac:dyDescent="0.2">
      <c r="A108" s="101" t="s">
        <v>403</v>
      </c>
      <c r="B108" s="102">
        <v>2020</v>
      </c>
      <c r="C108" s="103">
        <v>8</v>
      </c>
      <c r="D108" s="102">
        <v>6</v>
      </c>
      <c r="E108" s="82"/>
      <c r="F108" s="131">
        <v>1.35</v>
      </c>
      <c r="G108" s="131">
        <v>8.81</v>
      </c>
      <c r="H108" s="82"/>
      <c r="I108" s="131">
        <v>21</v>
      </c>
      <c r="J108" s="131">
        <v>29.3</v>
      </c>
      <c r="K108" s="82"/>
      <c r="L108" s="82"/>
      <c r="M108" s="82"/>
      <c r="N108" s="137">
        <v>3.6807788838043121</v>
      </c>
      <c r="O108" s="82"/>
      <c r="P108" s="82"/>
      <c r="Q108" s="82"/>
      <c r="R108" s="140"/>
      <c r="S108" s="137">
        <v>50.211283700251343</v>
      </c>
      <c r="T108" s="137">
        <v>6.4480000000000004</v>
      </c>
      <c r="U108" s="137">
        <v>2.241299999999999</v>
      </c>
      <c r="V108" s="85"/>
      <c r="W108" s="85"/>
      <c r="X108" s="85"/>
      <c r="Y108" s="102">
        <f t="shared" si="34"/>
        <v>21</v>
      </c>
      <c r="Z108" s="102">
        <f t="shared" si="35"/>
        <v>294.14999999999998</v>
      </c>
      <c r="AA108" s="102">
        <f t="shared" si="36"/>
        <v>29.3</v>
      </c>
      <c r="AB108" s="102">
        <f t="shared" si="37"/>
        <v>8.81</v>
      </c>
      <c r="AC108" s="104">
        <f t="shared" si="38"/>
        <v>7.4864713184110423</v>
      </c>
      <c r="AD108" s="102">
        <f t="shared" si="39"/>
        <v>1.1767893878567439</v>
      </c>
      <c r="AE108" s="105">
        <f t="shared" si="40"/>
        <v>1.35</v>
      </c>
      <c r="AF108" s="102">
        <f t="shared" si="41"/>
        <v>3.6807788838043121</v>
      </c>
      <c r="AG108" s="105">
        <f t="shared" si="42"/>
        <v>6.4480000000000004</v>
      </c>
      <c r="AH108" s="105">
        <f t="shared" si="43"/>
        <v>2.241299999999999</v>
      </c>
      <c r="AI108" s="102">
        <f t="shared" si="47"/>
        <v>8.6892999999999994</v>
      </c>
      <c r="AJ108" s="106">
        <f t="shared" si="45"/>
        <v>50.211283700251343</v>
      </c>
      <c r="AK108" s="107">
        <f t="shared" si="46"/>
        <v>46.530504816447028</v>
      </c>
      <c r="AL108" s="82"/>
      <c r="AM108" s="123" t="s">
        <v>1236</v>
      </c>
      <c r="AN108" s="125" t="s">
        <v>742</v>
      </c>
      <c r="AO108" s="125" t="s">
        <v>494</v>
      </c>
      <c r="AP108" s="125" t="s">
        <v>495</v>
      </c>
      <c r="AQ108" s="125" t="s">
        <v>494</v>
      </c>
      <c r="AR108" s="118"/>
      <c r="AS108" s="115" t="s">
        <v>487</v>
      </c>
      <c r="AT108" s="115" t="s">
        <v>976</v>
      </c>
      <c r="AU108" s="115" t="s">
        <v>485</v>
      </c>
      <c r="AV108" s="115" t="s">
        <v>488</v>
      </c>
      <c r="AW108" s="115" t="s">
        <v>489</v>
      </c>
      <c r="AX108" s="116" t="s">
        <v>490</v>
      </c>
      <c r="AY108" s="102"/>
      <c r="AZ108" s="102"/>
      <c r="BA108" s="84" t="s">
        <v>1</v>
      </c>
      <c r="BB108" s="82"/>
    </row>
    <row r="109" spans="1:54" ht="16" x14ac:dyDescent="0.2">
      <c r="A109" s="101" t="s">
        <v>403</v>
      </c>
      <c r="B109" s="102">
        <v>2020</v>
      </c>
      <c r="C109" s="132">
        <v>8</v>
      </c>
      <c r="D109" s="82">
        <v>6</v>
      </c>
      <c r="E109" s="85"/>
      <c r="F109" s="131">
        <v>1.35</v>
      </c>
      <c r="G109" s="131">
        <v>8.81</v>
      </c>
      <c r="H109" s="85"/>
      <c r="I109" s="131">
        <v>21</v>
      </c>
      <c r="J109" s="131">
        <v>29.7</v>
      </c>
      <c r="K109" s="85"/>
      <c r="L109" s="85"/>
      <c r="M109" s="85"/>
      <c r="N109" s="137" t="s">
        <v>763</v>
      </c>
      <c r="O109" s="85"/>
      <c r="P109" s="85"/>
      <c r="Q109" s="85"/>
      <c r="R109" s="140"/>
      <c r="S109" s="137" t="s">
        <v>763</v>
      </c>
      <c r="T109" s="137" t="s">
        <v>763</v>
      </c>
      <c r="U109" s="137" t="s">
        <v>763</v>
      </c>
      <c r="V109" s="85"/>
      <c r="W109" s="85"/>
      <c r="X109" s="85"/>
      <c r="Y109" s="85">
        <f t="shared" si="34"/>
        <v>21</v>
      </c>
      <c r="Z109" s="82">
        <f t="shared" si="35"/>
        <v>294.14999999999998</v>
      </c>
      <c r="AA109" s="85">
        <f t="shared" si="36"/>
        <v>29.7</v>
      </c>
      <c r="AB109" s="85">
        <f t="shared" si="37"/>
        <v>8.81</v>
      </c>
      <c r="AC109" s="110">
        <f t="shared" si="38"/>
        <v>7.4689368003940944</v>
      </c>
      <c r="AD109" s="82">
        <f t="shared" si="39"/>
        <v>1.1795520882617652</v>
      </c>
      <c r="AE109" s="111">
        <f t="shared" si="40"/>
        <v>1.35</v>
      </c>
      <c r="AF109" s="82" t="str">
        <f t="shared" si="41"/>
        <v>NS</v>
      </c>
      <c r="AG109" s="111" t="str">
        <f t="shared" si="42"/>
        <v>NS</v>
      </c>
      <c r="AH109" s="111" t="str">
        <f t="shared" si="43"/>
        <v>NS</v>
      </c>
      <c r="AI109" s="102"/>
      <c r="AJ109" s="112" t="str">
        <f t="shared" si="45"/>
        <v>NS</v>
      </c>
      <c r="AK109" s="113" t="e">
        <f t="shared" si="46"/>
        <v>#VALUE!</v>
      </c>
      <c r="AL109" s="82"/>
      <c r="AM109" s="82">
        <f>AD115</f>
        <v>1.1698647310837469</v>
      </c>
      <c r="AN109" s="82">
        <f>AE115</f>
        <v>1.3449999999999998</v>
      </c>
      <c r="AO109" s="82">
        <f>AF115</f>
        <v>3.2942671720434085</v>
      </c>
      <c r="AP109" s="82">
        <f>AI115</f>
        <v>9.5361580078124994</v>
      </c>
      <c r="AQ109" s="113">
        <f>AK115</f>
        <v>41.509034654532918</v>
      </c>
      <c r="AR109" s="118"/>
      <c r="AS109" s="115" t="s">
        <v>497</v>
      </c>
      <c r="AT109" s="115" t="s">
        <v>497</v>
      </c>
      <c r="AU109" s="115" t="s">
        <v>497</v>
      </c>
      <c r="AV109" s="115" t="s">
        <v>497</v>
      </c>
      <c r="AW109" s="115" t="s">
        <v>497</v>
      </c>
      <c r="AX109" s="116" t="s">
        <v>498</v>
      </c>
      <c r="AY109" s="102"/>
      <c r="AZ109" s="102"/>
      <c r="BA109" s="82"/>
      <c r="BB109" s="82"/>
    </row>
    <row r="110" spans="1:54" ht="16" x14ac:dyDescent="0.2">
      <c r="A110" s="101" t="s">
        <v>403</v>
      </c>
      <c r="B110" s="102">
        <v>2020</v>
      </c>
      <c r="C110" s="132">
        <v>8</v>
      </c>
      <c r="D110" s="82">
        <v>21</v>
      </c>
      <c r="E110" s="85"/>
      <c r="F110" s="131">
        <v>1.38</v>
      </c>
      <c r="G110" s="131">
        <v>8.85</v>
      </c>
      <c r="H110" s="85"/>
      <c r="I110" s="131">
        <v>20.5</v>
      </c>
      <c r="J110" s="131">
        <v>30.1</v>
      </c>
      <c r="K110" s="85"/>
      <c r="L110" s="85"/>
      <c r="M110" s="85"/>
      <c r="N110" s="137" t="s">
        <v>763</v>
      </c>
      <c r="O110" s="85"/>
      <c r="P110" s="85"/>
      <c r="Q110" s="85"/>
      <c r="R110" s="140"/>
      <c r="S110" s="137" t="s">
        <v>763</v>
      </c>
      <c r="T110" s="137" t="s">
        <v>763</v>
      </c>
      <c r="U110" s="137" t="s">
        <v>763</v>
      </c>
      <c r="V110" s="85"/>
      <c r="W110" s="85"/>
      <c r="X110" s="85"/>
      <c r="Y110" s="85">
        <f t="shared" si="34"/>
        <v>20.5</v>
      </c>
      <c r="Z110" s="82">
        <f t="shared" si="35"/>
        <v>293.64999999999998</v>
      </c>
      <c r="AA110" s="85">
        <f t="shared" si="36"/>
        <v>30.1</v>
      </c>
      <c r="AB110" s="85">
        <f t="shared" si="37"/>
        <v>8.85</v>
      </c>
      <c r="AC110" s="110">
        <f t="shared" si="38"/>
        <v>7.5205652935179703</v>
      </c>
      <c r="AD110" s="82">
        <f t="shared" si="39"/>
        <v>1.176773241717332</v>
      </c>
      <c r="AE110" s="111">
        <f t="shared" si="40"/>
        <v>1.38</v>
      </c>
      <c r="AF110" s="82" t="str">
        <f t="shared" si="41"/>
        <v>NS</v>
      </c>
      <c r="AG110" s="111" t="str">
        <f t="shared" si="42"/>
        <v>NS</v>
      </c>
      <c r="AH110" s="111" t="str">
        <f t="shared" si="43"/>
        <v>NS</v>
      </c>
      <c r="AI110" s="102"/>
      <c r="AJ110" s="112" t="str">
        <f t="shared" si="45"/>
        <v>NS</v>
      </c>
      <c r="AK110" s="113" t="e">
        <f t="shared" si="46"/>
        <v>#VALUE!</v>
      </c>
      <c r="AL110" s="85"/>
      <c r="AM110" s="82"/>
      <c r="AN110" s="82"/>
      <c r="AO110" s="82"/>
      <c r="AP110" s="85"/>
      <c r="AQ110" s="82"/>
      <c r="AR110" s="82"/>
      <c r="AS110" s="115">
        <f>((LN(AM109)-LN(0.4))/(LN(0.9)-LN(0.4))*100)</f>
        <v>132.33923685183404</v>
      </c>
      <c r="AT110" s="120">
        <f>((LN(AN109)-LN(0.6))/(LN(3)-LN(0.6))*100)</f>
        <v>50.155376021865969</v>
      </c>
      <c r="AU110" s="115">
        <f>((LN(AO109)-LN(10))/(LN(1)-LN(10))*100)</f>
        <v>48.22411815357696</v>
      </c>
      <c r="AV110" s="115">
        <f>((LN(AP109)-LN(10))/(LN(3)-LN(10))*100)</f>
        <v>3.9448078084875817</v>
      </c>
      <c r="AW110" s="115">
        <f>((LN(AQ109)-LN(43))/(LN(20)-LN(43))*100)</f>
        <v>4.6101230762564969</v>
      </c>
      <c r="AX110" s="82"/>
      <c r="AY110" s="82"/>
      <c r="AZ110" s="82"/>
      <c r="BA110" s="82"/>
      <c r="BB110" s="82"/>
    </row>
    <row r="111" spans="1:54" ht="16" x14ac:dyDescent="0.2">
      <c r="A111" s="101" t="s">
        <v>403</v>
      </c>
      <c r="B111" s="102">
        <v>2020</v>
      </c>
      <c r="C111" s="132">
        <v>8</v>
      </c>
      <c r="D111" s="82">
        <v>21</v>
      </c>
      <c r="E111" s="85"/>
      <c r="F111" s="131">
        <v>1.38</v>
      </c>
      <c r="G111" s="131">
        <v>8.85</v>
      </c>
      <c r="H111" s="85"/>
      <c r="I111" s="131">
        <v>20.5</v>
      </c>
      <c r="J111" s="134">
        <v>29.8</v>
      </c>
      <c r="K111" s="85"/>
      <c r="L111" s="85"/>
      <c r="M111" s="85"/>
      <c r="N111" s="137">
        <v>1.3245298023152121</v>
      </c>
      <c r="O111" s="85"/>
      <c r="P111" s="85"/>
      <c r="Q111" s="85"/>
      <c r="R111" s="140"/>
      <c r="S111" s="137">
        <v>39.051026286499948</v>
      </c>
      <c r="T111" s="137">
        <v>5.46</v>
      </c>
      <c r="U111" s="137">
        <v>3.078400000000002</v>
      </c>
      <c r="V111" s="85"/>
      <c r="W111" s="85"/>
      <c r="X111" s="85"/>
      <c r="Y111" s="85">
        <f t="shared" si="34"/>
        <v>20.5</v>
      </c>
      <c r="Z111" s="82">
        <f t="shared" si="35"/>
        <v>293.64999999999998</v>
      </c>
      <c r="AA111" s="85">
        <f t="shared" si="36"/>
        <v>29.8</v>
      </c>
      <c r="AB111" s="85">
        <f t="shared" si="37"/>
        <v>8.85</v>
      </c>
      <c r="AC111" s="110">
        <f t="shared" si="38"/>
        <v>7.5338514179851854</v>
      </c>
      <c r="AD111" s="82">
        <f t="shared" si="39"/>
        <v>1.1746979743817139</v>
      </c>
      <c r="AE111" s="111">
        <f t="shared" si="40"/>
        <v>1.38</v>
      </c>
      <c r="AF111" s="82">
        <f t="shared" si="41"/>
        <v>1.3245298023152121</v>
      </c>
      <c r="AG111" s="111">
        <f t="shared" si="42"/>
        <v>5.46</v>
      </c>
      <c r="AH111" s="111">
        <f t="shared" si="43"/>
        <v>3.078400000000002</v>
      </c>
      <c r="AI111" s="102">
        <f t="shared" si="47"/>
        <v>8.5384000000000029</v>
      </c>
      <c r="AJ111" s="112">
        <f t="shared" si="45"/>
        <v>39.051026286499948</v>
      </c>
      <c r="AK111" s="113">
        <f t="shared" si="46"/>
        <v>37.726496484184736</v>
      </c>
      <c r="AL111" s="82"/>
      <c r="AM111" s="85"/>
      <c r="AN111" s="85"/>
      <c r="AO111" s="85"/>
      <c r="AP111" s="128" t="s">
        <v>1237</v>
      </c>
      <c r="AQ111" s="85"/>
      <c r="AR111" s="82"/>
      <c r="AS111" s="82">
        <f>IF(AS110&gt;100, 100, IF(AS110&lt;0, 0, AS110))</f>
        <v>100</v>
      </c>
      <c r="AT111" s="82">
        <f t="shared" ref="AT111:AW111" si="48">IF(AT110&gt;100, 100, IF(AT110&lt;0, 0, AT110))</f>
        <v>50.155376021865969</v>
      </c>
      <c r="AU111" s="82">
        <f t="shared" si="48"/>
        <v>48.22411815357696</v>
      </c>
      <c r="AV111" s="82">
        <f t="shared" si="48"/>
        <v>3.9448078084875817</v>
      </c>
      <c r="AW111" s="82">
        <f t="shared" si="48"/>
        <v>4.6101230762564969</v>
      </c>
      <c r="AX111" s="129">
        <f>AVERAGE(AS111:AW111)</f>
        <v>41.386885012037403</v>
      </c>
      <c r="AY111" s="84"/>
      <c r="AZ111" s="84"/>
      <c r="BA111" s="84" t="str">
        <f>IF(AX111&gt;65, "Acceptable; Ongoing Protection is Required", "Unacceptable; Immediate Restoration is Required")</f>
        <v>Unacceptable; Immediate Restoration is Required</v>
      </c>
      <c r="BB111" s="82"/>
    </row>
    <row r="112" spans="1:54" ht="16" x14ac:dyDescent="0.2">
      <c r="A112" s="101" t="s">
        <v>403</v>
      </c>
      <c r="B112" s="102">
        <v>2020</v>
      </c>
      <c r="C112" s="132">
        <v>8</v>
      </c>
      <c r="D112" s="82">
        <v>21</v>
      </c>
      <c r="E112" s="85"/>
      <c r="F112" s="131">
        <v>1.38</v>
      </c>
      <c r="G112" s="131">
        <v>8.85</v>
      </c>
      <c r="H112" s="85"/>
      <c r="I112" s="131">
        <v>20.5</v>
      </c>
      <c r="J112" s="131">
        <v>30.3</v>
      </c>
      <c r="K112" s="85"/>
      <c r="L112" s="85"/>
      <c r="M112" s="85"/>
      <c r="N112" s="137" t="s">
        <v>763</v>
      </c>
      <c r="O112" s="85"/>
      <c r="P112" s="85"/>
      <c r="Q112" s="85"/>
      <c r="R112" s="140"/>
      <c r="S112" s="137" t="s">
        <v>763</v>
      </c>
      <c r="T112" s="137" t="s">
        <v>763</v>
      </c>
      <c r="U112" s="137" t="s">
        <v>763</v>
      </c>
      <c r="V112" s="85"/>
      <c r="W112" s="85"/>
      <c r="X112" s="85"/>
      <c r="Y112" s="85">
        <f t="shared" si="34"/>
        <v>20.5</v>
      </c>
      <c r="Z112" s="82">
        <f t="shared" si="35"/>
        <v>293.64999999999998</v>
      </c>
      <c r="AA112" s="85">
        <f t="shared" si="36"/>
        <v>30.3</v>
      </c>
      <c r="AB112" s="85">
        <f t="shared" si="37"/>
        <v>8.85</v>
      </c>
      <c r="AC112" s="110">
        <f t="shared" si="38"/>
        <v>7.5117208966438955</v>
      </c>
      <c r="AD112" s="82">
        <f t="shared" si="39"/>
        <v>1.1781587896794758</v>
      </c>
      <c r="AE112" s="111">
        <f t="shared" si="40"/>
        <v>1.38</v>
      </c>
      <c r="AF112" s="82" t="str">
        <f t="shared" si="41"/>
        <v>NS</v>
      </c>
      <c r="AG112" s="111" t="str">
        <f t="shared" si="42"/>
        <v>NS</v>
      </c>
      <c r="AH112" s="111" t="str">
        <f t="shared" si="43"/>
        <v>NS</v>
      </c>
      <c r="AI112" s="82"/>
      <c r="AJ112" s="112" t="str">
        <f t="shared" si="45"/>
        <v>NS</v>
      </c>
      <c r="AK112" s="113" t="e">
        <f t="shared" si="46"/>
        <v>#VALUE!</v>
      </c>
      <c r="AL112" s="85"/>
      <c r="AM112" s="85"/>
      <c r="AN112" s="85"/>
      <c r="AO112" s="85"/>
      <c r="AP112" s="85"/>
      <c r="AQ112" s="85"/>
      <c r="AR112" s="85"/>
      <c r="AS112" s="85"/>
      <c r="AT112" s="85"/>
      <c r="AU112" s="85"/>
      <c r="AV112" s="85"/>
      <c r="AW112" s="126" t="s">
        <v>1238</v>
      </c>
      <c r="AX112" s="126">
        <f>AVERAGE(AS111:AW111)</f>
        <v>41.386885012037403</v>
      </c>
      <c r="AY112" s="85"/>
      <c r="AZ112" s="85"/>
      <c r="BA112" s="82"/>
      <c r="BB112" s="82"/>
    </row>
    <row r="113" spans="1:55" ht="16" x14ac:dyDescent="0.2">
      <c r="A113" s="101"/>
      <c r="B113" s="102"/>
      <c r="C113" s="132"/>
      <c r="D113" s="82"/>
      <c r="E113" s="85"/>
      <c r="F113" s="144"/>
      <c r="G113" s="144"/>
      <c r="H113" s="85"/>
      <c r="I113" s="144"/>
      <c r="J113" s="145"/>
      <c r="K113" s="85"/>
      <c r="L113" s="85"/>
      <c r="M113" s="85"/>
      <c r="N113" s="146"/>
      <c r="O113" s="85"/>
      <c r="P113" s="85"/>
      <c r="Q113" s="85"/>
      <c r="R113" s="140"/>
      <c r="S113" s="146"/>
      <c r="T113" s="146"/>
      <c r="U113" s="146"/>
      <c r="V113" s="85"/>
      <c r="W113" s="85"/>
      <c r="X113" s="85"/>
      <c r="Y113" s="85"/>
      <c r="Z113" s="82"/>
      <c r="AA113" s="85"/>
      <c r="AB113" s="85"/>
      <c r="AC113" s="110"/>
      <c r="AD113" s="82"/>
      <c r="AE113" s="111"/>
      <c r="AF113" s="82"/>
      <c r="AG113" s="111"/>
      <c r="AH113" s="111"/>
      <c r="AI113" s="82"/>
      <c r="AJ113" s="112"/>
      <c r="AK113" s="113"/>
      <c r="AL113" s="85"/>
      <c r="AM113" s="82"/>
      <c r="AN113" s="82"/>
      <c r="AO113" s="82"/>
      <c r="AP113" s="85"/>
      <c r="AQ113" s="82"/>
      <c r="AR113" s="82"/>
      <c r="AS113" s="115"/>
      <c r="AT113" s="120"/>
      <c r="AU113" s="115"/>
      <c r="AV113" s="115"/>
      <c r="AW113" s="115"/>
      <c r="AX113" s="82"/>
      <c r="AY113" s="82"/>
      <c r="AZ113" s="82"/>
      <c r="BA113" s="82"/>
      <c r="BB113" s="82"/>
    </row>
    <row r="114" spans="1:55" ht="16" x14ac:dyDescent="0.2">
      <c r="A114" s="101"/>
      <c r="B114" s="102"/>
      <c r="C114" s="132"/>
      <c r="D114" s="82"/>
      <c r="E114" s="85"/>
      <c r="F114" s="144"/>
      <c r="G114" s="144"/>
      <c r="H114" s="85"/>
      <c r="I114" s="144"/>
      <c r="J114" s="145"/>
      <c r="K114" s="85"/>
      <c r="L114" s="85"/>
      <c r="M114" s="85"/>
      <c r="N114" s="146"/>
      <c r="O114" s="85"/>
      <c r="P114" s="85"/>
      <c r="Q114" s="85"/>
      <c r="R114" s="140"/>
      <c r="S114" s="146"/>
      <c r="T114" s="146"/>
      <c r="U114" s="146"/>
      <c r="V114" s="85"/>
      <c r="W114" s="85"/>
      <c r="X114" s="85"/>
      <c r="Y114" s="85"/>
      <c r="Z114" s="82"/>
      <c r="AA114" s="85"/>
      <c r="AB114" s="85"/>
      <c r="AC114" s="110"/>
      <c r="AD114" s="82"/>
      <c r="AE114" s="111"/>
      <c r="AF114" s="82"/>
      <c r="AG114" s="111"/>
      <c r="AH114" s="111"/>
      <c r="AI114" s="82"/>
      <c r="AJ114" s="112"/>
      <c r="AK114" s="113"/>
      <c r="AL114" s="85"/>
      <c r="AM114" s="82"/>
      <c r="AN114" s="82"/>
      <c r="AO114" s="82"/>
      <c r="AP114" s="85"/>
      <c r="AQ114" s="82"/>
      <c r="AR114" s="82"/>
      <c r="AS114" s="115"/>
      <c r="AT114" s="120"/>
      <c r="AU114" s="115"/>
      <c r="AV114" s="115"/>
      <c r="AW114" s="115"/>
      <c r="AX114" s="82"/>
      <c r="AY114" s="82"/>
      <c r="AZ114" s="82"/>
      <c r="BA114" s="82"/>
      <c r="BB114" s="82"/>
    </row>
    <row r="115" spans="1:55" ht="16" x14ac:dyDescent="0.2">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4">
        <f>_xlfn.AGGREGATE(1, 6,AD101:AD112)</f>
        <v>1.1698647310837469</v>
      </c>
      <c r="AE115" s="84">
        <f>_xlfn.AGGREGATE(1, 6,AE101:AE112)</f>
        <v>1.3449999999999998</v>
      </c>
      <c r="AF115" s="84">
        <f>_xlfn.AGGREGATE(1, 6,AF101:AF112)</f>
        <v>3.2942671720434085</v>
      </c>
      <c r="AG115" s="82"/>
      <c r="AH115" s="82"/>
      <c r="AI115" s="84">
        <f>_xlfn.AGGREGATE(1, 6,AI101:AI112)</f>
        <v>9.5361580078124994</v>
      </c>
      <c r="AJ115" s="82"/>
      <c r="AK115" s="84">
        <f>_xlfn.AGGREGATE(1, 6,AK101:AK112)</f>
        <v>41.509034654532918</v>
      </c>
      <c r="AL115" s="82"/>
      <c r="AM115" s="82"/>
      <c r="AN115" s="82"/>
      <c r="AO115" s="82"/>
      <c r="AP115" s="82"/>
      <c r="AQ115" s="82"/>
      <c r="AR115" s="82"/>
      <c r="AS115" s="82"/>
      <c r="AT115" s="82"/>
      <c r="AU115" s="82"/>
      <c r="AV115" s="82"/>
      <c r="AW115" s="82"/>
      <c r="AX115" s="82"/>
      <c r="AY115" s="82"/>
      <c r="AZ115" s="82"/>
      <c r="BA115" s="82"/>
      <c r="BB115" s="82"/>
    </row>
    <row r="116" spans="1:55"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126" t="s">
        <v>1238</v>
      </c>
      <c r="AD116" s="126">
        <f>AVERAGE(AD101:AD112)</f>
        <v>1.1698647310837469</v>
      </c>
      <c r="AE116" s="126">
        <f>AVERAGE(AE100:AE112)</f>
        <v>1.3449999999999998</v>
      </c>
      <c r="AF116" s="126">
        <f>AVERAGE(AF100:AF112)</f>
        <v>3.2942671720434085</v>
      </c>
      <c r="AG116" s="126"/>
      <c r="AH116" s="126"/>
      <c r="AI116" s="126">
        <f>AVERAGE(AI100:AI112)</f>
        <v>9.5361580078124994</v>
      </c>
      <c r="AJ116" s="126"/>
      <c r="AK116" s="127" t="e">
        <f>AVERAGE(AK100:AK112)</f>
        <v>#VALUE!</v>
      </c>
      <c r="AL116" s="82"/>
      <c r="AM116" s="82"/>
      <c r="AN116" s="82"/>
      <c r="AO116" s="82"/>
      <c r="AP116" s="82"/>
      <c r="AQ116" s="82"/>
      <c r="AR116" s="82"/>
      <c r="AS116" s="82"/>
      <c r="AT116" s="82"/>
      <c r="AU116" s="82"/>
      <c r="AV116" s="82"/>
      <c r="AW116" s="82"/>
      <c r="AX116" s="82"/>
      <c r="AY116" s="82"/>
      <c r="AZ116" s="82"/>
      <c r="BA116" s="82"/>
      <c r="BB116" s="82"/>
    </row>
    <row r="119" spans="1:55" s="68" customFormat="1" x14ac:dyDescent="0.2">
      <c r="A119" s="68" t="s">
        <v>1246</v>
      </c>
      <c r="B119"/>
      <c r="C119"/>
      <c r="D119"/>
      <c r="E119" s="167"/>
      <c r="J119" s="168"/>
      <c r="O119" s="79"/>
      <c r="P119" s="79"/>
      <c r="Q119" s="79" t="s">
        <v>976</v>
      </c>
      <c r="R119" s="79" t="s">
        <v>976</v>
      </c>
      <c r="S119" s="79" t="s">
        <v>976</v>
      </c>
      <c r="T119" s="79" t="s">
        <v>977</v>
      </c>
      <c r="U119" s="169"/>
      <c r="W119" s="168"/>
      <c r="Y119" s="79" t="s">
        <v>978</v>
      </c>
      <c r="Z119" s="75" t="s">
        <v>979</v>
      </c>
      <c r="AA119" s="170"/>
      <c r="AD119" s="72"/>
      <c r="AE119" s="72"/>
      <c r="AF119" s="72"/>
      <c r="AG119" s="72"/>
      <c r="AH119" s="72"/>
      <c r="AI119" s="72"/>
      <c r="AJ119" s="72"/>
      <c r="AK119" s="72"/>
      <c r="AL119" s="72"/>
      <c r="AM119" s="72"/>
      <c r="AN119" s="72"/>
      <c r="AO119" s="72"/>
      <c r="AP119" s="75"/>
      <c r="AR119" s="68" t="s">
        <v>977</v>
      </c>
      <c r="AT119" s="171" t="s">
        <v>980</v>
      </c>
      <c r="AV119" s="147"/>
      <c r="AX119" s="72"/>
    </row>
    <row r="120" spans="1:55" s="68" customFormat="1" x14ac:dyDescent="0.2">
      <c r="A120" s="79"/>
      <c r="B120"/>
      <c r="C120"/>
      <c r="D120"/>
      <c r="E120" s="167"/>
      <c r="F120" s="79"/>
      <c r="G120" s="79" t="s">
        <v>696</v>
      </c>
      <c r="H120" s="172" t="s">
        <v>697</v>
      </c>
      <c r="J120" s="173" t="s">
        <v>698</v>
      </c>
      <c r="K120" s="79" t="s">
        <v>699</v>
      </c>
      <c r="L120" s="79" t="s">
        <v>700</v>
      </c>
      <c r="M120" s="79" t="s">
        <v>701</v>
      </c>
      <c r="O120" s="79" t="s">
        <v>702</v>
      </c>
      <c r="P120" s="79" t="s">
        <v>703</v>
      </c>
      <c r="Q120" s="174" t="s">
        <v>704</v>
      </c>
      <c r="R120" s="79" t="s">
        <v>705</v>
      </c>
      <c r="S120" s="79" t="s">
        <v>706</v>
      </c>
      <c r="T120" s="79" t="s">
        <v>707</v>
      </c>
      <c r="U120" s="175"/>
      <c r="V120" s="79" t="s">
        <v>708</v>
      </c>
      <c r="W120" s="173" t="s">
        <v>709</v>
      </c>
      <c r="X120" s="79" t="s">
        <v>710</v>
      </c>
      <c r="Y120" s="79" t="s">
        <v>711</v>
      </c>
      <c r="Z120" s="75" t="s">
        <v>711</v>
      </c>
      <c r="AA120" s="170"/>
      <c r="AB120" s="79" t="s">
        <v>712</v>
      </c>
      <c r="AC120" s="79" t="s">
        <v>713</v>
      </c>
      <c r="AD120" s="176" t="s">
        <v>714</v>
      </c>
      <c r="AE120" s="176" t="s">
        <v>715</v>
      </c>
      <c r="AF120" s="75" t="s">
        <v>716</v>
      </c>
      <c r="AG120" s="75" t="s">
        <v>485</v>
      </c>
      <c r="AH120" s="75" t="s">
        <v>717</v>
      </c>
      <c r="AI120" s="75" t="s">
        <v>718</v>
      </c>
      <c r="AJ120" s="177" t="s">
        <v>719</v>
      </c>
      <c r="AK120" s="177" t="s">
        <v>720</v>
      </c>
      <c r="AL120" s="75" t="s">
        <v>721</v>
      </c>
      <c r="AM120" s="75" t="s">
        <v>489</v>
      </c>
      <c r="AN120" s="75" t="s">
        <v>722</v>
      </c>
      <c r="AO120" s="75" t="s">
        <v>723</v>
      </c>
      <c r="AP120" s="75" t="s">
        <v>724</v>
      </c>
      <c r="AQ120" s="75" t="s">
        <v>725</v>
      </c>
      <c r="AR120" s="75" t="s">
        <v>726</v>
      </c>
      <c r="AS120" s="79"/>
      <c r="AT120" s="176" t="s">
        <v>712</v>
      </c>
      <c r="AU120" s="68" t="s">
        <v>855</v>
      </c>
      <c r="AV120" s="68" t="s">
        <v>855</v>
      </c>
      <c r="AX120" s="72"/>
    </row>
    <row r="121" spans="1:55" s="68" customFormat="1" x14ac:dyDescent="0.2">
      <c r="A121" s="178" t="s">
        <v>728</v>
      </c>
      <c r="B121" s="179" t="s">
        <v>729</v>
      </c>
      <c r="C121" s="179" t="s">
        <v>707</v>
      </c>
      <c r="D121" s="179" t="s">
        <v>730</v>
      </c>
      <c r="E121" s="180" t="s">
        <v>731</v>
      </c>
      <c r="F121" s="178" t="s">
        <v>15</v>
      </c>
      <c r="G121" s="178" t="s">
        <v>732</v>
      </c>
      <c r="H121" s="181" t="s">
        <v>733</v>
      </c>
      <c r="I121" s="182" t="s">
        <v>734</v>
      </c>
      <c r="J121" s="183" t="s">
        <v>735</v>
      </c>
      <c r="K121" s="184" t="s">
        <v>736</v>
      </c>
      <c r="L121" s="185" t="s">
        <v>737</v>
      </c>
      <c r="M121" s="178" t="s">
        <v>738</v>
      </c>
      <c r="N121" s="178" t="s">
        <v>739</v>
      </c>
      <c r="O121" s="178" t="s">
        <v>856</v>
      </c>
      <c r="P121" s="178" t="s">
        <v>741</v>
      </c>
      <c r="Q121" s="178" t="s">
        <v>742</v>
      </c>
      <c r="R121" s="178" t="s">
        <v>742</v>
      </c>
      <c r="S121" s="178" t="s">
        <v>742</v>
      </c>
      <c r="T121" s="178" t="s">
        <v>742</v>
      </c>
      <c r="U121" s="186" t="s">
        <v>743</v>
      </c>
      <c r="V121" s="178" t="s">
        <v>744</v>
      </c>
      <c r="W121" s="187" t="s">
        <v>745</v>
      </c>
      <c r="X121" s="185" t="s">
        <v>746</v>
      </c>
      <c r="Y121" s="188" t="s">
        <v>747</v>
      </c>
      <c r="Z121" s="189" t="s">
        <v>748</v>
      </c>
      <c r="AA121" s="190" t="s">
        <v>749</v>
      </c>
      <c r="AB121" s="178" t="s">
        <v>750</v>
      </c>
      <c r="AC121" s="178" t="s">
        <v>751</v>
      </c>
      <c r="AD121" s="191" t="s">
        <v>494</v>
      </c>
      <c r="AE121" s="191" t="s">
        <v>494</v>
      </c>
      <c r="AF121" s="192" t="s">
        <v>494</v>
      </c>
      <c r="AG121" s="192" t="s">
        <v>494</v>
      </c>
      <c r="AH121" s="192" t="s">
        <v>494</v>
      </c>
      <c r="AI121" s="192" t="s">
        <v>494</v>
      </c>
      <c r="AJ121" s="192" t="s">
        <v>494</v>
      </c>
      <c r="AK121" s="192" t="s">
        <v>494</v>
      </c>
      <c r="AL121" s="189" t="s">
        <v>725</v>
      </c>
      <c r="AM121" s="192" t="s">
        <v>494</v>
      </c>
      <c r="AN121" s="192" t="s">
        <v>494</v>
      </c>
      <c r="AO121" s="189" t="s">
        <v>752</v>
      </c>
      <c r="AP121" s="189" t="s">
        <v>752</v>
      </c>
      <c r="AQ121" s="192" t="s">
        <v>753</v>
      </c>
      <c r="AR121" s="189" t="s">
        <v>752</v>
      </c>
      <c r="AS121" s="178" t="s">
        <v>754</v>
      </c>
      <c r="AT121" s="191" t="s">
        <v>750</v>
      </c>
      <c r="AU121" s="68" t="s">
        <v>857</v>
      </c>
      <c r="AV121" s="68" t="s">
        <v>858</v>
      </c>
      <c r="AX121" s="72"/>
    </row>
    <row r="122" spans="1:55" s="68" customFormat="1" x14ac:dyDescent="0.2">
      <c r="A122" s="79" t="s">
        <v>756</v>
      </c>
      <c r="B122" s="68" t="s">
        <v>403</v>
      </c>
      <c r="C122" s="68" t="s">
        <v>757</v>
      </c>
      <c r="E122" s="147">
        <v>44390</v>
      </c>
      <c r="F122" s="68" t="s">
        <v>797</v>
      </c>
      <c r="G122" s="68" t="s">
        <v>1073</v>
      </c>
      <c r="H122" s="68">
        <v>1</v>
      </c>
      <c r="I122" s="68" t="s">
        <v>1074</v>
      </c>
      <c r="J122" s="77">
        <v>0.4236111111111111</v>
      </c>
      <c r="K122" s="81">
        <v>2</v>
      </c>
      <c r="L122" s="68">
        <v>2</v>
      </c>
      <c r="M122" s="68" t="s">
        <v>952</v>
      </c>
      <c r="O122" s="131">
        <v>19</v>
      </c>
      <c r="P122" s="131">
        <v>8.9</v>
      </c>
      <c r="Q122" s="68">
        <v>2.1</v>
      </c>
      <c r="R122" s="68">
        <v>1.3</v>
      </c>
      <c r="S122" s="131">
        <v>1.2</v>
      </c>
      <c r="T122" s="68">
        <v>1.25</v>
      </c>
      <c r="U122" s="76">
        <v>0.59523809523809523</v>
      </c>
      <c r="V122" s="68">
        <v>0.15</v>
      </c>
      <c r="W122" s="77">
        <v>0.27083333333333331</v>
      </c>
      <c r="X122" s="68">
        <v>23.1</v>
      </c>
      <c r="Y122" s="68">
        <v>7.4</v>
      </c>
      <c r="Z122" s="72">
        <v>6.2571670668310686</v>
      </c>
      <c r="AA122" s="68">
        <v>87.1</v>
      </c>
      <c r="AB122" s="205">
        <v>29.1</v>
      </c>
      <c r="AC122" s="72">
        <v>45.3</v>
      </c>
      <c r="AD122" s="75" t="s">
        <v>763</v>
      </c>
      <c r="AE122" s="75" t="s">
        <v>763</v>
      </c>
      <c r="AF122" s="75" t="s">
        <v>763</v>
      </c>
      <c r="AG122" s="137" t="s">
        <v>763</v>
      </c>
      <c r="AH122" s="72" t="s">
        <v>763</v>
      </c>
      <c r="AI122" s="75" t="s">
        <v>763</v>
      </c>
      <c r="AJ122" s="75" t="s">
        <v>763</v>
      </c>
      <c r="AK122" s="75" t="s">
        <v>763</v>
      </c>
      <c r="AL122" s="75" t="s">
        <v>763</v>
      </c>
      <c r="AM122" s="75" t="s">
        <v>763</v>
      </c>
      <c r="AN122" s="137" t="s">
        <v>763</v>
      </c>
      <c r="AO122" s="137" t="s">
        <v>763</v>
      </c>
      <c r="AP122" s="137" t="s">
        <v>763</v>
      </c>
      <c r="AQ122" s="75" t="s">
        <v>763</v>
      </c>
      <c r="AR122" s="75" t="s">
        <v>763</v>
      </c>
      <c r="AS122" s="68" t="s">
        <v>763</v>
      </c>
      <c r="AT122" s="68" t="s">
        <v>763</v>
      </c>
      <c r="AU122" s="68" t="s">
        <v>763</v>
      </c>
      <c r="AV122" s="68" t="s">
        <v>763</v>
      </c>
      <c r="BA122" s="200"/>
      <c r="BC122" s="147"/>
    </row>
    <row r="123" spans="1:55" s="68" customFormat="1" x14ac:dyDescent="0.2">
      <c r="A123" s="79" t="s">
        <v>756</v>
      </c>
      <c r="B123" s="68" t="s">
        <v>403</v>
      </c>
      <c r="C123" s="68" t="s">
        <v>764</v>
      </c>
      <c r="E123" s="147">
        <v>44390</v>
      </c>
      <c r="F123" s="68" t="s">
        <v>797</v>
      </c>
      <c r="G123" s="68" t="s">
        <v>1073</v>
      </c>
      <c r="H123" s="68">
        <v>1</v>
      </c>
      <c r="I123" s="68" t="s">
        <v>1074</v>
      </c>
      <c r="J123" s="77">
        <v>0.4236111111111111</v>
      </c>
      <c r="K123" s="81">
        <v>2</v>
      </c>
      <c r="L123" s="68">
        <v>2</v>
      </c>
      <c r="M123" s="68" t="s">
        <v>952</v>
      </c>
      <c r="O123" s="131">
        <v>19</v>
      </c>
      <c r="P123" s="131">
        <v>8.9</v>
      </c>
      <c r="Q123" s="68">
        <v>2.1</v>
      </c>
      <c r="R123" s="68">
        <v>1.3</v>
      </c>
      <c r="S123" s="131">
        <v>1.2</v>
      </c>
      <c r="T123" s="68">
        <v>1.25</v>
      </c>
      <c r="U123" s="76">
        <v>0.59523809523809523</v>
      </c>
      <c r="V123" s="68">
        <v>1.05</v>
      </c>
      <c r="W123" s="77">
        <v>0.27083333333333331</v>
      </c>
      <c r="X123" s="68">
        <v>23.1</v>
      </c>
      <c r="Y123" s="68">
        <v>7.3</v>
      </c>
      <c r="Z123" s="72">
        <v>6.1726107551171348</v>
      </c>
      <c r="AA123" s="68">
        <v>85.4</v>
      </c>
      <c r="AB123" s="205">
        <v>29.1</v>
      </c>
      <c r="AC123" s="72">
        <v>45.3</v>
      </c>
      <c r="AD123" s="72">
        <v>7.4999999999999956E-2</v>
      </c>
      <c r="AE123" s="72">
        <v>3.8192851104939018</v>
      </c>
      <c r="AF123" s="72">
        <v>0.22973182452332977</v>
      </c>
      <c r="AG123" s="137">
        <v>4.0490169350172316</v>
      </c>
      <c r="AH123" s="72">
        <v>18.84381727515408</v>
      </c>
      <c r="AI123" s="75">
        <v>22.892834210171312</v>
      </c>
      <c r="AJ123" s="72">
        <v>110.47081061367436</v>
      </c>
      <c r="AK123" s="72">
        <v>15.280767514929311</v>
      </c>
      <c r="AL123" s="72">
        <v>7.2294019594071024</v>
      </c>
      <c r="AM123" s="72">
        <v>34.124584790083389</v>
      </c>
      <c r="AN123" s="137">
        <v>38.173601725100625</v>
      </c>
      <c r="AO123" s="137">
        <v>24.164285714285718</v>
      </c>
      <c r="AP123" s="137">
        <v>11.64343998015873</v>
      </c>
      <c r="AQ123" s="72">
        <v>0.67483441759147511</v>
      </c>
      <c r="AR123" s="72">
        <v>35.80772569444445</v>
      </c>
      <c r="AS123" s="68" t="s">
        <v>763</v>
      </c>
      <c r="AT123" s="68" t="s">
        <v>763</v>
      </c>
      <c r="AU123" s="68" t="s">
        <v>763</v>
      </c>
      <c r="AV123" s="68" t="s">
        <v>763</v>
      </c>
      <c r="BA123" s="200"/>
      <c r="BC123" s="147"/>
    </row>
    <row r="124" spans="1:55" s="68" customFormat="1" x14ac:dyDescent="0.2">
      <c r="A124" s="79" t="s">
        <v>756</v>
      </c>
      <c r="B124" s="68" t="s">
        <v>403</v>
      </c>
      <c r="C124" s="68" t="s">
        <v>765</v>
      </c>
      <c r="E124" s="147">
        <v>44390</v>
      </c>
      <c r="F124" s="68" t="s">
        <v>797</v>
      </c>
      <c r="G124" s="68" t="s">
        <v>1073</v>
      </c>
      <c r="H124" s="68">
        <v>1</v>
      </c>
      <c r="I124" s="68" t="s">
        <v>1074</v>
      </c>
      <c r="J124" s="77">
        <v>0.4236111111111111</v>
      </c>
      <c r="K124" s="81">
        <v>2</v>
      </c>
      <c r="L124" s="68">
        <v>2</v>
      </c>
      <c r="M124" s="68" t="s">
        <v>952</v>
      </c>
      <c r="O124" s="131">
        <v>19</v>
      </c>
      <c r="P124" s="131">
        <v>8.9</v>
      </c>
      <c r="Q124" s="68">
        <v>2.1</v>
      </c>
      <c r="R124" s="68">
        <v>1.3</v>
      </c>
      <c r="S124" s="131">
        <v>1.2</v>
      </c>
      <c r="T124" s="68">
        <v>1.25</v>
      </c>
      <c r="U124" s="76">
        <v>0.59523809523809523</v>
      </c>
      <c r="V124" s="68">
        <v>1.8</v>
      </c>
      <c r="W124" s="77">
        <v>0.27083333333333331</v>
      </c>
      <c r="X124" s="68">
        <v>23.1</v>
      </c>
      <c r="Y124" s="68">
        <v>7.24</v>
      </c>
      <c r="Z124" s="72">
        <v>6.1218769680887748</v>
      </c>
      <c r="AA124" s="68">
        <v>84.9</v>
      </c>
      <c r="AB124" s="205">
        <v>29.1</v>
      </c>
      <c r="AC124" s="72">
        <v>45.3</v>
      </c>
      <c r="AD124" s="75" t="s">
        <v>763</v>
      </c>
      <c r="AE124" s="75" t="s">
        <v>763</v>
      </c>
      <c r="AF124" s="75" t="s">
        <v>763</v>
      </c>
      <c r="AG124" s="137" t="s">
        <v>763</v>
      </c>
      <c r="AH124" s="72" t="s">
        <v>763</v>
      </c>
      <c r="AI124" s="75" t="s">
        <v>763</v>
      </c>
      <c r="AJ124" s="75" t="s">
        <v>763</v>
      </c>
      <c r="AK124" s="75" t="s">
        <v>763</v>
      </c>
      <c r="AL124" s="75" t="s">
        <v>763</v>
      </c>
      <c r="AM124" s="75" t="s">
        <v>763</v>
      </c>
      <c r="AN124" s="137" t="s">
        <v>763</v>
      </c>
      <c r="AO124" s="137" t="s">
        <v>763</v>
      </c>
      <c r="AP124" s="137" t="s">
        <v>763</v>
      </c>
      <c r="AQ124" s="75" t="s">
        <v>763</v>
      </c>
      <c r="AR124" s="75" t="s">
        <v>763</v>
      </c>
      <c r="AS124" s="68" t="s">
        <v>763</v>
      </c>
      <c r="AT124" s="68" t="s">
        <v>763</v>
      </c>
      <c r="AU124" s="68" t="s">
        <v>763</v>
      </c>
      <c r="AV124" s="68" t="s">
        <v>763</v>
      </c>
      <c r="BA124" s="200"/>
      <c r="BC124" s="147"/>
    </row>
    <row r="125" spans="1:55" s="68" customFormat="1" x14ac:dyDescent="0.2">
      <c r="A125" s="79" t="s">
        <v>756</v>
      </c>
      <c r="B125" s="68" t="s">
        <v>403</v>
      </c>
      <c r="C125" s="68" t="s">
        <v>757</v>
      </c>
      <c r="E125" s="147">
        <v>44404</v>
      </c>
      <c r="F125" s="68" t="s">
        <v>881</v>
      </c>
      <c r="G125" s="68" t="s">
        <v>1092</v>
      </c>
      <c r="H125" s="68">
        <v>1</v>
      </c>
      <c r="I125" s="68" t="s">
        <v>760</v>
      </c>
      <c r="J125" s="77">
        <v>0.422916666666667</v>
      </c>
      <c r="K125" s="81">
        <v>1</v>
      </c>
      <c r="L125" s="68">
        <v>2</v>
      </c>
      <c r="M125" s="68" t="s">
        <v>519</v>
      </c>
      <c r="O125" s="131">
        <v>21.2</v>
      </c>
      <c r="P125" s="131">
        <v>8.11</v>
      </c>
      <c r="Q125" s="68">
        <v>2.21</v>
      </c>
      <c r="R125" s="68">
        <v>1.7</v>
      </c>
      <c r="S125" s="131">
        <v>1.6</v>
      </c>
      <c r="T125" s="68">
        <v>1.65</v>
      </c>
      <c r="U125" s="141">
        <v>0.74660633484162897</v>
      </c>
      <c r="V125" s="68">
        <v>0.15</v>
      </c>
      <c r="W125" s="77">
        <v>0.2673611111111111</v>
      </c>
      <c r="X125" s="68">
        <v>24.8</v>
      </c>
      <c r="Y125" s="68">
        <v>7</v>
      </c>
      <c r="Z125" s="72">
        <v>5.9041252360005991</v>
      </c>
      <c r="AA125" s="68">
        <v>84.4</v>
      </c>
      <c r="AB125" s="205">
        <v>29.9</v>
      </c>
      <c r="AC125" s="72">
        <v>46.4</v>
      </c>
      <c r="AD125" s="75" t="s">
        <v>763</v>
      </c>
      <c r="AE125" s="75" t="s">
        <v>763</v>
      </c>
      <c r="AF125" s="72" t="s">
        <v>763</v>
      </c>
      <c r="AG125" s="137" t="s">
        <v>763</v>
      </c>
      <c r="AH125" s="72" t="s">
        <v>763</v>
      </c>
      <c r="AI125" s="72" t="s">
        <v>763</v>
      </c>
      <c r="AJ125" s="72" t="s">
        <v>763</v>
      </c>
      <c r="AK125" s="72" t="s">
        <v>763</v>
      </c>
      <c r="AL125" s="72" t="s">
        <v>763</v>
      </c>
      <c r="AM125" s="75" t="s">
        <v>763</v>
      </c>
      <c r="AN125" s="137" t="s">
        <v>763</v>
      </c>
      <c r="AO125" s="137" t="s">
        <v>763</v>
      </c>
      <c r="AP125" s="137" t="s">
        <v>763</v>
      </c>
      <c r="AQ125" s="72" t="s">
        <v>763</v>
      </c>
      <c r="AR125" s="75" t="s">
        <v>763</v>
      </c>
      <c r="AS125" s="68" t="s">
        <v>763</v>
      </c>
      <c r="AT125" s="68" t="s">
        <v>763</v>
      </c>
      <c r="AU125" s="68" t="s">
        <v>763</v>
      </c>
      <c r="AV125" s="68" t="s">
        <v>763</v>
      </c>
      <c r="BA125" s="200"/>
      <c r="BC125" s="147"/>
    </row>
    <row r="126" spans="1:55" s="68" customFormat="1" x14ac:dyDescent="0.2">
      <c r="A126" s="79" t="s">
        <v>756</v>
      </c>
      <c r="B126" s="68" t="s">
        <v>403</v>
      </c>
      <c r="C126" s="68" t="s">
        <v>764</v>
      </c>
      <c r="E126" s="147">
        <v>44404</v>
      </c>
      <c r="F126" s="68" t="s">
        <v>881</v>
      </c>
      <c r="G126" s="68" t="s">
        <v>1092</v>
      </c>
      <c r="H126" s="68">
        <v>1</v>
      </c>
      <c r="I126" s="68" t="s">
        <v>760</v>
      </c>
      <c r="J126" s="77">
        <v>0.422916666666667</v>
      </c>
      <c r="K126" s="81">
        <v>1</v>
      </c>
      <c r="L126" s="68">
        <v>2</v>
      </c>
      <c r="M126" s="68" t="s">
        <v>519</v>
      </c>
      <c r="O126" s="131">
        <v>21.2</v>
      </c>
      <c r="P126" s="131">
        <v>8.11</v>
      </c>
      <c r="Q126" s="68">
        <v>2.21</v>
      </c>
      <c r="R126" s="68">
        <v>1.7</v>
      </c>
      <c r="S126" s="131">
        <v>1.6</v>
      </c>
      <c r="T126" s="68">
        <v>1.65</v>
      </c>
      <c r="U126" s="141">
        <v>0.74660633484162897</v>
      </c>
      <c r="V126" s="68">
        <v>1.1000000000000001</v>
      </c>
      <c r="W126" s="77">
        <v>0.26944444444444443</v>
      </c>
      <c r="X126" s="68">
        <v>24.9</v>
      </c>
      <c r="Y126" s="68">
        <v>6.23</v>
      </c>
      <c r="Z126" s="72">
        <v>5.2433626916909608</v>
      </c>
      <c r="AA126" s="68">
        <v>76.400000000000006</v>
      </c>
      <c r="AB126" s="205">
        <v>30.3</v>
      </c>
      <c r="AC126" s="72">
        <v>46.8</v>
      </c>
      <c r="AD126" s="72">
        <v>0.19999999999999998</v>
      </c>
      <c r="AE126" s="72">
        <v>1.4182692307692304</v>
      </c>
      <c r="AF126" s="72">
        <v>0.18237482560843282</v>
      </c>
      <c r="AG126" s="137">
        <v>1.6006440563776632</v>
      </c>
      <c r="AH126" s="72">
        <v>20.685148470264707</v>
      </c>
      <c r="AI126" s="72">
        <v>22.285792526642371</v>
      </c>
      <c r="AJ126" s="72" t="s">
        <v>1093</v>
      </c>
      <c r="AK126" s="72" t="s">
        <v>1093</v>
      </c>
      <c r="AL126" s="72" t="s">
        <v>1093</v>
      </c>
      <c r="AM126" s="72" t="s">
        <v>1093</v>
      </c>
      <c r="AN126" s="137" t="s">
        <v>1093</v>
      </c>
      <c r="AO126" s="225">
        <v>2.7197803797468354</v>
      </c>
      <c r="AP126" s="225">
        <v>0.26056962025316505</v>
      </c>
      <c r="AQ126" s="223">
        <v>0.91257079864674784</v>
      </c>
      <c r="AR126" s="72">
        <v>2.9803500000000005</v>
      </c>
      <c r="AS126" s="68" t="s">
        <v>763</v>
      </c>
      <c r="AT126" s="68" t="s">
        <v>763</v>
      </c>
      <c r="AU126" s="68" t="s">
        <v>763</v>
      </c>
      <c r="AV126" s="68" t="s">
        <v>763</v>
      </c>
      <c r="BA126" s="200"/>
      <c r="BC126" s="147"/>
    </row>
    <row r="127" spans="1:55" s="68" customFormat="1" x14ac:dyDescent="0.2">
      <c r="A127" s="79" t="s">
        <v>756</v>
      </c>
      <c r="B127" s="68" t="s">
        <v>403</v>
      </c>
      <c r="C127" s="68" t="s">
        <v>765</v>
      </c>
      <c r="E127" s="147">
        <v>44404</v>
      </c>
      <c r="F127" s="68" t="s">
        <v>881</v>
      </c>
      <c r="G127" s="68" t="s">
        <v>1092</v>
      </c>
      <c r="H127" s="68">
        <v>1</v>
      </c>
      <c r="I127" s="68" t="s">
        <v>760</v>
      </c>
      <c r="J127" s="77">
        <v>0.422916666666667</v>
      </c>
      <c r="K127" s="81">
        <v>1</v>
      </c>
      <c r="L127" s="68">
        <v>2</v>
      </c>
      <c r="M127" s="68" t="s">
        <v>519</v>
      </c>
      <c r="O127" s="131">
        <v>21.2</v>
      </c>
      <c r="P127" s="131">
        <v>8.11</v>
      </c>
      <c r="Q127" s="68">
        <v>2.21</v>
      </c>
      <c r="R127" s="68">
        <v>1.7</v>
      </c>
      <c r="S127" s="131">
        <v>1.6</v>
      </c>
      <c r="T127" s="68">
        <v>1.65</v>
      </c>
      <c r="U127" s="141">
        <v>0.74660633484162897</v>
      </c>
      <c r="V127" s="68">
        <v>1.9</v>
      </c>
      <c r="W127" s="77">
        <v>0.27083333333333331</v>
      </c>
      <c r="X127" s="68">
        <v>25</v>
      </c>
      <c r="Y127" s="68">
        <v>6.06</v>
      </c>
      <c r="Z127" s="72">
        <v>5.1009127939040217</v>
      </c>
      <c r="AA127" s="68">
        <v>73.3</v>
      </c>
      <c r="AB127" s="205">
        <v>30.3</v>
      </c>
      <c r="AC127" s="72">
        <v>46.9</v>
      </c>
      <c r="AD127" s="75" t="s">
        <v>763</v>
      </c>
      <c r="AE127" s="75" t="s">
        <v>763</v>
      </c>
      <c r="AF127" s="75" t="s">
        <v>763</v>
      </c>
      <c r="AG127" s="137" t="s">
        <v>763</v>
      </c>
      <c r="AH127" s="72" t="s">
        <v>763</v>
      </c>
      <c r="AI127" s="209" t="s">
        <v>763</v>
      </c>
      <c r="AJ127" s="209" t="s">
        <v>763</v>
      </c>
      <c r="AK127" s="209" t="s">
        <v>763</v>
      </c>
      <c r="AL127" s="209" t="s">
        <v>763</v>
      </c>
      <c r="AM127" s="75" t="s">
        <v>763</v>
      </c>
      <c r="AN127" s="137" t="s">
        <v>763</v>
      </c>
      <c r="AO127" s="211" t="s">
        <v>763</v>
      </c>
      <c r="AP127" s="211" t="s">
        <v>763</v>
      </c>
      <c r="AQ127" s="209" t="s">
        <v>763</v>
      </c>
      <c r="AR127" s="75" t="s">
        <v>763</v>
      </c>
      <c r="AS127" s="68" t="s">
        <v>763</v>
      </c>
      <c r="AT127" s="68" t="s">
        <v>763</v>
      </c>
      <c r="AU127" s="68" t="s">
        <v>763</v>
      </c>
      <c r="AV127" s="68" t="s">
        <v>763</v>
      </c>
      <c r="BC127" s="147"/>
    </row>
    <row r="128" spans="1:55" s="68" customFormat="1" x14ac:dyDescent="0.2">
      <c r="A128" s="79" t="s">
        <v>756</v>
      </c>
      <c r="B128" s="68" t="s">
        <v>403</v>
      </c>
      <c r="C128" s="68" t="s">
        <v>757</v>
      </c>
      <c r="E128" s="147">
        <v>44420</v>
      </c>
      <c r="F128" s="68" t="s">
        <v>881</v>
      </c>
      <c r="G128" s="68" t="s">
        <v>1107</v>
      </c>
      <c r="H128" s="68">
        <v>1</v>
      </c>
      <c r="I128" s="68" t="s">
        <v>760</v>
      </c>
      <c r="J128" s="77">
        <v>0.4381944444444445</v>
      </c>
      <c r="K128" s="81">
        <v>5</v>
      </c>
      <c r="L128" s="68">
        <v>1</v>
      </c>
      <c r="M128" s="68" t="s">
        <v>773</v>
      </c>
      <c r="N128" s="68" t="s">
        <v>1108</v>
      </c>
      <c r="O128" s="131">
        <v>24.1</v>
      </c>
      <c r="P128" s="131">
        <v>5.87</v>
      </c>
      <c r="Q128" s="68">
        <v>3.4</v>
      </c>
      <c r="R128" s="68">
        <v>2.5</v>
      </c>
      <c r="S128" s="131">
        <v>2.4</v>
      </c>
      <c r="T128" s="68">
        <v>2.4500000000000002</v>
      </c>
      <c r="U128" s="76">
        <v>0.72058823529411775</v>
      </c>
      <c r="V128" s="68">
        <v>0.15</v>
      </c>
      <c r="W128" s="77">
        <v>0.28472222222222221</v>
      </c>
      <c r="X128" s="68">
        <v>25.9</v>
      </c>
      <c r="Y128" s="68">
        <v>5.0199999999999996</v>
      </c>
      <c r="Z128" s="72">
        <v>4.2469056941321677</v>
      </c>
      <c r="AA128" s="68">
        <v>62</v>
      </c>
      <c r="AB128" s="205">
        <v>29.6</v>
      </c>
      <c r="AC128" s="72">
        <v>46</v>
      </c>
      <c r="AD128" s="75" t="s">
        <v>763</v>
      </c>
      <c r="AE128" s="75" t="s">
        <v>763</v>
      </c>
      <c r="AF128" s="75" t="s">
        <v>763</v>
      </c>
      <c r="AG128" s="137" t="s">
        <v>763</v>
      </c>
      <c r="AH128" s="72" t="s">
        <v>763</v>
      </c>
      <c r="AI128" s="75" t="s">
        <v>763</v>
      </c>
      <c r="AJ128" s="75" t="s">
        <v>763</v>
      </c>
      <c r="AK128" s="75" t="s">
        <v>763</v>
      </c>
      <c r="AL128" s="75" t="s">
        <v>763</v>
      </c>
      <c r="AM128" s="75" t="s">
        <v>763</v>
      </c>
      <c r="AN128" s="137" t="s">
        <v>763</v>
      </c>
      <c r="AO128" s="137" t="s">
        <v>763</v>
      </c>
      <c r="AP128" s="137" t="s">
        <v>763</v>
      </c>
      <c r="AQ128" s="75" t="s">
        <v>763</v>
      </c>
      <c r="AR128" s="75" t="s">
        <v>763</v>
      </c>
      <c r="AS128" s="68" t="s">
        <v>763</v>
      </c>
      <c r="AT128" s="68" t="s">
        <v>763</v>
      </c>
      <c r="AU128" s="68" t="s">
        <v>763</v>
      </c>
      <c r="AV128" s="68" t="s">
        <v>763</v>
      </c>
    </row>
    <row r="129" spans="1:56" s="68" customFormat="1" x14ac:dyDescent="0.2">
      <c r="A129" s="79" t="s">
        <v>756</v>
      </c>
      <c r="B129" s="68" t="s">
        <v>403</v>
      </c>
      <c r="C129" s="68" t="s">
        <v>764</v>
      </c>
      <c r="E129" s="147">
        <v>44420</v>
      </c>
      <c r="F129" s="68" t="s">
        <v>881</v>
      </c>
      <c r="G129" s="68" t="s">
        <v>1107</v>
      </c>
      <c r="H129" s="68">
        <v>1</v>
      </c>
      <c r="I129" s="68" t="s">
        <v>760</v>
      </c>
      <c r="J129" s="77">
        <v>0.4381944444444445</v>
      </c>
      <c r="K129" s="81">
        <v>5</v>
      </c>
      <c r="L129" s="68">
        <v>1</v>
      </c>
      <c r="M129" s="68" t="s">
        <v>773</v>
      </c>
      <c r="N129" s="68" t="s">
        <v>1108</v>
      </c>
      <c r="O129" s="131">
        <v>24.1</v>
      </c>
      <c r="P129" s="131">
        <v>5.87</v>
      </c>
      <c r="Q129" s="68">
        <v>3.4</v>
      </c>
      <c r="R129" s="68">
        <v>2.5</v>
      </c>
      <c r="S129" s="131">
        <v>2.4</v>
      </c>
      <c r="T129" s="68">
        <v>2.4500000000000002</v>
      </c>
      <c r="U129" s="76">
        <v>0.72058823529411775</v>
      </c>
      <c r="V129" s="68">
        <v>1.7</v>
      </c>
      <c r="W129" s="77">
        <v>0.28819444444444448</v>
      </c>
      <c r="X129" s="68">
        <v>25.9</v>
      </c>
      <c r="Y129" s="68">
        <v>4.3</v>
      </c>
      <c r="Z129" s="72">
        <v>3.6460184083755061</v>
      </c>
      <c r="AA129" s="68">
        <v>52.4</v>
      </c>
      <c r="AB129" s="205">
        <v>29.2</v>
      </c>
      <c r="AC129" s="72">
        <v>45.5</v>
      </c>
      <c r="AD129" s="75">
        <v>0.39999999999999991</v>
      </c>
      <c r="AE129" s="72">
        <v>1.2892749244712989</v>
      </c>
      <c r="AF129" s="72" t="s">
        <v>937</v>
      </c>
      <c r="AG129" s="137" t="s">
        <v>937</v>
      </c>
      <c r="AH129" s="72" t="s">
        <v>937</v>
      </c>
      <c r="AI129" s="72" t="s">
        <v>937</v>
      </c>
      <c r="AJ129" s="72">
        <v>121.80087857745248</v>
      </c>
      <c r="AK129" s="72">
        <v>17.337226037623161</v>
      </c>
      <c r="AL129" s="72">
        <v>7.0253960070160515</v>
      </c>
      <c r="AM129" s="75" t="s">
        <v>763</v>
      </c>
      <c r="AN129" s="137" t="s">
        <v>763</v>
      </c>
      <c r="AO129" s="137">
        <v>7.7592857142857152</v>
      </c>
      <c r="AP129" s="137">
        <v>3.9021535218253951</v>
      </c>
      <c r="AQ129" s="72">
        <v>0.66537976635492069</v>
      </c>
      <c r="AR129" s="72">
        <v>11.661439236111111</v>
      </c>
      <c r="AS129" s="68" t="s">
        <v>763</v>
      </c>
      <c r="AT129" s="68" t="s">
        <v>763</v>
      </c>
      <c r="AU129" s="68" t="s">
        <v>763</v>
      </c>
      <c r="AV129" s="68" t="s">
        <v>763</v>
      </c>
    </row>
    <row r="130" spans="1:56" s="68" customFormat="1" x14ac:dyDescent="0.2">
      <c r="A130" s="79" t="s">
        <v>756</v>
      </c>
      <c r="B130" s="68" t="s">
        <v>403</v>
      </c>
      <c r="C130" s="68" t="s">
        <v>765</v>
      </c>
      <c r="E130" s="147">
        <v>44420</v>
      </c>
      <c r="F130" s="68" t="s">
        <v>881</v>
      </c>
      <c r="G130" s="68" t="s">
        <v>1107</v>
      </c>
      <c r="H130" s="68">
        <v>1</v>
      </c>
      <c r="I130" s="68" t="s">
        <v>760</v>
      </c>
      <c r="J130" s="77">
        <v>0.4381944444444445</v>
      </c>
      <c r="K130" s="81">
        <v>5</v>
      </c>
      <c r="L130" s="68">
        <v>1</v>
      </c>
      <c r="M130" s="68" t="s">
        <v>773</v>
      </c>
      <c r="N130" s="68" t="s">
        <v>1108</v>
      </c>
      <c r="O130" s="131">
        <v>24.1</v>
      </c>
      <c r="P130" s="131">
        <v>5.87</v>
      </c>
      <c r="Q130" s="68">
        <v>3.4</v>
      </c>
      <c r="R130" s="68">
        <v>2.5</v>
      </c>
      <c r="S130" s="131">
        <v>2.4</v>
      </c>
      <c r="T130" s="68">
        <v>2.4500000000000002</v>
      </c>
      <c r="U130" s="76">
        <v>0.72058823529411775</v>
      </c>
      <c r="V130" s="68" t="s">
        <v>761</v>
      </c>
      <c r="W130" s="77">
        <v>0.30555555555555552</v>
      </c>
      <c r="X130" s="68">
        <v>25.9</v>
      </c>
      <c r="Y130" s="68">
        <v>4.2</v>
      </c>
      <c r="Z130" s="72">
        <v>3.834810087025962</v>
      </c>
      <c r="AA130" s="68">
        <v>53</v>
      </c>
      <c r="AB130" s="205">
        <v>29.5</v>
      </c>
      <c r="AC130" s="72">
        <v>26.55</v>
      </c>
      <c r="AD130" s="72" t="s">
        <v>763</v>
      </c>
      <c r="AE130" s="72" t="s">
        <v>763</v>
      </c>
      <c r="AF130" s="72" t="s">
        <v>763</v>
      </c>
      <c r="AG130" s="137" t="s">
        <v>763</v>
      </c>
      <c r="AH130" s="72" t="s">
        <v>763</v>
      </c>
      <c r="AI130" s="72" t="s">
        <v>763</v>
      </c>
      <c r="AJ130" s="72" t="s">
        <v>763</v>
      </c>
      <c r="AK130" s="72" t="s">
        <v>763</v>
      </c>
      <c r="AL130" s="72" t="s">
        <v>763</v>
      </c>
      <c r="AM130" s="75" t="s">
        <v>763</v>
      </c>
      <c r="AN130" s="137" t="s">
        <v>763</v>
      </c>
      <c r="AO130" s="137" t="s">
        <v>763</v>
      </c>
      <c r="AP130" s="137" t="s">
        <v>763</v>
      </c>
      <c r="AQ130" s="72" t="s">
        <v>763</v>
      </c>
      <c r="AR130" s="75" t="s">
        <v>763</v>
      </c>
      <c r="AS130" s="68" t="s">
        <v>763</v>
      </c>
      <c r="AT130" s="68" t="s">
        <v>763</v>
      </c>
      <c r="AU130" s="68" t="s">
        <v>763</v>
      </c>
      <c r="AV130" s="68" t="s">
        <v>763</v>
      </c>
    </row>
    <row r="131" spans="1:56" s="68" customFormat="1" x14ac:dyDescent="0.2">
      <c r="A131" s="79" t="s">
        <v>756</v>
      </c>
      <c r="B131" s="68" t="s">
        <v>403</v>
      </c>
      <c r="C131" s="68" t="s">
        <v>757</v>
      </c>
      <c r="E131" s="147">
        <v>44434</v>
      </c>
      <c r="F131" s="68" t="s">
        <v>881</v>
      </c>
      <c r="G131" s="68" t="s">
        <v>1092</v>
      </c>
      <c r="H131" s="68">
        <v>1</v>
      </c>
      <c r="I131" s="68" t="s">
        <v>760</v>
      </c>
      <c r="J131" s="77">
        <v>0.43611111111111112</v>
      </c>
      <c r="K131" s="81">
        <v>1</v>
      </c>
      <c r="L131" s="68">
        <v>1</v>
      </c>
      <c r="M131" s="68" t="s">
        <v>519</v>
      </c>
      <c r="O131" s="131">
        <v>21.5</v>
      </c>
      <c r="P131" s="131">
        <v>8.16</v>
      </c>
      <c r="Q131" s="68">
        <v>1.7</v>
      </c>
      <c r="R131" s="68">
        <v>1.7</v>
      </c>
      <c r="S131" s="131">
        <v>1.6</v>
      </c>
      <c r="T131" s="68">
        <v>1.65</v>
      </c>
      <c r="U131" s="76">
        <v>0.97058823529411764</v>
      </c>
      <c r="V131" s="68">
        <v>0.15</v>
      </c>
      <c r="W131" s="77">
        <v>0.28680555555555554</v>
      </c>
      <c r="X131" s="68">
        <v>27.1</v>
      </c>
      <c r="Y131" s="68">
        <v>6.58</v>
      </c>
      <c r="Z131" s="72">
        <v>5.5370945390661461</v>
      </c>
      <c r="AA131" s="68">
        <v>80.400000000000006</v>
      </c>
      <c r="AB131" s="226">
        <v>30.8</v>
      </c>
      <c r="AC131" s="209">
        <v>47.7</v>
      </c>
      <c r="AD131" s="72" t="s">
        <v>763</v>
      </c>
      <c r="AE131" s="72" t="s">
        <v>763</v>
      </c>
      <c r="AF131" s="72" t="s">
        <v>763</v>
      </c>
      <c r="AG131" s="137" t="s">
        <v>763</v>
      </c>
      <c r="AH131" s="72" t="s">
        <v>763</v>
      </c>
      <c r="AI131" s="72" t="s">
        <v>763</v>
      </c>
      <c r="AJ131" s="72" t="s">
        <v>763</v>
      </c>
      <c r="AK131" s="72" t="s">
        <v>763</v>
      </c>
      <c r="AL131" s="72" t="s">
        <v>763</v>
      </c>
      <c r="AM131" s="75" t="s">
        <v>763</v>
      </c>
      <c r="AN131" s="137" t="s">
        <v>763</v>
      </c>
      <c r="AO131" s="137" t="s">
        <v>763</v>
      </c>
      <c r="AP131" s="137" t="s">
        <v>763</v>
      </c>
      <c r="AQ131" s="72" t="s">
        <v>763</v>
      </c>
      <c r="AR131" s="75" t="s">
        <v>763</v>
      </c>
      <c r="AS131" s="68" t="s">
        <v>763</v>
      </c>
      <c r="AT131" s="68" t="s">
        <v>763</v>
      </c>
      <c r="AU131" s="68" t="s">
        <v>763</v>
      </c>
      <c r="AV131" s="68" t="s">
        <v>763</v>
      </c>
    </row>
    <row r="132" spans="1:56" s="68" customFormat="1" x14ac:dyDescent="0.2">
      <c r="A132" s="79" t="s">
        <v>756</v>
      </c>
      <c r="B132" s="68" t="s">
        <v>403</v>
      </c>
      <c r="C132" s="68" t="s">
        <v>764</v>
      </c>
      <c r="E132" s="147">
        <v>44434</v>
      </c>
      <c r="F132" s="68" t="s">
        <v>881</v>
      </c>
      <c r="G132" s="68" t="s">
        <v>1092</v>
      </c>
      <c r="H132" s="68">
        <v>1</v>
      </c>
      <c r="I132" s="68" t="s">
        <v>760</v>
      </c>
      <c r="J132" s="77">
        <v>0.43611111111111112</v>
      </c>
      <c r="K132" s="81">
        <v>1</v>
      </c>
      <c r="L132" s="68">
        <v>1</v>
      </c>
      <c r="M132" s="68" t="s">
        <v>519</v>
      </c>
      <c r="O132" s="131">
        <v>21.5</v>
      </c>
      <c r="P132" s="131">
        <v>8.16</v>
      </c>
      <c r="Q132" s="68">
        <v>1.7</v>
      </c>
      <c r="R132" s="68">
        <v>1.7</v>
      </c>
      <c r="S132" s="131">
        <v>1.6</v>
      </c>
      <c r="T132" s="68">
        <v>1.65</v>
      </c>
      <c r="U132" s="76">
        <v>0.97058823529411764</v>
      </c>
      <c r="V132" s="68">
        <v>0.85</v>
      </c>
      <c r="W132" s="77">
        <v>0.29236111111111113</v>
      </c>
      <c r="X132" s="68">
        <v>27.2</v>
      </c>
      <c r="Y132" s="68">
        <v>6.2</v>
      </c>
      <c r="Z132" s="72">
        <v>5.2531228201706526</v>
      </c>
      <c r="AA132" s="68">
        <v>78.099999999999994</v>
      </c>
      <c r="AB132" s="205">
        <v>29.6</v>
      </c>
      <c r="AC132" s="72">
        <v>45.7</v>
      </c>
      <c r="AD132" s="72">
        <v>0.51362191492377118</v>
      </c>
      <c r="AE132" s="72">
        <v>5.7721922370234271</v>
      </c>
      <c r="AF132" s="72">
        <v>0.56425360409238889</v>
      </c>
      <c r="AG132" s="137">
        <v>6.3364458411158164</v>
      </c>
      <c r="AH132" s="72">
        <v>16.859909210819964</v>
      </c>
      <c r="AI132" s="72">
        <v>23.196355051935779</v>
      </c>
      <c r="AJ132" s="72">
        <v>127.7033324786467</v>
      </c>
      <c r="AK132" s="72">
        <v>19.679366822208898</v>
      </c>
      <c r="AL132" s="72">
        <v>6.4891992528198994</v>
      </c>
      <c r="AM132" s="72">
        <v>36.539276033028862</v>
      </c>
      <c r="AN132" s="137">
        <v>42.875721874144681</v>
      </c>
      <c r="AO132" s="137">
        <v>4.0087619047619052</v>
      </c>
      <c r="AP132" s="137">
        <v>3.4285964285714297</v>
      </c>
      <c r="AQ132" s="72">
        <v>0.5390034640115593</v>
      </c>
      <c r="AR132" s="72">
        <v>7.4373583333333348</v>
      </c>
      <c r="AS132" s="68" t="s">
        <v>763</v>
      </c>
      <c r="AT132" s="68" t="s">
        <v>763</v>
      </c>
      <c r="AU132" s="68" t="s">
        <v>763</v>
      </c>
      <c r="AV132" s="68" t="s">
        <v>763</v>
      </c>
      <c r="AY132" s="147"/>
    </row>
    <row r="133" spans="1:56" s="68" customFormat="1" x14ac:dyDescent="0.2">
      <c r="A133" s="79" t="s">
        <v>756</v>
      </c>
      <c r="B133" s="68" t="s">
        <v>403</v>
      </c>
      <c r="C133" s="68" t="s">
        <v>765</v>
      </c>
      <c r="E133" s="147">
        <v>44434</v>
      </c>
      <c r="F133" s="68" t="s">
        <v>881</v>
      </c>
      <c r="G133" s="68" t="s">
        <v>1092</v>
      </c>
      <c r="H133" s="68">
        <v>1</v>
      </c>
      <c r="I133" s="68" t="s">
        <v>760</v>
      </c>
      <c r="J133" s="77">
        <v>0.43611111111111112</v>
      </c>
      <c r="K133" s="81">
        <v>1</v>
      </c>
      <c r="L133" s="68">
        <v>1</v>
      </c>
      <c r="M133" s="68" t="s">
        <v>519</v>
      </c>
      <c r="O133" s="131">
        <v>21.5</v>
      </c>
      <c r="P133" s="131">
        <v>8.16</v>
      </c>
      <c r="Q133" s="68">
        <v>1.7</v>
      </c>
      <c r="R133" s="68">
        <v>1.7</v>
      </c>
      <c r="S133" s="131">
        <v>1.6</v>
      </c>
      <c r="T133" s="68">
        <v>1.65</v>
      </c>
      <c r="U133" s="76">
        <v>0.97058823529411764</v>
      </c>
      <c r="V133" s="68">
        <v>1.4</v>
      </c>
      <c r="W133" s="77">
        <v>0.30694444444444441</v>
      </c>
      <c r="X133" s="68">
        <v>27.2</v>
      </c>
      <c r="Y133" s="68">
        <v>6.31</v>
      </c>
      <c r="Z133" s="72">
        <v>5.3224302379313491</v>
      </c>
      <c r="AA133" s="68">
        <v>79</v>
      </c>
      <c r="AB133" s="226">
        <v>30.4</v>
      </c>
      <c r="AC133" s="209">
        <v>47</v>
      </c>
      <c r="AD133" s="75" t="s">
        <v>763</v>
      </c>
      <c r="AE133" s="75" t="s">
        <v>763</v>
      </c>
      <c r="AF133" s="75" t="s">
        <v>763</v>
      </c>
      <c r="AG133" s="137" t="s">
        <v>763</v>
      </c>
      <c r="AH133" s="72" t="s">
        <v>763</v>
      </c>
      <c r="AI133" s="209" t="s">
        <v>763</v>
      </c>
      <c r="AJ133" s="209" t="s">
        <v>763</v>
      </c>
      <c r="AK133" s="209" t="s">
        <v>763</v>
      </c>
      <c r="AL133" s="209" t="s">
        <v>763</v>
      </c>
      <c r="AM133" s="75" t="s">
        <v>763</v>
      </c>
      <c r="AN133" s="137" t="s">
        <v>763</v>
      </c>
      <c r="AO133" s="211" t="s">
        <v>763</v>
      </c>
      <c r="AP133" s="211" t="s">
        <v>763</v>
      </c>
      <c r="AQ133" s="209" t="s">
        <v>763</v>
      </c>
      <c r="AR133" s="75" t="s">
        <v>763</v>
      </c>
      <c r="AS133" s="68" t="s">
        <v>763</v>
      </c>
      <c r="AT133" s="68" t="s">
        <v>763</v>
      </c>
      <c r="AU133" s="68" t="s">
        <v>763</v>
      </c>
      <c r="AV133" s="68" t="s">
        <v>763</v>
      </c>
      <c r="AY133" s="147"/>
    </row>
    <row r="134" spans="1:56" s="68" customFormat="1" x14ac:dyDescent="0.2">
      <c r="A134" s="79"/>
      <c r="E134" s="147"/>
      <c r="K134" s="81"/>
      <c r="BD134" s="147"/>
    </row>
    <row r="135" spans="1:56" x14ac:dyDescent="0.2">
      <c r="A135" s="236" t="s">
        <v>1247</v>
      </c>
    </row>
    <row r="136" spans="1:56" ht="16" x14ac:dyDescent="0.2">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450" t="s">
        <v>1203</v>
      </c>
      <c r="AE136" s="84"/>
      <c r="AF136" s="84"/>
      <c r="AG136" s="82"/>
      <c r="AH136" s="82"/>
      <c r="AI136" s="84"/>
      <c r="AJ136" s="82"/>
      <c r="AK136" s="84"/>
      <c r="AL136" s="82"/>
      <c r="AM136" s="82"/>
      <c r="AN136" s="82"/>
      <c r="AO136" s="82"/>
      <c r="AP136" s="82"/>
      <c r="AQ136" s="82"/>
      <c r="AR136" s="82"/>
      <c r="AS136" s="82"/>
      <c r="AT136" s="82"/>
      <c r="AU136" s="82"/>
      <c r="AV136" s="82"/>
      <c r="AW136" s="82"/>
      <c r="AX136" s="82"/>
      <c r="AY136" s="82"/>
      <c r="AZ136" s="82"/>
      <c r="BA136" s="82"/>
      <c r="BB136" s="82"/>
    </row>
    <row r="137" spans="1:56" x14ac:dyDescent="0.2">
      <c r="A137" s="86"/>
      <c r="B137" s="86"/>
      <c r="C137" s="87"/>
      <c r="D137" s="87"/>
      <c r="E137" s="87"/>
      <c r="F137" s="86"/>
      <c r="G137" s="86"/>
      <c r="H137" s="88" t="s">
        <v>702</v>
      </c>
      <c r="I137" s="89"/>
      <c r="J137" s="89"/>
      <c r="K137" s="82"/>
      <c r="L137" s="86"/>
      <c r="M137" s="86"/>
      <c r="N137" s="86"/>
      <c r="O137" s="86"/>
      <c r="P137" s="86"/>
      <c r="Q137" s="86"/>
      <c r="R137" s="86"/>
      <c r="S137" s="86"/>
      <c r="T137" s="86"/>
      <c r="U137" s="86"/>
      <c r="V137" s="89" t="s">
        <v>977</v>
      </c>
      <c r="W137" s="82"/>
      <c r="X137" s="82"/>
      <c r="Y137" s="82"/>
      <c r="Z137" s="82"/>
      <c r="AA137" s="82"/>
      <c r="AB137" s="82"/>
      <c r="AC137" s="450" t="s">
        <v>1204</v>
      </c>
      <c r="AD137" s="450"/>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row>
    <row r="138" spans="1:56" ht="16" thickBot="1" x14ac:dyDescent="0.25">
      <c r="A138" s="90"/>
      <c r="B138" s="90"/>
      <c r="C138" s="91"/>
      <c r="D138" s="91"/>
      <c r="E138" s="91"/>
      <c r="F138" s="89" t="s">
        <v>976</v>
      </c>
      <c r="G138" s="89" t="s">
        <v>702</v>
      </c>
      <c r="H138" s="89" t="s">
        <v>1205</v>
      </c>
      <c r="I138" s="89" t="s">
        <v>702</v>
      </c>
      <c r="J138" s="82"/>
      <c r="K138" s="82"/>
      <c r="L138" s="89"/>
      <c r="M138" s="89"/>
      <c r="N138" s="90"/>
      <c r="O138" s="89"/>
      <c r="P138" s="89" t="s">
        <v>1206</v>
      </c>
      <c r="Q138" s="89"/>
      <c r="R138" s="89"/>
      <c r="S138" s="89"/>
      <c r="T138" s="89"/>
      <c r="U138" s="89"/>
      <c r="V138" s="89" t="s">
        <v>726</v>
      </c>
      <c r="W138" s="82"/>
      <c r="X138" s="82"/>
      <c r="Y138" s="82"/>
      <c r="Z138" s="92">
        <v>273.14999999999998</v>
      </c>
      <c r="AA138" s="82"/>
      <c r="AB138" s="82"/>
      <c r="AC138" s="450"/>
      <c r="AD138" s="450"/>
      <c r="AE138" s="82"/>
      <c r="AF138" s="82"/>
      <c r="AG138" s="82"/>
      <c r="AH138" s="82"/>
      <c r="AI138" s="82"/>
      <c r="AJ138" s="82"/>
      <c r="AK138" s="82" t="s">
        <v>1207</v>
      </c>
      <c r="AL138" s="82"/>
      <c r="AM138" s="82"/>
      <c r="AN138" s="82"/>
      <c r="AO138" s="82"/>
      <c r="AP138" s="82"/>
      <c r="AQ138" s="82"/>
      <c r="AR138" s="82"/>
      <c r="AS138" s="82"/>
      <c r="AT138" s="82"/>
      <c r="AU138" s="82"/>
      <c r="AV138" s="82"/>
      <c r="AW138" s="82"/>
      <c r="AX138" s="82"/>
      <c r="AY138" s="82"/>
      <c r="AZ138" s="82"/>
      <c r="BA138" s="82"/>
      <c r="BB138" s="82"/>
    </row>
    <row r="139" spans="1:56" ht="36" thickTop="1" thickBot="1" x14ac:dyDescent="0.25">
      <c r="A139" s="93" t="s">
        <v>1208</v>
      </c>
      <c r="B139" s="94" t="s">
        <v>1209</v>
      </c>
      <c r="C139" s="94" t="s">
        <v>1210</v>
      </c>
      <c r="D139" s="94" t="s">
        <v>1211</v>
      </c>
      <c r="E139" s="94"/>
      <c r="F139" s="93" t="s">
        <v>706</v>
      </c>
      <c r="G139" s="93" t="s">
        <v>1205</v>
      </c>
      <c r="H139" s="93" t="s">
        <v>1212</v>
      </c>
      <c r="I139" s="93" t="s">
        <v>1213</v>
      </c>
      <c r="J139" s="93" t="s">
        <v>541</v>
      </c>
      <c r="K139" s="93" t="s">
        <v>1214</v>
      </c>
      <c r="L139" s="93" t="s">
        <v>1215</v>
      </c>
      <c r="M139" s="89" t="s">
        <v>1216</v>
      </c>
      <c r="N139" s="93" t="s">
        <v>1217</v>
      </c>
      <c r="O139" s="93" t="s">
        <v>1218</v>
      </c>
      <c r="P139" s="93" t="s">
        <v>1219</v>
      </c>
      <c r="Q139" s="93" t="s">
        <v>1220</v>
      </c>
      <c r="R139" s="93" t="s">
        <v>1221</v>
      </c>
      <c r="S139" s="93" t="s">
        <v>1222</v>
      </c>
      <c r="T139" s="93" t="s">
        <v>1223</v>
      </c>
      <c r="U139" s="93" t="s">
        <v>1224</v>
      </c>
      <c r="V139" s="93" t="s">
        <v>474</v>
      </c>
      <c r="W139" s="95"/>
      <c r="X139" s="82"/>
      <c r="Y139" s="96" t="s">
        <v>540</v>
      </c>
      <c r="Z139" s="97" t="s">
        <v>1225</v>
      </c>
      <c r="AA139" s="98" t="s">
        <v>1226</v>
      </c>
      <c r="AB139" s="98" t="s">
        <v>1205</v>
      </c>
      <c r="AC139" s="450"/>
      <c r="AD139" s="450"/>
      <c r="AE139" s="99" t="s">
        <v>1227</v>
      </c>
      <c r="AF139" s="100" t="s">
        <v>485</v>
      </c>
      <c r="AG139" s="98" t="s">
        <v>1228</v>
      </c>
      <c r="AH139" s="98" t="s">
        <v>724</v>
      </c>
      <c r="AI139" s="100" t="s">
        <v>1229</v>
      </c>
      <c r="AJ139" s="98" t="s">
        <v>722</v>
      </c>
      <c r="AK139" s="100" t="s">
        <v>489</v>
      </c>
      <c r="AL139" s="82"/>
      <c r="AM139" s="82"/>
      <c r="AN139" s="82"/>
      <c r="AO139" s="82"/>
      <c r="AP139" s="82"/>
      <c r="AQ139" s="82"/>
      <c r="AR139" s="82"/>
      <c r="AS139" s="82"/>
      <c r="AT139" s="82"/>
      <c r="AU139" s="82"/>
      <c r="AV139" s="82"/>
      <c r="AW139" s="82"/>
      <c r="AX139" s="82"/>
      <c r="AY139" s="109"/>
      <c r="AZ139" s="109"/>
      <c r="BA139" s="82"/>
      <c r="BB139" s="82"/>
    </row>
    <row r="140" spans="1:56" ht="16" x14ac:dyDescent="0.2">
      <c r="A140" s="101" t="s">
        <v>403</v>
      </c>
      <c r="B140" s="102">
        <v>2021</v>
      </c>
      <c r="C140" s="103">
        <v>7</v>
      </c>
      <c r="D140" s="102">
        <v>13</v>
      </c>
      <c r="E140" s="82"/>
      <c r="F140" s="131">
        <v>1.2</v>
      </c>
      <c r="G140" s="131">
        <v>8.9</v>
      </c>
      <c r="H140" s="82"/>
      <c r="I140" s="131">
        <v>19</v>
      </c>
      <c r="J140" s="205">
        <v>29.1</v>
      </c>
      <c r="K140" s="82"/>
      <c r="L140" s="82"/>
      <c r="M140" s="108"/>
      <c r="N140" s="137" t="s">
        <v>763</v>
      </c>
      <c r="O140" s="82"/>
      <c r="P140" s="82"/>
      <c r="Q140" s="82"/>
      <c r="R140" s="140"/>
      <c r="S140" s="137" t="s">
        <v>763</v>
      </c>
      <c r="T140" s="137" t="s">
        <v>763</v>
      </c>
      <c r="U140" s="137" t="s">
        <v>763</v>
      </c>
      <c r="V140" s="85"/>
      <c r="W140" s="85"/>
      <c r="X140" s="85"/>
      <c r="Y140" s="102">
        <f t="shared" ref="Y140:Y151" si="49">IF(C140&lt;6," ",IF(C140&lt;=9,I140, IF(C140&gt;=10," ")))</f>
        <v>19</v>
      </c>
      <c r="Z140" s="102">
        <f>IF(Y140=" ", " ", IF(Y140&gt;0, Y140+273.15))</f>
        <v>292.14999999999998</v>
      </c>
      <c r="AA140" s="102">
        <f>IF(C140&lt;6," ",IF(C140&lt;=9,J140, IF(C140&gt;=10," ")))</f>
        <v>29.1</v>
      </c>
      <c r="AB140" s="102">
        <f>IF(C140&lt;6," ",IF(C140&lt;=9,G140, IF(C140&gt;=10," ")))</f>
        <v>8.9</v>
      </c>
      <c r="AC140" s="104">
        <f>IF(Y140=" "," ",IF(Y140&gt;0,EXP(-173.4292+249.6339*100/Z140+143.3483*LN(+Z140/100)-21.8492*Z140/100+AA140*(-0.033096+0.014259*Z140/100-0.0017*(Z140/100)^2))*1.4276))</f>
        <v>7.7814536094729849</v>
      </c>
      <c r="AD140" s="102">
        <f>IF(Y140=" "," ",IF(Y140&gt;0,AB140/AC140))</f>
        <v>1.1437451723885264</v>
      </c>
      <c r="AE140" s="105">
        <f>IF(C140&lt;6," ",IF(C140&lt;=9,F140, IF(C140&gt;=10," ")))</f>
        <v>1.2</v>
      </c>
      <c r="AF140" s="102" t="str">
        <f>IF(Y140=" "," ",N140)</f>
        <v>NS</v>
      </c>
      <c r="AG140" s="105" t="str">
        <f>IF(C140&lt;6," ",IF(C140&lt;=9,T140, IF(C140&gt;=10," ")))</f>
        <v>NS</v>
      </c>
      <c r="AH140" s="105" t="str">
        <f>IF(C140&lt;6," ",IF(C140&lt;=9,U140, IF(C140&gt;=10," ")))</f>
        <v>NS</v>
      </c>
      <c r="AI140" s="102"/>
      <c r="AJ140" s="106" t="str">
        <f>IF(C140&lt;6," ",IF(C140&lt;=9,S140, IF(C140&gt;=10," ")))</f>
        <v>NS</v>
      </c>
      <c r="AK140" s="107" t="e">
        <f>IF(Y140=" ", " ", IF(Y140&gt;0, AJ140-AF140))</f>
        <v>#VALUE!</v>
      </c>
      <c r="AL140" s="85"/>
      <c r="AM140" s="85"/>
      <c r="AN140" s="85"/>
      <c r="AO140" s="85"/>
      <c r="AP140" s="85"/>
      <c r="AQ140" s="85"/>
      <c r="AR140" s="85"/>
      <c r="AS140" s="85"/>
      <c r="AT140" s="85"/>
      <c r="AU140" s="85"/>
      <c r="AV140" s="85"/>
      <c r="AW140" s="85"/>
      <c r="AX140" s="85"/>
      <c r="AY140" s="85"/>
      <c r="AZ140" s="85"/>
      <c r="BA140" s="82"/>
      <c r="BB140" s="82"/>
    </row>
    <row r="141" spans="1:56" ht="16" x14ac:dyDescent="0.2">
      <c r="A141" s="101" t="s">
        <v>403</v>
      </c>
      <c r="B141" s="102">
        <v>2021</v>
      </c>
      <c r="C141" s="103">
        <v>7</v>
      </c>
      <c r="D141" s="102">
        <v>13</v>
      </c>
      <c r="E141" s="82"/>
      <c r="F141" s="131">
        <v>1.2</v>
      </c>
      <c r="G141" s="131">
        <v>8.9</v>
      </c>
      <c r="H141" s="82"/>
      <c r="I141" s="131">
        <v>19</v>
      </c>
      <c r="J141" s="205">
        <v>29.1</v>
      </c>
      <c r="K141" s="82"/>
      <c r="L141" s="82"/>
      <c r="M141" s="108"/>
      <c r="N141" s="137">
        <v>4.0490169350172316</v>
      </c>
      <c r="O141" s="82"/>
      <c r="P141" s="82"/>
      <c r="Q141" s="82"/>
      <c r="R141" s="140"/>
      <c r="S141" s="137">
        <v>38.173601725100625</v>
      </c>
      <c r="T141" s="137">
        <v>24.164285714285718</v>
      </c>
      <c r="U141" s="137">
        <v>11.64343998015873</v>
      </c>
      <c r="V141" s="85"/>
      <c r="W141" s="85"/>
      <c r="X141" s="85"/>
      <c r="Y141" s="102">
        <f t="shared" si="49"/>
        <v>19</v>
      </c>
      <c r="Z141" s="102">
        <f t="shared" ref="Z141:Z151" si="50">IF(Y141=" ", " ", IF(Y141&gt;0, Y141+273.15))</f>
        <v>292.14999999999998</v>
      </c>
      <c r="AA141" s="102">
        <f t="shared" ref="AA141:AA151" si="51">IF(C141&lt;6," ",IF(C141&lt;=9,J141, IF(C141&gt;=10," ")))</f>
        <v>29.1</v>
      </c>
      <c r="AB141" s="102">
        <f t="shared" ref="AB141:AB151" si="52">IF(C141&lt;6," ",IF(C141&lt;=9,G141, IF(C141&gt;=10," ")))</f>
        <v>8.9</v>
      </c>
      <c r="AC141" s="104">
        <f t="shared" ref="AC141:AC151" si="53">IF(Y141=" "," ",IF(Y141&gt;0,EXP(-173.4292+249.6339*100/Z141+143.3483*LN(+Z141/100)-21.8492*Z141/100+AA141*(-0.033096+0.014259*Z141/100-0.0017*(Z141/100)^2))*1.4276))</f>
        <v>7.7814536094729849</v>
      </c>
      <c r="AD141" s="102">
        <f t="shared" ref="AD141:AD151" si="54">IF(Y141=" "," ",IF(Y141&gt;0,AB141/AC141))</f>
        <v>1.1437451723885264</v>
      </c>
      <c r="AE141" s="105">
        <f t="shared" ref="AE141:AE151" si="55">IF(C141&lt;6," ",IF(C141&lt;=9,F141, IF(C141&gt;=10," ")))</f>
        <v>1.2</v>
      </c>
      <c r="AF141" s="102">
        <f t="shared" ref="AF141:AF151" si="56">IF(Y141=" "," ",N141)</f>
        <v>4.0490169350172316</v>
      </c>
      <c r="AG141" s="105">
        <f t="shared" ref="AG141:AG151" si="57">IF(C141&lt;6," ",IF(C141&lt;=9,T141, IF(C141&gt;=10," ")))</f>
        <v>24.164285714285718</v>
      </c>
      <c r="AH141" s="105">
        <f t="shared" ref="AH141:AH151" si="58">IF(C141&lt;6," ",IF(C141&lt;=9,U141, IF(C141&gt;=10," ")))</f>
        <v>11.64343998015873</v>
      </c>
      <c r="AI141" s="102">
        <f t="shared" ref="AI141" si="59">IF(Y141=" ", " ", IF(Y141&gt;0, SUM(AG141:AH141)))</f>
        <v>35.80772569444445</v>
      </c>
      <c r="AJ141" s="106">
        <f t="shared" ref="AJ141:AJ151" si="60">IF(C141&lt;6," ",IF(C141&lt;=9,S141, IF(C141&gt;=10," ")))</f>
        <v>38.173601725100625</v>
      </c>
      <c r="AK141" s="107">
        <f t="shared" ref="AK141:AK151" si="61">IF(Y141=" ", " ", IF(Y141&gt;0, AJ141-AF141))</f>
        <v>34.124584790083389</v>
      </c>
      <c r="AL141" s="85"/>
      <c r="AM141" s="85"/>
      <c r="AN141" s="85"/>
      <c r="AO141" s="85"/>
      <c r="AP141" s="85"/>
      <c r="AQ141" s="85"/>
      <c r="AR141" s="85"/>
      <c r="AS141" s="85"/>
      <c r="AT141" s="85"/>
      <c r="AU141" s="85"/>
      <c r="AV141" s="85"/>
      <c r="AW141" s="85"/>
      <c r="AX141" s="85"/>
      <c r="AY141" s="85"/>
      <c r="AZ141" s="85"/>
      <c r="BA141" s="82"/>
      <c r="BB141" s="82"/>
    </row>
    <row r="142" spans="1:56" ht="16" x14ac:dyDescent="0.2">
      <c r="A142" s="101" t="s">
        <v>403</v>
      </c>
      <c r="B142" s="102">
        <v>2021</v>
      </c>
      <c r="C142" s="103">
        <v>7</v>
      </c>
      <c r="D142" s="102">
        <v>13</v>
      </c>
      <c r="E142" s="82"/>
      <c r="F142" s="131">
        <v>1.2</v>
      </c>
      <c r="G142" s="131">
        <v>8.9</v>
      </c>
      <c r="H142" s="82"/>
      <c r="I142" s="131">
        <v>19</v>
      </c>
      <c r="J142" s="205">
        <v>29.1</v>
      </c>
      <c r="K142" s="82"/>
      <c r="L142" s="82"/>
      <c r="M142" s="108"/>
      <c r="N142" s="137" t="s">
        <v>763</v>
      </c>
      <c r="O142" s="82"/>
      <c r="P142" s="82"/>
      <c r="Q142" s="82"/>
      <c r="R142" s="140"/>
      <c r="S142" s="137" t="s">
        <v>763</v>
      </c>
      <c r="T142" s="137" t="s">
        <v>763</v>
      </c>
      <c r="U142" s="137" t="s">
        <v>763</v>
      </c>
      <c r="V142" s="85"/>
      <c r="W142" s="85"/>
      <c r="X142" s="85"/>
      <c r="Y142" s="102">
        <f t="shared" si="49"/>
        <v>19</v>
      </c>
      <c r="Z142" s="102">
        <f t="shared" si="50"/>
        <v>292.14999999999998</v>
      </c>
      <c r="AA142" s="102">
        <f t="shared" si="51"/>
        <v>29.1</v>
      </c>
      <c r="AB142" s="102">
        <f t="shared" si="52"/>
        <v>8.9</v>
      </c>
      <c r="AC142" s="104">
        <f t="shared" si="53"/>
        <v>7.7814536094729849</v>
      </c>
      <c r="AD142" s="102">
        <f t="shared" si="54"/>
        <v>1.1437451723885264</v>
      </c>
      <c r="AE142" s="105">
        <f t="shared" si="55"/>
        <v>1.2</v>
      </c>
      <c r="AF142" s="102" t="str">
        <f t="shared" si="56"/>
        <v>NS</v>
      </c>
      <c r="AG142" s="105" t="str">
        <f t="shared" si="57"/>
        <v>NS</v>
      </c>
      <c r="AH142" s="105" t="str">
        <f t="shared" si="58"/>
        <v>NS</v>
      </c>
      <c r="AI142" s="102"/>
      <c r="AJ142" s="106" t="str">
        <f t="shared" si="60"/>
        <v>NS</v>
      </c>
      <c r="AK142" s="107" t="e">
        <f t="shared" si="61"/>
        <v>#VALUE!</v>
      </c>
      <c r="AL142" s="82"/>
      <c r="AM142" s="85"/>
      <c r="AN142" s="85"/>
      <c r="AO142" s="85"/>
      <c r="AP142" s="85"/>
      <c r="AQ142" s="85"/>
      <c r="AR142" s="114" t="s">
        <v>1230</v>
      </c>
      <c r="AS142" s="85"/>
      <c r="AT142" s="85"/>
      <c r="AU142" s="85"/>
      <c r="AV142" s="85"/>
      <c r="AW142" s="85"/>
      <c r="AX142" s="85"/>
      <c r="AY142" s="85"/>
      <c r="AZ142" s="85"/>
      <c r="BA142" s="82"/>
      <c r="BB142" s="82"/>
    </row>
    <row r="143" spans="1:56" ht="16" x14ac:dyDescent="0.2">
      <c r="A143" s="101" t="s">
        <v>403</v>
      </c>
      <c r="B143" s="102">
        <v>2021</v>
      </c>
      <c r="C143" s="103">
        <v>7</v>
      </c>
      <c r="D143" s="102">
        <v>27</v>
      </c>
      <c r="E143" s="82"/>
      <c r="F143" s="131">
        <v>1.6</v>
      </c>
      <c r="G143" s="131">
        <v>8.11</v>
      </c>
      <c r="H143" s="82"/>
      <c r="I143" s="131">
        <v>21.2</v>
      </c>
      <c r="J143" s="205">
        <v>29.9</v>
      </c>
      <c r="K143" s="82"/>
      <c r="L143" s="82"/>
      <c r="M143" s="108"/>
      <c r="N143" s="137" t="s">
        <v>763</v>
      </c>
      <c r="O143" s="82"/>
      <c r="P143" s="82"/>
      <c r="Q143" s="82"/>
      <c r="R143" s="140"/>
      <c r="S143" s="137" t="s">
        <v>763</v>
      </c>
      <c r="T143" s="137" t="s">
        <v>763</v>
      </c>
      <c r="U143" s="137" t="s">
        <v>763</v>
      </c>
      <c r="V143" s="85"/>
      <c r="W143" s="85"/>
      <c r="X143" s="85"/>
      <c r="Y143" s="102">
        <f t="shared" si="49"/>
        <v>21.2</v>
      </c>
      <c r="Z143" s="102">
        <f t="shared" si="50"/>
        <v>294.34999999999997</v>
      </c>
      <c r="AA143" s="102">
        <f t="shared" si="51"/>
        <v>29.9</v>
      </c>
      <c r="AB143" s="102">
        <f t="shared" si="52"/>
        <v>8.11</v>
      </c>
      <c r="AC143" s="104">
        <f t="shared" si="53"/>
        <v>7.4328232943044741</v>
      </c>
      <c r="AD143" s="102">
        <f t="shared" si="54"/>
        <v>1.0911062565168774</v>
      </c>
      <c r="AE143" s="105">
        <f t="shared" si="55"/>
        <v>1.6</v>
      </c>
      <c r="AF143" s="102" t="str">
        <f t="shared" si="56"/>
        <v>NS</v>
      </c>
      <c r="AG143" s="105" t="str">
        <f t="shared" si="57"/>
        <v>NS</v>
      </c>
      <c r="AH143" s="105" t="str">
        <f t="shared" si="58"/>
        <v>NS</v>
      </c>
      <c r="AI143" s="102"/>
      <c r="AJ143" s="106" t="str">
        <f t="shared" si="60"/>
        <v>NS</v>
      </c>
      <c r="AK143" s="107" t="e">
        <f t="shared" si="61"/>
        <v>#VALUE!</v>
      </c>
      <c r="AL143" s="82"/>
      <c r="AM143" s="85"/>
      <c r="AN143" s="85"/>
      <c r="AO143" s="85"/>
      <c r="AP143" s="85"/>
      <c r="AQ143" s="85"/>
      <c r="AR143" s="115"/>
      <c r="AS143" s="116" t="s">
        <v>487</v>
      </c>
      <c r="AT143" s="116" t="s">
        <v>1231</v>
      </c>
      <c r="AU143" s="116" t="s">
        <v>485</v>
      </c>
      <c r="AV143" s="116" t="s">
        <v>513</v>
      </c>
      <c r="AW143" s="116" t="s">
        <v>489</v>
      </c>
      <c r="AX143" s="116"/>
      <c r="AY143" s="85"/>
      <c r="AZ143" s="85"/>
      <c r="BA143" s="82"/>
      <c r="BB143" s="82"/>
    </row>
    <row r="144" spans="1:56" ht="16" x14ac:dyDescent="0.2">
      <c r="A144" s="101" t="s">
        <v>403</v>
      </c>
      <c r="B144" s="102">
        <v>2021</v>
      </c>
      <c r="C144" s="103">
        <v>7</v>
      </c>
      <c r="D144" s="102">
        <v>27</v>
      </c>
      <c r="E144" s="82"/>
      <c r="F144" s="131">
        <v>1.6</v>
      </c>
      <c r="G144" s="131">
        <v>8.11</v>
      </c>
      <c r="H144" s="82"/>
      <c r="I144" s="131">
        <v>21.2</v>
      </c>
      <c r="J144" s="205">
        <v>30.3</v>
      </c>
      <c r="K144" s="82"/>
      <c r="L144" s="82"/>
      <c r="M144" s="108"/>
      <c r="N144" s="137">
        <v>1.6006440563776632</v>
      </c>
      <c r="O144" s="82"/>
      <c r="P144" s="82"/>
      <c r="Q144" s="82"/>
      <c r="R144" s="140"/>
      <c r="S144" s="137" t="s">
        <v>1093</v>
      </c>
      <c r="T144" s="225">
        <v>2.7197803797468354</v>
      </c>
      <c r="U144" s="225">
        <v>0.26056962025316505</v>
      </c>
      <c r="V144" s="85"/>
      <c r="W144" s="85"/>
      <c r="X144" s="85"/>
      <c r="Y144" s="102">
        <f t="shared" si="49"/>
        <v>21.2</v>
      </c>
      <c r="Z144" s="102">
        <f t="shared" si="50"/>
        <v>294.34999999999997</v>
      </c>
      <c r="AA144" s="102">
        <f t="shared" si="51"/>
        <v>30.3</v>
      </c>
      <c r="AB144" s="102">
        <f t="shared" si="52"/>
        <v>8.11</v>
      </c>
      <c r="AC144" s="104">
        <f t="shared" si="53"/>
        <v>7.4154396677223655</v>
      </c>
      <c r="AD144" s="102">
        <f t="shared" si="54"/>
        <v>1.0936640797309549</v>
      </c>
      <c r="AE144" s="105">
        <f t="shared" si="55"/>
        <v>1.6</v>
      </c>
      <c r="AF144" s="102">
        <f t="shared" si="56"/>
        <v>1.6006440563776632</v>
      </c>
      <c r="AG144" s="105">
        <f t="shared" si="57"/>
        <v>2.7197803797468354</v>
      </c>
      <c r="AH144" s="105">
        <f t="shared" si="58"/>
        <v>0.26056962025316505</v>
      </c>
      <c r="AI144" s="102">
        <f t="shared" ref="AI144" si="62">IF(Y144=" ", " ", IF(Y144&gt;0, SUM(AG144:AH144)))</f>
        <v>2.9803500000000005</v>
      </c>
      <c r="AJ144" s="106" t="str">
        <f t="shared" si="60"/>
        <v>machine error</v>
      </c>
      <c r="AK144" s="107" t="e">
        <f t="shared" si="61"/>
        <v>#VALUE!</v>
      </c>
      <c r="AL144" s="82"/>
      <c r="AM144" s="84" t="s">
        <v>1232</v>
      </c>
      <c r="AN144" s="82"/>
      <c r="AO144" s="82"/>
      <c r="AP144" s="82"/>
      <c r="AQ144" s="82"/>
      <c r="AR144" s="117" t="s">
        <v>522</v>
      </c>
      <c r="AS144" s="115"/>
      <c r="AT144" s="115"/>
      <c r="AU144" s="115"/>
      <c r="AV144" s="115"/>
      <c r="AW144" s="115"/>
      <c r="AX144" s="118"/>
      <c r="AY144" s="85"/>
      <c r="AZ144" s="85"/>
      <c r="BA144" s="82"/>
      <c r="BB144" s="82"/>
    </row>
    <row r="145" spans="1:54" ht="18" x14ac:dyDescent="0.25">
      <c r="A145" s="101" t="s">
        <v>403</v>
      </c>
      <c r="B145" s="102">
        <v>2021</v>
      </c>
      <c r="C145" s="103">
        <v>7</v>
      </c>
      <c r="D145" s="102">
        <v>27</v>
      </c>
      <c r="E145" s="82"/>
      <c r="F145" s="131">
        <v>1.6</v>
      </c>
      <c r="G145" s="131">
        <v>8.11</v>
      </c>
      <c r="H145" s="82"/>
      <c r="I145" s="131">
        <v>21.2</v>
      </c>
      <c r="J145" s="205">
        <v>30.3</v>
      </c>
      <c r="K145" s="82"/>
      <c r="L145" s="82"/>
      <c r="M145" s="108"/>
      <c r="N145" s="137" t="s">
        <v>763</v>
      </c>
      <c r="O145" s="82"/>
      <c r="P145" s="82"/>
      <c r="Q145" s="82"/>
      <c r="R145" s="140"/>
      <c r="S145" s="137" t="s">
        <v>763</v>
      </c>
      <c r="T145" s="211" t="s">
        <v>763</v>
      </c>
      <c r="U145" s="211" t="s">
        <v>763</v>
      </c>
      <c r="V145" s="85"/>
      <c r="W145" s="85"/>
      <c r="X145" s="85"/>
      <c r="Y145" s="102">
        <f t="shared" si="49"/>
        <v>21.2</v>
      </c>
      <c r="Z145" s="102">
        <f t="shared" si="50"/>
        <v>294.34999999999997</v>
      </c>
      <c r="AA145" s="102">
        <f t="shared" si="51"/>
        <v>30.3</v>
      </c>
      <c r="AB145" s="102">
        <f t="shared" si="52"/>
        <v>8.11</v>
      </c>
      <c r="AC145" s="104">
        <f t="shared" si="53"/>
        <v>7.4154396677223655</v>
      </c>
      <c r="AD145" s="102">
        <f t="shared" si="54"/>
        <v>1.0936640797309549</v>
      </c>
      <c r="AE145" s="105">
        <f t="shared" si="55"/>
        <v>1.6</v>
      </c>
      <c r="AF145" s="102" t="str">
        <f t="shared" si="56"/>
        <v>NS</v>
      </c>
      <c r="AG145" s="105" t="str">
        <f t="shared" si="57"/>
        <v>NS</v>
      </c>
      <c r="AH145" s="105" t="str">
        <f t="shared" si="58"/>
        <v>NS</v>
      </c>
      <c r="AI145" s="102"/>
      <c r="AJ145" s="106" t="str">
        <f t="shared" si="60"/>
        <v>NS</v>
      </c>
      <c r="AK145" s="107" t="e">
        <f t="shared" si="61"/>
        <v>#VALUE!</v>
      </c>
      <c r="AL145" s="82"/>
      <c r="AM145" s="119" t="s">
        <v>477</v>
      </c>
      <c r="AN145" s="109" t="s">
        <v>1231</v>
      </c>
      <c r="AO145" s="120" t="s">
        <v>479</v>
      </c>
      <c r="AP145" s="120" t="s">
        <v>726</v>
      </c>
      <c r="AQ145" s="120" t="s">
        <v>481</v>
      </c>
      <c r="AR145" s="118" t="s">
        <v>476</v>
      </c>
      <c r="AS145" s="115">
        <v>0.4</v>
      </c>
      <c r="AT145" s="118">
        <v>0.6</v>
      </c>
      <c r="AU145" s="121">
        <v>10</v>
      </c>
      <c r="AV145" s="115">
        <v>10</v>
      </c>
      <c r="AW145" s="122">
        <v>43</v>
      </c>
      <c r="AX145" s="118"/>
      <c r="AY145" s="85"/>
      <c r="AZ145" s="85"/>
      <c r="BA145" s="82"/>
      <c r="BB145" s="82"/>
    </row>
    <row r="146" spans="1:54" ht="16" x14ac:dyDescent="0.2">
      <c r="A146" s="101" t="s">
        <v>403</v>
      </c>
      <c r="B146" s="102">
        <v>2021</v>
      </c>
      <c r="C146" s="103">
        <v>8</v>
      </c>
      <c r="D146" s="102">
        <v>12</v>
      </c>
      <c r="E146" s="82"/>
      <c r="F146" s="131">
        <v>2.4</v>
      </c>
      <c r="G146" s="131">
        <v>5.87</v>
      </c>
      <c r="H146" s="82"/>
      <c r="I146" s="131">
        <v>24.1</v>
      </c>
      <c r="J146" s="205">
        <v>29.6</v>
      </c>
      <c r="K146" s="82"/>
      <c r="L146" s="82"/>
      <c r="M146" s="82"/>
      <c r="N146" s="137" t="s">
        <v>763</v>
      </c>
      <c r="O146" s="82"/>
      <c r="P146" s="82"/>
      <c r="Q146" s="82"/>
      <c r="R146" s="140"/>
      <c r="S146" s="137" t="s">
        <v>763</v>
      </c>
      <c r="T146" s="137" t="s">
        <v>763</v>
      </c>
      <c r="U146" s="137" t="s">
        <v>763</v>
      </c>
      <c r="V146" s="85"/>
      <c r="W146" s="85"/>
      <c r="X146" s="85"/>
      <c r="Y146" s="102">
        <f t="shared" si="49"/>
        <v>24.1</v>
      </c>
      <c r="Z146" s="102">
        <f t="shared" si="50"/>
        <v>297.25</v>
      </c>
      <c r="AA146" s="102">
        <f t="shared" si="51"/>
        <v>29.6</v>
      </c>
      <c r="AB146" s="102">
        <f t="shared" si="52"/>
        <v>5.87</v>
      </c>
      <c r="AC146" s="104">
        <f t="shared" si="53"/>
        <v>7.0683594321586352</v>
      </c>
      <c r="AD146" s="102">
        <f t="shared" si="54"/>
        <v>0.83046144672460964</v>
      </c>
      <c r="AE146" s="105">
        <f t="shared" si="55"/>
        <v>2.4</v>
      </c>
      <c r="AF146" s="102" t="str">
        <f t="shared" si="56"/>
        <v>NS</v>
      </c>
      <c r="AG146" s="105" t="str">
        <f t="shared" si="57"/>
        <v>NS</v>
      </c>
      <c r="AH146" s="105" t="str">
        <f t="shared" si="58"/>
        <v>NS</v>
      </c>
      <c r="AI146" s="102"/>
      <c r="AJ146" s="106" t="str">
        <f t="shared" si="60"/>
        <v>NS</v>
      </c>
      <c r="AK146" s="107" t="e">
        <f t="shared" si="61"/>
        <v>#VALUE!</v>
      </c>
      <c r="AL146" s="82"/>
      <c r="AM146" s="123" t="s">
        <v>479</v>
      </c>
      <c r="AN146" s="124" t="s">
        <v>1233</v>
      </c>
      <c r="AO146" s="124" t="s">
        <v>485</v>
      </c>
      <c r="AP146" s="124" t="s">
        <v>1234</v>
      </c>
      <c r="AQ146" s="124"/>
      <c r="AR146" s="118" t="s">
        <v>482</v>
      </c>
      <c r="AS146" s="115">
        <v>0.9</v>
      </c>
      <c r="AT146" s="118">
        <v>3</v>
      </c>
      <c r="AU146" s="121">
        <v>1</v>
      </c>
      <c r="AV146" s="115">
        <v>3</v>
      </c>
      <c r="AW146" s="122">
        <v>20</v>
      </c>
      <c r="AX146" s="118"/>
      <c r="AY146" s="85"/>
      <c r="AZ146" s="102"/>
      <c r="BA146" s="102" t="s">
        <v>1235</v>
      </c>
      <c r="BB146" s="82"/>
    </row>
    <row r="147" spans="1:54" ht="16" x14ac:dyDescent="0.2">
      <c r="A147" s="101" t="s">
        <v>403</v>
      </c>
      <c r="B147" s="102">
        <v>2021</v>
      </c>
      <c r="C147" s="103">
        <v>8</v>
      </c>
      <c r="D147" s="102">
        <v>12</v>
      </c>
      <c r="E147" s="82"/>
      <c r="F147" s="131">
        <v>2.4</v>
      </c>
      <c r="G147" s="131">
        <v>5.87</v>
      </c>
      <c r="H147" s="82"/>
      <c r="I147" s="131">
        <v>24.1</v>
      </c>
      <c r="J147" s="205">
        <v>29.2</v>
      </c>
      <c r="K147" s="82"/>
      <c r="L147" s="82"/>
      <c r="M147" s="82"/>
      <c r="N147" s="137" t="s">
        <v>937</v>
      </c>
      <c r="O147" s="82"/>
      <c r="P147" s="82"/>
      <c r="Q147" s="82"/>
      <c r="R147" s="140"/>
      <c r="S147" s="137" t="s">
        <v>763</v>
      </c>
      <c r="T147" s="137">
        <v>7.7592857142857152</v>
      </c>
      <c r="U147" s="137">
        <v>3.9021535218253951</v>
      </c>
      <c r="V147" s="85"/>
      <c r="W147" s="85"/>
      <c r="X147" s="85"/>
      <c r="Y147" s="102">
        <f t="shared" si="49"/>
        <v>24.1</v>
      </c>
      <c r="Z147" s="102">
        <f t="shared" si="50"/>
        <v>297.25</v>
      </c>
      <c r="AA147" s="102">
        <f t="shared" si="51"/>
        <v>29.2</v>
      </c>
      <c r="AB147" s="102">
        <f t="shared" si="52"/>
        <v>5.87</v>
      </c>
      <c r="AC147" s="104">
        <f t="shared" si="53"/>
        <v>7.0845840994555056</v>
      </c>
      <c r="AD147" s="102">
        <f t="shared" si="54"/>
        <v>0.82855957634141797</v>
      </c>
      <c r="AE147" s="105">
        <f t="shared" si="55"/>
        <v>2.4</v>
      </c>
      <c r="AF147" s="102" t="str">
        <f t="shared" si="56"/>
        <v>missing</v>
      </c>
      <c r="AG147" s="105">
        <f t="shared" si="57"/>
        <v>7.7592857142857152</v>
      </c>
      <c r="AH147" s="105">
        <f t="shared" si="58"/>
        <v>3.9021535218253951</v>
      </c>
      <c r="AI147" s="102">
        <f t="shared" ref="AI147" si="63">IF(Y147=" ", " ", IF(Y147&gt;0, SUM(AG147:AH147)))</f>
        <v>11.661439236111111</v>
      </c>
      <c r="AJ147" s="106" t="str">
        <f t="shared" si="60"/>
        <v>NS</v>
      </c>
      <c r="AK147" s="107" t="e">
        <f t="shared" si="61"/>
        <v>#VALUE!</v>
      </c>
      <c r="AL147" s="82"/>
      <c r="AM147" s="123" t="s">
        <v>1236</v>
      </c>
      <c r="AN147" s="125" t="s">
        <v>742</v>
      </c>
      <c r="AO147" s="125" t="s">
        <v>494</v>
      </c>
      <c r="AP147" s="125" t="s">
        <v>495</v>
      </c>
      <c r="AQ147" s="125" t="s">
        <v>494</v>
      </c>
      <c r="AR147" s="118"/>
      <c r="AS147" s="115" t="s">
        <v>487</v>
      </c>
      <c r="AT147" s="115" t="s">
        <v>976</v>
      </c>
      <c r="AU147" s="115" t="s">
        <v>485</v>
      </c>
      <c r="AV147" s="115" t="s">
        <v>488</v>
      </c>
      <c r="AW147" s="115" t="s">
        <v>489</v>
      </c>
      <c r="AX147" s="116" t="s">
        <v>490</v>
      </c>
      <c r="AY147" s="102"/>
      <c r="AZ147" s="102"/>
      <c r="BA147" s="84" t="s">
        <v>1</v>
      </c>
      <c r="BB147" s="82"/>
    </row>
    <row r="148" spans="1:54" ht="16" x14ac:dyDescent="0.2">
      <c r="A148" s="101" t="s">
        <v>403</v>
      </c>
      <c r="B148" s="102">
        <v>2021</v>
      </c>
      <c r="C148" s="132">
        <v>8</v>
      </c>
      <c r="D148" s="82">
        <v>12</v>
      </c>
      <c r="E148" s="85"/>
      <c r="F148" s="131">
        <v>2.4</v>
      </c>
      <c r="G148" s="131">
        <v>5.87</v>
      </c>
      <c r="H148" s="85"/>
      <c r="I148" s="131">
        <v>24.1</v>
      </c>
      <c r="J148" s="205">
        <v>29.5</v>
      </c>
      <c r="K148" s="85"/>
      <c r="L148" s="85"/>
      <c r="M148" s="85"/>
      <c r="N148" s="137" t="s">
        <v>763</v>
      </c>
      <c r="O148" s="85"/>
      <c r="P148" s="85"/>
      <c r="Q148" s="85"/>
      <c r="R148" s="140"/>
      <c r="S148" s="137" t="s">
        <v>763</v>
      </c>
      <c r="T148" s="137" t="s">
        <v>763</v>
      </c>
      <c r="U148" s="137" t="s">
        <v>763</v>
      </c>
      <c r="V148" s="85"/>
      <c r="W148" s="85"/>
      <c r="X148" s="85"/>
      <c r="Y148" s="85">
        <f t="shared" si="49"/>
        <v>24.1</v>
      </c>
      <c r="Z148" s="82">
        <f t="shared" si="50"/>
        <v>297.25</v>
      </c>
      <c r="AA148" s="85">
        <f t="shared" si="51"/>
        <v>29.5</v>
      </c>
      <c r="AB148" s="85">
        <f t="shared" si="52"/>
        <v>5.87</v>
      </c>
      <c r="AC148" s="110">
        <f t="shared" si="53"/>
        <v>7.0724121122131249</v>
      </c>
      <c r="AD148" s="82">
        <f t="shared" si="54"/>
        <v>0.8299855702502521</v>
      </c>
      <c r="AE148" s="111">
        <f t="shared" si="55"/>
        <v>2.4</v>
      </c>
      <c r="AF148" s="82" t="str">
        <f t="shared" si="56"/>
        <v>NS</v>
      </c>
      <c r="AG148" s="111" t="str">
        <f t="shared" si="57"/>
        <v>NS</v>
      </c>
      <c r="AH148" s="111" t="str">
        <f t="shared" si="58"/>
        <v>NS</v>
      </c>
      <c r="AI148" s="102"/>
      <c r="AJ148" s="112" t="str">
        <f t="shared" si="60"/>
        <v>NS</v>
      </c>
      <c r="AK148" s="113" t="e">
        <f t="shared" si="61"/>
        <v>#VALUE!</v>
      </c>
      <c r="AL148" s="82"/>
      <c r="AM148" s="82">
        <f>AD154</f>
        <v>1.0431183592262194</v>
      </c>
      <c r="AN148" s="82">
        <f>AE154</f>
        <v>1.7000000000000002</v>
      </c>
      <c r="AO148" s="82">
        <f>AF154</f>
        <v>3.9953689441702367</v>
      </c>
      <c r="AP148" s="82">
        <f>AI154</f>
        <v>14.471718315972225</v>
      </c>
      <c r="AQ148" s="113">
        <f>AK154</f>
        <v>35.331930411556129</v>
      </c>
      <c r="AR148" s="118"/>
      <c r="AS148" s="115" t="s">
        <v>497</v>
      </c>
      <c r="AT148" s="115" t="s">
        <v>497</v>
      </c>
      <c r="AU148" s="115" t="s">
        <v>497</v>
      </c>
      <c r="AV148" s="115" t="s">
        <v>497</v>
      </c>
      <c r="AW148" s="115" t="s">
        <v>497</v>
      </c>
      <c r="AX148" s="116" t="s">
        <v>498</v>
      </c>
      <c r="AY148" s="102"/>
      <c r="AZ148" s="102"/>
      <c r="BA148" s="82"/>
      <c r="BB148" s="82"/>
    </row>
    <row r="149" spans="1:54" ht="16" x14ac:dyDescent="0.2">
      <c r="A149" s="101" t="s">
        <v>403</v>
      </c>
      <c r="B149" s="102">
        <v>2021</v>
      </c>
      <c r="C149" s="132">
        <v>8</v>
      </c>
      <c r="D149" s="82">
        <v>26</v>
      </c>
      <c r="E149" s="85"/>
      <c r="F149" s="131">
        <v>1.6</v>
      </c>
      <c r="G149" s="131">
        <v>8.16</v>
      </c>
      <c r="H149" s="85"/>
      <c r="I149" s="131">
        <v>21.5</v>
      </c>
      <c r="J149" s="226">
        <v>30.8</v>
      </c>
      <c r="K149" s="85"/>
      <c r="L149" s="85"/>
      <c r="M149" s="85"/>
      <c r="N149" s="137" t="s">
        <v>763</v>
      </c>
      <c r="O149" s="85"/>
      <c r="P149" s="85"/>
      <c r="Q149" s="85"/>
      <c r="R149" s="140"/>
      <c r="S149" s="137" t="s">
        <v>763</v>
      </c>
      <c r="T149" s="137" t="s">
        <v>763</v>
      </c>
      <c r="U149" s="137" t="s">
        <v>763</v>
      </c>
      <c r="V149" s="85"/>
      <c r="W149" s="85"/>
      <c r="X149" s="85"/>
      <c r="Y149" s="85">
        <f t="shared" si="49"/>
        <v>21.5</v>
      </c>
      <c r="Z149" s="82">
        <f t="shared" si="50"/>
        <v>294.64999999999998</v>
      </c>
      <c r="AA149" s="85">
        <f t="shared" si="51"/>
        <v>30.8</v>
      </c>
      <c r="AB149" s="85">
        <f t="shared" si="52"/>
        <v>8.16</v>
      </c>
      <c r="AC149" s="110">
        <f t="shared" si="53"/>
        <v>7.3533732741831761</v>
      </c>
      <c r="AD149" s="82">
        <f t="shared" si="54"/>
        <v>1.1096947884651518</v>
      </c>
      <c r="AE149" s="111">
        <f t="shared" si="55"/>
        <v>1.6</v>
      </c>
      <c r="AF149" s="82" t="str">
        <f t="shared" si="56"/>
        <v>NS</v>
      </c>
      <c r="AG149" s="111" t="str">
        <f t="shared" si="57"/>
        <v>NS</v>
      </c>
      <c r="AH149" s="111" t="str">
        <f t="shared" si="58"/>
        <v>NS</v>
      </c>
      <c r="AI149" s="82"/>
      <c r="AJ149" s="112" t="str">
        <f t="shared" si="60"/>
        <v>NS</v>
      </c>
      <c r="AK149" s="113" t="e">
        <f t="shared" si="61"/>
        <v>#VALUE!</v>
      </c>
      <c r="AL149" s="85"/>
      <c r="AM149" s="82"/>
      <c r="AN149" s="82"/>
      <c r="AO149" s="82"/>
      <c r="AP149" s="85"/>
      <c r="AQ149" s="82"/>
      <c r="AR149" s="82"/>
      <c r="AS149" s="115">
        <f>((LN(AM148)-LN(0.4))/(LN(0.9)-LN(0.4))*100)</f>
        <v>118.19825700045796</v>
      </c>
      <c r="AT149" s="120">
        <f>((LN(AN148)-LN(0.6))/(LN(3)-LN(0.6))*100)</f>
        <v>64.70916751632096</v>
      </c>
      <c r="AU149" s="115">
        <f>((LN(AO148)-LN(10))/(LN(1)-LN(10))*100)</f>
        <v>39.844311046289064</v>
      </c>
      <c r="AV149" s="115">
        <f>((LN(AP148)-LN(10))/(LN(3)-LN(10))*100)</f>
        <v>-30.699297318928064</v>
      </c>
      <c r="AW149" s="115">
        <f>((LN(AQ148)-LN(43))/(LN(20)-LN(43))*100)</f>
        <v>25.659211995399112</v>
      </c>
      <c r="AX149" s="82"/>
      <c r="AY149" s="82"/>
      <c r="AZ149" s="82"/>
      <c r="BA149" s="82"/>
      <c r="BB149" s="82"/>
    </row>
    <row r="150" spans="1:54" ht="16" x14ac:dyDescent="0.2">
      <c r="A150" s="101" t="s">
        <v>403</v>
      </c>
      <c r="B150" s="102">
        <v>2021</v>
      </c>
      <c r="C150" s="132">
        <v>8</v>
      </c>
      <c r="D150" s="82">
        <v>26</v>
      </c>
      <c r="E150" s="85"/>
      <c r="F150" s="131">
        <v>1.6</v>
      </c>
      <c r="G150" s="131">
        <v>8.16</v>
      </c>
      <c r="H150" s="85"/>
      <c r="I150" s="131">
        <v>21.5</v>
      </c>
      <c r="J150" s="205">
        <v>29.6</v>
      </c>
      <c r="K150" s="85"/>
      <c r="L150" s="85"/>
      <c r="M150" s="85"/>
      <c r="N150" s="137">
        <v>6.3364458411158164</v>
      </c>
      <c r="O150" s="85"/>
      <c r="P150" s="85"/>
      <c r="Q150" s="85"/>
      <c r="R150" s="140"/>
      <c r="S150" s="137">
        <v>42.875721874144681</v>
      </c>
      <c r="T150" s="137">
        <v>4.0087619047619052</v>
      </c>
      <c r="U150" s="137">
        <v>3.4285964285714297</v>
      </c>
      <c r="V150" s="85"/>
      <c r="W150" s="85"/>
      <c r="X150" s="85"/>
      <c r="Y150" s="85">
        <f t="shared" si="49"/>
        <v>21.5</v>
      </c>
      <c r="Z150" s="82">
        <f t="shared" si="50"/>
        <v>294.64999999999998</v>
      </c>
      <c r="AA150" s="85">
        <f t="shared" si="51"/>
        <v>29.6</v>
      </c>
      <c r="AB150" s="85">
        <f t="shared" si="52"/>
        <v>8.16</v>
      </c>
      <c r="AC150" s="110">
        <f t="shared" si="53"/>
        <v>7.40509579080077</v>
      </c>
      <c r="AD150" s="82">
        <f t="shared" si="54"/>
        <v>1.101943881689827</v>
      </c>
      <c r="AE150" s="111">
        <f t="shared" si="55"/>
        <v>1.6</v>
      </c>
      <c r="AF150" s="82">
        <f t="shared" si="56"/>
        <v>6.3364458411158164</v>
      </c>
      <c r="AG150" s="111">
        <f t="shared" si="57"/>
        <v>4.0087619047619052</v>
      </c>
      <c r="AH150" s="111">
        <f t="shared" si="58"/>
        <v>3.4285964285714297</v>
      </c>
      <c r="AI150" s="102">
        <f t="shared" ref="AI150" si="64">IF(Y150=" ", " ", IF(Y150&gt;0, SUM(AG150:AH150)))</f>
        <v>7.4373583333333348</v>
      </c>
      <c r="AJ150" s="112">
        <f t="shared" si="60"/>
        <v>42.875721874144681</v>
      </c>
      <c r="AK150" s="113">
        <f t="shared" si="61"/>
        <v>36.539276033028862</v>
      </c>
      <c r="AL150" s="82"/>
      <c r="AM150" s="85"/>
      <c r="AN150" s="85"/>
      <c r="AO150" s="85"/>
      <c r="AP150" s="128" t="s">
        <v>1237</v>
      </c>
      <c r="AQ150" s="85"/>
      <c r="AR150" s="82"/>
      <c r="AS150" s="82">
        <f>IF(AS149&gt;100, 100, IF(AS149&lt;0, 0, AS149))</f>
        <v>100</v>
      </c>
      <c r="AT150" s="82">
        <f t="shared" ref="AT150:AW150" si="65">IF(AT149&gt;100, 100, IF(AT149&lt;0, 0, AT149))</f>
        <v>64.70916751632096</v>
      </c>
      <c r="AU150" s="82">
        <f t="shared" si="65"/>
        <v>39.844311046289064</v>
      </c>
      <c r="AV150" s="82">
        <f t="shared" si="65"/>
        <v>0</v>
      </c>
      <c r="AW150" s="82">
        <f t="shared" si="65"/>
        <v>25.659211995399112</v>
      </c>
      <c r="AX150" s="129">
        <f>AVERAGE(AS150:AW150)</f>
        <v>46.042538111601836</v>
      </c>
      <c r="AY150" s="84"/>
      <c r="AZ150" s="84"/>
      <c r="BA150" s="84" t="str">
        <f>IF(AX150&gt;65, "Acceptable; Ongoing Protection is Required", "Unacceptable; Immediate Restoration is Required")</f>
        <v>Unacceptable; Immediate Restoration is Required</v>
      </c>
      <c r="BB150" s="82"/>
    </row>
    <row r="151" spans="1:54" ht="16" x14ac:dyDescent="0.2">
      <c r="A151" s="101" t="s">
        <v>403</v>
      </c>
      <c r="B151" s="102">
        <v>2021</v>
      </c>
      <c r="C151" s="132">
        <v>8</v>
      </c>
      <c r="D151" s="82">
        <v>26</v>
      </c>
      <c r="E151" s="85"/>
      <c r="F151" s="131">
        <v>1.6</v>
      </c>
      <c r="G151" s="131">
        <v>8.16</v>
      </c>
      <c r="H151" s="85"/>
      <c r="I151" s="131">
        <v>21.5</v>
      </c>
      <c r="J151" s="226">
        <v>30.4</v>
      </c>
      <c r="K151" s="85"/>
      <c r="L151" s="85"/>
      <c r="M151" s="85"/>
      <c r="N151" s="137" t="s">
        <v>763</v>
      </c>
      <c r="O151" s="85"/>
      <c r="P151" s="85"/>
      <c r="Q151" s="85"/>
      <c r="R151" s="140"/>
      <c r="S151" s="137" t="s">
        <v>763</v>
      </c>
      <c r="T151" s="211" t="s">
        <v>763</v>
      </c>
      <c r="U151" s="211" t="s">
        <v>763</v>
      </c>
      <c r="V151" s="85"/>
      <c r="W151" s="85"/>
      <c r="X151" s="85"/>
      <c r="Y151" s="85">
        <f t="shared" si="49"/>
        <v>21.5</v>
      </c>
      <c r="Z151" s="82">
        <f t="shared" si="50"/>
        <v>294.64999999999998</v>
      </c>
      <c r="AA151" s="85">
        <f t="shared" si="51"/>
        <v>30.4</v>
      </c>
      <c r="AB151" s="85">
        <f t="shared" si="52"/>
        <v>8.16</v>
      </c>
      <c r="AC151" s="110">
        <f t="shared" si="53"/>
        <v>7.3705738471281661</v>
      </c>
      <c r="AD151" s="82">
        <f t="shared" si="54"/>
        <v>1.1071051140990089</v>
      </c>
      <c r="AE151" s="111">
        <f t="shared" si="55"/>
        <v>1.6</v>
      </c>
      <c r="AF151" s="82" t="str">
        <f t="shared" si="56"/>
        <v>NS</v>
      </c>
      <c r="AG151" s="111" t="str">
        <f t="shared" si="57"/>
        <v>NS</v>
      </c>
      <c r="AH151" s="111" t="str">
        <f t="shared" si="58"/>
        <v>NS</v>
      </c>
      <c r="AI151" s="82"/>
      <c r="AJ151" s="112" t="str">
        <f t="shared" si="60"/>
        <v>NS</v>
      </c>
      <c r="AK151" s="113" t="e">
        <f t="shared" si="61"/>
        <v>#VALUE!</v>
      </c>
      <c r="AL151" s="85"/>
      <c r="AM151" s="85"/>
      <c r="AN151" s="85"/>
      <c r="AO151" s="85"/>
      <c r="AP151" s="85"/>
      <c r="AQ151" s="85"/>
      <c r="AR151" s="85"/>
      <c r="AS151" s="85"/>
      <c r="AT151" s="85"/>
      <c r="AU151" s="85"/>
      <c r="AV151" s="85"/>
      <c r="AW151" s="126" t="s">
        <v>1238</v>
      </c>
      <c r="AX151" s="126">
        <f>AVERAGE(AS150:AW150)</f>
        <v>46.042538111601836</v>
      </c>
      <c r="AY151" s="85"/>
      <c r="AZ151" s="85"/>
      <c r="BA151" s="82"/>
      <c r="BB151" s="82"/>
    </row>
    <row r="152" spans="1:54" ht="16" x14ac:dyDescent="0.2">
      <c r="A152" s="101"/>
      <c r="B152" s="102"/>
      <c r="C152" s="132"/>
      <c r="D152" s="82"/>
      <c r="E152" s="85"/>
      <c r="F152" s="144"/>
      <c r="G152" s="126"/>
      <c r="H152" s="85"/>
      <c r="I152" s="144"/>
      <c r="J152" s="145"/>
      <c r="K152" s="85"/>
      <c r="L152" s="85"/>
      <c r="M152" s="85"/>
      <c r="N152" s="146"/>
      <c r="O152" s="85"/>
      <c r="P152" s="85"/>
      <c r="Q152" s="85"/>
      <c r="R152" s="140"/>
      <c r="S152" s="146"/>
      <c r="T152" s="146"/>
      <c r="U152" s="146"/>
      <c r="V152" s="85"/>
      <c r="W152" s="85"/>
      <c r="X152" s="85"/>
      <c r="Y152" s="85"/>
      <c r="Z152" s="82"/>
      <c r="AA152" s="85"/>
      <c r="AB152" s="85"/>
      <c r="AC152" s="110"/>
      <c r="AD152" s="82"/>
      <c r="AE152" s="111"/>
      <c r="AF152" s="82"/>
      <c r="AG152" s="111"/>
      <c r="AH152" s="111"/>
      <c r="AI152" s="82"/>
      <c r="AJ152" s="112"/>
      <c r="AK152" s="113"/>
      <c r="AL152" s="85"/>
      <c r="AM152" s="82"/>
      <c r="AN152" s="82"/>
      <c r="AO152" s="82"/>
      <c r="AP152" s="85"/>
      <c r="AQ152" s="82"/>
      <c r="AR152" s="82"/>
      <c r="AS152" s="115"/>
      <c r="AT152" s="120"/>
      <c r="AU152" s="115"/>
      <c r="AV152" s="115"/>
      <c r="AW152" s="115"/>
      <c r="AX152" s="82"/>
      <c r="AY152" s="82"/>
      <c r="AZ152" s="82"/>
      <c r="BA152" s="82"/>
      <c r="BB152" s="82"/>
    </row>
    <row r="153" spans="1:54" ht="16" x14ac:dyDescent="0.2">
      <c r="A153" s="101"/>
      <c r="B153" s="102"/>
      <c r="C153" s="132"/>
      <c r="D153" s="82"/>
      <c r="E153" s="85"/>
      <c r="F153" s="144"/>
      <c r="G153" s="144"/>
      <c r="H153" s="85"/>
      <c r="I153" s="144"/>
      <c r="J153" s="145"/>
      <c r="K153" s="85"/>
      <c r="L153" s="85"/>
      <c r="M153" s="85"/>
      <c r="N153" s="146"/>
      <c r="O153" s="85"/>
      <c r="P153" s="85"/>
      <c r="Q153" s="85"/>
      <c r="R153" s="140"/>
      <c r="S153" s="146"/>
      <c r="T153" s="146"/>
      <c r="U153" s="146"/>
      <c r="V153" s="85"/>
      <c r="W153" s="85"/>
      <c r="X153" s="85"/>
      <c r="Y153" s="85"/>
      <c r="Z153" s="82"/>
      <c r="AA153" s="85"/>
      <c r="AB153" s="85"/>
      <c r="AC153" s="110"/>
      <c r="AD153" s="82"/>
      <c r="AE153" s="111"/>
      <c r="AF153" s="82"/>
      <c r="AG153" s="111"/>
      <c r="AH153" s="111"/>
      <c r="AI153" s="82"/>
      <c r="AJ153" s="112"/>
      <c r="AK153" s="113"/>
      <c r="AL153" s="85"/>
      <c r="AM153" s="82"/>
      <c r="AN153" s="82"/>
      <c r="AO153" s="82"/>
      <c r="AP153" s="85"/>
      <c r="AQ153" s="82"/>
      <c r="AR153" s="82"/>
      <c r="AS153" s="115"/>
      <c r="AT153" s="120"/>
      <c r="AU153" s="115"/>
      <c r="AV153" s="115"/>
      <c r="AW153" s="115"/>
      <c r="AX153" s="82"/>
      <c r="AY153" s="82"/>
      <c r="AZ153" s="82"/>
      <c r="BA153" s="82"/>
      <c r="BB153" s="82"/>
    </row>
    <row r="154" spans="1:54" ht="16"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4">
        <f>_xlfn.AGGREGATE(1, 6,AD140:AD151)</f>
        <v>1.0431183592262194</v>
      </c>
      <c r="AE154" s="84">
        <f>_xlfn.AGGREGATE(1, 6,AE140:AE151)</f>
        <v>1.7000000000000002</v>
      </c>
      <c r="AF154" s="84">
        <f>_xlfn.AGGREGATE(1, 6,AF140:AF151)</f>
        <v>3.9953689441702367</v>
      </c>
      <c r="AG154" s="82"/>
      <c r="AH154" s="82"/>
      <c r="AI154" s="84">
        <f>_xlfn.AGGREGATE(1, 6,AI140:AI151)</f>
        <v>14.471718315972225</v>
      </c>
      <c r="AJ154" s="82"/>
      <c r="AK154" s="84">
        <f>_xlfn.AGGREGATE(1, 6,AK140:AK151)</f>
        <v>35.331930411556129</v>
      </c>
      <c r="AL154" s="82"/>
      <c r="AM154" s="82"/>
      <c r="AN154" s="82"/>
      <c r="AO154" s="82"/>
      <c r="AP154" s="82"/>
      <c r="AQ154" s="82"/>
      <c r="AR154" s="82"/>
      <c r="AS154" s="82"/>
      <c r="AT154" s="82"/>
      <c r="AU154" s="82"/>
      <c r="AV154" s="82"/>
      <c r="AW154" s="82"/>
      <c r="AX154" s="82"/>
      <c r="AY154" s="82"/>
      <c r="AZ154" s="82"/>
      <c r="BA154" s="82"/>
      <c r="BB154" s="82"/>
    </row>
    <row r="155" spans="1:54" x14ac:dyDescent="0.2">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126" t="s">
        <v>1238</v>
      </c>
      <c r="AD155" s="126">
        <f>AVERAGE(AD139:AD151)</f>
        <v>1.0431183592262194</v>
      </c>
      <c r="AE155" s="126">
        <f>AVERAGE(AE139:AE151)</f>
        <v>1.7000000000000002</v>
      </c>
      <c r="AF155" s="126">
        <f>AVERAGE(AF139:AF151)</f>
        <v>3.9953689441702367</v>
      </c>
      <c r="AG155" s="126"/>
      <c r="AH155" s="126"/>
      <c r="AI155" s="126">
        <f>AVERAGE(AI139:AI151)</f>
        <v>14.471718315972225</v>
      </c>
      <c r="AJ155" s="126"/>
      <c r="AK155" s="127" t="e">
        <f>AVERAGE(AK139:AK151)</f>
        <v>#VALUE!</v>
      </c>
      <c r="AL155" s="82"/>
      <c r="AM155" s="82"/>
      <c r="AN155" s="82"/>
      <c r="AO155" s="82"/>
      <c r="AP155" s="82"/>
      <c r="AQ155" s="82"/>
      <c r="AR155" s="82"/>
      <c r="AS155" s="82"/>
      <c r="AT155" s="82"/>
      <c r="AU155" s="82"/>
      <c r="AV155" s="82"/>
      <c r="AW155" s="82"/>
      <c r="AX155" s="82"/>
      <c r="AY155" s="82"/>
      <c r="AZ155" s="82"/>
      <c r="BA155" s="82"/>
      <c r="BB155" s="82"/>
    </row>
    <row r="159" spans="1:54" x14ac:dyDescent="0.2">
      <c r="A159" s="68" t="s">
        <v>1248</v>
      </c>
      <c r="B159" s="40"/>
      <c r="C159" s="40"/>
      <c r="D159" s="40"/>
      <c r="E159" s="41"/>
      <c r="F159" s="40"/>
      <c r="G159" s="40"/>
      <c r="H159" s="40"/>
      <c r="I159" s="40"/>
      <c r="J159" s="40"/>
      <c r="K159" s="42"/>
      <c r="L159" s="40"/>
      <c r="M159" s="40"/>
      <c r="N159" s="40"/>
      <c r="O159" s="40"/>
      <c r="P159" s="43" t="s">
        <v>977</v>
      </c>
      <c r="Q159" s="43" t="s">
        <v>976</v>
      </c>
      <c r="R159" s="43" t="s">
        <v>976</v>
      </c>
      <c r="S159" s="43" t="s">
        <v>976</v>
      </c>
      <c r="T159" s="44"/>
      <c r="U159" s="43"/>
      <c r="V159" s="43"/>
      <c r="W159" s="45"/>
      <c r="X159" s="40"/>
      <c r="Y159" s="40"/>
      <c r="Z159" s="43" t="s">
        <v>978</v>
      </c>
      <c r="AA159" s="46" t="s">
        <v>979</v>
      </c>
      <c r="AB159" s="47"/>
      <c r="AC159" s="40"/>
      <c r="AD159" s="40"/>
      <c r="AE159" s="48"/>
      <c r="AF159" s="48"/>
      <c r="AG159" s="48"/>
      <c r="AH159" s="48"/>
      <c r="AI159" s="48"/>
      <c r="AJ159" s="48"/>
      <c r="AK159" s="48"/>
      <c r="AL159" s="48"/>
      <c r="AM159" s="48"/>
      <c r="AN159" s="48"/>
      <c r="AO159" s="48"/>
      <c r="AP159" s="48"/>
      <c r="AQ159" s="46"/>
      <c r="AR159" s="40"/>
      <c r="AS159" s="40" t="s">
        <v>977</v>
      </c>
      <c r="AT159" s="40"/>
      <c r="AU159" s="40"/>
      <c r="AV159" s="40"/>
      <c r="AW159" s="40"/>
      <c r="AX159" s="40"/>
    </row>
    <row r="160" spans="1:54" x14ac:dyDescent="0.2">
      <c r="A160" s="43"/>
      <c r="B160" s="40"/>
      <c r="C160" s="40"/>
      <c r="D160" s="40"/>
      <c r="E160" s="41"/>
      <c r="F160" s="43"/>
      <c r="G160" s="43"/>
      <c r="H160" s="43" t="s">
        <v>696</v>
      </c>
      <c r="I160" s="49" t="s">
        <v>697</v>
      </c>
      <c r="J160" s="40"/>
      <c r="K160" s="50" t="s">
        <v>698</v>
      </c>
      <c r="L160" s="43" t="s">
        <v>699</v>
      </c>
      <c r="M160" s="43" t="s">
        <v>700</v>
      </c>
      <c r="N160" s="43" t="s">
        <v>701</v>
      </c>
      <c r="O160" s="40"/>
      <c r="P160" s="43" t="s">
        <v>707</v>
      </c>
      <c r="Q160" s="51" t="s">
        <v>704</v>
      </c>
      <c r="R160" s="43" t="s">
        <v>705</v>
      </c>
      <c r="S160" s="43" t="s">
        <v>706</v>
      </c>
      <c r="T160" s="52"/>
      <c r="U160" s="43" t="s">
        <v>703</v>
      </c>
      <c r="V160" s="43" t="s">
        <v>702</v>
      </c>
      <c r="W160" s="53" t="s">
        <v>709</v>
      </c>
      <c r="X160" s="43" t="s">
        <v>708</v>
      </c>
      <c r="Y160" s="43" t="s">
        <v>710</v>
      </c>
      <c r="Z160" s="43" t="s">
        <v>711</v>
      </c>
      <c r="AA160" s="46" t="s">
        <v>711</v>
      </c>
      <c r="AB160" s="47"/>
      <c r="AC160" s="43" t="s">
        <v>712</v>
      </c>
      <c r="AD160" s="43" t="s">
        <v>713</v>
      </c>
      <c r="AE160" s="46" t="s">
        <v>714</v>
      </c>
      <c r="AF160" s="46" t="s">
        <v>715</v>
      </c>
      <c r="AG160" s="46" t="s">
        <v>716</v>
      </c>
      <c r="AH160" s="46" t="s">
        <v>485</v>
      </c>
      <c r="AI160" s="46" t="s">
        <v>717</v>
      </c>
      <c r="AJ160" s="46" t="s">
        <v>718</v>
      </c>
      <c r="AK160" s="54" t="s">
        <v>719</v>
      </c>
      <c r="AL160" s="54" t="s">
        <v>720</v>
      </c>
      <c r="AM160" s="46" t="s">
        <v>721</v>
      </c>
      <c r="AN160" s="46" t="s">
        <v>489</v>
      </c>
      <c r="AO160" s="46" t="s">
        <v>722</v>
      </c>
      <c r="AP160" s="46" t="s">
        <v>723</v>
      </c>
      <c r="AQ160" s="46" t="s">
        <v>724</v>
      </c>
      <c r="AR160" s="46" t="s">
        <v>725</v>
      </c>
      <c r="AS160" s="46" t="s">
        <v>726</v>
      </c>
      <c r="AT160" s="40"/>
      <c r="AU160" s="40"/>
      <c r="AV160" s="40"/>
      <c r="AW160" s="40"/>
      <c r="AX160" s="40"/>
    </row>
    <row r="161" spans="1:54" x14ac:dyDescent="0.2">
      <c r="A161" s="55" t="s">
        <v>728</v>
      </c>
      <c r="B161" s="55" t="s">
        <v>729</v>
      </c>
      <c r="C161" s="55" t="s">
        <v>707</v>
      </c>
      <c r="D161" s="55" t="s">
        <v>730</v>
      </c>
      <c r="E161" s="56" t="s">
        <v>731</v>
      </c>
      <c r="F161" s="55" t="s">
        <v>15</v>
      </c>
      <c r="G161" s="55" t="s">
        <v>1123</v>
      </c>
      <c r="H161" s="55" t="s">
        <v>732</v>
      </c>
      <c r="I161" s="57" t="s">
        <v>733</v>
      </c>
      <c r="J161" s="58" t="s">
        <v>734</v>
      </c>
      <c r="K161" s="59" t="s">
        <v>735</v>
      </c>
      <c r="L161" s="60" t="s">
        <v>736</v>
      </c>
      <c r="M161" s="61" t="s">
        <v>737</v>
      </c>
      <c r="N161" s="55" t="s">
        <v>738</v>
      </c>
      <c r="O161" s="55" t="s">
        <v>739</v>
      </c>
      <c r="P161" s="55" t="s">
        <v>742</v>
      </c>
      <c r="Q161" s="55" t="s">
        <v>742</v>
      </c>
      <c r="R161" s="55" t="s">
        <v>742</v>
      </c>
      <c r="S161" s="55" t="s">
        <v>742</v>
      </c>
      <c r="T161" s="62" t="s">
        <v>743</v>
      </c>
      <c r="U161" s="55" t="s">
        <v>741</v>
      </c>
      <c r="V161" s="55" t="s">
        <v>740</v>
      </c>
      <c r="W161" s="63" t="s">
        <v>745</v>
      </c>
      <c r="X161" s="55" t="s">
        <v>744</v>
      </c>
      <c r="Y161" s="61" t="s">
        <v>746</v>
      </c>
      <c r="Z161" s="64" t="s">
        <v>747</v>
      </c>
      <c r="AA161" s="65" t="s">
        <v>747</v>
      </c>
      <c r="AB161" s="66" t="s">
        <v>749</v>
      </c>
      <c r="AC161" s="55" t="s">
        <v>750</v>
      </c>
      <c r="AD161" s="55" t="s">
        <v>751</v>
      </c>
      <c r="AE161" s="67" t="s">
        <v>494</v>
      </c>
      <c r="AF161" s="67" t="s">
        <v>494</v>
      </c>
      <c r="AG161" s="67" t="s">
        <v>494</v>
      </c>
      <c r="AH161" s="67" t="s">
        <v>494</v>
      </c>
      <c r="AI161" s="67" t="s">
        <v>494</v>
      </c>
      <c r="AJ161" s="67" t="s">
        <v>494</v>
      </c>
      <c r="AK161" s="67" t="s">
        <v>494</v>
      </c>
      <c r="AL161" s="67" t="s">
        <v>494</v>
      </c>
      <c r="AM161" s="65" t="s">
        <v>725</v>
      </c>
      <c r="AN161" s="67" t="s">
        <v>494</v>
      </c>
      <c r="AO161" s="67" t="s">
        <v>494</v>
      </c>
      <c r="AP161" s="65" t="s">
        <v>752</v>
      </c>
      <c r="AQ161" s="65" t="s">
        <v>752</v>
      </c>
      <c r="AR161" s="67" t="s">
        <v>753</v>
      </c>
      <c r="AS161" s="65" t="s">
        <v>752</v>
      </c>
      <c r="AT161" s="40"/>
      <c r="AU161" s="40"/>
      <c r="AV161" s="40"/>
      <c r="AW161" s="40"/>
      <c r="AX161" s="40"/>
    </row>
    <row r="162" spans="1:54" x14ac:dyDescent="0.2">
      <c r="A162" t="s">
        <v>756</v>
      </c>
      <c r="B162" s="68" t="s">
        <v>403</v>
      </c>
      <c r="C162" s="68" t="s">
        <v>757</v>
      </c>
      <c r="E162" s="69">
        <v>44757</v>
      </c>
      <c r="F162" s="68" t="s">
        <v>70</v>
      </c>
      <c r="G162" s="68" t="s">
        <v>1138</v>
      </c>
      <c r="H162" t="s">
        <v>1139</v>
      </c>
      <c r="I162" s="68">
        <v>1</v>
      </c>
      <c r="J162" s="68" t="s">
        <v>760</v>
      </c>
      <c r="K162" s="77">
        <v>0.32013888888888892</v>
      </c>
      <c r="L162" s="68">
        <v>2</v>
      </c>
      <c r="M162" s="68">
        <v>1</v>
      </c>
      <c r="N162" s="68" t="s">
        <v>787</v>
      </c>
      <c r="O162" s="68" t="s">
        <v>761</v>
      </c>
      <c r="P162" s="68">
        <v>1.6</v>
      </c>
      <c r="Q162" s="68">
        <v>1.6</v>
      </c>
      <c r="R162" s="68">
        <v>1.45</v>
      </c>
      <c r="S162" s="131">
        <v>1.52</v>
      </c>
      <c r="T162" s="76">
        <v>0.95</v>
      </c>
      <c r="U162" s="131">
        <v>6.88</v>
      </c>
      <c r="V162" s="131">
        <v>19</v>
      </c>
      <c r="W162" s="71">
        <v>0.25625000000000003</v>
      </c>
      <c r="X162" s="68">
        <v>0.15</v>
      </c>
      <c r="Y162" s="68">
        <v>26.3</v>
      </c>
      <c r="Z162" s="68">
        <v>5.3</v>
      </c>
      <c r="AA162" s="72">
        <v>4.4732721305653733</v>
      </c>
      <c r="AB162" s="73">
        <v>71.599999999999994</v>
      </c>
      <c r="AC162" s="134">
        <v>30.1</v>
      </c>
      <c r="AD162" s="74">
        <v>46.5</v>
      </c>
      <c r="AE162" s="72" t="s">
        <v>763</v>
      </c>
      <c r="AF162" s="72" t="s">
        <v>763</v>
      </c>
      <c r="AG162" s="72" t="s">
        <v>763</v>
      </c>
      <c r="AH162" s="137" t="s">
        <v>763</v>
      </c>
      <c r="AI162" s="72" t="s">
        <v>763</v>
      </c>
      <c r="AJ162" s="72" t="s">
        <v>763</v>
      </c>
      <c r="AK162" s="72" t="s">
        <v>763</v>
      </c>
      <c r="AL162" s="72" t="s">
        <v>763</v>
      </c>
      <c r="AM162" s="72" t="s">
        <v>763</v>
      </c>
      <c r="AN162" s="72" t="s">
        <v>763</v>
      </c>
      <c r="AO162" s="137" t="s">
        <v>763</v>
      </c>
      <c r="AP162" s="137" t="s">
        <v>763</v>
      </c>
      <c r="AQ162" s="137" t="s">
        <v>763</v>
      </c>
      <c r="AR162" s="72" t="s">
        <v>763</v>
      </c>
      <c r="AS162" s="72" t="s">
        <v>763</v>
      </c>
      <c r="AT162" s="40"/>
      <c r="AU162" s="40"/>
      <c r="AV162" s="40"/>
    </row>
    <row r="163" spans="1:54" x14ac:dyDescent="0.2">
      <c r="A163" t="s">
        <v>756</v>
      </c>
      <c r="B163" s="68" t="s">
        <v>403</v>
      </c>
      <c r="C163" s="68" t="s">
        <v>764</v>
      </c>
      <c r="E163" s="69">
        <v>44757</v>
      </c>
      <c r="F163" s="68" t="s">
        <v>70</v>
      </c>
      <c r="G163" s="68" t="s">
        <v>1138</v>
      </c>
      <c r="H163" t="s">
        <v>1139</v>
      </c>
      <c r="I163" s="68">
        <v>1</v>
      </c>
      <c r="J163" s="68" t="s">
        <v>760</v>
      </c>
      <c r="K163" s="77">
        <v>0.32013888888888892</v>
      </c>
      <c r="L163" s="68">
        <v>2</v>
      </c>
      <c r="M163" s="68">
        <v>1</v>
      </c>
      <c r="N163" s="68" t="s">
        <v>787</v>
      </c>
      <c r="O163" s="68" t="s">
        <v>761</v>
      </c>
      <c r="P163" s="68">
        <v>1.6</v>
      </c>
      <c r="Q163" s="68">
        <v>1.6</v>
      </c>
      <c r="R163" s="68">
        <v>1.45</v>
      </c>
      <c r="S163" s="131">
        <v>1.52</v>
      </c>
      <c r="T163" s="76">
        <v>0.95</v>
      </c>
      <c r="U163" s="131">
        <v>6.88</v>
      </c>
      <c r="V163" s="131">
        <v>19</v>
      </c>
      <c r="W163" s="71">
        <v>0.25694444444444448</v>
      </c>
      <c r="X163" s="68">
        <v>0.8</v>
      </c>
      <c r="Y163" s="68">
        <v>26.3</v>
      </c>
      <c r="Z163" s="68">
        <v>5.73</v>
      </c>
      <c r="AA163" s="72">
        <v>4.8334739837914924</v>
      </c>
      <c r="AB163" s="73">
        <v>70.3</v>
      </c>
      <c r="AC163" s="134">
        <v>30.2</v>
      </c>
      <c r="AD163" s="74">
        <v>46.7</v>
      </c>
      <c r="AE163" s="72">
        <v>0.30412371134020622</v>
      </c>
      <c r="AF163" s="72">
        <v>0.31988202171872815</v>
      </c>
      <c r="AG163" s="72">
        <v>0.24535650089874181</v>
      </c>
      <c r="AH163" s="137">
        <v>0.56523852261746999</v>
      </c>
      <c r="AI163" s="72">
        <v>18.06586147738253</v>
      </c>
      <c r="AJ163" s="75">
        <v>18.6311</v>
      </c>
      <c r="AK163" s="72">
        <v>114.81334973125472</v>
      </c>
      <c r="AL163" s="72">
        <v>14.055269078018053</v>
      </c>
      <c r="AM163" s="72">
        <v>8.168705208982356</v>
      </c>
      <c r="AN163" s="72">
        <v>32.121130555400583</v>
      </c>
      <c r="AO163" s="137">
        <v>32.686369078018053</v>
      </c>
      <c r="AP163" s="137">
        <v>3.1914033864978903</v>
      </c>
      <c r="AQ163" s="137">
        <v>0.03</v>
      </c>
      <c r="AR163" s="70">
        <v>1</v>
      </c>
      <c r="AS163" s="72">
        <v>3.2214033864978902</v>
      </c>
      <c r="AT163" s="40"/>
      <c r="AU163" s="40"/>
      <c r="AV163" s="40"/>
    </row>
    <row r="164" spans="1:54" x14ac:dyDescent="0.2">
      <c r="A164" t="s">
        <v>756</v>
      </c>
      <c r="B164" s="68" t="s">
        <v>403</v>
      </c>
      <c r="C164" s="68" t="s">
        <v>765</v>
      </c>
      <c r="E164" s="69">
        <v>44757</v>
      </c>
      <c r="F164" s="68" t="s">
        <v>70</v>
      </c>
      <c r="G164" s="68" t="s">
        <v>1138</v>
      </c>
      <c r="H164" t="s">
        <v>1139</v>
      </c>
      <c r="I164" s="68">
        <v>1</v>
      </c>
      <c r="J164" s="68" t="s">
        <v>760</v>
      </c>
      <c r="K164" s="77">
        <v>0.32013888888888892</v>
      </c>
      <c r="L164" s="68">
        <v>2</v>
      </c>
      <c r="M164" s="68">
        <v>1</v>
      </c>
      <c r="N164" s="68" t="s">
        <v>787</v>
      </c>
      <c r="O164" s="68" t="s">
        <v>761</v>
      </c>
      <c r="P164" s="68">
        <v>1.6</v>
      </c>
      <c r="Q164" s="68">
        <v>1.6</v>
      </c>
      <c r="R164" s="68">
        <v>1.45</v>
      </c>
      <c r="S164" s="131">
        <v>1.52</v>
      </c>
      <c r="T164" s="76">
        <v>0.95</v>
      </c>
      <c r="U164" s="131">
        <v>6.88</v>
      </c>
      <c r="V164" s="131">
        <v>19</v>
      </c>
      <c r="W164" s="71">
        <v>0.2590277777777778</v>
      </c>
      <c r="X164" s="68">
        <v>1.3</v>
      </c>
      <c r="Y164" s="68">
        <v>26.3</v>
      </c>
      <c r="Z164" s="68">
        <v>5.56</v>
      </c>
      <c r="AA164" s="72">
        <v>4.6953603408187448</v>
      </c>
      <c r="AB164" s="73">
        <v>69.2</v>
      </c>
      <c r="AC164" s="134">
        <v>30</v>
      </c>
      <c r="AD164" s="74">
        <v>46.4</v>
      </c>
      <c r="AE164" s="72" t="s">
        <v>763</v>
      </c>
      <c r="AF164" s="72" t="s">
        <v>763</v>
      </c>
      <c r="AG164" s="72" t="s">
        <v>763</v>
      </c>
      <c r="AH164" s="137" t="s">
        <v>763</v>
      </c>
      <c r="AI164" s="72" t="s">
        <v>763</v>
      </c>
      <c r="AJ164" s="72" t="s">
        <v>763</v>
      </c>
      <c r="AK164" s="72" t="s">
        <v>763</v>
      </c>
      <c r="AL164" s="72" t="s">
        <v>763</v>
      </c>
      <c r="AM164" s="72" t="s">
        <v>763</v>
      </c>
      <c r="AN164" s="72" t="s">
        <v>763</v>
      </c>
      <c r="AO164" s="137" t="s">
        <v>763</v>
      </c>
      <c r="AP164" s="137" t="s">
        <v>763</v>
      </c>
      <c r="AQ164" s="137" t="s">
        <v>763</v>
      </c>
      <c r="AR164" s="72" t="s">
        <v>763</v>
      </c>
      <c r="AS164" s="72" t="s">
        <v>763</v>
      </c>
      <c r="AT164" s="40"/>
      <c r="AU164" s="40"/>
      <c r="AV164" s="40"/>
    </row>
    <row r="165" spans="1:54" x14ac:dyDescent="0.2">
      <c r="A165" t="s">
        <v>756</v>
      </c>
      <c r="B165" s="68" t="s">
        <v>403</v>
      </c>
      <c r="C165" s="68" t="s">
        <v>757</v>
      </c>
      <c r="E165" s="69">
        <v>44771</v>
      </c>
      <c r="F165" s="68" t="s">
        <v>70</v>
      </c>
      <c r="G165" s="68" t="s">
        <v>1138</v>
      </c>
      <c r="H165" t="s">
        <v>1165</v>
      </c>
      <c r="I165" s="68">
        <v>1</v>
      </c>
      <c r="J165" s="68" t="s">
        <v>760</v>
      </c>
      <c r="K165" s="77">
        <v>0.30277777777777776</v>
      </c>
      <c r="L165" s="68">
        <v>2</v>
      </c>
      <c r="M165" s="68">
        <v>1</v>
      </c>
      <c r="N165" s="68" t="s">
        <v>757</v>
      </c>
      <c r="O165" s="68" t="s">
        <v>761</v>
      </c>
      <c r="P165" s="68">
        <v>1.75</v>
      </c>
      <c r="Q165" s="68">
        <v>1.3</v>
      </c>
      <c r="R165" s="68">
        <v>1.08</v>
      </c>
      <c r="S165" s="131">
        <v>1.1499999999999999</v>
      </c>
      <c r="T165" s="76">
        <v>0.65714285714285714</v>
      </c>
      <c r="U165" s="131">
        <v>8.4</v>
      </c>
      <c r="V165" s="131">
        <v>24.1</v>
      </c>
      <c r="W165" s="71">
        <v>0.25625000000000003</v>
      </c>
      <c r="X165" s="68">
        <v>0.15</v>
      </c>
      <c r="Y165" s="68">
        <v>26.7</v>
      </c>
      <c r="Z165" s="68">
        <v>6.08</v>
      </c>
      <c r="AA165" s="72">
        <v>5.1513707222797951</v>
      </c>
      <c r="AB165" s="73">
        <v>75.599999999999994</v>
      </c>
      <c r="AC165" s="134">
        <v>29.5</v>
      </c>
      <c r="AD165" s="74">
        <v>45.8</v>
      </c>
      <c r="AE165" s="72" t="s">
        <v>763</v>
      </c>
      <c r="AF165" s="72" t="s">
        <v>763</v>
      </c>
      <c r="AG165" s="72" t="s">
        <v>763</v>
      </c>
      <c r="AH165" s="137" t="s">
        <v>763</v>
      </c>
      <c r="AI165" s="72" t="s">
        <v>763</v>
      </c>
      <c r="AJ165" s="72" t="s">
        <v>763</v>
      </c>
      <c r="AK165" s="72" t="s">
        <v>763</v>
      </c>
      <c r="AL165" s="72" t="s">
        <v>763</v>
      </c>
      <c r="AM165" s="72" t="s">
        <v>763</v>
      </c>
      <c r="AN165" s="72" t="s">
        <v>763</v>
      </c>
      <c r="AO165" s="137" t="s">
        <v>763</v>
      </c>
      <c r="AP165" s="137" t="s">
        <v>763</v>
      </c>
      <c r="AQ165" s="137" t="s">
        <v>763</v>
      </c>
      <c r="AR165" s="72" t="s">
        <v>763</v>
      </c>
      <c r="AS165" s="72" t="s">
        <v>763</v>
      </c>
    </row>
    <row r="166" spans="1:54" x14ac:dyDescent="0.2">
      <c r="A166" t="s">
        <v>756</v>
      </c>
      <c r="B166" s="68" t="s">
        <v>403</v>
      </c>
      <c r="C166" s="68" t="s">
        <v>764</v>
      </c>
      <c r="E166" s="69">
        <v>44771</v>
      </c>
      <c r="F166" s="68" t="s">
        <v>70</v>
      </c>
      <c r="G166" s="68" t="s">
        <v>1138</v>
      </c>
      <c r="H166" t="s">
        <v>1165</v>
      </c>
      <c r="I166" s="68">
        <v>1</v>
      </c>
      <c r="J166" s="68" t="s">
        <v>760</v>
      </c>
      <c r="K166" s="77">
        <v>0.30277777777777776</v>
      </c>
      <c r="L166" s="68">
        <v>2</v>
      </c>
      <c r="M166" s="68">
        <v>1</v>
      </c>
      <c r="N166" s="68" t="s">
        <v>757</v>
      </c>
      <c r="O166" s="68" t="s">
        <v>761</v>
      </c>
      <c r="P166" s="68">
        <v>1.75</v>
      </c>
      <c r="Q166" s="68">
        <v>1.3</v>
      </c>
      <c r="R166" s="68">
        <v>1.08</v>
      </c>
      <c r="S166" s="131">
        <v>1.1499999999999999</v>
      </c>
      <c r="T166" s="76">
        <v>0.65714285714285714</v>
      </c>
      <c r="U166" s="131">
        <v>8.4</v>
      </c>
      <c r="V166" s="131">
        <v>24.1</v>
      </c>
      <c r="W166" s="71">
        <v>0.25833333333333336</v>
      </c>
      <c r="X166" s="68">
        <v>0.88</v>
      </c>
      <c r="Y166" s="68">
        <v>26.8</v>
      </c>
      <c r="Z166" s="68">
        <v>5.93</v>
      </c>
      <c r="AA166" s="72">
        <v>5.0192221196726887</v>
      </c>
      <c r="AB166" s="73">
        <v>73.900000000000006</v>
      </c>
      <c r="AC166" s="134">
        <v>29.7</v>
      </c>
      <c r="AD166" s="74">
        <v>46.1</v>
      </c>
      <c r="AE166" s="72">
        <v>0.48676470588235293</v>
      </c>
      <c r="AF166" s="72">
        <v>0.83467545427119338</v>
      </c>
      <c r="AG166" s="72">
        <v>0.20349011384062315</v>
      </c>
      <c r="AH166" s="137">
        <v>1.0381655681118165</v>
      </c>
      <c r="AI166" s="72">
        <v>17.331676092690437</v>
      </c>
      <c r="AJ166" s="75">
        <v>18.369841660802251</v>
      </c>
      <c r="AK166" s="72">
        <v>106.48192143255326</v>
      </c>
      <c r="AL166" s="72">
        <v>14.232225039187982</v>
      </c>
      <c r="AM166" s="72">
        <v>7.4817480147593685</v>
      </c>
      <c r="AN166" s="72">
        <v>31.563901131878417</v>
      </c>
      <c r="AO166" s="137">
        <v>32.602066699990232</v>
      </c>
      <c r="AP166" s="137">
        <v>4.2749687499999993</v>
      </c>
      <c r="AQ166" s="137">
        <v>0.03</v>
      </c>
      <c r="AR166" s="70">
        <v>1</v>
      </c>
      <c r="AS166" s="72">
        <v>4.3049687499999996</v>
      </c>
    </row>
    <row r="167" spans="1:54" x14ac:dyDescent="0.2">
      <c r="A167" t="s">
        <v>756</v>
      </c>
      <c r="B167" s="68" t="s">
        <v>403</v>
      </c>
      <c r="C167" s="68" t="s">
        <v>765</v>
      </c>
      <c r="E167" s="69">
        <v>44771</v>
      </c>
      <c r="F167" s="68" t="s">
        <v>70</v>
      </c>
      <c r="G167" s="68" t="s">
        <v>1138</v>
      </c>
      <c r="H167" t="s">
        <v>1165</v>
      </c>
      <c r="I167" s="68">
        <v>1</v>
      </c>
      <c r="J167" s="68" t="s">
        <v>760</v>
      </c>
      <c r="K167" s="77">
        <v>0.30277777777777776</v>
      </c>
      <c r="L167" s="68">
        <v>2</v>
      </c>
      <c r="M167" s="68">
        <v>1</v>
      </c>
      <c r="N167" s="68" t="s">
        <v>757</v>
      </c>
      <c r="O167" s="68" t="s">
        <v>761</v>
      </c>
      <c r="P167" s="68">
        <v>1.75</v>
      </c>
      <c r="Q167" s="68">
        <v>1.3</v>
      </c>
      <c r="R167" s="68">
        <v>1.08</v>
      </c>
      <c r="S167" s="131">
        <v>1.1499999999999999</v>
      </c>
      <c r="T167" s="76">
        <v>0.65714285714285714</v>
      </c>
      <c r="U167" s="131">
        <v>8.4</v>
      </c>
      <c r="V167" s="131">
        <v>24.1</v>
      </c>
      <c r="W167" s="71">
        <v>0.2638888888888889</v>
      </c>
      <c r="X167" s="68">
        <v>1.45</v>
      </c>
      <c r="Y167" s="68">
        <v>26.8</v>
      </c>
      <c r="Z167" s="68">
        <v>5.69</v>
      </c>
      <c r="AA167" s="72">
        <v>4.816083281776999</v>
      </c>
      <c r="AB167" s="73">
        <v>71.5</v>
      </c>
      <c r="AC167" s="134">
        <v>29.7</v>
      </c>
      <c r="AD167" s="74">
        <v>46</v>
      </c>
      <c r="AE167" s="72" t="s">
        <v>763</v>
      </c>
      <c r="AF167" s="72" t="s">
        <v>763</v>
      </c>
      <c r="AG167" s="72" t="s">
        <v>763</v>
      </c>
      <c r="AH167" s="137" t="s">
        <v>763</v>
      </c>
      <c r="AI167" s="72" t="s">
        <v>763</v>
      </c>
      <c r="AJ167" s="72" t="s">
        <v>763</v>
      </c>
      <c r="AK167" s="72" t="s">
        <v>763</v>
      </c>
      <c r="AL167" s="72" t="s">
        <v>763</v>
      </c>
      <c r="AM167" s="72" t="s">
        <v>763</v>
      </c>
      <c r="AN167" s="72" t="s">
        <v>763</v>
      </c>
      <c r="AO167" s="137" t="s">
        <v>763</v>
      </c>
      <c r="AP167" s="137" t="s">
        <v>763</v>
      </c>
      <c r="AQ167" s="137" t="s">
        <v>763</v>
      </c>
      <c r="AR167" s="72" t="s">
        <v>763</v>
      </c>
      <c r="AS167" s="72" t="s">
        <v>763</v>
      </c>
    </row>
    <row r="168" spans="1:54" x14ac:dyDescent="0.2">
      <c r="A168" t="s">
        <v>756</v>
      </c>
      <c r="B168" s="68" t="s">
        <v>403</v>
      </c>
      <c r="C168" s="68" t="s">
        <v>757</v>
      </c>
      <c r="E168" s="69">
        <v>44788</v>
      </c>
      <c r="F168" s="68" t="s">
        <v>70</v>
      </c>
      <c r="G168" s="68" t="s">
        <v>1138</v>
      </c>
      <c r="H168" t="s">
        <v>1139</v>
      </c>
      <c r="I168" s="68" t="s">
        <v>761</v>
      </c>
      <c r="J168" s="68" t="s">
        <v>760</v>
      </c>
      <c r="K168" s="77">
        <v>0.42569444444444443</v>
      </c>
      <c r="L168" s="68">
        <v>2</v>
      </c>
      <c r="M168" s="68">
        <v>1</v>
      </c>
      <c r="N168" s="68" t="s">
        <v>519</v>
      </c>
      <c r="O168" s="68" t="s">
        <v>761</v>
      </c>
      <c r="P168" s="68">
        <v>1.55</v>
      </c>
      <c r="Q168" s="68" t="s">
        <v>761</v>
      </c>
      <c r="R168" s="79" t="s">
        <v>761</v>
      </c>
      <c r="S168" s="131">
        <v>1.55</v>
      </c>
      <c r="T168" s="143">
        <v>1</v>
      </c>
      <c r="U168" s="131">
        <v>10</v>
      </c>
      <c r="V168" s="131">
        <v>16.7</v>
      </c>
      <c r="W168" s="71">
        <v>0.28541666666666665</v>
      </c>
      <c r="X168" s="68">
        <v>0.15</v>
      </c>
      <c r="Y168" s="68">
        <v>24.1</v>
      </c>
      <c r="Z168" s="68">
        <v>6.73</v>
      </c>
      <c r="AA168" s="72">
        <v>5.6456179228884142</v>
      </c>
      <c r="AB168" s="73">
        <v>84.4</v>
      </c>
      <c r="AC168" s="134">
        <v>30.7</v>
      </c>
      <c r="AD168" s="74">
        <v>47.9</v>
      </c>
      <c r="AE168" s="72" t="s">
        <v>763</v>
      </c>
      <c r="AF168" s="72" t="s">
        <v>763</v>
      </c>
      <c r="AG168" s="72" t="s">
        <v>763</v>
      </c>
      <c r="AH168" s="137" t="s">
        <v>763</v>
      </c>
      <c r="AI168" s="72" t="s">
        <v>763</v>
      </c>
      <c r="AJ168" s="72" t="s">
        <v>763</v>
      </c>
      <c r="AK168" s="72" t="s">
        <v>763</v>
      </c>
      <c r="AL168" s="72" t="s">
        <v>763</v>
      </c>
      <c r="AM168" s="72" t="s">
        <v>763</v>
      </c>
      <c r="AN168" s="72" t="s">
        <v>763</v>
      </c>
      <c r="AO168" s="137" t="s">
        <v>763</v>
      </c>
      <c r="AP168" s="137" t="s">
        <v>763</v>
      </c>
      <c r="AQ168" s="137" t="s">
        <v>763</v>
      </c>
      <c r="AR168" s="72" t="s">
        <v>763</v>
      </c>
      <c r="AS168" s="72" t="s">
        <v>763</v>
      </c>
    </row>
    <row r="169" spans="1:54" x14ac:dyDescent="0.2">
      <c r="A169" t="s">
        <v>756</v>
      </c>
      <c r="B169" s="68" t="s">
        <v>403</v>
      </c>
      <c r="C169" s="68" t="s">
        <v>764</v>
      </c>
      <c r="E169" s="69">
        <v>44788</v>
      </c>
      <c r="F169" s="68" t="s">
        <v>70</v>
      </c>
      <c r="G169" s="68" t="s">
        <v>1138</v>
      </c>
      <c r="H169" t="s">
        <v>1139</v>
      </c>
      <c r="I169" s="68" t="s">
        <v>761</v>
      </c>
      <c r="J169" s="68" t="s">
        <v>760</v>
      </c>
      <c r="K169" s="77">
        <v>0.42569444444444443</v>
      </c>
      <c r="L169" s="68">
        <v>2</v>
      </c>
      <c r="M169" s="68">
        <v>1</v>
      </c>
      <c r="N169" s="68" t="s">
        <v>519</v>
      </c>
      <c r="O169" s="68" t="s">
        <v>761</v>
      </c>
      <c r="P169" s="68">
        <v>1.55</v>
      </c>
      <c r="Q169" s="68" t="s">
        <v>761</v>
      </c>
      <c r="R169" s="79" t="s">
        <v>761</v>
      </c>
      <c r="S169" s="131">
        <v>1.55</v>
      </c>
      <c r="T169" s="143">
        <v>1</v>
      </c>
      <c r="U169" s="131">
        <v>10</v>
      </c>
      <c r="V169" s="131">
        <v>16.7</v>
      </c>
      <c r="W169" s="71">
        <v>0.28819444444444448</v>
      </c>
      <c r="X169" s="68">
        <v>0.75</v>
      </c>
      <c r="Y169" s="68">
        <v>24.2</v>
      </c>
      <c r="Z169" s="68">
        <v>6.7</v>
      </c>
      <c r="AA169" s="72">
        <v>5.6243791536532326</v>
      </c>
      <c r="AB169" s="73">
        <v>85.2</v>
      </c>
      <c r="AC169" s="134">
        <v>30.6</v>
      </c>
      <c r="AD169" s="74">
        <v>47.4</v>
      </c>
      <c r="AE169" s="72">
        <v>0.54037780220733234</v>
      </c>
      <c r="AF169" s="72">
        <v>0.62312061476779146</v>
      </c>
      <c r="AG169" s="72">
        <v>2.5000000000000001E-2</v>
      </c>
      <c r="AH169" s="137">
        <v>0.64812061476779148</v>
      </c>
      <c r="AI169" s="72">
        <v>30.871791419011238</v>
      </c>
      <c r="AJ169" s="75">
        <v>31.519912033779029</v>
      </c>
      <c r="AK169" s="72">
        <v>118.50809813849938</v>
      </c>
      <c r="AL169" s="72">
        <v>16.045503993784415</v>
      </c>
      <c r="AM169" s="72">
        <v>7.3857510605092953</v>
      </c>
      <c r="AN169" s="72">
        <v>46.917295412795653</v>
      </c>
      <c r="AO169" s="137">
        <v>47.565416027563444</v>
      </c>
      <c r="AP169" s="137">
        <v>3.3648363095238096</v>
      </c>
      <c r="AQ169" s="137">
        <v>0.03</v>
      </c>
      <c r="AR169" s="70">
        <v>1</v>
      </c>
      <c r="AS169" s="72">
        <v>3.3948363095238094</v>
      </c>
    </row>
    <row r="170" spans="1:54" x14ac:dyDescent="0.2">
      <c r="A170" t="s">
        <v>756</v>
      </c>
      <c r="B170" s="68" t="s">
        <v>403</v>
      </c>
      <c r="C170" s="68" t="s">
        <v>765</v>
      </c>
      <c r="E170" s="69">
        <v>44788</v>
      </c>
      <c r="F170" s="68" t="s">
        <v>70</v>
      </c>
      <c r="G170" s="68" t="s">
        <v>1138</v>
      </c>
      <c r="H170" t="s">
        <v>1139</v>
      </c>
      <c r="I170" s="68" t="s">
        <v>761</v>
      </c>
      <c r="J170" s="68" t="s">
        <v>760</v>
      </c>
      <c r="K170" s="77">
        <v>0.42569444444444443</v>
      </c>
      <c r="L170" s="68">
        <v>2</v>
      </c>
      <c r="M170" s="68">
        <v>1</v>
      </c>
      <c r="N170" s="68" t="s">
        <v>519</v>
      </c>
      <c r="O170" s="68" t="s">
        <v>761</v>
      </c>
      <c r="P170" s="68">
        <v>1.55</v>
      </c>
      <c r="Q170" s="68" t="s">
        <v>761</v>
      </c>
      <c r="R170" s="79" t="s">
        <v>761</v>
      </c>
      <c r="S170" s="131">
        <v>1.55</v>
      </c>
      <c r="T170" s="143">
        <v>1</v>
      </c>
      <c r="U170" s="131">
        <v>10</v>
      </c>
      <c r="V170" s="131">
        <v>16.7</v>
      </c>
      <c r="W170" s="71">
        <v>0.29097222222222224</v>
      </c>
      <c r="X170" s="68">
        <v>1.25</v>
      </c>
      <c r="Y170" s="68">
        <v>24.2</v>
      </c>
      <c r="Z170" s="68">
        <v>6.54</v>
      </c>
      <c r="AA170" s="72">
        <v>5.421425172337333</v>
      </c>
      <c r="AB170" s="73">
        <v>83.2</v>
      </c>
      <c r="AC170" s="134">
        <v>32.799999999999997</v>
      </c>
      <c r="AD170" s="74">
        <v>50.6</v>
      </c>
      <c r="AE170" s="72" t="s">
        <v>763</v>
      </c>
      <c r="AF170" s="72" t="s">
        <v>763</v>
      </c>
      <c r="AG170" s="72" t="s">
        <v>763</v>
      </c>
      <c r="AH170" s="137" t="s">
        <v>763</v>
      </c>
      <c r="AI170" s="72" t="s">
        <v>763</v>
      </c>
      <c r="AJ170" s="72" t="s">
        <v>763</v>
      </c>
      <c r="AK170" s="72" t="s">
        <v>763</v>
      </c>
      <c r="AL170" s="72" t="s">
        <v>763</v>
      </c>
      <c r="AM170" s="72" t="s">
        <v>763</v>
      </c>
      <c r="AN170" s="72" t="s">
        <v>763</v>
      </c>
      <c r="AO170" s="137" t="s">
        <v>763</v>
      </c>
      <c r="AP170" s="137" t="s">
        <v>763</v>
      </c>
      <c r="AQ170" s="137" t="s">
        <v>763</v>
      </c>
      <c r="AR170" s="72" t="s">
        <v>763</v>
      </c>
      <c r="AS170" s="72" t="s">
        <v>763</v>
      </c>
    </row>
    <row r="171" spans="1:54" x14ac:dyDescent="0.2">
      <c r="A171" t="s">
        <v>756</v>
      </c>
      <c r="B171" s="68" t="s">
        <v>403</v>
      </c>
      <c r="C171" s="68" t="s">
        <v>757</v>
      </c>
      <c r="E171" s="69">
        <v>44803</v>
      </c>
      <c r="F171" s="68" t="s">
        <v>70</v>
      </c>
      <c r="G171" s="68" t="s">
        <v>1138</v>
      </c>
      <c r="H171" t="s">
        <v>772</v>
      </c>
      <c r="I171" s="68">
        <v>2</v>
      </c>
      <c r="J171" s="68" t="s">
        <v>760</v>
      </c>
      <c r="K171" s="68" t="s">
        <v>761</v>
      </c>
      <c r="L171" s="68">
        <v>5</v>
      </c>
      <c r="M171" s="68">
        <v>1</v>
      </c>
      <c r="N171" s="68" t="s">
        <v>761</v>
      </c>
      <c r="O171" s="68" t="s">
        <v>761</v>
      </c>
      <c r="P171" s="68">
        <v>2.1</v>
      </c>
      <c r="Q171" s="68" t="s">
        <v>761</v>
      </c>
      <c r="R171" s="79" t="s">
        <v>761</v>
      </c>
      <c r="S171" s="131">
        <v>1.5</v>
      </c>
      <c r="T171" s="80">
        <v>0.7142857142857143</v>
      </c>
      <c r="U171" s="131">
        <v>8.26</v>
      </c>
      <c r="V171" s="131">
        <v>23.8</v>
      </c>
      <c r="W171" s="71">
        <v>0.26458333333333334</v>
      </c>
      <c r="X171" s="68">
        <v>0.15</v>
      </c>
      <c r="Y171" s="68">
        <v>25.7</v>
      </c>
      <c r="Z171" s="68">
        <v>6.27</v>
      </c>
      <c r="AA171" s="72">
        <v>5.3001493933812469</v>
      </c>
      <c r="AB171" s="73">
        <v>74.099999999999994</v>
      </c>
      <c r="AC171" s="134">
        <v>29.7</v>
      </c>
      <c r="AD171" s="74">
        <v>46.1</v>
      </c>
      <c r="AE171" s="72" t="s">
        <v>763</v>
      </c>
      <c r="AF171" s="72" t="s">
        <v>763</v>
      </c>
      <c r="AG171" s="72" t="s">
        <v>763</v>
      </c>
      <c r="AH171" s="137" t="s">
        <v>763</v>
      </c>
      <c r="AI171" s="72" t="s">
        <v>763</v>
      </c>
      <c r="AJ171" s="72" t="s">
        <v>763</v>
      </c>
      <c r="AK171" s="72" t="s">
        <v>763</v>
      </c>
      <c r="AL171" s="72" t="s">
        <v>763</v>
      </c>
      <c r="AM171" s="72" t="s">
        <v>763</v>
      </c>
      <c r="AN171" s="72" t="s">
        <v>763</v>
      </c>
      <c r="AO171" s="137" t="s">
        <v>763</v>
      </c>
      <c r="AP171" s="137" t="s">
        <v>763</v>
      </c>
      <c r="AQ171" s="137" t="s">
        <v>763</v>
      </c>
      <c r="AR171" s="72" t="s">
        <v>763</v>
      </c>
      <c r="AS171" s="72" t="s">
        <v>763</v>
      </c>
    </row>
    <row r="172" spans="1:54" x14ac:dyDescent="0.2">
      <c r="A172" t="s">
        <v>756</v>
      </c>
      <c r="B172" s="68" t="s">
        <v>403</v>
      </c>
      <c r="C172" s="68" t="s">
        <v>764</v>
      </c>
      <c r="E172" s="69">
        <v>44803</v>
      </c>
      <c r="F172" s="68" t="s">
        <v>70</v>
      </c>
      <c r="G172" s="68" t="s">
        <v>1138</v>
      </c>
      <c r="H172" t="s">
        <v>772</v>
      </c>
      <c r="I172" s="68">
        <v>2</v>
      </c>
      <c r="J172" s="68" t="s">
        <v>760</v>
      </c>
      <c r="K172" s="68" t="s">
        <v>761</v>
      </c>
      <c r="L172" s="68">
        <v>5</v>
      </c>
      <c r="M172" s="68">
        <v>1</v>
      </c>
      <c r="N172" s="68" t="s">
        <v>761</v>
      </c>
      <c r="O172" s="68" t="s">
        <v>761</v>
      </c>
      <c r="P172" s="68">
        <v>2.1</v>
      </c>
      <c r="Q172" s="68" t="s">
        <v>761</v>
      </c>
      <c r="R172" s="79" t="s">
        <v>761</v>
      </c>
      <c r="S172" s="131">
        <v>1.5</v>
      </c>
      <c r="T172" s="80">
        <v>0.7142857142857143</v>
      </c>
      <c r="U172" s="131">
        <v>8.26</v>
      </c>
      <c r="V172" s="131">
        <v>23.8</v>
      </c>
      <c r="W172" s="71">
        <v>0.26458333333333334</v>
      </c>
      <c r="X172" s="68">
        <v>1.1000000000000001</v>
      </c>
      <c r="Y172" s="68">
        <v>26</v>
      </c>
      <c r="Z172" s="68">
        <v>5.96</v>
      </c>
      <c r="AA172" s="72">
        <v>5.0313612307817523</v>
      </c>
      <c r="AB172" s="73">
        <v>73.7</v>
      </c>
      <c r="AC172" s="134">
        <v>30</v>
      </c>
      <c r="AD172" s="74">
        <v>46.5</v>
      </c>
      <c r="AE172" s="72">
        <v>0.35704057279236273</v>
      </c>
      <c r="AF172" s="72">
        <v>1.6934778773205776</v>
      </c>
      <c r="AG172" s="72">
        <v>1.9083283403235472E-2</v>
      </c>
      <c r="AH172" s="137">
        <v>1.7125611607238131</v>
      </c>
      <c r="AI172" s="72">
        <v>21.505098937798358</v>
      </c>
      <c r="AJ172" s="75">
        <v>23.21766009852217</v>
      </c>
      <c r="AK172" s="72">
        <v>93.400900630384044</v>
      </c>
      <c r="AL172" s="72">
        <v>14.042085313864435</v>
      </c>
      <c r="AM172" s="72">
        <v>6.6514978753308656</v>
      </c>
      <c r="AN172" s="72">
        <v>35.547184251662792</v>
      </c>
      <c r="AO172" s="137">
        <v>37.259745412386607</v>
      </c>
      <c r="AP172" s="137">
        <v>3.1860934523809528</v>
      </c>
      <c r="AQ172" s="137">
        <v>0.03</v>
      </c>
      <c r="AR172" s="70">
        <v>1</v>
      </c>
      <c r="AS172" s="72">
        <v>3.2160934523809526</v>
      </c>
    </row>
    <row r="173" spans="1:54" x14ac:dyDescent="0.2">
      <c r="A173" t="s">
        <v>756</v>
      </c>
      <c r="B173" s="68" t="s">
        <v>403</v>
      </c>
      <c r="C173" s="68" t="s">
        <v>765</v>
      </c>
      <c r="E173" s="69">
        <v>44803</v>
      </c>
      <c r="F173" s="68" t="s">
        <v>70</v>
      </c>
      <c r="G173" s="68" t="s">
        <v>1138</v>
      </c>
      <c r="H173" t="s">
        <v>772</v>
      </c>
      <c r="I173" s="68">
        <v>2</v>
      </c>
      <c r="J173" s="68" t="s">
        <v>760</v>
      </c>
      <c r="K173" s="68" t="s">
        <v>761</v>
      </c>
      <c r="L173" s="68">
        <v>5</v>
      </c>
      <c r="M173" s="68">
        <v>1</v>
      </c>
      <c r="N173" s="68" t="s">
        <v>761</v>
      </c>
      <c r="O173" s="68" t="s">
        <v>761</v>
      </c>
      <c r="P173" s="68">
        <v>2.1</v>
      </c>
      <c r="Q173" s="68" t="s">
        <v>761</v>
      </c>
      <c r="R173" s="79" t="s">
        <v>761</v>
      </c>
      <c r="S173" s="131">
        <v>1.5</v>
      </c>
      <c r="T173" s="80">
        <v>0.7142857142857143</v>
      </c>
      <c r="U173" s="131">
        <v>8.26</v>
      </c>
      <c r="V173" s="131">
        <v>23.8</v>
      </c>
      <c r="W173" s="71">
        <v>0.26458333333333334</v>
      </c>
      <c r="X173" s="68">
        <v>1.8</v>
      </c>
      <c r="Y173" s="68">
        <v>26</v>
      </c>
      <c r="Z173" s="68">
        <v>5.51</v>
      </c>
      <c r="AA173" s="72">
        <v>4.6541035379131293</v>
      </c>
      <c r="AB173" s="73">
        <v>68.400000000000006</v>
      </c>
      <c r="AC173" s="134">
        <v>29.9</v>
      </c>
      <c r="AD173" s="74">
        <v>46.4</v>
      </c>
      <c r="AE173" s="72" t="s">
        <v>763</v>
      </c>
      <c r="AF173" s="72" t="s">
        <v>763</v>
      </c>
      <c r="AG173" s="72" t="s">
        <v>763</v>
      </c>
      <c r="AH173" s="137" t="s">
        <v>763</v>
      </c>
      <c r="AI173" s="72" t="s">
        <v>763</v>
      </c>
      <c r="AJ173" s="72" t="s">
        <v>763</v>
      </c>
      <c r="AK173" s="72" t="s">
        <v>763</v>
      </c>
      <c r="AL173" s="72" t="s">
        <v>763</v>
      </c>
      <c r="AM173" s="72" t="s">
        <v>763</v>
      </c>
      <c r="AN173" s="72" t="s">
        <v>763</v>
      </c>
      <c r="AO173" s="137" t="s">
        <v>763</v>
      </c>
      <c r="AP173" s="137" t="s">
        <v>763</v>
      </c>
      <c r="AQ173" s="137" t="s">
        <v>763</v>
      </c>
      <c r="AR173" s="72" t="s">
        <v>763</v>
      </c>
      <c r="AS173" s="72" t="s">
        <v>763</v>
      </c>
    </row>
    <row r="175" spans="1:54" x14ac:dyDescent="0.2">
      <c r="A175" s="235" t="s">
        <v>1249</v>
      </c>
    </row>
    <row r="176" spans="1:54" ht="15.5"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3" t="s">
        <v>1203</v>
      </c>
      <c r="AE176" s="84"/>
      <c r="AF176" s="84"/>
      <c r="AG176" s="82"/>
      <c r="AH176" s="82"/>
      <c r="AI176" s="84"/>
      <c r="AJ176" s="82"/>
      <c r="AK176" s="84"/>
      <c r="AL176" s="82"/>
      <c r="AM176" s="82"/>
      <c r="AN176" s="82"/>
      <c r="AO176" s="82"/>
      <c r="AP176" s="82"/>
      <c r="AQ176" s="82"/>
      <c r="AR176" s="82"/>
      <c r="AS176" s="82"/>
      <c r="AT176" s="82"/>
      <c r="AU176" s="82"/>
      <c r="AV176" s="82"/>
      <c r="AW176" s="82"/>
      <c r="AX176" s="82"/>
      <c r="AY176" s="82"/>
      <c r="AZ176" s="82"/>
      <c r="BA176" s="82"/>
      <c r="BB176" s="82"/>
    </row>
    <row r="177" spans="1:54" ht="14.5" customHeight="1" x14ac:dyDescent="0.2">
      <c r="A177" s="86"/>
      <c r="B177" s="86"/>
      <c r="C177" s="87"/>
      <c r="D177" s="87"/>
      <c r="E177" s="87"/>
      <c r="F177" s="86"/>
      <c r="G177" s="86"/>
      <c r="H177" s="88" t="s">
        <v>702</v>
      </c>
      <c r="I177" s="89"/>
      <c r="J177" s="89"/>
      <c r="K177" s="82"/>
      <c r="L177" s="86"/>
      <c r="M177" s="86"/>
      <c r="N177" s="86"/>
      <c r="O177" s="86"/>
      <c r="P177" s="86"/>
      <c r="Q177" s="86"/>
      <c r="R177" s="86"/>
      <c r="S177" s="86"/>
      <c r="T177" s="86"/>
      <c r="U177" s="86"/>
      <c r="V177" s="89" t="s">
        <v>977</v>
      </c>
      <c r="W177" s="82"/>
      <c r="X177" s="82"/>
      <c r="Y177" s="82"/>
      <c r="Z177" s="82"/>
      <c r="AA177" s="82"/>
      <c r="AB177" s="82"/>
      <c r="AC177" s="83" t="s">
        <v>1204</v>
      </c>
      <c r="AD177" s="83"/>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 customHeight="1" thickBot="1" x14ac:dyDescent="0.25">
      <c r="A178" s="90"/>
      <c r="B178" s="90"/>
      <c r="C178" s="91"/>
      <c r="D178" s="91"/>
      <c r="E178" s="91"/>
      <c r="F178" s="89" t="s">
        <v>976</v>
      </c>
      <c r="G178" s="89" t="s">
        <v>702</v>
      </c>
      <c r="H178" s="89" t="s">
        <v>1205</v>
      </c>
      <c r="I178" s="89" t="s">
        <v>702</v>
      </c>
      <c r="J178" s="82"/>
      <c r="K178" s="82"/>
      <c r="L178" s="89"/>
      <c r="M178" s="89"/>
      <c r="N178" s="90"/>
      <c r="O178" s="89"/>
      <c r="P178" s="89" t="s">
        <v>1206</v>
      </c>
      <c r="Q178" s="89"/>
      <c r="R178" s="89"/>
      <c r="S178" s="89"/>
      <c r="T178" s="89"/>
      <c r="U178" s="89"/>
      <c r="V178" s="89" t="s">
        <v>726</v>
      </c>
      <c r="W178" s="82"/>
      <c r="X178" s="82"/>
      <c r="Y178" s="82"/>
      <c r="Z178" s="92">
        <v>273.14999999999998</v>
      </c>
      <c r="AA178" s="82"/>
      <c r="AB178" s="82"/>
      <c r="AC178" s="83"/>
      <c r="AD178" s="83"/>
      <c r="AE178" s="82"/>
      <c r="AF178" s="82"/>
      <c r="AG178" s="82"/>
      <c r="AH178" s="82"/>
      <c r="AI178" s="82"/>
      <c r="AJ178" s="82"/>
      <c r="AK178" s="82" t="s">
        <v>1207</v>
      </c>
      <c r="AL178" s="82"/>
      <c r="AM178" s="82"/>
      <c r="AN178" s="82"/>
      <c r="AO178" s="82"/>
      <c r="AP178" s="82"/>
      <c r="AQ178" s="82"/>
      <c r="AR178" s="82"/>
      <c r="AS178" s="82"/>
      <c r="AT178" s="82"/>
      <c r="AU178" s="82"/>
      <c r="AV178" s="82"/>
      <c r="AW178" s="82"/>
      <c r="AX178" s="82"/>
      <c r="AY178" s="82"/>
      <c r="AZ178" s="82"/>
      <c r="BA178" s="82"/>
      <c r="BB178" s="82"/>
    </row>
    <row r="179" spans="1:54" ht="36" thickTop="1" thickBot="1" x14ac:dyDescent="0.25">
      <c r="A179" s="93" t="s">
        <v>1208</v>
      </c>
      <c r="B179" s="94" t="s">
        <v>1209</v>
      </c>
      <c r="C179" s="94" t="s">
        <v>1210</v>
      </c>
      <c r="D179" s="94" t="s">
        <v>1211</v>
      </c>
      <c r="E179" s="94"/>
      <c r="F179" s="93" t="s">
        <v>706</v>
      </c>
      <c r="G179" s="93" t="s">
        <v>1205</v>
      </c>
      <c r="H179" s="93" t="s">
        <v>1212</v>
      </c>
      <c r="I179" s="93" t="s">
        <v>1213</v>
      </c>
      <c r="J179" s="93" t="s">
        <v>541</v>
      </c>
      <c r="K179" s="93" t="s">
        <v>1214</v>
      </c>
      <c r="L179" s="93" t="s">
        <v>1215</v>
      </c>
      <c r="M179" s="89" t="s">
        <v>1216</v>
      </c>
      <c r="N179" s="93" t="s">
        <v>1217</v>
      </c>
      <c r="O179" s="93" t="s">
        <v>1218</v>
      </c>
      <c r="P179" s="93" t="s">
        <v>1219</v>
      </c>
      <c r="Q179" s="93" t="s">
        <v>1220</v>
      </c>
      <c r="R179" s="93" t="s">
        <v>1221</v>
      </c>
      <c r="S179" s="93" t="s">
        <v>1222</v>
      </c>
      <c r="T179" s="93" t="s">
        <v>1223</v>
      </c>
      <c r="U179" s="93" t="s">
        <v>1224</v>
      </c>
      <c r="V179" s="93" t="s">
        <v>474</v>
      </c>
      <c r="W179" s="95"/>
      <c r="X179" s="82"/>
      <c r="Y179" s="96" t="s">
        <v>540</v>
      </c>
      <c r="Z179" s="97" t="s">
        <v>1225</v>
      </c>
      <c r="AA179" s="98" t="s">
        <v>1226</v>
      </c>
      <c r="AB179" s="98" t="s">
        <v>1205</v>
      </c>
      <c r="AC179" s="83"/>
      <c r="AD179" s="83"/>
      <c r="AE179" s="99" t="s">
        <v>1227</v>
      </c>
      <c r="AF179" s="100" t="s">
        <v>485</v>
      </c>
      <c r="AG179" s="98" t="s">
        <v>1228</v>
      </c>
      <c r="AH179" s="98" t="s">
        <v>724</v>
      </c>
      <c r="AI179" s="100" t="s">
        <v>1229</v>
      </c>
      <c r="AJ179" s="98" t="s">
        <v>722</v>
      </c>
      <c r="AK179" s="100" t="s">
        <v>489</v>
      </c>
      <c r="AL179" s="82"/>
      <c r="AM179" s="82"/>
      <c r="AN179" s="82"/>
      <c r="AO179" s="82"/>
      <c r="AP179" s="82"/>
      <c r="AQ179" s="82"/>
      <c r="AR179" s="82"/>
      <c r="AS179" s="82"/>
      <c r="AT179" s="82"/>
      <c r="AU179" s="82"/>
      <c r="AV179" s="82"/>
      <c r="AW179" s="82"/>
      <c r="AX179" s="82"/>
      <c r="AY179" s="109"/>
      <c r="AZ179" s="109"/>
      <c r="BA179" s="82"/>
      <c r="BB179" s="82"/>
    </row>
    <row r="180" spans="1:54" ht="16" x14ac:dyDescent="0.2">
      <c r="A180" s="101" t="s">
        <v>403</v>
      </c>
      <c r="B180" s="102">
        <v>2022</v>
      </c>
      <c r="C180" s="103">
        <v>7</v>
      </c>
      <c r="D180" s="102">
        <v>15</v>
      </c>
      <c r="E180" s="82"/>
      <c r="F180" s="131">
        <v>1.52</v>
      </c>
      <c r="G180" s="131">
        <v>6.88</v>
      </c>
      <c r="H180" s="82"/>
      <c r="I180" s="131">
        <v>19</v>
      </c>
      <c r="J180" s="134">
        <v>30.1</v>
      </c>
      <c r="K180" s="82"/>
      <c r="L180" s="82"/>
      <c r="M180" s="108"/>
      <c r="N180" s="137" t="s">
        <v>763</v>
      </c>
      <c r="O180" s="82"/>
      <c r="P180" s="82"/>
      <c r="Q180" s="82"/>
      <c r="R180" s="140"/>
      <c r="S180" s="137" t="s">
        <v>763</v>
      </c>
      <c r="T180" s="137" t="s">
        <v>763</v>
      </c>
      <c r="U180" s="137" t="s">
        <v>763</v>
      </c>
      <c r="V180" s="85"/>
      <c r="W180" s="85"/>
      <c r="X180" s="85"/>
      <c r="Y180" s="102">
        <f>IF(C180&lt;6," ",IF(C180&lt;=9,I180, IF(C180&gt;=10," ")))</f>
        <v>19</v>
      </c>
      <c r="Z180" s="102">
        <f>IF(Y180=" ", " ", IF(Y180&gt;0, Y180+273.15))</f>
        <v>292.14999999999998</v>
      </c>
      <c r="AA180" s="102">
        <f>IF(C180&lt;6," ",IF(C180&lt;=9,J180, IF(C180&gt;=10," ")))</f>
        <v>30.1</v>
      </c>
      <c r="AB180" s="102">
        <f>IF(C180&lt;6," ",IF(C180&lt;=9,G180, IF(C180&gt;=10," ")))</f>
        <v>6.88</v>
      </c>
      <c r="AC180" s="104">
        <f>IF(Y180=" "," ",IF(Y180&gt;0,EXP(-173.4292+249.6339*100/Z180+143.3483*LN(+Z180/100)-21.8492*Z180/100+AA180*(-0.033096+0.014259*Z180/100-0.0017*(Z180/100)^2))*1.4276))</f>
        <v>7.7353060695775477</v>
      </c>
      <c r="AD180" s="102">
        <f>IF(Y180=" "," ",IF(Y180&gt;0,AB180/AC180))</f>
        <v>0.88942828352437009</v>
      </c>
      <c r="AE180" s="105">
        <f>IF(C180&lt;6," ",IF(C180&lt;=9,F180, IF(C180&gt;=10," ")))</f>
        <v>1.52</v>
      </c>
      <c r="AF180" s="102" t="str">
        <f>IF(Y180=" "," ",N180)</f>
        <v>NS</v>
      </c>
      <c r="AG180" s="105" t="str">
        <f>IF(C180&lt;6," ",IF(C180&lt;=9,T180, IF(C180&gt;=10," ")))</f>
        <v>NS</v>
      </c>
      <c r="AH180" s="105" t="str">
        <f>IF(C180&lt;6," ",IF(C180&lt;=9,U180, IF(C180&gt;=10," ")))</f>
        <v>NS</v>
      </c>
      <c r="AI180" s="102"/>
      <c r="AJ180" s="106" t="str">
        <f>IF(C180&lt;6," ",IF(C180&lt;=9,S180, IF(C180&gt;=10," ")))</f>
        <v>NS</v>
      </c>
      <c r="AK180" s="107" t="e">
        <f>IF(Y180=" ", " ", IF(Y180&gt;0, AJ180-AF180))</f>
        <v>#VALUE!</v>
      </c>
      <c r="AL180" s="85"/>
      <c r="AM180" s="85"/>
      <c r="AN180" s="85"/>
      <c r="AO180" s="85"/>
      <c r="AP180" s="85"/>
      <c r="AQ180" s="85"/>
      <c r="AR180" s="85"/>
      <c r="AS180" s="85"/>
      <c r="AT180" s="85"/>
      <c r="AU180" s="85"/>
      <c r="AV180" s="85"/>
      <c r="AW180" s="85"/>
      <c r="AX180" s="85"/>
      <c r="AY180" s="85"/>
      <c r="AZ180" s="85"/>
      <c r="BA180" s="82"/>
      <c r="BB180" s="82"/>
    </row>
    <row r="181" spans="1:54" ht="16" x14ac:dyDescent="0.2">
      <c r="A181" s="101" t="s">
        <v>403</v>
      </c>
      <c r="B181" s="102">
        <v>2022</v>
      </c>
      <c r="C181" s="103">
        <v>7</v>
      </c>
      <c r="D181" s="102">
        <v>15</v>
      </c>
      <c r="E181" s="82"/>
      <c r="F181" s="131">
        <v>1.52</v>
      </c>
      <c r="G181" s="131">
        <v>6.88</v>
      </c>
      <c r="H181" s="82"/>
      <c r="I181" s="131">
        <v>19</v>
      </c>
      <c r="J181" s="134">
        <v>30.2</v>
      </c>
      <c r="K181" s="82"/>
      <c r="L181" s="82"/>
      <c r="M181" s="108"/>
      <c r="N181" s="137">
        <v>0.56523852261746999</v>
      </c>
      <c r="O181" s="82"/>
      <c r="P181" s="82"/>
      <c r="Q181" s="82"/>
      <c r="R181" s="140"/>
      <c r="S181" s="137">
        <v>32.686369078018053</v>
      </c>
      <c r="T181" s="137">
        <v>3.1914033864978903</v>
      </c>
      <c r="U181" s="137">
        <v>0.03</v>
      </c>
      <c r="V181" s="85"/>
      <c r="W181" s="85"/>
      <c r="X181" s="85"/>
      <c r="Y181" s="102">
        <f t="shared" ref="Y181:Y191" si="66">IF(C181&lt;6," ",IF(C181&lt;=9,I181, IF(C181&gt;=10," ")))</f>
        <v>19</v>
      </c>
      <c r="Z181" s="102">
        <f t="shared" ref="Z181:Z191" si="67">IF(Y181=" ", " ", IF(Y181&gt;0, Y181+273.15))</f>
        <v>292.14999999999998</v>
      </c>
      <c r="AA181" s="102">
        <f t="shared" ref="AA181:AA191" si="68">IF(C181&lt;6," ",IF(C181&lt;=9,J181, IF(C181&gt;=10," ")))</f>
        <v>30.2</v>
      </c>
      <c r="AB181" s="102">
        <f t="shared" ref="AB181:AB191" si="69">IF(C181&lt;6," ",IF(C181&lt;=9,G181, IF(C181&gt;=10," ")))</f>
        <v>6.88</v>
      </c>
      <c r="AC181" s="104">
        <f t="shared" ref="AC181:AC191" si="70">IF(Y181=" "," ",IF(Y181&gt;0,EXP(-173.4292+249.6339*100/Z181+143.3483*LN(+Z181/100)-21.8492*Z181/100+AA181*(-0.033096+0.014259*Z181/100-0.0017*(Z181/100)^2))*1.4276))</f>
        <v>7.730706394611822</v>
      </c>
      <c r="AD181" s="102">
        <f t="shared" ref="AD181:AD191" si="71">IF(Y181=" "," ",IF(Y181&gt;0,AB181/AC181))</f>
        <v>0.8899574823841776</v>
      </c>
      <c r="AE181" s="105">
        <f t="shared" ref="AE181:AE191" si="72">IF(C181&lt;6," ",IF(C181&lt;=9,F181, IF(C181&gt;=10," ")))</f>
        <v>1.52</v>
      </c>
      <c r="AF181" s="102">
        <f t="shared" ref="AF181:AF191" si="73">IF(Y181=" "," ",N181)</f>
        <v>0.56523852261746999</v>
      </c>
      <c r="AG181" s="105">
        <f t="shared" ref="AG181:AG191" si="74">IF(C181&lt;6," ",IF(C181&lt;=9,T181, IF(C181&gt;=10," ")))</f>
        <v>3.1914033864978903</v>
      </c>
      <c r="AH181" s="105">
        <f t="shared" ref="AH181:AH191" si="75">IF(C181&lt;6," ",IF(C181&lt;=9,U181, IF(C181&gt;=10," ")))</f>
        <v>0.03</v>
      </c>
      <c r="AI181" s="102">
        <f t="shared" ref="AI181" si="76">IF(Y181=" ", " ", IF(Y181&gt;0, SUM(AG181:AH181)))</f>
        <v>3.2214033864978902</v>
      </c>
      <c r="AJ181" s="106">
        <f t="shared" ref="AJ181:AJ191" si="77">IF(C181&lt;6," ",IF(C181&lt;=9,S181, IF(C181&gt;=10," ")))</f>
        <v>32.686369078018053</v>
      </c>
      <c r="AK181" s="107">
        <f t="shared" ref="AK181:AK191" si="78">IF(Y181=" ", " ", IF(Y181&gt;0, AJ181-AF181))</f>
        <v>32.121130555400583</v>
      </c>
      <c r="AL181" s="85"/>
      <c r="AM181" s="85"/>
      <c r="AN181" s="85"/>
      <c r="AO181" s="85"/>
      <c r="AP181" s="85"/>
      <c r="AQ181" s="85"/>
      <c r="AR181" s="85"/>
      <c r="AS181" s="85"/>
      <c r="AT181" s="85"/>
      <c r="AU181" s="85"/>
      <c r="AV181" s="85"/>
      <c r="AW181" s="85"/>
      <c r="AX181" s="85"/>
      <c r="AY181" s="85"/>
      <c r="AZ181" s="85"/>
      <c r="BA181" s="82"/>
      <c r="BB181" s="82"/>
    </row>
    <row r="182" spans="1:54" ht="16" x14ac:dyDescent="0.2">
      <c r="A182" s="101" t="s">
        <v>403</v>
      </c>
      <c r="B182" s="102">
        <v>2022</v>
      </c>
      <c r="C182" s="103">
        <v>7</v>
      </c>
      <c r="D182" s="102">
        <v>15</v>
      </c>
      <c r="E182" s="82"/>
      <c r="F182" s="131">
        <v>1.52</v>
      </c>
      <c r="G182" s="131">
        <v>6.88</v>
      </c>
      <c r="H182" s="82"/>
      <c r="I182" s="131">
        <v>19</v>
      </c>
      <c r="J182" s="134">
        <v>30</v>
      </c>
      <c r="K182" s="82"/>
      <c r="L182" s="82"/>
      <c r="M182" s="108"/>
      <c r="N182" s="137" t="s">
        <v>763</v>
      </c>
      <c r="O182" s="82"/>
      <c r="P182" s="82"/>
      <c r="Q182" s="82"/>
      <c r="R182" s="140"/>
      <c r="S182" s="137" t="s">
        <v>763</v>
      </c>
      <c r="T182" s="137" t="s">
        <v>763</v>
      </c>
      <c r="U182" s="137" t="s">
        <v>763</v>
      </c>
      <c r="V182" s="85"/>
      <c r="W182" s="85"/>
      <c r="X182" s="85"/>
      <c r="Y182" s="102">
        <f t="shared" si="66"/>
        <v>19</v>
      </c>
      <c r="Z182" s="102">
        <f t="shared" si="67"/>
        <v>292.14999999999998</v>
      </c>
      <c r="AA182" s="102">
        <f t="shared" si="68"/>
        <v>30</v>
      </c>
      <c r="AB182" s="102">
        <f t="shared" si="69"/>
        <v>6.88</v>
      </c>
      <c r="AC182" s="104">
        <f t="shared" si="70"/>
        <v>7.7399084812931536</v>
      </c>
      <c r="AD182" s="102">
        <f t="shared" si="71"/>
        <v>0.88889939934412721</v>
      </c>
      <c r="AE182" s="105">
        <f t="shared" si="72"/>
        <v>1.52</v>
      </c>
      <c r="AF182" s="102" t="str">
        <f t="shared" si="73"/>
        <v>NS</v>
      </c>
      <c r="AG182" s="105" t="str">
        <f t="shared" si="74"/>
        <v>NS</v>
      </c>
      <c r="AH182" s="105" t="str">
        <f t="shared" si="75"/>
        <v>NS</v>
      </c>
      <c r="AI182" s="102"/>
      <c r="AJ182" s="106" t="str">
        <f t="shared" si="77"/>
        <v>NS</v>
      </c>
      <c r="AK182" s="107" t="e">
        <f t="shared" si="78"/>
        <v>#VALUE!</v>
      </c>
      <c r="AL182" s="82"/>
      <c r="AM182" s="85"/>
      <c r="AN182" s="85"/>
      <c r="AO182" s="85"/>
      <c r="AP182" s="85"/>
      <c r="AQ182" s="85"/>
      <c r="AR182" s="114" t="s">
        <v>1230</v>
      </c>
      <c r="AS182" s="85"/>
      <c r="AT182" s="85"/>
      <c r="AU182" s="85"/>
      <c r="AV182" s="85"/>
      <c r="AW182" s="85"/>
      <c r="AX182" s="85"/>
      <c r="AY182" s="85"/>
      <c r="AZ182" s="85"/>
      <c r="BA182" s="82"/>
      <c r="BB182" s="82"/>
    </row>
    <row r="183" spans="1:54" ht="16" x14ac:dyDescent="0.2">
      <c r="A183" s="101" t="s">
        <v>403</v>
      </c>
      <c r="B183" s="102">
        <v>2022</v>
      </c>
      <c r="C183" s="103">
        <v>7</v>
      </c>
      <c r="D183" s="102">
        <v>29</v>
      </c>
      <c r="E183" s="82"/>
      <c r="F183" s="131">
        <v>1.1499999999999999</v>
      </c>
      <c r="G183" s="131">
        <v>8.4</v>
      </c>
      <c r="H183" s="82"/>
      <c r="I183" s="131">
        <v>24.1</v>
      </c>
      <c r="J183" s="134">
        <v>29.5</v>
      </c>
      <c r="K183" s="82"/>
      <c r="L183" s="82"/>
      <c r="M183" s="108"/>
      <c r="N183" s="137" t="s">
        <v>763</v>
      </c>
      <c r="O183" s="82"/>
      <c r="P183" s="82"/>
      <c r="Q183" s="82"/>
      <c r="R183" s="140"/>
      <c r="S183" s="137" t="s">
        <v>763</v>
      </c>
      <c r="T183" s="137" t="s">
        <v>763</v>
      </c>
      <c r="U183" s="137" t="s">
        <v>763</v>
      </c>
      <c r="V183" s="85"/>
      <c r="W183" s="85"/>
      <c r="X183" s="85"/>
      <c r="Y183" s="102">
        <f t="shared" si="66"/>
        <v>24.1</v>
      </c>
      <c r="Z183" s="102">
        <f t="shared" si="67"/>
        <v>297.25</v>
      </c>
      <c r="AA183" s="102">
        <f t="shared" si="68"/>
        <v>29.5</v>
      </c>
      <c r="AB183" s="102">
        <f t="shared" si="69"/>
        <v>8.4</v>
      </c>
      <c r="AC183" s="104">
        <f t="shared" si="70"/>
        <v>7.0724121122131249</v>
      </c>
      <c r="AD183" s="102">
        <f t="shared" si="71"/>
        <v>1.187713592862371</v>
      </c>
      <c r="AE183" s="105">
        <f t="shared" si="72"/>
        <v>1.1499999999999999</v>
      </c>
      <c r="AF183" s="102" t="str">
        <f t="shared" si="73"/>
        <v>NS</v>
      </c>
      <c r="AG183" s="105" t="str">
        <f t="shared" si="74"/>
        <v>NS</v>
      </c>
      <c r="AH183" s="105" t="str">
        <f t="shared" si="75"/>
        <v>NS</v>
      </c>
      <c r="AI183" s="102"/>
      <c r="AJ183" s="106" t="str">
        <f t="shared" si="77"/>
        <v>NS</v>
      </c>
      <c r="AK183" s="107" t="e">
        <f t="shared" si="78"/>
        <v>#VALUE!</v>
      </c>
      <c r="AL183" s="82"/>
      <c r="AM183" s="85"/>
      <c r="AN183" s="85"/>
      <c r="AO183" s="85"/>
      <c r="AP183" s="85"/>
      <c r="AQ183" s="85"/>
      <c r="AR183" s="115"/>
      <c r="AS183" s="116" t="s">
        <v>487</v>
      </c>
      <c r="AT183" s="116" t="s">
        <v>1231</v>
      </c>
      <c r="AU183" s="116" t="s">
        <v>485</v>
      </c>
      <c r="AV183" s="116" t="s">
        <v>513</v>
      </c>
      <c r="AW183" s="116" t="s">
        <v>489</v>
      </c>
      <c r="AX183" s="116"/>
      <c r="AY183" s="85"/>
      <c r="AZ183" s="85"/>
      <c r="BA183" s="82"/>
      <c r="BB183" s="82"/>
    </row>
    <row r="184" spans="1:54" ht="16" x14ac:dyDescent="0.2">
      <c r="A184" s="101" t="s">
        <v>403</v>
      </c>
      <c r="B184" s="102">
        <v>2022</v>
      </c>
      <c r="C184" s="103">
        <v>7</v>
      </c>
      <c r="D184" s="102">
        <v>29</v>
      </c>
      <c r="E184" s="82"/>
      <c r="F184" s="131">
        <v>1.1499999999999999</v>
      </c>
      <c r="G184" s="131">
        <v>8.4</v>
      </c>
      <c r="H184" s="82"/>
      <c r="I184" s="131">
        <v>24.1</v>
      </c>
      <c r="J184" s="134">
        <v>29.7</v>
      </c>
      <c r="K184" s="82"/>
      <c r="L184" s="82"/>
      <c r="M184" s="108"/>
      <c r="N184" s="137">
        <v>1.0381655681118165</v>
      </c>
      <c r="O184" s="82"/>
      <c r="P184" s="82"/>
      <c r="Q184" s="82"/>
      <c r="R184" s="140"/>
      <c r="S184" s="137">
        <v>32.602066699990232</v>
      </c>
      <c r="T184" s="137">
        <v>4.2749687499999993</v>
      </c>
      <c r="U184" s="137">
        <v>0.03</v>
      </c>
      <c r="V184" s="85"/>
      <c r="W184" s="85"/>
      <c r="X184" s="85"/>
      <c r="Y184" s="102">
        <f t="shared" si="66"/>
        <v>24.1</v>
      </c>
      <c r="Z184" s="102">
        <f t="shared" si="67"/>
        <v>297.25</v>
      </c>
      <c r="AA184" s="102">
        <f t="shared" si="68"/>
        <v>29.7</v>
      </c>
      <c r="AB184" s="102">
        <f t="shared" si="69"/>
        <v>8.4</v>
      </c>
      <c r="AC184" s="104">
        <f t="shared" si="70"/>
        <v>7.0643090743974977</v>
      </c>
      <c r="AD184" s="102">
        <f t="shared" si="71"/>
        <v>1.1890759466404606</v>
      </c>
      <c r="AE184" s="105">
        <f t="shared" si="72"/>
        <v>1.1499999999999999</v>
      </c>
      <c r="AF184" s="102">
        <f t="shared" si="73"/>
        <v>1.0381655681118165</v>
      </c>
      <c r="AG184" s="105">
        <f t="shared" si="74"/>
        <v>4.2749687499999993</v>
      </c>
      <c r="AH184" s="105">
        <f t="shared" si="75"/>
        <v>0.03</v>
      </c>
      <c r="AI184" s="102">
        <f t="shared" ref="AI184" si="79">IF(Y184=" ", " ", IF(Y184&gt;0, SUM(AG184:AH184)))</f>
        <v>4.3049687499999996</v>
      </c>
      <c r="AJ184" s="106">
        <f t="shared" si="77"/>
        <v>32.602066699990232</v>
      </c>
      <c r="AK184" s="107">
        <f t="shared" si="78"/>
        <v>31.563901131878417</v>
      </c>
      <c r="AL184" s="82"/>
      <c r="AM184" s="84" t="s">
        <v>1232</v>
      </c>
      <c r="AN184" s="82"/>
      <c r="AO184" s="82"/>
      <c r="AP184" s="82"/>
      <c r="AQ184" s="82"/>
      <c r="AR184" s="117" t="s">
        <v>522</v>
      </c>
      <c r="AS184" s="115"/>
      <c r="AT184" s="115"/>
      <c r="AU184" s="115"/>
      <c r="AV184" s="115"/>
      <c r="AW184" s="115"/>
      <c r="AX184" s="118"/>
      <c r="AY184" s="85"/>
      <c r="AZ184" s="85"/>
      <c r="BA184" s="82"/>
      <c r="BB184" s="82"/>
    </row>
    <row r="185" spans="1:54" ht="18" x14ac:dyDescent="0.25">
      <c r="A185" s="101" t="s">
        <v>403</v>
      </c>
      <c r="B185" s="102">
        <v>2022</v>
      </c>
      <c r="C185" s="103">
        <v>7</v>
      </c>
      <c r="D185" s="102">
        <v>29</v>
      </c>
      <c r="E185" s="82"/>
      <c r="F185" s="131">
        <v>1.1499999999999999</v>
      </c>
      <c r="G185" s="131">
        <v>8.4</v>
      </c>
      <c r="H185" s="82"/>
      <c r="I185" s="131">
        <v>24.1</v>
      </c>
      <c r="J185" s="134">
        <v>29.7</v>
      </c>
      <c r="K185" s="82"/>
      <c r="L185" s="82"/>
      <c r="M185" s="108"/>
      <c r="N185" s="137" t="s">
        <v>763</v>
      </c>
      <c r="O185" s="82"/>
      <c r="P185" s="82"/>
      <c r="Q185" s="82"/>
      <c r="R185" s="140"/>
      <c r="S185" s="137" t="s">
        <v>763</v>
      </c>
      <c r="T185" s="137" t="s">
        <v>763</v>
      </c>
      <c r="U185" s="137" t="s">
        <v>763</v>
      </c>
      <c r="V185" s="85"/>
      <c r="W185" s="85"/>
      <c r="X185" s="85"/>
      <c r="Y185" s="102">
        <f t="shared" si="66"/>
        <v>24.1</v>
      </c>
      <c r="Z185" s="102">
        <f t="shared" si="67"/>
        <v>297.25</v>
      </c>
      <c r="AA185" s="102">
        <f t="shared" si="68"/>
        <v>29.7</v>
      </c>
      <c r="AB185" s="102">
        <f t="shared" si="69"/>
        <v>8.4</v>
      </c>
      <c r="AC185" s="104">
        <f t="shared" si="70"/>
        <v>7.0643090743974977</v>
      </c>
      <c r="AD185" s="102">
        <f t="shared" si="71"/>
        <v>1.1890759466404606</v>
      </c>
      <c r="AE185" s="105">
        <f t="shared" si="72"/>
        <v>1.1499999999999999</v>
      </c>
      <c r="AF185" s="102" t="str">
        <f t="shared" si="73"/>
        <v>NS</v>
      </c>
      <c r="AG185" s="105" t="str">
        <f t="shared" si="74"/>
        <v>NS</v>
      </c>
      <c r="AH185" s="105" t="str">
        <f t="shared" si="75"/>
        <v>NS</v>
      </c>
      <c r="AI185" s="102"/>
      <c r="AJ185" s="106" t="str">
        <f t="shared" si="77"/>
        <v>NS</v>
      </c>
      <c r="AK185" s="107" t="e">
        <f t="shared" si="78"/>
        <v>#VALUE!</v>
      </c>
      <c r="AL185" s="82"/>
      <c r="AM185" s="119" t="s">
        <v>477</v>
      </c>
      <c r="AN185" s="109" t="s">
        <v>1231</v>
      </c>
      <c r="AO185" s="120" t="s">
        <v>479</v>
      </c>
      <c r="AP185" s="120" t="s">
        <v>726</v>
      </c>
      <c r="AQ185" s="120" t="s">
        <v>481</v>
      </c>
      <c r="AR185" s="118" t="s">
        <v>476</v>
      </c>
      <c r="AS185" s="115">
        <v>0.4</v>
      </c>
      <c r="AT185" s="118">
        <v>0.6</v>
      </c>
      <c r="AU185" s="121">
        <v>10</v>
      </c>
      <c r="AV185" s="115">
        <v>10</v>
      </c>
      <c r="AW185" s="122">
        <v>43</v>
      </c>
      <c r="AX185" s="118"/>
      <c r="AY185" s="85"/>
      <c r="AZ185" s="85"/>
      <c r="BA185" s="82"/>
      <c r="BB185" s="82"/>
    </row>
    <row r="186" spans="1:54" ht="16" x14ac:dyDescent="0.2">
      <c r="A186" s="101" t="s">
        <v>403</v>
      </c>
      <c r="B186" s="102">
        <v>2022</v>
      </c>
      <c r="C186" s="103">
        <v>8</v>
      </c>
      <c r="D186" s="102">
        <v>15</v>
      </c>
      <c r="E186" s="82"/>
      <c r="F186" s="131">
        <v>1.55</v>
      </c>
      <c r="G186" s="131">
        <v>10</v>
      </c>
      <c r="H186" s="82"/>
      <c r="I186" s="131">
        <v>16.7</v>
      </c>
      <c r="J186" s="134">
        <v>30.7</v>
      </c>
      <c r="K186" s="82"/>
      <c r="L186" s="82"/>
      <c r="M186" s="82"/>
      <c r="N186" s="137" t="s">
        <v>763</v>
      </c>
      <c r="O186" s="82"/>
      <c r="P186" s="82"/>
      <c r="Q186" s="82"/>
      <c r="R186" s="140"/>
      <c r="S186" s="137" t="s">
        <v>763</v>
      </c>
      <c r="T186" s="137" t="s">
        <v>763</v>
      </c>
      <c r="U186" s="137" t="s">
        <v>763</v>
      </c>
      <c r="V186" s="85"/>
      <c r="W186" s="85"/>
      <c r="X186" s="85"/>
      <c r="Y186" s="102">
        <f t="shared" si="66"/>
        <v>16.7</v>
      </c>
      <c r="Z186" s="102">
        <f t="shared" si="67"/>
        <v>289.84999999999997</v>
      </c>
      <c r="AA186" s="102">
        <f t="shared" si="68"/>
        <v>30.7</v>
      </c>
      <c r="AB186" s="102">
        <f t="shared" si="69"/>
        <v>10</v>
      </c>
      <c r="AC186" s="104">
        <f t="shared" si="70"/>
        <v>8.0583713253247353</v>
      </c>
      <c r="AD186" s="102">
        <f t="shared" si="71"/>
        <v>1.2409455454818001</v>
      </c>
      <c r="AE186" s="105">
        <f t="shared" si="72"/>
        <v>1.55</v>
      </c>
      <c r="AF186" s="102" t="str">
        <f t="shared" si="73"/>
        <v>NS</v>
      </c>
      <c r="AG186" s="105" t="str">
        <f t="shared" si="74"/>
        <v>NS</v>
      </c>
      <c r="AH186" s="105" t="str">
        <f t="shared" si="75"/>
        <v>NS</v>
      </c>
      <c r="AI186" s="102"/>
      <c r="AJ186" s="106" t="str">
        <f t="shared" si="77"/>
        <v>NS</v>
      </c>
      <c r="AK186" s="107" t="e">
        <f t="shared" si="78"/>
        <v>#VALUE!</v>
      </c>
      <c r="AL186" s="82"/>
      <c r="AM186" s="123" t="s">
        <v>479</v>
      </c>
      <c r="AN186" s="124" t="s">
        <v>1233</v>
      </c>
      <c r="AO186" s="124" t="s">
        <v>485</v>
      </c>
      <c r="AP186" s="124" t="s">
        <v>1234</v>
      </c>
      <c r="AQ186" s="124"/>
      <c r="AR186" s="118" t="s">
        <v>482</v>
      </c>
      <c r="AS186" s="115">
        <v>0.9</v>
      </c>
      <c r="AT186" s="118">
        <v>3</v>
      </c>
      <c r="AU186" s="121">
        <v>1</v>
      </c>
      <c r="AV186" s="115">
        <v>3</v>
      </c>
      <c r="AW186" s="122">
        <v>20</v>
      </c>
      <c r="AX186" s="118"/>
      <c r="AY186" s="85"/>
      <c r="AZ186" s="102"/>
      <c r="BA186" s="102" t="s">
        <v>1235</v>
      </c>
      <c r="BB186" s="82"/>
    </row>
    <row r="187" spans="1:54" ht="16" x14ac:dyDescent="0.2">
      <c r="A187" s="101" t="s">
        <v>403</v>
      </c>
      <c r="B187" s="102">
        <v>2022</v>
      </c>
      <c r="C187" s="103">
        <v>8</v>
      </c>
      <c r="D187" s="102">
        <v>15</v>
      </c>
      <c r="E187" s="82"/>
      <c r="F187" s="131">
        <v>1.55</v>
      </c>
      <c r="G187" s="131">
        <v>10</v>
      </c>
      <c r="H187" s="82"/>
      <c r="I187" s="131">
        <v>16.7</v>
      </c>
      <c r="J187" s="134">
        <v>30.6</v>
      </c>
      <c r="K187" s="82"/>
      <c r="L187" s="82"/>
      <c r="M187" s="82"/>
      <c r="N187" s="137">
        <v>0.64812061476779148</v>
      </c>
      <c r="O187" s="82"/>
      <c r="P187" s="82"/>
      <c r="Q187" s="82"/>
      <c r="R187" s="140"/>
      <c r="S187" s="137">
        <v>47.565416027563444</v>
      </c>
      <c r="T187" s="137">
        <v>3.3648363095238096</v>
      </c>
      <c r="U187" s="137">
        <v>0.03</v>
      </c>
      <c r="V187" s="85"/>
      <c r="W187" s="85"/>
      <c r="X187" s="85"/>
      <c r="Y187" s="102">
        <f t="shared" si="66"/>
        <v>16.7</v>
      </c>
      <c r="Z187" s="102">
        <f t="shared" si="67"/>
        <v>289.84999999999997</v>
      </c>
      <c r="AA187" s="102">
        <f t="shared" si="68"/>
        <v>30.6</v>
      </c>
      <c r="AB187" s="102">
        <f t="shared" si="69"/>
        <v>10</v>
      </c>
      <c r="AC187" s="104">
        <f t="shared" si="70"/>
        <v>8.0632469074442774</v>
      </c>
      <c r="AD187" s="102">
        <f t="shared" si="71"/>
        <v>1.2401951862304554</v>
      </c>
      <c r="AE187" s="105">
        <f t="shared" si="72"/>
        <v>1.55</v>
      </c>
      <c r="AF187" s="102">
        <f t="shared" si="73"/>
        <v>0.64812061476779148</v>
      </c>
      <c r="AG187" s="105">
        <f t="shared" si="74"/>
        <v>3.3648363095238096</v>
      </c>
      <c r="AH187" s="105">
        <f t="shared" si="75"/>
        <v>0.03</v>
      </c>
      <c r="AI187" s="102">
        <f t="shared" ref="AI187" si="80">IF(Y187=" ", " ", IF(Y187&gt;0, SUM(AG187:AH187)))</f>
        <v>3.3948363095238094</v>
      </c>
      <c r="AJ187" s="106">
        <f t="shared" si="77"/>
        <v>47.565416027563444</v>
      </c>
      <c r="AK187" s="107">
        <f t="shared" si="78"/>
        <v>46.917295412795653</v>
      </c>
      <c r="AL187" s="82"/>
      <c r="AM187" s="123" t="s">
        <v>1236</v>
      </c>
      <c r="AN187" s="125" t="s">
        <v>742</v>
      </c>
      <c r="AO187" s="125" t="s">
        <v>494</v>
      </c>
      <c r="AP187" s="125" t="s">
        <v>495</v>
      </c>
      <c r="AQ187" s="125" t="s">
        <v>494</v>
      </c>
      <c r="AR187" s="118"/>
      <c r="AS187" s="115" t="s">
        <v>487</v>
      </c>
      <c r="AT187" s="115" t="s">
        <v>976</v>
      </c>
      <c r="AU187" s="115" t="s">
        <v>485</v>
      </c>
      <c r="AV187" s="115" t="s">
        <v>488</v>
      </c>
      <c r="AW187" s="115" t="s">
        <v>489</v>
      </c>
      <c r="AX187" s="116" t="s">
        <v>490</v>
      </c>
      <c r="AY187" s="102"/>
      <c r="AZ187" s="102"/>
      <c r="BA187" s="84" t="s">
        <v>1</v>
      </c>
      <c r="BB187" s="82"/>
    </row>
    <row r="188" spans="1:54" ht="16" x14ac:dyDescent="0.2">
      <c r="A188" s="101" t="s">
        <v>403</v>
      </c>
      <c r="B188" s="102">
        <v>2022</v>
      </c>
      <c r="C188" s="103">
        <v>8</v>
      </c>
      <c r="D188" s="102">
        <v>15</v>
      </c>
      <c r="E188" s="85"/>
      <c r="F188" s="131">
        <v>1.55</v>
      </c>
      <c r="G188" s="131">
        <v>10</v>
      </c>
      <c r="H188" s="85"/>
      <c r="I188" s="131">
        <v>16.7</v>
      </c>
      <c r="J188" s="134">
        <v>32.799999999999997</v>
      </c>
      <c r="K188" s="85"/>
      <c r="L188" s="85"/>
      <c r="M188" s="85"/>
      <c r="N188" s="137" t="s">
        <v>763</v>
      </c>
      <c r="O188" s="85"/>
      <c r="P188" s="85"/>
      <c r="Q188" s="85"/>
      <c r="R188" s="140"/>
      <c r="S188" s="137" t="s">
        <v>763</v>
      </c>
      <c r="T188" s="137" t="s">
        <v>763</v>
      </c>
      <c r="U188" s="137" t="s">
        <v>763</v>
      </c>
      <c r="V188" s="85"/>
      <c r="W188" s="85"/>
      <c r="X188" s="85"/>
      <c r="Y188" s="85">
        <f t="shared" si="66"/>
        <v>16.7</v>
      </c>
      <c r="Z188" s="82">
        <f t="shared" si="67"/>
        <v>289.84999999999997</v>
      </c>
      <c r="AA188" s="85">
        <f t="shared" si="68"/>
        <v>32.799999999999997</v>
      </c>
      <c r="AB188" s="85">
        <f t="shared" si="69"/>
        <v>10</v>
      </c>
      <c r="AC188" s="110">
        <f t="shared" si="70"/>
        <v>7.9566623757686363</v>
      </c>
      <c r="AD188" s="82">
        <f t="shared" si="71"/>
        <v>1.2568083861964763</v>
      </c>
      <c r="AE188" s="111">
        <f t="shared" si="72"/>
        <v>1.55</v>
      </c>
      <c r="AF188" s="82" t="str">
        <f t="shared" si="73"/>
        <v>NS</v>
      </c>
      <c r="AG188" s="111" t="str">
        <f t="shared" si="74"/>
        <v>NS</v>
      </c>
      <c r="AH188" s="111" t="str">
        <f t="shared" si="75"/>
        <v>NS</v>
      </c>
      <c r="AI188" s="102"/>
      <c r="AJ188" s="112" t="str">
        <f t="shared" si="77"/>
        <v>NS</v>
      </c>
      <c r="AK188" s="113" t="e">
        <f t="shared" si="78"/>
        <v>#VALUE!</v>
      </c>
      <c r="AL188" s="82"/>
      <c r="AM188" s="82">
        <f>AD194</f>
        <v>1.1220640027976354</v>
      </c>
      <c r="AN188" s="82">
        <f>AE194</f>
        <v>1.4300000000000004</v>
      </c>
      <c r="AO188" s="82">
        <f>AF194</f>
        <v>0.99102146655522283</v>
      </c>
      <c r="AP188" s="82">
        <f>AI194</f>
        <v>3.5343254746006632</v>
      </c>
      <c r="AQ188" s="113">
        <f>AK194</f>
        <v>36.537377837934365</v>
      </c>
      <c r="AR188" s="118"/>
      <c r="AS188" s="115" t="s">
        <v>497</v>
      </c>
      <c r="AT188" s="115" t="s">
        <v>497</v>
      </c>
      <c r="AU188" s="115" t="s">
        <v>497</v>
      </c>
      <c r="AV188" s="115" t="s">
        <v>497</v>
      </c>
      <c r="AW188" s="115" t="s">
        <v>497</v>
      </c>
      <c r="AX188" s="116" t="s">
        <v>498</v>
      </c>
      <c r="AY188" s="102"/>
      <c r="AZ188" s="102"/>
      <c r="BA188" s="82"/>
      <c r="BB188" s="82"/>
    </row>
    <row r="189" spans="1:54" ht="16" x14ac:dyDescent="0.2">
      <c r="A189" s="101" t="s">
        <v>403</v>
      </c>
      <c r="B189" s="102">
        <v>2022</v>
      </c>
      <c r="C189" s="132">
        <v>8</v>
      </c>
      <c r="D189" s="82">
        <v>30</v>
      </c>
      <c r="E189" s="85"/>
      <c r="F189" s="131">
        <v>1.5</v>
      </c>
      <c r="G189" s="131">
        <v>8.26</v>
      </c>
      <c r="H189" s="85"/>
      <c r="I189" s="131">
        <v>23.8</v>
      </c>
      <c r="J189" s="134">
        <v>29.7</v>
      </c>
      <c r="K189" s="85"/>
      <c r="L189" s="85"/>
      <c r="M189" s="85"/>
      <c r="N189" s="137" t="s">
        <v>763</v>
      </c>
      <c r="O189" s="85"/>
      <c r="P189" s="85"/>
      <c r="Q189" s="85"/>
      <c r="R189" s="140"/>
      <c r="S189" s="137" t="s">
        <v>763</v>
      </c>
      <c r="T189" s="137" t="s">
        <v>763</v>
      </c>
      <c r="U189" s="137" t="s">
        <v>763</v>
      </c>
      <c r="V189" s="85"/>
      <c r="W189" s="85"/>
      <c r="X189" s="85"/>
      <c r="Y189" s="85">
        <f t="shared" si="66"/>
        <v>23.8</v>
      </c>
      <c r="Z189" s="82">
        <f t="shared" si="67"/>
        <v>296.95</v>
      </c>
      <c r="AA189" s="85">
        <f t="shared" si="68"/>
        <v>29.7</v>
      </c>
      <c r="AB189" s="85">
        <f t="shared" si="69"/>
        <v>8.26</v>
      </c>
      <c r="AC189" s="110">
        <f t="shared" si="70"/>
        <v>7.1016598606573611</v>
      </c>
      <c r="AD189" s="82">
        <f t="shared" si="71"/>
        <v>1.1631083665045341</v>
      </c>
      <c r="AE189" s="111">
        <f t="shared" si="72"/>
        <v>1.5</v>
      </c>
      <c r="AF189" s="82" t="str">
        <f t="shared" si="73"/>
        <v>NS</v>
      </c>
      <c r="AG189" s="111" t="str">
        <f t="shared" si="74"/>
        <v>NS</v>
      </c>
      <c r="AH189" s="111" t="str">
        <f t="shared" si="75"/>
        <v>NS</v>
      </c>
      <c r="AI189" s="82"/>
      <c r="AJ189" s="112" t="str">
        <f t="shared" si="77"/>
        <v>NS</v>
      </c>
      <c r="AK189" s="113" t="e">
        <f t="shared" si="78"/>
        <v>#VALUE!</v>
      </c>
      <c r="AL189" s="85"/>
      <c r="AM189" s="82"/>
      <c r="AN189" s="82"/>
      <c r="AO189" s="82"/>
      <c r="AP189" s="85"/>
      <c r="AQ189" s="82"/>
      <c r="AR189" s="82"/>
      <c r="AS189" s="115">
        <f>((LN(AM188)-LN(0.4))/(LN(0.9)-LN(0.4))*100)</f>
        <v>127.19474009145027</v>
      </c>
      <c r="AT189" s="120">
        <f>((LN(AN188)-LN(0.6))/(LN(3)-LN(0.6))*100)</f>
        <v>53.962943293928909</v>
      </c>
      <c r="AU189" s="115">
        <f>((LN(AO188)-LN(10))/(LN(1)-LN(10))*100)</f>
        <v>100.39169381428708</v>
      </c>
      <c r="AV189" s="115">
        <f>((LN(AP188)-LN(10))/(LN(3)-LN(10))*100)</f>
        <v>86.385890239736966</v>
      </c>
      <c r="AW189" s="115">
        <f>((LN(AQ188)-LN(43))/(LN(20)-LN(43))*100)</f>
        <v>21.276442949895536</v>
      </c>
      <c r="AX189" s="82"/>
      <c r="AY189" s="82"/>
      <c r="AZ189" s="82"/>
      <c r="BA189" s="82"/>
      <c r="BB189" s="82"/>
    </row>
    <row r="190" spans="1:54" ht="16" x14ac:dyDescent="0.2">
      <c r="A190" s="101" t="s">
        <v>403</v>
      </c>
      <c r="B190" s="102">
        <v>2022</v>
      </c>
      <c r="C190" s="132">
        <v>8</v>
      </c>
      <c r="D190" s="82">
        <v>30</v>
      </c>
      <c r="E190" s="85"/>
      <c r="F190" s="131">
        <v>1.5</v>
      </c>
      <c r="G190" s="131">
        <v>8.26</v>
      </c>
      <c r="H190" s="85"/>
      <c r="I190" s="131">
        <v>23.8</v>
      </c>
      <c r="J190" s="134">
        <v>30</v>
      </c>
      <c r="K190" s="85"/>
      <c r="L190" s="85"/>
      <c r="M190" s="85"/>
      <c r="N190" s="137">
        <v>1.7125611607238131</v>
      </c>
      <c r="O190" s="85"/>
      <c r="P190" s="85"/>
      <c r="Q190" s="85"/>
      <c r="R190" s="140"/>
      <c r="S190" s="137">
        <v>37.259745412386607</v>
      </c>
      <c r="T190" s="137">
        <v>3.1860934523809528</v>
      </c>
      <c r="U190" s="137">
        <v>0.03</v>
      </c>
      <c r="V190" s="85"/>
      <c r="W190" s="85"/>
      <c r="X190" s="85"/>
      <c r="Y190" s="85">
        <f t="shared" si="66"/>
        <v>23.8</v>
      </c>
      <c r="Z190" s="82">
        <f t="shared" si="67"/>
        <v>296.95</v>
      </c>
      <c r="AA190" s="85">
        <f t="shared" si="68"/>
        <v>30</v>
      </c>
      <c r="AB190" s="85">
        <f t="shared" si="69"/>
        <v>8.26</v>
      </c>
      <c r="AC190" s="110">
        <f t="shared" si="70"/>
        <v>7.0894320080682185</v>
      </c>
      <c r="AD190" s="82">
        <f t="shared" si="71"/>
        <v>1.165114495858004</v>
      </c>
      <c r="AE190" s="111">
        <f t="shared" si="72"/>
        <v>1.5</v>
      </c>
      <c r="AF190" s="82">
        <f t="shared" si="73"/>
        <v>1.7125611607238131</v>
      </c>
      <c r="AG190" s="111">
        <f t="shared" si="74"/>
        <v>3.1860934523809528</v>
      </c>
      <c r="AH190" s="111">
        <f t="shared" si="75"/>
        <v>0.03</v>
      </c>
      <c r="AI190" s="102">
        <f t="shared" ref="AI190" si="81">IF(Y190=" ", " ", IF(Y190&gt;0, SUM(AG190:AH190)))</f>
        <v>3.2160934523809526</v>
      </c>
      <c r="AJ190" s="112">
        <f t="shared" si="77"/>
        <v>37.259745412386607</v>
      </c>
      <c r="AK190" s="113">
        <f t="shared" si="78"/>
        <v>35.547184251662792</v>
      </c>
      <c r="AL190" s="82"/>
      <c r="AM190" s="85"/>
      <c r="AN190" s="85"/>
      <c r="AO190" s="85"/>
      <c r="AP190" s="128" t="s">
        <v>1237</v>
      </c>
      <c r="AQ190" s="85"/>
      <c r="AR190" s="82"/>
      <c r="AS190" s="82">
        <f>IF(AS189&gt;100, 100, IF(AS189&lt;0, 0, AS189))</f>
        <v>100</v>
      </c>
      <c r="AT190" s="82">
        <f t="shared" ref="AT190:AW190" si="82">IF(AT189&gt;100, 100, IF(AT189&lt;0, 0, AT189))</f>
        <v>53.962943293928909</v>
      </c>
      <c r="AU190" s="82">
        <f t="shared" si="82"/>
        <v>100</v>
      </c>
      <c r="AV190" s="82">
        <f t="shared" si="82"/>
        <v>86.385890239736966</v>
      </c>
      <c r="AW190" s="82">
        <f t="shared" si="82"/>
        <v>21.276442949895536</v>
      </c>
      <c r="AX190" s="129">
        <f>AVERAGE(AS190:AW190)</f>
        <v>72.325055296712279</v>
      </c>
      <c r="AY190" s="84"/>
      <c r="AZ190" s="84"/>
      <c r="BA190" s="84" t="str">
        <f>IF(AX190&gt;65, "Acceptable; Ongoing Protection is Required", "Unacceptable; Immediate Restoration is Required")</f>
        <v>Acceptable; Ongoing Protection is Required</v>
      </c>
      <c r="BB190" s="82"/>
    </row>
    <row r="191" spans="1:54" ht="16" x14ac:dyDescent="0.2">
      <c r="A191" s="101" t="s">
        <v>403</v>
      </c>
      <c r="B191" s="102">
        <v>2022</v>
      </c>
      <c r="C191" s="132">
        <v>8</v>
      </c>
      <c r="D191" s="82">
        <v>30</v>
      </c>
      <c r="E191" s="85"/>
      <c r="F191" s="131">
        <v>1.5</v>
      </c>
      <c r="G191" s="131">
        <v>8.26</v>
      </c>
      <c r="H191" s="85"/>
      <c r="I191" s="131">
        <v>23.8</v>
      </c>
      <c r="J191" s="134">
        <v>29.9</v>
      </c>
      <c r="K191" s="85"/>
      <c r="L191" s="85"/>
      <c r="M191" s="85"/>
      <c r="N191" s="137" t="s">
        <v>763</v>
      </c>
      <c r="O191" s="85"/>
      <c r="P191" s="85"/>
      <c r="Q191" s="85"/>
      <c r="R191" s="140"/>
      <c r="S191" s="137" t="s">
        <v>763</v>
      </c>
      <c r="T191" s="137" t="s">
        <v>763</v>
      </c>
      <c r="U191" s="137" t="s">
        <v>763</v>
      </c>
      <c r="V191" s="85"/>
      <c r="W191" s="85"/>
      <c r="X191" s="85"/>
      <c r="Y191" s="85">
        <f t="shared" si="66"/>
        <v>23.8</v>
      </c>
      <c r="Z191" s="82">
        <f t="shared" si="67"/>
        <v>296.95</v>
      </c>
      <c r="AA191" s="85">
        <f t="shared" si="68"/>
        <v>29.9</v>
      </c>
      <c r="AB191" s="85">
        <f t="shared" si="69"/>
        <v>8.26</v>
      </c>
      <c r="AC191" s="110">
        <f t="shared" si="70"/>
        <v>7.0935056177741185</v>
      </c>
      <c r="AD191" s="82">
        <f t="shared" si="71"/>
        <v>1.1644454019043855</v>
      </c>
      <c r="AE191" s="111">
        <f t="shared" si="72"/>
        <v>1.5</v>
      </c>
      <c r="AF191" s="82" t="str">
        <f t="shared" si="73"/>
        <v>NS</v>
      </c>
      <c r="AG191" s="111" t="str">
        <f t="shared" si="74"/>
        <v>NS</v>
      </c>
      <c r="AH191" s="111" t="str">
        <f t="shared" si="75"/>
        <v>NS</v>
      </c>
      <c r="AI191" s="102"/>
      <c r="AJ191" s="112" t="str">
        <f t="shared" si="77"/>
        <v>NS</v>
      </c>
      <c r="AK191" s="113" t="e">
        <f t="shared" si="78"/>
        <v>#VALUE!</v>
      </c>
      <c r="AL191" s="85"/>
      <c r="AM191" s="85"/>
      <c r="AN191" s="85"/>
      <c r="AO191" s="85"/>
      <c r="AP191" s="85"/>
      <c r="AQ191" s="85"/>
      <c r="AR191" s="85"/>
      <c r="AS191" s="85"/>
      <c r="AT191" s="85"/>
      <c r="AU191" s="85"/>
      <c r="AV191" s="85"/>
      <c r="AW191" s="126" t="s">
        <v>1238</v>
      </c>
      <c r="AX191" s="126">
        <f>AVERAGE(AS190:AW190)</f>
        <v>72.325055296712279</v>
      </c>
      <c r="AY191" s="85"/>
      <c r="AZ191" s="85"/>
      <c r="BA191" s="82"/>
      <c r="BB191" s="82"/>
    </row>
    <row r="192" spans="1:54" ht="16" x14ac:dyDescent="0.2">
      <c r="A192" s="101"/>
      <c r="B192" s="102"/>
      <c r="C192" s="132"/>
      <c r="D192" s="82"/>
      <c r="E192" s="85"/>
      <c r="F192" s="144"/>
      <c r="G192" s="144"/>
      <c r="H192" s="85"/>
      <c r="I192" s="144"/>
      <c r="J192" s="145"/>
      <c r="K192" s="85"/>
      <c r="L192" s="85"/>
      <c r="M192" s="85"/>
      <c r="N192" s="146"/>
      <c r="O192" s="85"/>
      <c r="P192" s="85"/>
      <c r="Q192" s="85"/>
      <c r="R192" s="140"/>
      <c r="S192" s="146"/>
      <c r="T192" s="146"/>
      <c r="U192" s="146"/>
      <c r="V192" s="85"/>
      <c r="W192" s="85"/>
      <c r="X192" s="85"/>
      <c r="Y192" s="85"/>
      <c r="Z192" s="82"/>
      <c r="AA192" s="85"/>
      <c r="AB192" s="85"/>
      <c r="AC192" s="110"/>
      <c r="AD192" s="82"/>
      <c r="AE192" s="111"/>
      <c r="AF192" s="82"/>
      <c r="AG192" s="111"/>
      <c r="AH192" s="111"/>
      <c r="AI192" s="82"/>
      <c r="AJ192" s="112"/>
      <c r="AK192" s="113"/>
      <c r="AL192" s="85"/>
      <c r="AM192" s="82"/>
      <c r="AN192" s="82"/>
      <c r="AO192" s="82"/>
      <c r="AP192" s="85"/>
      <c r="AQ192" s="82"/>
      <c r="AR192" s="82"/>
      <c r="AS192" s="115"/>
      <c r="AT192" s="120"/>
      <c r="AU192" s="115"/>
      <c r="AV192" s="115"/>
      <c r="AW192" s="115"/>
      <c r="AX192" s="82"/>
      <c r="AY192" s="82"/>
      <c r="AZ192" s="82"/>
      <c r="BA192" s="82"/>
      <c r="BB192" s="82"/>
    </row>
    <row r="193" spans="1:54" ht="16" x14ac:dyDescent="0.2">
      <c r="A193" s="101"/>
      <c r="B193" s="102"/>
      <c r="C193" s="132"/>
      <c r="D193" s="82"/>
      <c r="E193" s="85"/>
      <c r="F193" s="144"/>
      <c r="G193" s="144"/>
      <c r="H193" s="85"/>
      <c r="I193" s="144"/>
      <c r="J193" s="145"/>
      <c r="K193" s="85"/>
      <c r="L193" s="85"/>
      <c r="M193" s="85"/>
      <c r="N193" s="146"/>
      <c r="O193" s="85"/>
      <c r="P193" s="85"/>
      <c r="Q193" s="85"/>
      <c r="R193" s="140"/>
      <c r="S193" s="146"/>
      <c r="T193" s="146"/>
      <c r="U193" s="146"/>
      <c r="V193" s="85"/>
      <c r="W193" s="85"/>
      <c r="X193" s="85"/>
      <c r="Y193" s="85"/>
      <c r="Z193" s="82"/>
      <c r="AA193" s="85"/>
      <c r="AB193" s="85"/>
      <c r="AC193" s="110"/>
      <c r="AD193" s="82"/>
      <c r="AE193" s="111"/>
      <c r="AF193" s="82"/>
      <c r="AG193" s="111"/>
      <c r="AH193" s="111"/>
      <c r="AI193" s="82"/>
      <c r="AJ193" s="112"/>
      <c r="AK193" s="113"/>
      <c r="AL193" s="85"/>
      <c r="AM193" s="82"/>
      <c r="AN193" s="82"/>
      <c r="AO193" s="82"/>
      <c r="AP193" s="85"/>
      <c r="AQ193" s="82"/>
      <c r="AR193" s="82"/>
      <c r="AS193" s="115"/>
      <c r="AT193" s="120"/>
      <c r="AU193" s="115"/>
      <c r="AV193" s="115"/>
      <c r="AW193" s="115"/>
      <c r="AX193" s="82"/>
      <c r="AY193" s="82"/>
      <c r="AZ193" s="82"/>
      <c r="BA193" s="82"/>
      <c r="BB193" s="82"/>
    </row>
    <row r="194" spans="1:54" ht="16"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4">
        <f>_xlfn.AGGREGATE(1, 6,AD180:AD191)</f>
        <v>1.1220640027976354</v>
      </c>
      <c r="AE194" s="84">
        <f>_xlfn.AGGREGATE(1, 6,AE180:AE191)</f>
        <v>1.4300000000000004</v>
      </c>
      <c r="AF194" s="84">
        <f>_xlfn.AGGREGATE(1, 6,AF180:AF191)</f>
        <v>0.99102146655522283</v>
      </c>
      <c r="AG194" s="82"/>
      <c r="AH194" s="82"/>
      <c r="AI194" s="84">
        <f>_xlfn.AGGREGATE(1, 6,AI180:AI191)</f>
        <v>3.5343254746006632</v>
      </c>
      <c r="AJ194" s="82"/>
      <c r="AK194" s="84">
        <f>_xlfn.AGGREGATE(1, 6,AK180:AK191)</f>
        <v>36.537377837934365</v>
      </c>
      <c r="AL194" s="82"/>
      <c r="AM194" s="82"/>
      <c r="AN194" s="82"/>
      <c r="AO194" s="82"/>
      <c r="AP194" s="82"/>
      <c r="AQ194" s="82"/>
      <c r="AR194" s="82"/>
      <c r="AS194" s="82"/>
      <c r="AT194" s="82"/>
      <c r="AU194" s="82"/>
      <c r="AV194" s="82"/>
      <c r="AW194" s="82"/>
      <c r="AX194" s="82"/>
      <c r="AY194" s="82"/>
      <c r="AZ194" s="82"/>
      <c r="BA194" s="82"/>
      <c r="BB194" s="82"/>
    </row>
    <row r="195" spans="1:54" x14ac:dyDescent="0.2">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126" t="s">
        <v>1238</v>
      </c>
      <c r="AD195" s="126">
        <f>AVERAGE(AD179:AD191)</f>
        <v>1.1220640027976354</v>
      </c>
      <c r="AE195" s="126">
        <f>AVERAGE(AE179:AE191)</f>
        <v>1.4300000000000004</v>
      </c>
      <c r="AF195" s="126">
        <f>AVERAGE(AF179:AF191)</f>
        <v>0.99102146655522283</v>
      </c>
      <c r="AG195" s="126"/>
      <c r="AH195" s="126"/>
      <c r="AI195" s="126">
        <f>AVERAGE(AI179:AI191)</f>
        <v>3.5343254746006632</v>
      </c>
      <c r="AJ195" s="126"/>
      <c r="AK195" s="127" t="e">
        <f>AVERAGE(AK179:AK191)</f>
        <v>#VALUE!</v>
      </c>
      <c r="AL195" s="82"/>
      <c r="AM195" s="82"/>
      <c r="AN195" s="82"/>
      <c r="AO195" s="82"/>
      <c r="AP195" s="82"/>
      <c r="AQ195" s="82"/>
      <c r="AR195" s="82"/>
      <c r="AS195" s="82"/>
      <c r="AT195" s="82"/>
      <c r="AU195" s="82"/>
      <c r="AV195" s="82"/>
      <c r="AW195" s="82"/>
      <c r="AX195" s="82"/>
      <c r="AY195" s="82"/>
      <c r="AZ195" s="82"/>
      <c r="BA195" s="82"/>
      <c r="BB195" s="82"/>
    </row>
    <row r="199" spans="1:54" ht="16" x14ac:dyDescent="0.2">
      <c r="A199" s="15"/>
      <c r="B199" s="15"/>
      <c r="C199" s="15"/>
      <c r="D199" s="15"/>
      <c r="E199" s="15" t="s">
        <v>1235</v>
      </c>
      <c r="F199" s="15"/>
      <c r="G199" s="15"/>
      <c r="H199" s="15"/>
      <c r="I199" s="15"/>
    </row>
    <row r="200" spans="1:54" ht="16" x14ac:dyDescent="0.2">
      <c r="A200" s="15" t="s">
        <v>1251</v>
      </c>
      <c r="B200" s="15"/>
      <c r="C200" s="15"/>
      <c r="D200" s="15"/>
      <c r="E200" s="15" t="s">
        <v>1</v>
      </c>
      <c r="F200" s="15" t="s">
        <v>1252</v>
      </c>
      <c r="G200" s="15" t="s">
        <v>91</v>
      </c>
      <c r="H200" s="15" t="s">
        <v>730</v>
      </c>
      <c r="I200" s="15" t="s">
        <v>4</v>
      </c>
    </row>
    <row r="201" spans="1:54" ht="16" x14ac:dyDescent="0.2">
      <c r="A201" s="15"/>
      <c r="B201">
        <v>2018</v>
      </c>
      <c r="C201" s="234">
        <f>AX30</f>
        <v>43.95402355011354</v>
      </c>
      <c r="D201" s="15"/>
      <c r="E201" s="15"/>
      <c r="F201" s="15"/>
      <c r="G201" s="15"/>
      <c r="H201" s="15"/>
      <c r="I201" s="15"/>
    </row>
    <row r="202" spans="1:54" ht="16" x14ac:dyDescent="0.2">
      <c r="A202" s="15"/>
      <c r="B202">
        <v>2019</v>
      </c>
      <c r="C202" s="234">
        <f>AX69</f>
        <v>44.368978975756747</v>
      </c>
      <c r="D202" s="15"/>
      <c r="E202" s="15"/>
      <c r="F202" s="15"/>
      <c r="G202" s="15"/>
      <c r="H202" s="15"/>
      <c r="I202" s="15"/>
    </row>
    <row r="203" spans="1:54" ht="16" x14ac:dyDescent="0.2">
      <c r="A203" s="15"/>
      <c r="B203" s="15">
        <v>2020</v>
      </c>
      <c r="C203" s="228">
        <f>AX111</f>
        <v>41.386885012037403</v>
      </c>
      <c r="D203" s="15"/>
      <c r="E203" s="15"/>
      <c r="F203" s="15"/>
      <c r="G203" s="15"/>
      <c r="H203" s="15"/>
      <c r="I203" s="15"/>
    </row>
    <row r="204" spans="1:54" ht="16" x14ac:dyDescent="0.2">
      <c r="A204" s="15"/>
      <c r="B204" s="15">
        <v>2021</v>
      </c>
      <c r="C204" s="228">
        <f>AX150</f>
        <v>46.042538111601836</v>
      </c>
      <c r="D204" s="15"/>
      <c r="E204" s="15"/>
      <c r="F204" s="15"/>
      <c r="G204" s="15"/>
      <c r="H204" s="15"/>
      <c r="I204" s="15"/>
    </row>
    <row r="205" spans="1:54" ht="16" x14ac:dyDescent="0.2">
      <c r="A205" s="15"/>
      <c r="B205" s="15">
        <v>2022</v>
      </c>
      <c r="C205" s="228">
        <f>AX190</f>
        <v>72.325055296712279</v>
      </c>
      <c r="D205" s="15"/>
      <c r="E205" s="15"/>
      <c r="F205" s="15"/>
      <c r="G205" s="15"/>
      <c r="H205" s="15"/>
      <c r="I205" s="15"/>
    </row>
    <row r="206" spans="1:54" ht="16" x14ac:dyDescent="0.2">
      <c r="A206" s="28" t="s">
        <v>1254</v>
      </c>
      <c r="B206" s="28"/>
      <c r="C206" s="230">
        <f>AVERAGE(C201:C205)</f>
        <v>49.615496189244354</v>
      </c>
      <c r="D206" s="28"/>
      <c r="E206" s="28" t="str">
        <f>IF(C206&gt;65,"Acceptable;requires ongoing protection","Unacceptable; requires immediate restoration")</f>
        <v>Unacceptable; requires immediate restoration</v>
      </c>
      <c r="F206" s="28">
        <v>5</v>
      </c>
      <c r="G206" s="231" t="s">
        <v>102</v>
      </c>
      <c r="H206" s="15"/>
      <c r="I206" s="15"/>
    </row>
    <row r="207" spans="1:54" ht="16" x14ac:dyDescent="0.2">
      <c r="B207" s="229" t="s">
        <v>1238</v>
      </c>
      <c r="C207" s="327">
        <f>AVERAGE(C201:C205)</f>
        <v>49.615496189244354</v>
      </c>
    </row>
  </sheetData>
  <mergeCells count="8">
    <mergeCell ref="AD136:AD139"/>
    <mergeCell ref="AC137:AC139"/>
    <mergeCell ref="AD18:AD21"/>
    <mergeCell ref="AC19:AC21"/>
    <mergeCell ref="AD57:AD60"/>
    <mergeCell ref="AC58:AC60"/>
    <mergeCell ref="AD97:AD100"/>
    <mergeCell ref="AC98:AC100"/>
  </mergeCells>
  <phoneticPr fontId="29" type="noConversion"/>
  <conditionalFormatting sqref="A18:AB18 AE18:AK19 W19:AB19">
    <cfRule type="expression" dxfId="22" priority="5">
      <formula>_xlfn.NUMBERVALUE($Y18)&gt;0</formula>
    </cfRule>
  </conditionalFormatting>
  <conditionalFormatting sqref="A57:AB57 AE57:AK58 W58:AB58">
    <cfRule type="expression" dxfId="21" priority="11">
      <formula>_xlfn.NUMBERVALUE($Y57)&gt;0</formula>
    </cfRule>
  </conditionalFormatting>
  <conditionalFormatting sqref="A97:AB97 AE97:AK98 W98:AB98 V101:AK114 C109:E114 H109:H114 K109:M114 O109:Q114 A115:AK116 A136:AB136 AE136:AK137 W137:AB137 V140:AK153 C148:E153 H148:H153 K148:M153 O148:Q153 A154:AK155 A176:AB176 AE176:AK177 W177:AB177 V180:AK193 E188:E191 H188:H193 K188:M193 O188:Q193 C192:E193 A194:AK195">
    <cfRule type="expression" dxfId="20" priority="22">
      <formula>_xlfn.NUMBERVALUE($Y97)&gt;0</formula>
    </cfRule>
  </conditionalFormatting>
  <conditionalFormatting sqref="C189:D191">
    <cfRule type="expression" dxfId="19" priority="16">
      <formula>_xlfn.NUMBERVALUE($Y188)&gt;0</formula>
    </cfRule>
  </conditionalFormatting>
  <conditionalFormatting sqref="V22:AK33">
    <cfRule type="expression" dxfId="18" priority="1">
      <formula>_xlfn.NUMBERVALUE($Y22)&gt;0</formula>
    </cfRule>
  </conditionalFormatting>
  <conditionalFormatting sqref="V61:AK72">
    <cfRule type="expression" dxfId="17" priority="6">
      <formula>_xlfn.NUMBERVALUE($Y61)&gt;0</formula>
    </cfRule>
  </conditionalFormatting>
  <conditionalFormatting sqref="AC35:AK37">
    <cfRule type="expression" dxfId="16" priority="3">
      <formula>_xlfn.NUMBERVALUE($Y35)&gt;0</formula>
    </cfRule>
  </conditionalFormatting>
  <conditionalFormatting sqref="AC74:AK76">
    <cfRule type="expression" dxfId="15" priority="9">
      <formula>_xlfn.NUMBERVALUE($Y74)&gt;0</formula>
    </cfRule>
  </conditionalFormatting>
  <dataValidations count="1">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W7:AW9" xr:uid="{202C75DD-D812-497B-8EC8-63A6BCCDB642}"/>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A52C2-68BE-45CC-8142-BFB021644FDD}">
  <dimension ref="A1:BD217"/>
  <sheetViews>
    <sheetView topLeftCell="A194" workbookViewId="0">
      <selection activeCell="C216" sqref="C216"/>
    </sheetView>
  </sheetViews>
  <sheetFormatPr baseColWidth="10" defaultColWidth="8.83203125" defaultRowHeight="15" x14ac:dyDescent="0.2"/>
  <cols>
    <col min="5" max="5" width="10.66406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404</v>
      </c>
      <c r="C4" t="s">
        <v>757</v>
      </c>
      <c r="E4" s="167">
        <v>43297</v>
      </c>
      <c r="F4" t="s">
        <v>797</v>
      </c>
      <c r="G4" t="s">
        <v>802</v>
      </c>
      <c r="H4">
        <v>3</v>
      </c>
      <c r="I4" t="s">
        <v>760</v>
      </c>
      <c r="J4" s="326">
        <v>0.39583333333333331</v>
      </c>
      <c r="K4">
        <v>1</v>
      </c>
      <c r="L4">
        <v>1</v>
      </c>
      <c r="M4" t="s">
        <v>773</v>
      </c>
      <c r="N4" t="s">
        <v>774</v>
      </c>
      <c r="O4" s="131">
        <v>25.4</v>
      </c>
      <c r="P4" s="131">
        <v>7.14</v>
      </c>
      <c r="Q4" s="68">
        <v>1.5</v>
      </c>
      <c r="R4" s="68">
        <v>1.3</v>
      </c>
      <c r="S4" s="131">
        <v>1.4</v>
      </c>
      <c r="T4" s="68">
        <v>1.85</v>
      </c>
      <c r="U4" s="76">
        <v>0.75675675675675669</v>
      </c>
      <c r="V4" s="68">
        <v>0.15</v>
      </c>
      <c r="W4" s="77">
        <v>0.35347222222222219</v>
      </c>
      <c r="X4" s="68">
        <v>25.5</v>
      </c>
      <c r="Y4" s="68">
        <v>6.7</v>
      </c>
      <c r="Z4" s="320">
        <v>5.681570809137682</v>
      </c>
      <c r="AA4" s="321">
        <v>0.82899999999999996</v>
      </c>
      <c r="AB4" s="226">
        <v>29.1</v>
      </c>
      <c r="AC4" s="204">
        <v>45.5</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69"/>
      <c r="AX4" s="322"/>
      <c r="AY4" s="322"/>
    </row>
    <row r="5" spans="1:53" x14ac:dyDescent="0.2">
      <c r="A5" t="s">
        <v>756</v>
      </c>
      <c r="B5" t="s">
        <v>404</v>
      </c>
      <c r="C5" t="s">
        <v>764</v>
      </c>
      <c r="E5" s="167">
        <v>43297</v>
      </c>
      <c r="F5" t="s">
        <v>797</v>
      </c>
      <c r="G5" t="s">
        <v>802</v>
      </c>
      <c r="H5">
        <v>3</v>
      </c>
      <c r="I5" t="s">
        <v>760</v>
      </c>
      <c r="J5" s="326">
        <v>0.39583333333333331</v>
      </c>
      <c r="K5">
        <v>1</v>
      </c>
      <c r="L5">
        <v>1</v>
      </c>
      <c r="M5" t="s">
        <v>773</v>
      </c>
      <c r="N5" t="s">
        <v>774</v>
      </c>
      <c r="O5" s="131">
        <v>25.4</v>
      </c>
      <c r="P5" s="131">
        <v>7.14</v>
      </c>
      <c r="Q5" s="68">
        <v>1.5</v>
      </c>
      <c r="R5" s="68">
        <v>1.3</v>
      </c>
      <c r="S5" s="131">
        <v>1.4</v>
      </c>
      <c r="T5" s="68">
        <v>1.85</v>
      </c>
      <c r="U5" s="76">
        <v>0.75675675675675669</v>
      </c>
      <c r="V5" s="68">
        <v>0.92</v>
      </c>
      <c r="W5" s="77">
        <v>0.3611111111111111</v>
      </c>
      <c r="X5" s="68">
        <v>25.6</v>
      </c>
      <c r="Y5" s="68">
        <v>7.6</v>
      </c>
      <c r="Z5" s="320">
        <v>6.4127578685570006</v>
      </c>
      <c r="AA5" s="321">
        <v>0.93</v>
      </c>
      <c r="AB5" s="226">
        <v>30</v>
      </c>
      <c r="AC5" s="204">
        <v>46.5</v>
      </c>
      <c r="AD5" s="72">
        <v>8.0821917808219165E-2</v>
      </c>
      <c r="AE5" s="72">
        <v>5.6122448979591733E-2</v>
      </c>
      <c r="AF5" s="72">
        <v>0.12102957283680177</v>
      </c>
      <c r="AG5" s="137">
        <v>0.1771520218163935</v>
      </c>
      <c r="AH5" s="75">
        <v>16.756955121040754</v>
      </c>
      <c r="AI5" s="75">
        <v>16.934107142857147</v>
      </c>
      <c r="AJ5" s="72">
        <v>169.21054798801492</v>
      </c>
      <c r="AK5" s="72">
        <v>24.097969739732449</v>
      </c>
      <c r="AL5" s="72">
        <v>7.0217761004580632</v>
      </c>
      <c r="AM5" s="322">
        <v>40.854924860773203</v>
      </c>
      <c r="AN5" s="323">
        <v>41.032076882589593</v>
      </c>
      <c r="AO5" s="137">
        <v>8.4832405063291141</v>
      </c>
      <c r="AP5" s="137">
        <v>14.123266160337552</v>
      </c>
      <c r="AQ5" s="72">
        <v>0.37525658569962367</v>
      </c>
      <c r="AR5" s="72">
        <v>22.606506666666668</v>
      </c>
      <c r="AV5" s="69"/>
      <c r="AX5" s="322"/>
      <c r="AY5" s="322"/>
    </row>
    <row r="6" spans="1:53" x14ac:dyDescent="0.2">
      <c r="A6" t="s">
        <v>756</v>
      </c>
      <c r="B6" t="s">
        <v>404</v>
      </c>
      <c r="C6" t="s">
        <v>765</v>
      </c>
      <c r="E6" s="167">
        <v>43297</v>
      </c>
      <c r="F6" t="s">
        <v>797</v>
      </c>
      <c r="G6" t="s">
        <v>802</v>
      </c>
      <c r="H6">
        <v>3</v>
      </c>
      <c r="I6" t="s">
        <v>760</v>
      </c>
      <c r="J6" s="326">
        <v>0.39583333333333331</v>
      </c>
      <c r="K6">
        <v>1</v>
      </c>
      <c r="L6">
        <v>1</v>
      </c>
      <c r="M6" t="s">
        <v>773</v>
      </c>
      <c r="N6" t="s">
        <v>774</v>
      </c>
      <c r="O6" s="131">
        <v>25.4</v>
      </c>
      <c r="P6" s="131">
        <v>7.14</v>
      </c>
      <c r="Q6" s="68">
        <v>1.5</v>
      </c>
      <c r="R6" s="68">
        <v>1.3</v>
      </c>
      <c r="S6" s="131">
        <v>1.4</v>
      </c>
      <c r="T6" s="68">
        <v>1.85</v>
      </c>
      <c r="U6" s="76">
        <v>0.75675675675675669</v>
      </c>
      <c r="V6" s="68">
        <v>1.35</v>
      </c>
      <c r="W6" s="77">
        <v>0.36458333333333331</v>
      </c>
      <c r="X6" s="68">
        <v>25.1</v>
      </c>
      <c r="Y6" s="68">
        <v>5.5</v>
      </c>
      <c r="Z6" s="320">
        <v>4.6327412996436461</v>
      </c>
      <c r="AA6" s="321">
        <v>0.67</v>
      </c>
      <c r="AB6" s="226">
        <v>30.2</v>
      </c>
      <c r="AC6" s="204">
        <v>46.9</v>
      </c>
      <c r="AD6" s="68" t="s">
        <v>763</v>
      </c>
      <c r="AE6" s="68" t="s">
        <v>763</v>
      </c>
      <c r="AF6" s="68" t="s">
        <v>763</v>
      </c>
      <c r="AG6" s="131" t="s">
        <v>763</v>
      </c>
      <c r="AH6" s="68" t="s">
        <v>763</v>
      </c>
      <c r="AI6" s="68" t="s">
        <v>763</v>
      </c>
      <c r="AJ6" s="72" t="s">
        <v>763</v>
      </c>
      <c r="AK6" s="72" t="s">
        <v>763</v>
      </c>
      <c r="AL6" s="72" t="s">
        <v>763</v>
      </c>
      <c r="AM6" s="68" t="s">
        <v>763</v>
      </c>
      <c r="AN6" s="131" t="s">
        <v>763</v>
      </c>
      <c r="AO6" s="131" t="s">
        <v>763</v>
      </c>
      <c r="AP6" s="131" t="s">
        <v>763</v>
      </c>
      <c r="AQ6" s="68" t="s">
        <v>763</v>
      </c>
      <c r="AR6" s="68" t="s">
        <v>763</v>
      </c>
      <c r="AV6" s="324"/>
      <c r="AW6" s="325"/>
      <c r="AX6" s="204"/>
      <c r="AY6" s="204"/>
      <c r="AZ6" s="204"/>
      <c r="BA6" s="204"/>
    </row>
    <row r="7" spans="1:53" x14ac:dyDescent="0.2">
      <c r="A7" t="s">
        <v>756</v>
      </c>
      <c r="B7" t="s">
        <v>404</v>
      </c>
      <c r="C7" t="s">
        <v>757</v>
      </c>
      <c r="E7" s="167">
        <v>43312</v>
      </c>
      <c r="F7" t="s">
        <v>797</v>
      </c>
      <c r="G7" t="s">
        <v>802</v>
      </c>
      <c r="H7">
        <v>0</v>
      </c>
      <c r="I7" t="s">
        <v>760</v>
      </c>
      <c r="J7" s="326">
        <v>0.35069444444444442</v>
      </c>
      <c r="K7">
        <v>1</v>
      </c>
      <c r="L7">
        <v>1</v>
      </c>
      <c r="M7" t="s">
        <v>773</v>
      </c>
      <c r="N7" t="s">
        <v>774</v>
      </c>
      <c r="O7" s="131">
        <v>22.8</v>
      </c>
      <c r="P7" s="131">
        <v>8.48</v>
      </c>
      <c r="Q7" s="68">
        <v>1.4</v>
      </c>
      <c r="R7" s="68">
        <v>1.2</v>
      </c>
      <c r="S7" s="131">
        <v>1.2999999999999998</v>
      </c>
      <c r="T7" s="68">
        <v>2</v>
      </c>
      <c r="U7" s="76">
        <v>0.64999999999999991</v>
      </c>
      <c r="V7" s="68">
        <v>0.15</v>
      </c>
      <c r="W7" s="77">
        <v>0.33263888888888887</v>
      </c>
      <c r="X7" s="68">
        <v>25.9</v>
      </c>
      <c r="Y7" s="68">
        <v>6.33</v>
      </c>
      <c r="Z7" s="320">
        <v>5.6249706986601762</v>
      </c>
      <c r="AA7" s="321">
        <v>0.81200000000000006</v>
      </c>
      <c r="AB7" s="205">
        <v>20.9</v>
      </c>
      <c r="AC7" s="171">
        <v>33.6</v>
      </c>
      <c r="AD7" s="68" t="s">
        <v>763</v>
      </c>
      <c r="AE7" s="68" t="s">
        <v>763</v>
      </c>
      <c r="AF7" s="68" t="s">
        <v>763</v>
      </c>
      <c r="AG7" s="131" t="s">
        <v>763</v>
      </c>
      <c r="AH7" s="68" t="s">
        <v>763</v>
      </c>
      <c r="AI7" s="68" t="s">
        <v>763</v>
      </c>
      <c r="AJ7" s="72" t="s">
        <v>763</v>
      </c>
      <c r="AK7" s="72" t="s">
        <v>763</v>
      </c>
      <c r="AL7" s="72" t="s">
        <v>763</v>
      </c>
      <c r="AM7" s="68" t="s">
        <v>763</v>
      </c>
      <c r="AN7" s="131" t="s">
        <v>763</v>
      </c>
      <c r="AO7" s="131" t="s">
        <v>763</v>
      </c>
      <c r="AP7" s="131" t="s">
        <v>763</v>
      </c>
      <c r="AQ7" s="68" t="s">
        <v>763</v>
      </c>
      <c r="AR7" s="68" t="s">
        <v>763</v>
      </c>
      <c r="AV7" s="69"/>
      <c r="AW7" s="335"/>
      <c r="AX7" s="322"/>
      <c r="AY7" s="322"/>
    </row>
    <row r="8" spans="1:53" x14ac:dyDescent="0.2">
      <c r="A8" t="s">
        <v>756</v>
      </c>
      <c r="B8" t="s">
        <v>404</v>
      </c>
      <c r="C8" t="s">
        <v>764</v>
      </c>
      <c r="E8" s="167">
        <v>43312</v>
      </c>
      <c r="F8" t="s">
        <v>797</v>
      </c>
      <c r="G8" t="s">
        <v>802</v>
      </c>
      <c r="H8">
        <v>0</v>
      </c>
      <c r="I8" t="s">
        <v>760</v>
      </c>
      <c r="J8" s="326">
        <v>0.35069444444444442</v>
      </c>
      <c r="K8">
        <v>1</v>
      </c>
      <c r="L8">
        <v>1</v>
      </c>
      <c r="M8" t="s">
        <v>773</v>
      </c>
      <c r="N8" t="s">
        <v>774</v>
      </c>
      <c r="O8" s="131">
        <v>22.8</v>
      </c>
      <c r="P8" s="131">
        <v>8.48</v>
      </c>
      <c r="Q8" s="68">
        <v>1.4</v>
      </c>
      <c r="R8" s="68">
        <v>1.2</v>
      </c>
      <c r="S8" s="131">
        <v>1.2999999999999998</v>
      </c>
      <c r="T8" s="68">
        <v>2</v>
      </c>
      <c r="U8" s="76">
        <v>0.64999999999999991</v>
      </c>
      <c r="V8" s="68">
        <v>1</v>
      </c>
      <c r="W8" s="77">
        <v>0.33333333333333331</v>
      </c>
      <c r="X8" s="68">
        <v>26.2</v>
      </c>
      <c r="Y8" s="68">
        <v>7.8</v>
      </c>
      <c r="Z8" s="320">
        <v>6.6234733010244353</v>
      </c>
      <c r="AA8" s="321">
        <v>0.98599999999999999</v>
      </c>
      <c r="AB8" s="205">
        <v>29</v>
      </c>
      <c r="AC8" s="171">
        <v>45.2</v>
      </c>
      <c r="AD8" s="72">
        <v>0.15440860215053759</v>
      </c>
      <c r="AE8" s="72">
        <v>2.5000000000000001E-2</v>
      </c>
      <c r="AF8" s="72">
        <v>2.5000000000000001E-2</v>
      </c>
      <c r="AG8" s="137">
        <v>0.05</v>
      </c>
      <c r="AH8" s="75">
        <v>23.9879</v>
      </c>
      <c r="AI8" s="75">
        <v>24.0379</v>
      </c>
      <c r="AJ8" s="72">
        <v>331.24298829434093</v>
      </c>
      <c r="AK8" s="72">
        <v>51.844605277161932</v>
      </c>
      <c r="AL8" s="72">
        <v>6.3891505494836274</v>
      </c>
      <c r="AM8" s="322">
        <v>75.832505277161928</v>
      </c>
      <c r="AN8" s="323">
        <v>75.882505277161926</v>
      </c>
      <c r="AO8" s="137">
        <v>27.53427848101266</v>
      </c>
      <c r="AP8" s="137">
        <v>92.383788185654026</v>
      </c>
      <c r="AQ8" s="72">
        <v>0.2296090926611502</v>
      </c>
      <c r="AR8" s="72">
        <v>119.91806666666669</v>
      </c>
      <c r="AV8" s="69"/>
      <c r="AX8" s="322"/>
      <c r="AY8" s="322"/>
    </row>
    <row r="9" spans="1:53" x14ac:dyDescent="0.2">
      <c r="A9" t="s">
        <v>756</v>
      </c>
      <c r="B9" t="s">
        <v>404</v>
      </c>
      <c r="C9" t="s">
        <v>765</v>
      </c>
      <c r="E9" s="167">
        <v>43312</v>
      </c>
      <c r="F9" t="s">
        <v>797</v>
      </c>
      <c r="G9" t="s">
        <v>802</v>
      </c>
      <c r="H9">
        <v>0</v>
      </c>
      <c r="I9" t="s">
        <v>760</v>
      </c>
      <c r="J9" s="326">
        <v>0.35069444444444442</v>
      </c>
      <c r="K9">
        <v>1</v>
      </c>
      <c r="L9">
        <v>1</v>
      </c>
      <c r="M9" t="s">
        <v>773</v>
      </c>
      <c r="N9" t="s">
        <v>774</v>
      </c>
      <c r="O9" s="131">
        <v>22.8</v>
      </c>
      <c r="P9" s="131">
        <v>8.48</v>
      </c>
      <c r="Q9" s="68">
        <v>1.4</v>
      </c>
      <c r="R9" s="68">
        <v>1.2</v>
      </c>
      <c r="S9" s="131">
        <v>1.2999999999999998</v>
      </c>
      <c r="T9" s="68">
        <v>2</v>
      </c>
      <c r="U9" s="76">
        <v>0.64999999999999991</v>
      </c>
      <c r="V9" s="68">
        <v>1.5</v>
      </c>
      <c r="W9" s="77">
        <v>0.3354166666666667</v>
      </c>
      <c r="X9" s="68">
        <v>26.3</v>
      </c>
      <c r="Y9" s="68">
        <v>5.24</v>
      </c>
      <c r="Z9" s="320">
        <v>4.4401080630223042</v>
      </c>
      <c r="AA9" s="321">
        <v>0.65200000000000002</v>
      </c>
      <c r="AB9" s="205">
        <v>29.4</v>
      </c>
      <c r="AC9" s="171">
        <v>45.7</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69"/>
      <c r="AX9" s="322"/>
      <c r="AY9" s="322"/>
    </row>
    <row r="10" spans="1:53" x14ac:dyDescent="0.2">
      <c r="A10" t="s">
        <v>756</v>
      </c>
      <c r="B10" t="s">
        <v>404</v>
      </c>
      <c r="C10" t="s">
        <v>757</v>
      </c>
      <c r="E10" s="167">
        <v>43326</v>
      </c>
      <c r="F10" t="s">
        <v>797</v>
      </c>
      <c r="G10" t="s">
        <v>843</v>
      </c>
      <c r="H10">
        <v>4</v>
      </c>
      <c r="I10" t="s">
        <v>760</v>
      </c>
      <c r="J10" t="s">
        <v>761</v>
      </c>
      <c r="K10">
        <v>2</v>
      </c>
      <c r="L10">
        <v>2</v>
      </c>
      <c r="M10" t="s">
        <v>757</v>
      </c>
      <c r="N10" t="s">
        <v>774</v>
      </c>
      <c r="O10" s="131" t="s">
        <v>761</v>
      </c>
      <c r="P10" s="131" t="s">
        <v>761</v>
      </c>
      <c r="Q10" s="68">
        <v>1.42</v>
      </c>
      <c r="R10" s="68">
        <v>1.35</v>
      </c>
      <c r="S10" s="131">
        <v>1.385</v>
      </c>
      <c r="T10" s="68">
        <v>1.9</v>
      </c>
      <c r="U10" s="76">
        <v>0.72894736842105268</v>
      </c>
      <c r="V10" s="68">
        <v>0.15</v>
      </c>
      <c r="W10" s="77">
        <v>0.33402777777777781</v>
      </c>
      <c r="X10" s="68">
        <v>25.7</v>
      </c>
      <c r="Y10" s="68">
        <v>4.54</v>
      </c>
      <c r="Z10" s="320">
        <v>3.8638929610523602</v>
      </c>
      <c r="AA10" s="321">
        <v>0.57799999999999996</v>
      </c>
      <c r="AB10" s="226">
        <v>28.5</v>
      </c>
      <c r="AC10" s="216">
        <v>44.6</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404</v>
      </c>
      <c r="C11" t="s">
        <v>764</v>
      </c>
      <c r="E11" s="167">
        <v>43326</v>
      </c>
      <c r="F11" t="s">
        <v>797</v>
      </c>
      <c r="G11" t="s">
        <v>843</v>
      </c>
      <c r="H11">
        <v>4</v>
      </c>
      <c r="I11" t="s">
        <v>760</v>
      </c>
      <c r="J11" t="s">
        <v>761</v>
      </c>
      <c r="K11">
        <v>2</v>
      </c>
      <c r="L11">
        <v>2</v>
      </c>
      <c r="M11" t="s">
        <v>757</v>
      </c>
      <c r="N11" t="s">
        <v>774</v>
      </c>
      <c r="O11" s="131" t="s">
        <v>761</v>
      </c>
      <c r="P11" s="131" t="s">
        <v>761</v>
      </c>
      <c r="Q11" s="68">
        <v>1.42</v>
      </c>
      <c r="R11" s="68">
        <v>1.35</v>
      </c>
      <c r="S11" s="131">
        <v>1.385</v>
      </c>
      <c r="T11" s="68">
        <v>1.9</v>
      </c>
      <c r="U11" s="76">
        <v>0.72894736842105268</v>
      </c>
      <c r="V11" s="68">
        <v>0.95</v>
      </c>
      <c r="W11" s="77">
        <v>0.33402777777777781</v>
      </c>
      <c r="X11" s="68">
        <v>25.9</v>
      </c>
      <c r="Y11" s="68">
        <v>4.0999999999999996</v>
      </c>
      <c r="Z11" s="320">
        <v>3.4666291253916923</v>
      </c>
      <c r="AA11" s="321">
        <v>0.495</v>
      </c>
      <c r="AB11" s="226">
        <v>29.7</v>
      </c>
      <c r="AC11" s="216">
        <v>46.1</v>
      </c>
      <c r="AD11" s="72">
        <v>0.77329576099841679</v>
      </c>
      <c r="AE11" s="72">
        <v>5.6761922306398649E-2</v>
      </c>
      <c r="AF11" s="72">
        <v>0.1070646221248631</v>
      </c>
      <c r="AG11" s="137">
        <v>0.16382654443126177</v>
      </c>
      <c r="AH11" s="75">
        <v>22.586607129038129</v>
      </c>
      <c r="AI11" s="75">
        <v>22.750433673469391</v>
      </c>
      <c r="AJ11" s="72">
        <v>170.87348389352445</v>
      </c>
      <c r="AK11" s="72">
        <v>26.543725257637398</v>
      </c>
      <c r="AL11" s="72">
        <v>6.4374341670206672</v>
      </c>
      <c r="AM11" s="322">
        <v>49.130332386675526</v>
      </c>
      <c r="AN11" s="323">
        <v>49.294158931106793</v>
      </c>
      <c r="AO11" s="137">
        <v>11.791341772151897</v>
      </c>
      <c r="AP11" s="137">
        <v>25.579084894514768</v>
      </c>
      <c r="AQ11" s="72">
        <v>0.31552601412146658</v>
      </c>
      <c r="AR11" s="72">
        <v>37.370426666666667</v>
      </c>
      <c r="AV11" s="69"/>
      <c r="AX11" s="322"/>
      <c r="AY11" s="322"/>
    </row>
    <row r="12" spans="1:53" x14ac:dyDescent="0.2">
      <c r="A12" t="s">
        <v>756</v>
      </c>
      <c r="B12" t="s">
        <v>404</v>
      </c>
      <c r="C12" t="s">
        <v>765</v>
      </c>
      <c r="E12" s="167">
        <v>43326</v>
      </c>
      <c r="F12" t="s">
        <v>797</v>
      </c>
      <c r="G12" t="s">
        <v>843</v>
      </c>
      <c r="H12">
        <v>4</v>
      </c>
      <c r="I12" t="s">
        <v>760</v>
      </c>
      <c r="J12" t="s">
        <v>761</v>
      </c>
      <c r="K12">
        <v>2</v>
      </c>
      <c r="L12">
        <v>2</v>
      </c>
      <c r="M12" t="s">
        <v>757</v>
      </c>
      <c r="N12" t="s">
        <v>774</v>
      </c>
      <c r="O12" s="131" t="s">
        <v>761</v>
      </c>
      <c r="P12" s="131" t="s">
        <v>761</v>
      </c>
      <c r="Q12" s="68">
        <v>1.42</v>
      </c>
      <c r="R12" s="68">
        <v>1.35</v>
      </c>
      <c r="S12" s="131">
        <v>1.385</v>
      </c>
      <c r="T12" s="68">
        <v>1.9</v>
      </c>
      <c r="U12" s="76">
        <v>0.72894736842105268</v>
      </c>
      <c r="V12" s="68">
        <v>1.6</v>
      </c>
      <c r="W12" s="77">
        <v>0.33402777777777781</v>
      </c>
      <c r="X12" s="68">
        <v>25.5</v>
      </c>
      <c r="Y12" s="68">
        <v>3.91</v>
      </c>
      <c r="Z12" s="320">
        <v>3.30066781282116</v>
      </c>
      <c r="AA12" s="321">
        <v>0.47499999999999998</v>
      </c>
      <c r="AB12" s="226">
        <v>29.9</v>
      </c>
      <c r="AC12" s="216">
        <v>46.4</v>
      </c>
      <c r="AD12" s="68" t="s">
        <v>763</v>
      </c>
      <c r="AE12" s="68" t="s">
        <v>763</v>
      </c>
      <c r="AF12" s="68" t="s">
        <v>763</v>
      </c>
      <c r="AG12" s="131" t="s">
        <v>763</v>
      </c>
      <c r="AH12" s="68" t="s">
        <v>763</v>
      </c>
      <c r="AI12" s="68" t="s">
        <v>763</v>
      </c>
      <c r="AJ12" s="72" t="s">
        <v>763</v>
      </c>
      <c r="AK12" s="72" t="s">
        <v>763</v>
      </c>
      <c r="AL12" s="72" t="s">
        <v>763</v>
      </c>
      <c r="AM12" s="68" t="s">
        <v>763</v>
      </c>
      <c r="AN12" s="131" t="s">
        <v>763</v>
      </c>
      <c r="AO12" s="131" t="s">
        <v>763</v>
      </c>
      <c r="AP12" s="131" t="s">
        <v>763</v>
      </c>
      <c r="AQ12" s="68" t="s">
        <v>763</v>
      </c>
      <c r="AR12" s="68" t="s">
        <v>763</v>
      </c>
      <c r="AV12" s="69"/>
      <c r="AX12" s="322"/>
      <c r="AY12" s="322"/>
    </row>
    <row r="13" spans="1:53" x14ac:dyDescent="0.2">
      <c r="A13" t="s">
        <v>756</v>
      </c>
      <c r="B13" t="s">
        <v>404</v>
      </c>
      <c r="C13" t="s">
        <v>757</v>
      </c>
      <c r="E13" s="167">
        <v>43340</v>
      </c>
      <c r="F13" t="s">
        <v>797</v>
      </c>
      <c r="G13" t="s">
        <v>853</v>
      </c>
      <c r="H13">
        <v>2</v>
      </c>
      <c r="I13" t="s">
        <v>760</v>
      </c>
      <c r="J13" t="s">
        <v>761</v>
      </c>
      <c r="K13">
        <v>1</v>
      </c>
      <c r="L13">
        <v>1</v>
      </c>
      <c r="M13" t="s">
        <v>773</v>
      </c>
      <c r="N13" t="s">
        <v>774</v>
      </c>
      <c r="O13" s="131" t="s">
        <v>761</v>
      </c>
      <c r="P13" s="131" t="s">
        <v>761</v>
      </c>
      <c r="Q13" s="68" t="s">
        <v>761</v>
      </c>
      <c r="R13" s="68" t="s">
        <v>761</v>
      </c>
      <c r="S13" s="131" t="s">
        <v>761</v>
      </c>
      <c r="T13" s="68">
        <v>2</v>
      </c>
      <c r="U13" s="68" t="s">
        <v>761</v>
      </c>
      <c r="V13" s="68">
        <v>0.15</v>
      </c>
      <c r="W13" s="77">
        <v>0.29305555555555557</v>
      </c>
      <c r="X13" s="68">
        <v>25</v>
      </c>
      <c r="Y13" s="68">
        <v>7.49</v>
      </c>
      <c r="Z13" s="320">
        <v>6.4276654770576709</v>
      </c>
      <c r="AA13" s="321">
        <v>0.90500000000000003</v>
      </c>
      <c r="AB13" s="226">
        <v>26.9</v>
      </c>
      <c r="AC13" s="216">
        <v>42.1</v>
      </c>
      <c r="AD13" s="68" t="s">
        <v>763</v>
      </c>
      <c r="AE13" s="68" t="s">
        <v>763</v>
      </c>
      <c r="AF13" s="68" t="s">
        <v>763</v>
      </c>
      <c r="AG13" s="131" t="s">
        <v>763</v>
      </c>
      <c r="AH13" s="68" t="s">
        <v>763</v>
      </c>
      <c r="AI13" s="68" t="s">
        <v>763</v>
      </c>
      <c r="AJ13" s="72" t="s">
        <v>763</v>
      </c>
      <c r="AK13" s="72" t="s">
        <v>763</v>
      </c>
      <c r="AL13" s="72" t="s">
        <v>763</v>
      </c>
      <c r="AM13" s="68" t="s">
        <v>763</v>
      </c>
      <c r="AN13" s="131" t="s">
        <v>763</v>
      </c>
      <c r="AO13" s="131" t="s">
        <v>763</v>
      </c>
      <c r="AP13" s="131" t="s">
        <v>763</v>
      </c>
      <c r="AQ13" s="68" t="s">
        <v>763</v>
      </c>
      <c r="AR13" s="68" t="s">
        <v>763</v>
      </c>
      <c r="AV13" s="69"/>
      <c r="AX13" s="322"/>
      <c r="AY13" s="322"/>
    </row>
    <row r="14" spans="1:53" x14ac:dyDescent="0.2">
      <c r="A14" t="s">
        <v>756</v>
      </c>
      <c r="B14" t="s">
        <v>404</v>
      </c>
      <c r="C14" t="s">
        <v>764</v>
      </c>
      <c r="E14" s="167">
        <v>43340</v>
      </c>
      <c r="F14" t="s">
        <v>797</v>
      </c>
      <c r="G14" t="s">
        <v>853</v>
      </c>
      <c r="H14">
        <v>2</v>
      </c>
      <c r="I14" t="s">
        <v>760</v>
      </c>
      <c r="J14" t="s">
        <v>761</v>
      </c>
      <c r="K14">
        <v>1</v>
      </c>
      <c r="L14">
        <v>1</v>
      </c>
      <c r="M14" t="s">
        <v>773</v>
      </c>
      <c r="N14" t="s">
        <v>774</v>
      </c>
      <c r="O14" s="131" t="s">
        <v>761</v>
      </c>
      <c r="P14" s="131" t="s">
        <v>761</v>
      </c>
      <c r="Q14" s="68" t="s">
        <v>761</v>
      </c>
      <c r="R14" s="68" t="s">
        <v>761</v>
      </c>
      <c r="S14" s="131" t="s">
        <v>761</v>
      </c>
      <c r="T14" s="68">
        <v>2</v>
      </c>
      <c r="U14" s="68" t="s">
        <v>761</v>
      </c>
      <c r="V14" s="68">
        <v>1</v>
      </c>
      <c r="W14" s="77">
        <v>0.29375000000000001</v>
      </c>
      <c r="X14" s="68">
        <v>25.2</v>
      </c>
      <c r="Y14" s="68">
        <v>7.6</v>
      </c>
      <c r="Z14" s="320">
        <v>6.420590290455868</v>
      </c>
      <c r="AA14" s="321">
        <v>0.91700000000000004</v>
      </c>
      <c r="AB14" s="226">
        <v>29.7</v>
      </c>
      <c r="AC14" s="216">
        <v>45.9</v>
      </c>
      <c r="AD14" s="72">
        <v>0.29586082783443313</v>
      </c>
      <c r="AE14" s="72">
        <v>1.310890698896479</v>
      </c>
      <c r="AF14" s="72">
        <v>0.35564074479737134</v>
      </c>
      <c r="AG14" s="137">
        <v>1.6665314436938503</v>
      </c>
      <c r="AH14" s="75">
        <v>19.023953250183705</v>
      </c>
      <c r="AI14" s="75">
        <v>20.690484693877554</v>
      </c>
      <c r="AJ14" s="72">
        <v>55.375768938585672</v>
      </c>
      <c r="AK14" s="72">
        <v>7.8939271878317472</v>
      </c>
      <c r="AL14" s="72">
        <v>7.014983495660533</v>
      </c>
      <c r="AM14" s="322">
        <v>26.917880438015452</v>
      </c>
      <c r="AN14" s="323">
        <v>28.5844118817093</v>
      </c>
      <c r="AO14" s="137">
        <v>2.8096202531645567</v>
      </c>
      <c r="AP14" s="137">
        <v>6.6940864135021112</v>
      </c>
      <c r="AQ14" s="72">
        <v>0.29563415114852271</v>
      </c>
      <c r="AR14" s="72">
        <v>9.5037066666666679</v>
      </c>
      <c r="AV14" s="69"/>
      <c r="AX14" s="322"/>
      <c r="AY14" s="322"/>
    </row>
    <row r="15" spans="1:53" x14ac:dyDescent="0.2">
      <c r="A15" t="s">
        <v>756</v>
      </c>
      <c r="B15" t="s">
        <v>404</v>
      </c>
      <c r="C15" t="s">
        <v>765</v>
      </c>
      <c r="E15" s="167">
        <v>43340</v>
      </c>
      <c r="F15" t="s">
        <v>797</v>
      </c>
      <c r="G15" t="s">
        <v>853</v>
      </c>
      <c r="H15">
        <v>2</v>
      </c>
      <c r="I15" t="s">
        <v>760</v>
      </c>
      <c r="J15" t="s">
        <v>761</v>
      </c>
      <c r="K15">
        <v>1</v>
      </c>
      <c r="L15">
        <v>1</v>
      </c>
      <c r="M15" t="s">
        <v>773</v>
      </c>
      <c r="N15" t="s">
        <v>774</v>
      </c>
      <c r="O15" s="131" t="s">
        <v>761</v>
      </c>
      <c r="P15" s="131" t="s">
        <v>761</v>
      </c>
      <c r="Q15" s="68" t="s">
        <v>761</v>
      </c>
      <c r="R15" s="68" t="s">
        <v>761</v>
      </c>
      <c r="S15" s="131" t="s">
        <v>761</v>
      </c>
      <c r="T15" s="68">
        <v>2</v>
      </c>
      <c r="U15" s="68" t="s">
        <v>761</v>
      </c>
      <c r="V15" s="68">
        <v>1.7</v>
      </c>
      <c r="W15" s="77">
        <v>0.2951388888888889</v>
      </c>
      <c r="X15" s="68">
        <v>25.2</v>
      </c>
      <c r="Y15" s="68">
        <v>7.1</v>
      </c>
      <c r="Z15" s="320">
        <v>5.9811781825242365</v>
      </c>
      <c r="AA15" s="321">
        <v>0.85799999999999998</v>
      </c>
      <c r="AB15" s="226">
        <v>30.2</v>
      </c>
      <c r="AC15" s="216">
        <v>46.6</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E16" s="167"/>
      <c r="O16" s="68"/>
      <c r="P16" s="68"/>
      <c r="Q16" s="68"/>
      <c r="R16" s="68"/>
      <c r="S16" s="68"/>
      <c r="T16" s="68"/>
      <c r="U16" s="68"/>
      <c r="V16" s="68"/>
      <c r="W16" s="68"/>
      <c r="X16" s="68"/>
      <c r="Y16" s="68"/>
      <c r="AA16" s="321"/>
      <c r="AB16" s="68"/>
      <c r="AC16" s="68"/>
      <c r="AD16" s="68"/>
      <c r="AE16" s="68"/>
      <c r="AJ16" s="72"/>
      <c r="AK16" s="72"/>
      <c r="AL16" s="72"/>
      <c r="AM16" s="322"/>
      <c r="AV16" s="69"/>
      <c r="AX16" s="322"/>
      <c r="AY16" s="322"/>
    </row>
    <row r="17" spans="1:54" x14ac:dyDescent="0.2">
      <c r="A17" s="236" t="s">
        <v>1200</v>
      </c>
    </row>
    <row r="18" spans="1:54" ht="16" x14ac:dyDescent="0.2">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450" t="s">
        <v>1203</v>
      </c>
      <c r="AE18" s="84"/>
      <c r="AF18" s="84"/>
      <c r="AG18" s="82"/>
      <c r="AH18" s="82"/>
      <c r="AI18" s="84"/>
      <c r="AJ18" s="82"/>
      <c r="AK18" s="84"/>
      <c r="AL18" s="82"/>
      <c r="AM18" s="82"/>
      <c r="AN18" s="82"/>
      <c r="AO18" s="82"/>
      <c r="AP18" s="82"/>
      <c r="AQ18" s="82"/>
      <c r="AR18" s="82"/>
      <c r="AS18" s="82"/>
      <c r="AT18" s="82"/>
      <c r="AU18" s="82"/>
      <c r="AV18" s="82"/>
      <c r="AW18" s="82"/>
      <c r="AX18" s="82"/>
      <c r="AY18" s="82"/>
      <c r="AZ18" s="82"/>
      <c r="BA18" s="82"/>
      <c r="BB18" s="82"/>
    </row>
    <row r="19" spans="1:54" x14ac:dyDescent="0.2">
      <c r="A19" s="86"/>
      <c r="B19" s="86"/>
      <c r="C19" s="87"/>
      <c r="D19" s="87"/>
      <c r="E19" s="87"/>
      <c r="F19" s="86"/>
      <c r="G19" s="86"/>
      <c r="H19" s="88" t="s">
        <v>702</v>
      </c>
      <c r="I19" s="89"/>
      <c r="J19" s="89"/>
      <c r="K19" s="82"/>
      <c r="L19" s="86"/>
      <c r="M19" s="86"/>
      <c r="N19" s="86"/>
      <c r="O19" s="86"/>
      <c r="P19" s="86"/>
      <c r="Q19" s="86"/>
      <c r="R19" s="86"/>
      <c r="S19" s="86"/>
      <c r="T19" s="86"/>
      <c r="U19" s="86"/>
      <c r="V19" s="89" t="s">
        <v>977</v>
      </c>
      <c r="W19" s="82"/>
      <c r="X19" s="82"/>
      <c r="Y19" s="82"/>
      <c r="Z19" s="82"/>
      <c r="AA19" s="82"/>
      <c r="AB19" s="82"/>
      <c r="AC19" s="450" t="s">
        <v>1204</v>
      </c>
      <c r="AD19" s="450"/>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row>
    <row r="20" spans="1:54" ht="16" thickBot="1" x14ac:dyDescent="0.25">
      <c r="A20" s="90"/>
      <c r="B20" s="90"/>
      <c r="C20" s="91"/>
      <c r="D20" s="91"/>
      <c r="E20" s="91"/>
      <c r="F20" s="89" t="s">
        <v>976</v>
      </c>
      <c r="G20" s="89" t="s">
        <v>702</v>
      </c>
      <c r="H20" s="89" t="s">
        <v>1205</v>
      </c>
      <c r="I20" s="89" t="s">
        <v>702</v>
      </c>
      <c r="J20" s="82"/>
      <c r="K20" s="82"/>
      <c r="L20" s="89"/>
      <c r="M20" s="89"/>
      <c r="N20" s="90"/>
      <c r="O20" s="89"/>
      <c r="P20" s="89" t="s">
        <v>1206</v>
      </c>
      <c r="Q20" s="89"/>
      <c r="R20" s="89"/>
      <c r="S20" s="89"/>
      <c r="T20" s="89"/>
      <c r="U20" s="89"/>
      <c r="V20" s="89" t="s">
        <v>726</v>
      </c>
      <c r="W20" s="82"/>
      <c r="X20" s="82"/>
      <c r="Y20" s="82"/>
      <c r="Z20" s="92">
        <v>273.14999999999998</v>
      </c>
      <c r="AA20" s="82"/>
      <c r="AB20" s="82"/>
      <c r="AC20" s="450"/>
      <c r="AD20" s="450"/>
      <c r="AE20" s="82"/>
      <c r="AF20" s="82"/>
      <c r="AG20" s="82"/>
      <c r="AH20" s="82"/>
      <c r="AI20" s="82"/>
      <c r="AJ20" s="82"/>
      <c r="AK20" s="82" t="s">
        <v>1207</v>
      </c>
      <c r="AL20" s="82"/>
      <c r="AM20" s="82"/>
      <c r="AN20" s="82"/>
      <c r="AO20" s="82"/>
      <c r="AP20" s="82"/>
      <c r="AQ20" s="82"/>
      <c r="AR20" s="82"/>
      <c r="AS20" s="82"/>
      <c r="AT20" s="82"/>
      <c r="AU20" s="82"/>
      <c r="AV20" s="82"/>
      <c r="AW20" s="82"/>
      <c r="AX20" s="82"/>
      <c r="AY20" s="82"/>
      <c r="AZ20" s="82"/>
      <c r="BA20" s="82"/>
      <c r="BB20" s="82"/>
    </row>
    <row r="21" spans="1:54" ht="36" thickTop="1" thickBot="1" x14ac:dyDescent="0.25">
      <c r="A21" s="93" t="s">
        <v>1208</v>
      </c>
      <c r="B21" s="94" t="s">
        <v>1209</v>
      </c>
      <c r="C21" s="94" t="s">
        <v>1210</v>
      </c>
      <c r="D21" s="94" t="s">
        <v>1211</v>
      </c>
      <c r="E21" s="94"/>
      <c r="F21" s="93" t="s">
        <v>706</v>
      </c>
      <c r="G21" s="93" t="s">
        <v>1205</v>
      </c>
      <c r="H21" s="93" t="s">
        <v>1212</v>
      </c>
      <c r="I21" s="93" t="s">
        <v>1213</v>
      </c>
      <c r="J21" s="93" t="s">
        <v>541</v>
      </c>
      <c r="K21" s="93" t="s">
        <v>1214</v>
      </c>
      <c r="L21" s="93" t="s">
        <v>1215</v>
      </c>
      <c r="M21" s="89" t="s">
        <v>1216</v>
      </c>
      <c r="N21" s="93" t="s">
        <v>1217</v>
      </c>
      <c r="O21" s="93" t="s">
        <v>1218</v>
      </c>
      <c r="P21" s="93" t="s">
        <v>1219</v>
      </c>
      <c r="Q21" s="93" t="s">
        <v>1220</v>
      </c>
      <c r="R21" s="93" t="s">
        <v>1221</v>
      </c>
      <c r="S21" s="93" t="s">
        <v>1222</v>
      </c>
      <c r="T21" s="93" t="s">
        <v>1223</v>
      </c>
      <c r="U21" s="93" t="s">
        <v>1224</v>
      </c>
      <c r="V21" s="93" t="s">
        <v>474</v>
      </c>
      <c r="W21" s="95"/>
      <c r="X21" s="82"/>
      <c r="Y21" s="96" t="s">
        <v>540</v>
      </c>
      <c r="Z21" s="97" t="s">
        <v>1225</v>
      </c>
      <c r="AA21" s="98" t="s">
        <v>1226</v>
      </c>
      <c r="AB21" s="98" t="s">
        <v>1205</v>
      </c>
      <c r="AC21" s="450"/>
      <c r="AD21" s="450"/>
      <c r="AE21" s="99" t="s">
        <v>1227</v>
      </c>
      <c r="AF21" s="100" t="s">
        <v>485</v>
      </c>
      <c r="AG21" s="98" t="s">
        <v>1228</v>
      </c>
      <c r="AH21" s="98" t="s">
        <v>724</v>
      </c>
      <c r="AI21" s="100" t="s">
        <v>1229</v>
      </c>
      <c r="AJ21" s="98" t="s">
        <v>722</v>
      </c>
      <c r="AK21" s="100" t="s">
        <v>489</v>
      </c>
      <c r="AL21" s="82"/>
      <c r="AM21" s="82"/>
      <c r="AN21" s="82"/>
      <c r="AO21" s="82"/>
      <c r="AP21" s="82"/>
      <c r="AQ21" s="82"/>
      <c r="AR21" s="82"/>
      <c r="AS21" s="82"/>
      <c r="AT21" s="82"/>
      <c r="AU21" s="82"/>
      <c r="AV21" s="82"/>
      <c r="AW21" s="82"/>
      <c r="AX21" s="82"/>
      <c r="AY21" s="109"/>
      <c r="AZ21" s="109"/>
      <c r="BA21" s="82"/>
      <c r="BB21" s="82"/>
    </row>
    <row r="22" spans="1:54" ht="16" x14ac:dyDescent="0.2">
      <c r="A22" s="101" t="s">
        <v>404</v>
      </c>
      <c r="B22" s="102">
        <v>2018</v>
      </c>
      <c r="C22" s="103">
        <v>7</v>
      </c>
      <c r="D22" s="102">
        <v>16</v>
      </c>
      <c r="E22" s="82"/>
      <c r="F22" s="131">
        <v>1.4</v>
      </c>
      <c r="G22" s="131">
        <v>7.14</v>
      </c>
      <c r="H22" s="82"/>
      <c r="I22" s="131">
        <v>25.4</v>
      </c>
      <c r="J22" s="226">
        <v>29.1</v>
      </c>
      <c r="K22" s="82"/>
      <c r="L22" s="82"/>
      <c r="M22" s="108"/>
      <c r="N22" s="131" t="s">
        <v>763</v>
      </c>
      <c r="O22" s="82"/>
      <c r="P22" s="82"/>
      <c r="Q22" s="82"/>
      <c r="R22" s="140"/>
      <c r="S22" s="131" t="s">
        <v>763</v>
      </c>
      <c r="T22" s="131" t="s">
        <v>763</v>
      </c>
      <c r="U22" s="131" t="s">
        <v>763</v>
      </c>
      <c r="V22" s="85"/>
      <c r="W22" s="85"/>
      <c r="X22" s="85"/>
      <c r="Y22" s="102">
        <f>IF(C22&lt;6," ",IF(C22&lt;=9,I22, IF(C22&gt;=10," ")))</f>
        <v>25.4</v>
      </c>
      <c r="Z22" s="102">
        <f>IF(Y22=" ", " ", IF(Y22&gt;0, Y22+273.15))</f>
        <v>298.54999999999995</v>
      </c>
      <c r="AA22" s="102">
        <f>IF(C22&lt;6," ",IF(C22&lt;=9,J22, IF(C22&gt;=10," ")))</f>
        <v>29.1</v>
      </c>
      <c r="AB22" s="102">
        <f>IF(C22&lt;6," ",IF(C22&lt;=9,G22, IF(C22&gt;=10," ")))</f>
        <v>7.14</v>
      </c>
      <c r="AC22" s="104">
        <f>IF(Y22=" "," ",IF(Y22&gt;0,EXP(-173.4292+249.6339*100/Z22+143.3483*LN(+Z22/100)-21.8492*Z22/100+AA22*(-0.033096+0.014259*Z22/100-0.0017*(Z22/100)^2))*1.4276))</f>
        <v>6.9301914319762936</v>
      </c>
      <c r="AD22" s="102">
        <f>IF(Y22=" "," ",IF(Y22&gt;0,AB22/AC22))</f>
        <v>1.0302745703467349</v>
      </c>
      <c r="AE22" s="105">
        <f>IF(C22&lt;6," ",IF(C22&lt;=9,F22, IF(C22&gt;=10," ")))</f>
        <v>1.4</v>
      </c>
      <c r="AF22" s="102" t="str">
        <f>IF(Y22=" "," ",N22)</f>
        <v>NS</v>
      </c>
      <c r="AG22" s="105" t="str">
        <f>IF(C22&lt;6," ",IF(C22&lt;=9,T22, IF(C22&gt;=10," ")))</f>
        <v>NS</v>
      </c>
      <c r="AH22" s="105" t="str">
        <f>IF(C22&lt;6," ",IF(C22&lt;=9,U22, IF(C22&gt;=10," ")))</f>
        <v>NS</v>
      </c>
      <c r="AI22" s="102"/>
      <c r="AJ22" s="106" t="str">
        <f>IF(C22&lt;6," ",IF(C22&lt;=9,S22, IF(C22&gt;=10," ")))</f>
        <v>NS</v>
      </c>
      <c r="AK22" s="107" t="e">
        <f>IF(Y22=" ", " ", IF(Y22&gt;0, AJ22-AF22))</f>
        <v>#VALUE!</v>
      </c>
      <c r="AL22" s="85"/>
      <c r="AM22" s="85"/>
      <c r="AN22" s="85"/>
      <c r="AO22" s="85"/>
      <c r="AP22" s="85"/>
      <c r="AQ22" s="85"/>
      <c r="AR22" s="114" t="s">
        <v>1230</v>
      </c>
      <c r="AS22" s="85"/>
      <c r="AT22" s="85"/>
      <c r="AU22" s="85"/>
      <c r="AV22" s="85"/>
      <c r="AW22" s="85"/>
      <c r="AX22" s="85"/>
      <c r="AY22" s="85"/>
      <c r="AZ22" s="85"/>
      <c r="BA22" s="82"/>
      <c r="BB22" s="82"/>
    </row>
    <row r="23" spans="1:54" ht="16" x14ac:dyDescent="0.2">
      <c r="A23" s="101" t="s">
        <v>404</v>
      </c>
      <c r="B23" s="102">
        <v>2018</v>
      </c>
      <c r="C23" s="103">
        <v>7</v>
      </c>
      <c r="D23" s="102">
        <v>16</v>
      </c>
      <c r="E23" s="82"/>
      <c r="F23" s="131">
        <v>1.4</v>
      </c>
      <c r="G23" s="131">
        <v>7.14</v>
      </c>
      <c r="H23" s="82"/>
      <c r="I23" s="131">
        <v>25.4</v>
      </c>
      <c r="J23" s="226">
        <v>30</v>
      </c>
      <c r="K23" s="82"/>
      <c r="L23" s="82"/>
      <c r="M23" s="108"/>
      <c r="N23" s="137">
        <v>0.1771520218163935</v>
      </c>
      <c r="O23" s="82"/>
      <c r="P23" s="82"/>
      <c r="Q23" s="82"/>
      <c r="R23" s="140"/>
      <c r="S23" s="323">
        <v>41.032076882589593</v>
      </c>
      <c r="T23" s="137">
        <v>8.4832405063291141</v>
      </c>
      <c r="U23" s="137">
        <v>14.123266160337552</v>
      </c>
      <c r="V23" s="85"/>
      <c r="W23" s="85"/>
      <c r="X23" s="85"/>
      <c r="Y23" s="102">
        <f t="shared" ref="Y23:Y33" si="0">IF(C23&lt;6," ",IF(C23&lt;=9,I23, IF(C23&gt;=10," ")))</f>
        <v>25.4</v>
      </c>
      <c r="Z23" s="102">
        <f t="shared" ref="Z23:Z33" si="1">IF(Y23=" ", " ", IF(Y23&gt;0, Y23+273.15))</f>
        <v>298.54999999999995</v>
      </c>
      <c r="AA23" s="102">
        <f t="shared" ref="AA23:AA33" si="2">IF(C23&lt;6," ",IF(C23&lt;=9,J23, IF(C23&gt;=10," ")))</f>
        <v>30</v>
      </c>
      <c r="AB23" s="102">
        <f t="shared" ref="AB23:AB33" si="3">IF(C23&lt;6," ",IF(C23&lt;=9,G23, IF(C23&gt;=10," ")))</f>
        <v>7.14</v>
      </c>
      <c r="AC23" s="104">
        <f t="shared" ref="AC23:AC33" si="4">IF(Y23=" "," ",IF(Y23&gt;0,EXP(-173.4292+249.6339*100/Z23+143.3483*LN(+Z23/100)-21.8492*Z23/100+AA23*(-0.033096+0.014259*Z23/100-0.0017*(Z23/100)^2))*1.4276))</f>
        <v>6.8948657805081979</v>
      </c>
      <c r="AD23" s="102">
        <f t="shared" ref="AD23:AD33" si="5">IF(Y23=" "," ",IF(Y23&gt;0,AB23/AC23))</f>
        <v>1.0355531532150772</v>
      </c>
      <c r="AE23" s="105">
        <f t="shared" ref="AE23:AE33" si="6">IF(C23&lt;6," ",IF(C23&lt;=9,F23, IF(C23&gt;=10," ")))</f>
        <v>1.4</v>
      </c>
      <c r="AF23" s="102">
        <f t="shared" ref="AF23:AF33" si="7">IF(Y23=" "," ",N23)</f>
        <v>0.1771520218163935</v>
      </c>
      <c r="AG23" s="105">
        <f t="shared" ref="AG23:AG33" si="8">IF(C23&lt;6," ",IF(C23&lt;=9,T23, IF(C23&gt;=10," ")))</f>
        <v>8.4832405063291141</v>
      </c>
      <c r="AH23" s="105">
        <f t="shared" ref="AH23:AH33" si="9">IF(C23&lt;6," ",IF(C23&lt;=9,U23, IF(C23&gt;=10," ")))</f>
        <v>14.123266160337552</v>
      </c>
      <c r="AI23" s="102">
        <f t="shared" ref="AI23" si="10">IF(Y23=" ", " ", IF(Y23&gt;0, SUM(AG23:AH23)))</f>
        <v>22.606506666666668</v>
      </c>
      <c r="AJ23" s="106">
        <f t="shared" ref="AJ23:AJ33" si="11">IF(C23&lt;6," ",IF(C23&lt;=9,S23, IF(C23&gt;=10," ")))</f>
        <v>41.032076882589593</v>
      </c>
      <c r="AK23" s="107">
        <f t="shared" ref="AK23:AK33" si="12">IF(Y23=" ", " ", IF(Y23&gt;0, AJ23-AF23))</f>
        <v>40.854924860773203</v>
      </c>
      <c r="AL23" s="85"/>
      <c r="AM23" s="85"/>
      <c r="AN23" s="85"/>
      <c r="AO23" s="85"/>
      <c r="AP23" s="85"/>
      <c r="AQ23" s="85"/>
      <c r="AR23" s="115"/>
      <c r="AS23" s="116" t="s">
        <v>487</v>
      </c>
      <c r="AT23" s="116" t="s">
        <v>1231</v>
      </c>
      <c r="AU23" s="116" t="s">
        <v>485</v>
      </c>
      <c r="AV23" s="116" t="s">
        <v>513</v>
      </c>
      <c r="AW23" s="116" t="s">
        <v>489</v>
      </c>
      <c r="AX23" s="116"/>
      <c r="AY23" s="85"/>
      <c r="AZ23" s="85"/>
      <c r="BA23" s="82"/>
      <c r="BB23" s="82"/>
    </row>
    <row r="24" spans="1:54" ht="16" x14ac:dyDescent="0.2">
      <c r="A24" s="101" t="s">
        <v>404</v>
      </c>
      <c r="B24" s="102">
        <v>2018</v>
      </c>
      <c r="C24" s="103">
        <v>7</v>
      </c>
      <c r="D24" s="102">
        <v>16</v>
      </c>
      <c r="E24" s="82"/>
      <c r="F24" s="131">
        <v>1.4</v>
      </c>
      <c r="G24" s="131">
        <v>7.14</v>
      </c>
      <c r="H24" s="82"/>
      <c r="I24" s="131">
        <v>25.4</v>
      </c>
      <c r="J24" s="226">
        <v>30.2</v>
      </c>
      <c r="K24" s="82"/>
      <c r="L24" s="82"/>
      <c r="M24" s="108"/>
      <c r="N24" s="131" t="s">
        <v>763</v>
      </c>
      <c r="O24" s="82"/>
      <c r="P24" s="82"/>
      <c r="Q24" s="82"/>
      <c r="R24" s="140"/>
      <c r="S24" s="131" t="s">
        <v>763</v>
      </c>
      <c r="T24" s="131" t="s">
        <v>763</v>
      </c>
      <c r="U24" s="131" t="s">
        <v>763</v>
      </c>
      <c r="V24" s="85"/>
      <c r="W24" s="85"/>
      <c r="X24" s="85"/>
      <c r="Y24" s="102">
        <f t="shared" si="0"/>
        <v>25.4</v>
      </c>
      <c r="Z24" s="102">
        <f t="shared" si="1"/>
        <v>298.54999999999995</v>
      </c>
      <c r="AA24" s="102">
        <f t="shared" si="2"/>
        <v>30.2</v>
      </c>
      <c r="AB24" s="102">
        <f t="shared" si="3"/>
        <v>7.14</v>
      </c>
      <c r="AC24" s="104">
        <f t="shared" si="4"/>
        <v>6.8870401217267299</v>
      </c>
      <c r="AD24" s="102">
        <f t="shared" si="5"/>
        <v>1.0367298394959614</v>
      </c>
      <c r="AE24" s="105">
        <f t="shared" si="6"/>
        <v>1.4</v>
      </c>
      <c r="AF24" s="102" t="str">
        <f t="shared" si="7"/>
        <v>NS</v>
      </c>
      <c r="AG24" s="105" t="str">
        <f t="shared" si="8"/>
        <v>NS</v>
      </c>
      <c r="AH24" s="105" t="str">
        <f t="shared" si="9"/>
        <v>NS</v>
      </c>
      <c r="AI24" s="102"/>
      <c r="AJ24" s="106" t="str">
        <f t="shared" si="11"/>
        <v>NS</v>
      </c>
      <c r="AK24" s="107" t="e">
        <f t="shared" si="12"/>
        <v>#VALUE!</v>
      </c>
      <c r="AL24" s="82"/>
      <c r="AM24" s="84" t="s">
        <v>1232</v>
      </c>
      <c r="AN24" s="82"/>
      <c r="AO24" s="82"/>
      <c r="AP24" s="82"/>
      <c r="AQ24" s="82"/>
      <c r="AR24" s="117" t="s">
        <v>522</v>
      </c>
      <c r="AS24" s="115"/>
      <c r="AT24" s="115"/>
      <c r="AU24" s="115"/>
      <c r="AV24" s="115"/>
      <c r="AW24" s="115"/>
      <c r="AX24" s="118"/>
      <c r="AY24" s="85"/>
      <c r="AZ24" s="85"/>
      <c r="BA24" s="82"/>
      <c r="BB24" s="82"/>
    </row>
    <row r="25" spans="1:54" ht="18" x14ac:dyDescent="0.25">
      <c r="A25" s="101" t="s">
        <v>404</v>
      </c>
      <c r="B25" s="102">
        <v>2018</v>
      </c>
      <c r="C25" s="103">
        <v>7</v>
      </c>
      <c r="D25" s="102">
        <v>31</v>
      </c>
      <c r="E25" s="82"/>
      <c r="F25" s="131">
        <v>1.2999999999999998</v>
      </c>
      <c r="G25" s="131">
        <v>8.48</v>
      </c>
      <c r="H25" s="82"/>
      <c r="I25" s="131">
        <v>22.8</v>
      </c>
      <c r="J25" s="205">
        <v>20.9</v>
      </c>
      <c r="K25" s="82"/>
      <c r="L25" s="82"/>
      <c r="M25" s="108"/>
      <c r="N25" s="131" t="s">
        <v>763</v>
      </c>
      <c r="O25" s="82"/>
      <c r="P25" s="82"/>
      <c r="Q25" s="82"/>
      <c r="R25" s="140"/>
      <c r="S25" s="131" t="s">
        <v>763</v>
      </c>
      <c r="T25" s="131" t="s">
        <v>763</v>
      </c>
      <c r="U25" s="131" t="s">
        <v>763</v>
      </c>
      <c r="V25" s="85"/>
      <c r="W25" s="85"/>
      <c r="X25" s="85"/>
      <c r="Y25" s="102">
        <f t="shared" si="0"/>
        <v>22.8</v>
      </c>
      <c r="Z25" s="102">
        <f t="shared" si="1"/>
        <v>295.95</v>
      </c>
      <c r="AA25" s="102">
        <f t="shared" si="2"/>
        <v>20.9</v>
      </c>
      <c r="AB25" s="102">
        <f t="shared" si="3"/>
        <v>8.48</v>
      </c>
      <c r="AC25" s="104">
        <f t="shared" si="4"/>
        <v>7.6064916342775968</v>
      </c>
      <c r="AD25" s="102">
        <f t="shared" si="5"/>
        <v>1.1148372216418485</v>
      </c>
      <c r="AE25" s="105">
        <f t="shared" si="6"/>
        <v>1.2999999999999998</v>
      </c>
      <c r="AF25" s="102" t="str">
        <f t="shared" si="7"/>
        <v>NS</v>
      </c>
      <c r="AG25" s="105" t="str">
        <f t="shared" si="8"/>
        <v>NS</v>
      </c>
      <c r="AH25" s="105" t="str">
        <f t="shared" si="9"/>
        <v>NS</v>
      </c>
      <c r="AI25" s="102"/>
      <c r="AJ25" s="106" t="str">
        <f t="shared" si="11"/>
        <v>NS</v>
      </c>
      <c r="AK25" s="107" t="e">
        <f t="shared" si="12"/>
        <v>#VALUE!</v>
      </c>
      <c r="AL25" s="82"/>
      <c r="AM25" s="119" t="s">
        <v>477</v>
      </c>
      <c r="AN25" s="109" t="s">
        <v>1231</v>
      </c>
      <c r="AO25" s="120" t="s">
        <v>479</v>
      </c>
      <c r="AP25" s="120" t="s">
        <v>726</v>
      </c>
      <c r="AQ25" s="120" t="s">
        <v>481</v>
      </c>
      <c r="AR25" s="118" t="s">
        <v>476</v>
      </c>
      <c r="AS25" s="115">
        <v>0.4</v>
      </c>
      <c r="AT25" s="118">
        <v>0.6</v>
      </c>
      <c r="AU25" s="121">
        <v>10</v>
      </c>
      <c r="AV25" s="115">
        <v>10</v>
      </c>
      <c r="AW25" s="122">
        <v>43</v>
      </c>
      <c r="AX25" s="118"/>
      <c r="AY25" s="85"/>
      <c r="AZ25" s="85"/>
      <c r="BA25" s="82"/>
      <c r="BB25" s="82"/>
    </row>
    <row r="26" spans="1:54" ht="16" x14ac:dyDescent="0.2">
      <c r="A26" s="101" t="s">
        <v>404</v>
      </c>
      <c r="B26" s="102">
        <v>2018</v>
      </c>
      <c r="C26" s="103">
        <v>7</v>
      </c>
      <c r="D26" s="102">
        <v>31</v>
      </c>
      <c r="E26" s="82"/>
      <c r="F26" s="131">
        <v>1.2999999999999998</v>
      </c>
      <c r="G26" s="131">
        <v>8.48</v>
      </c>
      <c r="H26" s="82"/>
      <c r="I26" s="131">
        <v>22.8</v>
      </c>
      <c r="J26" s="205">
        <v>29</v>
      </c>
      <c r="K26" s="82"/>
      <c r="L26" s="82"/>
      <c r="M26" s="108"/>
      <c r="N26" s="137">
        <v>0.05</v>
      </c>
      <c r="O26" s="82"/>
      <c r="P26" s="82"/>
      <c r="Q26" s="82"/>
      <c r="R26" s="140"/>
      <c r="S26" s="323">
        <v>75.882505277161926</v>
      </c>
      <c r="T26" s="137">
        <v>27.53427848101266</v>
      </c>
      <c r="U26" s="137">
        <v>92.383788185654026</v>
      </c>
      <c r="V26" s="85"/>
      <c r="W26" s="85"/>
      <c r="X26" s="85"/>
      <c r="Y26" s="102">
        <f t="shared" si="0"/>
        <v>22.8</v>
      </c>
      <c r="Z26" s="102">
        <f t="shared" si="1"/>
        <v>295.95</v>
      </c>
      <c r="AA26" s="102">
        <f t="shared" si="2"/>
        <v>29</v>
      </c>
      <c r="AB26" s="102">
        <f t="shared" si="3"/>
        <v>8.48</v>
      </c>
      <c r="AC26" s="104">
        <f t="shared" si="4"/>
        <v>7.2582155304154785</v>
      </c>
      <c r="AD26" s="102">
        <f t="shared" si="5"/>
        <v>1.1683312467733489</v>
      </c>
      <c r="AE26" s="105">
        <f t="shared" si="6"/>
        <v>1.2999999999999998</v>
      </c>
      <c r="AF26" s="102">
        <f t="shared" si="7"/>
        <v>0.05</v>
      </c>
      <c r="AG26" s="105">
        <f t="shared" si="8"/>
        <v>27.53427848101266</v>
      </c>
      <c r="AH26" s="105">
        <f t="shared" si="9"/>
        <v>92.383788185654026</v>
      </c>
      <c r="AI26" s="102">
        <f t="shared" ref="AI26" si="13">IF(Y26=" ", " ", IF(Y26&gt;0, SUM(AG26:AH26)))</f>
        <v>119.91806666666669</v>
      </c>
      <c r="AJ26" s="106">
        <f t="shared" si="11"/>
        <v>75.882505277161926</v>
      </c>
      <c r="AK26" s="107">
        <f t="shared" si="12"/>
        <v>75.832505277161928</v>
      </c>
      <c r="AL26" s="82"/>
      <c r="AM26" s="123" t="s">
        <v>479</v>
      </c>
      <c r="AN26" s="124" t="s">
        <v>1233</v>
      </c>
      <c r="AO26" s="124" t="s">
        <v>485</v>
      </c>
      <c r="AP26" s="124" t="s">
        <v>1234</v>
      </c>
      <c r="AQ26" s="124"/>
      <c r="AR26" s="118" t="s">
        <v>482</v>
      </c>
      <c r="AS26" s="115">
        <v>0.9</v>
      </c>
      <c r="AT26" s="118">
        <v>3</v>
      </c>
      <c r="AU26" s="121">
        <v>1</v>
      </c>
      <c r="AV26" s="115">
        <v>3</v>
      </c>
      <c r="AW26" s="122">
        <v>20</v>
      </c>
      <c r="AX26" s="118"/>
      <c r="AY26" s="85"/>
      <c r="AZ26" s="102"/>
      <c r="BA26" s="102" t="s">
        <v>1235</v>
      </c>
      <c r="BB26" s="82"/>
    </row>
    <row r="27" spans="1:54" ht="16" x14ac:dyDescent="0.2">
      <c r="A27" s="101" t="s">
        <v>404</v>
      </c>
      <c r="B27" s="102">
        <v>2018</v>
      </c>
      <c r="C27" s="103">
        <v>7</v>
      </c>
      <c r="D27" s="102">
        <v>31</v>
      </c>
      <c r="E27" s="82"/>
      <c r="F27" s="131">
        <v>1.2999999999999998</v>
      </c>
      <c r="G27" s="131">
        <v>8.48</v>
      </c>
      <c r="H27" s="82"/>
      <c r="I27" s="131">
        <v>22.8</v>
      </c>
      <c r="J27" s="205">
        <v>29.4</v>
      </c>
      <c r="K27" s="82"/>
      <c r="L27" s="82"/>
      <c r="M27" s="108"/>
      <c r="N27" s="131" t="s">
        <v>763</v>
      </c>
      <c r="O27" s="82"/>
      <c r="P27" s="82"/>
      <c r="Q27" s="82"/>
      <c r="R27" s="140"/>
      <c r="S27" s="131" t="s">
        <v>763</v>
      </c>
      <c r="T27" s="131" t="s">
        <v>763</v>
      </c>
      <c r="U27" s="131" t="s">
        <v>763</v>
      </c>
      <c r="V27" s="85"/>
      <c r="W27" s="85"/>
      <c r="X27" s="85"/>
      <c r="Y27" s="102">
        <f t="shared" si="0"/>
        <v>22.8</v>
      </c>
      <c r="Z27" s="102">
        <f t="shared" si="1"/>
        <v>295.95</v>
      </c>
      <c r="AA27" s="102">
        <f t="shared" si="2"/>
        <v>29.4</v>
      </c>
      <c r="AB27" s="102">
        <f t="shared" si="3"/>
        <v>8.48</v>
      </c>
      <c r="AC27" s="104">
        <f t="shared" si="4"/>
        <v>7.2414360251556094</v>
      </c>
      <c r="AD27" s="102">
        <f t="shared" si="5"/>
        <v>1.1710384474214528</v>
      </c>
      <c r="AE27" s="105">
        <f t="shared" si="6"/>
        <v>1.2999999999999998</v>
      </c>
      <c r="AF27" s="102" t="str">
        <f t="shared" si="7"/>
        <v>NS</v>
      </c>
      <c r="AG27" s="105" t="str">
        <f t="shared" si="8"/>
        <v>NS</v>
      </c>
      <c r="AH27" s="105" t="str">
        <f t="shared" si="9"/>
        <v>NS</v>
      </c>
      <c r="AI27" s="102"/>
      <c r="AJ27" s="106" t="str">
        <f t="shared" si="11"/>
        <v>NS</v>
      </c>
      <c r="AK27" s="107" t="e">
        <f t="shared" si="12"/>
        <v>#VALUE!</v>
      </c>
      <c r="AL27" s="82"/>
      <c r="AM27" s="123" t="s">
        <v>1236</v>
      </c>
      <c r="AN27" s="125" t="s">
        <v>742</v>
      </c>
      <c r="AO27" s="125" t="s">
        <v>494</v>
      </c>
      <c r="AP27" s="125" t="s">
        <v>495</v>
      </c>
      <c r="AQ27" s="125" t="s">
        <v>494</v>
      </c>
      <c r="AR27" s="118"/>
      <c r="AS27" s="115" t="s">
        <v>487</v>
      </c>
      <c r="AT27" s="115" t="s">
        <v>976</v>
      </c>
      <c r="AU27" s="115" t="s">
        <v>485</v>
      </c>
      <c r="AV27" s="115" t="s">
        <v>488</v>
      </c>
      <c r="AW27" s="115" t="s">
        <v>489</v>
      </c>
      <c r="AX27" s="116" t="s">
        <v>490</v>
      </c>
      <c r="AY27" s="102"/>
      <c r="AZ27" s="102"/>
      <c r="BA27" s="84" t="s">
        <v>1</v>
      </c>
      <c r="BB27" s="82"/>
    </row>
    <row r="28" spans="1:54" ht="16" x14ac:dyDescent="0.2">
      <c r="A28" s="101" t="s">
        <v>404</v>
      </c>
      <c r="B28" s="102">
        <v>2018</v>
      </c>
      <c r="C28" s="103">
        <v>8</v>
      </c>
      <c r="D28" s="102">
        <v>14</v>
      </c>
      <c r="E28" s="82"/>
      <c r="F28" s="131">
        <v>1.385</v>
      </c>
      <c r="G28" s="131" t="s">
        <v>761</v>
      </c>
      <c r="H28" s="82"/>
      <c r="I28" s="131" t="s">
        <v>761</v>
      </c>
      <c r="J28" s="226">
        <v>28.5</v>
      </c>
      <c r="K28" s="82"/>
      <c r="L28" s="82"/>
      <c r="M28" s="82"/>
      <c r="N28" s="131" t="s">
        <v>763</v>
      </c>
      <c r="O28" s="82"/>
      <c r="P28" s="82"/>
      <c r="Q28" s="82"/>
      <c r="R28" s="140"/>
      <c r="S28" s="131" t="s">
        <v>763</v>
      </c>
      <c r="T28" s="131" t="s">
        <v>763</v>
      </c>
      <c r="U28" s="131" t="s">
        <v>763</v>
      </c>
      <c r="V28" s="85"/>
      <c r="W28" s="85"/>
      <c r="X28" s="85"/>
      <c r="Y28" s="102" t="str">
        <f t="shared" si="0"/>
        <v>ND</v>
      </c>
      <c r="Z28" s="102" t="e">
        <f t="shared" si="1"/>
        <v>#VALUE!</v>
      </c>
      <c r="AA28" s="102">
        <f t="shared" si="2"/>
        <v>28.5</v>
      </c>
      <c r="AB28" s="102" t="str">
        <f t="shared" si="3"/>
        <v>ND</v>
      </c>
      <c r="AC28" s="104" t="e">
        <f t="shared" si="4"/>
        <v>#VALUE!</v>
      </c>
      <c r="AD28" s="102" t="e">
        <f t="shared" si="5"/>
        <v>#VALUE!</v>
      </c>
      <c r="AE28" s="105">
        <f t="shared" si="6"/>
        <v>1.385</v>
      </c>
      <c r="AF28" s="102" t="str">
        <f t="shared" si="7"/>
        <v>NS</v>
      </c>
      <c r="AG28" s="105" t="str">
        <f t="shared" si="8"/>
        <v>NS</v>
      </c>
      <c r="AH28" s="105" t="str">
        <f t="shared" si="9"/>
        <v>NS</v>
      </c>
      <c r="AI28" s="102"/>
      <c r="AJ28" s="106" t="str">
        <f t="shared" si="11"/>
        <v>NS</v>
      </c>
      <c r="AK28" s="107" t="e">
        <f t="shared" si="12"/>
        <v>#VALUE!</v>
      </c>
      <c r="AL28" s="82"/>
      <c r="AM28" s="82">
        <f>AD36</f>
        <v>1.0927940798157372</v>
      </c>
      <c r="AN28" s="82">
        <f>AE36</f>
        <v>1.3616666666666664</v>
      </c>
      <c r="AO28" s="82">
        <f>AF36</f>
        <v>0.51437750248537639</v>
      </c>
      <c r="AP28" s="82">
        <f>AI36</f>
        <v>47.349676666666674</v>
      </c>
      <c r="AQ28" s="113">
        <f>AK36</f>
        <v>48.183910740656529</v>
      </c>
      <c r="AR28" s="118"/>
      <c r="AS28" s="115" t="s">
        <v>497</v>
      </c>
      <c r="AT28" s="115" t="s">
        <v>497</v>
      </c>
      <c r="AU28" s="115" t="s">
        <v>497</v>
      </c>
      <c r="AV28" s="115" t="s">
        <v>497</v>
      </c>
      <c r="AW28" s="115" t="s">
        <v>497</v>
      </c>
      <c r="AX28" s="116" t="s">
        <v>498</v>
      </c>
      <c r="AY28" s="102"/>
      <c r="AZ28" s="102"/>
      <c r="BA28" s="82"/>
      <c r="BB28" s="82"/>
    </row>
    <row r="29" spans="1:54" ht="16" x14ac:dyDescent="0.2">
      <c r="A29" s="101" t="s">
        <v>404</v>
      </c>
      <c r="B29" s="102">
        <v>2018</v>
      </c>
      <c r="C29" s="103">
        <v>8</v>
      </c>
      <c r="D29" s="102">
        <v>14</v>
      </c>
      <c r="E29" s="82"/>
      <c r="F29" s="131">
        <v>1.385</v>
      </c>
      <c r="G29" s="131" t="s">
        <v>761</v>
      </c>
      <c r="H29" s="82"/>
      <c r="I29" s="131" t="s">
        <v>761</v>
      </c>
      <c r="J29" s="226">
        <v>29.7</v>
      </c>
      <c r="K29" s="82"/>
      <c r="L29" s="82"/>
      <c r="M29" s="108"/>
      <c r="N29" s="137">
        <v>0.16382654443126177</v>
      </c>
      <c r="O29" s="82"/>
      <c r="P29" s="82"/>
      <c r="Q29" s="82"/>
      <c r="R29" s="140"/>
      <c r="S29" s="323">
        <v>49.294158931106793</v>
      </c>
      <c r="T29" s="137">
        <v>11.791341772151897</v>
      </c>
      <c r="U29" s="137">
        <v>25.579084894514768</v>
      </c>
      <c r="V29" s="85"/>
      <c r="W29" s="85"/>
      <c r="X29" s="85"/>
      <c r="Y29" s="102" t="str">
        <f t="shared" si="0"/>
        <v>ND</v>
      </c>
      <c r="Z29" s="102" t="e">
        <f t="shared" si="1"/>
        <v>#VALUE!</v>
      </c>
      <c r="AA29" s="102">
        <f t="shared" si="2"/>
        <v>29.7</v>
      </c>
      <c r="AB29" s="102" t="str">
        <f t="shared" si="3"/>
        <v>ND</v>
      </c>
      <c r="AC29" s="104" t="e">
        <f t="shared" si="4"/>
        <v>#VALUE!</v>
      </c>
      <c r="AD29" s="102" t="e">
        <f t="shared" si="5"/>
        <v>#VALUE!</v>
      </c>
      <c r="AE29" s="105">
        <f t="shared" si="6"/>
        <v>1.385</v>
      </c>
      <c r="AF29" s="102">
        <f t="shared" si="7"/>
        <v>0.16382654443126177</v>
      </c>
      <c r="AG29" s="105">
        <f t="shared" si="8"/>
        <v>11.791341772151897</v>
      </c>
      <c r="AH29" s="105">
        <f t="shared" si="9"/>
        <v>25.579084894514768</v>
      </c>
      <c r="AI29" s="102">
        <f t="shared" ref="AI29" si="14">IF(Y29=" ", " ", IF(Y29&gt;0, SUM(AG29:AH29)))</f>
        <v>37.370426666666667</v>
      </c>
      <c r="AJ29" s="106">
        <f t="shared" si="11"/>
        <v>49.294158931106793</v>
      </c>
      <c r="AK29" s="107">
        <f t="shared" si="12"/>
        <v>49.130332386675533</v>
      </c>
      <c r="AL29" s="82"/>
      <c r="AM29" s="82"/>
      <c r="AN29" s="82"/>
      <c r="AO29" s="82"/>
      <c r="AP29" s="85"/>
      <c r="AQ29" s="82"/>
      <c r="AR29" s="82"/>
      <c r="AS29" s="115">
        <f>((LN(AM28)-LN(0.4))/(LN(0.9)-LN(0.4))*100)</f>
        <v>123.93526645706167</v>
      </c>
      <c r="AT29" s="120">
        <f>((LN(AN28)-LN(0.6))/(LN(3)-LN(0.6))*100)</f>
        <v>50.920576499306456</v>
      </c>
      <c r="AU29" s="115">
        <f>((LN(AO28)-LN(10))/(LN(1)-LN(10))*100)</f>
        <v>128.87180345630787</v>
      </c>
      <c r="AV29" s="115">
        <f>((LN(AP28)-LN(10))/(LN(3)-LN(10))*100)</f>
        <v>-129.15365633228063</v>
      </c>
      <c r="AW29" s="115">
        <f>((LN(AQ28)-LN(43))/(LN(20)-LN(43))*100)</f>
        <v>-14.869997315558187</v>
      </c>
      <c r="AX29" s="82"/>
      <c r="AY29" s="82"/>
      <c r="AZ29" s="82"/>
      <c r="BA29" s="82"/>
      <c r="BB29" s="82"/>
    </row>
    <row r="30" spans="1:54" ht="16" x14ac:dyDescent="0.2">
      <c r="A30" s="101" t="s">
        <v>404</v>
      </c>
      <c r="B30" s="102">
        <v>2018</v>
      </c>
      <c r="C30" s="103">
        <v>8</v>
      </c>
      <c r="D30" s="102">
        <v>14</v>
      </c>
      <c r="E30" s="82"/>
      <c r="F30" s="131">
        <v>1.385</v>
      </c>
      <c r="G30" s="131" t="s">
        <v>761</v>
      </c>
      <c r="H30" s="82"/>
      <c r="I30" s="131" t="s">
        <v>761</v>
      </c>
      <c r="J30" s="226">
        <v>29.9</v>
      </c>
      <c r="K30" s="82"/>
      <c r="L30" s="82"/>
      <c r="M30" s="108"/>
      <c r="N30" s="131" t="s">
        <v>763</v>
      </c>
      <c r="O30" s="82"/>
      <c r="P30" s="82"/>
      <c r="Q30" s="82"/>
      <c r="R30" s="140"/>
      <c r="S30" s="131" t="s">
        <v>763</v>
      </c>
      <c r="T30" s="131" t="s">
        <v>763</v>
      </c>
      <c r="U30" s="131" t="s">
        <v>763</v>
      </c>
      <c r="V30" s="85"/>
      <c r="W30" s="85"/>
      <c r="X30" s="85"/>
      <c r="Y30" s="102" t="str">
        <f t="shared" si="0"/>
        <v>ND</v>
      </c>
      <c r="Z30" s="102" t="e">
        <f t="shared" si="1"/>
        <v>#VALUE!</v>
      </c>
      <c r="AA30" s="102">
        <f t="shared" si="2"/>
        <v>29.9</v>
      </c>
      <c r="AB30" s="102" t="str">
        <f t="shared" si="3"/>
        <v>ND</v>
      </c>
      <c r="AC30" s="104" t="e">
        <f t="shared" si="4"/>
        <v>#VALUE!</v>
      </c>
      <c r="AD30" s="102" t="e">
        <f t="shared" si="5"/>
        <v>#VALUE!</v>
      </c>
      <c r="AE30" s="105">
        <f t="shared" si="6"/>
        <v>1.385</v>
      </c>
      <c r="AF30" s="102" t="str">
        <f t="shared" si="7"/>
        <v>NS</v>
      </c>
      <c r="AG30" s="105" t="str">
        <f t="shared" si="8"/>
        <v>NS</v>
      </c>
      <c r="AH30" s="105" t="str">
        <f t="shared" si="9"/>
        <v>NS</v>
      </c>
      <c r="AI30" s="102"/>
      <c r="AJ30" s="106" t="str">
        <f t="shared" si="11"/>
        <v>NS</v>
      </c>
      <c r="AK30" s="107" t="e">
        <f t="shared" si="12"/>
        <v>#VALUE!</v>
      </c>
      <c r="AL30" s="82"/>
      <c r="AM30" s="85"/>
      <c r="AN30" s="85"/>
      <c r="AO30" s="85"/>
      <c r="AP30" s="128" t="s">
        <v>1237</v>
      </c>
      <c r="AQ30" s="85"/>
      <c r="AR30" s="82"/>
      <c r="AS30" s="82">
        <f>IF(AS29&gt;100, 100, IF(AS29&lt;0, 0, AS29))</f>
        <v>100</v>
      </c>
      <c r="AT30" s="82">
        <f t="shared" ref="AT30:AW30" si="15">IF(AT29&gt;100, 100, IF(AT29&lt;0, 0, AT29))</f>
        <v>50.920576499306456</v>
      </c>
      <c r="AU30" s="82">
        <f t="shared" si="15"/>
        <v>100</v>
      </c>
      <c r="AV30" s="82">
        <f t="shared" si="15"/>
        <v>0</v>
      </c>
      <c r="AW30" s="82">
        <f t="shared" si="15"/>
        <v>0</v>
      </c>
      <c r="AX30" s="129">
        <f>AVERAGE(AS30:AW30)</f>
        <v>50.18411529986129</v>
      </c>
      <c r="AY30" s="84"/>
      <c r="AZ30" s="84"/>
      <c r="BA30" s="84" t="str">
        <f>IF(AX30&gt;65, "Acceptable; Ongoing Protection is Required", "Unacceptable; Immediate Restoration is Required")</f>
        <v>Unacceptable; Immediate Restoration is Required</v>
      </c>
      <c r="BB30" s="82"/>
    </row>
    <row r="31" spans="1:54" ht="16" x14ac:dyDescent="0.2">
      <c r="A31" s="101" t="s">
        <v>404</v>
      </c>
      <c r="B31" s="102">
        <v>2018</v>
      </c>
      <c r="C31" s="103">
        <v>8</v>
      </c>
      <c r="D31" s="102">
        <v>28</v>
      </c>
      <c r="E31" s="82"/>
      <c r="F31" s="131" t="s">
        <v>761</v>
      </c>
      <c r="G31" s="131" t="s">
        <v>761</v>
      </c>
      <c r="H31" s="82"/>
      <c r="I31" s="131" t="s">
        <v>761</v>
      </c>
      <c r="J31" s="226">
        <v>26.9</v>
      </c>
      <c r="K31" s="82"/>
      <c r="L31" s="82"/>
      <c r="M31" s="108"/>
      <c r="N31" s="131" t="s">
        <v>763</v>
      </c>
      <c r="O31" s="82"/>
      <c r="P31" s="82"/>
      <c r="Q31" s="82"/>
      <c r="R31" s="140"/>
      <c r="S31" s="131" t="s">
        <v>763</v>
      </c>
      <c r="T31" s="131" t="s">
        <v>763</v>
      </c>
      <c r="U31" s="131" t="s">
        <v>763</v>
      </c>
      <c r="V31" s="85"/>
      <c r="W31" s="85"/>
      <c r="X31" s="85"/>
      <c r="Y31" s="102" t="str">
        <f t="shared" si="0"/>
        <v>ND</v>
      </c>
      <c r="Z31" s="102" t="e">
        <f t="shared" si="1"/>
        <v>#VALUE!</v>
      </c>
      <c r="AA31" s="102">
        <f t="shared" si="2"/>
        <v>26.9</v>
      </c>
      <c r="AB31" s="102" t="str">
        <f t="shared" si="3"/>
        <v>ND</v>
      </c>
      <c r="AC31" s="104" t="e">
        <f t="shared" si="4"/>
        <v>#VALUE!</v>
      </c>
      <c r="AD31" s="102" t="e">
        <f t="shared" si="5"/>
        <v>#VALUE!</v>
      </c>
      <c r="AE31" s="105" t="str">
        <f t="shared" si="6"/>
        <v>ND</v>
      </c>
      <c r="AF31" s="102" t="str">
        <f t="shared" si="7"/>
        <v>NS</v>
      </c>
      <c r="AG31" s="105" t="str">
        <f t="shared" si="8"/>
        <v>NS</v>
      </c>
      <c r="AH31" s="105" t="str">
        <f t="shared" si="9"/>
        <v>NS</v>
      </c>
      <c r="AI31" s="102"/>
      <c r="AJ31" s="106" t="str">
        <f t="shared" si="11"/>
        <v>NS</v>
      </c>
      <c r="AK31" s="107" t="e">
        <f t="shared" si="12"/>
        <v>#VALUE!</v>
      </c>
      <c r="AL31" s="82"/>
      <c r="AM31" s="85"/>
      <c r="AN31" s="85"/>
      <c r="AO31" s="85"/>
      <c r="AP31" s="85"/>
      <c r="AQ31" s="85"/>
      <c r="AR31" s="85"/>
      <c r="AS31" s="85"/>
      <c r="AT31" s="85"/>
      <c r="AU31" s="85"/>
      <c r="AV31" s="85"/>
      <c r="AW31" s="126" t="s">
        <v>1238</v>
      </c>
      <c r="AX31" s="126">
        <f>AVERAGE(AS30:AW30)</f>
        <v>50.18411529986129</v>
      </c>
      <c r="AY31" s="85"/>
      <c r="AZ31" s="85"/>
      <c r="BA31" s="82"/>
      <c r="BB31" s="82"/>
    </row>
    <row r="32" spans="1:54" ht="16" x14ac:dyDescent="0.2">
      <c r="A32" s="101" t="s">
        <v>404</v>
      </c>
      <c r="B32" s="102">
        <v>2018</v>
      </c>
      <c r="C32" s="103">
        <v>8</v>
      </c>
      <c r="D32" s="102">
        <v>28</v>
      </c>
      <c r="E32" s="82"/>
      <c r="F32" s="131" t="s">
        <v>761</v>
      </c>
      <c r="G32" s="131" t="s">
        <v>761</v>
      </c>
      <c r="H32" s="82"/>
      <c r="I32" s="131" t="s">
        <v>761</v>
      </c>
      <c r="J32" s="226">
        <v>29.7</v>
      </c>
      <c r="K32" s="82"/>
      <c r="L32" s="82"/>
      <c r="M32" s="108"/>
      <c r="N32" s="137">
        <v>1.6665314436938503</v>
      </c>
      <c r="O32" s="82"/>
      <c r="P32" s="82"/>
      <c r="Q32" s="82"/>
      <c r="R32" s="140"/>
      <c r="S32" s="323">
        <v>28.5844118817093</v>
      </c>
      <c r="T32" s="137">
        <v>2.8096202531645567</v>
      </c>
      <c r="U32" s="137">
        <v>6.6940864135021112</v>
      </c>
      <c r="V32" s="85"/>
      <c r="W32" s="85"/>
      <c r="X32" s="85"/>
      <c r="Y32" s="102" t="str">
        <f t="shared" si="0"/>
        <v>ND</v>
      </c>
      <c r="Z32" s="102" t="e">
        <f t="shared" si="1"/>
        <v>#VALUE!</v>
      </c>
      <c r="AA32" s="102">
        <f t="shared" si="2"/>
        <v>29.7</v>
      </c>
      <c r="AB32" s="102" t="str">
        <f t="shared" si="3"/>
        <v>ND</v>
      </c>
      <c r="AC32" s="104" t="e">
        <f t="shared" si="4"/>
        <v>#VALUE!</v>
      </c>
      <c r="AD32" s="102" t="e">
        <f t="shared" si="5"/>
        <v>#VALUE!</v>
      </c>
      <c r="AE32" s="105" t="str">
        <f t="shared" si="6"/>
        <v>ND</v>
      </c>
      <c r="AF32" s="102">
        <f t="shared" si="7"/>
        <v>1.6665314436938503</v>
      </c>
      <c r="AG32" s="105">
        <f t="shared" si="8"/>
        <v>2.8096202531645567</v>
      </c>
      <c r="AH32" s="105">
        <f t="shared" si="9"/>
        <v>6.6940864135021112</v>
      </c>
      <c r="AI32" s="102">
        <f t="shared" ref="AI32" si="16">IF(Y32=" ", " ", IF(Y32&gt;0, SUM(AG32:AH32)))</f>
        <v>9.5037066666666679</v>
      </c>
      <c r="AJ32" s="106">
        <f t="shared" si="11"/>
        <v>28.5844118817093</v>
      </c>
      <c r="AK32" s="107">
        <f t="shared" si="12"/>
        <v>26.917880438015452</v>
      </c>
      <c r="AL32" s="82"/>
      <c r="AM32" s="82"/>
      <c r="AN32" s="82"/>
      <c r="AO32" s="82"/>
      <c r="AP32" s="82"/>
      <c r="AQ32" s="82"/>
      <c r="AR32" s="82"/>
      <c r="AS32" s="82"/>
      <c r="AT32" s="82"/>
      <c r="AU32" s="82"/>
      <c r="AV32" s="82"/>
      <c r="AW32" s="82"/>
      <c r="AX32" s="82"/>
      <c r="AY32" s="82"/>
      <c r="AZ32" s="82"/>
      <c r="BA32" s="82"/>
      <c r="BB32" s="82"/>
    </row>
    <row r="33" spans="1:54" ht="16" x14ac:dyDescent="0.2">
      <c r="A33" s="101" t="s">
        <v>404</v>
      </c>
      <c r="B33" s="102">
        <v>2018</v>
      </c>
      <c r="C33" s="103">
        <v>8</v>
      </c>
      <c r="D33" s="102">
        <v>28</v>
      </c>
      <c r="E33" s="82"/>
      <c r="F33" s="131" t="s">
        <v>761</v>
      </c>
      <c r="G33" s="131" t="s">
        <v>761</v>
      </c>
      <c r="H33" s="82"/>
      <c r="I33" s="131" t="s">
        <v>761</v>
      </c>
      <c r="J33" s="226">
        <v>30.2</v>
      </c>
      <c r="K33" s="82"/>
      <c r="L33" s="82"/>
      <c r="M33" s="82"/>
      <c r="N33" s="131" t="s">
        <v>763</v>
      </c>
      <c r="O33" s="82"/>
      <c r="P33" s="82"/>
      <c r="Q33" s="82"/>
      <c r="R33" s="140"/>
      <c r="S33" s="131" t="s">
        <v>763</v>
      </c>
      <c r="T33" s="131" t="s">
        <v>763</v>
      </c>
      <c r="U33" s="131" t="s">
        <v>763</v>
      </c>
      <c r="V33" s="85"/>
      <c r="W33" s="85"/>
      <c r="X33" s="85"/>
      <c r="Y33" s="102" t="str">
        <f t="shared" si="0"/>
        <v>ND</v>
      </c>
      <c r="Z33" s="102" t="e">
        <f t="shared" si="1"/>
        <v>#VALUE!</v>
      </c>
      <c r="AA33" s="102">
        <f t="shared" si="2"/>
        <v>30.2</v>
      </c>
      <c r="AB33" s="102" t="str">
        <f t="shared" si="3"/>
        <v>ND</v>
      </c>
      <c r="AC33" s="104" t="e">
        <f t="shared" si="4"/>
        <v>#VALUE!</v>
      </c>
      <c r="AD33" s="102" t="e">
        <f t="shared" si="5"/>
        <v>#VALUE!</v>
      </c>
      <c r="AE33" s="105" t="str">
        <f t="shared" si="6"/>
        <v>ND</v>
      </c>
      <c r="AF33" s="102" t="str">
        <f t="shared" si="7"/>
        <v>NS</v>
      </c>
      <c r="AG33" s="105" t="str">
        <f t="shared" si="8"/>
        <v>NS</v>
      </c>
      <c r="AH33" s="105" t="str">
        <f t="shared" si="9"/>
        <v>NS</v>
      </c>
      <c r="AI33" s="102"/>
      <c r="AJ33" s="106" t="str">
        <f t="shared" si="11"/>
        <v>NS</v>
      </c>
      <c r="AK33" s="107" t="e">
        <f t="shared" si="12"/>
        <v>#VALUE!</v>
      </c>
      <c r="AL33" s="82"/>
      <c r="AM33" s="123"/>
      <c r="AN33" s="124"/>
      <c r="AO33" s="124"/>
      <c r="AP33" s="124"/>
      <c r="AQ33" s="124"/>
      <c r="AR33" s="118"/>
      <c r="AS33" s="115"/>
      <c r="AT33" s="118"/>
      <c r="AU33" s="121"/>
      <c r="AV33" s="115"/>
      <c r="AW33" s="122"/>
      <c r="AX33" s="118"/>
      <c r="AY33" s="85"/>
      <c r="AZ33" s="102"/>
      <c r="BA33" s="102"/>
      <c r="BB33" s="82"/>
    </row>
    <row r="34" spans="1:5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row>
    <row r="35" spans="1:54" ht="16"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110"/>
      <c r="AD35" s="82"/>
      <c r="AE35" s="111"/>
      <c r="AF35" s="82"/>
      <c r="AG35" s="111"/>
      <c r="AH35" s="111"/>
      <c r="AI35" s="82"/>
      <c r="AJ35" s="112"/>
      <c r="AK35" s="113"/>
      <c r="AL35" s="82"/>
      <c r="AM35" s="82"/>
      <c r="AN35" s="82"/>
      <c r="AO35" s="82"/>
      <c r="AP35" s="82"/>
      <c r="AQ35" s="82"/>
      <c r="AR35" s="82"/>
      <c r="AS35" s="82"/>
      <c r="AT35" s="82"/>
      <c r="AU35" s="82"/>
      <c r="AV35" s="82"/>
      <c r="AW35" s="82"/>
      <c r="AX35" s="82"/>
      <c r="AY35" s="82"/>
      <c r="AZ35" s="82"/>
      <c r="BA35" s="82"/>
      <c r="BB35" s="82"/>
    </row>
    <row r="36" spans="1:54" ht="16"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4">
        <f>_xlfn.AGGREGATE(1, 6,AD22:AD35)</f>
        <v>1.0927940798157372</v>
      </c>
      <c r="AE36" s="84">
        <f>_xlfn.AGGREGATE(1, 6,AE22:AE35)</f>
        <v>1.3616666666666664</v>
      </c>
      <c r="AF36" s="84">
        <f>_xlfn.AGGREGATE(1, 6,AF22:AF35)</f>
        <v>0.51437750248537639</v>
      </c>
      <c r="AG36" s="82"/>
      <c r="AH36" s="82"/>
      <c r="AI36" s="84">
        <f>_xlfn.AGGREGATE(1, 6,AI22:AI35)</f>
        <v>47.349676666666674</v>
      </c>
      <c r="AJ36" s="82"/>
      <c r="AK36" s="84">
        <f>_xlfn.AGGREGATE(1, 6,AK22:AK35)</f>
        <v>48.183910740656529</v>
      </c>
      <c r="AL36" s="82"/>
      <c r="AM36" s="82"/>
      <c r="AN36" s="82"/>
      <c r="AO36" s="82"/>
      <c r="AP36" s="82"/>
      <c r="AQ36" s="82"/>
      <c r="AR36" s="82"/>
      <c r="AS36" s="82"/>
      <c r="AT36" s="82"/>
      <c r="AU36" s="82"/>
      <c r="AV36" s="82"/>
      <c r="AW36" s="82"/>
      <c r="AX36" s="82"/>
      <c r="AY36" s="82"/>
      <c r="AZ36" s="82"/>
      <c r="BA36" s="82"/>
      <c r="BB36" s="82"/>
    </row>
    <row r="37" spans="1:5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126" t="s">
        <v>1238</v>
      </c>
      <c r="AD37" s="126" t="e">
        <f>AVERAGE(AD22:AD33)</f>
        <v>#VALUE!</v>
      </c>
      <c r="AE37" s="126">
        <f>AVERAGE(AE22:AE33)</f>
        <v>1.3616666666666664</v>
      </c>
      <c r="AF37" s="126">
        <f>AVERAGE(AF22:AF33)</f>
        <v>0.51437750248537639</v>
      </c>
      <c r="AG37" s="126"/>
      <c r="AH37" s="126"/>
      <c r="AI37" s="126">
        <f>AVERAGE(AI23:AI32)</f>
        <v>47.349676666666674</v>
      </c>
      <c r="AJ37" s="126"/>
      <c r="AK37" s="127" t="e">
        <f>AVERAGE(AK23:AK30)</f>
        <v>#VALUE!</v>
      </c>
      <c r="AL37" s="82"/>
      <c r="AM37" s="82"/>
      <c r="AN37" s="82"/>
      <c r="AO37" s="82"/>
      <c r="AP37" s="82"/>
      <c r="AQ37" s="82"/>
      <c r="AR37" s="82"/>
      <c r="AS37" s="82"/>
      <c r="AT37" s="82"/>
      <c r="AU37" s="82"/>
      <c r="AV37" s="82"/>
      <c r="AW37" s="82"/>
      <c r="AX37" s="82"/>
      <c r="AY37" s="82"/>
      <c r="AZ37" s="82"/>
      <c r="BA37" s="82"/>
      <c r="BB37" s="82"/>
    </row>
    <row r="40" spans="1:54" s="68" customFormat="1" x14ac:dyDescent="0.2">
      <c r="A40" s="68" t="s">
        <v>1241</v>
      </c>
      <c r="E40" s="167"/>
      <c r="J40" s="168"/>
      <c r="O40" s="162"/>
      <c r="P40" s="43"/>
      <c r="Q40" s="43" t="s">
        <v>976</v>
      </c>
      <c r="R40" s="43" t="s">
        <v>976</v>
      </c>
      <c r="S40" s="43" t="s">
        <v>976</v>
      </c>
      <c r="T40" s="43" t="s">
        <v>977</v>
      </c>
      <c r="U40" s="44"/>
      <c r="W40" s="168"/>
      <c r="X40" s="171"/>
      <c r="Y40" s="43" t="s">
        <v>978</v>
      </c>
      <c r="Z40" s="46" t="s">
        <v>979</v>
      </c>
      <c r="AA40" s="47"/>
      <c r="AB40" s="171"/>
      <c r="AC40" s="171"/>
      <c r="AD40" s="72"/>
      <c r="AE40" s="72"/>
      <c r="AF40" s="72"/>
      <c r="AG40" s="316"/>
      <c r="AH40" s="72"/>
      <c r="AI40" s="72"/>
      <c r="AJ40" s="72"/>
      <c r="AK40" s="72"/>
      <c r="AL40" s="72"/>
      <c r="AM40" s="72"/>
      <c r="AN40" s="72"/>
      <c r="AO40" s="72"/>
      <c r="AP40" s="46"/>
      <c r="AR40" s="40" t="s">
        <v>977</v>
      </c>
      <c r="AS40" s="40"/>
      <c r="AT40" s="159" t="s">
        <v>980</v>
      </c>
      <c r="AV40" s="147"/>
      <c r="AX40" s="72"/>
    </row>
    <row r="41" spans="1:54" s="68" customFormat="1" x14ac:dyDescent="0.2">
      <c r="A41" s="43"/>
      <c r="E41" s="167"/>
      <c r="F41" s="43"/>
      <c r="G41" s="43" t="s">
        <v>696</v>
      </c>
      <c r="H41" s="49" t="s">
        <v>697</v>
      </c>
      <c r="J41" s="50" t="s">
        <v>698</v>
      </c>
      <c r="K41" s="43" t="s">
        <v>699</v>
      </c>
      <c r="L41" s="43" t="s">
        <v>700</v>
      </c>
      <c r="M41" s="43" t="s">
        <v>701</v>
      </c>
      <c r="O41" s="162" t="s">
        <v>702</v>
      </c>
      <c r="P41" s="43" t="s">
        <v>703</v>
      </c>
      <c r="Q41" s="51" t="s">
        <v>704</v>
      </c>
      <c r="R41" s="43" t="s">
        <v>705</v>
      </c>
      <c r="S41" s="43" t="s">
        <v>706</v>
      </c>
      <c r="T41" s="43" t="s">
        <v>707</v>
      </c>
      <c r="U41" s="52"/>
      <c r="V41" s="43" t="s">
        <v>708</v>
      </c>
      <c r="W41" s="50" t="s">
        <v>709</v>
      </c>
      <c r="X41" s="162" t="s">
        <v>710</v>
      </c>
      <c r="Y41" s="43" t="s">
        <v>711</v>
      </c>
      <c r="Z41" s="46" t="s">
        <v>711</v>
      </c>
      <c r="AA41" s="47"/>
      <c r="AB41" s="162" t="s">
        <v>712</v>
      </c>
      <c r="AC41" s="46" t="s">
        <v>713</v>
      </c>
      <c r="AD41" s="162" t="s">
        <v>714</v>
      </c>
      <c r="AE41" s="162" t="s">
        <v>715</v>
      </c>
      <c r="AF41" s="46" t="s">
        <v>716</v>
      </c>
      <c r="AG41" s="46" t="s">
        <v>485</v>
      </c>
      <c r="AH41" s="46" t="s">
        <v>717</v>
      </c>
      <c r="AI41" s="46" t="s">
        <v>718</v>
      </c>
      <c r="AJ41" s="54" t="s">
        <v>719</v>
      </c>
      <c r="AK41" s="54" t="s">
        <v>720</v>
      </c>
      <c r="AL41" s="46" t="s">
        <v>721</v>
      </c>
      <c r="AM41" s="46" t="s">
        <v>489</v>
      </c>
      <c r="AN41" s="46" t="s">
        <v>722</v>
      </c>
      <c r="AO41" s="46" t="s">
        <v>723</v>
      </c>
      <c r="AP41" s="46" t="s">
        <v>724</v>
      </c>
      <c r="AQ41" s="46" t="s">
        <v>725</v>
      </c>
      <c r="AR41" s="46" t="s">
        <v>726</v>
      </c>
      <c r="AS41" s="43"/>
      <c r="AT41" s="162" t="s">
        <v>712</v>
      </c>
      <c r="AU41" s="40" t="s">
        <v>855</v>
      </c>
      <c r="AV41" s="40" t="s">
        <v>855</v>
      </c>
      <c r="AX41" s="72"/>
    </row>
    <row r="42" spans="1:54" s="68" customFormat="1" x14ac:dyDescent="0.2">
      <c r="A42" s="55" t="s">
        <v>728</v>
      </c>
      <c r="B42" s="55" t="s">
        <v>729</v>
      </c>
      <c r="C42" s="55" t="s">
        <v>707</v>
      </c>
      <c r="D42" s="55" t="s">
        <v>730</v>
      </c>
      <c r="E42" s="56" t="s">
        <v>731</v>
      </c>
      <c r="F42" s="55" t="s">
        <v>15</v>
      </c>
      <c r="G42" s="55" t="s">
        <v>732</v>
      </c>
      <c r="H42" s="318" t="s">
        <v>733</v>
      </c>
      <c r="I42" s="58" t="s">
        <v>734</v>
      </c>
      <c r="J42" s="59" t="s">
        <v>735</v>
      </c>
      <c r="K42" s="60" t="s">
        <v>736</v>
      </c>
      <c r="L42" s="61" t="s">
        <v>737</v>
      </c>
      <c r="M42" s="55" t="s">
        <v>738</v>
      </c>
      <c r="N42" s="55" t="s">
        <v>739</v>
      </c>
      <c r="O42" s="166" t="s">
        <v>856</v>
      </c>
      <c r="P42" s="55" t="s">
        <v>741</v>
      </c>
      <c r="Q42" s="55" t="s">
        <v>742</v>
      </c>
      <c r="R42" s="55" t="s">
        <v>742</v>
      </c>
      <c r="S42" s="55" t="s">
        <v>742</v>
      </c>
      <c r="T42" s="55" t="s">
        <v>742</v>
      </c>
      <c r="U42" s="62" t="s">
        <v>743</v>
      </c>
      <c r="V42" s="55" t="s">
        <v>744</v>
      </c>
      <c r="W42" s="165" t="s">
        <v>745</v>
      </c>
      <c r="X42" s="319" t="s">
        <v>746</v>
      </c>
      <c r="Y42" s="64" t="s">
        <v>747</v>
      </c>
      <c r="Z42" s="65" t="s">
        <v>748</v>
      </c>
      <c r="AA42" s="66" t="s">
        <v>749</v>
      </c>
      <c r="AB42" s="166" t="s">
        <v>750</v>
      </c>
      <c r="AC42" s="67" t="s">
        <v>751</v>
      </c>
      <c r="AD42" s="166" t="s">
        <v>494</v>
      </c>
      <c r="AE42" s="166" t="s">
        <v>494</v>
      </c>
      <c r="AF42" s="67" t="s">
        <v>494</v>
      </c>
      <c r="AG42" s="67" t="s">
        <v>494</v>
      </c>
      <c r="AH42" s="67" t="s">
        <v>494</v>
      </c>
      <c r="AI42" s="67" t="s">
        <v>494</v>
      </c>
      <c r="AJ42" s="67" t="s">
        <v>494</v>
      </c>
      <c r="AK42" s="67" t="s">
        <v>494</v>
      </c>
      <c r="AL42" s="65" t="s">
        <v>725</v>
      </c>
      <c r="AM42" s="67" t="s">
        <v>494</v>
      </c>
      <c r="AN42" s="67" t="s">
        <v>494</v>
      </c>
      <c r="AO42" s="65" t="s">
        <v>752</v>
      </c>
      <c r="AP42" s="65" t="s">
        <v>752</v>
      </c>
      <c r="AQ42" s="67" t="s">
        <v>753</v>
      </c>
      <c r="AR42" s="65" t="s">
        <v>752</v>
      </c>
      <c r="AS42" s="55" t="s">
        <v>754</v>
      </c>
      <c r="AT42" s="166" t="s">
        <v>750</v>
      </c>
      <c r="AU42" s="40" t="s">
        <v>857</v>
      </c>
      <c r="AV42" s="40" t="s">
        <v>858</v>
      </c>
      <c r="AX42" s="72"/>
    </row>
    <row r="43" spans="1:54" x14ac:dyDescent="0.2">
      <c r="A43" t="s">
        <v>756</v>
      </c>
      <c r="B43" t="s">
        <v>404</v>
      </c>
      <c r="C43" s="68" t="s">
        <v>757</v>
      </c>
      <c r="E43" s="69">
        <v>43654</v>
      </c>
      <c r="F43" t="s">
        <v>881</v>
      </c>
      <c r="G43" t="s">
        <v>888</v>
      </c>
      <c r="H43" s="68">
        <v>1</v>
      </c>
      <c r="I43" s="68" t="s">
        <v>760</v>
      </c>
      <c r="J43" s="326">
        <v>0.51666666666666705</v>
      </c>
      <c r="K43" s="68">
        <v>3</v>
      </c>
      <c r="L43">
        <v>1</v>
      </c>
      <c r="M43" t="s">
        <v>812</v>
      </c>
      <c r="N43" t="s">
        <v>889</v>
      </c>
      <c r="O43" s="205">
        <v>22.5</v>
      </c>
      <c r="P43" s="131">
        <v>8.42</v>
      </c>
      <c r="Q43" s="68">
        <v>1.7</v>
      </c>
      <c r="R43" s="68">
        <v>1.5</v>
      </c>
      <c r="S43" s="131">
        <v>1.6</v>
      </c>
      <c r="T43" s="68">
        <v>2.2999999999999998</v>
      </c>
      <c r="U43" s="70">
        <v>0.69565217391304357</v>
      </c>
      <c r="V43" s="68">
        <v>0.15</v>
      </c>
      <c r="W43" s="77">
        <v>0.35972222222222222</v>
      </c>
      <c r="X43" s="68">
        <v>24.3</v>
      </c>
      <c r="Y43" s="68">
        <v>6.98</v>
      </c>
      <c r="Z43" s="72">
        <v>5.8903840809229866</v>
      </c>
      <c r="AA43" s="68">
        <v>82.1</v>
      </c>
      <c r="AB43" s="226">
        <v>29.7</v>
      </c>
      <c r="AC43" s="216">
        <v>46.1</v>
      </c>
      <c r="AD43" s="68" t="s">
        <v>763</v>
      </c>
      <c r="AE43" s="68" t="s">
        <v>763</v>
      </c>
      <c r="AF43" s="68" t="s">
        <v>763</v>
      </c>
      <c r="AG43" s="131" t="s">
        <v>763</v>
      </c>
      <c r="AH43" s="68" t="s">
        <v>763</v>
      </c>
      <c r="AI43" s="68" t="s">
        <v>763</v>
      </c>
      <c r="AJ43" s="68" t="s">
        <v>763</v>
      </c>
      <c r="AK43" s="68" t="s">
        <v>763</v>
      </c>
      <c r="AL43" s="68" t="s">
        <v>763</v>
      </c>
      <c r="AM43" s="72" t="s">
        <v>763</v>
      </c>
      <c r="AN43" s="137" t="s">
        <v>763</v>
      </c>
      <c r="AO43" s="131" t="s">
        <v>763</v>
      </c>
      <c r="AP43" s="131" t="s">
        <v>763</v>
      </c>
      <c r="AQ43" s="68" t="s">
        <v>763</v>
      </c>
      <c r="AR43" s="68" t="s">
        <v>763</v>
      </c>
      <c r="AS43" s="68"/>
      <c r="AT43" s="68" t="s">
        <v>761</v>
      </c>
      <c r="AX43" s="72"/>
    </row>
    <row r="44" spans="1:54" x14ac:dyDescent="0.2">
      <c r="A44" t="s">
        <v>756</v>
      </c>
      <c r="B44" t="s">
        <v>404</v>
      </c>
      <c r="C44" s="68" t="s">
        <v>764</v>
      </c>
      <c r="E44" s="69">
        <v>43654</v>
      </c>
      <c r="F44" t="s">
        <v>881</v>
      </c>
      <c r="G44" t="s">
        <v>888</v>
      </c>
      <c r="H44" s="68">
        <v>1</v>
      </c>
      <c r="I44" s="68" t="s">
        <v>760</v>
      </c>
      <c r="J44" s="326">
        <v>0.51666666666666705</v>
      </c>
      <c r="K44" s="68">
        <v>3</v>
      </c>
      <c r="L44">
        <v>1</v>
      </c>
      <c r="M44" t="s">
        <v>812</v>
      </c>
      <c r="N44" t="s">
        <v>889</v>
      </c>
      <c r="O44" s="205">
        <v>22.5</v>
      </c>
      <c r="P44" s="131">
        <v>8.42</v>
      </c>
      <c r="Q44" s="68">
        <v>1.7</v>
      </c>
      <c r="R44" s="68">
        <v>1.5</v>
      </c>
      <c r="S44" s="131">
        <v>1.6</v>
      </c>
      <c r="T44" s="68">
        <v>2.2999999999999998</v>
      </c>
      <c r="U44" s="70">
        <v>0.69565217391304357</v>
      </c>
      <c r="V44" s="68">
        <v>1.2</v>
      </c>
      <c r="W44" s="77">
        <v>0.36388888888888887</v>
      </c>
      <c r="X44" s="68">
        <v>24.7</v>
      </c>
      <c r="Y44" s="68">
        <v>3.55</v>
      </c>
      <c r="Z44" s="72">
        <v>3.0058359866121744</v>
      </c>
      <c r="AA44" s="68">
        <v>43</v>
      </c>
      <c r="AB44" s="226">
        <v>29.2</v>
      </c>
      <c r="AC44" s="216">
        <v>45.4</v>
      </c>
      <c r="AD44" s="72">
        <v>0.39939759036144579</v>
      </c>
      <c r="AE44" s="72">
        <v>0.67108415114751541</v>
      </c>
      <c r="AF44" s="72">
        <v>0.12956862745098038</v>
      </c>
      <c r="AG44" s="137">
        <v>0.80065277859849582</v>
      </c>
      <c r="AH44" s="75">
        <v>20.115917636801701</v>
      </c>
      <c r="AI44" s="75">
        <v>20.916570415400198</v>
      </c>
      <c r="AJ44" s="72">
        <v>154.79677989482551</v>
      </c>
      <c r="AK44" s="72">
        <v>22.777542457653823</v>
      </c>
      <c r="AL44" s="72">
        <v>6.7960264011190512</v>
      </c>
      <c r="AM44" s="72">
        <v>42.89346009445552</v>
      </c>
      <c r="AN44" s="137">
        <v>43.694112873054024</v>
      </c>
      <c r="AO44" s="137">
        <v>8.5498887499999991</v>
      </c>
      <c r="AP44" s="137">
        <v>0.24630666666666662</v>
      </c>
      <c r="AQ44" s="70">
        <v>0.97199849991963849</v>
      </c>
      <c r="AR44" s="72">
        <v>8.7961954166666665</v>
      </c>
      <c r="AS44" s="68"/>
      <c r="AT44" s="68" t="s">
        <v>761</v>
      </c>
      <c r="AX44" s="72"/>
    </row>
    <row r="45" spans="1:54" x14ac:dyDescent="0.2">
      <c r="A45" t="s">
        <v>756</v>
      </c>
      <c r="B45" t="s">
        <v>404</v>
      </c>
      <c r="C45" s="68" t="s">
        <v>765</v>
      </c>
      <c r="E45" s="69">
        <v>43654</v>
      </c>
      <c r="F45" t="s">
        <v>881</v>
      </c>
      <c r="G45" t="s">
        <v>888</v>
      </c>
      <c r="H45" s="68">
        <v>1</v>
      </c>
      <c r="I45" s="68" t="s">
        <v>760</v>
      </c>
      <c r="J45" s="326">
        <v>0.51666666666666705</v>
      </c>
      <c r="K45" s="68">
        <v>3</v>
      </c>
      <c r="L45">
        <v>1</v>
      </c>
      <c r="M45" t="s">
        <v>812</v>
      </c>
      <c r="N45" t="s">
        <v>889</v>
      </c>
      <c r="O45" s="205">
        <v>22.5</v>
      </c>
      <c r="P45" s="131">
        <v>8.42</v>
      </c>
      <c r="Q45" s="68">
        <v>1.7</v>
      </c>
      <c r="R45" s="68">
        <v>1.5</v>
      </c>
      <c r="S45" s="131">
        <v>1.6</v>
      </c>
      <c r="T45" s="68">
        <v>2.2999999999999998</v>
      </c>
      <c r="U45" s="70">
        <v>0.69565217391304357</v>
      </c>
      <c r="V45" s="68">
        <v>1.7</v>
      </c>
      <c r="W45" s="77">
        <v>0.36805555555555558</v>
      </c>
      <c r="X45" s="68">
        <v>24.8</v>
      </c>
      <c r="Y45" s="68">
        <v>3</v>
      </c>
      <c r="Z45" s="72">
        <v>2.5622373605387425</v>
      </c>
      <c r="AA45" s="68">
        <v>35.799999999999997</v>
      </c>
      <c r="AB45" s="226">
        <v>27.7</v>
      </c>
      <c r="AC45" s="216">
        <v>43.3</v>
      </c>
      <c r="AD45" s="68" t="s">
        <v>763</v>
      </c>
      <c r="AE45" s="68" t="s">
        <v>763</v>
      </c>
      <c r="AF45" s="68" t="s">
        <v>763</v>
      </c>
      <c r="AG45" s="131" t="s">
        <v>763</v>
      </c>
      <c r="AH45" s="68" t="s">
        <v>763</v>
      </c>
      <c r="AI45" s="68" t="s">
        <v>763</v>
      </c>
      <c r="AJ45" s="68" t="s">
        <v>763</v>
      </c>
      <c r="AK45" s="68" t="s">
        <v>763</v>
      </c>
      <c r="AL45" s="68" t="s">
        <v>763</v>
      </c>
      <c r="AM45" s="72" t="s">
        <v>763</v>
      </c>
      <c r="AN45" s="137" t="s">
        <v>763</v>
      </c>
      <c r="AO45" s="131" t="s">
        <v>763</v>
      </c>
      <c r="AP45" s="131" t="s">
        <v>763</v>
      </c>
      <c r="AQ45" s="68" t="s">
        <v>763</v>
      </c>
      <c r="AR45" s="68" t="s">
        <v>763</v>
      </c>
      <c r="AS45" s="68"/>
      <c r="AT45" s="68" t="s">
        <v>761</v>
      </c>
      <c r="AU45" s="322">
        <v>139.80000000000001</v>
      </c>
      <c r="AV45" s="322">
        <v>4.4736000000000002</v>
      </c>
      <c r="AX45" s="72"/>
      <c r="AY45" s="322"/>
    </row>
    <row r="46" spans="1:54" x14ac:dyDescent="0.2">
      <c r="A46" t="s">
        <v>756</v>
      </c>
      <c r="B46" t="s">
        <v>404</v>
      </c>
      <c r="C46" s="68" t="s">
        <v>757</v>
      </c>
      <c r="E46" s="69">
        <v>43665</v>
      </c>
      <c r="F46" t="s">
        <v>881</v>
      </c>
      <c r="G46" t="s">
        <v>904</v>
      </c>
      <c r="H46" s="68">
        <v>2</v>
      </c>
      <c r="I46" s="68" t="s">
        <v>760</v>
      </c>
      <c r="J46" s="326">
        <v>0.3125</v>
      </c>
      <c r="K46" s="68">
        <v>7</v>
      </c>
      <c r="L46">
        <v>2</v>
      </c>
      <c r="M46" t="s">
        <v>872</v>
      </c>
      <c r="N46" t="s">
        <v>889</v>
      </c>
      <c r="O46" s="205">
        <v>21.3</v>
      </c>
      <c r="P46" s="131">
        <v>9.83</v>
      </c>
      <c r="Q46" s="68">
        <v>1.7</v>
      </c>
      <c r="R46" s="68">
        <v>1.45</v>
      </c>
      <c r="S46" s="137">
        <v>1.575</v>
      </c>
      <c r="T46" s="68">
        <v>2.1</v>
      </c>
      <c r="U46" s="70">
        <v>0.75</v>
      </c>
      <c r="V46" s="68">
        <v>0.15</v>
      </c>
      <c r="W46" s="77">
        <v>0.28819444444444448</v>
      </c>
      <c r="X46" s="68">
        <v>24.8</v>
      </c>
      <c r="Y46" s="68">
        <v>5.0999999999999996</v>
      </c>
      <c r="Z46" s="72">
        <v>4.3906666985585909</v>
      </c>
      <c r="AA46" s="68">
        <v>61</v>
      </c>
      <c r="AB46" s="226">
        <v>26.3</v>
      </c>
      <c r="AC46" s="216">
        <v>41.3</v>
      </c>
      <c r="AD46" s="68" t="s">
        <v>763</v>
      </c>
      <c r="AE46" s="68" t="s">
        <v>763</v>
      </c>
      <c r="AF46" s="68" t="s">
        <v>763</v>
      </c>
      <c r="AG46" s="131" t="s">
        <v>763</v>
      </c>
      <c r="AH46" s="68" t="s">
        <v>763</v>
      </c>
      <c r="AI46" s="68" t="s">
        <v>763</v>
      </c>
      <c r="AJ46" s="68" t="s">
        <v>763</v>
      </c>
      <c r="AK46" s="68" t="s">
        <v>763</v>
      </c>
      <c r="AL46" s="68" t="s">
        <v>763</v>
      </c>
      <c r="AM46" s="72" t="s">
        <v>763</v>
      </c>
      <c r="AN46" s="137" t="s">
        <v>763</v>
      </c>
      <c r="AO46" s="131" t="s">
        <v>763</v>
      </c>
      <c r="AP46" s="131" t="s">
        <v>763</v>
      </c>
      <c r="AQ46" s="68" t="s">
        <v>763</v>
      </c>
      <c r="AR46" s="68" t="s">
        <v>763</v>
      </c>
      <c r="AS46" s="68"/>
      <c r="AT46" s="68" t="s">
        <v>761</v>
      </c>
      <c r="AX46" s="72"/>
    </row>
    <row r="47" spans="1:54" x14ac:dyDescent="0.2">
      <c r="A47" t="s">
        <v>756</v>
      </c>
      <c r="B47" t="s">
        <v>404</v>
      </c>
      <c r="C47" s="68" t="s">
        <v>764</v>
      </c>
      <c r="E47" s="69">
        <v>43665</v>
      </c>
      <c r="F47" t="s">
        <v>881</v>
      </c>
      <c r="G47" t="s">
        <v>904</v>
      </c>
      <c r="H47" s="68">
        <v>2</v>
      </c>
      <c r="I47" s="68" t="s">
        <v>760</v>
      </c>
      <c r="J47" s="326">
        <v>0.3125</v>
      </c>
      <c r="K47" s="68">
        <v>7</v>
      </c>
      <c r="L47">
        <v>2</v>
      </c>
      <c r="M47" t="s">
        <v>872</v>
      </c>
      <c r="N47" t="s">
        <v>889</v>
      </c>
      <c r="O47" s="205">
        <v>21.3</v>
      </c>
      <c r="P47" s="131">
        <v>9.83</v>
      </c>
      <c r="Q47" s="68">
        <v>1.7</v>
      </c>
      <c r="R47" s="68">
        <v>1.45</v>
      </c>
      <c r="S47" s="137">
        <v>1.575</v>
      </c>
      <c r="T47" s="68">
        <v>2.1</v>
      </c>
      <c r="U47" s="70">
        <v>0.75</v>
      </c>
      <c r="V47" s="68">
        <v>1</v>
      </c>
      <c r="W47" s="77">
        <v>0.29166666666666669</v>
      </c>
      <c r="X47" s="68">
        <v>25.3</v>
      </c>
      <c r="Y47" s="68">
        <v>3.8</v>
      </c>
      <c r="Z47" s="72">
        <v>3.2161498079992721</v>
      </c>
      <c r="AA47" s="68">
        <v>38.5</v>
      </c>
      <c r="AB47" s="226">
        <v>29.4</v>
      </c>
      <c r="AC47" s="216">
        <v>45.6</v>
      </c>
      <c r="AD47" s="72">
        <v>0.62896897770910087</v>
      </c>
      <c r="AE47" s="72">
        <v>0.96286180476730965</v>
      </c>
      <c r="AF47" s="72">
        <v>0.15410406059853468</v>
      </c>
      <c r="AG47" s="137">
        <v>1.1169658653658443</v>
      </c>
      <c r="AH47" s="75">
        <v>15.249421752810427</v>
      </c>
      <c r="AI47" s="75">
        <v>16.366387618176272</v>
      </c>
      <c r="AJ47" s="72">
        <v>67.025483820663609</v>
      </c>
      <c r="AK47" s="72">
        <v>10.920995796066901</v>
      </c>
      <c r="AL47" s="72">
        <v>6.1373051571727775</v>
      </c>
      <c r="AM47" s="72">
        <v>26.170417548877328</v>
      </c>
      <c r="AN47" s="137">
        <v>27.287383414243173</v>
      </c>
      <c r="AO47" s="137">
        <v>5.7349554166666659</v>
      </c>
      <c r="AP47" s="137">
        <v>2.5000000000000001E-2</v>
      </c>
      <c r="AQ47" s="70">
        <v>0.99565968862750887</v>
      </c>
      <c r="AR47" s="72">
        <v>5.7599554166666662</v>
      </c>
      <c r="AS47" s="68"/>
      <c r="AT47" s="68" t="s">
        <v>761</v>
      </c>
      <c r="AX47" s="72"/>
    </row>
    <row r="48" spans="1:54" x14ac:dyDescent="0.2">
      <c r="A48" t="s">
        <v>756</v>
      </c>
      <c r="B48" t="s">
        <v>404</v>
      </c>
      <c r="C48" s="68" t="s">
        <v>765</v>
      </c>
      <c r="E48" s="69">
        <v>43665</v>
      </c>
      <c r="F48" t="s">
        <v>881</v>
      </c>
      <c r="G48" t="s">
        <v>904</v>
      </c>
      <c r="H48" s="68">
        <v>2</v>
      </c>
      <c r="I48" s="68" t="s">
        <v>760</v>
      </c>
      <c r="J48" s="326">
        <v>0.3125</v>
      </c>
      <c r="K48" s="68">
        <v>7</v>
      </c>
      <c r="L48">
        <v>2</v>
      </c>
      <c r="M48" t="s">
        <v>872</v>
      </c>
      <c r="N48" t="s">
        <v>889</v>
      </c>
      <c r="O48" s="205">
        <v>21.3</v>
      </c>
      <c r="P48" s="131">
        <v>9.83</v>
      </c>
      <c r="Q48" s="68">
        <v>1.7</v>
      </c>
      <c r="R48" s="68">
        <v>1.45</v>
      </c>
      <c r="S48" s="137">
        <v>1.575</v>
      </c>
      <c r="T48" s="68">
        <v>2.1</v>
      </c>
      <c r="U48" s="70">
        <v>0.75</v>
      </c>
      <c r="V48" s="68">
        <v>1.8</v>
      </c>
      <c r="W48" s="77">
        <v>0.2951388888888889</v>
      </c>
      <c r="X48" s="68">
        <v>25.5</v>
      </c>
      <c r="Y48" s="68">
        <v>3.15</v>
      </c>
      <c r="Z48" s="72">
        <v>2.6606128514702636</v>
      </c>
      <c r="AA48" s="68">
        <v>38.700000000000003</v>
      </c>
      <c r="AB48" s="226">
        <v>29.8</v>
      </c>
      <c r="AC48" s="216">
        <v>46.3</v>
      </c>
      <c r="AD48" s="68" t="s">
        <v>763</v>
      </c>
      <c r="AE48" s="68" t="s">
        <v>763</v>
      </c>
      <c r="AF48" s="68" t="s">
        <v>763</v>
      </c>
      <c r="AG48" s="131" t="s">
        <v>763</v>
      </c>
      <c r="AH48" s="68" t="s">
        <v>763</v>
      </c>
      <c r="AI48" s="68" t="s">
        <v>763</v>
      </c>
      <c r="AJ48" s="68" t="s">
        <v>763</v>
      </c>
      <c r="AK48" s="68" t="s">
        <v>763</v>
      </c>
      <c r="AL48" s="68" t="s">
        <v>763</v>
      </c>
      <c r="AM48" s="72" t="s">
        <v>763</v>
      </c>
      <c r="AN48" s="137" t="s">
        <v>763</v>
      </c>
      <c r="AO48" s="131" t="s">
        <v>763</v>
      </c>
      <c r="AP48" s="131" t="s">
        <v>763</v>
      </c>
      <c r="AQ48" s="68" t="s">
        <v>763</v>
      </c>
      <c r="AR48" s="68" t="s">
        <v>763</v>
      </c>
      <c r="AS48" s="68"/>
      <c r="AT48" s="68" t="s">
        <v>761</v>
      </c>
      <c r="AU48" s="322">
        <v>101.4</v>
      </c>
      <c r="AV48" s="322">
        <v>3.2448000000000001</v>
      </c>
      <c r="AX48" s="72"/>
      <c r="AY48" s="322"/>
    </row>
    <row r="49" spans="1:54" x14ac:dyDescent="0.2">
      <c r="A49" t="s">
        <v>756</v>
      </c>
      <c r="B49" t="s">
        <v>404</v>
      </c>
      <c r="C49" s="68" t="s">
        <v>757</v>
      </c>
      <c r="E49" s="69">
        <v>43682</v>
      </c>
      <c r="F49" t="s">
        <v>881</v>
      </c>
      <c r="G49" t="s">
        <v>951</v>
      </c>
      <c r="H49" s="68">
        <v>2</v>
      </c>
      <c r="I49" s="68" t="s">
        <v>760</v>
      </c>
      <c r="J49" s="326">
        <v>0.46388888888888602</v>
      </c>
      <c r="K49" s="68">
        <v>2</v>
      </c>
      <c r="L49">
        <v>1</v>
      </c>
      <c r="M49" t="s">
        <v>787</v>
      </c>
      <c r="N49" t="s">
        <v>774</v>
      </c>
      <c r="O49" s="205">
        <v>22.8</v>
      </c>
      <c r="P49" s="131">
        <v>9.81</v>
      </c>
      <c r="Q49" s="68">
        <v>1.1499999999999999</v>
      </c>
      <c r="R49" s="68">
        <v>0.9</v>
      </c>
      <c r="S49" s="131">
        <v>1.0249999999999999</v>
      </c>
      <c r="T49" s="68">
        <v>2.1</v>
      </c>
      <c r="U49" s="70">
        <v>0.48809523809523803</v>
      </c>
      <c r="V49" s="68">
        <v>0.15</v>
      </c>
      <c r="W49" s="77">
        <v>0.33333333333333331</v>
      </c>
      <c r="X49" s="68">
        <v>26.1</v>
      </c>
      <c r="Y49" s="68">
        <v>6.65</v>
      </c>
      <c r="Z49" s="72">
        <v>5.7007032312417234</v>
      </c>
      <c r="AA49" s="68">
        <v>80.8</v>
      </c>
      <c r="AB49" s="226">
        <v>27.3</v>
      </c>
      <c r="AC49" s="216">
        <v>42.7</v>
      </c>
      <c r="AD49" s="68" t="s">
        <v>763</v>
      </c>
      <c r="AE49" s="68" t="s">
        <v>763</v>
      </c>
      <c r="AF49" s="68" t="s">
        <v>763</v>
      </c>
      <c r="AG49" s="131" t="s">
        <v>763</v>
      </c>
      <c r="AH49" s="68" t="s">
        <v>763</v>
      </c>
      <c r="AI49" s="68" t="s">
        <v>763</v>
      </c>
      <c r="AJ49" s="68" t="s">
        <v>763</v>
      </c>
      <c r="AK49" s="68" t="s">
        <v>763</v>
      </c>
      <c r="AL49" s="68" t="s">
        <v>763</v>
      </c>
      <c r="AM49" s="72" t="s">
        <v>763</v>
      </c>
      <c r="AN49" s="137" t="s">
        <v>763</v>
      </c>
      <c r="AO49" s="131" t="s">
        <v>763</v>
      </c>
      <c r="AP49" s="131" t="s">
        <v>763</v>
      </c>
      <c r="AQ49" s="68" t="s">
        <v>763</v>
      </c>
      <c r="AR49" s="68" t="s">
        <v>763</v>
      </c>
      <c r="AS49" s="68"/>
      <c r="AT49" s="68" t="s">
        <v>761</v>
      </c>
      <c r="AX49" s="72"/>
    </row>
    <row r="50" spans="1:54" x14ac:dyDescent="0.2">
      <c r="A50" t="s">
        <v>756</v>
      </c>
      <c r="B50" t="s">
        <v>404</v>
      </c>
      <c r="C50" s="68" t="s">
        <v>764</v>
      </c>
      <c r="E50" s="69">
        <v>43682</v>
      </c>
      <c r="F50" t="s">
        <v>881</v>
      </c>
      <c r="G50" t="s">
        <v>951</v>
      </c>
      <c r="H50" s="68">
        <v>2</v>
      </c>
      <c r="I50" s="68" t="s">
        <v>760</v>
      </c>
      <c r="J50" s="326">
        <v>0.46388888888888502</v>
      </c>
      <c r="K50" s="68">
        <v>2</v>
      </c>
      <c r="L50">
        <v>1</v>
      </c>
      <c r="M50" t="s">
        <v>787</v>
      </c>
      <c r="N50" t="s">
        <v>774</v>
      </c>
      <c r="O50" s="205">
        <v>22.8</v>
      </c>
      <c r="P50" s="131">
        <v>9.81</v>
      </c>
      <c r="Q50" s="68">
        <v>1.1499999999999999</v>
      </c>
      <c r="R50" s="68">
        <v>0.9</v>
      </c>
      <c r="S50" s="131">
        <v>1.0249999999999999</v>
      </c>
      <c r="T50" s="68">
        <v>2.1</v>
      </c>
      <c r="U50" s="70">
        <v>0.48809523809523803</v>
      </c>
      <c r="V50" s="68">
        <v>1.05</v>
      </c>
      <c r="W50" s="77">
        <v>0.33888888888888885</v>
      </c>
      <c r="X50" s="68">
        <v>26.7</v>
      </c>
      <c r="Y50" s="68">
        <v>5.8</v>
      </c>
      <c r="Z50" s="72">
        <v>4.9196615333775462</v>
      </c>
      <c r="AA50" s="68">
        <v>68.2</v>
      </c>
      <c r="AB50" s="226">
        <v>29.3</v>
      </c>
      <c r="AC50" s="216">
        <v>45.4</v>
      </c>
      <c r="AD50" s="72">
        <v>9.961807765754295E-2</v>
      </c>
      <c r="AE50" s="72">
        <v>0.274926048373064</v>
      </c>
      <c r="AF50" s="72">
        <v>0.16259398496240601</v>
      </c>
      <c r="AG50" s="137">
        <v>0.43752003333547002</v>
      </c>
      <c r="AH50" s="75">
        <v>16.278896464298068</v>
      </c>
      <c r="AI50" s="75">
        <v>16.716416497633539</v>
      </c>
      <c r="AJ50" s="72">
        <v>176.02107418359196</v>
      </c>
      <c r="AK50" s="72">
        <v>26.319634659842656</v>
      </c>
      <c r="AL50" s="72">
        <v>6.6878236137584839</v>
      </c>
      <c r="AM50" s="72">
        <v>42.59853112414072</v>
      </c>
      <c r="AN50" s="137">
        <v>43.036051157476194</v>
      </c>
      <c r="AO50" s="137">
        <v>21.483512025316454</v>
      </c>
      <c r="AP50" s="137">
        <v>7.5834546236418729</v>
      </c>
      <c r="AQ50" s="70">
        <v>0.73910402433018785</v>
      </c>
      <c r="AR50" s="72">
        <v>29.066966648958328</v>
      </c>
      <c r="AS50" s="68"/>
      <c r="AT50" s="68" t="s">
        <v>761</v>
      </c>
      <c r="AX50" s="72"/>
    </row>
    <row r="51" spans="1:54" x14ac:dyDescent="0.2">
      <c r="A51" t="s">
        <v>756</v>
      </c>
      <c r="B51" t="s">
        <v>404</v>
      </c>
      <c r="C51" s="68" t="s">
        <v>765</v>
      </c>
      <c r="E51" s="69">
        <v>43682</v>
      </c>
      <c r="F51" t="s">
        <v>881</v>
      </c>
      <c r="G51" t="s">
        <v>951</v>
      </c>
      <c r="H51" s="68">
        <v>2</v>
      </c>
      <c r="I51" s="68" t="s">
        <v>760</v>
      </c>
      <c r="J51" s="326">
        <v>0.46388888888888502</v>
      </c>
      <c r="K51" s="68">
        <v>2</v>
      </c>
      <c r="L51">
        <v>1</v>
      </c>
      <c r="M51" t="s">
        <v>787</v>
      </c>
      <c r="N51" t="s">
        <v>774</v>
      </c>
      <c r="O51" s="205">
        <v>22.8</v>
      </c>
      <c r="P51" s="131">
        <v>9.81</v>
      </c>
      <c r="Q51" s="68">
        <v>1.1499999999999999</v>
      </c>
      <c r="R51" s="68">
        <v>0.9</v>
      </c>
      <c r="S51" s="131">
        <v>1.0249999999999999</v>
      </c>
      <c r="T51" s="68">
        <v>2.1</v>
      </c>
      <c r="U51" s="70">
        <v>0.48809523809523803</v>
      </c>
      <c r="V51" s="68">
        <v>1.8</v>
      </c>
      <c r="W51" s="77">
        <v>0.34166666666666662</v>
      </c>
      <c r="X51" s="68">
        <v>27</v>
      </c>
      <c r="Y51" s="68">
        <v>8.6999999999999993</v>
      </c>
      <c r="Z51" s="72">
        <v>7.3613620484120332</v>
      </c>
      <c r="AA51" s="68">
        <v>52</v>
      </c>
      <c r="AB51" s="226">
        <v>29.8</v>
      </c>
      <c r="AC51" s="216">
        <v>46.2</v>
      </c>
      <c r="AD51" s="68" t="s">
        <v>763</v>
      </c>
      <c r="AE51" s="68" t="s">
        <v>763</v>
      </c>
      <c r="AF51" s="68" t="s">
        <v>763</v>
      </c>
      <c r="AG51" s="131" t="s">
        <v>763</v>
      </c>
      <c r="AH51" s="68" t="s">
        <v>763</v>
      </c>
      <c r="AI51" s="68" t="s">
        <v>763</v>
      </c>
      <c r="AJ51" s="68" t="s">
        <v>763</v>
      </c>
      <c r="AK51" s="68" t="s">
        <v>763</v>
      </c>
      <c r="AL51" s="68" t="s">
        <v>763</v>
      </c>
      <c r="AM51" s="72" t="s">
        <v>763</v>
      </c>
      <c r="AN51" s="137" t="s">
        <v>763</v>
      </c>
      <c r="AO51" s="131" t="s">
        <v>763</v>
      </c>
      <c r="AP51" s="131" t="s">
        <v>763</v>
      </c>
      <c r="AQ51" s="68" t="s">
        <v>763</v>
      </c>
      <c r="AR51" s="68" t="s">
        <v>763</v>
      </c>
      <c r="AS51" s="68"/>
      <c r="AT51" s="68" t="s">
        <v>761</v>
      </c>
      <c r="AX51" s="72"/>
    </row>
    <row r="52" spans="1:54" x14ac:dyDescent="0.2">
      <c r="A52" t="s">
        <v>756</v>
      </c>
      <c r="B52" t="s">
        <v>404</v>
      </c>
      <c r="C52" s="68" t="s">
        <v>757</v>
      </c>
      <c r="E52" s="69">
        <v>43696</v>
      </c>
      <c r="F52" t="s">
        <v>881</v>
      </c>
      <c r="G52" t="s">
        <v>951</v>
      </c>
      <c r="H52" s="68">
        <v>2</v>
      </c>
      <c r="I52" s="68" t="s">
        <v>760</v>
      </c>
      <c r="J52" s="326">
        <v>0.43055555555555602</v>
      </c>
      <c r="K52" s="68">
        <v>5</v>
      </c>
      <c r="L52">
        <v>1</v>
      </c>
      <c r="M52" t="s">
        <v>773</v>
      </c>
      <c r="N52" t="s">
        <v>774</v>
      </c>
      <c r="O52" s="205" t="s">
        <v>761</v>
      </c>
      <c r="P52" s="131" t="s">
        <v>761</v>
      </c>
      <c r="Q52" s="68">
        <v>1.7</v>
      </c>
      <c r="R52" s="68">
        <v>1.3</v>
      </c>
      <c r="S52" s="131">
        <v>1.5</v>
      </c>
      <c r="T52" s="68">
        <v>2.0499999999999998</v>
      </c>
      <c r="U52" s="70">
        <v>0.73170731707317083</v>
      </c>
      <c r="V52" s="68">
        <v>0.15</v>
      </c>
      <c r="W52" s="77">
        <v>0.29930555555555555</v>
      </c>
      <c r="X52" s="68">
        <v>25.6</v>
      </c>
      <c r="Y52" s="68">
        <v>8.84</v>
      </c>
      <c r="Z52" s="72">
        <v>7.5525432907564687</v>
      </c>
      <c r="AA52" s="68">
        <v>101.7</v>
      </c>
      <c r="AB52" s="226">
        <v>27.8</v>
      </c>
      <c r="AC52" s="216">
        <v>43.5</v>
      </c>
      <c r="AD52" s="68" t="s">
        <v>763</v>
      </c>
      <c r="AE52" s="68" t="s">
        <v>763</v>
      </c>
      <c r="AF52" s="68" t="s">
        <v>763</v>
      </c>
      <c r="AG52" s="131" t="s">
        <v>763</v>
      </c>
      <c r="AH52" s="68" t="s">
        <v>763</v>
      </c>
      <c r="AI52" s="68" t="s">
        <v>763</v>
      </c>
      <c r="AJ52" s="68" t="s">
        <v>763</v>
      </c>
      <c r="AK52" s="68" t="s">
        <v>763</v>
      </c>
      <c r="AL52" s="68" t="s">
        <v>763</v>
      </c>
      <c r="AM52" s="72" t="s">
        <v>763</v>
      </c>
      <c r="AN52" s="137" t="s">
        <v>763</v>
      </c>
      <c r="AO52" s="131" t="s">
        <v>763</v>
      </c>
      <c r="AP52" s="131" t="s">
        <v>763</v>
      </c>
      <c r="AQ52" s="68" t="s">
        <v>763</v>
      </c>
      <c r="AR52" s="68" t="s">
        <v>763</v>
      </c>
      <c r="AS52" s="68"/>
      <c r="AT52" s="68" t="s">
        <v>761</v>
      </c>
      <c r="AX52" s="72"/>
    </row>
    <row r="53" spans="1:54" x14ac:dyDescent="0.2">
      <c r="A53" t="s">
        <v>756</v>
      </c>
      <c r="B53" t="s">
        <v>404</v>
      </c>
      <c r="C53" s="68" t="s">
        <v>764</v>
      </c>
      <c r="E53" s="69">
        <v>43696</v>
      </c>
      <c r="F53" t="s">
        <v>881</v>
      </c>
      <c r="G53" t="s">
        <v>951</v>
      </c>
      <c r="H53" s="68">
        <v>2</v>
      </c>
      <c r="I53" s="68" t="s">
        <v>760</v>
      </c>
      <c r="J53" s="326">
        <v>0.43055555555555602</v>
      </c>
      <c r="K53" s="68">
        <v>5</v>
      </c>
      <c r="L53">
        <v>1</v>
      </c>
      <c r="M53" t="s">
        <v>773</v>
      </c>
      <c r="N53" t="s">
        <v>774</v>
      </c>
      <c r="O53" s="205" t="s">
        <v>761</v>
      </c>
      <c r="P53" s="131" t="s">
        <v>761</v>
      </c>
      <c r="Q53" s="68">
        <v>1.7</v>
      </c>
      <c r="R53" s="68">
        <v>1.3</v>
      </c>
      <c r="S53" s="131">
        <v>1.5</v>
      </c>
      <c r="T53" s="68">
        <v>2.0499999999999998</v>
      </c>
      <c r="U53" s="70">
        <v>0.73170731707317083</v>
      </c>
      <c r="V53" s="68">
        <v>1</v>
      </c>
      <c r="W53" s="77">
        <v>0.30208333333333331</v>
      </c>
      <c r="X53" s="68">
        <v>25.7</v>
      </c>
      <c r="Y53" s="68">
        <v>8.66</v>
      </c>
      <c r="Z53" s="72">
        <v>7.3828542031634932</v>
      </c>
      <c r="AA53" s="68">
        <v>106</v>
      </c>
      <c r="AB53" s="226">
        <v>28.2</v>
      </c>
      <c r="AC53" s="216">
        <v>44.1</v>
      </c>
      <c r="AD53" s="72">
        <v>0.12842105263157902</v>
      </c>
      <c r="AE53" s="72">
        <v>1.0764058679706601</v>
      </c>
      <c r="AF53" s="72">
        <v>0.165883</v>
      </c>
      <c r="AG53" s="137">
        <v>1.2422888679706601</v>
      </c>
      <c r="AH53" s="75">
        <v>15.017741132029339</v>
      </c>
      <c r="AI53" s="75">
        <v>16.26003</v>
      </c>
      <c r="AJ53" s="72">
        <v>103.45197066003527</v>
      </c>
      <c r="AK53" s="72">
        <v>14.62975066022979</v>
      </c>
      <c r="AL53" s="72">
        <v>7.0713420250738812</v>
      </c>
      <c r="AM53" s="72">
        <v>29.647491792259132</v>
      </c>
      <c r="AN53" s="137">
        <v>30.889780660229789</v>
      </c>
      <c r="AO53" s="137">
        <v>7.7904425316455717</v>
      </c>
      <c r="AP53" s="137">
        <v>4.1628353173127621</v>
      </c>
      <c r="AQ53" s="70">
        <v>0.65174110650531469</v>
      </c>
      <c r="AR53" s="72">
        <v>11.953277848958333</v>
      </c>
      <c r="AS53" s="68"/>
      <c r="AT53" s="68" t="s">
        <v>761</v>
      </c>
      <c r="AX53" s="72"/>
    </row>
    <row r="54" spans="1:54" x14ac:dyDescent="0.2">
      <c r="A54" t="s">
        <v>756</v>
      </c>
      <c r="B54" t="s">
        <v>404</v>
      </c>
      <c r="C54" s="68" t="s">
        <v>765</v>
      </c>
      <c r="E54" s="69">
        <v>43696</v>
      </c>
      <c r="F54" t="s">
        <v>881</v>
      </c>
      <c r="G54" t="s">
        <v>951</v>
      </c>
      <c r="H54" s="68">
        <v>2</v>
      </c>
      <c r="I54" s="68" t="s">
        <v>760</v>
      </c>
      <c r="J54" s="326">
        <v>0.43055555555555602</v>
      </c>
      <c r="K54" s="68">
        <v>5</v>
      </c>
      <c r="L54">
        <v>1</v>
      </c>
      <c r="M54" t="s">
        <v>773</v>
      </c>
      <c r="N54" t="s">
        <v>774</v>
      </c>
      <c r="O54" s="205" t="s">
        <v>761</v>
      </c>
      <c r="P54" s="131" t="s">
        <v>761</v>
      </c>
      <c r="Q54" s="68">
        <v>1.7</v>
      </c>
      <c r="R54" s="68">
        <v>1.3</v>
      </c>
      <c r="S54" s="131">
        <v>1.5</v>
      </c>
      <c r="T54" s="68">
        <v>2.0499999999999998</v>
      </c>
      <c r="U54" s="70">
        <v>0.73170731707317083</v>
      </c>
      <c r="V54" s="68">
        <v>1.75</v>
      </c>
      <c r="W54" s="77">
        <v>0.3034722222222222</v>
      </c>
      <c r="X54" s="68">
        <v>25.5</v>
      </c>
      <c r="Y54" s="68">
        <v>8.2200000000000006</v>
      </c>
      <c r="Z54" s="72">
        <v>6.9823827005365411</v>
      </c>
      <c r="AA54" s="68">
        <v>101.2</v>
      </c>
      <c r="AB54" s="226">
        <v>28.8</v>
      </c>
      <c r="AC54" s="216">
        <v>45</v>
      </c>
      <c r="AD54" s="68" t="s">
        <v>763</v>
      </c>
      <c r="AE54" s="68" t="s">
        <v>763</v>
      </c>
      <c r="AF54" s="68" t="s">
        <v>763</v>
      </c>
      <c r="AG54" s="131" t="s">
        <v>763</v>
      </c>
      <c r="AH54" s="68" t="s">
        <v>763</v>
      </c>
      <c r="AI54" s="68" t="s">
        <v>763</v>
      </c>
      <c r="AJ54" s="68" t="s">
        <v>763</v>
      </c>
      <c r="AK54" s="68" t="s">
        <v>763</v>
      </c>
      <c r="AL54" s="68" t="s">
        <v>763</v>
      </c>
      <c r="AM54" s="72" t="s">
        <v>763</v>
      </c>
      <c r="AN54" s="137" t="s">
        <v>763</v>
      </c>
      <c r="AO54" s="131" t="s">
        <v>763</v>
      </c>
      <c r="AP54" s="131" t="s">
        <v>763</v>
      </c>
      <c r="AQ54" s="68" t="s">
        <v>763</v>
      </c>
      <c r="AR54" s="68" t="s">
        <v>763</v>
      </c>
      <c r="AS54" s="68"/>
      <c r="AT54" s="68" t="s">
        <v>761</v>
      </c>
      <c r="AX54" s="72"/>
    </row>
    <row r="55" spans="1:54" x14ac:dyDescent="0.2">
      <c r="C55" s="68"/>
      <c r="H55" s="68"/>
      <c r="I55" s="68"/>
      <c r="K55" s="68"/>
      <c r="O55" s="171"/>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X55" s="68"/>
    </row>
    <row r="56" spans="1:54" x14ac:dyDescent="0.2">
      <c r="A56" s="236" t="s">
        <v>1242</v>
      </c>
    </row>
    <row r="57" spans="1:54" ht="16"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450" t="s">
        <v>1203</v>
      </c>
      <c r="AE57" s="84"/>
      <c r="AF57" s="84"/>
      <c r="AG57" s="82"/>
      <c r="AH57" s="82"/>
      <c r="AI57" s="84"/>
      <c r="AJ57" s="82"/>
      <c r="AK57" s="84"/>
      <c r="AL57" s="82"/>
      <c r="AM57" s="82"/>
      <c r="AN57" s="82"/>
      <c r="AO57" s="82"/>
      <c r="AP57" s="82"/>
      <c r="AQ57" s="82"/>
      <c r="AR57" s="82"/>
      <c r="AS57" s="82"/>
      <c r="AT57" s="82"/>
      <c r="AU57" s="82"/>
      <c r="AV57" s="82"/>
      <c r="AW57" s="82"/>
      <c r="AX57" s="82"/>
      <c r="AY57" s="82"/>
      <c r="AZ57" s="82"/>
      <c r="BA57" s="82"/>
      <c r="BB57" s="82"/>
    </row>
    <row r="58" spans="1:54" x14ac:dyDescent="0.2">
      <c r="A58" s="86"/>
      <c r="B58" s="86"/>
      <c r="C58" s="87"/>
      <c r="D58" s="87"/>
      <c r="E58" s="87"/>
      <c r="F58" s="86"/>
      <c r="G58" s="86"/>
      <c r="H58" s="88" t="s">
        <v>702</v>
      </c>
      <c r="I58" s="89"/>
      <c r="J58" s="89"/>
      <c r="K58" s="82"/>
      <c r="L58" s="86"/>
      <c r="M58" s="86"/>
      <c r="N58" s="86"/>
      <c r="O58" s="86"/>
      <c r="P58" s="86"/>
      <c r="Q58" s="86"/>
      <c r="R58" s="86"/>
      <c r="S58" s="86"/>
      <c r="T58" s="86"/>
      <c r="U58" s="86"/>
      <c r="V58" s="89" t="s">
        <v>977</v>
      </c>
      <c r="W58" s="82"/>
      <c r="X58" s="82"/>
      <c r="Y58" s="82"/>
      <c r="Z58" s="82"/>
      <c r="AA58" s="82"/>
      <c r="AB58" s="82"/>
      <c r="AC58" s="450" t="s">
        <v>1204</v>
      </c>
      <c r="AD58" s="450"/>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row>
    <row r="59" spans="1:54" ht="16" thickBot="1" x14ac:dyDescent="0.25">
      <c r="A59" s="90"/>
      <c r="B59" s="90"/>
      <c r="C59" s="91"/>
      <c r="D59" s="91"/>
      <c r="E59" s="91"/>
      <c r="F59" s="89" t="s">
        <v>976</v>
      </c>
      <c r="G59" s="89" t="s">
        <v>702</v>
      </c>
      <c r="H59" s="89" t="s">
        <v>1205</v>
      </c>
      <c r="I59" s="89" t="s">
        <v>702</v>
      </c>
      <c r="J59" s="82"/>
      <c r="K59" s="82"/>
      <c r="L59" s="89"/>
      <c r="M59" s="89"/>
      <c r="N59" s="90"/>
      <c r="O59" s="89"/>
      <c r="P59" s="89" t="s">
        <v>1206</v>
      </c>
      <c r="Q59" s="89"/>
      <c r="R59" s="89"/>
      <c r="S59" s="89"/>
      <c r="T59" s="89"/>
      <c r="U59" s="89"/>
      <c r="V59" s="89" t="s">
        <v>726</v>
      </c>
      <c r="W59" s="82"/>
      <c r="X59" s="82"/>
      <c r="Y59" s="82"/>
      <c r="Z59" s="92">
        <v>273.14999999999998</v>
      </c>
      <c r="AA59" s="82"/>
      <c r="AB59" s="82"/>
      <c r="AC59" s="450"/>
      <c r="AD59" s="450"/>
      <c r="AE59" s="82"/>
      <c r="AF59" s="82"/>
      <c r="AG59" s="82"/>
      <c r="AH59" s="82"/>
      <c r="AI59" s="82"/>
      <c r="AJ59" s="82"/>
      <c r="AK59" s="82" t="s">
        <v>1207</v>
      </c>
      <c r="AL59" s="82"/>
      <c r="AM59" s="82"/>
      <c r="AN59" s="82"/>
      <c r="AO59" s="82"/>
      <c r="AP59" s="82"/>
      <c r="AQ59" s="82"/>
      <c r="AR59" s="82"/>
      <c r="AS59" s="82"/>
      <c r="AT59" s="82"/>
      <c r="AU59" s="82"/>
      <c r="AV59" s="82"/>
      <c r="AW59" s="82"/>
      <c r="AX59" s="82"/>
      <c r="AY59" s="82"/>
      <c r="AZ59" s="82"/>
      <c r="BA59" s="82"/>
      <c r="BB59" s="82"/>
    </row>
    <row r="60" spans="1:54" ht="36" thickTop="1" thickBot="1" x14ac:dyDescent="0.25">
      <c r="A60" s="93" t="s">
        <v>1208</v>
      </c>
      <c r="B60" s="94" t="s">
        <v>1209</v>
      </c>
      <c r="C60" s="94" t="s">
        <v>1210</v>
      </c>
      <c r="D60" s="94" t="s">
        <v>1211</v>
      </c>
      <c r="E60" s="94"/>
      <c r="F60" s="93" t="s">
        <v>706</v>
      </c>
      <c r="G60" s="93" t="s">
        <v>1205</v>
      </c>
      <c r="H60" s="93" t="s">
        <v>1212</v>
      </c>
      <c r="I60" s="93" t="s">
        <v>1213</v>
      </c>
      <c r="J60" s="93" t="s">
        <v>541</v>
      </c>
      <c r="K60" s="93" t="s">
        <v>1214</v>
      </c>
      <c r="L60" s="93" t="s">
        <v>1215</v>
      </c>
      <c r="M60" s="89" t="s">
        <v>1216</v>
      </c>
      <c r="N60" s="93" t="s">
        <v>1217</v>
      </c>
      <c r="O60" s="93" t="s">
        <v>1218</v>
      </c>
      <c r="P60" s="93" t="s">
        <v>1219</v>
      </c>
      <c r="Q60" s="93" t="s">
        <v>1220</v>
      </c>
      <c r="R60" s="93" t="s">
        <v>1221</v>
      </c>
      <c r="S60" s="93" t="s">
        <v>1222</v>
      </c>
      <c r="T60" s="93" t="s">
        <v>1223</v>
      </c>
      <c r="U60" s="93" t="s">
        <v>1224</v>
      </c>
      <c r="V60" s="93" t="s">
        <v>474</v>
      </c>
      <c r="W60" s="95"/>
      <c r="X60" s="82"/>
      <c r="Y60" s="96" t="s">
        <v>540</v>
      </c>
      <c r="Z60" s="97" t="s">
        <v>1225</v>
      </c>
      <c r="AA60" s="98" t="s">
        <v>1226</v>
      </c>
      <c r="AB60" s="98" t="s">
        <v>1205</v>
      </c>
      <c r="AC60" s="450"/>
      <c r="AD60" s="450"/>
      <c r="AE60" s="99" t="s">
        <v>1227</v>
      </c>
      <c r="AF60" s="100" t="s">
        <v>485</v>
      </c>
      <c r="AG60" s="98" t="s">
        <v>1228</v>
      </c>
      <c r="AH60" s="98" t="s">
        <v>724</v>
      </c>
      <c r="AI60" s="100" t="s">
        <v>1229</v>
      </c>
      <c r="AJ60" s="98" t="s">
        <v>722</v>
      </c>
      <c r="AK60" s="100" t="s">
        <v>489</v>
      </c>
      <c r="AL60" s="82"/>
      <c r="AM60" s="82"/>
      <c r="AN60" s="82"/>
      <c r="AO60" s="82"/>
      <c r="AP60" s="82"/>
      <c r="AQ60" s="82"/>
      <c r="AR60" s="82"/>
      <c r="AS60" s="82"/>
      <c r="AT60" s="82"/>
      <c r="AU60" s="82"/>
      <c r="AV60" s="82"/>
      <c r="AW60" s="82"/>
      <c r="AX60" s="82"/>
      <c r="AY60" s="109"/>
      <c r="AZ60" s="109"/>
      <c r="BA60" s="82"/>
      <c r="BB60" s="82"/>
    </row>
    <row r="61" spans="1:54" ht="16" x14ac:dyDescent="0.2">
      <c r="A61" s="101" t="s">
        <v>404</v>
      </c>
      <c r="B61" s="102">
        <v>2019</v>
      </c>
      <c r="C61" s="103">
        <v>7</v>
      </c>
      <c r="D61" s="102">
        <v>8</v>
      </c>
      <c r="E61" s="82"/>
      <c r="F61" s="131">
        <v>1.6</v>
      </c>
      <c r="G61" s="131">
        <v>8.42</v>
      </c>
      <c r="H61" s="82"/>
      <c r="I61" s="205">
        <v>22.5</v>
      </c>
      <c r="J61" s="226">
        <v>29.7</v>
      </c>
      <c r="K61" s="82"/>
      <c r="L61" s="82"/>
      <c r="M61" s="108"/>
      <c r="N61" s="131" t="s">
        <v>763</v>
      </c>
      <c r="O61" s="82"/>
      <c r="P61" s="82"/>
      <c r="Q61" s="82"/>
      <c r="R61" s="140"/>
      <c r="S61" s="137" t="s">
        <v>763</v>
      </c>
      <c r="T61" s="131" t="s">
        <v>763</v>
      </c>
      <c r="U61" s="131" t="s">
        <v>763</v>
      </c>
      <c r="V61" s="85"/>
      <c r="W61" s="85"/>
      <c r="X61" s="85"/>
      <c r="Y61" s="102">
        <f>IF(C61&lt;6," ",IF(C61&lt;=9,I61, IF(C61&gt;=10," ")))</f>
        <v>22.5</v>
      </c>
      <c r="Z61" s="102">
        <f>IF(Y61=" ", " ", IF(Y61&gt;0, Y61+273.15))</f>
        <v>295.64999999999998</v>
      </c>
      <c r="AA61" s="102">
        <f>IF(C61&lt;6," ",IF(C61&lt;=9,J61, IF(C61&gt;=10," ")))</f>
        <v>29.7</v>
      </c>
      <c r="AB61" s="102">
        <f>IF(C61&lt;6," ",IF(C61&lt;=9,G61, IF(C61&gt;=10," ")))</f>
        <v>8.42</v>
      </c>
      <c r="AC61" s="104">
        <f>IF(Y61=" "," ",IF(Y61&gt;0,EXP(-173.4292+249.6339*100/Z61+143.3483*LN(+Z61/100)-21.8492*Z61/100+AA61*(-0.033096+0.014259*Z61/100-0.0017*(Z61/100)^2))*1.4276))</f>
        <v>7.2678776139455579</v>
      </c>
      <c r="AD61" s="102">
        <f>IF(Y61=" "," ",IF(Y61&gt;0,AB61/AC61))</f>
        <v>1.1585225353607711</v>
      </c>
      <c r="AE61" s="105">
        <f>IF(C61&lt;6," ",IF(C61&lt;=9,F61, IF(C61&gt;=10," ")))</f>
        <v>1.6</v>
      </c>
      <c r="AF61" s="102" t="str">
        <f>IF(Y61=" "," ",N61)</f>
        <v>NS</v>
      </c>
      <c r="AG61" s="105" t="str">
        <f>IF(C61&lt;6," ",IF(C61&lt;=9,T61, IF(C61&gt;=10," ")))</f>
        <v>NS</v>
      </c>
      <c r="AH61" s="105" t="str">
        <f>IF(C61&lt;6," ",IF(C61&lt;=9,U61, IF(C61&gt;=10," ")))</f>
        <v>NS</v>
      </c>
      <c r="AI61" s="102"/>
      <c r="AJ61" s="106" t="str">
        <f>IF(C61&lt;6," ",IF(C61&lt;=9,S61, IF(C61&gt;=10," ")))</f>
        <v>NS</v>
      </c>
      <c r="AK61" s="107" t="e">
        <f>IF(Y61=" ", " ", IF(Y61&gt;0, AJ61-AF61))</f>
        <v>#VALUE!</v>
      </c>
      <c r="AL61" s="85"/>
      <c r="AM61" s="85"/>
      <c r="AN61" s="85"/>
      <c r="AO61" s="85"/>
      <c r="AP61" s="85"/>
      <c r="AQ61" s="85"/>
      <c r="AR61" s="114" t="s">
        <v>1230</v>
      </c>
      <c r="AS61" s="85"/>
      <c r="AT61" s="85"/>
      <c r="AU61" s="85"/>
      <c r="AV61" s="85"/>
      <c r="AW61" s="85"/>
      <c r="AX61" s="85"/>
      <c r="AY61" s="85"/>
      <c r="AZ61" s="85"/>
      <c r="BA61" s="82"/>
      <c r="BB61" s="82"/>
    </row>
    <row r="62" spans="1:54" ht="16" x14ac:dyDescent="0.2">
      <c r="A62" s="101" t="s">
        <v>404</v>
      </c>
      <c r="B62" s="102">
        <v>2019</v>
      </c>
      <c r="C62" s="103">
        <v>7</v>
      </c>
      <c r="D62" s="102">
        <v>8</v>
      </c>
      <c r="E62" s="82"/>
      <c r="F62" s="131">
        <v>1.6</v>
      </c>
      <c r="G62" s="131">
        <v>8.42</v>
      </c>
      <c r="H62" s="82"/>
      <c r="I62" s="205">
        <v>22.5</v>
      </c>
      <c r="J62" s="226">
        <v>29.2</v>
      </c>
      <c r="K62" s="82"/>
      <c r="L62" s="82"/>
      <c r="M62" s="108"/>
      <c r="N62" s="137">
        <v>0.80065277859849582</v>
      </c>
      <c r="O62" s="82"/>
      <c r="P62" s="82"/>
      <c r="Q62" s="82"/>
      <c r="R62" s="140"/>
      <c r="S62" s="137">
        <v>43.694112873054024</v>
      </c>
      <c r="T62" s="137">
        <v>8.5498887499999991</v>
      </c>
      <c r="U62" s="137">
        <v>0.24630666666666662</v>
      </c>
      <c r="V62" s="85"/>
      <c r="W62" s="85"/>
      <c r="X62" s="85"/>
      <c r="Y62" s="102">
        <f t="shared" ref="Y62:Y72" si="17">IF(C62&lt;6," ",IF(C62&lt;=9,I62, IF(C62&gt;=10," ")))</f>
        <v>22.5</v>
      </c>
      <c r="Z62" s="102">
        <f t="shared" ref="Z62:Z72" si="18">IF(Y62=" ", " ", IF(Y62&gt;0, Y62+273.15))</f>
        <v>295.64999999999998</v>
      </c>
      <c r="AA62" s="102">
        <f t="shared" ref="AA62:AA72" si="19">IF(C62&lt;6," ",IF(C62&lt;=9,J62, IF(C62&gt;=10," ")))</f>
        <v>29.2</v>
      </c>
      <c r="AB62" s="102">
        <f t="shared" ref="AB62:AB72" si="20">IF(C62&lt;6," ",IF(C62&lt;=9,G62, IF(C62&gt;=10," ")))</f>
        <v>8.42</v>
      </c>
      <c r="AC62" s="104">
        <f t="shared" ref="AC62:AC72" si="21">IF(Y62=" "," ",IF(Y62&gt;0,EXP(-173.4292+249.6339*100/Z62+143.3483*LN(+Z62/100)-21.8492*Z62/100+AA62*(-0.033096+0.014259*Z62/100-0.0017*(Z62/100)^2))*1.4276))</f>
        <v>7.288980615853915</v>
      </c>
      <c r="AD62" s="102">
        <f t="shared" ref="AD62:AD72" si="22">IF(Y62=" "," ",IF(Y62&gt;0,AB62/AC62))</f>
        <v>1.1551683896217337</v>
      </c>
      <c r="AE62" s="105">
        <f t="shared" ref="AE62:AE72" si="23">IF(C62&lt;6," ",IF(C62&lt;=9,F62, IF(C62&gt;=10," ")))</f>
        <v>1.6</v>
      </c>
      <c r="AF62" s="102">
        <f t="shared" ref="AF62:AF72" si="24">IF(Y62=" "," ",N62)</f>
        <v>0.80065277859849582</v>
      </c>
      <c r="AG62" s="105">
        <f t="shared" ref="AG62:AG72" si="25">IF(C62&lt;6," ",IF(C62&lt;=9,T62, IF(C62&gt;=10," ")))</f>
        <v>8.5498887499999991</v>
      </c>
      <c r="AH62" s="105">
        <f t="shared" ref="AH62:AH72" si="26">IF(C62&lt;6," ",IF(C62&lt;=9,U62, IF(C62&gt;=10," ")))</f>
        <v>0.24630666666666662</v>
      </c>
      <c r="AI62" s="102">
        <f t="shared" ref="AI62" si="27">IF(Y62=" ", " ", IF(Y62&gt;0, SUM(AG62:AH62)))</f>
        <v>8.7961954166666665</v>
      </c>
      <c r="AJ62" s="106">
        <f t="shared" ref="AJ62:AJ72" si="28">IF(C62&lt;6," ",IF(C62&lt;=9,S62, IF(C62&gt;=10," ")))</f>
        <v>43.694112873054024</v>
      </c>
      <c r="AK62" s="107">
        <f t="shared" ref="AK62:AK72" si="29">IF(Y62=" ", " ", IF(Y62&gt;0, AJ62-AF62))</f>
        <v>42.893460094455527</v>
      </c>
      <c r="AL62" s="85"/>
      <c r="AM62" s="85"/>
      <c r="AN62" s="85"/>
      <c r="AO62" s="85"/>
      <c r="AP62" s="85"/>
      <c r="AQ62" s="85"/>
      <c r="AR62" s="115"/>
      <c r="AS62" s="116" t="s">
        <v>487</v>
      </c>
      <c r="AT62" s="116" t="s">
        <v>1231</v>
      </c>
      <c r="AU62" s="116" t="s">
        <v>485</v>
      </c>
      <c r="AV62" s="116" t="s">
        <v>513</v>
      </c>
      <c r="AW62" s="116" t="s">
        <v>489</v>
      </c>
      <c r="AX62" s="116"/>
      <c r="AY62" s="85"/>
      <c r="AZ62" s="85"/>
      <c r="BA62" s="82"/>
      <c r="BB62" s="82"/>
    </row>
    <row r="63" spans="1:54" ht="16" x14ac:dyDescent="0.2">
      <c r="A63" s="101" t="s">
        <v>404</v>
      </c>
      <c r="B63" s="102">
        <v>2019</v>
      </c>
      <c r="C63" s="103">
        <v>7</v>
      </c>
      <c r="D63" s="102">
        <v>8</v>
      </c>
      <c r="E63" s="82"/>
      <c r="F63" s="131">
        <v>1.6</v>
      </c>
      <c r="G63" s="131">
        <v>8.42</v>
      </c>
      <c r="H63" s="82"/>
      <c r="I63" s="205">
        <v>22.5</v>
      </c>
      <c r="J63" s="226">
        <v>27.7</v>
      </c>
      <c r="K63" s="82"/>
      <c r="L63" s="82"/>
      <c r="M63" s="108"/>
      <c r="N63" s="131" t="s">
        <v>763</v>
      </c>
      <c r="O63" s="82"/>
      <c r="P63" s="82"/>
      <c r="Q63" s="82"/>
      <c r="R63" s="140"/>
      <c r="S63" s="137" t="s">
        <v>763</v>
      </c>
      <c r="T63" s="131" t="s">
        <v>763</v>
      </c>
      <c r="U63" s="131" t="s">
        <v>763</v>
      </c>
      <c r="V63" s="85"/>
      <c r="W63" s="85"/>
      <c r="X63" s="85"/>
      <c r="Y63" s="102">
        <f t="shared" si="17"/>
        <v>22.5</v>
      </c>
      <c r="Z63" s="102">
        <f t="shared" si="18"/>
        <v>295.64999999999998</v>
      </c>
      <c r="AA63" s="102">
        <f t="shared" si="19"/>
        <v>27.7</v>
      </c>
      <c r="AB63" s="102">
        <f t="shared" si="20"/>
        <v>8.42</v>
      </c>
      <c r="AC63" s="104">
        <f t="shared" si="21"/>
        <v>7.3526579816905135</v>
      </c>
      <c r="AD63" s="102">
        <f t="shared" si="22"/>
        <v>1.1451641054115895</v>
      </c>
      <c r="AE63" s="105">
        <f t="shared" si="23"/>
        <v>1.6</v>
      </c>
      <c r="AF63" s="102" t="str">
        <f t="shared" si="24"/>
        <v>NS</v>
      </c>
      <c r="AG63" s="105" t="str">
        <f t="shared" si="25"/>
        <v>NS</v>
      </c>
      <c r="AH63" s="105" t="str">
        <f t="shared" si="26"/>
        <v>NS</v>
      </c>
      <c r="AI63" s="102"/>
      <c r="AJ63" s="106" t="str">
        <f t="shared" si="28"/>
        <v>NS</v>
      </c>
      <c r="AK63" s="107" t="e">
        <f t="shared" si="29"/>
        <v>#VALUE!</v>
      </c>
      <c r="AL63" s="82"/>
      <c r="AM63" s="84" t="s">
        <v>1232</v>
      </c>
      <c r="AN63" s="82"/>
      <c r="AO63" s="82"/>
      <c r="AP63" s="82"/>
      <c r="AQ63" s="82"/>
      <c r="AR63" s="117" t="s">
        <v>522</v>
      </c>
      <c r="AS63" s="115"/>
      <c r="AT63" s="115"/>
      <c r="AU63" s="115"/>
      <c r="AV63" s="115"/>
      <c r="AW63" s="115"/>
      <c r="AX63" s="118"/>
      <c r="AY63" s="85"/>
      <c r="AZ63" s="85"/>
      <c r="BA63" s="82"/>
      <c r="BB63" s="82"/>
    </row>
    <row r="64" spans="1:54" ht="18" x14ac:dyDescent="0.25">
      <c r="A64" s="101" t="s">
        <v>404</v>
      </c>
      <c r="B64" s="102">
        <v>2019</v>
      </c>
      <c r="C64" s="103">
        <v>7</v>
      </c>
      <c r="D64" s="102">
        <v>19</v>
      </c>
      <c r="E64" s="82"/>
      <c r="F64" s="137">
        <v>1.575</v>
      </c>
      <c r="G64" s="131">
        <v>9.83</v>
      </c>
      <c r="H64" s="82"/>
      <c r="I64" s="205">
        <v>21.3</v>
      </c>
      <c r="J64" s="226">
        <v>26.3</v>
      </c>
      <c r="K64" s="82"/>
      <c r="L64" s="82"/>
      <c r="M64" s="108"/>
      <c r="N64" s="131" t="s">
        <v>763</v>
      </c>
      <c r="O64" s="82"/>
      <c r="P64" s="82"/>
      <c r="Q64" s="82"/>
      <c r="R64" s="140"/>
      <c r="S64" s="137" t="s">
        <v>763</v>
      </c>
      <c r="T64" s="131" t="s">
        <v>763</v>
      </c>
      <c r="U64" s="131" t="s">
        <v>763</v>
      </c>
      <c r="V64" s="85"/>
      <c r="W64" s="85"/>
      <c r="X64" s="85"/>
      <c r="Y64" s="102">
        <f t="shared" si="17"/>
        <v>21.3</v>
      </c>
      <c r="Z64" s="102">
        <f t="shared" si="18"/>
        <v>294.45</v>
      </c>
      <c r="AA64" s="102">
        <f t="shared" si="19"/>
        <v>26.3</v>
      </c>
      <c r="AB64" s="102">
        <f t="shared" si="20"/>
        <v>9.83</v>
      </c>
      <c r="AC64" s="104">
        <f t="shared" si="21"/>
        <v>7.577104954412019</v>
      </c>
      <c r="AD64" s="102">
        <f t="shared" si="22"/>
        <v>1.2973292648237846</v>
      </c>
      <c r="AE64" s="105">
        <f t="shared" si="23"/>
        <v>1.575</v>
      </c>
      <c r="AF64" s="102" t="str">
        <f t="shared" si="24"/>
        <v>NS</v>
      </c>
      <c r="AG64" s="105" t="str">
        <f t="shared" si="25"/>
        <v>NS</v>
      </c>
      <c r="AH64" s="105" t="str">
        <f t="shared" si="26"/>
        <v>NS</v>
      </c>
      <c r="AI64" s="102"/>
      <c r="AJ64" s="106" t="str">
        <f t="shared" si="28"/>
        <v>NS</v>
      </c>
      <c r="AK64" s="107" t="e">
        <f t="shared" si="29"/>
        <v>#VALUE!</v>
      </c>
      <c r="AL64" s="82"/>
      <c r="AM64" s="119" t="s">
        <v>477</v>
      </c>
      <c r="AN64" s="109" t="s">
        <v>1231</v>
      </c>
      <c r="AO64" s="120" t="s">
        <v>479</v>
      </c>
      <c r="AP64" s="120" t="s">
        <v>726</v>
      </c>
      <c r="AQ64" s="120" t="s">
        <v>481</v>
      </c>
      <c r="AR64" s="118" t="s">
        <v>476</v>
      </c>
      <c r="AS64" s="115">
        <v>0.4</v>
      </c>
      <c r="AT64" s="118">
        <v>0.6</v>
      </c>
      <c r="AU64" s="121">
        <v>10</v>
      </c>
      <c r="AV64" s="115">
        <v>10</v>
      </c>
      <c r="AW64" s="122">
        <v>43</v>
      </c>
      <c r="AX64" s="118"/>
      <c r="AY64" s="85"/>
      <c r="AZ64" s="85"/>
      <c r="BA64" s="82"/>
      <c r="BB64" s="82"/>
    </row>
    <row r="65" spans="1:54" ht="16" x14ac:dyDescent="0.2">
      <c r="A65" s="101" t="s">
        <v>404</v>
      </c>
      <c r="B65" s="102">
        <v>2019</v>
      </c>
      <c r="C65" s="103">
        <v>7</v>
      </c>
      <c r="D65" s="102">
        <v>19</v>
      </c>
      <c r="E65" s="82"/>
      <c r="F65" s="137">
        <v>1.575</v>
      </c>
      <c r="G65" s="131">
        <v>9.83</v>
      </c>
      <c r="H65" s="82"/>
      <c r="I65" s="205">
        <v>21.3</v>
      </c>
      <c r="J65" s="226">
        <v>29.4</v>
      </c>
      <c r="K65" s="82"/>
      <c r="L65" s="82"/>
      <c r="M65" s="108"/>
      <c r="N65" s="137">
        <v>1.1169658653658443</v>
      </c>
      <c r="O65" s="82"/>
      <c r="P65" s="82"/>
      <c r="Q65" s="82"/>
      <c r="R65" s="140"/>
      <c r="S65" s="137">
        <v>27.287383414243173</v>
      </c>
      <c r="T65" s="137">
        <v>5.7349554166666659</v>
      </c>
      <c r="U65" s="137">
        <v>2.5000000000000001E-2</v>
      </c>
      <c r="V65" s="85"/>
      <c r="W65" s="85"/>
      <c r="X65" s="85"/>
      <c r="Y65" s="102">
        <f t="shared" si="17"/>
        <v>21.3</v>
      </c>
      <c r="Z65" s="102">
        <f t="shared" si="18"/>
        <v>294.45</v>
      </c>
      <c r="AA65" s="102">
        <f t="shared" si="19"/>
        <v>29.4</v>
      </c>
      <c r="AB65" s="102">
        <f t="shared" si="20"/>
        <v>9.83</v>
      </c>
      <c r="AC65" s="104">
        <f t="shared" si="21"/>
        <v>7.4409439120471665</v>
      </c>
      <c r="AD65" s="102">
        <f t="shared" si="22"/>
        <v>1.3210689552551071</v>
      </c>
      <c r="AE65" s="105">
        <f t="shared" si="23"/>
        <v>1.575</v>
      </c>
      <c r="AF65" s="102">
        <f t="shared" si="24"/>
        <v>1.1169658653658443</v>
      </c>
      <c r="AG65" s="105">
        <f t="shared" si="25"/>
        <v>5.7349554166666659</v>
      </c>
      <c r="AH65" s="105">
        <f t="shared" si="26"/>
        <v>2.5000000000000001E-2</v>
      </c>
      <c r="AI65" s="102">
        <f t="shared" ref="AI65" si="30">IF(Y65=" ", " ", IF(Y65&gt;0, SUM(AG65:AH65)))</f>
        <v>5.7599554166666662</v>
      </c>
      <c r="AJ65" s="106">
        <f t="shared" si="28"/>
        <v>27.287383414243173</v>
      </c>
      <c r="AK65" s="107">
        <f t="shared" si="29"/>
        <v>26.170417548877328</v>
      </c>
      <c r="AL65" s="82"/>
      <c r="AM65" s="123" t="s">
        <v>479</v>
      </c>
      <c r="AN65" s="124" t="s">
        <v>1233</v>
      </c>
      <c r="AO65" s="124" t="s">
        <v>485</v>
      </c>
      <c r="AP65" s="124" t="s">
        <v>1234</v>
      </c>
      <c r="AQ65" s="124"/>
      <c r="AR65" s="118" t="s">
        <v>482</v>
      </c>
      <c r="AS65" s="115">
        <v>0.9</v>
      </c>
      <c r="AT65" s="118">
        <v>3</v>
      </c>
      <c r="AU65" s="121">
        <v>1</v>
      </c>
      <c r="AV65" s="115">
        <v>3</v>
      </c>
      <c r="AW65" s="122">
        <v>20</v>
      </c>
      <c r="AX65" s="118"/>
      <c r="AY65" s="85"/>
      <c r="AZ65" s="102"/>
      <c r="BA65" s="102" t="s">
        <v>1235</v>
      </c>
      <c r="BB65" s="82"/>
    </row>
    <row r="66" spans="1:54" ht="16" x14ac:dyDescent="0.2">
      <c r="A66" s="101" t="s">
        <v>404</v>
      </c>
      <c r="B66" s="102">
        <v>2019</v>
      </c>
      <c r="C66" s="103">
        <v>7</v>
      </c>
      <c r="D66" s="102">
        <v>19</v>
      </c>
      <c r="E66" s="82"/>
      <c r="F66" s="137">
        <v>1.575</v>
      </c>
      <c r="G66" s="131">
        <v>9.83</v>
      </c>
      <c r="H66" s="82"/>
      <c r="I66" s="205">
        <v>21.3</v>
      </c>
      <c r="J66" s="226">
        <v>29.8</v>
      </c>
      <c r="K66" s="82"/>
      <c r="L66" s="82"/>
      <c r="M66" s="108"/>
      <c r="N66" s="131" t="s">
        <v>763</v>
      </c>
      <c r="O66" s="82"/>
      <c r="P66" s="82"/>
      <c r="Q66" s="82"/>
      <c r="R66" s="140"/>
      <c r="S66" s="137" t="s">
        <v>763</v>
      </c>
      <c r="T66" s="131" t="s">
        <v>763</v>
      </c>
      <c r="U66" s="131" t="s">
        <v>763</v>
      </c>
      <c r="V66" s="85"/>
      <c r="W66" s="85"/>
      <c r="X66" s="85"/>
      <c r="Y66" s="102">
        <f t="shared" si="17"/>
        <v>21.3</v>
      </c>
      <c r="Z66" s="102">
        <f t="shared" si="18"/>
        <v>294.45</v>
      </c>
      <c r="AA66" s="102">
        <f t="shared" si="19"/>
        <v>29.8</v>
      </c>
      <c r="AB66" s="102">
        <f t="shared" si="20"/>
        <v>9.83</v>
      </c>
      <c r="AC66" s="104">
        <f t="shared" si="21"/>
        <v>7.4235539114982023</v>
      </c>
      <c r="AD66" s="102">
        <f t="shared" si="22"/>
        <v>1.324163617209609</v>
      </c>
      <c r="AE66" s="105">
        <f t="shared" si="23"/>
        <v>1.575</v>
      </c>
      <c r="AF66" s="102" t="str">
        <f t="shared" si="24"/>
        <v>NS</v>
      </c>
      <c r="AG66" s="105" t="str">
        <f t="shared" si="25"/>
        <v>NS</v>
      </c>
      <c r="AH66" s="105" t="str">
        <f t="shared" si="26"/>
        <v>NS</v>
      </c>
      <c r="AI66" s="102"/>
      <c r="AJ66" s="106" t="str">
        <f t="shared" si="28"/>
        <v>NS</v>
      </c>
      <c r="AK66" s="107" t="e">
        <f t="shared" si="29"/>
        <v>#VALUE!</v>
      </c>
      <c r="AL66" s="82"/>
      <c r="AM66" s="123" t="s">
        <v>1236</v>
      </c>
      <c r="AN66" s="125" t="s">
        <v>742</v>
      </c>
      <c r="AO66" s="125" t="s">
        <v>494</v>
      </c>
      <c r="AP66" s="125" t="s">
        <v>495</v>
      </c>
      <c r="AQ66" s="125" t="s">
        <v>494</v>
      </c>
      <c r="AR66" s="118"/>
      <c r="AS66" s="115" t="s">
        <v>487</v>
      </c>
      <c r="AT66" s="115" t="s">
        <v>976</v>
      </c>
      <c r="AU66" s="115" t="s">
        <v>485</v>
      </c>
      <c r="AV66" s="115" t="s">
        <v>488</v>
      </c>
      <c r="AW66" s="115" t="s">
        <v>489</v>
      </c>
      <c r="AX66" s="116" t="s">
        <v>490</v>
      </c>
      <c r="AY66" s="102"/>
      <c r="AZ66" s="102"/>
      <c r="BA66" s="84" t="s">
        <v>1</v>
      </c>
      <c r="BB66" s="82"/>
    </row>
    <row r="67" spans="1:54" ht="16" x14ac:dyDescent="0.2">
      <c r="A67" s="101" t="s">
        <v>404</v>
      </c>
      <c r="B67" s="102">
        <v>2019</v>
      </c>
      <c r="C67" s="103">
        <v>8</v>
      </c>
      <c r="D67" s="102">
        <v>5</v>
      </c>
      <c r="E67" s="82"/>
      <c r="F67" s="131">
        <v>1.0249999999999999</v>
      </c>
      <c r="G67" s="131">
        <v>9.81</v>
      </c>
      <c r="H67" s="82"/>
      <c r="I67" s="205">
        <v>22.8</v>
      </c>
      <c r="J67" s="226">
        <v>27.3</v>
      </c>
      <c r="K67" s="82"/>
      <c r="L67" s="82"/>
      <c r="M67" s="82"/>
      <c r="N67" s="131" t="s">
        <v>763</v>
      </c>
      <c r="O67" s="82"/>
      <c r="P67" s="82"/>
      <c r="Q67" s="82"/>
      <c r="R67" s="140"/>
      <c r="S67" s="137" t="s">
        <v>763</v>
      </c>
      <c r="T67" s="131" t="s">
        <v>763</v>
      </c>
      <c r="U67" s="131" t="s">
        <v>763</v>
      </c>
      <c r="V67" s="85"/>
      <c r="W67" s="85"/>
      <c r="X67" s="85"/>
      <c r="Y67" s="102">
        <f t="shared" si="17"/>
        <v>22.8</v>
      </c>
      <c r="Z67" s="102">
        <f t="shared" si="18"/>
        <v>295.95</v>
      </c>
      <c r="AA67" s="102">
        <f t="shared" si="19"/>
        <v>27.3</v>
      </c>
      <c r="AB67" s="102">
        <f t="shared" si="20"/>
        <v>9.81</v>
      </c>
      <c r="AC67" s="104">
        <f t="shared" si="21"/>
        <v>7.3299632803804657</v>
      </c>
      <c r="AD67" s="102">
        <f t="shared" si="22"/>
        <v>1.3383423115171196</v>
      </c>
      <c r="AE67" s="105">
        <f t="shared" si="23"/>
        <v>1.0249999999999999</v>
      </c>
      <c r="AF67" s="102" t="str">
        <f t="shared" si="24"/>
        <v>NS</v>
      </c>
      <c r="AG67" s="105" t="str">
        <f t="shared" si="25"/>
        <v>NS</v>
      </c>
      <c r="AH67" s="105" t="str">
        <f t="shared" si="26"/>
        <v>NS</v>
      </c>
      <c r="AI67" s="102"/>
      <c r="AJ67" s="106" t="str">
        <f t="shared" si="28"/>
        <v>NS</v>
      </c>
      <c r="AK67" s="107" t="e">
        <f t="shared" si="29"/>
        <v>#VALUE!</v>
      </c>
      <c r="AL67" s="82"/>
      <c r="AM67" s="82">
        <f>AD75</f>
        <v>1.2723913283704675</v>
      </c>
      <c r="AN67" s="82">
        <f>AE75</f>
        <v>1.425</v>
      </c>
      <c r="AO67" s="82">
        <f>AF75</f>
        <v>0.89935688631761757</v>
      </c>
      <c r="AP67" s="82">
        <f>AI75</f>
        <v>13.894098832812499</v>
      </c>
      <c r="AQ67" s="113">
        <f>AK75</f>
        <v>35.327475139933178</v>
      </c>
      <c r="AR67" s="118"/>
      <c r="AS67" s="115" t="s">
        <v>497</v>
      </c>
      <c r="AT67" s="115" t="s">
        <v>497</v>
      </c>
      <c r="AU67" s="115" t="s">
        <v>497</v>
      </c>
      <c r="AV67" s="115" t="s">
        <v>497</v>
      </c>
      <c r="AW67" s="115" t="s">
        <v>497</v>
      </c>
      <c r="AX67" s="116" t="s">
        <v>498</v>
      </c>
      <c r="AY67" s="102"/>
      <c r="AZ67" s="102"/>
      <c r="BA67" s="82"/>
      <c r="BB67" s="82"/>
    </row>
    <row r="68" spans="1:54" ht="16" x14ac:dyDescent="0.2">
      <c r="A68" s="101" t="s">
        <v>404</v>
      </c>
      <c r="B68" s="102">
        <v>2019</v>
      </c>
      <c r="C68" s="103">
        <v>8</v>
      </c>
      <c r="D68" s="102">
        <v>5</v>
      </c>
      <c r="E68" s="82"/>
      <c r="F68" s="131">
        <v>1.0249999999999999</v>
      </c>
      <c r="G68" s="131">
        <v>9.81</v>
      </c>
      <c r="H68" s="82"/>
      <c r="I68" s="205">
        <v>22.8</v>
      </c>
      <c r="J68" s="226">
        <v>29.3</v>
      </c>
      <c r="K68" s="82"/>
      <c r="L68" s="82"/>
      <c r="M68" s="108"/>
      <c r="N68" s="137">
        <v>0.43752003333547002</v>
      </c>
      <c r="O68" s="82"/>
      <c r="P68" s="82"/>
      <c r="Q68" s="82"/>
      <c r="R68" s="140"/>
      <c r="S68" s="137">
        <v>43.036051157476194</v>
      </c>
      <c r="T68" s="137">
        <v>21.483512025316454</v>
      </c>
      <c r="U68" s="137">
        <v>7.5834546236418729</v>
      </c>
      <c r="V68" s="85"/>
      <c r="W68" s="85"/>
      <c r="X68" s="85"/>
      <c r="Y68" s="102">
        <f t="shared" si="17"/>
        <v>22.8</v>
      </c>
      <c r="Z68" s="102">
        <f t="shared" si="18"/>
        <v>295.95</v>
      </c>
      <c r="AA68" s="102">
        <f t="shared" si="19"/>
        <v>29.3</v>
      </c>
      <c r="AB68" s="102">
        <f t="shared" si="20"/>
        <v>9.81</v>
      </c>
      <c r="AC68" s="104">
        <f t="shared" si="21"/>
        <v>7.2456272613279893</v>
      </c>
      <c r="AD68" s="102">
        <f t="shared" si="22"/>
        <v>1.3539200466961379</v>
      </c>
      <c r="AE68" s="105">
        <f t="shared" si="23"/>
        <v>1.0249999999999999</v>
      </c>
      <c r="AF68" s="102">
        <f t="shared" si="24"/>
        <v>0.43752003333547002</v>
      </c>
      <c r="AG68" s="105">
        <f t="shared" si="25"/>
        <v>21.483512025316454</v>
      </c>
      <c r="AH68" s="105">
        <f t="shared" si="26"/>
        <v>7.5834546236418729</v>
      </c>
      <c r="AI68" s="102">
        <f t="shared" ref="AI68" si="31">IF(Y68=" ", " ", IF(Y68&gt;0, SUM(AG68:AH68)))</f>
        <v>29.066966648958328</v>
      </c>
      <c r="AJ68" s="106">
        <f t="shared" si="28"/>
        <v>43.036051157476194</v>
      </c>
      <c r="AK68" s="107">
        <f t="shared" si="29"/>
        <v>42.598531124140727</v>
      </c>
      <c r="AL68" s="82"/>
      <c r="AM68" s="82"/>
      <c r="AN68" s="82"/>
      <c r="AO68" s="82"/>
      <c r="AP68" s="85"/>
      <c r="AQ68" s="82"/>
      <c r="AR68" s="82"/>
      <c r="AS68" s="115">
        <f>((LN(AM67)-LN(0.4))/(LN(0.9)-LN(0.4))*100)</f>
        <v>142.69893690327194</v>
      </c>
      <c r="AT68" s="120">
        <f>((LN(AN67)-LN(0.6))/(LN(3)-LN(0.6))*100)</f>
        <v>53.745312621497135</v>
      </c>
      <c r="AU68" s="115">
        <f>((LN(AO67)-LN(10))/(LN(1)-LN(10))*100)</f>
        <v>104.60679356285902</v>
      </c>
      <c r="AV68" s="115">
        <f>((LN(AP67)-LN(10))/(LN(3)-LN(10))*100)</f>
        <v>-27.31615792436947</v>
      </c>
      <c r="AW68" s="115">
        <f>((LN(AQ67)-LN(43))/(LN(20)-LN(43))*100)</f>
        <v>25.675686306124941</v>
      </c>
      <c r="AX68" s="82"/>
      <c r="AY68" s="82"/>
      <c r="AZ68" s="82"/>
      <c r="BA68" s="82"/>
      <c r="BB68" s="82"/>
    </row>
    <row r="69" spans="1:54" ht="16" x14ac:dyDescent="0.2">
      <c r="A69" s="101" t="s">
        <v>404</v>
      </c>
      <c r="B69" s="102">
        <v>2019</v>
      </c>
      <c r="C69" s="103">
        <v>8</v>
      </c>
      <c r="D69" s="102">
        <v>5</v>
      </c>
      <c r="E69" s="82"/>
      <c r="F69" s="131">
        <v>1.0249999999999999</v>
      </c>
      <c r="G69" s="131">
        <v>9.81</v>
      </c>
      <c r="H69" s="82"/>
      <c r="I69" s="205">
        <v>22.8</v>
      </c>
      <c r="J69" s="226">
        <v>29.8</v>
      </c>
      <c r="K69" s="82"/>
      <c r="L69" s="82"/>
      <c r="M69" s="108"/>
      <c r="N69" s="131" t="s">
        <v>763</v>
      </c>
      <c r="O69" s="82"/>
      <c r="P69" s="82"/>
      <c r="Q69" s="82"/>
      <c r="R69" s="140"/>
      <c r="S69" s="137" t="s">
        <v>763</v>
      </c>
      <c r="T69" s="131" t="s">
        <v>763</v>
      </c>
      <c r="U69" s="131" t="s">
        <v>763</v>
      </c>
      <c r="V69" s="85"/>
      <c r="W69" s="85"/>
      <c r="X69" s="85"/>
      <c r="Y69" s="102">
        <f t="shared" si="17"/>
        <v>22.8</v>
      </c>
      <c r="Z69" s="102">
        <f t="shared" si="18"/>
        <v>295.95</v>
      </c>
      <c r="AA69" s="102">
        <f t="shared" si="19"/>
        <v>29.8</v>
      </c>
      <c r="AB69" s="102">
        <f t="shared" si="20"/>
        <v>9.81</v>
      </c>
      <c r="AC69" s="104">
        <f t="shared" si="21"/>
        <v>7.2246953106695289</v>
      </c>
      <c r="AD69" s="102">
        <f t="shared" si="22"/>
        <v>1.3578427294383555</v>
      </c>
      <c r="AE69" s="105">
        <f t="shared" si="23"/>
        <v>1.0249999999999999</v>
      </c>
      <c r="AF69" s="102" t="str">
        <f t="shared" si="24"/>
        <v>NS</v>
      </c>
      <c r="AG69" s="105" t="str">
        <f t="shared" si="25"/>
        <v>NS</v>
      </c>
      <c r="AH69" s="105" t="str">
        <f t="shared" si="26"/>
        <v>NS</v>
      </c>
      <c r="AI69" s="102"/>
      <c r="AJ69" s="106" t="str">
        <f t="shared" si="28"/>
        <v>NS</v>
      </c>
      <c r="AK69" s="107" t="e">
        <f t="shared" si="29"/>
        <v>#VALUE!</v>
      </c>
      <c r="AL69" s="82"/>
      <c r="AM69" s="85"/>
      <c r="AN69" s="85"/>
      <c r="AO69" s="85"/>
      <c r="AP69" s="128" t="s">
        <v>1237</v>
      </c>
      <c r="AQ69" s="85"/>
      <c r="AR69" s="82"/>
      <c r="AS69" s="82">
        <f>IF(AS68&gt;100, 100, IF(AS68&lt;0, 0, AS68))</f>
        <v>100</v>
      </c>
      <c r="AT69" s="82">
        <f t="shared" ref="AT69:AW69" si="32">IF(AT68&gt;100, 100, IF(AT68&lt;0, 0, AT68))</f>
        <v>53.745312621497135</v>
      </c>
      <c r="AU69" s="82">
        <f t="shared" si="32"/>
        <v>100</v>
      </c>
      <c r="AV69" s="82">
        <f t="shared" si="32"/>
        <v>0</v>
      </c>
      <c r="AW69" s="82">
        <f t="shared" si="32"/>
        <v>25.675686306124941</v>
      </c>
      <c r="AX69" s="129">
        <f>AVERAGE(AS69:AW69)</f>
        <v>55.884199785524416</v>
      </c>
      <c r="AY69" s="84"/>
      <c r="AZ69" s="84"/>
      <c r="BA69" s="84" t="str">
        <f>IF(AX69&gt;65, "Acceptable; Ongoing Protection is Required", "Unacceptable; Immediate Restoration is Required")</f>
        <v>Unacceptable; Immediate Restoration is Required</v>
      </c>
      <c r="BB69" s="82"/>
    </row>
    <row r="70" spans="1:54" ht="16" x14ac:dyDescent="0.2">
      <c r="A70" s="101" t="s">
        <v>404</v>
      </c>
      <c r="B70" s="102">
        <v>2019</v>
      </c>
      <c r="C70" s="103">
        <v>8</v>
      </c>
      <c r="D70" s="102">
        <v>19</v>
      </c>
      <c r="E70" s="82"/>
      <c r="F70" s="131">
        <v>1.5</v>
      </c>
      <c r="G70" s="131" t="s">
        <v>761</v>
      </c>
      <c r="H70" s="82"/>
      <c r="I70" s="205" t="s">
        <v>761</v>
      </c>
      <c r="J70" s="226">
        <v>27.8</v>
      </c>
      <c r="K70" s="82"/>
      <c r="L70" s="82"/>
      <c r="M70" s="108"/>
      <c r="N70" s="131" t="s">
        <v>763</v>
      </c>
      <c r="O70" s="82"/>
      <c r="P70" s="82"/>
      <c r="Q70" s="82"/>
      <c r="R70" s="140"/>
      <c r="S70" s="137" t="s">
        <v>763</v>
      </c>
      <c r="T70" s="131" t="s">
        <v>763</v>
      </c>
      <c r="U70" s="131" t="s">
        <v>763</v>
      </c>
      <c r="V70" s="85"/>
      <c r="W70" s="85"/>
      <c r="X70" s="85"/>
      <c r="Y70" s="102" t="str">
        <f t="shared" si="17"/>
        <v>ND</v>
      </c>
      <c r="Z70" s="102" t="e">
        <f t="shared" si="18"/>
        <v>#VALUE!</v>
      </c>
      <c r="AA70" s="102">
        <f t="shared" si="19"/>
        <v>27.8</v>
      </c>
      <c r="AB70" s="102" t="str">
        <f t="shared" si="20"/>
        <v>ND</v>
      </c>
      <c r="AC70" s="104" t="e">
        <f t="shared" si="21"/>
        <v>#VALUE!</v>
      </c>
      <c r="AD70" s="102" t="e">
        <f t="shared" si="22"/>
        <v>#VALUE!</v>
      </c>
      <c r="AE70" s="105">
        <f t="shared" si="23"/>
        <v>1.5</v>
      </c>
      <c r="AF70" s="102" t="str">
        <f t="shared" si="24"/>
        <v>NS</v>
      </c>
      <c r="AG70" s="105" t="str">
        <f t="shared" si="25"/>
        <v>NS</v>
      </c>
      <c r="AH70" s="105" t="str">
        <f t="shared" si="26"/>
        <v>NS</v>
      </c>
      <c r="AI70" s="102"/>
      <c r="AJ70" s="106" t="str">
        <f t="shared" si="28"/>
        <v>NS</v>
      </c>
      <c r="AK70" s="107" t="e">
        <f t="shared" si="29"/>
        <v>#VALUE!</v>
      </c>
      <c r="AL70" s="82"/>
      <c r="AM70" s="85"/>
      <c r="AN70" s="85"/>
      <c r="AO70" s="85"/>
      <c r="AP70" s="85"/>
      <c r="AQ70" s="85"/>
      <c r="AR70" s="85"/>
      <c r="AS70" s="85"/>
      <c r="AT70" s="85"/>
      <c r="AU70" s="85"/>
      <c r="AV70" s="85"/>
      <c r="AW70" s="126" t="s">
        <v>1238</v>
      </c>
      <c r="AX70" s="126">
        <f>AVERAGE(AS69:AW69)</f>
        <v>55.884199785524416</v>
      </c>
      <c r="AY70" s="85"/>
      <c r="AZ70" s="85"/>
      <c r="BA70" s="82"/>
      <c r="BB70" s="82"/>
    </row>
    <row r="71" spans="1:54" ht="16" x14ac:dyDescent="0.2">
      <c r="A71" s="101" t="s">
        <v>404</v>
      </c>
      <c r="B71" s="102">
        <v>2019</v>
      </c>
      <c r="C71" s="103">
        <v>8</v>
      </c>
      <c r="D71" s="102">
        <v>19</v>
      </c>
      <c r="E71" s="82"/>
      <c r="F71" s="131">
        <v>1.5</v>
      </c>
      <c r="G71" s="131" t="s">
        <v>761</v>
      </c>
      <c r="H71" s="82"/>
      <c r="I71" s="205" t="s">
        <v>761</v>
      </c>
      <c r="J71" s="226">
        <v>28.2</v>
      </c>
      <c r="K71" s="82"/>
      <c r="L71" s="82"/>
      <c r="M71" s="108"/>
      <c r="N71" s="137">
        <v>1.2422888679706601</v>
      </c>
      <c r="O71" s="82"/>
      <c r="P71" s="82"/>
      <c r="Q71" s="82"/>
      <c r="R71" s="140"/>
      <c r="S71" s="137">
        <v>30.889780660229789</v>
      </c>
      <c r="T71" s="137">
        <v>7.7904425316455717</v>
      </c>
      <c r="U71" s="137">
        <v>4.1628353173127621</v>
      </c>
      <c r="V71" s="85"/>
      <c r="W71" s="85"/>
      <c r="X71" s="85"/>
      <c r="Y71" s="102" t="str">
        <f t="shared" si="17"/>
        <v>ND</v>
      </c>
      <c r="Z71" s="102" t="e">
        <f t="shared" si="18"/>
        <v>#VALUE!</v>
      </c>
      <c r="AA71" s="102">
        <f t="shared" si="19"/>
        <v>28.2</v>
      </c>
      <c r="AB71" s="102" t="str">
        <f t="shared" si="20"/>
        <v>ND</v>
      </c>
      <c r="AC71" s="104" t="e">
        <f t="shared" si="21"/>
        <v>#VALUE!</v>
      </c>
      <c r="AD71" s="102" t="e">
        <f t="shared" si="22"/>
        <v>#VALUE!</v>
      </c>
      <c r="AE71" s="105">
        <f t="shared" si="23"/>
        <v>1.5</v>
      </c>
      <c r="AF71" s="102">
        <f t="shared" si="24"/>
        <v>1.2422888679706601</v>
      </c>
      <c r="AG71" s="105">
        <f t="shared" si="25"/>
        <v>7.7904425316455717</v>
      </c>
      <c r="AH71" s="105">
        <f t="shared" si="26"/>
        <v>4.1628353173127621</v>
      </c>
      <c r="AI71" s="102">
        <f t="shared" ref="AI71" si="33">IF(Y71=" ", " ", IF(Y71&gt;0, SUM(AG71:AH71)))</f>
        <v>11.953277848958333</v>
      </c>
      <c r="AJ71" s="106">
        <f t="shared" si="28"/>
        <v>30.889780660229789</v>
      </c>
      <c r="AK71" s="107">
        <f t="shared" si="29"/>
        <v>29.647491792259128</v>
      </c>
      <c r="AL71" s="82"/>
      <c r="AM71" s="82"/>
      <c r="AN71" s="82"/>
      <c r="AO71" s="82"/>
      <c r="AP71" s="82"/>
      <c r="AQ71" s="82"/>
      <c r="AR71" s="82"/>
      <c r="AS71" s="82"/>
      <c r="AT71" s="82"/>
      <c r="AU71" s="82"/>
      <c r="AV71" s="82"/>
      <c r="AW71" s="82"/>
      <c r="AX71" s="82"/>
      <c r="AY71" s="82"/>
      <c r="AZ71" s="82"/>
      <c r="BA71" s="82"/>
      <c r="BB71" s="82"/>
    </row>
    <row r="72" spans="1:54" ht="16" x14ac:dyDescent="0.2">
      <c r="A72" s="101" t="s">
        <v>404</v>
      </c>
      <c r="B72" s="102">
        <v>2019</v>
      </c>
      <c r="C72" s="103">
        <v>8</v>
      </c>
      <c r="D72" s="102">
        <v>19</v>
      </c>
      <c r="E72" s="82"/>
      <c r="F72" s="131">
        <v>1.5</v>
      </c>
      <c r="G72" s="131" t="s">
        <v>761</v>
      </c>
      <c r="H72" s="82"/>
      <c r="I72" s="205" t="s">
        <v>761</v>
      </c>
      <c r="J72" s="226">
        <v>28.8</v>
      </c>
      <c r="K72" s="82"/>
      <c r="L72" s="82"/>
      <c r="M72" s="82"/>
      <c r="N72" s="131" t="s">
        <v>763</v>
      </c>
      <c r="O72" s="82"/>
      <c r="P72" s="82"/>
      <c r="Q72" s="82"/>
      <c r="R72" s="140"/>
      <c r="S72" s="137" t="s">
        <v>763</v>
      </c>
      <c r="T72" s="131" t="s">
        <v>763</v>
      </c>
      <c r="U72" s="131" t="s">
        <v>763</v>
      </c>
      <c r="V72" s="85"/>
      <c r="W72" s="85"/>
      <c r="X72" s="85"/>
      <c r="Y72" s="102" t="str">
        <f t="shared" si="17"/>
        <v>ND</v>
      </c>
      <c r="Z72" s="102" t="e">
        <f t="shared" si="18"/>
        <v>#VALUE!</v>
      </c>
      <c r="AA72" s="102">
        <f t="shared" si="19"/>
        <v>28.8</v>
      </c>
      <c r="AB72" s="102" t="str">
        <f t="shared" si="20"/>
        <v>ND</v>
      </c>
      <c r="AC72" s="104" t="e">
        <f t="shared" si="21"/>
        <v>#VALUE!</v>
      </c>
      <c r="AD72" s="102" t="e">
        <f t="shared" si="22"/>
        <v>#VALUE!</v>
      </c>
      <c r="AE72" s="105">
        <f t="shared" si="23"/>
        <v>1.5</v>
      </c>
      <c r="AF72" s="102" t="str">
        <f t="shared" si="24"/>
        <v>NS</v>
      </c>
      <c r="AG72" s="105" t="str">
        <f t="shared" si="25"/>
        <v>NS</v>
      </c>
      <c r="AH72" s="105" t="str">
        <f t="shared" si="26"/>
        <v>NS</v>
      </c>
      <c r="AI72" s="102"/>
      <c r="AJ72" s="106" t="str">
        <f t="shared" si="28"/>
        <v>NS</v>
      </c>
      <c r="AK72" s="107" t="e">
        <f t="shared" si="29"/>
        <v>#VALUE!</v>
      </c>
      <c r="AL72" s="82"/>
      <c r="AM72" s="123"/>
      <c r="AN72" s="124"/>
      <c r="AO72" s="124"/>
      <c r="AP72" s="124"/>
      <c r="AQ72" s="124"/>
      <c r="AR72" s="118"/>
      <c r="AS72" s="115"/>
      <c r="AT72" s="118"/>
      <c r="AU72" s="121"/>
      <c r="AV72" s="115"/>
      <c r="AW72" s="122"/>
      <c r="AX72" s="118"/>
      <c r="AY72" s="85"/>
      <c r="AZ72" s="102"/>
      <c r="BA72" s="102"/>
      <c r="BB72" s="82"/>
    </row>
    <row r="73" spans="1:54" x14ac:dyDescent="0.2">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row>
    <row r="74" spans="1:54" ht="16" x14ac:dyDescent="0.2">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110"/>
      <c r="AD74" s="82"/>
      <c r="AE74" s="111"/>
      <c r="AF74" s="82"/>
      <c r="AG74" s="111"/>
      <c r="AH74" s="111"/>
      <c r="AI74" s="82"/>
      <c r="AJ74" s="112"/>
      <c r="AK74" s="113"/>
      <c r="AL74" s="82"/>
      <c r="AM74" s="82"/>
      <c r="AN74" s="82"/>
      <c r="AO74" s="82"/>
      <c r="AP74" s="82"/>
      <c r="AQ74" s="82"/>
      <c r="AR74" s="82"/>
      <c r="AS74" s="82"/>
      <c r="AT74" s="82"/>
      <c r="AU74" s="82"/>
      <c r="AV74" s="82"/>
      <c r="AW74" s="82"/>
      <c r="AX74" s="82"/>
      <c r="AY74" s="82"/>
      <c r="AZ74" s="82"/>
      <c r="BA74" s="82"/>
      <c r="BB74" s="82"/>
    </row>
    <row r="75" spans="1:54" ht="16" x14ac:dyDescent="0.2">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4">
        <f>_xlfn.AGGREGATE(1, 6,AD61:AD74)</f>
        <v>1.2723913283704675</v>
      </c>
      <c r="AE75" s="84">
        <f>_xlfn.AGGREGATE(1, 6,AE61:AE74)</f>
        <v>1.425</v>
      </c>
      <c r="AF75" s="84">
        <f>_xlfn.AGGREGATE(1, 6,AF61:AF74)</f>
        <v>0.89935688631761757</v>
      </c>
      <c r="AG75" s="82"/>
      <c r="AH75" s="82"/>
      <c r="AI75" s="84">
        <f>_xlfn.AGGREGATE(1, 6,AI61:AI74)</f>
        <v>13.894098832812499</v>
      </c>
      <c r="AJ75" s="82"/>
      <c r="AK75" s="84">
        <f>_xlfn.AGGREGATE(1, 6,AK61:AK74)</f>
        <v>35.327475139933178</v>
      </c>
      <c r="AL75" s="82"/>
      <c r="AM75" s="82"/>
      <c r="AN75" s="82"/>
      <c r="AO75" s="82"/>
      <c r="AP75" s="82"/>
      <c r="AQ75" s="82"/>
      <c r="AR75" s="82"/>
      <c r="AS75" s="82"/>
      <c r="AT75" s="82"/>
      <c r="AU75" s="82"/>
      <c r="AV75" s="82"/>
      <c r="AW75" s="82"/>
      <c r="AX75" s="82"/>
      <c r="AY75" s="82"/>
      <c r="AZ75" s="82"/>
      <c r="BA75" s="82"/>
      <c r="BB75" s="82"/>
    </row>
    <row r="76" spans="1:54" x14ac:dyDescent="0.2">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126" t="s">
        <v>1238</v>
      </c>
      <c r="AD76" s="126" t="e">
        <f>AVERAGE(AD61:AD72)</f>
        <v>#VALUE!</v>
      </c>
      <c r="AE76" s="126">
        <f>AVERAGE(AE61:AE72)</f>
        <v>1.425</v>
      </c>
      <c r="AF76" s="126">
        <f>AVERAGE(AF62:AF71)</f>
        <v>0.89935688631761757</v>
      </c>
      <c r="AG76" s="126"/>
      <c r="AH76" s="126"/>
      <c r="AI76" s="126">
        <f>AVERAGE(AI62:AI71)</f>
        <v>13.894098832812499</v>
      </c>
      <c r="AJ76" s="126"/>
      <c r="AK76" s="127" t="e">
        <f>AVERAGE(AK62:AK69)</f>
        <v>#VALUE!</v>
      </c>
      <c r="AL76" s="82"/>
      <c r="AM76" s="82"/>
      <c r="AN76" s="82"/>
      <c r="AO76" s="82"/>
      <c r="AP76" s="82"/>
      <c r="AQ76" s="82"/>
      <c r="AR76" s="82"/>
      <c r="AS76" s="82"/>
      <c r="AT76" s="82"/>
      <c r="AU76" s="82"/>
      <c r="AV76" s="82"/>
      <c r="AW76" s="82"/>
      <c r="AX76" s="82"/>
      <c r="AY76" s="82"/>
      <c r="AZ76" s="82"/>
      <c r="BA76" s="82"/>
      <c r="BB76" s="82"/>
    </row>
    <row r="80" spans="1:54" s="68" customFormat="1" x14ac:dyDescent="0.2">
      <c r="A80" s="68" t="s">
        <v>1244</v>
      </c>
      <c r="B80"/>
      <c r="C80"/>
      <c r="D80"/>
      <c r="E80" s="167"/>
      <c r="J80" s="168"/>
      <c r="O80" s="79"/>
      <c r="P80" s="79"/>
      <c r="Q80" s="79" t="s">
        <v>976</v>
      </c>
      <c r="R80" s="79" t="s">
        <v>976</v>
      </c>
      <c r="S80" s="79" t="s">
        <v>976</v>
      </c>
      <c r="T80" s="79" t="s">
        <v>977</v>
      </c>
      <c r="U80" s="169"/>
      <c r="W80" s="168"/>
      <c r="Y80" s="79" t="s">
        <v>978</v>
      </c>
      <c r="Z80" s="75" t="s">
        <v>979</v>
      </c>
      <c r="AA80" s="170"/>
      <c r="AD80" s="72"/>
      <c r="AE80" s="72"/>
      <c r="AF80" s="72"/>
      <c r="AG80" s="72"/>
      <c r="AH80" s="72"/>
      <c r="AI80" s="72"/>
      <c r="AJ80" s="72"/>
      <c r="AK80" s="72"/>
      <c r="AL80" s="72"/>
      <c r="AM80" s="72"/>
      <c r="AN80" s="72"/>
      <c r="AO80" s="72"/>
      <c r="AP80" s="75"/>
      <c r="AR80" s="68" t="s">
        <v>977</v>
      </c>
      <c r="AT80" s="171" t="s">
        <v>980</v>
      </c>
      <c r="AV80" s="147"/>
      <c r="AX80" s="72"/>
    </row>
    <row r="81" spans="1:56" s="68" customFormat="1" x14ac:dyDescent="0.2">
      <c r="A81" s="79"/>
      <c r="B81"/>
      <c r="C81"/>
      <c r="D81"/>
      <c r="E81" s="167"/>
      <c r="F81" s="79"/>
      <c r="G81" s="79" t="s">
        <v>696</v>
      </c>
      <c r="H81" s="172" t="s">
        <v>697</v>
      </c>
      <c r="J81" s="173" t="s">
        <v>698</v>
      </c>
      <c r="K81" s="79" t="s">
        <v>699</v>
      </c>
      <c r="L81" s="79" t="s">
        <v>700</v>
      </c>
      <c r="M81" s="79" t="s">
        <v>701</v>
      </c>
      <c r="O81" s="79" t="s">
        <v>702</v>
      </c>
      <c r="P81" s="79" t="s">
        <v>703</v>
      </c>
      <c r="Q81" s="174" t="s">
        <v>704</v>
      </c>
      <c r="R81" s="79" t="s">
        <v>705</v>
      </c>
      <c r="S81" s="79" t="s">
        <v>706</v>
      </c>
      <c r="T81" s="79" t="s">
        <v>707</v>
      </c>
      <c r="U81" s="175"/>
      <c r="V81" s="79" t="s">
        <v>708</v>
      </c>
      <c r="W81" s="173" t="s">
        <v>709</v>
      </c>
      <c r="X81" s="79" t="s">
        <v>710</v>
      </c>
      <c r="Y81" s="79" t="s">
        <v>711</v>
      </c>
      <c r="Z81" s="75" t="s">
        <v>711</v>
      </c>
      <c r="AA81" s="170"/>
      <c r="AB81" s="79" t="s">
        <v>712</v>
      </c>
      <c r="AC81" s="79" t="s">
        <v>713</v>
      </c>
      <c r="AD81" s="176" t="s">
        <v>714</v>
      </c>
      <c r="AE81" s="176" t="s">
        <v>715</v>
      </c>
      <c r="AF81" s="75" t="s">
        <v>716</v>
      </c>
      <c r="AG81" s="75" t="s">
        <v>485</v>
      </c>
      <c r="AH81" s="75" t="s">
        <v>717</v>
      </c>
      <c r="AI81" s="75" t="s">
        <v>718</v>
      </c>
      <c r="AJ81" s="177" t="s">
        <v>719</v>
      </c>
      <c r="AK81" s="177" t="s">
        <v>720</v>
      </c>
      <c r="AL81" s="75" t="s">
        <v>721</v>
      </c>
      <c r="AM81" s="75" t="s">
        <v>489</v>
      </c>
      <c r="AN81" s="75" t="s">
        <v>722</v>
      </c>
      <c r="AO81" s="75" t="s">
        <v>723</v>
      </c>
      <c r="AP81" s="75" t="s">
        <v>724</v>
      </c>
      <c r="AQ81" s="75" t="s">
        <v>725</v>
      </c>
      <c r="AR81" s="75" t="s">
        <v>726</v>
      </c>
      <c r="AS81" s="79"/>
      <c r="AT81" s="176" t="s">
        <v>712</v>
      </c>
      <c r="AU81" s="68" t="s">
        <v>855</v>
      </c>
      <c r="AV81" s="68" t="s">
        <v>855</v>
      </c>
      <c r="AX81" s="72"/>
    </row>
    <row r="82" spans="1:56" s="68" customFormat="1" x14ac:dyDescent="0.2">
      <c r="A82" s="178" t="s">
        <v>728</v>
      </c>
      <c r="B82" s="179" t="s">
        <v>729</v>
      </c>
      <c r="C82" s="179" t="s">
        <v>707</v>
      </c>
      <c r="D82" s="179" t="s">
        <v>730</v>
      </c>
      <c r="E82" s="180" t="s">
        <v>731</v>
      </c>
      <c r="F82" s="178" t="s">
        <v>15</v>
      </c>
      <c r="G82" s="178" t="s">
        <v>732</v>
      </c>
      <c r="H82" s="181" t="s">
        <v>733</v>
      </c>
      <c r="I82" s="182" t="s">
        <v>734</v>
      </c>
      <c r="J82" s="183" t="s">
        <v>735</v>
      </c>
      <c r="K82" s="184" t="s">
        <v>736</v>
      </c>
      <c r="L82" s="185" t="s">
        <v>737</v>
      </c>
      <c r="M82" s="178" t="s">
        <v>738</v>
      </c>
      <c r="N82" s="178" t="s">
        <v>739</v>
      </c>
      <c r="O82" s="178" t="s">
        <v>856</v>
      </c>
      <c r="P82" s="178" t="s">
        <v>741</v>
      </c>
      <c r="Q82" s="178" t="s">
        <v>742</v>
      </c>
      <c r="R82" s="178" t="s">
        <v>742</v>
      </c>
      <c r="S82" s="178" t="s">
        <v>742</v>
      </c>
      <c r="T82" s="178" t="s">
        <v>742</v>
      </c>
      <c r="U82" s="186" t="s">
        <v>743</v>
      </c>
      <c r="V82" s="178" t="s">
        <v>744</v>
      </c>
      <c r="W82" s="187" t="s">
        <v>745</v>
      </c>
      <c r="X82" s="185" t="s">
        <v>746</v>
      </c>
      <c r="Y82" s="188" t="s">
        <v>747</v>
      </c>
      <c r="Z82" s="189" t="s">
        <v>748</v>
      </c>
      <c r="AA82" s="190" t="s">
        <v>749</v>
      </c>
      <c r="AB82" s="178" t="s">
        <v>750</v>
      </c>
      <c r="AC82" s="178" t="s">
        <v>751</v>
      </c>
      <c r="AD82" s="191" t="s">
        <v>494</v>
      </c>
      <c r="AE82" s="191" t="s">
        <v>494</v>
      </c>
      <c r="AF82" s="192" t="s">
        <v>494</v>
      </c>
      <c r="AG82" s="192" t="s">
        <v>494</v>
      </c>
      <c r="AH82" s="192" t="s">
        <v>494</v>
      </c>
      <c r="AI82" s="192" t="s">
        <v>494</v>
      </c>
      <c r="AJ82" s="192" t="s">
        <v>494</v>
      </c>
      <c r="AK82" s="192" t="s">
        <v>494</v>
      </c>
      <c r="AL82" s="189" t="s">
        <v>725</v>
      </c>
      <c r="AM82" s="192" t="s">
        <v>494</v>
      </c>
      <c r="AN82" s="192" t="s">
        <v>494</v>
      </c>
      <c r="AO82" s="189" t="s">
        <v>752</v>
      </c>
      <c r="AP82" s="189" t="s">
        <v>752</v>
      </c>
      <c r="AQ82" s="192" t="s">
        <v>753</v>
      </c>
      <c r="AR82" s="189" t="s">
        <v>752</v>
      </c>
      <c r="AS82" s="178" t="s">
        <v>754</v>
      </c>
      <c r="AT82" s="191" t="s">
        <v>750</v>
      </c>
      <c r="AU82" s="68" t="s">
        <v>857</v>
      </c>
      <c r="AV82" s="68" t="s">
        <v>858</v>
      </c>
      <c r="AX82" s="72"/>
    </row>
    <row r="83" spans="1:56" hidden="1" x14ac:dyDescent="0.2">
      <c r="A83" s="79" t="s">
        <v>756</v>
      </c>
      <c r="B83" t="s">
        <v>403</v>
      </c>
      <c r="C83" t="s">
        <v>757</v>
      </c>
      <c r="E83" s="147">
        <v>44020</v>
      </c>
      <c r="F83" s="68" t="s">
        <v>881</v>
      </c>
      <c r="G83" s="68" t="s">
        <v>1005</v>
      </c>
      <c r="H83" s="68">
        <v>3</v>
      </c>
      <c r="I83" s="68" t="s">
        <v>982</v>
      </c>
      <c r="J83" s="77" t="s">
        <v>761</v>
      </c>
      <c r="K83" s="68">
        <v>2</v>
      </c>
      <c r="L83" s="68">
        <v>1</v>
      </c>
      <c r="M83" s="68" t="s">
        <v>854</v>
      </c>
      <c r="N83" s="68" t="s">
        <v>761</v>
      </c>
      <c r="O83" s="68">
        <v>21</v>
      </c>
      <c r="P83" s="68">
        <v>8.93</v>
      </c>
      <c r="Q83" s="68">
        <v>1.7</v>
      </c>
      <c r="R83" s="68">
        <v>1.5</v>
      </c>
      <c r="S83" s="68">
        <v>1.6</v>
      </c>
      <c r="T83" s="68">
        <v>1.7</v>
      </c>
      <c r="U83" s="72">
        <v>0.94117647058823539</v>
      </c>
      <c r="V83" s="68">
        <v>0.15</v>
      </c>
      <c r="W83" s="77">
        <v>0.27499999999999997</v>
      </c>
      <c r="X83" s="68">
        <v>23.6</v>
      </c>
      <c r="Y83" s="68">
        <v>6.31</v>
      </c>
      <c r="Z83" s="72">
        <v>5.3510382518717217</v>
      </c>
      <c r="AA83" s="68">
        <v>74</v>
      </c>
      <c r="AB83" s="79">
        <v>28.7</v>
      </c>
      <c r="AC83" s="79">
        <v>44.9</v>
      </c>
      <c r="AD83" s="75" t="s">
        <v>763</v>
      </c>
      <c r="AE83" s="75" t="s">
        <v>763</v>
      </c>
      <c r="AF83" s="75" t="s">
        <v>763</v>
      </c>
      <c r="AG83" s="75" t="s">
        <v>763</v>
      </c>
      <c r="AH83" s="75" t="s">
        <v>763</v>
      </c>
      <c r="AI83" s="75" t="s">
        <v>763</v>
      </c>
      <c r="AJ83" s="75" t="s">
        <v>763</v>
      </c>
      <c r="AK83" s="75" t="s">
        <v>763</v>
      </c>
      <c r="AL83" s="75" t="s">
        <v>763</v>
      </c>
      <c r="AM83" s="75" t="s">
        <v>763</v>
      </c>
      <c r="AN83" s="75" t="s">
        <v>763</v>
      </c>
      <c r="AO83" s="75" t="s">
        <v>763</v>
      </c>
      <c r="AP83" s="75" t="s">
        <v>763</v>
      </c>
      <c r="AQ83" s="75" t="s">
        <v>763</v>
      </c>
      <c r="AR83" s="75" t="s">
        <v>763</v>
      </c>
      <c r="AS83" s="68"/>
      <c r="AT83" s="68"/>
      <c r="AU83" s="68" t="s">
        <v>763</v>
      </c>
      <c r="AV83" s="68" t="s">
        <v>763</v>
      </c>
      <c r="AW83" s="68"/>
      <c r="BA83" s="200"/>
      <c r="BB83" s="68"/>
      <c r="BC83" s="147"/>
    </row>
    <row r="84" spans="1:56" hidden="1" x14ac:dyDescent="0.2">
      <c r="A84" s="79" t="s">
        <v>756</v>
      </c>
      <c r="B84" t="s">
        <v>403</v>
      </c>
      <c r="C84" t="s">
        <v>764</v>
      </c>
      <c r="E84" s="147">
        <v>44020</v>
      </c>
      <c r="F84" s="68" t="s">
        <v>881</v>
      </c>
      <c r="G84" s="68" t="s">
        <v>1005</v>
      </c>
      <c r="H84" s="68">
        <v>3</v>
      </c>
      <c r="I84" s="68" t="s">
        <v>982</v>
      </c>
      <c r="J84" s="77" t="s">
        <v>761</v>
      </c>
      <c r="K84" s="68">
        <v>2</v>
      </c>
      <c r="L84" s="68">
        <v>1</v>
      </c>
      <c r="M84" s="68" t="s">
        <v>854</v>
      </c>
      <c r="N84" s="68" t="s">
        <v>761</v>
      </c>
      <c r="O84" s="68">
        <v>21</v>
      </c>
      <c r="P84" s="68">
        <v>8.93</v>
      </c>
      <c r="Q84" s="68">
        <v>1.7</v>
      </c>
      <c r="R84" s="68">
        <v>1.5</v>
      </c>
      <c r="S84" s="68">
        <v>1.6</v>
      </c>
      <c r="T84" s="68">
        <v>1.7</v>
      </c>
      <c r="U84" s="72">
        <v>0.94117647058823539</v>
      </c>
      <c r="V84" s="68">
        <v>0.85</v>
      </c>
      <c r="W84" s="77">
        <v>0.27569444444444446</v>
      </c>
      <c r="X84" s="68">
        <v>23.6</v>
      </c>
      <c r="Y84" s="68">
        <v>6.11</v>
      </c>
      <c r="Z84" s="72">
        <v>5.1814332359645361</v>
      </c>
      <c r="AA84" s="68">
        <v>72.099999999999994</v>
      </c>
      <c r="AB84" s="204">
        <v>28.7</v>
      </c>
      <c r="AC84" s="204">
        <v>44.8</v>
      </c>
      <c r="AD84" s="171">
        <v>0.40897517504774022</v>
      </c>
      <c r="AE84" s="72">
        <v>4.7655727424749168</v>
      </c>
      <c r="AF84" s="72">
        <v>0.52604042806183127</v>
      </c>
      <c r="AG84" s="75">
        <v>5.2916131705367482</v>
      </c>
      <c r="AH84" s="75">
        <v>25.816351829463251</v>
      </c>
      <c r="AI84" s="75">
        <v>31.107965</v>
      </c>
      <c r="AJ84" s="72">
        <v>108.60448422324966</v>
      </c>
      <c r="AK84" s="72">
        <v>15.057739431440163</v>
      </c>
      <c r="AL84" s="72">
        <v>7.2125357672537724</v>
      </c>
      <c r="AM84" s="75">
        <v>40.874091260903413</v>
      </c>
      <c r="AN84" s="75">
        <v>46.165704431440162</v>
      </c>
      <c r="AO84" s="72">
        <v>5.1807500000000006</v>
      </c>
      <c r="AP84" s="72">
        <v>3.3671820312499992</v>
      </c>
      <c r="AQ84" s="70">
        <v>0.60608226423185518</v>
      </c>
      <c r="AR84" s="177">
        <v>8.5479320312499993</v>
      </c>
      <c r="AS84" s="68"/>
      <c r="AT84" s="68"/>
      <c r="AU84" s="68" t="s">
        <v>763</v>
      </c>
      <c r="AV84" s="68" t="s">
        <v>763</v>
      </c>
      <c r="AW84" s="68"/>
      <c r="BA84" s="200"/>
      <c r="BB84" s="68"/>
      <c r="BC84" s="147"/>
    </row>
    <row r="85" spans="1:56" hidden="1" x14ac:dyDescent="0.2">
      <c r="A85" s="79" t="s">
        <v>756</v>
      </c>
      <c r="B85" t="s">
        <v>403</v>
      </c>
      <c r="C85" t="s">
        <v>765</v>
      </c>
      <c r="E85" s="147">
        <v>44020</v>
      </c>
      <c r="F85" s="68" t="s">
        <v>881</v>
      </c>
      <c r="G85" s="68" t="s">
        <v>1005</v>
      </c>
      <c r="H85" s="68">
        <v>3</v>
      </c>
      <c r="I85" s="68" t="s">
        <v>982</v>
      </c>
      <c r="J85" s="77" t="s">
        <v>761</v>
      </c>
      <c r="K85" s="68">
        <v>2</v>
      </c>
      <c r="L85" s="68">
        <v>1</v>
      </c>
      <c r="M85" s="68" t="s">
        <v>854</v>
      </c>
      <c r="N85" s="68" t="s">
        <v>761</v>
      </c>
      <c r="O85" s="68">
        <v>21</v>
      </c>
      <c r="P85" s="68">
        <v>8.93</v>
      </c>
      <c r="Q85" s="68">
        <v>1.7</v>
      </c>
      <c r="R85" s="68">
        <v>1.5</v>
      </c>
      <c r="S85" s="68">
        <v>1.6</v>
      </c>
      <c r="T85" s="68">
        <v>1.7</v>
      </c>
      <c r="U85" s="72">
        <v>0.94117647058823539</v>
      </c>
      <c r="V85" s="68">
        <v>1.4</v>
      </c>
      <c r="W85" s="77">
        <v>0.27777777777777779</v>
      </c>
      <c r="X85" s="68">
        <v>23.6</v>
      </c>
      <c r="Y85" s="68">
        <v>5.98</v>
      </c>
      <c r="Z85" s="72">
        <v>5.0682780570560348</v>
      </c>
      <c r="AA85" s="68">
        <v>70.400000000000006</v>
      </c>
      <c r="AB85" s="79">
        <v>28.8</v>
      </c>
      <c r="AC85" s="79">
        <v>44.9</v>
      </c>
      <c r="AD85" s="75" t="s">
        <v>763</v>
      </c>
      <c r="AE85" s="75" t="s">
        <v>763</v>
      </c>
      <c r="AF85" s="75" t="s">
        <v>763</v>
      </c>
      <c r="AG85" s="75" t="s">
        <v>763</v>
      </c>
      <c r="AH85" s="75" t="s">
        <v>763</v>
      </c>
      <c r="AI85" s="75" t="s">
        <v>763</v>
      </c>
      <c r="AJ85" s="75" t="s">
        <v>763</v>
      </c>
      <c r="AK85" s="75" t="s">
        <v>763</v>
      </c>
      <c r="AL85" s="75" t="s">
        <v>763</v>
      </c>
      <c r="AM85" s="75" t="s">
        <v>763</v>
      </c>
      <c r="AN85" s="75" t="s">
        <v>763</v>
      </c>
      <c r="AO85" s="75" t="s">
        <v>763</v>
      </c>
      <c r="AP85" s="75" t="s">
        <v>763</v>
      </c>
      <c r="AQ85" s="75" t="s">
        <v>763</v>
      </c>
      <c r="AR85" s="75" t="s">
        <v>763</v>
      </c>
      <c r="AS85" s="68"/>
      <c r="AT85" s="68"/>
      <c r="AU85" s="68" t="s">
        <v>763</v>
      </c>
      <c r="AV85" s="68" t="s">
        <v>763</v>
      </c>
      <c r="AW85" s="68"/>
      <c r="BA85" s="200"/>
      <c r="BB85" s="68"/>
      <c r="BC85" s="147"/>
    </row>
    <row r="86" spans="1:56" hidden="1" x14ac:dyDescent="0.2">
      <c r="A86" s="79" t="s">
        <v>756</v>
      </c>
      <c r="B86" t="s">
        <v>403</v>
      </c>
      <c r="C86" t="s">
        <v>757</v>
      </c>
      <c r="E86" s="194">
        <v>44035</v>
      </c>
      <c r="F86" s="68" t="s">
        <v>881</v>
      </c>
      <c r="G86" s="68" t="s">
        <v>1024</v>
      </c>
      <c r="H86" s="68">
        <v>2</v>
      </c>
      <c r="I86" s="77" t="s">
        <v>982</v>
      </c>
      <c r="J86" s="77" t="s">
        <v>761</v>
      </c>
      <c r="K86" s="215">
        <v>7</v>
      </c>
      <c r="L86" s="68">
        <v>2</v>
      </c>
      <c r="M86" s="68" t="s">
        <v>773</v>
      </c>
      <c r="N86" s="68" t="s">
        <v>761</v>
      </c>
      <c r="O86" s="68">
        <v>23.2</v>
      </c>
      <c r="P86" s="68">
        <v>8.15</v>
      </c>
      <c r="Q86" s="68">
        <v>1.1000000000000001</v>
      </c>
      <c r="R86" s="68">
        <v>1</v>
      </c>
      <c r="S86" s="68">
        <v>1.05</v>
      </c>
      <c r="T86" s="68">
        <v>1.4</v>
      </c>
      <c r="U86" s="72">
        <v>0.75000000000000011</v>
      </c>
      <c r="V86" s="68">
        <v>0.15</v>
      </c>
      <c r="W86" s="77">
        <v>0.25</v>
      </c>
      <c r="X86" s="68">
        <v>26.9</v>
      </c>
      <c r="Y86" s="68">
        <v>5.85</v>
      </c>
      <c r="Z86" s="72">
        <v>4.9632098591080931</v>
      </c>
      <c r="AA86" s="68">
        <v>67.7</v>
      </c>
      <c r="AB86" s="79">
        <v>29.3</v>
      </c>
      <c r="AC86" s="79">
        <v>45.4</v>
      </c>
      <c r="AD86" s="75" t="s">
        <v>763</v>
      </c>
      <c r="AE86" s="75" t="s">
        <v>763</v>
      </c>
      <c r="AF86" s="75" t="s">
        <v>763</v>
      </c>
      <c r="AG86" s="75" t="s">
        <v>763</v>
      </c>
      <c r="AH86" s="75" t="s">
        <v>763</v>
      </c>
      <c r="AI86" s="75" t="s">
        <v>763</v>
      </c>
      <c r="AJ86" s="75" t="s">
        <v>763</v>
      </c>
      <c r="AK86" s="75" t="s">
        <v>763</v>
      </c>
      <c r="AL86" s="75" t="s">
        <v>763</v>
      </c>
      <c r="AM86" s="75" t="s">
        <v>763</v>
      </c>
      <c r="AN86" s="75" t="s">
        <v>763</v>
      </c>
      <c r="AO86" s="75" t="s">
        <v>763</v>
      </c>
      <c r="AP86" s="75" t="s">
        <v>763</v>
      </c>
      <c r="AQ86" s="75" t="s">
        <v>763</v>
      </c>
      <c r="AR86" s="75" t="s">
        <v>763</v>
      </c>
      <c r="AS86" s="68"/>
      <c r="AT86" s="68"/>
      <c r="AU86" s="68" t="s">
        <v>763</v>
      </c>
      <c r="AV86" s="68" t="s">
        <v>763</v>
      </c>
      <c r="AW86" s="68"/>
    </row>
    <row r="87" spans="1:56" hidden="1" x14ac:dyDescent="0.2">
      <c r="A87" s="79" t="s">
        <v>756</v>
      </c>
      <c r="B87" t="s">
        <v>403</v>
      </c>
      <c r="C87" t="s">
        <v>764</v>
      </c>
      <c r="E87" s="194">
        <v>44035</v>
      </c>
      <c r="F87" s="68" t="s">
        <v>881</v>
      </c>
      <c r="G87" s="68" t="s">
        <v>1024</v>
      </c>
      <c r="H87" s="68">
        <v>2</v>
      </c>
      <c r="I87" s="77" t="s">
        <v>982</v>
      </c>
      <c r="J87" s="77" t="s">
        <v>761</v>
      </c>
      <c r="K87" s="215">
        <v>7</v>
      </c>
      <c r="L87" s="68">
        <v>2</v>
      </c>
      <c r="M87" s="68" t="s">
        <v>773</v>
      </c>
      <c r="N87" s="68" t="s">
        <v>761</v>
      </c>
      <c r="O87" s="68">
        <v>23.2</v>
      </c>
      <c r="P87" s="68">
        <v>8.15</v>
      </c>
      <c r="Q87" s="68">
        <v>1.1000000000000001</v>
      </c>
      <c r="R87" s="68">
        <v>1</v>
      </c>
      <c r="S87" s="68">
        <v>1.05</v>
      </c>
      <c r="T87" s="68">
        <v>1.4</v>
      </c>
      <c r="U87" s="72">
        <v>0.75000000000000011</v>
      </c>
      <c r="V87" s="68">
        <v>0.7</v>
      </c>
      <c r="W87" s="77">
        <v>0.25694444444444448</v>
      </c>
      <c r="X87" s="68">
        <v>26.9</v>
      </c>
      <c r="Y87" s="68">
        <v>5.83</v>
      </c>
      <c r="Z87" s="72">
        <v>4.9462416202735353</v>
      </c>
      <c r="AA87" s="68">
        <v>67.900000000000006</v>
      </c>
      <c r="AB87" s="204">
        <v>29.3</v>
      </c>
      <c r="AC87" s="204">
        <v>45.4</v>
      </c>
      <c r="AD87" s="171">
        <v>0.37460216422660719</v>
      </c>
      <c r="AE87" s="72">
        <v>1.8311272236742262</v>
      </c>
      <c r="AF87" s="72">
        <v>1.0490196078431371</v>
      </c>
      <c r="AG87" s="75">
        <v>2.8801468315173633</v>
      </c>
      <c r="AH87" s="75">
        <v>20.666853168482639</v>
      </c>
      <c r="AI87" s="75">
        <v>23.547000000000001</v>
      </c>
      <c r="AJ87" s="72">
        <v>148.01407647901289</v>
      </c>
      <c r="AK87" s="72">
        <v>20.238192888113847</v>
      </c>
      <c r="AL87" s="72">
        <v>7.3136014315756164</v>
      </c>
      <c r="AM87" s="75">
        <v>40.90504605659649</v>
      </c>
      <c r="AN87" s="75">
        <v>43.785192888113848</v>
      </c>
      <c r="AO87" s="72">
        <v>12.343999999999999</v>
      </c>
      <c r="AP87" s="177">
        <v>2.5000000000000001E-2</v>
      </c>
      <c r="AQ87" s="70">
        <v>1</v>
      </c>
      <c r="AR87" s="177">
        <v>12.369</v>
      </c>
      <c r="AS87" s="68"/>
      <c r="AT87" s="68"/>
      <c r="AU87" s="68" t="s">
        <v>763</v>
      </c>
      <c r="AV87" s="68" t="s">
        <v>763</v>
      </c>
      <c r="AW87" s="68"/>
    </row>
    <row r="88" spans="1:56" hidden="1" x14ac:dyDescent="0.2">
      <c r="A88" s="79" t="s">
        <v>756</v>
      </c>
      <c r="B88" t="s">
        <v>403</v>
      </c>
      <c r="C88" t="s">
        <v>765</v>
      </c>
      <c r="E88" s="194">
        <v>44035</v>
      </c>
      <c r="F88" s="68" t="s">
        <v>881</v>
      </c>
      <c r="G88" s="68" t="s">
        <v>1024</v>
      </c>
      <c r="H88" s="68">
        <v>2</v>
      </c>
      <c r="I88" s="77" t="s">
        <v>982</v>
      </c>
      <c r="J88" s="77" t="s">
        <v>761</v>
      </c>
      <c r="K88" s="215">
        <v>7</v>
      </c>
      <c r="L88" s="68">
        <v>2</v>
      </c>
      <c r="M88" s="68" t="s">
        <v>773</v>
      </c>
      <c r="N88" s="68" t="s">
        <v>761</v>
      </c>
      <c r="O88" s="68">
        <v>23.2</v>
      </c>
      <c r="P88" s="68">
        <v>8.15</v>
      </c>
      <c r="Q88" s="68">
        <v>1.1000000000000001</v>
      </c>
      <c r="R88" s="68">
        <v>1</v>
      </c>
      <c r="S88" s="68">
        <v>1.05</v>
      </c>
      <c r="T88" s="68">
        <v>1.4</v>
      </c>
      <c r="U88" s="72">
        <v>0.75000000000000011</v>
      </c>
      <c r="V88" s="68">
        <v>1.1000000000000001</v>
      </c>
      <c r="W88" s="77">
        <v>0.26180555555555557</v>
      </c>
      <c r="X88" s="68">
        <v>26.9</v>
      </c>
      <c r="Y88" s="68">
        <v>5.3</v>
      </c>
      <c r="Z88" s="72">
        <v>4.4965832911577595</v>
      </c>
      <c r="AA88" s="68">
        <v>66</v>
      </c>
      <c r="AB88" s="79">
        <v>29.3</v>
      </c>
      <c r="AC88" s="79">
        <v>45.4</v>
      </c>
      <c r="AD88" s="75" t="s">
        <v>763</v>
      </c>
      <c r="AE88" s="75" t="s">
        <v>763</v>
      </c>
      <c r="AF88" s="75" t="s">
        <v>763</v>
      </c>
      <c r="AG88" s="75" t="s">
        <v>763</v>
      </c>
      <c r="AH88" s="75" t="s">
        <v>763</v>
      </c>
      <c r="AI88" s="75" t="s">
        <v>763</v>
      </c>
      <c r="AJ88" s="75" t="s">
        <v>763</v>
      </c>
      <c r="AK88" s="75" t="s">
        <v>763</v>
      </c>
      <c r="AL88" s="75" t="s">
        <v>763</v>
      </c>
      <c r="AM88" s="75" t="s">
        <v>763</v>
      </c>
      <c r="AN88" s="75" t="s">
        <v>763</v>
      </c>
      <c r="AO88" s="75" t="s">
        <v>763</v>
      </c>
      <c r="AP88" s="75" t="s">
        <v>763</v>
      </c>
      <c r="AQ88" s="75" t="s">
        <v>763</v>
      </c>
      <c r="AR88" s="75" t="s">
        <v>763</v>
      </c>
      <c r="AS88" s="68"/>
      <c r="AT88" s="68"/>
      <c r="AU88" s="68" t="s">
        <v>763</v>
      </c>
      <c r="AV88" s="68" t="s">
        <v>763</v>
      </c>
      <c r="AW88" s="68"/>
    </row>
    <row r="89" spans="1:56" hidden="1" x14ac:dyDescent="0.2">
      <c r="A89" s="79" t="s">
        <v>756</v>
      </c>
      <c r="B89" t="s">
        <v>403</v>
      </c>
      <c r="C89" t="s">
        <v>757</v>
      </c>
      <c r="E89" s="147">
        <v>44049</v>
      </c>
      <c r="F89" s="68" t="s">
        <v>881</v>
      </c>
      <c r="G89" s="68" t="s">
        <v>1024</v>
      </c>
      <c r="H89" s="68">
        <v>0</v>
      </c>
      <c r="I89" s="68" t="s">
        <v>982</v>
      </c>
      <c r="J89" s="77">
        <v>0.40069444444444446</v>
      </c>
      <c r="K89" s="215">
        <v>2</v>
      </c>
      <c r="L89" s="68">
        <v>1</v>
      </c>
      <c r="M89" s="68" t="s">
        <v>761</v>
      </c>
      <c r="N89" s="68" t="s">
        <v>761</v>
      </c>
      <c r="O89" s="68">
        <v>21</v>
      </c>
      <c r="P89" s="68">
        <v>8.81</v>
      </c>
      <c r="Q89" s="68">
        <v>1.4</v>
      </c>
      <c r="R89" s="68">
        <v>1.3</v>
      </c>
      <c r="S89" s="68">
        <v>1.35</v>
      </c>
      <c r="T89" s="68">
        <v>1.42</v>
      </c>
      <c r="U89" s="72">
        <v>0.95070422535211274</v>
      </c>
      <c r="V89" s="68">
        <v>0.15</v>
      </c>
      <c r="W89" s="77">
        <v>0.24652777777777779</v>
      </c>
      <c r="X89" s="68">
        <v>26.7</v>
      </c>
      <c r="Y89" s="68">
        <v>5.71</v>
      </c>
      <c r="Z89" s="72">
        <v>4.8026761229605768</v>
      </c>
      <c r="AA89" s="68">
        <v>89.5</v>
      </c>
      <c r="AB89" s="79">
        <v>30.8</v>
      </c>
      <c r="AC89" s="79">
        <v>47.7</v>
      </c>
      <c r="AD89" s="75" t="s">
        <v>763</v>
      </c>
      <c r="AE89" s="75" t="s">
        <v>763</v>
      </c>
      <c r="AF89" s="75" t="s">
        <v>763</v>
      </c>
      <c r="AG89" s="75" t="s">
        <v>763</v>
      </c>
      <c r="AH89" s="75" t="s">
        <v>763</v>
      </c>
      <c r="AI89" s="75" t="s">
        <v>763</v>
      </c>
      <c r="AJ89" s="75" t="s">
        <v>763</v>
      </c>
      <c r="AK89" s="75" t="s">
        <v>763</v>
      </c>
      <c r="AL89" s="75" t="s">
        <v>763</v>
      </c>
      <c r="AM89" s="75" t="s">
        <v>763</v>
      </c>
      <c r="AN89" s="75" t="s">
        <v>763</v>
      </c>
      <c r="AO89" s="75" t="s">
        <v>763</v>
      </c>
      <c r="AP89" s="75" t="s">
        <v>763</v>
      </c>
      <c r="AQ89" s="75" t="s">
        <v>763</v>
      </c>
      <c r="AR89" s="75" t="s">
        <v>763</v>
      </c>
      <c r="AS89" s="68"/>
      <c r="AT89" s="68"/>
      <c r="AU89" s="68" t="s">
        <v>763</v>
      </c>
      <c r="AV89" s="68" t="s">
        <v>763</v>
      </c>
      <c r="AW89" s="68"/>
      <c r="BB89" s="68"/>
      <c r="BC89" s="68"/>
      <c r="BD89" s="147"/>
    </row>
    <row r="90" spans="1:56" hidden="1" x14ac:dyDescent="0.2">
      <c r="A90" s="79" t="s">
        <v>756</v>
      </c>
      <c r="B90" t="s">
        <v>403</v>
      </c>
      <c r="C90" t="s">
        <v>764</v>
      </c>
      <c r="E90" s="147">
        <v>44049</v>
      </c>
      <c r="F90" s="68" t="s">
        <v>881</v>
      </c>
      <c r="G90" s="68" t="s">
        <v>1024</v>
      </c>
      <c r="H90" s="68">
        <v>0</v>
      </c>
      <c r="I90" s="68" t="s">
        <v>982</v>
      </c>
      <c r="J90" s="77">
        <v>0.40069444444444446</v>
      </c>
      <c r="K90" s="215">
        <v>2</v>
      </c>
      <c r="L90" s="68">
        <v>1</v>
      </c>
      <c r="M90" s="68" t="s">
        <v>761</v>
      </c>
      <c r="N90" s="68" t="s">
        <v>761</v>
      </c>
      <c r="O90" s="68">
        <v>21</v>
      </c>
      <c r="P90" s="68">
        <v>8.81</v>
      </c>
      <c r="Q90" s="68">
        <v>1.4</v>
      </c>
      <c r="R90" s="68">
        <v>1.3</v>
      </c>
      <c r="S90" s="68">
        <v>1.35</v>
      </c>
      <c r="T90" s="68">
        <v>1.42</v>
      </c>
      <c r="U90" s="72">
        <v>0.95070422535211274</v>
      </c>
      <c r="V90" s="68">
        <v>0.71</v>
      </c>
      <c r="W90" s="77">
        <v>0.24791666666666667</v>
      </c>
      <c r="X90" s="68">
        <v>26.7</v>
      </c>
      <c r="Y90" s="68">
        <v>5.64</v>
      </c>
      <c r="Z90" s="72">
        <v>4.7839467324567861</v>
      </c>
      <c r="AA90" s="68">
        <v>89.4</v>
      </c>
      <c r="AB90" s="68">
        <v>29.3</v>
      </c>
      <c r="AC90" s="68">
        <v>45.6</v>
      </c>
      <c r="AD90" s="171">
        <v>0.5178968905276885</v>
      </c>
      <c r="AE90" s="72">
        <v>3.1890715667311413</v>
      </c>
      <c r="AF90" s="72">
        <v>0.49170731707317072</v>
      </c>
      <c r="AG90" s="75">
        <v>3.6807788838043121</v>
      </c>
      <c r="AH90" s="75">
        <v>30.580710117887737</v>
      </c>
      <c r="AI90" s="72">
        <v>34.261489001692048</v>
      </c>
      <c r="AJ90" s="72">
        <v>114.24108371457061</v>
      </c>
      <c r="AK90" s="72">
        <v>15.949794698559296</v>
      </c>
      <c r="AL90" s="72">
        <v>7.162542582751219</v>
      </c>
      <c r="AM90" s="75">
        <v>46.530504816447035</v>
      </c>
      <c r="AN90" s="75">
        <v>50.211283700251343</v>
      </c>
      <c r="AO90" s="72">
        <v>6.4480000000000004</v>
      </c>
      <c r="AP90" s="72">
        <v>2.241299999999999</v>
      </c>
      <c r="AQ90" s="70">
        <v>0.74206207634677146</v>
      </c>
      <c r="AR90" s="177">
        <v>8.6892999999999994</v>
      </c>
      <c r="AS90" s="68"/>
      <c r="AT90" s="68"/>
      <c r="AU90" s="68" t="s">
        <v>763</v>
      </c>
      <c r="AV90" s="68" t="s">
        <v>763</v>
      </c>
      <c r="AW90" s="68"/>
      <c r="BB90" s="68"/>
      <c r="BC90" s="68"/>
      <c r="BD90" s="147"/>
    </row>
    <row r="91" spans="1:56" hidden="1" x14ac:dyDescent="0.2">
      <c r="A91" s="79" t="s">
        <v>756</v>
      </c>
      <c r="B91" t="s">
        <v>403</v>
      </c>
      <c r="C91" t="s">
        <v>765</v>
      </c>
      <c r="E91" s="147">
        <v>44049</v>
      </c>
      <c r="F91" s="68" t="s">
        <v>881</v>
      </c>
      <c r="G91" s="68" t="s">
        <v>1024</v>
      </c>
      <c r="H91" s="68">
        <v>0</v>
      </c>
      <c r="I91" s="68" t="s">
        <v>982</v>
      </c>
      <c r="J91" s="77">
        <v>0.40069444444444446</v>
      </c>
      <c r="K91" s="215">
        <v>2</v>
      </c>
      <c r="L91" s="68">
        <v>1</v>
      </c>
      <c r="M91" s="68" t="s">
        <v>761</v>
      </c>
      <c r="N91" s="68" t="s">
        <v>761</v>
      </c>
      <c r="O91" s="68">
        <v>21</v>
      </c>
      <c r="P91" s="68">
        <v>8.81</v>
      </c>
      <c r="Q91" s="68">
        <v>1.4</v>
      </c>
      <c r="R91" s="68">
        <v>1.3</v>
      </c>
      <c r="S91" s="68">
        <v>1.35</v>
      </c>
      <c r="T91" s="68">
        <v>1.42</v>
      </c>
      <c r="U91" s="72">
        <v>0.95070422535211274</v>
      </c>
      <c r="V91" s="68">
        <v>1.39</v>
      </c>
      <c r="W91" s="77">
        <v>0.24930555555555556</v>
      </c>
      <c r="X91" s="68">
        <v>26.8</v>
      </c>
      <c r="Y91" s="68">
        <v>5.6</v>
      </c>
      <c r="Z91" s="72">
        <v>4.739906217566114</v>
      </c>
      <c r="AA91" s="68">
        <v>89.1</v>
      </c>
      <c r="AB91" s="79">
        <v>29.7</v>
      </c>
      <c r="AC91" s="79">
        <v>46.2</v>
      </c>
      <c r="AD91" s="75" t="s">
        <v>763</v>
      </c>
      <c r="AE91" s="75" t="s">
        <v>763</v>
      </c>
      <c r="AF91" s="75" t="s">
        <v>763</v>
      </c>
      <c r="AG91" s="75" t="s">
        <v>763</v>
      </c>
      <c r="AH91" s="75" t="s">
        <v>763</v>
      </c>
      <c r="AI91" s="75" t="s">
        <v>763</v>
      </c>
      <c r="AJ91" s="75" t="s">
        <v>763</v>
      </c>
      <c r="AK91" s="75" t="s">
        <v>763</v>
      </c>
      <c r="AL91" s="75" t="s">
        <v>763</v>
      </c>
      <c r="AM91" s="75" t="s">
        <v>763</v>
      </c>
      <c r="AN91" s="75" t="s">
        <v>763</v>
      </c>
      <c r="AO91" s="75" t="s">
        <v>763</v>
      </c>
      <c r="AP91" s="75" t="s">
        <v>763</v>
      </c>
      <c r="AQ91" s="75" t="s">
        <v>763</v>
      </c>
      <c r="AR91" s="75" t="s">
        <v>763</v>
      </c>
      <c r="AS91" s="68"/>
      <c r="AT91" s="68"/>
      <c r="AU91" s="68" t="s">
        <v>763</v>
      </c>
      <c r="AV91" s="68" t="s">
        <v>763</v>
      </c>
      <c r="AW91" s="68"/>
      <c r="BB91" s="68"/>
      <c r="BC91" s="68"/>
      <c r="BD91" s="147"/>
    </row>
    <row r="92" spans="1:56" ht="14.25" hidden="1" customHeight="1" x14ac:dyDescent="0.2">
      <c r="A92" s="79" t="s">
        <v>756</v>
      </c>
      <c r="B92" t="s">
        <v>403</v>
      </c>
      <c r="C92" t="s">
        <v>757</v>
      </c>
      <c r="E92" s="147">
        <v>44064</v>
      </c>
      <c r="F92" s="68" t="s">
        <v>881</v>
      </c>
      <c r="G92" s="68" t="s">
        <v>1024</v>
      </c>
      <c r="H92" s="68">
        <v>1</v>
      </c>
      <c r="I92" s="68" t="s">
        <v>982</v>
      </c>
      <c r="J92" s="77">
        <v>0.39097222222222222</v>
      </c>
      <c r="K92" s="68">
        <v>2</v>
      </c>
      <c r="L92" s="68">
        <v>1</v>
      </c>
      <c r="M92" s="68" t="s">
        <v>773</v>
      </c>
      <c r="N92" s="68" t="s">
        <v>761</v>
      </c>
      <c r="O92" s="68">
        <v>20.5</v>
      </c>
      <c r="P92" s="68">
        <v>8.85</v>
      </c>
      <c r="Q92" s="68">
        <v>1.4</v>
      </c>
      <c r="R92" s="68">
        <v>1.35</v>
      </c>
      <c r="S92" s="68">
        <v>1.38</v>
      </c>
      <c r="T92" s="68">
        <v>1.67</v>
      </c>
      <c r="U92" s="72">
        <v>0.82634730538922152</v>
      </c>
      <c r="V92" s="68">
        <v>0.15</v>
      </c>
      <c r="W92" s="77">
        <v>0.24444444444444446</v>
      </c>
      <c r="X92" s="68">
        <v>23.5</v>
      </c>
      <c r="Y92" s="68">
        <v>7.84</v>
      </c>
      <c r="Z92" s="72">
        <v>6.5944400273608732</v>
      </c>
      <c r="AA92" s="68">
        <v>86.3</v>
      </c>
      <c r="AB92" s="79">
        <v>30.1</v>
      </c>
      <c r="AC92" s="176">
        <v>46.6</v>
      </c>
      <c r="AD92" s="75" t="s">
        <v>763</v>
      </c>
      <c r="AE92" s="75" t="s">
        <v>763</v>
      </c>
      <c r="AF92" s="75" t="s">
        <v>763</v>
      </c>
      <c r="AG92" s="75" t="s">
        <v>763</v>
      </c>
      <c r="AH92" s="75" t="s">
        <v>763</v>
      </c>
      <c r="AI92" s="75" t="s">
        <v>763</v>
      </c>
      <c r="AJ92" s="75" t="s">
        <v>763</v>
      </c>
      <c r="AK92" s="75" t="s">
        <v>763</v>
      </c>
      <c r="AL92" s="75" t="s">
        <v>763</v>
      </c>
      <c r="AM92" s="75" t="s">
        <v>763</v>
      </c>
      <c r="AN92" s="75" t="s">
        <v>763</v>
      </c>
      <c r="AO92" s="75" t="s">
        <v>763</v>
      </c>
      <c r="AP92" s="75" t="s">
        <v>763</v>
      </c>
      <c r="AQ92" s="75" t="s">
        <v>763</v>
      </c>
      <c r="AR92" s="75" t="s">
        <v>763</v>
      </c>
      <c r="AS92" s="68"/>
      <c r="AT92" s="68"/>
      <c r="AU92" s="68" t="s">
        <v>763</v>
      </c>
      <c r="AV92" s="68" t="s">
        <v>763</v>
      </c>
      <c r="AW92" s="68"/>
      <c r="AX92" s="79"/>
      <c r="AY92" s="147"/>
    </row>
    <row r="93" spans="1:56" hidden="1" x14ac:dyDescent="0.2">
      <c r="A93" s="79" t="s">
        <v>756</v>
      </c>
      <c r="B93" t="s">
        <v>403</v>
      </c>
      <c r="C93" t="s">
        <v>764</v>
      </c>
      <c r="E93" s="147">
        <v>44064</v>
      </c>
      <c r="F93" s="68" t="s">
        <v>881</v>
      </c>
      <c r="G93" s="68" t="s">
        <v>1024</v>
      </c>
      <c r="H93" s="68">
        <v>1</v>
      </c>
      <c r="I93" s="68" t="s">
        <v>982</v>
      </c>
      <c r="J93" s="77">
        <v>0.39097222222222222</v>
      </c>
      <c r="K93" s="68">
        <v>2</v>
      </c>
      <c r="L93" s="68">
        <v>1</v>
      </c>
      <c r="M93" s="68" t="s">
        <v>773</v>
      </c>
      <c r="N93" s="68" t="s">
        <v>761</v>
      </c>
      <c r="O93" s="68">
        <v>20.5</v>
      </c>
      <c r="P93" s="68">
        <v>8.85</v>
      </c>
      <c r="Q93" s="68">
        <v>1.4</v>
      </c>
      <c r="R93" s="68">
        <v>1.35</v>
      </c>
      <c r="S93" s="68">
        <v>1.38</v>
      </c>
      <c r="T93" s="68">
        <v>1.67</v>
      </c>
      <c r="U93" s="72">
        <v>0.82634730538922152</v>
      </c>
      <c r="V93" s="68">
        <v>0.83</v>
      </c>
      <c r="W93" s="77">
        <v>0.24513888888888888</v>
      </c>
      <c r="X93" s="68">
        <v>23.5</v>
      </c>
      <c r="Y93" s="68">
        <v>7.28</v>
      </c>
      <c r="Z93" s="72">
        <v>6.1339767384040824</v>
      </c>
      <c r="AA93" s="68">
        <v>86.5</v>
      </c>
      <c r="AB93" s="204">
        <v>29.8</v>
      </c>
      <c r="AC93" s="216">
        <v>46.2</v>
      </c>
      <c r="AD93" s="171">
        <v>0.47499999999999998</v>
      </c>
      <c r="AE93" s="72">
        <v>0.16355419255911463</v>
      </c>
      <c r="AF93" s="72">
        <v>1.1609756097560975</v>
      </c>
      <c r="AG93" s="75">
        <v>1.3245298023152121</v>
      </c>
      <c r="AH93" s="75">
        <v>25.830360214605268</v>
      </c>
      <c r="AI93" s="75">
        <v>27.154890016920479</v>
      </c>
      <c r="AJ93" s="72">
        <v>84.435925787820594</v>
      </c>
      <c r="AK93" s="72">
        <v>11.896136269579468</v>
      </c>
      <c r="AL93" s="72">
        <v>7.0977604723424568</v>
      </c>
      <c r="AM93" s="75">
        <v>37.726496484184736</v>
      </c>
      <c r="AN93" s="75">
        <v>39.051026286499948</v>
      </c>
      <c r="AO93" s="72">
        <v>5.46</v>
      </c>
      <c r="AP93" s="72">
        <v>3.078400000000002</v>
      </c>
      <c r="AQ93" s="70">
        <v>0.63946406820950041</v>
      </c>
      <c r="AR93" s="177">
        <v>8.5384000000000029</v>
      </c>
      <c r="AS93" s="68"/>
      <c r="AT93" s="68"/>
      <c r="AU93" s="68" t="s">
        <v>763</v>
      </c>
      <c r="AV93" s="68" t="s">
        <v>763</v>
      </c>
      <c r="AW93" s="68"/>
      <c r="AX93" s="79"/>
      <c r="AY93" s="147"/>
    </row>
    <row r="94" spans="1:56" hidden="1" x14ac:dyDescent="0.2">
      <c r="A94" s="79" t="s">
        <v>756</v>
      </c>
      <c r="B94" t="s">
        <v>403</v>
      </c>
      <c r="C94" t="s">
        <v>765</v>
      </c>
      <c r="E94" s="147">
        <v>44064</v>
      </c>
      <c r="F94" s="68" t="s">
        <v>881</v>
      </c>
      <c r="G94" s="68" t="s">
        <v>1024</v>
      </c>
      <c r="H94" s="68">
        <v>1</v>
      </c>
      <c r="I94" s="68" t="s">
        <v>982</v>
      </c>
      <c r="J94" s="77">
        <v>0.39097222222222222</v>
      </c>
      <c r="K94" s="68">
        <v>2</v>
      </c>
      <c r="L94" s="68">
        <v>1</v>
      </c>
      <c r="M94" s="68" t="s">
        <v>773</v>
      </c>
      <c r="N94" s="68" t="s">
        <v>761</v>
      </c>
      <c r="O94" s="68">
        <v>20.5</v>
      </c>
      <c r="P94" s="68">
        <v>8.85</v>
      </c>
      <c r="Q94" s="68">
        <v>1.4</v>
      </c>
      <c r="R94" s="68">
        <v>1.35</v>
      </c>
      <c r="S94" s="68">
        <v>1.38</v>
      </c>
      <c r="T94" s="68">
        <v>1.67</v>
      </c>
      <c r="U94" s="72">
        <v>0.82634730538922152</v>
      </c>
      <c r="V94" s="68">
        <v>1.37</v>
      </c>
      <c r="W94" s="77">
        <v>0.24722222222222223</v>
      </c>
      <c r="X94" s="68">
        <v>23.5</v>
      </c>
      <c r="Y94" s="68">
        <v>7.26</v>
      </c>
      <c r="Z94" s="72">
        <v>6.0995700631351468</v>
      </c>
      <c r="AA94" s="68">
        <v>86.4</v>
      </c>
      <c r="AB94" s="79">
        <v>30.3</v>
      </c>
      <c r="AC94" s="176">
        <v>46.8</v>
      </c>
      <c r="AD94" s="75" t="s">
        <v>763</v>
      </c>
      <c r="AE94" s="75" t="s">
        <v>763</v>
      </c>
      <c r="AF94" s="75" t="s">
        <v>763</v>
      </c>
      <c r="AG94" s="75" t="s">
        <v>763</v>
      </c>
      <c r="AH94" s="75" t="s">
        <v>763</v>
      </c>
      <c r="AI94" s="75" t="s">
        <v>763</v>
      </c>
      <c r="AJ94" s="75" t="s">
        <v>763</v>
      </c>
      <c r="AK94" s="75" t="s">
        <v>763</v>
      </c>
      <c r="AL94" s="75" t="s">
        <v>763</v>
      </c>
      <c r="AM94" s="75" t="s">
        <v>763</v>
      </c>
      <c r="AN94" s="75" t="s">
        <v>763</v>
      </c>
      <c r="AO94" s="75" t="s">
        <v>763</v>
      </c>
      <c r="AP94" s="75" t="s">
        <v>763</v>
      </c>
      <c r="AQ94" s="75" t="s">
        <v>763</v>
      </c>
      <c r="AR94" s="75" t="s">
        <v>763</v>
      </c>
      <c r="AS94" s="68"/>
      <c r="AT94" s="68"/>
      <c r="AU94" s="68" t="s">
        <v>763</v>
      </c>
      <c r="AV94" s="68" t="s">
        <v>763</v>
      </c>
      <c r="AW94" s="68"/>
      <c r="AX94" s="79"/>
      <c r="AY94" s="147"/>
    </row>
    <row r="95" spans="1:56" x14ac:dyDescent="0.2">
      <c r="A95" s="79" t="s">
        <v>756</v>
      </c>
      <c r="B95" t="s">
        <v>404</v>
      </c>
      <c r="C95" t="s">
        <v>757</v>
      </c>
      <c r="E95" s="147">
        <v>44020</v>
      </c>
      <c r="F95" s="68" t="s">
        <v>881</v>
      </c>
      <c r="G95" s="68" t="s">
        <v>1005</v>
      </c>
      <c r="H95" s="68">
        <v>3</v>
      </c>
      <c r="I95" s="68" t="s">
        <v>982</v>
      </c>
      <c r="J95" s="77" t="s">
        <v>761</v>
      </c>
      <c r="K95" s="68">
        <v>2</v>
      </c>
      <c r="L95" s="68">
        <v>1</v>
      </c>
      <c r="M95" s="68" t="s">
        <v>773</v>
      </c>
      <c r="N95" s="68" t="s">
        <v>761</v>
      </c>
      <c r="O95" s="131">
        <v>22</v>
      </c>
      <c r="P95" s="131">
        <v>8.68</v>
      </c>
      <c r="Q95" s="68">
        <v>1.8</v>
      </c>
      <c r="R95" s="68">
        <v>1.5</v>
      </c>
      <c r="S95" s="131">
        <v>1.65</v>
      </c>
      <c r="T95" s="68">
        <v>2.25</v>
      </c>
      <c r="U95" s="72">
        <v>0.73333333333333328</v>
      </c>
      <c r="V95" s="68">
        <v>0.15</v>
      </c>
      <c r="W95" s="77">
        <v>0.3034722222222222</v>
      </c>
      <c r="X95" s="68">
        <v>23.6</v>
      </c>
      <c r="Y95" s="68">
        <v>5.4</v>
      </c>
      <c r="Z95" s="72">
        <v>4.5688265185428687</v>
      </c>
      <c r="AA95" s="68">
        <v>63</v>
      </c>
      <c r="AB95" s="131">
        <v>29.1</v>
      </c>
      <c r="AC95" s="79">
        <v>45.4</v>
      </c>
      <c r="AD95" s="75" t="s">
        <v>763</v>
      </c>
      <c r="AE95" s="75" t="s">
        <v>763</v>
      </c>
      <c r="AF95" s="75" t="s">
        <v>763</v>
      </c>
      <c r="AG95" s="137" t="s">
        <v>763</v>
      </c>
      <c r="AH95" s="75" t="s">
        <v>763</v>
      </c>
      <c r="AI95" s="75" t="s">
        <v>763</v>
      </c>
      <c r="AJ95" s="75" t="s">
        <v>763</v>
      </c>
      <c r="AK95" s="75" t="s">
        <v>763</v>
      </c>
      <c r="AL95" s="75" t="s">
        <v>763</v>
      </c>
      <c r="AM95" s="75" t="s">
        <v>763</v>
      </c>
      <c r="AN95" s="137" t="s">
        <v>763</v>
      </c>
      <c r="AO95" s="137" t="s">
        <v>763</v>
      </c>
      <c r="AP95" s="137" t="s">
        <v>763</v>
      </c>
      <c r="AQ95" s="75" t="s">
        <v>763</v>
      </c>
      <c r="AR95" s="75" t="s">
        <v>763</v>
      </c>
      <c r="AS95" s="68"/>
      <c r="AT95" s="68"/>
      <c r="AU95" s="68" t="s">
        <v>763</v>
      </c>
      <c r="AV95" s="68" t="s">
        <v>763</v>
      </c>
      <c r="AW95" s="68"/>
      <c r="BA95" s="200"/>
      <c r="BB95" s="68"/>
      <c r="BC95" s="147"/>
    </row>
    <row r="96" spans="1:56" x14ac:dyDescent="0.2">
      <c r="A96" s="79" t="s">
        <v>756</v>
      </c>
      <c r="B96" t="s">
        <v>404</v>
      </c>
      <c r="C96" t="s">
        <v>764</v>
      </c>
      <c r="E96" s="147">
        <v>44020</v>
      </c>
      <c r="F96" s="68" t="s">
        <v>881</v>
      </c>
      <c r="G96" s="68" t="s">
        <v>1005</v>
      </c>
      <c r="H96" s="68">
        <v>3</v>
      </c>
      <c r="I96" s="68" t="s">
        <v>982</v>
      </c>
      <c r="J96" s="77" t="s">
        <v>761</v>
      </c>
      <c r="K96" s="68">
        <v>2</v>
      </c>
      <c r="L96" s="68">
        <v>1</v>
      </c>
      <c r="M96" s="68" t="s">
        <v>773</v>
      </c>
      <c r="N96" s="68" t="s">
        <v>761</v>
      </c>
      <c r="O96" s="131">
        <v>22</v>
      </c>
      <c r="P96" s="131">
        <v>8.68</v>
      </c>
      <c r="Q96" s="68">
        <v>1.8</v>
      </c>
      <c r="R96" s="68">
        <v>1.5</v>
      </c>
      <c r="S96" s="131">
        <v>1.65</v>
      </c>
      <c r="T96" s="68">
        <v>2.25</v>
      </c>
      <c r="U96" s="72">
        <v>0.73333333333333328</v>
      </c>
      <c r="V96" s="68">
        <v>1.125</v>
      </c>
      <c r="W96" s="77">
        <v>0.30416666666666664</v>
      </c>
      <c r="X96" s="68">
        <v>23.7</v>
      </c>
      <c r="Y96" s="68">
        <v>5.38</v>
      </c>
      <c r="Z96" s="72">
        <v>4.5498447351726661</v>
      </c>
      <c r="AA96" s="68">
        <v>61.5</v>
      </c>
      <c r="AB96" s="134">
        <v>29.2</v>
      </c>
      <c r="AC96" s="204">
        <v>45.2</v>
      </c>
      <c r="AD96" s="171">
        <v>0.43475493316359004</v>
      </c>
      <c r="AE96" s="72">
        <v>1.7733068561872911</v>
      </c>
      <c r="AF96" s="72">
        <v>0.14078478002378123</v>
      </c>
      <c r="AG96" s="137">
        <v>1.9140916362110723</v>
      </c>
      <c r="AH96" s="75">
        <v>20.951998363788928</v>
      </c>
      <c r="AI96" s="75">
        <v>22.86609</v>
      </c>
      <c r="AJ96" s="72">
        <v>115.75646501071992</v>
      </c>
      <c r="AK96" s="72">
        <v>18.236539558987413</v>
      </c>
      <c r="AL96" s="72">
        <v>6.347501653825125</v>
      </c>
      <c r="AM96" s="75">
        <v>39.188537922776341</v>
      </c>
      <c r="AN96" s="137">
        <v>41.102629558987417</v>
      </c>
      <c r="AO96" s="137">
        <v>7.128767857142857</v>
      </c>
      <c r="AP96" s="137">
        <v>3.6429766741071425</v>
      </c>
      <c r="AQ96" s="70">
        <v>0.66180253685570867</v>
      </c>
      <c r="AR96" s="177">
        <v>10.77174453125</v>
      </c>
      <c r="AS96" s="68"/>
      <c r="AT96" s="68"/>
      <c r="AU96" s="68" t="s">
        <v>763</v>
      </c>
      <c r="AV96" s="68" t="s">
        <v>763</v>
      </c>
      <c r="AW96" s="68"/>
      <c r="BA96" s="200"/>
      <c r="BB96" s="68"/>
      <c r="BC96" s="147"/>
    </row>
    <row r="97" spans="1:56" x14ac:dyDescent="0.2">
      <c r="A97" s="79" t="s">
        <v>756</v>
      </c>
      <c r="B97" t="s">
        <v>404</v>
      </c>
      <c r="C97" t="s">
        <v>765</v>
      </c>
      <c r="E97" s="147">
        <v>44020</v>
      </c>
      <c r="F97" s="68" t="s">
        <v>881</v>
      </c>
      <c r="G97" s="68" t="s">
        <v>1005</v>
      </c>
      <c r="H97" s="68">
        <v>3</v>
      </c>
      <c r="I97" s="68" t="s">
        <v>982</v>
      </c>
      <c r="J97" s="77" t="s">
        <v>761</v>
      </c>
      <c r="K97" s="68">
        <v>2</v>
      </c>
      <c r="L97" s="68">
        <v>1</v>
      </c>
      <c r="M97" s="68" t="s">
        <v>773</v>
      </c>
      <c r="N97" s="68" t="s">
        <v>761</v>
      </c>
      <c r="O97" s="131">
        <v>22</v>
      </c>
      <c r="P97" s="131">
        <v>8.68</v>
      </c>
      <c r="Q97" s="68">
        <v>1.8</v>
      </c>
      <c r="R97" s="68">
        <v>1.5</v>
      </c>
      <c r="S97" s="131">
        <v>1.65</v>
      </c>
      <c r="T97" s="68">
        <v>2.25</v>
      </c>
      <c r="U97" s="72">
        <v>0.73333333333333328</v>
      </c>
      <c r="V97" s="68">
        <v>1.95</v>
      </c>
      <c r="W97" s="77">
        <v>0.30486111111111108</v>
      </c>
      <c r="X97" s="68">
        <v>23.6</v>
      </c>
      <c r="Y97" s="68">
        <v>5.04</v>
      </c>
      <c r="Z97" s="72">
        <v>4.2568966204460397</v>
      </c>
      <c r="AA97" s="68">
        <v>58</v>
      </c>
      <c r="AB97" s="131">
        <v>29.4</v>
      </c>
      <c r="AC97" s="79">
        <v>45.8</v>
      </c>
      <c r="AD97" s="75" t="s">
        <v>763</v>
      </c>
      <c r="AE97" s="75" t="s">
        <v>763</v>
      </c>
      <c r="AF97" s="75" t="s">
        <v>763</v>
      </c>
      <c r="AG97" s="137" t="s">
        <v>763</v>
      </c>
      <c r="AH97" s="75" t="s">
        <v>763</v>
      </c>
      <c r="AI97" s="75" t="s">
        <v>763</v>
      </c>
      <c r="AJ97" s="75" t="s">
        <v>763</v>
      </c>
      <c r="AK97" s="75" t="s">
        <v>763</v>
      </c>
      <c r="AL97" s="75" t="s">
        <v>763</v>
      </c>
      <c r="AM97" s="75" t="s">
        <v>763</v>
      </c>
      <c r="AN97" s="137" t="s">
        <v>763</v>
      </c>
      <c r="AO97" s="137" t="s">
        <v>763</v>
      </c>
      <c r="AP97" s="137" t="s">
        <v>763</v>
      </c>
      <c r="AQ97" s="75" t="s">
        <v>763</v>
      </c>
      <c r="AR97" s="75" t="s">
        <v>763</v>
      </c>
      <c r="AS97" s="68"/>
      <c r="AT97" s="68"/>
      <c r="AU97" s="68" t="s">
        <v>763</v>
      </c>
      <c r="AV97" s="68" t="s">
        <v>763</v>
      </c>
      <c r="AW97" s="68"/>
      <c r="BA97" s="200"/>
      <c r="BB97" s="68"/>
      <c r="BC97" s="147"/>
    </row>
    <row r="98" spans="1:56" x14ac:dyDescent="0.2">
      <c r="A98" s="79" t="s">
        <v>756</v>
      </c>
      <c r="B98" t="s">
        <v>404</v>
      </c>
      <c r="C98" t="s">
        <v>757</v>
      </c>
      <c r="E98" s="194">
        <v>44035</v>
      </c>
      <c r="F98" s="68" t="s">
        <v>881</v>
      </c>
      <c r="G98" s="68" t="s">
        <v>1024</v>
      </c>
      <c r="H98" s="68">
        <v>3</v>
      </c>
      <c r="I98" s="77" t="s">
        <v>982</v>
      </c>
      <c r="J98" s="77" t="s">
        <v>761</v>
      </c>
      <c r="K98" s="215">
        <v>3</v>
      </c>
      <c r="L98" s="68">
        <v>2</v>
      </c>
      <c r="M98" s="68" t="s">
        <v>773</v>
      </c>
      <c r="N98" s="68" t="s">
        <v>761</v>
      </c>
      <c r="O98" s="131">
        <v>24.5</v>
      </c>
      <c r="P98" s="131">
        <v>8.34</v>
      </c>
      <c r="Q98" s="68">
        <v>1.3</v>
      </c>
      <c r="R98" s="68">
        <v>1.2</v>
      </c>
      <c r="S98" s="131">
        <v>1.25</v>
      </c>
      <c r="T98" s="68">
        <v>2.1800000000000002</v>
      </c>
      <c r="U98" s="72">
        <v>0.57339449541284404</v>
      </c>
      <c r="V98" s="68">
        <v>0.15</v>
      </c>
      <c r="W98" s="77">
        <v>0.28333333333333333</v>
      </c>
      <c r="X98" s="68">
        <v>26.9</v>
      </c>
      <c r="Y98" s="68">
        <v>8.1999999999999993</v>
      </c>
      <c r="Z98" s="72">
        <v>6.9335978323935441</v>
      </c>
      <c r="AA98" s="68">
        <v>98.9</v>
      </c>
      <c r="AB98" s="131">
        <v>29.9</v>
      </c>
      <c r="AC98" s="79">
        <v>46.3</v>
      </c>
      <c r="AD98" s="75" t="s">
        <v>763</v>
      </c>
      <c r="AE98" s="75" t="s">
        <v>763</v>
      </c>
      <c r="AF98" s="75" t="s">
        <v>763</v>
      </c>
      <c r="AG98" s="137" t="s">
        <v>763</v>
      </c>
      <c r="AH98" s="75" t="s">
        <v>763</v>
      </c>
      <c r="AI98" s="75" t="s">
        <v>763</v>
      </c>
      <c r="AJ98" s="75" t="s">
        <v>763</v>
      </c>
      <c r="AK98" s="75" t="s">
        <v>763</v>
      </c>
      <c r="AL98" s="75" t="s">
        <v>763</v>
      </c>
      <c r="AM98" s="75" t="s">
        <v>763</v>
      </c>
      <c r="AN98" s="137" t="s">
        <v>763</v>
      </c>
      <c r="AO98" s="137" t="s">
        <v>763</v>
      </c>
      <c r="AP98" s="137" t="s">
        <v>763</v>
      </c>
      <c r="AQ98" s="75" t="s">
        <v>763</v>
      </c>
      <c r="AR98" s="75" t="s">
        <v>763</v>
      </c>
      <c r="AS98" s="68"/>
      <c r="AT98" s="68"/>
      <c r="AU98" s="68" t="s">
        <v>763</v>
      </c>
      <c r="AV98" s="68" t="s">
        <v>763</v>
      </c>
      <c r="AW98" s="68"/>
    </row>
    <row r="99" spans="1:56" x14ac:dyDescent="0.2">
      <c r="A99" s="79" t="s">
        <v>756</v>
      </c>
      <c r="B99" t="s">
        <v>404</v>
      </c>
      <c r="C99" t="s">
        <v>764</v>
      </c>
      <c r="E99" s="194">
        <v>44035</v>
      </c>
      <c r="F99" s="68" t="s">
        <v>881</v>
      </c>
      <c r="G99" s="68" t="s">
        <v>1024</v>
      </c>
      <c r="H99" s="68">
        <v>3</v>
      </c>
      <c r="I99" s="77" t="s">
        <v>982</v>
      </c>
      <c r="J99" s="77" t="s">
        <v>761</v>
      </c>
      <c r="K99" s="215">
        <v>3</v>
      </c>
      <c r="L99" s="68">
        <v>2</v>
      </c>
      <c r="M99" s="68" t="s">
        <v>773</v>
      </c>
      <c r="N99" s="68" t="s">
        <v>761</v>
      </c>
      <c r="O99" s="131">
        <v>24.5</v>
      </c>
      <c r="P99" s="131">
        <v>8.34</v>
      </c>
      <c r="Q99" s="68">
        <v>1.3</v>
      </c>
      <c r="R99" s="68">
        <v>1.2</v>
      </c>
      <c r="S99" s="131">
        <v>1.25</v>
      </c>
      <c r="T99" s="68">
        <v>2.1800000000000002</v>
      </c>
      <c r="U99" s="72">
        <v>0.57339449541284404</v>
      </c>
      <c r="V99" s="68">
        <v>1.0900000000000001</v>
      </c>
      <c r="W99" s="77">
        <v>0.28680555555555554</v>
      </c>
      <c r="X99" s="68">
        <v>26.8</v>
      </c>
      <c r="Y99" s="68">
        <v>7.88</v>
      </c>
      <c r="Z99" s="72">
        <v>6.6622400094615086</v>
      </c>
      <c r="AA99" s="68">
        <v>99</v>
      </c>
      <c r="AB99" s="134">
        <v>29.9</v>
      </c>
      <c r="AC99" s="204">
        <v>46.3</v>
      </c>
      <c r="AD99" s="171">
        <v>9.1024824952259636E-2</v>
      </c>
      <c r="AE99" s="72">
        <v>0.29116432004046855</v>
      </c>
      <c r="AF99" s="72">
        <v>0.37549019607843132</v>
      </c>
      <c r="AG99" s="137">
        <v>0.66665451611889992</v>
      </c>
      <c r="AH99" s="75">
        <v>20.902600706406073</v>
      </c>
      <c r="AI99" s="75">
        <v>21.569255222524973</v>
      </c>
      <c r="AJ99" s="72">
        <v>146.51028076900664</v>
      </c>
      <c r="AK99" s="72">
        <v>17.417070746392035</v>
      </c>
      <c r="AL99" s="72">
        <v>8.4118783750910815</v>
      </c>
      <c r="AM99" s="75">
        <v>38.319671452798104</v>
      </c>
      <c r="AN99" s="137">
        <v>38.986325968917008</v>
      </c>
      <c r="AO99" s="137">
        <v>9.7919999999999998</v>
      </c>
      <c r="AP99" s="207">
        <v>2.5000000000000001E-2</v>
      </c>
      <c r="AQ99" s="70">
        <v>1</v>
      </c>
      <c r="AR99" s="177">
        <v>9.8170000000000002</v>
      </c>
      <c r="AS99" s="68"/>
      <c r="AT99" s="68"/>
      <c r="AU99" s="68" t="s">
        <v>763</v>
      </c>
      <c r="AV99" s="68" t="s">
        <v>763</v>
      </c>
      <c r="AW99" s="68"/>
    </row>
    <row r="100" spans="1:56" x14ac:dyDescent="0.2">
      <c r="A100" s="79" t="s">
        <v>756</v>
      </c>
      <c r="B100" t="s">
        <v>404</v>
      </c>
      <c r="C100" t="s">
        <v>765</v>
      </c>
      <c r="E100" s="194">
        <v>44035</v>
      </c>
      <c r="F100" s="68" t="s">
        <v>881</v>
      </c>
      <c r="G100" s="68" t="s">
        <v>1024</v>
      </c>
      <c r="H100" s="68">
        <v>3</v>
      </c>
      <c r="I100" s="77" t="s">
        <v>982</v>
      </c>
      <c r="J100" s="77" t="s">
        <v>761</v>
      </c>
      <c r="K100" s="215">
        <v>3</v>
      </c>
      <c r="L100" s="68">
        <v>2</v>
      </c>
      <c r="M100" s="68" t="s">
        <v>773</v>
      </c>
      <c r="N100" s="68" t="s">
        <v>761</v>
      </c>
      <c r="O100" s="131">
        <v>24.5</v>
      </c>
      <c r="P100" s="131">
        <v>8.34</v>
      </c>
      <c r="Q100" s="68">
        <v>1.3</v>
      </c>
      <c r="R100" s="68">
        <v>1.2</v>
      </c>
      <c r="S100" s="131">
        <v>1.25</v>
      </c>
      <c r="T100" s="68">
        <v>2.1800000000000002</v>
      </c>
      <c r="U100" s="72">
        <v>0.57339449541284404</v>
      </c>
      <c r="V100" s="68">
        <v>1.88</v>
      </c>
      <c r="W100" s="77">
        <v>0.2951388888888889</v>
      </c>
      <c r="X100" s="68">
        <v>26.7</v>
      </c>
      <c r="Y100" s="68">
        <v>7.85</v>
      </c>
      <c r="Z100" s="72">
        <v>6.636099243457406</v>
      </c>
      <c r="AA100" s="68">
        <v>98.9</v>
      </c>
      <c r="AB100" s="131">
        <v>29.9</v>
      </c>
      <c r="AC100" s="79">
        <v>46.3</v>
      </c>
      <c r="AD100" s="75" t="s">
        <v>763</v>
      </c>
      <c r="AE100" s="75" t="s">
        <v>763</v>
      </c>
      <c r="AF100" s="75" t="s">
        <v>763</v>
      </c>
      <c r="AG100" s="137" t="s">
        <v>763</v>
      </c>
      <c r="AH100" s="75" t="s">
        <v>763</v>
      </c>
      <c r="AI100" s="75" t="s">
        <v>763</v>
      </c>
      <c r="AJ100" s="75" t="s">
        <v>763</v>
      </c>
      <c r="AK100" s="75" t="s">
        <v>763</v>
      </c>
      <c r="AL100" s="75" t="s">
        <v>763</v>
      </c>
      <c r="AM100" s="75" t="s">
        <v>763</v>
      </c>
      <c r="AN100" s="137" t="s">
        <v>763</v>
      </c>
      <c r="AO100" s="137" t="s">
        <v>763</v>
      </c>
      <c r="AP100" s="137" t="s">
        <v>763</v>
      </c>
      <c r="AQ100" s="75" t="s">
        <v>763</v>
      </c>
      <c r="AR100" s="75" t="s">
        <v>763</v>
      </c>
      <c r="AS100" s="68"/>
      <c r="AT100" s="68"/>
      <c r="AU100" s="68" t="s">
        <v>763</v>
      </c>
      <c r="AV100" s="68" t="s">
        <v>763</v>
      </c>
      <c r="AW100" s="68"/>
    </row>
    <row r="101" spans="1:56" x14ac:dyDescent="0.2">
      <c r="A101" s="79" t="s">
        <v>756</v>
      </c>
      <c r="B101" t="s">
        <v>404</v>
      </c>
      <c r="C101" t="s">
        <v>757</v>
      </c>
      <c r="E101" s="147">
        <v>44049</v>
      </c>
      <c r="F101" s="68" t="s">
        <v>881</v>
      </c>
      <c r="G101" s="68" t="s">
        <v>1024</v>
      </c>
      <c r="H101" s="68">
        <v>0</v>
      </c>
      <c r="I101" s="68" t="s">
        <v>982</v>
      </c>
      <c r="J101" s="77">
        <v>0.40069444444444446</v>
      </c>
      <c r="K101" s="215">
        <v>2</v>
      </c>
      <c r="L101" s="68">
        <v>1</v>
      </c>
      <c r="M101" s="68" t="s">
        <v>761</v>
      </c>
      <c r="N101" s="68" t="s">
        <v>761</v>
      </c>
      <c r="O101" s="131">
        <v>21.1</v>
      </c>
      <c r="P101" s="131">
        <v>8.8000000000000007</v>
      </c>
      <c r="Q101" s="68">
        <v>1.7</v>
      </c>
      <c r="R101" s="68">
        <v>1.6</v>
      </c>
      <c r="S101" s="131">
        <v>1.65</v>
      </c>
      <c r="T101" s="68">
        <v>2.1</v>
      </c>
      <c r="U101" s="72">
        <v>0.78571428571428559</v>
      </c>
      <c r="V101" s="68">
        <v>0.15</v>
      </c>
      <c r="W101" s="77">
        <v>0.26944444444444443</v>
      </c>
      <c r="X101" s="68">
        <v>26.1</v>
      </c>
      <c r="Y101" s="68">
        <v>6.05</v>
      </c>
      <c r="Z101" s="72">
        <v>5.2600262848118913</v>
      </c>
      <c r="AA101" s="68">
        <v>86.2</v>
      </c>
      <c r="AB101" s="131">
        <v>24.8</v>
      </c>
      <c r="AC101" s="79">
        <v>39.200000000000003</v>
      </c>
      <c r="AD101" s="75" t="s">
        <v>763</v>
      </c>
      <c r="AE101" s="75" t="s">
        <v>763</v>
      </c>
      <c r="AF101" s="75" t="s">
        <v>763</v>
      </c>
      <c r="AG101" s="137" t="s">
        <v>763</v>
      </c>
      <c r="AH101" s="75" t="s">
        <v>763</v>
      </c>
      <c r="AI101" s="75" t="s">
        <v>763</v>
      </c>
      <c r="AJ101" s="75" t="s">
        <v>763</v>
      </c>
      <c r="AK101" s="75" t="s">
        <v>763</v>
      </c>
      <c r="AL101" s="75" t="s">
        <v>763</v>
      </c>
      <c r="AM101" s="75" t="s">
        <v>763</v>
      </c>
      <c r="AN101" s="137" t="s">
        <v>763</v>
      </c>
      <c r="AO101" s="137" t="s">
        <v>763</v>
      </c>
      <c r="AP101" s="137" t="s">
        <v>763</v>
      </c>
      <c r="AQ101" s="75" t="s">
        <v>763</v>
      </c>
      <c r="AR101" s="75" t="s">
        <v>763</v>
      </c>
      <c r="AS101" s="68"/>
      <c r="AT101" s="68"/>
      <c r="AU101" s="68" t="s">
        <v>763</v>
      </c>
      <c r="AV101" s="68" t="s">
        <v>763</v>
      </c>
      <c r="AW101" s="68"/>
      <c r="BB101" s="68"/>
      <c r="BC101" s="68"/>
      <c r="BD101" s="147"/>
    </row>
    <row r="102" spans="1:56" x14ac:dyDescent="0.2">
      <c r="A102" s="79" t="s">
        <v>756</v>
      </c>
      <c r="B102" t="s">
        <v>404</v>
      </c>
      <c r="C102" t="s">
        <v>764</v>
      </c>
      <c r="E102" s="147">
        <v>44049</v>
      </c>
      <c r="F102" s="68" t="s">
        <v>881</v>
      </c>
      <c r="G102" s="68" t="s">
        <v>1024</v>
      </c>
      <c r="H102" s="68">
        <v>0</v>
      </c>
      <c r="I102" s="68" t="s">
        <v>982</v>
      </c>
      <c r="J102" s="77">
        <v>0.40069444444444446</v>
      </c>
      <c r="K102" s="215">
        <v>2</v>
      </c>
      <c r="L102" s="68">
        <v>1</v>
      </c>
      <c r="M102" s="68" t="s">
        <v>761</v>
      </c>
      <c r="N102" s="68" t="s">
        <v>761</v>
      </c>
      <c r="O102" s="131">
        <v>21.1</v>
      </c>
      <c r="P102" s="131">
        <v>8.8000000000000007</v>
      </c>
      <c r="Q102" s="68">
        <v>1.7</v>
      </c>
      <c r="R102" s="68">
        <v>1.6</v>
      </c>
      <c r="S102" s="131">
        <v>1.65</v>
      </c>
      <c r="T102" s="68">
        <v>2.1</v>
      </c>
      <c r="U102" s="72">
        <v>0.78571428571428559</v>
      </c>
      <c r="V102" s="68">
        <v>1.05</v>
      </c>
      <c r="W102" s="77">
        <v>0.27083333333333331</v>
      </c>
      <c r="X102" s="68">
        <v>26.4</v>
      </c>
      <c r="Y102" s="68">
        <v>5.97</v>
      </c>
      <c r="Z102" s="72">
        <v>5.0308553706140318</v>
      </c>
      <c r="AA102" s="68">
        <v>88.4</v>
      </c>
      <c r="AB102" s="131">
        <v>30.4</v>
      </c>
      <c r="AC102" s="68">
        <v>47.2</v>
      </c>
      <c r="AD102" s="171">
        <v>0.12499999999999997</v>
      </c>
      <c r="AE102" s="72">
        <v>1.6271760154738879</v>
      </c>
      <c r="AF102" s="75">
        <v>2.5000000000000001E-2</v>
      </c>
      <c r="AG102" s="137">
        <v>1.6521760154738878</v>
      </c>
      <c r="AH102" s="75">
        <v>17.380886590279072</v>
      </c>
      <c r="AI102" s="72">
        <v>19.03306260575296</v>
      </c>
      <c r="AJ102" s="72">
        <v>104.29486809182367</v>
      </c>
      <c r="AK102" s="72">
        <v>14.004038652648978</v>
      </c>
      <c r="AL102" s="72">
        <v>7.4474850204798209</v>
      </c>
      <c r="AM102" s="75">
        <v>31.384925242928048</v>
      </c>
      <c r="AN102" s="137">
        <v>33.03710125840194</v>
      </c>
      <c r="AO102" s="137">
        <v>3.9759999999999982</v>
      </c>
      <c r="AP102" s="137">
        <v>0.62370000000000236</v>
      </c>
      <c r="AQ102" s="70">
        <v>0.8644042002739305</v>
      </c>
      <c r="AR102" s="177">
        <v>4.5997000000000003</v>
      </c>
      <c r="AS102" s="68"/>
      <c r="AT102" s="68"/>
      <c r="AU102" s="68" t="s">
        <v>763</v>
      </c>
      <c r="AV102" s="68" t="s">
        <v>763</v>
      </c>
      <c r="AW102" s="68"/>
      <c r="BB102" s="68"/>
      <c r="BC102" s="68"/>
      <c r="BD102" s="147"/>
    </row>
    <row r="103" spans="1:56" x14ac:dyDescent="0.2">
      <c r="A103" s="79" t="s">
        <v>756</v>
      </c>
      <c r="B103" t="s">
        <v>404</v>
      </c>
      <c r="C103" t="s">
        <v>765</v>
      </c>
      <c r="E103" s="147">
        <v>44049</v>
      </c>
      <c r="F103" s="68" t="s">
        <v>881</v>
      </c>
      <c r="G103" s="68" t="s">
        <v>1024</v>
      </c>
      <c r="H103" s="68">
        <v>0</v>
      </c>
      <c r="I103" s="68" t="s">
        <v>982</v>
      </c>
      <c r="J103" s="77">
        <v>0.40069444444444446</v>
      </c>
      <c r="K103" s="215">
        <v>2</v>
      </c>
      <c r="L103" s="68">
        <v>1</v>
      </c>
      <c r="M103" s="68" t="s">
        <v>761</v>
      </c>
      <c r="N103" s="68" t="s">
        <v>761</v>
      </c>
      <c r="O103" s="131">
        <v>21.1</v>
      </c>
      <c r="P103" s="131">
        <v>8.8000000000000007</v>
      </c>
      <c r="Q103" s="68">
        <v>1.7</v>
      </c>
      <c r="R103" s="68">
        <v>1.6</v>
      </c>
      <c r="S103" s="131">
        <v>1.65</v>
      </c>
      <c r="T103" s="68">
        <v>2.1</v>
      </c>
      <c r="U103" s="72">
        <v>0.78571428571428559</v>
      </c>
      <c r="V103" s="68">
        <v>1.8</v>
      </c>
      <c r="W103" s="77">
        <v>0.27083333333333331</v>
      </c>
      <c r="X103" s="68">
        <v>26.2</v>
      </c>
      <c r="Y103" s="68">
        <v>5.25</v>
      </c>
      <c r="Z103" s="72">
        <v>4.4155815006695054</v>
      </c>
      <c r="AA103" s="68">
        <v>58.5</v>
      </c>
      <c r="AB103" s="131">
        <v>30.7</v>
      </c>
      <c r="AC103" s="79">
        <v>47.5</v>
      </c>
      <c r="AD103" s="75" t="s">
        <v>763</v>
      </c>
      <c r="AE103" s="75" t="s">
        <v>763</v>
      </c>
      <c r="AF103" s="75" t="s">
        <v>763</v>
      </c>
      <c r="AG103" s="137" t="s">
        <v>763</v>
      </c>
      <c r="AH103" s="75" t="s">
        <v>763</v>
      </c>
      <c r="AI103" s="75" t="s">
        <v>763</v>
      </c>
      <c r="AJ103" s="75" t="s">
        <v>763</v>
      </c>
      <c r="AK103" s="75" t="s">
        <v>763</v>
      </c>
      <c r="AL103" s="75" t="s">
        <v>763</v>
      </c>
      <c r="AM103" s="75" t="s">
        <v>763</v>
      </c>
      <c r="AN103" s="137" t="s">
        <v>763</v>
      </c>
      <c r="AO103" s="137" t="s">
        <v>763</v>
      </c>
      <c r="AP103" s="137" t="s">
        <v>763</v>
      </c>
      <c r="AQ103" s="75" t="s">
        <v>763</v>
      </c>
      <c r="AR103" s="75" t="s">
        <v>763</v>
      </c>
      <c r="AS103" s="68"/>
      <c r="AT103" s="68"/>
      <c r="AU103" s="68" t="s">
        <v>763</v>
      </c>
      <c r="AV103" s="68" t="s">
        <v>763</v>
      </c>
      <c r="AW103" s="68"/>
      <c r="BB103" s="68"/>
      <c r="BC103" s="68"/>
      <c r="BD103" s="147"/>
    </row>
    <row r="104" spans="1:56" x14ac:dyDescent="0.2">
      <c r="A104" s="79" t="s">
        <v>756</v>
      </c>
      <c r="B104" t="s">
        <v>404</v>
      </c>
      <c r="C104" t="s">
        <v>757</v>
      </c>
      <c r="E104" s="147">
        <v>44064</v>
      </c>
      <c r="F104" s="68" t="s">
        <v>881</v>
      </c>
      <c r="G104" s="68" t="s">
        <v>1024</v>
      </c>
      <c r="H104" s="68">
        <v>3</v>
      </c>
      <c r="I104" s="68" t="s">
        <v>982</v>
      </c>
      <c r="J104" s="77">
        <v>0.39097222222222222</v>
      </c>
      <c r="K104" s="68">
        <v>2</v>
      </c>
      <c r="L104" s="68">
        <v>1</v>
      </c>
      <c r="M104" s="68" t="s">
        <v>773</v>
      </c>
      <c r="N104" s="68" t="s">
        <v>761</v>
      </c>
      <c r="O104" s="131">
        <v>19.7</v>
      </c>
      <c r="P104" s="131">
        <v>9.2100000000000009</v>
      </c>
      <c r="Q104" s="68">
        <v>1.55</v>
      </c>
      <c r="R104" s="68">
        <v>1.49</v>
      </c>
      <c r="S104" s="131">
        <v>1.53</v>
      </c>
      <c r="T104" s="68">
        <v>2.2000000000000002</v>
      </c>
      <c r="U104" s="72">
        <v>0.69545454545454544</v>
      </c>
      <c r="V104" s="68">
        <v>0.15</v>
      </c>
      <c r="W104" s="77" t="s">
        <v>1047</v>
      </c>
      <c r="X104" s="68">
        <v>22.9</v>
      </c>
      <c r="Y104" s="68">
        <v>7.28</v>
      </c>
      <c r="Z104" s="72">
        <v>6.1612973030776628</v>
      </c>
      <c r="AA104" s="68">
        <v>86.3</v>
      </c>
      <c r="AB104" s="131">
        <v>28.9</v>
      </c>
      <c r="AC104" s="176">
        <v>44.9</v>
      </c>
      <c r="AD104" s="75" t="s">
        <v>763</v>
      </c>
      <c r="AE104" s="75" t="s">
        <v>763</v>
      </c>
      <c r="AF104" s="75" t="s">
        <v>763</v>
      </c>
      <c r="AG104" s="137" t="s">
        <v>763</v>
      </c>
      <c r="AH104" s="75" t="s">
        <v>763</v>
      </c>
      <c r="AI104" s="75" t="s">
        <v>763</v>
      </c>
      <c r="AJ104" s="75" t="s">
        <v>763</v>
      </c>
      <c r="AK104" s="75" t="s">
        <v>763</v>
      </c>
      <c r="AL104" s="75" t="s">
        <v>763</v>
      </c>
      <c r="AM104" s="75" t="s">
        <v>763</v>
      </c>
      <c r="AN104" s="137" t="s">
        <v>763</v>
      </c>
      <c r="AO104" s="137" t="s">
        <v>763</v>
      </c>
      <c r="AP104" s="137" t="s">
        <v>763</v>
      </c>
      <c r="AQ104" s="75" t="s">
        <v>763</v>
      </c>
      <c r="AR104" s="75" t="s">
        <v>763</v>
      </c>
      <c r="AS104" s="68"/>
      <c r="AT104" s="68"/>
      <c r="AU104" s="68" t="s">
        <v>763</v>
      </c>
      <c r="AV104" s="68" t="s">
        <v>763</v>
      </c>
      <c r="AW104" s="68"/>
    </row>
    <row r="105" spans="1:56" x14ac:dyDescent="0.2">
      <c r="A105" s="79" t="s">
        <v>756</v>
      </c>
      <c r="B105" t="s">
        <v>404</v>
      </c>
      <c r="C105" t="s">
        <v>764</v>
      </c>
      <c r="E105" s="147">
        <v>44064</v>
      </c>
      <c r="F105" s="68" t="s">
        <v>881</v>
      </c>
      <c r="G105" s="68" t="s">
        <v>1024</v>
      </c>
      <c r="H105" s="68">
        <v>3</v>
      </c>
      <c r="I105" s="68" t="s">
        <v>982</v>
      </c>
      <c r="J105" s="77">
        <v>0.39097222222222222</v>
      </c>
      <c r="K105" s="68">
        <v>2</v>
      </c>
      <c r="L105" s="68">
        <v>1</v>
      </c>
      <c r="M105" s="68" t="s">
        <v>773</v>
      </c>
      <c r="N105" s="68" t="s">
        <v>761</v>
      </c>
      <c r="O105" s="131">
        <v>19.7</v>
      </c>
      <c r="P105" s="131">
        <v>9.2100000000000009</v>
      </c>
      <c r="Q105" s="68">
        <v>1.55</v>
      </c>
      <c r="R105" s="68">
        <v>1.49</v>
      </c>
      <c r="S105" s="131">
        <v>1.53</v>
      </c>
      <c r="T105" s="68">
        <v>2.2000000000000002</v>
      </c>
      <c r="U105" s="72">
        <v>0.69545454545454544</v>
      </c>
      <c r="V105" s="68">
        <v>1.1000000000000001</v>
      </c>
      <c r="W105" s="77">
        <v>0.26944444444444443</v>
      </c>
      <c r="X105" s="68">
        <v>23.1</v>
      </c>
      <c r="Y105" s="68">
        <v>7.27</v>
      </c>
      <c r="Z105" s="72">
        <v>6.1048662646638014</v>
      </c>
      <c r="AA105" s="68">
        <v>82.5</v>
      </c>
      <c r="AB105" s="134">
        <v>30.3</v>
      </c>
      <c r="AC105" s="216">
        <v>46.9</v>
      </c>
      <c r="AD105" s="171">
        <v>0.3</v>
      </c>
      <c r="AE105" s="72">
        <v>0.28688564280526108</v>
      </c>
      <c r="AF105" s="72">
        <v>0.16585365853658537</v>
      </c>
      <c r="AG105" s="137">
        <v>0.45273930134184648</v>
      </c>
      <c r="AH105" s="75">
        <v>26.703385910164052</v>
      </c>
      <c r="AI105" s="75">
        <v>27.156125211505898</v>
      </c>
      <c r="AJ105" s="72">
        <v>86.143861803847855</v>
      </c>
      <c r="AK105" s="72">
        <v>11.652916763840677</v>
      </c>
      <c r="AL105" s="72">
        <v>7.3924720779912061</v>
      </c>
      <c r="AM105" s="75">
        <v>38.356302674004731</v>
      </c>
      <c r="AN105" s="137">
        <v>38.809041975346574</v>
      </c>
      <c r="AO105" s="137">
        <v>4.4633333333333329</v>
      </c>
      <c r="AP105" s="137">
        <v>1.7506666666666666</v>
      </c>
      <c r="AQ105" s="70">
        <v>0.71827057182705722</v>
      </c>
      <c r="AR105" s="177">
        <v>6.2139999999999995</v>
      </c>
      <c r="AS105" s="68"/>
      <c r="AT105" s="68"/>
      <c r="AU105" s="68" t="s">
        <v>763</v>
      </c>
      <c r="AV105" s="68" t="s">
        <v>763</v>
      </c>
      <c r="AW105" s="68"/>
    </row>
    <row r="106" spans="1:56" x14ac:dyDescent="0.2">
      <c r="A106" s="79" t="s">
        <v>756</v>
      </c>
      <c r="B106" t="s">
        <v>404</v>
      </c>
      <c r="C106" t="s">
        <v>765</v>
      </c>
      <c r="E106" s="147">
        <v>44064</v>
      </c>
      <c r="F106" s="68" t="s">
        <v>881</v>
      </c>
      <c r="G106" s="68" t="s">
        <v>1024</v>
      </c>
      <c r="H106" s="68">
        <v>3</v>
      </c>
      <c r="I106" s="68" t="s">
        <v>982</v>
      </c>
      <c r="J106" s="77">
        <v>0.39097222222222222</v>
      </c>
      <c r="K106" s="68">
        <v>2</v>
      </c>
      <c r="L106" s="68">
        <v>1</v>
      </c>
      <c r="M106" s="68" t="s">
        <v>773</v>
      </c>
      <c r="N106" s="68" t="s">
        <v>761</v>
      </c>
      <c r="O106" s="131">
        <v>19.7</v>
      </c>
      <c r="P106" s="131">
        <v>9.2100000000000009</v>
      </c>
      <c r="Q106" s="68">
        <v>1.55</v>
      </c>
      <c r="R106" s="68">
        <v>1.49</v>
      </c>
      <c r="S106" s="131">
        <v>1.53</v>
      </c>
      <c r="T106" s="68">
        <v>2.2000000000000002</v>
      </c>
      <c r="U106" s="72">
        <v>0.69545454545454544</v>
      </c>
      <c r="V106" s="68">
        <v>1.9</v>
      </c>
      <c r="W106" s="77">
        <v>0.27013888888888887</v>
      </c>
      <c r="X106" s="68">
        <v>23.1</v>
      </c>
      <c r="Y106" s="68">
        <v>6.82</v>
      </c>
      <c r="Z106" s="72">
        <v>5.7203869052051175</v>
      </c>
      <c r="AA106" s="68">
        <v>87.6</v>
      </c>
      <c r="AB106" s="131">
        <v>30.5</v>
      </c>
      <c r="AC106" s="176">
        <v>47.1</v>
      </c>
      <c r="AD106" s="75" t="s">
        <v>763</v>
      </c>
      <c r="AE106" s="75" t="s">
        <v>763</v>
      </c>
      <c r="AF106" s="75" t="s">
        <v>763</v>
      </c>
      <c r="AG106" s="137" t="s">
        <v>763</v>
      </c>
      <c r="AH106" s="75" t="s">
        <v>763</v>
      </c>
      <c r="AI106" s="75" t="s">
        <v>763</v>
      </c>
      <c r="AJ106" s="75" t="s">
        <v>763</v>
      </c>
      <c r="AK106" s="75" t="s">
        <v>763</v>
      </c>
      <c r="AL106" s="75" t="s">
        <v>763</v>
      </c>
      <c r="AM106" s="75" t="s">
        <v>763</v>
      </c>
      <c r="AN106" s="137" t="s">
        <v>763</v>
      </c>
      <c r="AO106" s="137" t="s">
        <v>763</v>
      </c>
      <c r="AP106" s="137" t="s">
        <v>763</v>
      </c>
      <c r="AQ106" s="75" t="s">
        <v>763</v>
      </c>
      <c r="AR106" s="75" t="s">
        <v>763</v>
      </c>
      <c r="AS106" s="68"/>
      <c r="AT106" s="68"/>
      <c r="AU106" s="68" t="s">
        <v>763</v>
      </c>
      <c r="AV106" s="68" t="s">
        <v>763</v>
      </c>
      <c r="AW106" s="68"/>
    </row>
    <row r="108" spans="1:56" ht="15.5" customHeight="1" x14ac:dyDescent="0.2">
      <c r="A108" s="236" t="s">
        <v>1245</v>
      </c>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3" t="s">
        <v>1203</v>
      </c>
      <c r="AE108" s="84"/>
      <c r="AF108" s="84"/>
      <c r="AG108" s="82"/>
      <c r="AH108" s="82"/>
      <c r="AI108" s="84"/>
      <c r="AJ108" s="82"/>
      <c r="AK108" s="84"/>
      <c r="AL108" s="82"/>
      <c r="AM108" s="82"/>
      <c r="AN108" s="82"/>
      <c r="AO108" s="82"/>
      <c r="AP108" s="82"/>
      <c r="AQ108" s="82"/>
      <c r="AR108" s="82"/>
      <c r="AS108" s="82"/>
      <c r="AT108" s="82"/>
      <c r="AU108" s="82"/>
      <c r="AV108" s="82"/>
      <c r="AW108" s="82"/>
      <c r="AX108" s="82"/>
      <c r="AY108" s="82"/>
      <c r="AZ108" s="82"/>
      <c r="BA108" s="82"/>
      <c r="BB108" s="82"/>
    </row>
    <row r="109" spans="1:56" ht="14.5" customHeight="1" x14ac:dyDescent="0.2">
      <c r="A109" s="86"/>
      <c r="B109" s="86"/>
      <c r="C109" s="87"/>
      <c r="D109" s="87"/>
      <c r="E109" s="87"/>
      <c r="F109" s="86"/>
      <c r="G109" s="86"/>
      <c r="H109" s="88" t="s">
        <v>702</v>
      </c>
      <c r="I109" s="89"/>
      <c r="J109" s="89"/>
      <c r="K109" s="82"/>
      <c r="L109" s="86"/>
      <c r="M109" s="86"/>
      <c r="N109" s="86"/>
      <c r="O109" s="86"/>
      <c r="P109" s="86"/>
      <c r="Q109" s="86"/>
      <c r="R109" s="86"/>
      <c r="S109" s="86"/>
      <c r="T109" s="86"/>
      <c r="U109" s="86"/>
      <c r="V109" s="89" t="s">
        <v>977</v>
      </c>
      <c r="W109" s="82"/>
      <c r="X109" s="82"/>
      <c r="Y109" s="82"/>
      <c r="Z109" s="82"/>
      <c r="AA109" s="82"/>
      <c r="AB109" s="82"/>
      <c r="AC109" s="83" t="s">
        <v>1204</v>
      </c>
      <c r="AD109" s="83"/>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row>
    <row r="110" spans="1:56" ht="15" customHeight="1" thickBot="1" x14ac:dyDescent="0.25">
      <c r="A110" s="90"/>
      <c r="B110" s="90"/>
      <c r="C110" s="91"/>
      <c r="D110" s="91"/>
      <c r="E110" s="91"/>
      <c r="F110" s="89" t="s">
        <v>976</v>
      </c>
      <c r="G110" s="89" t="s">
        <v>702</v>
      </c>
      <c r="H110" s="89" t="s">
        <v>1205</v>
      </c>
      <c r="I110" s="89" t="s">
        <v>702</v>
      </c>
      <c r="J110" s="82"/>
      <c r="K110" s="82"/>
      <c r="L110" s="89"/>
      <c r="M110" s="89"/>
      <c r="N110" s="90"/>
      <c r="O110" s="89"/>
      <c r="P110" s="89" t="s">
        <v>1206</v>
      </c>
      <c r="Q110" s="89"/>
      <c r="R110" s="89"/>
      <c r="S110" s="89"/>
      <c r="T110" s="89"/>
      <c r="U110" s="89"/>
      <c r="V110" s="89" t="s">
        <v>726</v>
      </c>
      <c r="W110" s="82"/>
      <c r="X110" s="82"/>
      <c r="Y110" s="82"/>
      <c r="Z110" s="92">
        <v>273.14999999999998</v>
      </c>
      <c r="AA110" s="82"/>
      <c r="AB110" s="82"/>
      <c r="AC110" s="83"/>
      <c r="AD110" s="83"/>
      <c r="AE110" s="82"/>
      <c r="AF110" s="82"/>
      <c r="AG110" s="82"/>
      <c r="AH110" s="82"/>
      <c r="AI110" s="82"/>
      <c r="AJ110" s="82"/>
      <c r="AK110" s="82" t="s">
        <v>1207</v>
      </c>
      <c r="AL110" s="82"/>
      <c r="AM110" s="82"/>
      <c r="AN110" s="82"/>
      <c r="AO110" s="82"/>
      <c r="AP110" s="82"/>
      <c r="AQ110" s="82"/>
      <c r="AR110" s="82"/>
      <c r="AS110" s="82"/>
      <c r="AT110" s="82"/>
      <c r="AU110" s="82"/>
      <c r="AV110" s="82"/>
      <c r="AW110" s="82"/>
      <c r="AX110" s="82"/>
      <c r="AY110" s="82"/>
      <c r="AZ110" s="82"/>
      <c r="BA110" s="82"/>
      <c r="BB110" s="82"/>
    </row>
    <row r="111" spans="1:56" ht="36" thickTop="1" thickBot="1" x14ac:dyDescent="0.25">
      <c r="A111" s="93" t="s">
        <v>1208</v>
      </c>
      <c r="B111" s="94" t="s">
        <v>1209</v>
      </c>
      <c r="C111" s="94" t="s">
        <v>1210</v>
      </c>
      <c r="D111" s="94" t="s">
        <v>1211</v>
      </c>
      <c r="E111" s="94"/>
      <c r="F111" s="93" t="s">
        <v>706</v>
      </c>
      <c r="G111" s="93" t="s">
        <v>1205</v>
      </c>
      <c r="H111" s="93" t="s">
        <v>1212</v>
      </c>
      <c r="I111" s="93" t="s">
        <v>1213</v>
      </c>
      <c r="J111" s="93" t="s">
        <v>541</v>
      </c>
      <c r="K111" s="93" t="s">
        <v>1214</v>
      </c>
      <c r="L111" s="93" t="s">
        <v>1215</v>
      </c>
      <c r="M111" s="89" t="s">
        <v>1216</v>
      </c>
      <c r="N111" s="93" t="s">
        <v>1217</v>
      </c>
      <c r="O111" s="93" t="s">
        <v>1218</v>
      </c>
      <c r="P111" s="93" t="s">
        <v>1219</v>
      </c>
      <c r="Q111" s="93" t="s">
        <v>1220</v>
      </c>
      <c r="R111" s="93" t="s">
        <v>1221</v>
      </c>
      <c r="S111" s="93" t="s">
        <v>1222</v>
      </c>
      <c r="T111" s="93" t="s">
        <v>1223</v>
      </c>
      <c r="U111" s="93" t="s">
        <v>1224</v>
      </c>
      <c r="V111" s="93" t="s">
        <v>474</v>
      </c>
      <c r="W111" s="95"/>
      <c r="X111" s="82"/>
      <c r="Y111" s="96" t="s">
        <v>540</v>
      </c>
      <c r="Z111" s="97" t="s">
        <v>1225</v>
      </c>
      <c r="AA111" s="98" t="s">
        <v>1226</v>
      </c>
      <c r="AB111" s="98" t="s">
        <v>1205</v>
      </c>
      <c r="AC111" s="83"/>
      <c r="AD111" s="83"/>
      <c r="AE111" s="99" t="s">
        <v>1227</v>
      </c>
      <c r="AF111" s="100" t="s">
        <v>485</v>
      </c>
      <c r="AG111" s="98" t="s">
        <v>1228</v>
      </c>
      <c r="AH111" s="98" t="s">
        <v>724</v>
      </c>
      <c r="AI111" s="100" t="s">
        <v>1229</v>
      </c>
      <c r="AJ111" s="98" t="s">
        <v>722</v>
      </c>
      <c r="AK111" s="100" t="s">
        <v>489</v>
      </c>
      <c r="AL111" s="82"/>
      <c r="AM111" s="82"/>
      <c r="AN111" s="82"/>
      <c r="AO111" s="82"/>
      <c r="AP111" s="82"/>
      <c r="AQ111" s="82"/>
      <c r="AR111" s="82"/>
      <c r="AS111" s="82"/>
      <c r="AT111" s="82"/>
      <c r="AU111" s="82"/>
      <c r="AV111" s="82"/>
      <c r="AW111" s="82"/>
      <c r="AX111" s="82"/>
      <c r="AY111" s="109"/>
      <c r="AZ111" s="109"/>
      <c r="BA111" s="82"/>
      <c r="BB111" s="82"/>
    </row>
    <row r="112" spans="1:56" ht="16" x14ac:dyDescent="0.2">
      <c r="A112" s="101" t="s">
        <v>404</v>
      </c>
      <c r="B112" s="102">
        <v>2020</v>
      </c>
      <c r="C112" s="103">
        <v>7</v>
      </c>
      <c r="D112" s="102">
        <v>8</v>
      </c>
      <c r="E112" s="82"/>
      <c r="F112" s="131">
        <v>1.65</v>
      </c>
      <c r="G112" s="131">
        <v>8.68</v>
      </c>
      <c r="H112" s="82"/>
      <c r="I112" s="131">
        <v>22</v>
      </c>
      <c r="J112" s="131">
        <v>29.1</v>
      </c>
      <c r="K112" s="82"/>
      <c r="L112" s="82"/>
      <c r="M112" s="108"/>
      <c r="N112" s="137" t="s">
        <v>763</v>
      </c>
      <c r="O112" s="82"/>
      <c r="P112" s="82"/>
      <c r="Q112" s="82"/>
      <c r="R112" s="140"/>
      <c r="S112" s="137" t="s">
        <v>763</v>
      </c>
      <c r="T112" s="137" t="s">
        <v>763</v>
      </c>
      <c r="U112" s="137" t="s">
        <v>763</v>
      </c>
      <c r="V112" s="85"/>
      <c r="W112" s="85"/>
      <c r="X112" s="85"/>
      <c r="Y112" s="102">
        <f>IF(C112&lt;6," ",IF(C112&lt;=9,I112, IF(C112&gt;=10," ")))</f>
        <v>22</v>
      </c>
      <c r="Z112" s="102">
        <f>IF(Y112=" ", " ", IF(Y112&gt;0, Y112+273.15))</f>
        <v>295.14999999999998</v>
      </c>
      <c r="AA112" s="102">
        <f>IF(C112&lt;6," ",IF(C112&lt;=9,J112, IF(C112&gt;=10," ")))</f>
        <v>29.1</v>
      </c>
      <c r="AB112" s="102">
        <f>IF(C112&lt;6," ",IF(C112&lt;=9,G112, IF(C112&gt;=10," ")))</f>
        <v>8.68</v>
      </c>
      <c r="AC112" s="104">
        <f>IF(Y112=" "," ",IF(Y112&gt;0,EXP(-173.4292+249.6339*100/Z112+143.3483*LN(+Z112/100)-21.8492*Z112/100+AA112*(-0.033096+0.014259*Z112/100-0.0017*(Z112/100)^2))*1.4276))</f>
        <v>7.3594149627270689</v>
      </c>
      <c r="AD112" s="102">
        <f>IF(Y112=" "," ",IF(Y112&gt;0,AB112/AC112))</f>
        <v>1.1794415784354115</v>
      </c>
      <c r="AE112" s="105">
        <f>IF(C112&lt;6," ",IF(C112&lt;=9,F112, IF(C112&gt;=10," ")))</f>
        <v>1.65</v>
      </c>
      <c r="AF112" s="102" t="str">
        <f>IF(Y112=" "," ",N112)</f>
        <v>NS</v>
      </c>
      <c r="AG112" s="105" t="str">
        <f>IF(C112&lt;6," ",IF(C112&lt;=9,T112, IF(C112&gt;=10," ")))</f>
        <v>NS</v>
      </c>
      <c r="AH112" s="105" t="str">
        <f>IF(C112&lt;6," ",IF(C112&lt;=9,U112, IF(C112&gt;=10," ")))</f>
        <v>NS</v>
      </c>
      <c r="AI112" s="102"/>
      <c r="AJ112" s="106" t="str">
        <f>IF(C112&lt;6," ",IF(C112&lt;=9,S112, IF(C112&gt;=10," ")))</f>
        <v>NS</v>
      </c>
      <c r="AK112" s="107" t="e">
        <f>IF(Y112=" ", " ", IF(Y112&gt;0, AJ112-AF112))</f>
        <v>#VALUE!</v>
      </c>
      <c r="AL112" s="85"/>
      <c r="AM112" s="85"/>
      <c r="AN112" s="85"/>
      <c r="AO112" s="85"/>
      <c r="AP112" s="85"/>
      <c r="AQ112" s="85"/>
      <c r="AR112" s="85"/>
      <c r="AS112" s="85"/>
      <c r="AT112" s="85"/>
      <c r="AU112" s="85"/>
      <c r="AV112" s="85"/>
      <c r="AW112" s="85"/>
      <c r="AX112" s="85"/>
      <c r="AY112" s="85"/>
      <c r="AZ112" s="85"/>
      <c r="BA112" s="82"/>
      <c r="BB112" s="82"/>
    </row>
    <row r="113" spans="1:54" ht="16" x14ac:dyDescent="0.2">
      <c r="A113" s="101" t="s">
        <v>404</v>
      </c>
      <c r="B113" s="102">
        <v>2020</v>
      </c>
      <c r="C113" s="103">
        <v>7</v>
      </c>
      <c r="D113" s="102">
        <v>8</v>
      </c>
      <c r="E113" s="82"/>
      <c r="F113" s="131">
        <v>1.65</v>
      </c>
      <c r="G113" s="131">
        <v>8.68</v>
      </c>
      <c r="H113" s="82"/>
      <c r="I113" s="131">
        <v>22</v>
      </c>
      <c r="J113" s="134">
        <v>29.2</v>
      </c>
      <c r="K113" s="82"/>
      <c r="L113" s="82"/>
      <c r="M113" s="108"/>
      <c r="N113" s="137">
        <v>1.9140916362110723</v>
      </c>
      <c r="O113" s="82"/>
      <c r="P113" s="82"/>
      <c r="Q113" s="82"/>
      <c r="R113" s="140"/>
      <c r="S113" s="137">
        <v>41.102629558987417</v>
      </c>
      <c r="T113" s="137">
        <v>7.128767857142857</v>
      </c>
      <c r="U113" s="137">
        <v>3.6429766741071425</v>
      </c>
      <c r="V113" s="85"/>
      <c r="W113" s="85"/>
      <c r="X113" s="85"/>
      <c r="Y113" s="102">
        <f t="shared" ref="Y113:Y123" si="34">IF(C113&lt;6," ",IF(C113&lt;=9,I113, IF(C113&gt;=10," ")))</f>
        <v>22</v>
      </c>
      <c r="Z113" s="102">
        <f t="shared" ref="Z113:Z123" si="35">IF(Y113=" ", " ", IF(Y113&gt;0, Y113+273.15))</f>
        <v>295.14999999999998</v>
      </c>
      <c r="AA113" s="102">
        <f t="shared" ref="AA113:AA123" si="36">IF(C113&lt;6," ",IF(C113&lt;=9,J113, IF(C113&gt;=10," ")))</f>
        <v>29.2</v>
      </c>
      <c r="AB113" s="102">
        <f t="shared" ref="AB113:AB123" si="37">IF(C113&lt;6," ",IF(C113&lt;=9,G113, IF(C113&gt;=10," ")))</f>
        <v>8.68</v>
      </c>
      <c r="AC113" s="104">
        <f t="shared" ref="AC113:AC123" si="38">IF(Y113=" "," ",IF(Y113&gt;0,EXP(-173.4292+249.6339*100/Z113+143.3483*LN(+Z113/100)-21.8492*Z113/100+AA113*(-0.033096+0.014259*Z113/100-0.0017*(Z113/100)^2))*1.4276))</f>
        <v>7.3551331321150517</v>
      </c>
      <c r="AD113" s="102">
        <f t="shared" ref="AD113:AD123" si="39">IF(Y113=" "," ",IF(Y113&gt;0,AB113/AC113))</f>
        <v>1.1801281967419626</v>
      </c>
      <c r="AE113" s="105">
        <f t="shared" ref="AE113:AE123" si="40">IF(C113&lt;6," ",IF(C113&lt;=9,F113, IF(C113&gt;=10," ")))</f>
        <v>1.65</v>
      </c>
      <c r="AF113" s="102">
        <f t="shared" ref="AF113:AF123" si="41">IF(Y113=" "," ",N113)</f>
        <v>1.9140916362110723</v>
      </c>
      <c r="AG113" s="105">
        <f t="shared" ref="AG113:AG123" si="42">IF(C113&lt;6," ",IF(C113&lt;=9,T113, IF(C113&gt;=10," ")))</f>
        <v>7.128767857142857</v>
      </c>
      <c r="AH113" s="105">
        <f t="shared" ref="AH113:AH123" si="43">IF(C113&lt;6," ",IF(C113&lt;=9,U113, IF(C113&gt;=10," ")))</f>
        <v>3.6429766741071425</v>
      </c>
      <c r="AI113" s="102">
        <f t="shared" ref="AI113" si="44">IF(Y113=" ", " ", IF(Y113&gt;0, SUM(AG113:AH113)))</f>
        <v>10.77174453125</v>
      </c>
      <c r="AJ113" s="106">
        <f t="shared" ref="AJ113:AJ123" si="45">IF(C113&lt;6," ",IF(C113&lt;=9,S113, IF(C113&gt;=10," ")))</f>
        <v>41.102629558987417</v>
      </c>
      <c r="AK113" s="107">
        <f t="shared" ref="AK113:AK123" si="46">IF(Y113=" ", " ", IF(Y113&gt;0, AJ113-AF113))</f>
        <v>39.188537922776348</v>
      </c>
      <c r="AL113" s="85"/>
      <c r="AM113" s="85"/>
      <c r="AN113" s="85"/>
      <c r="AO113" s="85"/>
      <c r="AP113" s="85"/>
      <c r="AQ113" s="85"/>
      <c r="AR113" s="85"/>
      <c r="AS113" s="85"/>
      <c r="AT113" s="85"/>
      <c r="AU113" s="85"/>
      <c r="AV113" s="85"/>
      <c r="AW113" s="85"/>
      <c r="AX113" s="85"/>
      <c r="AY113" s="85"/>
      <c r="AZ113" s="85"/>
      <c r="BA113" s="82"/>
      <c r="BB113" s="82"/>
    </row>
    <row r="114" spans="1:54" ht="16" x14ac:dyDescent="0.2">
      <c r="A114" s="101" t="s">
        <v>404</v>
      </c>
      <c r="B114" s="102">
        <v>2020</v>
      </c>
      <c r="C114" s="103">
        <v>7</v>
      </c>
      <c r="D114" s="102">
        <v>8</v>
      </c>
      <c r="E114" s="82"/>
      <c r="F114" s="131">
        <v>1.65</v>
      </c>
      <c r="G114" s="131">
        <v>8.68</v>
      </c>
      <c r="H114" s="82"/>
      <c r="I114" s="131">
        <v>22</v>
      </c>
      <c r="J114" s="131">
        <v>29.4</v>
      </c>
      <c r="K114" s="82"/>
      <c r="L114" s="82"/>
      <c r="M114" s="108"/>
      <c r="N114" s="137" t="s">
        <v>763</v>
      </c>
      <c r="O114" s="82"/>
      <c r="P114" s="82"/>
      <c r="Q114" s="82"/>
      <c r="R114" s="140"/>
      <c r="S114" s="137" t="s">
        <v>763</v>
      </c>
      <c r="T114" s="137" t="s">
        <v>763</v>
      </c>
      <c r="U114" s="137" t="s">
        <v>763</v>
      </c>
      <c r="V114" s="85"/>
      <c r="W114" s="85"/>
      <c r="X114" s="85"/>
      <c r="Y114" s="102">
        <f t="shared" si="34"/>
        <v>22</v>
      </c>
      <c r="Z114" s="102">
        <f t="shared" si="35"/>
        <v>295.14999999999998</v>
      </c>
      <c r="AA114" s="102">
        <f t="shared" si="36"/>
        <v>29.4</v>
      </c>
      <c r="AB114" s="102">
        <f t="shared" si="37"/>
        <v>8.68</v>
      </c>
      <c r="AC114" s="104">
        <f t="shared" si="38"/>
        <v>7.3465769431633925</v>
      </c>
      <c r="AD114" s="102">
        <f t="shared" si="39"/>
        <v>1.181502632743467</v>
      </c>
      <c r="AE114" s="105">
        <f t="shared" si="40"/>
        <v>1.65</v>
      </c>
      <c r="AF114" s="102" t="str">
        <f t="shared" si="41"/>
        <v>NS</v>
      </c>
      <c r="AG114" s="105" t="str">
        <f t="shared" si="42"/>
        <v>NS</v>
      </c>
      <c r="AH114" s="105" t="str">
        <f t="shared" si="43"/>
        <v>NS</v>
      </c>
      <c r="AI114" s="102"/>
      <c r="AJ114" s="106" t="str">
        <f t="shared" si="45"/>
        <v>NS</v>
      </c>
      <c r="AK114" s="107" t="e">
        <f t="shared" si="46"/>
        <v>#VALUE!</v>
      </c>
      <c r="AL114" s="82"/>
      <c r="AM114" s="85"/>
      <c r="AN114" s="85"/>
      <c r="AO114" s="85"/>
      <c r="AP114" s="85"/>
      <c r="AQ114" s="85"/>
      <c r="AR114" s="114" t="s">
        <v>1230</v>
      </c>
      <c r="AS114" s="85"/>
      <c r="AT114" s="85"/>
      <c r="AU114" s="85"/>
      <c r="AV114" s="85"/>
      <c r="AW114" s="85"/>
      <c r="AX114" s="85"/>
      <c r="AY114" s="85"/>
      <c r="AZ114" s="85"/>
      <c r="BA114" s="82"/>
      <c r="BB114" s="82"/>
    </row>
    <row r="115" spans="1:54" ht="16" x14ac:dyDescent="0.2">
      <c r="A115" s="101" t="s">
        <v>404</v>
      </c>
      <c r="B115" s="102">
        <v>2020</v>
      </c>
      <c r="C115" s="103">
        <v>7</v>
      </c>
      <c r="D115" s="102">
        <v>23</v>
      </c>
      <c r="E115" s="82"/>
      <c r="F115" s="131">
        <v>1.25</v>
      </c>
      <c r="G115" s="131">
        <v>8.34</v>
      </c>
      <c r="H115" s="82"/>
      <c r="I115" s="131">
        <v>24.5</v>
      </c>
      <c r="J115" s="131">
        <v>29.9</v>
      </c>
      <c r="K115" s="82"/>
      <c r="L115" s="82"/>
      <c r="M115" s="108"/>
      <c r="N115" s="137" t="s">
        <v>763</v>
      </c>
      <c r="O115" s="82"/>
      <c r="P115" s="82"/>
      <c r="Q115" s="82"/>
      <c r="R115" s="140"/>
      <c r="S115" s="137" t="s">
        <v>763</v>
      </c>
      <c r="T115" s="137" t="s">
        <v>763</v>
      </c>
      <c r="U115" s="137" t="s">
        <v>763</v>
      </c>
      <c r="V115" s="85"/>
      <c r="W115" s="85"/>
      <c r="X115" s="85"/>
      <c r="Y115" s="102">
        <f t="shared" si="34"/>
        <v>24.5</v>
      </c>
      <c r="Z115" s="102">
        <f t="shared" si="35"/>
        <v>297.64999999999998</v>
      </c>
      <c r="AA115" s="102">
        <f t="shared" si="36"/>
        <v>29.9</v>
      </c>
      <c r="AB115" s="102">
        <f t="shared" si="37"/>
        <v>8.34</v>
      </c>
      <c r="AC115" s="104">
        <f t="shared" si="38"/>
        <v>7.0070627166680302</v>
      </c>
      <c r="AD115" s="102">
        <f t="shared" si="39"/>
        <v>1.1902276798752278</v>
      </c>
      <c r="AE115" s="105">
        <f t="shared" si="40"/>
        <v>1.25</v>
      </c>
      <c r="AF115" s="102" t="str">
        <f t="shared" si="41"/>
        <v>NS</v>
      </c>
      <c r="AG115" s="105" t="str">
        <f t="shared" si="42"/>
        <v>NS</v>
      </c>
      <c r="AH115" s="105" t="str">
        <f t="shared" si="43"/>
        <v>NS</v>
      </c>
      <c r="AI115" s="102"/>
      <c r="AJ115" s="106" t="str">
        <f t="shared" si="45"/>
        <v>NS</v>
      </c>
      <c r="AK115" s="107" t="e">
        <f t="shared" si="46"/>
        <v>#VALUE!</v>
      </c>
      <c r="AL115" s="82"/>
      <c r="AM115" s="85"/>
      <c r="AN115" s="85"/>
      <c r="AO115" s="85"/>
      <c r="AP115" s="85"/>
      <c r="AQ115" s="85"/>
      <c r="AR115" s="115"/>
      <c r="AS115" s="116" t="s">
        <v>487</v>
      </c>
      <c r="AT115" s="116" t="s">
        <v>1231</v>
      </c>
      <c r="AU115" s="116" t="s">
        <v>485</v>
      </c>
      <c r="AV115" s="116" t="s">
        <v>513</v>
      </c>
      <c r="AW115" s="116" t="s">
        <v>489</v>
      </c>
      <c r="AX115" s="116"/>
      <c r="AY115" s="85"/>
      <c r="AZ115" s="85"/>
      <c r="BA115" s="82"/>
      <c r="BB115" s="82"/>
    </row>
    <row r="116" spans="1:54" ht="16" x14ac:dyDescent="0.2">
      <c r="A116" s="101" t="s">
        <v>404</v>
      </c>
      <c r="B116" s="102">
        <v>2020</v>
      </c>
      <c r="C116" s="103">
        <v>7</v>
      </c>
      <c r="D116" s="102">
        <v>23</v>
      </c>
      <c r="E116" s="82"/>
      <c r="F116" s="131">
        <v>1.25</v>
      </c>
      <c r="G116" s="131">
        <v>8.34</v>
      </c>
      <c r="H116" s="82"/>
      <c r="I116" s="131">
        <v>24.5</v>
      </c>
      <c r="J116" s="134">
        <v>29.9</v>
      </c>
      <c r="K116" s="82"/>
      <c r="L116" s="82"/>
      <c r="M116" s="108"/>
      <c r="N116" s="137">
        <v>0.66665451611889992</v>
      </c>
      <c r="O116" s="82"/>
      <c r="P116" s="82"/>
      <c r="Q116" s="82"/>
      <c r="R116" s="140"/>
      <c r="S116" s="137">
        <v>38.986325968917008</v>
      </c>
      <c r="T116" s="137">
        <v>9.7919999999999998</v>
      </c>
      <c r="U116" s="207">
        <v>2.5000000000000001E-2</v>
      </c>
      <c r="V116" s="85"/>
      <c r="W116" s="85"/>
      <c r="X116" s="85"/>
      <c r="Y116" s="102">
        <f t="shared" si="34"/>
        <v>24.5</v>
      </c>
      <c r="Z116" s="102">
        <f t="shared" si="35"/>
        <v>297.64999999999998</v>
      </c>
      <c r="AA116" s="102">
        <f t="shared" si="36"/>
        <v>29.9</v>
      </c>
      <c r="AB116" s="102">
        <f t="shared" si="37"/>
        <v>8.34</v>
      </c>
      <c r="AC116" s="104">
        <f t="shared" si="38"/>
        <v>7.0070627166680302</v>
      </c>
      <c r="AD116" s="102">
        <f t="shared" si="39"/>
        <v>1.1902276798752278</v>
      </c>
      <c r="AE116" s="105">
        <f t="shared" si="40"/>
        <v>1.25</v>
      </c>
      <c r="AF116" s="102">
        <f t="shared" si="41"/>
        <v>0.66665451611889992</v>
      </c>
      <c r="AG116" s="105">
        <f t="shared" si="42"/>
        <v>9.7919999999999998</v>
      </c>
      <c r="AH116" s="105">
        <f t="shared" si="43"/>
        <v>2.5000000000000001E-2</v>
      </c>
      <c r="AI116" s="102">
        <f t="shared" ref="AI116:AI122" si="47">IF(Y116=" ", " ", IF(Y116&gt;0, SUM(AG116:AH116)))</f>
        <v>9.8170000000000002</v>
      </c>
      <c r="AJ116" s="106">
        <f t="shared" si="45"/>
        <v>38.986325968917008</v>
      </c>
      <c r="AK116" s="107">
        <f t="shared" si="46"/>
        <v>38.319671452798104</v>
      </c>
      <c r="AL116" s="82"/>
      <c r="AM116" s="84" t="s">
        <v>1232</v>
      </c>
      <c r="AN116" s="82"/>
      <c r="AO116" s="82"/>
      <c r="AP116" s="82"/>
      <c r="AQ116" s="82"/>
      <c r="AR116" s="117" t="s">
        <v>522</v>
      </c>
      <c r="AS116" s="115"/>
      <c r="AT116" s="115"/>
      <c r="AU116" s="115"/>
      <c r="AV116" s="115"/>
      <c r="AW116" s="115"/>
      <c r="AX116" s="118"/>
      <c r="AY116" s="85"/>
      <c r="AZ116" s="85"/>
      <c r="BA116" s="82"/>
      <c r="BB116" s="82"/>
    </row>
    <row r="117" spans="1:54" ht="18" x14ac:dyDescent="0.25">
      <c r="A117" s="101" t="s">
        <v>404</v>
      </c>
      <c r="B117" s="102">
        <v>2020</v>
      </c>
      <c r="C117" s="103">
        <v>7</v>
      </c>
      <c r="D117" s="102">
        <v>23</v>
      </c>
      <c r="E117" s="82"/>
      <c r="F117" s="131">
        <v>1.25</v>
      </c>
      <c r="G117" s="131">
        <v>8.34</v>
      </c>
      <c r="H117" s="82"/>
      <c r="I117" s="131">
        <v>24.5</v>
      </c>
      <c r="J117" s="131">
        <v>29.9</v>
      </c>
      <c r="K117" s="82"/>
      <c r="L117" s="82"/>
      <c r="M117" s="108"/>
      <c r="N117" s="137" t="s">
        <v>763</v>
      </c>
      <c r="O117" s="82"/>
      <c r="P117" s="82"/>
      <c r="Q117" s="82"/>
      <c r="R117" s="140"/>
      <c r="S117" s="137" t="s">
        <v>763</v>
      </c>
      <c r="T117" s="137" t="s">
        <v>763</v>
      </c>
      <c r="U117" s="137" t="s">
        <v>763</v>
      </c>
      <c r="V117" s="85"/>
      <c r="W117" s="85"/>
      <c r="X117" s="85"/>
      <c r="Y117" s="102">
        <f t="shared" si="34"/>
        <v>24.5</v>
      </c>
      <c r="Z117" s="102">
        <f t="shared" si="35"/>
        <v>297.64999999999998</v>
      </c>
      <c r="AA117" s="102">
        <f t="shared" si="36"/>
        <v>29.9</v>
      </c>
      <c r="AB117" s="102">
        <f t="shared" si="37"/>
        <v>8.34</v>
      </c>
      <c r="AC117" s="104">
        <f t="shared" si="38"/>
        <v>7.0070627166680302</v>
      </c>
      <c r="AD117" s="102">
        <f t="shared" si="39"/>
        <v>1.1902276798752278</v>
      </c>
      <c r="AE117" s="105">
        <f t="shared" si="40"/>
        <v>1.25</v>
      </c>
      <c r="AF117" s="102" t="str">
        <f t="shared" si="41"/>
        <v>NS</v>
      </c>
      <c r="AG117" s="105" t="str">
        <f t="shared" si="42"/>
        <v>NS</v>
      </c>
      <c r="AH117" s="105" t="str">
        <f t="shared" si="43"/>
        <v>NS</v>
      </c>
      <c r="AI117" s="102"/>
      <c r="AJ117" s="106" t="str">
        <f t="shared" si="45"/>
        <v>NS</v>
      </c>
      <c r="AK117" s="107" t="e">
        <f t="shared" si="46"/>
        <v>#VALUE!</v>
      </c>
      <c r="AL117" s="82"/>
      <c r="AM117" s="119" t="s">
        <v>477</v>
      </c>
      <c r="AN117" s="109" t="s">
        <v>1231</v>
      </c>
      <c r="AO117" s="120" t="s">
        <v>479</v>
      </c>
      <c r="AP117" s="120" t="s">
        <v>726</v>
      </c>
      <c r="AQ117" s="120" t="s">
        <v>481</v>
      </c>
      <c r="AR117" s="118" t="s">
        <v>476</v>
      </c>
      <c r="AS117" s="115">
        <v>0.4</v>
      </c>
      <c r="AT117" s="118">
        <v>0.6</v>
      </c>
      <c r="AU117" s="121">
        <v>10</v>
      </c>
      <c r="AV117" s="115">
        <v>10</v>
      </c>
      <c r="AW117" s="122">
        <v>43</v>
      </c>
      <c r="AX117" s="118"/>
      <c r="AY117" s="85"/>
      <c r="AZ117" s="85"/>
      <c r="BA117" s="82"/>
      <c r="BB117" s="82"/>
    </row>
    <row r="118" spans="1:54" ht="16" x14ac:dyDescent="0.2">
      <c r="A118" s="101" t="s">
        <v>404</v>
      </c>
      <c r="B118" s="102">
        <v>2020</v>
      </c>
      <c r="C118" s="103">
        <v>8</v>
      </c>
      <c r="D118" s="102">
        <v>6</v>
      </c>
      <c r="E118" s="82"/>
      <c r="F118" s="131">
        <v>1.65</v>
      </c>
      <c r="G118" s="131">
        <v>8.8000000000000007</v>
      </c>
      <c r="H118" s="82"/>
      <c r="I118" s="131">
        <v>21.1</v>
      </c>
      <c r="J118" s="131">
        <v>24.8</v>
      </c>
      <c r="K118" s="82"/>
      <c r="L118" s="82"/>
      <c r="M118" s="82"/>
      <c r="N118" s="137" t="s">
        <v>763</v>
      </c>
      <c r="O118" s="82"/>
      <c r="P118" s="82"/>
      <c r="Q118" s="82"/>
      <c r="R118" s="140"/>
      <c r="S118" s="137" t="s">
        <v>763</v>
      </c>
      <c r="T118" s="137" t="s">
        <v>763</v>
      </c>
      <c r="U118" s="137" t="s">
        <v>763</v>
      </c>
      <c r="V118" s="85"/>
      <c r="W118" s="85"/>
      <c r="X118" s="85"/>
      <c r="Y118" s="102">
        <f t="shared" si="34"/>
        <v>21.1</v>
      </c>
      <c r="Z118" s="102">
        <f t="shared" si="35"/>
        <v>294.25</v>
      </c>
      <c r="AA118" s="102">
        <f t="shared" si="36"/>
        <v>24.8</v>
      </c>
      <c r="AB118" s="102">
        <f t="shared" si="37"/>
        <v>8.8000000000000007</v>
      </c>
      <c r="AC118" s="104">
        <f t="shared" si="38"/>
        <v>7.6723072620434181</v>
      </c>
      <c r="AD118" s="102">
        <f t="shared" si="39"/>
        <v>1.1469822179223095</v>
      </c>
      <c r="AE118" s="105">
        <f t="shared" si="40"/>
        <v>1.65</v>
      </c>
      <c r="AF118" s="102" t="str">
        <f t="shared" si="41"/>
        <v>NS</v>
      </c>
      <c r="AG118" s="105" t="str">
        <f t="shared" si="42"/>
        <v>NS</v>
      </c>
      <c r="AH118" s="105" t="str">
        <f t="shared" si="43"/>
        <v>NS</v>
      </c>
      <c r="AI118" s="102"/>
      <c r="AJ118" s="106" t="str">
        <f t="shared" si="45"/>
        <v>NS</v>
      </c>
      <c r="AK118" s="107" t="e">
        <f t="shared" si="46"/>
        <v>#VALUE!</v>
      </c>
      <c r="AL118" s="82"/>
      <c r="AM118" s="123" t="s">
        <v>479</v>
      </c>
      <c r="AN118" s="124" t="s">
        <v>1233</v>
      </c>
      <c r="AO118" s="124" t="s">
        <v>485</v>
      </c>
      <c r="AP118" s="124" t="s">
        <v>1234</v>
      </c>
      <c r="AQ118" s="124"/>
      <c r="AR118" s="118" t="s">
        <v>482</v>
      </c>
      <c r="AS118" s="115">
        <v>0.9</v>
      </c>
      <c r="AT118" s="118">
        <v>3</v>
      </c>
      <c r="AU118" s="121">
        <v>1</v>
      </c>
      <c r="AV118" s="115">
        <v>3</v>
      </c>
      <c r="AW118" s="122">
        <v>20</v>
      </c>
      <c r="AX118" s="118"/>
      <c r="AY118" s="85"/>
      <c r="AZ118" s="102"/>
      <c r="BA118" s="102" t="s">
        <v>1235</v>
      </c>
      <c r="BB118" s="82"/>
    </row>
    <row r="119" spans="1:54" ht="16" x14ac:dyDescent="0.2">
      <c r="A119" s="101" t="s">
        <v>404</v>
      </c>
      <c r="B119" s="102">
        <v>2020</v>
      </c>
      <c r="C119" s="103">
        <v>8</v>
      </c>
      <c r="D119" s="102">
        <v>6</v>
      </c>
      <c r="E119" s="82"/>
      <c r="F119" s="131">
        <v>1.65</v>
      </c>
      <c r="G119" s="131">
        <v>8.8000000000000007</v>
      </c>
      <c r="H119" s="82"/>
      <c r="I119" s="131">
        <v>21.1</v>
      </c>
      <c r="J119" s="131">
        <v>30.4</v>
      </c>
      <c r="K119" s="82"/>
      <c r="L119" s="82"/>
      <c r="M119" s="82"/>
      <c r="N119" s="137">
        <v>1.6521760154738878</v>
      </c>
      <c r="O119" s="82"/>
      <c r="P119" s="82"/>
      <c r="Q119" s="82"/>
      <c r="R119" s="140"/>
      <c r="S119" s="137">
        <v>33.03710125840194</v>
      </c>
      <c r="T119" s="137">
        <v>3.9759999999999982</v>
      </c>
      <c r="U119" s="137">
        <v>0.62370000000000236</v>
      </c>
      <c r="V119" s="85"/>
      <c r="W119" s="85"/>
      <c r="X119" s="85"/>
      <c r="Y119" s="102">
        <f t="shared" si="34"/>
        <v>21.1</v>
      </c>
      <c r="Z119" s="102">
        <f t="shared" si="35"/>
        <v>294.25</v>
      </c>
      <c r="AA119" s="102">
        <f t="shared" si="36"/>
        <v>30.4</v>
      </c>
      <c r="AB119" s="102">
        <f t="shared" si="37"/>
        <v>8.8000000000000007</v>
      </c>
      <c r="AC119" s="104">
        <f t="shared" si="38"/>
        <v>7.4247017317682662</v>
      </c>
      <c r="AD119" s="102">
        <f t="shared" si="39"/>
        <v>1.1852327969414864</v>
      </c>
      <c r="AE119" s="105">
        <f t="shared" si="40"/>
        <v>1.65</v>
      </c>
      <c r="AF119" s="102">
        <f t="shared" si="41"/>
        <v>1.6521760154738878</v>
      </c>
      <c r="AG119" s="105">
        <f t="shared" si="42"/>
        <v>3.9759999999999982</v>
      </c>
      <c r="AH119" s="105">
        <f t="shared" si="43"/>
        <v>0.62370000000000236</v>
      </c>
      <c r="AI119" s="102">
        <f t="shared" si="47"/>
        <v>4.5997000000000003</v>
      </c>
      <c r="AJ119" s="106">
        <f t="shared" si="45"/>
        <v>33.03710125840194</v>
      </c>
      <c r="AK119" s="107">
        <f t="shared" si="46"/>
        <v>31.384925242928052</v>
      </c>
      <c r="AL119" s="82"/>
      <c r="AM119" s="123" t="s">
        <v>1236</v>
      </c>
      <c r="AN119" s="125" t="s">
        <v>742</v>
      </c>
      <c r="AO119" s="125" t="s">
        <v>494</v>
      </c>
      <c r="AP119" s="125" t="s">
        <v>495</v>
      </c>
      <c r="AQ119" s="125" t="s">
        <v>494</v>
      </c>
      <c r="AR119" s="118"/>
      <c r="AS119" s="115" t="s">
        <v>487</v>
      </c>
      <c r="AT119" s="115" t="s">
        <v>976</v>
      </c>
      <c r="AU119" s="115" t="s">
        <v>485</v>
      </c>
      <c r="AV119" s="115" t="s">
        <v>488</v>
      </c>
      <c r="AW119" s="115" t="s">
        <v>489</v>
      </c>
      <c r="AX119" s="116" t="s">
        <v>490</v>
      </c>
      <c r="AY119" s="102"/>
      <c r="AZ119" s="102"/>
      <c r="BA119" s="84" t="s">
        <v>1</v>
      </c>
      <c r="BB119" s="82"/>
    </row>
    <row r="120" spans="1:54" ht="16" x14ac:dyDescent="0.2">
      <c r="A120" s="101" t="s">
        <v>404</v>
      </c>
      <c r="B120" s="102">
        <v>2020</v>
      </c>
      <c r="C120" s="132">
        <v>8</v>
      </c>
      <c r="D120" s="82">
        <v>6</v>
      </c>
      <c r="E120" s="85"/>
      <c r="F120" s="131">
        <v>1.65</v>
      </c>
      <c r="G120" s="131">
        <v>8.8000000000000007</v>
      </c>
      <c r="H120" s="85"/>
      <c r="I120" s="131">
        <v>21.1</v>
      </c>
      <c r="J120" s="131">
        <v>30.7</v>
      </c>
      <c r="K120" s="85"/>
      <c r="L120" s="85"/>
      <c r="M120" s="85"/>
      <c r="N120" s="137" t="s">
        <v>763</v>
      </c>
      <c r="O120" s="85"/>
      <c r="P120" s="85"/>
      <c r="Q120" s="85"/>
      <c r="R120" s="140"/>
      <c r="S120" s="137" t="s">
        <v>763</v>
      </c>
      <c r="T120" s="137" t="s">
        <v>763</v>
      </c>
      <c r="U120" s="137" t="s">
        <v>763</v>
      </c>
      <c r="V120" s="85"/>
      <c r="W120" s="85"/>
      <c r="X120" s="85"/>
      <c r="Y120" s="85">
        <f t="shared" si="34"/>
        <v>21.1</v>
      </c>
      <c r="Z120" s="82">
        <f t="shared" si="35"/>
        <v>294.25</v>
      </c>
      <c r="AA120" s="85">
        <f t="shared" si="36"/>
        <v>30.7</v>
      </c>
      <c r="AB120" s="85">
        <f t="shared" si="37"/>
        <v>8.8000000000000007</v>
      </c>
      <c r="AC120" s="110">
        <f t="shared" si="38"/>
        <v>7.4116649904756295</v>
      </c>
      <c r="AD120" s="82">
        <f t="shared" si="39"/>
        <v>1.187317561075474</v>
      </c>
      <c r="AE120" s="111">
        <f t="shared" si="40"/>
        <v>1.65</v>
      </c>
      <c r="AF120" s="82" t="str">
        <f t="shared" si="41"/>
        <v>NS</v>
      </c>
      <c r="AG120" s="111" t="str">
        <f t="shared" si="42"/>
        <v>NS</v>
      </c>
      <c r="AH120" s="111" t="str">
        <f t="shared" si="43"/>
        <v>NS</v>
      </c>
      <c r="AI120" s="102"/>
      <c r="AJ120" s="112" t="str">
        <f t="shared" si="45"/>
        <v>NS</v>
      </c>
      <c r="AK120" s="113" t="e">
        <f t="shared" si="46"/>
        <v>#VALUE!</v>
      </c>
      <c r="AL120" s="82"/>
      <c r="AM120" s="82">
        <f>AD126</f>
        <v>1.1872101243398703</v>
      </c>
      <c r="AN120" s="82">
        <f>AE126</f>
        <v>1.5200000000000002</v>
      </c>
      <c r="AO120" s="82">
        <f>AF126</f>
        <v>1.1714153672864267</v>
      </c>
      <c r="AP120" s="82">
        <f>AI126</f>
        <v>7.8506111328124994</v>
      </c>
      <c r="AQ120" s="113">
        <f>AK126</f>
        <v>36.812359323126806</v>
      </c>
      <c r="AR120" s="118"/>
      <c r="AS120" s="115" t="s">
        <v>497</v>
      </c>
      <c r="AT120" s="115" t="s">
        <v>497</v>
      </c>
      <c r="AU120" s="115" t="s">
        <v>497</v>
      </c>
      <c r="AV120" s="115" t="s">
        <v>497</v>
      </c>
      <c r="AW120" s="115" t="s">
        <v>497</v>
      </c>
      <c r="AX120" s="116" t="s">
        <v>498</v>
      </c>
      <c r="AY120" s="102"/>
      <c r="AZ120" s="102"/>
      <c r="BA120" s="82"/>
      <c r="BB120" s="82"/>
    </row>
    <row r="121" spans="1:54" ht="16" x14ac:dyDescent="0.2">
      <c r="A121" s="101" t="s">
        <v>404</v>
      </c>
      <c r="B121" s="102">
        <v>2020</v>
      </c>
      <c r="C121" s="132">
        <v>8</v>
      </c>
      <c r="D121" s="82">
        <v>21</v>
      </c>
      <c r="E121" s="85"/>
      <c r="F121" s="131">
        <v>1.53</v>
      </c>
      <c r="G121" s="131">
        <v>9.2100000000000009</v>
      </c>
      <c r="H121" s="85"/>
      <c r="I121" s="131">
        <v>19.7</v>
      </c>
      <c r="J121" s="131">
        <v>28.9</v>
      </c>
      <c r="K121" s="85"/>
      <c r="L121" s="85"/>
      <c r="M121" s="85"/>
      <c r="N121" s="137" t="s">
        <v>763</v>
      </c>
      <c r="O121" s="85"/>
      <c r="P121" s="85"/>
      <c r="Q121" s="85"/>
      <c r="R121" s="140"/>
      <c r="S121" s="137" t="s">
        <v>763</v>
      </c>
      <c r="T121" s="137" t="s">
        <v>763</v>
      </c>
      <c r="U121" s="137" t="s">
        <v>763</v>
      </c>
      <c r="V121" s="85"/>
      <c r="W121" s="85"/>
      <c r="X121" s="85"/>
      <c r="Y121" s="85">
        <f t="shared" si="34"/>
        <v>19.7</v>
      </c>
      <c r="Z121" s="82">
        <f t="shared" si="35"/>
        <v>292.84999999999997</v>
      </c>
      <c r="AA121" s="85">
        <f t="shared" si="36"/>
        <v>28.9</v>
      </c>
      <c r="AB121" s="85">
        <f t="shared" si="37"/>
        <v>9.2100000000000009</v>
      </c>
      <c r="AC121" s="110">
        <f t="shared" si="38"/>
        <v>7.6880907467578261</v>
      </c>
      <c r="AD121" s="82">
        <f t="shared" si="39"/>
        <v>1.1979567233755644</v>
      </c>
      <c r="AE121" s="111">
        <f t="shared" si="40"/>
        <v>1.53</v>
      </c>
      <c r="AF121" s="82" t="str">
        <f t="shared" si="41"/>
        <v>NS</v>
      </c>
      <c r="AG121" s="111" t="str">
        <f t="shared" si="42"/>
        <v>NS</v>
      </c>
      <c r="AH121" s="111" t="str">
        <f t="shared" si="43"/>
        <v>NS</v>
      </c>
      <c r="AI121" s="102"/>
      <c r="AJ121" s="112" t="str">
        <f t="shared" si="45"/>
        <v>NS</v>
      </c>
      <c r="AK121" s="113" t="e">
        <f t="shared" si="46"/>
        <v>#VALUE!</v>
      </c>
      <c r="AL121" s="85"/>
      <c r="AM121" s="82"/>
      <c r="AN121" s="82"/>
      <c r="AO121" s="82"/>
      <c r="AP121" s="85"/>
      <c r="AQ121" s="82"/>
      <c r="AR121" s="82"/>
      <c r="AS121" s="115">
        <f>((LN(AM120)-LN(0.4))/(LN(0.9)-LN(0.4))*100)</f>
        <v>134.15418878569307</v>
      </c>
      <c r="AT121" s="120">
        <f>((LN(AN120)-LN(0.6))/(LN(3)-LN(0.6))*100)</f>
        <v>57.755316402255829</v>
      </c>
      <c r="AU121" s="115">
        <f>((LN(AO120)-LN(10))/(LN(1)-LN(10))*100)</f>
        <v>93.128908295111785</v>
      </c>
      <c r="AV121" s="115">
        <f>((LN(AP120)-LN(10))/(LN(3)-LN(10))*100)</f>
        <v>20.09959959616986</v>
      </c>
      <c r="AW121" s="115">
        <f>((LN(AQ120)-LN(43))/(LN(20)-LN(43))*100)</f>
        <v>20.296930475598586</v>
      </c>
      <c r="AX121" s="82"/>
      <c r="AY121" s="82"/>
      <c r="AZ121" s="82"/>
      <c r="BA121" s="82"/>
      <c r="BB121" s="82"/>
    </row>
    <row r="122" spans="1:54" ht="16" x14ac:dyDescent="0.2">
      <c r="A122" s="101" t="s">
        <v>404</v>
      </c>
      <c r="B122" s="102">
        <v>2020</v>
      </c>
      <c r="C122" s="132">
        <v>8</v>
      </c>
      <c r="D122" s="82">
        <v>21</v>
      </c>
      <c r="E122" s="85"/>
      <c r="F122" s="131">
        <v>1.53</v>
      </c>
      <c r="G122" s="131">
        <v>9.2100000000000009</v>
      </c>
      <c r="H122" s="85"/>
      <c r="I122" s="131">
        <v>19.7</v>
      </c>
      <c r="J122" s="134">
        <v>30.3</v>
      </c>
      <c r="K122" s="85"/>
      <c r="L122" s="85"/>
      <c r="M122" s="85"/>
      <c r="N122" s="137">
        <v>0.45273930134184648</v>
      </c>
      <c r="O122" s="85"/>
      <c r="P122" s="85"/>
      <c r="Q122" s="85"/>
      <c r="R122" s="140"/>
      <c r="S122" s="137">
        <v>38.809041975346574</v>
      </c>
      <c r="T122" s="137">
        <v>4.4633333333333329</v>
      </c>
      <c r="U122" s="137">
        <v>1.7506666666666666</v>
      </c>
      <c r="V122" s="85"/>
      <c r="W122" s="85"/>
      <c r="X122" s="85"/>
      <c r="Y122" s="85">
        <f t="shared" si="34"/>
        <v>19.7</v>
      </c>
      <c r="Z122" s="82">
        <f t="shared" si="35"/>
        <v>292.84999999999997</v>
      </c>
      <c r="AA122" s="85">
        <f t="shared" si="36"/>
        <v>30.3</v>
      </c>
      <c r="AB122" s="85">
        <f t="shared" si="37"/>
        <v>9.2100000000000009</v>
      </c>
      <c r="AC122" s="110">
        <f t="shared" si="38"/>
        <v>7.6246574906984366</v>
      </c>
      <c r="AD122" s="82">
        <f t="shared" si="39"/>
        <v>1.2079231114624591</v>
      </c>
      <c r="AE122" s="111">
        <f t="shared" si="40"/>
        <v>1.53</v>
      </c>
      <c r="AF122" s="82">
        <f t="shared" si="41"/>
        <v>0.45273930134184648</v>
      </c>
      <c r="AG122" s="111">
        <f t="shared" si="42"/>
        <v>4.4633333333333329</v>
      </c>
      <c r="AH122" s="111">
        <f t="shared" si="43"/>
        <v>1.7506666666666666</v>
      </c>
      <c r="AI122" s="102">
        <f t="shared" si="47"/>
        <v>6.2139999999999995</v>
      </c>
      <c r="AJ122" s="112">
        <f t="shared" si="45"/>
        <v>38.809041975346574</v>
      </c>
      <c r="AK122" s="113">
        <f t="shared" si="46"/>
        <v>38.356302674004731</v>
      </c>
      <c r="AL122" s="82"/>
      <c r="AM122" s="85"/>
      <c r="AN122" s="85"/>
      <c r="AO122" s="85"/>
      <c r="AP122" s="128" t="s">
        <v>1237</v>
      </c>
      <c r="AQ122" s="85"/>
      <c r="AR122" s="82"/>
      <c r="AS122" s="82">
        <f>IF(AS121&gt;100, 100, IF(AS121&lt;0, 0, AS121))</f>
        <v>100</v>
      </c>
      <c r="AT122" s="82">
        <f t="shared" ref="AT122:AW122" si="48">IF(AT121&gt;100, 100, IF(AT121&lt;0, 0, AT121))</f>
        <v>57.755316402255829</v>
      </c>
      <c r="AU122" s="82">
        <f t="shared" si="48"/>
        <v>93.128908295111785</v>
      </c>
      <c r="AV122" s="82">
        <f t="shared" si="48"/>
        <v>20.09959959616986</v>
      </c>
      <c r="AW122" s="82">
        <f t="shared" si="48"/>
        <v>20.296930475598586</v>
      </c>
      <c r="AX122" s="129">
        <f>AVERAGE(AS122:AW122)</f>
        <v>58.256150953827202</v>
      </c>
      <c r="AY122" s="84"/>
      <c r="AZ122" s="84"/>
      <c r="BA122" s="84" t="str">
        <f>IF(AX122&gt;65, "Acceptable; Ongoing Protection is Required", "Unacceptable; Immediate Restoration is Required")</f>
        <v>Unacceptable; Immediate Restoration is Required</v>
      </c>
      <c r="BB122" s="82"/>
    </row>
    <row r="123" spans="1:54" ht="16" x14ac:dyDescent="0.2">
      <c r="A123" s="101" t="s">
        <v>404</v>
      </c>
      <c r="B123" s="102">
        <v>2020</v>
      </c>
      <c r="C123" s="132">
        <v>8</v>
      </c>
      <c r="D123" s="82">
        <v>21</v>
      </c>
      <c r="E123" s="85"/>
      <c r="F123" s="131">
        <v>1.53</v>
      </c>
      <c r="G123" s="131">
        <v>9.2100000000000009</v>
      </c>
      <c r="H123" s="85"/>
      <c r="I123" s="131">
        <v>19.7</v>
      </c>
      <c r="J123" s="131">
        <v>30.5</v>
      </c>
      <c r="K123" s="85"/>
      <c r="L123" s="85"/>
      <c r="M123" s="85"/>
      <c r="N123" s="137" t="s">
        <v>763</v>
      </c>
      <c r="O123" s="85"/>
      <c r="P123" s="85"/>
      <c r="Q123" s="85"/>
      <c r="R123" s="140"/>
      <c r="S123" s="137" t="s">
        <v>763</v>
      </c>
      <c r="T123" s="137" t="s">
        <v>763</v>
      </c>
      <c r="U123" s="137" t="s">
        <v>763</v>
      </c>
      <c r="V123" s="85"/>
      <c r="W123" s="85"/>
      <c r="X123" s="85"/>
      <c r="Y123" s="85">
        <f t="shared" si="34"/>
        <v>19.7</v>
      </c>
      <c r="Z123" s="82">
        <f t="shared" si="35"/>
        <v>292.84999999999997</v>
      </c>
      <c r="AA123" s="85">
        <f t="shared" si="36"/>
        <v>30.5</v>
      </c>
      <c r="AB123" s="85">
        <f t="shared" si="37"/>
        <v>9.2100000000000009</v>
      </c>
      <c r="AC123" s="110">
        <f t="shared" si="38"/>
        <v>7.6156384228210738</v>
      </c>
      <c r="AD123" s="82">
        <f t="shared" si="39"/>
        <v>1.2093536337546242</v>
      </c>
      <c r="AE123" s="111">
        <f t="shared" si="40"/>
        <v>1.53</v>
      </c>
      <c r="AF123" s="82" t="str">
        <f t="shared" si="41"/>
        <v>NS</v>
      </c>
      <c r="AG123" s="111" t="str">
        <f t="shared" si="42"/>
        <v>NS</v>
      </c>
      <c r="AH123" s="111" t="str">
        <f t="shared" si="43"/>
        <v>NS</v>
      </c>
      <c r="AI123" s="82"/>
      <c r="AJ123" s="112" t="str">
        <f t="shared" si="45"/>
        <v>NS</v>
      </c>
      <c r="AK123" s="113" t="e">
        <f t="shared" si="46"/>
        <v>#VALUE!</v>
      </c>
      <c r="AL123" s="85"/>
      <c r="AM123" s="85"/>
      <c r="AN123" s="85"/>
      <c r="AO123" s="85"/>
      <c r="AP123" s="85"/>
      <c r="AQ123" s="85"/>
      <c r="AR123" s="85"/>
      <c r="AS123" s="85"/>
      <c r="AT123" s="85"/>
      <c r="AU123" s="85"/>
      <c r="AV123" s="85"/>
      <c r="AW123" s="126" t="s">
        <v>1238</v>
      </c>
      <c r="AX123" s="126">
        <f>AVERAGE(AS122:AW122)</f>
        <v>58.256150953827202</v>
      </c>
      <c r="AY123" s="85"/>
      <c r="AZ123" s="85"/>
      <c r="BA123" s="82"/>
      <c r="BB123" s="82"/>
    </row>
    <row r="124" spans="1:54" ht="16" x14ac:dyDescent="0.2">
      <c r="A124" s="101"/>
      <c r="B124" s="102"/>
      <c r="C124" s="132"/>
      <c r="D124" s="82"/>
      <c r="E124" s="85"/>
      <c r="F124" s="144"/>
      <c r="G124" s="144"/>
      <c r="H124" s="85"/>
      <c r="I124" s="144"/>
      <c r="J124" s="145"/>
      <c r="K124" s="85"/>
      <c r="L124" s="85"/>
      <c r="M124" s="85"/>
      <c r="N124" s="146"/>
      <c r="O124" s="85"/>
      <c r="P124" s="85"/>
      <c r="Q124" s="85"/>
      <c r="R124" s="140"/>
      <c r="S124" s="146"/>
      <c r="T124" s="146"/>
      <c r="U124" s="146"/>
      <c r="V124" s="85"/>
      <c r="W124" s="85"/>
      <c r="X124" s="85"/>
      <c r="Y124" s="85"/>
      <c r="Z124" s="82"/>
      <c r="AA124" s="85"/>
      <c r="AB124" s="85"/>
      <c r="AC124" s="110"/>
      <c r="AD124" s="82"/>
      <c r="AE124" s="111"/>
      <c r="AF124" s="82"/>
      <c r="AG124" s="111"/>
      <c r="AH124" s="111"/>
      <c r="AI124" s="82"/>
      <c r="AJ124" s="112"/>
      <c r="AK124" s="113"/>
      <c r="AL124" s="85"/>
      <c r="AM124" s="82"/>
      <c r="AN124" s="82"/>
      <c r="AO124" s="82"/>
      <c r="AP124" s="85"/>
      <c r="AQ124" s="82"/>
      <c r="AR124" s="82"/>
      <c r="AS124" s="115"/>
      <c r="AT124" s="120"/>
      <c r="AU124" s="115"/>
      <c r="AV124" s="115"/>
      <c r="AW124" s="115"/>
      <c r="AX124" s="82"/>
      <c r="AY124" s="82"/>
      <c r="AZ124" s="82"/>
      <c r="BA124" s="82"/>
      <c r="BB124" s="82"/>
    </row>
    <row r="125" spans="1:54" ht="16" x14ac:dyDescent="0.2">
      <c r="A125" s="101"/>
      <c r="B125" s="102"/>
      <c r="C125" s="132"/>
      <c r="D125" s="82"/>
      <c r="E125" s="85"/>
      <c r="F125" s="144"/>
      <c r="G125" s="144"/>
      <c r="H125" s="85"/>
      <c r="I125" s="144"/>
      <c r="J125" s="145"/>
      <c r="K125" s="85"/>
      <c r="L125" s="85"/>
      <c r="M125" s="85"/>
      <c r="N125" s="146"/>
      <c r="O125" s="85"/>
      <c r="P125" s="85"/>
      <c r="Q125" s="85"/>
      <c r="R125" s="140"/>
      <c r="S125" s="146"/>
      <c r="T125" s="146"/>
      <c r="U125" s="146"/>
      <c r="V125" s="85"/>
      <c r="W125" s="85"/>
      <c r="X125" s="85"/>
      <c r="Y125" s="85"/>
      <c r="Z125" s="82"/>
      <c r="AA125" s="85"/>
      <c r="AB125" s="85"/>
      <c r="AC125" s="110"/>
      <c r="AD125" s="82"/>
      <c r="AE125" s="111"/>
      <c r="AF125" s="82"/>
      <c r="AG125" s="111"/>
      <c r="AH125" s="111"/>
      <c r="AI125" s="82"/>
      <c r="AJ125" s="112"/>
      <c r="AK125" s="113"/>
      <c r="AL125" s="85"/>
      <c r="AM125" s="82"/>
      <c r="AN125" s="82"/>
      <c r="AO125" s="82"/>
      <c r="AP125" s="85"/>
      <c r="AQ125" s="82"/>
      <c r="AR125" s="82"/>
      <c r="AS125" s="115"/>
      <c r="AT125" s="120"/>
      <c r="AU125" s="115"/>
      <c r="AV125" s="115"/>
      <c r="AW125" s="115"/>
      <c r="AX125" s="82"/>
      <c r="AY125" s="82"/>
      <c r="AZ125" s="82"/>
      <c r="BA125" s="82"/>
      <c r="BB125" s="82"/>
    </row>
    <row r="126" spans="1:54" ht="16" x14ac:dyDescent="0.2">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4">
        <f>_xlfn.AGGREGATE(1, 6,AD112:AD123)</f>
        <v>1.1872101243398703</v>
      </c>
      <c r="AE126" s="84">
        <f>_xlfn.AGGREGATE(1, 6,AE112:AE123)</f>
        <v>1.5200000000000002</v>
      </c>
      <c r="AF126" s="84">
        <f>_xlfn.AGGREGATE(1, 6,AF112:AF123)</f>
        <v>1.1714153672864267</v>
      </c>
      <c r="AG126" s="82"/>
      <c r="AH126" s="82"/>
      <c r="AI126" s="84">
        <f>_xlfn.AGGREGATE(1, 6,AI112:AI123)</f>
        <v>7.8506111328124994</v>
      </c>
      <c r="AJ126" s="82"/>
      <c r="AK126" s="84">
        <f>_xlfn.AGGREGATE(1, 6,AK112:AK123)</f>
        <v>36.812359323126806</v>
      </c>
      <c r="AL126" s="82"/>
      <c r="AM126" s="82"/>
      <c r="AN126" s="82"/>
      <c r="AO126" s="82"/>
      <c r="AP126" s="82"/>
      <c r="AQ126" s="82"/>
      <c r="AR126" s="82"/>
      <c r="AS126" s="82"/>
      <c r="AT126" s="82"/>
      <c r="AU126" s="82"/>
      <c r="AV126" s="82"/>
      <c r="AW126" s="82"/>
      <c r="AX126" s="82"/>
      <c r="AY126" s="82"/>
      <c r="AZ126" s="82"/>
      <c r="BA126" s="82"/>
      <c r="BB126" s="82"/>
    </row>
    <row r="127" spans="1:54" x14ac:dyDescent="0.2">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126" t="s">
        <v>1238</v>
      </c>
      <c r="AD127" s="126">
        <f>AVERAGE(AD112:AD123)</f>
        <v>1.1872101243398703</v>
      </c>
      <c r="AE127" s="126">
        <f>AVERAGE(AE111:AE123)</f>
        <v>1.5200000000000002</v>
      </c>
      <c r="AF127" s="126">
        <f>AVERAGE(AF111:AF123)</f>
        <v>1.1714153672864267</v>
      </c>
      <c r="AG127" s="126"/>
      <c r="AH127" s="126"/>
      <c r="AI127" s="126">
        <f>AVERAGE(AI111:AI123)</f>
        <v>7.8506111328124994</v>
      </c>
      <c r="AJ127" s="126"/>
      <c r="AK127" s="127" t="e">
        <f>AVERAGE(AK111:AK123)</f>
        <v>#VALUE!</v>
      </c>
      <c r="AL127" s="82"/>
      <c r="AM127" s="82"/>
      <c r="AN127" s="82"/>
      <c r="AO127" s="82"/>
      <c r="AP127" s="82"/>
      <c r="AQ127" s="82"/>
      <c r="AR127" s="82"/>
      <c r="AS127" s="82"/>
      <c r="AT127" s="82"/>
      <c r="AU127" s="82"/>
      <c r="AV127" s="82"/>
      <c r="AW127" s="82"/>
      <c r="AX127" s="82"/>
      <c r="AY127" s="82"/>
      <c r="AZ127" s="82"/>
      <c r="BA127" s="82"/>
      <c r="BB127" s="82"/>
    </row>
    <row r="129" spans="1:56" s="68" customFormat="1" x14ac:dyDescent="0.2">
      <c r="A129" s="68" t="s">
        <v>1246</v>
      </c>
      <c r="B129"/>
      <c r="C129"/>
      <c r="D129"/>
      <c r="E129" s="167"/>
      <c r="J129" s="168"/>
      <c r="O129" s="79"/>
      <c r="P129" s="79"/>
      <c r="Q129" s="79" t="s">
        <v>976</v>
      </c>
      <c r="R129" s="79" t="s">
        <v>976</v>
      </c>
      <c r="S129" s="79" t="s">
        <v>976</v>
      </c>
      <c r="T129" s="79" t="s">
        <v>977</v>
      </c>
      <c r="U129" s="169"/>
      <c r="W129" s="168"/>
      <c r="Y129" s="79" t="s">
        <v>978</v>
      </c>
      <c r="Z129" s="75" t="s">
        <v>979</v>
      </c>
      <c r="AA129" s="170"/>
      <c r="AD129" s="72"/>
      <c r="AE129" s="72"/>
      <c r="AF129" s="72"/>
      <c r="AG129" s="72"/>
      <c r="AH129" s="72"/>
      <c r="AI129" s="72"/>
      <c r="AJ129" s="72"/>
      <c r="AK129" s="72"/>
      <c r="AL129" s="72"/>
      <c r="AM129" s="72"/>
      <c r="AN129" s="72"/>
      <c r="AO129" s="72"/>
      <c r="AP129" s="75"/>
      <c r="AR129" s="68" t="s">
        <v>977</v>
      </c>
      <c r="AT129" s="171" t="s">
        <v>980</v>
      </c>
      <c r="AV129" s="147"/>
      <c r="AX129" s="72"/>
    </row>
    <row r="130" spans="1:56" s="68" customFormat="1" x14ac:dyDescent="0.2">
      <c r="A130" s="79"/>
      <c r="B130"/>
      <c r="C130"/>
      <c r="D130"/>
      <c r="E130" s="167"/>
      <c r="F130" s="79"/>
      <c r="G130" s="79" t="s">
        <v>696</v>
      </c>
      <c r="H130" s="172" t="s">
        <v>697</v>
      </c>
      <c r="J130" s="173" t="s">
        <v>698</v>
      </c>
      <c r="K130" s="79" t="s">
        <v>699</v>
      </c>
      <c r="L130" s="79" t="s">
        <v>700</v>
      </c>
      <c r="M130" s="79" t="s">
        <v>701</v>
      </c>
      <c r="O130" s="79" t="s">
        <v>702</v>
      </c>
      <c r="P130" s="79" t="s">
        <v>703</v>
      </c>
      <c r="Q130" s="174" t="s">
        <v>704</v>
      </c>
      <c r="R130" s="79" t="s">
        <v>705</v>
      </c>
      <c r="S130" s="79" t="s">
        <v>706</v>
      </c>
      <c r="T130" s="79" t="s">
        <v>707</v>
      </c>
      <c r="U130" s="175"/>
      <c r="V130" s="79" t="s">
        <v>708</v>
      </c>
      <c r="W130" s="173" t="s">
        <v>709</v>
      </c>
      <c r="X130" s="79" t="s">
        <v>710</v>
      </c>
      <c r="Y130" s="79" t="s">
        <v>711</v>
      </c>
      <c r="Z130" s="75" t="s">
        <v>711</v>
      </c>
      <c r="AA130" s="170"/>
      <c r="AB130" s="79" t="s">
        <v>712</v>
      </c>
      <c r="AC130" s="79" t="s">
        <v>713</v>
      </c>
      <c r="AD130" s="176" t="s">
        <v>714</v>
      </c>
      <c r="AE130" s="176" t="s">
        <v>715</v>
      </c>
      <c r="AF130" s="75" t="s">
        <v>716</v>
      </c>
      <c r="AG130" s="75" t="s">
        <v>485</v>
      </c>
      <c r="AH130" s="75" t="s">
        <v>717</v>
      </c>
      <c r="AI130" s="75" t="s">
        <v>718</v>
      </c>
      <c r="AJ130" s="177" t="s">
        <v>719</v>
      </c>
      <c r="AK130" s="177" t="s">
        <v>720</v>
      </c>
      <c r="AL130" s="75" t="s">
        <v>721</v>
      </c>
      <c r="AM130" s="75" t="s">
        <v>489</v>
      </c>
      <c r="AN130" s="75" t="s">
        <v>722</v>
      </c>
      <c r="AO130" s="75" t="s">
        <v>723</v>
      </c>
      <c r="AP130" s="75" t="s">
        <v>724</v>
      </c>
      <c r="AQ130" s="75" t="s">
        <v>725</v>
      </c>
      <c r="AR130" s="75" t="s">
        <v>726</v>
      </c>
      <c r="AS130" s="79"/>
      <c r="AT130" s="176" t="s">
        <v>712</v>
      </c>
      <c r="AU130" s="68" t="s">
        <v>855</v>
      </c>
      <c r="AV130" s="68" t="s">
        <v>855</v>
      </c>
      <c r="AX130" s="72"/>
    </row>
    <row r="131" spans="1:56" s="68" customFormat="1" x14ac:dyDescent="0.2">
      <c r="A131" s="178" t="s">
        <v>728</v>
      </c>
      <c r="B131" s="179" t="s">
        <v>729</v>
      </c>
      <c r="C131" s="179" t="s">
        <v>707</v>
      </c>
      <c r="D131" s="179" t="s">
        <v>730</v>
      </c>
      <c r="E131" s="180" t="s">
        <v>731</v>
      </c>
      <c r="F131" s="178" t="s">
        <v>15</v>
      </c>
      <c r="G131" s="178" t="s">
        <v>732</v>
      </c>
      <c r="H131" s="181" t="s">
        <v>733</v>
      </c>
      <c r="I131" s="182" t="s">
        <v>734</v>
      </c>
      <c r="J131" s="183" t="s">
        <v>735</v>
      </c>
      <c r="K131" s="184" t="s">
        <v>736</v>
      </c>
      <c r="L131" s="185" t="s">
        <v>737</v>
      </c>
      <c r="M131" s="178" t="s">
        <v>738</v>
      </c>
      <c r="N131" s="178" t="s">
        <v>739</v>
      </c>
      <c r="O131" s="178" t="s">
        <v>856</v>
      </c>
      <c r="P131" s="178" t="s">
        <v>741</v>
      </c>
      <c r="Q131" s="178" t="s">
        <v>742</v>
      </c>
      <c r="R131" s="178" t="s">
        <v>742</v>
      </c>
      <c r="S131" s="178" t="s">
        <v>742</v>
      </c>
      <c r="T131" s="178" t="s">
        <v>742</v>
      </c>
      <c r="U131" s="186" t="s">
        <v>743</v>
      </c>
      <c r="V131" s="178" t="s">
        <v>744</v>
      </c>
      <c r="W131" s="187" t="s">
        <v>745</v>
      </c>
      <c r="X131" s="185" t="s">
        <v>746</v>
      </c>
      <c r="Y131" s="188" t="s">
        <v>747</v>
      </c>
      <c r="Z131" s="189" t="s">
        <v>748</v>
      </c>
      <c r="AA131" s="190" t="s">
        <v>749</v>
      </c>
      <c r="AB131" s="178" t="s">
        <v>750</v>
      </c>
      <c r="AC131" s="178" t="s">
        <v>751</v>
      </c>
      <c r="AD131" s="191" t="s">
        <v>494</v>
      </c>
      <c r="AE131" s="191" t="s">
        <v>494</v>
      </c>
      <c r="AF131" s="192" t="s">
        <v>494</v>
      </c>
      <c r="AG131" s="192" t="s">
        <v>494</v>
      </c>
      <c r="AH131" s="192" t="s">
        <v>494</v>
      </c>
      <c r="AI131" s="192" t="s">
        <v>494</v>
      </c>
      <c r="AJ131" s="192" t="s">
        <v>494</v>
      </c>
      <c r="AK131" s="192" t="s">
        <v>494</v>
      </c>
      <c r="AL131" s="189" t="s">
        <v>725</v>
      </c>
      <c r="AM131" s="192" t="s">
        <v>494</v>
      </c>
      <c r="AN131" s="192" t="s">
        <v>494</v>
      </c>
      <c r="AO131" s="189" t="s">
        <v>752</v>
      </c>
      <c r="AP131" s="189" t="s">
        <v>752</v>
      </c>
      <c r="AQ131" s="192" t="s">
        <v>753</v>
      </c>
      <c r="AR131" s="189" t="s">
        <v>752</v>
      </c>
      <c r="AS131" s="178" t="s">
        <v>754</v>
      </c>
      <c r="AT131" s="191" t="s">
        <v>750</v>
      </c>
      <c r="AU131" s="68" t="s">
        <v>857</v>
      </c>
      <c r="AV131" s="68" t="s">
        <v>858</v>
      </c>
      <c r="AX131" s="72"/>
    </row>
    <row r="132" spans="1:56" s="68" customFormat="1" x14ac:dyDescent="0.2">
      <c r="A132" s="79" t="s">
        <v>756</v>
      </c>
      <c r="B132" s="68" t="s">
        <v>404</v>
      </c>
      <c r="C132" s="68" t="s">
        <v>757</v>
      </c>
      <c r="E132" s="147">
        <v>44390</v>
      </c>
      <c r="F132" s="68" t="s">
        <v>797</v>
      </c>
      <c r="G132" s="68" t="s">
        <v>1073</v>
      </c>
      <c r="H132" s="68">
        <v>2</v>
      </c>
      <c r="I132" s="68" t="s">
        <v>1074</v>
      </c>
      <c r="J132" s="77">
        <v>0.4236111111111111</v>
      </c>
      <c r="K132" s="81">
        <v>3</v>
      </c>
      <c r="L132" s="68">
        <v>2</v>
      </c>
      <c r="M132" s="68" t="s">
        <v>952</v>
      </c>
      <c r="O132" s="131">
        <v>19.100000000000001</v>
      </c>
      <c r="P132" s="131">
        <v>9.65</v>
      </c>
      <c r="Q132" s="68">
        <v>1.95</v>
      </c>
      <c r="R132" s="68">
        <v>1.63</v>
      </c>
      <c r="S132" s="131">
        <v>1.5</v>
      </c>
      <c r="T132" s="68">
        <v>1.5649999999999999</v>
      </c>
      <c r="U132" s="76">
        <v>0.8025641025641026</v>
      </c>
      <c r="V132" s="68">
        <v>0.15</v>
      </c>
      <c r="W132" s="77">
        <v>0.29722222222222222</v>
      </c>
      <c r="X132" s="68">
        <v>23.1</v>
      </c>
      <c r="Y132" s="68">
        <v>6.85</v>
      </c>
      <c r="Z132" s="72">
        <v>5.8457780078018642</v>
      </c>
      <c r="AA132" s="68">
        <v>79.900000000000006</v>
      </c>
      <c r="AB132" s="205">
        <v>27.5</v>
      </c>
      <c r="AC132" s="72">
        <v>43</v>
      </c>
      <c r="AD132" s="75" t="s">
        <v>763</v>
      </c>
      <c r="AE132" s="75" t="s">
        <v>763</v>
      </c>
      <c r="AF132" s="75" t="s">
        <v>763</v>
      </c>
      <c r="AG132" s="137" t="s">
        <v>763</v>
      </c>
      <c r="AH132" s="72" t="s">
        <v>763</v>
      </c>
      <c r="AI132" s="75" t="s">
        <v>763</v>
      </c>
      <c r="AJ132" s="75" t="s">
        <v>763</v>
      </c>
      <c r="AK132" s="75" t="s">
        <v>763</v>
      </c>
      <c r="AL132" s="75" t="s">
        <v>763</v>
      </c>
      <c r="AM132" s="75" t="s">
        <v>763</v>
      </c>
      <c r="AN132" s="137" t="s">
        <v>763</v>
      </c>
      <c r="AO132" s="137" t="s">
        <v>763</v>
      </c>
      <c r="AP132" s="137" t="s">
        <v>763</v>
      </c>
      <c r="AQ132" s="75" t="s">
        <v>763</v>
      </c>
      <c r="AR132" s="75" t="s">
        <v>763</v>
      </c>
      <c r="AS132" s="68" t="s">
        <v>763</v>
      </c>
      <c r="AT132" s="68" t="s">
        <v>763</v>
      </c>
      <c r="AU132" s="68" t="s">
        <v>763</v>
      </c>
      <c r="AV132" s="68" t="s">
        <v>763</v>
      </c>
      <c r="BA132" s="200"/>
      <c r="BC132" s="147"/>
    </row>
    <row r="133" spans="1:56" s="68" customFormat="1" x14ac:dyDescent="0.2">
      <c r="A133" s="79" t="s">
        <v>756</v>
      </c>
      <c r="B133" s="68" t="s">
        <v>404</v>
      </c>
      <c r="C133" s="68" t="s">
        <v>764</v>
      </c>
      <c r="E133" s="147">
        <v>44390</v>
      </c>
      <c r="F133" s="68" t="s">
        <v>797</v>
      </c>
      <c r="G133" s="68" t="s">
        <v>1073</v>
      </c>
      <c r="H133" s="68">
        <v>2</v>
      </c>
      <c r="I133" s="68" t="s">
        <v>1074</v>
      </c>
      <c r="J133" s="77">
        <v>0.4236111111111111</v>
      </c>
      <c r="K133" s="81">
        <v>3</v>
      </c>
      <c r="L133" s="68">
        <v>2</v>
      </c>
      <c r="M133" s="68" t="s">
        <v>952</v>
      </c>
      <c r="O133" s="131">
        <v>19.100000000000001</v>
      </c>
      <c r="P133" s="131">
        <v>9.65</v>
      </c>
      <c r="Q133" s="68">
        <v>1.95</v>
      </c>
      <c r="R133" s="68">
        <v>1.63</v>
      </c>
      <c r="S133" s="131">
        <v>1.5</v>
      </c>
      <c r="T133" s="68">
        <v>1.5649999999999999</v>
      </c>
      <c r="U133" s="76">
        <v>0.8025641025641026</v>
      </c>
      <c r="V133" s="68">
        <v>0.97</v>
      </c>
      <c r="W133" s="77">
        <v>0.29722222222222222</v>
      </c>
      <c r="X133" s="68">
        <v>23.4</v>
      </c>
      <c r="Y133" s="68">
        <v>6.06</v>
      </c>
      <c r="Z133" s="72">
        <v>5.0936604150626561</v>
      </c>
      <c r="AA133" s="68">
        <v>71.3</v>
      </c>
      <c r="AB133" s="205">
        <v>30.2</v>
      </c>
      <c r="AC133" s="72">
        <v>46.9</v>
      </c>
      <c r="AD133" s="72">
        <v>0.35</v>
      </c>
      <c r="AE133" s="72">
        <v>1.8403574447530486</v>
      </c>
      <c r="AF133" s="72">
        <v>0.13501782669353593</v>
      </c>
      <c r="AG133" s="137">
        <v>1.9753752714465846</v>
      </c>
      <c r="AH133" s="72">
        <v>20.006896413431321</v>
      </c>
      <c r="AI133" s="75">
        <v>21.982271684877905</v>
      </c>
      <c r="AJ133" s="72">
        <v>159.29644566823001</v>
      </c>
      <c r="AK133" s="72">
        <v>25.923270943997469</v>
      </c>
      <c r="AL133" s="72">
        <v>6.1449207552689291</v>
      </c>
      <c r="AM133" s="72">
        <v>45.930167357428786</v>
      </c>
      <c r="AN133" s="137">
        <v>47.905542628875374</v>
      </c>
      <c r="AO133" s="137">
        <v>13.276190476190479</v>
      </c>
      <c r="AP133" s="137">
        <v>24.316535218253968</v>
      </c>
      <c r="AQ133" s="72">
        <v>0.35315849625004631</v>
      </c>
      <c r="AR133" s="72">
        <v>37.592725694444447</v>
      </c>
      <c r="AS133" s="68" t="s">
        <v>763</v>
      </c>
      <c r="AT133" s="68" t="s">
        <v>763</v>
      </c>
      <c r="AU133" s="68" t="s">
        <v>763</v>
      </c>
      <c r="AV133" s="68" t="s">
        <v>763</v>
      </c>
      <c r="BA133" s="200"/>
      <c r="BC133" s="147"/>
    </row>
    <row r="134" spans="1:56" s="68" customFormat="1" x14ac:dyDescent="0.2">
      <c r="A134" s="79" t="s">
        <v>756</v>
      </c>
      <c r="B134" s="68" t="s">
        <v>404</v>
      </c>
      <c r="C134" s="68" t="s">
        <v>765</v>
      </c>
      <c r="E134" s="147">
        <v>44390</v>
      </c>
      <c r="F134" s="68" t="s">
        <v>797</v>
      </c>
      <c r="G134" s="68" t="s">
        <v>1073</v>
      </c>
      <c r="H134" s="68">
        <v>2</v>
      </c>
      <c r="I134" s="68" t="s">
        <v>1074</v>
      </c>
      <c r="J134" s="77">
        <v>0.4236111111111111</v>
      </c>
      <c r="K134" s="81">
        <v>3</v>
      </c>
      <c r="L134" s="68">
        <v>2</v>
      </c>
      <c r="M134" s="68" t="s">
        <v>952</v>
      </c>
      <c r="O134" s="131">
        <v>19.100000000000001</v>
      </c>
      <c r="P134" s="131">
        <v>9.65</v>
      </c>
      <c r="Q134" s="68">
        <v>1.95</v>
      </c>
      <c r="R134" s="68">
        <v>1.63</v>
      </c>
      <c r="S134" s="131">
        <v>1.5</v>
      </c>
      <c r="T134" s="68">
        <v>1.5649999999999999</v>
      </c>
      <c r="U134" s="76">
        <v>0.8025641025641026</v>
      </c>
      <c r="V134" s="68">
        <v>1.7</v>
      </c>
      <c r="W134" s="77">
        <v>0.29722222222222222</v>
      </c>
      <c r="X134" s="68">
        <v>23.4</v>
      </c>
      <c r="Y134" s="68">
        <v>4.8</v>
      </c>
      <c r="Z134" s="72">
        <v>4.0299437201875596</v>
      </c>
      <c r="AA134" s="68">
        <v>57.1</v>
      </c>
      <c r="AB134" s="205">
        <v>30.4</v>
      </c>
      <c r="AC134" s="72">
        <v>47</v>
      </c>
      <c r="AD134" s="75" t="s">
        <v>763</v>
      </c>
      <c r="AE134" s="75" t="s">
        <v>763</v>
      </c>
      <c r="AF134" s="75" t="s">
        <v>763</v>
      </c>
      <c r="AG134" s="137" t="s">
        <v>763</v>
      </c>
      <c r="AH134" s="72" t="s">
        <v>763</v>
      </c>
      <c r="AI134" s="75" t="s">
        <v>763</v>
      </c>
      <c r="AJ134" s="75" t="s">
        <v>763</v>
      </c>
      <c r="AK134" s="75" t="s">
        <v>763</v>
      </c>
      <c r="AL134" s="75" t="s">
        <v>763</v>
      </c>
      <c r="AM134" s="75" t="s">
        <v>763</v>
      </c>
      <c r="AN134" s="137" t="s">
        <v>763</v>
      </c>
      <c r="AO134" s="137" t="s">
        <v>763</v>
      </c>
      <c r="AP134" s="137" t="s">
        <v>763</v>
      </c>
      <c r="AQ134" s="75" t="s">
        <v>763</v>
      </c>
      <c r="AR134" s="75" t="s">
        <v>763</v>
      </c>
      <c r="AS134" s="68" t="s">
        <v>763</v>
      </c>
      <c r="AT134" s="68" t="s">
        <v>763</v>
      </c>
      <c r="AU134" s="68" t="s">
        <v>763</v>
      </c>
      <c r="AV134" s="68" t="s">
        <v>763</v>
      </c>
      <c r="BA134" s="200"/>
      <c r="BC134" s="147"/>
    </row>
    <row r="135" spans="1:56" s="68" customFormat="1" x14ac:dyDescent="0.2">
      <c r="A135" s="79" t="s">
        <v>756</v>
      </c>
      <c r="B135" s="68" t="s">
        <v>404</v>
      </c>
      <c r="C135" s="68" t="s">
        <v>757</v>
      </c>
      <c r="E135" s="147">
        <v>44404</v>
      </c>
      <c r="F135" s="68" t="s">
        <v>881</v>
      </c>
      <c r="G135" s="68" t="s">
        <v>1092</v>
      </c>
      <c r="H135" s="68">
        <v>1</v>
      </c>
      <c r="I135" s="68" t="s">
        <v>760</v>
      </c>
      <c r="J135" s="77">
        <v>0.422916666666667</v>
      </c>
      <c r="K135" s="81">
        <v>1</v>
      </c>
      <c r="L135" s="68">
        <v>2</v>
      </c>
      <c r="M135" s="68" t="s">
        <v>820</v>
      </c>
      <c r="O135" s="131">
        <v>20.9</v>
      </c>
      <c r="P135" s="131">
        <v>8</v>
      </c>
      <c r="Q135" s="68">
        <v>2.1</v>
      </c>
      <c r="R135" s="68">
        <v>1.95</v>
      </c>
      <c r="S135" s="131">
        <v>1.8</v>
      </c>
      <c r="T135" s="68">
        <v>1.875</v>
      </c>
      <c r="U135" s="141">
        <v>0.89285714285714279</v>
      </c>
      <c r="V135" s="68">
        <v>0.15</v>
      </c>
      <c r="W135" s="77">
        <v>0.29166666666666669</v>
      </c>
      <c r="X135" s="68">
        <v>24.9</v>
      </c>
      <c r="Y135" s="68">
        <v>6.85</v>
      </c>
      <c r="Z135" s="72">
        <v>5.9147029918245879</v>
      </c>
      <c r="AA135" s="68">
        <v>82.8</v>
      </c>
      <c r="AB135" s="205">
        <v>25.8</v>
      </c>
      <c r="AC135" s="72">
        <v>40.700000000000003</v>
      </c>
      <c r="AD135" s="75" t="s">
        <v>763</v>
      </c>
      <c r="AE135" s="75" t="s">
        <v>763</v>
      </c>
      <c r="AF135" s="75" t="s">
        <v>763</v>
      </c>
      <c r="AG135" s="137" t="s">
        <v>763</v>
      </c>
      <c r="AH135" s="72" t="s">
        <v>763</v>
      </c>
      <c r="AI135" s="75" t="s">
        <v>763</v>
      </c>
      <c r="AJ135" s="75" t="s">
        <v>763</v>
      </c>
      <c r="AK135" s="75" t="s">
        <v>763</v>
      </c>
      <c r="AL135" s="75" t="s">
        <v>763</v>
      </c>
      <c r="AM135" s="75" t="s">
        <v>763</v>
      </c>
      <c r="AN135" s="137" t="s">
        <v>763</v>
      </c>
      <c r="AO135" s="137" t="s">
        <v>763</v>
      </c>
      <c r="AP135" s="137" t="s">
        <v>763</v>
      </c>
      <c r="AQ135" s="75" t="s">
        <v>763</v>
      </c>
      <c r="AR135" s="75" t="s">
        <v>763</v>
      </c>
      <c r="AS135" s="68" t="s">
        <v>763</v>
      </c>
      <c r="AT135" s="68" t="s">
        <v>763</v>
      </c>
      <c r="AU135" s="68" t="s">
        <v>763</v>
      </c>
      <c r="AV135" s="68" t="s">
        <v>763</v>
      </c>
      <c r="BC135" s="147"/>
    </row>
    <row r="136" spans="1:56" s="68" customFormat="1" x14ac:dyDescent="0.2">
      <c r="A136" s="79" t="s">
        <v>756</v>
      </c>
      <c r="B136" s="68" t="s">
        <v>404</v>
      </c>
      <c r="C136" s="68" t="s">
        <v>764</v>
      </c>
      <c r="E136" s="147">
        <v>44404</v>
      </c>
      <c r="F136" s="68" t="s">
        <v>881</v>
      </c>
      <c r="G136" s="68" t="s">
        <v>1092</v>
      </c>
      <c r="H136" s="68">
        <v>1</v>
      </c>
      <c r="I136" s="68" t="s">
        <v>760</v>
      </c>
      <c r="J136" s="77">
        <v>0.422916666666667</v>
      </c>
      <c r="K136" s="81">
        <v>1</v>
      </c>
      <c r="L136" s="68">
        <v>2</v>
      </c>
      <c r="M136" s="68" t="s">
        <v>820</v>
      </c>
      <c r="O136" s="131">
        <v>20.9</v>
      </c>
      <c r="P136" s="131">
        <v>8</v>
      </c>
      <c r="Q136" s="68">
        <v>2.1</v>
      </c>
      <c r="R136" s="68">
        <v>1.95</v>
      </c>
      <c r="S136" s="131">
        <v>1.8</v>
      </c>
      <c r="T136" s="68">
        <v>1.875</v>
      </c>
      <c r="U136" s="76">
        <v>0.89285714285714279</v>
      </c>
      <c r="V136" s="68">
        <v>1.05</v>
      </c>
      <c r="W136" s="77">
        <v>0.29305555555555557</v>
      </c>
      <c r="X136" s="68">
        <v>24.9</v>
      </c>
      <c r="Y136" s="68">
        <v>8.14</v>
      </c>
      <c r="Z136" s="72">
        <v>6.8275285086805244</v>
      </c>
      <c r="AA136" s="68">
        <v>98.4</v>
      </c>
      <c r="AB136" s="205">
        <v>30.9</v>
      </c>
      <c r="AC136" s="72">
        <v>47.7</v>
      </c>
      <c r="AD136" s="72">
        <v>4.9999999999999954E-2</v>
      </c>
      <c r="AE136" s="72">
        <v>0.80013736263736224</v>
      </c>
      <c r="AF136" s="72">
        <v>0.12091148659122619</v>
      </c>
      <c r="AG136" s="137">
        <v>0.92104884922858843</v>
      </c>
      <c r="AH136" s="72">
        <v>16.629818545888096</v>
      </c>
      <c r="AI136" s="72">
        <v>17.550867395116683</v>
      </c>
      <c r="AJ136" s="72">
        <v>249.01155037734779</v>
      </c>
      <c r="AK136" s="72">
        <v>23.905988697840634</v>
      </c>
      <c r="AL136" s="72">
        <v>10.416283280508718</v>
      </c>
      <c r="AM136" s="72">
        <v>40.535807243728726</v>
      </c>
      <c r="AN136" s="137">
        <v>41.456856092957317</v>
      </c>
      <c r="AO136" s="225">
        <v>2.9887335443037975</v>
      </c>
      <c r="AP136" s="225">
        <v>4.5316455696202372E-2</v>
      </c>
      <c r="AQ136" s="223">
        <v>0.98506403793734376</v>
      </c>
      <c r="AR136" s="72">
        <v>3.0340499999999997</v>
      </c>
      <c r="AS136" s="68" t="s">
        <v>763</v>
      </c>
      <c r="AT136" s="68" t="s">
        <v>763</v>
      </c>
      <c r="AU136" s="68" t="s">
        <v>763</v>
      </c>
      <c r="AV136" s="68" t="s">
        <v>763</v>
      </c>
      <c r="BC136" s="147"/>
    </row>
    <row r="137" spans="1:56" s="68" customFormat="1" x14ac:dyDescent="0.2">
      <c r="A137" s="79" t="s">
        <v>756</v>
      </c>
      <c r="B137" s="68" t="s">
        <v>404</v>
      </c>
      <c r="C137" s="68" t="s">
        <v>765</v>
      </c>
      <c r="E137" s="147">
        <v>44404</v>
      </c>
      <c r="F137" s="68" t="s">
        <v>881</v>
      </c>
      <c r="G137" s="68" t="s">
        <v>1092</v>
      </c>
      <c r="H137" s="68">
        <v>1</v>
      </c>
      <c r="I137" s="68" t="s">
        <v>760</v>
      </c>
      <c r="J137" s="77">
        <v>0.422916666666667</v>
      </c>
      <c r="K137" s="81">
        <v>1</v>
      </c>
      <c r="L137" s="68">
        <v>2</v>
      </c>
      <c r="M137" s="68" t="s">
        <v>820</v>
      </c>
      <c r="O137" s="131">
        <v>20.9</v>
      </c>
      <c r="P137" s="131">
        <v>8</v>
      </c>
      <c r="Q137" s="68">
        <v>2.1</v>
      </c>
      <c r="R137" s="68">
        <v>1.95</v>
      </c>
      <c r="S137" s="131">
        <v>1.8</v>
      </c>
      <c r="T137" s="68">
        <v>1.875</v>
      </c>
      <c r="U137" s="76">
        <v>0.89285714285714279</v>
      </c>
      <c r="V137" s="68">
        <v>1.8</v>
      </c>
      <c r="W137" s="77">
        <v>0.29444444444444445</v>
      </c>
      <c r="X137" s="68">
        <v>24.8</v>
      </c>
      <c r="Y137" s="68">
        <v>5.56</v>
      </c>
      <c r="Z137" s="72">
        <v>4.6549757424801719</v>
      </c>
      <c r="AA137" s="68">
        <v>66.900000000000006</v>
      </c>
      <c r="AB137" s="205">
        <v>31.2</v>
      </c>
      <c r="AC137" s="72">
        <v>48.2</v>
      </c>
      <c r="AD137" s="75" t="s">
        <v>763</v>
      </c>
      <c r="AE137" s="75" t="s">
        <v>763</v>
      </c>
      <c r="AF137" s="75" t="s">
        <v>763</v>
      </c>
      <c r="AG137" s="137" t="s">
        <v>763</v>
      </c>
      <c r="AH137" s="72" t="s">
        <v>763</v>
      </c>
      <c r="AI137" s="209" t="s">
        <v>763</v>
      </c>
      <c r="AJ137" s="209" t="s">
        <v>763</v>
      </c>
      <c r="AK137" s="209" t="s">
        <v>763</v>
      </c>
      <c r="AL137" s="209" t="s">
        <v>763</v>
      </c>
      <c r="AM137" s="75" t="s">
        <v>763</v>
      </c>
      <c r="AN137" s="137" t="s">
        <v>763</v>
      </c>
      <c r="AO137" s="211" t="s">
        <v>763</v>
      </c>
      <c r="AP137" s="211" t="s">
        <v>763</v>
      </c>
      <c r="AQ137" s="209" t="s">
        <v>763</v>
      </c>
      <c r="AR137" s="75" t="s">
        <v>763</v>
      </c>
      <c r="AS137" s="68" t="s">
        <v>763</v>
      </c>
      <c r="AT137" s="68" t="s">
        <v>763</v>
      </c>
      <c r="AU137" s="68" t="s">
        <v>763</v>
      </c>
      <c r="AV137" s="68" t="s">
        <v>763</v>
      </c>
      <c r="BC137" s="147"/>
    </row>
    <row r="138" spans="1:56" s="68" customFormat="1" x14ac:dyDescent="0.2">
      <c r="A138" s="79" t="s">
        <v>756</v>
      </c>
      <c r="B138" s="68" t="s">
        <v>404</v>
      </c>
      <c r="C138" s="68" t="s">
        <v>757</v>
      </c>
      <c r="E138" s="147">
        <v>44420</v>
      </c>
      <c r="F138" s="68" t="s">
        <v>881</v>
      </c>
      <c r="G138" s="68" t="s">
        <v>1107</v>
      </c>
      <c r="H138" s="68">
        <v>1</v>
      </c>
      <c r="I138" s="68" t="s">
        <v>760</v>
      </c>
      <c r="J138" s="77">
        <v>0.4381944444444445</v>
      </c>
      <c r="K138" s="81">
        <v>5</v>
      </c>
      <c r="L138" s="68">
        <v>1</v>
      </c>
      <c r="M138" s="68" t="s">
        <v>773</v>
      </c>
      <c r="O138" s="131">
        <v>24.1</v>
      </c>
      <c r="P138" s="131">
        <v>6.19</v>
      </c>
      <c r="Q138" s="68">
        <v>2</v>
      </c>
      <c r="R138" s="68">
        <v>2</v>
      </c>
      <c r="S138" s="131">
        <v>1.9</v>
      </c>
      <c r="T138" s="68">
        <v>1.95</v>
      </c>
      <c r="U138" s="76">
        <v>0.97499999999999998</v>
      </c>
      <c r="V138" s="68">
        <v>0.15</v>
      </c>
      <c r="W138" s="77">
        <v>750</v>
      </c>
      <c r="X138" s="68">
        <v>25.6</v>
      </c>
      <c r="Y138" s="68">
        <v>5.29</v>
      </c>
      <c r="Z138" s="72">
        <v>4.4509984477126325</v>
      </c>
      <c r="AA138" s="68">
        <v>63</v>
      </c>
      <c r="AB138" s="205">
        <v>30.5</v>
      </c>
      <c r="AC138" s="72">
        <v>47.3</v>
      </c>
      <c r="AD138" s="75" t="s">
        <v>763</v>
      </c>
      <c r="AE138" s="75" t="s">
        <v>763</v>
      </c>
      <c r="AF138" s="75" t="s">
        <v>763</v>
      </c>
      <c r="AG138" s="137" t="s">
        <v>763</v>
      </c>
      <c r="AH138" s="72" t="s">
        <v>763</v>
      </c>
      <c r="AI138" s="75" t="s">
        <v>763</v>
      </c>
      <c r="AJ138" s="75" t="s">
        <v>763</v>
      </c>
      <c r="AK138" s="75" t="s">
        <v>763</v>
      </c>
      <c r="AL138" s="75" t="s">
        <v>763</v>
      </c>
      <c r="AM138" s="75" t="s">
        <v>763</v>
      </c>
      <c r="AN138" s="137" t="s">
        <v>763</v>
      </c>
      <c r="AO138" s="137" t="s">
        <v>763</v>
      </c>
      <c r="AP138" s="137" t="s">
        <v>763</v>
      </c>
      <c r="AQ138" s="75" t="s">
        <v>763</v>
      </c>
      <c r="AR138" s="75" t="s">
        <v>763</v>
      </c>
      <c r="AS138" s="68" t="s">
        <v>763</v>
      </c>
      <c r="AT138" s="68" t="s">
        <v>763</v>
      </c>
      <c r="AU138" s="68" t="s">
        <v>763</v>
      </c>
      <c r="AV138" s="68" t="s">
        <v>763</v>
      </c>
    </row>
    <row r="139" spans="1:56" s="68" customFormat="1" x14ac:dyDescent="0.2">
      <c r="A139" s="79" t="s">
        <v>756</v>
      </c>
      <c r="B139" s="68" t="s">
        <v>404</v>
      </c>
      <c r="C139" s="68" t="s">
        <v>764</v>
      </c>
      <c r="E139" s="147">
        <v>44420</v>
      </c>
      <c r="F139" s="68" t="s">
        <v>881</v>
      </c>
      <c r="G139" s="68" t="s">
        <v>1107</v>
      </c>
      <c r="H139" s="68">
        <v>1</v>
      </c>
      <c r="I139" s="68" t="s">
        <v>760</v>
      </c>
      <c r="J139" s="77">
        <v>0.4381944444444445</v>
      </c>
      <c r="K139" s="81">
        <v>5</v>
      </c>
      <c r="L139" s="68">
        <v>1</v>
      </c>
      <c r="M139" s="68" t="s">
        <v>773</v>
      </c>
      <c r="O139" s="131">
        <v>24.1</v>
      </c>
      <c r="P139" s="131">
        <v>6.19</v>
      </c>
      <c r="Q139" s="68">
        <v>2</v>
      </c>
      <c r="R139" s="68">
        <v>2</v>
      </c>
      <c r="S139" s="131">
        <v>1.9</v>
      </c>
      <c r="T139" s="68">
        <v>1.95</v>
      </c>
      <c r="U139" s="76">
        <v>0.97499999999999998</v>
      </c>
      <c r="V139" s="68">
        <v>1</v>
      </c>
      <c r="W139" s="77">
        <v>0.3298611111111111</v>
      </c>
      <c r="X139" s="68">
        <v>25.6</v>
      </c>
      <c r="Y139" s="68">
        <v>5.19</v>
      </c>
      <c r="Z139" s="72">
        <v>4.3842004213750911</v>
      </c>
      <c r="AA139" s="68">
        <v>63.5</v>
      </c>
      <c r="AB139" s="205">
        <v>29.8</v>
      </c>
      <c r="AC139" s="72">
        <v>46.2</v>
      </c>
      <c r="AD139" s="75">
        <v>0.25</v>
      </c>
      <c r="AE139" s="72">
        <v>0.69626672421234326</v>
      </c>
      <c r="AF139" s="72">
        <v>0.51185862656952419</v>
      </c>
      <c r="AG139" s="137">
        <v>1.2081253507818674</v>
      </c>
      <c r="AH139" s="72">
        <v>23.202313068211787</v>
      </c>
      <c r="AI139" s="72">
        <v>24.410438418993653</v>
      </c>
      <c r="AJ139" s="72">
        <v>84.429723821014917</v>
      </c>
      <c r="AK139" s="72">
        <v>11.764546239815717</v>
      </c>
      <c r="AL139" s="72">
        <v>7.1766239088144763</v>
      </c>
      <c r="AM139" s="72">
        <v>34.966859308027502</v>
      </c>
      <c r="AN139" s="137">
        <v>36.174984658809372</v>
      </c>
      <c r="AO139" s="137">
        <v>4.9866666666666664</v>
      </c>
      <c r="AP139" s="137">
        <v>3.8301059027777784</v>
      </c>
      <c r="AQ139" s="72">
        <v>0.56558866948077369</v>
      </c>
      <c r="AR139" s="72">
        <v>8.8167725694444457</v>
      </c>
      <c r="AS139" s="68" t="s">
        <v>763</v>
      </c>
      <c r="AT139" s="68" t="s">
        <v>763</v>
      </c>
      <c r="AU139" s="68" t="s">
        <v>763</v>
      </c>
      <c r="AV139" s="68" t="s">
        <v>763</v>
      </c>
    </row>
    <row r="140" spans="1:56" s="68" customFormat="1" x14ac:dyDescent="0.2">
      <c r="A140" s="79" t="s">
        <v>756</v>
      </c>
      <c r="B140" s="68" t="s">
        <v>404</v>
      </c>
      <c r="C140" s="68" t="s">
        <v>765</v>
      </c>
      <c r="E140" s="147">
        <v>44420</v>
      </c>
      <c r="F140" s="68" t="s">
        <v>881</v>
      </c>
      <c r="G140" s="68" t="s">
        <v>1107</v>
      </c>
      <c r="H140" s="68">
        <v>1</v>
      </c>
      <c r="I140" s="68" t="s">
        <v>760</v>
      </c>
      <c r="J140" s="77">
        <v>0.4381944444444445</v>
      </c>
      <c r="K140" s="81">
        <v>5</v>
      </c>
      <c r="L140" s="68">
        <v>1</v>
      </c>
      <c r="M140" s="68" t="s">
        <v>773</v>
      </c>
      <c r="O140" s="131">
        <v>24.1</v>
      </c>
      <c r="P140" s="131">
        <v>6.19</v>
      </c>
      <c r="Q140" s="68">
        <v>2</v>
      </c>
      <c r="R140" s="68">
        <v>2</v>
      </c>
      <c r="S140" s="131">
        <v>1.9</v>
      </c>
      <c r="T140" s="68">
        <v>1.95</v>
      </c>
      <c r="U140" s="76">
        <v>0.97499999999999998</v>
      </c>
      <c r="V140" s="68">
        <v>1.9</v>
      </c>
      <c r="W140" s="77">
        <v>0.33680555555555558</v>
      </c>
      <c r="X140" s="68">
        <v>25.6</v>
      </c>
      <c r="Y140" s="68">
        <v>4.8099999999999996</v>
      </c>
      <c r="Z140" s="72">
        <v>4.0379716344327905</v>
      </c>
      <c r="AA140" s="68">
        <v>58.8</v>
      </c>
      <c r="AB140" s="205">
        <v>30.9</v>
      </c>
      <c r="AC140" s="72">
        <v>47.7</v>
      </c>
      <c r="AD140" s="72" t="s">
        <v>763</v>
      </c>
      <c r="AE140" s="72" t="s">
        <v>763</v>
      </c>
      <c r="AF140" s="72" t="s">
        <v>763</v>
      </c>
      <c r="AG140" s="137" t="s">
        <v>763</v>
      </c>
      <c r="AH140" s="72" t="s">
        <v>763</v>
      </c>
      <c r="AI140" s="72" t="s">
        <v>763</v>
      </c>
      <c r="AJ140" s="72" t="s">
        <v>763</v>
      </c>
      <c r="AK140" s="72" t="s">
        <v>763</v>
      </c>
      <c r="AL140" s="72" t="s">
        <v>763</v>
      </c>
      <c r="AM140" s="75" t="s">
        <v>763</v>
      </c>
      <c r="AN140" s="137" t="s">
        <v>763</v>
      </c>
      <c r="AO140" s="137" t="s">
        <v>763</v>
      </c>
      <c r="AP140" s="137" t="s">
        <v>763</v>
      </c>
      <c r="AQ140" s="72" t="s">
        <v>763</v>
      </c>
      <c r="AR140" s="75" t="s">
        <v>763</v>
      </c>
      <c r="AS140" s="68" t="s">
        <v>763</v>
      </c>
      <c r="AT140" s="68" t="s">
        <v>763</v>
      </c>
      <c r="AU140" s="68" t="s">
        <v>763</v>
      </c>
      <c r="AV140" s="68" t="s">
        <v>763</v>
      </c>
    </row>
    <row r="141" spans="1:56" s="68" customFormat="1" x14ac:dyDescent="0.2">
      <c r="A141" s="79" t="s">
        <v>756</v>
      </c>
      <c r="B141" s="68" t="s">
        <v>404</v>
      </c>
      <c r="C141" s="68" t="s">
        <v>757</v>
      </c>
      <c r="E141" s="147">
        <v>44434</v>
      </c>
      <c r="F141" s="68" t="s">
        <v>881</v>
      </c>
      <c r="G141" s="68" t="s">
        <v>1092</v>
      </c>
      <c r="H141" s="68">
        <v>1</v>
      </c>
      <c r="I141" s="68" t="s">
        <v>760</v>
      </c>
      <c r="J141" s="77">
        <v>0.43611111111111112</v>
      </c>
      <c r="K141" s="81">
        <v>1</v>
      </c>
      <c r="L141" s="68">
        <v>1</v>
      </c>
      <c r="M141" s="68" t="s">
        <v>820</v>
      </c>
      <c r="O141" s="131">
        <v>23.4</v>
      </c>
      <c r="P141" s="131">
        <v>8.59</v>
      </c>
      <c r="Q141" s="68">
        <v>2.0299999999999998</v>
      </c>
      <c r="R141" s="68">
        <v>2</v>
      </c>
      <c r="S141" s="131">
        <v>1.9</v>
      </c>
      <c r="T141" s="68">
        <v>1.95</v>
      </c>
      <c r="U141" s="76">
        <v>0.96059113300492616</v>
      </c>
      <c r="V141" s="68">
        <v>0.15</v>
      </c>
      <c r="W141" s="77">
        <v>0.32083333333333336</v>
      </c>
      <c r="X141" s="68">
        <v>27.7</v>
      </c>
      <c r="Y141" s="68">
        <v>7.81</v>
      </c>
      <c r="Z141" s="72">
        <v>6.6469321201704918</v>
      </c>
      <c r="AA141" s="68">
        <v>98.1</v>
      </c>
      <c r="AB141" s="226">
        <v>28.9</v>
      </c>
      <c r="AC141" s="209">
        <v>44.9</v>
      </c>
      <c r="AD141" s="72" t="s">
        <v>763</v>
      </c>
      <c r="AE141" s="72" t="s">
        <v>763</v>
      </c>
      <c r="AF141" s="72" t="s">
        <v>763</v>
      </c>
      <c r="AG141" s="137" t="s">
        <v>763</v>
      </c>
      <c r="AH141" s="72" t="s">
        <v>763</v>
      </c>
      <c r="AI141" s="72" t="s">
        <v>763</v>
      </c>
      <c r="AJ141" s="72" t="s">
        <v>763</v>
      </c>
      <c r="AK141" s="72" t="s">
        <v>763</v>
      </c>
      <c r="AL141" s="72" t="s">
        <v>763</v>
      </c>
      <c r="AM141" s="75" t="s">
        <v>763</v>
      </c>
      <c r="AN141" s="137" t="s">
        <v>763</v>
      </c>
      <c r="AO141" s="137" t="s">
        <v>763</v>
      </c>
      <c r="AP141" s="137" t="s">
        <v>763</v>
      </c>
      <c r="AQ141" s="72" t="s">
        <v>763</v>
      </c>
      <c r="AR141" s="75" t="s">
        <v>763</v>
      </c>
      <c r="AS141" s="68" t="s">
        <v>763</v>
      </c>
      <c r="AT141" s="68" t="s">
        <v>763</v>
      </c>
      <c r="AU141" s="68" t="s">
        <v>763</v>
      </c>
      <c r="AV141" s="68" t="s">
        <v>763</v>
      </c>
      <c r="AY141" s="147"/>
    </row>
    <row r="142" spans="1:56" s="68" customFormat="1" x14ac:dyDescent="0.2">
      <c r="A142" s="79" t="s">
        <v>756</v>
      </c>
      <c r="B142" s="68" t="s">
        <v>404</v>
      </c>
      <c r="C142" s="68" t="s">
        <v>764</v>
      </c>
      <c r="E142" s="147">
        <v>44434</v>
      </c>
      <c r="F142" s="68" t="s">
        <v>881</v>
      </c>
      <c r="G142" s="68" t="s">
        <v>1092</v>
      </c>
      <c r="H142" s="68">
        <v>1</v>
      </c>
      <c r="I142" s="68" t="s">
        <v>760</v>
      </c>
      <c r="J142" s="77">
        <v>0.43611111111111112</v>
      </c>
      <c r="K142" s="81">
        <v>1</v>
      </c>
      <c r="L142" s="68">
        <v>1</v>
      </c>
      <c r="M142" s="68" t="s">
        <v>820</v>
      </c>
      <c r="O142" s="131">
        <v>23.4</v>
      </c>
      <c r="P142" s="131">
        <v>8.59</v>
      </c>
      <c r="Q142" s="68">
        <v>2.0299999999999998</v>
      </c>
      <c r="R142" s="68">
        <v>2</v>
      </c>
      <c r="S142" s="131">
        <v>1.9</v>
      </c>
      <c r="T142" s="68">
        <v>1.95</v>
      </c>
      <c r="U142" s="76">
        <v>0.96059113300492616</v>
      </c>
      <c r="V142" s="68">
        <v>1</v>
      </c>
      <c r="W142" s="77">
        <v>0.3215277777777778</v>
      </c>
      <c r="X142" s="68">
        <v>26.7</v>
      </c>
      <c r="Y142" s="68">
        <v>8.35</v>
      </c>
      <c r="Z142" s="72">
        <v>7.035025489329545</v>
      </c>
      <c r="AA142" s="68">
        <v>103.5</v>
      </c>
      <c r="AB142" s="205">
        <v>30.5</v>
      </c>
      <c r="AC142" s="72">
        <v>46.9</v>
      </c>
      <c r="AD142" s="75">
        <v>0.51362191492377118</v>
      </c>
      <c r="AE142" s="72">
        <v>3.1638687523845856</v>
      </c>
      <c r="AF142" s="72">
        <v>0.81816772593396392</v>
      </c>
      <c r="AG142" s="137">
        <v>3.9820364783185496</v>
      </c>
      <c r="AH142" s="72">
        <v>18.000235206559356</v>
      </c>
      <c r="AI142" s="72">
        <v>21.982271684877905</v>
      </c>
      <c r="AJ142" s="72">
        <v>85.955077076379723</v>
      </c>
      <c r="AK142" s="72">
        <v>14.025923549070912</v>
      </c>
      <c r="AL142" s="72">
        <v>6.1283006980366332</v>
      </c>
      <c r="AM142" s="72">
        <v>32.02615875563027</v>
      </c>
      <c r="AN142" s="137">
        <v>36.008195233948818</v>
      </c>
      <c r="AO142" s="137">
        <v>2.7718095238095244</v>
      </c>
      <c r="AP142" s="137">
        <v>2.1042154761904759</v>
      </c>
      <c r="AQ142" s="72">
        <v>0.56845679089207379</v>
      </c>
      <c r="AR142" s="72">
        <v>4.8760250000000003</v>
      </c>
      <c r="AS142" s="68" t="s">
        <v>763</v>
      </c>
      <c r="AT142" s="68" t="s">
        <v>763</v>
      </c>
      <c r="AU142" s="68" t="s">
        <v>763</v>
      </c>
      <c r="AV142" s="68" t="s">
        <v>763</v>
      </c>
      <c r="AY142" s="147"/>
    </row>
    <row r="143" spans="1:56" s="68" customFormat="1" x14ac:dyDescent="0.2">
      <c r="A143" s="79" t="s">
        <v>756</v>
      </c>
      <c r="B143" s="68" t="s">
        <v>404</v>
      </c>
      <c r="C143" s="68" t="s">
        <v>765</v>
      </c>
      <c r="E143" s="147">
        <v>44434</v>
      </c>
      <c r="F143" s="68" t="s">
        <v>881</v>
      </c>
      <c r="G143" s="68" t="s">
        <v>1092</v>
      </c>
      <c r="H143" s="68">
        <v>1</v>
      </c>
      <c r="I143" s="68" t="s">
        <v>760</v>
      </c>
      <c r="J143" s="77">
        <v>0.43611111111111112</v>
      </c>
      <c r="K143" s="81">
        <v>1</v>
      </c>
      <c r="L143" s="68">
        <v>1</v>
      </c>
      <c r="M143" s="68" t="s">
        <v>820</v>
      </c>
      <c r="O143" s="131">
        <v>23.4</v>
      </c>
      <c r="P143" s="131">
        <v>8.59</v>
      </c>
      <c r="Q143" s="68">
        <v>2.0299999999999998</v>
      </c>
      <c r="R143" s="68">
        <v>2</v>
      </c>
      <c r="S143" s="131">
        <v>1.9</v>
      </c>
      <c r="T143" s="68">
        <v>1.95</v>
      </c>
      <c r="U143" s="76">
        <v>0.96059113300492616</v>
      </c>
      <c r="V143" s="68">
        <v>1.7</v>
      </c>
      <c r="W143" s="77">
        <v>0.32222222222222224</v>
      </c>
      <c r="X143" s="68">
        <v>27</v>
      </c>
      <c r="Y143" s="68">
        <v>6.16</v>
      </c>
      <c r="Z143" s="72">
        <v>5.1511746288901223</v>
      </c>
      <c r="AA143" s="68">
        <v>77.900000000000006</v>
      </c>
      <c r="AB143" s="226">
        <v>31.9</v>
      </c>
      <c r="AC143" s="209">
        <v>49.2</v>
      </c>
      <c r="AD143" s="75" t="s">
        <v>763</v>
      </c>
      <c r="AE143" s="75" t="s">
        <v>763</v>
      </c>
      <c r="AF143" s="75" t="s">
        <v>763</v>
      </c>
      <c r="AG143" s="137" t="s">
        <v>763</v>
      </c>
      <c r="AH143" s="72" t="s">
        <v>763</v>
      </c>
      <c r="AI143" s="209" t="s">
        <v>763</v>
      </c>
      <c r="AJ143" s="209" t="s">
        <v>763</v>
      </c>
      <c r="AK143" s="209" t="s">
        <v>763</v>
      </c>
      <c r="AL143" s="209" t="s">
        <v>763</v>
      </c>
      <c r="AM143" s="75" t="s">
        <v>763</v>
      </c>
      <c r="AN143" s="137" t="s">
        <v>763</v>
      </c>
      <c r="AO143" s="211" t="s">
        <v>763</v>
      </c>
      <c r="AP143" s="211" t="s">
        <v>763</v>
      </c>
      <c r="AQ143" s="209" t="s">
        <v>763</v>
      </c>
      <c r="AR143" s="75" t="s">
        <v>763</v>
      </c>
      <c r="AS143" s="68" t="s">
        <v>763</v>
      </c>
      <c r="AT143" s="68" t="s">
        <v>763</v>
      </c>
      <c r="AU143" s="68" t="s">
        <v>763</v>
      </c>
      <c r="AV143" s="68" t="s">
        <v>763</v>
      </c>
      <c r="AY143" s="147"/>
    </row>
    <row r="144" spans="1:56" s="68" customFormat="1" x14ac:dyDescent="0.2">
      <c r="A144" s="79"/>
      <c r="E144" s="147"/>
      <c r="K144" s="81"/>
      <c r="BD144" s="147"/>
    </row>
    <row r="145" spans="1:54" ht="16" x14ac:dyDescent="0.2">
      <c r="A145" s="236" t="s">
        <v>1247</v>
      </c>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450" t="s">
        <v>1203</v>
      </c>
      <c r="AE145" s="84"/>
      <c r="AF145" s="84"/>
      <c r="AG145" s="82"/>
      <c r="AH145" s="82"/>
      <c r="AI145" s="84"/>
      <c r="AJ145" s="82"/>
      <c r="AK145" s="84"/>
      <c r="AL145" s="82"/>
      <c r="AM145" s="82"/>
      <c r="AN145" s="82"/>
      <c r="AO145" s="82"/>
      <c r="AP145" s="82"/>
      <c r="AQ145" s="82"/>
      <c r="AR145" s="82"/>
      <c r="AS145" s="82"/>
      <c r="AT145" s="82"/>
      <c r="AU145" s="82"/>
      <c r="AV145" s="82"/>
      <c r="AW145" s="82"/>
      <c r="AX145" s="82"/>
      <c r="AY145" s="82"/>
      <c r="AZ145" s="82"/>
      <c r="BA145" s="82"/>
      <c r="BB145" s="82"/>
    </row>
    <row r="146" spans="1:54" x14ac:dyDescent="0.2">
      <c r="A146" s="86"/>
      <c r="B146" s="86"/>
      <c r="C146" s="87"/>
      <c r="D146" s="87"/>
      <c r="E146" s="87"/>
      <c r="F146" s="86"/>
      <c r="G146" s="86"/>
      <c r="H146" s="88" t="s">
        <v>702</v>
      </c>
      <c r="I146" s="89"/>
      <c r="J146" s="89"/>
      <c r="K146" s="82"/>
      <c r="L146" s="86"/>
      <c r="M146" s="86"/>
      <c r="N146" s="86"/>
      <c r="O146" s="86"/>
      <c r="P146" s="86"/>
      <c r="Q146" s="86"/>
      <c r="R146" s="86"/>
      <c r="S146" s="86"/>
      <c r="T146" s="86"/>
      <c r="U146" s="86"/>
      <c r="V146" s="89" t="s">
        <v>977</v>
      </c>
      <c r="W146" s="82"/>
      <c r="X146" s="82"/>
      <c r="Y146" s="82"/>
      <c r="Z146" s="82"/>
      <c r="AA146" s="82"/>
      <c r="AB146" s="82"/>
      <c r="AC146" s="450" t="s">
        <v>1204</v>
      </c>
      <c r="AD146" s="450"/>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row>
    <row r="147" spans="1:54" ht="16" thickBot="1" x14ac:dyDescent="0.25">
      <c r="A147" s="90"/>
      <c r="B147" s="90"/>
      <c r="C147" s="91"/>
      <c r="D147" s="91"/>
      <c r="E147" s="91"/>
      <c r="F147" s="89" t="s">
        <v>976</v>
      </c>
      <c r="G147" s="89" t="s">
        <v>702</v>
      </c>
      <c r="H147" s="89" t="s">
        <v>1205</v>
      </c>
      <c r="I147" s="89" t="s">
        <v>702</v>
      </c>
      <c r="J147" s="82"/>
      <c r="K147" s="82"/>
      <c r="L147" s="89"/>
      <c r="M147" s="89"/>
      <c r="N147" s="90"/>
      <c r="O147" s="89"/>
      <c r="P147" s="89" t="s">
        <v>1206</v>
      </c>
      <c r="Q147" s="89"/>
      <c r="R147" s="89"/>
      <c r="S147" s="89"/>
      <c r="T147" s="89"/>
      <c r="U147" s="89"/>
      <c r="V147" s="89" t="s">
        <v>726</v>
      </c>
      <c r="W147" s="82"/>
      <c r="X147" s="82"/>
      <c r="Y147" s="82"/>
      <c r="Z147" s="92">
        <v>273.14999999999998</v>
      </c>
      <c r="AA147" s="82"/>
      <c r="AB147" s="82"/>
      <c r="AC147" s="450"/>
      <c r="AD147" s="450"/>
      <c r="AE147" s="82"/>
      <c r="AF147" s="82"/>
      <c r="AG147" s="82"/>
      <c r="AH147" s="82"/>
      <c r="AI147" s="82"/>
      <c r="AJ147" s="82"/>
      <c r="AK147" s="82" t="s">
        <v>1207</v>
      </c>
      <c r="AL147" s="82"/>
      <c r="AM147" s="82"/>
      <c r="AN147" s="82"/>
      <c r="AO147" s="82"/>
      <c r="AP147" s="82"/>
      <c r="AQ147" s="82"/>
      <c r="AR147" s="82"/>
      <c r="AS147" s="82"/>
      <c r="AT147" s="82"/>
      <c r="AU147" s="82"/>
      <c r="AV147" s="82"/>
      <c r="AW147" s="82"/>
      <c r="AX147" s="82"/>
      <c r="AY147" s="82"/>
      <c r="AZ147" s="82"/>
      <c r="BA147" s="82"/>
      <c r="BB147" s="82"/>
    </row>
    <row r="148" spans="1:54" ht="36" thickTop="1" thickBot="1" x14ac:dyDescent="0.25">
      <c r="A148" s="93" t="s">
        <v>1208</v>
      </c>
      <c r="B148" s="94" t="s">
        <v>1209</v>
      </c>
      <c r="C148" s="94" t="s">
        <v>1210</v>
      </c>
      <c r="D148" s="94" t="s">
        <v>1211</v>
      </c>
      <c r="E148" s="94"/>
      <c r="F148" s="93" t="s">
        <v>706</v>
      </c>
      <c r="G148" s="93" t="s">
        <v>1205</v>
      </c>
      <c r="H148" s="93" t="s">
        <v>1212</v>
      </c>
      <c r="I148" s="93" t="s">
        <v>1213</v>
      </c>
      <c r="J148" s="93" t="s">
        <v>541</v>
      </c>
      <c r="K148" s="93" t="s">
        <v>1214</v>
      </c>
      <c r="L148" s="93" t="s">
        <v>1215</v>
      </c>
      <c r="M148" s="89" t="s">
        <v>1216</v>
      </c>
      <c r="N148" s="93" t="s">
        <v>1217</v>
      </c>
      <c r="O148" s="93" t="s">
        <v>1218</v>
      </c>
      <c r="P148" s="93" t="s">
        <v>1219</v>
      </c>
      <c r="Q148" s="93" t="s">
        <v>1220</v>
      </c>
      <c r="R148" s="93" t="s">
        <v>1221</v>
      </c>
      <c r="S148" s="93" t="s">
        <v>1222</v>
      </c>
      <c r="T148" s="93" t="s">
        <v>1223</v>
      </c>
      <c r="U148" s="93" t="s">
        <v>1224</v>
      </c>
      <c r="V148" s="93" t="s">
        <v>474</v>
      </c>
      <c r="W148" s="95"/>
      <c r="X148" s="82"/>
      <c r="Y148" s="96" t="s">
        <v>540</v>
      </c>
      <c r="Z148" s="97" t="s">
        <v>1225</v>
      </c>
      <c r="AA148" s="98" t="s">
        <v>1226</v>
      </c>
      <c r="AB148" s="98" t="s">
        <v>1205</v>
      </c>
      <c r="AC148" s="450"/>
      <c r="AD148" s="450"/>
      <c r="AE148" s="99" t="s">
        <v>1227</v>
      </c>
      <c r="AF148" s="100" t="s">
        <v>485</v>
      </c>
      <c r="AG148" s="98" t="s">
        <v>1228</v>
      </c>
      <c r="AH148" s="98" t="s">
        <v>724</v>
      </c>
      <c r="AI148" s="100" t="s">
        <v>1229</v>
      </c>
      <c r="AJ148" s="98" t="s">
        <v>722</v>
      </c>
      <c r="AK148" s="100" t="s">
        <v>489</v>
      </c>
      <c r="AL148" s="82"/>
      <c r="AM148" s="82"/>
      <c r="AN148" s="82"/>
      <c r="AO148" s="82"/>
      <c r="AP148" s="82"/>
      <c r="AQ148" s="82"/>
      <c r="AR148" s="82"/>
      <c r="AS148" s="82"/>
      <c r="AT148" s="82"/>
      <c r="AU148" s="82"/>
      <c r="AV148" s="82"/>
      <c r="AW148" s="82"/>
      <c r="AX148" s="82"/>
      <c r="AY148" s="109"/>
      <c r="AZ148" s="109"/>
      <c r="BA148" s="82"/>
      <c r="BB148" s="82"/>
    </row>
    <row r="149" spans="1:54" ht="16" x14ac:dyDescent="0.2">
      <c r="A149" s="101" t="s">
        <v>404</v>
      </c>
      <c r="B149" s="102">
        <v>2021</v>
      </c>
      <c r="C149" s="103">
        <v>7</v>
      </c>
      <c r="D149" s="102">
        <v>13</v>
      </c>
      <c r="E149" s="82"/>
      <c r="F149" s="131">
        <v>1.5</v>
      </c>
      <c r="G149" s="131">
        <v>9.65</v>
      </c>
      <c r="H149" s="82"/>
      <c r="I149" s="131">
        <v>19.100000000000001</v>
      </c>
      <c r="J149" s="205">
        <v>27.5</v>
      </c>
      <c r="K149" s="82"/>
      <c r="L149" s="82"/>
      <c r="M149" s="108"/>
      <c r="N149" s="137" t="s">
        <v>763</v>
      </c>
      <c r="O149" s="82"/>
      <c r="P149" s="82"/>
      <c r="Q149" s="82"/>
      <c r="R149" s="140"/>
      <c r="S149" s="137" t="s">
        <v>763</v>
      </c>
      <c r="T149" s="137" t="s">
        <v>763</v>
      </c>
      <c r="U149" s="137" t="s">
        <v>763</v>
      </c>
      <c r="V149" s="85"/>
      <c r="W149" s="85"/>
      <c r="X149" s="85"/>
      <c r="Y149" s="102">
        <f t="shared" ref="Y149:Y160" si="49">IF(C149&lt;6," ",IF(C149&lt;=9,I149, IF(C149&gt;=10," ")))</f>
        <v>19.100000000000001</v>
      </c>
      <c r="Z149" s="102">
        <f>IF(Y149=" ", " ", IF(Y149&gt;0, Y149+273.15))</f>
        <v>292.25</v>
      </c>
      <c r="AA149" s="102">
        <f>IF(C149&lt;6," ",IF(C149&lt;=9,J149, IF(C149&gt;=10," ")))</f>
        <v>27.5</v>
      </c>
      <c r="AB149" s="102">
        <f>IF(C149&lt;6," ",IF(C149&lt;=9,G149, IF(C149&gt;=10," ")))</f>
        <v>9.65</v>
      </c>
      <c r="AC149" s="104">
        <f>IF(Y149=" "," ",IF(Y149&gt;0,EXP(-173.4292+249.6339*100/Z149+143.3483*LN(+Z149/100)-21.8492*Z149/100+AA149*(-0.033096+0.014259*Z149/100-0.0017*(Z149/100)^2))*1.4276))</f>
        <v>7.8408749849666819</v>
      </c>
      <c r="AD149" s="102">
        <f>IF(Y149=" "," ",IF(Y149&gt;0,AB149/AC149))</f>
        <v>1.2307299910407903</v>
      </c>
      <c r="AE149" s="105">
        <f>IF(C149&lt;6," ",IF(C149&lt;=9,F149, IF(C149&gt;=10," ")))</f>
        <v>1.5</v>
      </c>
      <c r="AF149" s="102" t="str">
        <f>IF(Y149=" "," ",N149)</f>
        <v>NS</v>
      </c>
      <c r="AG149" s="105" t="str">
        <f>IF(C149&lt;6," ",IF(C149&lt;=9,T149, IF(C149&gt;=10," ")))</f>
        <v>NS</v>
      </c>
      <c r="AH149" s="105" t="str">
        <f>IF(C149&lt;6," ",IF(C149&lt;=9,U149, IF(C149&gt;=10," ")))</f>
        <v>NS</v>
      </c>
      <c r="AI149" s="102"/>
      <c r="AJ149" s="106" t="str">
        <f>IF(C149&lt;6," ",IF(C149&lt;=9,S149, IF(C149&gt;=10," ")))</f>
        <v>NS</v>
      </c>
      <c r="AK149" s="107" t="e">
        <f>IF(Y149=" ", " ", IF(Y149&gt;0, AJ149-AF149))</f>
        <v>#VALUE!</v>
      </c>
      <c r="AL149" s="85"/>
      <c r="AM149" s="85"/>
      <c r="AN149" s="85"/>
      <c r="AO149" s="85"/>
      <c r="AP149" s="85"/>
      <c r="AQ149" s="85"/>
      <c r="AR149" s="85"/>
      <c r="AS149" s="85"/>
      <c r="AT149" s="85"/>
      <c r="AU149" s="85"/>
      <c r="AV149" s="85"/>
      <c r="AW149" s="85"/>
      <c r="AX149" s="85"/>
      <c r="AY149" s="85"/>
      <c r="AZ149" s="85"/>
      <c r="BA149" s="82"/>
      <c r="BB149" s="82"/>
    </row>
    <row r="150" spans="1:54" ht="16" x14ac:dyDescent="0.2">
      <c r="A150" s="101" t="s">
        <v>404</v>
      </c>
      <c r="B150" s="102">
        <v>2021</v>
      </c>
      <c r="C150" s="103">
        <v>7</v>
      </c>
      <c r="D150" s="102">
        <v>13</v>
      </c>
      <c r="E150" s="82"/>
      <c r="F150" s="131">
        <v>1.5</v>
      </c>
      <c r="G150" s="131">
        <v>9.65</v>
      </c>
      <c r="H150" s="82"/>
      <c r="I150" s="131">
        <v>19.100000000000001</v>
      </c>
      <c r="J150" s="205">
        <v>30.2</v>
      </c>
      <c r="K150" s="82"/>
      <c r="L150" s="82"/>
      <c r="M150" s="108"/>
      <c r="N150" s="137">
        <v>1.9753752714465846</v>
      </c>
      <c r="O150" s="82"/>
      <c r="P150" s="82"/>
      <c r="Q150" s="82"/>
      <c r="R150" s="140"/>
      <c r="S150" s="137">
        <v>47.905542628875374</v>
      </c>
      <c r="T150" s="137">
        <v>13.276190476190479</v>
      </c>
      <c r="U150" s="137">
        <v>24.316535218253968</v>
      </c>
      <c r="V150" s="85"/>
      <c r="W150" s="85"/>
      <c r="X150" s="85"/>
      <c r="Y150" s="102">
        <f t="shared" si="49"/>
        <v>19.100000000000001</v>
      </c>
      <c r="Z150" s="102">
        <f t="shared" ref="Z150:Z160" si="50">IF(Y150=" ", " ", IF(Y150&gt;0, Y150+273.15))</f>
        <v>292.25</v>
      </c>
      <c r="AA150" s="102">
        <f t="shared" ref="AA150:AA160" si="51">IF(C150&lt;6," ",IF(C150&lt;=9,J150, IF(C150&gt;=10," ")))</f>
        <v>30.2</v>
      </c>
      <c r="AB150" s="102">
        <f t="shared" ref="AB150:AB160" si="52">IF(C150&lt;6," ",IF(C150&lt;=9,G150, IF(C150&gt;=10," ")))</f>
        <v>9.65</v>
      </c>
      <c r="AC150" s="104">
        <f t="shared" ref="AC150:AC160" si="53">IF(Y150=" "," ",IF(Y150&gt;0,EXP(-173.4292+249.6339*100/Z150+143.3483*LN(+Z150/100)-21.8492*Z150/100+AA150*(-0.033096+0.014259*Z150/100-0.0017*(Z150/100)^2))*1.4276))</f>
        <v>7.7160472519971757</v>
      </c>
      <c r="AD150" s="102">
        <f t="shared" ref="AD150:AD160" si="54">IF(Y150=" "," ",IF(Y150&gt;0,AB150/AC150))</f>
        <v>1.2506403453532833</v>
      </c>
      <c r="AE150" s="105">
        <f t="shared" ref="AE150:AE160" si="55">IF(C150&lt;6," ",IF(C150&lt;=9,F150, IF(C150&gt;=10," ")))</f>
        <v>1.5</v>
      </c>
      <c r="AF150" s="102">
        <f t="shared" ref="AF150:AF160" si="56">IF(Y150=" "," ",N150)</f>
        <v>1.9753752714465846</v>
      </c>
      <c r="AG150" s="105">
        <f t="shared" ref="AG150:AG160" si="57">IF(C150&lt;6," ",IF(C150&lt;=9,T150, IF(C150&gt;=10," ")))</f>
        <v>13.276190476190479</v>
      </c>
      <c r="AH150" s="105">
        <f t="shared" ref="AH150:AH160" si="58">IF(C150&lt;6," ",IF(C150&lt;=9,U150, IF(C150&gt;=10," ")))</f>
        <v>24.316535218253968</v>
      </c>
      <c r="AI150" s="102">
        <f t="shared" ref="AI150" si="59">IF(Y150=" ", " ", IF(Y150&gt;0, SUM(AG150:AH150)))</f>
        <v>37.592725694444447</v>
      </c>
      <c r="AJ150" s="106">
        <f t="shared" ref="AJ150:AJ160" si="60">IF(C150&lt;6," ",IF(C150&lt;=9,S150, IF(C150&gt;=10," ")))</f>
        <v>47.905542628875374</v>
      </c>
      <c r="AK150" s="107">
        <f t="shared" ref="AK150:AK160" si="61">IF(Y150=" ", " ", IF(Y150&gt;0, AJ150-AF150))</f>
        <v>45.930167357428786</v>
      </c>
      <c r="AL150" s="85"/>
      <c r="AM150" s="85"/>
      <c r="AN150" s="85"/>
      <c r="AO150" s="85"/>
      <c r="AP150" s="85"/>
      <c r="AQ150" s="85"/>
      <c r="AR150" s="85"/>
      <c r="AS150" s="85"/>
      <c r="AT150" s="85"/>
      <c r="AU150" s="85"/>
      <c r="AV150" s="85"/>
      <c r="AW150" s="85"/>
      <c r="AX150" s="85"/>
      <c r="AY150" s="85"/>
      <c r="AZ150" s="85"/>
      <c r="BA150" s="82"/>
      <c r="BB150" s="82"/>
    </row>
    <row r="151" spans="1:54" ht="16" x14ac:dyDescent="0.2">
      <c r="A151" s="101" t="s">
        <v>404</v>
      </c>
      <c r="B151" s="102">
        <v>2021</v>
      </c>
      <c r="C151" s="103">
        <v>7</v>
      </c>
      <c r="D151" s="102">
        <v>13</v>
      </c>
      <c r="E151" s="82"/>
      <c r="F151" s="131">
        <v>1.5</v>
      </c>
      <c r="G151" s="131">
        <v>9.65</v>
      </c>
      <c r="H151" s="82"/>
      <c r="I151" s="131">
        <v>19.100000000000001</v>
      </c>
      <c r="J151" s="205">
        <v>30.4</v>
      </c>
      <c r="K151" s="82"/>
      <c r="L151" s="82"/>
      <c r="M151" s="108"/>
      <c r="N151" s="137" t="s">
        <v>763</v>
      </c>
      <c r="O151" s="82"/>
      <c r="P151" s="82"/>
      <c r="Q151" s="82"/>
      <c r="R151" s="140"/>
      <c r="S151" s="137" t="s">
        <v>763</v>
      </c>
      <c r="T151" s="137" t="s">
        <v>763</v>
      </c>
      <c r="U151" s="137" t="s">
        <v>763</v>
      </c>
      <c r="V151" s="85"/>
      <c r="W151" s="85"/>
      <c r="X151" s="85"/>
      <c r="Y151" s="102">
        <f t="shared" si="49"/>
        <v>19.100000000000001</v>
      </c>
      <c r="Z151" s="102">
        <f t="shared" si="50"/>
        <v>292.25</v>
      </c>
      <c r="AA151" s="102">
        <f t="shared" si="51"/>
        <v>30.4</v>
      </c>
      <c r="AB151" s="102">
        <f t="shared" si="52"/>
        <v>9.65</v>
      </c>
      <c r="AC151" s="104">
        <f t="shared" si="53"/>
        <v>7.7068801994842842</v>
      </c>
      <c r="AD151" s="102">
        <f t="shared" si="54"/>
        <v>1.2521279363659685</v>
      </c>
      <c r="AE151" s="105">
        <f t="shared" si="55"/>
        <v>1.5</v>
      </c>
      <c r="AF151" s="102" t="str">
        <f t="shared" si="56"/>
        <v>NS</v>
      </c>
      <c r="AG151" s="105" t="str">
        <f t="shared" si="57"/>
        <v>NS</v>
      </c>
      <c r="AH151" s="105" t="str">
        <f t="shared" si="58"/>
        <v>NS</v>
      </c>
      <c r="AI151" s="102"/>
      <c r="AJ151" s="106" t="str">
        <f t="shared" si="60"/>
        <v>NS</v>
      </c>
      <c r="AK151" s="107" t="e">
        <f t="shared" si="61"/>
        <v>#VALUE!</v>
      </c>
      <c r="AL151" s="82"/>
      <c r="AM151" s="85"/>
      <c r="AN151" s="85"/>
      <c r="AO151" s="85"/>
      <c r="AP151" s="85"/>
      <c r="AQ151" s="85"/>
      <c r="AR151" s="114" t="s">
        <v>1230</v>
      </c>
      <c r="AS151" s="85"/>
      <c r="AT151" s="85"/>
      <c r="AU151" s="85"/>
      <c r="AV151" s="85"/>
      <c r="AW151" s="85"/>
      <c r="AX151" s="85"/>
      <c r="AY151" s="85"/>
      <c r="AZ151" s="85"/>
      <c r="BA151" s="82"/>
      <c r="BB151" s="82"/>
    </row>
    <row r="152" spans="1:54" ht="16" x14ac:dyDescent="0.2">
      <c r="A152" s="101" t="s">
        <v>404</v>
      </c>
      <c r="B152" s="102">
        <v>2021</v>
      </c>
      <c r="C152" s="103">
        <v>7</v>
      </c>
      <c r="D152" s="102">
        <v>27</v>
      </c>
      <c r="E152" s="82"/>
      <c r="F152" s="131">
        <v>1.8</v>
      </c>
      <c r="G152" s="131">
        <v>8</v>
      </c>
      <c r="H152" s="82"/>
      <c r="I152" s="131">
        <v>20.9</v>
      </c>
      <c r="J152" s="205">
        <v>25.8</v>
      </c>
      <c r="K152" s="82"/>
      <c r="L152" s="82"/>
      <c r="M152" s="108"/>
      <c r="N152" s="137" t="s">
        <v>763</v>
      </c>
      <c r="O152" s="82"/>
      <c r="P152" s="82"/>
      <c r="Q152" s="82"/>
      <c r="R152" s="140"/>
      <c r="S152" s="137" t="s">
        <v>763</v>
      </c>
      <c r="T152" s="137" t="s">
        <v>763</v>
      </c>
      <c r="U152" s="137" t="s">
        <v>763</v>
      </c>
      <c r="V152" s="85"/>
      <c r="W152" s="85"/>
      <c r="X152" s="85"/>
      <c r="Y152" s="102">
        <f t="shared" si="49"/>
        <v>20.9</v>
      </c>
      <c r="Z152" s="102">
        <f t="shared" si="50"/>
        <v>294.04999999999995</v>
      </c>
      <c r="AA152" s="102">
        <f t="shared" si="51"/>
        <v>25.8</v>
      </c>
      <c r="AB152" s="102">
        <f t="shared" si="52"/>
        <v>8</v>
      </c>
      <c r="AC152" s="104">
        <f t="shared" si="53"/>
        <v>7.655884810560841</v>
      </c>
      <c r="AD152" s="102">
        <f t="shared" si="54"/>
        <v>1.0449478013259124</v>
      </c>
      <c r="AE152" s="105">
        <f t="shared" si="55"/>
        <v>1.8</v>
      </c>
      <c r="AF152" s="102" t="str">
        <f t="shared" si="56"/>
        <v>NS</v>
      </c>
      <c r="AG152" s="105" t="str">
        <f t="shared" si="57"/>
        <v>NS</v>
      </c>
      <c r="AH152" s="105" t="str">
        <f t="shared" si="58"/>
        <v>NS</v>
      </c>
      <c r="AI152" s="102"/>
      <c r="AJ152" s="106" t="str">
        <f t="shared" si="60"/>
        <v>NS</v>
      </c>
      <c r="AK152" s="107" t="e">
        <f t="shared" si="61"/>
        <v>#VALUE!</v>
      </c>
      <c r="AL152" s="82"/>
      <c r="AM152" s="85"/>
      <c r="AN152" s="85"/>
      <c r="AO152" s="85"/>
      <c r="AP152" s="85"/>
      <c r="AQ152" s="85"/>
      <c r="AR152" s="115"/>
      <c r="AS152" s="116" t="s">
        <v>487</v>
      </c>
      <c r="AT152" s="116" t="s">
        <v>1231</v>
      </c>
      <c r="AU152" s="116" t="s">
        <v>485</v>
      </c>
      <c r="AV152" s="116" t="s">
        <v>513</v>
      </c>
      <c r="AW152" s="116" t="s">
        <v>489</v>
      </c>
      <c r="AX152" s="116"/>
      <c r="AY152" s="85"/>
      <c r="AZ152" s="85"/>
      <c r="BA152" s="82"/>
      <c r="BB152" s="82"/>
    </row>
    <row r="153" spans="1:54" ht="16" x14ac:dyDescent="0.2">
      <c r="A153" s="101" t="s">
        <v>404</v>
      </c>
      <c r="B153" s="102">
        <v>2021</v>
      </c>
      <c r="C153" s="103">
        <v>7</v>
      </c>
      <c r="D153" s="102">
        <v>27</v>
      </c>
      <c r="E153" s="82"/>
      <c r="F153" s="131">
        <v>1.8</v>
      </c>
      <c r="G153" s="131">
        <v>8</v>
      </c>
      <c r="H153" s="82"/>
      <c r="I153" s="131">
        <v>20.9</v>
      </c>
      <c r="J153" s="205">
        <v>30.9</v>
      </c>
      <c r="K153" s="82"/>
      <c r="L153" s="82"/>
      <c r="M153" s="108"/>
      <c r="N153" s="137">
        <v>0.92104884922858843</v>
      </c>
      <c r="O153" s="82"/>
      <c r="P153" s="82"/>
      <c r="Q153" s="82"/>
      <c r="R153" s="140"/>
      <c r="S153" s="137">
        <v>41.456856092957317</v>
      </c>
      <c r="T153" s="225">
        <v>2.9887335443037975</v>
      </c>
      <c r="U153" s="225">
        <v>4.5316455696202372E-2</v>
      </c>
      <c r="V153" s="85"/>
      <c r="W153" s="85"/>
      <c r="X153" s="85"/>
      <c r="Y153" s="102">
        <f t="shared" si="49"/>
        <v>20.9</v>
      </c>
      <c r="Z153" s="102">
        <f t="shared" si="50"/>
        <v>294.04999999999995</v>
      </c>
      <c r="AA153" s="102">
        <f t="shared" si="51"/>
        <v>30.9</v>
      </c>
      <c r="AB153" s="102">
        <f t="shared" si="52"/>
        <v>8</v>
      </c>
      <c r="AC153" s="104">
        <f t="shared" si="53"/>
        <v>7.4302188326804997</v>
      </c>
      <c r="AD153" s="102">
        <f t="shared" si="54"/>
        <v>1.0766843050185035</v>
      </c>
      <c r="AE153" s="105">
        <f t="shared" si="55"/>
        <v>1.8</v>
      </c>
      <c r="AF153" s="102">
        <f t="shared" si="56"/>
        <v>0.92104884922858843</v>
      </c>
      <c r="AG153" s="105">
        <f t="shared" si="57"/>
        <v>2.9887335443037975</v>
      </c>
      <c r="AH153" s="105">
        <f t="shared" si="58"/>
        <v>4.5316455696202372E-2</v>
      </c>
      <c r="AI153" s="102">
        <f t="shared" ref="AI153" si="62">IF(Y153=" ", " ", IF(Y153&gt;0, SUM(AG153:AH153)))</f>
        <v>3.0340499999999997</v>
      </c>
      <c r="AJ153" s="106">
        <f t="shared" si="60"/>
        <v>41.456856092957317</v>
      </c>
      <c r="AK153" s="107">
        <f t="shared" si="61"/>
        <v>40.535807243728726</v>
      </c>
      <c r="AL153" s="82"/>
      <c r="AM153" s="84" t="s">
        <v>1232</v>
      </c>
      <c r="AN153" s="82"/>
      <c r="AO153" s="82"/>
      <c r="AP153" s="82"/>
      <c r="AQ153" s="82"/>
      <c r="AR153" s="117" t="s">
        <v>522</v>
      </c>
      <c r="AS153" s="115"/>
      <c r="AT153" s="115"/>
      <c r="AU153" s="115"/>
      <c r="AV153" s="115"/>
      <c r="AW153" s="115"/>
      <c r="AX153" s="118"/>
      <c r="AY153" s="85"/>
      <c r="AZ153" s="85"/>
      <c r="BA153" s="82"/>
      <c r="BB153" s="82"/>
    </row>
    <row r="154" spans="1:54" ht="18" x14ac:dyDescent="0.25">
      <c r="A154" s="101" t="s">
        <v>404</v>
      </c>
      <c r="B154" s="102">
        <v>2021</v>
      </c>
      <c r="C154" s="103">
        <v>7</v>
      </c>
      <c r="D154" s="102">
        <v>27</v>
      </c>
      <c r="E154" s="82"/>
      <c r="F154" s="131">
        <v>1.8</v>
      </c>
      <c r="G154" s="131">
        <v>8</v>
      </c>
      <c r="H154" s="82"/>
      <c r="I154" s="131">
        <v>20.9</v>
      </c>
      <c r="J154" s="205">
        <v>31.2</v>
      </c>
      <c r="K154" s="82"/>
      <c r="L154" s="82"/>
      <c r="M154" s="108"/>
      <c r="N154" s="137" t="s">
        <v>763</v>
      </c>
      <c r="O154" s="82"/>
      <c r="P154" s="82"/>
      <c r="Q154" s="82"/>
      <c r="R154" s="140"/>
      <c r="S154" s="137" t="s">
        <v>763</v>
      </c>
      <c r="T154" s="211" t="s">
        <v>763</v>
      </c>
      <c r="U154" s="211" t="s">
        <v>763</v>
      </c>
      <c r="V154" s="85"/>
      <c r="W154" s="85"/>
      <c r="X154" s="85"/>
      <c r="Y154" s="102">
        <f t="shared" si="49"/>
        <v>20.9</v>
      </c>
      <c r="Z154" s="102">
        <f t="shared" si="50"/>
        <v>294.04999999999995</v>
      </c>
      <c r="AA154" s="102">
        <f t="shared" si="51"/>
        <v>31.2</v>
      </c>
      <c r="AB154" s="102">
        <f t="shared" si="52"/>
        <v>8</v>
      </c>
      <c r="AC154" s="104">
        <f t="shared" si="53"/>
        <v>7.4171534552048826</v>
      </c>
      <c r="AD154" s="102">
        <f t="shared" si="54"/>
        <v>1.0785808933730652</v>
      </c>
      <c r="AE154" s="105">
        <f t="shared" si="55"/>
        <v>1.8</v>
      </c>
      <c r="AF154" s="102" t="str">
        <f t="shared" si="56"/>
        <v>NS</v>
      </c>
      <c r="AG154" s="105" t="str">
        <f t="shared" si="57"/>
        <v>NS</v>
      </c>
      <c r="AH154" s="105" t="str">
        <f t="shared" si="58"/>
        <v>NS</v>
      </c>
      <c r="AI154" s="102"/>
      <c r="AJ154" s="106" t="str">
        <f t="shared" si="60"/>
        <v>NS</v>
      </c>
      <c r="AK154" s="107" t="e">
        <f t="shared" si="61"/>
        <v>#VALUE!</v>
      </c>
      <c r="AL154" s="82"/>
      <c r="AM154" s="119" t="s">
        <v>477</v>
      </c>
      <c r="AN154" s="109" t="s">
        <v>1231</v>
      </c>
      <c r="AO154" s="120" t="s">
        <v>479</v>
      </c>
      <c r="AP154" s="120" t="s">
        <v>726</v>
      </c>
      <c r="AQ154" s="120" t="s">
        <v>481</v>
      </c>
      <c r="AR154" s="118" t="s">
        <v>476</v>
      </c>
      <c r="AS154" s="115">
        <v>0.4</v>
      </c>
      <c r="AT154" s="118">
        <v>0.6</v>
      </c>
      <c r="AU154" s="121">
        <v>10</v>
      </c>
      <c r="AV154" s="115">
        <v>10</v>
      </c>
      <c r="AW154" s="122">
        <v>43</v>
      </c>
      <c r="AX154" s="118"/>
      <c r="AY154" s="85"/>
      <c r="AZ154" s="85"/>
      <c r="BA154" s="82"/>
      <c r="BB154" s="82"/>
    </row>
    <row r="155" spans="1:54" ht="16" x14ac:dyDescent="0.2">
      <c r="A155" s="101" t="s">
        <v>404</v>
      </c>
      <c r="B155" s="102">
        <v>2021</v>
      </c>
      <c r="C155" s="103">
        <v>8</v>
      </c>
      <c r="D155" s="102">
        <v>12</v>
      </c>
      <c r="E155" s="82"/>
      <c r="F155" s="131">
        <v>1.9</v>
      </c>
      <c r="G155" s="131">
        <v>6.19</v>
      </c>
      <c r="H155" s="82"/>
      <c r="I155" s="131">
        <v>24.1</v>
      </c>
      <c r="J155" s="205">
        <v>30.5</v>
      </c>
      <c r="K155" s="82"/>
      <c r="L155" s="82"/>
      <c r="M155" s="82"/>
      <c r="N155" s="137" t="s">
        <v>763</v>
      </c>
      <c r="O155" s="82"/>
      <c r="P155" s="82"/>
      <c r="Q155" s="82"/>
      <c r="R155" s="140"/>
      <c r="S155" s="137" t="s">
        <v>763</v>
      </c>
      <c r="T155" s="137" t="s">
        <v>763</v>
      </c>
      <c r="U155" s="137" t="s">
        <v>763</v>
      </c>
      <c r="V155" s="85"/>
      <c r="W155" s="85"/>
      <c r="X155" s="85"/>
      <c r="Y155" s="102">
        <f t="shared" si="49"/>
        <v>24.1</v>
      </c>
      <c r="Z155" s="102">
        <f t="shared" si="50"/>
        <v>297.25</v>
      </c>
      <c r="AA155" s="102">
        <f t="shared" si="51"/>
        <v>30.5</v>
      </c>
      <c r="AB155" s="102">
        <f t="shared" si="52"/>
        <v>6.19</v>
      </c>
      <c r="AC155" s="104">
        <f t="shared" si="53"/>
        <v>7.0319896553407562</v>
      </c>
      <c r="AD155" s="102">
        <f t="shared" si="54"/>
        <v>0.88026295591870374</v>
      </c>
      <c r="AE155" s="105">
        <f t="shared" si="55"/>
        <v>1.9</v>
      </c>
      <c r="AF155" s="102" t="str">
        <f t="shared" si="56"/>
        <v>NS</v>
      </c>
      <c r="AG155" s="105" t="str">
        <f t="shared" si="57"/>
        <v>NS</v>
      </c>
      <c r="AH155" s="105" t="str">
        <f t="shared" si="58"/>
        <v>NS</v>
      </c>
      <c r="AI155" s="102"/>
      <c r="AJ155" s="106" t="str">
        <f t="shared" si="60"/>
        <v>NS</v>
      </c>
      <c r="AK155" s="107" t="e">
        <f t="shared" si="61"/>
        <v>#VALUE!</v>
      </c>
      <c r="AL155" s="82"/>
      <c r="AM155" s="123" t="s">
        <v>479</v>
      </c>
      <c r="AN155" s="124" t="s">
        <v>1233</v>
      </c>
      <c r="AO155" s="124" t="s">
        <v>485</v>
      </c>
      <c r="AP155" s="124" t="s">
        <v>1234</v>
      </c>
      <c r="AQ155" s="124"/>
      <c r="AR155" s="118" t="s">
        <v>482</v>
      </c>
      <c r="AS155" s="115">
        <v>0.9</v>
      </c>
      <c r="AT155" s="118">
        <v>3</v>
      </c>
      <c r="AU155" s="121">
        <v>1</v>
      </c>
      <c r="AV155" s="115">
        <v>3</v>
      </c>
      <c r="AW155" s="122">
        <v>20</v>
      </c>
      <c r="AX155" s="118"/>
      <c r="AY155" s="85"/>
      <c r="AZ155" s="102"/>
      <c r="BA155" s="102" t="s">
        <v>1235</v>
      </c>
      <c r="BB155" s="82"/>
    </row>
    <row r="156" spans="1:54" ht="16" x14ac:dyDescent="0.2">
      <c r="A156" s="101" t="s">
        <v>404</v>
      </c>
      <c r="B156" s="102">
        <v>2021</v>
      </c>
      <c r="C156" s="103">
        <v>8</v>
      </c>
      <c r="D156" s="102">
        <v>12</v>
      </c>
      <c r="E156" s="82"/>
      <c r="F156" s="131">
        <v>1.9</v>
      </c>
      <c r="G156" s="131">
        <v>6.19</v>
      </c>
      <c r="H156" s="82"/>
      <c r="I156" s="131">
        <v>24.1</v>
      </c>
      <c r="J156" s="205">
        <v>29.8</v>
      </c>
      <c r="K156" s="82"/>
      <c r="L156" s="82"/>
      <c r="M156" s="82"/>
      <c r="N156" s="137">
        <v>1.2081253507818674</v>
      </c>
      <c r="O156" s="82"/>
      <c r="P156" s="82"/>
      <c r="Q156" s="82"/>
      <c r="R156" s="140"/>
      <c r="S156" s="137">
        <v>36.174984658809372</v>
      </c>
      <c r="T156" s="137">
        <v>4.9866666666666664</v>
      </c>
      <c r="U156" s="137">
        <v>3.8301059027777784</v>
      </c>
      <c r="V156" s="85"/>
      <c r="W156" s="85"/>
      <c r="X156" s="85"/>
      <c r="Y156" s="102">
        <f t="shared" si="49"/>
        <v>24.1</v>
      </c>
      <c r="Z156" s="102">
        <f t="shared" si="50"/>
        <v>297.25</v>
      </c>
      <c r="AA156" s="102">
        <f t="shared" si="51"/>
        <v>29.8</v>
      </c>
      <c r="AB156" s="102">
        <f t="shared" si="52"/>
        <v>6.19</v>
      </c>
      <c r="AC156" s="104">
        <f t="shared" si="53"/>
        <v>7.0602610375989752</v>
      </c>
      <c r="AD156" s="102">
        <f t="shared" si="54"/>
        <v>0.87673812158439268</v>
      </c>
      <c r="AE156" s="105">
        <f t="shared" si="55"/>
        <v>1.9</v>
      </c>
      <c r="AF156" s="102">
        <f t="shared" si="56"/>
        <v>1.2081253507818674</v>
      </c>
      <c r="AG156" s="105">
        <f t="shared" si="57"/>
        <v>4.9866666666666664</v>
      </c>
      <c r="AH156" s="105">
        <f t="shared" si="58"/>
        <v>3.8301059027777784</v>
      </c>
      <c r="AI156" s="102">
        <f t="shared" ref="AI156" si="63">IF(Y156=" ", " ", IF(Y156&gt;0, SUM(AG156:AH156)))</f>
        <v>8.8167725694444457</v>
      </c>
      <c r="AJ156" s="106">
        <f t="shared" si="60"/>
        <v>36.174984658809372</v>
      </c>
      <c r="AK156" s="107">
        <f t="shared" si="61"/>
        <v>34.966859308027502</v>
      </c>
      <c r="AL156" s="82"/>
      <c r="AM156" s="123" t="s">
        <v>1236</v>
      </c>
      <c r="AN156" s="125" t="s">
        <v>742</v>
      </c>
      <c r="AO156" s="125" t="s">
        <v>494</v>
      </c>
      <c r="AP156" s="125" t="s">
        <v>495</v>
      </c>
      <c r="AQ156" s="125" t="s">
        <v>494</v>
      </c>
      <c r="AR156" s="118"/>
      <c r="AS156" s="115" t="s">
        <v>487</v>
      </c>
      <c r="AT156" s="115" t="s">
        <v>976</v>
      </c>
      <c r="AU156" s="115" t="s">
        <v>485</v>
      </c>
      <c r="AV156" s="115" t="s">
        <v>488</v>
      </c>
      <c r="AW156" s="115" t="s">
        <v>489</v>
      </c>
      <c r="AX156" s="116" t="s">
        <v>490</v>
      </c>
      <c r="AY156" s="102"/>
      <c r="AZ156" s="102"/>
      <c r="BA156" s="84" t="s">
        <v>1</v>
      </c>
      <c r="BB156" s="82"/>
    </row>
    <row r="157" spans="1:54" ht="16" x14ac:dyDescent="0.2">
      <c r="A157" s="101" t="s">
        <v>404</v>
      </c>
      <c r="B157" s="102">
        <v>2021</v>
      </c>
      <c r="C157" s="132">
        <v>8</v>
      </c>
      <c r="D157" s="82">
        <v>12</v>
      </c>
      <c r="E157" s="85"/>
      <c r="F157" s="131">
        <v>1.9</v>
      </c>
      <c r="G157" s="131">
        <v>6.19</v>
      </c>
      <c r="H157" s="85"/>
      <c r="I157" s="131">
        <v>24.1</v>
      </c>
      <c r="J157" s="205">
        <v>30.9</v>
      </c>
      <c r="K157" s="85"/>
      <c r="L157" s="85"/>
      <c r="M157" s="85"/>
      <c r="N157" s="137" t="s">
        <v>763</v>
      </c>
      <c r="O157" s="85"/>
      <c r="P157" s="85"/>
      <c r="Q157" s="85"/>
      <c r="R157" s="140"/>
      <c r="S157" s="137" t="s">
        <v>763</v>
      </c>
      <c r="T157" s="137" t="s">
        <v>763</v>
      </c>
      <c r="U157" s="137" t="s">
        <v>763</v>
      </c>
      <c r="V157" s="85"/>
      <c r="W157" s="85"/>
      <c r="X157" s="85"/>
      <c r="Y157" s="85">
        <f t="shared" si="49"/>
        <v>24.1</v>
      </c>
      <c r="Z157" s="82">
        <f t="shared" si="50"/>
        <v>297.25</v>
      </c>
      <c r="AA157" s="85">
        <f t="shared" si="51"/>
        <v>30.9</v>
      </c>
      <c r="AB157" s="85">
        <f t="shared" si="52"/>
        <v>6.19</v>
      </c>
      <c r="AC157" s="110">
        <f t="shared" si="53"/>
        <v>7.0158854365198255</v>
      </c>
      <c r="AD157" s="82">
        <f t="shared" si="54"/>
        <v>0.88228350591062399</v>
      </c>
      <c r="AE157" s="111">
        <f t="shared" si="55"/>
        <v>1.9</v>
      </c>
      <c r="AF157" s="82" t="str">
        <f t="shared" si="56"/>
        <v>NS</v>
      </c>
      <c r="AG157" s="111" t="str">
        <f t="shared" si="57"/>
        <v>NS</v>
      </c>
      <c r="AH157" s="111" t="str">
        <f t="shared" si="58"/>
        <v>NS</v>
      </c>
      <c r="AI157" s="102"/>
      <c r="AJ157" s="112" t="str">
        <f t="shared" si="60"/>
        <v>NS</v>
      </c>
      <c r="AK157" s="113" t="e">
        <f t="shared" si="61"/>
        <v>#VALUE!</v>
      </c>
      <c r="AL157" s="82"/>
      <c r="AM157" s="82">
        <f>AD163</f>
        <v>1.0992923881172516</v>
      </c>
      <c r="AN157" s="82">
        <f>AE163</f>
        <v>1.7749999999999997</v>
      </c>
      <c r="AO157" s="82">
        <f>AF163</f>
        <v>2.0216464874438977</v>
      </c>
      <c r="AP157" s="82">
        <f>AI163</f>
        <v>13.579893315972223</v>
      </c>
      <c r="AQ157" s="113">
        <f>AK163</f>
        <v>38.364748166203817</v>
      </c>
      <c r="AR157" s="118"/>
      <c r="AS157" s="115" t="s">
        <v>497</v>
      </c>
      <c r="AT157" s="115" t="s">
        <v>497</v>
      </c>
      <c r="AU157" s="115" t="s">
        <v>497</v>
      </c>
      <c r="AV157" s="115" t="s">
        <v>497</v>
      </c>
      <c r="AW157" s="115" t="s">
        <v>497</v>
      </c>
      <c r="AX157" s="116" t="s">
        <v>498</v>
      </c>
      <c r="AY157" s="102"/>
      <c r="AZ157" s="102"/>
      <c r="BA157" s="82"/>
      <c r="BB157" s="82"/>
    </row>
    <row r="158" spans="1:54" ht="16" x14ac:dyDescent="0.2">
      <c r="A158" s="101" t="s">
        <v>404</v>
      </c>
      <c r="B158" s="102">
        <v>2021</v>
      </c>
      <c r="C158" s="132">
        <v>8</v>
      </c>
      <c r="D158" s="82">
        <v>26</v>
      </c>
      <c r="E158" s="85"/>
      <c r="F158" s="131">
        <v>1.9</v>
      </c>
      <c r="G158" s="131">
        <v>8.59</v>
      </c>
      <c r="H158" s="85"/>
      <c r="I158" s="131">
        <v>23.4</v>
      </c>
      <c r="J158" s="226">
        <v>28.9</v>
      </c>
      <c r="K158" s="85"/>
      <c r="L158" s="85"/>
      <c r="M158" s="85"/>
      <c r="N158" s="137" t="s">
        <v>763</v>
      </c>
      <c r="O158" s="85"/>
      <c r="P158" s="85"/>
      <c r="Q158" s="85"/>
      <c r="R158" s="140"/>
      <c r="S158" s="137" t="s">
        <v>763</v>
      </c>
      <c r="T158" s="137" t="s">
        <v>763</v>
      </c>
      <c r="U158" s="137" t="s">
        <v>763</v>
      </c>
      <c r="V158" s="85"/>
      <c r="W158" s="85"/>
      <c r="X158" s="85"/>
      <c r="Y158" s="85">
        <f t="shared" si="49"/>
        <v>23.4</v>
      </c>
      <c r="Z158" s="82">
        <f t="shared" si="50"/>
        <v>296.54999999999995</v>
      </c>
      <c r="AA158" s="85">
        <f t="shared" si="51"/>
        <v>28.9</v>
      </c>
      <c r="AB158" s="85">
        <f t="shared" si="52"/>
        <v>8.59</v>
      </c>
      <c r="AC158" s="110">
        <f t="shared" si="53"/>
        <v>7.185078604320041</v>
      </c>
      <c r="AD158" s="82">
        <f t="shared" si="54"/>
        <v>1.1955331977628258</v>
      </c>
      <c r="AE158" s="111">
        <f t="shared" si="55"/>
        <v>1.9</v>
      </c>
      <c r="AF158" s="82" t="str">
        <f t="shared" si="56"/>
        <v>NS</v>
      </c>
      <c r="AG158" s="111" t="str">
        <f t="shared" si="57"/>
        <v>NS</v>
      </c>
      <c r="AH158" s="111" t="str">
        <f t="shared" si="58"/>
        <v>NS</v>
      </c>
      <c r="AI158" s="82"/>
      <c r="AJ158" s="112" t="str">
        <f t="shared" si="60"/>
        <v>NS</v>
      </c>
      <c r="AK158" s="113" t="e">
        <f t="shared" si="61"/>
        <v>#VALUE!</v>
      </c>
      <c r="AL158" s="85"/>
      <c r="AM158" s="82"/>
      <c r="AN158" s="82"/>
      <c r="AO158" s="82"/>
      <c r="AP158" s="85"/>
      <c r="AQ158" s="82"/>
      <c r="AR158" s="82"/>
      <c r="AS158" s="115">
        <f>((LN(AM157)-LN(0.4))/(LN(0.9)-LN(0.4))*100)</f>
        <v>124.66638940524982</v>
      </c>
      <c r="AT158" s="120">
        <f>((LN(AN157)-LN(0.6))/(LN(3)-LN(0.6))*100)</f>
        <v>67.391605374387524</v>
      </c>
      <c r="AU158" s="115">
        <f>((LN(AO157)-LN(10))/(LN(1)-LN(10))*100)</f>
        <v>69.429478443982518</v>
      </c>
      <c r="AV158" s="115">
        <f>((LN(AP157)-LN(10))/(LN(3)-LN(10))*100)</f>
        <v>-25.416286151934187</v>
      </c>
      <c r="AW158" s="115">
        <f>((LN(AQ157)-LN(43))/(LN(20)-LN(43))*100)</f>
        <v>14.90083422987348</v>
      </c>
      <c r="AX158" s="82"/>
      <c r="AY158" s="82"/>
      <c r="AZ158" s="82"/>
      <c r="BA158" s="82"/>
      <c r="BB158" s="82"/>
    </row>
    <row r="159" spans="1:54" ht="16" x14ac:dyDescent="0.2">
      <c r="A159" s="101" t="s">
        <v>404</v>
      </c>
      <c r="B159" s="102">
        <v>2021</v>
      </c>
      <c r="C159" s="132">
        <v>8</v>
      </c>
      <c r="D159" s="82">
        <v>26</v>
      </c>
      <c r="E159" s="85"/>
      <c r="F159" s="131">
        <v>1.9</v>
      </c>
      <c r="G159" s="131">
        <v>8.59</v>
      </c>
      <c r="H159" s="85"/>
      <c r="I159" s="131">
        <v>23.4</v>
      </c>
      <c r="J159" s="205">
        <v>30.5</v>
      </c>
      <c r="K159" s="85"/>
      <c r="L159" s="85"/>
      <c r="M159" s="85"/>
      <c r="N159" s="137">
        <v>3.9820364783185496</v>
      </c>
      <c r="O159" s="85"/>
      <c r="P159" s="85"/>
      <c r="Q159" s="85"/>
      <c r="R159" s="140"/>
      <c r="S159" s="137">
        <v>36.008195233948818</v>
      </c>
      <c r="T159" s="137">
        <v>2.7718095238095244</v>
      </c>
      <c r="U159" s="137">
        <v>2.1042154761904759</v>
      </c>
      <c r="V159" s="85"/>
      <c r="W159" s="85"/>
      <c r="X159" s="85"/>
      <c r="Y159" s="85">
        <f t="shared" si="49"/>
        <v>23.4</v>
      </c>
      <c r="Z159" s="82">
        <f t="shared" si="50"/>
        <v>296.54999999999995</v>
      </c>
      <c r="AA159" s="85">
        <f t="shared" si="51"/>
        <v>30.5</v>
      </c>
      <c r="AB159" s="85">
        <f t="shared" si="52"/>
        <v>8.59</v>
      </c>
      <c r="AC159" s="110">
        <f t="shared" si="53"/>
        <v>7.1191530539365697</v>
      </c>
      <c r="AD159" s="82">
        <f t="shared" si="54"/>
        <v>1.2066042034663265</v>
      </c>
      <c r="AE159" s="111">
        <f t="shared" si="55"/>
        <v>1.9</v>
      </c>
      <c r="AF159" s="82">
        <f t="shared" si="56"/>
        <v>3.9820364783185496</v>
      </c>
      <c r="AG159" s="111">
        <f t="shared" si="57"/>
        <v>2.7718095238095244</v>
      </c>
      <c r="AH159" s="111">
        <f t="shared" si="58"/>
        <v>2.1042154761904759</v>
      </c>
      <c r="AI159" s="102">
        <f t="shared" ref="AI159" si="64">IF(Y159=" ", " ", IF(Y159&gt;0, SUM(AG159:AH159)))</f>
        <v>4.8760250000000003</v>
      </c>
      <c r="AJ159" s="112">
        <f t="shared" si="60"/>
        <v>36.008195233948818</v>
      </c>
      <c r="AK159" s="113">
        <f t="shared" si="61"/>
        <v>32.02615875563027</v>
      </c>
      <c r="AL159" s="82"/>
      <c r="AM159" s="85"/>
      <c r="AN159" s="85"/>
      <c r="AO159" s="85"/>
      <c r="AP159" s="128" t="s">
        <v>1237</v>
      </c>
      <c r="AQ159" s="85"/>
      <c r="AR159" s="82"/>
      <c r="AS159" s="82">
        <f>IF(AS158&gt;100, 100, IF(AS158&lt;0, 0, AS158))</f>
        <v>100</v>
      </c>
      <c r="AT159" s="82">
        <f t="shared" ref="AT159:AW159" si="65">IF(AT158&gt;100, 100, IF(AT158&lt;0, 0, AT158))</f>
        <v>67.391605374387524</v>
      </c>
      <c r="AU159" s="82">
        <f t="shared" si="65"/>
        <v>69.429478443982518</v>
      </c>
      <c r="AV159" s="82">
        <f t="shared" si="65"/>
        <v>0</v>
      </c>
      <c r="AW159" s="82">
        <f t="shared" si="65"/>
        <v>14.90083422987348</v>
      </c>
      <c r="AX159" s="129">
        <f>AVERAGE(AS159:AW159)</f>
        <v>50.344383609648702</v>
      </c>
      <c r="AY159" s="84"/>
      <c r="AZ159" s="84"/>
      <c r="BA159" s="84" t="str">
        <f>IF(AX159&gt;65, "Acceptable; Ongoing Protection is Required", "Unacceptable; Immediate Restoration is Required")</f>
        <v>Unacceptable; Immediate Restoration is Required</v>
      </c>
      <c r="BB159" s="82"/>
    </row>
    <row r="160" spans="1:54" ht="16" x14ac:dyDescent="0.2">
      <c r="A160" s="101" t="s">
        <v>404</v>
      </c>
      <c r="B160" s="102">
        <v>2021</v>
      </c>
      <c r="C160" s="132">
        <v>8</v>
      </c>
      <c r="D160" s="82">
        <v>26</v>
      </c>
      <c r="E160" s="85"/>
      <c r="F160" s="131">
        <v>1.9</v>
      </c>
      <c r="G160" s="131">
        <v>8.59</v>
      </c>
      <c r="H160" s="85"/>
      <c r="I160" s="131">
        <v>23.4</v>
      </c>
      <c r="J160" s="226">
        <v>31.9</v>
      </c>
      <c r="K160" s="85"/>
      <c r="L160" s="85"/>
      <c r="M160" s="85"/>
      <c r="N160" s="137" t="s">
        <v>763</v>
      </c>
      <c r="O160" s="85"/>
      <c r="P160" s="85"/>
      <c r="Q160" s="85"/>
      <c r="R160" s="140"/>
      <c r="S160" s="137" t="s">
        <v>763</v>
      </c>
      <c r="T160" s="211" t="s">
        <v>763</v>
      </c>
      <c r="U160" s="211" t="s">
        <v>763</v>
      </c>
      <c r="V160" s="85"/>
      <c r="W160" s="85"/>
      <c r="X160" s="85"/>
      <c r="Y160" s="85">
        <f t="shared" si="49"/>
        <v>23.4</v>
      </c>
      <c r="Z160" s="82">
        <f t="shared" si="50"/>
        <v>296.54999999999995</v>
      </c>
      <c r="AA160" s="85">
        <f t="shared" si="51"/>
        <v>31.9</v>
      </c>
      <c r="AB160" s="85">
        <f t="shared" si="52"/>
        <v>8.59</v>
      </c>
      <c r="AC160" s="110">
        <f t="shared" si="53"/>
        <v>7.0619645859130857</v>
      </c>
      <c r="AD160" s="82">
        <f t="shared" si="54"/>
        <v>1.2163754002866249</v>
      </c>
      <c r="AE160" s="111">
        <f t="shared" si="55"/>
        <v>1.9</v>
      </c>
      <c r="AF160" s="82" t="str">
        <f t="shared" si="56"/>
        <v>NS</v>
      </c>
      <c r="AG160" s="111" t="str">
        <f t="shared" si="57"/>
        <v>NS</v>
      </c>
      <c r="AH160" s="111" t="str">
        <f t="shared" si="58"/>
        <v>NS</v>
      </c>
      <c r="AI160" s="82"/>
      <c r="AJ160" s="112" t="str">
        <f t="shared" si="60"/>
        <v>NS</v>
      </c>
      <c r="AK160" s="113" t="e">
        <f t="shared" si="61"/>
        <v>#VALUE!</v>
      </c>
      <c r="AL160" s="85"/>
      <c r="AM160" s="85"/>
      <c r="AN160" s="85"/>
      <c r="AO160" s="85"/>
      <c r="AP160" s="85"/>
      <c r="AQ160" s="85"/>
      <c r="AR160" s="85"/>
      <c r="AS160" s="85"/>
      <c r="AT160" s="85"/>
      <c r="AU160" s="85"/>
      <c r="AV160" s="85"/>
      <c r="AW160" s="126" t="s">
        <v>1238</v>
      </c>
      <c r="AX160" s="126">
        <f>AVERAGE(AS159:AW159)</f>
        <v>50.344383609648702</v>
      </c>
      <c r="AY160" s="85"/>
      <c r="AZ160" s="85"/>
      <c r="BA160" s="82"/>
      <c r="BB160" s="82"/>
    </row>
    <row r="161" spans="1:54" ht="16" x14ac:dyDescent="0.2">
      <c r="A161" s="101"/>
      <c r="B161" s="102"/>
      <c r="C161" s="132"/>
      <c r="D161" s="82"/>
      <c r="E161" s="85"/>
      <c r="F161" s="144"/>
      <c r="G161" s="126"/>
      <c r="H161" s="85"/>
      <c r="I161" s="144"/>
      <c r="J161" s="145"/>
      <c r="K161" s="85"/>
      <c r="L161" s="85"/>
      <c r="M161" s="85"/>
      <c r="N161" s="146"/>
      <c r="O161" s="85"/>
      <c r="P161" s="85"/>
      <c r="Q161" s="85"/>
      <c r="R161" s="140"/>
      <c r="S161" s="146"/>
      <c r="T161" s="146"/>
      <c r="U161" s="146"/>
      <c r="V161" s="85"/>
      <c r="W161" s="85"/>
      <c r="X161" s="85"/>
      <c r="Y161" s="85"/>
      <c r="Z161" s="82"/>
      <c r="AA161" s="85"/>
      <c r="AB161" s="85"/>
      <c r="AC161" s="110"/>
      <c r="AD161" s="82"/>
      <c r="AE161" s="111"/>
      <c r="AF161" s="82"/>
      <c r="AG161" s="111"/>
      <c r="AH161" s="111"/>
      <c r="AI161" s="82"/>
      <c r="AJ161" s="112"/>
      <c r="AK161" s="113"/>
      <c r="AL161" s="85"/>
      <c r="AM161" s="82"/>
      <c r="AN161" s="82"/>
      <c r="AO161" s="82"/>
      <c r="AP161" s="85"/>
      <c r="AQ161" s="82"/>
      <c r="AR161" s="82"/>
      <c r="AS161" s="115"/>
      <c r="AT161" s="120"/>
      <c r="AU161" s="115"/>
      <c r="AV161" s="115"/>
      <c r="AW161" s="115"/>
      <c r="AX161" s="82"/>
      <c r="AY161" s="82"/>
      <c r="AZ161" s="82"/>
      <c r="BA161" s="82"/>
      <c r="BB161" s="82"/>
    </row>
    <row r="162" spans="1:54" ht="16" x14ac:dyDescent="0.2">
      <c r="A162" s="101"/>
      <c r="B162" s="102"/>
      <c r="C162" s="132"/>
      <c r="D162" s="82"/>
      <c r="E162" s="85"/>
      <c r="F162" s="144"/>
      <c r="G162" s="144"/>
      <c r="H162" s="85"/>
      <c r="I162" s="144"/>
      <c r="J162" s="145"/>
      <c r="K162" s="85"/>
      <c r="L162" s="85"/>
      <c r="M162" s="85"/>
      <c r="N162" s="146"/>
      <c r="O162" s="85"/>
      <c r="P162" s="85"/>
      <c r="Q162" s="85"/>
      <c r="R162" s="140"/>
      <c r="S162" s="146"/>
      <c r="T162" s="146"/>
      <c r="U162" s="146"/>
      <c r="V162" s="85"/>
      <c r="W162" s="85"/>
      <c r="X162" s="85"/>
      <c r="Y162" s="85"/>
      <c r="Z162" s="82"/>
      <c r="AA162" s="85"/>
      <c r="AB162" s="85"/>
      <c r="AC162" s="110"/>
      <c r="AD162" s="82"/>
      <c r="AE162" s="111"/>
      <c r="AF162" s="82"/>
      <c r="AG162" s="111"/>
      <c r="AH162" s="111"/>
      <c r="AI162" s="82"/>
      <c r="AJ162" s="112"/>
      <c r="AK162" s="113"/>
      <c r="AL162" s="85"/>
      <c r="AM162" s="82"/>
      <c r="AN162" s="82"/>
      <c r="AO162" s="82"/>
      <c r="AP162" s="85"/>
      <c r="AQ162" s="82"/>
      <c r="AR162" s="82"/>
      <c r="AS162" s="115"/>
      <c r="AT162" s="120"/>
      <c r="AU162" s="115"/>
      <c r="AV162" s="115"/>
      <c r="AW162" s="115"/>
      <c r="AX162" s="82"/>
      <c r="AY162" s="82"/>
      <c r="AZ162" s="82"/>
      <c r="BA162" s="82"/>
      <c r="BB162" s="82"/>
    </row>
    <row r="163" spans="1:54" ht="16"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4">
        <f>_xlfn.AGGREGATE(1, 6,AD149:AD160)</f>
        <v>1.0992923881172516</v>
      </c>
      <c r="AE163" s="84">
        <f>_xlfn.AGGREGATE(1, 6,AE149:AE160)</f>
        <v>1.7749999999999997</v>
      </c>
      <c r="AF163" s="84">
        <f>_xlfn.AGGREGATE(1, 6,AF149:AF160)</f>
        <v>2.0216464874438977</v>
      </c>
      <c r="AG163" s="82"/>
      <c r="AH163" s="82"/>
      <c r="AI163" s="84">
        <f>_xlfn.AGGREGATE(1, 6,AI149:AI160)</f>
        <v>13.579893315972223</v>
      </c>
      <c r="AJ163" s="82"/>
      <c r="AK163" s="84">
        <f>_xlfn.AGGREGATE(1, 6,AK149:AK160)</f>
        <v>38.364748166203817</v>
      </c>
      <c r="AL163" s="82"/>
      <c r="AM163" s="82"/>
      <c r="AN163" s="82"/>
      <c r="AO163" s="82"/>
      <c r="AP163" s="82"/>
      <c r="AQ163" s="82"/>
      <c r="AR163" s="82"/>
      <c r="AS163" s="82"/>
      <c r="AT163" s="82"/>
      <c r="AU163" s="82"/>
      <c r="AV163" s="82"/>
      <c r="AW163" s="82"/>
      <c r="AX163" s="82"/>
      <c r="AY163" s="82"/>
      <c r="AZ163" s="82"/>
      <c r="BA163" s="82"/>
      <c r="BB163" s="82"/>
    </row>
    <row r="164" spans="1:54"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126" t="s">
        <v>1238</v>
      </c>
      <c r="AD164" s="126">
        <f>AVERAGE(AD148:AD160)</f>
        <v>1.0992923881172516</v>
      </c>
      <c r="AE164" s="126">
        <f>AVERAGE(AE148:AE160)</f>
        <v>1.7749999999999997</v>
      </c>
      <c r="AF164" s="126">
        <f>AVERAGE(AF148:AF160)</f>
        <v>2.0216464874438977</v>
      </c>
      <c r="AG164" s="126"/>
      <c r="AH164" s="126"/>
      <c r="AI164" s="126">
        <f>AVERAGE(AI148:AI160)</f>
        <v>13.579893315972223</v>
      </c>
      <c r="AJ164" s="126"/>
      <c r="AK164" s="127" t="e">
        <f>AVERAGE(AK148:AK160)</f>
        <v>#VALUE!</v>
      </c>
      <c r="AL164" s="82"/>
      <c r="AM164" s="82"/>
      <c r="AN164" s="82"/>
      <c r="AO164" s="82"/>
      <c r="AP164" s="82"/>
      <c r="AQ164" s="82"/>
      <c r="AR164" s="82"/>
      <c r="AS164" s="82"/>
      <c r="AT164" s="82"/>
      <c r="AU164" s="82"/>
      <c r="AV164" s="82"/>
      <c r="AW164" s="82"/>
      <c r="AX164" s="82"/>
      <c r="AY164" s="82"/>
      <c r="AZ164" s="82"/>
      <c r="BA164" s="82"/>
      <c r="BB164" s="82"/>
    </row>
    <row r="169" spans="1:54" x14ac:dyDescent="0.2">
      <c r="A169" s="68" t="s">
        <v>1248</v>
      </c>
      <c r="B169" s="40"/>
      <c r="C169" s="40"/>
      <c r="D169" s="40"/>
      <c r="E169" s="41"/>
      <c r="F169" s="40"/>
      <c r="G169" s="40"/>
      <c r="H169" s="40"/>
      <c r="I169" s="40"/>
      <c r="J169" s="40"/>
      <c r="K169" s="42"/>
      <c r="L169" s="40"/>
      <c r="M169" s="40"/>
      <c r="N169" s="40"/>
      <c r="O169" s="40"/>
      <c r="P169" s="43" t="s">
        <v>977</v>
      </c>
      <c r="Q169" s="43" t="s">
        <v>976</v>
      </c>
      <c r="R169" s="43" t="s">
        <v>976</v>
      </c>
      <c r="S169" s="43" t="s">
        <v>976</v>
      </c>
      <c r="T169" s="44"/>
      <c r="U169" s="43"/>
      <c r="V169" s="43"/>
      <c r="W169" s="45"/>
      <c r="X169" s="40"/>
      <c r="Y169" s="40"/>
      <c r="Z169" s="43" t="s">
        <v>978</v>
      </c>
      <c r="AA169" s="46" t="s">
        <v>979</v>
      </c>
      <c r="AB169" s="47"/>
      <c r="AC169" s="40"/>
      <c r="AD169" s="40"/>
      <c r="AE169" s="48"/>
      <c r="AF169" s="48"/>
      <c r="AG169" s="48"/>
      <c r="AH169" s="48"/>
      <c r="AI169" s="48"/>
      <c r="AJ169" s="48"/>
      <c r="AK169" s="48"/>
      <c r="AL169" s="48"/>
      <c r="AM169" s="48"/>
      <c r="AN169" s="48"/>
      <c r="AO169" s="48"/>
      <c r="AP169" s="48"/>
      <c r="AQ169" s="46"/>
      <c r="AR169" s="40"/>
      <c r="AS169" s="40" t="s">
        <v>977</v>
      </c>
      <c r="AT169" s="40"/>
      <c r="AU169" s="40"/>
      <c r="AV169" s="40"/>
      <c r="AW169" s="40"/>
      <c r="AX169" s="40"/>
    </row>
    <row r="170" spans="1:54" x14ac:dyDescent="0.2">
      <c r="A170" s="43"/>
      <c r="B170" s="40"/>
      <c r="C170" s="40"/>
      <c r="D170" s="40"/>
      <c r="E170" s="41"/>
      <c r="F170" s="43"/>
      <c r="G170" s="43"/>
      <c r="H170" s="43" t="s">
        <v>696</v>
      </c>
      <c r="I170" s="49" t="s">
        <v>697</v>
      </c>
      <c r="J170" s="40"/>
      <c r="K170" s="50" t="s">
        <v>698</v>
      </c>
      <c r="L170" s="43" t="s">
        <v>699</v>
      </c>
      <c r="M170" s="43" t="s">
        <v>700</v>
      </c>
      <c r="N170" s="43" t="s">
        <v>701</v>
      </c>
      <c r="O170" s="40"/>
      <c r="P170" s="43" t="s">
        <v>707</v>
      </c>
      <c r="Q170" s="51" t="s">
        <v>704</v>
      </c>
      <c r="R170" s="43" t="s">
        <v>705</v>
      </c>
      <c r="S170" s="43" t="s">
        <v>706</v>
      </c>
      <c r="T170" s="52"/>
      <c r="U170" s="43" t="s">
        <v>703</v>
      </c>
      <c r="V170" s="43" t="s">
        <v>702</v>
      </c>
      <c r="W170" s="53" t="s">
        <v>709</v>
      </c>
      <c r="X170" s="43" t="s">
        <v>708</v>
      </c>
      <c r="Y170" s="43" t="s">
        <v>710</v>
      </c>
      <c r="Z170" s="43" t="s">
        <v>711</v>
      </c>
      <c r="AA170" s="46" t="s">
        <v>711</v>
      </c>
      <c r="AB170" s="47"/>
      <c r="AC170" s="43" t="s">
        <v>712</v>
      </c>
      <c r="AD170" s="43" t="s">
        <v>713</v>
      </c>
      <c r="AE170" s="46" t="s">
        <v>714</v>
      </c>
      <c r="AF170" s="46" t="s">
        <v>715</v>
      </c>
      <c r="AG170" s="46" t="s">
        <v>716</v>
      </c>
      <c r="AH170" s="46" t="s">
        <v>485</v>
      </c>
      <c r="AI170" s="46" t="s">
        <v>717</v>
      </c>
      <c r="AJ170" s="46" t="s">
        <v>718</v>
      </c>
      <c r="AK170" s="54" t="s">
        <v>719</v>
      </c>
      <c r="AL170" s="54" t="s">
        <v>720</v>
      </c>
      <c r="AM170" s="46" t="s">
        <v>721</v>
      </c>
      <c r="AN170" s="46" t="s">
        <v>489</v>
      </c>
      <c r="AO170" s="46" t="s">
        <v>722</v>
      </c>
      <c r="AP170" s="46" t="s">
        <v>723</v>
      </c>
      <c r="AQ170" s="46" t="s">
        <v>724</v>
      </c>
      <c r="AR170" s="46" t="s">
        <v>725</v>
      </c>
      <c r="AS170" s="46" t="s">
        <v>726</v>
      </c>
      <c r="AT170" s="40"/>
      <c r="AU170" s="40"/>
      <c r="AV170" s="40"/>
      <c r="AW170" s="40"/>
      <c r="AX170" s="40"/>
    </row>
    <row r="171" spans="1:54" x14ac:dyDescent="0.2">
      <c r="A171" s="55" t="s">
        <v>728</v>
      </c>
      <c r="B171" s="55" t="s">
        <v>729</v>
      </c>
      <c r="C171" s="55" t="s">
        <v>707</v>
      </c>
      <c r="D171" s="55" t="s">
        <v>730</v>
      </c>
      <c r="E171" s="56" t="s">
        <v>731</v>
      </c>
      <c r="F171" s="55" t="s">
        <v>15</v>
      </c>
      <c r="G171" s="55" t="s">
        <v>1123</v>
      </c>
      <c r="H171" s="55" t="s">
        <v>732</v>
      </c>
      <c r="I171" s="57" t="s">
        <v>733</v>
      </c>
      <c r="J171" s="58" t="s">
        <v>734</v>
      </c>
      <c r="K171" s="59" t="s">
        <v>735</v>
      </c>
      <c r="L171" s="60" t="s">
        <v>736</v>
      </c>
      <c r="M171" s="61" t="s">
        <v>737</v>
      </c>
      <c r="N171" s="55" t="s">
        <v>738</v>
      </c>
      <c r="O171" s="55" t="s">
        <v>739</v>
      </c>
      <c r="P171" s="55" t="s">
        <v>742</v>
      </c>
      <c r="Q171" s="55" t="s">
        <v>742</v>
      </c>
      <c r="R171" s="55" t="s">
        <v>742</v>
      </c>
      <c r="S171" s="55" t="s">
        <v>742</v>
      </c>
      <c r="T171" s="62" t="s">
        <v>743</v>
      </c>
      <c r="U171" s="55" t="s">
        <v>741</v>
      </c>
      <c r="V171" s="55" t="s">
        <v>740</v>
      </c>
      <c r="W171" s="63" t="s">
        <v>745</v>
      </c>
      <c r="X171" s="55" t="s">
        <v>744</v>
      </c>
      <c r="Y171" s="61" t="s">
        <v>746</v>
      </c>
      <c r="Z171" s="64" t="s">
        <v>747</v>
      </c>
      <c r="AA171" s="65" t="s">
        <v>747</v>
      </c>
      <c r="AB171" s="66" t="s">
        <v>749</v>
      </c>
      <c r="AC171" s="55" t="s">
        <v>750</v>
      </c>
      <c r="AD171" s="55" t="s">
        <v>751</v>
      </c>
      <c r="AE171" s="67" t="s">
        <v>494</v>
      </c>
      <c r="AF171" s="67" t="s">
        <v>494</v>
      </c>
      <c r="AG171" s="67" t="s">
        <v>494</v>
      </c>
      <c r="AH171" s="67" t="s">
        <v>494</v>
      </c>
      <c r="AI171" s="67" t="s">
        <v>494</v>
      </c>
      <c r="AJ171" s="67" t="s">
        <v>494</v>
      </c>
      <c r="AK171" s="67" t="s">
        <v>494</v>
      </c>
      <c r="AL171" s="67" t="s">
        <v>494</v>
      </c>
      <c r="AM171" s="65" t="s">
        <v>725</v>
      </c>
      <c r="AN171" s="67" t="s">
        <v>494</v>
      </c>
      <c r="AO171" s="67" t="s">
        <v>494</v>
      </c>
      <c r="AP171" s="65" t="s">
        <v>752</v>
      </c>
      <c r="AQ171" s="65" t="s">
        <v>752</v>
      </c>
      <c r="AR171" s="67" t="s">
        <v>753</v>
      </c>
      <c r="AS171" s="65" t="s">
        <v>752</v>
      </c>
      <c r="AT171" s="40"/>
      <c r="AU171" s="40"/>
      <c r="AV171" s="40"/>
      <c r="AW171" s="40"/>
      <c r="AX171" s="40"/>
    </row>
    <row r="172" spans="1:54" x14ac:dyDescent="0.2">
      <c r="A172" t="s">
        <v>756</v>
      </c>
      <c r="B172" s="68" t="s">
        <v>404</v>
      </c>
      <c r="C172" s="68" t="s">
        <v>757</v>
      </c>
      <c r="E172" s="69">
        <v>44757</v>
      </c>
      <c r="F172" s="68" t="s">
        <v>70</v>
      </c>
      <c r="G172" s="68" t="s">
        <v>70</v>
      </c>
      <c r="H172" t="s">
        <v>1139</v>
      </c>
      <c r="I172" s="68">
        <v>3</v>
      </c>
      <c r="J172" s="68" t="s">
        <v>760</v>
      </c>
      <c r="K172" s="77">
        <v>0.32013888888888897</v>
      </c>
      <c r="L172" s="68">
        <v>1</v>
      </c>
      <c r="M172" s="68">
        <v>1</v>
      </c>
      <c r="N172" s="68" t="s">
        <v>812</v>
      </c>
      <c r="O172" s="68" t="s">
        <v>761</v>
      </c>
      <c r="P172" s="68">
        <v>2</v>
      </c>
      <c r="Q172" s="68" t="s">
        <v>761</v>
      </c>
      <c r="R172" s="68" t="s">
        <v>761</v>
      </c>
      <c r="S172" s="131">
        <v>2</v>
      </c>
      <c r="T172" s="76">
        <v>1</v>
      </c>
      <c r="U172" s="131">
        <v>6.54</v>
      </c>
      <c r="V172" s="131">
        <v>19.8</v>
      </c>
      <c r="W172" s="71">
        <v>0.29236111111111113</v>
      </c>
      <c r="X172" s="68">
        <v>0.15</v>
      </c>
      <c r="Y172" s="68">
        <v>26</v>
      </c>
      <c r="Z172" s="68">
        <v>5.01</v>
      </c>
      <c r="AA172" s="72">
        <v>4.2533291298992921</v>
      </c>
      <c r="AB172" s="73">
        <v>59.1</v>
      </c>
      <c r="AC172" s="134">
        <v>29</v>
      </c>
      <c r="AD172" s="74">
        <v>45</v>
      </c>
      <c r="AE172" s="72" t="s">
        <v>763</v>
      </c>
      <c r="AF172" s="72" t="s">
        <v>763</v>
      </c>
      <c r="AG172" s="72" t="s">
        <v>763</v>
      </c>
      <c r="AH172" s="137" t="s">
        <v>763</v>
      </c>
      <c r="AI172" s="72" t="s">
        <v>763</v>
      </c>
      <c r="AJ172" s="72" t="s">
        <v>763</v>
      </c>
      <c r="AK172" s="72" t="s">
        <v>763</v>
      </c>
      <c r="AL172" s="72" t="s">
        <v>763</v>
      </c>
      <c r="AM172" s="72" t="s">
        <v>763</v>
      </c>
      <c r="AN172" s="72" t="s">
        <v>763</v>
      </c>
      <c r="AO172" s="137" t="s">
        <v>763</v>
      </c>
      <c r="AP172" s="137" t="s">
        <v>763</v>
      </c>
      <c r="AQ172" s="137" t="s">
        <v>763</v>
      </c>
      <c r="AR172" s="72" t="s">
        <v>763</v>
      </c>
      <c r="AS172" s="72" t="s">
        <v>763</v>
      </c>
      <c r="AT172" s="40"/>
      <c r="AU172" s="40"/>
      <c r="AV172" s="40"/>
    </row>
    <row r="173" spans="1:54" x14ac:dyDescent="0.2">
      <c r="A173" t="s">
        <v>756</v>
      </c>
      <c r="B173" s="68" t="s">
        <v>404</v>
      </c>
      <c r="C173" s="68" t="s">
        <v>764</v>
      </c>
      <c r="E173" s="69">
        <v>44757</v>
      </c>
      <c r="F173" s="68" t="s">
        <v>70</v>
      </c>
      <c r="G173" s="68" t="s">
        <v>70</v>
      </c>
      <c r="H173" t="s">
        <v>1139</v>
      </c>
      <c r="I173" s="68">
        <v>3</v>
      </c>
      <c r="J173" s="68" t="s">
        <v>760</v>
      </c>
      <c r="K173" s="77">
        <v>0.32013888888888897</v>
      </c>
      <c r="L173" s="68">
        <v>1</v>
      </c>
      <c r="M173" s="68">
        <v>1</v>
      </c>
      <c r="N173" s="68" t="s">
        <v>812</v>
      </c>
      <c r="O173" s="68" t="s">
        <v>761</v>
      </c>
      <c r="P173" s="68">
        <v>2</v>
      </c>
      <c r="Q173" s="68" t="s">
        <v>761</v>
      </c>
      <c r="R173" s="68" t="s">
        <v>761</v>
      </c>
      <c r="S173" s="131">
        <v>2</v>
      </c>
      <c r="T173" s="76">
        <v>1</v>
      </c>
      <c r="U173" s="131">
        <v>6.54</v>
      </c>
      <c r="V173" s="131">
        <v>19.8</v>
      </c>
      <c r="W173" s="71">
        <v>0.29652777777777778</v>
      </c>
      <c r="X173" s="68">
        <v>1</v>
      </c>
      <c r="Y173" s="68">
        <v>25.6</v>
      </c>
      <c r="Z173" s="68">
        <v>2.62</v>
      </c>
      <c r="AA173" s="72">
        <v>2.1982322898837707</v>
      </c>
      <c r="AB173" s="73">
        <v>31.7</v>
      </c>
      <c r="AC173" s="134">
        <v>31</v>
      </c>
      <c r="AD173" s="74">
        <v>47.9</v>
      </c>
      <c r="AE173" s="72">
        <v>0.8699815217088237</v>
      </c>
      <c r="AF173" s="72">
        <v>0.24131921169057424</v>
      </c>
      <c r="AG173" s="72">
        <v>2.5000000000000001E-2</v>
      </c>
      <c r="AH173" s="137">
        <v>0.26631921169057426</v>
      </c>
      <c r="AI173" s="72">
        <v>21.790186770012451</v>
      </c>
      <c r="AJ173" s="75">
        <v>22.056505981703026</v>
      </c>
      <c r="AK173" s="72">
        <v>104.64360252955252</v>
      </c>
      <c r="AL173" s="72">
        <v>15.018691939420661</v>
      </c>
      <c r="AM173" s="72">
        <v>6.9675576908856351</v>
      </c>
      <c r="AN173" s="72">
        <v>36.80887870943311</v>
      </c>
      <c r="AO173" s="137">
        <v>37.075197921123689</v>
      </c>
      <c r="AP173" s="137">
        <v>4.1344098270042196</v>
      </c>
      <c r="AQ173" s="137">
        <v>0.85306717299578061</v>
      </c>
      <c r="AR173" s="70">
        <v>0.82895817404355332</v>
      </c>
      <c r="AS173" s="72">
        <v>4.9874770000000002</v>
      </c>
      <c r="AT173" s="40"/>
      <c r="AU173" s="40"/>
      <c r="AV173" s="40"/>
    </row>
    <row r="174" spans="1:54" x14ac:dyDescent="0.2">
      <c r="A174" t="s">
        <v>756</v>
      </c>
      <c r="B174" s="68" t="s">
        <v>404</v>
      </c>
      <c r="C174" s="68" t="s">
        <v>765</v>
      </c>
      <c r="E174" s="69">
        <v>44757</v>
      </c>
      <c r="F174" s="68" t="s">
        <v>70</v>
      </c>
      <c r="G174" s="68" t="s">
        <v>70</v>
      </c>
      <c r="H174" t="s">
        <v>1139</v>
      </c>
      <c r="I174" s="68">
        <v>3</v>
      </c>
      <c r="J174" s="68" t="s">
        <v>760</v>
      </c>
      <c r="K174" s="77">
        <v>0.32013888888888897</v>
      </c>
      <c r="L174" s="68">
        <v>1</v>
      </c>
      <c r="M174" s="68">
        <v>1</v>
      </c>
      <c r="N174" s="68" t="s">
        <v>812</v>
      </c>
      <c r="O174" s="68" t="s">
        <v>761</v>
      </c>
      <c r="P174" s="68">
        <v>2</v>
      </c>
      <c r="Q174" s="68" t="s">
        <v>761</v>
      </c>
      <c r="R174" s="68" t="s">
        <v>761</v>
      </c>
      <c r="S174" s="131">
        <v>2</v>
      </c>
      <c r="T174" s="76">
        <v>1</v>
      </c>
      <c r="U174" s="131">
        <v>6.54</v>
      </c>
      <c r="V174" s="131">
        <v>19.8</v>
      </c>
      <c r="W174" s="71">
        <v>0.2986111111111111</v>
      </c>
      <c r="X174" s="68">
        <v>1.7</v>
      </c>
      <c r="Y174" s="68">
        <v>25.6</v>
      </c>
      <c r="Z174" s="68">
        <v>2.64</v>
      </c>
      <c r="AA174" s="72">
        <v>2.2087508992121885</v>
      </c>
      <c r="AB174" s="73">
        <v>30.1</v>
      </c>
      <c r="AC174" s="134">
        <v>31.5</v>
      </c>
      <c r="AD174" s="74">
        <v>48.4</v>
      </c>
      <c r="AE174" s="72" t="s">
        <v>763</v>
      </c>
      <c r="AF174" s="72" t="s">
        <v>763</v>
      </c>
      <c r="AG174" s="72" t="s">
        <v>763</v>
      </c>
      <c r="AH174" s="137" t="s">
        <v>763</v>
      </c>
      <c r="AI174" s="72" t="s">
        <v>763</v>
      </c>
      <c r="AJ174" s="72" t="s">
        <v>763</v>
      </c>
      <c r="AK174" s="72" t="s">
        <v>763</v>
      </c>
      <c r="AL174" s="72" t="s">
        <v>763</v>
      </c>
      <c r="AM174" s="72" t="s">
        <v>763</v>
      </c>
      <c r="AN174" s="72" t="s">
        <v>763</v>
      </c>
      <c r="AO174" s="137" t="s">
        <v>763</v>
      </c>
      <c r="AP174" s="137" t="s">
        <v>763</v>
      </c>
      <c r="AQ174" s="137" t="s">
        <v>763</v>
      </c>
      <c r="AR174" s="72" t="s">
        <v>763</v>
      </c>
      <c r="AS174" s="72" t="s">
        <v>763</v>
      </c>
      <c r="AT174" s="40"/>
      <c r="AU174" s="40"/>
      <c r="AV174" s="40"/>
    </row>
    <row r="175" spans="1:54" x14ac:dyDescent="0.2">
      <c r="A175" t="s">
        <v>756</v>
      </c>
      <c r="B175" s="68" t="s">
        <v>404</v>
      </c>
      <c r="C175" s="68" t="s">
        <v>757</v>
      </c>
      <c r="E175" s="69">
        <v>44771</v>
      </c>
      <c r="F175" s="68" t="s">
        <v>70</v>
      </c>
      <c r="G175" s="68" t="s">
        <v>70</v>
      </c>
      <c r="H175" t="s">
        <v>1165</v>
      </c>
      <c r="I175" s="68">
        <v>2</v>
      </c>
      <c r="J175" s="68" t="s">
        <v>760</v>
      </c>
      <c r="K175" s="77">
        <v>0.30277777777777776</v>
      </c>
      <c r="L175" s="68">
        <v>2</v>
      </c>
      <c r="M175" s="68">
        <v>1</v>
      </c>
      <c r="N175" s="68" t="s">
        <v>809</v>
      </c>
      <c r="O175" s="68" t="s">
        <v>761</v>
      </c>
      <c r="P175" s="68">
        <v>1.9</v>
      </c>
      <c r="Q175" s="68">
        <v>1.75</v>
      </c>
      <c r="R175" s="68">
        <v>1.3</v>
      </c>
      <c r="S175" s="131">
        <v>1.52</v>
      </c>
      <c r="T175" s="76">
        <v>0.8</v>
      </c>
      <c r="U175" s="131">
        <v>7.75</v>
      </c>
      <c r="V175" s="131">
        <v>24.5</v>
      </c>
      <c r="W175" s="71">
        <v>0.28472222222222221</v>
      </c>
      <c r="X175" s="68">
        <v>0.15</v>
      </c>
      <c r="Y175" s="68">
        <v>26.2</v>
      </c>
      <c r="Z175" s="68">
        <v>5.04</v>
      </c>
      <c r="AA175" s="72">
        <v>4.4120868669393172</v>
      </c>
      <c r="AB175" s="73">
        <v>62.3</v>
      </c>
      <c r="AC175" s="134">
        <v>23.6</v>
      </c>
      <c r="AD175" s="74">
        <v>37.5</v>
      </c>
      <c r="AE175" s="72" t="s">
        <v>763</v>
      </c>
      <c r="AF175" s="72" t="s">
        <v>763</v>
      </c>
      <c r="AG175" s="72" t="s">
        <v>763</v>
      </c>
      <c r="AH175" s="137" t="s">
        <v>763</v>
      </c>
      <c r="AI175" s="72" t="s">
        <v>763</v>
      </c>
      <c r="AJ175" s="72" t="s">
        <v>763</v>
      </c>
      <c r="AK175" s="72" t="s">
        <v>763</v>
      </c>
      <c r="AL175" s="72" t="s">
        <v>763</v>
      </c>
      <c r="AM175" s="72" t="s">
        <v>763</v>
      </c>
      <c r="AN175" s="72" t="s">
        <v>763</v>
      </c>
      <c r="AO175" s="137" t="s">
        <v>763</v>
      </c>
      <c r="AP175" s="137" t="s">
        <v>763</v>
      </c>
      <c r="AQ175" s="137" t="s">
        <v>763</v>
      </c>
      <c r="AR175" s="72" t="s">
        <v>763</v>
      </c>
      <c r="AS175" s="72" t="s">
        <v>763</v>
      </c>
    </row>
    <row r="176" spans="1:54" x14ac:dyDescent="0.2">
      <c r="A176" t="s">
        <v>756</v>
      </c>
      <c r="B176" s="68" t="s">
        <v>404</v>
      </c>
      <c r="C176" s="68" t="s">
        <v>764</v>
      </c>
      <c r="E176" s="69">
        <v>44771</v>
      </c>
      <c r="F176" s="68" t="s">
        <v>70</v>
      </c>
      <c r="G176" s="68" t="s">
        <v>70</v>
      </c>
      <c r="H176" t="s">
        <v>1165</v>
      </c>
      <c r="I176" s="68">
        <v>2</v>
      </c>
      <c r="J176" s="68" t="s">
        <v>760</v>
      </c>
      <c r="K176" s="77">
        <v>0.30277777777777776</v>
      </c>
      <c r="L176" s="68">
        <v>2</v>
      </c>
      <c r="M176" s="68">
        <v>1</v>
      </c>
      <c r="N176" s="68" t="s">
        <v>809</v>
      </c>
      <c r="O176" s="68" t="s">
        <v>761</v>
      </c>
      <c r="P176" s="68">
        <v>1.9</v>
      </c>
      <c r="Q176" s="68">
        <v>1.75</v>
      </c>
      <c r="R176" s="68">
        <v>1.3</v>
      </c>
      <c r="S176" s="131">
        <v>1.52</v>
      </c>
      <c r="T176" s="76">
        <v>0.8</v>
      </c>
      <c r="U176" s="131">
        <v>7.75</v>
      </c>
      <c r="V176" s="131">
        <v>24.5</v>
      </c>
      <c r="W176" s="71">
        <v>0.28819444444444448</v>
      </c>
      <c r="X176" s="68">
        <v>0.95</v>
      </c>
      <c r="Y176" s="68">
        <v>26.7</v>
      </c>
      <c r="Z176" s="68">
        <v>6.7</v>
      </c>
      <c r="AA176" s="72">
        <v>5.6448707519171206</v>
      </c>
      <c r="AB176" s="73">
        <v>83.8</v>
      </c>
      <c r="AC176" s="134">
        <v>30.5</v>
      </c>
      <c r="AD176" s="74">
        <v>47.1</v>
      </c>
      <c r="AE176" s="72">
        <v>0.45588235294117641</v>
      </c>
      <c r="AF176" s="72">
        <v>0.29323988767956177</v>
      </c>
      <c r="AG176" s="72">
        <v>2.5000000000000001E-2</v>
      </c>
      <c r="AH176" s="137">
        <v>0.31823988767956179</v>
      </c>
      <c r="AI176" s="72">
        <v>29.750229500075541</v>
      </c>
      <c r="AJ176" s="75">
        <v>30.068469387755101</v>
      </c>
      <c r="AK176" s="72">
        <v>98.647441171833179</v>
      </c>
      <c r="AL176" s="72">
        <v>12.539831348231314</v>
      </c>
      <c r="AM176" s="72">
        <v>7.8667279034615527</v>
      </c>
      <c r="AN176" s="72">
        <v>42.290060848306851</v>
      </c>
      <c r="AO176" s="137">
        <v>42.608300735986418</v>
      </c>
      <c r="AP176" s="137">
        <v>2.8513401785714279</v>
      </c>
      <c r="AQ176" s="137">
        <v>0.03</v>
      </c>
      <c r="AR176" s="70">
        <v>1</v>
      </c>
      <c r="AS176" s="72">
        <v>2.8813401785714277</v>
      </c>
    </row>
    <row r="177" spans="1:54" x14ac:dyDescent="0.2">
      <c r="A177" t="s">
        <v>756</v>
      </c>
      <c r="B177" s="68" t="s">
        <v>404</v>
      </c>
      <c r="C177" s="68" t="s">
        <v>765</v>
      </c>
      <c r="E177" s="69">
        <v>44771</v>
      </c>
      <c r="F177" s="68" t="s">
        <v>70</v>
      </c>
      <c r="G177" s="68" t="s">
        <v>70</v>
      </c>
      <c r="H177" t="s">
        <v>1165</v>
      </c>
      <c r="I177" s="68">
        <v>2</v>
      </c>
      <c r="J177" s="68" t="s">
        <v>760</v>
      </c>
      <c r="K177" s="77">
        <v>0.30277777777777776</v>
      </c>
      <c r="L177" s="68">
        <v>2</v>
      </c>
      <c r="M177" s="68">
        <v>1</v>
      </c>
      <c r="N177" s="68" t="s">
        <v>809</v>
      </c>
      <c r="O177" s="68" t="s">
        <v>761</v>
      </c>
      <c r="P177" s="68">
        <v>1.9</v>
      </c>
      <c r="Q177" s="68">
        <v>1.75</v>
      </c>
      <c r="R177" s="68">
        <v>1.3</v>
      </c>
      <c r="S177" s="131">
        <v>1.52</v>
      </c>
      <c r="T177" s="76">
        <v>0.8</v>
      </c>
      <c r="U177" s="131">
        <v>7.75</v>
      </c>
      <c r="V177" s="131">
        <v>24.5</v>
      </c>
      <c r="W177" s="71">
        <v>0.29166666666666669</v>
      </c>
      <c r="X177" s="68">
        <v>1.6</v>
      </c>
      <c r="Y177" s="68">
        <v>26.7</v>
      </c>
      <c r="Z177" s="68">
        <v>4.5</v>
      </c>
      <c r="AA177" s="72">
        <v>3.7934618098804918</v>
      </c>
      <c r="AB177" s="73">
        <v>53.6</v>
      </c>
      <c r="AC177" s="134">
        <v>30.4</v>
      </c>
      <c r="AD177" s="74">
        <v>47.1</v>
      </c>
      <c r="AE177" s="72" t="s">
        <v>763</v>
      </c>
      <c r="AF177" s="72" t="s">
        <v>763</v>
      </c>
      <c r="AG177" s="72" t="s">
        <v>763</v>
      </c>
      <c r="AH177" s="137" t="s">
        <v>763</v>
      </c>
      <c r="AI177" s="72" t="s">
        <v>763</v>
      </c>
      <c r="AJ177" s="72" t="s">
        <v>763</v>
      </c>
      <c r="AK177" s="72" t="s">
        <v>763</v>
      </c>
      <c r="AL177" s="72" t="s">
        <v>763</v>
      </c>
      <c r="AM177" s="72" t="s">
        <v>763</v>
      </c>
      <c r="AN177" s="72" t="s">
        <v>763</v>
      </c>
      <c r="AO177" s="137" t="s">
        <v>763</v>
      </c>
      <c r="AP177" s="137" t="s">
        <v>763</v>
      </c>
      <c r="AQ177" s="137" t="s">
        <v>763</v>
      </c>
      <c r="AR177" s="72" t="s">
        <v>763</v>
      </c>
      <c r="AS177" s="72" t="s">
        <v>763</v>
      </c>
    </row>
    <row r="178" spans="1:54" x14ac:dyDescent="0.2">
      <c r="A178" t="s">
        <v>756</v>
      </c>
      <c r="B178" s="68" t="s">
        <v>404</v>
      </c>
      <c r="C178" s="68" t="s">
        <v>757</v>
      </c>
      <c r="E178" s="69">
        <v>44788</v>
      </c>
      <c r="F178" s="68" t="s">
        <v>70</v>
      </c>
      <c r="G178" s="68" t="s">
        <v>70</v>
      </c>
      <c r="H178" t="s">
        <v>1139</v>
      </c>
      <c r="I178" s="68">
        <v>0</v>
      </c>
      <c r="J178" s="68" t="s">
        <v>760</v>
      </c>
      <c r="K178" s="77">
        <v>0.42569444444444443</v>
      </c>
      <c r="L178" s="68">
        <v>2</v>
      </c>
      <c r="M178" s="68">
        <v>1</v>
      </c>
      <c r="N178" s="68" t="s">
        <v>519</v>
      </c>
      <c r="O178" s="68" t="s">
        <v>761</v>
      </c>
      <c r="P178" s="68">
        <v>2</v>
      </c>
      <c r="Q178" s="68">
        <v>1.65</v>
      </c>
      <c r="R178" s="68">
        <v>1.55</v>
      </c>
      <c r="S178" s="131">
        <v>1.6</v>
      </c>
      <c r="T178" s="143">
        <v>0.8</v>
      </c>
      <c r="U178" s="131">
        <v>8.51</v>
      </c>
      <c r="V178" s="131">
        <v>19.2</v>
      </c>
      <c r="W178" s="71">
        <v>0.30902777777777779</v>
      </c>
      <c r="X178" s="68">
        <v>1.5</v>
      </c>
      <c r="Y178" s="68">
        <v>23.9</v>
      </c>
      <c r="Z178" s="68">
        <v>5.96</v>
      </c>
      <c r="AA178" s="72">
        <v>5.0589379823902396</v>
      </c>
      <c r="AB178" s="73">
        <v>75</v>
      </c>
      <c r="AC178" s="134">
        <v>28.6</v>
      </c>
      <c r="AD178" s="74">
        <v>44.7</v>
      </c>
      <c r="AE178" s="72" t="s">
        <v>763</v>
      </c>
      <c r="AF178" s="72" t="s">
        <v>763</v>
      </c>
      <c r="AG178" s="72" t="s">
        <v>763</v>
      </c>
      <c r="AH178" s="137" t="s">
        <v>763</v>
      </c>
      <c r="AI178" s="72" t="s">
        <v>763</v>
      </c>
      <c r="AJ178" s="72" t="s">
        <v>763</v>
      </c>
      <c r="AK178" s="72" t="s">
        <v>763</v>
      </c>
      <c r="AL178" s="72" t="s">
        <v>763</v>
      </c>
      <c r="AM178" s="72" t="s">
        <v>763</v>
      </c>
      <c r="AN178" s="72" t="s">
        <v>763</v>
      </c>
      <c r="AO178" s="137" t="s">
        <v>763</v>
      </c>
      <c r="AP178" s="137" t="s">
        <v>763</v>
      </c>
      <c r="AQ178" s="137" t="s">
        <v>763</v>
      </c>
      <c r="AR178" s="72" t="s">
        <v>763</v>
      </c>
      <c r="AS178" s="72" t="s">
        <v>763</v>
      </c>
    </row>
    <row r="179" spans="1:54" x14ac:dyDescent="0.2">
      <c r="A179" t="s">
        <v>756</v>
      </c>
      <c r="B179" s="68" t="s">
        <v>404</v>
      </c>
      <c r="C179" s="68" t="s">
        <v>764</v>
      </c>
      <c r="E179" s="69">
        <v>44788</v>
      </c>
      <c r="F179" s="68" t="s">
        <v>70</v>
      </c>
      <c r="G179" s="68" t="s">
        <v>70</v>
      </c>
      <c r="H179" t="s">
        <v>1139</v>
      </c>
      <c r="I179" s="68">
        <v>0</v>
      </c>
      <c r="J179" s="68" t="s">
        <v>760</v>
      </c>
      <c r="K179" s="77">
        <v>0.42569444444444443</v>
      </c>
      <c r="L179" s="68">
        <v>2</v>
      </c>
      <c r="M179" s="68">
        <v>1</v>
      </c>
      <c r="N179" s="68" t="s">
        <v>519</v>
      </c>
      <c r="O179" s="68" t="s">
        <v>761</v>
      </c>
      <c r="P179" s="68">
        <v>2</v>
      </c>
      <c r="Q179" s="68">
        <v>1.65</v>
      </c>
      <c r="R179" s="68">
        <v>1.55</v>
      </c>
      <c r="S179" s="131">
        <v>1.6</v>
      </c>
      <c r="T179" s="143">
        <v>0.8</v>
      </c>
      <c r="U179" s="131">
        <v>8.51</v>
      </c>
      <c r="V179" s="131">
        <v>19.2</v>
      </c>
      <c r="W179" s="71">
        <v>0.31319444444444444</v>
      </c>
      <c r="X179" s="68">
        <v>0.8</v>
      </c>
      <c r="Y179" s="68">
        <v>24.7</v>
      </c>
      <c r="Z179" s="68">
        <v>6.34</v>
      </c>
      <c r="AA179" s="72">
        <v>5.3133889890609689</v>
      </c>
      <c r="AB179" s="73">
        <v>77</v>
      </c>
      <c r="AC179" s="134">
        <v>31</v>
      </c>
      <c r="AD179" s="74">
        <v>47.9</v>
      </c>
      <c r="AE179" s="72">
        <v>0.54037780220733234</v>
      </c>
      <c r="AF179" s="72">
        <v>0.73037086535248941</v>
      </c>
      <c r="AG179" s="72">
        <v>0.13338825600000001</v>
      </c>
      <c r="AH179" s="137">
        <v>0.86375912135248945</v>
      </c>
      <c r="AI179" s="72">
        <v>44.735150878647509</v>
      </c>
      <c r="AJ179" s="75">
        <v>45.598909999999997</v>
      </c>
      <c r="AK179" s="72">
        <v>119.05701076823138</v>
      </c>
      <c r="AL179" s="72">
        <v>16.287274521063939</v>
      </c>
      <c r="AM179" s="72">
        <v>7.3098178958215403</v>
      </c>
      <c r="AN179" s="72">
        <v>61.022425399711452</v>
      </c>
      <c r="AO179" s="137">
        <v>61.886184521063939</v>
      </c>
      <c r="AP179" s="137">
        <v>2.951007738095238</v>
      </c>
      <c r="AQ179" s="137">
        <v>0.03</v>
      </c>
      <c r="AR179" s="70">
        <v>1</v>
      </c>
      <c r="AS179" s="72">
        <v>2.9810077380952378</v>
      </c>
    </row>
    <row r="180" spans="1:54" x14ac:dyDescent="0.2">
      <c r="A180" t="s">
        <v>756</v>
      </c>
      <c r="B180" s="68" t="s">
        <v>404</v>
      </c>
      <c r="C180" s="68" t="s">
        <v>765</v>
      </c>
      <c r="E180" s="69">
        <v>44788</v>
      </c>
      <c r="F180" s="68" t="s">
        <v>70</v>
      </c>
      <c r="G180" s="68" t="s">
        <v>70</v>
      </c>
      <c r="H180" t="s">
        <v>1139</v>
      </c>
      <c r="I180" s="68">
        <v>0</v>
      </c>
      <c r="J180" s="68" t="s">
        <v>760</v>
      </c>
      <c r="K180" s="77">
        <v>0.42569444444444443</v>
      </c>
      <c r="L180" s="68">
        <v>2</v>
      </c>
      <c r="M180" s="68">
        <v>1</v>
      </c>
      <c r="N180" s="68" t="s">
        <v>519</v>
      </c>
      <c r="O180" s="68" t="s">
        <v>761</v>
      </c>
      <c r="P180" s="68">
        <v>2</v>
      </c>
      <c r="Q180" s="68">
        <v>1.65</v>
      </c>
      <c r="R180" s="68">
        <v>1.55</v>
      </c>
      <c r="S180" s="131">
        <v>1.6</v>
      </c>
      <c r="T180" s="143">
        <v>0.8</v>
      </c>
      <c r="U180" s="131">
        <v>8.51</v>
      </c>
      <c r="V180" s="131">
        <v>19.2</v>
      </c>
      <c r="W180" s="71">
        <v>0.31458333333333333</v>
      </c>
      <c r="X180" s="68">
        <v>1.3</v>
      </c>
      <c r="Y180" s="68">
        <v>24.6</v>
      </c>
      <c r="Z180" s="68">
        <v>5.8</v>
      </c>
      <c r="AA180" s="72">
        <v>4.8602136569352314</v>
      </c>
      <c r="AB180" s="73">
        <v>73.7</v>
      </c>
      <c r="AC180" s="134">
        <v>31</v>
      </c>
      <c r="AD180" s="74">
        <v>48.1</v>
      </c>
      <c r="AE180" s="72" t="s">
        <v>763</v>
      </c>
      <c r="AF180" s="72" t="s">
        <v>763</v>
      </c>
      <c r="AG180" s="72" t="s">
        <v>763</v>
      </c>
      <c r="AH180" s="137" t="s">
        <v>763</v>
      </c>
      <c r="AI180" s="72" t="s">
        <v>763</v>
      </c>
      <c r="AJ180" s="72" t="s">
        <v>763</v>
      </c>
      <c r="AK180" s="72" t="s">
        <v>763</v>
      </c>
      <c r="AL180" s="72" t="s">
        <v>763</v>
      </c>
      <c r="AM180" s="72" t="s">
        <v>763</v>
      </c>
      <c r="AN180" s="72" t="s">
        <v>763</v>
      </c>
      <c r="AO180" s="137" t="s">
        <v>763</v>
      </c>
      <c r="AP180" s="137" t="s">
        <v>763</v>
      </c>
      <c r="AQ180" s="137" t="s">
        <v>763</v>
      </c>
      <c r="AR180" s="72" t="s">
        <v>763</v>
      </c>
      <c r="AS180" s="72" t="s">
        <v>763</v>
      </c>
    </row>
    <row r="181" spans="1:54" x14ac:dyDescent="0.2">
      <c r="A181" t="s">
        <v>756</v>
      </c>
      <c r="B181" s="68" t="s">
        <v>404</v>
      </c>
      <c r="C181" s="68" t="s">
        <v>757</v>
      </c>
      <c r="E181" s="69">
        <v>44803</v>
      </c>
      <c r="F181" s="68" t="s">
        <v>70</v>
      </c>
      <c r="G181" s="68" t="s">
        <v>70</v>
      </c>
      <c r="H181" t="s">
        <v>772</v>
      </c>
      <c r="I181" s="68">
        <v>2</v>
      </c>
      <c r="J181" s="68" t="s">
        <v>760</v>
      </c>
      <c r="K181" s="68" t="s">
        <v>761</v>
      </c>
      <c r="L181" s="68">
        <v>2</v>
      </c>
      <c r="M181" s="68">
        <v>1</v>
      </c>
      <c r="N181" s="68" t="s">
        <v>761</v>
      </c>
      <c r="O181" s="68" t="s">
        <v>761</v>
      </c>
      <c r="P181" s="68">
        <v>1.8</v>
      </c>
      <c r="Q181" s="68" t="s">
        <v>761</v>
      </c>
      <c r="R181" s="79" t="s">
        <v>761</v>
      </c>
      <c r="S181" s="131">
        <v>1.7</v>
      </c>
      <c r="T181" s="80">
        <v>0.94444444444444442</v>
      </c>
      <c r="U181" s="131">
        <v>8.1300000000000008</v>
      </c>
      <c r="V181" s="131">
        <v>25.1</v>
      </c>
      <c r="W181" s="71">
        <v>0.27777777777777779</v>
      </c>
      <c r="X181" s="68">
        <v>0.15</v>
      </c>
      <c r="Y181" s="68">
        <v>25.5</v>
      </c>
      <c r="Z181" s="68">
        <v>6.02</v>
      </c>
      <c r="AA181" s="72">
        <v>5.0674701807497788</v>
      </c>
      <c r="AB181" s="73">
        <v>72.7</v>
      </c>
      <c r="AC181" s="134">
        <v>30.4</v>
      </c>
      <c r="AD181" s="74">
        <v>47.1</v>
      </c>
      <c r="AE181" s="72" t="s">
        <v>763</v>
      </c>
      <c r="AF181" s="72" t="s">
        <v>763</v>
      </c>
      <c r="AG181" s="72" t="s">
        <v>763</v>
      </c>
      <c r="AH181" s="137" t="s">
        <v>763</v>
      </c>
      <c r="AI181" s="72" t="s">
        <v>763</v>
      </c>
      <c r="AJ181" s="72" t="s">
        <v>763</v>
      </c>
      <c r="AK181" s="72" t="s">
        <v>763</v>
      </c>
      <c r="AL181" s="72" t="s">
        <v>763</v>
      </c>
      <c r="AM181" s="72" t="s">
        <v>763</v>
      </c>
      <c r="AN181" s="72" t="s">
        <v>763</v>
      </c>
      <c r="AO181" s="137" t="s">
        <v>763</v>
      </c>
      <c r="AP181" s="137" t="s">
        <v>763</v>
      </c>
      <c r="AQ181" s="137" t="s">
        <v>763</v>
      </c>
      <c r="AR181" s="72" t="s">
        <v>763</v>
      </c>
      <c r="AS181" s="72" t="s">
        <v>763</v>
      </c>
    </row>
    <row r="182" spans="1:54" x14ac:dyDescent="0.2">
      <c r="A182" t="s">
        <v>756</v>
      </c>
      <c r="B182" s="68" t="s">
        <v>404</v>
      </c>
      <c r="C182" s="68" t="s">
        <v>764</v>
      </c>
      <c r="E182" s="69">
        <v>44803</v>
      </c>
      <c r="F182" s="68" t="s">
        <v>70</v>
      </c>
      <c r="G182" s="68" t="s">
        <v>70</v>
      </c>
      <c r="H182" t="s">
        <v>772</v>
      </c>
      <c r="I182" s="68">
        <v>2</v>
      </c>
      <c r="J182" s="68" t="s">
        <v>760</v>
      </c>
      <c r="K182" s="68" t="s">
        <v>761</v>
      </c>
      <c r="L182" s="68">
        <v>2</v>
      </c>
      <c r="M182" s="68">
        <v>1</v>
      </c>
      <c r="N182" s="68" t="s">
        <v>761</v>
      </c>
      <c r="O182" s="68" t="s">
        <v>761</v>
      </c>
      <c r="P182" s="68">
        <v>1.8</v>
      </c>
      <c r="Q182" s="68" t="s">
        <v>761</v>
      </c>
      <c r="R182" s="79" t="s">
        <v>761</v>
      </c>
      <c r="S182" s="131">
        <v>1.7</v>
      </c>
      <c r="T182" s="80">
        <v>0.94444444444444442</v>
      </c>
      <c r="U182" s="131">
        <v>8.1300000000000008</v>
      </c>
      <c r="V182" s="131">
        <v>25.1</v>
      </c>
      <c r="W182" s="71">
        <v>0.27777777777777779</v>
      </c>
      <c r="X182" s="68">
        <v>0.9</v>
      </c>
      <c r="Y182" s="68">
        <v>25.5</v>
      </c>
      <c r="Z182" s="68">
        <v>5.95</v>
      </c>
      <c r="AA182" s="72">
        <v>5.0313002647157496</v>
      </c>
      <c r="AB182" s="73">
        <v>72.5</v>
      </c>
      <c r="AC182" s="134">
        <v>29.6</v>
      </c>
      <c r="AD182" s="74">
        <v>45.9</v>
      </c>
      <c r="AE182" s="72">
        <v>8.532219570405726E-2</v>
      </c>
      <c r="AF182" s="72">
        <v>0.15580953127756736</v>
      </c>
      <c r="AG182" s="72">
        <v>2.5000000000000001E-2</v>
      </c>
      <c r="AH182" s="137">
        <v>0.18080953127756735</v>
      </c>
      <c r="AI182" s="72">
        <v>18.711551482093299</v>
      </c>
      <c r="AJ182" s="75">
        <v>18.892361013370866</v>
      </c>
      <c r="AK182" s="72">
        <v>106.26419762294275</v>
      </c>
      <c r="AL182" s="72">
        <v>14.607430006332137</v>
      </c>
      <c r="AM182" s="72">
        <v>7.2746675888146344</v>
      </c>
      <c r="AN182" s="72">
        <v>33.318981488425436</v>
      </c>
      <c r="AO182" s="137">
        <v>33.499791019703004</v>
      </c>
      <c r="AP182" s="137">
        <v>3.2307791666666659</v>
      </c>
      <c r="AQ182" s="137">
        <v>0.03</v>
      </c>
      <c r="AR182" s="70">
        <v>1</v>
      </c>
      <c r="AS182" s="72">
        <v>3.2607791666666657</v>
      </c>
    </row>
    <row r="183" spans="1:54" x14ac:dyDescent="0.2">
      <c r="A183" t="s">
        <v>756</v>
      </c>
      <c r="B183" s="68" t="s">
        <v>404</v>
      </c>
      <c r="C183" s="68" t="s">
        <v>765</v>
      </c>
      <c r="E183" s="69">
        <v>44803</v>
      </c>
      <c r="F183" s="68" t="s">
        <v>70</v>
      </c>
      <c r="G183" s="68" t="s">
        <v>70</v>
      </c>
      <c r="H183" t="s">
        <v>772</v>
      </c>
      <c r="I183" s="68">
        <v>2</v>
      </c>
      <c r="J183" s="68" t="s">
        <v>760</v>
      </c>
      <c r="K183" s="68" t="s">
        <v>761</v>
      </c>
      <c r="L183" s="68">
        <v>2</v>
      </c>
      <c r="M183" s="68">
        <v>1</v>
      </c>
      <c r="N183" s="68" t="s">
        <v>761</v>
      </c>
      <c r="O183" s="68" t="s">
        <v>761</v>
      </c>
      <c r="P183" s="68">
        <v>1.8</v>
      </c>
      <c r="Q183" s="68" t="s">
        <v>761</v>
      </c>
      <c r="R183" s="79" t="s">
        <v>761</v>
      </c>
      <c r="S183" s="131">
        <v>1.7</v>
      </c>
      <c r="T183" s="80">
        <v>0.94444444444444442</v>
      </c>
      <c r="U183" s="131">
        <v>8.1300000000000008</v>
      </c>
      <c r="V183" s="131">
        <v>25.1</v>
      </c>
      <c r="W183" s="71">
        <v>0.27777777777777779</v>
      </c>
      <c r="X183" s="68">
        <v>1.4</v>
      </c>
      <c r="Y183" s="68">
        <v>25.5</v>
      </c>
      <c r="Z183" s="68">
        <v>5.91</v>
      </c>
      <c r="AA183" s="72">
        <v>4.9720572587740435</v>
      </c>
      <c r="AB183" s="73">
        <v>72.900000000000006</v>
      </c>
      <c r="AC183" s="134">
        <v>30.5</v>
      </c>
      <c r="AD183" s="74">
        <v>47.2</v>
      </c>
      <c r="AE183" s="72" t="s">
        <v>763</v>
      </c>
      <c r="AF183" s="72" t="s">
        <v>763</v>
      </c>
      <c r="AG183" s="72" t="s">
        <v>763</v>
      </c>
      <c r="AH183" s="137" t="s">
        <v>763</v>
      </c>
      <c r="AI183" s="72" t="s">
        <v>763</v>
      </c>
      <c r="AJ183" s="72" t="s">
        <v>763</v>
      </c>
      <c r="AK183" s="72" t="s">
        <v>763</v>
      </c>
      <c r="AL183" s="72" t="s">
        <v>763</v>
      </c>
      <c r="AM183" s="72" t="s">
        <v>763</v>
      </c>
      <c r="AN183" s="72" t="s">
        <v>763</v>
      </c>
      <c r="AO183" s="137" t="s">
        <v>763</v>
      </c>
      <c r="AP183" s="137" t="s">
        <v>763</v>
      </c>
      <c r="AQ183" s="137" t="s">
        <v>763</v>
      </c>
      <c r="AR183" s="72" t="s">
        <v>763</v>
      </c>
      <c r="AS183" s="72" t="s">
        <v>763</v>
      </c>
    </row>
    <row r="185" spans="1:54" x14ac:dyDescent="0.2">
      <c r="A185" s="235" t="s">
        <v>1249</v>
      </c>
    </row>
    <row r="186" spans="1:54" ht="15.5"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3" t="s">
        <v>1203</v>
      </c>
      <c r="AE186" s="84"/>
      <c r="AF186" s="84"/>
      <c r="AG186" s="82"/>
      <c r="AH186" s="82"/>
      <c r="AI186" s="84"/>
      <c r="AJ186" s="82"/>
      <c r="AK186" s="84"/>
      <c r="AL186" s="82"/>
      <c r="AM186" s="82"/>
      <c r="AN186" s="82"/>
      <c r="AO186" s="82"/>
      <c r="AP186" s="82"/>
      <c r="AQ186" s="82"/>
      <c r="AR186" s="82"/>
      <c r="AS186" s="82"/>
      <c r="AT186" s="82"/>
      <c r="AU186" s="82"/>
      <c r="AV186" s="82"/>
      <c r="AW186" s="82"/>
      <c r="AX186" s="82"/>
      <c r="AY186" s="82"/>
      <c r="AZ186" s="82"/>
      <c r="BA186" s="82"/>
      <c r="BB186" s="82"/>
    </row>
    <row r="187" spans="1:54" ht="14.5" customHeight="1" x14ac:dyDescent="0.2">
      <c r="A187" s="86"/>
      <c r="B187" s="86"/>
      <c r="C187" s="87"/>
      <c r="D187" s="87"/>
      <c r="E187" s="87"/>
      <c r="F187" s="86"/>
      <c r="G187" s="86"/>
      <c r="H187" s="88" t="s">
        <v>702</v>
      </c>
      <c r="I187" s="89"/>
      <c r="J187" s="89"/>
      <c r="K187" s="82"/>
      <c r="L187" s="86"/>
      <c r="M187" s="86"/>
      <c r="N187" s="86"/>
      <c r="O187" s="86"/>
      <c r="P187" s="86"/>
      <c r="Q187" s="86"/>
      <c r="R187" s="86"/>
      <c r="S187" s="86"/>
      <c r="T187" s="86"/>
      <c r="U187" s="86"/>
      <c r="V187" s="89" t="s">
        <v>977</v>
      </c>
      <c r="W187" s="82"/>
      <c r="X187" s="82"/>
      <c r="Y187" s="82"/>
      <c r="Z187" s="82"/>
      <c r="AA187" s="82"/>
      <c r="AB187" s="82"/>
      <c r="AC187" s="83" t="s">
        <v>1204</v>
      </c>
      <c r="AD187" s="83"/>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 customHeight="1" thickBot="1" x14ac:dyDescent="0.25">
      <c r="A188" s="90"/>
      <c r="B188" s="90"/>
      <c r="C188" s="91"/>
      <c r="D188" s="91"/>
      <c r="E188" s="91"/>
      <c r="F188" s="89" t="s">
        <v>976</v>
      </c>
      <c r="G188" s="89" t="s">
        <v>702</v>
      </c>
      <c r="H188" s="89" t="s">
        <v>1205</v>
      </c>
      <c r="I188" s="89" t="s">
        <v>702</v>
      </c>
      <c r="J188" s="82"/>
      <c r="K188" s="82"/>
      <c r="L188" s="89"/>
      <c r="M188" s="89"/>
      <c r="N188" s="90"/>
      <c r="O188" s="89"/>
      <c r="P188" s="89" t="s">
        <v>1206</v>
      </c>
      <c r="Q188" s="89"/>
      <c r="R188" s="89"/>
      <c r="S188" s="89"/>
      <c r="T188" s="89"/>
      <c r="U188" s="89"/>
      <c r="V188" s="89" t="s">
        <v>726</v>
      </c>
      <c r="W188" s="82"/>
      <c r="X188" s="82"/>
      <c r="Y188" s="82"/>
      <c r="Z188" s="92">
        <v>273.14999999999998</v>
      </c>
      <c r="AA188" s="82"/>
      <c r="AB188" s="82"/>
      <c r="AC188" s="83"/>
      <c r="AD188" s="83"/>
      <c r="AE188" s="82"/>
      <c r="AF188" s="82"/>
      <c r="AG188" s="82"/>
      <c r="AH188" s="82"/>
      <c r="AI188" s="82"/>
      <c r="AJ188" s="82"/>
      <c r="AK188" s="82" t="s">
        <v>1207</v>
      </c>
      <c r="AL188" s="82"/>
      <c r="AM188" s="82"/>
      <c r="AN188" s="82"/>
      <c r="AO188" s="82"/>
      <c r="AP188" s="82"/>
      <c r="AQ188" s="82"/>
      <c r="AR188" s="82"/>
      <c r="AS188" s="82"/>
      <c r="AT188" s="82"/>
      <c r="AU188" s="82"/>
      <c r="AV188" s="82"/>
      <c r="AW188" s="82"/>
      <c r="AX188" s="82"/>
      <c r="AY188" s="82"/>
      <c r="AZ188" s="82"/>
      <c r="BA188" s="82"/>
      <c r="BB188" s="82"/>
    </row>
    <row r="189" spans="1:54" ht="36" thickTop="1" thickBot="1" x14ac:dyDescent="0.25">
      <c r="A189" s="93" t="s">
        <v>1208</v>
      </c>
      <c r="B189" s="94" t="s">
        <v>1209</v>
      </c>
      <c r="C189" s="94" t="s">
        <v>1210</v>
      </c>
      <c r="D189" s="94" t="s">
        <v>1211</v>
      </c>
      <c r="E189" s="94"/>
      <c r="F189" s="93" t="s">
        <v>706</v>
      </c>
      <c r="G189" s="93" t="s">
        <v>1205</v>
      </c>
      <c r="H189" s="93" t="s">
        <v>1212</v>
      </c>
      <c r="I189" s="93" t="s">
        <v>1213</v>
      </c>
      <c r="J189" s="93" t="s">
        <v>541</v>
      </c>
      <c r="K189" s="93" t="s">
        <v>1214</v>
      </c>
      <c r="L189" s="93" t="s">
        <v>1215</v>
      </c>
      <c r="M189" s="89" t="s">
        <v>1216</v>
      </c>
      <c r="N189" s="93" t="s">
        <v>1217</v>
      </c>
      <c r="O189" s="93" t="s">
        <v>1218</v>
      </c>
      <c r="P189" s="93" t="s">
        <v>1219</v>
      </c>
      <c r="Q189" s="93" t="s">
        <v>1220</v>
      </c>
      <c r="R189" s="93" t="s">
        <v>1221</v>
      </c>
      <c r="S189" s="93" t="s">
        <v>1222</v>
      </c>
      <c r="T189" s="93" t="s">
        <v>1223</v>
      </c>
      <c r="U189" s="93" t="s">
        <v>1224</v>
      </c>
      <c r="V189" s="93" t="s">
        <v>474</v>
      </c>
      <c r="W189" s="95"/>
      <c r="X189" s="82"/>
      <c r="Y189" s="96" t="s">
        <v>540</v>
      </c>
      <c r="Z189" s="97" t="s">
        <v>1225</v>
      </c>
      <c r="AA189" s="98" t="s">
        <v>1226</v>
      </c>
      <c r="AB189" s="98" t="s">
        <v>1205</v>
      </c>
      <c r="AC189" s="83"/>
      <c r="AD189" s="83"/>
      <c r="AE189" s="99" t="s">
        <v>1227</v>
      </c>
      <c r="AF189" s="100" t="s">
        <v>485</v>
      </c>
      <c r="AG189" s="98" t="s">
        <v>1228</v>
      </c>
      <c r="AH189" s="98" t="s">
        <v>724</v>
      </c>
      <c r="AI189" s="100" t="s">
        <v>1229</v>
      </c>
      <c r="AJ189" s="98" t="s">
        <v>722</v>
      </c>
      <c r="AK189" s="100" t="s">
        <v>489</v>
      </c>
      <c r="AL189" s="82"/>
      <c r="AM189" s="82"/>
      <c r="AN189" s="82"/>
      <c r="AO189" s="82"/>
      <c r="AP189" s="82"/>
      <c r="AQ189" s="82"/>
      <c r="AR189" s="82"/>
      <c r="AS189" s="82"/>
      <c r="AT189" s="82"/>
      <c r="AU189" s="82"/>
      <c r="AV189" s="82"/>
      <c r="AW189" s="82"/>
      <c r="AX189" s="82"/>
      <c r="AY189" s="109"/>
      <c r="AZ189" s="109"/>
      <c r="BA189" s="82"/>
      <c r="BB189" s="82"/>
    </row>
    <row r="190" spans="1:54" ht="16" x14ac:dyDescent="0.2">
      <c r="A190" s="101" t="s">
        <v>404</v>
      </c>
      <c r="B190" s="102">
        <v>2022</v>
      </c>
      <c r="C190" s="103">
        <v>7</v>
      </c>
      <c r="D190" s="102">
        <v>15</v>
      </c>
      <c r="E190" s="82"/>
      <c r="F190" s="131">
        <v>2</v>
      </c>
      <c r="G190" s="131">
        <v>6.54</v>
      </c>
      <c r="H190" s="82"/>
      <c r="I190" s="131">
        <v>19.8</v>
      </c>
      <c r="J190" s="134">
        <v>29</v>
      </c>
      <c r="K190" s="82"/>
      <c r="L190" s="82"/>
      <c r="M190" s="108"/>
      <c r="N190" s="137" t="s">
        <v>763</v>
      </c>
      <c r="O190" s="82"/>
      <c r="P190" s="82"/>
      <c r="Q190" s="82"/>
      <c r="R190" s="140"/>
      <c r="S190" s="137" t="s">
        <v>763</v>
      </c>
      <c r="T190" s="137" t="s">
        <v>763</v>
      </c>
      <c r="U190" s="137" t="s">
        <v>763</v>
      </c>
      <c r="V190" s="85"/>
      <c r="W190" s="85"/>
      <c r="X190" s="85"/>
      <c r="Y190" s="102">
        <f>IF(C190&lt;6," ",IF(C190&lt;=9,I190, IF(C190&gt;=10," ")))</f>
        <v>19.8</v>
      </c>
      <c r="Z190" s="102">
        <f>IF(Y190=" ", " ", IF(Y190&gt;0, Y190+273.15))</f>
        <v>292.95</v>
      </c>
      <c r="AA190" s="102">
        <f>IF(C190&lt;6," ",IF(C190&lt;=9,J190, IF(C190&gt;=10," ")))</f>
        <v>29</v>
      </c>
      <c r="AB190" s="102">
        <f>IF(C190&lt;6," ",IF(C190&lt;=9,G190, IF(C190&gt;=10," ")))</f>
        <v>6.54</v>
      </c>
      <c r="AC190" s="104">
        <f>IF(Y190=" "," ",IF(Y190&gt;0,EXP(-173.4292+249.6339*100/Z190+143.3483*LN(+Z190/100)-21.8492*Z190/100+AA190*(-0.033096+0.014259*Z190/100-0.0017*(Z190/100)^2))*1.4276))</f>
        <v>7.6690988710317498</v>
      </c>
      <c r="AD190" s="102">
        <f>IF(Y190=" "," ",IF(Y190&gt;0,AB190/AC190))</f>
        <v>0.85277294112132784</v>
      </c>
      <c r="AE190" s="105">
        <f>IF(C190&lt;6," ",IF(C190&lt;=9,F190, IF(C190&gt;=10," ")))</f>
        <v>2</v>
      </c>
      <c r="AF190" s="102" t="str">
        <f>IF(Y190=" "," ",N190)</f>
        <v>NS</v>
      </c>
      <c r="AG190" s="105" t="str">
        <f>IF(C190&lt;6," ",IF(C190&lt;=9,T190, IF(C190&gt;=10," ")))</f>
        <v>NS</v>
      </c>
      <c r="AH190" s="105" t="str">
        <f>IF(C190&lt;6," ",IF(C190&lt;=9,U190, IF(C190&gt;=10," ")))</f>
        <v>NS</v>
      </c>
      <c r="AI190" s="102"/>
      <c r="AJ190" s="106" t="str">
        <f>IF(C190&lt;6," ",IF(C190&lt;=9,S190, IF(C190&gt;=10," ")))</f>
        <v>NS</v>
      </c>
      <c r="AK190" s="107" t="e">
        <f>IF(Y190=" ", " ", IF(Y190&gt;0, AJ190-AF190))</f>
        <v>#VALUE!</v>
      </c>
      <c r="AL190" s="85"/>
      <c r="AM190" s="85"/>
      <c r="AN190" s="85"/>
      <c r="AO190" s="85"/>
      <c r="AP190" s="85"/>
      <c r="AQ190" s="85"/>
      <c r="AR190" s="85"/>
      <c r="AS190" s="85"/>
      <c r="AT190" s="85"/>
      <c r="AU190" s="85"/>
      <c r="AV190" s="85"/>
      <c r="AW190" s="85"/>
      <c r="AX190" s="85"/>
      <c r="AY190" s="85"/>
      <c r="AZ190" s="85"/>
      <c r="BA190" s="82"/>
      <c r="BB190" s="82"/>
    </row>
    <row r="191" spans="1:54" ht="16" x14ac:dyDescent="0.2">
      <c r="A191" s="101" t="s">
        <v>404</v>
      </c>
      <c r="B191" s="102">
        <v>2022</v>
      </c>
      <c r="C191" s="103">
        <v>7</v>
      </c>
      <c r="D191" s="102">
        <v>15</v>
      </c>
      <c r="E191" s="82"/>
      <c r="F191" s="131">
        <v>2</v>
      </c>
      <c r="G191" s="131">
        <v>6.54</v>
      </c>
      <c r="H191" s="82"/>
      <c r="I191" s="131">
        <v>19.8</v>
      </c>
      <c r="J191" s="134">
        <v>31</v>
      </c>
      <c r="K191" s="82"/>
      <c r="L191" s="82"/>
      <c r="M191" s="108"/>
      <c r="N191" s="137">
        <v>0.26631921169057426</v>
      </c>
      <c r="O191" s="82"/>
      <c r="P191" s="82"/>
      <c r="Q191" s="82"/>
      <c r="R191" s="140"/>
      <c r="S191" s="137">
        <v>37.075197921123689</v>
      </c>
      <c r="T191" s="137">
        <v>4.1344098270042196</v>
      </c>
      <c r="U191" s="137">
        <v>0.85306717299578061</v>
      </c>
      <c r="V191" s="85"/>
      <c r="W191" s="85"/>
      <c r="X191" s="85"/>
      <c r="Y191" s="102">
        <f t="shared" ref="Y191:Y201" si="66">IF(C191&lt;6," ",IF(C191&lt;=9,I191, IF(C191&gt;=10," ")))</f>
        <v>19.8</v>
      </c>
      <c r="Z191" s="102">
        <f t="shared" ref="Z191:Z201" si="67">IF(Y191=" ", " ", IF(Y191&gt;0, Y191+273.15))</f>
        <v>292.95</v>
      </c>
      <c r="AA191" s="102">
        <f t="shared" ref="AA191:AA201" si="68">IF(C191&lt;6," ",IF(C191&lt;=9,J191, IF(C191&gt;=10," ")))</f>
        <v>31</v>
      </c>
      <c r="AB191" s="102">
        <f t="shared" ref="AB191:AB201" si="69">IF(C191&lt;6," ",IF(C191&lt;=9,G191, IF(C191&gt;=10," ")))</f>
        <v>6.54</v>
      </c>
      <c r="AC191" s="104">
        <f t="shared" ref="AC191:AC201" si="70">IF(Y191=" "," ",IF(Y191&gt;0,EXP(-173.4292+249.6339*100/Z191+143.3483*LN(+Z191/100)-21.8492*Z191/100+AA191*(-0.033096+0.014259*Z191/100-0.0017*(Z191/100)^2))*1.4276))</f>
        <v>7.5789290481405605</v>
      </c>
      <c r="AD191" s="102">
        <f t="shared" ref="AD191:AD201" si="71">IF(Y191=" "," ",IF(Y191&gt;0,AB191/AC191))</f>
        <v>0.8629187525649874</v>
      </c>
      <c r="AE191" s="105">
        <f t="shared" ref="AE191:AE201" si="72">IF(C191&lt;6," ",IF(C191&lt;=9,F191, IF(C191&gt;=10," ")))</f>
        <v>2</v>
      </c>
      <c r="AF191" s="102">
        <f t="shared" ref="AF191:AF201" si="73">IF(Y191=" "," ",N191)</f>
        <v>0.26631921169057426</v>
      </c>
      <c r="AG191" s="105">
        <f t="shared" ref="AG191:AG201" si="74">IF(C191&lt;6," ",IF(C191&lt;=9,T191, IF(C191&gt;=10," ")))</f>
        <v>4.1344098270042196</v>
      </c>
      <c r="AH191" s="105">
        <f t="shared" ref="AH191:AH201" si="75">IF(C191&lt;6," ",IF(C191&lt;=9,U191, IF(C191&gt;=10," ")))</f>
        <v>0.85306717299578061</v>
      </c>
      <c r="AI191" s="102">
        <f t="shared" ref="AI191" si="76">IF(Y191=" ", " ", IF(Y191&gt;0, SUM(AG191:AH191)))</f>
        <v>4.9874770000000002</v>
      </c>
      <c r="AJ191" s="106">
        <f t="shared" ref="AJ191:AJ201" si="77">IF(C191&lt;6," ",IF(C191&lt;=9,S191, IF(C191&gt;=10," ")))</f>
        <v>37.075197921123689</v>
      </c>
      <c r="AK191" s="107">
        <f t="shared" ref="AK191:AK201" si="78">IF(Y191=" ", " ", IF(Y191&gt;0, AJ191-AF191))</f>
        <v>36.808878709433117</v>
      </c>
      <c r="AL191" s="85"/>
      <c r="AM191" s="85"/>
      <c r="AN191" s="85"/>
      <c r="AO191" s="85"/>
      <c r="AP191" s="85"/>
      <c r="AQ191" s="85"/>
      <c r="AR191" s="85"/>
      <c r="AS191" s="85"/>
      <c r="AT191" s="85"/>
      <c r="AU191" s="85"/>
      <c r="AV191" s="85"/>
      <c r="AW191" s="85"/>
      <c r="AX191" s="85"/>
      <c r="AY191" s="85"/>
      <c r="AZ191" s="85"/>
      <c r="BA191" s="82"/>
      <c r="BB191" s="82"/>
    </row>
    <row r="192" spans="1:54" ht="16" x14ac:dyDescent="0.2">
      <c r="A192" s="101" t="s">
        <v>404</v>
      </c>
      <c r="B192" s="102">
        <v>2022</v>
      </c>
      <c r="C192" s="103">
        <v>7</v>
      </c>
      <c r="D192" s="102">
        <v>15</v>
      </c>
      <c r="E192" s="82"/>
      <c r="F192" s="131">
        <v>2</v>
      </c>
      <c r="G192" s="131">
        <v>6.54</v>
      </c>
      <c r="H192" s="82"/>
      <c r="I192" s="131">
        <v>19.8</v>
      </c>
      <c r="J192" s="134">
        <v>31.5</v>
      </c>
      <c r="K192" s="82"/>
      <c r="L192" s="82"/>
      <c r="M192" s="108"/>
      <c r="N192" s="137" t="s">
        <v>763</v>
      </c>
      <c r="O192" s="82"/>
      <c r="P192" s="82"/>
      <c r="Q192" s="82"/>
      <c r="R192" s="140"/>
      <c r="S192" s="137" t="s">
        <v>763</v>
      </c>
      <c r="T192" s="137" t="s">
        <v>763</v>
      </c>
      <c r="U192" s="137" t="s">
        <v>763</v>
      </c>
      <c r="V192" s="85"/>
      <c r="W192" s="85"/>
      <c r="X192" s="85"/>
      <c r="Y192" s="102">
        <f t="shared" si="66"/>
        <v>19.8</v>
      </c>
      <c r="Z192" s="102">
        <f t="shared" si="67"/>
        <v>292.95</v>
      </c>
      <c r="AA192" s="102">
        <f t="shared" si="68"/>
        <v>31.5</v>
      </c>
      <c r="AB192" s="102">
        <f t="shared" si="69"/>
        <v>6.54</v>
      </c>
      <c r="AC192" s="104">
        <f t="shared" si="70"/>
        <v>7.5565527344046375</v>
      </c>
      <c r="AD192" s="102">
        <f t="shared" si="71"/>
        <v>0.8654740104206089</v>
      </c>
      <c r="AE192" s="105">
        <f t="shared" si="72"/>
        <v>2</v>
      </c>
      <c r="AF192" s="102" t="str">
        <f t="shared" si="73"/>
        <v>NS</v>
      </c>
      <c r="AG192" s="105" t="str">
        <f t="shared" si="74"/>
        <v>NS</v>
      </c>
      <c r="AH192" s="105" t="str">
        <f t="shared" si="75"/>
        <v>NS</v>
      </c>
      <c r="AI192" s="102"/>
      <c r="AJ192" s="106" t="str">
        <f t="shared" si="77"/>
        <v>NS</v>
      </c>
      <c r="AK192" s="107" t="e">
        <f t="shared" si="78"/>
        <v>#VALUE!</v>
      </c>
      <c r="AL192" s="82"/>
      <c r="AM192" s="85"/>
      <c r="AN192" s="85"/>
      <c r="AO192" s="85"/>
      <c r="AP192" s="85"/>
      <c r="AQ192" s="85"/>
      <c r="AR192" s="114" t="s">
        <v>1230</v>
      </c>
      <c r="AS192" s="85"/>
      <c r="AT192" s="85"/>
      <c r="AU192" s="85"/>
      <c r="AV192" s="85"/>
      <c r="AW192" s="85"/>
      <c r="AX192" s="85"/>
      <c r="AY192" s="85"/>
      <c r="AZ192" s="85"/>
      <c r="BA192" s="82"/>
      <c r="BB192" s="82"/>
    </row>
    <row r="193" spans="1:54" ht="16" x14ac:dyDescent="0.2">
      <c r="A193" s="101" t="s">
        <v>404</v>
      </c>
      <c r="B193" s="102">
        <v>2022</v>
      </c>
      <c r="C193" s="103">
        <v>7</v>
      </c>
      <c r="D193" s="102">
        <v>29</v>
      </c>
      <c r="E193" s="82"/>
      <c r="F193" s="131">
        <v>1.52</v>
      </c>
      <c r="G193" s="131">
        <v>7.75</v>
      </c>
      <c r="H193" s="82"/>
      <c r="I193" s="131">
        <v>24.5</v>
      </c>
      <c r="J193" s="134">
        <v>23.6</v>
      </c>
      <c r="K193" s="82"/>
      <c r="L193" s="82"/>
      <c r="M193" s="108"/>
      <c r="N193" s="137" t="s">
        <v>763</v>
      </c>
      <c r="O193" s="82"/>
      <c r="P193" s="82"/>
      <c r="Q193" s="82"/>
      <c r="R193" s="140"/>
      <c r="S193" s="137" t="s">
        <v>763</v>
      </c>
      <c r="T193" s="137" t="s">
        <v>763</v>
      </c>
      <c r="U193" s="137" t="s">
        <v>763</v>
      </c>
      <c r="V193" s="85"/>
      <c r="W193" s="85"/>
      <c r="X193" s="85"/>
      <c r="Y193" s="102">
        <f t="shared" si="66"/>
        <v>24.5</v>
      </c>
      <c r="Z193" s="102">
        <f t="shared" si="67"/>
        <v>297.64999999999998</v>
      </c>
      <c r="AA193" s="102">
        <f t="shared" si="68"/>
        <v>23.6</v>
      </c>
      <c r="AB193" s="102">
        <f t="shared" si="69"/>
        <v>7.75</v>
      </c>
      <c r="AC193" s="104">
        <f t="shared" si="70"/>
        <v>7.263960107458451</v>
      </c>
      <c r="AD193" s="102">
        <f t="shared" si="71"/>
        <v>1.0669111456218621</v>
      </c>
      <c r="AE193" s="105">
        <f t="shared" si="72"/>
        <v>1.52</v>
      </c>
      <c r="AF193" s="102" t="str">
        <f t="shared" si="73"/>
        <v>NS</v>
      </c>
      <c r="AG193" s="105" t="str">
        <f t="shared" si="74"/>
        <v>NS</v>
      </c>
      <c r="AH193" s="105" t="str">
        <f t="shared" si="75"/>
        <v>NS</v>
      </c>
      <c r="AI193" s="102"/>
      <c r="AJ193" s="106" t="str">
        <f t="shared" si="77"/>
        <v>NS</v>
      </c>
      <c r="AK193" s="107" t="e">
        <f t="shared" si="78"/>
        <v>#VALUE!</v>
      </c>
      <c r="AL193" s="82"/>
      <c r="AM193" s="85"/>
      <c r="AN193" s="85"/>
      <c r="AO193" s="85"/>
      <c r="AP193" s="85"/>
      <c r="AQ193" s="85"/>
      <c r="AR193" s="115"/>
      <c r="AS193" s="116" t="s">
        <v>487</v>
      </c>
      <c r="AT193" s="116" t="s">
        <v>1231</v>
      </c>
      <c r="AU193" s="116" t="s">
        <v>485</v>
      </c>
      <c r="AV193" s="116" t="s">
        <v>513</v>
      </c>
      <c r="AW193" s="116" t="s">
        <v>489</v>
      </c>
      <c r="AX193" s="116"/>
      <c r="AY193" s="85"/>
      <c r="AZ193" s="85"/>
      <c r="BA193" s="82"/>
      <c r="BB193" s="82"/>
    </row>
    <row r="194" spans="1:54" ht="16" x14ac:dyDescent="0.2">
      <c r="A194" s="101" t="s">
        <v>404</v>
      </c>
      <c r="B194" s="102">
        <v>2022</v>
      </c>
      <c r="C194" s="103">
        <v>7</v>
      </c>
      <c r="D194" s="102">
        <v>29</v>
      </c>
      <c r="E194" s="82"/>
      <c r="F194" s="131">
        <v>1.52</v>
      </c>
      <c r="G194" s="131">
        <v>7.75</v>
      </c>
      <c r="H194" s="82"/>
      <c r="I194" s="131">
        <v>24.5</v>
      </c>
      <c r="J194" s="134">
        <v>30.5</v>
      </c>
      <c r="K194" s="82"/>
      <c r="L194" s="82"/>
      <c r="M194" s="108"/>
      <c r="N194" s="137">
        <v>0.31823988767956179</v>
      </c>
      <c r="O194" s="82"/>
      <c r="P194" s="82"/>
      <c r="Q194" s="82"/>
      <c r="R194" s="140"/>
      <c r="S194" s="137">
        <v>42.608300735986418</v>
      </c>
      <c r="T194" s="137">
        <v>2.8513401785714279</v>
      </c>
      <c r="U194" s="137">
        <v>0.03</v>
      </c>
      <c r="V194" s="85"/>
      <c r="W194" s="85"/>
      <c r="X194" s="85"/>
      <c r="Y194" s="102">
        <f t="shared" si="66"/>
        <v>24.5</v>
      </c>
      <c r="Z194" s="102">
        <f t="shared" si="67"/>
        <v>297.64999999999998</v>
      </c>
      <c r="AA194" s="102">
        <f t="shared" si="68"/>
        <v>30.5</v>
      </c>
      <c r="AB194" s="102">
        <f t="shared" si="69"/>
        <v>7.75</v>
      </c>
      <c r="AC194" s="104">
        <f t="shared" si="70"/>
        <v>6.9830752831712539</v>
      </c>
      <c r="AD194" s="102">
        <f t="shared" si="71"/>
        <v>1.1098262134846208</v>
      </c>
      <c r="AE194" s="105">
        <f t="shared" si="72"/>
        <v>1.52</v>
      </c>
      <c r="AF194" s="102">
        <f t="shared" si="73"/>
        <v>0.31823988767956179</v>
      </c>
      <c r="AG194" s="105">
        <f t="shared" si="74"/>
        <v>2.8513401785714279</v>
      </c>
      <c r="AH194" s="105">
        <f t="shared" si="75"/>
        <v>0.03</v>
      </c>
      <c r="AI194" s="102">
        <f t="shared" ref="AI194" si="79">IF(Y194=" ", " ", IF(Y194&gt;0, SUM(AG194:AH194)))</f>
        <v>2.8813401785714277</v>
      </c>
      <c r="AJ194" s="106">
        <f t="shared" si="77"/>
        <v>42.608300735986418</v>
      </c>
      <c r="AK194" s="107">
        <f t="shared" si="78"/>
        <v>42.290060848306858</v>
      </c>
      <c r="AL194" s="82"/>
      <c r="AM194" s="84" t="s">
        <v>1232</v>
      </c>
      <c r="AN194" s="82"/>
      <c r="AO194" s="82"/>
      <c r="AP194" s="82"/>
      <c r="AQ194" s="82"/>
      <c r="AR194" s="117" t="s">
        <v>522</v>
      </c>
      <c r="AS194" s="115"/>
      <c r="AT194" s="115"/>
      <c r="AU194" s="115"/>
      <c r="AV194" s="115"/>
      <c r="AW194" s="115"/>
      <c r="AX194" s="118"/>
      <c r="AY194" s="85"/>
      <c r="AZ194" s="85"/>
      <c r="BA194" s="82"/>
      <c r="BB194" s="82"/>
    </row>
    <row r="195" spans="1:54" ht="18" x14ac:dyDescent="0.25">
      <c r="A195" s="101" t="s">
        <v>404</v>
      </c>
      <c r="B195" s="102">
        <v>2022</v>
      </c>
      <c r="C195" s="103">
        <v>7</v>
      </c>
      <c r="D195" s="102">
        <v>29</v>
      </c>
      <c r="E195" s="82"/>
      <c r="F195" s="131">
        <v>1.52</v>
      </c>
      <c r="G195" s="131">
        <v>7.75</v>
      </c>
      <c r="H195" s="82"/>
      <c r="I195" s="131">
        <v>24.5</v>
      </c>
      <c r="J195" s="134">
        <v>30.4</v>
      </c>
      <c r="K195" s="82"/>
      <c r="L195" s="82"/>
      <c r="M195" s="108"/>
      <c r="N195" s="137" t="s">
        <v>763</v>
      </c>
      <c r="O195" s="82"/>
      <c r="P195" s="82"/>
      <c r="Q195" s="82"/>
      <c r="R195" s="140"/>
      <c r="S195" s="137" t="s">
        <v>763</v>
      </c>
      <c r="T195" s="137" t="s">
        <v>763</v>
      </c>
      <c r="U195" s="137" t="s">
        <v>763</v>
      </c>
      <c r="V195" s="85"/>
      <c r="W195" s="85"/>
      <c r="X195" s="85"/>
      <c r="Y195" s="102">
        <f t="shared" si="66"/>
        <v>24.5</v>
      </c>
      <c r="Z195" s="102">
        <f t="shared" si="67"/>
        <v>297.64999999999998</v>
      </c>
      <c r="AA195" s="102">
        <f t="shared" si="68"/>
        <v>30.4</v>
      </c>
      <c r="AB195" s="102">
        <f t="shared" si="69"/>
        <v>7.75</v>
      </c>
      <c r="AC195" s="104">
        <f t="shared" si="70"/>
        <v>6.9870674785985942</v>
      </c>
      <c r="AD195" s="102">
        <f t="shared" si="71"/>
        <v>1.1091920929257189</v>
      </c>
      <c r="AE195" s="105">
        <f t="shared" si="72"/>
        <v>1.52</v>
      </c>
      <c r="AF195" s="102" t="str">
        <f t="shared" si="73"/>
        <v>NS</v>
      </c>
      <c r="AG195" s="105" t="str">
        <f t="shared" si="74"/>
        <v>NS</v>
      </c>
      <c r="AH195" s="105" t="str">
        <f t="shared" si="75"/>
        <v>NS</v>
      </c>
      <c r="AI195" s="102"/>
      <c r="AJ195" s="106" t="str">
        <f t="shared" si="77"/>
        <v>NS</v>
      </c>
      <c r="AK195" s="107" t="e">
        <f t="shared" si="78"/>
        <v>#VALUE!</v>
      </c>
      <c r="AL195" s="82"/>
      <c r="AM195" s="119" t="s">
        <v>477</v>
      </c>
      <c r="AN195" s="109" t="s">
        <v>1231</v>
      </c>
      <c r="AO195" s="120" t="s">
        <v>479</v>
      </c>
      <c r="AP195" s="120" t="s">
        <v>726</v>
      </c>
      <c r="AQ195" s="120" t="s">
        <v>481</v>
      </c>
      <c r="AR195" s="118" t="s">
        <v>476</v>
      </c>
      <c r="AS195" s="115">
        <v>0.4</v>
      </c>
      <c r="AT195" s="118">
        <v>0.6</v>
      </c>
      <c r="AU195" s="121">
        <v>10</v>
      </c>
      <c r="AV195" s="115">
        <v>10</v>
      </c>
      <c r="AW195" s="122">
        <v>43</v>
      </c>
      <c r="AX195" s="118"/>
      <c r="AY195" s="85"/>
      <c r="AZ195" s="85"/>
      <c r="BA195" s="82"/>
      <c r="BB195" s="82"/>
    </row>
    <row r="196" spans="1:54" ht="16" x14ac:dyDescent="0.2">
      <c r="A196" s="101" t="s">
        <v>404</v>
      </c>
      <c r="B196" s="102">
        <v>2022</v>
      </c>
      <c r="C196" s="103">
        <v>8</v>
      </c>
      <c r="D196" s="102">
        <v>15</v>
      </c>
      <c r="E196" s="82"/>
      <c r="F196" s="131">
        <v>1.6</v>
      </c>
      <c r="G196" s="131">
        <v>8.51</v>
      </c>
      <c r="H196" s="82"/>
      <c r="I196" s="131">
        <v>19.2</v>
      </c>
      <c r="J196" s="134">
        <v>28.6</v>
      </c>
      <c r="K196" s="82"/>
      <c r="L196" s="82"/>
      <c r="M196" s="82"/>
      <c r="N196" s="137" t="s">
        <v>763</v>
      </c>
      <c r="O196" s="82"/>
      <c r="P196" s="82"/>
      <c r="Q196" s="82"/>
      <c r="R196" s="140"/>
      <c r="S196" s="137" t="s">
        <v>763</v>
      </c>
      <c r="T196" s="137" t="s">
        <v>763</v>
      </c>
      <c r="U196" s="137" t="s">
        <v>763</v>
      </c>
      <c r="V196" s="85"/>
      <c r="W196" s="85"/>
      <c r="X196" s="85"/>
      <c r="Y196" s="102">
        <f t="shared" si="66"/>
        <v>19.2</v>
      </c>
      <c r="Z196" s="102">
        <f t="shared" si="67"/>
        <v>292.34999999999997</v>
      </c>
      <c r="AA196" s="102">
        <f t="shared" si="68"/>
        <v>28.6</v>
      </c>
      <c r="AB196" s="102">
        <f t="shared" si="69"/>
        <v>8.51</v>
      </c>
      <c r="AC196" s="104">
        <f t="shared" si="70"/>
        <v>7.7749766220240168</v>
      </c>
      <c r="AD196" s="102">
        <f t="shared" si="71"/>
        <v>1.094537053126809</v>
      </c>
      <c r="AE196" s="105">
        <f t="shared" si="72"/>
        <v>1.6</v>
      </c>
      <c r="AF196" s="102" t="str">
        <f t="shared" si="73"/>
        <v>NS</v>
      </c>
      <c r="AG196" s="105" t="str">
        <f t="shared" si="74"/>
        <v>NS</v>
      </c>
      <c r="AH196" s="105" t="str">
        <f t="shared" si="75"/>
        <v>NS</v>
      </c>
      <c r="AI196" s="102"/>
      <c r="AJ196" s="106" t="str">
        <f t="shared" si="77"/>
        <v>NS</v>
      </c>
      <c r="AK196" s="107" t="e">
        <f t="shared" si="78"/>
        <v>#VALUE!</v>
      </c>
      <c r="AL196" s="82"/>
      <c r="AM196" s="123" t="s">
        <v>479</v>
      </c>
      <c r="AN196" s="124" t="s">
        <v>1233</v>
      </c>
      <c r="AO196" s="124" t="s">
        <v>485</v>
      </c>
      <c r="AP196" s="124" t="s">
        <v>1234</v>
      </c>
      <c r="AQ196" s="124"/>
      <c r="AR196" s="118" t="s">
        <v>482</v>
      </c>
      <c r="AS196" s="115">
        <v>0.9</v>
      </c>
      <c r="AT196" s="118">
        <v>3</v>
      </c>
      <c r="AU196" s="121">
        <v>1</v>
      </c>
      <c r="AV196" s="115">
        <v>3</v>
      </c>
      <c r="AW196" s="122">
        <v>20</v>
      </c>
      <c r="AX196" s="118"/>
      <c r="AY196" s="85"/>
      <c r="AZ196" s="102"/>
      <c r="BA196" s="102" t="s">
        <v>1235</v>
      </c>
      <c r="BB196" s="82"/>
    </row>
    <row r="197" spans="1:54" ht="16" x14ac:dyDescent="0.2">
      <c r="A197" s="101" t="s">
        <v>404</v>
      </c>
      <c r="B197" s="102">
        <v>2022</v>
      </c>
      <c r="C197" s="103">
        <v>8</v>
      </c>
      <c r="D197" s="102">
        <v>15</v>
      </c>
      <c r="E197" s="82"/>
      <c r="F197" s="131">
        <v>1.6</v>
      </c>
      <c r="G197" s="131">
        <v>8.51</v>
      </c>
      <c r="H197" s="82"/>
      <c r="I197" s="131">
        <v>19.2</v>
      </c>
      <c r="J197" s="134">
        <v>31</v>
      </c>
      <c r="K197" s="82"/>
      <c r="L197" s="82"/>
      <c r="M197" s="82"/>
      <c r="N197" s="137">
        <v>0.86375912135248945</v>
      </c>
      <c r="O197" s="82"/>
      <c r="P197" s="82"/>
      <c r="Q197" s="82"/>
      <c r="R197" s="140"/>
      <c r="S197" s="137">
        <v>61.886184521063939</v>
      </c>
      <c r="T197" s="137">
        <v>2.951007738095238</v>
      </c>
      <c r="U197" s="137">
        <v>0.03</v>
      </c>
      <c r="V197" s="85"/>
      <c r="W197" s="85"/>
      <c r="X197" s="85"/>
      <c r="Y197" s="102">
        <f t="shared" si="66"/>
        <v>19.2</v>
      </c>
      <c r="Z197" s="102">
        <f t="shared" si="67"/>
        <v>292.34999999999997</v>
      </c>
      <c r="AA197" s="102">
        <f t="shared" si="68"/>
        <v>31</v>
      </c>
      <c r="AB197" s="102">
        <f t="shared" si="69"/>
        <v>8.51</v>
      </c>
      <c r="AC197" s="104">
        <f t="shared" si="70"/>
        <v>7.6649327732117314</v>
      </c>
      <c r="AD197" s="102">
        <f t="shared" si="71"/>
        <v>1.1102510944051205</v>
      </c>
      <c r="AE197" s="105">
        <f t="shared" si="72"/>
        <v>1.6</v>
      </c>
      <c r="AF197" s="102">
        <f t="shared" si="73"/>
        <v>0.86375912135248945</v>
      </c>
      <c r="AG197" s="105">
        <f t="shared" si="74"/>
        <v>2.951007738095238</v>
      </c>
      <c r="AH197" s="105">
        <f t="shared" si="75"/>
        <v>0.03</v>
      </c>
      <c r="AI197" s="102">
        <f t="shared" ref="AI197" si="80">IF(Y197=" ", " ", IF(Y197&gt;0, SUM(AG197:AH197)))</f>
        <v>2.9810077380952378</v>
      </c>
      <c r="AJ197" s="106">
        <f t="shared" si="77"/>
        <v>61.886184521063939</v>
      </c>
      <c r="AK197" s="107">
        <f t="shared" si="78"/>
        <v>61.022425399711452</v>
      </c>
      <c r="AL197" s="82"/>
      <c r="AM197" s="123" t="s">
        <v>1236</v>
      </c>
      <c r="AN197" s="125" t="s">
        <v>742</v>
      </c>
      <c r="AO197" s="125" t="s">
        <v>494</v>
      </c>
      <c r="AP197" s="125" t="s">
        <v>495</v>
      </c>
      <c r="AQ197" s="125" t="s">
        <v>494</v>
      </c>
      <c r="AR197" s="118"/>
      <c r="AS197" s="115" t="s">
        <v>487</v>
      </c>
      <c r="AT197" s="115" t="s">
        <v>976</v>
      </c>
      <c r="AU197" s="115" t="s">
        <v>485</v>
      </c>
      <c r="AV197" s="115" t="s">
        <v>488</v>
      </c>
      <c r="AW197" s="115" t="s">
        <v>489</v>
      </c>
      <c r="AX197" s="116" t="s">
        <v>490</v>
      </c>
      <c r="AY197" s="102"/>
      <c r="AZ197" s="102"/>
      <c r="BA197" s="84" t="s">
        <v>1</v>
      </c>
      <c r="BB197" s="82"/>
    </row>
    <row r="198" spans="1:54" ht="16" x14ac:dyDescent="0.2">
      <c r="A198" s="101" t="s">
        <v>404</v>
      </c>
      <c r="B198" s="102">
        <v>2022</v>
      </c>
      <c r="C198" s="103">
        <v>8</v>
      </c>
      <c r="D198" s="102">
        <v>15</v>
      </c>
      <c r="E198" s="85"/>
      <c r="F198" s="131">
        <v>1.6</v>
      </c>
      <c r="G198" s="131">
        <v>8.51</v>
      </c>
      <c r="H198" s="85"/>
      <c r="I198" s="131">
        <v>19.2</v>
      </c>
      <c r="J198" s="134">
        <v>31</v>
      </c>
      <c r="K198" s="85"/>
      <c r="L198" s="85"/>
      <c r="M198" s="85"/>
      <c r="N198" s="137" t="s">
        <v>763</v>
      </c>
      <c r="O198" s="85"/>
      <c r="P198" s="85"/>
      <c r="Q198" s="85"/>
      <c r="R198" s="140"/>
      <c r="S198" s="137" t="s">
        <v>763</v>
      </c>
      <c r="T198" s="137" t="s">
        <v>763</v>
      </c>
      <c r="U198" s="137" t="s">
        <v>763</v>
      </c>
      <c r="V198" s="85"/>
      <c r="W198" s="85"/>
      <c r="X198" s="85"/>
      <c r="Y198" s="85">
        <f t="shared" si="66"/>
        <v>19.2</v>
      </c>
      <c r="Z198" s="82">
        <f t="shared" si="67"/>
        <v>292.34999999999997</v>
      </c>
      <c r="AA198" s="85">
        <f t="shared" si="68"/>
        <v>31</v>
      </c>
      <c r="AB198" s="85">
        <f t="shared" si="69"/>
        <v>8.51</v>
      </c>
      <c r="AC198" s="110">
        <f t="shared" si="70"/>
        <v>7.6649327732117314</v>
      </c>
      <c r="AD198" s="82">
        <f t="shared" si="71"/>
        <v>1.1102510944051205</v>
      </c>
      <c r="AE198" s="111">
        <f t="shared" si="72"/>
        <v>1.6</v>
      </c>
      <c r="AF198" s="82" t="str">
        <f t="shared" si="73"/>
        <v>NS</v>
      </c>
      <c r="AG198" s="111" t="str">
        <f t="shared" si="74"/>
        <v>NS</v>
      </c>
      <c r="AH198" s="111" t="str">
        <f t="shared" si="75"/>
        <v>NS</v>
      </c>
      <c r="AI198" s="102"/>
      <c r="AJ198" s="112" t="str">
        <f t="shared" si="77"/>
        <v>NS</v>
      </c>
      <c r="AK198" s="113" t="e">
        <f t="shared" si="78"/>
        <v>#VALUE!</v>
      </c>
      <c r="AL198" s="82"/>
      <c r="AM198" s="82">
        <f>AD204</f>
        <v>1.0587223908366445</v>
      </c>
      <c r="AN198" s="82">
        <f>AE204</f>
        <v>1.7049999999999998</v>
      </c>
      <c r="AO198" s="82">
        <f>AF204</f>
        <v>0.40728193800004819</v>
      </c>
      <c r="AP198" s="82">
        <f>AI204</f>
        <v>3.5276510208333329</v>
      </c>
      <c r="AQ198" s="113">
        <f>AK204</f>
        <v>43.360086611469214</v>
      </c>
      <c r="AR198" s="118"/>
      <c r="AS198" s="115" t="s">
        <v>497</v>
      </c>
      <c r="AT198" s="115" t="s">
        <v>497</v>
      </c>
      <c r="AU198" s="115" t="s">
        <v>497</v>
      </c>
      <c r="AV198" s="115" t="s">
        <v>497</v>
      </c>
      <c r="AW198" s="115" t="s">
        <v>497</v>
      </c>
      <c r="AX198" s="116" t="s">
        <v>498</v>
      </c>
      <c r="AY198" s="102"/>
      <c r="AZ198" s="102"/>
      <c r="BA198" s="82"/>
      <c r="BB198" s="82"/>
    </row>
    <row r="199" spans="1:54" ht="16" x14ac:dyDescent="0.2">
      <c r="A199" s="101" t="s">
        <v>404</v>
      </c>
      <c r="B199" s="102">
        <v>2022</v>
      </c>
      <c r="C199" s="132">
        <v>8</v>
      </c>
      <c r="D199" s="82">
        <v>30</v>
      </c>
      <c r="E199" s="85"/>
      <c r="F199" s="131">
        <v>1.7</v>
      </c>
      <c r="G199" s="131">
        <v>8.1300000000000008</v>
      </c>
      <c r="H199" s="85"/>
      <c r="I199" s="131">
        <v>25.1</v>
      </c>
      <c r="J199" s="134">
        <v>30.4</v>
      </c>
      <c r="K199" s="85"/>
      <c r="L199" s="85"/>
      <c r="M199" s="85"/>
      <c r="N199" s="137" t="s">
        <v>763</v>
      </c>
      <c r="O199" s="85"/>
      <c r="P199" s="85"/>
      <c r="Q199" s="85"/>
      <c r="R199" s="140"/>
      <c r="S199" s="137" t="s">
        <v>763</v>
      </c>
      <c r="T199" s="137" t="s">
        <v>763</v>
      </c>
      <c r="U199" s="137" t="s">
        <v>763</v>
      </c>
      <c r="V199" s="85"/>
      <c r="W199" s="85"/>
      <c r="X199" s="85"/>
      <c r="Y199" s="85">
        <f t="shared" si="66"/>
        <v>25.1</v>
      </c>
      <c r="Z199" s="82">
        <f t="shared" si="67"/>
        <v>298.25</v>
      </c>
      <c r="AA199" s="85">
        <f t="shared" si="68"/>
        <v>30.4</v>
      </c>
      <c r="AB199" s="85">
        <f t="shared" si="69"/>
        <v>8.1300000000000008</v>
      </c>
      <c r="AC199" s="110">
        <f t="shared" si="70"/>
        <v>6.9148228173881483</v>
      </c>
      <c r="AD199" s="82">
        <f t="shared" si="71"/>
        <v>1.1757351149412165</v>
      </c>
      <c r="AE199" s="111">
        <f t="shared" si="72"/>
        <v>1.7</v>
      </c>
      <c r="AF199" s="82" t="str">
        <f t="shared" si="73"/>
        <v>NS</v>
      </c>
      <c r="AG199" s="111" t="str">
        <f t="shared" si="74"/>
        <v>NS</v>
      </c>
      <c r="AH199" s="111" t="str">
        <f t="shared" si="75"/>
        <v>NS</v>
      </c>
      <c r="AI199" s="82"/>
      <c r="AJ199" s="112" t="str">
        <f t="shared" si="77"/>
        <v>NS</v>
      </c>
      <c r="AK199" s="113" t="e">
        <f t="shared" si="78"/>
        <v>#VALUE!</v>
      </c>
      <c r="AL199" s="85"/>
      <c r="AM199" s="82"/>
      <c r="AN199" s="82"/>
      <c r="AO199" s="82"/>
      <c r="AP199" s="85"/>
      <c r="AQ199" s="82"/>
      <c r="AR199" s="82"/>
      <c r="AS199" s="115">
        <f>((LN(AM198)-LN(0.4))/(LN(0.9)-LN(0.4))*100)</f>
        <v>120.02927032709694</v>
      </c>
      <c r="AT199" s="120">
        <f>((LN(AN198)-LN(0.6))/(LN(3)-LN(0.6))*100)</f>
        <v>64.891644867613621</v>
      </c>
      <c r="AU199" s="115">
        <f>((LN(AO198)-LN(10))/(LN(1)-LN(10))*100)</f>
        <v>139.01048494299494</v>
      </c>
      <c r="AV199" s="115">
        <f>((LN(AP198)-LN(10))/(LN(3)-LN(10))*100)</f>
        <v>86.542891417121254</v>
      </c>
      <c r="AW199" s="115">
        <f>((LN(AQ198)-LN(43))/(LN(20)-LN(43))*100)</f>
        <v>-1.0894303422999221</v>
      </c>
      <c r="AX199" s="82"/>
      <c r="AY199" s="82"/>
      <c r="AZ199" s="82"/>
      <c r="BA199" s="82"/>
      <c r="BB199" s="82"/>
    </row>
    <row r="200" spans="1:54" ht="16" x14ac:dyDescent="0.2">
      <c r="A200" s="101" t="s">
        <v>404</v>
      </c>
      <c r="B200" s="102">
        <v>2022</v>
      </c>
      <c r="C200" s="132">
        <v>8</v>
      </c>
      <c r="D200" s="82">
        <v>30</v>
      </c>
      <c r="E200" s="85"/>
      <c r="F200" s="131">
        <v>1.7</v>
      </c>
      <c r="G200" s="131">
        <v>8.1300000000000008</v>
      </c>
      <c r="H200" s="85"/>
      <c r="I200" s="131">
        <v>25.1</v>
      </c>
      <c r="J200" s="134">
        <v>29.6</v>
      </c>
      <c r="K200" s="85"/>
      <c r="L200" s="85"/>
      <c r="M200" s="85"/>
      <c r="N200" s="137">
        <v>0.18080953127756735</v>
      </c>
      <c r="O200" s="85"/>
      <c r="P200" s="85"/>
      <c r="Q200" s="85"/>
      <c r="R200" s="140"/>
      <c r="S200" s="137">
        <v>33.499791019703004</v>
      </c>
      <c r="T200" s="137">
        <v>3.2307791666666659</v>
      </c>
      <c r="U200" s="137">
        <v>0.03</v>
      </c>
      <c r="V200" s="85"/>
      <c r="W200" s="85"/>
      <c r="X200" s="85"/>
      <c r="Y200" s="85">
        <f t="shared" si="66"/>
        <v>25.1</v>
      </c>
      <c r="Z200" s="82">
        <f t="shared" si="67"/>
        <v>298.25</v>
      </c>
      <c r="AA200" s="85">
        <f t="shared" si="68"/>
        <v>29.6</v>
      </c>
      <c r="AB200" s="85">
        <f t="shared" si="69"/>
        <v>8.1300000000000008</v>
      </c>
      <c r="AC200" s="110">
        <f t="shared" si="70"/>
        <v>6.9463739134466538</v>
      </c>
      <c r="AD200" s="82">
        <f t="shared" si="71"/>
        <v>1.1703948133661661</v>
      </c>
      <c r="AE200" s="111">
        <f t="shared" si="72"/>
        <v>1.7</v>
      </c>
      <c r="AF200" s="82">
        <f t="shared" si="73"/>
        <v>0.18080953127756735</v>
      </c>
      <c r="AG200" s="111">
        <f t="shared" si="74"/>
        <v>3.2307791666666659</v>
      </c>
      <c r="AH200" s="111">
        <f t="shared" si="75"/>
        <v>0.03</v>
      </c>
      <c r="AI200" s="102">
        <f t="shared" ref="AI200" si="81">IF(Y200=" ", " ", IF(Y200&gt;0, SUM(AG200:AH200)))</f>
        <v>3.2607791666666657</v>
      </c>
      <c r="AJ200" s="112">
        <f t="shared" si="77"/>
        <v>33.499791019703004</v>
      </c>
      <c r="AK200" s="113">
        <f t="shared" si="78"/>
        <v>33.318981488425436</v>
      </c>
      <c r="AL200" s="82"/>
      <c r="AM200" s="85"/>
      <c r="AN200" s="85"/>
      <c r="AO200" s="85"/>
      <c r="AP200" s="128" t="s">
        <v>1237</v>
      </c>
      <c r="AQ200" s="85"/>
      <c r="AR200" s="82"/>
      <c r="AS200" s="82">
        <f>IF(AS199&gt;100, 100, IF(AS199&lt;0, 0, AS199))</f>
        <v>100</v>
      </c>
      <c r="AT200" s="82">
        <f t="shared" ref="AT200:AW200" si="82">IF(AT199&gt;100, 100, IF(AT199&lt;0, 0, AT199))</f>
        <v>64.891644867613621</v>
      </c>
      <c r="AU200" s="82">
        <f t="shared" si="82"/>
        <v>100</v>
      </c>
      <c r="AV200" s="82">
        <f t="shared" si="82"/>
        <v>86.542891417121254</v>
      </c>
      <c r="AW200" s="82">
        <f t="shared" si="82"/>
        <v>0</v>
      </c>
      <c r="AX200" s="129">
        <f>AVERAGE(AS200:AW200)</f>
        <v>70.286907256946989</v>
      </c>
      <c r="AY200" s="84"/>
      <c r="AZ200" s="84"/>
      <c r="BA200" s="84" t="str">
        <f>IF(AX200&gt;65, "Acceptable; Ongoing Protection is Required", "Unacceptable; Immediate Restoration is Required")</f>
        <v>Acceptable; Ongoing Protection is Required</v>
      </c>
      <c r="BB200" s="82"/>
    </row>
    <row r="201" spans="1:54" ht="16" x14ac:dyDescent="0.2">
      <c r="A201" s="101" t="s">
        <v>404</v>
      </c>
      <c r="B201" s="102">
        <v>2022</v>
      </c>
      <c r="C201" s="132">
        <v>8</v>
      </c>
      <c r="D201" s="82">
        <v>30</v>
      </c>
      <c r="E201" s="85"/>
      <c r="F201" s="131">
        <v>1.7</v>
      </c>
      <c r="G201" s="131">
        <v>8.1300000000000008</v>
      </c>
      <c r="H201" s="85"/>
      <c r="I201" s="131">
        <v>25.1</v>
      </c>
      <c r="J201" s="134">
        <v>30.5</v>
      </c>
      <c r="K201" s="85"/>
      <c r="L201" s="85"/>
      <c r="M201" s="85"/>
      <c r="N201" s="137" t="s">
        <v>763</v>
      </c>
      <c r="O201" s="85"/>
      <c r="P201" s="85"/>
      <c r="Q201" s="85"/>
      <c r="R201" s="140"/>
      <c r="S201" s="137" t="s">
        <v>763</v>
      </c>
      <c r="T201" s="137" t="s">
        <v>763</v>
      </c>
      <c r="U201" s="137" t="s">
        <v>763</v>
      </c>
      <c r="V201" s="85"/>
      <c r="W201" s="85"/>
      <c r="X201" s="85"/>
      <c r="Y201" s="85">
        <f t="shared" si="66"/>
        <v>25.1</v>
      </c>
      <c r="Z201" s="82">
        <f t="shared" si="67"/>
        <v>298.25</v>
      </c>
      <c r="AA201" s="85">
        <f t="shared" si="68"/>
        <v>30.5</v>
      </c>
      <c r="AB201" s="85">
        <f t="shared" si="69"/>
        <v>8.1300000000000008</v>
      </c>
      <c r="AC201" s="110">
        <f t="shared" si="70"/>
        <v>6.9108890201091917</v>
      </c>
      <c r="AD201" s="82">
        <f t="shared" si="71"/>
        <v>1.176404363656175</v>
      </c>
      <c r="AE201" s="111">
        <f t="shared" si="72"/>
        <v>1.7</v>
      </c>
      <c r="AF201" s="82" t="str">
        <f t="shared" si="73"/>
        <v>NS</v>
      </c>
      <c r="AG201" s="111" t="str">
        <f t="shared" si="74"/>
        <v>NS</v>
      </c>
      <c r="AH201" s="111" t="str">
        <f t="shared" si="75"/>
        <v>NS</v>
      </c>
      <c r="AI201" s="102"/>
      <c r="AJ201" s="112" t="str">
        <f t="shared" si="77"/>
        <v>NS</v>
      </c>
      <c r="AK201" s="113" t="e">
        <f t="shared" si="78"/>
        <v>#VALUE!</v>
      </c>
      <c r="AL201" s="85"/>
      <c r="AM201" s="85"/>
      <c r="AN201" s="85"/>
      <c r="AO201" s="85"/>
      <c r="AP201" s="85"/>
      <c r="AQ201" s="85"/>
      <c r="AR201" s="85"/>
      <c r="AS201" s="85"/>
      <c r="AT201" s="85"/>
      <c r="AU201" s="85"/>
      <c r="AV201" s="85"/>
      <c r="AW201" s="126" t="s">
        <v>1238</v>
      </c>
      <c r="AX201" s="126">
        <f>AVERAGE(AS200:AW200)</f>
        <v>70.286907256946989</v>
      </c>
      <c r="AY201" s="85"/>
      <c r="AZ201" s="85"/>
      <c r="BA201" s="82"/>
      <c r="BB201" s="82"/>
    </row>
    <row r="202" spans="1:54" ht="16" x14ac:dyDescent="0.2">
      <c r="A202" s="101"/>
      <c r="B202" s="102"/>
      <c r="C202" s="132"/>
      <c r="D202" s="82"/>
      <c r="E202" s="85"/>
      <c r="F202" s="144"/>
      <c r="G202" s="144"/>
      <c r="H202" s="85"/>
      <c r="I202" s="144"/>
      <c r="J202" s="145"/>
      <c r="K202" s="85"/>
      <c r="L202" s="85"/>
      <c r="M202" s="85"/>
      <c r="N202" s="146"/>
      <c r="O202" s="85"/>
      <c r="P202" s="85"/>
      <c r="Q202" s="85"/>
      <c r="R202" s="140"/>
      <c r="S202" s="146"/>
      <c r="T202" s="146"/>
      <c r="U202" s="146"/>
      <c r="V202" s="85"/>
      <c r="W202" s="85"/>
      <c r="X202" s="85"/>
      <c r="Y202" s="85"/>
      <c r="Z202" s="82"/>
      <c r="AA202" s="85"/>
      <c r="AB202" s="85"/>
      <c r="AC202" s="110"/>
      <c r="AD202" s="82"/>
      <c r="AE202" s="111"/>
      <c r="AF202" s="82"/>
      <c r="AG202" s="111"/>
      <c r="AH202" s="111"/>
      <c r="AI202" s="82"/>
      <c r="AJ202" s="112"/>
      <c r="AK202" s="113"/>
      <c r="AL202" s="85"/>
      <c r="AM202" s="82"/>
      <c r="AN202" s="82"/>
      <c r="AO202" s="82"/>
      <c r="AP202" s="85"/>
      <c r="AQ202" s="82"/>
      <c r="AR202" s="82"/>
      <c r="AS202" s="115"/>
      <c r="AT202" s="120"/>
      <c r="AU202" s="115"/>
      <c r="AV202" s="115"/>
      <c r="AW202" s="115"/>
      <c r="AX202" s="82"/>
      <c r="AY202" s="82"/>
      <c r="AZ202" s="82"/>
      <c r="BA202" s="82"/>
      <c r="BB202" s="82"/>
    </row>
    <row r="203" spans="1:54" ht="16" x14ac:dyDescent="0.2">
      <c r="A203" s="101"/>
      <c r="B203" s="102"/>
      <c r="C203" s="132"/>
      <c r="D203" s="82"/>
      <c r="E203" s="85"/>
      <c r="F203" s="144"/>
      <c r="G203" s="144"/>
      <c r="H203" s="85"/>
      <c r="I203" s="144"/>
      <c r="J203" s="145"/>
      <c r="K203" s="85"/>
      <c r="L203" s="85"/>
      <c r="M203" s="85"/>
      <c r="N203" s="146"/>
      <c r="O203" s="85"/>
      <c r="P203" s="85"/>
      <c r="Q203" s="85"/>
      <c r="R203" s="140"/>
      <c r="S203" s="146"/>
      <c r="T203" s="146"/>
      <c r="U203" s="146"/>
      <c r="V203" s="85"/>
      <c r="W203" s="85"/>
      <c r="X203" s="85"/>
      <c r="Y203" s="85"/>
      <c r="Z203" s="82"/>
      <c r="AA203" s="85"/>
      <c r="AB203" s="85"/>
      <c r="AC203" s="110"/>
      <c r="AD203" s="82"/>
      <c r="AE203" s="111"/>
      <c r="AF203" s="82"/>
      <c r="AG203" s="111"/>
      <c r="AH203" s="111"/>
      <c r="AI203" s="82"/>
      <c r="AJ203" s="112"/>
      <c r="AK203" s="113"/>
      <c r="AL203" s="85"/>
      <c r="AM203" s="82"/>
      <c r="AN203" s="82"/>
      <c r="AO203" s="82"/>
      <c r="AP203" s="85"/>
      <c r="AQ203" s="82"/>
      <c r="AR203" s="82"/>
      <c r="AS203" s="115"/>
      <c r="AT203" s="120"/>
      <c r="AU203" s="115"/>
      <c r="AV203" s="115"/>
      <c r="AW203" s="115"/>
      <c r="AX203" s="82"/>
      <c r="AY203" s="82"/>
      <c r="AZ203" s="82"/>
      <c r="BA203" s="82"/>
      <c r="BB203" s="82"/>
    </row>
    <row r="204" spans="1:54" ht="16" x14ac:dyDescent="0.2">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4">
        <f>_xlfn.AGGREGATE(1, 6,AD190:AD201)</f>
        <v>1.0587223908366445</v>
      </c>
      <c r="AE204" s="84">
        <f>_xlfn.AGGREGATE(1, 6,AE190:AE201)</f>
        <v>1.7049999999999998</v>
      </c>
      <c r="AF204" s="84">
        <f>_xlfn.AGGREGATE(1, 6,AF190:AF201)</f>
        <v>0.40728193800004819</v>
      </c>
      <c r="AG204" s="82"/>
      <c r="AH204" s="82"/>
      <c r="AI204" s="84">
        <f>_xlfn.AGGREGATE(1, 6,AI190:AI201)</f>
        <v>3.5276510208333329</v>
      </c>
      <c r="AJ204" s="82"/>
      <c r="AK204" s="84">
        <f>_xlfn.AGGREGATE(1, 6,AK190:AK201)</f>
        <v>43.360086611469214</v>
      </c>
      <c r="AL204" s="82"/>
      <c r="AM204" s="82"/>
      <c r="AN204" s="82"/>
      <c r="AO204" s="82"/>
      <c r="AP204" s="82"/>
      <c r="AQ204" s="82"/>
      <c r="AR204" s="82"/>
      <c r="AS204" s="82"/>
      <c r="AT204" s="82"/>
      <c r="AU204" s="82"/>
      <c r="AV204" s="82"/>
      <c r="AW204" s="82"/>
      <c r="AX204" s="82"/>
      <c r="AY204" s="82"/>
      <c r="AZ204" s="82"/>
      <c r="BA204" s="82"/>
      <c r="BB204" s="82"/>
    </row>
    <row r="205" spans="1:54"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126" t="s">
        <v>1238</v>
      </c>
      <c r="AD205" s="126">
        <f>AVERAGE(AD189:AD201)</f>
        <v>1.0587223908366445</v>
      </c>
      <c r="AE205" s="126">
        <f>AVERAGE(AE189:AE201)</f>
        <v>1.7049999999999998</v>
      </c>
      <c r="AF205" s="126">
        <f>AVERAGE(AF189:AF201)</f>
        <v>0.40728193800004819</v>
      </c>
      <c r="AG205" s="126"/>
      <c r="AH205" s="126"/>
      <c r="AI205" s="126">
        <f>AVERAGE(AI189:AI201)</f>
        <v>3.5276510208333329</v>
      </c>
      <c r="AJ205" s="126"/>
      <c r="AK205" s="127" t="e">
        <f>AVERAGE(AK189:AK201)</f>
        <v>#VALUE!</v>
      </c>
      <c r="AL205" s="82"/>
      <c r="AM205" s="82"/>
      <c r="AN205" s="82"/>
      <c r="AO205" s="82"/>
      <c r="AP205" s="82"/>
      <c r="AQ205" s="82"/>
      <c r="AR205" s="82"/>
      <c r="AS205" s="82"/>
      <c r="AT205" s="82"/>
      <c r="AU205" s="82"/>
      <c r="AV205" s="82"/>
      <c r="AW205" s="82"/>
      <c r="AX205" s="82"/>
      <c r="AY205" s="82"/>
      <c r="AZ205" s="82"/>
      <c r="BA205" s="82"/>
      <c r="BB205" s="82"/>
    </row>
    <row r="209" spans="1:9" ht="16" x14ac:dyDescent="0.2">
      <c r="A209" s="15"/>
      <c r="B209" s="15"/>
      <c r="C209" s="15"/>
      <c r="D209" s="15"/>
      <c r="E209" s="15" t="s">
        <v>1235</v>
      </c>
      <c r="F209" s="15"/>
      <c r="G209" s="15"/>
      <c r="H209" s="15"/>
      <c r="I209" s="15"/>
    </row>
    <row r="210" spans="1:9" ht="16" x14ac:dyDescent="0.2">
      <c r="A210" s="15" t="s">
        <v>1251</v>
      </c>
      <c r="B210" s="15"/>
      <c r="C210" s="15"/>
      <c r="D210" s="15"/>
      <c r="E210" s="15" t="s">
        <v>1</v>
      </c>
      <c r="F210" s="15" t="s">
        <v>1252</v>
      </c>
      <c r="G210" s="15" t="s">
        <v>91</v>
      </c>
      <c r="H210" s="15" t="s">
        <v>730</v>
      </c>
      <c r="I210" s="15" t="s">
        <v>4</v>
      </c>
    </row>
    <row r="211" spans="1:9" ht="16" x14ac:dyDescent="0.2">
      <c r="A211" s="15"/>
      <c r="B211">
        <v>2018</v>
      </c>
      <c r="C211" s="234">
        <f>AX30</f>
        <v>50.18411529986129</v>
      </c>
      <c r="D211" s="15"/>
      <c r="E211" s="15"/>
      <c r="F211" s="15"/>
      <c r="G211" s="15"/>
      <c r="H211" s="15"/>
      <c r="I211" s="15"/>
    </row>
    <row r="212" spans="1:9" ht="16" x14ac:dyDescent="0.2">
      <c r="A212" s="15"/>
      <c r="B212">
        <v>2019</v>
      </c>
      <c r="C212" s="234">
        <f>AX69</f>
        <v>55.884199785524416</v>
      </c>
      <c r="D212" s="15"/>
      <c r="E212" s="15"/>
      <c r="F212" s="15"/>
      <c r="G212" s="15"/>
      <c r="H212" s="15"/>
      <c r="I212" s="15"/>
    </row>
    <row r="213" spans="1:9" ht="16" x14ac:dyDescent="0.2">
      <c r="A213" s="15"/>
      <c r="B213" s="15">
        <v>2020</v>
      </c>
      <c r="C213" s="228">
        <f>AX122</f>
        <v>58.256150953827202</v>
      </c>
      <c r="D213" s="15"/>
      <c r="E213" s="15"/>
      <c r="F213" s="15"/>
      <c r="G213" s="15"/>
      <c r="H213" s="15"/>
      <c r="I213" s="15"/>
    </row>
    <row r="214" spans="1:9" ht="16" x14ac:dyDescent="0.2">
      <c r="A214" s="15"/>
      <c r="B214" s="15">
        <v>2021</v>
      </c>
      <c r="C214" s="228">
        <f>AX159</f>
        <v>50.344383609648702</v>
      </c>
      <c r="D214" s="15"/>
      <c r="E214" s="15"/>
      <c r="F214" s="15"/>
      <c r="G214" s="15"/>
      <c r="H214" s="15"/>
      <c r="I214" s="15"/>
    </row>
    <row r="215" spans="1:9" ht="16" x14ac:dyDescent="0.2">
      <c r="A215" s="15"/>
      <c r="B215" s="15">
        <v>2022</v>
      </c>
      <c r="C215" s="228">
        <f>AX200</f>
        <v>70.286907256946989</v>
      </c>
      <c r="D215" s="15"/>
      <c r="E215" s="15"/>
      <c r="F215" s="15"/>
      <c r="G215" s="15"/>
      <c r="H215" s="15"/>
      <c r="I215" s="15"/>
    </row>
    <row r="216" spans="1:9" ht="16" x14ac:dyDescent="0.2">
      <c r="A216" s="28" t="s">
        <v>1254</v>
      </c>
      <c r="B216" s="28"/>
      <c r="C216" s="230">
        <f>AVERAGE(C211:C215)</f>
        <v>56.991151381161714</v>
      </c>
      <c r="D216" s="28"/>
      <c r="E216" s="28" t="str">
        <f>IF(C216&gt;65,"Acceptable;requires ongoing protection","Unacceptable; requires immediate restoration")</f>
        <v>Unacceptable; requires immediate restoration</v>
      </c>
      <c r="F216" s="28">
        <v>5</v>
      </c>
      <c r="G216" s="231" t="s">
        <v>102</v>
      </c>
      <c r="H216" s="15"/>
      <c r="I216" s="15"/>
    </row>
    <row r="217" spans="1:9" ht="16" x14ac:dyDescent="0.2">
      <c r="B217" s="229" t="s">
        <v>1238</v>
      </c>
      <c r="C217" s="327">
        <f>AVERAGE(C211:C215)</f>
        <v>56.991151381161714</v>
      </c>
    </row>
  </sheetData>
  <mergeCells count="6">
    <mergeCell ref="AD145:AD148"/>
    <mergeCell ref="AC146:AC148"/>
    <mergeCell ref="AD18:AD21"/>
    <mergeCell ref="AC19:AC21"/>
    <mergeCell ref="AD57:AD60"/>
    <mergeCell ref="AC58:AC60"/>
  </mergeCells>
  <phoneticPr fontId="29" type="noConversion"/>
  <conditionalFormatting sqref="A18:AB18 AE18:AK19 W19:AB19">
    <cfRule type="expression" dxfId="14" priority="5">
      <formula>_xlfn.NUMBERVALUE($Y18)&gt;0</formula>
    </cfRule>
  </conditionalFormatting>
  <conditionalFormatting sqref="A57:AB57 AE57:AK58 W58:AB58">
    <cfRule type="expression" dxfId="13" priority="11">
      <formula>_xlfn.NUMBERVALUE($Y57)&gt;0</formula>
    </cfRule>
  </conditionalFormatting>
  <conditionalFormatting sqref="B108:AB108 AE108:AK109 W109:AB109 V112:AK125 C120:E125 H120:H125 K120:M125 O120:Q125 A126:AK127 B145:AB145 AE145:AK146 W146:AB146 V149:AK162 C157:E162 H157:H162 K157:M162 O157:Q162 A163:AK164 A186:AB186 AE186:AK187 W187:AB187 V190:AK203 E198:E201 H198:H203 K198:M203 O198:Q203 C202:E203 A204:AK205">
    <cfRule type="expression" dxfId="12" priority="15">
      <formula>_xlfn.NUMBERVALUE($Y108)&gt;0</formula>
    </cfRule>
  </conditionalFormatting>
  <conditionalFormatting sqref="C199:D201">
    <cfRule type="expression" dxfId="11" priority="16">
      <formula>_xlfn.NUMBERVALUE($Y198)&gt;0</formula>
    </cfRule>
  </conditionalFormatting>
  <conditionalFormatting sqref="V22:AK33">
    <cfRule type="expression" dxfId="10" priority="1">
      <formula>_xlfn.NUMBERVALUE($Y22)&gt;0</formula>
    </cfRule>
  </conditionalFormatting>
  <conditionalFormatting sqref="V61:AK72">
    <cfRule type="expression" dxfId="9" priority="6">
      <formula>_xlfn.NUMBERVALUE($Y61)&gt;0</formula>
    </cfRule>
  </conditionalFormatting>
  <conditionalFormatting sqref="AC35:AK37">
    <cfRule type="expression" dxfId="8" priority="3">
      <formula>_xlfn.NUMBERVALUE($Y35)&gt;0</formula>
    </cfRule>
  </conditionalFormatting>
  <conditionalFormatting sqref="AC74:AK76">
    <cfRule type="expression" dxfId="7" priority="9">
      <formula>_xlfn.NUMBERVALUE($Y74)&gt;0</formula>
    </cfRule>
  </conditionalFormatting>
  <dataValidations count="1">
    <dataValidation allowBlank="1" showErrorMessage="1" promptTitle="SAMPLE ID" prompt="The sample Id should be entered in all CAPS with no spaces, dashes (-), or periods (.) _x000a__x000a_If Entering MEP data there is a MASTER ID LIST that MUST be followed: (Smast_pds\lab 114\Data - New\[MEP STATION LIST-ABRV.xls]). _x000a_" sqref="AW7" xr:uid="{F87EC401-5BA5-4828-81EB-672B1A242B63}"/>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A25B-B4FB-4D2D-BE14-B662FFD9A76E}">
  <dimension ref="A1:T50"/>
  <sheetViews>
    <sheetView workbookViewId="0">
      <selection sqref="A1:XFD50"/>
    </sheetView>
  </sheetViews>
  <sheetFormatPr baseColWidth="10" defaultColWidth="8.83203125" defaultRowHeight="15" x14ac:dyDescent="0.2"/>
  <sheetData>
    <row r="1" spans="1:20" s="285" customFormat="1" ht="16" x14ac:dyDescent="0.2">
      <c r="A1" s="285" t="s">
        <v>536</v>
      </c>
    </row>
    <row r="2" spans="1:20" s="285" customFormat="1" ht="16" x14ac:dyDescent="0.2"/>
    <row r="3" spans="1:20" s="285" customFormat="1" ht="16" x14ac:dyDescent="0.2">
      <c r="A3" s="286" t="s">
        <v>537</v>
      </c>
      <c r="B3" s="286"/>
      <c r="C3" s="286"/>
      <c r="D3" s="286"/>
      <c r="E3" s="286"/>
      <c r="F3" s="286"/>
      <c r="G3" s="286"/>
      <c r="H3" s="286"/>
      <c r="I3" s="286"/>
      <c r="J3" s="286"/>
      <c r="K3" s="286"/>
      <c r="L3" s="286"/>
      <c r="M3" s="286"/>
      <c r="N3" s="286"/>
      <c r="O3" s="286"/>
      <c r="P3" s="286"/>
      <c r="Q3" s="286"/>
      <c r="R3" s="286"/>
      <c r="S3" s="286"/>
      <c r="T3" s="286"/>
    </row>
    <row r="4" spans="1:20" s="285" customFormat="1" ht="18" x14ac:dyDescent="0.2">
      <c r="A4" s="287"/>
      <c r="B4" s="288"/>
      <c r="C4" s="289" t="s">
        <v>538</v>
      </c>
      <c r="D4" s="289"/>
      <c r="E4" s="289"/>
      <c r="F4" s="290"/>
      <c r="G4" s="290"/>
      <c r="H4" s="290"/>
      <c r="I4" s="290"/>
      <c r="J4" s="290"/>
      <c r="K4" s="290"/>
      <c r="L4" s="290"/>
      <c r="M4" s="290"/>
      <c r="N4" s="290"/>
      <c r="O4" s="290"/>
      <c r="P4" s="290"/>
      <c r="Q4" s="290"/>
      <c r="R4" s="290"/>
      <c r="S4" s="290"/>
      <c r="T4" s="291"/>
    </row>
    <row r="5" spans="1:20" s="285" customFormat="1" ht="16" x14ac:dyDescent="0.2">
      <c r="A5" s="292"/>
      <c r="B5" s="293"/>
      <c r="C5" s="294" t="s">
        <v>539</v>
      </c>
      <c r="D5" s="294"/>
      <c r="E5" s="294"/>
      <c r="F5" s="294"/>
      <c r="G5" s="286"/>
      <c r="H5" s="286"/>
      <c r="I5" s="286"/>
      <c r="J5" s="286"/>
      <c r="K5" s="286"/>
      <c r="L5" s="286"/>
      <c r="M5" s="286"/>
      <c r="N5" s="286"/>
      <c r="O5" s="286"/>
      <c r="P5" s="286"/>
      <c r="Q5" s="286"/>
      <c r="R5" s="286"/>
      <c r="S5" s="286"/>
      <c r="T5" s="295"/>
    </row>
    <row r="6" spans="1:20" s="285" customFormat="1" ht="16" x14ac:dyDescent="0.2">
      <c r="A6" s="296" t="s">
        <v>540</v>
      </c>
      <c r="B6" s="297" t="s">
        <v>540</v>
      </c>
      <c r="C6" s="297"/>
      <c r="D6" s="294"/>
      <c r="E6" s="294"/>
      <c r="F6" s="294"/>
      <c r="G6" s="294"/>
      <c r="H6" s="294"/>
      <c r="I6" s="294"/>
      <c r="J6" s="294"/>
      <c r="K6" s="294" t="s">
        <v>541</v>
      </c>
      <c r="L6" s="294"/>
      <c r="M6" s="294"/>
      <c r="N6" s="294"/>
      <c r="O6" s="294"/>
      <c r="P6" s="294"/>
      <c r="Q6" s="294"/>
      <c r="R6" s="294"/>
      <c r="S6" s="294"/>
      <c r="T6" s="298"/>
    </row>
    <row r="7" spans="1:20" s="285" customFormat="1" ht="16" x14ac:dyDescent="0.2">
      <c r="A7" s="292" t="s">
        <v>542</v>
      </c>
      <c r="B7" s="293" t="s">
        <v>543</v>
      </c>
      <c r="C7" s="297">
        <v>0</v>
      </c>
      <c r="D7" s="294">
        <v>2</v>
      </c>
      <c r="E7" s="294">
        <v>4</v>
      </c>
      <c r="F7" s="294">
        <v>6</v>
      </c>
      <c r="G7" s="294">
        <v>8</v>
      </c>
      <c r="H7" s="294">
        <v>10</v>
      </c>
      <c r="I7" s="294">
        <v>12</v>
      </c>
      <c r="J7" s="294">
        <v>14</v>
      </c>
      <c r="K7" s="294">
        <v>16</v>
      </c>
      <c r="L7" s="294">
        <v>18</v>
      </c>
      <c r="M7" s="294">
        <v>20</v>
      </c>
      <c r="N7" s="294">
        <v>22</v>
      </c>
      <c r="O7" s="294">
        <v>24</v>
      </c>
      <c r="P7" s="294">
        <v>26</v>
      </c>
      <c r="Q7" s="294">
        <v>28</v>
      </c>
      <c r="R7" s="294">
        <v>30</v>
      </c>
      <c r="S7" s="294">
        <v>32</v>
      </c>
      <c r="T7" s="298">
        <v>34</v>
      </c>
    </row>
    <row r="8" spans="1:20" s="285" customFormat="1" ht="16" x14ac:dyDescent="0.2">
      <c r="A8" s="296">
        <v>0</v>
      </c>
      <c r="B8" s="293">
        <v>273.14999999999998</v>
      </c>
      <c r="C8" s="299">
        <v>14.6</v>
      </c>
      <c r="D8" s="299">
        <v>14.4</v>
      </c>
      <c r="E8" s="299">
        <v>14.2</v>
      </c>
      <c r="F8" s="299">
        <v>14</v>
      </c>
      <c r="G8" s="299">
        <v>13.8</v>
      </c>
      <c r="H8" s="299">
        <v>13.6</v>
      </c>
      <c r="I8" s="299">
        <v>13.4</v>
      </c>
      <c r="J8" s="299">
        <v>13.3</v>
      </c>
      <c r="K8" s="299">
        <v>13.1</v>
      </c>
      <c r="L8" s="299">
        <v>12.9</v>
      </c>
      <c r="M8" s="299">
        <v>12.7</v>
      </c>
      <c r="N8" s="299">
        <v>12.6</v>
      </c>
      <c r="O8" s="299">
        <v>12.4</v>
      </c>
      <c r="P8" s="299">
        <v>12.2</v>
      </c>
      <c r="Q8" s="299">
        <v>12</v>
      </c>
      <c r="R8" s="299">
        <v>11.9</v>
      </c>
      <c r="S8" s="299">
        <v>11.7</v>
      </c>
      <c r="T8" s="299">
        <v>11.6</v>
      </c>
    </row>
    <row r="9" spans="1:20" s="285" customFormat="1" ht="16" x14ac:dyDescent="0.2">
      <c r="A9" s="296">
        <v>1</v>
      </c>
      <c r="B9" s="293">
        <v>274.14999999999998</v>
      </c>
      <c r="C9" s="300">
        <v>14.2</v>
      </c>
      <c r="D9" s="300">
        <v>14</v>
      </c>
      <c r="E9" s="300">
        <v>13.8</v>
      </c>
      <c r="F9" s="300">
        <v>13.6</v>
      </c>
      <c r="G9" s="300">
        <v>13.4</v>
      </c>
      <c r="H9" s="300">
        <v>13.3</v>
      </c>
      <c r="I9" s="300">
        <v>13.1</v>
      </c>
      <c r="J9" s="300">
        <v>12.9</v>
      </c>
      <c r="K9" s="300">
        <v>12.7</v>
      </c>
      <c r="L9" s="300">
        <v>12.6</v>
      </c>
      <c r="M9" s="300">
        <v>12.4</v>
      </c>
      <c r="N9" s="300">
        <v>12.2</v>
      </c>
      <c r="O9" s="300">
        <v>12.1</v>
      </c>
      <c r="P9" s="300">
        <v>11.9</v>
      </c>
      <c r="Q9" s="300">
        <v>11.7</v>
      </c>
      <c r="R9" s="300">
        <v>11.6</v>
      </c>
      <c r="S9" s="300">
        <v>11.4</v>
      </c>
      <c r="T9" s="300">
        <v>11.3</v>
      </c>
    </row>
    <row r="10" spans="1:20" s="285" customFormat="1" ht="16" x14ac:dyDescent="0.2">
      <c r="A10" s="296">
        <v>2</v>
      </c>
      <c r="B10" s="293">
        <v>275.14999999999998</v>
      </c>
      <c r="C10" s="300">
        <v>13.8</v>
      </c>
      <c r="D10" s="300">
        <v>13.6</v>
      </c>
      <c r="E10" s="300">
        <v>13.4</v>
      </c>
      <c r="F10" s="300">
        <v>13.3</v>
      </c>
      <c r="G10" s="300">
        <v>13.1</v>
      </c>
      <c r="H10" s="300">
        <v>12.9</v>
      </c>
      <c r="I10" s="300">
        <v>12.7</v>
      </c>
      <c r="J10" s="300">
        <v>12.6</v>
      </c>
      <c r="K10" s="300">
        <v>12.4</v>
      </c>
      <c r="L10" s="300">
        <v>12.2</v>
      </c>
      <c r="M10" s="300">
        <v>12.1</v>
      </c>
      <c r="N10" s="300">
        <v>11.9</v>
      </c>
      <c r="O10" s="300">
        <v>11.7</v>
      </c>
      <c r="P10" s="300">
        <v>11.6</v>
      </c>
      <c r="Q10" s="300">
        <v>11.4</v>
      </c>
      <c r="R10" s="300">
        <v>11.3</v>
      </c>
      <c r="S10" s="300">
        <v>11.1</v>
      </c>
      <c r="T10" s="300">
        <v>11</v>
      </c>
    </row>
    <row r="11" spans="1:20" s="285" customFormat="1" ht="16" x14ac:dyDescent="0.2">
      <c r="A11" s="296">
        <v>3</v>
      </c>
      <c r="B11" s="293">
        <v>276.14999999999998</v>
      </c>
      <c r="C11" s="300">
        <v>13.4</v>
      </c>
      <c r="D11" s="300">
        <v>13.3</v>
      </c>
      <c r="E11" s="300">
        <v>13.1</v>
      </c>
      <c r="F11" s="300">
        <v>12.9</v>
      </c>
      <c r="G11" s="300">
        <v>12.7</v>
      </c>
      <c r="H11" s="300">
        <v>12.6</v>
      </c>
      <c r="I11" s="300">
        <v>12.4</v>
      </c>
      <c r="J11" s="300">
        <v>12.2</v>
      </c>
      <c r="K11" s="300">
        <v>12.1</v>
      </c>
      <c r="L11" s="300">
        <v>11.9</v>
      </c>
      <c r="M11" s="300">
        <v>11.8</v>
      </c>
      <c r="N11" s="300">
        <v>11.6</v>
      </c>
      <c r="O11" s="300">
        <v>11.4</v>
      </c>
      <c r="P11" s="300">
        <v>11.3</v>
      </c>
      <c r="Q11" s="300">
        <v>11.1</v>
      </c>
      <c r="R11" s="300">
        <v>11</v>
      </c>
      <c r="S11" s="300">
        <v>10.8</v>
      </c>
      <c r="T11" s="300">
        <v>10.7</v>
      </c>
    </row>
    <row r="12" spans="1:20" s="285" customFormat="1" ht="16" x14ac:dyDescent="0.2">
      <c r="A12" s="296">
        <v>4</v>
      </c>
      <c r="B12" s="293">
        <v>277.14999999999998</v>
      </c>
      <c r="C12" s="300">
        <v>13.1</v>
      </c>
      <c r="D12" s="300">
        <v>12.9</v>
      </c>
      <c r="E12" s="300">
        <v>12.7</v>
      </c>
      <c r="F12" s="300">
        <v>12.6</v>
      </c>
      <c r="G12" s="300">
        <v>12.4</v>
      </c>
      <c r="H12" s="300">
        <v>12.2</v>
      </c>
      <c r="I12" s="300">
        <v>12.1</v>
      </c>
      <c r="J12" s="300">
        <v>11.9</v>
      </c>
      <c r="K12" s="300">
        <v>11.8</v>
      </c>
      <c r="L12" s="300">
        <v>11.6</v>
      </c>
      <c r="M12" s="300">
        <v>11.5</v>
      </c>
      <c r="N12" s="300">
        <v>11.3</v>
      </c>
      <c r="O12" s="300">
        <v>11.2</v>
      </c>
      <c r="P12" s="300">
        <v>11</v>
      </c>
      <c r="Q12" s="300">
        <v>10.9</v>
      </c>
      <c r="R12" s="300">
        <v>10.7</v>
      </c>
      <c r="S12" s="300">
        <v>10.6</v>
      </c>
      <c r="T12" s="300">
        <v>10.4</v>
      </c>
    </row>
    <row r="13" spans="1:20" s="285" customFormat="1" ht="16" x14ac:dyDescent="0.2">
      <c r="A13" s="296">
        <v>5</v>
      </c>
      <c r="B13" s="293">
        <v>278.14999999999998</v>
      </c>
      <c r="C13" s="300">
        <v>12.7</v>
      </c>
      <c r="D13" s="300">
        <v>12.6</v>
      </c>
      <c r="E13" s="300">
        <v>12.4</v>
      </c>
      <c r="F13" s="300">
        <v>12.3</v>
      </c>
      <c r="G13" s="300">
        <v>12.1</v>
      </c>
      <c r="H13" s="300">
        <v>11.9</v>
      </c>
      <c r="I13" s="300">
        <v>11.8</v>
      </c>
      <c r="J13" s="300">
        <v>11.6</v>
      </c>
      <c r="K13" s="300">
        <v>11.5</v>
      </c>
      <c r="L13" s="300">
        <v>11.3</v>
      </c>
      <c r="M13" s="300">
        <v>11.2</v>
      </c>
      <c r="N13" s="300">
        <v>11</v>
      </c>
      <c r="O13" s="300">
        <v>10.9</v>
      </c>
      <c r="P13" s="300">
        <v>10.7</v>
      </c>
      <c r="Q13" s="300">
        <v>10.6</v>
      </c>
      <c r="R13" s="300">
        <v>10.5</v>
      </c>
      <c r="S13" s="300">
        <v>10.3</v>
      </c>
      <c r="T13" s="300">
        <v>10.199999999999999</v>
      </c>
    </row>
    <row r="14" spans="1:20" s="285" customFormat="1" ht="16" x14ac:dyDescent="0.2">
      <c r="A14" s="296">
        <v>6</v>
      </c>
      <c r="B14" s="293">
        <v>279.14999999999998</v>
      </c>
      <c r="C14" s="300">
        <v>12.4</v>
      </c>
      <c r="D14" s="300">
        <v>12.3</v>
      </c>
      <c r="E14" s="300">
        <v>12.1</v>
      </c>
      <c r="F14" s="300">
        <v>11.9</v>
      </c>
      <c r="G14" s="300">
        <v>11.8</v>
      </c>
      <c r="H14" s="300">
        <v>11.6</v>
      </c>
      <c r="I14" s="300">
        <v>11.5</v>
      </c>
      <c r="J14" s="300">
        <v>11.3</v>
      </c>
      <c r="K14" s="300">
        <v>11.2</v>
      </c>
      <c r="L14" s="300">
        <v>11</v>
      </c>
      <c r="M14" s="300">
        <v>10.9</v>
      </c>
      <c r="N14" s="300">
        <v>10.8</v>
      </c>
      <c r="O14" s="300">
        <v>10.6</v>
      </c>
      <c r="P14" s="300">
        <v>10.5</v>
      </c>
      <c r="Q14" s="300">
        <v>10.3</v>
      </c>
      <c r="R14" s="300">
        <v>10.199999999999999</v>
      </c>
      <c r="S14" s="300">
        <v>10.1</v>
      </c>
      <c r="T14" s="300">
        <v>9.9</v>
      </c>
    </row>
    <row r="15" spans="1:20" s="285" customFormat="1" ht="16" x14ac:dyDescent="0.2">
      <c r="A15" s="296">
        <v>7</v>
      </c>
      <c r="B15" s="293">
        <v>280.14999999999998</v>
      </c>
      <c r="C15" s="300">
        <v>12.1</v>
      </c>
      <c r="D15" s="300">
        <v>12</v>
      </c>
      <c r="E15" s="300">
        <v>11.8</v>
      </c>
      <c r="F15" s="300">
        <v>11.7</v>
      </c>
      <c r="G15" s="300">
        <v>11.5</v>
      </c>
      <c r="H15" s="300">
        <v>11.4</v>
      </c>
      <c r="I15" s="300">
        <v>11.2</v>
      </c>
      <c r="J15" s="300">
        <v>11.1</v>
      </c>
      <c r="K15" s="300">
        <v>10.9</v>
      </c>
      <c r="L15" s="300">
        <v>10.8</v>
      </c>
      <c r="M15" s="300">
        <v>10.6</v>
      </c>
      <c r="N15" s="300">
        <v>10.5</v>
      </c>
      <c r="O15" s="300">
        <v>10.4</v>
      </c>
      <c r="P15" s="300">
        <v>10.199999999999999</v>
      </c>
      <c r="Q15" s="300">
        <v>10.1</v>
      </c>
      <c r="R15" s="300">
        <v>10</v>
      </c>
      <c r="S15" s="300">
        <v>9.8000000000000007</v>
      </c>
      <c r="T15" s="300">
        <v>9.6999999999999993</v>
      </c>
    </row>
    <row r="16" spans="1:20" s="285" customFormat="1" ht="16" x14ac:dyDescent="0.2">
      <c r="A16" s="296">
        <v>8</v>
      </c>
      <c r="B16" s="293">
        <v>281.14999999999998</v>
      </c>
      <c r="C16" s="300">
        <v>11.8</v>
      </c>
      <c r="D16" s="300">
        <v>11.7</v>
      </c>
      <c r="E16" s="300">
        <v>11.5</v>
      </c>
      <c r="F16" s="300">
        <v>11.4</v>
      </c>
      <c r="G16" s="300">
        <v>11.2</v>
      </c>
      <c r="H16" s="300">
        <v>11.1</v>
      </c>
      <c r="I16" s="300">
        <v>10.9</v>
      </c>
      <c r="J16" s="300">
        <v>10.8</v>
      </c>
      <c r="K16" s="300">
        <v>10.7</v>
      </c>
      <c r="L16" s="300">
        <v>10.5</v>
      </c>
      <c r="M16" s="300">
        <v>10.4</v>
      </c>
      <c r="N16" s="300">
        <v>10.3</v>
      </c>
      <c r="O16" s="300">
        <v>10.1</v>
      </c>
      <c r="P16" s="300">
        <v>10</v>
      </c>
      <c r="Q16" s="300">
        <v>9.9</v>
      </c>
      <c r="R16" s="300">
        <v>9.6999999999999993</v>
      </c>
      <c r="S16" s="300">
        <v>9.6</v>
      </c>
      <c r="T16" s="300">
        <v>9.5</v>
      </c>
    </row>
    <row r="17" spans="1:20" s="285" customFormat="1" ht="16" x14ac:dyDescent="0.2">
      <c r="A17" s="296">
        <v>9</v>
      </c>
      <c r="B17" s="293">
        <v>282.14999999999998</v>
      </c>
      <c r="C17" s="300">
        <v>11.5</v>
      </c>
      <c r="D17" s="300">
        <v>11.4</v>
      </c>
      <c r="E17" s="300">
        <v>11.2</v>
      </c>
      <c r="F17" s="300">
        <v>11.1</v>
      </c>
      <c r="G17" s="300">
        <v>11</v>
      </c>
      <c r="H17" s="300">
        <v>10.8</v>
      </c>
      <c r="I17" s="300">
        <v>10.7</v>
      </c>
      <c r="J17" s="300">
        <v>10.5</v>
      </c>
      <c r="K17" s="300">
        <v>10.4</v>
      </c>
      <c r="L17" s="300">
        <v>10.3</v>
      </c>
      <c r="M17" s="300">
        <v>10.199999999999999</v>
      </c>
      <c r="N17" s="300">
        <v>10</v>
      </c>
      <c r="O17" s="300">
        <v>9.9</v>
      </c>
      <c r="P17" s="300">
        <v>9.8000000000000007</v>
      </c>
      <c r="Q17" s="300">
        <v>9.6</v>
      </c>
      <c r="R17" s="300">
        <v>9.5</v>
      </c>
      <c r="S17" s="300">
        <v>9.4</v>
      </c>
      <c r="T17" s="300">
        <v>9.3000000000000007</v>
      </c>
    </row>
    <row r="18" spans="1:20" s="285" customFormat="1" ht="16" x14ac:dyDescent="0.2">
      <c r="A18" s="296">
        <v>10</v>
      </c>
      <c r="B18" s="293">
        <v>283.14999999999998</v>
      </c>
      <c r="C18" s="300">
        <v>11.3</v>
      </c>
      <c r="D18" s="300">
        <v>11.1</v>
      </c>
      <c r="E18" s="300">
        <v>11</v>
      </c>
      <c r="F18" s="300">
        <v>10.8</v>
      </c>
      <c r="G18" s="300">
        <v>10.7</v>
      </c>
      <c r="H18" s="300">
        <v>10.6</v>
      </c>
      <c r="I18" s="300">
        <v>10.4</v>
      </c>
      <c r="J18" s="300">
        <v>10.3</v>
      </c>
      <c r="K18" s="300">
        <v>10.199999999999999</v>
      </c>
      <c r="L18" s="300">
        <v>10</v>
      </c>
      <c r="M18" s="300">
        <v>9.9</v>
      </c>
      <c r="N18" s="300">
        <v>9.8000000000000007</v>
      </c>
      <c r="O18" s="300">
        <v>9.6999999999999993</v>
      </c>
      <c r="P18" s="300">
        <v>9.6</v>
      </c>
      <c r="Q18" s="300">
        <v>9.4</v>
      </c>
      <c r="R18" s="300">
        <v>9.3000000000000007</v>
      </c>
      <c r="S18" s="300">
        <v>9.1999999999999993</v>
      </c>
      <c r="T18" s="300">
        <v>9.1</v>
      </c>
    </row>
    <row r="19" spans="1:20" s="285" customFormat="1" ht="16" x14ac:dyDescent="0.2">
      <c r="A19" s="296">
        <v>11</v>
      </c>
      <c r="B19" s="293">
        <v>284.14999999999998</v>
      </c>
      <c r="C19" s="300">
        <v>11</v>
      </c>
      <c r="D19" s="300">
        <v>10.9</v>
      </c>
      <c r="E19" s="300">
        <v>10.7</v>
      </c>
      <c r="F19" s="300">
        <v>10.6</v>
      </c>
      <c r="G19" s="300">
        <v>10.5</v>
      </c>
      <c r="H19" s="300">
        <v>10.3</v>
      </c>
      <c r="I19" s="300">
        <v>10.199999999999999</v>
      </c>
      <c r="J19" s="300">
        <v>10.1</v>
      </c>
      <c r="K19" s="300">
        <v>9.9</v>
      </c>
      <c r="L19" s="300">
        <v>9.8000000000000007</v>
      </c>
      <c r="M19" s="300">
        <v>9.6999999999999993</v>
      </c>
      <c r="N19" s="300">
        <v>9.6</v>
      </c>
      <c r="O19" s="300">
        <v>9.5</v>
      </c>
      <c r="P19" s="300">
        <v>9.3000000000000007</v>
      </c>
      <c r="Q19" s="300">
        <v>9.1999999999999993</v>
      </c>
      <c r="R19" s="300">
        <v>9.1</v>
      </c>
      <c r="S19" s="300">
        <v>9</v>
      </c>
      <c r="T19" s="300">
        <v>8.9</v>
      </c>
    </row>
    <row r="20" spans="1:20" s="285" customFormat="1" ht="16" x14ac:dyDescent="0.2">
      <c r="A20" s="296">
        <v>12</v>
      </c>
      <c r="B20" s="293">
        <v>285.14999999999998</v>
      </c>
      <c r="C20" s="300">
        <v>10.8</v>
      </c>
      <c r="D20" s="300">
        <v>10.6</v>
      </c>
      <c r="E20" s="300">
        <v>10.5</v>
      </c>
      <c r="F20" s="300">
        <v>10.4</v>
      </c>
      <c r="G20" s="300">
        <v>10.199999999999999</v>
      </c>
      <c r="H20" s="300">
        <v>10.1</v>
      </c>
      <c r="I20" s="300">
        <v>10</v>
      </c>
      <c r="J20" s="300">
        <v>9.9</v>
      </c>
      <c r="K20" s="300">
        <v>9.6999999999999993</v>
      </c>
      <c r="L20" s="300">
        <v>9.6</v>
      </c>
      <c r="M20" s="300">
        <v>9.5</v>
      </c>
      <c r="N20" s="300">
        <v>9.4</v>
      </c>
      <c r="O20" s="300">
        <v>9.3000000000000007</v>
      </c>
      <c r="P20" s="300">
        <v>9.1</v>
      </c>
      <c r="Q20" s="300">
        <v>9</v>
      </c>
      <c r="R20" s="300">
        <v>8.9</v>
      </c>
      <c r="S20" s="300">
        <v>8.8000000000000007</v>
      </c>
      <c r="T20" s="300">
        <v>8.6999999999999993</v>
      </c>
    </row>
    <row r="21" spans="1:20" s="285" customFormat="1" ht="16" x14ac:dyDescent="0.2">
      <c r="A21" s="296">
        <v>13</v>
      </c>
      <c r="B21" s="293">
        <v>286.14999999999998</v>
      </c>
      <c r="C21" s="300">
        <v>10.5</v>
      </c>
      <c r="D21" s="300">
        <v>10.4</v>
      </c>
      <c r="E21" s="300">
        <v>10.3</v>
      </c>
      <c r="F21" s="300">
        <v>10.1</v>
      </c>
      <c r="G21" s="300">
        <v>10</v>
      </c>
      <c r="H21" s="300">
        <v>9.9</v>
      </c>
      <c r="I21" s="300">
        <v>9.8000000000000007</v>
      </c>
      <c r="J21" s="300">
        <v>9.6</v>
      </c>
      <c r="K21" s="300">
        <v>9.5</v>
      </c>
      <c r="L21" s="300">
        <v>9.4</v>
      </c>
      <c r="M21" s="300">
        <v>9.3000000000000007</v>
      </c>
      <c r="N21" s="300">
        <v>9.1999999999999993</v>
      </c>
      <c r="O21" s="300">
        <v>9.1</v>
      </c>
      <c r="P21" s="300">
        <v>8.9</v>
      </c>
      <c r="Q21" s="300">
        <v>8.8000000000000007</v>
      </c>
      <c r="R21" s="300">
        <v>8.6999999999999993</v>
      </c>
      <c r="S21" s="300">
        <v>8.6</v>
      </c>
      <c r="T21" s="300">
        <v>8.5</v>
      </c>
    </row>
    <row r="22" spans="1:20" s="285" customFormat="1" ht="16" x14ac:dyDescent="0.2">
      <c r="A22" s="296">
        <v>14</v>
      </c>
      <c r="B22" s="293">
        <v>287.14999999999998</v>
      </c>
      <c r="C22" s="300">
        <v>10.3</v>
      </c>
      <c r="D22" s="300">
        <v>10.199999999999999</v>
      </c>
      <c r="E22" s="300">
        <v>10</v>
      </c>
      <c r="F22" s="300">
        <v>9.9</v>
      </c>
      <c r="G22" s="300">
        <v>9.8000000000000007</v>
      </c>
      <c r="H22" s="300">
        <v>9.6999999999999993</v>
      </c>
      <c r="I22" s="300">
        <v>9.6</v>
      </c>
      <c r="J22" s="300">
        <v>9.4</v>
      </c>
      <c r="K22" s="300">
        <v>9.3000000000000007</v>
      </c>
      <c r="L22" s="300">
        <v>9.1999999999999993</v>
      </c>
      <c r="M22" s="300">
        <v>9.1</v>
      </c>
      <c r="N22" s="300">
        <v>9</v>
      </c>
      <c r="O22" s="300">
        <v>8.9</v>
      </c>
      <c r="P22" s="300">
        <v>8.8000000000000007</v>
      </c>
      <c r="Q22" s="300">
        <v>8.6999999999999993</v>
      </c>
      <c r="R22" s="300">
        <v>8.5</v>
      </c>
      <c r="S22" s="300">
        <v>8.4</v>
      </c>
      <c r="T22" s="300">
        <v>8.3000000000000007</v>
      </c>
    </row>
    <row r="23" spans="1:20" s="285" customFormat="1" ht="16" x14ac:dyDescent="0.2">
      <c r="A23" s="296">
        <v>15</v>
      </c>
      <c r="B23" s="293">
        <v>288.14999999999998</v>
      </c>
      <c r="C23" s="300">
        <v>10.1</v>
      </c>
      <c r="D23" s="300">
        <v>9.9</v>
      </c>
      <c r="E23" s="300">
        <v>9.8000000000000007</v>
      </c>
      <c r="F23" s="300">
        <v>9.6999999999999993</v>
      </c>
      <c r="G23" s="300">
        <v>9.6</v>
      </c>
      <c r="H23" s="300">
        <v>9.5</v>
      </c>
      <c r="I23" s="300">
        <v>9.3000000000000007</v>
      </c>
      <c r="J23" s="300">
        <v>9.1999999999999993</v>
      </c>
      <c r="K23" s="300">
        <v>9.1</v>
      </c>
      <c r="L23" s="300">
        <v>9</v>
      </c>
      <c r="M23" s="300">
        <v>8.9</v>
      </c>
      <c r="N23" s="300">
        <v>8.8000000000000007</v>
      </c>
      <c r="O23" s="300">
        <v>8.6999999999999993</v>
      </c>
      <c r="P23" s="300">
        <v>8.6</v>
      </c>
      <c r="Q23" s="300">
        <v>8.5</v>
      </c>
      <c r="R23" s="300">
        <v>8.4</v>
      </c>
      <c r="S23" s="300">
        <v>8.3000000000000007</v>
      </c>
      <c r="T23" s="300">
        <v>8.1999999999999993</v>
      </c>
    </row>
    <row r="24" spans="1:20" s="285" customFormat="1" ht="16" x14ac:dyDescent="0.2">
      <c r="A24" s="296">
        <v>16</v>
      </c>
      <c r="B24" s="293">
        <v>289.14999999999998</v>
      </c>
      <c r="C24" s="300">
        <v>9.8000000000000007</v>
      </c>
      <c r="D24" s="300">
        <v>9.6999999999999993</v>
      </c>
      <c r="E24" s="300">
        <v>9.6</v>
      </c>
      <c r="F24" s="300">
        <v>9.5</v>
      </c>
      <c r="G24" s="300">
        <v>9.4</v>
      </c>
      <c r="H24" s="300">
        <v>9.3000000000000007</v>
      </c>
      <c r="I24" s="300">
        <v>9.1999999999999993</v>
      </c>
      <c r="J24" s="300">
        <v>9</v>
      </c>
      <c r="K24" s="300">
        <v>8.9</v>
      </c>
      <c r="L24" s="300">
        <v>8.8000000000000007</v>
      </c>
      <c r="M24" s="300">
        <v>8.6999999999999993</v>
      </c>
      <c r="N24" s="300">
        <v>8.6</v>
      </c>
      <c r="O24" s="300">
        <v>8.5</v>
      </c>
      <c r="P24" s="300">
        <v>8.4</v>
      </c>
      <c r="Q24" s="300">
        <v>8.3000000000000007</v>
      </c>
      <c r="R24" s="300">
        <v>8.1999999999999993</v>
      </c>
      <c r="S24" s="300">
        <v>8.1</v>
      </c>
      <c r="T24" s="300">
        <v>8</v>
      </c>
    </row>
    <row r="25" spans="1:20" s="285" customFormat="1" ht="16" x14ac:dyDescent="0.2">
      <c r="A25" s="296">
        <v>17</v>
      </c>
      <c r="B25" s="293">
        <v>290.14999999999998</v>
      </c>
      <c r="C25" s="300">
        <v>9.6</v>
      </c>
      <c r="D25" s="300">
        <v>9.5</v>
      </c>
      <c r="E25" s="300">
        <v>9.4</v>
      </c>
      <c r="F25" s="300">
        <v>9.3000000000000007</v>
      </c>
      <c r="G25" s="300">
        <v>9.1999999999999993</v>
      </c>
      <c r="H25" s="300">
        <v>9.1</v>
      </c>
      <c r="I25" s="300">
        <v>9</v>
      </c>
      <c r="J25" s="300">
        <v>8.9</v>
      </c>
      <c r="K25" s="300">
        <v>8.8000000000000007</v>
      </c>
      <c r="L25" s="300">
        <v>8.6</v>
      </c>
      <c r="M25" s="300">
        <v>8.5</v>
      </c>
      <c r="N25" s="300">
        <v>8.4</v>
      </c>
      <c r="O25" s="300">
        <v>8.3000000000000007</v>
      </c>
      <c r="P25" s="300">
        <v>8.1999999999999993</v>
      </c>
      <c r="Q25" s="300">
        <v>8.1</v>
      </c>
      <c r="R25" s="300">
        <v>8</v>
      </c>
      <c r="S25" s="300">
        <v>7.9</v>
      </c>
      <c r="T25" s="300">
        <v>7.9</v>
      </c>
    </row>
    <row r="26" spans="1:20" s="285" customFormat="1" ht="16" x14ac:dyDescent="0.2">
      <c r="A26" s="296">
        <v>18</v>
      </c>
      <c r="B26" s="293">
        <v>291.14999999999998</v>
      </c>
      <c r="C26" s="300">
        <v>9.4</v>
      </c>
      <c r="D26" s="300">
        <v>9.3000000000000007</v>
      </c>
      <c r="E26" s="300">
        <v>9.1999999999999993</v>
      </c>
      <c r="F26" s="300">
        <v>9.1</v>
      </c>
      <c r="G26" s="300">
        <v>9</v>
      </c>
      <c r="H26" s="300">
        <v>8.9</v>
      </c>
      <c r="I26" s="300">
        <v>8.8000000000000007</v>
      </c>
      <c r="J26" s="300">
        <v>8.6999999999999993</v>
      </c>
      <c r="K26" s="300">
        <v>8.6</v>
      </c>
      <c r="L26" s="300">
        <v>8.5</v>
      </c>
      <c r="M26" s="300">
        <v>8.4</v>
      </c>
      <c r="N26" s="300">
        <v>8.3000000000000007</v>
      </c>
      <c r="O26" s="300">
        <v>8.1999999999999993</v>
      </c>
      <c r="P26" s="300">
        <v>8.1</v>
      </c>
      <c r="Q26" s="300">
        <v>8</v>
      </c>
      <c r="R26" s="300">
        <v>7.9</v>
      </c>
      <c r="S26" s="300">
        <v>7.8</v>
      </c>
      <c r="T26" s="300">
        <v>7.7</v>
      </c>
    </row>
    <row r="27" spans="1:20" s="285" customFormat="1" ht="16" x14ac:dyDescent="0.2">
      <c r="A27" s="296">
        <v>19</v>
      </c>
      <c r="B27" s="293">
        <v>292.14999999999998</v>
      </c>
      <c r="C27" s="300">
        <v>9.3000000000000007</v>
      </c>
      <c r="D27" s="300">
        <v>9.1</v>
      </c>
      <c r="E27" s="300">
        <v>9</v>
      </c>
      <c r="F27" s="300">
        <v>8.9</v>
      </c>
      <c r="G27" s="300">
        <v>8.8000000000000007</v>
      </c>
      <c r="H27" s="300">
        <v>8.6999999999999993</v>
      </c>
      <c r="I27" s="300">
        <v>8.6</v>
      </c>
      <c r="J27" s="300">
        <v>8.5</v>
      </c>
      <c r="K27" s="300">
        <v>8.4</v>
      </c>
      <c r="L27" s="300">
        <v>8.3000000000000007</v>
      </c>
      <c r="M27" s="300">
        <v>8.1999999999999993</v>
      </c>
      <c r="N27" s="300">
        <v>8.1</v>
      </c>
      <c r="O27" s="300">
        <v>8</v>
      </c>
      <c r="P27" s="300">
        <v>7.9</v>
      </c>
      <c r="Q27" s="300">
        <v>7.8</v>
      </c>
      <c r="R27" s="300">
        <v>7.7</v>
      </c>
      <c r="S27" s="300">
        <v>7.6</v>
      </c>
      <c r="T27" s="300">
        <v>7.6</v>
      </c>
    </row>
    <row r="28" spans="1:20" s="285" customFormat="1" ht="16" x14ac:dyDescent="0.2">
      <c r="A28" s="296">
        <v>20</v>
      </c>
      <c r="B28" s="293">
        <v>293.14999999999998</v>
      </c>
      <c r="C28" s="300">
        <v>9.1</v>
      </c>
      <c r="D28" s="300">
        <v>9</v>
      </c>
      <c r="E28" s="300">
        <v>8.9</v>
      </c>
      <c r="F28" s="300">
        <v>8.8000000000000007</v>
      </c>
      <c r="G28" s="300">
        <v>8.6</v>
      </c>
      <c r="H28" s="300">
        <v>8.5</v>
      </c>
      <c r="I28" s="300">
        <v>8.4</v>
      </c>
      <c r="J28" s="300">
        <v>8.3000000000000007</v>
      </c>
      <c r="K28" s="300">
        <v>8.1999999999999993</v>
      </c>
      <c r="L28" s="300">
        <v>8.1999999999999993</v>
      </c>
      <c r="M28" s="300">
        <v>8.1</v>
      </c>
      <c r="N28" s="300">
        <v>8</v>
      </c>
      <c r="O28" s="300">
        <v>7.9</v>
      </c>
      <c r="P28" s="300">
        <v>7.8</v>
      </c>
      <c r="Q28" s="300">
        <v>7.7</v>
      </c>
      <c r="R28" s="300">
        <v>7.6</v>
      </c>
      <c r="S28" s="300">
        <v>7.5</v>
      </c>
      <c r="T28" s="300">
        <v>7.4</v>
      </c>
    </row>
    <row r="29" spans="1:20" s="285" customFormat="1" ht="16" x14ac:dyDescent="0.2">
      <c r="A29" s="296">
        <v>21</v>
      </c>
      <c r="B29" s="293">
        <v>294.14999999999998</v>
      </c>
      <c r="C29" s="300">
        <v>8.9</v>
      </c>
      <c r="D29" s="300">
        <v>8.8000000000000007</v>
      </c>
      <c r="E29" s="300">
        <v>8.6999999999999993</v>
      </c>
      <c r="F29" s="300">
        <v>8.6</v>
      </c>
      <c r="G29" s="300">
        <v>8.5</v>
      </c>
      <c r="H29" s="300">
        <v>8.4</v>
      </c>
      <c r="I29" s="300">
        <v>8.3000000000000007</v>
      </c>
      <c r="J29" s="300">
        <v>8.1999999999999993</v>
      </c>
      <c r="K29" s="300">
        <v>8.1</v>
      </c>
      <c r="L29" s="300">
        <v>8</v>
      </c>
      <c r="M29" s="300">
        <v>7.9</v>
      </c>
      <c r="N29" s="300">
        <v>7.8</v>
      </c>
      <c r="O29" s="300">
        <v>7.7</v>
      </c>
      <c r="P29" s="300">
        <v>7.6</v>
      </c>
      <c r="Q29" s="300">
        <v>7.5</v>
      </c>
      <c r="R29" s="300">
        <v>7.5</v>
      </c>
      <c r="S29" s="300">
        <v>7.4</v>
      </c>
      <c r="T29" s="300">
        <v>7.3</v>
      </c>
    </row>
    <row r="30" spans="1:20" s="285" customFormat="1" ht="16" x14ac:dyDescent="0.2">
      <c r="A30" s="296">
        <v>22</v>
      </c>
      <c r="B30" s="293">
        <v>295.14999999999998</v>
      </c>
      <c r="C30" s="300">
        <v>8.6999999999999993</v>
      </c>
      <c r="D30" s="300">
        <v>8.6</v>
      </c>
      <c r="E30" s="300">
        <v>8.5</v>
      </c>
      <c r="F30" s="300">
        <v>8.4</v>
      </c>
      <c r="G30" s="300">
        <v>8.3000000000000007</v>
      </c>
      <c r="H30" s="300">
        <v>8.1999999999999993</v>
      </c>
      <c r="I30" s="300">
        <v>8.1</v>
      </c>
      <c r="J30" s="300">
        <v>8</v>
      </c>
      <c r="K30" s="300">
        <v>7.9</v>
      </c>
      <c r="L30" s="300">
        <v>7.9</v>
      </c>
      <c r="M30" s="300">
        <v>7.8</v>
      </c>
      <c r="N30" s="300">
        <v>7.7</v>
      </c>
      <c r="O30" s="300">
        <v>7.6</v>
      </c>
      <c r="P30" s="300">
        <v>7.5</v>
      </c>
      <c r="Q30" s="300">
        <v>7.4</v>
      </c>
      <c r="R30" s="300">
        <v>7.3</v>
      </c>
      <c r="S30" s="300">
        <v>7.2</v>
      </c>
      <c r="T30" s="300">
        <v>7.2</v>
      </c>
    </row>
    <row r="31" spans="1:20" s="285" customFormat="1" ht="16" x14ac:dyDescent="0.2">
      <c r="A31" s="296">
        <v>23</v>
      </c>
      <c r="B31" s="293">
        <v>296.14999999999998</v>
      </c>
      <c r="C31" s="300">
        <v>8.6</v>
      </c>
      <c r="D31" s="300">
        <v>8.5</v>
      </c>
      <c r="E31" s="300">
        <v>8.4</v>
      </c>
      <c r="F31" s="300">
        <v>8.3000000000000007</v>
      </c>
      <c r="G31" s="300">
        <v>8.1999999999999993</v>
      </c>
      <c r="H31" s="300">
        <v>8.1</v>
      </c>
      <c r="I31" s="300">
        <v>8</v>
      </c>
      <c r="J31" s="300">
        <v>7.9</v>
      </c>
      <c r="K31" s="300">
        <v>7.8</v>
      </c>
      <c r="L31" s="300">
        <v>7.7</v>
      </c>
      <c r="M31" s="300">
        <v>7.6</v>
      </c>
      <c r="N31" s="300">
        <v>7.5</v>
      </c>
      <c r="O31" s="300">
        <v>7.4</v>
      </c>
      <c r="P31" s="300">
        <v>7.4</v>
      </c>
      <c r="Q31" s="300">
        <v>7.3</v>
      </c>
      <c r="R31" s="300">
        <v>7.2</v>
      </c>
      <c r="S31" s="300">
        <v>7.1</v>
      </c>
      <c r="T31" s="300">
        <v>7</v>
      </c>
    </row>
    <row r="32" spans="1:20" s="285" customFormat="1" ht="16" x14ac:dyDescent="0.2">
      <c r="A32" s="296">
        <v>24</v>
      </c>
      <c r="B32" s="293">
        <v>297.14999999999998</v>
      </c>
      <c r="C32" s="300">
        <v>8.4</v>
      </c>
      <c r="D32" s="300">
        <v>8.3000000000000007</v>
      </c>
      <c r="E32" s="300">
        <v>8.1999999999999993</v>
      </c>
      <c r="F32" s="300">
        <v>8.1</v>
      </c>
      <c r="G32" s="300">
        <v>8</v>
      </c>
      <c r="H32" s="300">
        <v>7.9</v>
      </c>
      <c r="I32" s="300">
        <v>7.8</v>
      </c>
      <c r="J32" s="300">
        <v>7.7</v>
      </c>
      <c r="K32" s="300">
        <v>7.7</v>
      </c>
      <c r="L32" s="300">
        <v>7.6</v>
      </c>
      <c r="M32" s="300">
        <v>7.5</v>
      </c>
      <c r="N32" s="300">
        <v>7.4</v>
      </c>
      <c r="O32" s="300">
        <v>7.3</v>
      </c>
      <c r="P32" s="300">
        <v>7.2</v>
      </c>
      <c r="Q32" s="300">
        <v>7.1</v>
      </c>
      <c r="R32" s="300">
        <v>7.1</v>
      </c>
      <c r="S32" s="300">
        <v>7</v>
      </c>
      <c r="T32" s="300">
        <v>6.9</v>
      </c>
    </row>
    <row r="33" spans="1:20" s="285" customFormat="1" ht="16" x14ac:dyDescent="0.2">
      <c r="A33" s="296">
        <v>25</v>
      </c>
      <c r="B33" s="293">
        <v>298.14999999999998</v>
      </c>
      <c r="C33" s="300">
        <v>8.1999999999999993</v>
      </c>
      <c r="D33" s="300">
        <v>8.1</v>
      </c>
      <c r="E33" s="300">
        <v>8.1</v>
      </c>
      <c r="F33" s="300">
        <v>8</v>
      </c>
      <c r="G33" s="300">
        <v>7.9</v>
      </c>
      <c r="H33" s="300">
        <v>7.8</v>
      </c>
      <c r="I33" s="300">
        <v>7.7</v>
      </c>
      <c r="J33" s="300">
        <v>7.6</v>
      </c>
      <c r="K33" s="300">
        <v>7.5</v>
      </c>
      <c r="L33" s="300">
        <v>7.4</v>
      </c>
      <c r="M33" s="300">
        <v>7.3</v>
      </c>
      <c r="N33" s="300">
        <v>7.3</v>
      </c>
      <c r="O33" s="300">
        <v>7.2</v>
      </c>
      <c r="P33" s="300">
        <v>7.1</v>
      </c>
      <c r="Q33" s="300">
        <v>7</v>
      </c>
      <c r="R33" s="300">
        <v>6.9</v>
      </c>
      <c r="S33" s="300">
        <v>6.9</v>
      </c>
      <c r="T33" s="300">
        <v>6.8</v>
      </c>
    </row>
    <row r="34" spans="1:20" s="285" customFormat="1" ht="16" x14ac:dyDescent="0.2">
      <c r="A34" s="296">
        <v>26</v>
      </c>
      <c r="B34" s="293">
        <v>299.14999999999998</v>
      </c>
      <c r="C34" s="300">
        <v>8.1</v>
      </c>
      <c r="D34" s="300">
        <v>8</v>
      </c>
      <c r="E34" s="300">
        <v>7.9</v>
      </c>
      <c r="F34" s="300">
        <v>7.8</v>
      </c>
      <c r="G34" s="300">
        <v>7.7</v>
      </c>
      <c r="H34" s="300">
        <v>7.6</v>
      </c>
      <c r="I34" s="300">
        <v>7.6</v>
      </c>
      <c r="J34" s="300">
        <v>7.5</v>
      </c>
      <c r="K34" s="300">
        <v>7.4</v>
      </c>
      <c r="L34" s="300">
        <v>7.3</v>
      </c>
      <c r="M34" s="300">
        <v>7.2</v>
      </c>
      <c r="N34" s="300">
        <v>7.1</v>
      </c>
      <c r="O34" s="300">
        <v>7.1</v>
      </c>
      <c r="P34" s="300">
        <v>7</v>
      </c>
      <c r="Q34" s="300">
        <v>6.9</v>
      </c>
      <c r="R34" s="300">
        <v>6.8</v>
      </c>
      <c r="S34" s="300">
        <v>6.7</v>
      </c>
      <c r="T34" s="300">
        <v>6.7</v>
      </c>
    </row>
    <row r="35" spans="1:20" s="285" customFormat="1" ht="16" x14ac:dyDescent="0.2">
      <c r="A35" s="296">
        <v>27</v>
      </c>
      <c r="B35" s="293">
        <v>300.14999999999998</v>
      </c>
      <c r="C35" s="300">
        <v>7.9</v>
      </c>
      <c r="D35" s="300">
        <v>7.9</v>
      </c>
      <c r="E35" s="300">
        <v>7.8</v>
      </c>
      <c r="F35" s="300">
        <v>7.7</v>
      </c>
      <c r="G35" s="300">
        <v>7.6</v>
      </c>
      <c r="H35" s="300">
        <v>7.5</v>
      </c>
      <c r="I35" s="300">
        <v>7.4</v>
      </c>
      <c r="J35" s="300">
        <v>7.3</v>
      </c>
      <c r="K35" s="300">
        <v>7.3</v>
      </c>
      <c r="L35" s="300">
        <v>7.2</v>
      </c>
      <c r="M35" s="300">
        <v>7.1</v>
      </c>
      <c r="N35" s="300">
        <v>7</v>
      </c>
      <c r="O35" s="300">
        <v>6.9</v>
      </c>
      <c r="P35" s="300">
        <v>6.9</v>
      </c>
      <c r="Q35" s="300">
        <v>6.8</v>
      </c>
      <c r="R35" s="300">
        <v>6.7</v>
      </c>
      <c r="S35" s="300">
        <v>6.6</v>
      </c>
      <c r="T35" s="300">
        <v>6.6</v>
      </c>
    </row>
    <row r="36" spans="1:20" s="285" customFormat="1" ht="16" x14ac:dyDescent="0.2">
      <c r="A36" s="296">
        <v>28</v>
      </c>
      <c r="B36" s="293">
        <v>301.14999999999998</v>
      </c>
      <c r="C36" s="300">
        <v>7.8</v>
      </c>
      <c r="D36" s="300">
        <v>7.7</v>
      </c>
      <c r="E36" s="300">
        <v>7.6</v>
      </c>
      <c r="F36" s="300">
        <v>7.5</v>
      </c>
      <c r="G36" s="300">
        <v>7.5</v>
      </c>
      <c r="H36" s="300">
        <v>7.4</v>
      </c>
      <c r="I36" s="300">
        <v>7.3</v>
      </c>
      <c r="J36" s="300">
        <v>7.2</v>
      </c>
      <c r="K36" s="300">
        <v>7.1</v>
      </c>
      <c r="L36" s="300">
        <v>7.1</v>
      </c>
      <c r="M36" s="300">
        <v>7</v>
      </c>
      <c r="N36" s="300">
        <v>6.9</v>
      </c>
      <c r="O36" s="300">
        <v>6.8</v>
      </c>
      <c r="P36" s="300">
        <v>6.7</v>
      </c>
      <c r="Q36" s="300">
        <v>6.7</v>
      </c>
      <c r="R36" s="300">
        <v>6.6</v>
      </c>
      <c r="S36" s="300">
        <v>6.5</v>
      </c>
      <c r="T36" s="300">
        <v>6.5</v>
      </c>
    </row>
    <row r="37" spans="1:20" s="285" customFormat="1" ht="16" x14ac:dyDescent="0.2">
      <c r="A37" s="296">
        <v>29</v>
      </c>
      <c r="B37" s="293">
        <v>302.14999999999998</v>
      </c>
      <c r="C37" s="300">
        <v>7.7</v>
      </c>
      <c r="D37" s="300">
        <v>7.6</v>
      </c>
      <c r="E37" s="300">
        <v>7.5</v>
      </c>
      <c r="F37" s="300">
        <v>7.4</v>
      </c>
      <c r="G37" s="300">
        <v>7.3</v>
      </c>
      <c r="H37" s="300">
        <v>7.3</v>
      </c>
      <c r="I37" s="300">
        <v>7.2</v>
      </c>
      <c r="J37" s="300">
        <v>7.1</v>
      </c>
      <c r="K37" s="300">
        <v>7</v>
      </c>
      <c r="L37" s="300">
        <v>6.9</v>
      </c>
      <c r="M37" s="300">
        <v>6.9</v>
      </c>
      <c r="N37" s="300">
        <v>6.8</v>
      </c>
      <c r="O37" s="300">
        <v>6.7</v>
      </c>
      <c r="P37" s="300">
        <v>6.6</v>
      </c>
      <c r="Q37" s="300">
        <v>6.6</v>
      </c>
      <c r="R37" s="300">
        <v>6.5</v>
      </c>
      <c r="S37" s="300">
        <v>6.4</v>
      </c>
      <c r="T37" s="300">
        <v>6.3</v>
      </c>
    </row>
    <row r="38" spans="1:20" s="285" customFormat="1" ht="16" x14ac:dyDescent="0.2">
      <c r="A38" s="296">
        <v>30</v>
      </c>
      <c r="B38" s="293">
        <v>303.14999999999998</v>
      </c>
      <c r="C38" s="300">
        <v>7.5</v>
      </c>
      <c r="D38" s="300">
        <v>7.4</v>
      </c>
      <c r="E38" s="300">
        <v>7.4</v>
      </c>
      <c r="F38" s="300">
        <v>7.3</v>
      </c>
      <c r="G38" s="300">
        <v>7.2</v>
      </c>
      <c r="H38" s="300">
        <v>7.1</v>
      </c>
      <c r="I38" s="300">
        <v>7.1</v>
      </c>
      <c r="J38" s="300">
        <v>7</v>
      </c>
      <c r="K38" s="300">
        <v>6.9</v>
      </c>
      <c r="L38" s="300">
        <v>6.8</v>
      </c>
      <c r="M38" s="300">
        <v>6.7</v>
      </c>
      <c r="N38" s="300">
        <v>6.7</v>
      </c>
      <c r="O38" s="300">
        <v>6.6</v>
      </c>
      <c r="P38" s="300">
        <v>6.5</v>
      </c>
      <c r="Q38" s="300">
        <v>6.5</v>
      </c>
      <c r="R38" s="300">
        <v>6.4</v>
      </c>
      <c r="S38" s="300">
        <v>6.3</v>
      </c>
      <c r="T38" s="300">
        <v>6.2</v>
      </c>
    </row>
    <row r="39" spans="1:20" s="285" customFormat="1" ht="16" x14ac:dyDescent="0.2">
      <c r="A39" s="301" t="s">
        <v>544</v>
      </c>
      <c r="B39" s="302"/>
      <c r="C39" s="302"/>
      <c r="D39" s="303"/>
      <c r="E39" s="303"/>
      <c r="F39" s="303"/>
      <c r="G39" s="303"/>
      <c r="H39" s="303"/>
      <c r="I39" s="303"/>
      <c r="J39" s="303"/>
      <c r="K39" s="303"/>
      <c r="L39" s="303"/>
      <c r="M39" s="303"/>
      <c r="N39" s="303"/>
      <c r="O39" s="303"/>
      <c r="P39" s="303"/>
      <c r="Q39" s="303"/>
      <c r="R39" s="303"/>
      <c r="S39" s="303"/>
      <c r="T39" s="304"/>
    </row>
    <row r="40" spans="1:20" s="285" customFormat="1" ht="16" x14ac:dyDescent="0.2">
      <c r="A40" s="301" t="s">
        <v>545</v>
      </c>
      <c r="B40" s="302"/>
      <c r="C40" s="302"/>
      <c r="D40" s="305"/>
      <c r="E40" s="305"/>
      <c r="F40" s="305"/>
      <c r="G40" s="305"/>
      <c r="H40" s="305"/>
      <c r="I40" s="305"/>
      <c r="J40" s="305"/>
      <c r="K40" s="305"/>
      <c r="L40" s="305"/>
      <c r="M40" s="305"/>
      <c r="N40" s="305"/>
      <c r="O40" s="305"/>
      <c r="P40" s="305"/>
      <c r="Q40" s="305"/>
      <c r="R40" s="303"/>
      <c r="S40" s="303"/>
      <c r="T40" s="304"/>
    </row>
    <row r="41" spans="1:20" s="285" customFormat="1" ht="16" x14ac:dyDescent="0.2">
      <c r="A41" s="306" t="s">
        <v>546</v>
      </c>
      <c r="B41" s="307"/>
      <c r="C41" s="307"/>
      <c r="D41" s="308"/>
      <c r="E41" s="308"/>
      <c r="F41" s="308"/>
      <c r="G41" s="308"/>
      <c r="H41" s="308"/>
      <c r="I41" s="308"/>
      <c r="J41" s="308"/>
      <c r="K41" s="308"/>
      <c r="L41" s="308"/>
      <c r="M41" s="308"/>
      <c r="N41" s="308"/>
      <c r="O41" s="308"/>
      <c r="P41" s="308"/>
      <c r="Q41" s="308"/>
      <c r="R41" s="308"/>
      <c r="S41" s="308"/>
      <c r="T41" s="309"/>
    </row>
    <row r="42" spans="1:20" s="285" customFormat="1" ht="16" x14ac:dyDescent="0.2">
      <c r="A42" s="301"/>
      <c r="B42" s="302"/>
      <c r="C42" s="310" t="s">
        <v>547</v>
      </c>
      <c r="D42" s="305"/>
      <c r="E42" s="305"/>
      <c r="F42" s="305"/>
      <c r="G42" s="305"/>
      <c r="H42" s="305"/>
      <c r="I42" s="305"/>
      <c r="J42" s="305"/>
      <c r="K42" s="305"/>
      <c r="L42" s="305"/>
      <c r="M42" s="305"/>
      <c r="N42" s="305"/>
      <c r="O42" s="305"/>
      <c r="P42" s="305"/>
      <c r="Q42" s="305"/>
      <c r="R42" s="303"/>
      <c r="S42" s="303"/>
      <c r="T42" s="304"/>
    </row>
    <row r="43" spans="1:20" s="285" customFormat="1" ht="16" x14ac:dyDescent="0.2">
      <c r="A43" s="301"/>
      <c r="B43" s="302"/>
      <c r="C43" s="310" t="s">
        <v>548</v>
      </c>
      <c r="D43" s="305"/>
      <c r="E43" s="305"/>
      <c r="F43" s="305"/>
      <c r="G43" s="305"/>
      <c r="H43" s="305"/>
      <c r="I43" s="305"/>
      <c r="J43" s="305"/>
      <c r="K43" s="305"/>
      <c r="L43" s="305"/>
      <c r="M43" s="305"/>
      <c r="N43" s="305"/>
      <c r="O43" s="305"/>
      <c r="P43" s="305"/>
      <c r="Q43" s="305"/>
      <c r="R43" s="303"/>
      <c r="S43" s="303"/>
      <c r="T43" s="304"/>
    </row>
    <row r="44" spans="1:20" s="285" customFormat="1" ht="16" x14ac:dyDescent="0.2">
      <c r="A44" s="444" t="s">
        <v>549</v>
      </c>
      <c r="B44" s="445"/>
      <c r="C44" s="445"/>
      <c r="D44" s="445"/>
      <c r="E44" s="445"/>
      <c r="F44" s="445"/>
      <c r="G44" s="445"/>
      <c r="H44" s="445"/>
      <c r="I44" s="445"/>
      <c r="J44" s="445"/>
      <c r="K44" s="445"/>
      <c r="L44" s="445"/>
      <c r="M44" s="445"/>
      <c r="N44" s="445"/>
      <c r="O44" s="445"/>
      <c r="P44" s="445"/>
      <c r="Q44" s="445"/>
      <c r="R44" s="445"/>
      <c r="S44" s="445"/>
      <c r="T44" s="446"/>
    </row>
    <row r="45" spans="1:20" s="285" customFormat="1" ht="16" x14ac:dyDescent="0.2">
      <c r="A45" s="311"/>
      <c r="B45" s="302"/>
      <c r="C45" s="310"/>
      <c r="D45" s="305"/>
      <c r="E45" s="305"/>
      <c r="F45" s="305"/>
      <c r="G45" s="305"/>
      <c r="H45" s="305"/>
      <c r="I45" s="305"/>
      <c r="J45" s="305"/>
      <c r="K45" s="305"/>
      <c r="L45" s="305"/>
      <c r="M45" s="305"/>
      <c r="N45" s="305"/>
      <c r="O45" s="305"/>
      <c r="P45" s="305"/>
      <c r="Q45" s="305"/>
      <c r="R45" s="303"/>
      <c r="S45" s="303"/>
      <c r="T45" s="304"/>
    </row>
    <row r="46" spans="1:20" s="285" customFormat="1" ht="16" x14ac:dyDescent="0.2">
      <c r="A46" s="447" t="s">
        <v>550</v>
      </c>
      <c r="B46" s="448"/>
      <c r="C46" s="448"/>
      <c r="D46" s="448"/>
      <c r="E46" s="448"/>
      <c r="F46" s="448"/>
      <c r="G46" s="448"/>
      <c r="H46" s="448"/>
      <c r="I46" s="448"/>
      <c r="J46" s="448"/>
      <c r="K46" s="448"/>
      <c r="L46" s="448"/>
      <c r="M46" s="448"/>
      <c r="N46" s="448"/>
      <c r="O46" s="448"/>
      <c r="P46" s="448"/>
      <c r="Q46" s="448"/>
      <c r="R46" s="448"/>
      <c r="S46" s="448"/>
      <c r="T46" s="449"/>
    </row>
    <row r="47" spans="1:20" s="285" customFormat="1" ht="16" x14ac:dyDescent="0.2">
      <c r="A47" s="286"/>
      <c r="B47" s="286"/>
      <c r="C47" s="286"/>
      <c r="D47" s="286"/>
      <c r="E47" s="286"/>
      <c r="F47" s="286"/>
      <c r="G47" s="286"/>
      <c r="H47" s="286"/>
      <c r="I47" s="286"/>
      <c r="J47" s="286"/>
      <c r="K47" s="286"/>
      <c r="L47" s="286"/>
      <c r="M47" s="286"/>
      <c r="N47" s="286"/>
      <c r="O47" s="286"/>
      <c r="P47" s="286"/>
      <c r="Q47" s="286"/>
      <c r="R47" s="286"/>
      <c r="S47" s="286"/>
      <c r="T47" s="286"/>
    </row>
    <row r="48" spans="1:20" s="285" customFormat="1" ht="16" x14ac:dyDescent="0.2">
      <c r="A48" s="286"/>
      <c r="B48" s="286"/>
      <c r="C48" s="286"/>
      <c r="D48" s="286"/>
      <c r="E48" s="286"/>
      <c r="F48" s="286"/>
      <c r="G48" s="286"/>
      <c r="H48" s="286"/>
      <c r="I48" s="286"/>
      <c r="J48" s="286"/>
      <c r="K48" s="286"/>
      <c r="L48" s="286"/>
      <c r="M48" s="286"/>
      <c r="N48" s="286"/>
      <c r="O48" s="286"/>
      <c r="P48" s="286"/>
      <c r="Q48" s="286"/>
      <c r="R48" s="286"/>
      <c r="S48" s="286"/>
      <c r="T48" s="286"/>
    </row>
    <row r="49" s="285" customFormat="1" ht="16" x14ac:dyDescent="0.2"/>
    <row r="50" s="285" customFormat="1" ht="16" x14ac:dyDescent="0.2"/>
  </sheetData>
  <mergeCells count="2">
    <mergeCell ref="A44:T44"/>
    <mergeCell ref="A46:T4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2CFB7-C05B-4F62-8A1F-1215FDE43A3B}">
  <dimension ref="A1:BD285"/>
  <sheetViews>
    <sheetView topLeftCell="A265" workbookViewId="0">
      <selection activeCell="C284" sqref="C284"/>
    </sheetView>
  </sheetViews>
  <sheetFormatPr baseColWidth="10" defaultColWidth="8.83203125" defaultRowHeight="15" x14ac:dyDescent="0.2"/>
  <cols>
    <col min="5" max="5" width="10.33203125" customWidth="1"/>
  </cols>
  <sheetData>
    <row r="1" spans="1:53" s="68" customFormat="1" x14ac:dyDescent="0.2">
      <c r="A1" s="68" t="s">
        <v>1199</v>
      </c>
      <c r="E1" s="167"/>
      <c r="J1" s="168"/>
      <c r="O1" s="43"/>
      <c r="P1" s="43"/>
      <c r="Q1" s="43" t="s">
        <v>976</v>
      </c>
      <c r="R1" s="43" t="s">
        <v>976</v>
      </c>
      <c r="S1" s="43" t="s">
        <v>976</v>
      </c>
      <c r="T1" s="43" t="s">
        <v>977</v>
      </c>
      <c r="U1" s="44"/>
      <c r="W1" s="168"/>
      <c r="X1" s="171"/>
      <c r="Y1" s="43" t="s">
        <v>978</v>
      </c>
      <c r="Z1" s="46" t="s">
        <v>979</v>
      </c>
      <c r="AA1" s="47"/>
      <c r="AB1" s="171"/>
      <c r="AC1" s="171"/>
      <c r="AD1" s="72"/>
      <c r="AE1" s="72"/>
      <c r="AF1" s="72"/>
      <c r="AG1" s="316"/>
      <c r="AH1" s="72"/>
      <c r="AI1" s="72"/>
      <c r="AJ1" s="72"/>
      <c r="AK1" s="72"/>
      <c r="AL1" s="72"/>
      <c r="AM1" s="72"/>
      <c r="AN1" s="72"/>
      <c r="AO1" s="72"/>
      <c r="AP1" s="46"/>
      <c r="AR1" s="68" t="s">
        <v>977</v>
      </c>
      <c r="AV1" s="147"/>
      <c r="AX1" s="72"/>
      <c r="AY1" s="72"/>
    </row>
    <row r="2" spans="1:53" s="68" customFormat="1" x14ac:dyDescent="0.2">
      <c r="A2" s="43"/>
      <c r="E2" s="167"/>
      <c r="F2" s="43"/>
      <c r="G2" s="43" t="s">
        <v>696</v>
      </c>
      <c r="H2" s="49" t="s">
        <v>697</v>
      </c>
      <c r="J2" s="50" t="s">
        <v>698</v>
      </c>
      <c r="K2" s="43" t="s">
        <v>699</v>
      </c>
      <c r="L2" s="43" t="s">
        <v>700</v>
      </c>
      <c r="M2" s="43" t="s">
        <v>701</v>
      </c>
      <c r="O2" s="43" t="s">
        <v>702</v>
      </c>
      <c r="P2" s="43" t="s">
        <v>703</v>
      </c>
      <c r="Q2" s="51" t="s">
        <v>704</v>
      </c>
      <c r="R2" s="43" t="s">
        <v>705</v>
      </c>
      <c r="S2" s="43" t="s">
        <v>706</v>
      </c>
      <c r="T2" s="43" t="s">
        <v>707</v>
      </c>
      <c r="U2" s="52"/>
      <c r="V2" s="43" t="s">
        <v>708</v>
      </c>
      <c r="W2" s="50" t="s">
        <v>709</v>
      </c>
      <c r="X2" s="162" t="s">
        <v>710</v>
      </c>
      <c r="Y2" s="43" t="s">
        <v>711</v>
      </c>
      <c r="Z2" s="46" t="s">
        <v>711</v>
      </c>
      <c r="AA2" s="47"/>
      <c r="AB2" s="162" t="s">
        <v>712</v>
      </c>
      <c r="AC2" s="46" t="s">
        <v>713</v>
      </c>
      <c r="AD2" s="162" t="s">
        <v>714</v>
      </c>
      <c r="AE2" s="162" t="s">
        <v>715</v>
      </c>
      <c r="AF2" s="46" t="s">
        <v>716</v>
      </c>
      <c r="AG2" s="46" t="s">
        <v>485</v>
      </c>
      <c r="AH2" s="46" t="s">
        <v>717</v>
      </c>
      <c r="AI2" s="46" t="s">
        <v>718</v>
      </c>
      <c r="AJ2" s="54" t="s">
        <v>719</v>
      </c>
      <c r="AK2" s="54" t="s">
        <v>720</v>
      </c>
      <c r="AL2" s="46" t="s">
        <v>721</v>
      </c>
      <c r="AM2" s="46" t="s">
        <v>489</v>
      </c>
      <c r="AN2" s="46" t="s">
        <v>722</v>
      </c>
      <c r="AO2" s="46" t="s">
        <v>723</v>
      </c>
      <c r="AP2" s="46" t="s">
        <v>724</v>
      </c>
      <c r="AQ2" s="46" t="s">
        <v>725</v>
      </c>
      <c r="AR2" s="46" t="s">
        <v>726</v>
      </c>
      <c r="AS2" s="43"/>
      <c r="AT2" s="317" t="s">
        <v>727</v>
      </c>
      <c r="AV2" s="147"/>
      <c r="AX2" s="72"/>
      <c r="AY2" s="72"/>
    </row>
    <row r="3" spans="1:53" s="68" customFormat="1" x14ac:dyDescent="0.2">
      <c r="A3" s="55" t="s">
        <v>728</v>
      </c>
      <c r="B3" s="55" t="s">
        <v>729</v>
      </c>
      <c r="C3" s="55" t="s">
        <v>707</v>
      </c>
      <c r="D3" s="55" t="s">
        <v>730</v>
      </c>
      <c r="E3" s="56" t="s">
        <v>731</v>
      </c>
      <c r="F3" s="55" t="s">
        <v>15</v>
      </c>
      <c r="G3" s="55" t="s">
        <v>732</v>
      </c>
      <c r="H3" s="318" t="s">
        <v>733</v>
      </c>
      <c r="I3" s="58" t="s">
        <v>734</v>
      </c>
      <c r="J3" s="59" t="s">
        <v>735</v>
      </c>
      <c r="K3" s="60" t="s">
        <v>736</v>
      </c>
      <c r="L3" s="61" t="s">
        <v>737</v>
      </c>
      <c r="M3" s="55" t="s">
        <v>738</v>
      </c>
      <c r="N3" s="55" t="s">
        <v>739</v>
      </c>
      <c r="O3" s="55" t="s">
        <v>740</v>
      </c>
      <c r="P3" s="55" t="s">
        <v>741</v>
      </c>
      <c r="Q3" s="55" t="s">
        <v>742</v>
      </c>
      <c r="R3" s="55" t="s">
        <v>742</v>
      </c>
      <c r="S3" s="55" t="s">
        <v>742</v>
      </c>
      <c r="T3" s="55" t="s">
        <v>742</v>
      </c>
      <c r="U3" s="62" t="s">
        <v>743</v>
      </c>
      <c r="V3" s="55" t="s">
        <v>744</v>
      </c>
      <c r="W3" s="165" t="s">
        <v>745</v>
      </c>
      <c r="X3" s="319" t="s">
        <v>746</v>
      </c>
      <c r="Y3" s="64" t="s">
        <v>747</v>
      </c>
      <c r="Z3" s="65" t="s">
        <v>748</v>
      </c>
      <c r="AA3" s="66" t="s">
        <v>749</v>
      </c>
      <c r="AB3" s="166" t="s">
        <v>750</v>
      </c>
      <c r="AC3" s="67" t="s">
        <v>751</v>
      </c>
      <c r="AD3" s="166" t="s">
        <v>494</v>
      </c>
      <c r="AE3" s="166" t="s">
        <v>494</v>
      </c>
      <c r="AF3" s="67" t="s">
        <v>494</v>
      </c>
      <c r="AG3" s="67" t="s">
        <v>494</v>
      </c>
      <c r="AH3" s="67" t="s">
        <v>494</v>
      </c>
      <c r="AI3" s="67" t="s">
        <v>494</v>
      </c>
      <c r="AJ3" s="67" t="s">
        <v>494</v>
      </c>
      <c r="AK3" s="67" t="s">
        <v>494</v>
      </c>
      <c r="AL3" s="65" t="s">
        <v>725</v>
      </c>
      <c r="AM3" s="67" t="s">
        <v>494</v>
      </c>
      <c r="AN3" s="67" t="s">
        <v>494</v>
      </c>
      <c r="AO3" s="65" t="s">
        <v>752</v>
      </c>
      <c r="AP3" s="65" t="s">
        <v>752</v>
      </c>
      <c r="AQ3" s="67" t="s">
        <v>753</v>
      </c>
      <c r="AR3" s="65" t="s">
        <v>752</v>
      </c>
      <c r="AS3" s="55" t="s">
        <v>754</v>
      </c>
      <c r="AT3" s="317" t="s">
        <v>755</v>
      </c>
      <c r="AV3" s="147"/>
      <c r="AX3" s="72"/>
      <c r="AY3" s="72"/>
    </row>
    <row r="4" spans="1:53" x14ac:dyDescent="0.2">
      <c r="A4" t="s">
        <v>756</v>
      </c>
      <c r="B4" t="s">
        <v>405</v>
      </c>
      <c r="C4" t="s">
        <v>757</v>
      </c>
      <c r="D4" t="s">
        <v>781</v>
      </c>
      <c r="E4" s="167">
        <v>43297</v>
      </c>
      <c r="F4" t="s">
        <v>797</v>
      </c>
      <c r="G4" t="s">
        <v>802</v>
      </c>
      <c r="H4">
        <v>3</v>
      </c>
      <c r="I4" t="s">
        <v>760</v>
      </c>
      <c r="J4" s="326">
        <v>0.3979166666666667</v>
      </c>
      <c r="K4">
        <v>1</v>
      </c>
      <c r="L4">
        <v>1</v>
      </c>
      <c r="M4" t="s">
        <v>773</v>
      </c>
      <c r="N4" t="s">
        <v>803</v>
      </c>
      <c r="O4" s="131">
        <v>24.8</v>
      </c>
      <c r="P4" s="131">
        <v>8.2799999999999994</v>
      </c>
      <c r="Q4" s="68">
        <v>1.8</v>
      </c>
      <c r="R4" s="68">
        <v>1.5</v>
      </c>
      <c r="S4" s="131">
        <v>1.65</v>
      </c>
      <c r="T4" s="68">
        <v>2</v>
      </c>
      <c r="U4" s="76">
        <v>0.82499999999999996</v>
      </c>
      <c r="V4" s="68">
        <v>0.15</v>
      </c>
      <c r="W4" s="77">
        <v>0.3833333333333333</v>
      </c>
      <c r="X4" s="359">
        <v>25.1</v>
      </c>
      <c r="Y4" s="68">
        <v>7.72</v>
      </c>
      <c r="Z4" s="360">
        <v>6.532310541592615</v>
      </c>
      <c r="AA4" s="321">
        <v>0.9</v>
      </c>
      <c r="AB4" s="226">
        <v>29.4</v>
      </c>
      <c r="AC4" s="216">
        <v>45.9</v>
      </c>
      <c r="AD4" s="68" t="s">
        <v>763</v>
      </c>
      <c r="AE4" s="68" t="s">
        <v>763</v>
      </c>
      <c r="AF4" s="68" t="s">
        <v>763</v>
      </c>
      <c r="AG4" s="131" t="s">
        <v>763</v>
      </c>
      <c r="AH4" s="68" t="s">
        <v>763</v>
      </c>
      <c r="AI4" s="68" t="s">
        <v>763</v>
      </c>
      <c r="AJ4" s="72" t="s">
        <v>763</v>
      </c>
      <c r="AK4" s="72" t="s">
        <v>763</v>
      </c>
      <c r="AL4" s="72" t="s">
        <v>763</v>
      </c>
      <c r="AM4" s="68" t="s">
        <v>763</v>
      </c>
      <c r="AN4" s="131" t="s">
        <v>763</v>
      </c>
      <c r="AO4" s="131" t="s">
        <v>763</v>
      </c>
      <c r="AP4" s="131" t="s">
        <v>763</v>
      </c>
      <c r="AQ4" s="68" t="s">
        <v>763</v>
      </c>
      <c r="AR4" s="68" t="s">
        <v>763</v>
      </c>
      <c r="AV4" s="324"/>
      <c r="AW4" s="325"/>
      <c r="AX4" s="204"/>
      <c r="AY4" s="204"/>
      <c r="AZ4" s="204"/>
      <c r="BA4" s="204"/>
    </row>
    <row r="5" spans="1:53" x14ac:dyDescent="0.2">
      <c r="A5" t="s">
        <v>756</v>
      </c>
      <c r="B5" t="s">
        <v>405</v>
      </c>
      <c r="C5" t="s">
        <v>757</v>
      </c>
      <c r="D5" t="s">
        <v>785</v>
      </c>
      <c r="E5" s="167">
        <v>43297</v>
      </c>
      <c r="F5" t="s">
        <v>797</v>
      </c>
      <c r="G5" t="s">
        <v>802</v>
      </c>
      <c r="H5">
        <v>3</v>
      </c>
      <c r="I5" t="s">
        <v>760</v>
      </c>
      <c r="J5" s="326">
        <v>0.3979166666666667</v>
      </c>
      <c r="K5">
        <v>1</v>
      </c>
      <c r="L5">
        <v>1</v>
      </c>
      <c r="M5" t="s">
        <v>773</v>
      </c>
      <c r="N5" t="s">
        <v>803</v>
      </c>
      <c r="O5" s="131">
        <v>24.8</v>
      </c>
      <c r="P5" s="131">
        <v>8.2799999999999994</v>
      </c>
      <c r="Q5" s="68">
        <v>1.8</v>
      </c>
      <c r="R5" s="68">
        <v>1.5</v>
      </c>
      <c r="S5" s="131">
        <v>1.65</v>
      </c>
      <c r="T5" s="68">
        <v>2</v>
      </c>
      <c r="U5" s="76">
        <v>0.82499999999999996</v>
      </c>
      <c r="V5" s="68">
        <v>0.15</v>
      </c>
      <c r="W5" s="77">
        <v>0.3833333333333333</v>
      </c>
      <c r="X5" s="359">
        <v>25.1</v>
      </c>
      <c r="Y5" s="68">
        <v>7.72</v>
      </c>
      <c r="Z5" s="360">
        <v>6.532310541592615</v>
      </c>
      <c r="AA5" s="321">
        <v>0.9</v>
      </c>
      <c r="AB5" s="226">
        <v>29.4</v>
      </c>
      <c r="AC5" s="216">
        <v>45.8</v>
      </c>
      <c r="AD5" s="68" t="s">
        <v>763</v>
      </c>
      <c r="AE5" s="68" t="s">
        <v>763</v>
      </c>
      <c r="AF5" s="68" t="s">
        <v>763</v>
      </c>
      <c r="AG5" s="131" t="s">
        <v>763</v>
      </c>
      <c r="AH5" s="68" t="s">
        <v>763</v>
      </c>
      <c r="AI5" s="68" t="s">
        <v>763</v>
      </c>
      <c r="AJ5" s="72" t="s">
        <v>763</v>
      </c>
      <c r="AK5" s="72" t="s">
        <v>763</v>
      </c>
      <c r="AL5" s="72" t="s">
        <v>763</v>
      </c>
      <c r="AM5" s="68" t="s">
        <v>763</v>
      </c>
      <c r="AN5" s="131" t="s">
        <v>763</v>
      </c>
      <c r="AO5" s="131" t="s">
        <v>763</v>
      </c>
      <c r="AP5" s="131" t="s">
        <v>763</v>
      </c>
      <c r="AQ5" s="68" t="s">
        <v>763</v>
      </c>
      <c r="AR5" s="68" t="s">
        <v>763</v>
      </c>
      <c r="AV5" s="324"/>
      <c r="AW5" s="325"/>
      <c r="AX5" s="204"/>
      <c r="AY5" s="204"/>
      <c r="AZ5" s="204"/>
      <c r="BA5" s="204"/>
    </row>
    <row r="6" spans="1:53" x14ac:dyDescent="0.2">
      <c r="A6" t="s">
        <v>756</v>
      </c>
      <c r="B6" t="s">
        <v>405</v>
      </c>
      <c r="C6" t="s">
        <v>764</v>
      </c>
      <c r="D6" t="s">
        <v>781</v>
      </c>
      <c r="E6" s="167">
        <v>43297</v>
      </c>
      <c r="F6" t="s">
        <v>797</v>
      </c>
      <c r="G6" t="s">
        <v>802</v>
      </c>
      <c r="H6">
        <v>3</v>
      </c>
      <c r="I6" t="s">
        <v>760</v>
      </c>
      <c r="J6" s="326">
        <v>0.3979166666666667</v>
      </c>
      <c r="K6">
        <v>1</v>
      </c>
      <c r="L6">
        <v>1</v>
      </c>
      <c r="M6" t="s">
        <v>773</v>
      </c>
      <c r="N6" t="s">
        <v>803</v>
      </c>
      <c r="O6" s="131">
        <v>24.8</v>
      </c>
      <c r="P6" s="131">
        <v>8.2799999999999994</v>
      </c>
      <c r="Q6" s="68">
        <v>1.8</v>
      </c>
      <c r="R6" s="68">
        <v>1.5</v>
      </c>
      <c r="S6" s="131">
        <v>1.65</v>
      </c>
      <c r="T6" s="68">
        <v>2</v>
      </c>
      <c r="U6" s="76">
        <v>0.82499999999999996</v>
      </c>
      <c r="V6" s="68">
        <v>1</v>
      </c>
      <c r="W6" s="77">
        <v>0.3840277777777778</v>
      </c>
      <c r="X6" s="359">
        <v>25.1</v>
      </c>
      <c r="Y6" s="68">
        <v>6.3</v>
      </c>
      <c r="Z6" s="360">
        <v>5.2975565096961885</v>
      </c>
      <c r="AA6" s="321">
        <v>0.77</v>
      </c>
      <c r="AB6" s="226">
        <v>30.5</v>
      </c>
      <c r="AC6" s="216">
        <v>47.2</v>
      </c>
      <c r="AD6" s="72">
        <v>0.29452054794520544</v>
      </c>
      <c r="AE6" s="72">
        <v>5.6122448979591733E-2</v>
      </c>
      <c r="AF6" s="72">
        <v>0.15175246440306683</v>
      </c>
      <c r="AG6" s="137">
        <v>0.20787491338265857</v>
      </c>
      <c r="AH6" s="75">
        <v>21.815517943760202</v>
      </c>
      <c r="AI6" s="75">
        <v>22.023392857142859</v>
      </c>
      <c r="AJ6" s="72">
        <v>106.69904188237136</v>
      </c>
      <c r="AK6" s="72">
        <v>14.976305245489835</v>
      </c>
      <c r="AL6" s="72">
        <v>7.1245237148531109</v>
      </c>
      <c r="AM6" s="322">
        <v>36.791823189250039</v>
      </c>
      <c r="AN6" s="323">
        <v>36.999698102632699</v>
      </c>
      <c r="AO6" s="137">
        <v>5.5376708860759516</v>
      </c>
      <c r="AP6" s="137">
        <v>6.106875780590717</v>
      </c>
      <c r="AQ6" s="72">
        <v>0.47555916469706139</v>
      </c>
      <c r="AR6" s="72">
        <v>11.644546666666669</v>
      </c>
      <c r="AV6" s="324"/>
      <c r="AW6" s="325"/>
      <c r="AX6" s="204"/>
      <c r="AY6" s="204"/>
      <c r="AZ6" s="204"/>
      <c r="BA6" s="204"/>
    </row>
    <row r="7" spans="1:53" x14ac:dyDescent="0.2">
      <c r="A7" t="s">
        <v>756</v>
      </c>
      <c r="B7" t="s">
        <v>405</v>
      </c>
      <c r="C7" t="s">
        <v>764</v>
      </c>
      <c r="D7" t="s">
        <v>785</v>
      </c>
      <c r="E7" s="167">
        <v>43297</v>
      </c>
      <c r="F7" t="s">
        <v>797</v>
      </c>
      <c r="G7" t="s">
        <v>802</v>
      </c>
      <c r="H7">
        <v>3</v>
      </c>
      <c r="I7" t="s">
        <v>760</v>
      </c>
      <c r="J7" s="326">
        <v>0.3979166666666667</v>
      </c>
      <c r="K7">
        <v>1</v>
      </c>
      <c r="L7">
        <v>1</v>
      </c>
      <c r="M7" t="s">
        <v>773</v>
      </c>
      <c r="N7" t="s">
        <v>803</v>
      </c>
      <c r="O7" s="131">
        <v>24.8</v>
      </c>
      <c r="P7" s="131">
        <v>8.2799999999999994</v>
      </c>
      <c r="Q7" s="68">
        <v>1.8</v>
      </c>
      <c r="R7" s="68">
        <v>1.5</v>
      </c>
      <c r="S7" s="131">
        <v>1.65</v>
      </c>
      <c r="T7" s="68">
        <v>2</v>
      </c>
      <c r="U7" s="76">
        <v>0.82499999999999996</v>
      </c>
      <c r="V7" s="68">
        <v>1</v>
      </c>
      <c r="W7" s="77">
        <v>0.3840277777777778</v>
      </c>
      <c r="X7" s="359">
        <v>25.1</v>
      </c>
      <c r="Y7" s="68">
        <v>6.3</v>
      </c>
      <c r="Z7" s="360">
        <v>5.2975565096961885</v>
      </c>
      <c r="AA7" s="321">
        <v>0.77</v>
      </c>
      <c r="AB7" s="226">
        <v>30.5</v>
      </c>
      <c r="AC7" s="216">
        <v>47.2</v>
      </c>
      <c r="AD7" s="72">
        <v>0.29452054794520544</v>
      </c>
      <c r="AE7" s="72">
        <v>0.30994897959183687</v>
      </c>
      <c r="AF7" s="72">
        <v>0.24205914567360354</v>
      </c>
      <c r="AG7" s="137">
        <v>0.55200812526544041</v>
      </c>
      <c r="AH7" s="75">
        <v>16.260925548203947</v>
      </c>
      <c r="AI7" s="75">
        <v>16.812933673469388</v>
      </c>
      <c r="AJ7" s="72">
        <v>93.943699455197503</v>
      </c>
      <c r="AK7" s="72">
        <v>12.77452416067265</v>
      </c>
      <c r="AL7" s="72">
        <v>7.3539881621900545</v>
      </c>
      <c r="AM7" s="322">
        <v>29.035449708876598</v>
      </c>
      <c r="AN7" s="323">
        <v>29.587457834142036</v>
      </c>
      <c r="AO7" s="137">
        <v>2.383645569620255</v>
      </c>
      <c r="AP7" s="137">
        <v>10.700061097046412</v>
      </c>
      <c r="AQ7" s="72">
        <v>0.18218427165545251</v>
      </c>
      <c r="AR7" s="72">
        <v>13.083706666666666</v>
      </c>
      <c r="AV7" s="324"/>
      <c r="AW7" s="325"/>
      <c r="AX7" s="204"/>
      <c r="AY7" s="204"/>
      <c r="AZ7" s="204"/>
      <c r="BA7" s="204"/>
    </row>
    <row r="8" spans="1:53" x14ac:dyDescent="0.2">
      <c r="A8" t="s">
        <v>756</v>
      </c>
      <c r="B8" t="s">
        <v>405</v>
      </c>
      <c r="C8" t="s">
        <v>765</v>
      </c>
      <c r="D8" t="s">
        <v>781</v>
      </c>
      <c r="E8" s="167">
        <v>43297</v>
      </c>
      <c r="F8" t="s">
        <v>797</v>
      </c>
      <c r="G8" t="s">
        <v>802</v>
      </c>
      <c r="H8">
        <v>3</v>
      </c>
      <c r="I8" t="s">
        <v>760</v>
      </c>
      <c r="J8" s="326">
        <v>0.3979166666666667</v>
      </c>
      <c r="K8">
        <v>1</v>
      </c>
      <c r="L8">
        <v>1</v>
      </c>
      <c r="M8" t="s">
        <v>773</v>
      </c>
      <c r="N8" t="s">
        <v>803</v>
      </c>
      <c r="O8" s="131">
        <v>24.8</v>
      </c>
      <c r="P8" s="131">
        <v>8.2799999999999994</v>
      </c>
      <c r="Q8" s="68">
        <v>1.8</v>
      </c>
      <c r="R8" s="68">
        <v>1.5</v>
      </c>
      <c r="S8" s="131">
        <v>1.65</v>
      </c>
      <c r="T8" s="68">
        <v>2</v>
      </c>
      <c r="U8" s="76">
        <v>0.82499999999999996</v>
      </c>
      <c r="V8" s="68">
        <v>1.5</v>
      </c>
      <c r="W8" s="77">
        <v>0.38472222222222219</v>
      </c>
      <c r="X8" s="359">
        <v>24.2</v>
      </c>
      <c r="Y8" s="68">
        <v>6.2</v>
      </c>
      <c r="Z8" s="360">
        <v>5.1927571196416444</v>
      </c>
      <c r="AA8" s="321">
        <v>0.75</v>
      </c>
      <c r="AB8" s="226">
        <v>31</v>
      </c>
      <c r="AC8" s="216">
        <v>48</v>
      </c>
      <c r="AD8" s="68" t="s">
        <v>763</v>
      </c>
      <c r="AE8" s="68" t="s">
        <v>763</v>
      </c>
      <c r="AF8" s="68" t="s">
        <v>763</v>
      </c>
      <c r="AG8" s="131" t="s">
        <v>763</v>
      </c>
      <c r="AH8" s="68" t="s">
        <v>763</v>
      </c>
      <c r="AI8" s="68" t="s">
        <v>763</v>
      </c>
      <c r="AJ8" s="72" t="s">
        <v>763</v>
      </c>
      <c r="AK8" s="72" t="s">
        <v>763</v>
      </c>
      <c r="AL8" s="72" t="s">
        <v>763</v>
      </c>
      <c r="AM8" s="68" t="s">
        <v>763</v>
      </c>
      <c r="AN8" s="131" t="s">
        <v>763</v>
      </c>
      <c r="AO8" s="131" t="s">
        <v>763</v>
      </c>
      <c r="AP8" s="131" t="s">
        <v>763</v>
      </c>
      <c r="AQ8" s="68" t="s">
        <v>763</v>
      </c>
      <c r="AR8" s="68" t="s">
        <v>763</v>
      </c>
      <c r="AV8" s="324"/>
      <c r="AW8" s="325"/>
      <c r="AX8" s="204"/>
      <c r="AY8" s="74"/>
      <c r="AZ8" s="204"/>
      <c r="BA8" s="204"/>
    </row>
    <row r="9" spans="1:53" x14ac:dyDescent="0.2">
      <c r="A9" t="s">
        <v>756</v>
      </c>
      <c r="B9" t="s">
        <v>405</v>
      </c>
      <c r="C9" t="s">
        <v>765</v>
      </c>
      <c r="D9" t="s">
        <v>785</v>
      </c>
      <c r="E9" s="167">
        <v>43297</v>
      </c>
      <c r="F9" t="s">
        <v>797</v>
      </c>
      <c r="G9" t="s">
        <v>802</v>
      </c>
      <c r="H9">
        <v>3</v>
      </c>
      <c r="I9" t="s">
        <v>760</v>
      </c>
      <c r="J9" s="326">
        <v>0.3979166666666667</v>
      </c>
      <c r="K9">
        <v>1</v>
      </c>
      <c r="L9">
        <v>1</v>
      </c>
      <c r="M9" t="s">
        <v>773</v>
      </c>
      <c r="N9" t="s">
        <v>803</v>
      </c>
      <c r="O9" s="131">
        <v>24.8</v>
      </c>
      <c r="P9" s="131">
        <v>8.2799999999999994</v>
      </c>
      <c r="Q9" s="68">
        <v>1.8</v>
      </c>
      <c r="R9" s="68">
        <v>1.5</v>
      </c>
      <c r="S9" s="131">
        <v>1.65</v>
      </c>
      <c r="T9" s="68">
        <v>2</v>
      </c>
      <c r="U9" s="76">
        <v>0.82499999999999996</v>
      </c>
      <c r="V9" s="68">
        <v>1.5</v>
      </c>
      <c r="W9" s="77">
        <v>0.38472222222222219</v>
      </c>
      <c r="X9" s="359">
        <v>24.2</v>
      </c>
      <c r="Y9" s="68">
        <v>6.2</v>
      </c>
      <c r="Z9" s="360">
        <v>5.1927571196416444</v>
      </c>
      <c r="AA9" s="321">
        <v>0.75</v>
      </c>
      <c r="AB9" s="226">
        <v>31</v>
      </c>
      <c r="AC9" s="216">
        <v>48</v>
      </c>
      <c r="AD9" s="68" t="s">
        <v>763</v>
      </c>
      <c r="AE9" s="68" t="s">
        <v>763</v>
      </c>
      <c r="AF9" s="68" t="s">
        <v>763</v>
      </c>
      <c r="AG9" s="131" t="s">
        <v>763</v>
      </c>
      <c r="AH9" s="68" t="s">
        <v>763</v>
      </c>
      <c r="AI9" s="68" t="s">
        <v>763</v>
      </c>
      <c r="AJ9" s="72" t="s">
        <v>763</v>
      </c>
      <c r="AK9" s="72" t="s">
        <v>763</v>
      </c>
      <c r="AL9" s="72" t="s">
        <v>763</v>
      </c>
      <c r="AM9" s="68" t="s">
        <v>763</v>
      </c>
      <c r="AN9" s="131" t="s">
        <v>763</v>
      </c>
      <c r="AO9" s="131" t="s">
        <v>763</v>
      </c>
      <c r="AP9" s="131" t="s">
        <v>763</v>
      </c>
      <c r="AQ9" s="68" t="s">
        <v>763</v>
      </c>
      <c r="AR9" s="68" t="s">
        <v>763</v>
      </c>
      <c r="AV9" s="324"/>
      <c r="AW9" s="325"/>
      <c r="AX9" s="204"/>
      <c r="AY9" s="204"/>
      <c r="AZ9" s="204"/>
      <c r="BA9" s="204"/>
    </row>
    <row r="10" spans="1:53" x14ac:dyDescent="0.2">
      <c r="A10" t="s">
        <v>756</v>
      </c>
      <c r="B10" t="s">
        <v>405</v>
      </c>
      <c r="C10" t="s">
        <v>757</v>
      </c>
      <c r="D10" t="s">
        <v>781</v>
      </c>
      <c r="E10" s="167">
        <v>43312</v>
      </c>
      <c r="F10" t="s">
        <v>797</v>
      </c>
      <c r="G10" t="s">
        <v>802</v>
      </c>
      <c r="H10">
        <v>2</v>
      </c>
      <c r="I10" t="s">
        <v>760</v>
      </c>
      <c r="J10" s="326">
        <v>0.35069444444444442</v>
      </c>
      <c r="K10">
        <v>2</v>
      </c>
      <c r="L10">
        <v>1</v>
      </c>
      <c r="M10" t="s">
        <v>820</v>
      </c>
      <c r="N10" t="s">
        <v>803</v>
      </c>
      <c r="O10" s="131" t="s">
        <v>761</v>
      </c>
      <c r="P10" s="131" t="s">
        <v>761</v>
      </c>
      <c r="Q10" s="68">
        <v>1.7</v>
      </c>
      <c r="R10" s="68">
        <v>1.5</v>
      </c>
      <c r="S10" s="131">
        <v>1.6</v>
      </c>
      <c r="T10" s="68">
        <v>2.1</v>
      </c>
      <c r="U10" s="76">
        <v>0.76190476190476186</v>
      </c>
      <c r="V10" s="68">
        <v>0.15</v>
      </c>
      <c r="W10" s="77">
        <v>0.38541666666666669</v>
      </c>
      <c r="X10" s="359">
        <v>25.7</v>
      </c>
      <c r="Y10" s="68">
        <v>8.73</v>
      </c>
      <c r="Z10" s="360">
        <v>7.41311248107439</v>
      </c>
      <c r="AA10" s="321">
        <v>1.085</v>
      </c>
      <c r="AB10" s="205">
        <v>28.9</v>
      </c>
      <c r="AC10" s="171">
        <v>45.1</v>
      </c>
      <c r="AD10" s="68" t="s">
        <v>763</v>
      </c>
      <c r="AE10" s="68" t="s">
        <v>763</v>
      </c>
      <c r="AF10" s="68" t="s">
        <v>763</v>
      </c>
      <c r="AG10" s="131" t="s">
        <v>763</v>
      </c>
      <c r="AH10" s="68" t="s">
        <v>763</v>
      </c>
      <c r="AI10" s="68" t="s">
        <v>763</v>
      </c>
      <c r="AJ10" s="72" t="s">
        <v>763</v>
      </c>
      <c r="AK10" s="72" t="s">
        <v>763</v>
      </c>
      <c r="AL10" s="72" t="s">
        <v>763</v>
      </c>
      <c r="AM10" s="68" t="s">
        <v>763</v>
      </c>
      <c r="AN10" s="131" t="s">
        <v>763</v>
      </c>
      <c r="AO10" s="131" t="s">
        <v>763</v>
      </c>
      <c r="AP10" s="131" t="s">
        <v>763</v>
      </c>
      <c r="AQ10" s="68" t="s">
        <v>763</v>
      </c>
      <c r="AR10" s="68" t="s">
        <v>763</v>
      </c>
      <c r="AV10" s="69"/>
      <c r="AX10" s="322"/>
      <c r="AY10" s="322"/>
    </row>
    <row r="11" spans="1:53" x14ac:dyDescent="0.2">
      <c r="A11" t="s">
        <v>756</v>
      </c>
      <c r="B11" t="s">
        <v>405</v>
      </c>
      <c r="C11" t="s">
        <v>757</v>
      </c>
      <c r="D11" t="s">
        <v>785</v>
      </c>
      <c r="E11" s="167">
        <v>43312</v>
      </c>
      <c r="F11" t="s">
        <v>797</v>
      </c>
      <c r="G11" t="s">
        <v>802</v>
      </c>
      <c r="H11">
        <v>2</v>
      </c>
      <c r="I11" t="s">
        <v>760</v>
      </c>
      <c r="J11" s="326">
        <v>0.35069444444444442</v>
      </c>
      <c r="K11">
        <v>2</v>
      </c>
      <c r="L11">
        <v>1</v>
      </c>
      <c r="M11" t="s">
        <v>820</v>
      </c>
      <c r="N11" t="s">
        <v>803</v>
      </c>
      <c r="O11" s="131" t="s">
        <v>761</v>
      </c>
      <c r="P11" s="131" t="s">
        <v>761</v>
      </c>
      <c r="Q11" s="68">
        <v>1.7</v>
      </c>
      <c r="R11" s="68">
        <v>1.5</v>
      </c>
      <c r="S11" s="131">
        <v>1.6</v>
      </c>
      <c r="T11" s="68">
        <v>2.1</v>
      </c>
      <c r="U11" s="76">
        <v>0.76190476190476186</v>
      </c>
      <c r="V11" s="68">
        <v>0.15</v>
      </c>
      <c r="W11" s="77">
        <v>0.38541666666666669</v>
      </c>
      <c r="X11" s="359">
        <v>25.7</v>
      </c>
      <c r="Y11" s="68">
        <v>8.73</v>
      </c>
      <c r="Z11" s="360">
        <v>7.4173079756273061</v>
      </c>
      <c r="AA11" s="321">
        <v>1.085</v>
      </c>
      <c r="AB11" s="205">
        <v>28.8</v>
      </c>
      <c r="AC11" s="171">
        <v>44.9</v>
      </c>
      <c r="AD11" s="68" t="s">
        <v>763</v>
      </c>
      <c r="AE11" s="68" t="s">
        <v>763</v>
      </c>
      <c r="AF11" s="68" t="s">
        <v>763</v>
      </c>
      <c r="AG11" s="131" t="s">
        <v>763</v>
      </c>
      <c r="AH11" s="68" t="s">
        <v>763</v>
      </c>
      <c r="AI11" s="68" t="s">
        <v>763</v>
      </c>
      <c r="AJ11" s="72" t="s">
        <v>763</v>
      </c>
      <c r="AK11" s="72" t="s">
        <v>763</v>
      </c>
      <c r="AL11" s="72" t="s">
        <v>763</v>
      </c>
      <c r="AM11" s="68" t="s">
        <v>763</v>
      </c>
      <c r="AN11" s="131" t="s">
        <v>763</v>
      </c>
      <c r="AO11" s="131" t="s">
        <v>763</v>
      </c>
      <c r="AP11" s="131" t="s">
        <v>763</v>
      </c>
      <c r="AQ11" s="68" t="s">
        <v>763</v>
      </c>
      <c r="AR11" s="68" t="s">
        <v>763</v>
      </c>
      <c r="AV11" s="69"/>
      <c r="AX11" s="322"/>
      <c r="AY11" s="322"/>
    </row>
    <row r="12" spans="1:53" x14ac:dyDescent="0.2">
      <c r="A12" t="s">
        <v>756</v>
      </c>
      <c r="B12" t="s">
        <v>405</v>
      </c>
      <c r="C12" t="s">
        <v>764</v>
      </c>
      <c r="D12" t="s">
        <v>781</v>
      </c>
      <c r="E12" s="167">
        <v>43312</v>
      </c>
      <c r="F12" t="s">
        <v>797</v>
      </c>
      <c r="G12" t="s">
        <v>802</v>
      </c>
      <c r="H12">
        <v>2</v>
      </c>
      <c r="I12" t="s">
        <v>760</v>
      </c>
      <c r="J12" s="326">
        <v>0.35069444444444442</v>
      </c>
      <c r="K12">
        <v>2</v>
      </c>
      <c r="L12">
        <v>1</v>
      </c>
      <c r="M12" t="s">
        <v>820</v>
      </c>
      <c r="N12" t="s">
        <v>803</v>
      </c>
      <c r="O12" s="131" t="s">
        <v>761</v>
      </c>
      <c r="P12" s="131" t="s">
        <v>761</v>
      </c>
      <c r="Q12" s="68">
        <v>1.7</v>
      </c>
      <c r="R12" s="68">
        <v>1.5</v>
      </c>
      <c r="S12" s="131">
        <v>1.6</v>
      </c>
      <c r="T12" s="68">
        <v>2.1</v>
      </c>
      <c r="U12" s="76">
        <v>0.76190476190476186</v>
      </c>
      <c r="V12" s="68">
        <v>1.05</v>
      </c>
      <c r="W12" s="77">
        <v>0.38750000000000001</v>
      </c>
      <c r="X12" s="359">
        <v>25.3</v>
      </c>
      <c r="Y12" s="68">
        <v>7.23</v>
      </c>
      <c r="Z12" s="360">
        <v>6.0810749525967713</v>
      </c>
      <c r="AA12" s="321">
        <v>0.88099999999999989</v>
      </c>
      <c r="AB12" s="205">
        <v>30.5</v>
      </c>
      <c r="AC12" s="171">
        <v>47.3</v>
      </c>
      <c r="AD12" s="72">
        <v>0.4849273125245136</v>
      </c>
      <c r="AE12" s="72">
        <v>2.5000000000000001E-2</v>
      </c>
      <c r="AF12" s="72">
        <v>0.16851040525739322</v>
      </c>
      <c r="AG12" s="137">
        <v>0.19351040525739321</v>
      </c>
      <c r="AH12" s="75">
        <v>26.192127349844643</v>
      </c>
      <c r="AI12" s="75">
        <v>26.385637755102035</v>
      </c>
      <c r="AJ12" s="72">
        <v>82.602748349795306</v>
      </c>
      <c r="AK12" s="72">
        <v>9.1482256628848564</v>
      </c>
      <c r="AL12" s="72">
        <v>9.0293737161427714</v>
      </c>
      <c r="AM12" s="322">
        <v>35.340353012729501</v>
      </c>
      <c r="AN12" s="323">
        <v>35.533863417986893</v>
      </c>
      <c r="AO12" s="137">
        <v>8.456050632911392</v>
      </c>
      <c r="AP12" s="137">
        <v>7.3985760337552771</v>
      </c>
      <c r="AQ12" s="72">
        <v>0.53334908545589998</v>
      </c>
      <c r="AR12" s="72">
        <v>15.854626666666668</v>
      </c>
      <c r="AV12" s="69"/>
      <c r="AX12" s="322"/>
      <c r="AY12" s="322"/>
    </row>
    <row r="13" spans="1:53" x14ac:dyDescent="0.2">
      <c r="A13" t="s">
        <v>756</v>
      </c>
      <c r="B13" t="s">
        <v>405</v>
      </c>
      <c r="C13" t="s">
        <v>764</v>
      </c>
      <c r="D13" t="s">
        <v>785</v>
      </c>
      <c r="E13" s="167">
        <v>43312</v>
      </c>
      <c r="F13" t="s">
        <v>797</v>
      </c>
      <c r="G13" t="s">
        <v>802</v>
      </c>
      <c r="H13">
        <v>2</v>
      </c>
      <c r="I13" t="s">
        <v>760</v>
      </c>
      <c r="J13" s="326">
        <v>0.35069444444444442</v>
      </c>
      <c r="K13">
        <v>2</v>
      </c>
      <c r="L13">
        <v>1</v>
      </c>
      <c r="M13" t="s">
        <v>820</v>
      </c>
      <c r="N13" t="s">
        <v>803</v>
      </c>
      <c r="O13" s="131" t="s">
        <v>761</v>
      </c>
      <c r="P13" s="131" t="s">
        <v>761</v>
      </c>
      <c r="Q13" s="68">
        <v>1.7</v>
      </c>
      <c r="R13" s="68">
        <v>1.5</v>
      </c>
      <c r="S13" s="131">
        <v>1.6</v>
      </c>
      <c r="T13" s="68">
        <v>2.1</v>
      </c>
      <c r="U13" s="76">
        <v>0.76190476190476186</v>
      </c>
      <c r="V13" s="68">
        <v>1.05</v>
      </c>
      <c r="W13" s="77">
        <v>0.38750000000000001</v>
      </c>
      <c r="X13" s="359">
        <v>25.3</v>
      </c>
      <c r="Y13" s="68">
        <v>7.23</v>
      </c>
      <c r="Z13" s="360">
        <v>6.0879796955831633</v>
      </c>
      <c r="AA13" s="321">
        <v>0.88099999999999989</v>
      </c>
      <c r="AB13" s="205">
        <v>30.3</v>
      </c>
      <c r="AC13" s="171">
        <v>47</v>
      </c>
      <c r="AD13" s="72">
        <v>0.40021505376344085</v>
      </c>
      <c r="AE13" s="72">
        <v>2.5000000000000001E-2</v>
      </c>
      <c r="AF13" s="72">
        <v>2.5000000000000001E-2</v>
      </c>
      <c r="AG13" s="137">
        <v>0.05</v>
      </c>
      <c r="AH13" s="75">
        <v>19.337869897959184</v>
      </c>
      <c r="AI13" s="75">
        <v>19.387869897959185</v>
      </c>
      <c r="AJ13" s="72">
        <v>94.204773715402865</v>
      </c>
      <c r="AK13" s="72">
        <v>10.909650530738602</v>
      </c>
      <c r="AL13" s="72">
        <v>8.6349946270025058</v>
      </c>
      <c r="AM13" s="322">
        <v>30.247520428697786</v>
      </c>
      <c r="AN13" s="323">
        <v>30.297520428697784</v>
      </c>
      <c r="AO13" s="137">
        <v>4.5135189873417723</v>
      </c>
      <c r="AP13" s="137">
        <v>17.405627679324894</v>
      </c>
      <c r="AQ13" s="72">
        <v>0.20591672914920831</v>
      </c>
      <c r="AR13" s="72">
        <v>21.919146666666666</v>
      </c>
      <c r="AV13" s="69"/>
      <c r="AX13" s="322"/>
      <c r="AY13" s="322"/>
    </row>
    <row r="14" spans="1:53" x14ac:dyDescent="0.2">
      <c r="A14" t="s">
        <v>756</v>
      </c>
      <c r="B14" t="s">
        <v>405</v>
      </c>
      <c r="C14" t="s">
        <v>765</v>
      </c>
      <c r="D14" t="s">
        <v>781</v>
      </c>
      <c r="E14" s="167">
        <v>43312</v>
      </c>
      <c r="F14" t="s">
        <v>797</v>
      </c>
      <c r="G14" t="s">
        <v>802</v>
      </c>
      <c r="H14">
        <v>2</v>
      </c>
      <c r="I14" t="s">
        <v>760</v>
      </c>
      <c r="J14" s="326">
        <v>0.35069444444444442</v>
      </c>
      <c r="K14">
        <v>2</v>
      </c>
      <c r="L14">
        <v>1</v>
      </c>
      <c r="M14" t="s">
        <v>820</v>
      </c>
      <c r="N14" t="s">
        <v>803</v>
      </c>
      <c r="O14" s="131" t="s">
        <v>761</v>
      </c>
      <c r="P14" s="131" t="s">
        <v>761</v>
      </c>
      <c r="Q14" s="68">
        <v>1.7</v>
      </c>
      <c r="R14" s="68">
        <v>1.5</v>
      </c>
      <c r="S14" s="131">
        <v>1.6</v>
      </c>
      <c r="T14" s="68">
        <v>2.1</v>
      </c>
      <c r="U14" s="76">
        <v>0.76190476190476186</v>
      </c>
      <c r="V14" s="68">
        <v>1.6</v>
      </c>
      <c r="W14" s="77">
        <v>0.38819444444444445</v>
      </c>
      <c r="X14" s="359">
        <v>25.1</v>
      </c>
      <c r="Y14" s="68">
        <v>6.21</v>
      </c>
      <c r="Z14" s="360">
        <v>5.2070625794848802</v>
      </c>
      <c r="AA14" s="321">
        <v>0.76</v>
      </c>
      <c r="AB14" s="205">
        <v>31</v>
      </c>
      <c r="AC14" s="171">
        <v>47.9</v>
      </c>
      <c r="AD14" s="68" t="s">
        <v>763</v>
      </c>
      <c r="AE14" s="68" t="s">
        <v>763</v>
      </c>
      <c r="AF14" s="68" t="s">
        <v>763</v>
      </c>
      <c r="AG14" s="131" t="s">
        <v>763</v>
      </c>
      <c r="AH14" s="68" t="s">
        <v>763</v>
      </c>
      <c r="AI14" s="68" t="s">
        <v>763</v>
      </c>
      <c r="AJ14" s="72" t="s">
        <v>763</v>
      </c>
      <c r="AK14" s="72" t="s">
        <v>763</v>
      </c>
      <c r="AL14" s="72" t="s">
        <v>763</v>
      </c>
      <c r="AM14" s="68" t="s">
        <v>763</v>
      </c>
      <c r="AN14" s="131" t="s">
        <v>763</v>
      </c>
      <c r="AO14" s="131" t="s">
        <v>763</v>
      </c>
      <c r="AP14" s="131" t="s">
        <v>763</v>
      </c>
      <c r="AQ14" s="68" t="s">
        <v>763</v>
      </c>
      <c r="AR14" s="68" t="s">
        <v>763</v>
      </c>
      <c r="AV14" s="69"/>
      <c r="AX14" s="322"/>
      <c r="AY14" s="322"/>
    </row>
    <row r="15" spans="1:53" x14ac:dyDescent="0.2">
      <c r="A15" t="s">
        <v>756</v>
      </c>
      <c r="B15" t="s">
        <v>405</v>
      </c>
      <c r="C15" t="s">
        <v>765</v>
      </c>
      <c r="D15" t="s">
        <v>785</v>
      </c>
      <c r="E15" s="167">
        <v>43312</v>
      </c>
      <c r="F15" t="s">
        <v>797</v>
      </c>
      <c r="G15" t="s">
        <v>802</v>
      </c>
      <c r="H15">
        <v>2</v>
      </c>
      <c r="I15" t="s">
        <v>760</v>
      </c>
      <c r="J15" s="326">
        <v>0.35069444444444442</v>
      </c>
      <c r="K15">
        <v>2</v>
      </c>
      <c r="L15">
        <v>1</v>
      </c>
      <c r="M15" t="s">
        <v>820</v>
      </c>
      <c r="N15" t="s">
        <v>803</v>
      </c>
      <c r="O15" s="131" t="s">
        <v>761</v>
      </c>
      <c r="P15" s="131" t="s">
        <v>761</v>
      </c>
      <c r="Q15" s="68">
        <v>1.7</v>
      </c>
      <c r="R15" s="68">
        <v>1.5</v>
      </c>
      <c r="S15" s="131">
        <v>1.6</v>
      </c>
      <c r="T15" s="68">
        <v>2.1</v>
      </c>
      <c r="U15" s="76">
        <v>0.76190476190476186</v>
      </c>
      <c r="V15" s="68">
        <v>1.6</v>
      </c>
      <c r="W15" s="77">
        <v>0.38819444444444445</v>
      </c>
      <c r="X15" s="359">
        <v>25.1</v>
      </c>
      <c r="Y15" s="68">
        <v>6.21</v>
      </c>
      <c r="Z15" s="360">
        <v>5.2100221236334479</v>
      </c>
      <c r="AA15" s="321">
        <v>0.76</v>
      </c>
      <c r="AB15" s="205">
        <v>30.9</v>
      </c>
      <c r="AC15" s="171">
        <v>47.9</v>
      </c>
      <c r="AD15" s="68" t="s">
        <v>763</v>
      </c>
      <c r="AE15" s="68" t="s">
        <v>763</v>
      </c>
      <c r="AF15" s="68" t="s">
        <v>763</v>
      </c>
      <c r="AG15" s="131" t="s">
        <v>763</v>
      </c>
      <c r="AH15" s="68" t="s">
        <v>763</v>
      </c>
      <c r="AI15" s="68" t="s">
        <v>763</v>
      </c>
      <c r="AJ15" s="72" t="s">
        <v>763</v>
      </c>
      <c r="AK15" s="72" t="s">
        <v>763</v>
      </c>
      <c r="AL15" s="72" t="s">
        <v>763</v>
      </c>
      <c r="AM15" s="68" t="s">
        <v>763</v>
      </c>
      <c r="AN15" s="131" t="s">
        <v>763</v>
      </c>
      <c r="AO15" s="131" t="s">
        <v>763</v>
      </c>
      <c r="AP15" s="131" t="s">
        <v>763</v>
      </c>
      <c r="AQ15" s="68" t="s">
        <v>763</v>
      </c>
      <c r="AR15" s="68" t="s">
        <v>763</v>
      </c>
      <c r="AV15" s="69"/>
      <c r="AX15" s="322"/>
      <c r="AY15" s="322"/>
    </row>
    <row r="16" spans="1:53" x14ac:dyDescent="0.2">
      <c r="A16" t="s">
        <v>756</v>
      </c>
      <c r="B16" t="s">
        <v>405</v>
      </c>
      <c r="C16" t="s">
        <v>757</v>
      </c>
      <c r="D16" t="s">
        <v>781</v>
      </c>
      <c r="E16" s="167">
        <v>43326</v>
      </c>
      <c r="F16" t="s">
        <v>797</v>
      </c>
      <c r="G16" t="s">
        <v>843</v>
      </c>
      <c r="H16">
        <v>2</v>
      </c>
      <c r="I16" t="s">
        <v>760</v>
      </c>
      <c r="J16" t="s">
        <v>761</v>
      </c>
      <c r="K16">
        <v>2</v>
      </c>
      <c r="L16">
        <v>2</v>
      </c>
      <c r="M16" t="s">
        <v>761</v>
      </c>
      <c r="N16" t="s">
        <v>774</v>
      </c>
      <c r="O16" s="131" t="s">
        <v>761</v>
      </c>
      <c r="P16" s="131" t="s">
        <v>761</v>
      </c>
      <c r="Q16" s="68">
        <v>1.85</v>
      </c>
      <c r="R16" s="68">
        <v>1.75</v>
      </c>
      <c r="S16" s="131">
        <v>1.8</v>
      </c>
      <c r="T16" s="68">
        <v>2.0499999999999998</v>
      </c>
      <c r="U16" s="76">
        <v>0.87804878048780499</v>
      </c>
      <c r="V16" s="68">
        <v>0.15</v>
      </c>
      <c r="W16" s="77">
        <v>0.3666666666666667</v>
      </c>
      <c r="X16" s="359">
        <v>25.4</v>
      </c>
      <c r="Y16" s="68">
        <v>5.2</v>
      </c>
      <c r="Z16" s="360">
        <v>4.3791642647891926</v>
      </c>
      <c r="AA16" s="321">
        <v>0.67</v>
      </c>
      <c r="AB16" s="226">
        <v>30.3</v>
      </c>
      <c r="AC16" s="216">
        <v>47</v>
      </c>
      <c r="AD16" s="68" t="s">
        <v>763</v>
      </c>
      <c r="AE16" s="68" t="s">
        <v>763</v>
      </c>
      <c r="AF16" s="68" t="s">
        <v>763</v>
      </c>
      <c r="AG16" s="131" t="s">
        <v>763</v>
      </c>
      <c r="AH16" s="68" t="s">
        <v>763</v>
      </c>
      <c r="AI16" s="68" t="s">
        <v>763</v>
      </c>
      <c r="AJ16" s="72" t="s">
        <v>763</v>
      </c>
      <c r="AK16" s="72" t="s">
        <v>763</v>
      </c>
      <c r="AL16" s="72" t="s">
        <v>763</v>
      </c>
      <c r="AM16" s="68" t="s">
        <v>763</v>
      </c>
      <c r="AN16" s="131" t="s">
        <v>763</v>
      </c>
      <c r="AO16" s="131" t="s">
        <v>763</v>
      </c>
      <c r="AP16" s="131" t="s">
        <v>763</v>
      </c>
      <c r="AQ16" s="68" t="s">
        <v>763</v>
      </c>
      <c r="AR16" s="68" t="s">
        <v>763</v>
      </c>
      <c r="AV16" s="69"/>
      <c r="AX16" s="322"/>
      <c r="AY16" s="322"/>
    </row>
    <row r="17" spans="1:54" x14ac:dyDescent="0.2">
      <c r="A17" t="s">
        <v>756</v>
      </c>
      <c r="B17" t="s">
        <v>405</v>
      </c>
      <c r="C17" t="s">
        <v>757</v>
      </c>
      <c r="D17" t="s">
        <v>785</v>
      </c>
      <c r="E17" s="167">
        <v>43326</v>
      </c>
      <c r="F17" t="s">
        <v>797</v>
      </c>
      <c r="G17" t="s">
        <v>843</v>
      </c>
      <c r="H17">
        <v>2</v>
      </c>
      <c r="I17" t="s">
        <v>760</v>
      </c>
      <c r="J17" t="s">
        <v>761</v>
      </c>
      <c r="K17">
        <v>2</v>
      </c>
      <c r="L17">
        <v>2</v>
      </c>
      <c r="M17" t="s">
        <v>761</v>
      </c>
      <c r="N17" t="s">
        <v>774</v>
      </c>
      <c r="O17" s="131" t="s">
        <v>761</v>
      </c>
      <c r="P17" s="131" t="s">
        <v>761</v>
      </c>
      <c r="Q17" s="68">
        <v>1.85</v>
      </c>
      <c r="R17" s="68">
        <v>1.75</v>
      </c>
      <c r="S17" s="131">
        <v>1.8</v>
      </c>
      <c r="T17" s="68">
        <v>2.0499999999999998</v>
      </c>
      <c r="U17" s="76">
        <v>0.87804878048780499</v>
      </c>
      <c r="V17" s="68">
        <v>0.15</v>
      </c>
      <c r="W17" s="77">
        <v>0.3666666666666667</v>
      </c>
      <c r="X17" s="359">
        <v>25.4</v>
      </c>
      <c r="Y17" s="68">
        <v>5.2</v>
      </c>
      <c r="Z17" s="360">
        <v>4.3816479510323525</v>
      </c>
      <c r="AA17" s="321">
        <v>0.67</v>
      </c>
      <c r="AB17" s="226">
        <v>30.2</v>
      </c>
      <c r="AC17" s="216">
        <v>46.9</v>
      </c>
      <c r="AD17" s="68" t="s">
        <v>763</v>
      </c>
      <c r="AE17" s="68" t="s">
        <v>763</v>
      </c>
      <c r="AF17" s="68" t="s">
        <v>763</v>
      </c>
      <c r="AG17" s="131" t="s">
        <v>763</v>
      </c>
      <c r="AH17" s="68" t="s">
        <v>763</v>
      </c>
      <c r="AI17" s="68" t="s">
        <v>763</v>
      </c>
      <c r="AJ17" s="72" t="s">
        <v>763</v>
      </c>
      <c r="AK17" s="72" t="s">
        <v>763</v>
      </c>
      <c r="AL17" s="72" t="s">
        <v>763</v>
      </c>
      <c r="AM17" s="68" t="s">
        <v>763</v>
      </c>
      <c r="AN17" s="131" t="s">
        <v>763</v>
      </c>
      <c r="AO17" s="131" t="s">
        <v>763</v>
      </c>
      <c r="AP17" s="131" t="s">
        <v>763</v>
      </c>
      <c r="AQ17" s="68" t="s">
        <v>763</v>
      </c>
      <c r="AR17" s="68" t="s">
        <v>763</v>
      </c>
      <c r="AV17" s="69"/>
      <c r="AX17" s="322"/>
      <c r="AY17" s="322"/>
    </row>
    <row r="18" spans="1:54" x14ac:dyDescent="0.2">
      <c r="A18" t="s">
        <v>756</v>
      </c>
      <c r="B18" t="s">
        <v>405</v>
      </c>
      <c r="C18" t="s">
        <v>764</v>
      </c>
      <c r="D18" t="s">
        <v>781</v>
      </c>
      <c r="E18" s="167">
        <v>43326</v>
      </c>
      <c r="F18" t="s">
        <v>797</v>
      </c>
      <c r="G18" t="s">
        <v>843</v>
      </c>
      <c r="H18">
        <v>2</v>
      </c>
      <c r="I18" t="s">
        <v>760</v>
      </c>
      <c r="J18" t="s">
        <v>761</v>
      </c>
      <c r="K18">
        <v>2</v>
      </c>
      <c r="L18">
        <v>2</v>
      </c>
      <c r="M18" t="s">
        <v>761</v>
      </c>
      <c r="N18" t="s">
        <v>774</v>
      </c>
      <c r="O18" s="131" t="s">
        <v>761</v>
      </c>
      <c r="P18" s="131" t="s">
        <v>761</v>
      </c>
      <c r="Q18" s="68">
        <v>1.85</v>
      </c>
      <c r="R18" s="68">
        <v>1.75</v>
      </c>
      <c r="S18" s="131">
        <v>1.8</v>
      </c>
      <c r="T18" s="68">
        <v>2.0499999999999998</v>
      </c>
      <c r="U18" s="76">
        <v>0.87804878048780499</v>
      </c>
      <c r="V18" s="68">
        <v>0.95</v>
      </c>
      <c r="W18" s="77">
        <v>0.3666666666666667</v>
      </c>
      <c r="X18" s="359">
        <v>25.4</v>
      </c>
      <c r="Y18" s="68">
        <v>5.72</v>
      </c>
      <c r="Z18" s="360">
        <v>4.8061679493581035</v>
      </c>
      <c r="AA18" s="321">
        <v>0.7</v>
      </c>
      <c r="AB18" s="226">
        <v>30.7</v>
      </c>
      <c r="AC18" s="216">
        <v>47.4</v>
      </c>
      <c r="AD18" s="72">
        <v>0.80000028842631743</v>
      </c>
      <c r="AE18" s="72">
        <v>5.6761922306398871E-2</v>
      </c>
      <c r="AF18" s="72">
        <v>0.36122672508214682</v>
      </c>
      <c r="AG18" s="137">
        <v>0.41798864738854569</v>
      </c>
      <c r="AH18" s="75">
        <v>16.273771556693092</v>
      </c>
      <c r="AI18" s="75">
        <v>16.691760204081636</v>
      </c>
      <c r="AJ18" s="72">
        <v>80.608741613256043</v>
      </c>
      <c r="AK18" s="72">
        <v>11.6184104100418</v>
      </c>
      <c r="AL18" s="72">
        <v>6.9380180909761844</v>
      </c>
      <c r="AM18" s="322">
        <v>27.892181966734892</v>
      </c>
      <c r="AN18" s="323">
        <v>28.310170614123439</v>
      </c>
      <c r="AO18" s="137">
        <v>3.670632911392405</v>
      </c>
      <c r="AP18" s="137">
        <v>15.112433755274267</v>
      </c>
      <c r="AQ18" s="72">
        <v>0.19542245025975899</v>
      </c>
      <c r="AR18" s="72">
        <v>18.783066666666674</v>
      </c>
      <c r="AV18" s="69"/>
      <c r="AX18" s="322"/>
      <c r="AY18" s="322"/>
    </row>
    <row r="19" spans="1:54" x14ac:dyDescent="0.2">
      <c r="A19" t="s">
        <v>756</v>
      </c>
      <c r="B19" t="s">
        <v>405</v>
      </c>
      <c r="C19" t="s">
        <v>764</v>
      </c>
      <c r="D19" t="s">
        <v>785</v>
      </c>
      <c r="E19" s="167">
        <v>43326</v>
      </c>
      <c r="F19" t="s">
        <v>797</v>
      </c>
      <c r="G19" t="s">
        <v>843</v>
      </c>
      <c r="H19">
        <v>2</v>
      </c>
      <c r="I19" t="s">
        <v>760</v>
      </c>
      <c r="J19" t="s">
        <v>761</v>
      </c>
      <c r="K19">
        <v>2</v>
      </c>
      <c r="L19">
        <v>2</v>
      </c>
      <c r="M19" t="s">
        <v>761</v>
      </c>
      <c r="N19" t="s">
        <v>774</v>
      </c>
      <c r="O19" s="131" t="s">
        <v>761</v>
      </c>
      <c r="P19" s="131" t="s">
        <v>761</v>
      </c>
      <c r="Q19" s="68">
        <v>1.85</v>
      </c>
      <c r="R19" s="68">
        <v>1.75</v>
      </c>
      <c r="S19" s="131">
        <v>1.8</v>
      </c>
      <c r="T19" s="68">
        <v>2.0499999999999998</v>
      </c>
      <c r="U19" s="76">
        <v>0.87804878048780499</v>
      </c>
      <c r="V19" s="68">
        <v>0.95</v>
      </c>
      <c r="W19" s="77">
        <v>0.3666666666666667</v>
      </c>
      <c r="X19" s="359">
        <v>25.4</v>
      </c>
      <c r="Y19" s="68">
        <v>5.72</v>
      </c>
      <c r="Z19" s="360">
        <v>4.8116212265560323</v>
      </c>
      <c r="AA19" s="321">
        <v>0.7</v>
      </c>
      <c r="AB19" s="226">
        <v>30.5</v>
      </c>
      <c r="AC19" s="216">
        <v>47.2</v>
      </c>
      <c r="AD19" s="72">
        <v>0.8534093432821187</v>
      </c>
      <c r="AE19" s="72">
        <v>2.5000000000000001E-2</v>
      </c>
      <c r="AF19" s="72">
        <v>6.6380065717415129E-2</v>
      </c>
      <c r="AG19" s="137">
        <v>9.1380065717415138E-2</v>
      </c>
      <c r="AH19" s="75">
        <v>31.898529934282582</v>
      </c>
      <c r="AI19" s="75">
        <v>31.989909999999998</v>
      </c>
      <c r="AJ19" s="72">
        <v>83.125383930268143</v>
      </c>
      <c r="AK19" s="72">
        <v>12.864021598729844</v>
      </c>
      <c r="AL19" s="72">
        <v>6.4618504635032412</v>
      </c>
      <c r="AM19" s="322">
        <v>44.762551533012427</v>
      </c>
      <c r="AN19" s="323">
        <v>44.853931598729837</v>
      </c>
      <c r="AO19" s="137">
        <v>8.7007594936708852</v>
      </c>
      <c r="AP19" s="137">
        <v>8.0918271729957869</v>
      </c>
      <c r="AQ19" s="72">
        <v>0.51813098639186517</v>
      </c>
      <c r="AR19" s="72">
        <v>16.792586666666672</v>
      </c>
      <c r="AV19" s="69"/>
      <c r="AX19" s="322"/>
      <c r="AY19" s="322"/>
    </row>
    <row r="20" spans="1:54" x14ac:dyDescent="0.2">
      <c r="A20" t="s">
        <v>756</v>
      </c>
      <c r="B20" t="s">
        <v>405</v>
      </c>
      <c r="C20" t="s">
        <v>765</v>
      </c>
      <c r="D20" t="s">
        <v>781</v>
      </c>
      <c r="E20" s="167">
        <v>43326</v>
      </c>
      <c r="F20" t="s">
        <v>797</v>
      </c>
      <c r="G20" t="s">
        <v>843</v>
      </c>
      <c r="H20">
        <v>2</v>
      </c>
      <c r="I20" t="s">
        <v>760</v>
      </c>
      <c r="J20" t="s">
        <v>761</v>
      </c>
      <c r="K20">
        <v>2</v>
      </c>
      <c r="L20">
        <v>2</v>
      </c>
      <c r="M20" t="s">
        <v>761</v>
      </c>
      <c r="N20" t="s">
        <v>774</v>
      </c>
      <c r="O20" s="131" t="s">
        <v>761</v>
      </c>
      <c r="P20" s="131" t="s">
        <v>761</v>
      </c>
      <c r="Q20" s="68">
        <v>1.85</v>
      </c>
      <c r="R20" s="68">
        <v>1.75</v>
      </c>
      <c r="S20" s="131">
        <v>1.8</v>
      </c>
      <c r="T20" s="68">
        <v>2.0499999999999998</v>
      </c>
      <c r="U20" s="76">
        <v>0.87804878048780499</v>
      </c>
      <c r="V20" s="68">
        <v>1.75</v>
      </c>
      <c r="W20" s="77">
        <v>0.3666666666666667</v>
      </c>
      <c r="X20" s="359">
        <v>25.4</v>
      </c>
      <c r="Y20" s="68">
        <v>5.7</v>
      </c>
      <c r="Z20" s="360">
        <v>4.7920795009179677</v>
      </c>
      <c r="AA20" s="321">
        <v>0.69</v>
      </c>
      <c r="AB20" s="226">
        <v>30.6</v>
      </c>
      <c r="AC20" s="216">
        <v>47.5</v>
      </c>
      <c r="AD20" s="68" t="s">
        <v>763</v>
      </c>
      <c r="AE20" s="68" t="s">
        <v>763</v>
      </c>
      <c r="AF20" s="68" t="s">
        <v>763</v>
      </c>
      <c r="AG20" s="131" t="s">
        <v>763</v>
      </c>
      <c r="AH20" s="68" t="s">
        <v>763</v>
      </c>
      <c r="AI20" s="68" t="s">
        <v>763</v>
      </c>
      <c r="AJ20" s="72" t="s">
        <v>763</v>
      </c>
      <c r="AK20" s="72" t="s">
        <v>763</v>
      </c>
      <c r="AL20" s="72" t="s">
        <v>763</v>
      </c>
      <c r="AM20" s="68" t="s">
        <v>763</v>
      </c>
      <c r="AN20" s="131" t="s">
        <v>763</v>
      </c>
      <c r="AO20" s="131" t="s">
        <v>763</v>
      </c>
      <c r="AP20" s="131" t="s">
        <v>763</v>
      </c>
      <c r="AQ20" s="68" t="s">
        <v>763</v>
      </c>
      <c r="AR20" s="68" t="s">
        <v>763</v>
      </c>
      <c r="AV20" s="69"/>
      <c r="AX20" s="322"/>
      <c r="AY20" s="322"/>
    </row>
    <row r="21" spans="1:54" x14ac:dyDescent="0.2">
      <c r="A21" t="s">
        <v>756</v>
      </c>
      <c r="B21" t="s">
        <v>405</v>
      </c>
      <c r="C21" t="s">
        <v>765</v>
      </c>
      <c r="D21" t="s">
        <v>785</v>
      </c>
      <c r="E21" s="167">
        <v>43326</v>
      </c>
      <c r="F21" t="s">
        <v>797</v>
      </c>
      <c r="G21" t="s">
        <v>843</v>
      </c>
      <c r="H21">
        <v>2</v>
      </c>
      <c r="I21" t="s">
        <v>760</v>
      </c>
      <c r="J21" t="s">
        <v>761</v>
      </c>
      <c r="K21">
        <v>2</v>
      </c>
      <c r="L21">
        <v>2</v>
      </c>
      <c r="M21" t="s">
        <v>761</v>
      </c>
      <c r="N21" t="s">
        <v>774</v>
      </c>
      <c r="O21" s="131" t="s">
        <v>761</v>
      </c>
      <c r="P21" s="131" t="s">
        <v>761</v>
      </c>
      <c r="Q21" s="68">
        <v>1.85</v>
      </c>
      <c r="R21" s="68">
        <v>1.75</v>
      </c>
      <c r="S21" s="131">
        <v>1.8</v>
      </c>
      <c r="T21" s="68">
        <v>2.0499999999999998</v>
      </c>
      <c r="U21" s="76">
        <v>0.87804878048780499</v>
      </c>
      <c r="V21" s="68">
        <v>1.75</v>
      </c>
      <c r="W21" s="77">
        <v>0.3666666666666667</v>
      </c>
      <c r="X21" s="359">
        <v>25.4</v>
      </c>
      <c r="Y21" s="68">
        <v>5.7</v>
      </c>
      <c r="Z21" s="360">
        <v>4.7866483714415278</v>
      </c>
      <c r="AA21" s="321">
        <v>0.69</v>
      </c>
      <c r="AB21" s="226">
        <v>30.8</v>
      </c>
      <c r="AC21" s="216">
        <v>47.6</v>
      </c>
      <c r="AD21" s="68" t="s">
        <v>763</v>
      </c>
      <c r="AE21" s="68" t="s">
        <v>763</v>
      </c>
      <c r="AF21" s="68" t="s">
        <v>763</v>
      </c>
      <c r="AG21" s="131" t="s">
        <v>763</v>
      </c>
      <c r="AH21" s="68" t="s">
        <v>763</v>
      </c>
      <c r="AI21" s="68" t="s">
        <v>763</v>
      </c>
      <c r="AJ21" s="72" t="s">
        <v>763</v>
      </c>
      <c r="AK21" s="72" t="s">
        <v>763</v>
      </c>
      <c r="AL21" s="72" t="s">
        <v>763</v>
      </c>
      <c r="AM21" s="68" t="s">
        <v>763</v>
      </c>
      <c r="AN21" s="131" t="s">
        <v>763</v>
      </c>
      <c r="AO21" s="131" t="s">
        <v>763</v>
      </c>
      <c r="AP21" s="131" t="s">
        <v>763</v>
      </c>
      <c r="AQ21" s="68" t="s">
        <v>763</v>
      </c>
      <c r="AR21" s="68" t="s">
        <v>763</v>
      </c>
      <c r="AV21" s="69"/>
      <c r="AX21" s="322"/>
      <c r="AY21" s="322"/>
    </row>
    <row r="22" spans="1:54" x14ac:dyDescent="0.2">
      <c r="A22" t="s">
        <v>756</v>
      </c>
      <c r="B22" t="s">
        <v>405</v>
      </c>
      <c r="C22" t="s">
        <v>757</v>
      </c>
      <c r="D22" t="s">
        <v>781</v>
      </c>
      <c r="E22" s="167">
        <v>43340</v>
      </c>
      <c r="F22" t="s">
        <v>797</v>
      </c>
      <c r="G22" t="s">
        <v>853</v>
      </c>
      <c r="H22">
        <v>3</v>
      </c>
      <c r="I22" t="s">
        <v>760</v>
      </c>
      <c r="J22" t="s">
        <v>761</v>
      </c>
      <c r="K22">
        <v>1</v>
      </c>
      <c r="L22">
        <v>1</v>
      </c>
      <c r="M22" t="s">
        <v>773</v>
      </c>
      <c r="N22" t="s">
        <v>803</v>
      </c>
      <c r="O22" s="131" t="s">
        <v>761</v>
      </c>
      <c r="P22" s="131" t="s">
        <v>761</v>
      </c>
      <c r="Q22" s="68" t="s">
        <v>761</v>
      </c>
      <c r="R22" s="68" t="s">
        <v>761</v>
      </c>
      <c r="S22" s="131" t="s">
        <v>761</v>
      </c>
      <c r="T22" s="68">
        <v>2.1</v>
      </c>
      <c r="U22" s="68" t="s">
        <v>761</v>
      </c>
      <c r="V22" s="68">
        <v>0.15</v>
      </c>
      <c r="W22" s="77">
        <v>0.31319444444444444</v>
      </c>
      <c r="X22" s="359">
        <v>24.8</v>
      </c>
      <c r="Y22" s="68">
        <v>7.08</v>
      </c>
      <c r="Z22" s="360">
        <v>5.9444596651175425</v>
      </c>
      <c r="AA22" s="321">
        <v>0.85299999999999998</v>
      </c>
      <c r="AB22" s="226">
        <v>30.7</v>
      </c>
      <c r="AC22" s="216">
        <v>47.3</v>
      </c>
      <c r="AD22" s="68" t="s">
        <v>763</v>
      </c>
      <c r="AE22" s="68" t="s">
        <v>763</v>
      </c>
      <c r="AF22" s="68" t="s">
        <v>763</v>
      </c>
      <c r="AG22" s="131" t="s">
        <v>763</v>
      </c>
      <c r="AH22" s="68" t="s">
        <v>763</v>
      </c>
      <c r="AI22" s="68" t="s">
        <v>763</v>
      </c>
      <c r="AJ22" s="72" t="s">
        <v>763</v>
      </c>
      <c r="AK22" s="72" t="s">
        <v>763</v>
      </c>
      <c r="AL22" s="72" t="s">
        <v>763</v>
      </c>
      <c r="AM22" s="68" t="s">
        <v>763</v>
      </c>
      <c r="AN22" s="131" t="s">
        <v>763</v>
      </c>
      <c r="AO22" s="131" t="s">
        <v>763</v>
      </c>
      <c r="AP22" s="131" t="s">
        <v>763</v>
      </c>
      <c r="AQ22" s="68" t="s">
        <v>763</v>
      </c>
      <c r="AR22" s="68" t="s">
        <v>763</v>
      </c>
      <c r="AV22" s="69"/>
      <c r="AX22" s="322"/>
      <c r="AY22" s="322"/>
    </row>
    <row r="23" spans="1:54" x14ac:dyDescent="0.2">
      <c r="A23" t="s">
        <v>756</v>
      </c>
      <c r="B23" t="s">
        <v>405</v>
      </c>
      <c r="C23" t="s">
        <v>757</v>
      </c>
      <c r="D23" t="s">
        <v>785</v>
      </c>
      <c r="E23" s="167">
        <v>43340</v>
      </c>
      <c r="F23" t="s">
        <v>797</v>
      </c>
      <c r="G23" t="s">
        <v>853</v>
      </c>
      <c r="H23">
        <v>3</v>
      </c>
      <c r="I23" t="s">
        <v>760</v>
      </c>
      <c r="J23" t="s">
        <v>761</v>
      </c>
      <c r="K23">
        <v>1</v>
      </c>
      <c r="L23">
        <v>1</v>
      </c>
      <c r="M23" t="s">
        <v>773</v>
      </c>
      <c r="N23" t="s">
        <v>803</v>
      </c>
      <c r="O23" s="131" t="s">
        <v>761</v>
      </c>
      <c r="P23" s="131" t="s">
        <v>761</v>
      </c>
      <c r="Q23" s="68" t="s">
        <v>761</v>
      </c>
      <c r="R23" s="68" t="s">
        <v>761</v>
      </c>
      <c r="S23" s="131" t="s">
        <v>761</v>
      </c>
      <c r="T23" s="68">
        <v>2.1</v>
      </c>
      <c r="U23" s="68" t="s">
        <v>761</v>
      </c>
      <c r="V23" s="68">
        <v>0.15</v>
      </c>
      <c r="W23" s="77">
        <v>0.31319444444444444</v>
      </c>
      <c r="X23" s="359">
        <v>24.8</v>
      </c>
      <c r="Y23" s="68">
        <v>7.08</v>
      </c>
      <c r="Z23" s="360">
        <v>5.9512334002393903</v>
      </c>
      <c r="AA23" s="321">
        <v>0.85299999999999998</v>
      </c>
      <c r="AB23" s="226">
        <v>30.5</v>
      </c>
      <c r="AC23" s="216">
        <v>47.1</v>
      </c>
      <c r="AD23" s="68" t="s">
        <v>763</v>
      </c>
      <c r="AE23" s="68" t="s">
        <v>763</v>
      </c>
      <c r="AF23" s="68" t="s">
        <v>763</v>
      </c>
      <c r="AG23" s="131" t="s">
        <v>763</v>
      </c>
      <c r="AH23" s="68" t="s">
        <v>763</v>
      </c>
      <c r="AI23" s="68" t="s">
        <v>763</v>
      </c>
      <c r="AJ23" s="72" t="s">
        <v>763</v>
      </c>
      <c r="AK23" s="72" t="s">
        <v>763</v>
      </c>
      <c r="AL23" s="72" t="s">
        <v>763</v>
      </c>
      <c r="AM23" s="68" t="s">
        <v>763</v>
      </c>
      <c r="AN23" s="131" t="s">
        <v>763</v>
      </c>
      <c r="AO23" s="131" t="s">
        <v>763</v>
      </c>
      <c r="AP23" s="131" t="s">
        <v>763</v>
      </c>
      <c r="AQ23" s="68" t="s">
        <v>763</v>
      </c>
      <c r="AR23" s="68" t="s">
        <v>763</v>
      </c>
      <c r="AV23" s="69"/>
      <c r="AX23" s="322"/>
      <c r="AY23" s="322"/>
    </row>
    <row r="24" spans="1:54" x14ac:dyDescent="0.2">
      <c r="A24" t="s">
        <v>756</v>
      </c>
      <c r="B24" t="s">
        <v>405</v>
      </c>
      <c r="C24" t="s">
        <v>764</v>
      </c>
      <c r="D24" t="s">
        <v>781</v>
      </c>
      <c r="E24" s="167">
        <v>43340</v>
      </c>
      <c r="F24" t="s">
        <v>797</v>
      </c>
      <c r="G24" t="s">
        <v>853</v>
      </c>
      <c r="H24">
        <v>3</v>
      </c>
      <c r="I24" t="s">
        <v>760</v>
      </c>
      <c r="J24" t="s">
        <v>761</v>
      </c>
      <c r="K24">
        <v>1</v>
      </c>
      <c r="L24">
        <v>1</v>
      </c>
      <c r="M24" t="s">
        <v>773</v>
      </c>
      <c r="N24" t="s">
        <v>803</v>
      </c>
      <c r="O24" s="131" t="s">
        <v>761</v>
      </c>
      <c r="P24" s="131" t="s">
        <v>761</v>
      </c>
      <c r="Q24" s="68" t="s">
        <v>761</v>
      </c>
      <c r="R24" s="68" t="s">
        <v>761</v>
      </c>
      <c r="S24" s="131" t="s">
        <v>761</v>
      </c>
      <c r="T24" s="68">
        <v>2.1</v>
      </c>
      <c r="U24" s="68" t="s">
        <v>761</v>
      </c>
      <c r="V24" s="68">
        <v>1.05</v>
      </c>
      <c r="W24" s="77">
        <v>0.31388888888888888</v>
      </c>
      <c r="X24" s="359">
        <v>24.8</v>
      </c>
      <c r="Y24" s="68">
        <v>7.05</v>
      </c>
      <c r="Z24" s="360">
        <v>5.929391707687226</v>
      </c>
      <c r="AA24" s="321">
        <v>0.85199999999999998</v>
      </c>
      <c r="AB24" s="226">
        <v>30.4</v>
      </c>
      <c r="AC24" s="216">
        <v>46.9</v>
      </c>
      <c r="AD24" s="72">
        <v>0.39592081583683264</v>
      </c>
      <c r="AE24" s="72">
        <v>1.0205267997898053</v>
      </c>
      <c r="AF24" s="72">
        <v>0.17875136911281492</v>
      </c>
      <c r="AG24" s="137">
        <v>1.1992781689026202</v>
      </c>
      <c r="AH24" s="75">
        <v>27.003961831097381</v>
      </c>
      <c r="AI24" s="75">
        <v>28.203240000000001</v>
      </c>
      <c r="AJ24" s="72">
        <v>48.820348729829483</v>
      </c>
      <c r="AK24" s="72">
        <v>7.1123435744634333</v>
      </c>
      <c r="AL24" s="72">
        <v>6.8641718750928833</v>
      </c>
      <c r="AM24" s="322">
        <v>34.116305405560816</v>
      </c>
      <c r="AN24" s="323">
        <v>35.315583574463432</v>
      </c>
      <c r="AO24" s="137">
        <v>2.1208101265822785</v>
      </c>
      <c r="AP24" s="137">
        <v>6.1298965400843892</v>
      </c>
      <c r="AQ24" s="72">
        <v>0.25704587646419114</v>
      </c>
      <c r="AR24" s="72">
        <v>8.2507066666666677</v>
      </c>
      <c r="AV24" s="69"/>
      <c r="AX24" s="322"/>
      <c r="AY24" s="322"/>
    </row>
    <row r="25" spans="1:54" x14ac:dyDescent="0.2">
      <c r="A25" t="s">
        <v>756</v>
      </c>
      <c r="B25" t="s">
        <v>405</v>
      </c>
      <c r="C25" t="s">
        <v>764</v>
      </c>
      <c r="D25" t="s">
        <v>785</v>
      </c>
      <c r="E25" s="167">
        <v>43340</v>
      </c>
      <c r="F25" t="s">
        <v>797</v>
      </c>
      <c r="G25" t="s">
        <v>853</v>
      </c>
      <c r="H25">
        <v>3</v>
      </c>
      <c r="I25" t="s">
        <v>760</v>
      </c>
      <c r="J25" t="s">
        <v>761</v>
      </c>
      <c r="K25">
        <v>1</v>
      </c>
      <c r="L25">
        <v>1</v>
      </c>
      <c r="M25" t="s">
        <v>773</v>
      </c>
      <c r="N25" t="s">
        <v>803</v>
      </c>
      <c r="O25" s="131" t="s">
        <v>761</v>
      </c>
      <c r="P25" s="131" t="s">
        <v>761</v>
      </c>
      <c r="Q25" s="68" t="s">
        <v>761</v>
      </c>
      <c r="R25" s="68" t="s">
        <v>761</v>
      </c>
      <c r="S25" s="131" t="s">
        <v>761</v>
      </c>
      <c r="T25" s="68">
        <v>2.1</v>
      </c>
      <c r="U25" s="68" t="s">
        <v>761</v>
      </c>
      <c r="V25" s="68">
        <v>1.05</v>
      </c>
      <c r="W25" s="77">
        <v>0.31388888888888888</v>
      </c>
      <c r="X25" s="359">
        <v>24.8</v>
      </c>
      <c r="Y25" s="68">
        <v>7.05</v>
      </c>
      <c r="Z25" s="360">
        <v>5.929391707687226</v>
      </c>
      <c r="AA25" s="321">
        <v>0.85199999999999998</v>
      </c>
      <c r="AB25" s="226">
        <v>30.4</v>
      </c>
      <c r="AC25" s="216">
        <v>47</v>
      </c>
      <c r="AD25" s="72">
        <v>0.44595080983803242</v>
      </c>
      <c r="AE25" s="72">
        <v>0.97904624277456631</v>
      </c>
      <c r="AF25" s="72">
        <v>0.15454545454545457</v>
      </c>
      <c r="AG25" s="137">
        <v>1.1335916973200209</v>
      </c>
      <c r="AH25" s="75">
        <v>17.860464425128956</v>
      </c>
      <c r="AI25" s="75">
        <v>18.994056122448978</v>
      </c>
      <c r="AJ25" s="72">
        <v>46.821114238568541</v>
      </c>
      <c r="AK25" s="72">
        <v>7.3064309804926371</v>
      </c>
      <c r="AL25" s="72">
        <v>6.4082059166199938</v>
      </c>
      <c r="AM25" s="322">
        <v>25.166895405621595</v>
      </c>
      <c r="AN25" s="323">
        <v>26.300487102941617</v>
      </c>
      <c r="AO25" s="137">
        <v>1.8035949367088606</v>
      </c>
      <c r="AP25" s="137">
        <v>7.7072717299578075</v>
      </c>
      <c r="AQ25" s="72">
        <v>0.18963518256753961</v>
      </c>
      <c r="AR25" s="72">
        <v>9.5108666666666686</v>
      </c>
      <c r="AV25" s="69"/>
      <c r="AX25" s="322"/>
      <c r="AY25" s="322"/>
    </row>
    <row r="26" spans="1:54" x14ac:dyDescent="0.2">
      <c r="A26" t="s">
        <v>756</v>
      </c>
      <c r="B26" t="s">
        <v>405</v>
      </c>
      <c r="C26" t="s">
        <v>765</v>
      </c>
      <c r="D26" t="s">
        <v>781</v>
      </c>
      <c r="E26" s="167">
        <v>43340</v>
      </c>
      <c r="F26" t="s">
        <v>797</v>
      </c>
      <c r="G26" t="s">
        <v>853</v>
      </c>
      <c r="H26">
        <v>3</v>
      </c>
      <c r="I26" t="s">
        <v>760</v>
      </c>
      <c r="J26" t="s">
        <v>761</v>
      </c>
      <c r="K26">
        <v>1</v>
      </c>
      <c r="L26">
        <v>1</v>
      </c>
      <c r="M26" t="s">
        <v>773</v>
      </c>
      <c r="N26" t="s">
        <v>803</v>
      </c>
      <c r="O26" s="131" t="s">
        <v>761</v>
      </c>
      <c r="P26" s="131" t="s">
        <v>761</v>
      </c>
      <c r="Q26" s="68" t="s">
        <v>761</v>
      </c>
      <c r="R26" s="68" t="s">
        <v>761</v>
      </c>
      <c r="S26" s="131" t="s">
        <v>761</v>
      </c>
      <c r="T26" s="68">
        <v>2.1</v>
      </c>
      <c r="U26" s="68" t="s">
        <v>761</v>
      </c>
      <c r="V26" s="68">
        <v>1.8</v>
      </c>
      <c r="W26" s="77">
        <v>0.31458333333333333</v>
      </c>
      <c r="X26" s="359">
        <v>24.8</v>
      </c>
      <c r="Y26" s="68">
        <v>6.7</v>
      </c>
      <c r="Z26" s="360">
        <v>5.6254067452383527</v>
      </c>
      <c r="AA26" s="321">
        <v>0.81</v>
      </c>
      <c r="AB26" s="226">
        <v>30.7</v>
      </c>
      <c r="AC26" s="216">
        <v>47.3</v>
      </c>
      <c r="AD26" s="68" t="s">
        <v>763</v>
      </c>
      <c r="AE26" s="68" t="s">
        <v>763</v>
      </c>
      <c r="AF26" s="68" t="s">
        <v>763</v>
      </c>
      <c r="AG26" s="131" t="s">
        <v>763</v>
      </c>
      <c r="AH26" s="68" t="s">
        <v>763</v>
      </c>
      <c r="AI26" s="68" t="s">
        <v>763</v>
      </c>
      <c r="AJ26" s="72" t="s">
        <v>763</v>
      </c>
      <c r="AK26" s="72" t="s">
        <v>763</v>
      </c>
      <c r="AL26" s="72" t="s">
        <v>763</v>
      </c>
      <c r="AM26" s="68" t="s">
        <v>763</v>
      </c>
      <c r="AN26" s="131" t="s">
        <v>763</v>
      </c>
      <c r="AO26" s="131" t="s">
        <v>763</v>
      </c>
      <c r="AP26" s="131" t="s">
        <v>763</v>
      </c>
      <c r="AQ26" s="68" t="s">
        <v>763</v>
      </c>
      <c r="AR26" s="68" t="s">
        <v>763</v>
      </c>
      <c r="AV26" s="69"/>
      <c r="AX26" s="322"/>
      <c r="AY26" s="322"/>
    </row>
    <row r="27" spans="1:54" x14ac:dyDescent="0.2">
      <c r="A27" t="s">
        <v>756</v>
      </c>
      <c r="B27" t="s">
        <v>405</v>
      </c>
      <c r="C27" t="s">
        <v>765</v>
      </c>
      <c r="D27" t="s">
        <v>785</v>
      </c>
      <c r="E27" s="167">
        <v>43340</v>
      </c>
      <c r="F27" t="s">
        <v>797</v>
      </c>
      <c r="G27" t="s">
        <v>853</v>
      </c>
      <c r="H27">
        <v>3</v>
      </c>
      <c r="I27" t="s">
        <v>760</v>
      </c>
      <c r="J27" t="s">
        <v>761</v>
      </c>
      <c r="K27">
        <v>1</v>
      </c>
      <c r="L27">
        <v>1</v>
      </c>
      <c r="M27" t="s">
        <v>773</v>
      </c>
      <c r="N27" t="s">
        <v>803</v>
      </c>
      <c r="O27" s="131" t="s">
        <v>761</v>
      </c>
      <c r="P27" s="131" t="s">
        <v>761</v>
      </c>
      <c r="Q27" s="68" t="s">
        <v>761</v>
      </c>
      <c r="R27" s="68" t="s">
        <v>761</v>
      </c>
      <c r="S27" s="131" t="s">
        <v>761</v>
      </c>
      <c r="T27" s="68">
        <v>2.1</v>
      </c>
      <c r="U27" s="68" t="s">
        <v>761</v>
      </c>
      <c r="V27" s="68">
        <v>1.8</v>
      </c>
      <c r="W27" s="77">
        <v>0.31458333333333333</v>
      </c>
      <c r="X27" s="359">
        <v>24.8</v>
      </c>
      <c r="Y27" s="68">
        <v>6.7</v>
      </c>
      <c r="Z27" s="360">
        <v>5.6158051632358417</v>
      </c>
      <c r="AA27" s="321">
        <v>0.81</v>
      </c>
      <c r="AB27" s="226">
        <v>31</v>
      </c>
      <c r="AC27" s="216">
        <v>47.7</v>
      </c>
      <c r="AD27" s="68" t="s">
        <v>763</v>
      </c>
      <c r="AE27" s="68" t="s">
        <v>763</v>
      </c>
      <c r="AF27" s="68" t="s">
        <v>763</v>
      </c>
      <c r="AG27" s="131" t="s">
        <v>763</v>
      </c>
      <c r="AH27" s="68" t="s">
        <v>763</v>
      </c>
      <c r="AI27" s="68" t="s">
        <v>763</v>
      </c>
      <c r="AJ27" s="72" t="s">
        <v>763</v>
      </c>
      <c r="AK27" s="72" t="s">
        <v>763</v>
      </c>
      <c r="AL27" s="72" t="s">
        <v>763</v>
      </c>
      <c r="AM27" s="68" t="s">
        <v>763</v>
      </c>
      <c r="AN27" s="131" t="s">
        <v>763</v>
      </c>
      <c r="AO27" s="131" t="s">
        <v>763</v>
      </c>
      <c r="AP27" s="131" t="s">
        <v>763</v>
      </c>
      <c r="AQ27" s="68" t="s">
        <v>763</v>
      </c>
      <c r="AR27" s="68" t="s">
        <v>763</v>
      </c>
      <c r="AV27" s="69"/>
      <c r="AX27" s="322"/>
      <c r="AY27" s="322"/>
    </row>
    <row r="28" spans="1:54" x14ac:dyDescent="0.2">
      <c r="E28" s="167"/>
      <c r="O28" s="68"/>
      <c r="P28" s="68"/>
      <c r="Q28" s="68"/>
      <c r="R28" s="68"/>
      <c r="S28" s="68"/>
      <c r="T28" s="68"/>
      <c r="U28" s="68"/>
      <c r="V28" s="68"/>
      <c r="W28" s="68"/>
      <c r="X28" s="68"/>
      <c r="Y28" s="68"/>
      <c r="AA28" s="341"/>
      <c r="AB28" s="68"/>
      <c r="AC28" s="68"/>
      <c r="AD28" s="68"/>
      <c r="AE28" s="68"/>
      <c r="AJ28" s="72"/>
      <c r="AK28" s="72"/>
      <c r="AL28" s="72"/>
      <c r="AM28" s="322"/>
      <c r="AV28" s="69"/>
      <c r="AX28" s="322"/>
      <c r="AY28" s="322"/>
    </row>
    <row r="29" spans="1:54" x14ac:dyDescent="0.2">
      <c r="E29" s="167"/>
      <c r="O29" s="149"/>
      <c r="P29" s="149"/>
      <c r="Q29" s="68"/>
      <c r="R29" s="68"/>
      <c r="S29" s="149"/>
      <c r="T29" s="68"/>
      <c r="U29" s="68"/>
      <c r="V29" s="68"/>
      <c r="W29" s="77"/>
      <c r="X29" s="68"/>
      <c r="Y29" s="68"/>
      <c r="Z29" s="320"/>
      <c r="AA29" s="341"/>
      <c r="AB29" s="337"/>
      <c r="AC29" s="216"/>
      <c r="AD29" s="68"/>
      <c r="AE29" s="68"/>
      <c r="AF29" s="68"/>
      <c r="AG29" s="149"/>
      <c r="AH29" s="68"/>
      <c r="AI29" s="68"/>
      <c r="AJ29" s="72"/>
      <c r="AK29" s="72"/>
      <c r="AL29" s="72"/>
      <c r="AM29" s="68"/>
      <c r="AN29" s="149"/>
      <c r="AO29" s="149"/>
      <c r="AP29" s="149"/>
      <c r="AQ29" s="68"/>
      <c r="AR29" s="68"/>
      <c r="AV29" s="69"/>
      <c r="AX29" s="322"/>
      <c r="AY29" s="322"/>
    </row>
    <row r="30" spans="1:54" x14ac:dyDescent="0.2">
      <c r="E30" s="167"/>
      <c r="O30" s="68"/>
      <c r="P30" s="68"/>
      <c r="Q30" s="68"/>
      <c r="R30" s="68"/>
      <c r="S30" s="68"/>
      <c r="T30" s="68"/>
      <c r="U30" s="68"/>
      <c r="V30" s="68"/>
      <c r="W30" s="68"/>
      <c r="X30" s="68"/>
      <c r="Y30" s="68"/>
      <c r="AA30" s="341"/>
      <c r="AB30" s="68"/>
      <c r="AC30" s="68"/>
      <c r="AD30" s="68"/>
      <c r="AE30" s="68"/>
      <c r="AJ30" s="72"/>
      <c r="AK30" s="72"/>
      <c r="AL30" s="72"/>
      <c r="AM30" s="322"/>
      <c r="AV30" s="69"/>
      <c r="AX30" s="322"/>
      <c r="AY30" s="322"/>
    </row>
    <row r="31" spans="1:54" x14ac:dyDescent="0.2">
      <c r="A31" s="236" t="s">
        <v>1200</v>
      </c>
    </row>
    <row r="32" spans="1:54" ht="16" x14ac:dyDescent="0.2">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450" t="s">
        <v>1203</v>
      </c>
      <c r="AE32" s="84"/>
      <c r="AF32" s="84"/>
      <c r="AG32" s="82"/>
      <c r="AH32" s="82"/>
      <c r="AI32" s="84"/>
      <c r="AJ32" s="82"/>
      <c r="AK32" s="84"/>
      <c r="AL32" s="82"/>
      <c r="AM32" s="82"/>
      <c r="AN32" s="82"/>
      <c r="AO32" s="82"/>
      <c r="AP32" s="82"/>
      <c r="AQ32" s="82"/>
      <c r="AR32" s="82"/>
      <c r="AS32" s="82"/>
      <c r="AT32" s="82"/>
      <c r="AU32" s="82"/>
      <c r="AV32" s="82"/>
      <c r="AW32" s="82"/>
      <c r="AX32" s="82"/>
      <c r="AY32" s="82"/>
      <c r="AZ32" s="82"/>
      <c r="BA32" s="82"/>
      <c r="BB32" s="82"/>
    </row>
    <row r="33" spans="1:54" x14ac:dyDescent="0.2">
      <c r="A33" s="86"/>
      <c r="B33" s="86"/>
      <c r="C33" s="87"/>
      <c r="D33" s="87"/>
      <c r="E33" s="87"/>
      <c r="F33" s="86"/>
      <c r="G33" s="86"/>
      <c r="H33" s="88" t="s">
        <v>702</v>
      </c>
      <c r="I33" s="89"/>
      <c r="J33" s="89"/>
      <c r="K33" s="82"/>
      <c r="L33" s="86"/>
      <c r="M33" s="86"/>
      <c r="N33" s="86"/>
      <c r="O33" s="86"/>
      <c r="P33" s="86"/>
      <c r="Q33" s="86"/>
      <c r="R33" s="86"/>
      <c r="S33" s="86"/>
      <c r="T33" s="86"/>
      <c r="U33" s="86"/>
      <c r="V33" s="89" t="s">
        <v>977</v>
      </c>
      <c r="W33" s="82"/>
      <c r="X33" s="82"/>
      <c r="Y33" s="82"/>
      <c r="Z33" s="82"/>
      <c r="AA33" s="82"/>
      <c r="AB33" s="82"/>
      <c r="AC33" s="450" t="s">
        <v>1204</v>
      </c>
      <c r="AD33" s="450"/>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row>
    <row r="34" spans="1:54" ht="16" thickBot="1" x14ac:dyDescent="0.25">
      <c r="A34" s="90"/>
      <c r="B34" s="90"/>
      <c r="C34" s="91"/>
      <c r="D34" s="91"/>
      <c r="E34" s="91"/>
      <c r="F34" s="89" t="s">
        <v>976</v>
      </c>
      <c r="G34" s="89" t="s">
        <v>702</v>
      </c>
      <c r="H34" s="89" t="s">
        <v>1205</v>
      </c>
      <c r="I34" s="89" t="s">
        <v>702</v>
      </c>
      <c r="J34" s="82"/>
      <c r="K34" s="82"/>
      <c r="L34" s="89"/>
      <c r="M34" s="89"/>
      <c r="N34" s="90"/>
      <c r="O34" s="89"/>
      <c r="P34" s="89" t="s">
        <v>1206</v>
      </c>
      <c r="Q34" s="89"/>
      <c r="R34" s="89"/>
      <c r="S34" s="89"/>
      <c r="T34" s="89"/>
      <c r="U34" s="89"/>
      <c r="V34" s="89" t="s">
        <v>726</v>
      </c>
      <c r="W34" s="82"/>
      <c r="X34" s="82"/>
      <c r="Y34" s="82"/>
      <c r="Z34" s="92">
        <v>273.14999999999998</v>
      </c>
      <c r="AA34" s="82"/>
      <c r="AB34" s="82"/>
      <c r="AC34" s="450"/>
      <c r="AD34" s="450"/>
      <c r="AE34" s="82"/>
      <c r="AF34" s="82"/>
      <c r="AG34" s="82"/>
      <c r="AH34" s="82"/>
      <c r="AI34" s="82"/>
      <c r="AJ34" s="82"/>
      <c r="AK34" s="82" t="s">
        <v>1207</v>
      </c>
      <c r="AL34" s="82"/>
      <c r="AM34" s="82"/>
      <c r="AN34" s="82"/>
      <c r="AO34" s="82"/>
      <c r="AP34" s="82"/>
      <c r="AQ34" s="82"/>
      <c r="AR34" s="82"/>
      <c r="AS34" s="82"/>
      <c r="AT34" s="82"/>
      <c r="AU34" s="82"/>
      <c r="AV34" s="82"/>
      <c r="AW34" s="82"/>
      <c r="AX34" s="82"/>
      <c r="AY34" s="82"/>
      <c r="AZ34" s="82"/>
      <c r="BA34" s="82"/>
      <c r="BB34" s="82"/>
    </row>
    <row r="35" spans="1:54" ht="36" thickTop="1" thickBot="1" x14ac:dyDescent="0.25">
      <c r="A35" s="93" t="s">
        <v>1208</v>
      </c>
      <c r="B35" s="94" t="s">
        <v>1209</v>
      </c>
      <c r="C35" s="94" t="s">
        <v>1210</v>
      </c>
      <c r="D35" s="94" t="s">
        <v>1211</v>
      </c>
      <c r="E35" s="94"/>
      <c r="F35" s="93" t="s">
        <v>706</v>
      </c>
      <c r="G35" s="93" t="s">
        <v>1205</v>
      </c>
      <c r="H35" s="93" t="s">
        <v>1212</v>
      </c>
      <c r="I35" s="93" t="s">
        <v>1213</v>
      </c>
      <c r="J35" s="93" t="s">
        <v>541</v>
      </c>
      <c r="K35" s="93" t="s">
        <v>1214</v>
      </c>
      <c r="L35" s="93" t="s">
        <v>1215</v>
      </c>
      <c r="M35" s="89" t="s">
        <v>1216</v>
      </c>
      <c r="N35" s="93" t="s">
        <v>1217</v>
      </c>
      <c r="O35" s="93" t="s">
        <v>1218</v>
      </c>
      <c r="P35" s="93" t="s">
        <v>1219</v>
      </c>
      <c r="Q35" s="93" t="s">
        <v>1220</v>
      </c>
      <c r="R35" s="93" t="s">
        <v>1221</v>
      </c>
      <c r="S35" s="93" t="s">
        <v>1222</v>
      </c>
      <c r="T35" s="93" t="s">
        <v>1223</v>
      </c>
      <c r="U35" s="93" t="s">
        <v>1224</v>
      </c>
      <c r="V35" s="93" t="s">
        <v>474</v>
      </c>
      <c r="W35" s="95"/>
      <c r="X35" s="82"/>
      <c r="Y35" s="96" t="s">
        <v>540</v>
      </c>
      <c r="Z35" s="97" t="s">
        <v>1225</v>
      </c>
      <c r="AA35" s="98" t="s">
        <v>1226</v>
      </c>
      <c r="AB35" s="98" t="s">
        <v>1205</v>
      </c>
      <c r="AC35" s="450"/>
      <c r="AD35" s="450"/>
      <c r="AE35" s="99" t="s">
        <v>1227</v>
      </c>
      <c r="AF35" s="100" t="s">
        <v>485</v>
      </c>
      <c r="AG35" s="98" t="s">
        <v>1228</v>
      </c>
      <c r="AH35" s="98" t="s">
        <v>724</v>
      </c>
      <c r="AI35" s="100" t="s">
        <v>1229</v>
      </c>
      <c r="AJ35" s="98" t="s">
        <v>722</v>
      </c>
      <c r="AK35" s="100" t="s">
        <v>489</v>
      </c>
      <c r="AL35" s="82"/>
      <c r="AM35" s="82"/>
      <c r="AN35" s="82"/>
      <c r="AO35" s="82"/>
      <c r="AP35" s="82"/>
      <c r="AQ35" s="82"/>
      <c r="AR35" s="82"/>
      <c r="AS35" s="82"/>
      <c r="AT35" s="82"/>
      <c r="AU35" s="82"/>
      <c r="AV35" s="82"/>
      <c r="AW35" s="82"/>
      <c r="AX35" s="82"/>
      <c r="AY35" s="109"/>
      <c r="AZ35" s="109"/>
      <c r="BA35" s="82"/>
      <c r="BB35" s="82"/>
    </row>
    <row r="36" spans="1:54" ht="16" x14ac:dyDescent="0.2">
      <c r="A36" s="101" t="s">
        <v>405</v>
      </c>
      <c r="B36" s="102">
        <v>2018</v>
      </c>
      <c r="C36" s="103">
        <v>7</v>
      </c>
      <c r="D36" s="102">
        <v>16</v>
      </c>
      <c r="E36" s="82"/>
      <c r="F36" s="131">
        <v>1.65</v>
      </c>
      <c r="G36" s="362">
        <v>6.532310541592615</v>
      </c>
      <c r="H36" s="82"/>
      <c r="I36" s="362">
        <v>25.1</v>
      </c>
      <c r="J36" s="226">
        <v>29.4</v>
      </c>
      <c r="K36" s="82"/>
      <c r="L36" s="82"/>
      <c r="M36" s="108"/>
      <c r="N36" s="131" t="s">
        <v>763</v>
      </c>
      <c r="O36" s="82"/>
      <c r="P36" s="82"/>
      <c r="Q36" s="82"/>
      <c r="R36" s="140"/>
      <c r="S36" s="131" t="s">
        <v>763</v>
      </c>
      <c r="T36" s="131" t="s">
        <v>763</v>
      </c>
      <c r="U36" s="131" t="s">
        <v>763</v>
      </c>
      <c r="V36" s="85"/>
      <c r="W36" s="85"/>
      <c r="X36" s="85"/>
      <c r="Y36" s="102">
        <f>IF(C36&lt;6," ",IF(C36&lt;=9,I36, IF(C36&gt;=10," ")))</f>
        <v>25.1</v>
      </c>
      <c r="Z36" s="102">
        <f>IF(Y36=" ", " ", IF(Y36&gt;0, Y36+273.15))</f>
        <v>298.25</v>
      </c>
      <c r="AA36" s="102">
        <f>IF(C36&lt;6," ",IF(C36&lt;=9,J36, IF(C36&gt;=10," ")))</f>
        <v>29.4</v>
      </c>
      <c r="AB36" s="102">
        <f>IF(C36&lt;6," ",IF(C36&lt;=9,G36, IF(C36&gt;=10," ")))</f>
        <v>6.532310541592615</v>
      </c>
      <c r="AC36" s="104">
        <f>IF(Y36=" "," ",IF(Y36&gt;0,EXP(-173.4292+249.6339*100/Z36+143.3483*LN(+Z36/100)-21.8492*Z36/100+AA36*(-0.033096+0.014259*Z36/100-0.0017*(Z36/100)^2))*1.4276))</f>
        <v>6.9542841559144284</v>
      </c>
      <c r="AD36" s="102">
        <f>IF(Y36=" "," ",IF(Y36&gt;0,AB36/AC36))</f>
        <v>0.93932177563337893</v>
      </c>
      <c r="AE36" s="105">
        <f>IF(C36&lt;6," ",IF(C36&lt;=9,F36, IF(C36&gt;=10," ")))</f>
        <v>1.65</v>
      </c>
      <c r="AF36" s="102" t="str">
        <f>IF(Y36=" "," ",N36)</f>
        <v>NS</v>
      </c>
      <c r="AG36" s="105" t="str">
        <f>IF(C36&lt;6," ",IF(C36&lt;=9,T36, IF(C36&gt;=10," ")))</f>
        <v>NS</v>
      </c>
      <c r="AH36" s="105" t="str">
        <f>IF(C36&lt;6," ",IF(C36&lt;=9,U36, IF(C36&gt;=10," ")))</f>
        <v>NS</v>
      </c>
      <c r="AI36" s="102"/>
      <c r="AJ36" s="106" t="str">
        <f>IF(C36&lt;6," ",IF(C36&lt;=9,S36, IF(C36&gt;=10," ")))</f>
        <v>NS</v>
      </c>
      <c r="AK36" s="107"/>
      <c r="AL36" s="85"/>
      <c r="AM36" s="85"/>
      <c r="AN36" s="85"/>
      <c r="AO36" s="85"/>
      <c r="AP36" s="85"/>
      <c r="AQ36" s="85"/>
      <c r="AR36" s="114"/>
      <c r="AS36" s="85"/>
      <c r="AT36" s="85"/>
      <c r="AU36" s="85"/>
      <c r="AV36" s="85"/>
      <c r="AW36" s="85"/>
      <c r="AX36" s="85"/>
      <c r="AY36" s="85"/>
      <c r="AZ36" s="85"/>
      <c r="BA36" s="82"/>
      <c r="BB36" s="82"/>
    </row>
    <row r="37" spans="1:54" ht="16" x14ac:dyDescent="0.2">
      <c r="A37" s="101" t="s">
        <v>405</v>
      </c>
      <c r="B37" s="102">
        <v>2018</v>
      </c>
      <c r="C37" s="103">
        <v>7</v>
      </c>
      <c r="D37" s="102">
        <v>16</v>
      </c>
      <c r="E37" s="82"/>
      <c r="F37" s="131">
        <v>1.65</v>
      </c>
      <c r="G37" s="362">
        <v>6.532310541592615</v>
      </c>
      <c r="H37" s="82"/>
      <c r="I37" s="362">
        <v>25.1</v>
      </c>
      <c r="J37" s="226">
        <v>29.4</v>
      </c>
      <c r="K37" s="82"/>
      <c r="L37" s="82"/>
      <c r="M37" s="108"/>
      <c r="N37" s="131" t="s">
        <v>763</v>
      </c>
      <c r="O37" s="82"/>
      <c r="P37" s="82"/>
      <c r="Q37" s="82"/>
      <c r="R37" s="140"/>
      <c r="S37" s="131" t="s">
        <v>763</v>
      </c>
      <c r="T37" s="131" t="s">
        <v>763</v>
      </c>
      <c r="U37" s="131" t="s">
        <v>763</v>
      </c>
      <c r="V37" s="85"/>
      <c r="W37" s="85"/>
      <c r="X37" s="85"/>
      <c r="Y37" s="102">
        <f t="shared" ref="Y37:Y47" si="0">IF(C37&lt;6," ",IF(C37&lt;=9,I37, IF(C37&gt;=10," ")))</f>
        <v>25.1</v>
      </c>
      <c r="Z37" s="102">
        <f t="shared" ref="Z37:Z47" si="1">IF(Y37=" ", " ", IF(Y37&gt;0, Y37+273.15))</f>
        <v>298.25</v>
      </c>
      <c r="AA37" s="102">
        <f t="shared" ref="AA37:AA47" si="2">IF(C37&lt;6," ",IF(C37&lt;=9,J37, IF(C37&gt;=10," ")))</f>
        <v>29.4</v>
      </c>
      <c r="AB37" s="102">
        <f t="shared" ref="AB37:AB47" si="3">IF(C37&lt;6," ",IF(C37&lt;=9,G37, IF(C37&gt;=10," ")))</f>
        <v>6.532310541592615</v>
      </c>
      <c r="AC37" s="104">
        <f t="shared" ref="AC37:AC47" si="4">IF(Y37=" "," ",IF(Y37&gt;0,EXP(-173.4292+249.6339*100/Z37+143.3483*LN(+Z37/100)-21.8492*Z37/100+AA37*(-0.033096+0.014259*Z37/100-0.0017*(Z37/100)^2))*1.4276))</f>
        <v>6.9542841559144284</v>
      </c>
      <c r="AD37" s="102">
        <f t="shared" ref="AD37:AD47" si="5">IF(Y37=" "," ",IF(Y37&gt;0,AB37/AC37))</f>
        <v>0.93932177563337893</v>
      </c>
      <c r="AE37" s="105">
        <f t="shared" ref="AE37:AE47" si="6">IF(C37&lt;6," ",IF(C37&lt;=9,F37, IF(C37&gt;=10," ")))</f>
        <v>1.65</v>
      </c>
      <c r="AF37" s="102" t="str">
        <f t="shared" ref="AF37:AF47" si="7">IF(Y37=" "," ",N37)</f>
        <v>NS</v>
      </c>
      <c r="AG37" s="105" t="str">
        <f t="shared" ref="AG37:AG47" si="8">IF(C37&lt;6," ",IF(C37&lt;=9,T37, IF(C37&gt;=10," ")))</f>
        <v>NS</v>
      </c>
      <c r="AH37" s="105" t="str">
        <f t="shared" ref="AH37:AH47" si="9">IF(C37&lt;6," ",IF(C37&lt;=9,U37, IF(C37&gt;=10," ")))</f>
        <v>NS</v>
      </c>
      <c r="AI37" s="102"/>
      <c r="AJ37" s="106" t="str">
        <f t="shared" ref="AJ37:AJ47" si="10">IF(C37&lt;6," ",IF(C37&lt;=9,S37, IF(C37&gt;=10," ")))</f>
        <v>NS</v>
      </c>
      <c r="AK37" s="107"/>
      <c r="AL37" s="85"/>
      <c r="AM37" s="85"/>
      <c r="AN37" s="85"/>
      <c r="AO37" s="85"/>
      <c r="AP37" s="85"/>
      <c r="AQ37" s="85"/>
      <c r="AR37" s="115"/>
      <c r="AS37" s="116"/>
      <c r="AT37" s="116"/>
      <c r="AU37" s="116"/>
      <c r="AV37" s="116"/>
      <c r="AW37" s="116"/>
      <c r="AX37" s="116"/>
      <c r="AY37" s="85"/>
      <c r="AZ37" s="85"/>
      <c r="BA37" s="82"/>
      <c r="BB37" s="82"/>
    </row>
    <row r="38" spans="1:54" ht="16" x14ac:dyDescent="0.2">
      <c r="A38" s="101" t="s">
        <v>405</v>
      </c>
      <c r="B38" s="102">
        <v>2018</v>
      </c>
      <c r="C38" s="103">
        <v>7</v>
      </c>
      <c r="D38" s="102">
        <v>16</v>
      </c>
      <c r="E38" s="82"/>
      <c r="F38" s="131">
        <v>1.65</v>
      </c>
      <c r="G38" s="362">
        <v>5.2975565096961885</v>
      </c>
      <c r="H38" s="82"/>
      <c r="I38" s="362">
        <v>25.1</v>
      </c>
      <c r="J38" s="226">
        <v>30.5</v>
      </c>
      <c r="K38" s="82"/>
      <c r="L38" s="82"/>
      <c r="M38" s="108"/>
      <c r="N38" s="137">
        <v>0.20787491338265857</v>
      </c>
      <c r="O38" s="82"/>
      <c r="P38" s="82"/>
      <c r="Q38" s="82"/>
      <c r="R38" s="140"/>
      <c r="S38" s="323">
        <v>36.999698102632699</v>
      </c>
      <c r="T38" s="137">
        <v>5.5376708860759516</v>
      </c>
      <c r="U38" s="137">
        <v>6.106875780590717</v>
      </c>
      <c r="V38" s="85"/>
      <c r="W38" s="85"/>
      <c r="X38" s="85"/>
      <c r="Y38" s="102">
        <f t="shared" si="0"/>
        <v>25.1</v>
      </c>
      <c r="Z38" s="102">
        <f t="shared" si="1"/>
        <v>298.25</v>
      </c>
      <c r="AA38" s="102">
        <f t="shared" si="2"/>
        <v>30.5</v>
      </c>
      <c r="AB38" s="102">
        <f t="shared" si="3"/>
        <v>5.2975565096961885</v>
      </c>
      <c r="AC38" s="104">
        <f t="shared" si="4"/>
        <v>6.9108890201091917</v>
      </c>
      <c r="AD38" s="102">
        <f t="shared" si="5"/>
        <v>0.76655210267180462</v>
      </c>
      <c r="AE38" s="105">
        <f t="shared" si="6"/>
        <v>1.65</v>
      </c>
      <c r="AF38" s="102">
        <f t="shared" si="7"/>
        <v>0.20787491338265857</v>
      </c>
      <c r="AG38" s="105">
        <f t="shared" si="8"/>
        <v>5.5376708860759516</v>
      </c>
      <c r="AH38" s="105">
        <f t="shared" si="9"/>
        <v>6.106875780590717</v>
      </c>
      <c r="AI38" s="102">
        <f t="shared" ref="AI38:AI39" si="11">IF(Y38=" ", " ", IF(Y38&gt;0, SUM(AG38:AH38)))</f>
        <v>11.644546666666669</v>
      </c>
      <c r="AJ38" s="106">
        <f t="shared" si="10"/>
        <v>36.999698102632699</v>
      </c>
      <c r="AK38" s="107">
        <f t="shared" ref="AK38:AK45" si="12">IF(Y38=" ", " ", IF(Y38&gt;0, AJ38-AF38))</f>
        <v>36.791823189250039</v>
      </c>
      <c r="AL38" s="82"/>
      <c r="AM38" s="84"/>
      <c r="AN38" s="82"/>
      <c r="AO38" s="82"/>
      <c r="AP38" s="82"/>
      <c r="AQ38" s="82"/>
      <c r="AR38" s="117"/>
      <c r="AS38" s="115"/>
      <c r="AT38" s="115"/>
      <c r="AU38" s="115"/>
      <c r="AV38" s="115"/>
      <c r="AW38" s="115"/>
      <c r="AX38" s="118"/>
      <c r="AY38" s="85"/>
      <c r="AZ38" s="85"/>
      <c r="BA38" s="82"/>
      <c r="BB38" s="82"/>
    </row>
    <row r="39" spans="1:54" ht="16" x14ac:dyDescent="0.2">
      <c r="A39" s="101" t="s">
        <v>405</v>
      </c>
      <c r="B39" s="102">
        <v>2018</v>
      </c>
      <c r="C39" s="103">
        <v>7</v>
      </c>
      <c r="D39" s="102">
        <v>16</v>
      </c>
      <c r="E39" s="82"/>
      <c r="F39" s="131">
        <v>1.65</v>
      </c>
      <c r="G39" s="362">
        <v>5.2975565096961885</v>
      </c>
      <c r="H39" s="82"/>
      <c r="I39" s="362">
        <v>25.1</v>
      </c>
      <c r="J39" s="226">
        <v>30.5</v>
      </c>
      <c r="K39" s="82"/>
      <c r="L39" s="82"/>
      <c r="M39" s="108"/>
      <c r="N39" s="137">
        <v>0.55200812526544041</v>
      </c>
      <c r="O39" s="82"/>
      <c r="P39" s="82"/>
      <c r="Q39" s="82"/>
      <c r="R39" s="140"/>
      <c r="S39" s="323">
        <v>29.587457834142036</v>
      </c>
      <c r="T39" s="137">
        <v>2.383645569620255</v>
      </c>
      <c r="U39" s="137">
        <v>10.700061097046412</v>
      </c>
      <c r="V39" s="85"/>
      <c r="W39" s="85"/>
      <c r="X39" s="85"/>
      <c r="Y39" s="102">
        <f t="shared" si="0"/>
        <v>25.1</v>
      </c>
      <c r="Z39" s="102">
        <f t="shared" si="1"/>
        <v>298.25</v>
      </c>
      <c r="AA39" s="102">
        <f t="shared" si="2"/>
        <v>30.5</v>
      </c>
      <c r="AB39" s="102">
        <f t="shared" si="3"/>
        <v>5.2975565096961885</v>
      </c>
      <c r="AC39" s="104">
        <f t="shared" si="4"/>
        <v>6.9108890201091917</v>
      </c>
      <c r="AD39" s="102">
        <f t="shared" si="5"/>
        <v>0.76655210267180462</v>
      </c>
      <c r="AE39" s="105">
        <f t="shared" si="6"/>
        <v>1.65</v>
      </c>
      <c r="AF39" s="102">
        <f t="shared" si="7"/>
        <v>0.55200812526544041</v>
      </c>
      <c r="AG39" s="105">
        <f t="shared" si="8"/>
        <v>2.383645569620255</v>
      </c>
      <c r="AH39" s="105">
        <f t="shared" si="9"/>
        <v>10.700061097046412</v>
      </c>
      <c r="AI39" s="102">
        <f t="shared" si="11"/>
        <v>13.083706666666666</v>
      </c>
      <c r="AJ39" s="106">
        <f t="shared" si="10"/>
        <v>29.587457834142036</v>
      </c>
      <c r="AK39" s="107">
        <f t="shared" si="12"/>
        <v>29.035449708876595</v>
      </c>
      <c r="AL39" s="82"/>
      <c r="AM39" s="119"/>
      <c r="AN39" s="109"/>
      <c r="AO39" s="120"/>
      <c r="AP39" s="120"/>
      <c r="AQ39" s="120"/>
      <c r="AR39" s="118"/>
      <c r="AS39" s="115"/>
      <c r="AT39" s="118"/>
      <c r="AU39" s="121"/>
      <c r="AV39" s="115"/>
      <c r="AW39" s="122"/>
      <c r="AX39" s="118"/>
      <c r="AY39" s="85"/>
      <c r="AZ39" s="85"/>
      <c r="BA39" s="82"/>
      <c r="BB39" s="82"/>
    </row>
    <row r="40" spans="1:54" ht="16" x14ac:dyDescent="0.2">
      <c r="A40" s="101" t="s">
        <v>405</v>
      </c>
      <c r="B40" s="102">
        <v>2018</v>
      </c>
      <c r="C40" s="103">
        <v>7</v>
      </c>
      <c r="D40" s="102">
        <v>16</v>
      </c>
      <c r="E40" s="82"/>
      <c r="F40" s="131">
        <v>1.65</v>
      </c>
      <c r="G40" s="362">
        <v>5.1927571196416444</v>
      </c>
      <c r="H40" s="82"/>
      <c r="I40" s="362">
        <v>24.2</v>
      </c>
      <c r="J40" s="226">
        <v>31</v>
      </c>
      <c r="K40" s="82"/>
      <c r="L40" s="82"/>
      <c r="M40" s="108"/>
      <c r="N40" s="131" t="s">
        <v>763</v>
      </c>
      <c r="O40" s="82"/>
      <c r="P40" s="82"/>
      <c r="Q40" s="82"/>
      <c r="R40" s="140"/>
      <c r="S40" s="131" t="s">
        <v>763</v>
      </c>
      <c r="T40" s="131" t="s">
        <v>763</v>
      </c>
      <c r="U40" s="131" t="s">
        <v>763</v>
      </c>
      <c r="V40" s="85"/>
      <c r="W40" s="85"/>
      <c r="X40" s="85"/>
      <c r="Y40" s="102">
        <f t="shared" si="0"/>
        <v>24.2</v>
      </c>
      <c r="Z40" s="102">
        <f t="shared" si="1"/>
        <v>297.34999999999997</v>
      </c>
      <c r="AA40" s="102">
        <f t="shared" si="2"/>
        <v>31</v>
      </c>
      <c r="AB40" s="102">
        <f t="shared" si="3"/>
        <v>5.1927571196416444</v>
      </c>
      <c r="AC40" s="104">
        <f t="shared" si="4"/>
        <v>6.9996261262679322</v>
      </c>
      <c r="AD40" s="102">
        <f t="shared" si="5"/>
        <v>0.74186206891171824</v>
      </c>
      <c r="AE40" s="105">
        <f t="shared" si="6"/>
        <v>1.65</v>
      </c>
      <c r="AF40" s="102" t="str">
        <f t="shared" si="7"/>
        <v>NS</v>
      </c>
      <c r="AG40" s="105" t="str">
        <f t="shared" si="8"/>
        <v>NS</v>
      </c>
      <c r="AH40" s="105" t="str">
        <f t="shared" si="9"/>
        <v>NS</v>
      </c>
      <c r="AI40" s="102"/>
      <c r="AJ40" s="106" t="str">
        <f t="shared" si="10"/>
        <v>NS</v>
      </c>
      <c r="AK40" s="107"/>
      <c r="AL40" s="82"/>
      <c r="AM40" s="123"/>
      <c r="AN40" s="124"/>
      <c r="AO40" s="124"/>
      <c r="AP40" s="124"/>
      <c r="AQ40" s="124"/>
      <c r="AR40" s="118"/>
      <c r="AS40" s="115"/>
      <c r="AT40" s="118"/>
      <c r="AU40" s="121"/>
      <c r="AV40" s="115"/>
      <c r="AW40" s="122"/>
      <c r="AX40" s="118"/>
      <c r="AY40" s="85"/>
      <c r="AZ40" s="102"/>
      <c r="BA40" s="102"/>
      <c r="BB40" s="82"/>
    </row>
    <row r="41" spans="1:54" ht="16" x14ac:dyDescent="0.2">
      <c r="A41" s="101" t="s">
        <v>405</v>
      </c>
      <c r="B41" s="102">
        <v>2018</v>
      </c>
      <c r="C41" s="103">
        <v>7</v>
      </c>
      <c r="D41" s="102">
        <v>16</v>
      </c>
      <c r="E41" s="82"/>
      <c r="F41" s="131">
        <v>1.65</v>
      </c>
      <c r="G41" s="362">
        <v>5.1927571196416444</v>
      </c>
      <c r="H41" s="82"/>
      <c r="I41" s="362">
        <v>24.2</v>
      </c>
      <c r="J41" s="226">
        <v>31</v>
      </c>
      <c r="K41" s="82"/>
      <c r="L41" s="82"/>
      <c r="M41" s="108"/>
      <c r="N41" s="131" t="s">
        <v>763</v>
      </c>
      <c r="O41" s="82"/>
      <c r="P41" s="82"/>
      <c r="Q41" s="82"/>
      <c r="R41" s="140"/>
      <c r="S41" s="131" t="s">
        <v>763</v>
      </c>
      <c r="T41" s="131" t="s">
        <v>763</v>
      </c>
      <c r="U41" s="131" t="s">
        <v>763</v>
      </c>
      <c r="V41" s="85"/>
      <c r="W41" s="85"/>
      <c r="X41" s="85"/>
      <c r="Y41" s="102">
        <f t="shared" si="0"/>
        <v>24.2</v>
      </c>
      <c r="Z41" s="102">
        <f t="shared" si="1"/>
        <v>297.34999999999997</v>
      </c>
      <c r="AA41" s="102">
        <f t="shared" si="2"/>
        <v>31</v>
      </c>
      <c r="AB41" s="102">
        <f t="shared" si="3"/>
        <v>5.1927571196416444</v>
      </c>
      <c r="AC41" s="104">
        <f t="shared" si="4"/>
        <v>6.9996261262679322</v>
      </c>
      <c r="AD41" s="102">
        <f t="shared" si="5"/>
        <v>0.74186206891171824</v>
      </c>
      <c r="AE41" s="105">
        <f t="shared" si="6"/>
        <v>1.65</v>
      </c>
      <c r="AF41" s="102" t="str">
        <f t="shared" si="7"/>
        <v>NS</v>
      </c>
      <c r="AG41" s="105" t="str">
        <f t="shared" si="8"/>
        <v>NS</v>
      </c>
      <c r="AH41" s="105" t="str">
        <f t="shared" si="9"/>
        <v>NS</v>
      </c>
      <c r="AI41" s="102"/>
      <c r="AJ41" s="106" t="str">
        <f t="shared" si="10"/>
        <v>NS</v>
      </c>
      <c r="AK41" s="107"/>
      <c r="AL41" s="82"/>
      <c r="AM41" s="123"/>
      <c r="AN41" s="125"/>
      <c r="AO41" s="125"/>
      <c r="AP41" s="125"/>
      <c r="AQ41" s="125"/>
      <c r="AR41" s="118"/>
      <c r="AS41" s="115"/>
      <c r="AT41" s="115"/>
      <c r="AU41" s="115"/>
      <c r="AV41" s="115"/>
      <c r="AW41" s="115"/>
      <c r="AX41" s="116"/>
      <c r="AY41" s="102"/>
      <c r="AZ41" s="102"/>
      <c r="BA41" s="84"/>
      <c r="BB41" s="82"/>
    </row>
    <row r="42" spans="1:54" ht="16" x14ac:dyDescent="0.2">
      <c r="A42" s="101" t="s">
        <v>405</v>
      </c>
      <c r="B42" s="102">
        <v>2018</v>
      </c>
      <c r="C42" s="103">
        <v>7</v>
      </c>
      <c r="D42" s="102">
        <v>31</v>
      </c>
      <c r="E42" s="82"/>
      <c r="F42" s="131">
        <v>1.6</v>
      </c>
      <c r="G42" s="362">
        <v>7.41311248107439</v>
      </c>
      <c r="H42" s="82"/>
      <c r="I42" s="362">
        <v>25.7</v>
      </c>
      <c r="J42" s="205">
        <v>28.9</v>
      </c>
      <c r="K42" s="82"/>
      <c r="L42" s="82"/>
      <c r="M42" s="82"/>
      <c r="N42" s="131" t="s">
        <v>763</v>
      </c>
      <c r="O42" s="82"/>
      <c r="P42" s="82"/>
      <c r="Q42" s="82"/>
      <c r="R42" s="140"/>
      <c r="S42" s="131" t="s">
        <v>763</v>
      </c>
      <c r="T42" s="131" t="s">
        <v>763</v>
      </c>
      <c r="U42" s="131" t="s">
        <v>763</v>
      </c>
      <c r="V42" s="85"/>
      <c r="W42" s="85"/>
      <c r="X42" s="85"/>
      <c r="Y42" s="102">
        <f t="shared" si="0"/>
        <v>25.7</v>
      </c>
      <c r="Z42" s="102">
        <f t="shared" si="1"/>
        <v>298.84999999999997</v>
      </c>
      <c r="AA42" s="102">
        <f t="shared" si="2"/>
        <v>28.9</v>
      </c>
      <c r="AB42" s="102">
        <f t="shared" si="3"/>
        <v>7.41311248107439</v>
      </c>
      <c r="AC42" s="104">
        <f t="shared" si="4"/>
        <v>6.9023795708075015</v>
      </c>
      <c r="AD42" s="102">
        <f t="shared" si="5"/>
        <v>1.0739937444800849</v>
      </c>
      <c r="AE42" s="105">
        <f t="shared" si="6"/>
        <v>1.6</v>
      </c>
      <c r="AF42" s="102" t="str">
        <f t="shared" si="7"/>
        <v>NS</v>
      </c>
      <c r="AG42" s="105" t="str">
        <f t="shared" si="8"/>
        <v>NS</v>
      </c>
      <c r="AH42" s="105" t="str">
        <f t="shared" si="9"/>
        <v>NS</v>
      </c>
      <c r="AI42" s="102"/>
      <c r="AJ42" s="106" t="str">
        <f t="shared" si="10"/>
        <v>NS</v>
      </c>
      <c r="AK42" s="107"/>
      <c r="AL42" s="82"/>
      <c r="AM42" s="82"/>
      <c r="AN42" s="82"/>
      <c r="AO42" s="82"/>
      <c r="AP42" s="82"/>
      <c r="AQ42" s="113"/>
      <c r="AR42" s="118"/>
      <c r="AS42" s="115"/>
      <c r="AT42" s="115"/>
      <c r="AU42" s="115"/>
      <c r="AV42" s="115"/>
      <c r="AW42" s="115"/>
      <c r="AX42" s="116"/>
      <c r="AY42" s="102"/>
      <c r="AZ42" s="102"/>
      <c r="BA42" s="82"/>
      <c r="BB42" s="82"/>
    </row>
    <row r="43" spans="1:54" ht="16" x14ac:dyDescent="0.2">
      <c r="A43" s="101" t="s">
        <v>405</v>
      </c>
      <c r="B43" s="102">
        <v>2018</v>
      </c>
      <c r="C43" s="103">
        <v>7</v>
      </c>
      <c r="D43" s="102">
        <v>31</v>
      </c>
      <c r="E43" s="82"/>
      <c r="F43" s="131">
        <v>1.6</v>
      </c>
      <c r="G43" s="362">
        <v>7.4173079756273061</v>
      </c>
      <c r="H43" s="82"/>
      <c r="I43" s="362">
        <v>25.7</v>
      </c>
      <c r="J43" s="205">
        <v>28.8</v>
      </c>
      <c r="K43" s="82"/>
      <c r="L43" s="82"/>
      <c r="M43" s="108"/>
      <c r="N43" s="131" t="s">
        <v>763</v>
      </c>
      <c r="O43" s="82"/>
      <c r="P43" s="82"/>
      <c r="Q43" s="82"/>
      <c r="R43" s="140"/>
      <c r="S43" s="131" t="s">
        <v>763</v>
      </c>
      <c r="T43" s="131" t="s">
        <v>763</v>
      </c>
      <c r="U43" s="131" t="s">
        <v>763</v>
      </c>
      <c r="V43" s="85"/>
      <c r="W43" s="85"/>
      <c r="X43" s="85"/>
      <c r="Y43" s="102">
        <f t="shared" si="0"/>
        <v>25.7</v>
      </c>
      <c r="Z43" s="102">
        <f t="shared" si="1"/>
        <v>298.84999999999997</v>
      </c>
      <c r="AA43" s="102">
        <f t="shared" si="2"/>
        <v>28.8</v>
      </c>
      <c r="AB43" s="102">
        <f t="shared" si="3"/>
        <v>7.4173079756273061</v>
      </c>
      <c r="AC43" s="104">
        <f t="shared" si="4"/>
        <v>6.9062915004696785</v>
      </c>
      <c r="AD43" s="102">
        <f t="shared" si="5"/>
        <v>1.0739928911374323</v>
      </c>
      <c r="AE43" s="105">
        <f t="shared" si="6"/>
        <v>1.6</v>
      </c>
      <c r="AF43" s="102" t="str">
        <f t="shared" si="7"/>
        <v>NS</v>
      </c>
      <c r="AG43" s="105" t="str">
        <f t="shared" si="8"/>
        <v>NS</v>
      </c>
      <c r="AH43" s="105" t="str">
        <f t="shared" si="9"/>
        <v>NS</v>
      </c>
      <c r="AI43" s="102"/>
      <c r="AJ43" s="106" t="str">
        <f t="shared" si="10"/>
        <v>NS</v>
      </c>
      <c r="AK43" s="107"/>
      <c r="AL43" s="82"/>
      <c r="AM43" s="82"/>
      <c r="AN43" s="82"/>
      <c r="AO43" s="82"/>
      <c r="AP43" s="85"/>
      <c r="AQ43" s="82"/>
      <c r="AR43" s="82"/>
      <c r="AS43" s="115"/>
      <c r="AT43" s="120"/>
      <c r="AU43" s="115"/>
      <c r="AV43" s="115"/>
      <c r="AW43" s="115"/>
      <c r="AX43" s="82"/>
      <c r="AY43" s="82"/>
      <c r="AZ43" s="82"/>
      <c r="BA43" s="82"/>
      <c r="BB43" s="82"/>
    </row>
    <row r="44" spans="1:54" ht="16" x14ac:dyDescent="0.2">
      <c r="A44" s="101" t="s">
        <v>405</v>
      </c>
      <c r="B44" s="102">
        <v>2018</v>
      </c>
      <c r="C44" s="103">
        <v>7</v>
      </c>
      <c r="D44" s="102">
        <v>31</v>
      </c>
      <c r="E44" s="82"/>
      <c r="F44" s="131">
        <v>1.6</v>
      </c>
      <c r="G44" s="362">
        <v>6.0810749525967713</v>
      </c>
      <c r="H44" s="82"/>
      <c r="I44" s="362">
        <v>25.3</v>
      </c>
      <c r="J44" s="205">
        <v>30.5</v>
      </c>
      <c r="K44" s="82"/>
      <c r="L44" s="82"/>
      <c r="M44" s="108"/>
      <c r="N44" s="137">
        <v>0.19351040525739321</v>
      </c>
      <c r="O44" s="82"/>
      <c r="P44" s="82"/>
      <c r="Q44" s="82"/>
      <c r="R44" s="140"/>
      <c r="S44" s="323">
        <v>35.533863417986893</v>
      </c>
      <c r="T44" s="137">
        <v>8.456050632911392</v>
      </c>
      <c r="U44" s="137">
        <v>7.3985760337552771</v>
      </c>
      <c r="V44" s="85"/>
      <c r="W44" s="85"/>
      <c r="X44" s="85"/>
      <c r="Y44" s="102">
        <f t="shared" si="0"/>
        <v>25.3</v>
      </c>
      <c r="Z44" s="102">
        <f t="shared" si="1"/>
        <v>298.45</v>
      </c>
      <c r="AA44" s="102">
        <f t="shared" si="2"/>
        <v>30.5</v>
      </c>
      <c r="AB44" s="102">
        <f t="shared" si="3"/>
        <v>6.0810749525967713</v>
      </c>
      <c r="AC44" s="104">
        <f t="shared" si="4"/>
        <v>6.8871369929364761</v>
      </c>
      <c r="AD44" s="102">
        <f t="shared" si="5"/>
        <v>0.88296123031000973</v>
      </c>
      <c r="AE44" s="105">
        <f t="shared" si="6"/>
        <v>1.6</v>
      </c>
      <c r="AF44" s="102">
        <f t="shared" si="7"/>
        <v>0.19351040525739321</v>
      </c>
      <c r="AG44" s="105">
        <f t="shared" si="8"/>
        <v>8.456050632911392</v>
      </c>
      <c r="AH44" s="105">
        <f t="shared" si="9"/>
        <v>7.3985760337552771</v>
      </c>
      <c r="AI44" s="102">
        <f t="shared" ref="AI44:AI45" si="13">IF(Y44=" ", " ", IF(Y44&gt;0, SUM(AG44:AH44)))</f>
        <v>15.854626666666668</v>
      </c>
      <c r="AJ44" s="106">
        <f t="shared" si="10"/>
        <v>35.533863417986893</v>
      </c>
      <c r="AK44" s="107">
        <f t="shared" si="12"/>
        <v>35.340353012729501</v>
      </c>
      <c r="AL44" s="82"/>
      <c r="AM44" s="85"/>
      <c r="AN44" s="85"/>
      <c r="AO44" s="85"/>
      <c r="AP44" s="128"/>
      <c r="AQ44" s="85"/>
      <c r="AR44" s="82"/>
      <c r="AS44" s="82"/>
      <c r="AT44" s="82"/>
      <c r="AU44" s="82"/>
      <c r="AV44" s="82"/>
      <c r="AW44" s="82"/>
      <c r="AX44" s="129"/>
      <c r="AY44" s="84"/>
      <c r="AZ44" s="84"/>
      <c r="BA44" s="84"/>
      <c r="BB44" s="82"/>
    </row>
    <row r="45" spans="1:54" ht="16" x14ac:dyDescent="0.2">
      <c r="A45" s="101" t="s">
        <v>405</v>
      </c>
      <c r="B45" s="102">
        <v>2018</v>
      </c>
      <c r="C45" s="103">
        <v>7</v>
      </c>
      <c r="D45" s="102">
        <v>31</v>
      </c>
      <c r="E45" s="82"/>
      <c r="F45" s="131">
        <v>1.6</v>
      </c>
      <c r="G45" s="362">
        <v>6.0879796955831633</v>
      </c>
      <c r="H45" s="82"/>
      <c r="I45" s="362">
        <v>25.3</v>
      </c>
      <c r="J45" s="205">
        <v>30.3</v>
      </c>
      <c r="K45" s="82"/>
      <c r="L45" s="82"/>
      <c r="M45" s="108"/>
      <c r="N45" s="137">
        <v>0.05</v>
      </c>
      <c r="O45" s="82"/>
      <c r="P45" s="82"/>
      <c r="Q45" s="82"/>
      <c r="R45" s="140"/>
      <c r="S45" s="323">
        <v>30.297520428697784</v>
      </c>
      <c r="T45" s="137">
        <v>4.5135189873417723</v>
      </c>
      <c r="U45" s="137">
        <v>17.405627679324894</v>
      </c>
      <c r="V45" s="85"/>
      <c r="W45" s="85"/>
      <c r="X45" s="85"/>
      <c r="Y45" s="102">
        <f t="shared" si="0"/>
        <v>25.3</v>
      </c>
      <c r="Z45" s="102">
        <f t="shared" si="1"/>
        <v>298.45</v>
      </c>
      <c r="AA45" s="102">
        <f t="shared" si="2"/>
        <v>30.3</v>
      </c>
      <c r="AB45" s="102">
        <f t="shared" si="3"/>
        <v>6.0879796955831633</v>
      </c>
      <c r="AC45" s="104">
        <f t="shared" si="4"/>
        <v>6.8949684294532245</v>
      </c>
      <c r="AD45" s="102">
        <f t="shared" si="5"/>
        <v>0.88295976375716978</v>
      </c>
      <c r="AE45" s="105">
        <f t="shared" si="6"/>
        <v>1.6</v>
      </c>
      <c r="AF45" s="102">
        <f t="shared" si="7"/>
        <v>0.05</v>
      </c>
      <c r="AG45" s="105">
        <f t="shared" si="8"/>
        <v>4.5135189873417723</v>
      </c>
      <c r="AH45" s="105">
        <f t="shared" si="9"/>
        <v>17.405627679324894</v>
      </c>
      <c r="AI45" s="102">
        <f t="shared" si="13"/>
        <v>21.919146666666666</v>
      </c>
      <c r="AJ45" s="106">
        <f t="shared" si="10"/>
        <v>30.297520428697784</v>
      </c>
      <c r="AK45" s="107">
        <f t="shared" si="12"/>
        <v>30.247520428697783</v>
      </c>
      <c r="AL45" s="82"/>
      <c r="AM45" s="85"/>
      <c r="AN45" s="85"/>
      <c r="AO45" s="85"/>
      <c r="AP45" s="85"/>
      <c r="AQ45" s="85"/>
      <c r="AR45" s="85"/>
      <c r="AS45" s="85"/>
      <c r="AT45" s="85"/>
      <c r="AU45" s="85"/>
      <c r="AV45" s="85"/>
      <c r="AW45" s="126"/>
      <c r="AX45" s="126"/>
      <c r="AY45" s="85"/>
      <c r="AZ45" s="85"/>
      <c r="BA45" s="82"/>
      <c r="BB45" s="82"/>
    </row>
    <row r="46" spans="1:54" ht="16" x14ac:dyDescent="0.2">
      <c r="A46" s="101" t="s">
        <v>405</v>
      </c>
      <c r="B46" s="102">
        <v>2018</v>
      </c>
      <c r="C46" s="103">
        <v>7</v>
      </c>
      <c r="D46" s="102">
        <v>31</v>
      </c>
      <c r="E46" s="82"/>
      <c r="F46" s="131">
        <v>1.6</v>
      </c>
      <c r="G46" s="362">
        <v>5.2070625794848802</v>
      </c>
      <c r="H46" s="82"/>
      <c r="I46" s="362">
        <v>25.1</v>
      </c>
      <c r="J46" s="205">
        <v>31</v>
      </c>
      <c r="K46" s="82"/>
      <c r="L46" s="82"/>
      <c r="M46" s="108"/>
      <c r="N46" s="131" t="s">
        <v>763</v>
      </c>
      <c r="O46" s="82"/>
      <c r="P46" s="82"/>
      <c r="Q46" s="82"/>
      <c r="R46" s="140"/>
      <c r="S46" s="131" t="s">
        <v>763</v>
      </c>
      <c r="T46" s="131" t="s">
        <v>763</v>
      </c>
      <c r="U46" s="131" t="s">
        <v>763</v>
      </c>
      <c r="V46" s="85"/>
      <c r="W46" s="85"/>
      <c r="X46" s="85"/>
      <c r="Y46" s="102">
        <f t="shared" si="0"/>
        <v>25.1</v>
      </c>
      <c r="Z46" s="102">
        <f t="shared" si="1"/>
        <v>298.25</v>
      </c>
      <c r="AA46" s="102">
        <f t="shared" si="2"/>
        <v>31</v>
      </c>
      <c r="AB46" s="102">
        <f t="shared" si="3"/>
        <v>5.2070625794848802</v>
      </c>
      <c r="AC46" s="104">
        <f t="shared" si="4"/>
        <v>6.891253576934087</v>
      </c>
      <c r="AD46" s="102">
        <f t="shared" si="5"/>
        <v>0.75560455312711017</v>
      </c>
      <c r="AE46" s="105">
        <f t="shared" si="6"/>
        <v>1.6</v>
      </c>
      <c r="AF46" s="102" t="str">
        <f t="shared" si="7"/>
        <v>NS</v>
      </c>
      <c r="AG46" s="105" t="str">
        <f t="shared" si="8"/>
        <v>NS</v>
      </c>
      <c r="AH46" s="105" t="str">
        <f t="shared" si="9"/>
        <v>NS</v>
      </c>
      <c r="AI46" s="102"/>
      <c r="AJ46" s="106" t="str">
        <f t="shared" si="10"/>
        <v>NS</v>
      </c>
      <c r="AK46" s="107"/>
      <c r="AL46" s="82"/>
      <c r="AM46" s="82"/>
      <c r="AN46" s="82"/>
      <c r="AO46" s="82"/>
      <c r="AP46" s="82"/>
      <c r="AQ46" s="82"/>
      <c r="AR46" s="82"/>
      <c r="AS46" s="82"/>
      <c r="AT46" s="82"/>
      <c r="AU46" s="82"/>
      <c r="AV46" s="82"/>
      <c r="AW46" s="82"/>
      <c r="AX46" s="82"/>
      <c r="AY46" s="82"/>
      <c r="AZ46" s="82"/>
      <c r="BA46" s="82"/>
      <c r="BB46" s="82"/>
    </row>
    <row r="47" spans="1:54" ht="16" x14ac:dyDescent="0.2">
      <c r="A47" s="101" t="s">
        <v>405</v>
      </c>
      <c r="B47" s="102">
        <v>2018</v>
      </c>
      <c r="C47" s="103">
        <v>7</v>
      </c>
      <c r="D47" s="102">
        <v>31</v>
      </c>
      <c r="E47" s="82"/>
      <c r="F47" s="131">
        <v>1.6</v>
      </c>
      <c r="G47" s="362">
        <v>5.2100221236334479</v>
      </c>
      <c r="H47" s="82"/>
      <c r="I47" s="362">
        <v>25.1</v>
      </c>
      <c r="J47" s="205">
        <v>30.9</v>
      </c>
      <c r="K47" s="82"/>
      <c r="L47" s="82"/>
      <c r="M47" s="82"/>
      <c r="N47" s="131" t="s">
        <v>763</v>
      </c>
      <c r="O47" s="82"/>
      <c r="P47" s="82"/>
      <c r="Q47" s="82"/>
      <c r="R47" s="140"/>
      <c r="S47" s="131" t="s">
        <v>763</v>
      </c>
      <c r="T47" s="131" t="s">
        <v>763</v>
      </c>
      <c r="U47" s="131" t="s">
        <v>763</v>
      </c>
      <c r="V47" s="85"/>
      <c r="W47" s="85"/>
      <c r="X47" s="85"/>
      <c r="Y47" s="102">
        <f t="shared" si="0"/>
        <v>25.1</v>
      </c>
      <c r="Z47" s="102">
        <f t="shared" si="1"/>
        <v>298.25</v>
      </c>
      <c r="AA47" s="102">
        <f t="shared" si="2"/>
        <v>30.9</v>
      </c>
      <c r="AB47" s="102">
        <f t="shared" si="3"/>
        <v>5.2100221236334479</v>
      </c>
      <c r="AC47" s="104">
        <f t="shared" si="4"/>
        <v>6.8951761973799757</v>
      </c>
      <c r="AD47" s="102">
        <f t="shared" si="5"/>
        <v>0.75560391417019168</v>
      </c>
      <c r="AE47" s="105">
        <f t="shared" si="6"/>
        <v>1.6</v>
      </c>
      <c r="AF47" s="102" t="str">
        <f t="shared" si="7"/>
        <v>NS</v>
      </c>
      <c r="AG47" s="105" t="str">
        <f t="shared" si="8"/>
        <v>NS</v>
      </c>
      <c r="AH47" s="105" t="str">
        <f t="shared" si="9"/>
        <v>NS</v>
      </c>
      <c r="AI47" s="102"/>
      <c r="AJ47" s="106" t="str">
        <f t="shared" si="10"/>
        <v>NS</v>
      </c>
      <c r="AK47" s="107"/>
      <c r="AL47" s="82"/>
      <c r="AM47" s="123"/>
      <c r="AN47" s="124"/>
      <c r="AO47" s="124"/>
      <c r="AP47" s="124"/>
      <c r="AQ47" s="124"/>
      <c r="AR47" s="118"/>
      <c r="AS47" s="115"/>
      <c r="AT47" s="118"/>
      <c r="AU47" s="121"/>
      <c r="AV47" s="115"/>
      <c r="AW47" s="122"/>
      <c r="AX47" s="118"/>
      <c r="AY47" s="85"/>
      <c r="AZ47" s="102"/>
      <c r="BA47" s="102"/>
      <c r="BB47" s="82"/>
    </row>
    <row r="48" spans="1:54" ht="16" x14ac:dyDescent="0.2">
      <c r="A48" s="101" t="s">
        <v>405</v>
      </c>
      <c r="B48" s="102">
        <v>2018</v>
      </c>
      <c r="C48" s="103">
        <v>8</v>
      </c>
      <c r="D48" s="102">
        <v>14</v>
      </c>
      <c r="E48" s="82"/>
      <c r="F48" s="131">
        <v>1.8</v>
      </c>
      <c r="G48" s="362">
        <v>4.3791642647891926</v>
      </c>
      <c r="H48" s="82"/>
      <c r="I48" s="362">
        <v>25.4</v>
      </c>
      <c r="J48" s="226">
        <v>30.3</v>
      </c>
      <c r="K48" s="82"/>
      <c r="L48" s="82"/>
      <c r="M48" s="108"/>
      <c r="N48" s="131" t="s">
        <v>763</v>
      </c>
      <c r="O48" s="82"/>
      <c r="P48" s="82"/>
      <c r="Q48" s="82"/>
      <c r="R48" s="140"/>
      <c r="S48" s="131" t="s">
        <v>763</v>
      </c>
      <c r="T48" s="131" t="s">
        <v>763</v>
      </c>
      <c r="U48" s="131" t="s">
        <v>763</v>
      </c>
      <c r="V48" s="85"/>
      <c r="W48" s="85"/>
      <c r="X48" s="85"/>
      <c r="Y48" s="102">
        <f>IF(C48&lt;6," ",IF(C48&lt;=9,I48, IF(C48&gt;=10," ")))</f>
        <v>25.4</v>
      </c>
      <c r="Z48" s="102">
        <f>IF(Y48=" ", " ", IF(Y48&gt;0, Y48+273.15))</f>
        <v>298.54999999999995</v>
      </c>
      <c r="AA48" s="102">
        <f>IF(C48&lt;6," ",IF(C48&lt;=9,J48, IF(C48&gt;=10," ")))</f>
        <v>30.3</v>
      </c>
      <c r="AB48" s="102">
        <f>IF(C48&lt;6," ",IF(C48&lt;=9,G48, IF(C48&gt;=10," ")))</f>
        <v>4.3791642647891926</v>
      </c>
      <c r="AC48" s="104">
        <f>IF(Y48=" "," ",IF(Y48&gt;0,EXP(-173.4292+249.6339*100/Z48+143.3483*LN(+Z48/100)-21.8492*Z48/100+AA48*(-0.033096+0.014259*Z48/100-0.0017*(Z48/100)^2))*1.4276))</f>
        <v>6.8831306237564496</v>
      </c>
      <c r="AD48" s="102">
        <f>IF(Y48=" "," ",IF(Y48&gt;0,AB48/AC48))</f>
        <v>0.636216934438951</v>
      </c>
      <c r="AE48" s="105">
        <f>IF(C48&lt;6," ",IF(C48&lt;=9,F48, IF(C48&gt;=10," ")))</f>
        <v>1.8</v>
      </c>
      <c r="AF48" s="102" t="str">
        <f>IF(Y48=" "," ",N48)</f>
        <v>NS</v>
      </c>
      <c r="AG48" s="105" t="str">
        <f>IF(C48&lt;6," ",IF(C48&lt;=9,T48, IF(C48&gt;=10," ")))</f>
        <v>NS</v>
      </c>
      <c r="AH48" s="105" t="str">
        <f>IF(C48&lt;6," ",IF(C48&lt;=9,U48, IF(C48&gt;=10," ")))</f>
        <v>NS</v>
      </c>
      <c r="AI48" s="102"/>
      <c r="AJ48" s="106" t="str">
        <f>IF(C48&lt;6," ",IF(C48&lt;=9,S48, IF(C48&gt;=10," ")))</f>
        <v>NS</v>
      </c>
      <c r="AK48" s="107"/>
      <c r="AL48" s="85"/>
      <c r="AM48" s="82"/>
      <c r="AN48" s="82"/>
      <c r="AO48" s="82"/>
      <c r="AP48" s="82"/>
      <c r="AQ48" s="82"/>
      <c r="AR48" s="82"/>
      <c r="AS48" s="82"/>
      <c r="AT48" s="82"/>
      <c r="AU48" s="82"/>
      <c r="AV48" s="82"/>
      <c r="AW48" s="82"/>
      <c r="AX48" s="82"/>
      <c r="AY48" s="109"/>
      <c r="AZ48" s="109"/>
      <c r="BA48" s="82"/>
      <c r="BB48" s="82"/>
    </row>
    <row r="49" spans="1:54" ht="16" x14ac:dyDescent="0.2">
      <c r="A49" s="101" t="s">
        <v>405</v>
      </c>
      <c r="B49" s="102">
        <v>2018</v>
      </c>
      <c r="C49" s="103">
        <v>8</v>
      </c>
      <c r="D49" s="102">
        <v>14</v>
      </c>
      <c r="E49" s="82"/>
      <c r="F49" s="131">
        <v>1.8</v>
      </c>
      <c r="G49" s="362">
        <v>4.3816479510323525</v>
      </c>
      <c r="H49" s="82"/>
      <c r="I49" s="362">
        <v>25.4</v>
      </c>
      <c r="J49" s="226">
        <v>30.2</v>
      </c>
      <c r="K49" s="82"/>
      <c r="L49" s="82"/>
      <c r="M49" s="108"/>
      <c r="N49" s="131" t="s">
        <v>763</v>
      </c>
      <c r="O49" s="82"/>
      <c r="P49" s="82"/>
      <c r="Q49" s="82"/>
      <c r="R49" s="140"/>
      <c r="S49" s="131" t="s">
        <v>763</v>
      </c>
      <c r="T49" s="131" t="s">
        <v>763</v>
      </c>
      <c r="U49" s="131" t="s">
        <v>763</v>
      </c>
      <c r="V49" s="85"/>
      <c r="W49" s="85"/>
      <c r="X49" s="85"/>
      <c r="Y49" s="102">
        <f t="shared" ref="Y49:Y59" si="14">IF(C49&lt;6," ",IF(C49&lt;=9,I49, IF(C49&gt;=10," ")))</f>
        <v>25.4</v>
      </c>
      <c r="Z49" s="102">
        <f t="shared" ref="Z49:Z59" si="15">IF(Y49=" ", " ", IF(Y49&gt;0, Y49+273.15))</f>
        <v>298.54999999999995</v>
      </c>
      <c r="AA49" s="102">
        <f t="shared" ref="AA49:AA59" si="16">IF(C49&lt;6," ",IF(C49&lt;=9,J49, IF(C49&gt;=10," ")))</f>
        <v>30.2</v>
      </c>
      <c r="AB49" s="102">
        <f t="shared" ref="AB49:AB59" si="17">IF(C49&lt;6," ",IF(C49&lt;=9,G49, IF(C49&gt;=10," ")))</f>
        <v>4.3816479510323525</v>
      </c>
      <c r="AC49" s="104">
        <f t="shared" ref="AC49:AC59" si="18">IF(Y49=" "," ",IF(Y49&gt;0,EXP(-173.4292+249.6339*100/Z49+143.3483*LN(+Z49/100)-21.8492*Z49/100+AA49*(-0.033096+0.014259*Z49/100-0.0017*(Z49/100)^2))*1.4276))</f>
        <v>6.8870401217267299</v>
      </c>
      <c r="AD49" s="102">
        <f t="shared" ref="AD49:AD59" si="19">IF(Y49=" "," ",IF(Y49&gt;0,AB49/AC49))</f>
        <v>0.63621641134475904</v>
      </c>
      <c r="AE49" s="105">
        <f t="shared" ref="AE49:AE59" si="20">IF(C49&lt;6," ",IF(C49&lt;=9,F49, IF(C49&gt;=10," ")))</f>
        <v>1.8</v>
      </c>
      <c r="AF49" s="102" t="str">
        <f t="shared" ref="AF49:AF59" si="21">IF(Y49=" "," ",N49)</f>
        <v>NS</v>
      </c>
      <c r="AG49" s="105" t="str">
        <f t="shared" ref="AG49:AG59" si="22">IF(C49&lt;6," ",IF(C49&lt;=9,T49, IF(C49&gt;=10," ")))</f>
        <v>NS</v>
      </c>
      <c r="AH49" s="105" t="str">
        <f t="shared" ref="AH49:AH59" si="23">IF(C49&lt;6," ",IF(C49&lt;=9,U49, IF(C49&gt;=10," ")))</f>
        <v>NS</v>
      </c>
      <c r="AI49" s="102"/>
      <c r="AJ49" s="106" t="str">
        <f t="shared" ref="AJ49:AJ59" si="24">IF(C49&lt;6," ",IF(C49&lt;=9,S49, IF(C49&gt;=10," ")))</f>
        <v>NS</v>
      </c>
      <c r="AK49" s="107"/>
      <c r="AL49" s="85"/>
      <c r="AM49" s="85"/>
      <c r="AN49" s="85"/>
      <c r="AO49" s="85"/>
      <c r="AP49" s="85"/>
      <c r="AQ49" s="85"/>
      <c r="AR49" s="114" t="s">
        <v>1230</v>
      </c>
      <c r="AS49" s="85"/>
      <c r="AT49" s="85"/>
      <c r="AU49" s="85"/>
      <c r="AV49" s="85"/>
      <c r="AW49" s="85"/>
      <c r="AX49" s="85"/>
      <c r="AY49" s="85"/>
      <c r="AZ49" s="85"/>
      <c r="BA49" s="82"/>
      <c r="BB49" s="82"/>
    </row>
    <row r="50" spans="1:54" ht="16" x14ac:dyDescent="0.2">
      <c r="A50" s="101" t="s">
        <v>405</v>
      </c>
      <c r="B50" s="102">
        <v>2018</v>
      </c>
      <c r="C50" s="103">
        <v>8</v>
      </c>
      <c r="D50" s="102">
        <v>14</v>
      </c>
      <c r="E50" s="82"/>
      <c r="F50" s="131">
        <v>1.8</v>
      </c>
      <c r="G50" s="362">
        <v>4.8061679493581035</v>
      </c>
      <c r="H50" s="82"/>
      <c r="I50" s="362">
        <v>25.4</v>
      </c>
      <c r="J50" s="226">
        <v>30.7</v>
      </c>
      <c r="K50" s="82"/>
      <c r="L50" s="82"/>
      <c r="M50" s="108"/>
      <c r="N50" s="137">
        <v>0.41798864738854569</v>
      </c>
      <c r="O50" s="82"/>
      <c r="P50" s="82"/>
      <c r="Q50" s="82"/>
      <c r="R50" s="140"/>
      <c r="S50" s="323">
        <v>28.310170614123439</v>
      </c>
      <c r="T50" s="137">
        <v>3.670632911392405</v>
      </c>
      <c r="U50" s="137">
        <v>15.112433755274267</v>
      </c>
      <c r="V50" s="85"/>
      <c r="W50" s="85"/>
      <c r="X50" s="85"/>
      <c r="Y50" s="102">
        <f t="shared" si="14"/>
        <v>25.4</v>
      </c>
      <c r="Z50" s="102">
        <f t="shared" si="15"/>
        <v>298.54999999999995</v>
      </c>
      <c r="AA50" s="102">
        <f t="shared" si="16"/>
        <v>30.7</v>
      </c>
      <c r="AB50" s="102">
        <f t="shared" si="17"/>
        <v>4.8061679493581035</v>
      </c>
      <c r="AC50" s="104">
        <f t="shared" si="18"/>
        <v>6.8675148119415894</v>
      </c>
      <c r="AD50" s="102">
        <f t="shared" si="19"/>
        <v>0.6998409295020217</v>
      </c>
      <c r="AE50" s="105">
        <f t="shared" si="20"/>
        <v>1.8</v>
      </c>
      <c r="AF50" s="102">
        <f t="shared" si="21"/>
        <v>0.41798864738854569</v>
      </c>
      <c r="AG50" s="105">
        <f t="shared" si="22"/>
        <v>3.670632911392405</v>
      </c>
      <c r="AH50" s="105">
        <f t="shared" si="23"/>
        <v>15.112433755274267</v>
      </c>
      <c r="AI50" s="102">
        <f t="shared" ref="AI50:AI51" si="25">IF(Y50=" ", " ", IF(Y50&gt;0, SUM(AG50:AH50)))</f>
        <v>18.783066666666674</v>
      </c>
      <c r="AJ50" s="106">
        <f t="shared" si="24"/>
        <v>28.310170614123439</v>
      </c>
      <c r="AK50" s="107">
        <f t="shared" ref="AK50:AK57" si="26">IF(Y50=" ", " ", IF(Y50&gt;0, AJ50-AF50))</f>
        <v>27.892181966734896</v>
      </c>
      <c r="AL50" s="82"/>
      <c r="AM50" s="85"/>
      <c r="AN50" s="85"/>
      <c r="AO50" s="85"/>
      <c r="AP50" s="85"/>
      <c r="AQ50" s="85"/>
      <c r="AR50" s="115"/>
      <c r="AS50" s="116" t="s">
        <v>487</v>
      </c>
      <c r="AT50" s="116" t="s">
        <v>1231</v>
      </c>
      <c r="AU50" s="116" t="s">
        <v>485</v>
      </c>
      <c r="AV50" s="116" t="s">
        <v>513</v>
      </c>
      <c r="AW50" s="116" t="s">
        <v>489</v>
      </c>
      <c r="AX50" s="116"/>
      <c r="AY50" s="85"/>
      <c r="AZ50" s="85"/>
      <c r="BA50" s="82"/>
      <c r="BB50" s="82"/>
    </row>
    <row r="51" spans="1:54" ht="16" x14ac:dyDescent="0.2">
      <c r="A51" s="101" t="s">
        <v>405</v>
      </c>
      <c r="B51" s="102">
        <v>2018</v>
      </c>
      <c r="C51" s="103">
        <v>8</v>
      </c>
      <c r="D51" s="102">
        <v>14</v>
      </c>
      <c r="E51" s="82"/>
      <c r="F51" s="131">
        <v>1.8</v>
      </c>
      <c r="G51" s="362">
        <v>4.8116212265560323</v>
      </c>
      <c r="H51" s="82"/>
      <c r="I51" s="362">
        <v>25.4</v>
      </c>
      <c r="J51" s="226">
        <v>30.5</v>
      </c>
      <c r="K51" s="82"/>
      <c r="L51" s="82"/>
      <c r="M51" s="108"/>
      <c r="N51" s="137">
        <v>9.1380065717415138E-2</v>
      </c>
      <c r="O51" s="82"/>
      <c r="P51" s="82"/>
      <c r="Q51" s="82"/>
      <c r="R51" s="140"/>
      <c r="S51" s="323">
        <v>44.853931598729837</v>
      </c>
      <c r="T51" s="137">
        <v>8.7007594936708852</v>
      </c>
      <c r="U51" s="137">
        <v>8.0918271729957869</v>
      </c>
      <c r="V51" s="85"/>
      <c r="W51" s="85"/>
      <c r="X51" s="85"/>
      <c r="Y51" s="102">
        <f t="shared" si="14"/>
        <v>25.4</v>
      </c>
      <c r="Z51" s="102">
        <f t="shared" si="15"/>
        <v>298.54999999999995</v>
      </c>
      <c r="AA51" s="102">
        <f t="shared" si="16"/>
        <v>30.5</v>
      </c>
      <c r="AB51" s="102">
        <f t="shared" si="17"/>
        <v>4.8116212265560323</v>
      </c>
      <c r="AC51" s="104">
        <f t="shared" si="18"/>
        <v>6.8753182843542717</v>
      </c>
      <c r="AD51" s="102">
        <f t="shared" si="19"/>
        <v>0.69983977869148772</v>
      </c>
      <c r="AE51" s="105">
        <f t="shared" si="20"/>
        <v>1.8</v>
      </c>
      <c r="AF51" s="102">
        <f t="shared" si="21"/>
        <v>9.1380065717415138E-2</v>
      </c>
      <c r="AG51" s="105">
        <f t="shared" si="22"/>
        <v>8.7007594936708852</v>
      </c>
      <c r="AH51" s="105">
        <f t="shared" si="23"/>
        <v>8.0918271729957869</v>
      </c>
      <c r="AI51" s="102">
        <f t="shared" si="25"/>
        <v>16.792586666666672</v>
      </c>
      <c r="AJ51" s="106">
        <f t="shared" si="24"/>
        <v>44.853931598729837</v>
      </c>
      <c r="AK51" s="107">
        <f t="shared" si="26"/>
        <v>44.76255153301242</v>
      </c>
      <c r="AL51" s="82"/>
      <c r="AM51" s="84" t="s">
        <v>1232</v>
      </c>
      <c r="AN51" s="82"/>
      <c r="AO51" s="82"/>
      <c r="AP51" s="82"/>
      <c r="AQ51" s="82"/>
      <c r="AR51" s="117" t="s">
        <v>522</v>
      </c>
      <c r="AS51" s="115"/>
      <c r="AT51" s="115"/>
      <c r="AU51" s="115"/>
      <c r="AV51" s="115"/>
      <c r="AW51" s="115"/>
      <c r="AX51" s="118"/>
      <c r="AY51" s="85"/>
      <c r="AZ51" s="85"/>
      <c r="BA51" s="82"/>
      <c r="BB51" s="82"/>
    </row>
    <row r="52" spans="1:54" ht="18" x14ac:dyDescent="0.25">
      <c r="A52" s="101" t="s">
        <v>405</v>
      </c>
      <c r="B52" s="102">
        <v>2018</v>
      </c>
      <c r="C52" s="103">
        <v>8</v>
      </c>
      <c r="D52" s="102">
        <v>14</v>
      </c>
      <c r="E52" s="82"/>
      <c r="F52" s="131">
        <v>1.8</v>
      </c>
      <c r="G52" s="362">
        <v>4.7920795009179677</v>
      </c>
      <c r="H52" s="82"/>
      <c r="I52" s="362">
        <v>25.4</v>
      </c>
      <c r="J52" s="226">
        <v>30.6</v>
      </c>
      <c r="K52" s="82"/>
      <c r="L52" s="82"/>
      <c r="M52" s="108"/>
      <c r="N52" s="131" t="s">
        <v>763</v>
      </c>
      <c r="O52" s="82"/>
      <c r="P52" s="82"/>
      <c r="Q52" s="82"/>
      <c r="R52" s="140"/>
      <c r="S52" s="131" t="s">
        <v>763</v>
      </c>
      <c r="T52" s="131" t="s">
        <v>763</v>
      </c>
      <c r="U52" s="131" t="s">
        <v>763</v>
      </c>
      <c r="V52" s="85"/>
      <c r="W52" s="85"/>
      <c r="X52" s="85"/>
      <c r="Y52" s="102">
        <f t="shared" si="14"/>
        <v>25.4</v>
      </c>
      <c r="Z52" s="102">
        <f t="shared" si="15"/>
        <v>298.54999999999995</v>
      </c>
      <c r="AA52" s="102">
        <f t="shared" si="16"/>
        <v>30.6</v>
      </c>
      <c r="AB52" s="102">
        <f t="shared" si="17"/>
        <v>4.7920795009179677</v>
      </c>
      <c r="AC52" s="104">
        <f t="shared" si="18"/>
        <v>6.8714154404035126</v>
      </c>
      <c r="AD52" s="102">
        <f t="shared" si="19"/>
        <v>0.69739335985142548</v>
      </c>
      <c r="AE52" s="105">
        <f t="shared" si="20"/>
        <v>1.8</v>
      </c>
      <c r="AF52" s="102" t="str">
        <f t="shared" si="21"/>
        <v>NS</v>
      </c>
      <c r="AG52" s="105" t="str">
        <f t="shared" si="22"/>
        <v>NS</v>
      </c>
      <c r="AH52" s="105" t="str">
        <f t="shared" si="23"/>
        <v>NS</v>
      </c>
      <c r="AI52" s="102"/>
      <c r="AJ52" s="106" t="str">
        <f t="shared" si="24"/>
        <v>NS</v>
      </c>
      <c r="AK52" s="107"/>
      <c r="AL52" s="82"/>
      <c r="AM52" s="119" t="s">
        <v>477</v>
      </c>
      <c r="AN52" s="109" t="s">
        <v>1231</v>
      </c>
      <c r="AO52" s="120" t="s">
        <v>479</v>
      </c>
      <c r="AP52" s="120" t="s">
        <v>726</v>
      </c>
      <c r="AQ52" s="120" t="s">
        <v>481</v>
      </c>
      <c r="AR52" s="118" t="s">
        <v>476</v>
      </c>
      <c r="AS52" s="115">
        <v>0.4</v>
      </c>
      <c r="AT52" s="118">
        <v>0.6</v>
      </c>
      <c r="AU52" s="121">
        <v>10</v>
      </c>
      <c r="AV52" s="115">
        <v>10</v>
      </c>
      <c r="AW52" s="122">
        <v>43</v>
      </c>
      <c r="AX52" s="118"/>
      <c r="AY52" s="85"/>
      <c r="AZ52" s="85"/>
      <c r="BA52" s="82"/>
      <c r="BB52" s="82"/>
    </row>
    <row r="53" spans="1:54" ht="16" x14ac:dyDescent="0.2">
      <c r="A53" s="101" t="s">
        <v>405</v>
      </c>
      <c r="B53" s="102">
        <v>2018</v>
      </c>
      <c r="C53" s="103">
        <v>8</v>
      </c>
      <c r="D53" s="102">
        <v>14</v>
      </c>
      <c r="E53" s="82"/>
      <c r="F53" s="131">
        <v>1.8</v>
      </c>
      <c r="G53" s="362">
        <v>4.7866483714415278</v>
      </c>
      <c r="H53" s="82"/>
      <c r="I53" s="362">
        <v>25.4</v>
      </c>
      <c r="J53" s="226">
        <v>30.8</v>
      </c>
      <c r="K53" s="82"/>
      <c r="L53" s="82"/>
      <c r="M53" s="108"/>
      <c r="N53" s="131" t="s">
        <v>763</v>
      </c>
      <c r="O53" s="82"/>
      <c r="P53" s="82"/>
      <c r="Q53" s="82"/>
      <c r="R53" s="140"/>
      <c r="S53" s="131" t="s">
        <v>763</v>
      </c>
      <c r="T53" s="131" t="s">
        <v>763</v>
      </c>
      <c r="U53" s="131" t="s">
        <v>763</v>
      </c>
      <c r="V53" s="85"/>
      <c r="W53" s="85"/>
      <c r="X53" s="85"/>
      <c r="Y53" s="102">
        <f t="shared" si="14"/>
        <v>25.4</v>
      </c>
      <c r="Z53" s="102">
        <f t="shared" si="15"/>
        <v>298.54999999999995</v>
      </c>
      <c r="AA53" s="102">
        <f t="shared" si="16"/>
        <v>30.8</v>
      </c>
      <c r="AB53" s="102">
        <f t="shared" si="17"/>
        <v>4.7866483714415278</v>
      </c>
      <c r="AC53" s="104">
        <f t="shared" si="18"/>
        <v>6.8636163977108557</v>
      </c>
      <c r="AD53" s="102">
        <f t="shared" si="19"/>
        <v>0.69739450663908964</v>
      </c>
      <c r="AE53" s="105">
        <f t="shared" si="20"/>
        <v>1.8</v>
      </c>
      <c r="AF53" s="102" t="str">
        <f t="shared" si="21"/>
        <v>NS</v>
      </c>
      <c r="AG53" s="105" t="str">
        <f t="shared" si="22"/>
        <v>NS</v>
      </c>
      <c r="AH53" s="105" t="str">
        <f t="shared" si="23"/>
        <v>NS</v>
      </c>
      <c r="AI53" s="102"/>
      <c r="AJ53" s="106" t="str">
        <f t="shared" si="24"/>
        <v>NS</v>
      </c>
      <c r="AK53" s="107"/>
      <c r="AL53" s="82"/>
      <c r="AM53" s="123" t="s">
        <v>479</v>
      </c>
      <c r="AN53" s="124" t="s">
        <v>1233</v>
      </c>
      <c r="AO53" s="124" t="s">
        <v>485</v>
      </c>
      <c r="AP53" s="124" t="s">
        <v>1234</v>
      </c>
      <c r="AQ53" s="124"/>
      <c r="AR53" s="118" t="s">
        <v>482</v>
      </c>
      <c r="AS53" s="115">
        <v>0.9</v>
      </c>
      <c r="AT53" s="118">
        <v>3</v>
      </c>
      <c r="AU53" s="121">
        <v>1</v>
      </c>
      <c r="AV53" s="115">
        <v>3</v>
      </c>
      <c r="AW53" s="122">
        <v>20</v>
      </c>
      <c r="AX53" s="118"/>
      <c r="AY53" s="85"/>
      <c r="AZ53" s="102"/>
      <c r="BA53" s="102" t="s">
        <v>1235</v>
      </c>
      <c r="BB53" s="82"/>
    </row>
    <row r="54" spans="1:54" ht="16" x14ac:dyDescent="0.2">
      <c r="A54" s="101" t="s">
        <v>405</v>
      </c>
      <c r="B54" s="102">
        <v>2018</v>
      </c>
      <c r="C54" s="103">
        <v>8</v>
      </c>
      <c r="D54" s="102">
        <v>28</v>
      </c>
      <c r="E54" s="82"/>
      <c r="F54" s="131" t="s">
        <v>761</v>
      </c>
      <c r="G54" s="362">
        <v>5.9444596651175425</v>
      </c>
      <c r="H54" s="82"/>
      <c r="I54" s="362">
        <v>24.8</v>
      </c>
      <c r="J54" s="226">
        <v>30.7</v>
      </c>
      <c r="K54" s="82"/>
      <c r="L54" s="82"/>
      <c r="M54" s="82"/>
      <c r="N54" s="131" t="s">
        <v>763</v>
      </c>
      <c r="O54" s="82"/>
      <c r="P54" s="82"/>
      <c r="Q54" s="82"/>
      <c r="R54" s="140"/>
      <c r="S54" s="131" t="s">
        <v>763</v>
      </c>
      <c r="T54" s="131" t="s">
        <v>763</v>
      </c>
      <c r="U54" s="131" t="s">
        <v>763</v>
      </c>
      <c r="V54" s="85"/>
      <c r="W54" s="85"/>
      <c r="X54" s="85"/>
      <c r="Y54" s="102">
        <f t="shared" si="14"/>
        <v>24.8</v>
      </c>
      <c r="Z54" s="102">
        <f t="shared" si="15"/>
        <v>297.95</v>
      </c>
      <c r="AA54" s="102">
        <f t="shared" si="16"/>
        <v>30.7</v>
      </c>
      <c r="AB54" s="102">
        <f t="shared" si="17"/>
        <v>5.9444596651175425</v>
      </c>
      <c r="AC54" s="104">
        <f t="shared" si="18"/>
        <v>6.9388874409469707</v>
      </c>
      <c r="AD54" s="102">
        <f t="shared" si="19"/>
        <v>0.85668772057589171</v>
      </c>
      <c r="AE54" s="105" t="str">
        <f t="shared" si="20"/>
        <v>ND</v>
      </c>
      <c r="AF54" s="102" t="str">
        <f t="shared" si="21"/>
        <v>NS</v>
      </c>
      <c r="AG54" s="105" t="str">
        <f t="shared" si="22"/>
        <v>NS</v>
      </c>
      <c r="AH54" s="105" t="str">
        <f t="shared" si="23"/>
        <v>NS</v>
      </c>
      <c r="AI54" s="102"/>
      <c r="AJ54" s="106" t="str">
        <f t="shared" si="24"/>
        <v>NS</v>
      </c>
      <c r="AK54" s="107"/>
      <c r="AL54" s="82"/>
      <c r="AM54" s="123" t="s">
        <v>1236</v>
      </c>
      <c r="AN54" s="125" t="s">
        <v>742</v>
      </c>
      <c r="AO54" s="125" t="s">
        <v>494</v>
      </c>
      <c r="AP54" s="125" t="s">
        <v>495</v>
      </c>
      <c r="AQ54" s="125" t="s">
        <v>494</v>
      </c>
      <c r="AR54" s="118"/>
      <c r="AS54" s="115" t="s">
        <v>487</v>
      </c>
      <c r="AT54" s="115" t="s">
        <v>976</v>
      </c>
      <c r="AU54" s="115" t="s">
        <v>485</v>
      </c>
      <c r="AV54" s="115" t="s">
        <v>488</v>
      </c>
      <c r="AW54" s="115" t="s">
        <v>489</v>
      </c>
      <c r="AX54" s="116" t="s">
        <v>490</v>
      </c>
      <c r="AY54" s="102"/>
      <c r="AZ54" s="102"/>
      <c r="BA54" s="84" t="s">
        <v>1</v>
      </c>
      <c r="BB54" s="82"/>
    </row>
    <row r="55" spans="1:54" ht="16" x14ac:dyDescent="0.2">
      <c r="A55" s="101" t="s">
        <v>405</v>
      </c>
      <c r="B55" s="102">
        <v>2018</v>
      </c>
      <c r="C55" s="103">
        <v>8</v>
      </c>
      <c r="D55" s="102">
        <v>28</v>
      </c>
      <c r="E55" s="82"/>
      <c r="F55" s="131" t="s">
        <v>761</v>
      </c>
      <c r="G55" s="362">
        <v>5.9512334002393903</v>
      </c>
      <c r="H55" s="82"/>
      <c r="I55" s="362">
        <v>24.8</v>
      </c>
      <c r="J55" s="226">
        <v>30.5</v>
      </c>
      <c r="K55" s="82"/>
      <c r="L55" s="82"/>
      <c r="M55" s="108"/>
      <c r="N55" s="131" t="s">
        <v>763</v>
      </c>
      <c r="O55" s="82"/>
      <c r="P55" s="82"/>
      <c r="Q55" s="82"/>
      <c r="R55" s="140"/>
      <c r="S55" s="131" t="s">
        <v>763</v>
      </c>
      <c r="T55" s="131" t="s">
        <v>763</v>
      </c>
      <c r="U55" s="131" t="s">
        <v>763</v>
      </c>
      <c r="V55" s="85"/>
      <c r="W55" s="85"/>
      <c r="X55" s="85"/>
      <c r="Y55" s="102">
        <f t="shared" si="14"/>
        <v>24.8</v>
      </c>
      <c r="Z55" s="102">
        <f t="shared" si="15"/>
        <v>297.95</v>
      </c>
      <c r="AA55" s="102">
        <f t="shared" si="16"/>
        <v>30.5</v>
      </c>
      <c r="AB55" s="102">
        <f t="shared" si="17"/>
        <v>5.9512334002393903</v>
      </c>
      <c r="AC55" s="104">
        <f t="shared" si="18"/>
        <v>6.9468063456195361</v>
      </c>
      <c r="AD55" s="102">
        <f t="shared" si="19"/>
        <v>0.85668623884874429</v>
      </c>
      <c r="AE55" s="105" t="str">
        <f t="shared" si="20"/>
        <v>ND</v>
      </c>
      <c r="AF55" s="102" t="str">
        <f t="shared" si="21"/>
        <v>NS</v>
      </c>
      <c r="AG55" s="105" t="str">
        <f t="shared" si="22"/>
        <v>NS</v>
      </c>
      <c r="AH55" s="105" t="str">
        <f t="shared" si="23"/>
        <v>NS</v>
      </c>
      <c r="AI55" s="102"/>
      <c r="AJ55" s="106" t="str">
        <f t="shared" si="24"/>
        <v>NS</v>
      </c>
      <c r="AK55" s="107"/>
      <c r="AL55" s="82"/>
      <c r="AM55" s="82">
        <f>AD61</f>
        <v>0.80951631401585022</v>
      </c>
      <c r="AN55" s="82">
        <f>AE61</f>
        <v>1.6833333333333338</v>
      </c>
      <c r="AO55" s="82">
        <f>AF61</f>
        <v>0.4807040029042618</v>
      </c>
      <c r="AP55" s="82">
        <f>AI61</f>
        <v>14.47990666666667</v>
      </c>
      <c r="AQ55" s="113">
        <f>AK61</f>
        <v>32.919135081310451</v>
      </c>
      <c r="AR55" s="118"/>
      <c r="AS55" s="115" t="s">
        <v>497</v>
      </c>
      <c r="AT55" s="115" t="s">
        <v>497</v>
      </c>
      <c r="AU55" s="115" t="s">
        <v>497</v>
      </c>
      <c r="AV55" s="115" t="s">
        <v>497</v>
      </c>
      <c r="AW55" s="115" t="s">
        <v>497</v>
      </c>
      <c r="AX55" s="116" t="s">
        <v>498</v>
      </c>
      <c r="AY55" s="102"/>
      <c r="AZ55" s="102"/>
      <c r="BA55" s="82"/>
      <c r="BB55" s="82"/>
    </row>
    <row r="56" spans="1:54" ht="16" x14ac:dyDescent="0.2">
      <c r="A56" s="101" t="s">
        <v>405</v>
      </c>
      <c r="B56" s="102">
        <v>2018</v>
      </c>
      <c r="C56" s="103">
        <v>8</v>
      </c>
      <c r="D56" s="102">
        <v>28</v>
      </c>
      <c r="E56" s="82"/>
      <c r="F56" s="131" t="s">
        <v>761</v>
      </c>
      <c r="G56" s="362">
        <v>5.929391707687226</v>
      </c>
      <c r="H56" s="82"/>
      <c r="I56" s="362">
        <v>24.8</v>
      </c>
      <c r="J56" s="226">
        <v>30.4</v>
      </c>
      <c r="K56" s="82"/>
      <c r="L56" s="82"/>
      <c r="M56" s="108"/>
      <c r="N56" s="137">
        <v>1.1992781689026202</v>
      </c>
      <c r="O56" s="82"/>
      <c r="P56" s="82"/>
      <c r="Q56" s="82"/>
      <c r="R56" s="140"/>
      <c r="S56" s="323">
        <v>35.315583574463432</v>
      </c>
      <c r="T56" s="137">
        <v>2.1208101265822785</v>
      </c>
      <c r="U56" s="137">
        <v>6.1298965400843892</v>
      </c>
      <c r="V56" s="85"/>
      <c r="W56" s="85"/>
      <c r="X56" s="85"/>
      <c r="Y56" s="102">
        <f t="shared" si="14"/>
        <v>24.8</v>
      </c>
      <c r="Z56" s="102">
        <f t="shared" si="15"/>
        <v>297.95</v>
      </c>
      <c r="AA56" s="102">
        <f t="shared" si="16"/>
        <v>30.4</v>
      </c>
      <c r="AB56" s="102">
        <f t="shared" si="17"/>
        <v>5.929391707687226</v>
      </c>
      <c r="AC56" s="104">
        <f t="shared" si="18"/>
        <v>6.9507691863121597</v>
      </c>
      <c r="AD56" s="102">
        <f t="shared" si="19"/>
        <v>0.8530554746895801</v>
      </c>
      <c r="AE56" s="105" t="str">
        <f t="shared" si="20"/>
        <v>ND</v>
      </c>
      <c r="AF56" s="102">
        <f t="shared" si="21"/>
        <v>1.1992781689026202</v>
      </c>
      <c r="AG56" s="105">
        <f t="shared" si="22"/>
        <v>2.1208101265822785</v>
      </c>
      <c r="AH56" s="105">
        <f t="shared" si="23"/>
        <v>6.1298965400843892</v>
      </c>
      <c r="AI56" s="102">
        <f t="shared" ref="AI56:AI57" si="27">IF(Y56=" ", " ", IF(Y56&gt;0, SUM(AG56:AH56)))</f>
        <v>8.2507066666666677</v>
      </c>
      <c r="AJ56" s="106">
        <f t="shared" si="24"/>
        <v>35.315583574463432</v>
      </c>
      <c r="AK56" s="107">
        <f t="shared" si="26"/>
        <v>34.116305405560809</v>
      </c>
      <c r="AL56" s="82"/>
      <c r="AM56" s="82"/>
      <c r="AN56" s="82"/>
      <c r="AO56" s="82"/>
      <c r="AP56" s="85"/>
      <c r="AQ56" s="82"/>
      <c r="AR56" s="82"/>
      <c r="AS56" s="115">
        <f>((LN(AM55)-LN(0.4))/(LN(0.9)-LN(0.4))*100)</f>
        <v>86.933790961259248</v>
      </c>
      <c r="AT56" s="120">
        <f>((LN(AN55)-LN(0.6))/(LN(3)-LN(0.6))*100)</f>
        <v>64.097009919752921</v>
      </c>
      <c r="AU56" s="115">
        <f>((LN(AO55)-LN(10))/(LN(1)-LN(10))*100)</f>
        <v>131.81222614120347</v>
      </c>
      <c r="AV56" s="115">
        <f>((LN(AP55)-LN(10))/(LN(3)-LN(10))*100)</f>
        <v>-30.746279894404211</v>
      </c>
      <c r="AW56" s="115">
        <f>((LN(AQ55)-LN(43))/(LN(20)-LN(43))*100)</f>
        <v>34.899704321133704</v>
      </c>
      <c r="AX56" s="82"/>
      <c r="AY56" s="82"/>
      <c r="AZ56" s="82"/>
      <c r="BA56" s="82"/>
      <c r="BB56" s="82"/>
    </row>
    <row r="57" spans="1:54" ht="16" x14ac:dyDescent="0.2">
      <c r="A57" s="101" t="s">
        <v>405</v>
      </c>
      <c r="B57" s="102">
        <v>2018</v>
      </c>
      <c r="C57" s="103">
        <v>8</v>
      </c>
      <c r="D57" s="102">
        <v>28</v>
      </c>
      <c r="E57" s="82"/>
      <c r="F57" s="131" t="s">
        <v>761</v>
      </c>
      <c r="G57" s="362">
        <v>5.929391707687226</v>
      </c>
      <c r="H57" s="82"/>
      <c r="I57" s="362">
        <v>24.8</v>
      </c>
      <c r="J57" s="226">
        <v>30.4</v>
      </c>
      <c r="K57" s="82"/>
      <c r="L57" s="82"/>
      <c r="M57" s="82"/>
      <c r="N57" s="137">
        <v>1.1335916973200209</v>
      </c>
      <c r="O57" s="82"/>
      <c r="P57" s="82"/>
      <c r="Q57" s="82"/>
      <c r="R57" s="140"/>
      <c r="S57" s="323">
        <v>26.300487102941617</v>
      </c>
      <c r="T57" s="137">
        <v>1.8035949367088606</v>
      </c>
      <c r="U57" s="137">
        <v>7.7072717299578075</v>
      </c>
      <c r="V57" s="85"/>
      <c r="W57" s="85"/>
      <c r="X57" s="85"/>
      <c r="Y57" s="102">
        <f t="shared" si="14"/>
        <v>24.8</v>
      </c>
      <c r="Z57" s="102">
        <f t="shared" si="15"/>
        <v>297.95</v>
      </c>
      <c r="AA57" s="102">
        <f t="shared" si="16"/>
        <v>30.4</v>
      </c>
      <c r="AB57" s="102">
        <f t="shared" si="17"/>
        <v>5.929391707687226</v>
      </c>
      <c r="AC57" s="104">
        <f t="shared" si="18"/>
        <v>6.9507691863121597</v>
      </c>
      <c r="AD57" s="102">
        <f t="shared" si="19"/>
        <v>0.8530554746895801</v>
      </c>
      <c r="AE57" s="105" t="str">
        <f t="shared" si="20"/>
        <v>ND</v>
      </c>
      <c r="AF57" s="102">
        <f t="shared" si="21"/>
        <v>1.1335916973200209</v>
      </c>
      <c r="AG57" s="105">
        <f t="shared" si="22"/>
        <v>1.8035949367088606</v>
      </c>
      <c r="AH57" s="105">
        <f t="shared" si="23"/>
        <v>7.7072717299578075</v>
      </c>
      <c r="AI57" s="102">
        <f t="shared" si="27"/>
        <v>9.5108666666666686</v>
      </c>
      <c r="AJ57" s="106">
        <f t="shared" si="24"/>
        <v>26.300487102941617</v>
      </c>
      <c r="AK57" s="107">
        <f t="shared" si="26"/>
        <v>25.166895405621595</v>
      </c>
      <c r="AL57" s="82"/>
      <c r="AM57" s="85"/>
      <c r="AN57" s="85"/>
      <c r="AO57" s="85"/>
      <c r="AP57" s="128" t="s">
        <v>1237</v>
      </c>
      <c r="AQ57" s="85"/>
      <c r="AR57" s="82"/>
      <c r="AS57" s="82">
        <f>IF(AS56&gt;100, 100, IF(AS56&lt;0, 0, AS56))</f>
        <v>86.933790961259248</v>
      </c>
      <c r="AT57" s="82">
        <f t="shared" ref="AT57:AW57" si="28">IF(AT56&gt;100, 100, IF(AT56&lt;0, 0, AT56))</f>
        <v>64.097009919752921</v>
      </c>
      <c r="AU57" s="82">
        <f t="shared" si="28"/>
        <v>100</v>
      </c>
      <c r="AV57" s="82">
        <f t="shared" si="28"/>
        <v>0</v>
      </c>
      <c r="AW57" s="82">
        <f t="shared" si="28"/>
        <v>34.899704321133704</v>
      </c>
      <c r="AX57" s="129">
        <f>AVERAGE(AS57:AW57)</f>
        <v>57.186101040429172</v>
      </c>
      <c r="AY57" s="84"/>
      <c r="AZ57" s="84"/>
      <c r="BA57" s="84" t="str">
        <f>IF(AX57&gt;65, "Acceptable; Ongoing Protection is Required", "Unacceptable; Immediate Restoration is Required")</f>
        <v>Unacceptable; Immediate Restoration is Required</v>
      </c>
      <c r="BB57" s="82"/>
    </row>
    <row r="58" spans="1:54" ht="16" x14ac:dyDescent="0.2">
      <c r="A58" s="101" t="s">
        <v>405</v>
      </c>
      <c r="B58" s="102">
        <v>2018</v>
      </c>
      <c r="C58" s="103">
        <v>8</v>
      </c>
      <c r="D58" s="102">
        <v>28</v>
      </c>
      <c r="E58" s="82"/>
      <c r="F58" s="131" t="s">
        <v>761</v>
      </c>
      <c r="G58" s="362">
        <v>5.6254067452383527</v>
      </c>
      <c r="H58" s="82"/>
      <c r="I58" s="362">
        <v>24.8</v>
      </c>
      <c r="J58" s="226">
        <v>30.7</v>
      </c>
      <c r="K58" s="82"/>
      <c r="L58" s="82"/>
      <c r="M58" s="108"/>
      <c r="N58" s="131" t="s">
        <v>763</v>
      </c>
      <c r="O58" s="82"/>
      <c r="P58" s="82"/>
      <c r="Q58" s="82"/>
      <c r="R58" s="140"/>
      <c r="S58" s="131" t="s">
        <v>763</v>
      </c>
      <c r="T58" s="131" t="s">
        <v>763</v>
      </c>
      <c r="U58" s="131" t="s">
        <v>763</v>
      </c>
      <c r="V58" s="85"/>
      <c r="W58" s="85"/>
      <c r="X58" s="85"/>
      <c r="Y58" s="102">
        <f t="shared" si="14"/>
        <v>24.8</v>
      </c>
      <c r="Z58" s="102">
        <f t="shared" si="15"/>
        <v>297.95</v>
      </c>
      <c r="AA58" s="102">
        <f t="shared" si="16"/>
        <v>30.7</v>
      </c>
      <c r="AB58" s="102">
        <f t="shared" si="17"/>
        <v>5.6254067452383527</v>
      </c>
      <c r="AC58" s="104">
        <f t="shared" si="18"/>
        <v>6.9388874409469707</v>
      </c>
      <c r="AD58" s="102">
        <f t="shared" si="19"/>
        <v>0.81070730619469977</v>
      </c>
      <c r="AE58" s="105" t="str">
        <f t="shared" si="20"/>
        <v>ND</v>
      </c>
      <c r="AF58" s="102" t="str">
        <f t="shared" si="21"/>
        <v>NS</v>
      </c>
      <c r="AG58" s="105" t="str">
        <f t="shared" si="22"/>
        <v>NS</v>
      </c>
      <c r="AH58" s="105" t="str">
        <f t="shared" si="23"/>
        <v>NS</v>
      </c>
      <c r="AI58" s="102"/>
      <c r="AJ58" s="106" t="str">
        <f t="shared" si="24"/>
        <v>NS</v>
      </c>
      <c r="AK58" s="107"/>
      <c r="AL58" s="82"/>
      <c r="AM58" s="85"/>
      <c r="AN58" s="85"/>
      <c r="AO58" s="85"/>
      <c r="AP58" s="85"/>
      <c r="AQ58" s="85"/>
      <c r="AR58" s="85"/>
      <c r="AS58" s="85"/>
      <c r="AT58" s="85"/>
      <c r="AU58" s="85"/>
      <c r="AV58" s="85"/>
      <c r="AW58" s="126" t="s">
        <v>1238</v>
      </c>
      <c r="AX58" s="126">
        <f>AVERAGE(AS57:AW57)</f>
        <v>57.186101040429172</v>
      </c>
      <c r="AY58" s="85"/>
      <c r="AZ58" s="85"/>
      <c r="BA58" s="82"/>
      <c r="BB58" s="82"/>
    </row>
    <row r="59" spans="1:54" ht="16" x14ac:dyDescent="0.2">
      <c r="A59" s="101" t="s">
        <v>405</v>
      </c>
      <c r="B59" s="102">
        <v>2018</v>
      </c>
      <c r="C59" s="103">
        <v>8</v>
      </c>
      <c r="D59" s="102">
        <v>28</v>
      </c>
      <c r="E59" s="82"/>
      <c r="F59" s="131" t="s">
        <v>761</v>
      </c>
      <c r="G59" s="362">
        <v>5.6158051632358417</v>
      </c>
      <c r="H59" s="82"/>
      <c r="I59" s="362">
        <v>24.8</v>
      </c>
      <c r="J59" s="226">
        <v>31</v>
      </c>
      <c r="K59" s="82"/>
      <c r="L59" s="82"/>
      <c r="M59" s="108"/>
      <c r="N59" s="131" t="s">
        <v>763</v>
      </c>
      <c r="O59" s="82"/>
      <c r="P59" s="82"/>
      <c r="Q59" s="82"/>
      <c r="R59" s="140"/>
      <c r="S59" s="131" t="s">
        <v>763</v>
      </c>
      <c r="T59" s="131" t="s">
        <v>763</v>
      </c>
      <c r="U59" s="131" t="s">
        <v>763</v>
      </c>
      <c r="V59" s="85"/>
      <c r="W59" s="85"/>
      <c r="X59" s="85"/>
      <c r="Y59" s="102">
        <f t="shared" si="14"/>
        <v>24.8</v>
      </c>
      <c r="Z59" s="102">
        <f t="shared" si="15"/>
        <v>297.95</v>
      </c>
      <c r="AA59" s="102">
        <f t="shared" si="16"/>
        <v>31</v>
      </c>
      <c r="AB59" s="102">
        <f t="shared" si="17"/>
        <v>5.6158051632358417</v>
      </c>
      <c r="AC59" s="104">
        <f t="shared" si="18"/>
        <v>6.9270260064091351</v>
      </c>
      <c r="AD59" s="102">
        <f t="shared" si="19"/>
        <v>0.81070940949837567</v>
      </c>
      <c r="AE59" s="105" t="str">
        <f t="shared" si="20"/>
        <v>ND</v>
      </c>
      <c r="AF59" s="102" t="str">
        <f t="shared" si="21"/>
        <v>NS</v>
      </c>
      <c r="AG59" s="105" t="str">
        <f t="shared" si="22"/>
        <v>NS</v>
      </c>
      <c r="AH59" s="105" t="str">
        <f t="shared" si="23"/>
        <v>NS</v>
      </c>
      <c r="AI59" s="102"/>
      <c r="AJ59" s="106" t="str">
        <f t="shared" si="24"/>
        <v>NS</v>
      </c>
      <c r="AK59" s="107"/>
      <c r="AL59" s="82"/>
      <c r="AM59" s="82"/>
      <c r="AN59" s="82"/>
      <c r="AO59" s="82"/>
      <c r="AP59" s="82"/>
      <c r="AQ59" s="82"/>
      <c r="AR59" s="82"/>
      <c r="AS59" s="82"/>
      <c r="AT59" s="82"/>
      <c r="AU59" s="82"/>
      <c r="AV59" s="82"/>
      <c r="AW59" s="82"/>
      <c r="AX59" s="82">
        <f>AVERAGE(AS57:AW57)</f>
        <v>57.186101040429172</v>
      </c>
      <c r="AY59" s="82"/>
      <c r="AZ59" s="82"/>
      <c r="BA59" s="82"/>
      <c r="BB59" s="82"/>
    </row>
    <row r="60" spans="1:54" s="82" customFormat="1" ht="16" x14ac:dyDescent="0.2">
      <c r="AM60" s="123"/>
      <c r="AN60" s="124"/>
      <c r="AO60" s="124"/>
      <c r="AP60" s="124"/>
      <c r="AQ60" s="124"/>
      <c r="AR60" s="118"/>
      <c r="AS60" s="115"/>
      <c r="AT60" s="118"/>
      <c r="AU60" s="121"/>
      <c r="AV60" s="115"/>
      <c r="AW60" s="122"/>
      <c r="AX60" s="118"/>
      <c r="AY60" s="85"/>
      <c r="AZ60" s="102"/>
      <c r="BA60" s="102"/>
    </row>
    <row r="61" spans="1:54" s="82" customFormat="1" ht="16" x14ac:dyDescent="0.2">
      <c r="AD61" s="84">
        <f>_xlfn.AGGREGATE(1, 6,AD36:AD60)</f>
        <v>0.80951631401585022</v>
      </c>
      <c r="AE61" s="84">
        <f>_xlfn.AGGREGATE(1, 6,AE36:AE60)</f>
        <v>1.6833333333333338</v>
      </c>
      <c r="AF61" s="84">
        <f>_xlfn.AGGREGATE(1, 6,AF36:AF60)</f>
        <v>0.4807040029042618</v>
      </c>
      <c r="AI61" s="84">
        <f>_xlfn.AGGREGATE(1, 6,AI36:AI60)</f>
        <v>14.47990666666667</v>
      </c>
      <c r="AK61" s="84">
        <f>_xlfn.AGGREGATE(1, 6,AK36:AK60)</f>
        <v>32.919135081310451</v>
      </c>
    </row>
    <row r="62" spans="1:54" s="82" customFormat="1" x14ac:dyDescent="0.2">
      <c r="AC62" s="126" t="s">
        <v>1238</v>
      </c>
      <c r="AD62" s="126">
        <f>AVERAGE(AD36:AD59)</f>
        <v>0.80951631401585022</v>
      </c>
      <c r="AE62" s="126">
        <f>AVERAGE(AE36:AE59)</f>
        <v>1.6833333333333338</v>
      </c>
      <c r="AF62" s="126">
        <f>AVERAGE(AF36:AF58)</f>
        <v>0.4807040029042618</v>
      </c>
      <c r="AG62" s="126"/>
      <c r="AH62" s="126"/>
      <c r="AI62" s="126">
        <f>AVERAGE(AI38:AI57)</f>
        <v>14.47990666666667</v>
      </c>
      <c r="AJ62" s="126"/>
      <c r="AK62" s="127">
        <f>AVERAGE(AK36:AK59)</f>
        <v>32.919135081310451</v>
      </c>
    </row>
    <row r="63" spans="1:54" x14ac:dyDescent="0.2">
      <c r="C63" s="68"/>
      <c r="H63" s="68"/>
      <c r="I63" s="68"/>
      <c r="K63" s="68"/>
      <c r="O63" s="171"/>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X63" s="68"/>
    </row>
    <row r="64" spans="1:54" x14ac:dyDescent="0.2">
      <c r="C64" s="68"/>
      <c r="H64" s="68"/>
      <c r="I64" s="68"/>
      <c r="K64" s="68"/>
      <c r="O64" s="171"/>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X64" s="68"/>
    </row>
    <row r="65" spans="1:50" x14ac:dyDescent="0.2">
      <c r="AC65" s="232"/>
      <c r="AD65" s="232"/>
      <c r="AE65" s="232"/>
      <c r="AF65" s="232"/>
      <c r="AG65" s="232"/>
      <c r="AH65" s="232"/>
      <c r="AI65" s="232"/>
      <c r="AJ65" s="232"/>
      <c r="AK65" s="336"/>
    </row>
    <row r="68" spans="1:50" s="68" customFormat="1" x14ac:dyDescent="0.2">
      <c r="A68" s="68" t="s">
        <v>1241</v>
      </c>
      <c r="E68" s="167"/>
      <c r="J68" s="168"/>
      <c r="O68" s="162"/>
      <c r="P68" s="43"/>
      <c r="Q68" s="43" t="s">
        <v>976</v>
      </c>
      <c r="R68" s="43" t="s">
        <v>976</v>
      </c>
      <c r="S68" s="43" t="s">
        <v>976</v>
      </c>
      <c r="T68" s="43" t="s">
        <v>977</v>
      </c>
      <c r="U68" s="44"/>
      <c r="W68" s="168"/>
      <c r="X68" s="171"/>
      <c r="Y68" s="43" t="s">
        <v>978</v>
      </c>
      <c r="Z68" s="46" t="s">
        <v>979</v>
      </c>
      <c r="AA68" s="47"/>
      <c r="AB68" s="171"/>
      <c r="AC68" s="171"/>
      <c r="AD68" s="72"/>
      <c r="AE68" s="72"/>
      <c r="AF68" s="72"/>
      <c r="AG68" s="316"/>
      <c r="AH68" s="72"/>
      <c r="AI68" s="72"/>
      <c r="AJ68" s="72"/>
      <c r="AK68" s="72"/>
      <c r="AL68" s="72"/>
      <c r="AM68" s="72"/>
      <c r="AN68" s="72"/>
      <c r="AO68" s="72"/>
      <c r="AP68" s="46"/>
      <c r="AR68" s="40" t="s">
        <v>977</v>
      </c>
      <c r="AS68" s="40"/>
      <c r="AT68" s="159" t="s">
        <v>980</v>
      </c>
      <c r="AV68" s="147"/>
      <c r="AX68" s="72"/>
    </row>
    <row r="69" spans="1:50" s="68" customFormat="1" x14ac:dyDescent="0.2">
      <c r="A69" s="43"/>
      <c r="E69" s="167"/>
      <c r="F69" s="43"/>
      <c r="G69" s="43" t="s">
        <v>696</v>
      </c>
      <c r="H69" s="49" t="s">
        <v>697</v>
      </c>
      <c r="J69" s="50" t="s">
        <v>698</v>
      </c>
      <c r="K69" s="43" t="s">
        <v>699</v>
      </c>
      <c r="L69" s="43" t="s">
        <v>700</v>
      </c>
      <c r="M69" s="43" t="s">
        <v>701</v>
      </c>
      <c r="O69" s="162" t="s">
        <v>702</v>
      </c>
      <c r="P69" s="43" t="s">
        <v>703</v>
      </c>
      <c r="Q69" s="51" t="s">
        <v>704</v>
      </c>
      <c r="R69" s="43" t="s">
        <v>705</v>
      </c>
      <c r="S69" s="43" t="s">
        <v>706</v>
      </c>
      <c r="T69" s="43" t="s">
        <v>707</v>
      </c>
      <c r="U69" s="52"/>
      <c r="V69" s="43" t="s">
        <v>708</v>
      </c>
      <c r="W69" s="50" t="s">
        <v>709</v>
      </c>
      <c r="X69" s="162" t="s">
        <v>710</v>
      </c>
      <c r="Y69" s="43" t="s">
        <v>711</v>
      </c>
      <c r="Z69" s="46" t="s">
        <v>711</v>
      </c>
      <c r="AA69" s="47"/>
      <c r="AB69" s="162" t="s">
        <v>712</v>
      </c>
      <c r="AC69" s="46" t="s">
        <v>713</v>
      </c>
      <c r="AD69" s="162" t="s">
        <v>714</v>
      </c>
      <c r="AE69" s="162" t="s">
        <v>715</v>
      </c>
      <c r="AF69" s="46" t="s">
        <v>716</v>
      </c>
      <c r="AG69" s="46" t="s">
        <v>485</v>
      </c>
      <c r="AH69" s="46" t="s">
        <v>717</v>
      </c>
      <c r="AI69" s="46" t="s">
        <v>718</v>
      </c>
      <c r="AJ69" s="54" t="s">
        <v>719</v>
      </c>
      <c r="AK69" s="54" t="s">
        <v>720</v>
      </c>
      <c r="AL69" s="46" t="s">
        <v>721</v>
      </c>
      <c r="AM69" s="46" t="s">
        <v>489</v>
      </c>
      <c r="AN69" s="46" t="s">
        <v>722</v>
      </c>
      <c r="AO69" s="46" t="s">
        <v>723</v>
      </c>
      <c r="AP69" s="46" t="s">
        <v>724</v>
      </c>
      <c r="AQ69" s="46" t="s">
        <v>725</v>
      </c>
      <c r="AR69" s="46" t="s">
        <v>726</v>
      </c>
      <c r="AS69" s="43"/>
      <c r="AT69" s="162" t="s">
        <v>712</v>
      </c>
      <c r="AU69" s="40" t="s">
        <v>855</v>
      </c>
      <c r="AV69" s="40" t="s">
        <v>855</v>
      </c>
      <c r="AX69" s="72"/>
    </row>
    <row r="70" spans="1:50" s="68" customFormat="1" x14ac:dyDescent="0.2">
      <c r="A70" s="55" t="s">
        <v>728</v>
      </c>
      <c r="B70" s="55" t="s">
        <v>729</v>
      </c>
      <c r="C70" s="55" t="s">
        <v>707</v>
      </c>
      <c r="D70" s="55" t="s">
        <v>730</v>
      </c>
      <c r="E70" s="56" t="s">
        <v>731</v>
      </c>
      <c r="F70" s="55" t="s">
        <v>15</v>
      </c>
      <c r="G70" s="55" t="s">
        <v>732</v>
      </c>
      <c r="H70" s="318" t="s">
        <v>733</v>
      </c>
      <c r="I70" s="58" t="s">
        <v>734</v>
      </c>
      <c r="J70" s="59" t="s">
        <v>735</v>
      </c>
      <c r="K70" s="60" t="s">
        <v>736</v>
      </c>
      <c r="L70" s="61" t="s">
        <v>737</v>
      </c>
      <c r="M70" s="55" t="s">
        <v>738</v>
      </c>
      <c r="N70" s="55" t="s">
        <v>739</v>
      </c>
      <c r="O70" s="166" t="s">
        <v>856</v>
      </c>
      <c r="P70" s="55" t="s">
        <v>741</v>
      </c>
      <c r="Q70" s="55" t="s">
        <v>742</v>
      </c>
      <c r="R70" s="55" t="s">
        <v>742</v>
      </c>
      <c r="S70" s="55" t="s">
        <v>742</v>
      </c>
      <c r="T70" s="55" t="s">
        <v>742</v>
      </c>
      <c r="U70" s="62" t="s">
        <v>743</v>
      </c>
      <c r="V70" s="55" t="s">
        <v>744</v>
      </c>
      <c r="W70" s="165" t="s">
        <v>745</v>
      </c>
      <c r="X70" s="319" t="s">
        <v>746</v>
      </c>
      <c r="Y70" s="64" t="s">
        <v>747</v>
      </c>
      <c r="Z70" s="65" t="s">
        <v>748</v>
      </c>
      <c r="AA70" s="66" t="s">
        <v>749</v>
      </c>
      <c r="AB70" s="166" t="s">
        <v>750</v>
      </c>
      <c r="AC70" s="67" t="s">
        <v>751</v>
      </c>
      <c r="AD70" s="166" t="s">
        <v>494</v>
      </c>
      <c r="AE70" s="166" t="s">
        <v>494</v>
      </c>
      <c r="AF70" s="67" t="s">
        <v>494</v>
      </c>
      <c r="AG70" s="67" t="s">
        <v>494</v>
      </c>
      <c r="AH70" s="67" t="s">
        <v>494</v>
      </c>
      <c r="AI70" s="67" t="s">
        <v>494</v>
      </c>
      <c r="AJ70" s="67" t="s">
        <v>494</v>
      </c>
      <c r="AK70" s="67" t="s">
        <v>494</v>
      </c>
      <c r="AL70" s="65" t="s">
        <v>725</v>
      </c>
      <c r="AM70" s="67" t="s">
        <v>494</v>
      </c>
      <c r="AN70" s="67" t="s">
        <v>494</v>
      </c>
      <c r="AO70" s="65" t="s">
        <v>752</v>
      </c>
      <c r="AP70" s="65" t="s">
        <v>752</v>
      </c>
      <c r="AQ70" s="67" t="s">
        <v>753</v>
      </c>
      <c r="AR70" s="65" t="s">
        <v>752</v>
      </c>
      <c r="AS70" s="55" t="s">
        <v>754</v>
      </c>
      <c r="AT70" s="166" t="s">
        <v>750</v>
      </c>
      <c r="AU70" s="40" t="s">
        <v>857</v>
      </c>
      <c r="AV70" s="40" t="s">
        <v>858</v>
      </c>
      <c r="AX70" s="72"/>
    </row>
    <row r="71" spans="1:50" x14ac:dyDescent="0.2">
      <c r="A71" t="s">
        <v>756</v>
      </c>
      <c r="B71" t="s">
        <v>405</v>
      </c>
      <c r="C71" s="68" t="s">
        <v>757</v>
      </c>
      <c r="E71" s="69">
        <v>43696</v>
      </c>
      <c r="F71" t="s">
        <v>881</v>
      </c>
      <c r="G71" t="s">
        <v>951</v>
      </c>
      <c r="H71" s="68">
        <v>2</v>
      </c>
      <c r="I71" s="68" t="s">
        <v>760</v>
      </c>
      <c r="J71" s="326">
        <v>0.43055555555555602</v>
      </c>
      <c r="K71" s="68">
        <v>3</v>
      </c>
      <c r="L71">
        <v>1</v>
      </c>
      <c r="M71" t="s">
        <v>773</v>
      </c>
      <c r="N71" t="s">
        <v>774</v>
      </c>
      <c r="O71" s="205" t="s">
        <v>761</v>
      </c>
      <c r="P71" s="131" t="s">
        <v>761</v>
      </c>
      <c r="Q71" s="68">
        <v>1.9</v>
      </c>
      <c r="R71" s="68">
        <v>1.45</v>
      </c>
      <c r="S71" s="131">
        <v>1.6</v>
      </c>
      <c r="T71" s="68">
        <v>2.35</v>
      </c>
      <c r="U71" s="70">
        <v>0.68085106382978722</v>
      </c>
      <c r="V71" s="68">
        <v>0.15</v>
      </c>
      <c r="W71" s="77">
        <v>0.31805555555555554</v>
      </c>
      <c r="X71" s="359">
        <v>25.2</v>
      </c>
      <c r="Y71" s="68">
        <v>8.85</v>
      </c>
      <c r="Z71" s="365">
        <v>7.4596466665879166</v>
      </c>
      <c r="AA71" s="68">
        <v>96.4</v>
      </c>
      <c r="AB71" s="226">
        <v>30.1</v>
      </c>
      <c r="AC71" s="216">
        <v>46.7</v>
      </c>
      <c r="AD71" s="68" t="s">
        <v>763</v>
      </c>
      <c r="AE71" s="68" t="s">
        <v>763</v>
      </c>
      <c r="AF71" s="68" t="s">
        <v>763</v>
      </c>
      <c r="AG71" s="131" t="s">
        <v>763</v>
      </c>
      <c r="AH71" s="68" t="s">
        <v>763</v>
      </c>
      <c r="AI71" s="68" t="s">
        <v>763</v>
      </c>
      <c r="AJ71" s="68" t="s">
        <v>763</v>
      </c>
      <c r="AK71" s="68" t="s">
        <v>763</v>
      </c>
      <c r="AL71" s="68" t="s">
        <v>763</v>
      </c>
      <c r="AM71" s="72" t="s">
        <v>763</v>
      </c>
      <c r="AN71" s="137" t="s">
        <v>763</v>
      </c>
      <c r="AO71" s="131" t="s">
        <v>763</v>
      </c>
      <c r="AP71" s="131" t="s">
        <v>763</v>
      </c>
      <c r="AQ71" s="68" t="s">
        <v>763</v>
      </c>
      <c r="AR71" s="68" t="s">
        <v>763</v>
      </c>
      <c r="AS71" s="68"/>
      <c r="AT71" s="68" t="s">
        <v>761</v>
      </c>
      <c r="AX71" s="72"/>
    </row>
    <row r="72" spans="1:50" x14ac:dyDescent="0.2">
      <c r="A72" t="s">
        <v>756</v>
      </c>
      <c r="B72" t="s">
        <v>405</v>
      </c>
      <c r="C72" s="68" t="s">
        <v>757</v>
      </c>
      <c r="D72" t="s">
        <v>785</v>
      </c>
      <c r="E72" s="69">
        <v>43696</v>
      </c>
      <c r="F72" t="s">
        <v>881</v>
      </c>
      <c r="G72" t="s">
        <v>951</v>
      </c>
      <c r="H72" s="68">
        <v>2</v>
      </c>
      <c r="I72" s="68" t="s">
        <v>760</v>
      </c>
      <c r="J72" s="326">
        <v>0.43055555555555602</v>
      </c>
      <c r="K72" s="68">
        <v>3</v>
      </c>
      <c r="L72">
        <v>1</v>
      </c>
      <c r="M72" t="s">
        <v>773</v>
      </c>
      <c r="N72" t="s">
        <v>774</v>
      </c>
      <c r="O72" s="205" t="s">
        <v>761</v>
      </c>
      <c r="P72" s="131" t="s">
        <v>761</v>
      </c>
      <c r="Q72" s="68">
        <v>1.9</v>
      </c>
      <c r="R72" s="68">
        <v>1.45</v>
      </c>
      <c r="S72" s="131">
        <v>1.6</v>
      </c>
      <c r="T72" s="68">
        <v>2.35</v>
      </c>
      <c r="U72" s="70">
        <v>0.68085106382978722</v>
      </c>
      <c r="V72" s="68">
        <v>0.15</v>
      </c>
      <c r="W72" s="77">
        <v>0.31805555555555554</v>
      </c>
      <c r="X72" s="359">
        <v>25.2</v>
      </c>
      <c r="Y72" s="68">
        <v>8.85</v>
      </c>
      <c r="Z72" s="365">
        <v>7.4596466665879166</v>
      </c>
      <c r="AA72" s="68">
        <v>96.4</v>
      </c>
      <c r="AB72" s="226">
        <v>30.1</v>
      </c>
      <c r="AC72" s="216">
        <v>46.7</v>
      </c>
      <c r="AD72" s="68" t="s">
        <v>763</v>
      </c>
      <c r="AE72" s="68" t="s">
        <v>763</v>
      </c>
      <c r="AF72" s="68" t="s">
        <v>763</v>
      </c>
      <c r="AG72" s="131" t="s">
        <v>763</v>
      </c>
      <c r="AH72" s="68" t="s">
        <v>763</v>
      </c>
      <c r="AI72" s="68" t="s">
        <v>763</v>
      </c>
      <c r="AJ72" s="68" t="s">
        <v>763</v>
      </c>
      <c r="AK72" s="68" t="s">
        <v>763</v>
      </c>
      <c r="AL72" s="68" t="s">
        <v>763</v>
      </c>
      <c r="AM72" s="72" t="s">
        <v>763</v>
      </c>
      <c r="AN72" s="137" t="s">
        <v>763</v>
      </c>
      <c r="AO72" s="131" t="s">
        <v>763</v>
      </c>
      <c r="AP72" s="131" t="s">
        <v>763</v>
      </c>
      <c r="AQ72" s="68" t="s">
        <v>763</v>
      </c>
      <c r="AR72" s="68" t="s">
        <v>763</v>
      </c>
      <c r="AS72" s="68"/>
      <c r="AT72" s="68" t="s">
        <v>761</v>
      </c>
      <c r="AX72" s="72"/>
    </row>
    <row r="73" spans="1:50" x14ac:dyDescent="0.2">
      <c r="A73" t="s">
        <v>756</v>
      </c>
      <c r="B73" t="s">
        <v>405</v>
      </c>
      <c r="C73" s="68" t="s">
        <v>764</v>
      </c>
      <c r="E73" s="69">
        <v>43696</v>
      </c>
      <c r="F73" t="s">
        <v>881</v>
      </c>
      <c r="G73" t="s">
        <v>951</v>
      </c>
      <c r="H73" s="68">
        <v>2</v>
      </c>
      <c r="I73" s="68" t="s">
        <v>760</v>
      </c>
      <c r="J73" s="326">
        <v>0.43055555555555602</v>
      </c>
      <c r="K73" s="68">
        <v>3</v>
      </c>
      <c r="L73">
        <v>1</v>
      </c>
      <c r="M73" t="s">
        <v>773</v>
      </c>
      <c r="N73" t="s">
        <v>774</v>
      </c>
      <c r="O73" s="205" t="s">
        <v>761</v>
      </c>
      <c r="P73" s="131" t="s">
        <v>761</v>
      </c>
      <c r="Q73" s="68">
        <v>1.9</v>
      </c>
      <c r="R73" s="68">
        <v>1.45</v>
      </c>
      <c r="S73" s="131">
        <v>1.6</v>
      </c>
      <c r="T73" s="68">
        <v>2.35</v>
      </c>
      <c r="U73" s="70">
        <v>0.68085106382978722</v>
      </c>
      <c r="V73" s="68">
        <v>1.17</v>
      </c>
      <c r="W73" s="77">
        <v>0.32013888888888892</v>
      </c>
      <c r="X73" s="359">
        <v>25.2</v>
      </c>
      <c r="Y73" s="68">
        <v>8.82</v>
      </c>
      <c r="Z73" s="365">
        <v>7.4597305365008522</v>
      </c>
      <c r="AA73" s="68">
        <v>96.3</v>
      </c>
      <c r="AB73" s="226">
        <v>29.5</v>
      </c>
      <c r="AC73" s="216">
        <v>46</v>
      </c>
      <c r="AD73" s="72">
        <v>0.3889473684210526</v>
      </c>
      <c r="AE73" s="72">
        <v>3.923594132029339</v>
      </c>
      <c r="AF73" s="72">
        <v>0.18139097744360905</v>
      </c>
      <c r="AG73" s="137">
        <v>4.1049851094729481</v>
      </c>
      <c r="AH73" s="75">
        <v>18.727050049418196</v>
      </c>
      <c r="AI73" s="75">
        <v>22.832035158891145</v>
      </c>
      <c r="AJ73" s="72">
        <v>72.221458485532509</v>
      </c>
      <c r="AK73" s="72">
        <v>10.239085896089483</v>
      </c>
      <c r="AL73" s="72">
        <v>7.05350645736016</v>
      </c>
      <c r="AM73" s="72">
        <v>28.966135945507681</v>
      </c>
      <c r="AN73" s="137">
        <v>33.07112105498063</v>
      </c>
      <c r="AO73" s="137">
        <v>4.9886167088607589</v>
      </c>
      <c r="AP73" s="137">
        <v>3.4960349400975752</v>
      </c>
      <c r="AQ73" s="70">
        <v>0.58795775186282573</v>
      </c>
      <c r="AR73" s="72">
        <v>8.4846516489583337</v>
      </c>
      <c r="AS73" s="68"/>
      <c r="AT73" s="68" t="s">
        <v>761</v>
      </c>
      <c r="AX73" s="72"/>
    </row>
    <row r="74" spans="1:50" x14ac:dyDescent="0.2">
      <c r="A74" t="s">
        <v>756</v>
      </c>
      <c r="B74" t="s">
        <v>405</v>
      </c>
      <c r="C74" s="68" t="s">
        <v>764</v>
      </c>
      <c r="D74" t="s">
        <v>785</v>
      </c>
      <c r="E74" s="69">
        <v>43696</v>
      </c>
      <c r="F74" t="s">
        <v>881</v>
      </c>
      <c r="G74" t="s">
        <v>951</v>
      </c>
      <c r="H74" s="68">
        <v>2</v>
      </c>
      <c r="I74" s="68" t="s">
        <v>760</v>
      </c>
      <c r="J74" s="326">
        <v>0.43055555555555602</v>
      </c>
      <c r="K74" s="68">
        <v>3</v>
      </c>
      <c r="L74">
        <v>1</v>
      </c>
      <c r="M74" t="s">
        <v>773</v>
      </c>
      <c r="N74" t="s">
        <v>774</v>
      </c>
      <c r="O74" s="205" t="s">
        <v>761</v>
      </c>
      <c r="P74" s="131" t="s">
        <v>761</v>
      </c>
      <c r="Q74" s="68">
        <v>1.9</v>
      </c>
      <c r="R74" s="68">
        <v>1.45</v>
      </c>
      <c r="S74" s="131">
        <v>1.6</v>
      </c>
      <c r="T74" s="68">
        <v>2.35</v>
      </c>
      <c r="U74" s="70">
        <v>0.68085106382978722</v>
      </c>
      <c r="V74" s="68">
        <v>1.17</v>
      </c>
      <c r="W74" s="77">
        <v>0.32013888888888892</v>
      </c>
      <c r="X74" s="359">
        <v>25.2</v>
      </c>
      <c r="Y74" s="68">
        <v>8.82</v>
      </c>
      <c r="Z74" s="365">
        <v>7.4639674141388452</v>
      </c>
      <c r="AA74" s="68">
        <v>96.3</v>
      </c>
      <c r="AB74" s="226">
        <v>29.4</v>
      </c>
      <c r="AC74" s="216">
        <v>45.8</v>
      </c>
      <c r="AD74" s="72">
        <v>0.44105263157894731</v>
      </c>
      <c r="AE74" s="72">
        <v>1.6625916870415645</v>
      </c>
      <c r="AF74" s="72">
        <v>0.17951127819548876</v>
      </c>
      <c r="AG74" s="137">
        <v>1.8421029652370533</v>
      </c>
      <c r="AH74" s="75">
        <v>13.718126919820419</v>
      </c>
      <c r="AI74" s="75">
        <v>15.560229885057472</v>
      </c>
      <c r="AJ74" s="72">
        <v>63.380245780581156</v>
      </c>
      <c r="AK74" s="72">
        <v>8.5830189961443271</v>
      </c>
      <c r="AL74" s="72">
        <v>7.3843767337638306</v>
      </c>
      <c r="AM74" s="72">
        <v>22.301145915964746</v>
      </c>
      <c r="AN74" s="137">
        <v>24.143248881201799</v>
      </c>
      <c r="AO74" s="137">
        <v>4.8519422784810118</v>
      </c>
      <c r="AP74" s="137">
        <v>3.6394576704773209</v>
      </c>
      <c r="AQ74" s="70">
        <v>0.57139485922768429</v>
      </c>
      <c r="AR74" s="72">
        <v>8.4913999489583318</v>
      </c>
      <c r="AS74" s="68"/>
      <c r="AT74" s="68" t="s">
        <v>761</v>
      </c>
      <c r="AX74" s="72"/>
    </row>
    <row r="75" spans="1:50" x14ac:dyDescent="0.2">
      <c r="A75" t="s">
        <v>756</v>
      </c>
      <c r="B75" t="s">
        <v>405</v>
      </c>
      <c r="C75" s="68" t="s">
        <v>765</v>
      </c>
      <c r="E75" s="69">
        <v>43696</v>
      </c>
      <c r="F75" t="s">
        <v>881</v>
      </c>
      <c r="G75" t="s">
        <v>951</v>
      </c>
      <c r="H75" s="68">
        <v>2</v>
      </c>
      <c r="I75" s="68" t="s">
        <v>760</v>
      </c>
      <c r="J75" s="326">
        <v>0.43055555555555602</v>
      </c>
      <c r="K75" s="68">
        <v>3</v>
      </c>
      <c r="L75">
        <v>1</v>
      </c>
      <c r="M75" t="s">
        <v>773</v>
      </c>
      <c r="N75" t="s">
        <v>774</v>
      </c>
      <c r="O75" s="205" t="s">
        <v>761</v>
      </c>
      <c r="P75" s="131" t="s">
        <v>761</v>
      </c>
      <c r="Q75" s="68">
        <v>1.9</v>
      </c>
      <c r="R75" s="68">
        <v>1.45</v>
      </c>
      <c r="S75" s="131">
        <v>1.6</v>
      </c>
      <c r="T75" s="68">
        <v>2.35</v>
      </c>
      <c r="U75" s="70">
        <v>0.68085106382978722</v>
      </c>
      <c r="V75" s="68">
        <v>2</v>
      </c>
      <c r="W75" s="77">
        <v>0.32083333333333336</v>
      </c>
      <c r="X75" s="359">
        <v>24.4</v>
      </c>
      <c r="Y75" s="68">
        <v>6.3</v>
      </c>
      <c r="Z75" s="365">
        <v>5.2959718950981403</v>
      </c>
      <c r="AA75" s="68">
        <v>86.7</v>
      </c>
      <c r="AB75" s="226">
        <v>30.4</v>
      </c>
      <c r="AC75" s="216">
        <v>47.1</v>
      </c>
      <c r="AD75" s="68" t="s">
        <v>763</v>
      </c>
      <c r="AE75" s="68" t="s">
        <v>763</v>
      </c>
      <c r="AF75" s="68" t="s">
        <v>763</v>
      </c>
      <c r="AG75" s="131" t="s">
        <v>763</v>
      </c>
      <c r="AH75" s="68" t="s">
        <v>763</v>
      </c>
      <c r="AI75" s="68" t="s">
        <v>763</v>
      </c>
      <c r="AJ75" s="68" t="s">
        <v>763</v>
      </c>
      <c r="AK75" s="68" t="s">
        <v>763</v>
      </c>
      <c r="AL75" s="68" t="s">
        <v>763</v>
      </c>
      <c r="AM75" s="72" t="s">
        <v>763</v>
      </c>
      <c r="AN75" s="137" t="s">
        <v>763</v>
      </c>
      <c r="AO75" s="131" t="s">
        <v>763</v>
      </c>
      <c r="AP75" s="131" t="s">
        <v>763</v>
      </c>
      <c r="AQ75" s="68" t="s">
        <v>763</v>
      </c>
      <c r="AR75" s="68" t="s">
        <v>763</v>
      </c>
      <c r="AS75" s="68"/>
      <c r="AT75" s="68" t="s">
        <v>761</v>
      </c>
      <c r="AX75" s="72"/>
    </row>
    <row r="76" spans="1:50" x14ac:dyDescent="0.2">
      <c r="A76" t="s">
        <v>756</v>
      </c>
      <c r="B76" t="s">
        <v>405</v>
      </c>
      <c r="C76" s="68" t="s">
        <v>765</v>
      </c>
      <c r="D76" t="s">
        <v>785</v>
      </c>
      <c r="E76" s="69">
        <v>43696</v>
      </c>
      <c r="F76" t="s">
        <v>881</v>
      </c>
      <c r="G76" t="s">
        <v>951</v>
      </c>
      <c r="H76" s="68">
        <v>2</v>
      </c>
      <c r="I76" s="68" t="s">
        <v>760</v>
      </c>
      <c r="J76" s="326">
        <v>0.43055555555555602</v>
      </c>
      <c r="K76" s="68">
        <v>3</v>
      </c>
      <c r="L76">
        <v>1</v>
      </c>
      <c r="M76" t="s">
        <v>773</v>
      </c>
      <c r="N76" t="s">
        <v>774</v>
      </c>
      <c r="O76" s="205" t="s">
        <v>761</v>
      </c>
      <c r="P76" s="131" t="s">
        <v>761</v>
      </c>
      <c r="Q76" s="68">
        <v>1.9</v>
      </c>
      <c r="R76" s="68">
        <v>1.45</v>
      </c>
      <c r="S76" s="131">
        <v>1.6</v>
      </c>
      <c r="T76" s="68">
        <v>2.35</v>
      </c>
      <c r="U76" s="70">
        <v>0.68085106382978722</v>
      </c>
      <c r="V76" s="68">
        <v>2</v>
      </c>
      <c r="W76" s="77">
        <v>0.32083333333333336</v>
      </c>
      <c r="X76" s="359">
        <v>24.4</v>
      </c>
      <c r="Y76" s="68">
        <v>6.3</v>
      </c>
      <c r="Z76" s="365">
        <v>5.2959718950981403</v>
      </c>
      <c r="AA76" s="68">
        <v>86.7</v>
      </c>
      <c r="AB76" s="226">
        <v>30.4</v>
      </c>
      <c r="AC76" s="216">
        <v>47.2</v>
      </c>
      <c r="AD76" s="68" t="s">
        <v>763</v>
      </c>
      <c r="AE76" s="68" t="s">
        <v>763</v>
      </c>
      <c r="AF76" s="68" t="s">
        <v>763</v>
      </c>
      <c r="AG76" s="131" t="s">
        <v>763</v>
      </c>
      <c r="AH76" s="68" t="s">
        <v>763</v>
      </c>
      <c r="AI76" s="68" t="s">
        <v>763</v>
      </c>
      <c r="AJ76" s="68" t="s">
        <v>763</v>
      </c>
      <c r="AK76" s="68" t="s">
        <v>763</v>
      </c>
      <c r="AL76" s="68" t="s">
        <v>763</v>
      </c>
      <c r="AM76" s="72" t="s">
        <v>763</v>
      </c>
      <c r="AN76" s="137" t="s">
        <v>763</v>
      </c>
      <c r="AO76" s="131" t="s">
        <v>763</v>
      </c>
      <c r="AP76" s="131" t="s">
        <v>763</v>
      </c>
      <c r="AQ76" s="68" t="s">
        <v>763</v>
      </c>
      <c r="AR76" s="68" t="s">
        <v>763</v>
      </c>
      <c r="AS76" s="68"/>
      <c r="AT76" s="68" t="s">
        <v>761</v>
      </c>
      <c r="AX76" s="72"/>
    </row>
    <row r="77" spans="1:50" x14ac:dyDescent="0.2">
      <c r="C77" s="68"/>
      <c r="E77" s="69"/>
      <c r="H77" s="68"/>
      <c r="I77" s="68"/>
      <c r="J77" s="326"/>
      <c r="K77" s="68"/>
      <c r="O77" s="342"/>
      <c r="P77" s="149"/>
      <c r="Q77" s="68"/>
      <c r="R77" s="68"/>
      <c r="S77" s="149"/>
      <c r="T77" s="68"/>
      <c r="U77" s="70"/>
      <c r="V77" s="68"/>
      <c r="W77" s="77"/>
      <c r="X77" s="68"/>
      <c r="Y77" s="68"/>
      <c r="Z77" s="72"/>
      <c r="AA77" s="68"/>
      <c r="AB77" s="337"/>
      <c r="AC77" s="216"/>
      <c r="AD77" s="68"/>
      <c r="AE77" s="68"/>
      <c r="AF77" s="68"/>
      <c r="AG77" s="149"/>
      <c r="AH77" s="68"/>
      <c r="AI77" s="68"/>
      <c r="AJ77" s="68"/>
      <c r="AK77" s="68"/>
      <c r="AL77" s="68"/>
      <c r="AM77" s="72"/>
      <c r="AN77" s="338"/>
      <c r="AO77" s="149"/>
      <c r="AP77" s="149"/>
      <c r="AQ77" s="68"/>
      <c r="AR77" s="68"/>
      <c r="AS77" s="68"/>
      <c r="AT77" s="68"/>
      <c r="AX77" s="72"/>
    </row>
    <row r="78" spans="1:50" x14ac:dyDescent="0.2">
      <c r="C78" s="68"/>
      <c r="E78" s="69"/>
      <c r="H78" s="68"/>
      <c r="I78" s="68"/>
      <c r="J78" s="326"/>
      <c r="K78" s="68"/>
      <c r="O78" s="342"/>
      <c r="P78" s="149"/>
      <c r="Q78" s="68"/>
      <c r="R78" s="68"/>
      <c r="S78" s="149"/>
      <c r="T78" s="68"/>
      <c r="U78" s="70"/>
      <c r="V78" s="68"/>
      <c r="W78" s="77"/>
      <c r="X78" s="68"/>
      <c r="Y78" s="68"/>
      <c r="Z78" s="72"/>
      <c r="AA78" s="68"/>
      <c r="AB78" s="337"/>
      <c r="AC78" s="216"/>
      <c r="AD78" s="72"/>
      <c r="AE78" s="72"/>
      <c r="AF78" s="72"/>
      <c r="AG78" s="338"/>
      <c r="AH78" s="75"/>
      <c r="AI78" s="75"/>
      <c r="AJ78" s="72"/>
      <c r="AK78" s="72"/>
      <c r="AL78" s="72"/>
      <c r="AM78" s="72"/>
      <c r="AN78" s="338"/>
      <c r="AO78" s="338"/>
      <c r="AP78" s="338"/>
      <c r="AQ78" s="70"/>
      <c r="AR78" s="72"/>
      <c r="AS78" s="68"/>
      <c r="AT78" s="68"/>
      <c r="AX78" s="72"/>
    </row>
    <row r="79" spans="1:50" x14ac:dyDescent="0.2">
      <c r="C79" s="68"/>
      <c r="E79" s="69"/>
      <c r="H79" s="68"/>
      <c r="I79" s="68"/>
      <c r="J79" s="326"/>
      <c r="K79" s="68"/>
      <c r="O79" s="342"/>
      <c r="P79" s="149"/>
      <c r="Q79" s="68"/>
      <c r="R79" s="68"/>
      <c r="S79" s="149"/>
      <c r="T79" s="68"/>
      <c r="U79" s="70"/>
      <c r="V79" s="68"/>
      <c r="W79" s="77"/>
      <c r="X79" s="68"/>
      <c r="Y79" s="68"/>
      <c r="Z79" s="72"/>
      <c r="AA79" s="68"/>
      <c r="AB79" s="337"/>
      <c r="AC79" s="216"/>
      <c r="AD79" s="68"/>
      <c r="AE79" s="68"/>
      <c r="AF79" s="68"/>
      <c r="AG79" s="149"/>
      <c r="AH79" s="68"/>
      <c r="AI79" s="68"/>
      <c r="AJ79" s="68"/>
      <c r="AK79" s="68"/>
      <c r="AL79" s="68"/>
      <c r="AM79" s="72"/>
      <c r="AN79" s="338"/>
      <c r="AO79" s="149"/>
      <c r="AP79" s="149"/>
      <c r="AQ79" s="68"/>
      <c r="AR79" s="68"/>
      <c r="AS79" s="68"/>
      <c r="AT79" s="68"/>
      <c r="AX79" s="72"/>
    </row>
    <row r="80" spans="1:50" x14ac:dyDescent="0.2">
      <c r="C80" s="68"/>
      <c r="E80" s="69"/>
      <c r="H80" s="68"/>
      <c r="I80" s="68"/>
      <c r="J80" s="326"/>
      <c r="K80" s="68"/>
      <c r="O80" s="342"/>
      <c r="P80" s="149"/>
      <c r="Q80" s="68"/>
      <c r="R80" s="68"/>
      <c r="S80" s="149"/>
      <c r="T80" s="68"/>
      <c r="U80" s="70"/>
      <c r="V80" s="68"/>
      <c r="W80" s="77"/>
      <c r="X80" s="68"/>
      <c r="Y80" s="68"/>
      <c r="Z80" s="72"/>
      <c r="AA80" s="68"/>
      <c r="AB80" s="337"/>
      <c r="AC80" s="216"/>
      <c r="AD80" s="68"/>
      <c r="AE80" s="68"/>
      <c r="AF80" s="68"/>
      <c r="AG80" s="149"/>
      <c r="AH80" s="68"/>
      <c r="AI80" s="68"/>
      <c r="AJ80" s="68"/>
      <c r="AK80" s="68"/>
      <c r="AL80" s="68"/>
      <c r="AM80" s="72"/>
      <c r="AN80" s="338"/>
      <c r="AO80" s="149"/>
      <c r="AP80" s="149"/>
      <c r="AQ80" s="68"/>
      <c r="AR80" s="68"/>
      <c r="AS80" s="68"/>
      <c r="AT80" s="68"/>
      <c r="AX80" s="72"/>
    </row>
    <row r="81" spans="1:54" x14ac:dyDescent="0.2">
      <c r="C81" s="68"/>
      <c r="E81" s="69"/>
      <c r="H81" s="68"/>
      <c r="I81" s="68"/>
      <c r="J81" s="326"/>
      <c r="K81" s="68"/>
      <c r="O81" s="342"/>
      <c r="P81" s="149"/>
      <c r="Q81" s="68"/>
      <c r="R81" s="68"/>
      <c r="S81" s="149"/>
      <c r="T81" s="68"/>
      <c r="U81" s="70"/>
      <c r="V81" s="68"/>
      <c r="W81" s="77"/>
      <c r="X81" s="68"/>
      <c r="Y81" s="68"/>
      <c r="Z81" s="72"/>
      <c r="AA81" s="68"/>
      <c r="AB81" s="337"/>
      <c r="AC81" s="216"/>
      <c r="AD81" s="72"/>
      <c r="AE81" s="72"/>
      <c r="AF81" s="72"/>
      <c r="AG81" s="338"/>
      <c r="AH81" s="75"/>
      <c r="AI81" s="75"/>
      <c r="AJ81" s="72"/>
      <c r="AK81" s="72"/>
      <c r="AL81" s="72"/>
      <c r="AM81" s="72"/>
      <c r="AN81" s="338"/>
      <c r="AO81" s="338"/>
      <c r="AP81" s="338"/>
      <c r="AQ81" s="70"/>
      <c r="AR81" s="72"/>
      <c r="AS81" s="68"/>
      <c r="AT81" s="68"/>
      <c r="AX81" s="72"/>
    </row>
    <row r="82" spans="1:54" x14ac:dyDescent="0.2">
      <c r="C82" s="68"/>
      <c r="E82" s="69"/>
      <c r="H82" s="68"/>
      <c r="I82" s="68"/>
      <c r="J82" s="326"/>
      <c r="K82" s="68"/>
      <c r="O82" s="342"/>
      <c r="P82" s="149"/>
      <c r="Q82" s="68"/>
      <c r="R82" s="68"/>
      <c r="S82" s="149"/>
      <c r="T82" s="68"/>
      <c r="U82" s="70"/>
      <c r="V82" s="68"/>
      <c r="W82" s="77"/>
      <c r="X82" s="68"/>
      <c r="Y82" s="68"/>
      <c r="Z82" s="72"/>
      <c r="AA82" s="68"/>
      <c r="AB82" s="337"/>
      <c r="AC82" s="216"/>
      <c r="AD82" s="68"/>
      <c r="AE82" s="68"/>
      <c r="AF82" s="68"/>
      <c r="AG82" s="149"/>
      <c r="AH82" s="68"/>
      <c r="AI82" s="68"/>
      <c r="AJ82" s="68"/>
      <c r="AK82" s="68"/>
      <c r="AL82" s="68"/>
      <c r="AM82" s="72"/>
      <c r="AN82" s="338"/>
      <c r="AO82" s="149"/>
      <c r="AP82" s="149"/>
      <c r="AQ82" s="68"/>
      <c r="AR82" s="68"/>
      <c r="AS82" s="68"/>
      <c r="AT82" s="68"/>
      <c r="AX82" s="72"/>
    </row>
    <row r="83" spans="1:54" x14ac:dyDescent="0.2">
      <c r="C83" s="68"/>
      <c r="H83" s="68"/>
      <c r="I83" s="68"/>
      <c r="K83" s="68"/>
      <c r="O83" s="171"/>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X83" s="68"/>
    </row>
    <row r="84" spans="1:54" x14ac:dyDescent="0.2">
      <c r="A84" s="236" t="s">
        <v>1242</v>
      </c>
    </row>
    <row r="85" spans="1:54" ht="16" x14ac:dyDescent="0.2">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450" t="s">
        <v>1203</v>
      </c>
      <c r="AE85" s="84"/>
      <c r="AF85" s="84"/>
      <c r="AG85" s="82"/>
      <c r="AH85" s="82"/>
      <c r="AI85" s="84"/>
      <c r="AJ85" s="82"/>
      <c r="AK85" s="84"/>
      <c r="AL85" s="82"/>
      <c r="AM85" s="82"/>
      <c r="AN85" s="82"/>
      <c r="AO85" s="82"/>
      <c r="AP85" s="82"/>
      <c r="AQ85" s="82"/>
      <c r="AR85" s="82"/>
      <c r="AS85" s="82"/>
      <c r="AT85" s="82"/>
      <c r="AU85" s="82"/>
      <c r="AV85" s="82"/>
      <c r="AW85" s="82"/>
      <c r="AX85" s="82"/>
      <c r="AY85" s="82"/>
      <c r="AZ85" s="82"/>
      <c r="BA85" s="82"/>
      <c r="BB85" s="82"/>
    </row>
    <row r="86" spans="1:54" x14ac:dyDescent="0.2">
      <c r="A86" s="86"/>
      <c r="B86" s="86"/>
      <c r="C86" s="87"/>
      <c r="D86" s="87"/>
      <c r="E86" s="87"/>
      <c r="F86" s="86"/>
      <c r="G86" s="86"/>
      <c r="H86" s="88" t="s">
        <v>702</v>
      </c>
      <c r="I86" s="89"/>
      <c r="J86" s="89"/>
      <c r="K86" s="82"/>
      <c r="L86" s="86"/>
      <c r="M86" s="86"/>
      <c r="N86" s="86"/>
      <c r="O86" s="86"/>
      <c r="P86" s="86"/>
      <c r="Q86" s="86"/>
      <c r="R86" s="86"/>
      <c r="S86" s="86"/>
      <c r="T86" s="86"/>
      <c r="U86" s="86"/>
      <c r="V86" s="89" t="s">
        <v>977</v>
      </c>
      <c r="W86" s="82"/>
      <c r="X86" s="82"/>
      <c r="Y86" s="82"/>
      <c r="Z86" s="82"/>
      <c r="AA86" s="82"/>
      <c r="AB86" s="82"/>
      <c r="AC86" s="450" t="s">
        <v>1204</v>
      </c>
      <c r="AD86" s="450"/>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row>
    <row r="87" spans="1:54" ht="16" thickBot="1" x14ac:dyDescent="0.25">
      <c r="A87" s="90"/>
      <c r="B87" s="90"/>
      <c r="C87" s="91"/>
      <c r="D87" s="91"/>
      <c r="E87" s="91"/>
      <c r="F87" s="89" t="s">
        <v>976</v>
      </c>
      <c r="G87" s="89" t="s">
        <v>702</v>
      </c>
      <c r="H87" s="89" t="s">
        <v>1205</v>
      </c>
      <c r="I87" s="89" t="s">
        <v>702</v>
      </c>
      <c r="J87" s="82"/>
      <c r="K87" s="82"/>
      <c r="L87" s="89"/>
      <c r="M87" s="89"/>
      <c r="N87" s="90"/>
      <c r="O87" s="89"/>
      <c r="P87" s="89" t="s">
        <v>1206</v>
      </c>
      <c r="Q87" s="89"/>
      <c r="R87" s="89"/>
      <c r="S87" s="89"/>
      <c r="T87" s="89"/>
      <c r="U87" s="89"/>
      <c r="V87" s="89" t="s">
        <v>726</v>
      </c>
      <c r="W87" s="82"/>
      <c r="X87" s="82"/>
      <c r="Y87" s="82"/>
      <c r="Z87" s="92">
        <v>273.14999999999998</v>
      </c>
      <c r="AA87" s="82"/>
      <c r="AB87" s="82"/>
      <c r="AC87" s="450"/>
      <c r="AD87" s="450"/>
      <c r="AE87" s="82"/>
      <c r="AF87" s="82"/>
      <c r="AG87" s="82"/>
      <c r="AH87" s="82"/>
      <c r="AI87" s="82"/>
      <c r="AJ87" s="82"/>
      <c r="AK87" s="82" t="s">
        <v>1207</v>
      </c>
      <c r="AL87" s="82"/>
      <c r="AM87" s="82"/>
      <c r="AN87" s="82"/>
      <c r="AO87" s="82"/>
      <c r="AP87" s="82"/>
      <c r="AQ87" s="82"/>
      <c r="AR87" s="82"/>
      <c r="AS87" s="82"/>
      <c r="AT87" s="82"/>
      <c r="AU87" s="82"/>
      <c r="AV87" s="82"/>
      <c r="AW87" s="82"/>
      <c r="AX87" s="82"/>
      <c r="AY87" s="82"/>
      <c r="AZ87" s="82"/>
      <c r="BA87" s="82"/>
      <c r="BB87" s="82"/>
    </row>
    <row r="88" spans="1:54" ht="36" thickTop="1" thickBot="1" x14ac:dyDescent="0.25">
      <c r="A88" s="93" t="s">
        <v>1208</v>
      </c>
      <c r="B88" s="94" t="s">
        <v>1209</v>
      </c>
      <c r="C88" s="94" t="s">
        <v>1210</v>
      </c>
      <c r="D88" s="94" t="s">
        <v>1211</v>
      </c>
      <c r="E88" s="94"/>
      <c r="F88" s="93" t="s">
        <v>706</v>
      </c>
      <c r="G88" s="93" t="s">
        <v>1205</v>
      </c>
      <c r="H88" s="93" t="s">
        <v>1212</v>
      </c>
      <c r="I88" s="93" t="s">
        <v>1213</v>
      </c>
      <c r="J88" s="93" t="s">
        <v>541</v>
      </c>
      <c r="K88" s="93" t="s">
        <v>1214</v>
      </c>
      <c r="L88" s="93" t="s">
        <v>1215</v>
      </c>
      <c r="M88" s="89" t="s">
        <v>1216</v>
      </c>
      <c r="N88" s="93" t="s">
        <v>1217</v>
      </c>
      <c r="O88" s="93" t="s">
        <v>1218</v>
      </c>
      <c r="P88" s="93" t="s">
        <v>1219</v>
      </c>
      <c r="Q88" s="93" t="s">
        <v>1220</v>
      </c>
      <c r="R88" s="93" t="s">
        <v>1221</v>
      </c>
      <c r="S88" s="93" t="s">
        <v>1222</v>
      </c>
      <c r="T88" s="93" t="s">
        <v>1223</v>
      </c>
      <c r="U88" s="93" t="s">
        <v>1224</v>
      </c>
      <c r="V88" s="93" t="s">
        <v>474</v>
      </c>
      <c r="W88" s="95"/>
      <c r="X88" s="82"/>
      <c r="Y88" s="96" t="s">
        <v>540</v>
      </c>
      <c r="Z88" s="97" t="s">
        <v>1225</v>
      </c>
      <c r="AA88" s="98" t="s">
        <v>1226</v>
      </c>
      <c r="AB88" s="98" t="s">
        <v>1205</v>
      </c>
      <c r="AC88" s="450"/>
      <c r="AD88" s="450"/>
      <c r="AE88" s="99" t="s">
        <v>1227</v>
      </c>
      <c r="AF88" s="100" t="s">
        <v>485</v>
      </c>
      <c r="AG88" s="98" t="s">
        <v>1228</v>
      </c>
      <c r="AH88" s="98" t="s">
        <v>724</v>
      </c>
      <c r="AI88" s="100" t="s">
        <v>1229</v>
      </c>
      <c r="AJ88" s="98" t="s">
        <v>722</v>
      </c>
      <c r="AK88" s="100" t="s">
        <v>489</v>
      </c>
      <c r="AL88" s="82"/>
      <c r="AM88" s="82"/>
      <c r="AN88" s="82"/>
      <c r="AO88" s="82"/>
      <c r="AP88" s="82"/>
      <c r="AQ88" s="82"/>
      <c r="AR88" s="82"/>
      <c r="AS88" s="82"/>
      <c r="AT88" s="82"/>
      <c r="AU88" s="82"/>
      <c r="AV88" s="82"/>
      <c r="AW88" s="82"/>
      <c r="AX88" s="82"/>
      <c r="AY88" s="109"/>
      <c r="AZ88" s="109"/>
      <c r="BA88" s="82"/>
      <c r="BB88" s="82"/>
    </row>
    <row r="89" spans="1:54" ht="16" x14ac:dyDescent="0.2">
      <c r="A89" s="101" t="s">
        <v>405</v>
      </c>
      <c r="B89" s="102">
        <v>2019</v>
      </c>
      <c r="C89" s="103">
        <v>8</v>
      </c>
      <c r="D89" s="102">
        <v>18</v>
      </c>
      <c r="E89" s="82"/>
      <c r="F89" s="131">
        <v>1.6</v>
      </c>
      <c r="G89" s="364">
        <v>7.4596466665879166</v>
      </c>
      <c r="H89" s="82"/>
      <c r="I89" s="364">
        <v>25.2</v>
      </c>
      <c r="J89" s="226">
        <v>30.1</v>
      </c>
      <c r="K89" s="82"/>
      <c r="L89" s="82"/>
      <c r="M89" s="108"/>
      <c r="N89" s="131" t="s">
        <v>763</v>
      </c>
      <c r="O89" s="82"/>
      <c r="P89" s="82"/>
      <c r="Q89" s="82"/>
      <c r="R89" s="140"/>
      <c r="S89" s="137" t="s">
        <v>763</v>
      </c>
      <c r="T89" s="131" t="s">
        <v>763</v>
      </c>
      <c r="U89" s="131" t="s">
        <v>763</v>
      </c>
      <c r="V89" s="85"/>
      <c r="W89" s="85"/>
      <c r="X89" s="85"/>
      <c r="Y89" s="102">
        <f>IF(C89&lt;6," ",IF(C89&lt;=9,I89, IF(C89&gt;=10," ")))</f>
        <v>25.2</v>
      </c>
      <c r="Z89" s="102">
        <f>IF(Y89=" ", " ", IF(Y89&gt;0, Y89+273.15))</f>
        <v>298.34999999999997</v>
      </c>
      <c r="AA89" s="102">
        <f>IF(C89&lt;6," ",IF(C89&lt;=9,J89, IF(C89&gt;=10," ")))</f>
        <v>30.1</v>
      </c>
      <c r="AB89" s="102">
        <f>IF(C89&lt;6," ",IF(C89&lt;=9,G89, IF(C89&gt;=10," ")))</f>
        <v>7.4596466665879166</v>
      </c>
      <c r="AC89" s="104">
        <f>IF(Y89=" "," ",IF(Y89&gt;0,EXP(-173.4292+249.6339*100/Z89+143.3483*LN(+Z89/100)-21.8492*Z89/100+AA89*(-0.033096+0.014259*Z89/100-0.0017*(Z89/100)^2))*1.4276))</f>
        <v>6.9147039797064087</v>
      </c>
      <c r="AD89" s="102">
        <f>IF(Y89=" "," ",IF(Y89&gt;0,AB89/AC89))</f>
        <v>1.0788092575590844</v>
      </c>
      <c r="AE89" s="105">
        <f>IF(C89&lt;6," ",IF(C89&lt;=9,F89, IF(C89&gt;=10," ")))</f>
        <v>1.6</v>
      </c>
      <c r="AF89" s="102" t="str">
        <f>IF(Y89=" "," ",N89)</f>
        <v>NS</v>
      </c>
      <c r="AG89" s="105" t="str">
        <f>IF(C89&lt;6," ",IF(C89&lt;=9,T89, IF(C89&gt;=10," ")))</f>
        <v>NS</v>
      </c>
      <c r="AH89" s="105" t="str">
        <f>IF(C89&lt;6," ",IF(C89&lt;=9,U89, IF(C89&gt;=10," ")))</f>
        <v>NS</v>
      </c>
      <c r="AI89" s="102"/>
      <c r="AJ89" s="106" t="str">
        <f>IF(C89&lt;6," ",IF(C89&lt;=9,S89, IF(C89&gt;=10," ")))</f>
        <v>NS</v>
      </c>
      <c r="AK89" s="107"/>
      <c r="AL89" s="85"/>
      <c r="AM89" s="85"/>
      <c r="AN89" s="85"/>
      <c r="AO89" s="85"/>
      <c r="AP89" s="85"/>
      <c r="AQ89" s="85"/>
      <c r="AR89" s="114" t="s">
        <v>1230</v>
      </c>
      <c r="AS89" s="85"/>
      <c r="AT89" s="85"/>
      <c r="AU89" s="85"/>
      <c r="AV89" s="85"/>
      <c r="AW89" s="85"/>
      <c r="AX89" s="85"/>
      <c r="AY89" s="85"/>
      <c r="AZ89" s="85"/>
      <c r="BA89" s="82"/>
      <c r="BB89" s="82"/>
    </row>
    <row r="90" spans="1:54" ht="16" x14ac:dyDescent="0.2">
      <c r="A90" s="101" t="s">
        <v>405</v>
      </c>
      <c r="B90" s="102">
        <v>2019</v>
      </c>
      <c r="C90" s="103">
        <v>8</v>
      </c>
      <c r="D90" s="102">
        <v>18</v>
      </c>
      <c r="E90" s="82"/>
      <c r="F90" s="131">
        <v>1.6</v>
      </c>
      <c r="G90" s="364">
        <v>7.4596466665879166</v>
      </c>
      <c r="H90" s="82"/>
      <c r="I90" s="364">
        <v>25.2</v>
      </c>
      <c r="J90" s="226">
        <v>30.1</v>
      </c>
      <c r="K90" s="82"/>
      <c r="L90" s="82"/>
      <c r="M90" s="108"/>
      <c r="N90" s="131" t="s">
        <v>763</v>
      </c>
      <c r="O90" s="82"/>
      <c r="P90" s="82"/>
      <c r="Q90" s="82"/>
      <c r="R90" s="140"/>
      <c r="S90" s="137" t="s">
        <v>763</v>
      </c>
      <c r="T90" s="131" t="s">
        <v>763</v>
      </c>
      <c r="U90" s="131" t="s">
        <v>763</v>
      </c>
      <c r="V90" s="85"/>
      <c r="W90" s="85"/>
      <c r="X90" s="85"/>
      <c r="Y90" s="102">
        <f t="shared" ref="Y90:Y100" si="29">IF(C90&lt;6," ",IF(C90&lt;=9,I90, IF(C90&gt;=10," ")))</f>
        <v>25.2</v>
      </c>
      <c r="Z90" s="102">
        <f t="shared" ref="Z90:Z100" si="30">IF(Y90=" ", " ", IF(Y90&gt;0, Y90+273.15))</f>
        <v>298.34999999999997</v>
      </c>
      <c r="AA90" s="102">
        <f t="shared" ref="AA90:AA100" si="31">IF(C90&lt;6," ",IF(C90&lt;=9,J90, IF(C90&gt;=10," ")))</f>
        <v>30.1</v>
      </c>
      <c r="AB90" s="102">
        <f t="shared" ref="AB90:AB100" si="32">IF(C90&lt;6," ",IF(C90&lt;=9,G90, IF(C90&gt;=10," ")))</f>
        <v>7.4596466665879166</v>
      </c>
      <c r="AC90" s="104">
        <f t="shared" ref="AC90:AC100" si="33">IF(Y90=" "," ",IF(Y90&gt;0,EXP(-173.4292+249.6339*100/Z90+143.3483*LN(+Z90/100)-21.8492*Z90/100+AA90*(-0.033096+0.014259*Z90/100-0.0017*(Z90/100)^2))*1.4276))</f>
        <v>6.9147039797064087</v>
      </c>
      <c r="AD90" s="102">
        <f t="shared" ref="AD90:AD100" si="34">IF(Y90=" "," ",IF(Y90&gt;0,AB90/AC90))</f>
        <v>1.0788092575590844</v>
      </c>
      <c r="AE90" s="105">
        <f t="shared" ref="AE90:AE100" si="35">IF(C90&lt;6," ",IF(C90&lt;=9,F90, IF(C90&gt;=10," ")))</f>
        <v>1.6</v>
      </c>
      <c r="AF90" s="102" t="str">
        <f t="shared" ref="AF90:AF100" si="36">IF(Y90=" "," ",N90)</f>
        <v>NS</v>
      </c>
      <c r="AG90" s="105" t="str">
        <f t="shared" ref="AG90:AG100" si="37">IF(C90&lt;6," ",IF(C90&lt;=9,T90, IF(C90&gt;=10," ")))</f>
        <v>NS</v>
      </c>
      <c r="AH90" s="105" t="str">
        <f t="shared" ref="AH90:AH100" si="38">IF(C90&lt;6," ",IF(C90&lt;=9,U90, IF(C90&gt;=10," ")))</f>
        <v>NS</v>
      </c>
      <c r="AI90" s="102"/>
      <c r="AJ90" s="106" t="str">
        <f t="shared" ref="AJ90:AJ100" si="39">IF(C90&lt;6," ",IF(C90&lt;=9,S90, IF(C90&gt;=10," ")))</f>
        <v>NS</v>
      </c>
      <c r="AK90" s="107"/>
      <c r="AL90" s="85"/>
      <c r="AM90" s="85"/>
      <c r="AN90" s="85"/>
      <c r="AO90" s="85"/>
      <c r="AP90" s="85"/>
      <c r="AQ90" s="85"/>
      <c r="AR90" s="115"/>
      <c r="AS90" s="116" t="s">
        <v>487</v>
      </c>
      <c r="AT90" s="116" t="s">
        <v>1231</v>
      </c>
      <c r="AU90" s="116" t="s">
        <v>485</v>
      </c>
      <c r="AV90" s="116" t="s">
        <v>513</v>
      </c>
      <c r="AW90" s="116" t="s">
        <v>489</v>
      </c>
      <c r="AX90" s="116"/>
      <c r="AY90" s="85"/>
      <c r="AZ90" s="85"/>
      <c r="BA90" s="82"/>
      <c r="BB90" s="82"/>
    </row>
    <row r="91" spans="1:54" ht="16" x14ac:dyDescent="0.2">
      <c r="A91" s="101" t="s">
        <v>405</v>
      </c>
      <c r="B91" s="102">
        <v>2019</v>
      </c>
      <c r="C91" s="103">
        <v>8</v>
      </c>
      <c r="D91" s="102">
        <v>18</v>
      </c>
      <c r="E91" s="82"/>
      <c r="F91" s="131">
        <v>1.6</v>
      </c>
      <c r="G91" s="364">
        <v>7.4597305365008522</v>
      </c>
      <c r="H91" s="82"/>
      <c r="I91" s="364">
        <v>25.2</v>
      </c>
      <c r="J91" s="226">
        <v>29.5</v>
      </c>
      <c r="K91" s="82"/>
      <c r="L91" s="82"/>
      <c r="M91" s="108"/>
      <c r="N91" s="137">
        <v>4.1049851094729481</v>
      </c>
      <c r="O91" s="82"/>
      <c r="P91" s="82"/>
      <c r="Q91" s="82"/>
      <c r="R91" s="140"/>
      <c r="S91" s="137">
        <v>33.07112105498063</v>
      </c>
      <c r="T91" s="137">
        <v>4.9886167088607589</v>
      </c>
      <c r="U91" s="137">
        <v>3.4960349400975752</v>
      </c>
      <c r="V91" s="85"/>
      <c r="W91" s="85"/>
      <c r="X91" s="85"/>
      <c r="Y91" s="102">
        <f t="shared" si="29"/>
        <v>25.2</v>
      </c>
      <c r="Z91" s="102">
        <f t="shared" si="30"/>
        <v>298.34999999999997</v>
      </c>
      <c r="AA91" s="102">
        <f t="shared" si="31"/>
        <v>29.5</v>
      </c>
      <c r="AB91" s="102">
        <f t="shared" si="32"/>
        <v>7.4597305365008522</v>
      </c>
      <c r="AC91" s="104">
        <f t="shared" si="33"/>
        <v>6.9383362861954136</v>
      </c>
      <c r="AD91" s="102">
        <f t="shared" si="34"/>
        <v>1.0751468693356374</v>
      </c>
      <c r="AE91" s="105">
        <f t="shared" si="35"/>
        <v>1.6</v>
      </c>
      <c r="AF91" s="102">
        <f t="shared" si="36"/>
        <v>4.1049851094729481</v>
      </c>
      <c r="AG91" s="105">
        <f t="shared" si="37"/>
        <v>4.9886167088607589</v>
      </c>
      <c r="AH91" s="105">
        <f t="shared" si="38"/>
        <v>3.4960349400975752</v>
      </c>
      <c r="AI91" s="102">
        <f t="shared" ref="AI91:AI92" si="40">IF(Y91=" ", " ", IF(Y91&gt;0, SUM(AG91:AH91)))</f>
        <v>8.4846516489583337</v>
      </c>
      <c r="AJ91" s="106">
        <f t="shared" si="39"/>
        <v>33.07112105498063</v>
      </c>
      <c r="AK91" s="107">
        <f t="shared" ref="AK91:AK100" si="41">IF(Y91=" ", " ", IF(Y91&gt;0, AJ91-AF91))</f>
        <v>28.966135945507681</v>
      </c>
      <c r="AL91" s="82"/>
      <c r="AM91" s="84" t="s">
        <v>1232</v>
      </c>
      <c r="AN91" s="82"/>
      <c r="AO91" s="82"/>
      <c r="AP91" s="82"/>
      <c r="AQ91" s="82"/>
      <c r="AR91" s="117" t="s">
        <v>522</v>
      </c>
      <c r="AS91" s="115"/>
      <c r="AT91" s="115"/>
      <c r="AU91" s="115"/>
      <c r="AV91" s="115"/>
      <c r="AW91" s="115"/>
      <c r="AX91" s="118"/>
      <c r="AY91" s="85"/>
      <c r="AZ91" s="85"/>
      <c r="BA91" s="82"/>
      <c r="BB91" s="82"/>
    </row>
    <row r="92" spans="1:54" ht="18" x14ac:dyDescent="0.25">
      <c r="A92" s="101" t="s">
        <v>405</v>
      </c>
      <c r="B92" s="102">
        <v>2019</v>
      </c>
      <c r="C92" s="103">
        <v>8</v>
      </c>
      <c r="D92" s="102">
        <v>18</v>
      </c>
      <c r="E92" s="82"/>
      <c r="F92" s="131">
        <v>1.6</v>
      </c>
      <c r="G92" s="364">
        <v>7.4639674141388452</v>
      </c>
      <c r="H92" s="82"/>
      <c r="I92" s="364">
        <v>25.2</v>
      </c>
      <c r="J92" s="226">
        <v>29.4</v>
      </c>
      <c r="K92" s="82"/>
      <c r="L92" s="82"/>
      <c r="M92" s="108"/>
      <c r="N92" s="137">
        <v>1.8421029652370533</v>
      </c>
      <c r="O92" s="82"/>
      <c r="P92" s="82"/>
      <c r="Q92" s="82"/>
      <c r="R92" s="140"/>
      <c r="S92" s="137">
        <v>24.143248881201799</v>
      </c>
      <c r="T92" s="137">
        <v>4.8519422784810118</v>
      </c>
      <c r="U92" s="137">
        <v>3.6394576704773209</v>
      </c>
      <c r="V92" s="85"/>
      <c r="W92" s="85"/>
      <c r="X92" s="85"/>
      <c r="Y92" s="102">
        <f t="shared" si="29"/>
        <v>25.2</v>
      </c>
      <c r="Z92" s="102">
        <f t="shared" si="30"/>
        <v>298.34999999999997</v>
      </c>
      <c r="AA92" s="102">
        <f t="shared" si="31"/>
        <v>29.4</v>
      </c>
      <c r="AB92" s="102">
        <f t="shared" si="32"/>
        <v>7.4639674141388452</v>
      </c>
      <c r="AC92" s="104">
        <f t="shared" si="33"/>
        <v>6.9422828489322415</v>
      </c>
      <c r="AD92" s="102">
        <f t="shared" si="34"/>
        <v>1.0751459680567239</v>
      </c>
      <c r="AE92" s="105">
        <f t="shared" si="35"/>
        <v>1.6</v>
      </c>
      <c r="AF92" s="102">
        <f t="shared" si="36"/>
        <v>1.8421029652370533</v>
      </c>
      <c r="AG92" s="105">
        <f t="shared" si="37"/>
        <v>4.8519422784810118</v>
      </c>
      <c r="AH92" s="105">
        <f t="shared" si="38"/>
        <v>3.6394576704773209</v>
      </c>
      <c r="AI92" s="102">
        <f t="shared" si="40"/>
        <v>8.4913999489583318</v>
      </c>
      <c r="AJ92" s="106">
        <f t="shared" si="39"/>
        <v>24.143248881201799</v>
      </c>
      <c r="AK92" s="107">
        <f t="shared" si="41"/>
        <v>22.301145915964746</v>
      </c>
      <c r="AL92" s="82"/>
      <c r="AM92" s="119" t="s">
        <v>477</v>
      </c>
      <c r="AN92" s="109" t="s">
        <v>1231</v>
      </c>
      <c r="AO92" s="120" t="s">
        <v>479</v>
      </c>
      <c r="AP92" s="120" t="s">
        <v>726</v>
      </c>
      <c r="AQ92" s="120" t="s">
        <v>481</v>
      </c>
      <c r="AR92" s="118" t="s">
        <v>476</v>
      </c>
      <c r="AS92" s="115">
        <v>0.4</v>
      </c>
      <c r="AT92" s="118">
        <v>0.6</v>
      </c>
      <c r="AU92" s="121">
        <v>10</v>
      </c>
      <c r="AV92" s="115">
        <v>10</v>
      </c>
      <c r="AW92" s="122">
        <v>43</v>
      </c>
      <c r="AX92" s="118"/>
      <c r="AY92" s="85"/>
      <c r="AZ92" s="85"/>
      <c r="BA92" s="82"/>
      <c r="BB92" s="82"/>
    </row>
    <row r="93" spans="1:54" ht="16" x14ac:dyDescent="0.2">
      <c r="A93" s="101" t="s">
        <v>405</v>
      </c>
      <c r="B93" s="102">
        <v>2019</v>
      </c>
      <c r="C93" s="103">
        <v>8</v>
      </c>
      <c r="D93" s="102">
        <v>18</v>
      </c>
      <c r="E93" s="82"/>
      <c r="F93" s="131">
        <v>1.6</v>
      </c>
      <c r="G93" s="364">
        <v>5.2959718950981403</v>
      </c>
      <c r="H93" s="82"/>
      <c r="I93" s="364">
        <v>24.4</v>
      </c>
      <c r="J93" s="226">
        <v>30.4</v>
      </c>
      <c r="K93" s="82"/>
      <c r="L93" s="82"/>
      <c r="M93" s="108"/>
      <c r="N93" s="131" t="s">
        <v>763</v>
      </c>
      <c r="O93" s="82"/>
      <c r="P93" s="82"/>
      <c r="Q93" s="82"/>
      <c r="R93" s="140"/>
      <c r="S93" s="137" t="s">
        <v>763</v>
      </c>
      <c r="T93" s="131" t="s">
        <v>763</v>
      </c>
      <c r="U93" s="131" t="s">
        <v>763</v>
      </c>
      <c r="V93" s="85"/>
      <c r="W93" s="85"/>
      <c r="X93" s="85"/>
      <c r="Y93" s="102">
        <f t="shared" si="29"/>
        <v>24.4</v>
      </c>
      <c r="Z93" s="102">
        <f t="shared" si="30"/>
        <v>297.54999999999995</v>
      </c>
      <c r="AA93" s="102">
        <f t="shared" si="31"/>
        <v>30.4</v>
      </c>
      <c r="AB93" s="102">
        <f t="shared" si="32"/>
        <v>5.2959718950981403</v>
      </c>
      <c r="AC93" s="104">
        <f t="shared" si="33"/>
        <v>6.9992459953586463</v>
      </c>
      <c r="AD93" s="102">
        <f t="shared" si="34"/>
        <v>0.75664891598466688</v>
      </c>
      <c r="AE93" s="105">
        <f t="shared" si="35"/>
        <v>1.6</v>
      </c>
      <c r="AF93" s="102" t="str">
        <f t="shared" si="36"/>
        <v>NS</v>
      </c>
      <c r="AG93" s="105" t="str">
        <f t="shared" si="37"/>
        <v>NS</v>
      </c>
      <c r="AH93" s="105" t="str">
        <f t="shared" si="38"/>
        <v>NS</v>
      </c>
      <c r="AI93" s="102"/>
      <c r="AJ93" s="106" t="str">
        <f t="shared" si="39"/>
        <v>NS</v>
      </c>
      <c r="AK93" s="107"/>
      <c r="AL93" s="82"/>
      <c r="AM93" s="123" t="s">
        <v>479</v>
      </c>
      <c r="AN93" s="124" t="s">
        <v>1233</v>
      </c>
      <c r="AO93" s="124" t="s">
        <v>485</v>
      </c>
      <c r="AP93" s="124" t="s">
        <v>1234</v>
      </c>
      <c r="AQ93" s="124"/>
      <c r="AR93" s="118" t="s">
        <v>482</v>
      </c>
      <c r="AS93" s="115">
        <v>0.9</v>
      </c>
      <c r="AT93" s="118">
        <v>3</v>
      </c>
      <c r="AU93" s="121">
        <v>1</v>
      </c>
      <c r="AV93" s="115">
        <v>3</v>
      </c>
      <c r="AW93" s="122">
        <v>20</v>
      </c>
      <c r="AX93" s="118"/>
      <c r="AY93" s="85"/>
      <c r="AZ93" s="102"/>
      <c r="BA93" s="102" t="s">
        <v>1235</v>
      </c>
      <c r="BB93" s="82"/>
    </row>
    <row r="94" spans="1:54" ht="16" x14ac:dyDescent="0.2">
      <c r="A94" s="101" t="s">
        <v>405</v>
      </c>
      <c r="B94" s="102">
        <v>2019</v>
      </c>
      <c r="C94" s="103">
        <v>8</v>
      </c>
      <c r="D94" s="102">
        <v>18</v>
      </c>
      <c r="E94" s="82"/>
      <c r="F94" s="131">
        <v>1.6</v>
      </c>
      <c r="G94" s="364">
        <v>5.2959718950981403</v>
      </c>
      <c r="H94" s="82"/>
      <c r="I94" s="364">
        <v>24.4</v>
      </c>
      <c r="J94" s="226">
        <v>30.4</v>
      </c>
      <c r="K94" s="82"/>
      <c r="L94" s="82"/>
      <c r="M94" s="108"/>
      <c r="N94" s="131" t="s">
        <v>763</v>
      </c>
      <c r="O94" s="82"/>
      <c r="P94" s="82"/>
      <c r="Q94" s="82"/>
      <c r="R94" s="140"/>
      <c r="S94" s="137" t="s">
        <v>763</v>
      </c>
      <c r="T94" s="131" t="s">
        <v>763</v>
      </c>
      <c r="U94" s="131" t="s">
        <v>763</v>
      </c>
      <c r="V94" s="85"/>
      <c r="W94" s="85"/>
      <c r="X94" s="85"/>
      <c r="Y94" s="102">
        <f t="shared" si="29"/>
        <v>24.4</v>
      </c>
      <c r="Z94" s="102">
        <f t="shared" si="30"/>
        <v>297.54999999999995</v>
      </c>
      <c r="AA94" s="102">
        <f t="shared" si="31"/>
        <v>30.4</v>
      </c>
      <c r="AB94" s="102">
        <f t="shared" si="32"/>
        <v>5.2959718950981403</v>
      </c>
      <c r="AC94" s="104">
        <f t="shared" si="33"/>
        <v>6.9992459953586463</v>
      </c>
      <c r="AD94" s="102">
        <f t="shared" si="34"/>
        <v>0.75664891598466688</v>
      </c>
      <c r="AE94" s="105">
        <f t="shared" si="35"/>
        <v>1.6</v>
      </c>
      <c r="AF94" s="102" t="str">
        <f t="shared" si="36"/>
        <v>NS</v>
      </c>
      <c r="AG94" s="105" t="str">
        <f t="shared" si="37"/>
        <v>NS</v>
      </c>
      <c r="AH94" s="105" t="str">
        <f t="shared" si="38"/>
        <v>NS</v>
      </c>
      <c r="AI94" s="102"/>
      <c r="AJ94" s="106" t="str">
        <f t="shared" si="39"/>
        <v>NS</v>
      </c>
      <c r="AK94" s="107"/>
      <c r="AL94" s="82"/>
      <c r="AM94" s="123" t="s">
        <v>1236</v>
      </c>
      <c r="AN94" s="125" t="s">
        <v>742</v>
      </c>
      <c r="AO94" s="125" t="s">
        <v>494</v>
      </c>
      <c r="AP94" s="125" t="s">
        <v>495</v>
      </c>
      <c r="AQ94" s="125" t="s">
        <v>494</v>
      </c>
      <c r="AR94" s="118"/>
      <c r="AS94" s="115" t="s">
        <v>487</v>
      </c>
      <c r="AT94" s="115" t="s">
        <v>976</v>
      </c>
      <c r="AU94" s="115" t="s">
        <v>485</v>
      </c>
      <c r="AV94" s="115" t="s">
        <v>488</v>
      </c>
      <c r="AW94" s="115" t="s">
        <v>489</v>
      </c>
      <c r="AX94" s="116" t="s">
        <v>490</v>
      </c>
      <c r="AY94" s="102"/>
      <c r="AZ94" s="102"/>
      <c r="BA94" s="84" t="s">
        <v>1</v>
      </c>
      <c r="BB94" s="82"/>
    </row>
    <row r="95" spans="1:54" ht="16" x14ac:dyDescent="0.2">
      <c r="A95" s="101"/>
      <c r="B95" s="102"/>
      <c r="C95" s="103"/>
      <c r="D95" s="102"/>
      <c r="E95" s="82"/>
      <c r="F95" s="144"/>
      <c r="G95" s="144"/>
      <c r="H95" s="82"/>
      <c r="I95" s="257"/>
      <c r="J95" s="259"/>
      <c r="K95" s="82"/>
      <c r="L95" s="82"/>
      <c r="M95" s="82"/>
      <c r="N95" s="144"/>
      <c r="O95" s="82"/>
      <c r="P95" s="82"/>
      <c r="Q95" s="82"/>
      <c r="R95" s="140"/>
      <c r="S95" s="146"/>
      <c r="T95" s="144"/>
      <c r="U95" s="144"/>
      <c r="V95" s="85"/>
      <c r="W95" s="85"/>
      <c r="X95" s="85"/>
      <c r="Y95" s="102" t="str">
        <f t="shared" si="29"/>
        <v xml:space="preserve"> </v>
      </c>
      <c r="Z95" s="102" t="str">
        <f t="shared" si="30"/>
        <v xml:space="preserve"> </v>
      </c>
      <c r="AA95" s="102" t="str">
        <f t="shared" si="31"/>
        <v xml:space="preserve"> </v>
      </c>
      <c r="AB95" s="102" t="str">
        <f t="shared" si="32"/>
        <v xml:space="preserve"> </v>
      </c>
      <c r="AC95" s="104" t="str">
        <f t="shared" si="33"/>
        <v xml:space="preserve"> </v>
      </c>
      <c r="AD95" s="102" t="str">
        <f t="shared" si="34"/>
        <v xml:space="preserve"> </v>
      </c>
      <c r="AE95" s="105" t="str">
        <f t="shared" si="35"/>
        <v xml:space="preserve"> </v>
      </c>
      <c r="AF95" s="102" t="str">
        <f t="shared" si="36"/>
        <v xml:space="preserve"> </v>
      </c>
      <c r="AG95" s="105" t="str">
        <f t="shared" si="37"/>
        <v xml:space="preserve"> </v>
      </c>
      <c r="AH95" s="105" t="str">
        <f t="shared" si="38"/>
        <v xml:space="preserve"> </v>
      </c>
      <c r="AI95" s="102"/>
      <c r="AJ95" s="106" t="str">
        <f t="shared" si="39"/>
        <v xml:space="preserve"> </v>
      </c>
      <c r="AK95" s="107" t="str">
        <f t="shared" si="41"/>
        <v xml:space="preserve"> </v>
      </c>
      <c r="AL95" s="82"/>
      <c r="AM95" s="82">
        <f>AD103</f>
        <v>0.97020153074664395</v>
      </c>
      <c r="AN95" s="82">
        <f>AE103</f>
        <v>1.5999999999999999</v>
      </c>
      <c r="AO95" s="82">
        <f>AF103</f>
        <v>2.9735440373550008</v>
      </c>
      <c r="AP95" s="82">
        <f>AI103</f>
        <v>8.4880257989583328</v>
      </c>
      <c r="AQ95" s="113">
        <f>AK103</f>
        <v>25.633640930736213</v>
      </c>
      <c r="AR95" s="118"/>
      <c r="AS95" s="115" t="s">
        <v>497</v>
      </c>
      <c r="AT95" s="115" t="s">
        <v>497</v>
      </c>
      <c r="AU95" s="115" t="s">
        <v>497</v>
      </c>
      <c r="AV95" s="115" t="s">
        <v>497</v>
      </c>
      <c r="AW95" s="115" t="s">
        <v>497</v>
      </c>
      <c r="AX95" s="116" t="s">
        <v>498</v>
      </c>
      <c r="AY95" s="102"/>
      <c r="AZ95" s="102"/>
      <c r="BA95" s="82"/>
      <c r="BB95" s="82"/>
    </row>
    <row r="96" spans="1:54" ht="16" x14ac:dyDescent="0.2">
      <c r="A96" s="101"/>
      <c r="B96" s="102"/>
      <c r="C96" s="103"/>
      <c r="D96" s="102"/>
      <c r="E96" s="82"/>
      <c r="F96" s="144"/>
      <c r="G96" s="144"/>
      <c r="H96" s="82"/>
      <c r="I96" s="257"/>
      <c r="J96" s="259"/>
      <c r="K96" s="82"/>
      <c r="L96" s="82"/>
      <c r="M96" s="108"/>
      <c r="N96" s="146"/>
      <c r="O96" s="82"/>
      <c r="P96" s="82"/>
      <c r="Q96" s="82"/>
      <c r="R96" s="140"/>
      <c r="S96" s="146"/>
      <c r="T96" s="146"/>
      <c r="U96" s="146"/>
      <c r="V96" s="85"/>
      <c r="W96" s="85"/>
      <c r="X96" s="85"/>
      <c r="Y96" s="102" t="str">
        <f t="shared" si="29"/>
        <v xml:space="preserve"> </v>
      </c>
      <c r="Z96" s="102" t="str">
        <f t="shared" si="30"/>
        <v xml:space="preserve"> </v>
      </c>
      <c r="AA96" s="102" t="str">
        <f t="shared" si="31"/>
        <v xml:space="preserve"> </v>
      </c>
      <c r="AB96" s="102" t="str">
        <f t="shared" si="32"/>
        <v xml:space="preserve"> </v>
      </c>
      <c r="AC96" s="104" t="str">
        <f t="shared" si="33"/>
        <v xml:space="preserve"> </v>
      </c>
      <c r="AD96" s="102" t="str">
        <f t="shared" si="34"/>
        <v xml:space="preserve"> </v>
      </c>
      <c r="AE96" s="105" t="str">
        <f t="shared" si="35"/>
        <v xml:space="preserve"> </v>
      </c>
      <c r="AF96" s="102" t="str">
        <f t="shared" si="36"/>
        <v xml:space="preserve"> </v>
      </c>
      <c r="AG96" s="105" t="str">
        <f t="shared" si="37"/>
        <v xml:space="preserve"> </v>
      </c>
      <c r="AH96" s="105" t="str">
        <f t="shared" si="38"/>
        <v xml:space="preserve"> </v>
      </c>
      <c r="AI96" s="102" t="str">
        <f t="shared" ref="AI96" si="42">IF(Y96=" ", " ", IF(Y96&gt;0, SUM(AG96:AH96)))</f>
        <v xml:space="preserve"> </v>
      </c>
      <c r="AJ96" s="106" t="str">
        <f t="shared" si="39"/>
        <v xml:space="preserve"> </v>
      </c>
      <c r="AK96" s="107" t="str">
        <f t="shared" si="41"/>
        <v xml:space="preserve"> </v>
      </c>
      <c r="AL96" s="82"/>
      <c r="AM96" s="82"/>
      <c r="AN96" s="82"/>
      <c r="AO96" s="82"/>
      <c r="AP96" s="85"/>
      <c r="AQ96" s="82"/>
      <c r="AR96" s="82"/>
      <c r="AS96" s="363">
        <f>((LN(AM95)-LN(0.4))/(LN(0.9)-LN(0.4))*100)</f>
        <v>109.26208553431627</v>
      </c>
      <c r="AT96" s="120">
        <f>((LN(AN95)-LN(0.6))/(LN(3)-LN(0.6))*100)</f>
        <v>60.942347973419373</v>
      </c>
      <c r="AU96" s="115">
        <f>((LN(AO95)-LN(10))/(LN(1)-LN(10))*100)</f>
        <v>52.672562533734393</v>
      </c>
      <c r="AV96" s="115">
        <f>((LN(AP95)-LN(10))/(LN(3)-LN(10))*100)</f>
        <v>13.615644110515163</v>
      </c>
      <c r="AW96" s="115">
        <f>((LN(AQ95)-LN(43))/(LN(20)-LN(43))*100)</f>
        <v>67.57887131842034</v>
      </c>
      <c r="AX96" s="82"/>
      <c r="AY96" s="82"/>
      <c r="AZ96" s="82"/>
      <c r="BA96" s="82"/>
      <c r="BB96" s="82"/>
    </row>
    <row r="97" spans="1:55" ht="16" x14ac:dyDescent="0.2">
      <c r="A97" s="101"/>
      <c r="B97" s="102"/>
      <c r="C97" s="103"/>
      <c r="D97" s="102"/>
      <c r="E97" s="82"/>
      <c r="F97" s="144"/>
      <c r="G97" s="144"/>
      <c r="H97" s="82"/>
      <c r="I97" s="257"/>
      <c r="J97" s="259"/>
      <c r="K97" s="82"/>
      <c r="L97" s="82"/>
      <c r="M97" s="108"/>
      <c r="N97" s="144"/>
      <c r="O97" s="82"/>
      <c r="P97" s="82"/>
      <c r="Q97" s="82"/>
      <c r="R97" s="140"/>
      <c r="S97" s="146"/>
      <c r="T97" s="144"/>
      <c r="U97" s="144"/>
      <c r="V97" s="85"/>
      <c r="W97" s="85"/>
      <c r="X97" s="85"/>
      <c r="Y97" s="102" t="str">
        <f t="shared" si="29"/>
        <v xml:space="preserve"> </v>
      </c>
      <c r="Z97" s="102" t="str">
        <f t="shared" si="30"/>
        <v xml:space="preserve"> </v>
      </c>
      <c r="AA97" s="102" t="str">
        <f t="shared" si="31"/>
        <v xml:space="preserve"> </v>
      </c>
      <c r="AB97" s="102" t="str">
        <f t="shared" si="32"/>
        <v xml:space="preserve"> </v>
      </c>
      <c r="AC97" s="104" t="str">
        <f t="shared" si="33"/>
        <v xml:space="preserve"> </v>
      </c>
      <c r="AD97" s="102" t="str">
        <f t="shared" si="34"/>
        <v xml:space="preserve"> </v>
      </c>
      <c r="AE97" s="105" t="str">
        <f t="shared" si="35"/>
        <v xml:space="preserve"> </v>
      </c>
      <c r="AF97" s="102" t="str">
        <f t="shared" si="36"/>
        <v xml:space="preserve"> </v>
      </c>
      <c r="AG97" s="105" t="str">
        <f t="shared" si="37"/>
        <v xml:space="preserve"> </v>
      </c>
      <c r="AH97" s="105" t="str">
        <f t="shared" si="38"/>
        <v xml:space="preserve"> </v>
      </c>
      <c r="AI97" s="102"/>
      <c r="AJ97" s="106" t="str">
        <f t="shared" si="39"/>
        <v xml:space="preserve"> </v>
      </c>
      <c r="AK97" s="107" t="str">
        <f t="shared" si="41"/>
        <v xml:space="preserve"> </v>
      </c>
      <c r="AL97" s="82"/>
      <c r="AM97" s="85"/>
      <c r="AN97" s="85"/>
      <c r="AO97" s="85"/>
      <c r="AP97" s="128" t="s">
        <v>1237</v>
      </c>
      <c r="AQ97" s="85"/>
      <c r="AR97" s="82"/>
      <c r="AS97" s="82">
        <f>IF(AS96&gt;100, 100, IF(AS96&lt;0, 0, AS96))</f>
        <v>100</v>
      </c>
      <c r="AT97" s="82">
        <f t="shared" ref="AT97:AW97" si="43">IF(AT96&gt;100, 100, IF(AT96&lt;0, 0, AT96))</f>
        <v>60.942347973419373</v>
      </c>
      <c r="AU97" s="82">
        <f t="shared" si="43"/>
        <v>52.672562533734393</v>
      </c>
      <c r="AV97" s="82">
        <f t="shared" si="43"/>
        <v>13.615644110515163</v>
      </c>
      <c r="AW97" s="82">
        <f t="shared" si="43"/>
        <v>67.57887131842034</v>
      </c>
      <c r="AX97" s="129">
        <f>AVERAGE(AS97:AW97)</f>
        <v>58.961885187217852</v>
      </c>
      <c r="AY97" s="84"/>
      <c r="AZ97" s="84"/>
      <c r="BA97" s="84" t="str">
        <f>IF(AX97&gt;65, "Acceptable; Ongoing Protection is Required", "Unacceptable; Immediate Restoration is Required")</f>
        <v>Unacceptable; Immediate Restoration is Required</v>
      </c>
      <c r="BB97" s="82"/>
    </row>
    <row r="98" spans="1:55" ht="16" x14ac:dyDescent="0.2">
      <c r="A98" s="101"/>
      <c r="B98" s="102"/>
      <c r="C98" s="103"/>
      <c r="D98" s="102"/>
      <c r="E98" s="82"/>
      <c r="F98" s="144"/>
      <c r="G98" s="144"/>
      <c r="H98" s="82"/>
      <c r="I98" s="257"/>
      <c r="J98" s="259"/>
      <c r="K98" s="82"/>
      <c r="L98" s="82"/>
      <c r="M98" s="108"/>
      <c r="N98" s="144"/>
      <c r="O98" s="82"/>
      <c r="P98" s="82"/>
      <c r="Q98" s="82"/>
      <c r="R98" s="140"/>
      <c r="S98" s="146"/>
      <c r="T98" s="144"/>
      <c r="U98" s="144"/>
      <c r="V98" s="85"/>
      <c r="W98" s="85"/>
      <c r="X98" s="85"/>
      <c r="Y98" s="102" t="str">
        <f t="shared" si="29"/>
        <v xml:space="preserve"> </v>
      </c>
      <c r="Z98" s="102" t="str">
        <f t="shared" si="30"/>
        <v xml:space="preserve"> </v>
      </c>
      <c r="AA98" s="102" t="str">
        <f t="shared" si="31"/>
        <v xml:space="preserve"> </v>
      </c>
      <c r="AB98" s="102" t="str">
        <f t="shared" si="32"/>
        <v xml:space="preserve"> </v>
      </c>
      <c r="AC98" s="104" t="str">
        <f t="shared" si="33"/>
        <v xml:space="preserve"> </v>
      </c>
      <c r="AD98" s="102" t="str">
        <f t="shared" si="34"/>
        <v xml:space="preserve"> </v>
      </c>
      <c r="AE98" s="105" t="str">
        <f t="shared" si="35"/>
        <v xml:space="preserve"> </v>
      </c>
      <c r="AF98" s="102" t="str">
        <f t="shared" si="36"/>
        <v xml:space="preserve"> </v>
      </c>
      <c r="AG98" s="105" t="str">
        <f t="shared" si="37"/>
        <v xml:space="preserve"> </v>
      </c>
      <c r="AH98" s="105" t="str">
        <f t="shared" si="38"/>
        <v xml:space="preserve"> </v>
      </c>
      <c r="AI98" s="102"/>
      <c r="AJ98" s="106" t="str">
        <f t="shared" si="39"/>
        <v xml:space="preserve"> </v>
      </c>
      <c r="AK98" s="107" t="str">
        <f t="shared" si="41"/>
        <v xml:space="preserve"> </v>
      </c>
      <c r="AL98" s="82"/>
      <c r="AM98" s="85"/>
      <c r="AN98" s="85"/>
      <c r="AO98" s="85"/>
      <c r="AP98" s="85"/>
      <c r="AQ98" s="85"/>
      <c r="AR98" s="85"/>
      <c r="AS98" s="85"/>
      <c r="AT98" s="85"/>
      <c r="AU98" s="85"/>
      <c r="AV98" s="85"/>
      <c r="AW98" s="126" t="s">
        <v>1238</v>
      </c>
      <c r="AX98" s="126">
        <f>AVERAGE(AS97:AW97)</f>
        <v>58.961885187217852</v>
      </c>
      <c r="AY98" s="85"/>
      <c r="AZ98" s="85"/>
      <c r="BA98" s="82"/>
      <c r="BB98" s="82"/>
    </row>
    <row r="99" spans="1:55" ht="16" x14ac:dyDescent="0.2">
      <c r="A99" s="101"/>
      <c r="B99" s="102"/>
      <c r="C99" s="103"/>
      <c r="D99" s="102"/>
      <c r="E99" s="82"/>
      <c r="F99" s="144"/>
      <c r="G99" s="144"/>
      <c r="H99" s="82"/>
      <c r="I99" s="257"/>
      <c r="J99" s="259"/>
      <c r="K99" s="82"/>
      <c r="L99" s="82"/>
      <c r="M99" s="108"/>
      <c r="N99" s="146"/>
      <c r="O99" s="82"/>
      <c r="P99" s="82"/>
      <c r="Q99" s="82"/>
      <c r="R99" s="140"/>
      <c r="S99" s="146"/>
      <c r="T99" s="146"/>
      <c r="U99" s="146"/>
      <c r="V99" s="85"/>
      <c r="W99" s="85"/>
      <c r="X99" s="85"/>
      <c r="Y99" s="102" t="str">
        <f t="shared" si="29"/>
        <v xml:space="preserve"> </v>
      </c>
      <c r="Z99" s="102" t="str">
        <f t="shared" si="30"/>
        <v xml:space="preserve"> </v>
      </c>
      <c r="AA99" s="102" t="str">
        <f t="shared" si="31"/>
        <v xml:space="preserve"> </v>
      </c>
      <c r="AB99" s="102" t="str">
        <f t="shared" si="32"/>
        <v xml:space="preserve"> </v>
      </c>
      <c r="AC99" s="104" t="str">
        <f t="shared" si="33"/>
        <v xml:space="preserve"> </v>
      </c>
      <c r="AD99" s="102" t="str">
        <f t="shared" si="34"/>
        <v xml:space="preserve"> </v>
      </c>
      <c r="AE99" s="105" t="str">
        <f t="shared" si="35"/>
        <v xml:space="preserve"> </v>
      </c>
      <c r="AF99" s="102" t="str">
        <f t="shared" si="36"/>
        <v xml:space="preserve"> </v>
      </c>
      <c r="AG99" s="105" t="str">
        <f t="shared" si="37"/>
        <v xml:space="preserve"> </v>
      </c>
      <c r="AH99" s="105" t="str">
        <f t="shared" si="38"/>
        <v xml:space="preserve"> </v>
      </c>
      <c r="AI99" s="102" t="str">
        <f t="shared" ref="AI99" si="44">IF(Y99=" ", " ", IF(Y99&gt;0, SUM(AG99:AH99)))</f>
        <v xml:space="preserve"> </v>
      </c>
      <c r="AJ99" s="106" t="str">
        <f t="shared" si="39"/>
        <v xml:space="preserve"> </v>
      </c>
      <c r="AK99" s="107" t="str">
        <f t="shared" si="41"/>
        <v xml:space="preserve"> </v>
      </c>
      <c r="AL99" s="82"/>
      <c r="AM99" s="82"/>
      <c r="AN99" s="82"/>
      <c r="AO99" s="82"/>
      <c r="AP99" s="82"/>
      <c r="AQ99" s="82"/>
      <c r="AR99" s="82"/>
      <c r="AS99" s="82"/>
      <c r="AT99" s="82"/>
      <c r="AU99" s="82"/>
      <c r="AV99" s="82"/>
      <c r="AW99" s="82"/>
      <c r="AX99" s="82">
        <f>AVERAGE(AS97:AW97)</f>
        <v>58.961885187217852</v>
      </c>
      <c r="AY99" s="82"/>
      <c r="AZ99" s="82"/>
      <c r="BA99" s="82"/>
      <c r="BB99" s="82"/>
    </row>
    <row r="100" spans="1:55" ht="16" x14ac:dyDescent="0.2">
      <c r="A100" s="101"/>
      <c r="B100" s="102"/>
      <c r="C100" s="103"/>
      <c r="D100" s="102"/>
      <c r="E100" s="82"/>
      <c r="F100" s="144"/>
      <c r="G100" s="144"/>
      <c r="H100" s="82"/>
      <c r="I100" s="257"/>
      <c r="J100" s="259"/>
      <c r="K100" s="82"/>
      <c r="L100" s="82"/>
      <c r="M100" s="82"/>
      <c r="N100" s="144"/>
      <c r="O100" s="82"/>
      <c r="P100" s="82"/>
      <c r="Q100" s="82"/>
      <c r="R100" s="140"/>
      <c r="S100" s="146"/>
      <c r="T100" s="144"/>
      <c r="U100" s="144"/>
      <c r="V100" s="85"/>
      <c r="W100" s="85"/>
      <c r="X100" s="85"/>
      <c r="Y100" s="102" t="str">
        <f t="shared" si="29"/>
        <v xml:space="preserve"> </v>
      </c>
      <c r="Z100" s="102" t="str">
        <f t="shared" si="30"/>
        <v xml:space="preserve"> </v>
      </c>
      <c r="AA100" s="102" t="str">
        <f t="shared" si="31"/>
        <v xml:space="preserve"> </v>
      </c>
      <c r="AB100" s="102" t="str">
        <f t="shared" si="32"/>
        <v xml:space="preserve"> </v>
      </c>
      <c r="AC100" s="104" t="str">
        <f t="shared" si="33"/>
        <v xml:space="preserve"> </v>
      </c>
      <c r="AD100" s="102" t="str">
        <f t="shared" si="34"/>
        <v xml:space="preserve"> </v>
      </c>
      <c r="AE100" s="105" t="str">
        <f t="shared" si="35"/>
        <v xml:space="preserve"> </v>
      </c>
      <c r="AF100" s="102" t="str">
        <f t="shared" si="36"/>
        <v xml:space="preserve"> </v>
      </c>
      <c r="AG100" s="105" t="str">
        <f t="shared" si="37"/>
        <v xml:space="preserve"> </v>
      </c>
      <c r="AH100" s="105" t="str">
        <f t="shared" si="38"/>
        <v xml:space="preserve"> </v>
      </c>
      <c r="AI100" s="102"/>
      <c r="AJ100" s="106" t="str">
        <f t="shared" si="39"/>
        <v xml:space="preserve"> </v>
      </c>
      <c r="AK100" s="107" t="str">
        <f t="shared" si="41"/>
        <v xml:space="preserve"> </v>
      </c>
      <c r="AL100" s="82"/>
      <c r="AM100" s="123"/>
      <c r="AN100" s="124"/>
      <c r="AO100" s="124"/>
      <c r="AP100" s="124"/>
      <c r="AQ100" s="124"/>
      <c r="AR100" s="118"/>
      <c r="AS100" s="115"/>
      <c r="AT100" s="118"/>
      <c r="AU100" s="121"/>
      <c r="AV100" s="115"/>
      <c r="AW100" s="122"/>
      <c r="AX100" s="118"/>
      <c r="AY100" s="85"/>
      <c r="AZ100" s="102"/>
      <c r="BA100" s="102"/>
      <c r="BB100" s="82"/>
    </row>
    <row r="101" spans="1:55" x14ac:dyDescent="0.2">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row>
    <row r="102" spans="1:55" ht="16" x14ac:dyDescent="0.2">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110"/>
      <c r="AD102" s="82"/>
      <c r="AE102" s="111"/>
      <c r="AF102" s="82"/>
      <c r="AG102" s="111"/>
      <c r="AH102" s="111"/>
      <c r="AI102" s="82"/>
      <c r="AJ102" s="112"/>
      <c r="AK102" s="113"/>
      <c r="AL102" s="82"/>
      <c r="AM102" s="82"/>
      <c r="AN102" s="82"/>
      <c r="AO102" s="82"/>
      <c r="AP102" s="82"/>
      <c r="AQ102" s="82"/>
      <c r="AR102" s="82"/>
      <c r="AS102" s="82"/>
      <c r="AT102" s="82"/>
      <c r="AU102" s="82"/>
      <c r="AV102" s="82"/>
      <c r="AW102" s="82"/>
      <c r="AX102" s="82"/>
      <c r="AY102" s="82"/>
      <c r="AZ102" s="82"/>
      <c r="BA102" s="82"/>
      <c r="BB102" s="82"/>
    </row>
    <row r="103" spans="1:55" ht="16" x14ac:dyDescent="0.2">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4">
        <f>_xlfn.AGGREGATE(1, 6,AD89:AD102)</f>
        <v>0.97020153074664395</v>
      </c>
      <c r="AE103" s="84">
        <f>_xlfn.AGGREGATE(1, 6,AE89:AE102)</f>
        <v>1.5999999999999999</v>
      </c>
      <c r="AF103" s="84">
        <f>_xlfn.AGGREGATE(1, 6,AF89:AF102)</f>
        <v>2.9735440373550008</v>
      </c>
      <c r="AG103" s="82"/>
      <c r="AH103" s="82"/>
      <c r="AI103" s="84">
        <f>_xlfn.AGGREGATE(1, 6,AI89:AI102)</f>
        <v>8.4880257989583328</v>
      </c>
      <c r="AJ103" s="82"/>
      <c r="AK103" s="84">
        <f>_xlfn.AGGREGATE(1, 6,AK89:AK102)</f>
        <v>25.633640930736213</v>
      </c>
      <c r="AL103" s="82"/>
      <c r="AM103" s="82"/>
      <c r="AN103" s="82"/>
      <c r="AO103" s="82"/>
      <c r="AP103" s="82"/>
      <c r="AQ103" s="82"/>
      <c r="AR103" s="82"/>
      <c r="AS103" s="82"/>
      <c r="AT103" s="82"/>
      <c r="AU103" s="82"/>
      <c r="AV103" s="82"/>
      <c r="AW103" s="82"/>
      <c r="AX103" s="82"/>
      <c r="AY103" s="82"/>
      <c r="AZ103" s="82"/>
      <c r="BA103" s="82"/>
      <c r="BB103" s="82"/>
    </row>
    <row r="104" spans="1:55" x14ac:dyDescent="0.2">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126" t="s">
        <v>1238</v>
      </c>
      <c r="AD104" s="126">
        <f>AVERAGE(AD89:AD100)</f>
        <v>0.97020153074664395</v>
      </c>
      <c r="AE104" s="126">
        <f>AVERAGE(AE89:AE100)</f>
        <v>1.5999999999999999</v>
      </c>
      <c r="AF104" s="126">
        <f>AVERAGE(AF90:AF99)</f>
        <v>2.9735440373550008</v>
      </c>
      <c r="AG104" s="126"/>
      <c r="AH104" s="126"/>
      <c r="AI104" s="126">
        <f>AVERAGE(AI90:AI99)</f>
        <v>8.4880257989583328</v>
      </c>
      <c r="AJ104" s="126"/>
      <c r="AK104" s="127">
        <f>AVERAGE(AK90:AK97)</f>
        <v>25.633640930736213</v>
      </c>
      <c r="AL104" s="82"/>
      <c r="AM104" s="82"/>
      <c r="AN104" s="82"/>
      <c r="AO104" s="82"/>
      <c r="AP104" s="82"/>
      <c r="AQ104" s="82"/>
      <c r="AR104" s="82"/>
      <c r="AS104" s="82"/>
      <c r="AT104" s="82"/>
      <c r="AU104" s="82"/>
      <c r="AV104" s="82"/>
      <c r="AW104" s="82"/>
      <c r="AX104" s="82"/>
      <c r="AY104" s="82"/>
      <c r="AZ104" s="82"/>
      <c r="BA104" s="82"/>
      <c r="BB104" s="82"/>
    </row>
    <row r="108" spans="1:55" s="68" customFormat="1" x14ac:dyDescent="0.2">
      <c r="A108" s="68" t="s">
        <v>1244</v>
      </c>
      <c r="B108"/>
      <c r="C108"/>
      <c r="D108"/>
      <c r="E108" s="167"/>
      <c r="J108" s="168"/>
      <c r="O108" s="79"/>
      <c r="P108" s="79"/>
      <c r="Q108" s="79" t="s">
        <v>976</v>
      </c>
      <c r="R108" s="79" t="s">
        <v>976</v>
      </c>
      <c r="S108" s="79" t="s">
        <v>976</v>
      </c>
      <c r="T108" s="79" t="s">
        <v>977</v>
      </c>
      <c r="U108" s="169"/>
      <c r="W108" s="168"/>
      <c r="Y108" s="79" t="s">
        <v>978</v>
      </c>
      <c r="Z108" s="75" t="s">
        <v>979</v>
      </c>
      <c r="AA108" s="170"/>
      <c r="AD108" s="72"/>
      <c r="AE108" s="72"/>
      <c r="AF108" s="72"/>
      <c r="AG108" s="72"/>
      <c r="AH108" s="72"/>
      <c r="AI108" s="72"/>
      <c r="AJ108" s="72"/>
      <c r="AK108" s="72"/>
      <c r="AL108" s="72"/>
      <c r="AM108" s="72"/>
      <c r="AN108" s="72"/>
      <c r="AO108" s="72"/>
      <c r="AP108" s="75"/>
      <c r="AR108" s="68" t="s">
        <v>977</v>
      </c>
      <c r="AT108" s="171" t="s">
        <v>980</v>
      </c>
      <c r="AV108" s="147"/>
      <c r="AX108" s="72"/>
    </row>
    <row r="109" spans="1:55" s="68" customFormat="1" x14ac:dyDescent="0.2">
      <c r="A109" s="79"/>
      <c r="B109"/>
      <c r="C109"/>
      <c r="D109"/>
      <c r="E109" s="167"/>
      <c r="F109" s="79"/>
      <c r="G109" s="79" t="s">
        <v>696</v>
      </c>
      <c r="H109" s="172" t="s">
        <v>697</v>
      </c>
      <c r="J109" s="173" t="s">
        <v>698</v>
      </c>
      <c r="K109" s="79" t="s">
        <v>699</v>
      </c>
      <c r="L109" s="79" t="s">
        <v>700</v>
      </c>
      <c r="M109" s="79" t="s">
        <v>701</v>
      </c>
      <c r="O109" s="79" t="s">
        <v>702</v>
      </c>
      <c r="P109" s="79" t="s">
        <v>703</v>
      </c>
      <c r="Q109" s="174" t="s">
        <v>704</v>
      </c>
      <c r="R109" s="79" t="s">
        <v>705</v>
      </c>
      <c r="S109" s="79" t="s">
        <v>706</v>
      </c>
      <c r="T109" s="79" t="s">
        <v>707</v>
      </c>
      <c r="U109" s="175"/>
      <c r="V109" s="79" t="s">
        <v>708</v>
      </c>
      <c r="W109" s="173" t="s">
        <v>709</v>
      </c>
      <c r="X109" s="79" t="s">
        <v>710</v>
      </c>
      <c r="Y109" s="79" t="s">
        <v>711</v>
      </c>
      <c r="Z109" s="75" t="s">
        <v>711</v>
      </c>
      <c r="AA109" s="170"/>
      <c r="AB109" s="79" t="s">
        <v>712</v>
      </c>
      <c r="AC109" s="79" t="s">
        <v>713</v>
      </c>
      <c r="AD109" s="176" t="s">
        <v>714</v>
      </c>
      <c r="AE109" s="176" t="s">
        <v>715</v>
      </c>
      <c r="AF109" s="75" t="s">
        <v>716</v>
      </c>
      <c r="AG109" s="75" t="s">
        <v>485</v>
      </c>
      <c r="AH109" s="75" t="s">
        <v>717</v>
      </c>
      <c r="AI109" s="75" t="s">
        <v>718</v>
      </c>
      <c r="AJ109" s="177" t="s">
        <v>719</v>
      </c>
      <c r="AK109" s="177" t="s">
        <v>720</v>
      </c>
      <c r="AL109" s="75" t="s">
        <v>721</v>
      </c>
      <c r="AM109" s="75" t="s">
        <v>489</v>
      </c>
      <c r="AN109" s="75" t="s">
        <v>722</v>
      </c>
      <c r="AO109" s="75" t="s">
        <v>723</v>
      </c>
      <c r="AP109" s="75" t="s">
        <v>724</v>
      </c>
      <c r="AQ109" s="75" t="s">
        <v>725</v>
      </c>
      <c r="AR109" s="75" t="s">
        <v>726</v>
      </c>
      <c r="AS109" s="79"/>
      <c r="AT109" s="176" t="s">
        <v>712</v>
      </c>
      <c r="AU109" s="68" t="s">
        <v>855</v>
      </c>
      <c r="AV109" s="68" t="s">
        <v>855</v>
      </c>
      <c r="AX109" s="72"/>
    </row>
    <row r="110" spans="1:55" s="68" customFormat="1" x14ac:dyDescent="0.2">
      <c r="A110" s="178" t="s">
        <v>728</v>
      </c>
      <c r="B110" s="179" t="s">
        <v>729</v>
      </c>
      <c r="C110" s="179" t="s">
        <v>707</v>
      </c>
      <c r="D110" s="179" t="s">
        <v>730</v>
      </c>
      <c r="E110" s="180" t="s">
        <v>731</v>
      </c>
      <c r="F110" s="178" t="s">
        <v>15</v>
      </c>
      <c r="G110" s="178" t="s">
        <v>732</v>
      </c>
      <c r="H110" s="181" t="s">
        <v>733</v>
      </c>
      <c r="I110" s="182" t="s">
        <v>734</v>
      </c>
      <c r="J110" s="183" t="s">
        <v>735</v>
      </c>
      <c r="K110" s="184" t="s">
        <v>736</v>
      </c>
      <c r="L110" s="185" t="s">
        <v>737</v>
      </c>
      <c r="M110" s="178" t="s">
        <v>738</v>
      </c>
      <c r="N110" s="178" t="s">
        <v>739</v>
      </c>
      <c r="O110" s="178" t="s">
        <v>856</v>
      </c>
      <c r="P110" s="178" t="s">
        <v>741</v>
      </c>
      <c r="Q110" s="178" t="s">
        <v>742</v>
      </c>
      <c r="R110" s="178" t="s">
        <v>742</v>
      </c>
      <c r="S110" s="178" t="s">
        <v>742</v>
      </c>
      <c r="T110" s="178" t="s">
        <v>742</v>
      </c>
      <c r="U110" s="186" t="s">
        <v>743</v>
      </c>
      <c r="V110" s="178" t="s">
        <v>744</v>
      </c>
      <c r="W110" s="187" t="s">
        <v>745</v>
      </c>
      <c r="X110" s="185" t="s">
        <v>746</v>
      </c>
      <c r="Y110" s="188" t="s">
        <v>747</v>
      </c>
      <c r="Z110" s="189" t="s">
        <v>748</v>
      </c>
      <c r="AA110" s="190" t="s">
        <v>749</v>
      </c>
      <c r="AB110" s="178" t="s">
        <v>750</v>
      </c>
      <c r="AC110" s="178" t="s">
        <v>751</v>
      </c>
      <c r="AD110" s="191" t="s">
        <v>494</v>
      </c>
      <c r="AE110" s="191" t="s">
        <v>494</v>
      </c>
      <c r="AF110" s="192" t="s">
        <v>494</v>
      </c>
      <c r="AG110" s="192" t="s">
        <v>494</v>
      </c>
      <c r="AH110" s="192" t="s">
        <v>494</v>
      </c>
      <c r="AI110" s="192" t="s">
        <v>494</v>
      </c>
      <c r="AJ110" s="192" t="s">
        <v>494</v>
      </c>
      <c r="AK110" s="192" t="s">
        <v>494</v>
      </c>
      <c r="AL110" s="189" t="s">
        <v>725</v>
      </c>
      <c r="AM110" s="192" t="s">
        <v>494</v>
      </c>
      <c r="AN110" s="192" t="s">
        <v>494</v>
      </c>
      <c r="AO110" s="189" t="s">
        <v>752</v>
      </c>
      <c r="AP110" s="189" t="s">
        <v>752</v>
      </c>
      <c r="AQ110" s="192" t="s">
        <v>753</v>
      </c>
      <c r="AR110" s="189" t="s">
        <v>752</v>
      </c>
      <c r="AS110" s="178" t="s">
        <v>754</v>
      </c>
      <c r="AT110" s="191" t="s">
        <v>750</v>
      </c>
      <c r="AU110" s="68" t="s">
        <v>857</v>
      </c>
      <c r="AV110" s="68" t="s">
        <v>858</v>
      </c>
      <c r="AX110" s="72"/>
    </row>
    <row r="111" spans="1:55" x14ac:dyDescent="0.2">
      <c r="A111" s="79" t="s">
        <v>756</v>
      </c>
      <c r="B111" t="s">
        <v>405</v>
      </c>
      <c r="C111" t="s">
        <v>757</v>
      </c>
      <c r="E111" s="147">
        <v>44020</v>
      </c>
      <c r="F111" s="68" t="s">
        <v>881</v>
      </c>
      <c r="G111" s="68" t="s">
        <v>1005</v>
      </c>
      <c r="H111" s="68">
        <v>3</v>
      </c>
      <c r="I111" s="68" t="s">
        <v>982</v>
      </c>
      <c r="J111" s="77" t="s">
        <v>761</v>
      </c>
      <c r="K111" s="68">
        <v>2</v>
      </c>
      <c r="L111" s="68">
        <v>1</v>
      </c>
      <c r="M111" s="68" t="s">
        <v>773</v>
      </c>
      <c r="N111" s="68" t="s">
        <v>1006</v>
      </c>
      <c r="O111" s="131">
        <v>22.1</v>
      </c>
      <c r="P111" s="131">
        <v>8.6</v>
      </c>
      <c r="Q111" s="68">
        <v>1.65</v>
      </c>
      <c r="R111" s="68">
        <v>1.3</v>
      </c>
      <c r="S111" s="131">
        <v>1.52</v>
      </c>
      <c r="T111" s="68">
        <v>2.4</v>
      </c>
      <c r="U111" s="72">
        <v>0.63333333333333341</v>
      </c>
      <c r="V111" s="68">
        <v>0.15</v>
      </c>
      <c r="W111" s="77">
        <v>0.32430555555555557</v>
      </c>
      <c r="X111" s="68">
        <v>23.2</v>
      </c>
      <c r="Y111" s="68">
        <v>6.45</v>
      </c>
      <c r="Z111" s="72">
        <v>5.4138555528279877</v>
      </c>
      <c r="AA111" s="68">
        <v>75.5</v>
      </c>
      <c r="AB111" s="131">
        <v>30.4</v>
      </c>
      <c r="AC111" s="79">
        <v>47.2</v>
      </c>
      <c r="AD111" s="75" t="s">
        <v>763</v>
      </c>
      <c r="AE111" s="75" t="s">
        <v>763</v>
      </c>
      <c r="AF111" s="75" t="s">
        <v>763</v>
      </c>
      <c r="AG111" s="137" t="s">
        <v>763</v>
      </c>
      <c r="AH111" s="75" t="s">
        <v>763</v>
      </c>
      <c r="AI111" s="75" t="s">
        <v>763</v>
      </c>
      <c r="AJ111" s="75" t="s">
        <v>763</v>
      </c>
      <c r="AK111" s="75" t="s">
        <v>763</v>
      </c>
      <c r="AL111" s="75" t="s">
        <v>763</v>
      </c>
      <c r="AM111" s="75" t="s">
        <v>763</v>
      </c>
      <c r="AN111" s="137" t="s">
        <v>763</v>
      </c>
      <c r="AO111" s="137" t="s">
        <v>763</v>
      </c>
      <c r="AP111" s="137" t="s">
        <v>763</v>
      </c>
      <c r="AQ111" s="75" t="s">
        <v>763</v>
      </c>
      <c r="AR111" s="75" t="s">
        <v>763</v>
      </c>
      <c r="AS111" s="68"/>
      <c r="AT111" s="68"/>
      <c r="AU111" s="68" t="s">
        <v>763</v>
      </c>
      <c r="AV111" s="68" t="s">
        <v>763</v>
      </c>
      <c r="AW111" s="68"/>
      <c r="BA111" s="200"/>
      <c r="BB111" s="68"/>
      <c r="BC111" s="147"/>
    </row>
    <row r="112" spans="1:55" x14ac:dyDescent="0.2">
      <c r="A112" s="79" t="s">
        <v>756</v>
      </c>
      <c r="B112" t="s">
        <v>405</v>
      </c>
      <c r="C112" t="s">
        <v>764</v>
      </c>
      <c r="E112" s="147">
        <v>44020</v>
      </c>
      <c r="F112" s="68" t="s">
        <v>881</v>
      </c>
      <c r="G112" s="68" t="s">
        <v>1005</v>
      </c>
      <c r="H112" s="68">
        <v>3</v>
      </c>
      <c r="I112" s="68" t="s">
        <v>982</v>
      </c>
      <c r="J112" s="77" t="s">
        <v>761</v>
      </c>
      <c r="K112" s="68">
        <v>2</v>
      </c>
      <c r="L112" s="68">
        <v>1</v>
      </c>
      <c r="M112" s="68" t="s">
        <v>773</v>
      </c>
      <c r="N112" s="68" t="s">
        <v>1006</v>
      </c>
      <c r="O112" s="131">
        <v>22.1</v>
      </c>
      <c r="P112" s="131">
        <v>8.6</v>
      </c>
      <c r="Q112" s="68">
        <v>1.65</v>
      </c>
      <c r="R112" s="68">
        <v>1.3</v>
      </c>
      <c r="S112" s="131">
        <v>1.52</v>
      </c>
      <c r="T112" s="68">
        <v>2.4</v>
      </c>
      <c r="U112" s="72">
        <v>0.63333333333333341</v>
      </c>
      <c r="V112" s="68">
        <v>1.2</v>
      </c>
      <c r="W112" s="77">
        <v>0.32500000000000001</v>
      </c>
      <c r="X112" s="68">
        <v>23.2</v>
      </c>
      <c r="Y112" s="68">
        <v>6.4</v>
      </c>
      <c r="Z112" s="72">
        <v>5.3626123002689017</v>
      </c>
      <c r="AA112" s="68">
        <v>73.5</v>
      </c>
      <c r="AB112" s="134">
        <v>30.7</v>
      </c>
      <c r="AC112" s="204">
        <v>47.7</v>
      </c>
      <c r="AD112" s="171">
        <v>0.52031879887750887</v>
      </c>
      <c r="AE112" s="72">
        <v>1.0038670568561874</v>
      </c>
      <c r="AF112" s="72">
        <v>0.20166468489892986</v>
      </c>
      <c r="AG112" s="137">
        <v>1.2055317417551172</v>
      </c>
      <c r="AH112" s="75">
        <v>19.460879333857243</v>
      </c>
      <c r="AI112" s="75">
        <v>20.666411075612359</v>
      </c>
      <c r="AJ112" s="72">
        <v>74.211602195613665</v>
      </c>
      <c r="AK112" s="72">
        <v>10.788777104841838</v>
      </c>
      <c r="AL112" s="72">
        <v>6.8785925850955465</v>
      </c>
      <c r="AM112" s="75">
        <v>30.24965643869908</v>
      </c>
      <c r="AN112" s="137">
        <v>31.455188180454197</v>
      </c>
      <c r="AO112" s="137">
        <v>3.6656249999999999</v>
      </c>
      <c r="AP112" s="137">
        <v>2.4190070312499983</v>
      </c>
      <c r="AQ112" s="70">
        <v>0.60243988152015682</v>
      </c>
      <c r="AR112" s="177">
        <v>6.0846320312499982</v>
      </c>
      <c r="AS112" s="68"/>
      <c r="AT112" s="68"/>
      <c r="AU112" s="68" t="s">
        <v>763</v>
      </c>
      <c r="AV112" s="68" t="s">
        <v>763</v>
      </c>
      <c r="AW112" s="68"/>
      <c r="BA112" s="200"/>
      <c r="BB112" s="68"/>
      <c r="BC112" s="147"/>
    </row>
    <row r="113" spans="1:56" x14ac:dyDescent="0.2">
      <c r="A113" s="79" t="s">
        <v>756</v>
      </c>
      <c r="B113" t="s">
        <v>405</v>
      </c>
      <c r="C113" t="s">
        <v>764</v>
      </c>
      <c r="D113" t="s">
        <v>785</v>
      </c>
      <c r="E113" s="147">
        <v>44020</v>
      </c>
      <c r="F113" s="68" t="s">
        <v>881</v>
      </c>
      <c r="G113" s="68" t="s">
        <v>1005</v>
      </c>
      <c r="H113" s="68">
        <v>3</v>
      </c>
      <c r="I113" s="68" t="s">
        <v>982</v>
      </c>
      <c r="J113" s="77" t="s">
        <v>761</v>
      </c>
      <c r="K113" s="68">
        <v>2</v>
      </c>
      <c r="L113" s="68">
        <v>1</v>
      </c>
      <c r="M113" s="68" t="s">
        <v>773</v>
      </c>
      <c r="N113" s="68" t="s">
        <v>1006</v>
      </c>
      <c r="O113" s="131">
        <v>22.1</v>
      </c>
      <c r="P113" s="131">
        <v>8.6</v>
      </c>
      <c r="Q113" s="68">
        <v>1.65</v>
      </c>
      <c r="R113" s="68">
        <v>1.3</v>
      </c>
      <c r="S113" s="131">
        <v>1.52</v>
      </c>
      <c r="T113" s="68">
        <v>2.4</v>
      </c>
      <c r="U113" s="72">
        <v>0.63333333333333341</v>
      </c>
      <c r="V113" s="68">
        <v>1.2</v>
      </c>
      <c r="W113" s="77">
        <v>0.32500000000000001</v>
      </c>
      <c r="X113" s="68">
        <v>23.2</v>
      </c>
      <c r="Y113" s="68">
        <v>6.4</v>
      </c>
      <c r="Z113" s="72">
        <v>5.3687941057807045</v>
      </c>
      <c r="AA113" s="68">
        <v>73.5</v>
      </c>
      <c r="AB113" s="134">
        <v>30.5</v>
      </c>
      <c r="AC113" s="204">
        <v>47.3</v>
      </c>
      <c r="AD113" s="171">
        <v>0.52031879887750887</v>
      </c>
      <c r="AE113" s="72">
        <v>0.74738712374581961</v>
      </c>
      <c r="AF113" s="72">
        <v>0.13222354340071346</v>
      </c>
      <c r="AG113" s="137">
        <v>0.87961066714653313</v>
      </c>
      <c r="AH113" s="75">
        <v>18.061560791852404</v>
      </c>
      <c r="AI113" s="75">
        <v>18.941171458998937</v>
      </c>
      <c r="AJ113" s="72">
        <v>92.463743602515819</v>
      </c>
      <c r="AK113" s="72">
        <v>11.55148762672877</v>
      </c>
      <c r="AL113" s="72">
        <v>8.0044879577731365</v>
      </c>
      <c r="AM113" s="75">
        <v>29.613048418581172</v>
      </c>
      <c r="AN113" s="137">
        <v>30.492659085727709</v>
      </c>
      <c r="AO113" s="137">
        <v>4.0566250000000004</v>
      </c>
      <c r="AP113" s="137">
        <v>2.1550820312500001</v>
      </c>
      <c r="AQ113" s="70">
        <v>0.65306122448979598</v>
      </c>
      <c r="AR113" s="177">
        <v>6.2117070312500005</v>
      </c>
      <c r="AS113" s="68"/>
      <c r="AT113" s="68"/>
      <c r="AU113" s="68" t="s">
        <v>763</v>
      </c>
      <c r="AV113" s="68" t="s">
        <v>763</v>
      </c>
      <c r="AW113" s="68"/>
      <c r="BA113" s="200"/>
      <c r="BB113" s="68"/>
      <c r="BC113" s="147"/>
    </row>
    <row r="114" spans="1:56" x14ac:dyDescent="0.2">
      <c r="A114" s="79" t="s">
        <v>756</v>
      </c>
      <c r="B114" t="s">
        <v>405</v>
      </c>
      <c r="C114" t="s">
        <v>765</v>
      </c>
      <c r="E114" s="147">
        <v>44020</v>
      </c>
      <c r="F114" s="68" t="s">
        <v>881</v>
      </c>
      <c r="G114" s="68" t="s">
        <v>1005</v>
      </c>
      <c r="H114" s="68">
        <v>3</v>
      </c>
      <c r="I114" s="68" t="s">
        <v>982</v>
      </c>
      <c r="J114" s="77" t="s">
        <v>761</v>
      </c>
      <c r="K114" s="68">
        <v>2</v>
      </c>
      <c r="L114" s="68">
        <v>1</v>
      </c>
      <c r="M114" s="68" t="s">
        <v>773</v>
      </c>
      <c r="N114" s="68" t="s">
        <v>1006</v>
      </c>
      <c r="O114" s="131">
        <v>22.1</v>
      </c>
      <c r="P114" s="131">
        <v>8.6</v>
      </c>
      <c r="Q114" s="68">
        <v>1.65</v>
      </c>
      <c r="R114" s="68">
        <v>1.3</v>
      </c>
      <c r="S114" s="131">
        <v>1.52</v>
      </c>
      <c r="T114" s="68">
        <v>2.4</v>
      </c>
      <c r="U114" s="72">
        <v>0.63333333333333341</v>
      </c>
      <c r="V114" s="68">
        <v>2.1</v>
      </c>
      <c r="W114" s="68" t="s">
        <v>761</v>
      </c>
      <c r="X114" s="68">
        <v>22.8</v>
      </c>
      <c r="Y114" s="68">
        <v>6.68</v>
      </c>
      <c r="Z114" s="72">
        <v>5.5846382504231391</v>
      </c>
      <c r="AA114" s="68">
        <v>77.5</v>
      </c>
      <c r="AB114" s="131">
        <v>31</v>
      </c>
      <c r="AC114" s="79">
        <v>47.9</v>
      </c>
      <c r="AD114" s="75" t="s">
        <v>763</v>
      </c>
      <c r="AE114" s="75" t="s">
        <v>763</v>
      </c>
      <c r="AF114" s="75" t="s">
        <v>763</v>
      </c>
      <c r="AG114" s="137" t="s">
        <v>763</v>
      </c>
      <c r="AH114" s="75" t="s">
        <v>763</v>
      </c>
      <c r="AI114" s="75" t="s">
        <v>763</v>
      </c>
      <c r="AJ114" s="75" t="s">
        <v>763</v>
      </c>
      <c r="AK114" s="75" t="s">
        <v>763</v>
      </c>
      <c r="AL114" s="75" t="s">
        <v>763</v>
      </c>
      <c r="AM114" s="75" t="s">
        <v>763</v>
      </c>
      <c r="AN114" s="137" t="s">
        <v>763</v>
      </c>
      <c r="AO114" s="137" t="s">
        <v>763</v>
      </c>
      <c r="AP114" s="137" t="s">
        <v>763</v>
      </c>
      <c r="AQ114" s="75" t="s">
        <v>763</v>
      </c>
      <c r="AR114" s="75" t="s">
        <v>763</v>
      </c>
      <c r="AS114" s="68"/>
      <c r="AT114" s="68"/>
      <c r="AU114" s="68" t="s">
        <v>763</v>
      </c>
      <c r="AV114" s="68" t="s">
        <v>763</v>
      </c>
      <c r="AW114" s="68"/>
      <c r="BA114" s="200"/>
      <c r="BB114" s="68"/>
      <c r="BC114" s="147"/>
    </row>
    <row r="115" spans="1:56" x14ac:dyDescent="0.2">
      <c r="A115" s="79" t="s">
        <v>756</v>
      </c>
      <c r="B115" t="s">
        <v>405</v>
      </c>
      <c r="C115" t="s">
        <v>757</v>
      </c>
      <c r="E115" s="194">
        <v>44035</v>
      </c>
      <c r="F115" s="68" t="s">
        <v>881</v>
      </c>
      <c r="G115" s="68" t="s">
        <v>1024</v>
      </c>
      <c r="H115" s="68">
        <v>3</v>
      </c>
      <c r="I115" s="77" t="s">
        <v>982</v>
      </c>
      <c r="J115" s="77" t="s">
        <v>761</v>
      </c>
      <c r="K115" s="215">
        <v>2</v>
      </c>
      <c r="L115" s="68">
        <v>2</v>
      </c>
      <c r="M115" s="68" t="s">
        <v>820</v>
      </c>
      <c r="N115" s="68" t="s">
        <v>1025</v>
      </c>
      <c r="O115" s="131">
        <v>24.5</v>
      </c>
      <c r="P115" s="131">
        <v>8.2100000000000009</v>
      </c>
      <c r="Q115" s="68">
        <v>1.4</v>
      </c>
      <c r="R115" s="68">
        <v>1.4</v>
      </c>
      <c r="S115" s="131">
        <v>1.4</v>
      </c>
      <c r="T115" s="68">
        <v>1.4</v>
      </c>
      <c r="U115" s="72">
        <v>1</v>
      </c>
      <c r="V115" s="68">
        <v>0.15</v>
      </c>
      <c r="W115" s="77">
        <v>0.31111111111111112</v>
      </c>
      <c r="X115" s="68">
        <v>26</v>
      </c>
      <c r="Y115" s="68">
        <v>6.7</v>
      </c>
      <c r="Z115" s="72">
        <v>5.6305707727652852</v>
      </c>
      <c r="AA115" s="68">
        <v>83.2</v>
      </c>
      <c r="AB115" s="131">
        <v>30.8</v>
      </c>
      <c r="AC115" s="79">
        <v>47.5</v>
      </c>
      <c r="AD115" s="75" t="s">
        <v>763</v>
      </c>
      <c r="AE115" s="75" t="s">
        <v>763</v>
      </c>
      <c r="AF115" s="75" t="s">
        <v>763</v>
      </c>
      <c r="AG115" s="137" t="s">
        <v>763</v>
      </c>
      <c r="AH115" s="75" t="s">
        <v>763</v>
      </c>
      <c r="AI115" s="75" t="s">
        <v>763</v>
      </c>
      <c r="AJ115" s="75" t="s">
        <v>763</v>
      </c>
      <c r="AK115" s="75" t="s">
        <v>763</v>
      </c>
      <c r="AL115" s="75" t="s">
        <v>763</v>
      </c>
      <c r="AM115" s="75" t="s">
        <v>763</v>
      </c>
      <c r="AN115" s="137" t="s">
        <v>763</v>
      </c>
      <c r="AO115" s="137" t="s">
        <v>763</v>
      </c>
      <c r="AP115" s="137" t="s">
        <v>763</v>
      </c>
      <c r="AQ115" s="75" t="s">
        <v>763</v>
      </c>
      <c r="AR115" s="75" t="s">
        <v>763</v>
      </c>
      <c r="AS115" s="68"/>
      <c r="AT115" s="68"/>
      <c r="AU115" s="68" t="s">
        <v>763</v>
      </c>
      <c r="AV115" s="68" t="s">
        <v>763</v>
      </c>
      <c r="AW115" s="68"/>
    </row>
    <row r="116" spans="1:56" x14ac:dyDescent="0.2">
      <c r="A116" s="79" t="s">
        <v>756</v>
      </c>
      <c r="B116" t="s">
        <v>405</v>
      </c>
      <c r="C116" t="s">
        <v>764</v>
      </c>
      <c r="E116" s="194">
        <v>44035</v>
      </c>
      <c r="F116" s="68" t="s">
        <v>881</v>
      </c>
      <c r="G116" s="68" t="s">
        <v>1024</v>
      </c>
      <c r="H116" s="68">
        <v>3</v>
      </c>
      <c r="I116" s="77" t="s">
        <v>982</v>
      </c>
      <c r="J116" s="77" t="s">
        <v>761</v>
      </c>
      <c r="K116" s="215">
        <v>2</v>
      </c>
      <c r="L116" s="68">
        <v>2</v>
      </c>
      <c r="M116" s="68" t="s">
        <v>820</v>
      </c>
      <c r="N116" s="68" t="s">
        <v>1025</v>
      </c>
      <c r="O116" s="131">
        <v>24.5</v>
      </c>
      <c r="P116" s="131">
        <v>8.2100000000000009</v>
      </c>
      <c r="Q116" s="68">
        <v>1.4</v>
      </c>
      <c r="R116" s="68">
        <v>1.4</v>
      </c>
      <c r="S116" s="131">
        <v>1.4</v>
      </c>
      <c r="T116" s="68">
        <v>1.4</v>
      </c>
      <c r="U116" s="72">
        <v>1</v>
      </c>
      <c r="V116" s="68">
        <v>0.7</v>
      </c>
      <c r="W116" s="77">
        <v>0.31180555555555556</v>
      </c>
      <c r="X116" s="68">
        <v>26</v>
      </c>
      <c r="Y116" s="68">
        <v>6.77</v>
      </c>
      <c r="Z116" s="72">
        <v>5.689397631585221</v>
      </c>
      <c r="AA116" s="68">
        <v>83.5</v>
      </c>
      <c r="AB116" s="134">
        <v>30.8</v>
      </c>
      <c r="AC116" s="204">
        <v>47.5</v>
      </c>
      <c r="AD116" s="171">
        <v>0.32304264799490767</v>
      </c>
      <c r="AE116" s="72">
        <v>0.57115757524660649</v>
      </c>
      <c r="AF116" s="72">
        <v>0.32745098039215681</v>
      </c>
      <c r="AG116" s="137">
        <v>0.8986085556387633</v>
      </c>
      <c r="AH116" s="75">
        <v>18.180011444361238</v>
      </c>
      <c r="AI116" s="75">
        <v>19.078620000000001</v>
      </c>
      <c r="AJ116" s="72">
        <v>92.774647398116343</v>
      </c>
      <c r="AK116" s="72">
        <v>12.016636932238855</v>
      </c>
      <c r="AL116" s="72">
        <v>7.7205168069292096</v>
      </c>
      <c r="AM116" s="75">
        <v>30.196648376600095</v>
      </c>
      <c r="AN116" s="137">
        <v>31.095256932238854</v>
      </c>
      <c r="AO116" s="137">
        <v>8.1440000000000001</v>
      </c>
      <c r="AP116" s="207">
        <v>2.5000000000000001E-2</v>
      </c>
      <c r="AQ116" s="70">
        <v>1</v>
      </c>
      <c r="AR116" s="177">
        <v>8.1690000000000005</v>
      </c>
      <c r="AS116" s="68"/>
      <c r="AT116" s="68"/>
      <c r="AU116" s="68" t="s">
        <v>763</v>
      </c>
      <c r="AV116" s="68" t="s">
        <v>763</v>
      </c>
      <c r="AW116" s="68"/>
    </row>
    <row r="117" spans="1:56" x14ac:dyDescent="0.2">
      <c r="A117" s="79" t="s">
        <v>756</v>
      </c>
      <c r="B117" t="s">
        <v>405</v>
      </c>
      <c r="C117" t="s">
        <v>764</v>
      </c>
      <c r="D117" t="s">
        <v>785</v>
      </c>
      <c r="E117" s="194">
        <v>44035</v>
      </c>
      <c r="F117" s="68" t="s">
        <v>881</v>
      </c>
      <c r="G117" s="68" t="s">
        <v>1024</v>
      </c>
      <c r="H117" s="68">
        <v>3</v>
      </c>
      <c r="I117" s="77" t="s">
        <v>982</v>
      </c>
      <c r="J117" s="77" t="s">
        <v>761</v>
      </c>
      <c r="K117" s="215">
        <v>2</v>
      </c>
      <c r="L117" s="68">
        <v>2</v>
      </c>
      <c r="M117" s="68" t="s">
        <v>820</v>
      </c>
      <c r="N117" s="68" t="s">
        <v>1025</v>
      </c>
      <c r="O117" s="131">
        <v>24.5</v>
      </c>
      <c r="P117" s="131">
        <v>8.2100000000000009</v>
      </c>
      <c r="Q117" s="68">
        <v>1.4</v>
      </c>
      <c r="R117" s="68">
        <v>1.4</v>
      </c>
      <c r="S117" s="131">
        <v>1.4</v>
      </c>
      <c r="T117" s="68">
        <v>1.4</v>
      </c>
      <c r="U117" s="72">
        <v>1</v>
      </c>
      <c r="V117" s="68">
        <v>0.7</v>
      </c>
      <c r="W117" s="77">
        <v>0.31180555555555556</v>
      </c>
      <c r="X117" s="68">
        <v>26</v>
      </c>
      <c r="Y117" s="68">
        <v>6.77</v>
      </c>
      <c r="Z117" s="72">
        <v>5.689397631585221</v>
      </c>
      <c r="AA117" s="68">
        <v>83.5</v>
      </c>
      <c r="AB117" s="134">
        <v>30.8</v>
      </c>
      <c r="AC117" s="204">
        <v>47.5</v>
      </c>
      <c r="AD117" s="171">
        <v>0.29726288987905791</v>
      </c>
      <c r="AE117" s="72">
        <v>0.38449540510918112</v>
      </c>
      <c r="AF117" s="72">
        <v>0.31862745098039214</v>
      </c>
      <c r="AG117" s="137">
        <v>0.70312285608957326</v>
      </c>
      <c r="AH117" s="75">
        <v>17.093652802402705</v>
      </c>
      <c r="AI117" s="75">
        <v>17.79677565849228</v>
      </c>
      <c r="AJ117" s="72">
        <v>90.201485849883397</v>
      </c>
      <c r="AK117" s="72">
        <v>11.694222973184933</v>
      </c>
      <c r="AL117" s="72">
        <v>7.7133372654786081</v>
      </c>
      <c r="AM117" s="75">
        <v>28.787875775587636</v>
      </c>
      <c r="AN117" s="137">
        <v>29.490998631677215</v>
      </c>
      <c r="AO117" s="137">
        <v>7.6320000000000006</v>
      </c>
      <c r="AP117" s="207">
        <v>2.5000000000000001E-2</v>
      </c>
      <c r="AQ117" s="70">
        <v>1</v>
      </c>
      <c r="AR117" s="177">
        <v>7.6570000000000009</v>
      </c>
      <c r="AS117" s="68"/>
      <c r="AT117" s="68"/>
      <c r="AU117" s="68" t="s">
        <v>763</v>
      </c>
      <c r="AV117" s="68" t="s">
        <v>763</v>
      </c>
      <c r="AW117" s="68"/>
    </row>
    <row r="118" spans="1:56" x14ac:dyDescent="0.2">
      <c r="A118" s="79" t="s">
        <v>756</v>
      </c>
      <c r="B118" t="s">
        <v>405</v>
      </c>
      <c r="C118" t="s">
        <v>765</v>
      </c>
      <c r="E118" s="194">
        <v>44035</v>
      </c>
      <c r="F118" s="68" t="s">
        <v>881</v>
      </c>
      <c r="G118" s="68" t="s">
        <v>1024</v>
      </c>
      <c r="H118" s="68">
        <v>3</v>
      </c>
      <c r="I118" s="77" t="s">
        <v>982</v>
      </c>
      <c r="J118" s="77" t="s">
        <v>761</v>
      </c>
      <c r="K118" s="215">
        <v>2</v>
      </c>
      <c r="L118" s="68">
        <v>2</v>
      </c>
      <c r="M118" s="68" t="s">
        <v>820</v>
      </c>
      <c r="N118" s="68" t="s">
        <v>1025</v>
      </c>
      <c r="O118" s="131">
        <v>24.5</v>
      </c>
      <c r="P118" s="131">
        <v>8.2100000000000009</v>
      </c>
      <c r="Q118" s="68">
        <v>1.4</v>
      </c>
      <c r="R118" s="68">
        <v>1.4</v>
      </c>
      <c r="S118" s="131">
        <v>1.4</v>
      </c>
      <c r="T118" s="68">
        <v>1.4</v>
      </c>
      <c r="U118" s="72">
        <v>1</v>
      </c>
      <c r="V118" s="68">
        <v>1.1000000000000001</v>
      </c>
      <c r="W118" s="77">
        <v>0.3125</v>
      </c>
      <c r="X118" s="68">
        <v>26</v>
      </c>
      <c r="Y118" s="68">
        <v>6.5</v>
      </c>
      <c r="Z118" s="72">
        <v>5.4624940332797545</v>
      </c>
      <c r="AA118" s="68">
        <v>81.7</v>
      </c>
      <c r="AB118" s="131">
        <v>30.8</v>
      </c>
      <c r="AC118" s="79">
        <v>47.5</v>
      </c>
      <c r="AD118" s="75" t="s">
        <v>763</v>
      </c>
      <c r="AE118" s="75" t="s">
        <v>763</v>
      </c>
      <c r="AF118" s="75" t="s">
        <v>763</v>
      </c>
      <c r="AG118" s="137" t="s">
        <v>763</v>
      </c>
      <c r="AH118" s="75" t="s">
        <v>763</v>
      </c>
      <c r="AI118" s="75" t="s">
        <v>763</v>
      </c>
      <c r="AJ118" s="75" t="s">
        <v>763</v>
      </c>
      <c r="AK118" s="75" t="s">
        <v>763</v>
      </c>
      <c r="AL118" s="75" t="s">
        <v>763</v>
      </c>
      <c r="AM118" s="75" t="s">
        <v>763</v>
      </c>
      <c r="AN118" s="137" t="s">
        <v>763</v>
      </c>
      <c r="AO118" s="137" t="s">
        <v>763</v>
      </c>
      <c r="AP118" s="137" t="s">
        <v>763</v>
      </c>
      <c r="AQ118" s="75" t="s">
        <v>763</v>
      </c>
      <c r="AR118" s="75" t="s">
        <v>763</v>
      </c>
      <c r="AS118" s="68"/>
      <c r="AT118" s="68"/>
      <c r="AU118" s="68" t="s">
        <v>763</v>
      </c>
      <c r="AV118" s="68" t="s">
        <v>763</v>
      </c>
      <c r="AW118" s="68"/>
    </row>
    <row r="119" spans="1:56" x14ac:dyDescent="0.2">
      <c r="A119" s="79" t="s">
        <v>756</v>
      </c>
      <c r="B119" t="s">
        <v>405</v>
      </c>
      <c r="C119" t="s">
        <v>757</v>
      </c>
      <c r="E119" s="147">
        <v>44049</v>
      </c>
      <c r="F119" s="68" t="s">
        <v>881</v>
      </c>
      <c r="G119" s="68" t="s">
        <v>1024</v>
      </c>
      <c r="H119" s="68">
        <v>0</v>
      </c>
      <c r="I119" s="68" t="s">
        <v>982</v>
      </c>
      <c r="J119" s="77">
        <v>0.40069444444444446</v>
      </c>
      <c r="K119" s="215">
        <v>1</v>
      </c>
      <c r="L119" s="68">
        <v>1</v>
      </c>
      <c r="M119" s="68" t="s">
        <v>787</v>
      </c>
      <c r="N119" s="68" t="s">
        <v>761</v>
      </c>
      <c r="O119" s="131">
        <v>21.6</v>
      </c>
      <c r="P119" s="131">
        <v>8.7799999999999994</v>
      </c>
      <c r="Q119" s="68">
        <v>1.3</v>
      </c>
      <c r="R119" s="68">
        <v>1.3</v>
      </c>
      <c r="S119" s="131">
        <v>1.3</v>
      </c>
      <c r="T119" s="68">
        <v>1.3</v>
      </c>
      <c r="U119" s="72">
        <v>1</v>
      </c>
      <c r="V119" s="68">
        <v>0.15</v>
      </c>
      <c r="W119" s="77">
        <v>0.28819444444444448</v>
      </c>
      <c r="X119" s="68">
        <v>25.2</v>
      </c>
      <c r="Y119" s="68">
        <v>7.04</v>
      </c>
      <c r="Z119" s="72">
        <v>5.9138196671445744</v>
      </c>
      <c r="AA119" s="68">
        <v>86.6</v>
      </c>
      <c r="AB119" s="131">
        <v>30.7</v>
      </c>
      <c r="AC119" s="79">
        <v>47.5</v>
      </c>
      <c r="AD119" s="75" t="s">
        <v>763</v>
      </c>
      <c r="AE119" s="75" t="s">
        <v>763</v>
      </c>
      <c r="AF119" s="75" t="s">
        <v>763</v>
      </c>
      <c r="AG119" s="137" t="s">
        <v>763</v>
      </c>
      <c r="AH119" s="75" t="s">
        <v>763</v>
      </c>
      <c r="AI119" s="75" t="s">
        <v>763</v>
      </c>
      <c r="AJ119" s="75" t="s">
        <v>763</v>
      </c>
      <c r="AK119" s="75" t="s">
        <v>763</v>
      </c>
      <c r="AL119" s="75" t="s">
        <v>763</v>
      </c>
      <c r="AM119" s="75" t="s">
        <v>763</v>
      </c>
      <c r="AN119" s="137" t="s">
        <v>763</v>
      </c>
      <c r="AO119" s="137" t="s">
        <v>763</v>
      </c>
      <c r="AP119" s="137" t="s">
        <v>763</v>
      </c>
      <c r="AQ119" s="75" t="s">
        <v>763</v>
      </c>
      <c r="AR119" s="75" t="s">
        <v>763</v>
      </c>
      <c r="AS119" s="68"/>
      <c r="AT119" s="68"/>
      <c r="AU119" s="68" t="s">
        <v>763</v>
      </c>
      <c r="AV119" s="68" t="s">
        <v>763</v>
      </c>
      <c r="AW119" s="68"/>
      <c r="BB119" s="68"/>
      <c r="BC119" s="68"/>
      <c r="BD119" s="147"/>
    </row>
    <row r="120" spans="1:56" x14ac:dyDescent="0.2">
      <c r="A120" s="79" t="s">
        <v>756</v>
      </c>
      <c r="B120" t="s">
        <v>405</v>
      </c>
      <c r="C120" t="s">
        <v>764</v>
      </c>
      <c r="D120" t="s">
        <v>781</v>
      </c>
      <c r="E120" s="147">
        <v>44049</v>
      </c>
      <c r="F120" s="68" t="s">
        <v>881</v>
      </c>
      <c r="G120" s="68" t="s">
        <v>1024</v>
      </c>
      <c r="H120" s="68">
        <v>0</v>
      </c>
      <c r="I120" s="68" t="s">
        <v>982</v>
      </c>
      <c r="J120" s="77">
        <v>0.40069444444444446</v>
      </c>
      <c r="K120" s="215">
        <v>1</v>
      </c>
      <c r="L120" s="68">
        <v>1</v>
      </c>
      <c r="M120" s="68" t="s">
        <v>787</v>
      </c>
      <c r="N120" s="68" t="s">
        <v>761</v>
      </c>
      <c r="O120" s="131">
        <v>21.6</v>
      </c>
      <c r="P120" s="131">
        <v>8.7799999999999994</v>
      </c>
      <c r="Q120" s="68">
        <v>1.3</v>
      </c>
      <c r="R120" s="68">
        <v>1.3</v>
      </c>
      <c r="S120" s="131">
        <v>1.3</v>
      </c>
      <c r="T120" s="68">
        <v>1.3</v>
      </c>
      <c r="U120" s="72">
        <v>1</v>
      </c>
      <c r="V120" s="68">
        <v>0.65</v>
      </c>
      <c r="W120" s="77">
        <v>0.28888888888888892</v>
      </c>
      <c r="X120" s="68">
        <v>25.5</v>
      </c>
      <c r="Y120" s="68">
        <v>6.21</v>
      </c>
      <c r="Z120" s="72">
        <v>5.224445952112827</v>
      </c>
      <c r="AA120" s="68">
        <v>86.7</v>
      </c>
      <c r="AB120" s="131">
        <v>30.5</v>
      </c>
      <c r="AC120" s="68">
        <v>47.3</v>
      </c>
      <c r="AD120" s="171">
        <v>0.14999999999999997</v>
      </c>
      <c r="AE120" s="72">
        <v>0.43278529980657621</v>
      </c>
      <c r="AF120" s="75">
        <v>2.5000000000000001E-2</v>
      </c>
      <c r="AG120" s="137">
        <v>0.45778529980657623</v>
      </c>
      <c r="AH120" s="75">
        <v>18.321470199347399</v>
      </c>
      <c r="AI120" s="72">
        <v>18.779255499153976</v>
      </c>
      <c r="AJ120" s="72">
        <v>90.263001607207698</v>
      </c>
      <c r="AK120" s="72">
        <v>12.950087461114224</v>
      </c>
      <c r="AL120" s="72">
        <v>6.9700688800939945</v>
      </c>
      <c r="AM120" s="75">
        <v>31.271557660461625</v>
      </c>
      <c r="AN120" s="137">
        <v>31.729342960268198</v>
      </c>
      <c r="AO120" s="137">
        <v>2.5759999999999987</v>
      </c>
      <c r="AP120" s="137">
        <v>0.99170000000000047</v>
      </c>
      <c r="AQ120" s="70">
        <v>0.72203380329063516</v>
      </c>
      <c r="AR120" s="177">
        <v>3.5676999999999994</v>
      </c>
      <c r="AS120" s="68"/>
      <c r="AT120" s="68"/>
      <c r="AU120" s="68" t="s">
        <v>763</v>
      </c>
      <c r="AV120" s="68" t="s">
        <v>763</v>
      </c>
      <c r="AW120" s="68"/>
    </row>
    <row r="121" spans="1:56" x14ac:dyDescent="0.2">
      <c r="A121" s="79" t="s">
        <v>756</v>
      </c>
      <c r="B121" t="s">
        <v>405</v>
      </c>
      <c r="C121" t="s">
        <v>764</v>
      </c>
      <c r="D121" t="s">
        <v>785</v>
      </c>
      <c r="E121" s="147">
        <v>44049</v>
      </c>
      <c r="F121" s="68" t="s">
        <v>881</v>
      </c>
      <c r="G121" s="68" t="s">
        <v>1024</v>
      </c>
      <c r="H121" s="68">
        <v>0</v>
      </c>
      <c r="I121" s="68" t="s">
        <v>982</v>
      </c>
      <c r="J121" s="77">
        <v>0.40069444444444446</v>
      </c>
      <c r="K121" s="215">
        <v>1</v>
      </c>
      <c r="L121" s="68">
        <v>1</v>
      </c>
      <c r="M121" s="68" t="s">
        <v>787</v>
      </c>
      <c r="N121" s="68" t="s">
        <v>761</v>
      </c>
      <c r="O121" s="131">
        <v>21.6</v>
      </c>
      <c r="P121" s="131">
        <v>8.7799999999999994</v>
      </c>
      <c r="Q121" s="68">
        <v>1.3</v>
      </c>
      <c r="R121" s="68">
        <v>1.3</v>
      </c>
      <c r="S121" s="131">
        <v>1.3</v>
      </c>
      <c r="T121" s="68">
        <v>1.3</v>
      </c>
      <c r="U121" s="72">
        <v>1</v>
      </c>
      <c r="V121" s="68">
        <v>0.65</v>
      </c>
      <c r="W121" s="77">
        <v>0.28888888888888892</v>
      </c>
      <c r="X121" s="68">
        <v>25.5</v>
      </c>
      <c r="Y121" s="68">
        <v>6.21</v>
      </c>
      <c r="Z121" s="72">
        <v>5.2274069472518478</v>
      </c>
      <c r="AA121" s="68">
        <v>86.7</v>
      </c>
      <c r="AB121" s="131">
        <v>30.4</v>
      </c>
      <c r="AC121" s="68">
        <v>47.1</v>
      </c>
      <c r="AD121" s="171">
        <v>0.14999999999999997</v>
      </c>
      <c r="AE121" s="72">
        <v>0.15715667311411963</v>
      </c>
      <c r="AF121" s="72">
        <v>3.4634146341463411E-2</v>
      </c>
      <c r="AG121" s="137">
        <v>0.19179081945558304</v>
      </c>
      <c r="AH121" s="75">
        <v>15.313353004571493</v>
      </c>
      <c r="AI121" s="72">
        <v>15.505143824027076</v>
      </c>
      <c r="AJ121" s="72">
        <v>94.281674586095335</v>
      </c>
      <c r="AK121" s="72">
        <v>13.355453304012205</v>
      </c>
      <c r="AL121" s="72">
        <v>7.0594140415864075</v>
      </c>
      <c r="AM121" s="75">
        <v>28.668806308583697</v>
      </c>
      <c r="AN121" s="137">
        <v>28.860597128039281</v>
      </c>
      <c r="AO121" s="137">
        <v>2.5439999999999983</v>
      </c>
      <c r="AP121" s="137">
        <v>1.5037000000000025</v>
      </c>
      <c r="AQ121" s="70">
        <v>0.62850507695728386</v>
      </c>
      <c r="AR121" s="177">
        <v>4.0477000000000007</v>
      </c>
      <c r="AS121" s="68"/>
      <c r="AT121" s="68"/>
      <c r="AU121" s="68" t="s">
        <v>763</v>
      </c>
      <c r="AV121" s="68" t="s">
        <v>763</v>
      </c>
      <c r="AW121" s="68"/>
    </row>
    <row r="122" spans="1:56" x14ac:dyDescent="0.2">
      <c r="A122" s="79" t="s">
        <v>756</v>
      </c>
      <c r="B122" t="s">
        <v>405</v>
      </c>
      <c r="C122" t="s">
        <v>765</v>
      </c>
      <c r="E122" s="147">
        <v>44049</v>
      </c>
      <c r="F122" s="68" t="s">
        <v>881</v>
      </c>
      <c r="G122" s="68" t="s">
        <v>1024</v>
      </c>
      <c r="H122" s="68">
        <v>0</v>
      </c>
      <c r="I122" s="68" t="s">
        <v>982</v>
      </c>
      <c r="J122" s="77">
        <v>0.40069444444444446</v>
      </c>
      <c r="K122" s="215">
        <v>1</v>
      </c>
      <c r="L122" s="68">
        <v>1</v>
      </c>
      <c r="M122" s="68" t="s">
        <v>787</v>
      </c>
      <c r="N122" s="68" t="s">
        <v>761</v>
      </c>
      <c r="O122" s="131">
        <v>21.6</v>
      </c>
      <c r="P122" s="131">
        <v>8.7799999999999994</v>
      </c>
      <c r="Q122" s="68">
        <v>1.3</v>
      </c>
      <c r="R122" s="68">
        <v>1.3</v>
      </c>
      <c r="S122" s="131">
        <v>1.3</v>
      </c>
      <c r="T122" s="68">
        <v>1.3</v>
      </c>
      <c r="U122" s="72">
        <v>1</v>
      </c>
      <c r="V122" s="68">
        <v>1</v>
      </c>
      <c r="W122" s="77">
        <v>0.29097222222222224</v>
      </c>
      <c r="X122" s="68">
        <v>25.5</v>
      </c>
      <c r="Y122" s="68">
        <v>5.84</v>
      </c>
      <c r="Z122" s="72">
        <v>4.8743477208797055</v>
      </c>
      <c r="AA122" s="68">
        <v>81.3</v>
      </c>
      <c r="AB122" s="131">
        <v>31.9</v>
      </c>
      <c r="AC122" s="79">
        <v>49.1</v>
      </c>
      <c r="AD122" s="75" t="s">
        <v>763</v>
      </c>
      <c r="AE122" s="75" t="s">
        <v>763</v>
      </c>
      <c r="AF122" s="75" t="s">
        <v>763</v>
      </c>
      <c r="AG122" s="137" t="s">
        <v>763</v>
      </c>
      <c r="AH122" s="75" t="s">
        <v>763</v>
      </c>
      <c r="AI122" s="75" t="s">
        <v>763</v>
      </c>
      <c r="AJ122" s="75" t="s">
        <v>763</v>
      </c>
      <c r="AK122" s="75" t="s">
        <v>763</v>
      </c>
      <c r="AL122" s="75" t="s">
        <v>763</v>
      </c>
      <c r="AM122" s="75" t="s">
        <v>763</v>
      </c>
      <c r="AN122" s="137" t="s">
        <v>763</v>
      </c>
      <c r="AO122" s="137" t="s">
        <v>763</v>
      </c>
      <c r="AP122" s="137" t="s">
        <v>763</v>
      </c>
      <c r="AQ122" s="75" t="s">
        <v>763</v>
      </c>
      <c r="AR122" s="75" t="s">
        <v>763</v>
      </c>
      <c r="AS122" s="68"/>
      <c r="AT122" s="68"/>
      <c r="AU122" s="68" t="s">
        <v>763</v>
      </c>
      <c r="AV122" s="68" t="s">
        <v>763</v>
      </c>
      <c r="AW122" s="68"/>
      <c r="BB122" s="68"/>
      <c r="BC122" s="68"/>
      <c r="BD122" s="147"/>
    </row>
    <row r="123" spans="1:56" x14ac:dyDescent="0.2">
      <c r="A123" s="79" t="s">
        <v>756</v>
      </c>
      <c r="B123" t="s">
        <v>405</v>
      </c>
      <c r="C123" t="s">
        <v>757</v>
      </c>
      <c r="E123" s="147">
        <v>44064</v>
      </c>
      <c r="F123" s="68" t="s">
        <v>881</v>
      </c>
      <c r="G123" s="68" t="s">
        <v>1024</v>
      </c>
      <c r="H123" s="68">
        <v>3</v>
      </c>
      <c r="I123" s="68" t="s">
        <v>982</v>
      </c>
      <c r="J123" s="77">
        <v>0.39097222222222222</v>
      </c>
      <c r="K123" s="68">
        <v>2</v>
      </c>
      <c r="L123" s="68">
        <v>1</v>
      </c>
      <c r="M123" s="68" t="s">
        <v>773</v>
      </c>
      <c r="N123" s="68" t="s">
        <v>761</v>
      </c>
      <c r="O123" s="131">
        <v>20.2</v>
      </c>
      <c r="P123" s="131">
        <v>9.15</v>
      </c>
      <c r="Q123" s="68">
        <v>1.1299999999999999</v>
      </c>
      <c r="R123" s="68">
        <v>1.1299999999999999</v>
      </c>
      <c r="S123" s="131">
        <v>1.1299999999999999</v>
      </c>
      <c r="T123" s="68">
        <v>1.1299999999999999</v>
      </c>
      <c r="U123" s="72">
        <v>1</v>
      </c>
      <c r="V123" s="68">
        <v>0.15</v>
      </c>
      <c r="W123" s="77">
        <v>0.28680555555555554</v>
      </c>
      <c r="X123" s="68">
        <v>22.7</v>
      </c>
      <c r="Y123" s="68">
        <v>7</v>
      </c>
      <c r="Z123" s="72">
        <v>5.8480142035313092</v>
      </c>
      <c r="AA123" s="68">
        <v>80.3</v>
      </c>
      <c r="AB123" s="131">
        <v>31.1</v>
      </c>
      <c r="AC123" s="176">
        <v>48</v>
      </c>
      <c r="AD123" s="75" t="s">
        <v>763</v>
      </c>
      <c r="AE123" s="75" t="s">
        <v>763</v>
      </c>
      <c r="AF123" s="75" t="s">
        <v>763</v>
      </c>
      <c r="AG123" s="137" t="s">
        <v>763</v>
      </c>
      <c r="AH123" s="75" t="s">
        <v>763</v>
      </c>
      <c r="AI123" s="75" t="s">
        <v>763</v>
      </c>
      <c r="AJ123" s="75" t="s">
        <v>763</v>
      </c>
      <c r="AK123" s="75" t="s">
        <v>763</v>
      </c>
      <c r="AL123" s="75" t="s">
        <v>763</v>
      </c>
      <c r="AM123" s="75" t="s">
        <v>763</v>
      </c>
      <c r="AN123" s="137" t="s">
        <v>763</v>
      </c>
      <c r="AO123" s="137" t="s">
        <v>763</v>
      </c>
      <c r="AP123" s="137" t="s">
        <v>763</v>
      </c>
      <c r="AQ123" s="75" t="s">
        <v>763</v>
      </c>
      <c r="AR123" s="75" t="s">
        <v>763</v>
      </c>
      <c r="AS123" s="68"/>
      <c r="AT123" s="68"/>
      <c r="AU123" s="68" t="s">
        <v>763</v>
      </c>
      <c r="AV123" s="68" t="s">
        <v>763</v>
      </c>
      <c r="AW123" s="68"/>
    </row>
    <row r="124" spans="1:56" x14ac:dyDescent="0.2">
      <c r="A124" s="79" t="s">
        <v>756</v>
      </c>
      <c r="B124" t="s">
        <v>405</v>
      </c>
      <c r="C124" t="s">
        <v>764</v>
      </c>
      <c r="D124" t="s">
        <v>781</v>
      </c>
      <c r="E124" s="147">
        <v>44064</v>
      </c>
      <c r="F124" s="68" t="s">
        <v>881</v>
      </c>
      <c r="G124" s="68" t="s">
        <v>1024</v>
      </c>
      <c r="H124" s="68">
        <v>3</v>
      </c>
      <c r="I124" s="68" t="s">
        <v>982</v>
      </c>
      <c r="J124" s="77">
        <v>0.39097222222222222</v>
      </c>
      <c r="K124" s="68">
        <v>2</v>
      </c>
      <c r="L124" s="68">
        <v>1</v>
      </c>
      <c r="M124" s="68" t="s">
        <v>773</v>
      </c>
      <c r="N124" s="68" t="s">
        <v>761</v>
      </c>
      <c r="O124" s="131">
        <v>20.2</v>
      </c>
      <c r="P124" s="131">
        <v>9.15</v>
      </c>
      <c r="Q124" s="68">
        <v>1.1299999999999999</v>
      </c>
      <c r="R124" s="68">
        <v>1.1299999999999999</v>
      </c>
      <c r="S124" s="131">
        <v>1.1299999999999999</v>
      </c>
      <c r="T124" s="68">
        <v>1.1299999999999999</v>
      </c>
      <c r="U124" s="72">
        <v>1</v>
      </c>
      <c r="V124" s="68">
        <v>0.56999999999999995</v>
      </c>
      <c r="W124" s="77">
        <v>0.28888888888888892</v>
      </c>
      <c r="X124" s="68">
        <v>22.7</v>
      </c>
      <c r="Y124" s="68">
        <v>6.77</v>
      </c>
      <c r="Z124" s="72">
        <v>5.6558651654152801</v>
      </c>
      <c r="AA124" s="68">
        <v>88.6</v>
      </c>
      <c r="AB124" s="134">
        <v>31.1</v>
      </c>
      <c r="AC124" s="216">
        <v>48</v>
      </c>
      <c r="AD124" s="171">
        <v>0.32500000000000001</v>
      </c>
      <c r="AE124" s="72">
        <v>0.32799612622064322</v>
      </c>
      <c r="AF124" s="75">
        <v>2.5000000000000001E-2</v>
      </c>
      <c r="AG124" s="137">
        <v>0.35299612622064325</v>
      </c>
      <c r="AH124" s="75">
        <v>30.355193383085624</v>
      </c>
      <c r="AI124" s="72">
        <v>30.708189509306266</v>
      </c>
      <c r="AJ124" s="72">
        <v>69.254486984724707</v>
      </c>
      <c r="AK124" s="72">
        <v>8.9221022021846004</v>
      </c>
      <c r="AL124" s="72">
        <v>7.7621266171740961</v>
      </c>
      <c r="AM124" s="75">
        <v>39.277295585270224</v>
      </c>
      <c r="AN124" s="137">
        <v>39.630291711490869</v>
      </c>
      <c r="AO124" s="137">
        <v>4.7320000000000002</v>
      </c>
      <c r="AP124" s="137">
        <v>1.7472000000000012</v>
      </c>
      <c r="AQ124" s="70">
        <v>0.73033707865168529</v>
      </c>
      <c r="AR124" s="177">
        <v>6.4792000000000014</v>
      </c>
      <c r="AS124" s="68"/>
      <c r="AT124" s="68"/>
      <c r="AU124" s="68" t="s">
        <v>763</v>
      </c>
      <c r="AV124" s="68" t="s">
        <v>763</v>
      </c>
      <c r="AW124" s="68"/>
    </row>
    <row r="125" spans="1:56" x14ac:dyDescent="0.2">
      <c r="A125" s="79" t="s">
        <v>756</v>
      </c>
      <c r="B125" t="s">
        <v>405</v>
      </c>
      <c r="C125" t="s">
        <v>764</v>
      </c>
      <c r="D125" t="s">
        <v>785</v>
      </c>
      <c r="E125" s="147">
        <v>44064</v>
      </c>
      <c r="F125" s="68" t="s">
        <v>881</v>
      </c>
      <c r="G125" s="68" t="s">
        <v>1024</v>
      </c>
      <c r="H125" s="68">
        <v>3</v>
      </c>
      <c r="I125" s="68" t="s">
        <v>982</v>
      </c>
      <c r="J125" s="77">
        <v>0.39097222222222222</v>
      </c>
      <c r="K125" s="68">
        <v>2</v>
      </c>
      <c r="L125" s="68">
        <v>1</v>
      </c>
      <c r="M125" s="68" t="s">
        <v>773</v>
      </c>
      <c r="N125" s="68" t="s">
        <v>761</v>
      </c>
      <c r="O125" s="131">
        <v>20.2</v>
      </c>
      <c r="P125" s="131">
        <v>9.15</v>
      </c>
      <c r="Q125" s="68">
        <v>1.1299999999999999</v>
      </c>
      <c r="R125" s="68">
        <v>1.1299999999999999</v>
      </c>
      <c r="S125" s="131">
        <v>1.1299999999999999</v>
      </c>
      <c r="T125" s="68">
        <v>1.1299999999999999</v>
      </c>
      <c r="U125" s="72">
        <v>1</v>
      </c>
      <c r="V125" s="68">
        <v>0.56999999999999995</v>
      </c>
      <c r="W125" s="77">
        <v>0.28888888888888892</v>
      </c>
      <c r="X125" s="68">
        <v>22.7</v>
      </c>
      <c r="Y125" s="68">
        <v>6.77</v>
      </c>
      <c r="Z125" s="72">
        <v>5.6558651654152801</v>
      </c>
      <c r="AA125" s="68">
        <v>88.6</v>
      </c>
      <c r="AB125" s="134">
        <v>31.1</v>
      </c>
      <c r="AC125" s="216">
        <v>48.1</v>
      </c>
      <c r="AD125" s="171">
        <v>0.35</v>
      </c>
      <c r="AE125" s="72">
        <v>1.8490840125897825</v>
      </c>
      <c r="AF125" s="75">
        <v>2.5000000000000001E-2</v>
      </c>
      <c r="AG125" s="137">
        <v>1.8740840125897824</v>
      </c>
      <c r="AH125" s="75">
        <v>12.818877070320543</v>
      </c>
      <c r="AI125" s="75">
        <v>14.692961082910324</v>
      </c>
      <c r="AJ125" s="72">
        <v>82.465874402817832</v>
      </c>
      <c r="AK125" s="72">
        <v>11.354297259572498</v>
      </c>
      <c r="AL125" s="72">
        <v>7.2629659517935474</v>
      </c>
      <c r="AM125" s="75">
        <v>24.17317432989304</v>
      </c>
      <c r="AN125" s="137">
        <v>26.047258342482824</v>
      </c>
      <c r="AO125" s="137">
        <v>4.6973333333333338</v>
      </c>
      <c r="AP125" s="137">
        <v>1.3762666666666681</v>
      </c>
      <c r="AQ125" s="70">
        <v>0.77340182648401812</v>
      </c>
      <c r="AR125" s="177">
        <v>6.0736000000000017</v>
      </c>
      <c r="AS125" s="68"/>
      <c r="AT125" s="68"/>
      <c r="AU125" s="68" t="s">
        <v>763</v>
      </c>
      <c r="AV125" s="68" t="s">
        <v>763</v>
      </c>
      <c r="AW125" s="68"/>
    </row>
    <row r="126" spans="1:56" x14ac:dyDescent="0.2">
      <c r="A126" s="79" t="s">
        <v>756</v>
      </c>
      <c r="B126" t="s">
        <v>405</v>
      </c>
      <c r="C126" t="s">
        <v>765</v>
      </c>
      <c r="E126" s="147">
        <v>44064</v>
      </c>
      <c r="F126" s="68" t="s">
        <v>881</v>
      </c>
      <c r="G126" s="68" t="s">
        <v>1024</v>
      </c>
      <c r="H126" s="68">
        <v>3</v>
      </c>
      <c r="I126" s="68" t="s">
        <v>982</v>
      </c>
      <c r="J126" s="77">
        <v>0.39097222222222222</v>
      </c>
      <c r="K126" s="68">
        <v>2</v>
      </c>
      <c r="L126" s="68">
        <v>1</v>
      </c>
      <c r="M126" s="68" t="s">
        <v>773</v>
      </c>
      <c r="N126" s="68" t="s">
        <v>761</v>
      </c>
      <c r="O126" s="131">
        <v>20.2</v>
      </c>
      <c r="P126" s="131">
        <v>9.15</v>
      </c>
      <c r="Q126" s="68">
        <v>1.1299999999999999</v>
      </c>
      <c r="R126" s="68">
        <v>1.1299999999999999</v>
      </c>
      <c r="S126" s="131">
        <v>1.1299999999999999</v>
      </c>
      <c r="T126" s="68">
        <v>1.1299999999999999</v>
      </c>
      <c r="U126" s="72">
        <v>1</v>
      </c>
      <c r="V126" s="68">
        <v>0.83</v>
      </c>
      <c r="W126" s="77">
        <v>0.28958333333333336</v>
      </c>
      <c r="X126" s="68">
        <v>22.7</v>
      </c>
      <c r="Y126" s="68">
        <v>6.84</v>
      </c>
      <c r="Z126" s="72">
        <v>5.7110424520804886</v>
      </c>
      <c r="AA126" s="68">
        <v>88.6</v>
      </c>
      <c r="AB126" s="131">
        <v>31.2</v>
      </c>
      <c r="AC126" s="176">
        <v>48</v>
      </c>
      <c r="AD126" s="75" t="s">
        <v>763</v>
      </c>
      <c r="AE126" s="75" t="s">
        <v>763</v>
      </c>
      <c r="AF126" s="75" t="s">
        <v>763</v>
      </c>
      <c r="AG126" s="137" t="s">
        <v>763</v>
      </c>
      <c r="AH126" s="75" t="s">
        <v>763</v>
      </c>
      <c r="AI126" s="75" t="s">
        <v>763</v>
      </c>
      <c r="AJ126" s="75" t="s">
        <v>763</v>
      </c>
      <c r="AK126" s="75" t="s">
        <v>763</v>
      </c>
      <c r="AL126" s="75" t="s">
        <v>763</v>
      </c>
      <c r="AM126" s="75" t="s">
        <v>763</v>
      </c>
      <c r="AN126" s="137" t="s">
        <v>763</v>
      </c>
      <c r="AO126" s="137" t="s">
        <v>763</v>
      </c>
      <c r="AP126" s="137" t="s">
        <v>763</v>
      </c>
      <c r="AQ126" s="75" t="s">
        <v>763</v>
      </c>
      <c r="AR126" s="75" t="s">
        <v>763</v>
      </c>
      <c r="AS126" s="68"/>
      <c r="AT126" s="68"/>
      <c r="AU126" s="68" t="s">
        <v>763</v>
      </c>
      <c r="AV126" s="68" t="s">
        <v>763</v>
      </c>
      <c r="AW126" s="68"/>
    </row>
    <row r="128" spans="1:56" x14ac:dyDescent="0.2">
      <c r="A128" s="236" t="s">
        <v>1245</v>
      </c>
    </row>
    <row r="129" spans="1:54" ht="15.5" customHeight="1" x14ac:dyDescent="0.2">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3" t="s">
        <v>1203</v>
      </c>
      <c r="AE129" s="84"/>
      <c r="AF129" s="84"/>
      <c r="AG129" s="82"/>
      <c r="AH129" s="82"/>
      <c r="AI129" s="84"/>
      <c r="AJ129" s="82"/>
      <c r="AK129" s="84"/>
      <c r="AL129" s="82"/>
      <c r="AM129" s="82"/>
      <c r="AN129" s="82"/>
      <c r="AO129" s="82"/>
      <c r="AP129" s="82"/>
      <c r="AQ129" s="82"/>
      <c r="AR129" s="82"/>
      <c r="AS129" s="82"/>
      <c r="AT129" s="82"/>
      <c r="AU129" s="82"/>
      <c r="AV129" s="82"/>
      <c r="AW129" s="82"/>
      <c r="AX129" s="82"/>
      <c r="AY129" s="82"/>
      <c r="AZ129" s="82"/>
      <c r="BA129" s="82"/>
      <c r="BB129" s="82"/>
    </row>
    <row r="130" spans="1:54" ht="14.5" customHeight="1" x14ac:dyDescent="0.2">
      <c r="A130" s="86"/>
      <c r="B130" s="86"/>
      <c r="C130" s="87"/>
      <c r="D130" s="87"/>
      <c r="E130" s="87"/>
      <c r="F130" s="86"/>
      <c r="G130" s="86"/>
      <c r="H130" s="88" t="s">
        <v>702</v>
      </c>
      <c r="I130" s="89"/>
      <c r="J130" s="89"/>
      <c r="K130" s="82"/>
      <c r="L130" s="86"/>
      <c r="M130" s="86"/>
      <c r="N130" s="86"/>
      <c r="O130" s="86"/>
      <c r="P130" s="86"/>
      <c r="Q130" s="86"/>
      <c r="R130" s="86"/>
      <c r="S130" s="86"/>
      <c r="T130" s="86"/>
      <c r="U130" s="86"/>
      <c r="V130" s="89" t="s">
        <v>977</v>
      </c>
      <c r="W130" s="82"/>
      <c r="X130" s="82"/>
      <c r="Y130" s="82"/>
      <c r="Z130" s="82"/>
      <c r="AA130" s="82"/>
      <c r="AB130" s="82"/>
      <c r="AC130" s="83" t="s">
        <v>1204</v>
      </c>
      <c r="AD130" s="83"/>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row>
    <row r="131" spans="1:54" ht="15" customHeight="1" thickBot="1" x14ac:dyDescent="0.25">
      <c r="A131" s="90"/>
      <c r="B131" s="90"/>
      <c r="C131" s="91"/>
      <c r="D131" s="91"/>
      <c r="E131" s="91"/>
      <c r="F131" s="89" t="s">
        <v>976</v>
      </c>
      <c r="G131" s="89" t="s">
        <v>702</v>
      </c>
      <c r="H131" s="89" t="s">
        <v>1205</v>
      </c>
      <c r="I131" s="89" t="s">
        <v>702</v>
      </c>
      <c r="J131" s="82"/>
      <c r="K131" s="82"/>
      <c r="L131" s="89"/>
      <c r="M131" s="89"/>
      <c r="N131" s="90"/>
      <c r="O131" s="89"/>
      <c r="P131" s="89" t="s">
        <v>1206</v>
      </c>
      <c r="Q131" s="89"/>
      <c r="R131" s="89"/>
      <c r="S131" s="89"/>
      <c r="T131" s="89"/>
      <c r="U131" s="89"/>
      <c r="V131" s="89" t="s">
        <v>726</v>
      </c>
      <c r="W131" s="82"/>
      <c r="X131" s="82"/>
      <c r="Y131" s="82"/>
      <c r="Z131" s="92">
        <v>273.14999999999998</v>
      </c>
      <c r="AA131" s="82"/>
      <c r="AB131" s="82"/>
      <c r="AC131" s="83"/>
      <c r="AD131" s="83"/>
      <c r="AE131" s="82"/>
      <c r="AF131" s="82"/>
      <c r="AG131" s="82"/>
      <c r="AH131" s="82"/>
      <c r="AI131" s="82"/>
      <c r="AJ131" s="82"/>
      <c r="AK131" s="82" t="s">
        <v>1207</v>
      </c>
      <c r="AL131" s="82"/>
      <c r="AM131" s="82"/>
      <c r="AN131" s="82"/>
      <c r="AO131" s="82"/>
      <c r="AP131" s="82"/>
      <c r="AQ131" s="82"/>
      <c r="AR131" s="82"/>
      <c r="AS131" s="82"/>
      <c r="AT131" s="82"/>
      <c r="AU131" s="82"/>
      <c r="AV131" s="82"/>
      <c r="AW131" s="82"/>
      <c r="AX131" s="82"/>
      <c r="AY131" s="82"/>
      <c r="AZ131" s="82"/>
      <c r="BA131" s="82"/>
      <c r="BB131" s="82"/>
    </row>
    <row r="132" spans="1:54" ht="36" thickTop="1" thickBot="1" x14ac:dyDescent="0.25">
      <c r="A132" s="93" t="s">
        <v>1208</v>
      </c>
      <c r="B132" s="94" t="s">
        <v>1209</v>
      </c>
      <c r="C132" s="94" t="s">
        <v>1210</v>
      </c>
      <c r="D132" s="94" t="s">
        <v>1211</v>
      </c>
      <c r="E132" s="94"/>
      <c r="F132" s="93" t="s">
        <v>706</v>
      </c>
      <c r="G132" s="93" t="s">
        <v>1205</v>
      </c>
      <c r="H132" s="93" t="s">
        <v>1212</v>
      </c>
      <c r="I132" s="93" t="s">
        <v>1213</v>
      </c>
      <c r="J132" s="93" t="s">
        <v>541</v>
      </c>
      <c r="K132" s="93" t="s">
        <v>1214</v>
      </c>
      <c r="L132" s="93" t="s">
        <v>1215</v>
      </c>
      <c r="M132" s="89" t="s">
        <v>1216</v>
      </c>
      <c r="N132" s="93" t="s">
        <v>1217</v>
      </c>
      <c r="O132" s="93" t="s">
        <v>1218</v>
      </c>
      <c r="P132" s="93" t="s">
        <v>1219</v>
      </c>
      <c r="Q132" s="93" t="s">
        <v>1220</v>
      </c>
      <c r="R132" s="93" t="s">
        <v>1221</v>
      </c>
      <c r="S132" s="93" t="s">
        <v>1222</v>
      </c>
      <c r="T132" s="93" t="s">
        <v>1223</v>
      </c>
      <c r="U132" s="93" t="s">
        <v>1224</v>
      </c>
      <c r="V132" s="93" t="s">
        <v>474</v>
      </c>
      <c r="W132" s="95"/>
      <c r="X132" s="82"/>
      <c r="Y132" s="96" t="s">
        <v>540</v>
      </c>
      <c r="Z132" s="97" t="s">
        <v>1225</v>
      </c>
      <c r="AA132" s="98" t="s">
        <v>1226</v>
      </c>
      <c r="AB132" s="98" t="s">
        <v>1205</v>
      </c>
      <c r="AC132" s="83"/>
      <c r="AD132" s="83"/>
      <c r="AE132" s="99" t="s">
        <v>1227</v>
      </c>
      <c r="AF132" s="100" t="s">
        <v>485</v>
      </c>
      <c r="AG132" s="98" t="s">
        <v>1228</v>
      </c>
      <c r="AH132" s="98" t="s">
        <v>724</v>
      </c>
      <c r="AI132" s="100" t="s">
        <v>1229</v>
      </c>
      <c r="AJ132" s="98" t="s">
        <v>722</v>
      </c>
      <c r="AK132" s="100" t="s">
        <v>489</v>
      </c>
      <c r="AL132" s="82"/>
      <c r="AM132" s="82"/>
      <c r="AN132" s="82"/>
      <c r="AO132" s="82"/>
      <c r="AP132" s="82"/>
      <c r="AQ132" s="82"/>
      <c r="AR132" s="82"/>
      <c r="AS132" s="82"/>
      <c r="AT132" s="82"/>
      <c r="AU132" s="82"/>
      <c r="AV132" s="82"/>
      <c r="AW132" s="82"/>
      <c r="AX132" s="82"/>
      <c r="AY132" s="109"/>
      <c r="AZ132" s="109"/>
      <c r="BA132" s="82"/>
      <c r="BB132" s="82"/>
    </row>
    <row r="133" spans="1:54" ht="16" x14ac:dyDescent="0.2">
      <c r="A133" s="101" t="s">
        <v>405</v>
      </c>
      <c r="B133" s="102">
        <v>2020</v>
      </c>
      <c r="C133" s="103">
        <v>7</v>
      </c>
      <c r="D133" s="102">
        <v>8</v>
      </c>
      <c r="E133" s="82"/>
      <c r="F133" s="131">
        <v>1.52</v>
      </c>
      <c r="G133" s="131">
        <v>8.6</v>
      </c>
      <c r="H133" s="82"/>
      <c r="I133" s="131">
        <v>22.1</v>
      </c>
      <c r="J133" s="131">
        <v>30.4</v>
      </c>
      <c r="K133" s="82"/>
      <c r="L133" s="82"/>
      <c r="M133" s="108"/>
      <c r="N133" s="137" t="s">
        <v>763</v>
      </c>
      <c r="O133" s="82"/>
      <c r="P133" s="82"/>
      <c r="Q133" s="82"/>
      <c r="R133" s="140"/>
      <c r="S133" s="137" t="s">
        <v>763</v>
      </c>
      <c r="T133" s="137" t="s">
        <v>763</v>
      </c>
      <c r="U133" s="137" t="s">
        <v>763</v>
      </c>
      <c r="V133" s="85"/>
      <c r="W133" s="85"/>
      <c r="X133" s="85"/>
      <c r="Y133" s="102">
        <f>IF(C133&lt;6," ",IF(C133&lt;=9,I133, IF(C133&gt;=10," ")))</f>
        <v>22.1</v>
      </c>
      <c r="Z133" s="102">
        <f>IF(Y133=" ", " ", IF(Y133&gt;0, Y133+273.15))</f>
        <v>295.25</v>
      </c>
      <c r="AA133" s="102">
        <f>IF(C133&lt;6," ",IF(C133&lt;=9,J133, IF(C133&gt;=10," ")))</f>
        <v>30.4</v>
      </c>
      <c r="AB133" s="102">
        <f>IF(C133&lt;6," ",IF(C133&lt;=9,G133, IF(C133&gt;=10," ")))</f>
        <v>8.6</v>
      </c>
      <c r="AC133" s="104">
        <f>IF(Y133=" "," ",IF(Y133&gt;0,EXP(-173.4292+249.6339*100/Z133+143.3483*LN(+Z133/100)-21.8492*Z133/100+AA133*(-0.033096+0.014259*Z133/100-0.0017*(Z133/100)^2))*1.4276))</f>
        <v>7.290754554914967</v>
      </c>
      <c r="AD133" s="102">
        <f>IF(Y133=" "," ",IF(Y133&gt;0,AB133/AC133))</f>
        <v>1.1795761241478664</v>
      </c>
      <c r="AE133" s="105">
        <f>IF(C133&lt;6," ",IF(C133&lt;=9,F133, IF(C133&gt;=10," ")))</f>
        <v>1.52</v>
      </c>
      <c r="AF133" s="102" t="str">
        <f>IF(Y133=" "," ",N133)</f>
        <v>NS</v>
      </c>
      <c r="AG133" s="105" t="str">
        <f>IF(C133&lt;6," ",IF(C133&lt;=9,T133, IF(C133&gt;=10," ")))</f>
        <v>NS</v>
      </c>
      <c r="AH133" s="105" t="str">
        <f>IF(C133&lt;6," ",IF(C133&lt;=9,U133, IF(C133&gt;=10," ")))</f>
        <v>NS</v>
      </c>
      <c r="AI133" s="102"/>
      <c r="AJ133" s="106" t="str">
        <f>IF(C133&lt;6," ",IF(C133&lt;=9,S133, IF(C133&gt;=10," ")))</f>
        <v>NS</v>
      </c>
      <c r="AK133" s="107"/>
      <c r="AL133" s="85"/>
      <c r="AM133" s="85"/>
      <c r="AN133" s="85"/>
      <c r="AO133" s="85"/>
      <c r="AP133" s="85"/>
      <c r="AQ133" s="85"/>
      <c r="AR133" s="85"/>
      <c r="AS133" s="85"/>
      <c r="AT133" s="85"/>
      <c r="AU133" s="85"/>
      <c r="AV133" s="85"/>
      <c r="AW133" s="85"/>
      <c r="AX133" s="85"/>
      <c r="AY133" s="85"/>
      <c r="AZ133" s="85"/>
      <c r="BA133" s="82"/>
      <c r="BB133" s="82"/>
    </row>
    <row r="134" spans="1:54" ht="16" x14ac:dyDescent="0.2">
      <c r="A134" s="101" t="s">
        <v>405</v>
      </c>
      <c r="B134" s="102">
        <v>2020</v>
      </c>
      <c r="C134" s="103">
        <v>7</v>
      </c>
      <c r="D134" s="102">
        <v>8</v>
      </c>
      <c r="E134" s="82"/>
      <c r="F134" s="131">
        <v>1.52</v>
      </c>
      <c r="G134" s="131">
        <v>8.6</v>
      </c>
      <c r="H134" s="82"/>
      <c r="I134" s="131">
        <v>22.1</v>
      </c>
      <c r="J134" s="134">
        <v>30.7</v>
      </c>
      <c r="K134" s="82"/>
      <c r="L134" s="82"/>
      <c r="M134" s="108"/>
      <c r="N134" s="137">
        <v>1.2055317417551172</v>
      </c>
      <c r="O134" s="82"/>
      <c r="P134" s="82"/>
      <c r="Q134" s="82"/>
      <c r="R134" s="140"/>
      <c r="S134" s="137">
        <v>31.455188180454197</v>
      </c>
      <c r="T134" s="137">
        <v>3.6656249999999999</v>
      </c>
      <c r="U134" s="137">
        <v>2.4190070312499983</v>
      </c>
      <c r="V134" s="85"/>
      <c r="W134" s="85"/>
      <c r="X134" s="85"/>
      <c r="Y134" s="102">
        <f t="shared" ref="Y134:Y148" si="45">IF(C134&lt;6," ",IF(C134&lt;=9,I134, IF(C134&gt;=10," ")))</f>
        <v>22.1</v>
      </c>
      <c r="Z134" s="102">
        <f t="shared" ref="Z134:Z148" si="46">IF(Y134=" ", " ", IF(Y134&gt;0, Y134+273.15))</f>
        <v>295.25</v>
      </c>
      <c r="AA134" s="102">
        <f t="shared" ref="AA134:AA148" si="47">IF(C134&lt;6," ",IF(C134&lt;=9,J134, IF(C134&gt;=10," ")))</f>
        <v>30.7</v>
      </c>
      <c r="AB134" s="102">
        <f t="shared" ref="AB134:AB148" si="48">IF(C134&lt;6," ",IF(C134&lt;=9,G134, IF(C134&gt;=10," ")))</f>
        <v>8.6</v>
      </c>
      <c r="AC134" s="104">
        <f t="shared" ref="AC134:AC148" si="49">IF(Y134=" "," ",IF(Y134&gt;0,EXP(-173.4292+249.6339*100/Z134+143.3483*LN(+Z134/100)-21.8492*Z134/100+AA134*(-0.033096+0.014259*Z134/100-0.0017*(Z134/100)^2))*1.4276))</f>
        <v>7.2780455277593221</v>
      </c>
      <c r="AD134" s="102">
        <f t="shared" ref="AD134:AD148" si="50">IF(Y134=" "," ",IF(Y134&gt;0,AB134/AC134))</f>
        <v>1.1816359168403918</v>
      </c>
      <c r="AE134" s="105">
        <f t="shared" ref="AE134:AE148" si="51">IF(C134&lt;6," ",IF(C134&lt;=9,F134, IF(C134&gt;=10," ")))</f>
        <v>1.52</v>
      </c>
      <c r="AF134" s="102">
        <f t="shared" ref="AF134:AF148" si="52">IF(Y134=" "," ",N134)</f>
        <v>1.2055317417551172</v>
      </c>
      <c r="AG134" s="105">
        <f t="shared" ref="AG134:AG148" si="53">IF(C134&lt;6," ",IF(C134&lt;=9,T134, IF(C134&gt;=10," ")))</f>
        <v>3.6656249999999999</v>
      </c>
      <c r="AH134" s="105">
        <f t="shared" ref="AH134:AH148" si="54">IF(C134&lt;6," ",IF(C134&lt;=9,U134, IF(C134&gt;=10," ")))</f>
        <v>2.4190070312499983</v>
      </c>
      <c r="AI134" s="102">
        <f t="shared" ref="AI134:AI146" si="55">IF(Y134=" ", " ", IF(Y134&gt;0, SUM(AG134:AH134)))</f>
        <v>6.0846320312499982</v>
      </c>
      <c r="AJ134" s="106">
        <f t="shared" ref="AJ134:AJ148" si="56">IF(C134&lt;6," ",IF(C134&lt;=9,S134, IF(C134&gt;=10," ")))</f>
        <v>31.455188180454197</v>
      </c>
      <c r="AK134" s="107">
        <f t="shared" ref="AK134:AK147" si="57">IF(Y134=" ", " ", IF(Y134&gt;0, AJ134-AF134))</f>
        <v>30.24965643869908</v>
      </c>
      <c r="AL134" s="85"/>
      <c r="AM134" s="85"/>
      <c r="AN134" s="85"/>
      <c r="AO134" s="85"/>
      <c r="AP134" s="85"/>
      <c r="AQ134" s="85"/>
      <c r="AR134" s="85"/>
      <c r="AS134" s="85"/>
      <c r="AT134" s="85"/>
      <c r="AU134" s="85"/>
      <c r="AV134" s="85"/>
      <c r="AW134" s="85"/>
      <c r="AX134" s="85"/>
      <c r="AY134" s="85"/>
      <c r="AZ134" s="85"/>
      <c r="BA134" s="82"/>
      <c r="BB134" s="82"/>
    </row>
    <row r="135" spans="1:54" ht="16" x14ac:dyDescent="0.2">
      <c r="A135" s="101" t="s">
        <v>405</v>
      </c>
      <c r="B135" s="102">
        <v>2020</v>
      </c>
      <c r="C135" s="103">
        <v>7</v>
      </c>
      <c r="D135" s="102">
        <v>8</v>
      </c>
      <c r="E135" s="82"/>
      <c r="F135" s="131">
        <v>1.52</v>
      </c>
      <c r="G135" s="131">
        <v>8.6</v>
      </c>
      <c r="H135" s="82"/>
      <c r="I135" s="131">
        <v>22.1</v>
      </c>
      <c r="J135" s="134">
        <v>30.5</v>
      </c>
      <c r="K135" s="82"/>
      <c r="L135" s="82"/>
      <c r="M135" s="108"/>
      <c r="N135" s="137">
        <v>0.87961066714653313</v>
      </c>
      <c r="O135" s="82"/>
      <c r="P135" s="82"/>
      <c r="Q135" s="82"/>
      <c r="R135" s="140"/>
      <c r="S135" s="137">
        <v>30.492659085727709</v>
      </c>
      <c r="T135" s="137">
        <v>4.0566250000000004</v>
      </c>
      <c r="U135" s="137">
        <v>2.1550820312500001</v>
      </c>
      <c r="V135" s="85"/>
      <c r="W135" s="85"/>
      <c r="X135" s="85"/>
      <c r="Y135" s="102">
        <f t="shared" si="45"/>
        <v>22.1</v>
      </c>
      <c r="Z135" s="102">
        <f t="shared" si="46"/>
        <v>295.25</v>
      </c>
      <c r="AA135" s="102">
        <f t="shared" si="47"/>
        <v>30.5</v>
      </c>
      <c r="AB135" s="102">
        <f t="shared" si="48"/>
        <v>8.6</v>
      </c>
      <c r="AC135" s="104">
        <f t="shared" si="49"/>
        <v>7.2865157485876617</v>
      </c>
      <c r="AD135" s="102">
        <f t="shared" si="50"/>
        <v>1.1802623224504702</v>
      </c>
      <c r="AE135" s="105">
        <f t="shared" si="51"/>
        <v>1.52</v>
      </c>
      <c r="AF135" s="102">
        <f t="shared" si="52"/>
        <v>0.87961066714653313</v>
      </c>
      <c r="AG135" s="105">
        <f t="shared" si="53"/>
        <v>4.0566250000000004</v>
      </c>
      <c r="AH135" s="105">
        <f t="shared" si="54"/>
        <v>2.1550820312500001</v>
      </c>
      <c r="AI135" s="102">
        <f t="shared" si="55"/>
        <v>6.2117070312500005</v>
      </c>
      <c r="AJ135" s="106">
        <f t="shared" si="56"/>
        <v>30.492659085727709</v>
      </c>
      <c r="AK135" s="107">
        <f t="shared" si="57"/>
        <v>29.613048418581176</v>
      </c>
      <c r="AL135" s="82"/>
      <c r="AM135" s="85"/>
      <c r="AN135" s="85"/>
      <c r="AO135" s="85"/>
      <c r="AP135" s="85"/>
      <c r="AQ135" s="85"/>
      <c r="AR135" s="85"/>
      <c r="AS135" s="114" t="s">
        <v>1230</v>
      </c>
      <c r="AT135" s="85"/>
      <c r="AU135" s="85"/>
      <c r="AV135" s="85"/>
      <c r="AW135" s="85"/>
      <c r="AX135" s="85"/>
      <c r="AY135" s="85"/>
      <c r="AZ135" s="85"/>
      <c r="BA135" s="85"/>
      <c r="BB135" s="82"/>
    </row>
    <row r="136" spans="1:54" ht="16" x14ac:dyDescent="0.2">
      <c r="A136" s="101" t="s">
        <v>405</v>
      </c>
      <c r="B136" s="102">
        <v>2020</v>
      </c>
      <c r="C136" s="103">
        <v>7</v>
      </c>
      <c r="D136" s="102">
        <v>8</v>
      </c>
      <c r="E136" s="82"/>
      <c r="F136" s="131">
        <v>1.52</v>
      </c>
      <c r="G136" s="131">
        <v>8.6</v>
      </c>
      <c r="H136" s="82"/>
      <c r="I136" s="131">
        <v>22.1</v>
      </c>
      <c r="J136" s="131">
        <v>31</v>
      </c>
      <c r="K136" s="82"/>
      <c r="L136" s="82"/>
      <c r="M136" s="108"/>
      <c r="N136" s="137" t="s">
        <v>763</v>
      </c>
      <c r="O136" s="82"/>
      <c r="P136" s="82"/>
      <c r="Q136" s="82"/>
      <c r="R136" s="140"/>
      <c r="S136" s="137" t="s">
        <v>763</v>
      </c>
      <c r="T136" s="137" t="s">
        <v>763</v>
      </c>
      <c r="U136" s="137" t="s">
        <v>763</v>
      </c>
      <c r="V136" s="85"/>
      <c r="W136" s="85"/>
      <c r="X136" s="85"/>
      <c r="Y136" s="102">
        <f t="shared" si="45"/>
        <v>22.1</v>
      </c>
      <c r="Z136" s="102">
        <f t="shared" si="46"/>
        <v>295.25</v>
      </c>
      <c r="AA136" s="102">
        <f t="shared" si="47"/>
        <v>31</v>
      </c>
      <c r="AB136" s="102">
        <f t="shared" si="48"/>
        <v>8.6</v>
      </c>
      <c r="AC136" s="104">
        <f t="shared" si="49"/>
        <v>7.26535865460297</v>
      </c>
      <c r="AD136" s="102">
        <f t="shared" si="50"/>
        <v>1.1836993063723658</v>
      </c>
      <c r="AE136" s="105">
        <f t="shared" si="51"/>
        <v>1.52</v>
      </c>
      <c r="AF136" s="102" t="str">
        <f t="shared" si="52"/>
        <v>NS</v>
      </c>
      <c r="AG136" s="105" t="str">
        <f t="shared" si="53"/>
        <v>NS</v>
      </c>
      <c r="AH136" s="105" t="str">
        <f t="shared" si="54"/>
        <v>NS</v>
      </c>
      <c r="AI136" s="102"/>
      <c r="AJ136" s="106" t="str">
        <f t="shared" si="56"/>
        <v>NS</v>
      </c>
      <c r="AK136" s="107"/>
      <c r="AL136" s="82"/>
      <c r="AM136" s="85"/>
      <c r="AN136" s="85"/>
      <c r="AO136" s="85"/>
      <c r="AP136" s="85"/>
      <c r="AQ136" s="85"/>
      <c r="AR136" s="85"/>
      <c r="AS136" s="115"/>
      <c r="AT136" s="116" t="s">
        <v>487</v>
      </c>
      <c r="AU136" s="116" t="s">
        <v>1231</v>
      </c>
      <c r="AV136" s="116" t="s">
        <v>485</v>
      </c>
      <c r="AW136" s="116" t="s">
        <v>513</v>
      </c>
      <c r="AX136" s="116" t="s">
        <v>489</v>
      </c>
      <c r="AY136" s="116"/>
      <c r="AZ136" s="85"/>
      <c r="BA136" s="85"/>
      <c r="BB136" s="82"/>
    </row>
    <row r="137" spans="1:54" ht="16" x14ac:dyDescent="0.2">
      <c r="A137" s="101" t="s">
        <v>405</v>
      </c>
      <c r="B137" s="102">
        <v>2020</v>
      </c>
      <c r="C137" s="103">
        <v>7</v>
      </c>
      <c r="D137" s="102">
        <v>23</v>
      </c>
      <c r="E137" s="82"/>
      <c r="F137" s="131">
        <v>1.4</v>
      </c>
      <c r="G137" s="131">
        <v>8.2100000000000009</v>
      </c>
      <c r="H137" s="82"/>
      <c r="I137" s="131">
        <v>24.5</v>
      </c>
      <c r="J137" s="131">
        <v>30.8</v>
      </c>
      <c r="K137" s="82"/>
      <c r="L137" s="82"/>
      <c r="M137" s="108"/>
      <c r="N137" s="137" t="s">
        <v>763</v>
      </c>
      <c r="O137" s="82"/>
      <c r="P137" s="82"/>
      <c r="Q137" s="82"/>
      <c r="R137" s="140"/>
      <c r="S137" s="137" t="s">
        <v>763</v>
      </c>
      <c r="T137" s="137" t="s">
        <v>763</v>
      </c>
      <c r="U137" s="137" t="s">
        <v>763</v>
      </c>
      <c r="V137" s="85"/>
      <c r="W137" s="85"/>
      <c r="X137" s="85"/>
      <c r="Y137" s="102">
        <f t="shared" si="45"/>
        <v>24.5</v>
      </c>
      <c r="Z137" s="102">
        <f t="shared" si="46"/>
        <v>297.64999999999998</v>
      </c>
      <c r="AA137" s="102">
        <f t="shared" si="47"/>
        <v>30.8</v>
      </c>
      <c r="AB137" s="102">
        <f t="shared" si="48"/>
        <v>8.2100000000000009</v>
      </c>
      <c r="AC137" s="104">
        <f t="shared" si="49"/>
        <v>6.9711123777827417</v>
      </c>
      <c r="AD137" s="102">
        <f t="shared" si="50"/>
        <v>1.1777173505573733</v>
      </c>
      <c r="AE137" s="105">
        <f t="shared" si="51"/>
        <v>1.4</v>
      </c>
      <c r="AF137" s="102" t="str">
        <f t="shared" si="52"/>
        <v>NS</v>
      </c>
      <c r="AG137" s="105" t="str">
        <f t="shared" si="53"/>
        <v>NS</v>
      </c>
      <c r="AH137" s="105" t="str">
        <f t="shared" si="54"/>
        <v>NS</v>
      </c>
      <c r="AI137" s="102"/>
      <c r="AJ137" s="106" t="str">
        <f t="shared" si="56"/>
        <v>NS</v>
      </c>
      <c r="AK137" s="107"/>
      <c r="AL137" s="82"/>
      <c r="AM137" s="84"/>
      <c r="AN137" s="84" t="s">
        <v>1232</v>
      </c>
      <c r="AO137" s="82"/>
      <c r="AP137" s="82"/>
      <c r="AQ137" s="82"/>
      <c r="AR137" s="82"/>
      <c r="AS137" s="117" t="s">
        <v>522</v>
      </c>
      <c r="AT137" s="115"/>
      <c r="AU137" s="115"/>
      <c r="AV137" s="115"/>
      <c r="AW137" s="115"/>
      <c r="AX137" s="115"/>
      <c r="AY137" s="118"/>
      <c r="AZ137" s="85"/>
      <c r="BA137" s="85"/>
      <c r="BB137" s="82"/>
    </row>
    <row r="138" spans="1:54" ht="18" x14ac:dyDescent="0.25">
      <c r="A138" s="101" t="s">
        <v>405</v>
      </c>
      <c r="B138" s="102">
        <v>2020</v>
      </c>
      <c r="C138" s="103">
        <v>7</v>
      </c>
      <c r="D138" s="102">
        <v>23</v>
      </c>
      <c r="E138" s="82"/>
      <c r="F138" s="131">
        <v>1.4</v>
      </c>
      <c r="G138" s="131">
        <v>8.2100000000000009</v>
      </c>
      <c r="H138" s="82"/>
      <c r="I138" s="131">
        <v>24.5</v>
      </c>
      <c r="J138" s="134">
        <v>30.8</v>
      </c>
      <c r="K138" s="82"/>
      <c r="L138" s="82"/>
      <c r="M138" s="108"/>
      <c r="N138" s="137">
        <v>0.8986085556387633</v>
      </c>
      <c r="O138" s="82"/>
      <c r="P138" s="82"/>
      <c r="Q138" s="82"/>
      <c r="R138" s="140"/>
      <c r="S138" s="137">
        <v>31.095256932238854</v>
      </c>
      <c r="T138" s="137">
        <v>8.1440000000000001</v>
      </c>
      <c r="U138" s="207">
        <v>2.5000000000000001E-2</v>
      </c>
      <c r="V138" s="85"/>
      <c r="W138" s="85"/>
      <c r="X138" s="85"/>
      <c r="Y138" s="102">
        <f t="shared" si="45"/>
        <v>24.5</v>
      </c>
      <c r="Z138" s="102">
        <f t="shared" si="46"/>
        <v>297.64999999999998</v>
      </c>
      <c r="AA138" s="102">
        <f t="shared" si="47"/>
        <v>30.8</v>
      </c>
      <c r="AB138" s="102">
        <f t="shared" si="48"/>
        <v>8.2100000000000009</v>
      </c>
      <c r="AC138" s="104">
        <f t="shared" si="49"/>
        <v>6.9711123777827417</v>
      </c>
      <c r="AD138" s="102">
        <f t="shared" si="50"/>
        <v>1.1777173505573733</v>
      </c>
      <c r="AE138" s="105">
        <f t="shared" si="51"/>
        <v>1.4</v>
      </c>
      <c r="AF138" s="102">
        <f t="shared" si="52"/>
        <v>0.8986085556387633</v>
      </c>
      <c r="AG138" s="105">
        <f t="shared" si="53"/>
        <v>8.1440000000000001</v>
      </c>
      <c r="AH138" s="105">
        <f t="shared" si="54"/>
        <v>2.5000000000000001E-2</v>
      </c>
      <c r="AI138" s="102">
        <f t="shared" si="55"/>
        <v>8.1690000000000005</v>
      </c>
      <c r="AJ138" s="106">
        <f t="shared" si="56"/>
        <v>31.095256932238854</v>
      </c>
      <c r="AK138" s="107">
        <f t="shared" si="57"/>
        <v>30.196648376600091</v>
      </c>
      <c r="AL138" s="82"/>
      <c r="AM138" s="119"/>
      <c r="AN138" s="119" t="s">
        <v>477</v>
      </c>
      <c r="AO138" s="109" t="s">
        <v>1231</v>
      </c>
      <c r="AP138" s="120" t="s">
        <v>479</v>
      </c>
      <c r="AQ138" s="120" t="s">
        <v>726</v>
      </c>
      <c r="AR138" s="120" t="s">
        <v>481</v>
      </c>
      <c r="AS138" s="118" t="s">
        <v>476</v>
      </c>
      <c r="AT138" s="115">
        <v>0.4</v>
      </c>
      <c r="AU138" s="118">
        <v>0.6</v>
      </c>
      <c r="AV138" s="121">
        <v>10</v>
      </c>
      <c r="AW138" s="115">
        <v>10</v>
      </c>
      <c r="AX138" s="122">
        <v>43</v>
      </c>
      <c r="AY138" s="118"/>
      <c r="AZ138" s="85"/>
      <c r="BA138" s="85"/>
      <c r="BB138" s="82"/>
    </row>
    <row r="139" spans="1:54" ht="16" x14ac:dyDescent="0.2">
      <c r="A139" s="101" t="s">
        <v>405</v>
      </c>
      <c r="B139" s="102">
        <v>2020</v>
      </c>
      <c r="C139" s="103">
        <v>8</v>
      </c>
      <c r="D139" s="102">
        <v>23</v>
      </c>
      <c r="E139" s="82"/>
      <c r="F139" s="131">
        <v>1.4</v>
      </c>
      <c r="G139" s="131">
        <v>8.2100000000000009</v>
      </c>
      <c r="H139" s="82"/>
      <c r="I139" s="131">
        <v>24.5</v>
      </c>
      <c r="J139" s="134">
        <v>30.8</v>
      </c>
      <c r="K139" s="82"/>
      <c r="L139" s="82"/>
      <c r="M139" s="82"/>
      <c r="N139" s="137">
        <v>0.70312285608957326</v>
      </c>
      <c r="O139" s="82"/>
      <c r="P139" s="82"/>
      <c r="Q139" s="82"/>
      <c r="R139" s="140"/>
      <c r="S139" s="137">
        <v>29.490998631677215</v>
      </c>
      <c r="T139" s="137">
        <v>7.6320000000000006</v>
      </c>
      <c r="U139" s="207">
        <v>2.5000000000000001E-2</v>
      </c>
      <c r="V139" s="85"/>
      <c r="W139" s="85"/>
      <c r="X139" s="85"/>
      <c r="Y139" s="102">
        <f t="shared" si="45"/>
        <v>24.5</v>
      </c>
      <c r="Z139" s="102">
        <f t="shared" si="46"/>
        <v>297.64999999999998</v>
      </c>
      <c r="AA139" s="102">
        <f t="shared" si="47"/>
        <v>30.8</v>
      </c>
      <c r="AB139" s="102">
        <f t="shared" si="48"/>
        <v>8.2100000000000009</v>
      </c>
      <c r="AC139" s="104">
        <f t="shared" si="49"/>
        <v>6.9711123777827417</v>
      </c>
      <c r="AD139" s="102">
        <f t="shared" si="50"/>
        <v>1.1777173505573733</v>
      </c>
      <c r="AE139" s="105">
        <f t="shared" si="51"/>
        <v>1.4</v>
      </c>
      <c r="AF139" s="102">
        <f t="shared" si="52"/>
        <v>0.70312285608957326</v>
      </c>
      <c r="AG139" s="105">
        <f t="shared" si="53"/>
        <v>7.6320000000000006</v>
      </c>
      <c r="AH139" s="105">
        <f t="shared" si="54"/>
        <v>2.5000000000000001E-2</v>
      </c>
      <c r="AI139" s="102">
        <f t="shared" si="55"/>
        <v>7.6570000000000009</v>
      </c>
      <c r="AJ139" s="106">
        <f t="shared" si="56"/>
        <v>29.490998631677215</v>
      </c>
      <c r="AK139" s="107">
        <f t="shared" si="57"/>
        <v>28.78787577558764</v>
      </c>
      <c r="AL139" s="82"/>
      <c r="AM139" s="123"/>
      <c r="AN139" s="123" t="s">
        <v>479</v>
      </c>
      <c r="AO139" s="124" t="s">
        <v>1233</v>
      </c>
      <c r="AP139" s="124" t="s">
        <v>485</v>
      </c>
      <c r="AQ139" s="124" t="s">
        <v>1234</v>
      </c>
      <c r="AR139" s="124"/>
      <c r="AS139" s="118" t="s">
        <v>482</v>
      </c>
      <c r="AT139" s="115">
        <v>0.9</v>
      </c>
      <c r="AU139" s="118">
        <v>3</v>
      </c>
      <c r="AV139" s="121">
        <v>1</v>
      </c>
      <c r="AW139" s="115">
        <v>3</v>
      </c>
      <c r="AX139" s="122">
        <v>20</v>
      </c>
      <c r="AY139" s="118"/>
      <c r="AZ139" s="85"/>
      <c r="BA139" s="102"/>
      <c r="BB139" s="102" t="s">
        <v>1235</v>
      </c>
    </row>
    <row r="140" spans="1:54" ht="16" x14ac:dyDescent="0.2">
      <c r="A140" s="101" t="s">
        <v>405</v>
      </c>
      <c r="B140" s="102">
        <v>2020</v>
      </c>
      <c r="C140" s="103">
        <v>8</v>
      </c>
      <c r="D140" s="102">
        <v>23</v>
      </c>
      <c r="E140" s="82"/>
      <c r="F140" s="131">
        <v>1.4</v>
      </c>
      <c r="G140" s="131">
        <v>8.2100000000000009</v>
      </c>
      <c r="H140" s="82"/>
      <c r="I140" s="131">
        <v>24.5</v>
      </c>
      <c r="J140" s="131">
        <v>30.8</v>
      </c>
      <c r="K140" s="82"/>
      <c r="L140" s="82"/>
      <c r="M140" s="82"/>
      <c r="N140" s="137" t="s">
        <v>763</v>
      </c>
      <c r="O140" s="82"/>
      <c r="P140" s="82"/>
      <c r="Q140" s="82"/>
      <c r="R140" s="140"/>
      <c r="S140" s="137" t="s">
        <v>763</v>
      </c>
      <c r="T140" s="137" t="s">
        <v>763</v>
      </c>
      <c r="U140" s="137" t="s">
        <v>763</v>
      </c>
      <c r="V140" s="85"/>
      <c r="W140" s="85"/>
      <c r="X140" s="85"/>
      <c r="Y140" s="102">
        <f t="shared" si="45"/>
        <v>24.5</v>
      </c>
      <c r="Z140" s="102">
        <f t="shared" si="46"/>
        <v>297.64999999999998</v>
      </c>
      <c r="AA140" s="102">
        <f t="shared" si="47"/>
        <v>30.8</v>
      </c>
      <c r="AB140" s="102">
        <f t="shared" si="48"/>
        <v>8.2100000000000009</v>
      </c>
      <c r="AC140" s="104">
        <f t="shared" si="49"/>
        <v>6.9711123777827417</v>
      </c>
      <c r="AD140" s="102">
        <f t="shared" si="50"/>
        <v>1.1777173505573733</v>
      </c>
      <c r="AE140" s="105">
        <f t="shared" si="51"/>
        <v>1.4</v>
      </c>
      <c r="AF140" s="102" t="str">
        <f t="shared" si="52"/>
        <v>NS</v>
      </c>
      <c r="AG140" s="105" t="str">
        <f t="shared" si="53"/>
        <v>NS</v>
      </c>
      <c r="AH140" s="105" t="str">
        <f t="shared" si="54"/>
        <v>NS</v>
      </c>
      <c r="AI140" s="102"/>
      <c r="AJ140" s="106" t="str">
        <f t="shared" si="56"/>
        <v>NS</v>
      </c>
      <c r="AK140" s="107"/>
      <c r="AL140" s="82"/>
      <c r="AM140" s="123"/>
      <c r="AN140" s="123" t="s">
        <v>1236</v>
      </c>
      <c r="AO140" s="125" t="s">
        <v>742</v>
      </c>
      <c r="AP140" s="125" t="s">
        <v>494</v>
      </c>
      <c r="AQ140" s="125" t="s">
        <v>495</v>
      </c>
      <c r="AR140" s="125" t="s">
        <v>494</v>
      </c>
      <c r="AS140" s="118"/>
      <c r="AT140" s="115" t="s">
        <v>487</v>
      </c>
      <c r="AU140" s="115" t="s">
        <v>976</v>
      </c>
      <c r="AV140" s="115" t="s">
        <v>485</v>
      </c>
      <c r="AW140" s="115" t="s">
        <v>488</v>
      </c>
      <c r="AX140" s="115" t="s">
        <v>489</v>
      </c>
      <c r="AY140" s="116" t="s">
        <v>490</v>
      </c>
      <c r="AZ140" s="102"/>
      <c r="BA140" s="102"/>
      <c r="BB140" s="84" t="s">
        <v>1</v>
      </c>
    </row>
    <row r="141" spans="1:54" ht="16" x14ac:dyDescent="0.2">
      <c r="A141" s="101" t="s">
        <v>405</v>
      </c>
      <c r="B141" s="102">
        <v>2020</v>
      </c>
      <c r="C141" s="132">
        <v>8</v>
      </c>
      <c r="D141" s="82">
        <v>6</v>
      </c>
      <c r="E141" s="85"/>
      <c r="F141" s="131">
        <v>1.3</v>
      </c>
      <c r="G141" s="131">
        <v>8.7799999999999994</v>
      </c>
      <c r="H141" s="85"/>
      <c r="I141" s="131">
        <v>21.6</v>
      </c>
      <c r="J141" s="131">
        <v>30.7</v>
      </c>
      <c r="K141" s="85"/>
      <c r="L141" s="85"/>
      <c r="M141" s="85"/>
      <c r="N141" s="137" t="s">
        <v>763</v>
      </c>
      <c r="O141" s="85"/>
      <c r="P141" s="85"/>
      <c r="Q141" s="85"/>
      <c r="R141" s="140"/>
      <c r="S141" s="137" t="s">
        <v>763</v>
      </c>
      <c r="T141" s="137" t="s">
        <v>763</v>
      </c>
      <c r="U141" s="137" t="s">
        <v>763</v>
      </c>
      <c r="V141" s="85"/>
      <c r="W141" s="85"/>
      <c r="X141" s="85"/>
      <c r="Y141" s="85">
        <f t="shared" si="45"/>
        <v>21.6</v>
      </c>
      <c r="Z141" s="82">
        <f t="shared" si="46"/>
        <v>294.75</v>
      </c>
      <c r="AA141" s="85">
        <f t="shared" si="47"/>
        <v>30.7</v>
      </c>
      <c r="AB141" s="85">
        <f t="shared" si="48"/>
        <v>8.7799999999999994</v>
      </c>
      <c r="AC141" s="110">
        <f t="shared" si="49"/>
        <v>7.3442858229086783</v>
      </c>
      <c r="AD141" s="82">
        <f t="shared" si="50"/>
        <v>1.1954872416066606</v>
      </c>
      <c r="AE141" s="111">
        <f t="shared" si="51"/>
        <v>1.3</v>
      </c>
      <c r="AF141" s="82" t="str">
        <f t="shared" si="52"/>
        <v>NS</v>
      </c>
      <c r="AG141" s="111" t="str">
        <f t="shared" si="53"/>
        <v>NS</v>
      </c>
      <c r="AH141" s="111" t="str">
        <f t="shared" si="54"/>
        <v>NS</v>
      </c>
      <c r="AI141" s="102"/>
      <c r="AJ141" s="112" t="str">
        <f t="shared" si="56"/>
        <v>NS</v>
      </c>
      <c r="AK141" s="113"/>
      <c r="AL141" s="82"/>
      <c r="AM141" s="82"/>
      <c r="AN141" s="82">
        <f>AD151</f>
        <v>1.1932401106815163</v>
      </c>
      <c r="AO141" s="82">
        <f>AE151</f>
        <v>1.3374999999999999</v>
      </c>
      <c r="AP141" s="82">
        <f>AF151</f>
        <v>0.82044125983782146</v>
      </c>
      <c r="AQ141" s="82">
        <f>AI151</f>
        <v>6.0363173828124994</v>
      </c>
      <c r="AR141" s="113">
        <f>AK151</f>
        <v>30.27975786170957</v>
      </c>
      <c r="AS141" s="118"/>
      <c r="AT141" s="115" t="s">
        <v>497</v>
      </c>
      <c r="AU141" s="115" t="s">
        <v>497</v>
      </c>
      <c r="AV141" s="115" t="s">
        <v>497</v>
      </c>
      <c r="AW141" s="115" t="s">
        <v>497</v>
      </c>
      <c r="AX141" s="115" t="s">
        <v>497</v>
      </c>
      <c r="AY141" s="116" t="s">
        <v>498</v>
      </c>
      <c r="AZ141" s="102"/>
      <c r="BA141" s="102"/>
      <c r="BB141" s="82"/>
    </row>
    <row r="142" spans="1:54" ht="16" x14ac:dyDescent="0.2">
      <c r="A142" s="101" t="s">
        <v>405</v>
      </c>
      <c r="B142" s="102">
        <v>2020</v>
      </c>
      <c r="C142" s="132">
        <v>8</v>
      </c>
      <c r="D142" s="82">
        <v>6</v>
      </c>
      <c r="E142" s="85"/>
      <c r="F142" s="131">
        <v>1.3</v>
      </c>
      <c r="G142" s="131">
        <v>8.7799999999999994</v>
      </c>
      <c r="H142" s="85"/>
      <c r="I142" s="131">
        <v>21.6</v>
      </c>
      <c r="J142" s="131">
        <v>30.5</v>
      </c>
      <c r="K142" s="85"/>
      <c r="L142" s="85"/>
      <c r="M142" s="85"/>
      <c r="N142" s="137">
        <v>0.45778529980657623</v>
      </c>
      <c r="O142" s="85"/>
      <c r="P142" s="85"/>
      <c r="Q142" s="85"/>
      <c r="R142" s="140"/>
      <c r="S142" s="137">
        <v>31.729342960268198</v>
      </c>
      <c r="T142" s="137">
        <v>2.5759999999999987</v>
      </c>
      <c r="U142" s="137">
        <v>0.99170000000000047</v>
      </c>
      <c r="V142" s="85"/>
      <c r="W142" s="85"/>
      <c r="X142" s="85"/>
      <c r="Y142" s="85">
        <f t="shared" si="45"/>
        <v>21.6</v>
      </c>
      <c r="Z142" s="82">
        <f t="shared" si="46"/>
        <v>294.75</v>
      </c>
      <c r="AA142" s="85">
        <f t="shared" si="47"/>
        <v>30.5</v>
      </c>
      <c r="AB142" s="85">
        <f t="shared" si="48"/>
        <v>8.7799999999999994</v>
      </c>
      <c r="AC142" s="110">
        <f t="shared" si="49"/>
        <v>7.3528642296757649</v>
      </c>
      <c r="AD142" s="82">
        <f t="shared" si="50"/>
        <v>1.1940924958962782</v>
      </c>
      <c r="AE142" s="111">
        <f t="shared" si="51"/>
        <v>1.3</v>
      </c>
      <c r="AF142" s="82">
        <f t="shared" si="52"/>
        <v>0.45778529980657623</v>
      </c>
      <c r="AG142" s="111">
        <f t="shared" si="53"/>
        <v>2.5759999999999987</v>
      </c>
      <c r="AH142" s="111">
        <f t="shared" si="54"/>
        <v>0.99170000000000047</v>
      </c>
      <c r="AI142" s="102">
        <f t="shared" si="55"/>
        <v>3.5676999999999994</v>
      </c>
      <c r="AJ142" s="112">
        <f t="shared" si="56"/>
        <v>31.729342960268198</v>
      </c>
      <c r="AK142" s="113">
        <f t="shared" si="57"/>
        <v>31.271557660461621</v>
      </c>
      <c r="AL142" s="85"/>
      <c r="AM142" s="82"/>
      <c r="AN142" s="82"/>
      <c r="AO142" s="82"/>
      <c r="AP142" s="82"/>
      <c r="AQ142" s="85"/>
      <c r="AR142" s="82"/>
      <c r="AS142" s="82"/>
      <c r="AT142" s="115">
        <f>((LN(AN141)-LN(0.4))/(LN(0.9)-LN(0.4))*100)</f>
        <v>134.77893648187472</v>
      </c>
      <c r="AU142" s="120">
        <f>((LN(AO141)-LN(0.6))/(LN(3)-LN(0.6))*100)</f>
        <v>49.807937128909806</v>
      </c>
      <c r="AV142" s="115">
        <f>((LN(AP141)-LN(10))/(LN(1)-LN(10))*100)</f>
        <v>108.59525071660397</v>
      </c>
      <c r="AW142" s="115">
        <f>((LN(AQ141)-LN(10))/(LN(3)-LN(10))*100)</f>
        <v>41.927107490428888</v>
      </c>
      <c r="AX142" s="115">
        <f>((LN(AR141)-LN(43))/(LN(20)-LN(43))*100)</f>
        <v>45.817820748290892</v>
      </c>
      <c r="AY142" s="82"/>
      <c r="AZ142" s="82"/>
      <c r="BA142" s="82"/>
      <c r="BB142" s="82"/>
    </row>
    <row r="143" spans="1:54" ht="16" x14ac:dyDescent="0.2">
      <c r="A143" s="101" t="s">
        <v>405</v>
      </c>
      <c r="B143" s="102">
        <v>2020</v>
      </c>
      <c r="C143" s="132">
        <v>8</v>
      </c>
      <c r="D143" s="82">
        <v>6</v>
      </c>
      <c r="E143" s="85"/>
      <c r="F143" s="131">
        <v>1.3</v>
      </c>
      <c r="G143" s="131">
        <v>8.7799999999999994</v>
      </c>
      <c r="H143" s="85"/>
      <c r="I143" s="131">
        <v>21.6</v>
      </c>
      <c r="J143" s="131">
        <v>30.4</v>
      </c>
      <c r="K143" s="85"/>
      <c r="L143" s="85"/>
      <c r="M143" s="85"/>
      <c r="N143" s="137">
        <v>0.19179081945558304</v>
      </c>
      <c r="O143" s="85"/>
      <c r="P143" s="85"/>
      <c r="Q143" s="85"/>
      <c r="R143" s="140"/>
      <c r="S143" s="137">
        <v>28.860597128039281</v>
      </c>
      <c r="T143" s="137">
        <v>2.5439999999999983</v>
      </c>
      <c r="U143" s="137">
        <v>1.5037000000000025</v>
      </c>
      <c r="V143" s="85"/>
      <c r="W143" s="85"/>
      <c r="X143" s="85"/>
      <c r="Y143" s="85">
        <f t="shared" si="45"/>
        <v>21.6</v>
      </c>
      <c r="Z143" s="82">
        <f t="shared" si="46"/>
        <v>294.75</v>
      </c>
      <c r="AA143" s="85">
        <f t="shared" si="47"/>
        <v>30.4</v>
      </c>
      <c r="AB143" s="85">
        <f t="shared" si="48"/>
        <v>8.7799999999999994</v>
      </c>
      <c r="AC143" s="110">
        <f t="shared" si="49"/>
        <v>7.357157189793365</v>
      </c>
      <c r="AD143" s="82">
        <f t="shared" si="50"/>
        <v>1.1933957333656748</v>
      </c>
      <c r="AE143" s="111">
        <f t="shared" si="51"/>
        <v>1.3</v>
      </c>
      <c r="AF143" s="82">
        <f t="shared" si="52"/>
        <v>0.19179081945558304</v>
      </c>
      <c r="AG143" s="111">
        <f t="shared" si="53"/>
        <v>2.5439999999999983</v>
      </c>
      <c r="AH143" s="111">
        <f t="shared" si="54"/>
        <v>1.5037000000000025</v>
      </c>
      <c r="AI143" s="102">
        <f t="shared" ref="AI143" si="58">IF(Y143=" ", " ", IF(Y143&gt;0, SUM(AG143:AH143)))</f>
        <v>4.0477000000000007</v>
      </c>
      <c r="AJ143" s="112">
        <f t="shared" si="56"/>
        <v>28.860597128039281</v>
      </c>
      <c r="AK143" s="113">
        <f t="shared" si="57"/>
        <v>28.668806308583697</v>
      </c>
      <c r="AL143" s="82"/>
      <c r="AM143" s="85"/>
      <c r="AN143" s="85"/>
      <c r="AO143" s="85"/>
      <c r="AP143" s="85"/>
      <c r="AQ143" s="128" t="s">
        <v>1237</v>
      </c>
      <c r="AR143" s="85"/>
      <c r="AS143" s="82"/>
      <c r="AT143" s="82">
        <f>IF(AT142&gt;100, 100, IF(AT142&lt;0, 0, AT142))</f>
        <v>100</v>
      </c>
      <c r="AU143" s="82">
        <f t="shared" ref="AU143:AX143" si="59">IF(AU142&gt;100, 100, IF(AU142&lt;0, 0, AU142))</f>
        <v>49.807937128909806</v>
      </c>
      <c r="AV143" s="82">
        <f t="shared" si="59"/>
        <v>100</v>
      </c>
      <c r="AW143" s="82">
        <f t="shared" si="59"/>
        <v>41.927107490428888</v>
      </c>
      <c r="AX143" s="82">
        <f t="shared" si="59"/>
        <v>45.817820748290892</v>
      </c>
      <c r="AY143" s="129">
        <f>AVERAGE(AT143:AX143)</f>
        <v>67.510573073525919</v>
      </c>
      <c r="AZ143" s="84"/>
      <c r="BA143" s="84"/>
      <c r="BB143" s="84" t="str">
        <f>IF(AY143&gt;65, "Acceptable; Ongoing Protection is Required", "Unacceptable; Immediate Restoration is Required")</f>
        <v>Acceptable; Ongoing Protection is Required</v>
      </c>
    </row>
    <row r="144" spans="1:54" ht="16" x14ac:dyDescent="0.2">
      <c r="A144" s="101" t="s">
        <v>405</v>
      </c>
      <c r="B144" s="102">
        <v>2020</v>
      </c>
      <c r="C144" s="132">
        <v>8</v>
      </c>
      <c r="D144" s="82">
        <v>6</v>
      </c>
      <c r="E144" s="85"/>
      <c r="F144" s="131">
        <v>1.3</v>
      </c>
      <c r="G144" s="131">
        <v>8.7799999999999994</v>
      </c>
      <c r="H144" s="85"/>
      <c r="I144" s="131">
        <v>21.6</v>
      </c>
      <c r="J144" s="131">
        <v>31.9</v>
      </c>
      <c r="K144" s="85"/>
      <c r="L144" s="85"/>
      <c r="M144" s="85"/>
      <c r="N144" s="137" t="s">
        <v>763</v>
      </c>
      <c r="O144" s="85"/>
      <c r="P144" s="85"/>
      <c r="Q144" s="85"/>
      <c r="R144" s="140"/>
      <c r="S144" s="137" t="s">
        <v>763</v>
      </c>
      <c r="T144" s="137" t="s">
        <v>763</v>
      </c>
      <c r="U144" s="137" t="s">
        <v>763</v>
      </c>
      <c r="V144" s="85"/>
      <c r="W144" s="85"/>
      <c r="X144" s="85"/>
      <c r="Y144" s="85">
        <f t="shared" si="45"/>
        <v>21.6</v>
      </c>
      <c r="Z144" s="82">
        <f t="shared" si="46"/>
        <v>294.75</v>
      </c>
      <c r="AA144" s="85">
        <f t="shared" si="47"/>
        <v>31.9</v>
      </c>
      <c r="AB144" s="85">
        <f t="shared" si="48"/>
        <v>8.7799999999999994</v>
      </c>
      <c r="AC144" s="110">
        <f t="shared" si="49"/>
        <v>7.2930251466730045</v>
      </c>
      <c r="AD144" s="82">
        <f t="shared" si="50"/>
        <v>1.2038899939904</v>
      </c>
      <c r="AE144" s="111">
        <f t="shared" si="51"/>
        <v>1.3</v>
      </c>
      <c r="AF144" s="82" t="str">
        <f t="shared" si="52"/>
        <v>NS</v>
      </c>
      <c r="AG144" s="111" t="str">
        <f t="shared" si="53"/>
        <v>NS</v>
      </c>
      <c r="AH144" s="111" t="str">
        <f t="shared" si="54"/>
        <v>NS</v>
      </c>
      <c r="AI144" s="82"/>
      <c r="AJ144" s="112" t="str">
        <f t="shared" si="56"/>
        <v>NS</v>
      </c>
      <c r="AK144" s="113"/>
      <c r="AL144" s="85"/>
      <c r="AM144" s="85"/>
      <c r="AN144" s="85"/>
      <c r="AO144" s="85"/>
      <c r="AP144" s="85"/>
      <c r="AQ144" s="85"/>
      <c r="AR144" s="85"/>
      <c r="AS144" s="85"/>
      <c r="AT144" s="85"/>
      <c r="AU144" s="85"/>
      <c r="AV144" s="85"/>
      <c r="AW144" s="85"/>
      <c r="AX144" s="126" t="s">
        <v>1238</v>
      </c>
      <c r="AY144" s="126">
        <f>AVERAGE(AT143:AX143)</f>
        <v>67.510573073525919</v>
      </c>
      <c r="AZ144" s="85"/>
      <c r="BA144" s="85"/>
      <c r="BB144" s="82"/>
    </row>
    <row r="145" spans="1:55" ht="16" x14ac:dyDescent="0.2">
      <c r="A145" s="101" t="s">
        <v>405</v>
      </c>
      <c r="B145" s="102">
        <v>2020</v>
      </c>
      <c r="C145" s="132">
        <v>8</v>
      </c>
      <c r="D145" s="82">
        <v>21</v>
      </c>
      <c r="E145" s="85"/>
      <c r="F145" s="131">
        <v>1.1299999999999999</v>
      </c>
      <c r="G145" s="131">
        <v>9.15</v>
      </c>
      <c r="H145" s="85"/>
      <c r="I145" s="131">
        <v>20.2</v>
      </c>
      <c r="J145" s="131">
        <v>31.1</v>
      </c>
      <c r="K145" s="85"/>
      <c r="L145" s="85"/>
      <c r="M145" s="85"/>
      <c r="N145" s="137" t="s">
        <v>763</v>
      </c>
      <c r="O145" s="85"/>
      <c r="P145" s="85"/>
      <c r="Q145" s="85"/>
      <c r="R145" s="140"/>
      <c r="S145" s="137" t="s">
        <v>763</v>
      </c>
      <c r="T145" s="137" t="s">
        <v>763</v>
      </c>
      <c r="U145" s="137" t="s">
        <v>763</v>
      </c>
      <c r="V145" s="85"/>
      <c r="W145" s="85"/>
      <c r="X145" s="85"/>
      <c r="Y145" s="85">
        <f t="shared" si="45"/>
        <v>20.2</v>
      </c>
      <c r="Z145" s="82">
        <f t="shared" si="46"/>
        <v>293.34999999999997</v>
      </c>
      <c r="AA145" s="85">
        <f t="shared" si="47"/>
        <v>31.1</v>
      </c>
      <c r="AB145" s="85">
        <f t="shared" si="48"/>
        <v>9.15</v>
      </c>
      <c r="AC145" s="110">
        <f t="shared" si="49"/>
        <v>7.5181554306618192</v>
      </c>
      <c r="AD145" s="82">
        <f t="shared" si="50"/>
        <v>1.2170538484324114</v>
      </c>
      <c r="AE145" s="111">
        <f t="shared" si="51"/>
        <v>1.1299999999999999</v>
      </c>
      <c r="AF145" s="82" t="str">
        <f t="shared" si="52"/>
        <v>NS</v>
      </c>
      <c r="AG145" s="111" t="str">
        <f t="shared" si="53"/>
        <v>NS</v>
      </c>
      <c r="AH145" s="111" t="str">
        <f t="shared" si="54"/>
        <v>NS</v>
      </c>
      <c r="AI145" s="102"/>
      <c r="AJ145" s="112" t="str">
        <f t="shared" si="56"/>
        <v>NS</v>
      </c>
      <c r="AK145" s="113"/>
      <c r="AL145" s="82"/>
      <c r="AM145" s="82"/>
      <c r="AN145" s="82"/>
      <c r="AO145" s="82"/>
      <c r="AP145" s="82"/>
      <c r="AQ145" s="113"/>
      <c r="AR145" s="118"/>
      <c r="AS145" s="115"/>
      <c r="AT145" s="115"/>
      <c r="AU145" s="115"/>
      <c r="AV145" s="115"/>
      <c r="AW145" s="115"/>
      <c r="AX145" s="116"/>
      <c r="AY145" s="102">
        <f>AVERAGE(AT143:AX143)</f>
        <v>67.510573073525919</v>
      </c>
      <c r="AZ145" s="102"/>
      <c r="BA145" s="82"/>
      <c r="BB145" s="82"/>
    </row>
    <row r="146" spans="1:55" ht="16" x14ac:dyDescent="0.2">
      <c r="A146" s="101" t="s">
        <v>405</v>
      </c>
      <c r="B146" s="102">
        <v>2020</v>
      </c>
      <c r="C146" s="132">
        <v>8</v>
      </c>
      <c r="D146" s="82">
        <v>21</v>
      </c>
      <c r="E146" s="85"/>
      <c r="F146" s="131">
        <v>1.1299999999999999</v>
      </c>
      <c r="G146" s="131">
        <v>9.15</v>
      </c>
      <c r="H146" s="85"/>
      <c r="I146" s="131">
        <v>20.2</v>
      </c>
      <c r="J146" s="134">
        <v>31.1</v>
      </c>
      <c r="K146" s="85"/>
      <c r="L146" s="85"/>
      <c r="M146" s="85"/>
      <c r="N146" s="137">
        <v>0.35299612622064325</v>
      </c>
      <c r="O146" s="85"/>
      <c r="P146" s="85"/>
      <c r="Q146" s="85"/>
      <c r="R146" s="140"/>
      <c r="S146" s="137">
        <v>39.630291711490869</v>
      </c>
      <c r="T146" s="137">
        <v>4.7320000000000002</v>
      </c>
      <c r="U146" s="137">
        <v>1.7472000000000012</v>
      </c>
      <c r="V146" s="85"/>
      <c r="W146" s="85"/>
      <c r="X146" s="85"/>
      <c r="Y146" s="85">
        <f t="shared" si="45"/>
        <v>20.2</v>
      </c>
      <c r="Z146" s="82">
        <f t="shared" si="46"/>
        <v>293.34999999999997</v>
      </c>
      <c r="AA146" s="85">
        <f t="shared" si="47"/>
        <v>31.1</v>
      </c>
      <c r="AB146" s="85">
        <f t="shared" si="48"/>
        <v>9.15</v>
      </c>
      <c r="AC146" s="110">
        <f t="shared" si="49"/>
        <v>7.5181554306618192</v>
      </c>
      <c r="AD146" s="82">
        <f t="shared" si="50"/>
        <v>1.2170538484324114</v>
      </c>
      <c r="AE146" s="111">
        <f t="shared" si="51"/>
        <v>1.1299999999999999</v>
      </c>
      <c r="AF146" s="82">
        <f t="shared" si="52"/>
        <v>0.35299612622064325</v>
      </c>
      <c r="AG146" s="111">
        <f t="shared" si="53"/>
        <v>4.7320000000000002</v>
      </c>
      <c r="AH146" s="111">
        <f t="shared" si="54"/>
        <v>1.7472000000000012</v>
      </c>
      <c r="AI146" s="102">
        <f t="shared" si="55"/>
        <v>6.4792000000000014</v>
      </c>
      <c r="AJ146" s="112">
        <f t="shared" si="56"/>
        <v>39.630291711490869</v>
      </c>
      <c r="AK146" s="113">
        <f t="shared" si="57"/>
        <v>39.277295585270224</v>
      </c>
      <c r="AL146" s="85"/>
      <c r="AM146" s="82"/>
      <c r="AN146" s="82"/>
      <c r="AO146" s="82"/>
      <c r="AP146" s="85"/>
      <c r="AQ146" s="82"/>
      <c r="AR146" s="82"/>
      <c r="AS146" s="115"/>
      <c r="AT146" s="120"/>
      <c r="AU146" s="115"/>
      <c r="AV146" s="115"/>
      <c r="AW146" s="115"/>
      <c r="AX146" s="82"/>
      <c r="AY146" s="82"/>
      <c r="AZ146" s="82"/>
      <c r="BA146" s="82"/>
      <c r="BB146" s="82"/>
    </row>
    <row r="147" spans="1:55" ht="16" x14ac:dyDescent="0.2">
      <c r="A147" s="101" t="s">
        <v>405</v>
      </c>
      <c r="B147" s="102">
        <v>2020</v>
      </c>
      <c r="C147" s="132">
        <v>8</v>
      </c>
      <c r="D147" s="82">
        <v>21</v>
      </c>
      <c r="E147" s="85"/>
      <c r="F147" s="131">
        <v>1.1299999999999999</v>
      </c>
      <c r="G147" s="131">
        <v>9.15</v>
      </c>
      <c r="H147" s="85"/>
      <c r="I147" s="131">
        <v>20.2</v>
      </c>
      <c r="J147" s="134">
        <v>31.1</v>
      </c>
      <c r="K147" s="85"/>
      <c r="L147" s="85"/>
      <c r="M147" s="85"/>
      <c r="N147" s="137">
        <v>1.8740840125897824</v>
      </c>
      <c r="O147" s="85"/>
      <c r="P147" s="85"/>
      <c r="Q147" s="85"/>
      <c r="R147" s="140"/>
      <c r="S147" s="137">
        <v>26.047258342482824</v>
      </c>
      <c r="T147" s="137">
        <v>4.6973333333333338</v>
      </c>
      <c r="U147" s="137">
        <v>1.3762666666666681</v>
      </c>
      <c r="V147" s="85"/>
      <c r="W147" s="85"/>
      <c r="X147" s="85"/>
      <c r="Y147" s="85">
        <f t="shared" si="45"/>
        <v>20.2</v>
      </c>
      <c r="Z147" s="82">
        <f t="shared" si="46"/>
        <v>293.34999999999997</v>
      </c>
      <c r="AA147" s="85">
        <f t="shared" si="47"/>
        <v>31.1</v>
      </c>
      <c r="AB147" s="85">
        <f t="shared" si="48"/>
        <v>9.15</v>
      </c>
      <c r="AC147" s="110">
        <f t="shared" si="49"/>
        <v>7.5181554306618192</v>
      </c>
      <c r="AD147" s="82">
        <f t="shared" si="50"/>
        <v>1.2170538484324114</v>
      </c>
      <c r="AE147" s="111">
        <f t="shared" si="51"/>
        <v>1.1299999999999999</v>
      </c>
      <c r="AF147" s="82">
        <f t="shared" si="52"/>
        <v>1.8740840125897824</v>
      </c>
      <c r="AG147" s="111">
        <f t="shared" si="53"/>
        <v>4.6973333333333338</v>
      </c>
      <c r="AH147" s="111">
        <f t="shared" si="54"/>
        <v>1.3762666666666681</v>
      </c>
      <c r="AI147" s="102">
        <f t="shared" ref="AI147" si="60">IF(Y147=" ", " ", IF(Y147&gt;0, SUM(AG147:AH147)))</f>
        <v>6.0736000000000017</v>
      </c>
      <c r="AJ147" s="112">
        <f t="shared" si="56"/>
        <v>26.047258342482824</v>
      </c>
      <c r="AK147" s="113">
        <f t="shared" si="57"/>
        <v>24.17317432989304</v>
      </c>
      <c r="AL147" s="82"/>
      <c r="AM147" s="85"/>
      <c r="AN147" s="85"/>
      <c r="AO147" s="85"/>
      <c r="AP147" s="128"/>
      <c r="AQ147" s="85"/>
      <c r="AR147" s="82"/>
      <c r="AS147" s="82"/>
      <c r="AT147" s="82"/>
      <c r="AU147" s="82"/>
      <c r="AV147" s="82"/>
      <c r="AW147" s="82"/>
      <c r="AX147" s="129"/>
      <c r="AY147" s="84"/>
      <c r="AZ147" s="84"/>
      <c r="BA147" s="84"/>
      <c r="BB147" s="82"/>
    </row>
    <row r="148" spans="1:55" ht="16" x14ac:dyDescent="0.2">
      <c r="A148" s="101" t="s">
        <v>405</v>
      </c>
      <c r="B148" s="102">
        <v>2020</v>
      </c>
      <c r="C148" s="132">
        <v>8</v>
      </c>
      <c r="D148" s="82">
        <v>21</v>
      </c>
      <c r="E148" s="85"/>
      <c r="F148" s="131">
        <v>1.1299999999999999</v>
      </c>
      <c r="G148" s="131">
        <v>9.15</v>
      </c>
      <c r="H148" s="85"/>
      <c r="I148" s="131">
        <v>20.2</v>
      </c>
      <c r="J148" s="131">
        <v>31.2</v>
      </c>
      <c r="K148" s="85"/>
      <c r="L148" s="85"/>
      <c r="M148" s="85"/>
      <c r="N148" s="137" t="s">
        <v>763</v>
      </c>
      <c r="O148" s="85"/>
      <c r="P148" s="85"/>
      <c r="Q148" s="85"/>
      <c r="R148" s="140"/>
      <c r="S148" s="137" t="s">
        <v>763</v>
      </c>
      <c r="T148" s="137" t="s">
        <v>763</v>
      </c>
      <c r="U148" s="137" t="s">
        <v>763</v>
      </c>
      <c r="V148" s="85"/>
      <c r="W148" s="85"/>
      <c r="X148" s="85"/>
      <c r="Y148" s="85">
        <f t="shared" si="45"/>
        <v>20.2</v>
      </c>
      <c r="Z148" s="82">
        <f t="shared" si="46"/>
        <v>293.34999999999997</v>
      </c>
      <c r="AA148" s="85">
        <f t="shared" si="47"/>
        <v>31.2</v>
      </c>
      <c r="AB148" s="85">
        <f t="shared" si="48"/>
        <v>9.15</v>
      </c>
      <c r="AC148" s="110">
        <f t="shared" si="49"/>
        <v>7.5137237011249676</v>
      </c>
      <c r="AD148" s="82">
        <f t="shared" si="50"/>
        <v>1.217771688707431</v>
      </c>
      <c r="AE148" s="111">
        <f t="shared" si="51"/>
        <v>1.1299999999999999</v>
      </c>
      <c r="AF148" s="82" t="str">
        <f t="shared" si="52"/>
        <v>NS</v>
      </c>
      <c r="AG148" s="111" t="str">
        <f t="shared" si="53"/>
        <v>NS</v>
      </c>
      <c r="AH148" s="111" t="str">
        <f t="shared" si="54"/>
        <v>NS</v>
      </c>
      <c r="AI148" s="82"/>
      <c r="AJ148" s="112" t="str">
        <f t="shared" si="56"/>
        <v>NS</v>
      </c>
      <c r="AK148" s="113"/>
      <c r="AL148" s="85"/>
      <c r="AM148" s="85"/>
      <c r="AN148" s="85"/>
      <c r="AO148" s="85"/>
      <c r="AP148" s="85"/>
      <c r="AQ148" s="85"/>
      <c r="AR148" s="85"/>
      <c r="AS148" s="85"/>
      <c r="AT148" s="85"/>
      <c r="AU148" s="85"/>
      <c r="AV148" s="85"/>
      <c r="AW148" s="126"/>
      <c r="AX148" s="126"/>
      <c r="AY148" s="85"/>
      <c r="AZ148" s="85"/>
      <c r="BA148" s="82"/>
      <c r="BB148" s="82"/>
    </row>
    <row r="149" spans="1:55" ht="16" x14ac:dyDescent="0.2">
      <c r="A149" s="101"/>
      <c r="B149" s="102"/>
      <c r="C149" s="132"/>
      <c r="D149" s="82"/>
      <c r="E149" s="85"/>
      <c r="F149" s="144"/>
      <c r="G149" s="144"/>
      <c r="H149" s="85"/>
      <c r="I149" s="144"/>
      <c r="J149" s="145"/>
      <c r="K149" s="85"/>
      <c r="L149" s="85"/>
      <c r="M149" s="85"/>
      <c r="N149" s="146"/>
      <c r="O149" s="85"/>
      <c r="P149" s="85"/>
      <c r="Q149" s="85"/>
      <c r="R149" s="140"/>
      <c r="S149" s="146"/>
      <c r="T149" s="146"/>
      <c r="U149" s="146"/>
      <c r="V149" s="85"/>
      <c r="W149" s="85"/>
      <c r="X149" s="85"/>
      <c r="Y149" s="85"/>
      <c r="Z149" s="82"/>
      <c r="AA149" s="85"/>
      <c r="AB149" s="85"/>
      <c r="AC149" s="110"/>
      <c r="AD149" s="82"/>
      <c r="AE149" s="111"/>
      <c r="AF149" s="82"/>
      <c r="AG149" s="111"/>
      <c r="AH149" s="111"/>
      <c r="AI149" s="82"/>
      <c r="AJ149" s="112"/>
      <c r="AK149" s="113"/>
      <c r="AL149" s="85"/>
      <c r="AM149" s="82"/>
      <c r="AN149" s="82"/>
      <c r="AO149" s="82"/>
      <c r="AP149" s="85"/>
      <c r="AQ149" s="82"/>
      <c r="AR149" s="82"/>
      <c r="AS149" s="115"/>
      <c r="AT149" s="120"/>
      <c r="AU149" s="115"/>
      <c r="AV149" s="115"/>
      <c r="AW149" s="115"/>
      <c r="AX149" s="82"/>
      <c r="AY149" s="82"/>
      <c r="AZ149" s="82"/>
      <c r="BA149" s="82"/>
      <c r="BB149" s="82"/>
    </row>
    <row r="150" spans="1:55" ht="16" x14ac:dyDescent="0.2">
      <c r="A150" s="101"/>
      <c r="B150" s="102"/>
      <c r="C150" s="132"/>
      <c r="D150" s="82"/>
      <c r="E150" s="85"/>
      <c r="F150" s="144"/>
      <c r="G150" s="144"/>
      <c r="H150" s="85"/>
      <c r="I150" s="144"/>
      <c r="J150" s="145"/>
      <c r="K150" s="85"/>
      <c r="L150" s="85"/>
      <c r="M150" s="85"/>
      <c r="N150" s="146"/>
      <c r="O150" s="85"/>
      <c r="P150" s="85"/>
      <c r="Q150" s="85"/>
      <c r="R150" s="140"/>
      <c r="S150" s="146"/>
      <c r="T150" s="146"/>
      <c r="U150" s="146"/>
      <c r="V150" s="85"/>
      <c r="W150" s="85"/>
      <c r="X150" s="85"/>
      <c r="Y150" s="85"/>
      <c r="Z150" s="82"/>
      <c r="AA150" s="85"/>
      <c r="AB150" s="85"/>
      <c r="AC150" s="110"/>
      <c r="AD150" s="82"/>
      <c r="AE150" s="111"/>
      <c r="AF150" s="82"/>
      <c r="AG150" s="111"/>
      <c r="AH150" s="111"/>
      <c r="AI150" s="82"/>
      <c r="AJ150" s="112"/>
      <c r="AK150" s="113"/>
      <c r="AL150" s="85"/>
      <c r="AM150" s="82"/>
      <c r="AN150" s="82"/>
      <c r="AO150" s="82"/>
      <c r="AP150" s="85"/>
      <c r="AQ150" s="82"/>
      <c r="AR150" s="82"/>
      <c r="AS150" s="115"/>
      <c r="AT150" s="120"/>
      <c r="AU150" s="115"/>
      <c r="AV150" s="115"/>
      <c r="AW150" s="115"/>
      <c r="AX150" s="82"/>
      <c r="AY150" s="82"/>
      <c r="AZ150" s="82"/>
      <c r="BA150" s="82"/>
      <c r="BB150" s="82"/>
    </row>
    <row r="151" spans="1:55" ht="16" x14ac:dyDescent="0.2">
      <c r="A151" s="82"/>
      <c r="B151" s="82"/>
      <c r="C151" s="82"/>
      <c r="D151" s="82"/>
      <c r="E151" s="82"/>
      <c r="F151" s="144"/>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4">
        <f>_xlfn.AGGREGATE(1, 6,AD133:AD148)</f>
        <v>1.1932401106815163</v>
      </c>
      <c r="AE151" s="84">
        <f>_xlfn.AGGREGATE(1, 6,AE133:AE148)</f>
        <v>1.3374999999999999</v>
      </c>
      <c r="AF151" s="84">
        <f>_xlfn.AGGREGATE(1, 6,AF133:AF148)</f>
        <v>0.82044125983782146</v>
      </c>
      <c r="AG151" s="82"/>
      <c r="AH151" s="82"/>
      <c r="AI151" s="84">
        <f>_xlfn.AGGREGATE(1, 6,AI133:AI148)</f>
        <v>6.0363173828124994</v>
      </c>
      <c r="AJ151" s="82"/>
      <c r="AK151" s="84">
        <f>_xlfn.AGGREGATE(1, 6,AK133:AK148)</f>
        <v>30.27975786170957</v>
      </c>
      <c r="AL151" s="82"/>
      <c r="AM151" s="82"/>
      <c r="AN151" s="82"/>
      <c r="AO151" s="82"/>
      <c r="AP151" s="82"/>
      <c r="AQ151" s="82"/>
      <c r="AR151" s="82"/>
      <c r="AS151" s="82"/>
      <c r="AT151" s="82"/>
      <c r="AU151" s="82"/>
      <c r="AV151" s="82"/>
      <c r="AW151" s="82"/>
      <c r="AX151" s="82"/>
      <c r="AY151" s="82"/>
      <c r="AZ151" s="82"/>
      <c r="BA151" s="82"/>
      <c r="BB151" s="82"/>
    </row>
    <row r="152" spans="1:55" x14ac:dyDescent="0.2">
      <c r="A152" s="82"/>
      <c r="B152" s="82"/>
      <c r="C152" s="82"/>
      <c r="D152" s="82"/>
      <c r="E152" s="82"/>
      <c r="F152" s="144"/>
      <c r="G152" s="82"/>
      <c r="H152" s="82"/>
      <c r="I152" s="82"/>
      <c r="J152" s="82"/>
      <c r="K152" s="82"/>
      <c r="L152" s="82"/>
      <c r="M152" s="82"/>
      <c r="N152" s="82"/>
      <c r="O152" s="82"/>
      <c r="P152" s="82"/>
      <c r="Q152" s="82"/>
      <c r="R152" s="82"/>
      <c r="S152" s="82"/>
      <c r="T152" s="82"/>
      <c r="U152" s="82"/>
      <c r="V152" s="82"/>
      <c r="W152" s="82"/>
      <c r="X152" s="82"/>
      <c r="Y152" s="82"/>
      <c r="Z152" s="82"/>
      <c r="AA152" s="82"/>
      <c r="AB152" s="82"/>
      <c r="AC152" s="126" t="s">
        <v>1238</v>
      </c>
      <c r="AD152" s="126">
        <f>AVERAGE(AD133:AD148)</f>
        <v>1.1932401106815163</v>
      </c>
      <c r="AE152" s="126">
        <f>AVERAGE(AE133:AE148)</f>
        <v>1.3374999999999999</v>
      </c>
      <c r="AF152" s="126">
        <f>AVERAGE(AF133:AF148)</f>
        <v>0.82044125983782146</v>
      </c>
      <c r="AG152" s="126"/>
      <c r="AH152" s="126"/>
      <c r="AI152" s="126">
        <f>AVERAGE(AI133:AI148)</f>
        <v>6.0363173828124994</v>
      </c>
      <c r="AJ152" s="126"/>
      <c r="AK152" s="127">
        <f>AVERAGE(AK133:AK148)</f>
        <v>30.27975786170957</v>
      </c>
      <c r="AL152" s="82"/>
      <c r="AM152" s="82"/>
      <c r="AN152" s="82"/>
      <c r="AO152" s="82"/>
      <c r="AP152" s="82"/>
      <c r="AQ152" s="82"/>
      <c r="AR152" s="82"/>
      <c r="AS152" s="82"/>
      <c r="AT152" s="82"/>
      <c r="AU152" s="82"/>
      <c r="AV152" s="82"/>
      <c r="AW152" s="82"/>
      <c r="AX152" s="82"/>
      <c r="AY152" s="82"/>
      <c r="AZ152" s="82"/>
      <c r="BA152" s="82"/>
      <c r="BB152" s="82"/>
    </row>
    <row r="157" spans="1:55" x14ac:dyDescent="0.2">
      <c r="A157" s="68" t="s">
        <v>1246</v>
      </c>
    </row>
    <row r="158" spans="1:55" s="68" customFormat="1" x14ac:dyDescent="0.2">
      <c r="A158" s="79"/>
      <c r="B158"/>
      <c r="C158"/>
      <c r="D158"/>
      <c r="E158" s="167"/>
      <c r="F158" s="79"/>
      <c r="G158" s="79" t="s">
        <v>696</v>
      </c>
      <c r="H158" s="172" t="s">
        <v>697</v>
      </c>
      <c r="J158" s="173" t="s">
        <v>698</v>
      </c>
      <c r="K158" s="79" t="s">
        <v>699</v>
      </c>
      <c r="L158" s="79" t="s">
        <v>700</v>
      </c>
      <c r="M158" s="79" t="s">
        <v>701</v>
      </c>
      <c r="O158" s="79" t="s">
        <v>702</v>
      </c>
      <c r="P158" s="79" t="s">
        <v>703</v>
      </c>
      <c r="Q158" s="174" t="s">
        <v>704</v>
      </c>
      <c r="R158" s="79" t="s">
        <v>705</v>
      </c>
      <c r="S158" s="79" t="s">
        <v>706</v>
      </c>
      <c r="T158" s="79" t="s">
        <v>707</v>
      </c>
      <c r="U158" s="175"/>
      <c r="V158" s="79" t="s">
        <v>708</v>
      </c>
      <c r="W158" s="173" t="s">
        <v>709</v>
      </c>
      <c r="X158" s="79" t="s">
        <v>710</v>
      </c>
      <c r="Y158" s="79" t="s">
        <v>711</v>
      </c>
      <c r="Z158" s="75" t="s">
        <v>711</v>
      </c>
      <c r="AA158" s="170"/>
      <c r="AB158" s="79" t="s">
        <v>712</v>
      </c>
      <c r="AC158" s="79" t="s">
        <v>713</v>
      </c>
      <c r="AD158" s="176" t="s">
        <v>714</v>
      </c>
      <c r="AE158" s="176" t="s">
        <v>715</v>
      </c>
      <c r="AF158" s="75" t="s">
        <v>716</v>
      </c>
      <c r="AG158" s="75" t="s">
        <v>485</v>
      </c>
      <c r="AH158" s="75" t="s">
        <v>717</v>
      </c>
      <c r="AI158" s="75" t="s">
        <v>718</v>
      </c>
      <c r="AJ158" s="177" t="s">
        <v>719</v>
      </c>
      <c r="AK158" s="177" t="s">
        <v>720</v>
      </c>
      <c r="AL158" s="75" t="s">
        <v>721</v>
      </c>
      <c r="AM158" s="75" t="s">
        <v>489</v>
      </c>
      <c r="AN158" s="75" t="s">
        <v>722</v>
      </c>
      <c r="AO158" s="75" t="s">
        <v>723</v>
      </c>
      <c r="AP158" s="75" t="s">
        <v>724</v>
      </c>
      <c r="AQ158" s="75" t="s">
        <v>725</v>
      </c>
      <c r="AR158" s="75" t="s">
        <v>726</v>
      </c>
      <c r="AS158" s="79"/>
      <c r="AT158" s="176" t="s">
        <v>712</v>
      </c>
      <c r="AU158" s="68" t="s">
        <v>855</v>
      </c>
      <c r="AV158" s="68" t="s">
        <v>855</v>
      </c>
      <c r="AX158" s="72"/>
    </row>
    <row r="159" spans="1:55" s="68" customFormat="1" x14ac:dyDescent="0.2">
      <c r="A159" s="178" t="s">
        <v>728</v>
      </c>
      <c r="B159" s="179" t="s">
        <v>729</v>
      </c>
      <c r="C159" s="179" t="s">
        <v>707</v>
      </c>
      <c r="D159" s="179" t="s">
        <v>730</v>
      </c>
      <c r="E159" s="180" t="s">
        <v>731</v>
      </c>
      <c r="F159" s="178" t="s">
        <v>15</v>
      </c>
      <c r="G159" s="178" t="s">
        <v>732</v>
      </c>
      <c r="H159" s="181" t="s">
        <v>733</v>
      </c>
      <c r="I159" s="182" t="s">
        <v>734</v>
      </c>
      <c r="J159" s="183" t="s">
        <v>735</v>
      </c>
      <c r="K159" s="184" t="s">
        <v>736</v>
      </c>
      <c r="L159" s="185" t="s">
        <v>737</v>
      </c>
      <c r="M159" s="178" t="s">
        <v>738</v>
      </c>
      <c r="N159" s="178" t="s">
        <v>739</v>
      </c>
      <c r="O159" s="178" t="s">
        <v>856</v>
      </c>
      <c r="P159" s="178" t="s">
        <v>741</v>
      </c>
      <c r="Q159" s="178" t="s">
        <v>742</v>
      </c>
      <c r="R159" s="178" t="s">
        <v>742</v>
      </c>
      <c r="S159" s="178" t="s">
        <v>742</v>
      </c>
      <c r="T159" s="178" t="s">
        <v>742</v>
      </c>
      <c r="U159" s="186" t="s">
        <v>743</v>
      </c>
      <c r="V159" s="178" t="s">
        <v>744</v>
      </c>
      <c r="W159" s="187" t="s">
        <v>745</v>
      </c>
      <c r="X159" s="185" t="s">
        <v>746</v>
      </c>
      <c r="Y159" s="188" t="s">
        <v>747</v>
      </c>
      <c r="Z159" s="189" t="s">
        <v>748</v>
      </c>
      <c r="AA159" s="190" t="s">
        <v>749</v>
      </c>
      <c r="AB159" s="178" t="s">
        <v>750</v>
      </c>
      <c r="AC159" s="178" t="s">
        <v>751</v>
      </c>
      <c r="AD159" s="191" t="s">
        <v>494</v>
      </c>
      <c r="AE159" s="191" t="s">
        <v>494</v>
      </c>
      <c r="AF159" s="192" t="s">
        <v>494</v>
      </c>
      <c r="AG159" s="192" t="s">
        <v>494</v>
      </c>
      <c r="AH159" s="192" t="s">
        <v>494</v>
      </c>
      <c r="AI159" s="192" t="s">
        <v>494</v>
      </c>
      <c r="AJ159" s="192" t="s">
        <v>494</v>
      </c>
      <c r="AK159" s="192" t="s">
        <v>494</v>
      </c>
      <c r="AL159" s="189" t="s">
        <v>725</v>
      </c>
      <c r="AM159" s="192" t="s">
        <v>494</v>
      </c>
      <c r="AN159" s="192" t="s">
        <v>494</v>
      </c>
      <c r="AO159" s="189" t="s">
        <v>752</v>
      </c>
      <c r="AP159" s="189" t="s">
        <v>752</v>
      </c>
      <c r="AQ159" s="192" t="s">
        <v>753</v>
      </c>
      <c r="AR159" s="189" t="s">
        <v>752</v>
      </c>
      <c r="AS159" s="178" t="s">
        <v>754</v>
      </c>
      <c r="AT159" s="191" t="s">
        <v>750</v>
      </c>
      <c r="AU159" s="68" t="s">
        <v>857</v>
      </c>
      <c r="AV159" s="68" t="s">
        <v>858</v>
      </c>
      <c r="AX159" s="72"/>
    </row>
    <row r="160" spans="1:55" s="68" customFormat="1" x14ac:dyDescent="0.2">
      <c r="A160" s="79" t="s">
        <v>756</v>
      </c>
      <c r="B160" s="68" t="s">
        <v>405</v>
      </c>
      <c r="C160" s="68" t="s">
        <v>757</v>
      </c>
      <c r="E160" s="147">
        <v>44390</v>
      </c>
      <c r="F160" s="68" t="s">
        <v>797</v>
      </c>
      <c r="G160" s="68" t="s">
        <v>1073</v>
      </c>
      <c r="H160" s="68">
        <v>2</v>
      </c>
      <c r="I160" s="68" t="s">
        <v>760</v>
      </c>
      <c r="J160" s="77">
        <v>0.4236111111111111</v>
      </c>
      <c r="K160" s="81">
        <v>3</v>
      </c>
      <c r="L160" s="68">
        <v>2</v>
      </c>
      <c r="M160" s="68" t="s">
        <v>952</v>
      </c>
      <c r="O160" s="131" t="s">
        <v>761</v>
      </c>
      <c r="P160" s="131" t="s">
        <v>761</v>
      </c>
      <c r="Q160" s="68">
        <v>2.2400000000000002</v>
      </c>
      <c r="R160" s="68">
        <v>1.57</v>
      </c>
      <c r="S160" s="131">
        <v>1.4</v>
      </c>
      <c r="T160" s="68">
        <v>1.4849999999999999</v>
      </c>
      <c r="U160" s="76">
        <v>0.66294642857142849</v>
      </c>
      <c r="V160" s="68">
        <v>0.15</v>
      </c>
      <c r="W160" s="77">
        <v>0.32916666666666666</v>
      </c>
      <c r="X160" s="68">
        <v>22.5</v>
      </c>
      <c r="Y160" s="68">
        <v>7.07</v>
      </c>
      <c r="Z160" s="72">
        <v>5.9220512638362122</v>
      </c>
      <c r="AA160" s="68">
        <v>82</v>
      </c>
      <c r="AB160" s="205">
        <v>30.6</v>
      </c>
      <c r="AC160" s="72">
        <v>47.4</v>
      </c>
      <c r="AD160" s="72" t="s">
        <v>763</v>
      </c>
      <c r="AE160" s="72" t="s">
        <v>763</v>
      </c>
      <c r="AF160" s="72" t="s">
        <v>763</v>
      </c>
      <c r="AG160" s="137" t="s">
        <v>763</v>
      </c>
      <c r="AH160" s="72" t="s">
        <v>763</v>
      </c>
      <c r="AI160" s="72" t="s">
        <v>763</v>
      </c>
      <c r="AJ160" s="72" t="s">
        <v>763</v>
      </c>
      <c r="AK160" s="72" t="s">
        <v>763</v>
      </c>
      <c r="AL160" s="72" t="s">
        <v>763</v>
      </c>
      <c r="AM160" s="75" t="s">
        <v>763</v>
      </c>
      <c r="AN160" s="137" t="s">
        <v>763</v>
      </c>
      <c r="AO160" s="137" t="s">
        <v>763</v>
      </c>
      <c r="AP160" s="137" t="s">
        <v>763</v>
      </c>
      <c r="AQ160" s="72" t="s">
        <v>763</v>
      </c>
      <c r="AR160" s="75" t="s">
        <v>763</v>
      </c>
      <c r="AS160" s="68" t="s">
        <v>763</v>
      </c>
      <c r="AT160" s="68" t="s">
        <v>763</v>
      </c>
      <c r="AU160" s="68" t="s">
        <v>763</v>
      </c>
      <c r="AV160" s="68" t="s">
        <v>763</v>
      </c>
      <c r="BA160" s="200"/>
      <c r="BC160" s="147"/>
    </row>
    <row r="161" spans="1:55" s="68" customFormat="1" x14ac:dyDescent="0.2">
      <c r="A161" s="79" t="s">
        <v>756</v>
      </c>
      <c r="B161" s="68" t="s">
        <v>405</v>
      </c>
      <c r="C161" s="68" t="s">
        <v>764</v>
      </c>
      <c r="D161" s="68" t="s">
        <v>781</v>
      </c>
      <c r="E161" s="147">
        <v>44390</v>
      </c>
      <c r="F161" s="68" t="s">
        <v>797</v>
      </c>
      <c r="G161" s="68" t="s">
        <v>1073</v>
      </c>
      <c r="H161" s="68">
        <v>2</v>
      </c>
      <c r="I161" s="68" t="s">
        <v>760</v>
      </c>
      <c r="J161" s="77">
        <v>0.4236111111111111</v>
      </c>
      <c r="K161" s="81">
        <v>3</v>
      </c>
      <c r="L161" s="68">
        <v>2</v>
      </c>
      <c r="M161" s="68" t="s">
        <v>952</v>
      </c>
      <c r="O161" s="131" t="s">
        <v>761</v>
      </c>
      <c r="P161" s="131" t="s">
        <v>761</v>
      </c>
      <c r="Q161" s="68">
        <v>2.2400000000000002</v>
      </c>
      <c r="R161" s="68">
        <v>1.57</v>
      </c>
      <c r="S161" s="131">
        <v>1.4</v>
      </c>
      <c r="T161" s="68">
        <v>1.4849999999999999</v>
      </c>
      <c r="U161" s="76">
        <v>0.66294642857142849</v>
      </c>
      <c r="V161" s="68">
        <v>1.1200000000000001</v>
      </c>
      <c r="W161" s="77">
        <v>0.32916666666666666</v>
      </c>
      <c r="X161" s="68">
        <v>22.5</v>
      </c>
      <c r="Y161" s="68">
        <v>6.59</v>
      </c>
      <c r="Z161" s="72">
        <v>5.5167931644886092</v>
      </c>
      <c r="AA161" s="68">
        <v>76.099999999999994</v>
      </c>
      <c r="AB161" s="205">
        <v>30.7</v>
      </c>
      <c r="AC161" s="72">
        <v>47.5</v>
      </c>
      <c r="AD161" s="72">
        <v>9.9999999999999964E-2</v>
      </c>
      <c r="AE161" s="72">
        <v>2.2361429779012196</v>
      </c>
      <c r="AF161" s="72">
        <v>0.30026352503487835</v>
      </c>
      <c r="AG161" s="137">
        <v>2.536406502936098</v>
      </c>
      <c r="AH161" s="72">
        <v>15.870747968608624</v>
      </c>
      <c r="AI161" s="72">
        <v>18.407154471544722</v>
      </c>
      <c r="AJ161" s="72">
        <v>89.205887177354725</v>
      </c>
      <c r="AK161" s="72">
        <v>12.598528125109327</v>
      </c>
      <c r="AL161" s="72">
        <v>7.080659446206587</v>
      </c>
      <c r="AM161" s="72">
        <v>28.469276093717951</v>
      </c>
      <c r="AN161" s="137">
        <v>31.005682596654047</v>
      </c>
      <c r="AO161" s="137">
        <v>3.9666666666666677</v>
      </c>
      <c r="AP161" s="137">
        <v>18.099392361111114</v>
      </c>
      <c r="AQ161" s="72">
        <v>0.17976325820905503</v>
      </c>
      <c r="AR161" s="72">
        <v>22.066059027777783</v>
      </c>
      <c r="AS161" s="68" t="s">
        <v>763</v>
      </c>
      <c r="AT161" s="68" t="s">
        <v>763</v>
      </c>
      <c r="AU161" s="68" t="s">
        <v>763</v>
      </c>
      <c r="AV161" s="68" t="s">
        <v>763</v>
      </c>
      <c r="BA161" s="200"/>
      <c r="BC161" s="147"/>
    </row>
    <row r="162" spans="1:55" s="68" customFormat="1" x14ac:dyDescent="0.2">
      <c r="A162" s="79" t="s">
        <v>756</v>
      </c>
      <c r="B162" s="68" t="s">
        <v>405</v>
      </c>
      <c r="C162" s="68" t="s">
        <v>764</v>
      </c>
      <c r="D162" s="68" t="s">
        <v>785</v>
      </c>
      <c r="E162" s="147">
        <v>44390</v>
      </c>
      <c r="F162" s="68" t="s">
        <v>797</v>
      </c>
      <c r="G162" s="68" t="s">
        <v>1073</v>
      </c>
      <c r="H162" s="68">
        <v>2</v>
      </c>
      <c r="I162" s="68" t="s">
        <v>760</v>
      </c>
      <c r="J162" s="77">
        <v>0.4236111111111111</v>
      </c>
      <c r="K162" s="81">
        <v>3</v>
      </c>
      <c r="L162" s="68">
        <v>2</v>
      </c>
      <c r="M162" s="68" t="s">
        <v>952</v>
      </c>
      <c r="O162" s="131" t="s">
        <v>761</v>
      </c>
      <c r="P162" s="131" t="s">
        <v>761</v>
      </c>
      <c r="Q162" s="68">
        <v>2.2400000000000002</v>
      </c>
      <c r="R162" s="68">
        <v>1.57</v>
      </c>
      <c r="S162" s="131">
        <v>1.4</v>
      </c>
      <c r="T162" s="68">
        <v>1.4849999999999999</v>
      </c>
      <c r="U162" s="76">
        <v>0.66294642857142849</v>
      </c>
      <c r="V162" s="68">
        <v>1.1200000000000001</v>
      </c>
      <c r="W162" s="77">
        <v>0.32916666666666666</v>
      </c>
      <c r="X162" s="68">
        <v>22.5</v>
      </c>
      <c r="Y162" s="68">
        <v>6.59</v>
      </c>
      <c r="Z162" s="72">
        <v>5.513599801042119</v>
      </c>
      <c r="AA162" s="68">
        <v>76.099999999999994</v>
      </c>
      <c r="AB162" s="205">
        <v>30.8</v>
      </c>
      <c r="AC162" s="72">
        <v>47.7</v>
      </c>
      <c r="AD162" s="75">
        <v>9.9999999999999964E-2</v>
      </c>
      <c r="AE162" s="72">
        <v>2.0778287646419513</v>
      </c>
      <c r="AF162" s="72">
        <v>0.19950395287552322</v>
      </c>
      <c r="AG162" s="137">
        <v>2.2773327175174747</v>
      </c>
      <c r="AH162" s="72">
        <v>16.973251391480225</v>
      </c>
      <c r="AI162" s="75">
        <v>19.2505841089977</v>
      </c>
      <c r="AJ162" s="72">
        <v>99.667758280135757</v>
      </c>
      <c r="AK162" s="72">
        <v>13.862919779456378</v>
      </c>
      <c r="AL162" s="72">
        <v>7.1895213898470773</v>
      </c>
      <c r="AM162" s="72">
        <v>30.836171170936602</v>
      </c>
      <c r="AN162" s="137">
        <v>33.113503888454076</v>
      </c>
      <c r="AO162" s="137">
        <v>1.254761904761905</v>
      </c>
      <c r="AP162" s="137">
        <v>21.547963789682544</v>
      </c>
      <c r="AQ162" s="72">
        <v>5.5026838526922653E-2</v>
      </c>
      <c r="AR162" s="72">
        <v>22.802725694444451</v>
      </c>
      <c r="AS162" s="68" t="s">
        <v>763</v>
      </c>
      <c r="AT162" s="68" t="s">
        <v>763</v>
      </c>
      <c r="AU162" s="68" t="s">
        <v>763</v>
      </c>
      <c r="AV162" s="68" t="s">
        <v>763</v>
      </c>
      <c r="BA162" s="200"/>
      <c r="BC162" s="147"/>
    </row>
    <row r="163" spans="1:55" s="68" customFormat="1" x14ac:dyDescent="0.2">
      <c r="A163" s="79" t="s">
        <v>756</v>
      </c>
      <c r="B163" s="68" t="s">
        <v>405</v>
      </c>
      <c r="C163" s="68" t="s">
        <v>765</v>
      </c>
      <c r="E163" s="147">
        <v>44390</v>
      </c>
      <c r="F163" s="68" t="s">
        <v>797</v>
      </c>
      <c r="G163" s="68" t="s">
        <v>1073</v>
      </c>
      <c r="H163" s="68">
        <v>2</v>
      </c>
      <c r="I163" s="68" t="s">
        <v>760</v>
      </c>
      <c r="J163" s="77">
        <v>0.4236111111111111</v>
      </c>
      <c r="K163" s="81">
        <v>3</v>
      </c>
      <c r="L163" s="68">
        <v>2</v>
      </c>
      <c r="M163" s="68" t="s">
        <v>952</v>
      </c>
      <c r="O163" s="131" t="s">
        <v>761</v>
      </c>
      <c r="P163" s="131" t="s">
        <v>761</v>
      </c>
      <c r="Q163" s="68">
        <v>2.2400000000000002</v>
      </c>
      <c r="R163" s="68">
        <v>1.57</v>
      </c>
      <c r="S163" s="131">
        <v>1.4</v>
      </c>
      <c r="T163" s="68">
        <v>1.4849999999999999</v>
      </c>
      <c r="U163" s="76">
        <v>0.66294642857142849</v>
      </c>
      <c r="V163" s="68">
        <v>1.95</v>
      </c>
      <c r="W163" s="77">
        <v>0.34722222222222227</v>
      </c>
      <c r="X163" s="68">
        <v>22.6</v>
      </c>
      <c r="Y163" s="68">
        <v>5.65</v>
      </c>
      <c r="Z163" s="72">
        <v>4.7222904068377565</v>
      </c>
      <c r="AA163" s="68">
        <v>65.7</v>
      </c>
      <c r="AB163" s="205">
        <v>31</v>
      </c>
      <c r="AC163" s="72">
        <v>48</v>
      </c>
      <c r="AD163" s="72" t="s">
        <v>763</v>
      </c>
      <c r="AE163" s="72" t="s">
        <v>763</v>
      </c>
      <c r="AF163" s="72" t="s">
        <v>763</v>
      </c>
      <c r="AG163" s="137" t="s">
        <v>763</v>
      </c>
      <c r="AH163" s="72" t="s">
        <v>763</v>
      </c>
      <c r="AI163" s="72" t="s">
        <v>763</v>
      </c>
      <c r="AJ163" s="72" t="s">
        <v>763</v>
      </c>
      <c r="AK163" s="72" t="s">
        <v>763</v>
      </c>
      <c r="AL163" s="72" t="s">
        <v>763</v>
      </c>
      <c r="AM163" s="75" t="s">
        <v>763</v>
      </c>
      <c r="AN163" s="137" t="s">
        <v>763</v>
      </c>
      <c r="AO163" s="137" t="s">
        <v>763</v>
      </c>
      <c r="AP163" s="137" t="s">
        <v>763</v>
      </c>
      <c r="AQ163" s="72" t="s">
        <v>763</v>
      </c>
      <c r="AR163" s="75" t="s">
        <v>763</v>
      </c>
      <c r="AS163" s="68" t="s">
        <v>763</v>
      </c>
      <c r="AT163" s="68" t="s">
        <v>763</v>
      </c>
      <c r="AU163" s="68" t="s">
        <v>763</v>
      </c>
      <c r="AV163" s="68" t="s">
        <v>763</v>
      </c>
      <c r="BA163" s="200"/>
      <c r="BC163" s="147"/>
    </row>
    <row r="164" spans="1:55" s="68" customFormat="1" x14ac:dyDescent="0.2">
      <c r="A164" s="79" t="s">
        <v>756</v>
      </c>
      <c r="B164" s="68" t="s">
        <v>405</v>
      </c>
      <c r="C164" s="68" t="s">
        <v>757</v>
      </c>
      <c r="E164" s="147">
        <v>44404</v>
      </c>
      <c r="F164" s="68" t="s">
        <v>881</v>
      </c>
      <c r="G164" s="68" t="s">
        <v>1092</v>
      </c>
      <c r="H164" s="68">
        <v>2</v>
      </c>
      <c r="I164" s="68" t="s">
        <v>760</v>
      </c>
      <c r="J164" s="77">
        <v>0.422916666666667</v>
      </c>
      <c r="K164" s="81">
        <v>1</v>
      </c>
      <c r="L164" s="68">
        <v>2</v>
      </c>
      <c r="M164" s="68" t="s">
        <v>820</v>
      </c>
      <c r="O164" s="131">
        <v>21.8</v>
      </c>
      <c r="P164" s="131">
        <v>7.75</v>
      </c>
      <c r="Q164" s="68">
        <v>2.4</v>
      </c>
      <c r="R164" s="68">
        <v>2.25</v>
      </c>
      <c r="S164" s="131">
        <v>2</v>
      </c>
      <c r="T164" s="68">
        <v>2.125</v>
      </c>
      <c r="U164" s="76">
        <v>0.88541666666666674</v>
      </c>
      <c r="V164" s="68">
        <v>0.15</v>
      </c>
      <c r="W164" s="77">
        <v>0.31111111111111112</v>
      </c>
      <c r="X164" s="68">
        <v>24.1</v>
      </c>
      <c r="Y164" s="68">
        <v>7.92</v>
      </c>
      <c r="Z164" s="72">
        <v>6.6400760685298907</v>
      </c>
      <c r="AA164" s="68">
        <v>94</v>
      </c>
      <c r="AB164" s="205">
        <v>30.8</v>
      </c>
      <c r="AC164" s="72">
        <v>47.6</v>
      </c>
      <c r="AD164" s="72" t="s">
        <v>763</v>
      </c>
      <c r="AE164" s="72" t="s">
        <v>763</v>
      </c>
      <c r="AF164" s="72" t="s">
        <v>763</v>
      </c>
      <c r="AG164" s="137" t="s">
        <v>763</v>
      </c>
      <c r="AH164" s="72" t="s">
        <v>763</v>
      </c>
      <c r="AI164" s="72" t="s">
        <v>763</v>
      </c>
      <c r="AJ164" s="72" t="s">
        <v>763</v>
      </c>
      <c r="AK164" s="72" t="s">
        <v>763</v>
      </c>
      <c r="AL164" s="72" t="s">
        <v>763</v>
      </c>
      <c r="AM164" s="75" t="s">
        <v>763</v>
      </c>
      <c r="AN164" s="137" t="s">
        <v>763</v>
      </c>
      <c r="AO164" s="137" t="s">
        <v>763</v>
      </c>
      <c r="AP164" s="137" t="s">
        <v>763</v>
      </c>
      <c r="AQ164" s="72" t="s">
        <v>763</v>
      </c>
      <c r="AR164" s="75" t="s">
        <v>763</v>
      </c>
      <c r="AS164" s="68" t="s">
        <v>763</v>
      </c>
      <c r="AT164" s="68" t="s">
        <v>763</v>
      </c>
      <c r="AU164" s="68" t="s">
        <v>763</v>
      </c>
      <c r="AV164" s="68" t="s">
        <v>763</v>
      </c>
      <c r="BC164" s="147"/>
    </row>
    <row r="165" spans="1:55" s="68" customFormat="1" x14ac:dyDescent="0.2">
      <c r="A165" s="79" t="s">
        <v>756</v>
      </c>
      <c r="B165" s="68" t="s">
        <v>405</v>
      </c>
      <c r="C165" s="68" t="s">
        <v>764</v>
      </c>
      <c r="D165" s="68" t="s">
        <v>781</v>
      </c>
      <c r="E165" s="147">
        <v>44404</v>
      </c>
      <c r="F165" s="68" t="s">
        <v>881</v>
      </c>
      <c r="G165" s="68" t="s">
        <v>1092</v>
      </c>
      <c r="H165" s="68">
        <v>2</v>
      </c>
      <c r="I165" s="68" t="s">
        <v>760</v>
      </c>
      <c r="J165" s="77">
        <v>0.422916666666667</v>
      </c>
      <c r="K165" s="81">
        <v>1</v>
      </c>
      <c r="L165" s="68">
        <v>2</v>
      </c>
      <c r="M165" s="68" t="s">
        <v>820</v>
      </c>
      <c r="O165" s="131">
        <v>21.8</v>
      </c>
      <c r="P165" s="131">
        <v>7.75</v>
      </c>
      <c r="Q165" s="68">
        <v>2.4</v>
      </c>
      <c r="R165" s="68">
        <v>2.25</v>
      </c>
      <c r="S165" s="131">
        <v>2</v>
      </c>
      <c r="T165" s="68">
        <v>2.125</v>
      </c>
      <c r="U165" s="76">
        <v>0.88541666666666674</v>
      </c>
      <c r="V165" s="68">
        <v>1.2</v>
      </c>
      <c r="W165" s="77">
        <v>0.31111111111111112</v>
      </c>
      <c r="X165" s="68">
        <v>24.1</v>
      </c>
      <c r="Y165" s="68">
        <v>7.3</v>
      </c>
      <c r="Z165" s="72">
        <v>6.1097732905098221</v>
      </c>
      <c r="AA165" s="68">
        <v>87.3</v>
      </c>
      <c r="AB165" s="205">
        <v>31.1</v>
      </c>
      <c r="AC165" s="72">
        <v>47.9</v>
      </c>
      <c r="AD165" s="72">
        <v>0.19999999999999998</v>
      </c>
      <c r="AE165" s="72">
        <v>0.76150412087912045</v>
      </c>
      <c r="AF165" s="72">
        <v>0.35870407688730432</v>
      </c>
      <c r="AG165" s="137">
        <v>1.1202081977664249</v>
      </c>
      <c r="AH165" s="72">
        <v>23.29023022122723</v>
      </c>
      <c r="AI165" s="72">
        <v>24.410438418993653</v>
      </c>
      <c r="AJ165" s="72">
        <v>117.20113320180272</v>
      </c>
      <c r="AK165" s="72">
        <v>8.8839822863596947</v>
      </c>
      <c r="AL165" s="72">
        <v>13.19240960011269</v>
      </c>
      <c r="AM165" s="72">
        <v>32.174212507586923</v>
      </c>
      <c r="AN165" s="137">
        <v>33.294420705353346</v>
      </c>
      <c r="AO165" s="225">
        <v>1.6211962025316455</v>
      </c>
      <c r="AP165" s="225">
        <v>7.9303797468354351E-2</v>
      </c>
      <c r="AQ165" s="223">
        <v>0.95336442371752173</v>
      </c>
      <c r="AR165" s="72">
        <v>1.7004999999999999</v>
      </c>
      <c r="AS165" s="68" t="s">
        <v>763</v>
      </c>
      <c r="AT165" s="68" t="s">
        <v>763</v>
      </c>
      <c r="AU165" s="68" t="s">
        <v>763</v>
      </c>
      <c r="AV165" s="68" t="s">
        <v>763</v>
      </c>
      <c r="BC165" s="147"/>
    </row>
    <row r="166" spans="1:55" s="68" customFormat="1" x14ac:dyDescent="0.2">
      <c r="A166" s="79" t="s">
        <v>756</v>
      </c>
      <c r="B166" s="68" t="s">
        <v>405</v>
      </c>
      <c r="C166" s="68" t="s">
        <v>764</v>
      </c>
      <c r="D166" s="68" t="s">
        <v>785</v>
      </c>
      <c r="E166" s="147">
        <v>44404</v>
      </c>
      <c r="F166" s="68" t="s">
        <v>881</v>
      </c>
      <c r="G166" s="68" t="s">
        <v>1092</v>
      </c>
      <c r="H166" s="68">
        <v>2</v>
      </c>
      <c r="I166" s="68" t="s">
        <v>760</v>
      </c>
      <c r="J166" s="77">
        <v>0.422916666666667</v>
      </c>
      <c r="K166" s="81">
        <v>1</v>
      </c>
      <c r="L166" s="68">
        <v>2</v>
      </c>
      <c r="M166" s="68" t="s">
        <v>820</v>
      </c>
      <c r="O166" s="131">
        <v>21.8</v>
      </c>
      <c r="P166" s="131">
        <v>7.75</v>
      </c>
      <c r="Q166" s="68">
        <v>2.4</v>
      </c>
      <c r="R166" s="68">
        <v>2.25</v>
      </c>
      <c r="S166" s="131">
        <v>2</v>
      </c>
      <c r="T166" s="68">
        <v>2.125</v>
      </c>
      <c r="U166" s="76">
        <v>0.88541666666666674</v>
      </c>
      <c r="V166" s="68">
        <v>1.2</v>
      </c>
      <c r="W166" s="77">
        <v>0.31111111111111112</v>
      </c>
      <c r="X166" s="68">
        <v>24.1</v>
      </c>
      <c r="Y166" s="68">
        <v>7.3</v>
      </c>
      <c r="Z166" s="72">
        <v>6.1132709023327294</v>
      </c>
      <c r="AA166" s="68">
        <v>87.3</v>
      </c>
      <c r="AB166" s="205">
        <v>31</v>
      </c>
      <c r="AC166" s="72">
        <v>47.7</v>
      </c>
      <c r="AD166" s="75">
        <v>0.19999999999999998</v>
      </c>
      <c r="AE166" s="72">
        <v>0.33653846153846101</v>
      </c>
      <c r="AF166" s="72">
        <v>9.1892729809331906E-3</v>
      </c>
      <c r="AG166" s="137">
        <v>0.3457277345193942</v>
      </c>
      <c r="AH166" s="72">
        <v>17.114083408067948</v>
      </c>
      <c r="AI166" s="72">
        <v>17.459811142587341</v>
      </c>
      <c r="AJ166" s="72">
        <v>104.96514730550683</v>
      </c>
      <c r="AK166" s="72">
        <v>8.399401434376438</v>
      </c>
      <c r="AL166" s="72">
        <v>12.496741360153758</v>
      </c>
      <c r="AM166" s="72">
        <v>25.513484842444385</v>
      </c>
      <c r="AN166" s="137">
        <v>25.859212576963778</v>
      </c>
      <c r="AO166" s="225">
        <v>1.6295797468354436</v>
      </c>
      <c r="AP166" s="225">
        <v>0.12462025316455672</v>
      </c>
      <c r="AQ166" s="223">
        <v>0.92895892534228885</v>
      </c>
      <c r="AR166" s="72">
        <v>1.7542000000000004</v>
      </c>
      <c r="AS166" s="68" t="s">
        <v>763</v>
      </c>
      <c r="AT166" s="68" t="s">
        <v>763</v>
      </c>
      <c r="AU166" s="68" t="s">
        <v>763</v>
      </c>
      <c r="AV166" s="68" t="s">
        <v>763</v>
      </c>
      <c r="BC166" s="147"/>
    </row>
    <row r="167" spans="1:55" s="68" customFormat="1" x14ac:dyDescent="0.2">
      <c r="A167" s="79" t="s">
        <v>756</v>
      </c>
      <c r="B167" s="68" t="s">
        <v>405</v>
      </c>
      <c r="C167" s="68" t="s">
        <v>765</v>
      </c>
      <c r="E167" s="147">
        <v>44404</v>
      </c>
      <c r="F167" s="68" t="s">
        <v>881</v>
      </c>
      <c r="G167" s="68" t="s">
        <v>1092</v>
      </c>
      <c r="H167" s="68">
        <v>2</v>
      </c>
      <c r="I167" s="68" t="s">
        <v>760</v>
      </c>
      <c r="J167" s="77">
        <v>0.422916666666667</v>
      </c>
      <c r="K167" s="81">
        <v>1</v>
      </c>
      <c r="L167" s="68">
        <v>2</v>
      </c>
      <c r="M167" s="68" t="s">
        <v>820</v>
      </c>
      <c r="O167" s="131">
        <v>21.8</v>
      </c>
      <c r="P167" s="131">
        <v>7.75</v>
      </c>
      <c r="Q167" s="68">
        <v>2.4</v>
      </c>
      <c r="R167" s="68">
        <v>2.25</v>
      </c>
      <c r="S167" s="131">
        <v>2</v>
      </c>
      <c r="T167" s="68">
        <v>2.125</v>
      </c>
      <c r="U167" s="76">
        <v>0.88541666666666674</v>
      </c>
      <c r="V167" s="68">
        <v>1.5</v>
      </c>
      <c r="W167" s="77">
        <v>0.31111111111111112</v>
      </c>
      <c r="X167" s="68">
        <v>24.1</v>
      </c>
      <c r="Y167" s="68">
        <v>6.57</v>
      </c>
      <c r="Z167" s="72">
        <v>5.4893632113754283</v>
      </c>
      <c r="AA167" s="68">
        <v>78</v>
      </c>
      <c r="AB167" s="205">
        <v>31.4</v>
      </c>
      <c r="AC167" s="72">
        <v>48.5</v>
      </c>
      <c r="AD167" s="72" t="s">
        <v>763</v>
      </c>
      <c r="AE167" s="72" t="s">
        <v>763</v>
      </c>
      <c r="AF167" s="72" t="s">
        <v>763</v>
      </c>
      <c r="AG167" s="137" t="s">
        <v>763</v>
      </c>
      <c r="AH167" s="72" t="s">
        <v>763</v>
      </c>
      <c r="AI167" s="72" t="s">
        <v>763</v>
      </c>
      <c r="AJ167" s="72" t="s">
        <v>763</v>
      </c>
      <c r="AK167" s="72" t="s">
        <v>763</v>
      </c>
      <c r="AL167" s="72" t="s">
        <v>763</v>
      </c>
      <c r="AM167" s="75" t="s">
        <v>763</v>
      </c>
      <c r="AN167" s="137" t="s">
        <v>763</v>
      </c>
      <c r="AO167" s="137" t="s">
        <v>763</v>
      </c>
      <c r="AP167" s="137" t="s">
        <v>763</v>
      </c>
      <c r="AQ167" s="72" t="s">
        <v>763</v>
      </c>
      <c r="AR167" s="75" t="s">
        <v>763</v>
      </c>
      <c r="AS167" s="68" t="s">
        <v>763</v>
      </c>
      <c r="AT167" s="68" t="s">
        <v>763</v>
      </c>
      <c r="AU167" s="68" t="s">
        <v>763</v>
      </c>
      <c r="AV167" s="68" t="s">
        <v>763</v>
      </c>
      <c r="BC167" s="147"/>
    </row>
    <row r="168" spans="1:55" s="68" customFormat="1" x14ac:dyDescent="0.2">
      <c r="A168" s="79" t="s">
        <v>756</v>
      </c>
      <c r="B168" s="68" t="s">
        <v>405</v>
      </c>
      <c r="C168" s="68" t="s">
        <v>757</v>
      </c>
      <c r="E168" s="147">
        <v>44420</v>
      </c>
      <c r="F168" s="68" t="s">
        <v>881</v>
      </c>
      <c r="G168" s="68" t="s">
        <v>1107</v>
      </c>
      <c r="H168" s="68">
        <v>1</v>
      </c>
      <c r="I168" s="68" t="s">
        <v>760</v>
      </c>
      <c r="J168" s="77">
        <v>0.4381944444444445</v>
      </c>
      <c r="K168" s="81">
        <v>5</v>
      </c>
      <c r="L168" s="68">
        <v>1</v>
      </c>
      <c r="M168" s="68" t="s">
        <v>773</v>
      </c>
      <c r="N168" s="68" t="s">
        <v>803</v>
      </c>
      <c r="O168" s="131">
        <v>23.8</v>
      </c>
      <c r="P168" s="131">
        <v>5.57</v>
      </c>
      <c r="Q168" s="68">
        <v>2</v>
      </c>
      <c r="R168" s="68">
        <v>1.9</v>
      </c>
      <c r="S168" s="131">
        <v>1.8</v>
      </c>
      <c r="T168" s="68">
        <v>1.85</v>
      </c>
      <c r="U168" s="76">
        <v>0.92500000000000004</v>
      </c>
      <c r="V168" s="68">
        <v>0.15</v>
      </c>
      <c r="W168" s="77">
        <v>0.36805555555555558</v>
      </c>
      <c r="X168" s="68">
        <v>25.3</v>
      </c>
      <c r="Y168" s="68">
        <v>4.93</v>
      </c>
      <c r="Z168" s="72">
        <v>4.1254488141112438</v>
      </c>
      <c r="AA168" s="68">
        <v>60.3</v>
      </c>
      <c r="AB168" s="205">
        <v>31.4</v>
      </c>
      <c r="AC168" s="72">
        <v>48.4</v>
      </c>
      <c r="AD168" s="75" t="s">
        <v>763</v>
      </c>
      <c r="AE168" s="75" t="s">
        <v>763</v>
      </c>
      <c r="AF168" s="75" t="s">
        <v>763</v>
      </c>
      <c r="AG168" s="137" t="s">
        <v>763</v>
      </c>
      <c r="AH168" s="72" t="s">
        <v>763</v>
      </c>
      <c r="AI168" s="75" t="s">
        <v>763</v>
      </c>
      <c r="AJ168" s="75" t="s">
        <v>763</v>
      </c>
      <c r="AK168" s="75" t="s">
        <v>763</v>
      </c>
      <c r="AL168" s="75" t="s">
        <v>763</v>
      </c>
      <c r="AM168" s="75" t="s">
        <v>763</v>
      </c>
      <c r="AN168" s="137" t="s">
        <v>763</v>
      </c>
      <c r="AO168" s="137" t="s">
        <v>763</v>
      </c>
      <c r="AP168" s="137" t="s">
        <v>763</v>
      </c>
      <c r="AQ168" s="75" t="s">
        <v>763</v>
      </c>
      <c r="AR168" s="75" t="s">
        <v>763</v>
      </c>
      <c r="AS168" s="68" t="s">
        <v>763</v>
      </c>
      <c r="AT168" s="68" t="s">
        <v>763</v>
      </c>
      <c r="AU168" s="68" t="s">
        <v>763</v>
      </c>
      <c r="AV168" s="68" t="s">
        <v>763</v>
      </c>
    </row>
    <row r="169" spans="1:55" s="68" customFormat="1" x14ac:dyDescent="0.2">
      <c r="A169" s="79" t="s">
        <v>756</v>
      </c>
      <c r="B169" s="68" t="s">
        <v>405</v>
      </c>
      <c r="C169" s="68" t="s">
        <v>764</v>
      </c>
      <c r="D169" s="68" t="s">
        <v>781</v>
      </c>
      <c r="E169" s="147">
        <v>44420</v>
      </c>
      <c r="F169" s="68" t="s">
        <v>881</v>
      </c>
      <c r="G169" s="68" t="s">
        <v>1107</v>
      </c>
      <c r="H169" s="68">
        <v>1</v>
      </c>
      <c r="I169" s="68" t="s">
        <v>760</v>
      </c>
      <c r="J169" s="77">
        <v>0.4381944444444445</v>
      </c>
      <c r="K169" s="81">
        <v>5</v>
      </c>
      <c r="L169" s="68">
        <v>1</v>
      </c>
      <c r="M169" s="68" t="s">
        <v>773</v>
      </c>
      <c r="N169" s="68" t="s">
        <v>803</v>
      </c>
      <c r="O169" s="131">
        <v>23.8</v>
      </c>
      <c r="P169" s="131">
        <v>5.57</v>
      </c>
      <c r="Q169" s="68">
        <v>2</v>
      </c>
      <c r="R169" s="68">
        <v>1.9</v>
      </c>
      <c r="S169" s="131">
        <v>1.8</v>
      </c>
      <c r="T169" s="68">
        <v>1.85</v>
      </c>
      <c r="U169" s="76">
        <v>0.92500000000000004</v>
      </c>
      <c r="V169" s="68">
        <v>1</v>
      </c>
      <c r="W169" s="77">
        <v>0.36805555555555558</v>
      </c>
      <c r="X169" s="68">
        <v>25.3</v>
      </c>
      <c r="Y169" s="68">
        <v>5.0199999999999996</v>
      </c>
      <c r="Z169" s="72">
        <v>4.222267809410206</v>
      </c>
      <c r="AA169" s="68">
        <v>60.5</v>
      </c>
      <c r="AB169" s="205">
        <v>30.5</v>
      </c>
      <c r="AC169" s="72">
        <v>47.2</v>
      </c>
      <c r="AD169" s="75">
        <v>0.3</v>
      </c>
      <c r="AE169" s="72">
        <v>0.62214069917997361</v>
      </c>
      <c r="AF169" s="72">
        <v>0.55921562548442116</v>
      </c>
      <c r="AG169" s="137">
        <v>1.1813563246643948</v>
      </c>
      <c r="AH169" s="72">
        <v>18.645917383685795</v>
      </c>
      <c r="AI169" s="72">
        <v>19.827273708350191</v>
      </c>
      <c r="AJ169" s="72">
        <v>94.7370243678034</v>
      </c>
      <c r="AK169" s="72">
        <v>13.475962740867695</v>
      </c>
      <c r="AL169" s="72">
        <v>7.0300746736632371</v>
      </c>
      <c r="AM169" s="72">
        <v>32.121880124553492</v>
      </c>
      <c r="AN169" s="137">
        <v>33.303236449217884</v>
      </c>
      <c r="AO169" s="137">
        <v>5.6747619047619056</v>
      </c>
      <c r="AP169" s="137">
        <v>1.9293439980158738</v>
      </c>
      <c r="AQ169" s="72">
        <v>0.74627602210128552</v>
      </c>
      <c r="AR169" s="72">
        <v>7.6041059027777793</v>
      </c>
      <c r="AS169" s="68" t="s">
        <v>763</v>
      </c>
      <c r="AT169" s="68" t="s">
        <v>763</v>
      </c>
      <c r="AU169" s="68" t="s">
        <v>763</v>
      </c>
      <c r="AV169" s="68" t="s">
        <v>763</v>
      </c>
    </row>
    <row r="170" spans="1:55" s="68" customFormat="1" x14ac:dyDescent="0.2">
      <c r="A170" s="79" t="s">
        <v>756</v>
      </c>
      <c r="B170" s="68" t="s">
        <v>405</v>
      </c>
      <c r="C170" s="68" t="s">
        <v>764</v>
      </c>
      <c r="D170" s="68" t="s">
        <v>785</v>
      </c>
      <c r="E170" s="147">
        <v>44420</v>
      </c>
      <c r="F170" s="68" t="s">
        <v>881</v>
      </c>
      <c r="G170" s="68" t="s">
        <v>1107</v>
      </c>
      <c r="H170" s="68">
        <v>1</v>
      </c>
      <c r="I170" s="68" t="s">
        <v>760</v>
      </c>
      <c r="J170" s="77">
        <v>0.4381944444444445</v>
      </c>
      <c r="K170" s="81">
        <v>5</v>
      </c>
      <c r="L170" s="68">
        <v>1</v>
      </c>
      <c r="M170" s="68" t="s">
        <v>773</v>
      </c>
      <c r="N170" s="68" t="s">
        <v>803</v>
      </c>
      <c r="O170" s="131">
        <v>23.8</v>
      </c>
      <c r="P170" s="131">
        <v>5.57</v>
      </c>
      <c r="Q170" s="68">
        <v>2</v>
      </c>
      <c r="R170" s="68">
        <v>1.9</v>
      </c>
      <c r="S170" s="131">
        <v>1.8</v>
      </c>
      <c r="T170" s="68">
        <v>1.85</v>
      </c>
      <c r="U170" s="76">
        <v>0.92500000000000004</v>
      </c>
      <c r="V170" s="68">
        <v>1</v>
      </c>
      <c r="W170" s="77">
        <v>0.36805555555555558</v>
      </c>
      <c r="X170" s="68">
        <v>25.3</v>
      </c>
      <c r="Y170" s="68">
        <v>5.0199999999999996</v>
      </c>
      <c r="Z170" s="72">
        <v>4.222267809410206</v>
      </c>
      <c r="AA170" s="68">
        <v>60.5</v>
      </c>
      <c r="AB170" s="205">
        <v>30.5</v>
      </c>
      <c r="AC170" s="72">
        <v>47.1</v>
      </c>
      <c r="AD170" s="72">
        <v>0.35</v>
      </c>
      <c r="AE170" s="72">
        <v>0.51095166163141958</v>
      </c>
      <c r="AF170" s="72">
        <v>7.093473880018604E-2</v>
      </c>
      <c r="AG170" s="137">
        <v>0.58188640043160567</v>
      </c>
      <c r="AH170" s="72">
        <v>20.611231095858685</v>
      </c>
      <c r="AI170" s="72">
        <v>21.193117496290292</v>
      </c>
      <c r="AJ170" s="72">
        <v>85.243832058017517</v>
      </c>
      <c r="AK170" s="72">
        <v>12.022220184917925</v>
      </c>
      <c r="AL170" s="72">
        <v>7.0905232766371489</v>
      </c>
      <c r="AM170" s="72">
        <v>32.633451280776612</v>
      </c>
      <c r="AN170" s="137">
        <v>33.215337681208219</v>
      </c>
      <c r="AO170" s="137">
        <v>4.4685714285714297</v>
      </c>
      <c r="AP170" s="137">
        <v>2.7587011408730158</v>
      </c>
      <c r="AQ170" s="72">
        <v>0.61829291556869082</v>
      </c>
      <c r="AR170" s="72">
        <v>7.2272725694444455</v>
      </c>
      <c r="AS170" s="68" t="s">
        <v>763</v>
      </c>
      <c r="AT170" s="68" t="s">
        <v>763</v>
      </c>
      <c r="AU170" s="68" t="s">
        <v>763</v>
      </c>
      <c r="AV170" s="68" t="s">
        <v>763</v>
      </c>
    </row>
    <row r="171" spans="1:55" s="68" customFormat="1" x14ac:dyDescent="0.2">
      <c r="A171" s="79" t="s">
        <v>756</v>
      </c>
      <c r="B171" s="68" t="s">
        <v>405</v>
      </c>
      <c r="C171" s="68" t="s">
        <v>765</v>
      </c>
      <c r="E171" s="147">
        <v>44420</v>
      </c>
      <c r="F171" s="68" t="s">
        <v>881</v>
      </c>
      <c r="G171" s="68" t="s">
        <v>1107</v>
      </c>
      <c r="H171" s="68">
        <v>1</v>
      </c>
      <c r="I171" s="68" t="s">
        <v>760</v>
      </c>
      <c r="J171" s="77">
        <v>0.4381944444444445</v>
      </c>
      <c r="K171" s="81">
        <v>5</v>
      </c>
      <c r="L171" s="68">
        <v>1</v>
      </c>
      <c r="M171" s="68" t="s">
        <v>773</v>
      </c>
      <c r="N171" s="68" t="s">
        <v>803</v>
      </c>
      <c r="O171" s="131">
        <v>23.8</v>
      </c>
      <c r="P171" s="131">
        <v>5.57</v>
      </c>
      <c r="Q171" s="68">
        <v>2</v>
      </c>
      <c r="R171" s="68">
        <v>1.9</v>
      </c>
      <c r="S171" s="131">
        <v>1.8</v>
      </c>
      <c r="T171" s="68">
        <v>1.85</v>
      </c>
      <c r="U171" s="76">
        <v>0.92500000000000004</v>
      </c>
      <c r="V171" s="68">
        <v>1.8</v>
      </c>
      <c r="W171" s="77">
        <v>0.38194444444444442</v>
      </c>
      <c r="X171" s="68">
        <v>25.4</v>
      </c>
      <c r="Y171" s="68">
        <v>4.9000000000000004</v>
      </c>
      <c r="Z171" s="72">
        <v>4.0962154658412127</v>
      </c>
      <c r="AA171" s="68">
        <v>60.5</v>
      </c>
      <c r="AB171" s="205">
        <v>31.6</v>
      </c>
      <c r="AC171" s="72">
        <v>48.8</v>
      </c>
      <c r="AD171" s="75" t="s">
        <v>763</v>
      </c>
      <c r="AE171" s="75" t="s">
        <v>763</v>
      </c>
      <c r="AF171" s="75" t="s">
        <v>763</v>
      </c>
      <c r="AG171" s="137" t="s">
        <v>763</v>
      </c>
      <c r="AH171" s="72" t="s">
        <v>763</v>
      </c>
      <c r="AI171" s="75" t="s">
        <v>763</v>
      </c>
      <c r="AJ171" s="75" t="s">
        <v>763</v>
      </c>
      <c r="AK171" s="75" t="s">
        <v>763</v>
      </c>
      <c r="AL171" s="75" t="s">
        <v>763</v>
      </c>
      <c r="AM171" s="75" t="s">
        <v>763</v>
      </c>
      <c r="AN171" s="137" t="s">
        <v>763</v>
      </c>
      <c r="AO171" s="137" t="s">
        <v>763</v>
      </c>
      <c r="AP171" s="137" t="s">
        <v>763</v>
      </c>
      <c r="AQ171" s="75" t="s">
        <v>763</v>
      </c>
      <c r="AR171" s="75" t="s">
        <v>763</v>
      </c>
      <c r="AS171" s="68" t="s">
        <v>763</v>
      </c>
      <c r="AT171" s="68" t="s">
        <v>763</v>
      </c>
      <c r="AU171" s="68" t="s">
        <v>763</v>
      </c>
      <c r="AV171" s="68" t="s">
        <v>763</v>
      </c>
    </row>
    <row r="172" spans="1:55" s="68" customFormat="1" x14ac:dyDescent="0.2">
      <c r="A172" s="79" t="s">
        <v>756</v>
      </c>
      <c r="B172" s="68" t="s">
        <v>405</v>
      </c>
      <c r="C172" s="68" t="s">
        <v>757</v>
      </c>
      <c r="E172" s="147">
        <v>44434</v>
      </c>
      <c r="F172" s="68" t="s">
        <v>881</v>
      </c>
      <c r="G172" s="68" t="s">
        <v>1092</v>
      </c>
      <c r="H172" s="68">
        <v>2</v>
      </c>
      <c r="I172" s="68" t="s">
        <v>760</v>
      </c>
      <c r="J172" s="77">
        <v>0.43541666666666662</v>
      </c>
      <c r="K172" s="81">
        <v>1</v>
      </c>
      <c r="L172" s="68">
        <v>1</v>
      </c>
      <c r="M172" s="68" t="s">
        <v>820</v>
      </c>
      <c r="O172" s="131">
        <v>25.4</v>
      </c>
      <c r="P172" s="131">
        <v>8.3000000000000007</v>
      </c>
      <c r="Q172" s="68">
        <v>2.2000000000000002</v>
      </c>
      <c r="R172" s="68">
        <v>2.2000000000000002</v>
      </c>
      <c r="S172" s="131">
        <v>2</v>
      </c>
      <c r="T172" s="68">
        <v>2.1</v>
      </c>
      <c r="U172" s="76">
        <v>0.95454545454545447</v>
      </c>
      <c r="V172" s="68">
        <v>0.15</v>
      </c>
      <c r="W172" s="77">
        <v>0.33819444444444446</v>
      </c>
      <c r="X172" s="68">
        <v>26.4</v>
      </c>
      <c r="Y172" s="68">
        <v>6.75</v>
      </c>
      <c r="Z172" s="72">
        <v>5.6498523233528362</v>
      </c>
      <c r="AA172" s="68">
        <v>83.5</v>
      </c>
      <c r="AB172" s="226">
        <v>31.6</v>
      </c>
      <c r="AC172" s="209">
        <v>48.8</v>
      </c>
      <c r="AD172" s="72" t="s">
        <v>763</v>
      </c>
      <c r="AE172" s="72" t="s">
        <v>763</v>
      </c>
      <c r="AF172" s="72" t="s">
        <v>763</v>
      </c>
      <c r="AG172" s="137" t="s">
        <v>763</v>
      </c>
      <c r="AH172" s="72" t="s">
        <v>763</v>
      </c>
      <c r="AI172" s="72" t="s">
        <v>763</v>
      </c>
      <c r="AJ172" s="72" t="s">
        <v>763</v>
      </c>
      <c r="AK172" s="72" t="s">
        <v>763</v>
      </c>
      <c r="AL172" s="72" t="s">
        <v>763</v>
      </c>
      <c r="AM172" s="75" t="s">
        <v>763</v>
      </c>
      <c r="AN172" s="137" t="s">
        <v>763</v>
      </c>
      <c r="AO172" s="137" t="s">
        <v>763</v>
      </c>
      <c r="AP172" s="137" t="s">
        <v>763</v>
      </c>
      <c r="AQ172" s="72" t="s">
        <v>763</v>
      </c>
      <c r="AR172" s="75" t="s">
        <v>763</v>
      </c>
      <c r="AS172" s="68" t="s">
        <v>763</v>
      </c>
      <c r="AT172" s="68" t="s">
        <v>763</v>
      </c>
      <c r="AU172" s="68" t="s">
        <v>763</v>
      </c>
      <c r="AV172" s="68" t="s">
        <v>763</v>
      </c>
      <c r="AY172" s="147"/>
    </row>
    <row r="173" spans="1:55" s="68" customFormat="1" x14ac:dyDescent="0.2">
      <c r="A173" s="79" t="s">
        <v>756</v>
      </c>
      <c r="B173" s="68" t="s">
        <v>405</v>
      </c>
      <c r="C173" s="68" t="s">
        <v>764</v>
      </c>
      <c r="D173" s="68" t="s">
        <v>781</v>
      </c>
      <c r="E173" s="147">
        <v>44434</v>
      </c>
      <c r="F173" s="68" t="s">
        <v>881</v>
      </c>
      <c r="G173" s="68" t="s">
        <v>1092</v>
      </c>
      <c r="H173" s="68">
        <v>2</v>
      </c>
      <c r="I173" s="68" t="s">
        <v>760</v>
      </c>
      <c r="J173" s="77">
        <v>0.43541666666666662</v>
      </c>
      <c r="K173" s="81">
        <v>1</v>
      </c>
      <c r="L173" s="68">
        <v>1</v>
      </c>
      <c r="M173" s="68" t="s">
        <v>820</v>
      </c>
      <c r="O173" s="131">
        <v>25.4</v>
      </c>
      <c r="P173" s="131">
        <v>8.3000000000000007</v>
      </c>
      <c r="Q173" s="68">
        <v>2.2000000000000002</v>
      </c>
      <c r="R173" s="68">
        <v>2.2000000000000002</v>
      </c>
      <c r="S173" s="131">
        <v>2</v>
      </c>
      <c r="T173" s="68">
        <v>2.1</v>
      </c>
      <c r="U173" s="76">
        <v>0.95454545454545447</v>
      </c>
      <c r="V173" s="68">
        <v>1.1000000000000001</v>
      </c>
      <c r="W173" s="77">
        <v>0.33888888888888885</v>
      </c>
      <c r="X173" s="68">
        <v>26.2</v>
      </c>
      <c r="Y173" s="68">
        <v>6.88</v>
      </c>
      <c r="Z173" s="72">
        <v>5.7734792342357961</v>
      </c>
      <c r="AA173" s="68">
        <v>84.5</v>
      </c>
      <c r="AB173" s="205">
        <v>31.1</v>
      </c>
      <c r="AC173" s="72">
        <v>47.7</v>
      </c>
      <c r="AD173" s="75">
        <v>0.42269736842105254</v>
      </c>
      <c r="AE173" s="72">
        <v>0.92331171308660753</v>
      </c>
      <c r="AF173" s="72">
        <v>7.7181832274066053E-2</v>
      </c>
      <c r="AG173" s="137">
        <v>1.0004935453606736</v>
      </c>
      <c r="AH173" s="72">
        <v>22.80290319010404</v>
      </c>
      <c r="AI173" s="72">
        <v>23.803396735464712</v>
      </c>
      <c r="AJ173" s="72">
        <v>70.436265695711768</v>
      </c>
      <c r="AK173" s="72">
        <v>10.068513257874322</v>
      </c>
      <c r="AL173" s="72">
        <v>6.9956967718769603</v>
      </c>
      <c r="AM173" s="72">
        <v>32.871416447978362</v>
      </c>
      <c r="AN173" s="137">
        <v>33.871909993339031</v>
      </c>
      <c r="AO173" s="137" t="s">
        <v>1093</v>
      </c>
      <c r="AP173" s="137" t="s">
        <v>1093</v>
      </c>
      <c r="AQ173" s="72" t="s">
        <v>1093</v>
      </c>
      <c r="AR173" s="72" t="s">
        <v>1093</v>
      </c>
      <c r="AS173" s="68" t="s">
        <v>763</v>
      </c>
      <c r="AT173" s="68" t="s">
        <v>763</v>
      </c>
      <c r="AU173" s="68" t="s">
        <v>763</v>
      </c>
      <c r="AV173" s="68" t="s">
        <v>763</v>
      </c>
      <c r="AY173" s="147"/>
    </row>
    <row r="174" spans="1:55" s="68" customFormat="1" ht="14.25" customHeight="1" x14ac:dyDescent="0.2">
      <c r="A174" s="79" t="s">
        <v>756</v>
      </c>
      <c r="B174" s="68" t="s">
        <v>405</v>
      </c>
      <c r="C174" s="68" t="s">
        <v>764</v>
      </c>
      <c r="D174" s="68" t="s">
        <v>785</v>
      </c>
      <c r="E174" s="147">
        <v>44434</v>
      </c>
      <c r="F174" s="68" t="s">
        <v>881</v>
      </c>
      <c r="G174" s="68" t="s">
        <v>1092</v>
      </c>
      <c r="H174" s="68">
        <v>2</v>
      </c>
      <c r="I174" s="68" t="s">
        <v>760</v>
      </c>
      <c r="J174" s="77">
        <v>0.43541666666666662</v>
      </c>
      <c r="K174" s="81">
        <v>1</v>
      </c>
      <c r="L174" s="68">
        <v>1</v>
      </c>
      <c r="M174" s="68" t="s">
        <v>820</v>
      </c>
      <c r="O174" s="131">
        <v>25.4</v>
      </c>
      <c r="P174" s="131">
        <v>8.3000000000000007</v>
      </c>
      <c r="Q174" s="68">
        <v>2.2000000000000002</v>
      </c>
      <c r="R174" s="68">
        <v>2.2000000000000002</v>
      </c>
      <c r="S174" s="131">
        <v>2</v>
      </c>
      <c r="T174" s="68">
        <v>2.1</v>
      </c>
      <c r="U174" s="76">
        <v>0.95454545454545447</v>
      </c>
      <c r="V174" s="68">
        <v>1.1000000000000001</v>
      </c>
      <c r="W174" s="77">
        <v>0.33888888888888885</v>
      </c>
      <c r="X174" s="68">
        <v>26.2</v>
      </c>
      <c r="Y174" s="68">
        <v>6.88</v>
      </c>
      <c r="Z174" s="72">
        <v>5.7734792342357961</v>
      </c>
      <c r="AA174" s="68">
        <v>84.5</v>
      </c>
      <c r="AB174" s="205">
        <v>31.1</v>
      </c>
      <c r="AC174" s="72">
        <v>47.6</v>
      </c>
      <c r="AD174" s="72">
        <v>0.44342105263157888</v>
      </c>
      <c r="AE174" s="72">
        <v>0.77394124380007612</v>
      </c>
      <c r="AF174" s="72">
        <v>0.20857231436986517</v>
      </c>
      <c r="AG174" s="137">
        <v>0.98251355816994135</v>
      </c>
      <c r="AH174" s="72">
        <v>17.327155941357908</v>
      </c>
      <c r="AI174" s="72">
        <v>18.30966949952785</v>
      </c>
      <c r="AJ174" s="72">
        <v>72.55849631187148</v>
      </c>
      <c r="AK174" s="72">
        <v>10.553094109857579</v>
      </c>
      <c r="AL174" s="72">
        <v>6.8755661189541604</v>
      </c>
      <c r="AM174" s="72">
        <v>27.880250051215487</v>
      </c>
      <c r="AN174" s="137">
        <v>28.862763609385429</v>
      </c>
      <c r="AO174" s="137" t="s">
        <v>1093</v>
      </c>
      <c r="AP174" s="137" t="s">
        <v>1093</v>
      </c>
      <c r="AQ174" s="72" t="s">
        <v>1093</v>
      </c>
      <c r="AR174" s="72" t="s">
        <v>1093</v>
      </c>
      <c r="AS174" s="68" t="s">
        <v>763</v>
      </c>
      <c r="AT174" s="68" t="s">
        <v>763</v>
      </c>
      <c r="AU174" s="68" t="s">
        <v>763</v>
      </c>
      <c r="AV174" s="68" t="s">
        <v>763</v>
      </c>
      <c r="AY174" s="147"/>
    </row>
    <row r="175" spans="1:55" s="68" customFormat="1" x14ac:dyDescent="0.2">
      <c r="A175" s="79" t="s">
        <v>756</v>
      </c>
      <c r="B175" s="68" t="s">
        <v>405</v>
      </c>
      <c r="C175" s="68" t="s">
        <v>765</v>
      </c>
      <c r="E175" s="147">
        <v>44434</v>
      </c>
      <c r="F175" s="68" t="s">
        <v>881</v>
      </c>
      <c r="G175" s="68" t="s">
        <v>1092</v>
      </c>
      <c r="H175" s="68">
        <v>2</v>
      </c>
      <c r="I175" s="68" t="s">
        <v>760</v>
      </c>
      <c r="J175" s="77">
        <v>0.43541666666666662</v>
      </c>
      <c r="K175" s="81">
        <v>1</v>
      </c>
      <c r="L175" s="68">
        <v>1</v>
      </c>
      <c r="M175" s="68" t="s">
        <v>820</v>
      </c>
      <c r="O175" s="131">
        <v>25.4</v>
      </c>
      <c r="P175" s="131">
        <v>8.3000000000000007</v>
      </c>
      <c r="Q175" s="68">
        <v>2.2000000000000002</v>
      </c>
      <c r="R175" s="68">
        <v>2.2000000000000002</v>
      </c>
      <c r="S175" s="131">
        <v>2</v>
      </c>
      <c r="T175" s="68">
        <v>2.1</v>
      </c>
      <c r="U175" s="76">
        <v>0.95454545454545447</v>
      </c>
      <c r="V175" s="68">
        <v>1.9</v>
      </c>
      <c r="W175" s="77">
        <v>0.33888888888888885</v>
      </c>
      <c r="X175" s="68">
        <v>26</v>
      </c>
      <c r="Y175" s="68">
        <v>6.7</v>
      </c>
      <c r="Z175" s="72">
        <v>5.5893948274615237</v>
      </c>
      <c r="AA175" s="68">
        <v>78.900000000000006</v>
      </c>
      <c r="AB175" s="226">
        <v>32.1</v>
      </c>
      <c r="AC175" s="209">
        <v>49.4</v>
      </c>
      <c r="AD175" s="72" t="s">
        <v>763</v>
      </c>
      <c r="AE175" s="72" t="s">
        <v>763</v>
      </c>
      <c r="AF175" s="72" t="s">
        <v>763</v>
      </c>
      <c r="AG175" s="137" t="s">
        <v>763</v>
      </c>
      <c r="AH175" s="75" t="s">
        <v>763</v>
      </c>
      <c r="AI175" s="75" t="s">
        <v>763</v>
      </c>
      <c r="AJ175" s="75" t="s">
        <v>763</v>
      </c>
      <c r="AK175" s="75" t="s">
        <v>763</v>
      </c>
      <c r="AL175" s="75" t="s">
        <v>763</v>
      </c>
      <c r="AM175" s="75" t="s">
        <v>763</v>
      </c>
      <c r="AN175" s="137" t="s">
        <v>763</v>
      </c>
      <c r="AO175" s="137" t="s">
        <v>763</v>
      </c>
      <c r="AP175" s="137" t="s">
        <v>763</v>
      </c>
      <c r="AQ175" s="75" t="s">
        <v>763</v>
      </c>
      <c r="AR175" s="75" t="s">
        <v>763</v>
      </c>
      <c r="AS175" s="68" t="s">
        <v>763</v>
      </c>
      <c r="AT175" s="68" t="s">
        <v>763</v>
      </c>
      <c r="AU175" s="68" t="s">
        <v>763</v>
      </c>
      <c r="AV175" s="68" t="s">
        <v>763</v>
      </c>
      <c r="AY175" s="147"/>
    </row>
    <row r="177" spans="1:54" x14ac:dyDescent="0.2">
      <c r="A177" s="236" t="s">
        <v>1247</v>
      </c>
    </row>
    <row r="178" spans="1:54" ht="15.5"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3" t="s">
        <v>1203</v>
      </c>
      <c r="AE178" s="84"/>
      <c r="AF178" s="84"/>
      <c r="AG178" s="82"/>
      <c r="AH178" s="82"/>
      <c r="AI178" s="84"/>
      <c r="AJ178" s="82"/>
      <c r="AK178" s="84"/>
      <c r="AL178" s="82"/>
      <c r="AM178" s="82"/>
      <c r="AN178" s="82"/>
      <c r="AO178" s="82"/>
      <c r="AP178" s="82"/>
      <c r="AQ178" s="82"/>
      <c r="AR178" s="82"/>
      <c r="AS178" s="82"/>
      <c r="AT178" s="82"/>
      <c r="AU178" s="82"/>
      <c r="AV178" s="82"/>
      <c r="AW178" s="82"/>
      <c r="AX178" s="82"/>
      <c r="AY178" s="82"/>
      <c r="AZ178" s="82"/>
      <c r="BA178" s="82"/>
      <c r="BB178" s="82"/>
    </row>
    <row r="179" spans="1:54" ht="14.5" customHeight="1" x14ac:dyDescent="0.2">
      <c r="A179" s="86"/>
      <c r="B179" s="86"/>
      <c r="C179" s="87"/>
      <c r="D179" s="87"/>
      <c r="E179" s="87"/>
      <c r="F179" s="86"/>
      <c r="G179" s="86"/>
      <c r="H179" s="88" t="s">
        <v>702</v>
      </c>
      <c r="I179" s="89"/>
      <c r="J179" s="89"/>
      <c r="K179" s="82"/>
      <c r="L179" s="86"/>
      <c r="M179" s="86"/>
      <c r="N179" s="86"/>
      <c r="O179" s="86"/>
      <c r="P179" s="86"/>
      <c r="Q179" s="86"/>
      <c r="R179" s="86"/>
      <c r="S179" s="86"/>
      <c r="T179" s="86"/>
      <c r="U179" s="86"/>
      <c r="V179" s="89" t="s">
        <v>977</v>
      </c>
      <c r="W179" s="82"/>
      <c r="X179" s="82"/>
      <c r="Y179" s="82"/>
      <c r="Z179" s="82"/>
      <c r="AA179" s="82"/>
      <c r="AB179" s="82"/>
      <c r="AC179" s="83" t="s">
        <v>1204</v>
      </c>
      <c r="AD179" s="83"/>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 customHeight="1" thickBot="1" x14ac:dyDescent="0.25">
      <c r="A180" s="90"/>
      <c r="B180" s="90"/>
      <c r="C180" s="91"/>
      <c r="D180" s="91"/>
      <c r="E180" s="91"/>
      <c r="F180" s="89" t="s">
        <v>976</v>
      </c>
      <c r="G180" s="89" t="s">
        <v>702</v>
      </c>
      <c r="H180" s="89" t="s">
        <v>1205</v>
      </c>
      <c r="I180" s="89" t="s">
        <v>702</v>
      </c>
      <c r="J180" s="82"/>
      <c r="K180" s="82"/>
      <c r="L180" s="89"/>
      <c r="M180" s="89"/>
      <c r="N180" s="90"/>
      <c r="O180" s="89"/>
      <c r="P180" s="89" t="s">
        <v>1206</v>
      </c>
      <c r="Q180" s="89"/>
      <c r="R180" s="89"/>
      <c r="S180" s="89"/>
      <c r="T180" s="89"/>
      <c r="U180" s="89"/>
      <c r="V180" s="89" t="s">
        <v>726</v>
      </c>
      <c r="W180" s="82"/>
      <c r="X180" s="82"/>
      <c r="Y180" s="82"/>
      <c r="Z180" s="92">
        <v>273.14999999999998</v>
      </c>
      <c r="AA180" s="82"/>
      <c r="AB180" s="82"/>
      <c r="AC180" s="83"/>
      <c r="AD180" s="83"/>
      <c r="AE180" s="82"/>
      <c r="AF180" s="82"/>
      <c r="AG180" s="82"/>
      <c r="AH180" s="82"/>
      <c r="AI180" s="82"/>
      <c r="AJ180" s="82"/>
      <c r="AK180" s="82" t="s">
        <v>1207</v>
      </c>
      <c r="AL180" s="82"/>
      <c r="AM180" s="82"/>
      <c r="AN180" s="82"/>
      <c r="AO180" s="82"/>
      <c r="AP180" s="82"/>
      <c r="AQ180" s="82"/>
      <c r="AR180" s="82"/>
      <c r="AS180" s="82"/>
      <c r="AT180" s="82"/>
      <c r="AU180" s="82"/>
      <c r="AV180" s="82"/>
      <c r="AW180" s="82"/>
      <c r="AX180" s="82"/>
      <c r="AY180" s="82"/>
      <c r="AZ180" s="82"/>
      <c r="BA180" s="82"/>
      <c r="BB180" s="82"/>
    </row>
    <row r="181" spans="1:54" ht="36" thickTop="1" thickBot="1" x14ac:dyDescent="0.25">
      <c r="A181" s="93" t="s">
        <v>1208</v>
      </c>
      <c r="B181" s="94" t="s">
        <v>1209</v>
      </c>
      <c r="C181" s="94" t="s">
        <v>1210</v>
      </c>
      <c r="D181" s="94" t="s">
        <v>1211</v>
      </c>
      <c r="E181" s="94"/>
      <c r="F181" s="93" t="s">
        <v>706</v>
      </c>
      <c r="G181" s="93" t="s">
        <v>1205</v>
      </c>
      <c r="H181" s="93" t="s">
        <v>1212</v>
      </c>
      <c r="I181" s="93" t="s">
        <v>1213</v>
      </c>
      <c r="J181" s="93" t="s">
        <v>541</v>
      </c>
      <c r="K181" s="93" t="s">
        <v>1214</v>
      </c>
      <c r="L181" s="93" t="s">
        <v>1215</v>
      </c>
      <c r="M181" s="89" t="s">
        <v>1216</v>
      </c>
      <c r="N181" s="93" t="s">
        <v>1217</v>
      </c>
      <c r="O181" s="93" t="s">
        <v>1218</v>
      </c>
      <c r="P181" s="93" t="s">
        <v>1219</v>
      </c>
      <c r="Q181" s="93" t="s">
        <v>1220</v>
      </c>
      <c r="R181" s="93" t="s">
        <v>1221</v>
      </c>
      <c r="S181" s="93" t="s">
        <v>1222</v>
      </c>
      <c r="T181" s="93" t="s">
        <v>1223</v>
      </c>
      <c r="U181" s="93" t="s">
        <v>1224</v>
      </c>
      <c r="V181" s="93" t="s">
        <v>474</v>
      </c>
      <c r="W181" s="95"/>
      <c r="X181" s="82"/>
      <c r="Y181" s="96" t="s">
        <v>540</v>
      </c>
      <c r="Z181" s="97" t="s">
        <v>1225</v>
      </c>
      <c r="AA181" s="98" t="s">
        <v>1226</v>
      </c>
      <c r="AB181" s="98" t="s">
        <v>1205</v>
      </c>
      <c r="AC181" s="83"/>
      <c r="AD181" s="83"/>
      <c r="AE181" s="99" t="s">
        <v>1227</v>
      </c>
      <c r="AF181" s="100" t="s">
        <v>485</v>
      </c>
      <c r="AG181" s="98" t="s">
        <v>1228</v>
      </c>
      <c r="AH181" s="98" t="s">
        <v>724</v>
      </c>
      <c r="AI181" s="100" t="s">
        <v>1229</v>
      </c>
      <c r="AJ181" s="98" t="s">
        <v>722</v>
      </c>
      <c r="AK181" s="100" t="s">
        <v>489</v>
      </c>
      <c r="AL181" s="82"/>
      <c r="AM181" s="82"/>
      <c r="AN181" s="82"/>
      <c r="AO181" s="82"/>
      <c r="AP181" s="82"/>
      <c r="AQ181" s="82"/>
      <c r="AR181" s="82"/>
      <c r="AS181" s="82"/>
      <c r="AT181" s="82"/>
      <c r="AU181" s="82"/>
      <c r="AV181" s="82"/>
      <c r="AW181" s="82"/>
      <c r="AX181" s="82"/>
      <c r="AY181" s="109"/>
      <c r="AZ181" s="109"/>
      <c r="BA181" s="82"/>
      <c r="BB181" s="82"/>
    </row>
    <row r="182" spans="1:54" ht="16" x14ac:dyDescent="0.2">
      <c r="A182" s="101" t="s">
        <v>405</v>
      </c>
      <c r="B182" s="102">
        <v>2021</v>
      </c>
      <c r="C182" s="103">
        <v>7</v>
      </c>
      <c r="D182" s="102">
        <v>13</v>
      </c>
      <c r="E182" s="82"/>
      <c r="F182" s="131">
        <v>1.4</v>
      </c>
      <c r="G182" s="131" t="s">
        <v>761</v>
      </c>
      <c r="H182" s="82"/>
      <c r="I182" s="131" t="s">
        <v>761</v>
      </c>
      <c r="J182" s="205">
        <v>30.6</v>
      </c>
      <c r="K182" s="82"/>
      <c r="L182" s="82"/>
      <c r="M182" s="108"/>
      <c r="N182" s="137" t="s">
        <v>763</v>
      </c>
      <c r="O182" s="82"/>
      <c r="P182" s="82"/>
      <c r="Q182" s="82"/>
      <c r="R182" s="140"/>
      <c r="S182" s="137" t="s">
        <v>763</v>
      </c>
      <c r="T182" s="137" t="s">
        <v>763</v>
      </c>
      <c r="U182" s="137" t="s">
        <v>763</v>
      </c>
      <c r="V182" s="85"/>
      <c r="W182" s="85"/>
      <c r="X182" s="85"/>
      <c r="Y182" s="102" t="str">
        <f>IF(C182&lt;6," ",IF(C182&lt;=9,I182, IF(C182&gt;=10," ")))</f>
        <v>ND</v>
      </c>
      <c r="Z182" s="102" t="e">
        <f>IF(Y182=" ", " ", IF(Y182&gt;0, Y182+273.15))</f>
        <v>#VALUE!</v>
      </c>
      <c r="AA182" s="102">
        <f>IF(C182&lt;6," ",IF(C182&lt;=9,J182, IF(C182&gt;=10," ")))</f>
        <v>30.6</v>
      </c>
      <c r="AB182" s="102" t="str">
        <f>IF(C182&lt;6," ",IF(C182&lt;=9,G182, IF(C182&gt;=10," ")))</f>
        <v>ND</v>
      </c>
      <c r="AC182" s="104" t="e">
        <f>IF(Y182=" "," ",IF(Y182&gt;0,EXP(-173.4292+249.6339*100/Z182+143.3483*LN(+Z182/100)-21.8492*Z182/100+AA182*(-0.033096+0.014259*Z182/100-0.0017*(Z182/100)^2))*1.4276))</f>
        <v>#VALUE!</v>
      </c>
      <c r="AD182" s="102"/>
      <c r="AE182" s="105">
        <f>IF(C182&lt;6," ",IF(C182&lt;=9,F182, IF(C182&gt;=10," ")))</f>
        <v>1.4</v>
      </c>
      <c r="AF182" s="102" t="str">
        <f>IF(Y182=" "," ",N182)</f>
        <v>NS</v>
      </c>
      <c r="AG182" s="105" t="str">
        <f>IF(C182&lt;6," ",IF(C182&lt;=9,T182, IF(C182&gt;=10," ")))</f>
        <v>NS</v>
      </c>
      <c r="AH182" s="105" t="str">
        <f>IF(C182&lt;6," ",IF(C182&lt;=9,U182, IF(C182&gt;=10," ")))</f>
        <v>NS</v>
      </c>
      <c r="AI182" s="102"/>
      <c r="AJ182" s="106" t="str">
        <f>IF(C182&lt;6," ",IF(C182&lt;=9,S182, IF(C182&gt;=10," ")))</f>
        <v>NS</v>
      </c>
      <c r="AK182" s="107"/>
      <c r="AL182" s="85"/>
      <c r="AM182" s="85"/>
      <c r="AN182" s="85"/>
      <c r="AO182" s="85"/>
      <c r="AP182" s="85"/>
      <c r="AQ182" s="85"/>
      <c r="AR182" s="85"/>
      <c r="AS182" s="85"/>
      <c r="AT182" s="85"/>
      <c r="AU182" s="85"/>
      <c r="AV182" s="85"/>
      <c r="AW182" s="85"/>
      <c r="AX182" s="85"/>
      <c r="AY182" s="85"/>
      <c r="AZ182" s="85"/>
      <c r="BA182" s="82"/>
      <c r="BB182" s="82"/>
    </row>
    <row r="183" spans="1:54" ht="16" x14ac:dyDescent="0.2">
      <c r="A183" s="101" t="s">
        <v>405</v>
      </c>
      <c r="B183" s="102">
        <v>2021</v>
      </c>
      <c r="C183" s="103">
        <v>7</v>
      </c>
      <c r="D183" s="102">
        <v>13</v>
      </c>
      <c r="E183" s="82"/>
      <c r="F183" s="131">
        <v>1.4</v>
      </c>
      <c r="G183" s="131" t="s">
        <v>761</v>
      </c>
      <c r="H183" s="82"/>
      <c r="I183" s="131" t="s">
        <v>761</v>
      </c>
      <c r="J183" s="205">
        <v>30.7</v>
      </c>
      <c r="K183" s="82"/>
      <c r="L183" s="82"/>
      <c r="M183" s="108"/>
      <c r="N183" s="137">
        <v>2.536406502936098</v>
      </c>
      <c r="O183" s="82"/>
      <c r="P183" s="82"/>
      <c r="Q183" s="82"/>
      <c r="R183" s="140"/>
      <c r="S183" s="137">
        <v>31.005682596654047</v>
      </c>
      <c r="T183" s="137">
        <v>3.9666666666666677</v>
      </c>
      <c r="U183" s="137">
        <v>18.099392361111114</v>
      </c>
      <c r="V183" s="85"/>
      <c r="W183" s="85"/>
      <c r="X183" s="85"/>
      <c r="Y183" s="102" t="str">
        <f t="shared" ref="Y183:Y197" si="61">IF(C183&lt;6," ",IF(C183&lt;=9,I183, IF(C183&gt;=10," ")))</f>
        <v>ND</v>
      </c>
      <c r="Z183" s="102" t="e">
        <f t="shared" ref="Z183:Z197" si="62">IF(Y183=" ", " ", IF(Y183&gt;0, Y183+273.15))</f>
        <v>#VALUE!</v>
      </c>
      <c r="AA183" s="102">
        <f t="shared" ref="AA183:AA197" si="63">IF(C183&lt;6," ",IF(C183&lt;=9,J183, IF(C183&gt;=10," ")))</f>
        <v>30.7</v>
      </c>
      <c r="AB183" s="102" t="str">
        <f t="shared" ref="AB183:AB197" si="64">IF(C183&lt;6," ",IF(C183&lt;=9,G183, IF(C183&gt;=10," ")))</f>
        <v>ND</v>
      </c>
      <c r="AC183" s="104" t="e">
        <f t="shared" ref="AC183:AC197" si="65">IF(Y183=" "," ",IF(Y183&gt;0,EXP(-173.4292+249.6339*100/Z183+143.3483*LN(+Z183/100)-21.8492*Z183/100+AA183*(-0.033096+0.014259*Z183/100-0.0017*(Z183/100)^2))*1.4276))</f>
        <v>#VALUE!</v>
      </c>
      <c r="AD183" s="102"/>
      <c r="AE183" s="105">
        <f t="shared" ref="AE183:AE197" si="66">IF(C183&lt;6," ",IF(C183&lt;=9,F183, IF(C183&gt;=10," ")))</f>
        <v>1.4</v>
      </c>
      <c r="AF183" s="102">
        <f t="shared" ref="AF183:AF197" si="67">IF(Y183=" "," ",N183)</f>
        <v>2.536406502936098</v>
      </c>
      <c r="AG183" s="105">
        <f t="shared" ref="AG183:AG197" si="68">IF(C183&lt;6," ",IF(C183&lt;=9,T183, IF(C183&gt;=10," ")))</f>
        <v>3.9666666666666677</v>
      </c>
      <c r="AH183" s="105">
        <f t="shared" ref="AH183:AH197" si="69">IF(C183&lt;6," ",IF(C183&lt;=9,U183, IF(C183&gt;=10," ")))</f>
        <v>18.099392361111114</v>
      </c>
      <c r="AI183" s="102">
        <f t="shared" ref="AI183:AI184" si="70">IF(Y183=" ", " ", IF(Y183&gt;0, SUM(AG183:AH183)))</f>
        <v>22.066059027777783</v>
      </c>
      <c r="AJ183" s="106">
        <f t="shared" ref="AJ183:AJ197" si="71">IF(C183&lt;6," ",IF(C183&lt;=9,S183, IF(C183&gt;=10," ")))</f>
        <v>31.005682596654047</v>
      </c>
      <c r="AK183" s="107">
        <f t="shared" ref="AK183:AK196" si="72">IF(Y183=" ", " ", IF(Y183&gt;0, AJ183-AF183))</f>
        <v>28.469276093717948</v>
      </c>
      <c r="AL183" s="85"/>
      <c r="AM183" s="85"/>
      <c r="AN183" s="85"/>
      <c r="AO183" s="85"/>
      <c r="AP183" s="85"/>
      <c r="AQ183" s="85"/>
      <c r="AR183" s="85"/>
      <c r="AS183" s="85"/>
      <c r="AT183" s="85"/>
      <c r="AU183" s="85"/>
      <c r="AV183" s="85"/>
      <c r="AW183" s="85"/>
      <c r="AX183" s="85"/>
      <c r="AY183" s="85"/>
      <c r="AZ183" s="85"/>
      <c r="BA183" s="82"/>
      <c r="BB183" s="82"/>
    </row>
    <row r="184" spans="1:54" ht="16" x14ac:dyDescent="0.2">
      <c r="A184" s="101" t="s">
        <v>405</v>
      </c>
      <c r="B184" s="102">
        <v>2021</v>
      </c>
      <c r="C184" s="103">
        <v>7</v>
      </c>
      <c r="D184" s="102">
        <v>13</v>
      </c>
      <c r="E184" s="82"/>
      <c r="F184" s="131">
        <v>1.4</v>
      </c>
      <c r="G184" s="131" t="s">
        <v>761</v>
      </c>
      <c r="H184" s="82"/>
      <c r="I184" s="131" t="s">
        <v>761</v>
      </c>
      <c r="J184" s="205">
        <v>30.8</v>
      </c>
      <c r="K184" s="82"/>
      <c r="L184" s="82"/>
      <c r="M184" s="108"/>
      <c r="N184" s="137">
        <v>2.2773327175174747</v>
      </c>
      <c r="O184" s="82"/>
      <c r="P184" s="82"/>
      <c r="Q184" s="82"/>
      <c r="R184" s="140"/>
      <c r="S184" s="137">
        <v>33.113503888454076</v>
      </c>
      <c r="T184" s="137">
        <v>1.254761904761905</v>
      </c>
      <c r="U184" s="137">
        <v>21.547963789682544</v>
      </c>
      <c r="V184" s="85"/>
      <c r="W184" s="85"/>
      <c r="X184" s="85"/>
      <c r="Y184" s="102" t="str">
        <f t="shared" si="61"/>
        <v>ND</v>
      </c>
      <c r="Z184" s="102" t="e">
        <f t="shared" si="62"/>
        <v>#VALUE!</v>
      </c>
      <c r="AA184" s="102">
        <f t="shared" si="63"/>
        <v>30.8</v>
      </c>
      <c r="AB184" s="102" t="str">
        <f t="shared" si="64"/>
        <v>ND</v>
      </c>
      <c r="AC184" s="104" t="e">
        <f t="shared" si="65"/>
        <v>#VALUE!</v>
      </c>
      <c r="AD184" s="102"/>
      <c r="AE184" s="105">
        <f t="shared" si="66"/>
        <v>1.4</v>
      </c>
      <c r="AF184" s="102">
        <f t="shared" si="67"/>
        <v>2.2773327175174747</v>
      </c>
      <c r="AG184" s="105">
        <f t="shared" si="68"/>
        <v>1.254761904761905</v>
      </c>
      <c r="AH184" s="105">
        <f t="shared" si="69"/>
        <v>21.547963789682544</v>
      </c>
      <c r="AI184" s="102">
        <f t="shared" si="70"/>
        <v>22.802725694444451</v>
      </c>
      <c r="AJ184" s="106">
        <f t="shared" si="71"/>
        <v>33.113503888454076</v>
      </c>
      <c r="AK184" s="107">
        <f t="shared" si="72"/>
        <v>30.836171170936602</v>
      </c>
      <c r="AL184" s="82"/>
      <c r="AM184" s="85"/>
      <c r="AN184" s="85"/>
      <c r="AO184" s="85"/>
      <c r="AP184" s="85"/>
      <c r="AQ184" s="85"/>
      <c r="AR184" s="85"/>
      <c r="AS184" s="114" t="s">
        <v>1230</v>
      </c>
      <c r="AT184" s="85"/>
      <c r="AU184" s="85"/>
      <c r="AV184" s="85"/>
      <c r="AW184" s="85"/>
      <c r="AX184" s="85"/>
      <c r="AY184" s="85"/>
      <c r="AZ184" s="85"/>
      <c r="BA184" s="85"/>
      <c r="BB184" s="82"/>
    </row>
    <row r="185" spans="1:54" ht="16" x14ac:dyDescent="0.2">
      <c r="A185" s="101" t="s">
        <v>405</v>
      </c>
      <c r="B185" s="102">
        <v>2021</v>
      </c>
      <c r="C185" s="103">
        <v>7</v>
      </c>
      <c r="D185" s="102">
        <v>13</v>
      </c>
      <c r="E185" s="82"/>
      <c r="F185" s="131">
        <v>1.4</v>
      </c>
      <c r="G185" s="131" t="s">
        <v>761</v>
      </c>
      <c r="H185" s="82"/>
      <c r="I185" s="131" t="s">
        <v>761</v>
      </c>
      <c r="J185" s="205">
        <v>31</v>
      </c>
      <c r="K185" s="82"/>
      <c r="L185" s="82"/>
      <c r="M185" s="108"/>
      <c r="N185" s="137" t="s">
        <v>763</v>
      </c>
      <c r="O185" s="82"/>
      <c r="P185" s="82"/>
      <c r="Q185" s="82"/>
      <c r="R185" s="140"/>
      <c r="S185" s="137" t="s">
        <v>763</v>
      </c>
      <c r="T185" s="137" t="s">
        <v>763</v>
      </c>
      <c r="U185" s="137" t="s">
        <v>763</v>
      </c>
      <c r="V185" s="85"/>
      <c r="W185" s="85"/>
      <c r="X185" s="85"/>
      <c r="Y185" s="102" t="str">
        <f t="shared" si="61"/>
        <v>ND</v>
      </c>
      <c r="Z185" s="102" t="e">
        <f t="shared" si="62"/>
        <v>#VALUE!</v>
      </c>
      <c r="AA185" s="102">
        <f t="shared" si="63"/>
        <v>31</v>
      </c>
      <c r="AB185" s="102" t="str">
        <f t="shared" si="64"/>
        <v>ND</v>
      </c>
      <c r="AC185" s="104" t="e">
        <f t="shared" si="65"/>
        <v>#VALUE!</v>
      </c>
      <c r="AD185" s="102"/>
      <c r="AE185" s="105">
        <f t="shared" si="66"/>
        <v>1.4</v>
      </c>
      <c r="AF185" s="102" t="str">
        <f t="shared" si="67"/>
        <v>NS</v>
      </c>
      <c r="AG185" s="105" t="str">
        <f t="shared" si="68"/>
        <v>NS</v>
      </c>
      <c r="AH185" s="105" t="str">
        <f t="shared" si="69"/>
        <v>NS</v>
      </c>
      <c r="AI185" s="102"/>
      <c r="AJ185" s="106" t="str">
        <f t="shared" si="71"/>
        <v>NS</v>
      </c>
      <c r="AK185" s="107"/>
      <c r="AL185" s="82"/>
      <c r="AM185" s="85"/>
      <c r="AN185" s="85"/>
      <c r="AO185" s="85"/>
      <c r="AP185" s="85"/>
      <c r="AQ185" s="85"/>
      <c r="AR185" s="85"/>
      <c r="AS185" s="115"/>
      <c r="AT185" s="116" t="s">
        <v>487</v>
      </c>
      <c r="AU185" s="116" t="s">
        <v>1231</v>
      </c>
      <c r="AV185" s="116" t="s">
        <v>485</v>
      </c>
      <c r="AW185" s="116" t="s">
        <v>513</v>
      </c>
      <c r="AX185" s="116" t="s">
        <v>489</v>
      </c>
      <c r="AY185" s="116"/>
      <c r="AZ185" s="85"/>
      <c r="BA185" s="85"/>
      <c r="BB185" s="82"/>
    </row>
    <row r="186" spans="1:54" ht="16" x14ac:dyDescent="0.2">
      <c r="A186" s="101" t="s">
        <v>405</v>
      </c>
      <c r="B186" s="102">
        <v>2021</v>
      </c>
      <c r="C186" s="103">
        <v>7</v>
      </c>
      <c r="D186" s="102">
        <v>27</v>
      </c>
      <c r="E186" s="82"/>
      <c r="F186" s="131">
        <v>2</v>
      </c>
      <c r="G186" s="131">
        <v>7.75</v>
      </c>
      <c r="H186" s="82"/>
      <c r="I186" s="131">
        <v>21.8</v>
      </c>
      <c r="J186" s="205">
        <v>30.8</v>
      </c>
      <c r="K186" s="82"/>
      <c r="L186" s="82"/>
      <c r="M186" s="108"/>
      <c r="N186" s="137" t="s">
        <v>763</v>
      </c>
      <c r="O186" s="82"/>
      <c r="P186" s="82"/>
      <c r="Q186" s="82"/>
      <c r="R186" s="140"/>
      <c r="S186" s="137" t="s">
        <v>763</v>
      </c>
      <c r="T186" s="137" t="s">
        <v>763</v>
      </c>
      <c r="U186" s="137" t="s">
        <v>763</v>
      </c>
      <c r="V186" s="85"/>
      <c r="W186" s="85"/>
      <c r="X186" s="85"/>
      <c r="Y186" s="102">
        <f t="shared" si="61"/>
        <v>21.8</v>
      </c>
      <c r="Z186" s="102">
        <f t="shared" si="62"/>
        <v>294.95</v>
      </c>
      <c r="AA186" s="102">
        <f t="shared" si="63"/>
        <v>30.8</v>
      </c>
      <c r="AB186" s="102">
        <f t="shared" si="64"/>
        <v>7.75</v>
      </c>
      <c r="AC186" s="104">
        <f t="shared" si="65"/>
        <v>7.313390884724285</v>
      </c>
      <c r="AD186" s="102">
        <f t="shared" ref="AD186:AD197" si="73">IF(Y186=" "," ",IF(Y186&gt;0,AB186/AC186))</f>
        <v>1.0596999561704918</v>
      </c>
      <c r="AE186" s="105">
        <f t="shared" si="66"/>
        <v>2</v>
      </c>
      <c r="AF186" s="102" t="str">
        <f t="shared" si="67"/>
        <v>NS</v>
      </c>
      <c r="AG186" s="105" t="str">
        <f t="shared" si="68"/>
        <v>NS</v>
      </c>
      <c r="AH186" s="105" t="str">
        <f t="shared" si="69"/>
        <v>NS</v>
      </c>
      <c r="AI186" s="102"/>
      <c r="AJ186" s="106" t="str">
        <f t="shared" si="71"/>
        <v>NS</v>
      </c>
      <c r="AK186" s="107"/>
      <c r="AL186" s="82"/>
      <c r="AM186" s="84"/>
      <c r="AN186" s="84" t="s">
        <v>1232</v>
      </c>
      <c r="AO186" s="82"/>
      <c r="AP186" s="82"/>
      <c r="AQ186" s="82"/>
      <c r="AR186" s="82"/>
      <c r="AS186" s="117" t="s">
        <v>522</v>
      </c>
      <c r="AT186" s="115"/>
      <c r="AU186" s="115"/>
      <c r="AV186" s="115"/>
      <c r="AW186" s="115"/>
      <c r="AX186" s="115"/>
      <c r="AY186" s="118"/>
      <c r="AZ186" s="85"/>
      <c r="BA186" s="85"/>
      <c r="BB186" s="82"/>
    </row>
    <row r="187" spans="1:54" ht="18" x14ac:dyDescent="0.25">
      <c r="A187" s="101" t="s">
        <v>405</v>
      </c>
      <c r="B187" s="102">
        <v>2021</v>
      </c>
      <c r="C187" s="103">
        <v>7</v>
      </c>
      <c r="D187" s="102">
        <v>27</v>
      </c>
      <c r="E187" s="82"/>
      <c r="F187" s="131">
        <v>2</v>
      </c>
      <c r="G187" s="131">
        <v>7.75</v>
      </c>
      <c r="H187" s="82"/>
      <c r="I187" s="131">
        <v>21.8</v>
      </c>
      <c r="J187" s="205">
        <v>31.1</v>
      </c>
      <c r="K187" s="82"/>
      <c r="L187" s="82"/>
      <c r="M187" s="108"/>
      <c r="N187" s="137">
        <v>1.1202081977664249</v>
      </c>
      <c r="O187" s="82"/>
      <c r="P187" s="82"/>
      <c r="Q187" s="82"/>
      <c r="R187" s="140"/>
      <c r="S187" s="137">
        <v>33.294420705353346</v>
      </c>
      <c r="T187" s="225">
        <v>1.6211962025316455</v>
      </c>
      <c r="U187" s="225">
        <v>7.9303797468354351E-2</v>
      </c>
      <c r="V187" s="85"/>
      <c r="W187" s="85"/>
      <c r="X187" s="85"/>
      <c r="Y187" s="102">
        <f t="shared" si="61"/>
        <v>21.8</v>
      </c>
      <c r="Z187" s="102">
        <f t="shared" si="62"/>
        <v>294.95</v>
      </c>
      <c r="AA187" s="102">
        <f t="shared" si="63"/>
        <v>31.1</v>
      </c>
      <c r="AB187" s="102">
        <f t="shared" si="64"/>
        <v>7.75</v>
      </c>
      <c r="AC187" s="104">
        <f t="shared" si="65"/>
        <v>7.3006146340074549</v>
      </c>
      <c r="AD187" s="102">
        <f t="shared" si="73"/>
        <v>1.0615544565109949</v>
      </c>
      <c r="AE187" s="105">
        <f t="shared" si="66"/>
        <v>2</v>
      </c>
      <c r="AF187" s="102">
        <f t="shared" si="67"/>
        <v>1.1202081977664249</v>
      </c>
      <c r="AG187" s="105">
        <f t="shared" si="68"/>
        <v>1.6211962025316455</v>
      </c>
      <c r="AH187" s="105">
        <f t="shared" si="69"/>
        <v>7.9303797468354351E-2</v>
      </c>
      <c r="AI187" s="102">
        <f t="shared" ref="AI187:AI188" si="74">IF(Y187=" ", " ", IF(Y187&gt;0, SUM(AG187:AH187)))</f>
        <v>1.7004999999999999</v>
      </c>
      <c r="AJ187" s="106">
        <f t="shared" si="71"/>
        <v>33.294420705353346</v>
      </c>
      <c r="AK187" s="107">
        <f t="shared" si="72"/>
        <v>32.174212507586923</v>
      </c>
      <c r="AL187" s="82"/>
      <c r="AM187" s="119"/>
      <c r="AN187" s="119" t="s">
        <v>477</v>
      </c>
      <c r="AO187" s="109" t="s">
        <v>1231</v>
      </c>
      <c r="AP187" s="120" t="s">
        <v>479</v>
      </c>
      <c r="AQ187" s="120" t="s">
        <v>726</v>
      </c>
      <c r="AR187" s="120" t="s">
        <v>481</v>
      </c>
      <c r="AS187" s="118" t="s">
        <v>476</v>
      </c>
      <c r="AT187" s="115">
        <v>0.4</v>
      </c>
      <c r="AU187" s="118">
        <v>0.6</v>
      </c>
      <c r="AV187" s="121">
        <v>10</v>
      </c>
      <c r="AW187" s="115">
        <v>10</v>
      </c>
      <c r="AX187" s="122">
        <v>43</v>
      </c>
      <c r="AY187" s="118"/>
      <c r="AZ187" s="85"/>
      <c r="BA187" s="85"/>
      <c r="BB187" s="82"/>
    </row>
    <row r="188" spans="1:54" ht="16" x14ac:dyDescent="0.2">
      <c r="A188" s="101" t="s">
        <v>405</v>
      </c>
      <c r="B188" s="102">
        <v>2021</v>
      </c>
      <c r="C188" s="103">
        <v>8</v>
      </c>
      <c r="D188" s="102">
        <v>27</v>
      </c>
      <c r="E188" s="82"/>
      <c r="F188" s="131">
        <v>2</v>
      </c>
      <c r="G188" s="131">
        <v>7.75</v>
      </c>
      <c r="H188" s="82"/>
      <c r="I188" s="131">
        <v>21.8</v>
      </c>
      <c r="J188" s="205">
        <v>31</v>
      </c>
      <c r="K188" s="82"/>
      <c r="L188" s="82"/>
      <c r="M188" s="82"/>
      <c r="N188" s="137">
        <v>0.3457277345193942</v>
      </c>
      <c r="O188" s="82"/>
      <c r="P188" s="82"/>
      <c r="Q188" s="82"/>
      <c r="R188" s="140"/>
      <c r="S188" s="137">
        <v>25.859212576963778</v>
      </c>
      <c r="T188" s="225">
        <v>1.6295797468354436</v>
      </c>
      <c r="U188" s="225">
        <v>0.12462025316455672</v>
      </c>
      <c r="V188" s="85"/>
      <c r="W188" s="85"/>
      <c r="X188" s="85"/>
      <c r="Y188" s="102">
        <f t="shared" si="61"/>
        <v>21.8</v>
      </c>
      <c r="Z188" s="102">
        <f t="shared" si="62"/>
        <v>294.95</v>
      </c>
      <c r="AA188" s="102">
        <f t="shared" si="63"/>
        <v>31</v>
      </c>
      <c r="AB188" s="102">
        <f t="shared" si="64"/>
        <v>7.75</v>
      </c>
      <c r="AC188" s="104">
        <f t="shared" si="65"/>
        <v>7.3048709023538922</v>
      </c>
      <c r="AD188" s="102">
        <f t="shared" si="73"/>
        <v>1.0609359294087828</v>
      </c>
      <c r="AE188" s="105">
        <f t="shared" si="66"/>
        <v>2</v>
      </c>
      <c r="AF188" s="102">
        <f t="shared" si="67"/>
        <v>0.3457277345193942</v>
      </c>
      <c r="AG188" s="105">
        <f t="shared" si="68"/>
        <v>1.6295797468354436</v>
      </c>
      <c r="AH188" s="105">
        <f t="shared" si="69"/>
        <v>0.12462025316455672</v>
      </c>
      <c r="AI188" s="102">
        <f t="shared" si="74"/>
        <v>1.7542000000000004</v>
      </c>
      <c r="AJ188" s="106">
        <f t="shared" si="71"/>
        <v>25.859212576963778</v>
      </c>
      <c r="AK188" s="107">
        <f t="shared" si="72"/>
        <v>25.513484842444385</v>
      </c>
      <c r="AL188" s="82"/>
      <c r="AM188" s="123"/>
      <c r="AN188" s="123" t="s">
        <v>479</v>
      </c>
      <c r="AO188" s="124" t="s">
        <v>1233</v>
      </c>
      <c r="AP188" s="124" t="s">
        <v>485</v>
      </c>
      <c r="AQ188" s="124" t="s">
        <v>1234</v>
      </c>
      <c r="AR188" s="124"/>
      <c r="AS188" s="118" t="s">
        <v>482</v>
      </c>
      <c r="AT188" s="115">
        <v>0.9</v>
      </c>
      <c r="AU188" s="118">
        <v>3</v>
      </c>
      <c r="AV188" s="121">
        <v>1</v>
      </c>
      <c r="AW188" s="115">
        <v>3</v>
      </c>
      <c r="AX188" s="122">
        <v>20</v>
      </c>
      <c r="AY188" s="118"/>
      <c r="AZ188" s="85"/>
      <c r="BA188" s="102"/>
      <c r="BB188" s="102" t="s">
        <v>1235</v>
      </c>
    </row>
    <row r="189" spans="1:54" ht="16" x14ac:dyDescent="0.2">
      <c r="A189" s="101" t="s">
        <v>405</v>
      </c>
      <c r="B189" s="102">
        <v>2021</v>
      </c>
      <c r="C189" s="103">
        <v>8</v>
      </c>
      <c r="D189" s="102">
        <v>27</v>
      </c>
      <c r="E189" s="82"/>
      <c r="F189" s="131">
        <v>2</v>
      </c>
      <c r="G189" s="131">
        <v>7.75</v>
      </c>
      <c r="H189" s="82"/>
      <c r="I189" s="131">
        <v>21.8</v>
      </c>
      <c r="J189" s="205">
        <v>31.4</v>
      </c>
      <c r="K189" s="82"/>
      <c r="L189" s="82"/>
      <c r="M189" s="82"/>
      <c r="N189" s="137" t="s">
        <v>763</v>
      </c>
      <c r="O189" s="82"/>
      <c r="P189" s="82"/>
      <c r="Q189" s="82"/>
      <c r="R189" s="140"/>
      <c r="S189" s="137" t="s">
        <v>763</v>
      </c>
      <c r="T189" s="137" t="s">
        <v>763</v>
      </c>
      <c r="U189" s="137" t="s">
        <v>763</v>
      </c>
      <c r="V189" s="85"/>
      <c r="W189" s="85"/>
      <c r="X189" s="85"/>
      <c r="Y189" s="102">
        <f t="shared" si="61"/>
        <v>21.8</v>
      </c>
      <c r="Z189" s="102">
        <f t="shared" si="62"/>
        <v>294.95</v>
      </c>
      <c r="AA189" s="102">
        <f t="shared" si="63"/>
        <v>31.4</v>
      </c>
      <c r="AB189" s="102">
        <f t="shared" si="64"/>
        <v>7.75</v>
      </c>
      <c r="AC189" s="104">
        <f t="shared" si="65"/>
        <v>7.2878607029758369</v>
      </c>
      <c r="AD189" s="102">
        <f t="shared" si="73"/>
        <v>1.0634122022715746</v>
      </c>
      <c r="AE189" s="105">
        <f t="shared" si="66"/>
        <v>2</v>
      </c>
      <c r="AF189" s="102" t="str">
        <f t="shared" si="67"/>
        <v>NS</v>
      </c>
      <c r="AG189" s="105" t="str">
        <f t="shared" si="68"/>
        <v>NS</v>
      </c>
      <c r="AH189" s="105" t="str">
        <f t="shared" si="69"/>
        <v>NS</v>
      </c>
      <c r="AI189" s="102"/>
      <c r="AJ189" s="106" t="str">
        <f t="shared" si="71"/>
        <v>NS</v>
      </c>
      <c r="AK189" s="107"/>
      <c r="AL189" s="82"/>
      <c r="AM189" s="123"/>
      <c r="AN189" s="123" t="s">
        <v>1236</v>
      </c>
      <c r="AO189" s="125" t="s">
        <v>742</v>
      </c>
      <c r="AP189" s="125" t="s">
        <v>494</v>
      </c>
      <c r="AQ189" s="125" t="s">
        <v>495</v>
      </c>
      <c r="AR189" s="125" t="s">
        <v>494</v>
      </c>
      <c r="AS189" s="118"/>
      <c r="AT189" s="115" t="s">
        <v>487</v>
      </c>
      <c r="AU189" s="115" t="s">
        <v>976</v>
      </c>
      <c r="AV189" s="115" t="s">
        <v>485</v>
      </c>
      <c r="AW189" s="115" t="s">
        <v>488</v>
      </c>
      <c r="AX189" s="115" t="s">
        <v>489</v>
      </c>
      <c r="AY189" s="116" t="s">
        <v>490</v>
      </c>
      <c r="AZ189" s="102"/>
      <c r="BA189" s="102"/>
      <c r="BB189" s="84" t="s">
        <v>1</v>
      </c>
    </row>
    <row r="190" spans="1:54" ht="16" x14ac:dyDescent="0.2">
      <c r="A190" s="101" t="s">
        <v>405</v>
      </c>
      <c r="B190" s="102">
        <v>2021</v>
      </c>
      <c r="C190" s="132">
        <v>8</v>
      </c>
      <c r="D190" s="82">
        <v>12</v>
      </c>
      <c r="E190" s="85"/>
      <c r="F190" s="131">
        <v>1.8</v>
      </c>
      <c r="G190" s="131">
        <v>5.57</v>
      </c>
      <c r="H190" s="85"/>
      <c r="I190" s="131">
        <v>23.8</v>
      </c>
      <c r="J190" s="205">
        <v>31.4</v>
      </c>
      <c r="K190" s="85"/>
      <c r="L190" s="85"/>
      <c r="M190" s="85"/>
      <c r="N190" s="137" t="s">
        <v>763</v>
      </c>
      <c r="O190" s="85"/>
      <c r="P190" s="85"/>
      <c r="Q190" s="85"/>
      <c r="R190" s="140"/>
      <c r="S190" s="137" t="s">
        <v>763</v>
      </c>
      <c r="T190" s="137" t="s">
        <v>763</v>
      </c>
      <c r="U190" s="137" t="s">
        <v>763</v>
      </c>
      <c r="V190" s="85"/>
      <c r="W190" s="85"/>
      <c r="X190" s="85"/>
      <c r="Y190" s="85">
        <f t="shared" si="61"/>
        <v>23.8</v>
      </c>
      <c r="Z190" s="82">
        <f t="shared" si="62"/>
        <v>296.95</v>
      </c>
      <c r="AA190" s="85">
        <f t="shared" si="63"/>
        <v>31.4</v>
      </c>
      <c r="AB190" s="85">
        <f t="shared" si="64"/>
        <v>5.57</v>
      </c>
      <c r="AC190" s="110">
        <f t="shared" si="65"/>
        <v>7.0326464952593311</v>
      </c>
      <c r="AD190" s="82">
        <f t="shared" si="73"/>
        <v>0.79202047248567198</v>
      </c>
      <c r="AE190" s="111">
        <f t="shared" si="66"/>
        <v>1.8</v>
      </c>
      <c r="AF190" s="82" t="str">
        <f t="shared" si="67"/>
        <v>NS</v>
      </c>
      <c r="AG190" s="111" t="str">
        <f t="shared" si="68"/>
        <v>NS</v>
      </c>
      <c r="AH190" s="111" t="str">
        <f t="shared" si="69"/>
        <v>NS</v>
      </c>
      <c r="AI190" s="102"/>
      <c r="AJ190" s="112" t="str">
        <f t="shared" si="71"/>
        <v>NS</v>
      </c>
      <c r="AK190" s="113"/>
      <c r="AL190" s="82"/>
      <c r="AM190" s="82"/>
      <c r="AN190" s="82">
        <f>AD200</f>
        <v>1.0218429522678152</v>
      </c>
      <c r="AO190" s="82">
        <f>AE200</f>
        <v>1.8</v>
      </c>
      <c r="AP190" s="82">
        <f>AF200</f>
        <v>1.2532406226707509</v>
      </c>
      <c r="AQ190" s="82">
        <f>AI200</f>
        <v>10.525810532407409</v>
      </c>
      <c r="AR190" s="113">
        <f>AK200</f>
        <v>30.312517814901227</v>
      </c>
      <c r="AS190" s="118"/>
      <c r="AT190" s="115" t="s">
        <v>497</v>
      </c>
      <c r="AU190" s="115" t="s">
        <v>497</v>
      </c>
      <c r="AV190" s="115" t="s">
        <v>497</v>
      </c>
      <c r="AW190" s="115" t="s">
        <v>497</v>
      </c>
      <c r="AX190" s="115" t="s">
        <v>497</v>
      </c>
      <c r="AY190" s="116" t="s">
        <v>498</v>
      </c>
      <c r="AZ190" s="102"/>
      <c r="BA190" s="102"/>
      <c r="BB190" s="82"/>
    </row>
    <row r="191" spans="1:54" ht="16" x14ac:dyDescent="0.2">
      <c r="A191" s="101" t="s">
        <v>405</v>
      </c>
      <c r="B191" s="102">
        <v>2021</v>
      </c>
      <c r="C191" s="132">
        <v>8</v>
      </c>
      <c r="D191" s="82">
        <v>12</v>
      </c>
      <c r="E191" s="85"/>
      <c r="F191" s="131">
        <v>1.8</v>
      </c>
      <c r="G191" s="131">
        <v>5.57</v>
      </c>
      <c r="H191" s="85"/>
      <c r="I191" s="131">
        <v>23.8</v>
      </c>
      <c r="J191" s="205">
        <v>30.5</v>
      </c>
      <c r="K191" s="85"/>
      <c r="L191" s="85"/>
      <c r="M191" s="85"/>
      <c r="N191" s="137">
        <v>1.1813563246643948</v>
      </c>
      <c r="O191" s="85"/>
      <c r="P191" s="85"/>
      <c r="Q191" s="85"/>
      <c r="R191" s="140"/>
      <c r="S191" s="137">
        <v>33.303236449217884</v>
      </c>
      <c r="T191" s="137">
        <v>5.6747619047619056</v>
      </c>
      <c r="U191" s="137">
        <v>1.9293439980158738</v>
      </c>
      <c r="V191" s="85"/>
      <c r="W191" s="85"/>
      <c r="X191" s="85"/>
      <c r="Y191" s="85">
        <f t="shared" si="61"/>
        <v>23.8</v>
      </c>
      <c r="Z191" s="82">
        <f t="shared" si="62"/>
        <v>296.95</v>
      </c>
      <c r="AA191" s="85">
        <f t="shared" si="63"/>
        <v>30.5</v>
      </c>
      <c r="AB191" s="85">
        <f t="shared" si="64"/>
        <v>5.57</v>
      </c>
      <c r="AC191" s="110">
        <f t="shared" si="65"/>
        <v>7.0690990231508195</v>
      </c>
      <c r="AD191" s="82">
        <f t="shared" si="73"/>
        <v>0.78793633838748456</v>
      </c>
      <c r="AE191" s="111">
        <f t="shared" si="66"/>
        <v>1.8</v>
      </c>
      <c r="AF191" s="82">
        <f t="shared" si="67"/>
        <v>1.1813563246643948</v>
      </c>
      <c r="AG191" s="111">
        <f t="shared" si="68"/>
        <v>5.6747619047619056</v>
      </c>
      <c r="AH191" s="111">
        <f t="shared" si="69"/>
        <v>1.9293439980158738</v>
      </c>
      <c r="AI191" s="102">
        <f t="shared" ref="AI191:AI192" si="75">IF(Y191=" ", " ", IF(Y191&gt;0, SUM(AG191:AH191)))</f>
        <v>7.6041059027777793</v>
      </c>
      <c r="AJ191" s="112">
        <f t="shared" si="71"/>
        <v>33.303236449217884</v>
      </c>
      <c r="AK191" s="113">
        <f t="shared" si="72"/>
        <v>32.121880124553492</v>
      </c>
      <c r="AL191" s="85"/>
      <c r="AM191" s="82"/>
      <c r="AN191" s="82"/>
      <c r="AO191" s="82"/>
      <c r="AP191" s="82"/>
      <c r="AQ191" s="85"/>
      <c r="AR191" s="82"/>
      <c r="AS191" s="82"/>
      <c r="AT191" s="115">
        <f>((LN(AN190)-LN(0.4))/(LN(0.9)-LN(0.4))*100)</f>
        <v>115.65712141876136</v>
      </c>
      <c r="AU191" s="120">
        <f>((LN(AO190)-LN(0.6))/(LN(3)-LN(0.6))*100)</f>
        <v>68.260619448598518</v>
      </c>
      <c r="AV191" s="115">
        <f>((LN(AP190)-LN(10))/(LN(1)-LN(10))*100)</f>
        <v>90.196553629606484</v>
      </c>
      <c r="AW191" s="115">
        <f>((LN(AQ190)-LN(10))/(LN(3)-LN(10))*100)</f>
        <v>-4.2563497805031947</v>
      </c>
      <c r="AX191" s="115">
        <f>((LN(AR190)-LN(43))/(LN(20)-LN(43))*100)</f>
        <v>45.67655752992426</v>
      </c>
      <c r="AY191" s="82"/>
      <c r="AZ191" s="82"/>
      <c r="BA191" s="82"/>
      <c r="BB191" s="82"/>
    </row>
    <row r="192" spans="1:54" ht="16" x14ac:dyDescent="0.2">
      <c r="A192" s="101" t="s">
        <v>405</v>
      </c>
      <c r="B192" s="102">
        <v>2021</v>
      </c>
      <c r="C192" s="132">
        <v>8</v>
      </c>
      <c r="D192" s="82">
        <v>12</v>
      </c>
      <c r="E192" s="85"/>
      <c r="F192" s="131">
        <v>1.8</v>
      </c>
      <c r="G192" s="131">
        <v>5.57</v>
      </c>
      <c r="H192" s="85"/>
      <c r="I192" s="131">
        <v>23.8</v>
      </c>
      <c r="J192" s="205">
        <v>30.5</v>
      </c>
      <c r="K192" s="85"/>
      <c r="L192" s="85"/>
      <c r="M192" s="85"/>
      <c r="N192" s="137">
        <v>0.58188640043160567</v>
      </c>
      <c r="O192" s="85"/>
      <c r="P192" s="85"/>
      <c r="Q192" s="85"/>
      <c r="R192" s="140"/>
      <c r="S192" s="137">
        <v>33.215337681208219</v>
      </c>
      <c r="T192" s="137">
        <v>4.4685714285714297</v>
      </c>
      <c r="U192" s="137">
        <v>2.7587011408730158</v>
      </c>
      <c r="V192" s="85"/>
      <c r="W192" s="85"/>
      <c r="X192" s="85"/>
      <c r="Y192" s="85">
        <f t="shared" si="61"/>
        <v>23.8</v>
      </c>
      <c r="Z192" s="82">
        <f t="shared" si="62"/>
        <v>296.95</v>
      </c>
      <c r="AA192" s="85">
        <f t="shared" si="63"/>
        <v>30.5</v>
      </c>
      <c r="AB192" s="85">
        <f t="shared" si="64"/>
        <v>5.57</v>
      </c>
      <c r="AC192" s="110">
        <f t="shared" si="65"/>
        <v>7.0690990231508195</v>
      </c>
      <c r="AD192" s="82">
        <f t="shared" si="73"/>
        <v>0.78793633838748456</v>
      </c>
      <c r="AE192" s="111">
        <f t="shared" si="66"/>
        <v>1.8</v>
      </c>
      <c r="AF192" s="82">
        <f t="shared" si="67"/>
        <v>0.58188640043160567</v>
      </c>
      <c r="AG192" s="111">
        <f t="shared" si="68"/>
        <v>4.4685714285714297</v>
      </c>
      <c r="AH192" s="111">
        <f t="shared" si="69"/>
        <v>2.7587011408730158</v>
      </c>
      <c r="AI192" s="102">
        <f t="shared" si="75"/>
        <v>7.2272725694444455</v>
      </c>
      <c r="AJ192" s="112">
        <f t="shared" si="71"/>
        <v>33.215337681208219</v>
      </c>
      <c r="AK192" s="113">
        <f t="shared" si="72"/>
        <v>32.633451280776612</v>
      </c>
      <c r="AL192" s="82"/>
      <c r="AM192" s="85"/>
      <c r="AN192" s="85"/>
      <c r="AO192" s="85"/>
      <c r="AP192" s="85"/>
      <c r="AQ192" s="128" t="s">
        <v>1237</v>
      </c>
      <c r="AR192" s="85"/>
      <c r="AS192" s="82"/>
      <c r="AT192" s="82">
        <f>IF(AT191&gt;100, 100, IF(AT191&lt;0, 0, AT191))</f>
        <v>100</v>
      </c>
      <c r="AU192" s="82">
        <f t="shared" ref="AU192:AX192" si="76">IF(AU191&gt;100, 100, IF(AU191&lt;0, 0, AU191))</f>
        <v>68.260619448598518</v>
      </c>
      <c r="AV192" s="82">
        <f t="shared" si="76"/>
        <v>90.196553629606484</v>
      </c>
      <c r="AW192" s="82">
        <f t="shared" si="76"/>
        <v>0</v>
      </c>
      <c r="AX192" s="82">
        <f t="shared" si="76"/>
        <v>45.67655752992426</v>
      </c>
      <c r="AY192" s="129">
        <f>AVERAGE(AT192:AX192)</f>
        <v>60.826746121625845</v>
      </c>
      <c r="AZ192" s="84"/>
      <c r="BA192" s="84"/>
      <c r="BB192" s="84" t="str">
        <f>IF(AY192&gt;65, "Acceptable; Ongoing Protection is Required", "Unacceptable; Immediate Restoration is Required")</f>
        <v>Unacceptable; Immediate Restoration is Required</v>
      </c>
    </row>
    <row r="193" spans="1:54" ht="16" x14ac:dyDescent="0.2">
      <c r="A193" s="101" t="s">
        <v>405</v>
      </c>
      <c r="B193" s="102">
        <v>2021</v>
      </c>
      <c r="C193" s="132">
        <v>8</v>
      </c>
      <c r="D193" s="82">
        <v>12</v>
      </c>
      <c r="E193" s="85"/>
      <c r="F193" s="131">
        <v>1.8</v>
      </c>
      <c r="G193" s="131">
        <v>5.57</v>
      </c>
      <c r="H193" s="85"/>
      <c r="I193" s="131">
        <v>23.8</v>
      </c>
      <c r="J193" s="205">
        <v>31.6</v>
      </c>
      <c r="K193" s="85"/>
      <c r="L193" s="85"/>
      <c r="M193" s="85"/>
      <c r="N193" s="137" t="s">
        <v>763</v>
      </c>
      <c r="O193" s="85"/>
      <c r="P193" s="85"/>
      <c r="Q193" s="85"/>
      <c r="R193" s="140"/>
      <c r="S193" s="137" t="s">
        <v>763</v>
      </c>
      <c r="T193" s="137" t="s">
        <v>763</v>
      </c>
      <c r="U193" s="137" t="s">
        <v>763</v>
      </c>
      <c r="V193" s="85"/>
      <c r="W193" s="85"/>
      <c r="X193" s="85"/>
      <c r="Y193" s="85">
        <f t="shared" si="61"/>
        <v>23.8</v>
      </c>
      <c r="Z193" s="82">
        <f t="shared" si="62"/>
        <v>296.95</v>
      </c>
      <c r="AA193" s="85">
        <f t="shared" si="63"/>
        <v>31.6</v>
      </c>
      <c r="AB193" s="85">
        <f t="shared" si="64"/>
        <v>5.57</v>
      </c>
      <c r="AC193" s="110">
        <f t="shared" si="65"/>
        <v>7.0245714946595399</v>
      </c>
      <c r="AD193" s="82">
        <f t="shared" si="73"/>
        <v>0.79293092884521377</v>
      </c>
      <c r="AE193" s="111">
        <f t="shared" si="66"/>
        <v>1.8</v>
      </c>
      <c r="AF193" s="82" t="str">
        <f t="shared" si="67"/>
        <v>NS</v>
      </c>
      <c r="AG193" s="111" t="str">
        <f t="shared" si="68"/>
        <v>NS</v>
      </c>
      <c r="AH193" s="111" t="str">
        <f t="shared" si="69"/>
        <v>NS</v>
      </c>
      <c r="AI193" s="82"/>
      <c r="AJ193" s="112" t="str">
        <f t="shared" si="71"/>
        <v>NS</v>
      </c>
      <c r="AK193" s="113"/>
      <c r="AL193" s="85"/>
      <c r="AM193" s="85"/>
      <c r="AN193" s="85"/>
      <c r="AO193" s="85"/>
      <c r="AP193" s="85"/>
      <c r="AQ193" s="85"/>
      <c r="AR193" s="85"/>
      <c r="AS193" s="85"/>
      <c r="AT193" s="85"/>
      <c r="AU193" s="85"/>
      <c r="AV193" s="85"/>
      <c r="AW193" s="85"/>
      <c r="AX193" s="126" t="s">
        <v>1238</v>
      </c>
      <c r="AY193" s="126">
        <f>AVERAGE(AT192:AX192)</f>
        <v>60.826746121625845</v>
      </c>
      <c r="AZ193" s="85"/>
      <c r="BA193" s="85"/>
      <c r="BB193" s="82"/>
    </row>
    <row r="194" spans="1:54" ht="16" x14ac:dyDescent="0.2">
      <c r="A194" s="101" t="s">
        <v>405</v>
      </c>
      <c r="B194" s="102">
        <v>2021</v>
      </c>
      <c r="C194" s="132">
        <v>8</v>
      </c>
      <c r="D194" s="82">
        <v>26</v>
      </c>
      <c r="E194" s="85"/>
      <c r="F194" s="131">
        <v>2</v>
      </c>
      <c r="G194" s="131">
        <v>8.3000000000000007</v>
      </c>
      <c r="H194" s="85"/>
      <c r="I194" s="131">
        <v>25.4</v>
      </c>
      <c r="J194" s="226">
        <v>31.6</v>
      </c>
      <c r="K194" s="85"/>
      <c r="L194" s="85"/>
      <c r="M194" s="85"/>
      <c r="N194" s="137" t="s">
        <v>763</v>
      </c>
      <c r="O194" s="85"/>
      <c r="P194" s="85"/>
      <c r="Q194" s="85"/>
      <c r="R194" s="140"/>
      <c r="S194" s="137" t="s">
        <v>763</v>
      </c>
      <c r="T194" s="137" t="s">
        <v>763</v>
      </c>
      <c r="U194" s="137" t="s">
        <v>763</v>
      </c>
      <c r="V194" s="85"/>
      <c r="W194" s="85"/>
      <c r="X194" s="85"/>
      <c r="Y194" s="85">
        <f t="shared" si="61"/>
        <v>25.4</v>
      </c>
      <c r="Z194" s="82">
        <f t="shared" si="62"/>
        <v>298.54999999999995</v>
      </c>
      <c r="AA194" s="85">
        <f t="shared" si="63"/>
        <v>31.6</v>
      </c>
      <c r="AB194" s="85">
        <f t="shared" si="64"/>
        <v>8.3000000000000007</v>
      </c>
      <c r="AC194" s="110">
        <f t="shared" si="65"/>
        <v>6.8325086455059436</v>
      </c>
      <c r="AD194" s="82">
        <f t="shared" si="73"/>
        <v>1.2147807534000405</v>
      </c>
      <c r="AE194" s="111">
        <f t="shared" si="66"/>
        <v>2</v>
      </c>
      <c r="AF194" s="82" t="str">
        <f t="shared" si="67"/>
        <v>NS</v>
      </c>
      <c r="AG194" s="111" t="str">
        <f t="shared" si="68"/>
        <v>NS</v>
      </c>
      <c r="AH194" s="111" t="str">
        <f t="shared" si="69"/>
        <v>NS</v>
      </c>
      <c r="AI194" s="102"/>
      <c r="AJ194" s="112" t="str">
        <f t="shared" si="71"/>
        <v>NS</v>
      </c>
      <c r="AK194" s="113"/>
      <c r="AL194" s="82"/>
      <c r="AM194" s="82"/>
      <c r="AN194" s="82"/>
      <c r="AO194" s="82"/>
      <c r="AP194" s="82"/>
      <c r="AQ194" s="113"/>
      <c r="AR194" s="118"/>
      <c r="AS194" s="115"/>
      <c r="AT194" s="115"/>
      <c r="AU194" s="115"/>
      <c r="AV194" s="115"/>
      <c r="AW194" s="115"/>
      <c r="AX194" s="116"/>
      <c r="AY194" s="102">
        <f>AVERAGE(AT192:AX192)</f>
        <v>60.826746121625845</v>
      </c>
      <c r="AZ194" s="102"/>
      <c r="BA194" s="82"/>
      <c r="BB194" s="82"/>
    </row>
    <row r="195" spans="1:54" ht="16" x14ac:dyDescent="0.2">
      <c r="A195" s="101" t="s">
        <v>405</v>
      </c>
      <c r="B195" s="102">
        <v>2021</v>
      </c>
      <c r="C195" s="132">
        <v>8</v>
      </c>
      <c r="D195" s="82">
        <v>26</v>
      </c>
      <c r="E195" s="85"/>
      <c r="F195" s="131">
        <v>2</v>
      </c>
      <c r="G195" s="131">
        <v>8.3000000000000007</v>
      </c>
      <c r="H195" s="85"/>
      <c r="I195" s="131">
        <v>25.4</v>
      </c>
      <c r="J195" s="205">
        <v>31.1</v>
      </c>
      <c r="K195" s="85"/>
      <c r="L195" s="85"/>
      <c r="M195" s="85"/>
      <c r="N195" s="137">
        <v>1.0004935453606736</v>
      </c>
      <c r="O195" s="85"/>
      <c r="P195" s="85"/>
      <c r="Q195" s="85"/>
      <c r="R195" s="140"/>
      <c r="S195" s="137">
        <v>33.871909993339031</v>
      </c>
      <c r="T195" s="137" t="s">
        <v>1093</v>
      </c>
      <c r="U195" s="137" t="s">
        <v>1093</v>
      </c>
      <c r="V195" s="85"/>
      <c r="W195" s="85"/>
      <c r="X195" s="85"/>
      <c r="Y195" s="85">
        <f t="shared" si="61"/>
        <v>25.4</v>
      </c>
      <c r="Z195" s="82">
        <f t="shared" si="62"/>
        <v>298.54999999999995</v>
      </c>
      <c r="AA195" s="85">
        <f t="shared" si="63"/>
        <v>31.1</v>
      </c>
      <c r="AB195" s="85">
        <f t="shared" si="64"/>
        <v>8.3000000000000007</v>
      </c>
      <c r="AC195" s="110">
        <f t="shared" si="65"/>
        <v>6.85193442784007</v>
      </c>
      <c r="AD195" s="82">
        <f t="shared" si="73"/>
        <v>1.211336752768138</v>
      </c>
      <c r="AE195" s="111">
        <f t="shared" si="66"/>
        <v>2</v>
      </c>
      <c r="AF195" s="82">
        <f t="shared" si="67"/>
        <v>1.0004935453606736</v>
      </c>
      <c r="AG195" s="111" t="str">
        <f t="shared" si="68"/>
        <v>machine error</v>
      </c>
      <c r="AH195" s="111" t="str">
        <f t="shared" si="69"/>
        <v>machine error</v>
      </c>
      <c r="AI195" s="102"/>
      <c r="AJ195" s="112">
        <f t="shared" si="71"/>
        <v>33.871909993339031</v>
      </c>
      <c r="AK195" s="113">
        <f t="shared" si="72"/>
        <v>32.871416447978355</v>
      </c>
      <c r="AL195" s="85"/>
      <c r="AM195" s="82"/>
      <c r="AN195" s="82"/>
      <c r="AO195" s="82"/>
      <c r="AP195" s="85"/>
      <c r="AQ195" s="82"/>
      <c r="AR195" s="82"/>
      <c r="AS195" s="115"/>
      <c r="AT195" s="120"/>
      <c r="AU195" s="115"/>
      <c r="AV195" s="115"/>
      <c r="AW195" s="115"/>
      <c r="AX195" s="82"/>
      <c r="AY195" s="82"/>
      <c r="AZ195" s="82"/>
      <c r="BA195" s="82"/>
      <c r="BB195" s="82"/>
    </row>
    <row r="196" spans="1:54" ht="16" x14ac:dyDescent="0.2">
      <c r="A196" s="101" t="s">
        <v>405</v>
      </c>
      <c r="B196" s="102">
        <v>2021</v>
      </c>
      <c r="C196" s="132">
        <v>8</v>
      </c>
      <c r="D196" s="82">
        <v>26</v>
      </c>
      <c r="E196" s="85"/>
      <c r="F196" s="131">
        <v>2</v>
      </c>
      <c r="G196" s="131">
        <v>8.3000000000000007</v>
      </c>
      <c r="H196" s="85"/>
      <c r="I196" s="131">
        <v>25.4</v>
      </c>
      <c r="J196" s="205">
        <v>31.1</v>
      </c>
      <c r="K196" s="85"/>
      <c r="L196" s="85"/>
      <c r="M196" s="85"/>
      <c r="N196" s="137">
        <v>0.98251355816994135</v>
      </c>
      <c r="O196" s="85"/>
      <c r="P196" s="85"/>
      <c r="Q196" s="85"/>
      <c r="R196" s="140"/>
      <c r="S196" s="137">
        <v>28.862763609385429</v>
      </c>
      <c r="T196" s="137" t="s">
        <v>1093</v>
      </c>
      <c r="U196" s="137" t="s">
        <v>1093</v>
      </c>
      <c r="V196" s="85"/>
      <c r="W196" s="85"/>
      <c r="X196" s="85"/>
      <c r="Y196" s="85">
        <f t="shared" si="61"/>
        <v>25.4</v>
      </c>
      <c r="Z196" s="82">
        <f t="shared" si="62"/>
        <v>298.54999999999995</v>
      </c>
      <c r="AA196" s="85">
        <f t="shared" si="63"/>
        <v>31.1</v>
      </c>
      <c r="AB196" s="85">
        <f t="shared" si="64"/>
        <v>8.3000000000000007</v>
      </c>
      <c r="AC196" s="110">
        <f t="shared" si="65"/>
        <v>6.85193442784007</v>
      </c>
      <c r="AD196" s="82">
        <f t="shared" si="73"/>
        <v>1.211336752768138</v>
      </c>
      <c r="AE196" s="111">
        <f t="shared" si="66"/>
        <v>2</v>
      </c>
      <c r="AF196" s="82">
        <f t="shared" si="67"/>
        <v>0.98251355816994135</v>
      </c>
      <c r="AG196" s="111" t="str">
        <f t="shared" si="68"/>
        <v>machine error</v>
      </c>
      <c r="AH196" s="111" t="str">
        <f t="shared" si="69"/>
        <v>machine error</v>
      </c>
      <c r="AI196" s="102"/>
      <c r="AJ196" s="112">
        <f t="shared" si="71"/>
        <v>28.862763609385429</v>
      </c>
      <c r="AK196" s="113">
        <f t="shared" si="72"/>
        <v>27.880250051215487</v>
      </c>
      <c r="AL196" s="82"/>
      <c r="AM196" s="85"/>
      <c r="AN196" s="85"/>
      <c r="AO196" s="85"/>
      <c r="AP196" s="128"/>
      <c r="AQ196" s="85"/>
      <c r="AR196" s="82"/>
      <c r="AS196" s="82"/>
      <c r="AT196" s="82"/>
      <c r="AU196" s="82"/>
      <c r="AV196" s="82"/>
      <c r="AW196" s="82"/>
      <c r="AX196" s="129"/>
      <c r="AY196" s="84"/>
      <c r="AZ196" s="84"/>
      <c r="BA196" s="84"/>
      <c r="BB196" s="82"/>
    </row>
    <row r="197" spans="1:54" ht="16" x14ac:dyDescent="0.2">
      <c r="A197" s="101" t="s">
        <v>405</v>
      </c>
      <c r="B197" s="102">
        <v>2021</v>
      </c>
      <c r="C197" s="132">
        <v>8</v>
      </c>
      <c r="D197" s="82">
        <v>26</v>
      </c>
      <c r="E197" s="85"/>
      <c r="F197" s="131">
        <v>2</v>
      </c>
      <c r="G197" s="131">
        <v>8.3000000000000007</v>
      </c>
      <c r="H197" s="85"/>
      <c r="I197" s="131">
        <v>25.4</v>
      </c>
      <c r="J197" s="226">
        <v>32.1</v>
      </c>
      <c r="K197" s="85"/>
      <c r="L197" s="85"/>
      <c r="M197" s="85"/>
      <c r="N197" s="137" t="s">
        <v>763</v>
      </c>
      <c r="O197" s="85"/>
      <c r="P197" s="85"/>
      <c r="Q197" s="85"/>
      <c r="R197" s="140"/>
      <c r="S197" s="137" t="s">
        <v>763</v>
      </c>
      <c r="T197" s="137" t="s">
        <v>763</v>
      </c>
      <c r="U197" s="137" t="s">
        <v>763</v>
      </c>
      <c r="V197" s="85"/>
      <c r="W197" s="85"/>
      <c r="X197" s="85"/>
      <c r="Y197" s="85">
        <f t="shared" si="61"/>
        <v>25.4</v>
      </c>
      <c r="Z197" s="82">
        <f t="shared" si="62"/>
        <v>298.54999999999995</v>
      </c>
      <c r="AA197" s="85">
        <f t="shared" si="63"/>
        <v>32.1</v>
      </c>
      <c r="AB197" s="85">
        <f t="shared" si="64"/>
        <v>8.3000000000000007</v>
      </c>
      <c r="AC197" s="110">
        <f t="shared" si="65"/>
        <v>6.8131379368190155</v>
      </c>
      <c r="AD197" s="82">
        <f t="shared" si="73"/>
        <v>1.2182345458097661</v>
      </c>
      <c r="AE197" s="111">
        <f t="shared" si="66"/>
        <v>2</v>
      </c>
      <c r="AF197" s="82" t="str">
        <f t="shared" si="67"/>
        <v>NS</v>
      </c>
      <c r="AG197" s="111" t="str">
        <f t="shared" si="68"/>
        <v>NS</v>
      </c>
      <c r="AH197" s="111" t="str">
        <f t="shared" si="69"/>
        <v>NS</v>
      </c>
      <c r="AI197" s="82"/>
      <c r="AJ197" s="112" t="str">
        <f t="shared" si="71"/>
        <v>NS</v>
      </c>
      <c r="AK197" s="113"/>
      <c r="AL197" s="85"/>
      <c r="AM197" s="85"/>
      <c r="AN197" s="85"/>
      <c r="AO197" s="85"/>
      <c r="AP197" s="85"/>
      <c r="AQ197" s="85"/>
      <c r="AR197" s="85"/>
      <c r="AS197" s="85"/>
      <c r="AT197" s="85"/>
      <c r="AU197" s="85"/>
      <c r="AV197" s="85"/>
      <c r="AW197" s="126"/>
      <c r="AX197" s="126"/>
      <c r="AY197" s="85"/>
      <c r="AZ197" s="85"/>
      <c r="BA197" s="82"/>
      <c r="BB197" s="82"/>
    </row>
    <row r="198" spans="1:54" ht="16" x14ac:dyDescent="0.2">
      <c r="A198" s="101"/>
      <c r="B198" s="102"/>
      <c r="C198" s="132"/>
      <c r="D198" s="82"/>
      <c r="E198" s="85"/>
      <c r="F198" s="144"/>
      <c r="G198" s="144"/>
      <c r="H198" s="85"/>
      <c r="I198" s="144"/>
      <c r="J198" s="145"/>
      <c r="K198" s="85"/>
      <c r="L198" s="85"/>
      <c r="M198" s="85"/>
      <c r="N198" s="146"/>
      <c r="O198" s="85"/>
      <c r="P198" s="85"/>
      <c r="Q198" s="85"/>
      <c r="R198" s="140"/>
      <c r="S198" s="146"/>
      <c r="T198" s="146"/>
      <c r="U198" s="146"/>
      <c r="V198" s="85"/>
      <c r="W198" s="85"/>
      <c r="X198" s="85"/>
      <c r="Y198" s="85"/>
      <c r="Z198" s="82"/>
      <c r="AA198" s="85"/>
      <c r="AB198" s="85"/>
      <c r="AC198" s="110"/>
      <c r="AD198" s="82"/>
      <c r="AE198" s="111"/>
      <c r="AF198" s="82"/>
      <c r="AG198" s="111"/>
      <c r="AH198" s="111"/>
      <c r="AI198" s="82"/>
      <c r="AJ198" s="112"/>
      <c r="AK198" s="113"/>
      <c r="AL198" s="85"/>
      <c r="AM198" s="82"/>
      <c r="AN198" s="82"/>
      <c r="AO198" s="82"/>
      <c r="AP198" s="85"/>
      <c r="AQ198" s="82"/>
      <c r="AR198" s="82"/>
      <c r="AS198" s="115"/>
      <c r="AT198" s="120"/>
      <c r="AU198" s="115"/>
      <c r="AV198" s="115"/>
      <c r="AW198" s="115"/>
      <c r="AX198" s="82"/>
      <c r="AY198" s="82"/>
      <c r="AZ198" s="82"/>
      <c r="BA198" s="82"/>
      <c r="BB198" s="82"/>
    </row>
    <row r="199" spans="1:54" ht="16" x14ac:dyDescent="0.2">
      <c r="A199" s="101"/>
      <c r="B199" s="102"/>
      <c r="C199" s="132"/>
      <c r="D199" s="82"/>
      <c r="E199" s="85"/>
      <c r="F199" s="144"/>
      <c r="G199" s="144"/>
      <c r="H199" s="85"/>
      <c r="I199" s="144"/>
      <c r="J199" s="145"/>
      <c r="K199" s="85"/>
      <c r="L199" s="85"/>
      <c r="M199" s="85"/>
      <c r="N199" s="146"/>
      <c r="O199" s="85"/>
      <c r="P199" s="85"/>
      <c r="Q199" s="85"/>
      <c r="R199" s="140"/>
      <c r="S199" s="146"/>
      <c r="T199" s="146"/>
      <c r="U199" s="146"/>
      <c r="V199" s="85"/>
      <c r="W199" s="85"/>
      <c r="X199" s="85"/>
      <c r="Y199" s="85"/>
      <c r="Z199" s="82"/>
      <c r="AA199" s="85"/>
      <c r="AB199" s="85"/>
      <c r="AC199" s="110"/>
      <c r="AD199" s="82"/>
      <c r="AE199" s="111"/>
      <c r="AF199" s="82"/>
      <c r="AG199" s="111"/>
      <c r="AH199" s="111"/>
      <c r="AI199" s="82"/>
      <c r="AJ199" s="112"/>
      <c r="AK199" s="113"/>
      <c r="AL199" s="85"/>
      <c r="AM199" s="82"/>
      <c r="AN199" s="82"/>
      <c r="AO199" s="82"/>
      <c r="AP199" s="85"/>
      <c r="AQ199" s="82"/>
      <c r="AR199" s="82"/>
      <c r="AS199" s="115"/>
      <c r="AT199" s="120"/>
      <c r="AU199" s="115"/>
      <c r="AV199" s="115"/>
      <c r="AW199" s="115"/>
      <c r="AX199" s="82"/>
      <c r="AY199" s="82"/>
      <c r="AZ199" s="82"/>
      <c r="BA199" s="82"/>
      <c r="BB199" s="82"/>
    </row>
    <row r="200" spans="1:54" ht="16" x14ac:dyDescent="0.2">
      <c r="A200" s="82"/>
      <c r="B200" s="82"/>
      <c r="C200" s="82"/>
      <c r="D200" s="82"/>
      <c r="E200" s="82"/>
      <c r="F200" s="144"/>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4">
        <f>_xlfn.AGGREGATE(1, 6,AD182:AD197)</f>
        <v>1.0218429522678152</v>
      </c>
      <c r="AE200" s="84">
        <f>_xlfn.AGGREGATE(1, 6,AE182:AE197)</f>
        <v>1.8</v>
      </c>
      <c r="AF200" s="84">
        <f>_xlfn.AGGREGATE(1, 6,AF182:AF197)</f>
        <v>1.2532406226707509</v>
      </c>
      <c r="AG200" s="82"/>
      <c r="AH200" s="82"/>
      <c r="AI200" s="84">
        <f>_xlfn.AGGREGATE(1, 6,AI182:AI197)</f>
        <v>10.525810532407409</v>
      </c>
      <c r="AJ200" s="82"/>
      <c r="AK200" s="84">
        <f>_xlfn.AGGREGATE(1, 6,AK182:AK197)</f>
        <v>30.312517814901227</v>
      </c>
      <c r="AL200" s="82"/>
      <c r="AM200" s="82"/>
      <c r="AN200" s="82"/>
      <c r="AO200" s="82"/>
      <c r="AP200" s="82"/>
      <c r="AQ200" s="82"/>
      <c r="AR200" s="82"/>
      <c r="AS200" s="82"/>
      <c r="AT200" s="82"/>
      <c r="AU200" s="82"/>
      <c r="AV200" s="82"/>
      <c r="AW200" s="82"/>
      <c r="AX200" s="82"/>
      <c r="AY200" s="82"/>
      <c r="AZ200" s="82"/>
      <c r="BA200" s="82"/>
      <c r="BB200" s="82"/>
    </row>
    <row r="201" spans="1:54" x14ac:dyDescent="0.2">
      <c r="A201" s="82"/>
      <c r="B201" s="82"/>
      <c r="C201" s="82"/>
      <c r="D201" s="82"/>
      <c r="E201" s="82"/>
      <c r="F201" s="144"/>
      <c r="G201" s="82"/>
      <c r="H201" s="82"/>
      <c r="I201" s="82"/>
      <c r="J201" s="82"/>
      <c r="K201" s="82"/>
      <c r="L201" s="82"/>
      <c r="M201" s="82"/>
      <c r="N201" s="82"/>
      <c r="O201" s="82"/>
      <c r="P201" s="82"/>
      <c r="Q201" s="82"/>
      <c r="R201" s="82"/>
      <c r="S201" s="82"/>
      <c r="T201" s="82"/>
      <c r="U201" s="82"/>
      <c r="V201" s="82"/>
      <c r="W201" s="82"/>
      <c r="X201" s="82"/>
      <c r="Y201" s="82"/>
      <c r="Z201" s="82"/>
      <c r="AA201" s="82"/>
      <c r="AB201" s="82"/>
      <c r="AC201" s="126" t="s">
        <v>1238</v>
      </c>
      <c r="AD201" s="126">
        <f>AVERAGE(AD182:AD197)</f>
        <v>1.0218429522678152</v>
      </c>
      <c r="AE201" s="126">
        <f>AVERAGE(AE182:AE197)</f>
        <v>1.8</v>
      </c>
      <c r="AF201" s="126">
        <f>AVERAGE(AF182:AF197)</f>
        <v>1.2532406226707509</v>
      </c>
      <c r="AG201" s="126"/>
      <c r="AH201" s="126"/>
      <c r="AI201" s="126">
        <f>AVERAGE(AI182:AI197)</f>
        <v>10.525810532407409</v>
      </c>
      <c r="AJ201" s="126"/>
      <c r="AK201" s="127">
        <f>AVERAGE(AK182:AK197)</f>
        <v>30.312517814901227</v>
      </c>
      <c r="AL201" s="82"/>
      <c r="AM201" s="82"/>
      <c r="AN201" s="82"/>
      <c r="AO201" s="82"/>
      <c r="AP201" s="82"/>
      <c r="AQ201" s="82"/>
      <c r="AR201" s="82"/>
      <c r="AS201" s="82"/>
      <c r="AT201" s="82"/>
      <c r="AU201" s="82"/>
      <c r="AV201" s="82"/>
      <c r="AW201" s="82"/>
      <c r="AX201" s="82"/>
      <c r="AY201" s="82"/>
      <c r="AZ201" s="82"/>
      <c r="BA201" s="82"/>
      <c r="BB201" s="82"/>
    </row>
    <row r="208" spans="1:54" x14ac:dyDescent="0.2">
      <c r="A208" s="68" t="s">
        <v>1248</v>
      </c>
      <c r="B208" s="40"/>
      <c r="C208" s="40"/>
      <c r="D208" s="40"/>
      <c r="E208" s="41"/>
      <c r="F208" s="40"/>
      <c r="G208" s="40"/>
      <c r="H208" s="40"/>
      <c r="I208" s="40"/>
      <c r="J208" s="40"/>
      <c r="K208" s="42"/>
      <c r="L208" s="40"/>
      <c r="M208" s="40"/>
      <c r="N208" s="40"/>
      <c r="O208" s="40"/>
      <c r="P208" s="43" t="s">
        <v>977</v>
      </c>
      <c r="Q208" s="43" t="s">
        <v>976</v>
      </c>
      <c r="R208" s="43" t="s">
        <v>976</v>
      </c>
      <c r="S208" s="43" t="s">
        <v>976</v>
      </c>
      <c r="T208" s="44"/>
      <c r="U208" s="43"/>
      <c r="V208" s="43"/>
      <c r="W208" s="45"/>
      <c r="X208" s="40"/>
      <c r="Y208" s="40"/>
      <c r="Z208" s="43" t="s">
        <v>978</v>
      </c>
      <c r="AA208" s="46" t="s">
        <v>979</v>
      </c>
      <c r="AB208" s="47"/>
      <c r="AC208" s="40"/>
      <c r="AD208" s="40"/>
      <c r="AE208" s="48"/>
      <c r="AF208" s="48"/>
      <c r="AG208" s="48"/>
      <c r="AH208" s="48"/>
      <c r="AI208" s="48"/>
      <c r="AJ208" s="48"/>
      <c r="AK208" s="48"/>
      <c r="AL208" s="48"/>
      <c r="AM208" s="48"/>
      <c r="AN208" s="48"/>
      <c r="AO208" s="48"/>
      <c r="AP208" s="48"/>
      <c r="AQ208" s="46"/>
      <c r="AR208" s="40"/>
      <c r="AS208" s="40" t="s">
        <v>977</v>
      </c>
      <c r="AT208" s="40"/>
      <c r="AU208" s="40"/>
      <c r="AV208" s="40"/>
      <c r="AW208" s="40"/>
      <c r="AX208" s="40"/>
    </row>
    <row r="209" spans="1:50" x14ac:dyDescent="0.2">
      <c r="A209" s="43"/>
      <c r="B209" s="40"/>
      <c r="C209" s="40"/>
      <c r="D209" s="40"/>
      <c r="E209" s="41"/>
      <c r="F209" s="43"/>
      <c r="G209" s="43"/>
      <c r="H209" s="43" t="s">
        <v>696</v>
      </c>
      <c r="I209" s="49" t="s">
        <v>697</v>
      </c>
      <c r="J209" s="40"/>
      <c r="K209" s="50" t="s">
        <v>698</v>
      </c>
      <c r="L209" s="43" t="s">
        <v>699</v>
      </c>
      <c r="M209" s="43" t="s">
        <v>700</v>
      </c>
      <c r="N209" s="43" t="s">
        <v>701</v>
      </c>
      <c r="O209" s="40"/>
      <c r="P209" s="43" t="s">
        <v>707</v>
      </c>
      <c r="Q209" s="51" t="s">
        <v>704</v>
      </c>
      <c r="R209" s="43" t="s">
        <v>705</v>
      </c>
      <c r="S209" s="43" t="s">
        <v>706</v>
      </c>
      <c r="T209" s="52"/>
      <c r="U209" s="43" t="s">
        <v>703</v>
      </c>
      <c r="V209" s="43" t="s">
        <v>702</v>
      </c>
      <c r="W209" s="53" t="s">
        <v>709</v>
      </c>
      <c r="X209" s="43" t="s">
        <v>708</v>
      </c>
      <c r="Y209" s="43" t="s">
        <v>710</v>
      </c>
      <c r="Z209" s="43" t="s">
        <v>711</v>
      </c>
      <c r="AA209" s="46" t="s">
        <v>711</v>
      </c>
      <c r="AB209" s="47"/>
      <c r="AC209" s="43" t="s">
        <v>712</v>
      </c>
      <c r="AD209" s="43" t="s">
        <v>713</v>
      </c>
      <c r="AE209" s="46" t="s">
        <v>714</v>
      </c>
      <c r="AF209" s="46" t="s">
        <v>715</v>
      </c>
      <c r="AG209" s="46" t="s">
        <v>716</v>
      </c>
      <c r="AH209" s="46" t="s">
        <v>485</v>
      </c>
      <c r="AI209" s="46" t="s">
        <v>717</v>
      </c>
      <c r="AJ209" s="46" t="s">
        <v>718</v>
      </c>
      <c r="AK209" s="54" t="s">
        <v>719</v>
      </c>
      <c r="AL209" s="54" t="s">
        <v>720</v>
      </c>
      <c r="AM209" s="46" t="s">
        <v>721</v>
      </c>
      <c r="AN209" s="46" t="s">
        <v>489</v>
      </c>
      <c r="AO209" s="46" t="s">
        <v>722</v>
      </c>
      <c r="AP209" s="46" t="s">
        <v>723</v>
      </c>
      <c r="AQ209" s="46" t="s">
        <v>724</v>
      </c>
      <c r="AR209" s="46" t="s">
        <v>725</v>
      </c>
      <c r="AS209" s="46" t="s">
        <v>726</v>
      </c>
      <c r="AT209" s="40"/>
      <c r="AU209" s="40"/>
      <c r="AV209" s="40"/>
      <c r="AW209" s="40"/>
      <c r="AX209" s="40"/>
    </row>
    <row r="210" spans="1:50" x14ac:dyDescent="0.2">
      <c r="A210" s="55" t="s">
        <v>728</v>
      </c>
      <c r="B210" s="55" t="s">
        <v>729</v>
      </c>
      <c r="C210" s="55" t="s">
        <v>707</v>
      </c>
      <c r="D210" s="55" t="s">
        <v>730</v>
      </c>
      <c r="E210" s="56" t="s">
        <v>731</v>
      </c>
      <c r="F210" s="55" t="s">
        <v>15</v>
      </c>
      <c r="G210" s="55" t="s">
        <v>1123</v>
      </c>
      <c r="H210" s="55" t="s">
        <v>732</v>
      </c>
      <c r="I210" s="57" t="s">
        <v>733</v>
      </c>
      <c r="J210" s="58" t="s">
        <v>734</v>
      </c>
      <c r="K210" s="59" t="s">
        <v>735</v>
      </c>
      <c r="L210" s="60" t="s">
        <v>736</v>
      </c>
      <c r="M210" s="61" t="s">
        <v>737</v>
      </c>
      <c r="N210" s="55" t="s">
        <v>738</v>
      </c>
      <c r="O210" s="55" t="s">
        <v>739</v>
      </c>
      <c r="P210" s="55" t="s">
        <v>742</v>
      </c>
      <c r="Q210" s="55" t="s">
        <v>742</v>
      </c>
      <c r="R210" s="55" t="s">
        <v>742</v>
      </c>
      <c r="S210" s="55" t="s">
        <v>742</v>
      </c>
      <c r="T210" s="62" t="s">
        <v>743</v>
      </c>
      <c r="U210" s="55" t="s">
        <v>741</v>
      </c>
      <c r="V210" s="55" t="s">
        <v>740</v>
      </c>
      <c r="W210" s="63" t="s">
        <v>745</v>
      </c>
      <c r="X210" s="55" t="s">
        <v>744</v>
      </c>
      <c r="Y210" s="61" t="s">
        <v>746</v>
      </c>
      <c r="Z210" s="64" t="s">
        <v>747</v>
      </c>
      <c r="AA210" s="65" t="s">
        <v>747</v>
      </c>
      <c r="AB210" s="66" t="s">
        <v>749</v>
      </c>
      <c r="AC210" s="55" t="s">
        <v>750</v>
      </c>
      <c r="AD210" s="55" t="s">
        <v>751</v>
      </c>
      <c r="AE210" s="67" t="s">
        <v>494</v>
      </c>
      <c r="AF210" s="67" t="s">
        <v>494</v>
      </c>
      <c r="AG210" s="67" t="s">
        <v>494</v>
      </c>
      <c r="AH210" s="67" t="s">
        <v>494</v>
      </c>
      <c r="AI210" s="67" t="s">
        <v>494</v>
      </c>
      <c r="AJ210" s="67" t="s">
        <v>494</v>
      </c>
      <c r="AK210" s="67" t="s">
        <v>494</v>
      </c>
      <c r="AL210" s="67" t="s">
        <v>494</v>
      </c>
      <c r="AM210" s="65" t="s">
        <v>725</v>
      </c>
      <c r="AN210" s="67" t="s">
        <v>494</v>
      </c>
      <c r="AO210" s="67" t="s">
        <v>494</v>
      </c>
      <c r="AP210" s="65" t="s">
        <v>752</v>
      </c>
      <c r="AQ210" s="65" t="s">
        <v>752</v>
      </c>
      <c r="AR210" s="67" t="s">
        <v>753</v>
      </c>
      <c r="AS210" s="65" t="s">
        <v>752</v>
      </c>
      <c r="AT210" s="40"/>
      <c r="AU210" s="40"/>
      <c r="AV210" s="40"/>
      <c r="AW210" s="40"/>
      <c r="AX210" s="40"/>
    </row>
    <row r="211" spans="1:50" x14ac:dyDescent="0.2">
      <c r="A211" t="s">
        <v>756</v>
      </c>
      <c r="B211" s="68" t="s">
        <v>405</v>
      </c>
      <c r="C211" s="68" t="s">
        <v>757</v>
      </c>
      <c r="D211" t="s">
        <v>781</v>
      </c>
      <c r="E211" s="69">
        <v>44757</v>
      </c>
      <c r="F211" s="68" t="s">
        <v>70</v>
      </c>
      <c r="G211" s="68" t="s">
        <v>70</v>
      </c>
      <c r="H211" t="s">
        <v>1139</v>
      </c>
      <c r="I211" s="68">
        <v>2</v>
      </c>
      <c r="J211" s="68" t="s">
        <v>760</v>
      </c>
      <c r="K211" s="77">
        <v>0.32013888888888897</v>
      </c>
      <c r="L211" s="68">
        <v>3</v>
      </c>
      <c r="M211" s="68">
        <v>1</v>
      </c>
      <c r="N211" s="68" t="s">
        <v>812</v>
      </c>
      <c r="O211" s="68" t="s">
        <v>803</v>
      </c>
      <c r="P211" s="68">
        <v>2.1</v>
      </c>
      <c r="Q211" s="68">
        <v>2</v>
      </c>
      <c r="R211" s="68">
        <v>1.9</v>
      </c>
      <c r="S211" s="131">
        <v>1.95</v>
      </c>
      <c r="T211" s="76">
        <v>0.92857142857142849</v>
      </c>
      <c r="U211" s="131">
        <v>6.15</v>
      </c>
      <c r="V211" s="131">
        <v>21.7</v>
      </c>
      <c r="W211" s="71">
        <v>0.3347222222222222</v>
      </c>
      <c r="X211" s="68">
        <v>0.15</v>
      </c>
      <c r="Y211" s="68">
        <v>25.2</v>
      </c>
      <c r="Z211" s="68">
        <v>6.11</v>
      </c>
      <c r="AA211" s="72">
        <v>5.1355057885710167</v>
      </c>
      <c r="AB211" s="73">
        <v>72.099999999999994</v>
      </c>
      <c r="AC211" s="134">
        <v>30.6</v>
      </c>
      <c r="AD211" s="74">
        <v>47.2</v>
      </c>
      <c r="AE211" s="72" t="s">
        <v>763</v>
      </c>
      <c r="AF211" s="72" t="s">
        <v>763</v>
      </c>
      <c r="AG211" s="72" t="s">
        <v>763</v>
      </c>
      <c r="AH211" s="137" t="s">
        <v>763</v>
      </c>
      <c r="AI211" s="72" t="s">
        <v>763</v>
      </c>
      <c r="AJ211" s="72" t="s">
        <v>763</v>
      </c>
      <c r="AK211" s="72" t="s">
        <v>763</v>
      </c>
      <c r="AL211" s="72" t="s">
        <v>763</v>
      </c>
      <c r="AM211" s="72" t="s">
        <v>763</v>
      </c>
      <c r="AN211" s="72" t="s">
        <v>763</v>
      </c>
      <c r="AO211" s="137" t="s">
        <v>763</v>
      </c>
      <c r="AP211" s="137" t="s">
        <v>763</v>
      </c>
      <c r="AQ211" s="137" t="s">
        <v>763</v>
      </c>
      <c r="AR211" s="72" t="s">
        <v>763</v>
      </c>
      <c r="AS211" s="72" t="s">
        <v>763</v>
      </c>
      <c r="AT211" s="40"/>
      <c r="AU211" s="40"/>
      <c r="AV211" s="40"/>
    </row>
    <row r="212" spans="1:50" x14ac:dyDescent="0.2">
      <c r="A212" t="s">
        <v>756</v>
      </c>
      <c r="B212" s="68" t="s">
        <v>405</v>
      </c>
      <c r="C212" s="68" t="s">
        <v>757</v>
      </c>
      <c r="D212" t="s">
        <v>785</v>
      </c>
      <c r="E212" s="69">
        <v>44757</v>
      </c>
      <c r="F212" s="68" t="s">
        <v>70</v>
      </c>
      <c r="G212" s="68" t="s">
        <v>70</v>
      </c>
      <c r="H212" t="s">
        <v>1139</v>
      </c>
      <c r="I212" s="68">
        <v>2</v>
      </c>
      <c r="J212" s="68" t="s">
        <v>760</v>
      </c>
      <c r="K212" s="77">
        <v>0.32013888888888897</v>
      </c>
      <c r="L212" s="68">
        <v>3</v>
      </c>
      <c r="M212" s="68">
        <v>1</v>
      </c>
      <c r="N212" s="68" t="s">
        <v>812</v>
      </c>
      <c r="O212" s="68" t="s">
        <v>803</v>
      </c>
      <c r="P212" s="68">
        <v>2.1</v>
      </c>
      <c r="Q212" s="68">
        <v>2</v>
      </c>
      <c r="R212" s="68">
        <v>1.9</v>
      </c>
      <c r="S212" s="131">
        <v>1.95</v>
      </c>
      <c r="T212" s="76">
        <v>0.92857142857142849</v>
      </c>
      <c r="U212" s="131">
        <v>6.15</v>
      </c>
      <c r="V212" s="131">
        <v>21.7</v>
      </c>
      <c r="W212" s="71">
        <v>0.3347222222222222</v>
      </c>
      <c r="X212" s="68">
        <v>0.15</v>
      </c>
      <c r="Y212" s="68">
        <v>25.2</v>
      </c>
      <c r="Z212" s="68">
        <v>6.11</v>
      </c>
      <c r="AA212" s="72">
        <v>5.1355057885710167</v>
      </c>
      <c r="AB212" s="73">
        <v>72.099999999999994</v>
      </c>
      <c r="AC212" s="134">
        <v>30.6</v>
      </c>
      <c r="AD212" s="74">
        <v>47.2</v>
      </c>
      <c r="AE212" s="72" t="s">
        <v>763</v>
      </c>
      <c r="AF212" s="72" t="s">
        <v>763</v>
      </c>
      <c r="AG212" s="72" t="s">
        <v>763</v>
      </c>
      <c r="AH212" s="137" t="s">
        <v>763</v>
      </c>
      <c r="AI212" s="72" t="s">
        <v>763</v>
      </c>
      <c r="AJ212" s="72" t="s">
        <v>763</v>
      </c>
      <c r="AK212" s="72" t="s">
        <v>763</v>
      </c>
      <c r="AL212" s="72" t="s">
        <v>763</v>
      </c>
      <c r="AM212" s="72" t="s">
        <v>763</v>
      </c>
      <c r="AN212" s="72" t="s">
        <v>763</v>
      </c>
      <c r="AO212" s="137" t="s">
        <v>763</v>
      </c>
      <c r="AP212" s="137" t="s">
        <v>763</v>
      </c>
      <c r="AQ212" s="137" t="s">
        <v>763</v>
      </c>
      <c r="AR212" s="72" t="s">
        <v>763</v>
      </c>
      <c r="AS212" s="72" t="s">
        <v>763</v>
      </c>
      <c r="AT212" s="40"/>
      <c r="AU212" s="40"/>
      <c r="AV212" s="40"/>
    </row>
    <row r="213" spans="1:50" x14ac:dyDescent="0.2">
      <c r="A213" t="s">
        <v>756</v>
      </c>
      <c r="B213" s="68" t="s">
        <v>405</v>
      </c>
      <c r="C213" s="68" t="s">
        <v>764</v>
      </c>
      <c r="D213" t="s">
        <v>781</v>
      </c>
      <c r="E213" s="69">
        <v>44757</v>
      </c>
      <c r="F213" s="68" t="s">
        <v>70</v>
      </c>
      <c r="G213" s="68" t="s">
        <v>70</v>
      </c>
      <c r="H213" t="s">
        <v>1139</v>
      </c>
      <c r="I213" s="68">
        <v>2</v>
      </c>
      <c r="J213" s="68" t="s">
        <v>760</v>
      </c>
      <c r="K213" s="77">
        <v>0.32013888888888897</v>
      </c>
      <c r="L213" s="68">
        <v>3</v>
      </c>
      <c r="M213" s="68">
        <v>1</v>
      </c>
      <c r="N213" s="68" t="s">
        <v>812</v>
      </c>
      <c r="O213" s="68" t="s">
        <v>803</v>
      </c>
      <c r="P213" s="68">
        <v>2.1</v>
      </c>
      <c r="Q213" s="68">
        <v>2</v>
      </c>
      <c r="R213" s="68">
        <v>1.9</v>
      </c>
      <c r="S213" s="131">
        <v>1.95</v>
      </c>
      <c r="T213" s="76">
        <v>0.92857142857142849</v>
      </c>
      <c r="U213" s="131">
        <v>6.15</v>
      </c>
      <c r="V213" s="131">
        <v>21.7</v>
      </c>
      <c r="W213" s="71">
        <v>0.3354166666666667</v>
      </c>
      <c r="X213" s="68">
        <v>1.05</v>
      </c>
      <c r="Y213" s="68">
        <v>25.2</v>
      </c>
      <c r="Z213" s="68">
        <v>5.8</v>
      </c>
      <c r="AA213" s="72">
        <v>4.872180975772519</v>
      </c>
      <c r="AB213" s="73">
        <v>71.3</v>
      </c>
      <c r="AC213" s="134">
        <v>30.7</v>
      </c>
      <c r="AD213" s="74">
        <v>47.4</v>
      </c>
      <c r="AE213" s="72">
        <v>0.3505154639175258</v>
      </c>
      <c r="AF213" s="72">
        <v>2.6415239069291743</v>
      </c>
      <c r="AG213" s="72">
        <v>2.5000000000000001E-2</v>
      </c>
      <c r="AH213" s="137">
        <v>2.6665239069291742</v>
      </c>
      <c r="AI213" s="72">
        <v>16.283896093070826</v>
      </c>
      <c r="AJ213" s="75">
        <v>18.950420000000001</v>
      </c>
      <c r="AK213" s="72">
        <v>84.837603061319399</v>
      </c>
      <c r="AL213" s="72">
        <v>10.603003824658703</v>
      </c>
      <c r="AM213" s="72">
        <v>8.0012800583942276</v>
      </c>
      <c r="AN213" s="72">
        <v>26.886899917729529</v>
      </c>
      <c r="AO213" s="137">
        <v>29.553423824658704</v>
      </c>
      <c r="AP213" s="137">
        <v>2.0925850742616032</v>
      </c>
      <c r="AQ213" s="137">
        <v>0.03</v>
      </c>
      <c r="AR213" s="70">
        <v>1</v>
      </c>
      <c r="AS213" s="72">
        <v>2.122585074261603</v>
      </c>
      <c r="AT213" s="40"/>
      <c r="AU213" s="40"/>
      <c r="AV213" s="40"/>
    </row>
    <row r="214" spans="1:50" x14ac:dyDescent="0.2">
      <c r="A214" t="s">
        <v>756</v>
      </c>
      <c r="B214" s="68" t="s">
        <v>405</v>
      </c>
      <c r="C214" s="68" t="s">
        <v>764</v>
      </c>
      <c r="D214" t="s">
        <v>785</v>
      </c>
      <c r="E214" s="69">
        <v>44757</v>
      </c>
      <c r="F214" s="68" t="s">
        <v>70</v>
      </c>
      <c r="G214" s="68" t="s">
        <v>70</v>
      </c>
      <c r="H214" t="s">
        <v>1139</v>
      </c>
      <c r="I214" s="68">
        <v>2</v>
      </c>
      <c r="J214" s="68" t="s">
        <v>760</v>
      </c>
      <c r="K214" s="77">
        <v>0.32013888888888897</v>
      </c>
      <c r="L214" s="68">
        <v>3</v>
      </c>
      <c r="M214" s="68">
        <v>1</v>
      </c>
      <c r="N214" s="68" t="s">
        <v>812</v>
      </c>
      <c r="O214" s="68" t="s">
        <v>803</v>
      </c>
      <c r="P214" s="68">
        <v>2.1</v>
      </c>
      <c r="Q214" s="68">
        <v>2</v>
      </c>
      <c r="R214" s="68">
        <v>1.9</v>
      </c>
      <c r="S214" s="131">
        <v>1.95</v>
      </c>
      <c r="T214" s="76">
        <v>0.92857142857142849</v>
      </c>
      <c r="U214" s="131">
        <v>6.15</v>
      </c>
      <c r="V214" s="131">
        <v>21.7</v>
      </c>
      <c r="W214" s="71">
        <v>0.3354166666666667</v>
      </c>
      <c r="X214" s="68">
        <v>1.05</v>
      </c>
      <c r="Y214" s="68">
        <v>25.2</v>
      </c>
      <c r="Z214" s="68">
        <v>5.8</v>
      </c>
      <c r="AA214" s="72">
        <v>4.8666512153684245</v>
      </c>
      <c r="AB214" s="73">
        <v>71.3</v>
      </c>
      <c r="AC214" s="134">
        <v>30.9</v>
      </c>
      <c r="AD214" s="74">
        <v>47.6</v>
      </c>
      <c r="AE214" s="72">
        <v>0.3505154639175258</v>
      </c>
      <c r="AF214" s="72">
        <v>3.0189209920736388</v>
      </c>
      <c r="AG214" s="72">
        <v>2.5000000000000001E-2</v>
      </c>
      <c r="AH214" s="137">
        <v>3.0439209920736388</v>
      </c>
      <c r="AI214" s="72">
        <v>16.574161344309189</v>
      </c>
      <c r="AJ214" s="75">
        <v>19.618082336382827</v>
      </c>
      <c r="AK214" s="72">
        <v>81.136481948568772</v>
      </c>
      <c r="AL214" s="72">
        <v>9.6395809632560958</v>
      </c>
      <c r="AM214" s="72">
        <v>8.4170133803370408</v>
      </c>
      <c r="AN214" s="72">
        <v>26.213742307565283</v>
      </c>
      <c r="AO214" s="137">
        <v>29.257663299638921</v>
      </c>
      <c r="AP214" s="137">
        <v>1.7820347265822789</v>
      </c>
      <c r="AQ214" s="137">
        <v>0.03</v>
      </c>
      <c r="AR214" s="70">
        <v>1</v>
      </c>
      <c r="AS214" s="72">
        <v>1.8120347265822789</v>
      </c>
      <c r="AT214" s="40"/>
      <c r="AU214" s="40"/>
      <c r="AV214" s="40"/>
    </row>
    <row r="215" spans="1:50" x14ac:dyDescent="0.2">
      <c r="A215" t="s">
        <v>756</v>
      </c>
      <c r="B215" s="68" t="s">
        <v>405</v>
      </c>
      <c r="C215" s="68" t="s">
        <v>765</v>
      </c>
      <c r="D215" t="s">
        <v>781</v>
      </c>
      <c r="E215" s="69">
        <v>44757</v>
      </c>
      <c r="F215" s="68" t="s">
        <v>70</v>
      </c>
      <c r="G215" s="68" t="s">
        <v>70</v>
      </c>
      <c r="H215" t="s">
        <v>1139</v>
      </c>
      <c r="I215" s="68">
        <v>2</v>
      </c>
      <c r="J215" s="68" t="s">
        <v>760</v>
      </c>
      <c r="K215" s="77">
        <v>0.32013888888888897</v>
      </c>
      <c r="L215" s="68">
        <v>3</v>
      </c>
      <c r="M215" s="68">
        <v>1</v>
      </c>
      <c r="N215" s="68" t="s">
        <v>812</v>
      </c>
      <c r="O215" s="68" t="s">
        <v>803</v>
      </c>
      <c r="P215" s="68">
        <v>2.1</v>
      </c>
      <c r="Q215" s="68">
        <v>2</v>
      </c>
      <c r="R215" s="68">
        <v>1.9</v>
      </c>
      <c r="S215" s="131">
        <v>1.95</v>
      </c>
      <c r="T215" s="76">
        <v>0.92857142857142849</v>
      </c>
      <c r="U215" s="131">
        <v>6.15</v>
      </c>
      <c r="V215" s="131">
        <v>21.7</v>
      </c>
      <c r="W215" s="71">
        <v>0.33680555555555558</v>
      </c>
      <c r="X215" s="68">
        <v>1.8</v>
      </c>
      <c r="Y215" s="68">
        <v>25.1</v>
      </c>
      <c r="Z215" s="68">
        <v>5.0999999999999996</v>
      </c>
      <c r="AA215" s="72">
        <v>4.2714746412232047</v>
      </c>
      <c r="AB215" s="73">
        <v>62.2</v>
      </c>
      <c r="AC215" s="134">
        <v>31.2</v>
      </c>
      <c r="AD215" s="74">
        <v>48</v>
      </c>
      <c r="AE215" s="72" t="s">
        <v>763</v>
      </c>
      <c r="AF215" s="72" t="s">
        <v>763</v>
      </c>
      <c r="AG215" s="72" t="s">
        <v>763</v>
      </c>
      <c r="AH215" s="137" t="s">
        <v>763</v>
      </c>
      <c r="AI215" s="72" t="s">
        <v>763</v>
      </c>
      <c r="AJ215" s="72" t="s">
        <v>763</v>
      </c>
      <c r="AK215" s="72" t="s">
        <v>763</v>
      </c>
      <c r="AL215" s="72" t="s">
        <v>763</v>
      </c>
      <c r="AM215" s="72" t="s">
        <v>763</v>
      </c>
      <c r="AN215" s="72" t="s">
        <v>763</v>
      </c>
      <c r="AO215" s="137" t="s">
        <v>763</v>
      </c>
      <c r="AP215" s="137" t="s">
        <v>763</v>
      </c>
      <c r="AQ215" s="137" t="s">
        <v>763</v>
      </c>
      <c r="AR215" s="72" t="s">
        <v>763</v>
      </c>
      <c r="AS215" s="72" t="s">
        <v>763</v>
      </c>
      <c r="AT215" s="40"/>
      <c r="AU215" s="40"/>
      <c r="AV215" s="40"/>
    </row>
    <row r="216" spans="1:50" x14ac:dyDescent="0.2">
      <c r="A216" t="s">
        <v>756</v>
      </c>
      <c r="B216" s="68" t="s">
        <v>405</v>
      </c>
      <c r="C216" s="68" t="s">
        <v>765</v>
      </c>
      <c r="D216" t="s">
        <v>785</v>
      </c>
      <c r="E216" s="69">
        <v>44757</v>
      </c>
      <c r="F216" s="68" t="s">
        <v>70</v>
      </c>
      <c r="G216" s="68" t="s">
        <v>70</v>
      </c>
      <c r="H216" t="s">
        <v>1139</v>
      </c>
      <c r="I216" s="68">
        <v>2</v>
      </c>
      <c r="J216" s="68" t="s">
        <v>760</v>
      </c>
      <c r="K216" s="77">
        <v>0.32013888888888897</v>
      </c>
      <c r="L216" s="68">
        <v>3</v>
      </c>
      <c r="M216" s="68">
        <v>1</v>
      </c>
      <c r="N216" s="68" t="s">
        <v>812</v>
      </c>
      <c r="O216" s="68" t="s">
        <v>803</v>
      </c>
      <c r="P216" s="68">
        <v>2.1</v>
      </c>
      <c r="Q216" s="68">
        <v>2</v>
      </c>
      <c r="R216" s="68">
        <v>1.9</v>
      </c>
      <c r="S216" s="131">
        <v>1.95</v>
      </c>
      <c r="T216" s="141">
        <v>0.92857142857142849</v>
      </c>
      <c r="U216" s="131">
        <v>6.15</v>
      </c>
      <c r="V216" s="131">
        <v>21.7</v>
      </c>
      <c r="W216" s="71">
        <v>0.33680555555555558</v>
      </c>
      <c r="X216" s="68">
        <v>1.8</v>
      </c>
      <c r="Y216" s="68">
        <v>25.1</v>
      </c>
      <c r="Z216" s="68">
        <v>5.0999999999999996</v>
      </c>
      <c r="AA216" s="72">
        <v>4.2690482373653698</v>
      </c>
      <c r="AB216" s="73">
        <v>62.2</v>
      </c>
      <c r="AC216" s="134">
        <v>31.3</v>
      </c>
      <c r="AD216" s="74">
        <v>48.1</v>
      </c>
      <c r="AE216" s="72" t="s">
        <v>763</v>
      </c>
      <c r="AF216" s="72" t="s">
        <v>763</v>
      </c>
      <c r="AG216" s="72" t="s">
        <v>763</v>
      </c>
      <c r="AH216" s="137" t="s">
        <v>763</v>
      </c>
      <c r="AI216" s="72" t="s">
        <v>763</v>
      </c>
      <c r="AJ216" s="72" t="s">
        <v>763</v>
      </c>
      <c r="AK216" s="72" t="s">
        <v>763</v>
      </c>
      <c r="AL216" s="72" t="s">
        <v>763</v>
      </c>
      <c r="AM216" s="72" t="s">
        <v>763</v>
      </c>
      <c r="AN216" s="72" t="s">
        <v>763</v>
      </c>
      <c r="AO216" s="137" t="s">
        <v>763</v>
      </c>
      <c r="AP216" s="137" t="s">
        <v>763</v>
      </c>
      <c r="AQ216" s="137" t="s">
        <v>763</v>
      </c>
      <c r="AR216" s="72" t="s">
        <v>763</v>
      </c>
      <c r="AS216" s="72" t="s">
        <v>763</v>
      </c>
      <c r="AT216" s="40"/>
      <c r="AU216" s="40"/>
      <c r="AV216" s="40"/>
    </row>
    <row r="217" spans="1:50" x14ac:dyDescent="0.2">
      <c r="A217" t="s">
        <v>756</v>
      </c>
      <c r="B217" s="68" t="s">
        <v>405</v>
      </c>
      <c r="C217" s="68" t="s">
        <v>757</v>
      </c>
      <c r="D217" t="s">
        <v>781</v>
      </c>
      <c r="E217" s="69">
        <v>44771</v>
      </c>
      <c r="F217" s="68" t="s">
        <v>70</v>
      </c>
      <c r="G217" s="68" t="s">
        <v>70</v>
      </c>
      <c r="H217" t="s">
        <v>1165</v>
      </c>
      <c r="I217" s="68">
        <v>2</v>
      </c>
      <c r="J217" s="68" t="s">
        <v>760</v>
      </c>
      <c r="K217" s="77">
        <v>0.30277777777777776</v>
      </c>
      <c r="L217" s="68">
        <v>2</v>
      </c>
      <c r="M217" s="68">
        <v>1</v>
      </c>
      <c r="N217" s="68" t="s">
        <v>812</v>
      </c>
      <c r="O217" s="68" t="s">
        <v>803</v>
      </c>
      <c r="P217" s="68">
        <v>1.3</v>
      </c>
      <c r="Q217" s="68" t="s">
        <v>761</v>
      </c>
      <c r="R217" s="68" t="s">
        <v>761</v>
      </c>
      <c r="S217" s="131">
        <v>1.3</v>
      </c>
      <c r="T217" s="76">
        <v>1</v>
      </c>
      <c r="U217" s="131">
        <v>7.7</v>
      </c>
      <c r="V217" s="131">
        <v>25.6</v>
      </c>
      <c r="W217" s="71">
        <v>0.31041666666666667</v>
      </c>
      <c r="X217" s="68">
        <v>0.15</v>
      </c>
      <c r="Y217" s="68">
        <v>26.2</v>
      </c>
      <c r="Z217" s="68">
        <v>6.74</v>
      </c>
      <c r="AA217" s="72">
        <v>5.6655703986575263</v>
      </c>
      <c r="AB217" s="73">
        <v>82</v>
      </c>
      <c r="AC217" s="134">
        <v>30.8</v>
      </c>
      <c r="AD217" s="74">
        <v>47.6</v>
      </c>
      <c r="AE217" s="72" t="s">
        <v>763</v>
      </c>
      <c r="AF217" s="72" t="s">
        <v>763</v>
      </c>
      <c r="AG217" s="72" t="s">
        <v>763</v>
      </c>
      <c r="AH217" s="137" t="s">
        <v>763</v>
      </c>
      <c r="AI217" s="72" t="s">
        <v>763</v>
      </c>
      <c r="AJ217" s="72" t="s">
        <v>763</v>
      </c>
      <c r="AK217" s="72" t="s">
        <v>763</v>
      </c>
      <c r="AL217" s="72" t="s">
        <v>763</v>
      </c>
      <c r="AM217" s="72" t="s">
        <v>763</v>
      </c>
      <c r="AN217" s="72" t="s">
        <v>763</v>
      </c>
      <c r="AO217" s="137" t="s">
        <v>763</v>
      </c>
      <c r="AP217" s="137" t="s">
        <v>763</v>
      </c>
      <c r="AQ217" s="137" t="s">
        <v>763</v>
      </c>
      <c r="AR217" s="72" t="s">
        <v>763</v>
      </c>
      <c r="AS217" s="72" t="s">
        <v>763</v>
      </c>
    </row>
    <row r="218" spans="1:50" x14ac:dyDescent="0.2">
      <c r="A218" t="s">
        <v>756</v>
      </c>
      <c r="B218" s="68" t="s">
        <v>405</v>
      </c>
      <c r="C218" s="68" t="s">
        <v>757</v>
      </c>
      <c r="D218" t="s">
        <v>785</v>
      </c>
      <c r="E218" s="69">
        <v>44771</v>
      </c>
      <c r="F218" s="68" t="s">
        <v>70</v>
      </c>
      <c r="G218" s="68" t="s">
        <v>70</v>
      </c>
      <c r="H218" t="s">
        <v>1165</v>
      </c>
      <c r="I218" s="68">
        <v>2</v>
      </c>
      <c r="J218" s="68" t="s">
        <v>760</v>
      </c>
      <c r="K218" s="77">
        <v>0.30277777777777776</v>
      </c>
      <c r="L218" s="68">
        <v>2</v>
      </c>
      <c r="M218" s="68">
        <v>1</v>
      </c>
      <c r="N218" s="68" t="s">
        <v>812</v>
      </c>
      <c r="O218" s="68" t="s">
        <v>803</v>
      </c>
      <c r="P218" s="68">
        <v>1.3</v>
      </c>
      <c r="Q218" s="68" t="s">
        <v>761</v>
      </c>
      <c r="R218" s="68" t="s">
        <v>761</v>
      </c>
      <c r="S218" s="131">
        <v>1.3</v>
      </c>
      <c r="T218" s="76">
        <v>1</v>
      </c>
      <c r="U218" s="131">
        <v>7.7</v>
      </c>
      <c r="V218" s="131">
        <v>25.6</v>
      </c>
      <c r="W218" s="71">
        <v>0.31041666666666667</v>
      </c>
      <c r="X218" s="68">
        <v>0.15</v>
      </c>
      <c r="Y218" s="68">
        <v>26.2</v>
      </c>
      <c r="Z218" s="68">
        <v>6.74</v>
      </c>
      <c r="AA218" s="72">
        <v>5.6655703986575263</v>
      </c>
      <c r="AB218" s="73">
        <v>82</v>
      </c>
      <c r="AC218" s="134">
        <v>30.8</v>
      </c>
      <c r="AD218" s="74">
        <v>47.7</v>
      </c>
      <c r="AE218" s="72" t="s">
        <v>763</v>
      </c>
      <c r="AF218" s="72" t="s">
        <v>763</v>
      </c>
      <c r="AG218" s="72" t="s">
        <v>763</v>
      </c>
      <c r="AH218" s="137" t="s">
        <v>763</v>
      </c>
      <c r="AI218" s="72" t="s">
        <v>763</v>
      </c>
      <c r="AJ218" s="72" t="s">
        <v>763</v>
      </c>
      <c r="AK218" s="72" t="s">
        <v>763</v>
      </c>
      <c r="AL218" s="72" t="s">
        <v>763</v>
      </c>
      <c r="AM218" s="72" t="s">
        <v>763</v>
      </c>
      <c r="AN218" s="72" t="s">
        <v>763</v>
      </c>
      <c r="AO218" s="137" t="s">
        <v>763</v>
      </c>
      <c r="AP218" s="137" t="s">
        <v>763</v>
      </c>
      <c r="AQ218" s="137" t="s">
        <v>763</v>
      </c>
      <c r="AR218" s="72" t="s">
        <v>763</v>
      </c>
      <c r="AS218" s="72" t="s">
        <v>763</v>
      </c>
    </row>
    <row r="219" spans="1:50" x14ac:dyDescent="0.2">
      <c r="A219" t="s">
        <v>756</v>
      </c>
      <c r="B219" s="68" t="s">
        <v>405</v>
      </c>
      <c r="C219" s="68" t="s">
        <v>764</v>
      </c>
      <c r="D219" t="s">
        <v>781</v>
      </c>
      <c r="E219" s="69">
        <v>44771</v>
      </c>
      <c r="F219" s="68" t="s">
        <v>70</v>
      </c>
      <c r="G219" s="68" t="s">
        <v>70</v>
      </c>
      <c r="H219" t="s">
        <v>1165</v>
      </c>
      <c r="I219" s="68">
        <v>2</v>
      </c>
      <c r="J219" s="68" t="s">
        <v>760</v>
      </c>
      <c r="K219" s="77">
        <v>0.30277777777777776</v>
      </c>
      <c r="L219" s="68">
        <v>2</v>
      </c>
      <c r="M219" s="68">
        <v>1</v>
      </c>
      <c r="N219" s="68" t="s">
        <v>812</v>
      </c>
      <c r="O219" s="68" t="s">
        <v>803</v>
      </c>
      <c r="P219" s="68">
        <v>1.3</v>
      </c>
      <c r="Q219" s="68" t="s">
        <v>761</v>
      </c>
      <c r="R219" s="68" t="s">
        <v>761</v>
      </c>
      <c r="S219" s="131">
        <v>1.3</v>
      </c>
      <c r="T219" s="76">
        <v>1</v>
      </c>
      <c r="U219" s="131">
        <v>7.7</v>
      </c>
      <c r="V219" s="131">
        <v>25.6</v>
      </c>
      <c r="W219" s="71">
        <v>0.3125</v>
      </c>
      <c r="X219" s="68">
        <v>0.65</v>
      </c>
      <c r="Y219" s="68">
        <v>26</v>
      </c>
      <c r="Z219" s="68">
        <v>6.16</v>
      </c>
      <c r="AA219" s="72">
        <v>5.1650855711861299</v>
      </c>
      <c r="AB219" s="73">
        <v>75.900000000000006</v>
      </c>
      <c r="AC219" s="134">
        <v>31.2</v>
      </c>
      <c r="AD219" s="74">
        <v>48.2</v>
      </c>
      <c r="AE219" s="72">
        <v>0.6022182751520001</v>
      </c>
      <c r="AF219" s="72">
        <v>1.1792253602840499</v>
      </c>
      <c r="AG219" s="72">
        <v>0.53293630502650358</v>
      </c>
      <c r="AH219" s="137">
        <v>1.7121616653105534</v>
      </c>
      <c r="AI219" s="72">
        <v>27.305782394964716</v>
      </c>
      <c r="AJ219" s="75">
        <v>29.017944060275269</v>
      </c>
      <c r="AK219" s="72">
        <v>71.850524611281017</v>
      </c>
      <c r="AL219" s="72">
        <v>10.363896602715597</v>
      </c>
      <c r="AM219" s="72">
        <v>6.9327712698768531</v>
      </c>
      <c r="AN219" s="72">
        <v>37.669678997680315</v>
      </c>
      <c r="AO219" s="137">
        <v>39.381840662990868</v>
      </c>
      <c r="AP219" s="137">
        <v>2.3996258928571432</v>
      </c>
      <c r="AQ219" s="137">
        <v>0.03</v>
      </c>
      <c r="AR219" s="70">
        <v>1</v>
      </c>
      <c r="AS219" s="72">
        <v>2.429625892857143</v>
      </c>
    </row>
    <row r="220" spans="1:50" x14ac:dyDescent="0.2">
      <c r="A220" t="s">
        <v>756</v>
      </c>
      <c r="B220" s="68" t="s">
        <v>405</v>
      </c>
      <c r="C220" s="68" t="s">
        <v>764</v>
      </c>
      <c r="D220" t="s">
        <v>785</v>
      </c>
      <c r="E220" s="69">
        <v>44771</v>
      </c>
      <c r="F220" s="68" t="s">
        <v>70</v>
      </c>
      <c r="G220" s="68" t="s">
        <v>70</v>
      </c>
      <c r="H220" t="s">
        <v>1165</v>
      </c>
      <c r="I220" s="68">
        <v>2</v>
      </c>
      <c r="J220" s="68" t="s">
        <v>760</v>
      </c>
      <c r="K220" s="77">
        <v>0.30277777777777776</v>
      </c>
      <c r="L220" s="68">
        <v>2</v>
      </c>
      <c r="M220" s="68">
        <v>1</v>
      </c>
      <c r="N220" s="68" t="s">
        <v>812</v>
      </c>
      <c r="O220" s="68" t="s">
        <v>803</v>
      </c>
      <c r="P220" s="68">
        <v>1.3</v>
      </c>
      <c r="Q220" s="68" t="s">
        <v>761</v>
      </c>
      <c r="R220" s="68" t="s">
        <v>761</v>
      </c>
      <c r="S220" s="131">
        <v>1.3</v>
      </c>
      <c r="T220" s="76">
        <v>1</v>
      </c>
      <c r="U220" s="131">
        <v>7.7</v>
      </c>
      <c r="V220" s="131">
        <v>25.6</v>
      </c>
      <c r="W220" s="71">
        <v>0.3125</v>
      </c>
      <c r="X220" s="68">
        <v>0.65</v>
      </c>
      <c r="Y220" s="68">
        <v>26</v>
      </c>
      <c r="Z220" s="68">
        <v>6.16</v>
      </c>
      <c r="AA220" s="72">
        <v>5.1650855711861299</v>
      </c>
      <c r="AB220" s="73">
        <v>75.900000000000006</v>
      </c>
      <c r="AC220" s="134">
        <v>31.2</v>
      </c>
      <c r="AD220" s="74">
        <v>48.1</v>
      </c>
      <c r="AE220" s="72">
        <v>0.6022182751520001</v>
      </c>
      <c r="AF220" s="72">
        <v>3.1132702633597553</v>
      </c>
      <c r="AG220" s="72">
        <v>1.324146195326543E-2</v>
      </c>
      <c r="AH220" s="137">
        <v>3.1265117253130206</v>
      </c>
      <c r="AI220" s="72">
        <v>16.659491785152913</v>
      </c>
      <c r="AJ220" s="75">
        <v>19.786003510465932</v>
      </c>
      <c r="AK220" s="72">
        <v>67.908333906842245</v>
      </c>
      <c r="AL220" s="72">
        <v>9.7594702845167873</v>
      </c>
      <c r="AM220" s="72">
        <v>6.9581987471776534</v>
      </c>
      <c r="AN220" s="72">
        <v>26.4189620696697</v>
      </c>
      <c r="AO220" s="137">
        <v>29.545473794982719</v>
      </c>
      <c r="AP220" s="137">
        <v>2.6691973214285718</v>
      </c>
      <c r="AQ220" s="137">
        <v>0.03</v>
      </c>
      <c r="AR220" s="70">
        <v>1</v>
      </c>
      <c r="AS220" s="72">
        <v>2.6991973214285716</v>
      </c>
    </row>
    <row r="221" spans="1:50" x14ac:dyDescent="0.2">
      <c r="A221" t="s">
        <v>756</v>
      </c>
      <c r="B221" s="68" t="s">
        <v>405</v>
      </c>
      <c r="C221" s="68" t="s">
        <v>765</v>
      </c>
      <c r="D221" t="s">
        <v>781</v>
      </c>
      <c r="E221" s="69">
        <v>44771</v>
      </c>
      <c r="F221" s="68" t="s">
        <v>70</v>
      </c>
      <c r="G221" s="68" t="s">
        <v>70</v>
      </c>
      <c r="H221" t="s">
        <v>1165</v>
      </c>
      <c r="I221" s="68">
        <v>2</v>
      </c>
      <c r="J221" s="68" t="s">
        <v>760</v>
      </c>
      <c r="K221" s="77">
        <v>0.30277777777777776</v>
      </c>
      <c r="L221" s="68">
        <v>2</v>
      </c>
      <c r="M221" s="68">
        <v>1</v>
      </c>
      <c r="N221" s="68" t="s">
        <v>812</v>
      </c>
      <c r="O221" s="68" t="s">
        <v>803</v>
      </c>
      <c r="P221" s="68">
        <v>1.3</v>
      </c>
      <c r="Q221" s="68" t="s">
        <v>761</v>
      </c>
      <c r="R221" s="68" t="s">
        <v>761</v>
      </c>
      <c r="S221" s="131">
        <v>1.3</v>
      </c>
      <c r="T221" s="76">
        <v>1</v>
      </c>
      <c r="U221" s="131">
        <v>7.7</v>
      </c>
      <c r="V221" s="131">
        <v>25.6</v>
      </c>
      <c r="W221" s="71">
        <v>0.31597222222222221</v>
      </c>
      <c r="X221" s="68">
        <v>1</v>
      </c>
      <c r="Y221" s="68">
        <v>26</v>
      </c>
      <c r="Z221" s="68">
        <v>6</v>
      </c>
      <c r="AA221" s="72">
        <v>5.0280878459335909</v>
      </c>
      <c r="AB221" s="73">
        <v>74.2</v>
      </c>
      <c r="AC221" s="134">
        <v>31.3</v>
      </c>
      <c r="AD221" s="74">
        <v>48.2</v>
      </c>
      <c r="AE221" s="72" t="s">
        <v>763</v>
      </c>
      <c r="AF221" s="72" t="s">
        <v>763</v>
      </c>
      <c r="AG221" s="72" t="s">
        <v>763</v>
      </c>
      <c r="AH221" s="137" t="s">
        <v>763</v>
      </c>
      <c r="AI221" s="72" t="s">
        <v>763</v>
      </c>
      <c r="AJ221" s="72" t="s">
        <v>763</v>
      </c>
      <c r="AK221" s="72" t="s">
        <v>763</v>
      </c>
      <c r="AL221" s="72" t="s">
        <v>763</v>
      </c>
      <c r="AM221" s="72" t="s">
        <v>763</v>
      </c>
      <c r="AN221" s="72" t="s">
        <v>763</v>
      </c>
      <c r="AO221" s="137" t="s">
        <v>763</v>
      </c>
      <c r="AP221" s="137" t="s">
        <v>763</v>
      </c>
      <c r="AQ221" s="137" t="s">
        <v>763</v>
      </c>
      <c r="AR221" s="72" t="s">
        <v>763</v>
      </c>
      <c r="AS221" s="72" t="s">
        <v>763</v>
      </c>
    </row>
    <row r="222" spans="1:50" x14ac:dyDescent="0.2">
      <c r="A222" t="s">
        <v>756</v>
      </c>
      <c r="B222" s="68" t="s">
        <v>405</v>
      </c>
      <c r="C222" s="68" t="s">
        <v>765</v>
      </c>
      <c r="D222" t="s">
        <v>785</v>
      </c>
      <c r="E222" s="69">
        <v>44771</v>
      </c>
      <c r="F222" s="68" t="s">
        <v>70</v>
      </c>
      <c r="G222" s="68" t="s">
        <v>70</v>
      </c>
      <c r="H222" t="s">
        <v>1165</v>
      </c>
      <c r="I222" s="68">
        <v>2</v>
      </c>
      <c r="J222" s="68" t="s">
        <v>760</v>
      </c>
      <c r="K222" s="77">
        <v>0.30277777777777776</v>
      </c>
      <c r="L222" s="68">
        <v>2</v>
      </c>
      <c r="M222" s="68">
        <v>1</v>
      </c>
      <c r="N222" s="68" t="s">
        <v>812</v>
      </c>
      <c r="O222" s="68" t="s">
        <v>803</v>
      </c>
      <c r="P222" s="68">
        <v>1.3</v>
      </c>
      <c r="Q222" s="68" t="s">
        <v>761</v>
      </c>
      <c r="R222" s="68" t="s">
        <v>761</v>
      </c>
      <c r="S222" s="131">
        <v>1.3</v>
      </c>
      <c r="T222" s="76">
        <v>1</v>
      </c>
      <c r="U222" s="131">
        <v>7.7</v>
      </c>
      <c r="V222" s="131">
        <v>25.6</v>
      </c>
      <c r="W222" s="71">
        <v>0.31597222222222221</v>
      </c>
      <c r="X222" s="68">
        <v>1</v>
      </c>
      <c r="Y222" s="68">
        <v>26</v>
      </c>
      <c r="Z222" s="68">
        <v>6</v>
      </c>
      <c r="AA222" s="72">
        <v>5.030927504402074</v>
      </c>
      <c r="AB222" s="73">
        <v>74.2</v>
      </c>
      <c r="AC222" s="134">
        <v>31.2</v>
      </c>
      <c r="AD222" s="74">
        <v>48.2</v>
      </c>
      <c r="AE222" s="72" t="s">
        <v>763</v>
      </c>
      <c r="AF222" s="72" t="s">
        <v>763</v>
      </c>
      <c r="AG222" s="72" t="s">
        <v>763</v>
      </c>
      <c r="AH222" s="137" t="s">
        <v>763</v>
      </c>
      <c r="AI222" s="72" t="s">
        <v>763</v>
      </c>
      <c r="AJ222" s="72" t="s">
        <v>763</v>
      </c>
      <c r="AK222" s="72" t="s">
        <v>763</v>
      </c>
      <c r="AL222" s="72" t="s">
        <v>763</v>
      </c>
      <c r="AM222" s="72" t="s">
        <v>763</v>
      </c>
      <c r="AN222" s="72" t="s">
        <v>763</v>
      </c>
      <c r="AO222" s="137" t="s">
        <v>763</v>
      </c>
      <c r="AP222" s="137" t="s">
        <v>763</v>
      </c>
      <c r="AQ222" s="137" t="s">
        <v>763</v>
      </c>
      <c r="AR222" s="72" t="s">
        <v>763</v>
      </c>
      <c r="AS222" s="72" t="s">
        <v>763</v>
      </c>
    </row>
    <row r="223" spans="1:50" x14ac:dyDescent="0.2">
      <c r="A223" t="s">
        <v>756</v>
      </c>
      <c r="B223" s="68" t="s">
        <v>405</v>
      </c>
      <c r="C223" s="68" t="s">
        <v>757</v>
      </c>
      <c r="D223" t="s">
        <v>781</v>
      </c>
      <c r="E223" s="69">
        <v>44788</v>
      </c>
      <c r="F223" s="68" t="s">
        <v>70</v>
      </c>
      <c r="G223" s="68" t="s">
        <v>70</v>
      </c>
      <c r="H223" t="s">
        <v>1139</v>
      </c>
      <c r="I223" s="68">
        <v>0</v>
      </c>
      <c r="J223" s="68" t="s">
        <v>760</v>
      </c>
      <c r="K223" s="77">
        <v>0.42569444444444443</v>
      </c>
      <c r="L223" s="68">
        <v>2</v>
      </c>
      <c r="M223" s="68">
        <v>1</v>
      </c>
      <c r="N223" s="68" t="s">
        <v>519</v>
      </c>
      <c r="O223" s="68" t="s">
        <v>803</v>
      </c>
      <c r="P223" s="68">
        <v>2.4</v>
      </c>
      <c r="Q223" s="68">
        <v>2.2000000000000002</v>
      </c>
      <c r="R223" s="68">
        <v>2.15</v>
      </c>
      <c r="S223" s="131">
        <v>2.1749999999999998</v>
      </c>
      <c r="T223" s="143">
        <v>0.90625</v>
      </c>
      <c r="U223" s="131">
        <v>7.77</v>
      </c>
      <c r="V223" s="131">
        <v>22.5</v>
      </c>
      <c r="W223" s="71">
        <v>0.32847222222222222</v>
      </c>
      <c r="X223" s="68">
        <v>0.15</v>
      </c>
      <c r="Y223" s="68">
        <v>24</v>
      </c>
      <c r="Z223" s="68">
        <v>7.14</v>
      </c>
      <c r="AA223" s="72">
        <v>5.9682521988934836</v>
      </c>
      <c r="AB223" s="73">
        <v>89.7</v>
      </c>
      <c r="AC223" s="134">
        <v>31.3</v>
      </c>
      <c r="AD223" s="74">
        <v>48.3</v>
      </c>
      <c r="AE223" s="72" t="s">
        <v>763</v>
      </c>
      <c r="AF223" s="72" t="s">
        <v>763</v>
      </c>
      <c r="AG223" s="72" t="s">
        <v>763</v>
      </c>
      <c r="AH223" s="137" t="s">
        <v>763</v>
      </c>
      <c r="AI223" s="72" t="s">
        <v>763</v>
      </c>
      <c r="AJ223" s="72" t="s">
        <v>763</v>
      </c>
      <c r="AK223" s="72" t="s">
        <v>763</v>
      </c>
      <c r="AL223" s="72" t="s">
        <v>763</v>
      </c>
      <c r="AM223" s="72" t="s">
        <v>763</v>
      </c>
      <c r="AN223" s="72" t="s">
        <v>763</v>
      </c>
      <c r="AO223" s="137" t="s">
        <v>763</v>
      </c>
      <c r="AP223" s="137" t="s">
        <v>763</v>
      </c>
      <c r="AQ223" s="137" t="s">
        <v>763</v>
      </c>
      <c r="AR223" s="72" t="s">
        <v>763</v>
      </c>
      <c r="AS223" s="72" t="s">
        <v>763</v>
      </c>
    </row>
    <row r="224" spans="1:50" x14ac:dyDescent="0.2">
      <c r="A224" t="s">
        <v>756</v>
      </c>
      <c r="B224" s="68" t="s">
        <v>405</v>
      </c>
      <c r="C224" s="68" t="s">
        <v>757</v>
      </c>
      <c r="D224" t="s">
        <v>785</v>
      </c>
      <c r="E224" s="69">
        <v>44788</v>
      </c>
      <c r="F224" s="68" t="s">
        <v>70</v>
      </c>
      <c r="G224" s="68" t="s">
        <v>70</v>
      </c>
      <c r="H224" t="s">
        <v>1139</v>
      </c>
      <c r="I224" s="68">
        <v>0</v>
      </c>
      <c r="J224" s="68" t="s">
        <v>760</v>
      </c>
      <c r="K224" s="77">
        <v>0.42569444444444443</v>
      </c>
      <c r="L224" s="68">
        <v>2</v>
      </c>
      <c r="M224" s="68">
        <v>1</v>
      </c>
      <c r="N224" s="68" t="s">
        <v>519</v>
      </c>
      <c r="O224" s="68" t="s">
        <v>803</v>
      </c>
      <c r="P224" s="68">
        <v>2.4</v>
      </c>
      <c r="Q224" s="68">
        <v>2.2000000000000002</v>
      </c>
      <c r="R224" s="68">
        <v>2.15</v>
      </c>
      <c r="S224" s="131">
        <v>2.1749999999999998</v>
      </c>
      <c r="T224" s="143">
        <v>0.90625</v>
      </c>
      <c r="U224" s="131">
        <v>7.77</v>
      </c>
      <c r="V224" s="131">
        <v>22.5</v>
      </c>
      <c r="W224" s="71">
        <v>0.32847222222222222</v>
      </c>
      <c r="X224" s="68">
        <v>0.15</v>
      </c>
      <c r="Y224" s="68">
        <v>24</v>
      </c>
      <c r="Z224" s="68">
        <v>7.14</v>
      </c>
      <c r="AA224" s="72">
        <v>5.9511862160796163</v>
      </c>
      <c r="AB224" s="73">
        <v>89.7</v>
      </c>
      <c r="AC224" s="134">
        <v>31.8</v>
      </c>
      <c r="AD224" s="74">
        <v>49</v>
      </c>
      <c r="AE224" s="72" t="s">
        <v>763</v>
      </c>
      <c r="AF224" s="72" t="s">
        <v>763</v>
      </c>
      <c r="AG224" s="72" t="s">
        <v>763</v>
      </c>
      <c r="AH224" s="137" t="s">
        <v>763</v>
      </c>
      <c r="AI224" s="72" t="s">
        <v>763</v>
      </c>
      <c r="AJ224" s="72" t="s">
        <v>763</v>
      </c>
      <c r="AK224" s="72" t="s">
        <v>763</v>
      </c>
      <c r="AL224" s="72" t="s">
        <v>763</v>
      </c>
      <c r="AM224" s="72" t="s">
        <v>763</v>
      </c>
      <c r="AN224" s="72" t="s">
        <v>763</v>
      </c>
      <c r="AO224" s="137" t="s">
        <v>763</v>
      </c>
      <c r="AP224" s="137" t="s">
        <v>763</v>
      </c>
      <c r="AQ224" s="137" t="s">
        <v>763</v>
      </c>
      <c r="AR224" s="72" t="s">
        <v>763</v>
      </c>
      <c r="AS224" s="72" t="s">
        <v>763</v>
      </c>
    </row>
    <row r="225" spans="1:54" x14ac:dyDescent="0.2">
      <c r="A225" t="s">
        <v>756</v>
      </c>
      <c r="B225" s="68" t="s">
        <v>405</v>
      </c>
      <c r="C225" s="68" t="s">
        <v>764</v>
      </c>
      <c r="D225" t="s">
        <v>781</v>
      </c>
      <c r="E225" s="69">
        <v>44788</v>
      </c>
      <c r="F225" s="68" t="s">
        <v>70</v>
      </c>
      <c r="G225" s="68" t="s">
        <v>70</v>
      </c>
      <c r="H225" t="s">
        <v>1139</v>
      </c>
      <c r="I225" s="68">
        <v>0</v>
      </c>
      <c r="J225" s="68" t="s">
        <v>760</v>
      </c>
      <c r="K225" s="77">
        <v>0.42569444444444443</v>
      </c>
      <c r="L225" s="68">
        <v>2</v>
      </c>
      <c r="M225" s="68">
        <v>1</v>
      </c>
      <c r="N225" s="68" t="s">
        <v>519</v>
      </c>
      <c r="O225" s="68" t="s">
        <v>803</v>
      </c>
      <c r="P225" s="68">
        <v>2.4</v>
      </c>
      <c r="Q225" s="68">
        <v>2.2000000000000002</v>
      </c>
      <c r="R225" s="68">
        <v>2.15</v>
      </c>
      <c r="S225" s="131">
        <v>2.1749999999999998</v>
      </c>
      <c r="T225" s="143">
        <v>0.90625</v>
      </c>
      <c r="U225" s="131">
        <v>7.77</v>
      </c>
      <c r="V225" s="131">
        <v>22.5</v>
      </c>
      <c r="W225" s="71">
        <v>0.33124999999999999</v>
      </c>
      <c r="X225" s="68">
        <v>1.2</v>
      </c>
      <c r="Y225" s="68">
        <v>24</v>
      </c>
      <c r="Z225" s="68">
        <v>6.62</v>
      </c>
      <c r="AA225" s="72">
        <v>5.5209274842950329</v>
      </c>
      <c r="AB225" s="73">
        <v>83</v>
      </c>
      <c r="AC225" s="134">
        <v>31.7</v>
      </c>
      <c r="AD225" s="74">
        <v>48.8</v>
      </c>
      <c r="AE225" s="72">
        <v>0.64078769158566251</v>
      </c>
      <c r="AF225" s="72">
        <v>0.73037086535248941</v>
      </c>
      <c r="AG225" s="72">
        <v>7.2730677052127032E-2</v>
      </c>
      <c r="AH225" s="137">
        <v>0.8031015424046164</v>
      </c>
      <c r="AI225" s="72">
        <v>18.495663411852949</v>
      </c>
      <c r="AJ225" s="75">
        <v>19.298764954257564</v>
      </c>
      <c r="AK225" s="72">
        <v>66.629914015951314</v>
      </c>
      <c r="AL225" s="72">
        <v>8.76283844428675</v>
      </c>
      <c r="AM225" s="72">
        <v>7.6036907948922758</v>
      </c>
      <c r="AN225" s="72">
        <v>27.258501856139699</v>
      </c>
      <c r="AO225" s="137">
        <v>28.061603398544314</v>
      </c>
      <c r="AP225" s="137">
        <v>1.886322023809524</v>
      </c>
      <c r="AQ225" s="137">
        <v>0.03</v>
      </c>
      <c r="AR225" s="70">
        <v>1</v>
      </c>
      <c r="AS225" s="72">
        <v>1.916322023809524</v>
      </c>
    </row>
    <row r="226" spans="1:54" x14ac:dyDescent="0.2">
      <c r="A226" t="s">
        <v>756</v>
      </c>
      <c r="B226" s="68" t="s">
        <v>405</v>
      </c>
      <c r="C226" s="68" t="s">
        <v>764</v>
      </c>
      <c r="D226" t="s">
        <v>785</v>
      </c>
      <c r="E226" s="69">
        <v>44788</v>
      </c>
      <c r="F226" s="68" t="s">
        <v>70</v>
      </c>
      <c r="G226" s="68" t="s">
        <v>70</v>
      </c>
      <c r="H226" t="s">
        <v>1139</v>
      </c>
      <c r="I226" s="68">
        <v>0</v>
      </c>
      <c r="J226" s="68" t="s">
        <v>760</v>
      </c>
      <c r="K226" s="77">
        <v>0.42569444444444443</v>
      </c>
      <c r="L226" s="68">
        <v>2</v>
      </c>
      <c r="M226" s="68">
        <v>1</v>
      </c>
      <c r="N226" s="68" t="s">
        <v>519</v>
      </c>
      <c r="O226" s="68" t="s">
        <v>803</v>
      </c>
      <c r="P226" s="68">
        <v>2.4</v>
      </c>
      <c r="Q226" s="68">
        <v>2.2000000000000002</v>
      </c>
      <c r="R226" s="68">
        <v>2.15</v>
      </c>
      <c r="S226" s="131">
        <v>2.1749999999999998</v>
      </c>
      <c r="T226" s="143">
        <v>0.90625</v>
      </c>
      <c r="U226" s="131">
        <v>7.77</v>
      </c>
      <c r="V226" s="131">
        <v>22.5</v>
      </c>
      <c r="W226" s="71">
        <v>0.33124999999999999</v>
      </c>
      <c r="X226" s="68">
        <v>1.2</v>
      </c>
      <c r="Y226" s="68">
        <v>24</v>
      </c>
      <c r="Z226" s="68">
        <v>6.62</v>
      </c>
      <c r="AA226" s="72">
        <v>5.5209274842950329</v>
      </c>
      <c r="AB226" s="73">
        <v>83</v>
      </c>
      <c r="AC226" s="134">
        <v>31.7</v>
      </c>
      <c r="AD226" s="74">
        <v>48.8</v>
      </c>
      <c r="AE226" s="72">
        <v>0.64078769158566251</v>
      </c>
      <c r="AF226" s="72">
        <v>0.62312061476779146</v>
      </c>
      <c r="AG226" s="72">
        <v>5.2186938286399052E-2</v>
      </c>
      <c r="AH226" s="137">
        <v>0.67530755305419055</v>
      </c>
      <c r="AI226" s="72">
        <v>22.368179427945105</v>
      </c>
      <c r="AJ226" s="75">
        <v>23.043486980999294</v>
      </c>
      <c r="AK226" s="72">
        <v>80.036689154253637</v>
      </c>
      <c r="AL226" s="72">
        <v>9.326969674605639</v>
      </c>
      <c r="AM226" s="72">
        <v>8.5812103980747345</v>
      </c>
      <c r="AN226" s="72">
        <v>31.695149102550744</v>
      </c>
      <c r="AO226" s="137">
        <v>32.370456655604933</v>
      </c>
      <c r="AP226" s="137">
        <v>1.9766648809523801</v>
      </c>
      <c r="AQ226" s="137">
        <v>0.03</v>
      </c>
      <c r="AR226" s="70">
        <v>1</v>
      </c>
      <c r="AS226" s="72">
        <v>2.0066648809523802</v>
      </c>
    </row>
    <row r="227" spans="1:54" x14ac:dyDescent="0.2">
      <c r="A227" t="s">
        <v>756</v>
      </c>
      <c r="B227" s="68" t="s">
        <v>405</v>
      </c>
      <c r="C227" s="68" t="s">
        <v>765</v>
      </c>
      <c r="D227" t="s">
        <v>781</v>
      </c>
      <c r="E227" s="69">
        <v>44788</v>
      </c>
      <c r="F227" s="68" t="s">
        <v>70</v>
      </c>
      <c r="G227" s="68" t="s">
        <v>70</v>
      </c>
      <c r="H227" t="s">
        <v>1139</v>
      </c>
      <c r="I227" s="68">
        <v>0</v>
      </c>
      <c r="J227" s="68" t="s">
        <v>760</v>
      </c>
      <c r="K227" s="77">
        <v>0.42569444444444443</v>
      </c>
      <c r="L227" s="68">
        <v>2</v>
      </c>
      <c r="M227" s="68">
        <v>1</v>
      </c>
      <c r="N227" s="68" t="s">
        <v>519</v>
      </c>
      <c r="O227" s="68" t="s">
        <v>803</v>
      </c>
      <c r="P227" s="68">
        <v>2.4</v>
      </c>
      <c r="Q227" s="68">
        <v>2.2000000000000002</v>
      </c>
      <c r="R227" s="68">
        <v>2.15</v>
      </c>
      <c r="S227" s="131">
        <v>2.1749999999999998</v>
      </c>
      <c r="T227" s="143">
        <v>0.90625</v>
      </c>
      <c r="U227" s="131">
        <v>7.77</v>
      </c>
      <c r="V227" s="131">
        <v>22.5</v>
      </c>
      <c r="W227" s="71">
        <v>0.33333333333333331</v>
      </c>
      <c r="X227" s="68">
        <v>2.1</v>
      </c>
      <c r="Y227" s="68">
        <v>24</v>
      </c>
      <c r="Z227" s="68">
        <v>6.41</v>
      </c>
      <c r="AA227" s="72">
        <v>5.686884715883548</v>
      </c>
      <c r="AB227" s="73">
        <v>80.8</v>
      </c>
      <c r="AC227" s="134">
        <v>20.9</v>
      </c>
      <c r="AD227" s="74">
        <v>49.2</v>
      </c>
      <c r="AE227" s="72" t="s">
        <v>763</v>
      </c>
      <c r="AF227" s="72" t="s">
        <v>763</v>
      </c>
      <c r="AG227" s="72" t="s">
        <v>763</v>
      </c>
      <c r="AH227" s="137" t="s">
        <v>763</v>
      </c>
      <c r="AI227" s="72" t="s">
        <v>763</v>
      </c>
      <c r="AJ227" s="72" t="s">
        <v>763</v>
      </c>
      <c r="AK227" s="72" t="s">
        <v>763</v>
      </c>
      <c r="AL227" s="72" t="s">
        <v>763</v>
      </c>
      <c r="AM227" s="72" t="s">
        <v>763</v>
      </c>
      <c r="AN227" s="72" t="s">
        <v>763</v>
      </c>
      <c r="AO227" s="137" t="s">
        <v>763</v>
      </c>
      <c r="AP227" s="137" t="s">
        <v>763</v>
      </c>
      <c r="AQ227" s="137" t="s">
        <v>763</v>
      </c>
      <c r="AR227" s="72" t="s">
        <v>763</v>
      </c>
      <c r="AS227" s="72" t="s">
        <v>763</v>
      </c>
    </row>
    <row r="228" spans="1:54" x14ac:dyDescent="0.2">
      <c r="A228" t="s">
        <v>756</v>
      </c>
      <c r="B228" s="68" t="s">
        <v>405</v>
      </c>
      <c r="C228" s="68" t="s">
        <v>765</v>
      </c>
      <c r="D228" t="s">
        <v>785</v>
      </c>
      <c r="E228" s="69">
        <v>44788</v>
      </c>
      <c r="F228" s="68" t="s">
        <v>70</v>
      </c>
      <c r="G228" s="68" t="s">
        <v>70</v>
      </c>
      <c r="H228" t="s">
        <v>1139</v>
      </c>
      <c r="I228" s="68">
        <v>0</v>
      </c>
      <c r="J228" s="68" t="s">
        <v>760</v>
      </c>
      <c r="K228" s="77">
        <v>0.42569444444444443</v>
      </c>
      <c r="L228" s="68">
        <v>2</v>
      </c>
      <c r="M228" s="68">
        <v>1</v>
      </c>
      <c r="N228" s="68" t="s">
        <v>519</v>
      </c>
      <c r="O228" s="68" t="s">
        <v>803</v>
      </c>
      <c r="P228" s="68">
        <v>2.4</v>
      </c>
      <c r="Q228" s="68">
        <v>2.2000000000000002</v>
      </c>
      <c r="R228" s="68">
        <v>2.15</v>
      </c>
      <c r="S228" s="131">
        <v>2.1749999999999998</v>
      </c>
      <c r="T228" s="143">
        <v>0.90625</v>
      </c>
      <c r="U228" s="131">
        <v>7.77</v>
      </c>
      <c r="V228" s="131">
        <v>22.5</v>
      </c>
      <c r="W228" s="71">
        <v>0.33333333333333331</v>
      </c>
      <c r="X228" s="68">
        <v>2.1</v>
      </c>
      <c r="Y228" s="68">
        <v>24</v>
      </c>
      <c r="Z228" s="68">
        <v>6.41</v>
      </c>
      <c r="AA228" s="72">
        <v>5.6901425921881374</v>
      </c>
      <c r="AB228" s="73">
        <v>80.8</v>
      </c>
      <c r="AC228" s="134">
        <v>20.8</v>
      </c>
      <c r="AD228" s="74">
        <v>49.2</v>
      </c>
      <c r="AE228" s="72" t="s">
        <v>763</v>
      </c>
      <c r="AF228" s="72" t="s">
        <v>763</v>
      </c>
      <c r="AG228" s="72" t="s">
        <v>763</v>
      </c>
      <c r="AH228" s="137" t="s">
        <v>763</v>
      </c>
      <c r="AI228" s="72" t="s">
        <v>763</v>
      </c>
      <c r="AJ228" s="72" t="s">
        <v>763</v>
      </c>
      <c r="AK228" s="72" t="s">
        <v>763</v>
      </c>
      <c r="AL228" s="72" t="s">
        <v>763</v>
      </c>
      <c r="AM228" s="72" t="s">
        <v>763</v>
      </c>
      <c r="AN228" s="72" t="s">
        <v>763</v>
      </c>
      <c r="AO228" s="137" t="s">
        <v>763</v>
      </c>
      <c r="AP228" s="137" t="s">
        <v>763</v>
      </c>
      <c r="AQ228" s="137" t="s">
        <v>763</v>
      </c>
      <c r="AR228" s="72" t="s">
        <v>763</v>
      </c>
      <c r="AS228" s="72" t="s">
        <v>763</v>
      </c>
    </row>
    <row r="229" spans="1:54" x14ac:dyDescent="0.2">
      <c r="A229" t="s">
        <v>756</v>
      </c>
      <c r="B229" s="68" t="s">
        <v>405</v>
      </c>
      <c r="C229" s="68" t="s">
        <v>757</v>
      </c>
      <c r="D229" t="s">
        <v>781</v>
      </c>
      <c r="E229" s="69">
        <v>44803</v>
      </c>
      <c r="F229" s="68" t="s">
        <v>70</v>
      </c>
      <c r="G229" s="68" t="s">
        <v>70</v>
      </c>
      <c r="H229" t="s">
        <v>772</v>
      </c>
      <c r="I229" s="68">
        <v>2</v>
      </c>
      <c r="J229" s="68" t="s">
        <v>760</v>
      </c>
      <c r="K229" s="68" t="s">
        <v>761</v>
      </c>
      <c r="L229" s="68">
        <v>5</v>
      </c>
      <c r="M229" s="68">
        <v>1</v>
      </c>
      <c r="N229" s="68" t="s">
        <v>761</v>
      </c>
      <c r="O229" s="68" t="s">
        <v>761</v>
      </c>
      <c r="P229" s="68">
        <v>1.8</v>
      </c>
      <c r="Q229" s="68" t="s">
        <v>761</v>
      </c>
      <c r="R229" s="79" t="s">
        <v>761</v>
      </c>
      <c r="S229" s="131">
        <v>1.4</v>
      </c>
      <c r="T229" s="80">
        <v>0.77777777777777768</v>
      </c>
      <c r="U229" s="131">
        <v>8.57</v>
      </c>
      <c r="V229" s="131">
        <v>23</v>
      </c>
      <c r="W229" s="71">
        <v>0.24861111111111112</v>
      </c>
      <c r="X229" s="68">
        <v>0.15</v>
      </c>
      <c r="Y229" s="68">
        <v>25.1</v>
      </c>
      <c r="Z229" s="68">
        <v>7.16</v>
      </c>
      <c r="AA229" s="72">
        <v>5.9798023145738739</v>
      </c>
      <c r="AB229" s="73">
        <v>84</v>
      </c>
      <c r="AC229" s="134">
        <v>31.7</v>
      </c>
      <c r="AD229" s="74">
        <v>48.9</v>
      </c>
      <c r="AE229" s="72" t="s">
        <v>763</v>
      </c>
      <c r="AF229" s="72" t="s">
        <v>763</v>
      </c>
      <c r="AG229" s="72" t="s">
        <v>763</v>
      </c>
      <c r="AH229" s="137" t="s">
        <v>763</v>
      </c>
      <c r="AI229" s="72" t="s">
        <v>763</v>
      </c>
      <c r="AJ229" s="72" t="s">
        <v>763</v>
      </c>
      <c r="AK229" s="72" t="s">
        <v>763</v>
      </c>
      <c r="AL229" s="72" t="s">
        <v>763</v>
      </c>
      <c r="AM229" s="72" t="s">
        <v>763</v>
      </c>
      <c r="AN229" s="72" t="s">
        <v>763</v>
      </c>
      <c r="AO229" s="137" t="s">
        <v>763</v>
      </c>
      <c r="AP229" s="137" t="s">
        <v>763</v>
      </c>
      <c r="AQ229" s="137" t="s">
        <v>763</v>
      </c>
      <c r="AR229" s="72" t="s">
        <v>763</v>
      </c>
      <c r="AS229" s="72" t="s">
        <v>763</v>
      </c>
    </row>
    <row r="230" spans="1:54" x14ac:dyDescent="0.2">
      <c r="A230" t="s">
        <v>756</v>
      </c>
      <c r="B230" s="68" t="s">
        <v>405</v>
      </c>
      <c r="C230" s="68" t="s">
        <v>757</v>
      </c>
      <c r="D230" t="s">
        <v>785</v>
      </c>
      <c r="E230" s="69">
        <v>44803</v>
      </c>
      <c r="F230" s="68" t="s">
        <v>70</v>
      </c>
      <c r="G230" s="68" t="s">
        <v>70</v>
      </c>
      <c r="H230" t="s">
        <v>772</v>
      </c>
      <c r="I230" s="68">
        <v>2</v>
      </c>
      <c r="J230" s="68" t="s">
        <v>760</v>
      </c>
      <c r="K230" s="68" t="s">
        <v>761</v>
      </c>
      <c r="L230" s="68">
        <v>5</v>
      </c>
      <c r="M230" s="68">
        <v>1</v>
      </c>
      <c r="N230" s="68" t="s">
        <v>761</v>
      </c>
      <c r="O230" s="68" t="s">
        <v>761</v>
      </c>
      <c r="P230" s="68">
        <v>1.8</v>
      </c>
      <c r="Q230" s="68" t="s">
        <v>761</v>
      </c>
      <c r="R230" s="79" t="s">
        <v>761</v>
      </c>
      <c r="S230" s="131">
        <v>1.4</v>
      </c>
      <c r="T230" s="80">
        <v>0.77777777777777768</v>
      </c>
      <c r="U230" s="131">
        <v>8.57</v>
      </c>
      <c r="V230" s="131">
        <v>23</v>
      </c>
      <c r="W230" s="71">
        <v>0.24861111111111112</v>
      </c>
      <c r="X230" s="68">
        <v>0.15</v>
      </c>
      <c r="Y230" s="68">
        <v>25.1</v>
      </c>
      <c r="Z230" s="68">
        <v>7.16</v>
      </c>
      <c r="AA230" s="72">
        <v>5.9798023145738739</v>
      </c>
      <c r="AB230" s="73">
        <v>84</v>
      </c>
      <c r="AC230" s="134">
        <v>31.7</v>
      </c>
      <c r="AD230" s="74">
        <v>48.9</v>
      </c>
      <c r="AE230" s="72" t="s">
        <v>763</v>
      </c>
      <c r="AF230" s="72" t="s">
        <v>763</v>
      </c>
      <c r="AG230" s="72" t="s">
        <v>763</v>
      </c>
      <c r="AH230" s="137" t="s">
        <v>763</v>
      </c>
      <c r="AI230" s="72" t="s">
        <v>763</v>
      </c>
      <c r="AJ230" s="72" t="s">
        <v>763</v>
      </c>
      <c r="AK230" s="72" t="s">
        <v>763</v>
      </c>
      <c r="AL230" s="72" t="s">
        <v>763</v>
      </c>
      <c r="AM230" s="72" t="s">
        <v>763</v>
      </c>
      <c r="AN230" s="72" t="s">
        <v>763</v>
      </c>
      <c r="AO230" s="137" t="s">
        <v>763</v>
      </c>
      <c r="AP230" s="137" t="s">
        <v>763</v>
      </c>
      <c r="AQ230" s="137" t="s">
        <v>763</v>
      </c>
      <c r="AR230" s="72" t="s">
        <v>763</v>
      </c>
      <c r="AS230" s="72" t="s">
        <v>763</v>
      </c>
    </row>
    <row r="231" spans="1:54" x14ac:dyDescent="0.2">
      <c r="A231" t="s">
        <v>756</v>
      </c>
      <c r="B231" s="68" t="s">
        <v>405</v>
      </c>
      <c r="C231" s="68" t="s">
        <v>764</v>
      </c>
      <c r="D231" t="s">
        <v>781</v>
      </c>
      <c r="E231" s="69">
        <v>44803</v>
      </c>
      <c r="F231" s="68" t="s">
        <v>70</v>
      </c>
      <c r="G231" s="68" t="s">
        <v>70</v>
      </c>
      <c r="H231" t="s">
        <v>772</v>
      </c>
      <c r="I231" s="68">
        <v>2</v>
      </c>
      <c r="J231" s="68" t="s">
        <v>760</v>
      </c>
      <c r="K231" s="68" t="s">
        <v>761</v>
      </c>
      <c r="L231" s="68">
        <v>5</v>
      </c>
      <c r="M231" s="68">
        <v>1</v>
      </c>
      <c r="N231" s="68" t="s">
        <v>761</v>
      </c>
      <c r="O231" s="68" t="s">
        <v>761</v>
      </c>
      <c r="P231" s="68">
        <v>1.8</v>
      </c>
      <c r="Q231" s="68" t="s">
        <v>761</v>
      </c>
      <c r="R231" s="79" t="s">
        <v>761</v>
      </c>
      <c r="S231" s="131">
        <v>1.4</v>
      </c>
      <c r="T231" s="80">
        <v>0.77777777777777768</v>
      </c>
      <c r="U231" s="131">
        <v>8.57</v>
      </c>
      <c r="V231" s="131">
        <v>23</v>
      </c>
      <c r="W231" s="71">
        <v>0.24861111111111112</v>
      </c>
      <c r="X231" s="68">
        <v>0.7</v>
      </c>
      <c r="Y231" s="68">
        <v>28.1</v>
      </c>
      <c r="Z231" s="68">
        <v>7.06</v>
      </c>
      <c r="AA231" s="72">
        <v>5.9315375057174045</v>
      </c>
      <c r="AB231" s="73">
        <v>86.2</v>
      </c>
      <c r="AC231" s="134">
        <v>31.3</v>
      </c>
      <c r="AD231" s="74">
        <v>48.3</v>
      </c>
      <c r="AE231" s="72">
        <v>0.43114558472553693</v>
      </c>
      <c r="AF231" s="72">
        <v>0.33671168963556863</v>
      </c>
      <c r="AG231" s="72">
        <v>2.5000000000000001E-2</v>
      </c>
      <c r="AH231" s="137">
        <v>0.36171168963556866</v>
      </c>
      <c r="AI231" s="72">
        <v>16.41154306054036</v>
      </c>
      <c r="AJ231" s="75">
        <v>16.77325475017593</v>
      </c>
      <c r="AK231" s="72">
        <v>69.411687018287552</v>
      </c>
      <c r="AL231" s="72">
        <v>8.9539830816551191</v>
      </c>
      <c r="AM231" s="72">
        <v>7.7520458085852217</v>
      </c>
      <c r="AN231" s="72">
        <v>25.365526142195478</v>
      </c>
      <c r="AO231" s="137">
        <v>25.727237831831047</v>
      </c>
      <c r="AP231" s="137">
        <v>2.1962077380952376</v>
      </c>
      <c r="AQ231" s="137">
        <v>0.03</v>
      </c>
      <c r="AR231" s="70">
        <v>1</v>
      </c>
      <c r="AS231" s="72">
        <v>2.2262077380952374</v>
      </c>
    </row>
    <row r="232" spans="1:54" x14ac:dyDescent="0.2">
      <c r="A232" t="s">
        <v>756</v>
      </c>
      <c r="B232" s="68" t="s">
        <v>405</v>
      </c>
      <c r="C232" s="68" t="s">
        <v>764</v>
      </c>
      <c r="D232" t="s">
        <v>785</v>
      </c>
      <c r="E232" s="69">
        <v>44803</v>
      </c>
      <c r="F232" s="68" t="s">
        <v>70</v>
      </c>
      <c r="G232" s="68" t="s">
        <v>70</v>
      </c>
      <c r="H232" t="s">
        <v>772</v>
      </c>
      <c r="I232" s="68">
        <v>2</v>
      </c>
      <c r="J232" s="68" t="s">
        <v>760</v>
      </c>
      <c r="K232" s="68" t="s">
        <v>761</v>
      </c>
      <c r="L232" s="68">
        <v>5</v>
      </c>
      <c r="M232" s="68">
        <v>1</v>
      </c>
      <c r="N232" s="68" t="s">
        <v>761</v>
      </c>
      <c r="O232" s="68" t="s">
        <v>761</v>
      </c>
      <c r="P232" s="68">
        <v>1.8</v>
      </c>
      <c r="Q232" s="68" t="s">
        <v>761</v>
      </c>
      <c r="R232" s="79" t="s">
        <v>761</v>
      </c>
      <c r="S232" s="131">
        <v>1.4</v>
      </c>
      <c r="T232" s="80">
        <v>0.77777777777777768</v>
      </c>
      <c r="U232" s="131">
        <v>8.57</v>
      </c>
      <c r="V232" s="131">
        <v>23</v>
      </c>
      <c r="W232" s="71">
        <v>0.24861111111111112</v>
      </c>
      <c r="X232" s="68">
        <v>0.7</v>
      </c>
      <c r="Y232" s="68">
        <v>28.1</v>
      </c>
      <c r="Z232" s="68">
        <v>7.06</v>
      </c>
      <c r="AA232" s="72">
        <v>5.9315375057174045</v>
      </c>
      <c r="AB232" s="73">
        <v>86.2</v>
      </c>
      <c r="AC232" s="134">
        <v>31.3</v>
      </c>
      <c r="AD232" s="74">
        <v>48.3</v>
      </c>
      <c r="AE232" s="72">
        <v>0.45584725536992837</v>
      </c>
      <c r="AF232" s="72">
        <v>0.33671168963556863</v>
      </c>
      <c r="AG232" s="72">
        <v>2.4730377000000001E-2</v>
      </c>
      <c r="AH232" s="137">
        <v>0.36144206663556866</v>
      </c>
      <c r="AI232" s="72">
        <v>16.919817933364431</v>
      </c>
      <c r="AJ232" s="75">
        <v>17.28126</v>
      </c>
      <c r="AK232" s="72">
        <v>61.058896763379302</v>
      </c>
      <c r="AL232" s="72">
        <v>8.3078748616920315</v>
      </c>
      <c r="AM232" s="72">
        <v>7.3495205187700288</v>
      </c>
      <c r="AN232" s="72">
        <v>25.227692795056463</v>
      </c>
      <c r="AO232" s="137">
        <v>25.589134861692031</v>
      </c>
      <c r="AP232" s="137">
        <v>2.2486648809523802</v>
      </c>
      <c r="AQ232" s="137">
        <v>0.03</v>
      </c>
      <c r="AR232" s="70">
        <v>1</v>
      </c>
      <c r="AS232" s="72">
        <v>2.27866488095238</v>
      </c>
    </row>
    <row r="233" spans="1:54" x14ac:dyDescent="0.2">
      <c r="A233" t="s">
        <v>756</v>
      </c>
      <c r="B233" s="68" t="s">
        <v>405</v>
      </c>
      <c r="C233" s="68" t="s">
        <v>765</v>
      </c>
      <c r="D233" t="s">
        <v>781</v>
      </c>
      <c r="E233" s="69">
        <v>44803</v>
      </c>
      <c r="F233" s="68" t="s">
        <v>70</v>
      </c>
      <c r="G233" s="68" t="s">
        <v>70</v>
      </c>
      <c r="H233" t="s">
        <v>772</v>
      </c>
      <c r="I233" s="68">
        <v>2</v>
      </c>
      <c r="J233" s="68" t="s">
        <v>760</v>
      </c>
      <c r="K233" s="68" t="s">
        <v>761</v>
      </c>
      <c r="L233" s="68">
        <v>5</v>
      </c>
      <c r="M233" s="68">
        <v>1</v>
      </c>
      <c r="N233" s="68" t="s">
        <v>761</v>
      </c>
      <c r="O233" s="68" t="s">
        <v>761</v>
      </c>
      <c r="P233" s="68">
        <v>1.8</v>
      </c>
      <c r="Q233" s="68" t="s">
        <v>761</v>
      </c>
      <c r="R233" s="79" t="s">
        <v>761</v>
      </c>
      <c r="S233" s="131">
        <v>1.4</v>
      </c>
      <c r="T233" s="80">
        <v>0.77777777777777768</v>
      </c>
      <c r="U233" s="131">
        <v>8.57</v>
      </c>
      <c r="V233" s="131">
        <v>23</v>
      </c>
      <c r="W233" s="71">
        <v>0.24861111111111112</v>
      </c>
      <c r="X233" s="68">
        <v>1.4</v>
      </c>
      <c r="Y233" s="68">
        <v>25.1</v>
      </c>
      <c r="Z233" s="68">
        <v>7.04</v>
      </c>
      <c r="AA233" s="72">
        <v>5.8729042881004636</v>
      </c>
      <c r="AB233" s="73">
        <v>85.4</v>
      </c>
      <c r="AC233" s="134">
        <v>31.9</v>
      </c>
      <c r="AD233" s="74">
        <v>49.1</v>
      </c>
      <c r="AE233" s="72" t="s">
        <v>763</v>
      </c>
      <c r="AF233" s="72" t="s">
        <v>763</v>
      </c>
      <c r="AG233" s="72" t="s">
        <v>763</v>
      </c>
      <c r="AH233" s="137" t="s">
        <v>763</v>
      </c>
      <c r="AI233" s="72" t="s">
        <v>763</v>
      </c>
      <c r="AJ233" s="72" t="s">
        <v>763</v>
      </c>
      <c r="AK233" s="72" t="s">
        <v>763</v>
      </c>
      <c r="AL233" s="72" t="s">
        <v>763</v>
      </c>
      <c r="AM233" s="72" t="s">
        <v>763</v>
      </c>
      <c r="AN233" s="72" t="s">
        <v>763</v>
      </c>
      <c r="AO233" s="137" t="s">
        <v>763</v>
      </c>
      <c r="AP233" s="137" t="s">
        <v>763</v>
      </c>
      <c r="AQ233" s="137" t="s">
        <v>763</v>
      </c>
      <c r="AR233" s="72" t="s">
        <v>763</v>
      </c>
      <c r="AS233" s="72" t="s">
        <v>763</v>
      </c>
    </row>
    <row r="234" spans="1:54" x14ac:dyDescent="0.2">
      <c r="A234" t="s">
        <v>756</v>
      </c>
      <c r="B234" s="68" t="s">
        <v>405</v>
      </c>
      <c r="C234" s="68" t="s">
        <v>765</v>
      </c>
      <c r="D234" t="s">
        <v>785</v>
      </c>
      <c r="E234" s="69">
        <v>44803</v>
      </c>
      <c r="F234" s="68" t="s">
        <v>70</v>
      </c>
      <c r="G234" s="68" t="s">
        <v>70</v>
      </c>
      <c r="H234" t="s">
        <v>772</v>
      </c>
      <c r="I234" s="68">
        <v>2</v>
      </c>
      <c r="J234" s="68" t="s">
        <v>760</v>
      </c>
      <c r="K234" s="68" t="s">
        <v>761</v>
      </c>
      <c r="L234" s="68">
        <v>5</v>
      </c>
      <c r="M234" s="68">
        <v>1</v>
      </c>
      <c r="N234" s="68" t="s">
        <v>761</v>
      </c>
      <c r="O234" s="68" t="s">
        <v>761</v>
      </c>
      <c r="P234" s="68">
        <v>1.8</v>
      </c>
      <c r="Q234" s="68" t="s">
        <v>761</v>
      </c>
      <c r="R234" s="79" t="s">
        <v>761</v>
      </c>
      <c r="S234" s="131">
        <v>1.4</v>
      </c>
      <c r="T234" s="80">
        <v>0.77777777777777768</v>
      </c>
      <c r="U234" s="131">
        <v>8.57</v>
      </c>
      <c r="V234" s="131">
        <v>23</v>
      </c>
      <c r="W234" s="71">
        <v>0.24861111111111112</v>
      </c>
      <c r="X234" s="68">
        <v>1.4</v>
      </c>
      <c r="Y234" s="68">
        <v>25.1</v>
      </c>
      <c r="Z234" s="68">
        <v>7.04</v>
      </c>
      <c r="AA234" s="72">
        <v>5.8795821640502899</v>
      </c>
      <c r="AB234" s="73">
        <v>85.4</v>
      </c>
      <c r="AC234" s="134">
        <v>31.7</v>
      </c>
      <c r="AD234" s="74">
        <v>48.9</v>
      </c>
      <c r="AE234" s="72" t="s">
        <v>763</v>
      </c>
      <c r="AF234" s="72" t="s">
        <v>763</v>
      </c>
      <c r="AG234" s="72" t="s">
        <v>763</v>
      </c>
      <c r="AH234" s="137" t="s">
        <v>763</v>
      </c>
      <c r="AI234" s="72" t="s">
        <v>763</v>
      </c>
      <c r="AJ234" s="72" t="s">
        <v>763</v>
      </c>
      <c r="AK234" s="72" t="s">
        <v>763</v>
      </c>
      <c r="AL234" s="72" t="s">
        <v>763</v>
      </c>
      <c r="AM234" s="72" t="s">
        <v>763</v>
      </c>
      <c r="AN234" s="72" t="s">
        <v>763</v>
      </c>
      <c r="AO234" s="137" t="s">
        <v>763</v>
      </c>
      <c r="AP234" s="137" t="s">
        <v>763</v>
      </c>
      <c r="AQ234" s="137" t="s">
        <v>763</v>
      </c>
      <c r="AR234" s="72" t="s">
        <v>763</v>
      </c>
      <c r="AS234" s="72" t="s">
        <v>763</v>
      </c>
    </row>
    <row r="236" spans="1:54" x14ac:dyDescent="0.2">
      <c r="A236" s="235" t="s">
        <v>1249</v>
      </c>
    </row>
    <row r="237" spans="1:54" ht="15.5" customHeight="1" x14ac:dyDescent="0.2">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3" t="s">
        <v>1203</v>
      </c>
      <c r="AE237" s="84"/>
      <c r="AF237" s="84"/>
      <c r="AG237" s="82"/>
      <c r="AH237" s="82"/>
      <c r="AI237" s="84"/>
      <c r="AJ237" s="82"/>
      <c r="AK237" s="84"/>
      <c r="AL237" s="82"/>
      <c r="AM237" s="82"/>
      <c r="AN237" s="82"/>
      <c r="AO237" s="82"/>
      <c r="AP237" s="82"/>
      <c r="AQ237" s="82"/>
      <c r="AR237" s="82"/>
      <c r="AS237" s="82"/>
      <c r="AT237" s="82"/>
      <c r="AU237" s="82"/>
      <c r="AV237" s="82"/>
      <c r="AW237" s="82"/>
      <c r="AX237" s="82"/>
      <c r="AY237" s="82"/>
      <c r="AZ237" s="82"/>
      <c r="BA237" s="82"/>
      <c r="BB237" s="82"/>
    </row>
    <row r="238" spans="1:54" ht="14.5" customHeight="1" x14ac:dyDescent="0.2">
      <c r="A238" s="86"/>
      <c r="B238" s="86"/>
      <c r="C238" s="87"/>
      <c r="D238" s="87"/>
      <c r="E238" s="87"/>
      <c r="F238" s="86"/>
      <c r="G238" s="86"/>
      <c r="H238" s="88" t="s">
        <v>702</v>
      </c>
      <c r="I238" s="89"/>
      <c r="J238" s="89"/>
      <c r="K238" s="82"/>
      <c r="L238" s="86"/>
      <c r="M238" s="86"/>
      <c r="N238" s="86"/>
      <c r="O238" s="86"/>
      <c r="P238" s="86"/>
      <c r="Q238" s="86"/>
      <c r="R238" s="86"/>
      <c r="S238" s="86"/>
      <c r="T238" s="86"/>
      <c r="U238" s="86"/>
      <c r="V238" s="89" t="s">
        <v>977</v>
      </c>
      <c r="W238" s="82"/>
      <c r="X238" s="82"/>
      <c r="Y238" s="82"/>
      <c r="Z238" s="82"/>
      <c r="AA238" s="82"/>
      <c r="AB238" s="82"/>
      <c r="AC238" s="83" t="s">
        <v>1204</v>
      </c>
      <c r="AD238" s="83"/>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 customHeight="1" thickBot="1" x14ac:dyDescent="0.25">
      <c r="A239" s="90"/>
      <c r="B239" s="90"/>
      <c r="C239" s="91"/>
      <c r="D239" s="91"/>
      <c r="E239" s="91"/>
      <c r="F239" s="89" t="s">
        <v>976</v>
      </c>
      <c r="G239" s="89" t="s">
        <v>702</v>
      </c>
      <c r="H239" s="89" t="s">
        <v>1205</v>
      </c>
      <c r="I239" s="89" t="s">
        <v>702</v>
      </c>
      <c r="J239" s="82"/>
      <c r="K239" s="82"/>
      <c r="L239" s="89"/>
      <c r="M239" s="89"/>
      <c r="N239" s="90"/>
      <c r="O239" s="89"/>
      <c r="P239" s="89" t="s">
        <v>1206</v>
      </c>
      <c r="Q239" s="89"/>
      <c r="R239" s="89"/>
      <c r="S239" s="89"/>
      <c r="T239" s="89"/>
      <c r="U239" s="89"/>
      <c r="V239" s="89" t="s">
        <v>726</v>
      </c>
      <c r="W239" s="82"/>
      <c r="X239" s="82"/>
      <c r="Y239" s="82"/>
      <c r="Z239" s="92">
        <v>273.14999999999998</v>
      </c>
      <c r="AA239" s="82"/>
      <c r="AB239" s="82"/>
      <c r="AC239" s="83"/>
      <c r="AD239" s="83"/>
      <c r="AE239" s="82"/>
      <c r="AF239" s="82"/>
      <c r="AG239" s="82"/>
      <c r="AH239" s="82"/>
      <c r="AI239" s="82"/>
      <c r="AJ239" s="82"/>
      <c r="AK239" s="82" t="s">
        <v>1207</v>
      </c>
      <c r="AL239" s="82"/>
      <c r="AM239" s="82"/>
      <c r="AN239" s="82"/>
      <c r="AO239" s="82"/>
      <c r="AP239" s="82"/>
      <c r="AQ239" s="82"/>
      <c r="AR239" s="82"/>
      <c r="AS239" s="82"/>
      <c r="AT239" s="82"/>
      <c r="AU239" s="82"/>
      <c r="AV239" s="82"/>
      <c r="AW239" s="82"/>
      <c r="AX239" s="82"/>
      <c r="AY239" s="82"/>
      <c r="AZ239" s="82"/>
      <c r="BA239" s="82"/>
      <c r="BB239" s="82"/>
    </row>
    <row r="240" spans="1:54" ht="36" thickTop="1" thickBot="1" x14ac:dyDescent="0.25">
      <c r="A240" s="93" t="s">
        <v>1208</v>
      </c>
      <c r="B240" s="94" t="s">
        <v>1209</v>
      </c>
      <c r="C240" s="94" t="s">
        <v>1210</v>
      </c>
      <c r="D240" s="94" t="s">
        <v>1211</v>
      </c>
      <c r="E240" s="94"/>
      <c r="F240" s="93" t="s">
        <v>706</v>
      </c>
      <c r="G240" s="93" t="s">
        <v>1205</v>
      </c>
      <c r="H240" s="93" t="s">
        <v>1212</v>
      </c>
      <c r="I240" s="93" t="s">
        <v>1213</v>
      </c>
      <c r="J240" s="93" t="s">
        <v>541</v>
      </c>
      <c r="K240" s="93" t="s">
        <v>1214</v>
      </c>
      <c r="L240" s="93" t="s">
        <v>1215</v>
      </c>
      <c r="M240" s="89" t="s">
        <v>1216</v>
      </c>
      <c r="N240" s="93" t="s">
        <v>1217</v>
      </c>
      <c r="O240" s="93" t="s">
        <v>1218</v>
      </c>
      <c r="P240" s="93" t="s">
        <v>1219</v>
      </c>
      <c r="Q240" s="93" t="s">
        <v>1220</v>
      </c>
      <c r="R240" s="93" t="s">
        <v>1221</v>
      </c>
      <c r="S240" s="93" t="s">
        <v>1222</v>
      </c>
      <c r="T240" s="93" t="s">
        <v>1223</v>
      </c>
      <c r="U240" s="93" t="s">
        <v>1224</v>
      </c>
      <c r="V240" s="93" t="s">
        <v>474</v>
      </c>
      <c r="W240" s="95"/>
      <c r="X240" s="82"/>
      <c r="Y240" s="96" t="s">
        <v>540</v>
      </c>
      <c r="Z240" s="97" t="s">
        <v>1225</v>
      </c>
      <c r="AA240" s="98" t="s">
        <v>1226</v>
      </c>
      <c r="AB240" s="98" t="s">
        <v>1205</v>
      </c>
      <c r="AC240" s="83"/>
      <c r="AD240" s="83"/>
      <c r="AE240" s="99" t="s">
        <v>1227</v>
      </c>
      <c r="AF240" s="100" t="s">
        <v>485</v>
      </c>
      <c r="AG240" s="98" t="s">
        <v>1228</v>
      </c>
      <c r="AH240" s="98" t="s">
        <v>724</v>
      </c>
      <c r="AI240" s="100" t="s">
        <v>1229</v>
      </c>
      <c r="AJ240" s="98" t="s">
        <v>722</v>
      </c>
      <c r="AK240" s="100" t="s">
        <v>489</v>
      </c>
      <c r="AL240" s="82"/>
      <c r="AM240" s="82"/>
      <c r="AN240" s="82"/>
      <c r="AO240" s="82"/>
      <c r="AP240" s="82"/>
      <c r="AQ240" s="82"/>
      <c r="AR240" s="82"/>
      <c r="AS240" s="82"/>
      <c r="AT240" s="82"/>
      <c r="AU240" s="82"/>
      <c r="AV240" s="82"/>
      <c r="AW240" s="82"/>
      <c r="AX240" s="82"/>
      <c r="AY240" s="109"/>
      <c r="AZ240" s="109"/>
      <c r="BA240" s="82"/>
      <c r="BB240" s="82"/>
    </row>
    <row r="241" spans="1:54" ht="16" x14ac:dyDescent="0.2">
      <c r="A241" s="101" t="s">
        <v>405</v>
      </c>
      <c r="B241" s="102">
        <v>2022</v>
      </c>
      <c r="C241" s="103">
        <v>7</v>
      </c>
      <c r="D241" s="102">
        <v>8</v>
      </c>
      <c r="E241" s="82"/>
      <c r="F241" s="131">
        <v>1.95</v>
      </c>
      <c r="G241" s="131">
        <v>6.15</v>
      </c>
      <c r="H241" s="82"/>
      <c r="I241" s="131">
        <v>21.7</v>
      </c>
      <c r="J241" s="134">
        <v>30.6</v>
      </c>
      <c r="K241" s="82"/>
      <c r="L241" s="82"/>
      <c r="M241" s="108"/>
      <c r="N241" s="137" t="s">
        <v>763</v>
      </c>
      <c r="O241" s="82"/>
      <c r="P241" s="82"/>
      <c r="Q241" s="82"/>
      <c r="R241" s="140"/>
      <c r="S241" s="137" t="s">
        <v>763</v>
      </c>
      <c r="T241" s="137" t="s">
        <v>763</v>
      </c>
      <c r="U241" s="137" t="s">
        <v>763</v>
      </c>
      <c r="V241" s="85"/>
      <c r="W241" s="85"/>
      <c r="X241" s="85"/>
      <c r="Y241" s="102">
        <f>IF(C241&lt;6," ",IF(C241&lt;=9,I241, IF(C241&gt;=10," ")))</f>
        <v>21.7</v>
      </c>
      <c r="Z241" s="102">
        <f>IF(Y241=" ", " ", IF(Y241&gt;0, Y241+273.15))</f>
        <v>294.84999999999997</v>
      </c>
      <c r="AA241" s="102">
        <f>IF(C241&lt;6," ",IF(C241&lt;=9,J241, IF(C241&gt;=10," ")))</f>
        <v>30.6</v>
      </c>
      <c r="AB241" s="102">
        <f>IF(C241&lt;6," ",IF(C241&lt;=9,G241, IF(C241&gt;=10," ")))</f>
        <v>6.15</v>
      </c>
      <c r="AC241" s="104">
        <f>IF(Y241=" "," ",IF(Y241&gt;0,EXP(-173.4292+249.6339*100/Z241+143.3483*LN(+Z241/100)-21.8492*Z241/100+AA241*(-0.033096+0.014259*Z241/100-0.0017*(Z241/100)^2))*1.4276))</f>
        <v>7.3352246046563678</v>
      </c>
      <c r="AD241" s="102">
        <f>IF(Y241=" "," ",IF(Y241&gt;0,AB241/AC241))</f>
        <v>0.83842013455130027</v>
      </c>
      <c r="AE241" s="105">
        <f>IF(C241&lt;6," ",IF(C241&lt;=9,F241, IF(C241&gt;=10," ")))</f>
        <v>1.95</v>
      </c>
      <c r="AF241" s="102" t="str">
        <f>IF(Y241=" "," ",N241)</f>
        <v>NS</v>
      </c>
      <c r="AG241" s="105" t="str">
        <f>IF(C241&lt;6," ",IF(C241&lt;=9,T241, IF(C241&gt;=10," ")))</f>
        <v>NS</v>
      </c>
      <c r="AH241" s="105" t="str">
        <f>IF(C241&lt;6," ",IF(C241&lt;=9,U241, IF(C241&gt;=10," ")))</f>
        <v>NS</v>
      </c>
      <c r="AI241" s="102"/>
      <c r="AJ241" s="106" t="str">
        <f>IF(C241&lt;6," ",IF(C241&lt;=9,S241, IF(C241&gt;=10," ")))</f>
        <v>NS</v>
      </c>
      <c r="AK241" s="107"/>
      <c r="AL241" s="85"/>
      <c r="AM241" s="85"/>
      <c r="AN241" s="85"/>
      <c r="AO241" s="85"/>
      <c r="AP241" s="85"/>
      <c r="AQ241" s="85"/>
      <c r="AR241" s="85"/>
      <c r="AS241" s="85"/>
      <c r="AT241" s="85"/>
      <c r="AU241" s="85"/>
      <c r="AV241" s="85"/>
      <c r="AW241" s="85"/>
      <c r="AX241" s="85"/>
      <c r="AY241" s="85"/>
      <c r="AZ241" s="85"/>
      <c r="BA241" s="82"/>
      <c r="BB241" s="82"/>
    </row>
    <row r="242" spans="1:54" ht="16" x14ac:dyDescent="0.2">
      <c r="A242" s="101" t="s">
        <v>405</v>
      </c>
      <c r="B242" s="102">
        <v>2022</v>
      </c>
      <c r="C242" s="103">
        <v>7</v>
      </c>
      <c r="D242" s="102">
        <v>8</v>
      </c>
      <c r="E242" s="82"/>
      <c r="F242" s="131">
        <v>1.95</v>
      </c>
      <c r="G242" s="131">
        <v>6.15</v>
      </c>
      <c r="H242" s="82"/>
      <c r="I242" s="131">
        <v>21.7</v>
      </c>
      <c r="J242" s="134">
        <v>30.6</v>
      </c>
      <c r="K242" s="82"/>
      <c r="L242" s="82"/>
      <c r="M242" s="108"/>
      <c r="N242" s="137" t="s">
        <v>763</v>
      </c>
      <c r="O242" s="82"/>
      <c r="P242" s="82"/>
      <c r="Q242" s="82"/>
      <c r="R242" s="140"/>
      <c r="S242" s="137" t="s">
        <v>763</v>
      </c>
      <c r="T242" s="137" t="s">
        <v>763</v>
      </c>
      <c r="U242" s="137" t="s">
        <v>763</v>
      </c>
      <c r="V242" s="85"/>
      <c r="W242" s="85"/>
      <c r="X242" s="85"/>
      <c r="Y242" s="102">
        <f t="shared" ref="Y242:Y264" si="77">IF(C242&lt;6," ",IF(C242&lt;=9,I242, IF(C242&gt;=10," ")))</f>
        <v>21.7</v>
      </c>
      <c r="Z242" s="102">
        <f t="shared" ref="Z242:Z264" si="78">IF(Y242=" ", " ", IF(Y242&gt;0, Y242+273.15))</f>
        <v>294.84999999999997</v>
      </c>
      <c r="AA242" s="102">
        <f t="shared" ref="AA242:AA264" si="79">IF(C242&lt;6," ",IF(C242&lt;=9,J242, IF(C242&gt;=10," ")))</f>
        <v>30.6</v>
      </c>
      <c r="AB242" s="102">
        <f t="shared" ref="AB242:AB264" si="80">IF(C242&lt;6," ",IF(C242&lt;=9,G242, IF(C242&gt;=10," ")))</f>
        <v>6.15</v>
      </c>
      <c r="AC242" s="104">
        <f t="shared" ref="AC242:AC264" si="81">IF(Y242=" "," ",IF(Y242&gt;0,EXP(-173.4292+249.6339*100/Z242+143.3483*LN(+Z242/100)-21.8492*Z242/100+AA242*(-0.033096+0.014259*Z242/100-0.0017*(Z242/100)^2))*1.4276))</f>
        <v>7.3352246046563678</v>
      </c>
      <c r="AD242" s="102">
        <f t="shared" ref="AD242:AD264" si="82">IF(Y242=" "," ",IF(Y242&gt;0,AB242/AC242))</f>
        <v>0.83842013455130027</v>
      </c>
      <c r="AE242" s="105">
        <f t="shared" ref="AE242:AE264" si="83">IF(C242&lt;6," ",IF(C242&lt;=9,F242, IF(C242&gt;=10," ")))</f>
        <v>1.95</v>
      </c>
      <c r="AF242" s="102" t="str">
        <f t="shared" ref="AF242:AF264" si="84">IF(Y242=" "," ",N242)</f>
        <v>NS</v>
      </c>
      <c r="AG242" s="105" t="str">
        <f t="shared" ref="AG242:AG264" si="85">IF(C242&lt;6," ",IF(C242&lt;=9,T242, IF(C242&gt;=10," ")))</f>
        <v>NS</v>
      </c>
      <c r="AH242" s="105" t="str">
        <f t="shared" ref="AH242:AH264" si="86">IF(C242&lt;6," ",IF(C242&lt;=9,U242, IF(C242&gt;=10," ")))</f>
        <v>NS</v>
      </c>
      <c r="AI242" s="102"/>
      <c r="AJ242" s="106" t="str">
        <f t="shared" ref="AJ242:AJ264" si="87">IF(C242&lt;6," ",IF(C242&lt;=9,S242, IF(C242&gt;=10," ")))</f>
        <v>NS</v>
      </c>
      <c r="AK242" s="107"/>
      <c r="AL242" s="85"/>
      <c r="AM242" s="85"/>
      <c r="AN242" s="85"/>
      <c r="AO242" s="85"/>
      <c r="AP242" s="85"/>
      <c r="AQ242" s="85"/>
      <c r="AR242" s="85"/>
      <c r="AS242" s="85"/>
      <c r="AT242" s="85"/>
      <c r="AU242" s="85"/>
      <c r="AV242" s="85"/>
      <c r="AW242" s="85"/>
      <c r="AX242" s="85"/>
      <c r="AY242" s="85"/>
      <c r="AZ242" s="85"/>
      <c r="BA242" s="82"/>
      <c r="BB242" s="82"/>
    </row>
    <row r="243" spans="1:54" ht="16" x14ac:dyDescent="0.2">
      <c r="A243" s="101" t="s">
        <v>405</v>
      </c>
      <c r="B243" s="102">
        <v>2022</v>
      </c>
      <c r="C243" s="103">
        <v>7</v>
      </c>
      <c r="D243" s="102">
        <v>8</v>
      </c>
      <c r="E243" s="82"/>
      <c r="F243" s="131">
        <v>1.95</v>
      </c>
      <c r="G243" s="131">
        <v>6.15</v>
      </c>
      <c r="H243" s="82"/>
      <c r="I243" s="131">
        <v>21.7</v>
      </c>
      <c r="J243" s="134">
        <v>30.7</v>
      </c>
      <c r="K243" s="82"/>
      <c r="L243" s="82"/>
      <c r="M243" s="108"/>
      <c r="N243" s="137">
        <v>2.6665239069291742</v>
      </c>
      <c r="O243" s="82"/>
      <c r="P243" s="82"/>
      <c r="Q243" s="82"/>
      <c r="R243" s="140"/>
      <c r="S243" s="137">
        <v>29.553423824658704</v>
      </c>
      <c r="T243" s="137">
        <v>2.0925850742616032</v>
      </c>
      <c r="U243" s="137">
        <v>0.03</v>
      </c>
      <c r="V243" s="85"/>
      <c r="W243" s="85"/>
      <c r="X243" s="85"/>
      <c r="Y243" s="102">
        <f t="shared" si="77"/>
        <v>21.7</v>
      </c>
      <c r="Z243" s="102">
        <f t="shared" si="78"/>
        <v>294.84999999999997</v>
      </c>
      <c r="AA243" s="102">
        <f t="shared" si="79"/>
        <v>30.7</v>
      </c>
      <c r="AB243" s="102">
        <f t="shared" si="80"/>
        <v>6.15</v>
      </c>
      <c r="AC243" s="104">
        <f t="shared" si="81"/>
        <v>7.3309475476198802</v>
      </c>
      <c r="AD243" s="102">
        <f t="shared" si="82"/>
        <v>0.8389092896997612</v>
      </c>
      <c r="AE243" s="105">
        <f t="shared" si="83"/>
        <v>1.95</v>
      </c>
      <c r="AF243" s="102">
        <f t="shared" si="84"/>
        <v>2.6665239069291742</v>
      </c>
      <c r="AG243" s="105">
        <f t="shared" si="85"/>
        <v>2.0925850742616032</v>
      </c>
      <c r="AH243" s="105">
        <f t="shared" si="86"/>
        <v>0.03</v>
      </c>
      <c r="AI243" s="102">
        <f t="shared" ref="AI243:AI244" si="88">IF(Y243=" ", " ", IF(Y243&gt;0, SUM(AG243:AH243)))</f>
        <v>2.122585074261603</v>
      </c>
      <c r="AJ243" s="106">
        <f t="shared" si="87"/>
        <v>29.553423824658704</v>
      </c>
      <c r="AK243" s="107">
        <f t="shared" ref="AK243:AK262" si="89">IF(Y243=" ", " ", IF(Y243&gt;0, AJ243-AF243))</f>
        <v>26.886899917729529</v>
      </c>
      <c r="AL243" s="82"/>
      <c r="AM243" s="85"/>
      <c r="AN243" s="85"/>
      <c r="AO243" s="85"/>
      <c r="AP243" s="85"/>
      <c r="AQ243" s="85"/>
      <c r="AR243" s="85"/>
      <c r="AS243" s="114" t="s">
        <v>1230</v>
      </c>
      <c r="AT243" s="85"/>
      <c r="AU243" s="85"/>
      <c r="AV243" s="85"/>
      <c r="AW243" s="85"/>
      <c r="AX243" s="85"/>
      <c r="AY243" s="85"/>
      <c r="AZ243" s="85"/>
      <c r="BA243" s="85"/>
      <c r="BB243" s="82"/>
    </row>
    <row r="244" spans="1:54" ht="16" x14ac:dyDescent="0.2">
      <c r="A244" s="101" t="s">
        <v>405</v>
      </c>
      <c r="B244" s="102">
        <v>2022</v>
      </c>
      <c r="C244" s="103">
        <v>7</v>
      </c>
      <c r="D244" s="102">
        <v>23</v>
      </c>
      <c r="E244" s="82"/>
      <c r="F244" s="131">
        <v>1.95</v>
      </c>
      <c r="G244" s="131">
        <v>6.15</v>
      </c>
      <c r="H244" s="82"/>
      <c r="I244" s="131">
        <v>21.7</v>
      </c>
      <c r="J244" s="134">
        <v>30.9</v>
      </c>
      <c r="K244" s="82"/>
      <c r="L244" s="82"/>
      <c r="M244" s="108"/>
      <c r="N244" s="137">
        <v>3.0439209920736388</v>
      </c>
      <c r="O244" s="82"/>
      <c r="P244" s="82"/>
      <c r="Q244" s="82"/>
      <c r="R244" s="140"/>
      <c r="S244" s="137">
        <v>29.257663299638921</v>
      </c>
      <c r="T244" s="137">
        <v>1.7820347265822789</v>
      </c>
      <c r="U244" s="137">
        <v>0.03</v>
      </c>
      <c r="V244" s="85"/>
      <c r="W244" s="85"/>
      <c r="X244" s="85"/>
      <c r="Y244" s="102">
        <f t="shared" si="77"/>
        <v>21.7</v>
      </c>
      <c r="Z244" s="102">
        <f t="shared" si="78"/>
        <v>294.84999999999997</v>
      </c>
      <c r="AA244" s="102">
        <f t="shared" si="79"/>
        <v>30.9</v>
      </c>
      <c r="AB244" s="102">
        <f t="shared" si="80"/>
        <v>6.15</v>
      </c>
      <c r="AC244" s="104">
        <f t="shared" si="81"/>
        <v>7.322400913751963</v>
      </c>
      <c r="AD244" s="102">
        <f t="shared" si="82"/>
        <v>0.839888456319004</v>
      </c>
      <c r="AE244" s="105">
        <f t="shared" si="83"/>
        <v>1.95</v>
      </c>
      <c r="AF244" s="102">
        <f t="shared" si="84"/>
        <v>3.0439209920736388</v>
      </c>
      <c r="AG244" s="105">
        <f t="shared" si="85"/>
        <v>1.7820347265822789</v>
      </c>
      <c r="AH244" s="105">
        <f t="shared" si="86"/>
        <v>0.03</v>
      </c>
      <c r="AI244" s="102">
        <f t="shared" si="88"/>
        <v>1.8120347265822789</v>
      </c>
      <c r="AJ244" s="106">
        <f t="shared" si="87"/>
        <v>29.257663299638921</v>
      </c>
      <c r="AK244" s="107">
        <f t="shared" si="89"/>
        <v>26.213742307565283</v>
      </c>
      <c r="AL244" s="82"/>
      <c r="AM244" s="85"/>
      <c r="AN244" s="85"/>
      <c r="AO244" s="85"/>
      <c r="AP244" s="85"/>
      <c r="AQ244" s="85"/>
      <c r="AR244" s="85"/>
      <c r="AS244" s="115"/>
      <c r="AT244" s="116" t="s">
        <v>487</v>
      </c>
      <c r="AU244" s="116" t="s">
        <v>1231</v>
      </c>
      <c r="AV244" s="116" t="s">
        <v>485</v>
      </c>
      <c r="AW244" s="116" t="s">
        <v>513</v>
      </c>
      <c r="AX244" s="116" t="s">
        <v>489</v>
      </c>
      <c r="AY244" s="116"/>
      <c r="AZ244" s="85"/>
      <c r="BA244" s="85"/>
      <c r="BB244" s="82"/>
    </row>
    <row r="245" spans="1:54" ht="16" x14ac:dyDescent="0.2">
      <c r="A245" s="101" t="s">
        <v>405</v>
      </c>
      <c r="B245" s="102">
        <v>2022</v>
      </c>
      <c r="C245" s="103">
        <v>7</v>
      </c>
      <c r="D245" s="102">
        <v>23</v>
      </c>
      <c r="E245" s="82"/>
      <c r="F245" s="131">
        <v>1.95</v>
      </c>
      <c r="G245" s="131">
        <v>6.15</v>
      </c>
      <c r="H245" s="82"/>
      <c r="I245" s="131">
        <v>21.7</v>
      </c>
      <c r="J245" s="134">
        <v>31.2</v>
      </c>
      <c r="K245" s="82"/>
      <c r="L245" s="82"/>
      <c r="M245" s="108"/>
      <c r="N245" s="137" t="s">
        <v>763</v>
      </c>
      <c r="O245" s="82"/>
      <c r="P245" s="82"/>
      <c r="Q245" s="82"/>
      <c r="R245" s="140"/>
      <c r="S245" s="137" t="s">
        <v>763</v>
      </c>
      <c r="T245" s="137" t="s">
        <v>763</v>
      </c>
      <c r="U245" s="137" t="s">
        <v>763</v>
      </c>
      <c r="V245" s="85"/>
      <c r="W245" s="85"/>
      <c r="X245" s="85"/>
      <c r="Y245" s="102">
        <f t="shared" si="77"/>
        <v>21.7</v>
      </c>
      <c r="Z245" s="102">
        <f t="shared" si="78"/>
        <v>294.84999999999997</v>
      </c>
      <c r="AA245" s="102">
        <f t="shared" si="79"/>
        <v>31.2</v>
      </c>
      <c r="AB245" s="102">
        <f t="shared" si="80"/>
        <v>6.15</v>
      </c>
      <c r="AC245" s="104">
        <f t="shared" si="81"/>
        <v>7.3095996416632394</v>
      </c>
      <c r="AD245" s="102">
        <f t="shared" si="82"/>
        <v>0.84135934955264091</v>
      </c>
      <c r="AE245" s="105">
        <f t="shared" si="83"/>
        <v>1.95</v>
      </c>
      <c r="AF245" s="102" t="str">
        <f t="shared" si="84"/>
        <v>NS</v>
      </c>
      <c r="AG245" s="105" t="str">
        <f t="shared" si="85"/>
        <v>NS</v>
      </c>
      <c r="AH245" s="105" t="str">
        <f t="shared" si="86"/>
        <v>NS</v>
      </c>
      <c r="AI245" s="102"/>
      <c r="AJ245" s="106" t="str">
        <f t="shared" si="87"/>
        <v>NS</v>
      </c>
      <c r="AK245" s="107"/>
      <c r="AL245" s="82"/>
      <c r="AM245" s="84"/>
      <c r="AN245" s="84" t="s">
        <v>1232</v>
      </c>
      <c r="AO245" s="82"/>
      <c r="AP245" s="82"/>
      <c r="AQ245" s="82"/>
      <c r="AR245" s="82"/>
      <c r="AS245" s="117" t="s">
        <v>522</v>
      </c>
      <c r="AT245" s="115"/>
      <c r="AU245" s="115"/>
      <c r="AV245" s="115"/>
      <c r="AW245" s="115"/>
      <c r="AX245" s="115"/>
      <c r="AY245" s="118"/>
      <c r="AZ245" s="85"/>
      <c r="BA245" s="85"/>
      <c r="BB245" s="82"/>
    </row>
    <row r="246" spans="1:54" ht="18" x14ac:dyDescent="0.25">
      <c r="A246" s="101" t="s">
        <v>405</v>
      </c>
      <c r="B246" s="102">
        <v>2022</v>
      </c>
      <c r="C246" s="103">
        <v>7</v>
      </c>
      <c r="D246" s="102">
        <v>23</v>
      </c>
      <c r="E246" s="82"/>
      <c r="F246" s="131">
        <v>1.95</v>
      </c>
      <c r="G246" s="131">
        <v>6.15</v>
      </c>
      <c r="H246" s="82"/>
      <c r="I246" s="131">
        <v>21.7</v>
      </c>
      <c r="J246" s="134">
        <v>31.3</v>
      </c>
      <c r="K246" s="82"/>
      <c r="L246" s="82"/>
      <c r="M246" s="108"/>
      <c r="N246" s="137" t="s">
        <v>763</v>
      </c>
      <c r="O246" s="82"/>
      <c r="P246" s="82"/>
      <c r="Q246" s="82"/>
      <c r="R246" s="140"/>
      <c r="S246" s="137" t="s">
        <v>763</v>
      </c>
      <c r="T246" s="137" t="s">
        <v>763</v>
      </c>
      <c r="U246" s="137" t="s">
        <v>763</v>
      </c>
      <c r="V246" s="85"/>
      <c r="W246" s="85"/>
      <c r="X246" s="85"/>
      <c r="Y246" s="102">
        <f t="shared" si="77"/>
        <v>21.7</v>
      </c>
      <c r="Z246" s="102">
        <f t="shared" si="78"/>
        <v>294.84999999999997</v>
      </c>
      <c r="AA246" s="102">
        <f t="shared" si="79"/>
        <v>31.3</v>
      </c>
      <c r="AB246" s="102">
        <f t="shared" si="80"/>
        <v>6.15</v>
      </c>
      <c r="AC246" s="104">
        <f t="shared" si="81"/>
        <v>7.3053375261499074</v>
      </c>
      <c r="AD246" s="102">
        <f t="shared" si="82"/>
        <v>0.84185021951219841</v>
      </c>
      <c r="AE246" s="105">
        <f t="shared" si="83"/>
        <v>1.95</v>
      </c>
      <c r="AF246" s="102" t="str">
        <f t="shared" si="84"/>
        <v>NS</v>
      </c>
      <c r="AG246" s="105" t="str">
        <f t="shared" si="85"/>
        <v>NS</v>
      </c>
      <c r="AH246" s="105" t="str">
        <f t="shared" si="86"/>
        <v>NS</v>
      </c>
      <c r="AI246" s="102"/>
      <c r="AJ246" s="106" t="str">
        <f t="shared" si="87"/>
        <v>NS</v>
      </c>
      <c r="AK246" s="107"/>
      <c r="AL246" s="82"/>
      <c r="AM246" s="119"/>
      <c r="AN246" s="119" t="s">
        <v>477</v>
      </c>
      <c r="AO246" s="109" t="s">
        <v>1231</v>
      </c>
      <c r="AP246" s="120" t="s">
        <v>479</v>
      </c>
      <c r="AQ246" s="120" t="s">
        <v>726</v>
      </c>
      <c r="AR246" s="120" t="s">
        <v>481</v>
      </c>
      <c r="AS246" s="118" t="s">
        <v>476</v>
      </c>
      <c r="AT246" s="115">
        <v>0.4</v>
      </c>
      <c r="AU246" s="118">
        <v>0.6</v>
      </c>
      <c r="AV246" s="121">
        <v>10</v>
      </c>
      <c r="AW246" s="115">
        <v>10</v>
      </c>
      <c r="AX246" s="122">
        <v>43</v>
      </c>
      <c r="AY246" s="118"/>
      <c r="AZ246" s="85"/>
      <c r="BA246" s="85"/>
      <c r="BB246" s="82"/>
    </row>
    <row r="247" spans="1:54" ht="16" x14ac:dyDescent="0.2">
      <c r="A247" s="101" t="s">
        <v>405</v>
      </c>
      <c r="B247" s="102">
        <v>2022</v>
      </c>
      <c r="C247" s="103">
        <v>8</v>
      </c>
      <c r="D247" s="102">
        <v>6</v>
      </c>
      <c r="E247" s="82"/>
      <c r="F247" s="131">
        <v>1.3</v>
      </c>
      <c r="G247" s="131">
        <v>7.7</v>
      </c>
      <c r="H247" s="82"/>
      <c r="I247" s="131">
        <v>25.6</v>
      </c>
      <c r="J247" s="134">
        <v>30.8</v>
      </c>
      <c r="K247" s="82"/>
      <c r="L247" s="82"/>
      <c r="M247" s="82"/>
      <c r="N247" s="137" t="s">
        <v>763</v>
      </c>
      <c r="O247" s="82"/>
      <c r="P247" s="82"/>
      <c r="Q247" s="82"/>
      <c r="R247" s="140"/>
      <c r="S247" s="137" t="s">
        <v>763</v>
      </c>
      <c r="T247" s="137" t="s">
        <v>763</v>
      </c>
      <c r="U247" s="137" t="s">
        <v>763</v>
      </c>
      <c r="V247" s="85"/>
      <c r="W247" s="85"/>
      <c r="X247" s="85"/>
      <c r="Y247" s="102">
        <f t="shared" si="77"/>
        <v>25.6</v>
      </c>
      <c r="Z247" s="102">
        <f t="shared" si="78"/>
        <v>298.75</v>
      </c>
      <c r="AA247" s="102">
        <f t="shared" si="79"/>
        <v>30.8</v>
      </c>
      <c r="AB247" s="102">
        <f t="shared" si="80"/>
        <v>7.7</v>
      </c>
      <c r="AC247" s="104">
        <f t="shared" si="81"/>
        <v>6.840149565195552</v>
      </c>
      <c r="AD247" s="102">
        <f t="shared" si="82"/>
        <v>1.1257063791674364</v>
      </c>
      <c r="AE247" s="105">
        <f t="shared" si="83"/>
        <v>1.3</v>
      </c>
      <c r="AF247" s="102" t="str">
        <f t="shared" si="84"/>
        <v>NS</v>
      </c>
      <c r="AG247" s="105" t="str">
        <f t="shared" si="85"/>
        <v>NS</v>
      </c>
      <c r="AH247" s="105" t="str">
        <f t="shared" si="86"/>
        <v>NS</v>
      </c>
      <c r="AI247" s="102"/>
      <c r="AJ247" s="106" t="str">
        <f t="shared" si="87"/>
        <v>NS</v>
      </c>
      <c r="AK247" s="107"/>
      <c r="AL247" s="82"/>
      <c r="AM247" s="123"/>
      <c r="AN247" s="123" t="s">
        <v>479</v>
      </c>
      <c r="AO247" s="124" t="s">
        <v>1233</v>
      </c>
      <c r="AP247" s="124" t="s">
        <v>485</v>
      </c>
      <c r="AQ247" s="124" t="s">
        <v>1234</v>
      </c>
      <c r="AR247" s="124"/>
      <c r="AS247" s="118" t="s">
        <v>482</v>
      </c>
      <c r="AT247" s="115">
        <v>0.9</v>
      </c>
      <c r="AU247" s="118">
        <v>3</v>
      </c>
      <c r="AV247" s="121">
        <v>1</v>
      </c>
      <c r="AW247" s="115">
        <v>3</v>
      </c>
      <c r="AX247" s="122">
        <v>20</v>
      </c>
      <c r="AY247" s="118"/>
      <c r="AZ247" s="85"/>
      <c r="BA247" s="102"/>
      <c r="BB247" s="102" t="s">
        <v>1235</v>
      </c>
    </row>
    <row r="248" spans="1:54" ht="16" x14ac:dyDescent="0.2">
      <c r="A248" s="101" t="s">
        <v>405</v>
      </c>
      <c r="B248" s="102">
        <v>2022</v>
      </c>
      <c r="C248" s="103">
        <v>8</v>
      </c>
      <c r="D248" s="102">
        <v>6</v>
      </c>
      <c r="E248" s="82"/>
      <c r="F248" s="131">
        <v>1.3</v>
      </c>
      <c r="G248" s="131">
        <v>7.7</v>
      </c>
      <c r="H248" s="82"/>
      <c r="I248" s="131">
        <v>25.6</v>
      </c>
      <c r="J248" s="134">
        <v>30.8</v>
      </c>
      <c r="K248" s="82"/>
      <c r="L248" s="82"/>
      <c r="M248" s="82"/>
      <c r="N248" s="137" t="s">
        <v>763</v>
      </c>
      <c r="O248" s="82"/>
      <c r="P248" s="82"/>
      <c r="Q248" s="82"/>
      <c r="R248" s="140"/>
      <c r="S248" s="137" t="s">
        <v>763</v>
      </c>
      <c r="T248" s="137" t="s">
        <v>763</v>
      </c>
      <c r="U248" s="137" t="s">
        <v>763</v>
      </c>
      <c r="V248" s="85"/>
      <c r="W248" s="85"/>
      <c r="X248" s="85"/>
      <c r="Y248" s="102">
        <f t="shared" si="77"/>
        <v>25.6</v>
      </c>
      <c r="Z248" s="102">
        <f t="shared" si="78"/>
        <v>298.75</v>
      </c>
      <c r="AA248" s="102">
        <f t="shared" si="79"/>
        <v>30.8</v>
      </c>
      <c r="AB248" s="102">
        <f t="shared" si="80"/>
        <v>7.7</v>
      </c>
      <c r="AC248" s="104">
        <f t="shared" si="81"/>
        <v>6.840149565195552</v>
      </c>
      <c r="AD248" s="102">
        <f t="shared" si="82"/>
        <v>1.1257063791674364</v>
      </c>
      <c r="AE248" s="105">
        <f t="shared" si="83"/>
        <v>1.3</v>
      </c>
      <c r="AF248" s="102" t="str">
        <f t="shared" si="84"/>
        <v>NS</v>
      </c>
      <c r="AG248" s="105" t="str">
        <f t="shared" si="85"/>
        <v>NS</v>
      </c>
      <c r="AH248" s="105" t="str">
        <f t="shared" si="86"/>
        <v>NS</v>
      </c>
      <c r="AI248" s="102"/>
      <c r="AJ248" s="106" t="str">
        <f t="shared" si="87"/>
        <v>NS</v>
      </c>
      <c r="AK248" s="107"/>
      <c r="AL248" s="82"/>
      <c r="AM248" s="123"/>
      <c r="AN248" s="123" t="s">
        <v>1236</v>
      </c>
      <c r="AO248" s="125" t="s">
        <v>742</v>
      </c>
      <c r="AP248" s="125" t="s">
        <v>494</v>
      </c>
      <c r="AQ248" s="125" t="s">
        <v>495</v>
      </c>
      <c r="AR248" s="125" t="s">
        <v>494</v>
      </c>
      <c r="AS248" s="118"/>
      <c r="AT248" s="115" t="s">
        <v>487</v>
      </c>
      <c r="AU248" s="115" t="s">
        <v>976</v>
      </c>
      <c r="AV248" s="115" t="s">
        <v>485</v>
      </c>
      <c r="AW248" s="115" t="s">
        <v>488</v>
      </c>
      <c r="AX248" s="115" t="s">
        <v>489</v>
      </c>
      <c r="AY248" s="116" t="s">
        <v>490</v>
      </c>
      <c r="AZ248" s="102"/>
      <c r="BA248" s="102"/>
      <c r="BB248" s="84" t="s">
        <v>1</v>
      </c>
    </row>
    <row r="249" spans="1:54" ht="16" x14ac:dyDescent="0.2">
      <c r="A249" s="101" t="s">
        <v>405</v>
      </c>
      <c r="B249" s="102">
        <v>2022</v>
      </c>
      <c r="C249" s="132">
        <v>8</v>
      </c>
      <c r="D249" s="82">
        <v>6</v>
      </c>
      <c r="E249" s="85"/>
      <c r="F249" s="131">
        <v>1.3</v>
      </c>
      <c r="G249" s="131">
        <v>7.7</v>
      </c>
      <c r="H249" s="85"/>
      <c r="I249" s="131">
        <v>25.6</v>
      </c>
      <c r="J249" s="134">
        <v>31.2</v>
      </c>
      <c r="K249" s="85"/>
      <c r="L249" s="85"/>
      <c r="M249" s="85"/>
      <c r="N249" s="137">
        <v>1.7121616653105534</v>
      </c>
      <c r="O249" s="85"/>
      <c r="P249" s="85"/>
      <c r="Q249" s="85"/>
      <c r="R249" s="140"/>
      <c r="S249" s="137">
        <v>39.381840662990868</v>
      </c>
      <c r="T249" s="137">
        <v>2.3996258928571432</v>
      </c>
      <c r="U249" s="137">
        <v>0.03</v>
      </c>
      <c r="V249" s="85"/>
      <c r="W249" s="85"/>
      <c r="X249" s="85"/>
      <c r="Y249" s="85">
        <f t="shared" si="77"/>
        <v>25.6</v>
      </c>
      <c r="Z249" s="82">
        <f t="shared" si="78"/>
        <v>298.75</v>
      </c>
      <c r="AA249" s="85">
        <f t="shared" si="79"/>
        <v>31.2</v>
      </c>
      <c r="AB249" s="85">
        <f t="shared" si="80"/>
        <v>7.7</v>
      </c>
      <c r="AC249" s="110">
        <f t="shared" si="81"/>
        <v>6.8246536764214056</v>
      </c>
      <c r="AD249" s="82">
        <f t="shared" si="82"/>
        <v>1.1282623800534877</v>
      </c>
      <c r="AE249" s="111">
        <f t="shared" si="83"/>
        <v>1.3</v>
      </c>
      <c r="AF249" s="82">
        <f t="shared" si="84"/>
        <v>1.7121616653105534</v>
      </c>
      <c r="AG249" s="111">
        <f t="shared" si="85"/>
        <v>2.3996258928571432</v>
      </c>
      <c r="AH249" s="111">
        <f t="shared" si="86"/>
        <v>0.03</v>
      </c>
      <c r="AI249" s="102">
        <f t="shared" ref="AI249:AI250" si="90">IF(Y249=" ", " ", IF(Y249&gt;0, SUM(AG249:AH249)))</f>
        <v>2.429625892857143</v>
      </c>
      <c r="AJ249" s="112">
        <f t="shared" si="87"/>
        <v>39.381840662990868</v>
      </c>
      <c r="AK249" s="113">
        <f t="shared" si="89"/>
        <v>37.669678997680315</v>
      </c>
      <c r="AL249" s="82"/>
      <c r="AM249" s="82"/>
      <c r="AN249" s="82">
        <f>AD267</f>
        <v>1.0573718687361895</v>
      </c>
      <c r="AO249" s="82">
        <f>AE267</f>
        <v>1.7062499999999998</v>
      </c>
      <c r="AP249" s="82">
        <f>AF267</f>
        <v>1.5938351426695414</v>
      </c>
      <c r="AQ249" s="82">
        <f>AI267</f>
        <v>2.1864128173673896</v>
      </c>
      <c r="AR249" s="113">
        <f>AK267</f>
        <v>28.342019148573403</v>
      </c>
      <c r="AS249" s="118"/>
      <c r="AT249" s="115" t="s">
        <v>497</v>
      </c>
      <c r="AU249" s="115" t="s">
        <v>497</v>
      </c>
      <c r="AV249" s="115" t="s">
        <v>497</v>
      </c>
      <c r="AW249" s="115" t="s">
        <v>497</v>
      </c>
      <c r="AX249" s="115" t="s">
        <v>497</v>
      </c>
      <c r="AY249" s="116" t="s">
        <v>498</v>
      </c>
      <c r="AZ249" s="102"/>
      <c r="BA249" s="102"/>
      <c r="BB249" s="82"/>
    </row>
    <row r="250" spans="1:54" ht="16" x14ac:dyDescent="0.2">
      <c r="A250" s="101" t="s">
        <v>405</v>
      </c>
      <c r="B250" s="102">
        <v>2022</v>
      </c>
      <c r="C250" s="132">
        <v>8</v>
      </c>
      <c r="D250" s="82">
        <v>21</v>
      </c>
      <c r="E250" s="85"/>
      <c r="F250" s="131">
        <v>1.3</v>
      </c>
      <c r="G250" s="131">
        <v>7.7</v>
      </c>
      <c r="H250" s="85"/>
      <c r="I250" s="131">
        <v>25.6</v>
      </c>
      <c r="J250" s="134">
        <v>31.2</v>
      </c>
      <c r="K250" s="85"/>
      <c r="L250" s="85"/>
      <c r="M250" s="85"/>
      <c r="N250" s="137">
        <v>3.1265117253130206</v>
      </c>
      <c r="O250" s="85"/>
      <c r="P250" s="85"/>
      <c r="Q250" s="85"/>
      <c r="R250" s="140"/>
      <c r="S250" s="137">
        <v>29.545473794982719</v>
      </c>
      <c r="T250" s="137">
        <v>2.6691973214285718</v>
      </c>
      <c r="U250" s="137">
        <v>0.03</v>
      </c>
      <c r="V250" s="85"/>
      <c r="W250" s="85"/>
      <c r="X250" s="85"/>
      <c r="Y250" s="85">
        <f t="shared" si="77"/>
        <v>25.6</v>
      </c>
      <c r="Z250" s="82">
        <f t="shared" si="78"/>
        <v>298.75</v>
      </c>
      <c r="AA250" s="85">
        <f t="shared" si="79"/>
        <v>31.2</v>
      </c>
      <c r="AB250" s="85">
        <f t="shared" si="80"/>
        <v>7.7</v>
      </c>
      <c r="AC250" s="110">
        <f t="shared" si="81"/>
        <v>6.8246536764214056</v>
      </c>
      <c r="AD250" s="82">
        <f t="shared" si="82"/>
        <v>1.1282623800534877</v>
      </c>
      <c r="AE250" s="111">
        <f t="shared" si="83"/>
        <v>1.3</v>
      </c>
      <c r="AF250" s="82">
        <f t="shared" si="84"/>
        <v>3.1265117253130206</v>
      </c>
      <c r="AG250" s="111">
        <f t="shared" si="85"/>
        <v>2.6691973214285718</v>
      </c>
      <c r="AH250" s="111">
        <f t="shared" si="86"/>
        <v>0.03</v>
      </c>
      <c r="AI250" s="102">
        <f t="shared" si="90"/>
        <v>2.6991973214285716</v>
      </c>
      <c r="AJ250" s="112">
        <f t="shared" si="87"/>
        <v>29.545473794982719</v>
      </c>
      <c r="AK250" s="113">
        <f t="shared" si="89"/>
        <v>26.4189620696697</v>
      </c>
      <c r="AL250" s="85"/>
      <c r="AM250" s="82"/>
      <c r="AN250" s="82"/>
      <c r="AO250" s="82"/>
      <c r="AP250" s="82"/>
      <c r="AQ250" s="85"/>
      <c r="AR250" s="82"/>
      <c r="AS250" s="82"/>
      <c r="AT250" s="115">
        <f>((LN(AN249)-LN(0.4))/(LN(0.9)-LN(0.4))*100)</f>
        <v>119.87186723555074</v>
      </c>
      <c r="AU250" s="120">
        <f>((LN(AO249)-LN(0.6))/(LN(3)-LN(0.6))*100)</f>
        <v>64.937180592228444</v>
      </c>
      <c r="AV250" s="115">
        <f>((LN(AP249)-LN(10))/(LN(1)-LN(10))*100)</f>
        <v>79.75566015920819</v>
      </c>
      <c r="AW250" s="115">
        <f>((LN(AQ249)-LN(10))/(LN(3)-LN(10))*100)</f>
        <v>126.27551632404428</v>
      </c>
      <c r="AX250" s="115">
        <f>((LN(AR249)-LN(43))/(LN(20)-LN(43))*100)</f>
        <v>54.457498240633385</v>
      </c>
      <c r="AY250" s="82"/>
      <c r="AZ250" s="82"/>
      <c r="BA250" s="82"/>
      <c r="BB250" s="82"/>
    </row>
    <row r="251" spans="1:54" ht="16" x14ac:dyDescent="0.2">
      <c r="A251" s="101" t="s">
        <v>405</v>
      </c>
      <c r="B251" s="102">
        <v>2022</v>
      </c>
      <c r="C251" s="132">
        <v>8</v>
      </c>
      <c r="D251" s="82">
        <v>21</v>
      </c>
      <c r="E251" s="85"/>
      <c r="F251" s="131">
        <v>1.3</v>
      </c>
      <c r="G251" s="131">
        <v>7.7</v>
      </c>
      <c r="H251" s="85"/>
      <c r="I251" s="131">
        <v>25.6</v>
      </c>
      <c r="J251" s="134">
        <v>31.3</v>
      </c>
      <c r="K251" s="85"/>
      <c r="L251" s="85"/>
      <c r="M251" s="85"/>
      <c r="N251" s="137" t="s">
        <v>763</v>
      </c>
      <c r="O251" s="85"/>
      <c r="P251" s="85"/>
      <c r="Q251" s="85"/>
      <c r="R251" s="140"/>
      <c r="S251" s="137" t="s">
        <v>763</v>
      </c>
      <c r="T251" s="137" t="s">
        <v>763</v>
      </c>
      <c r="U251" s="137" t="s">
        <v>763</v>
      </c>
      <c r="V251" s="85"/>
      <c r="W251" s="85"/>
      <c r="X251" s="85"/>
      <c r="Y251" s="85">
        <f t="shared" si="77"/>
        <v>25.6</v>
      </c>
      <c r="Z251" s="82">
        <f t="shared" si="78"/>
        <v>298.75</v>
      </c>
      <c r="AA251" s="85">
        <f t="shared" si="79"/>
        <v>31.3</v>
      </c>
      <c r="AB251" s="85">
        <f t="shared" si="80"/>
        <v>7.7</v>
      </c>
      <c r="AC251" s="110">
        <f t="shared" si="81"/>
        <v>6.8207851924736147</v>
      </c>
      <c r="AD251" s="82">
        <f t="shared" si="82"/>
        <v>1.1289022865720142</v>
      </c>
      <c r="AE251" s="111">
        <f t="shared" si="83"/>
        <v>1.3</v>
      </c>
      <c r="AF251" s="82" t="str">
        <f t="shared" si="84"/>
        <v>NS</v>
      </c>
      <c r="AG251" s="111" t="str">
        <f t="shared" si="85"/>
        <v>NS</v>
      </c>
      <c r="AH251" s="111" t="str">
        <f t="shared" si="86"/>
        <v>NS</v>
      </c>
      <c r="AI251" s="102"/>
      <c r="AJ251" s="112" t="str">
        <f t="shared" si="87"/>
        <v>NS</v>
      </c>
      <c r="AK251" s="113"/>
      <c r="AL251" s="82"/>
      <c r="AM251" s="85"/>
      <c r="AN251" s="85"/>
      <c r="AO251" s="85"/>
      <c r="AP251" s="85"/>
      <c r="AQ251" s="128" t="s">
        <v>1237</v>
      </c>
      <c r="AR251" s="85"/>
      <c r="AS251" s="82"/>
      <c r="AT251" s="82">
        <f>IF(AT250&gt;100, 100, IF(AT250&lt;0, 0, AT250))</f>
        <v>100</v>
      </c>
      <c r="AU251" s="82">
        <f t="shared" ref="AU251:AX251" si="91">IF(AU250&gt;100, 100, IF(AU250&lt;0, 0, AU250))</f>
        <v>64.937180592228444</v>
      </c>
      <c r="AV251" s="82">
        <f t="shared" si="91"/>
        <v>79.75566015920819</v>
      </c>
      <c r="AW251" s="82">
        <f t="shared" si="91"/>
        <v>100</v>
      </c>
      <c r="AX251" s="82">
        <f t="shared" si="91"/>
        <v>54.457498240633385</v>
      </c>
      <c r="AY251" s="129">
        <f>AVERAGE(AT251:AX251)</f>
        <v>79.830067798414007</v>
      </c>
      <c r="AZ251" s="84"/>
      <c r="BA251" s="84"/>
      <c r="BB251" s="84" t="str">
        <f>IF(AY251&gt;65, "Acceptable; Ongoing Protection is Required", "Unacceptable; Immediate Restoration is Required")</f>
        <v>Acceptable; Ongoing Protection is Required</v>
      </c>
    </row>
    <row r="252" spans="1:54" ht="16" x14ac:dyDescent="0.2">
      <c r="A252" s="101" t="s">
        <v>405</v>
      </c>
      <c r="B252" s="102">
        <v>2022</v>
      </c>
      <c r="C252" s="132">
        <v>8</v>
      </c>
      <c r="D252" s="82">
        <v>21</v>
      </c>
      <c r="E252" s="85"/>
      <c r="F252" s="131">
        <v>1.3</v>
      </c>
      <c r="G252" s="131">
        <v>7.7</v>
      </c>
      <c r="H252" s="85"/>
      <c r="I252" s="131">
        <v>25.6</v>
      </c>
      <c r="J252" s="134">
        <v>31.2</v>
      </c>
      <c r="K252" s="85"/>
      <c r="L252" s="85"/>
      <c r="M252" s="85"/>
      <c r="N252" s="137" t="s">
        <v>763</v>
      </c>
      <c r="O252" s="85"/>
      <c r="P252" s="85"/>
      <c r="Q252" s="85"/>
      <c r="R252" s="140"/>
      <c r="S252" s="137" t="s">
        <v>763</v>
      </c>
      <c r="T252" s="137" t="s">
        <v>763</v>
      </c>
      <c r="U252" s="137" t="s">
        <v>763</v>
      </c>
      <c r="V252" s="85"/>
      <c r="W252" s="85"/>
      <c r="X252" s="85"/>
      <c r="Y252" s="85">
        <f t="shared" si="77"/>
        <v>25.6</v>
      </c>
      <c r="Z252" s="82">
        <f t="shared" si="78"/>
        <v>298.75</v>
      </c>
      <c r="AA252" s="85">
        <f t="shared" si="79"/>
        <v>31.2</v>
      </c>
      <c r="AB252" s="85">
        <f t="shared" si="80"/>
        <v>7.7</v>
      </c>
      <c r="AC252" s="110">
        <f t="shared" si="81"/>
        <v>6.8246536764214056</v>
      </c>
      <c r="AD252" s="82">
        <f t="shared" si="82"/>
        <v>1.1282623800534877</v>
      </c>
      <c r="AE252" s="111">
        <f t="shared" si="83"/>
        <v>1.3</v>
      </c>
      <c r="AF252" s="82" t="str">
        <f t="shared" si="84"/>
        <v>NS</v>
      </c>
      <c r="AG252" s="111" t="str">
        <f t="shared" si="85"/>
        <v>NS</v>
      </c>
      <c r="AH252" s="111" t="str">
        <f t="shared" si="86"/>
        <v>NS</v>
      </c>
      <c r="AI252" s="82"/>
      <c r="AJ252" s="112" t="str">
        <f t="shared" si="87"/>
        <v>NS</v>
      </c>
      <c r="AK252" s="113"/>
      <c r="AL252" s="85"/>
      <c r="AM252" s="85"/>
      <c r="AN252" s="85"/>
      <c r="AO252" s="85"/>
      <c r="AP252" s="85"/>
      <c r="AQ252" s="85"/>
      <c r="AR252" s="85"/>
      <c r="AS252" s="85"/>
      <c r="AT252" s="85"/>
      <c r="AU252" s="85"/>
      <c r="AV252" s="85"/>
      <c r="AW252" s="85"/>
      <c r="AX252" s="126" t="s">
        <v>1238</v>
      </c>
      <c r="AY252" s="126">
        <f>AVERAGE(AT251:AX251)</f>
        <v>79.830067798414007</v>
      </c>
      <c r="AZ252" s="85"/>
      <c r="BA252" s="85"/>
      <c r="BB252" s="82"/>
    </row>
    <row r="253" spans="1:54" ht="16" x14ac:dyDescent="0.2">
      <c r="A253" s="101" t="s">
        <v>405</v>
      </c>
      <c r="B253" s="102">
        <v>2022</v>
      </c>
      <c r="C253" s="132">
        <v>8</v>
      </c>
      <c r="D253" s="82">
        <v>6</v>
      </c>
      <c r="E253" s="85"/>
      <c r="F253" s="131">
        <v>2.1749999999999998</v>
      </c>
      <c r="G253" s="131">
        <v>7.77</v>
      </c>
      <c r="H253" s="85"/>
      <c r="I253" s="131">
        <v>22.5</v>
      </c>
      <c r="J253" s="134">
        <v>31.3</v>
      </c>
      <c r="K253" s="85"/>
      <c r="L253" s="85"/>
      <c r="M253" s="85"/>
      <c r="N253" s="137" t="s">
        <v>763</v>
      </c>
      <c r="O253" s="85"/>
      <c r="P253" s="85"/>
      <c r="Q253" s="85"/>
      <c r="R253" s="140"/>
      <c r="S253" s="137" t="s">
        <v>763</v>
      </c>
      <c r="T253" s="137" t="s">
        <v>763</v>
      </c>
      <c r="U253" s="137" t="s">
        <v>763</v>
      </c>
      <c r="V253" s="85"/>
      <c r="W253" s="85"/>
      <c r="X253" s="85"/>
      <c r="Y253" s="85">
        <f t="shared" si="77"/>
        <v>22.5</v>
      </c>
      <c r="Z253" s="82">
        <f t="shared" si="78"/>
        <v>295.64999999999998</v>
      </c>
      <c r="AA253" s="85">
        <f t="shared" si="79"/>
        <v>31.3</v>
      </c>
      <c r="AB253" s="85">
        <f t="shared" si="80"/>
        <v>7.77</v>
      </c>
      <c r="AC253" s="110">
        <f t="shared" si="81"/>
        <v>7.200757710427439</v>
      </c>
      <c r="AD253" s="82">
        <f t="shared" si="82"/>
        <v>1.0790531097509695</v>
      </c>
      <c r="AE253" s="111">
        <f t="shared" si="83"/>
        <v>2.1749999999999998</v>
      </c>
      <c r="AF253" s="82" t="str">
        <f t="shared" si="84"/>
        <v>NS</v>
      </c>
      <c r="AG253" s="111" t="str">
        <f t="shared" si="85"/>
        <v>NS</v>
      </c>
      <c r="AH253" s="111" t="str">
        <f t="shared" si="86"/>
        <v>NS</v>
      </c>
      <c r="AI253" s="102"/>
      <c r="AJ253" s="112" t="str">
        <f t="shared" si="87"/>
        <v>NS</v>
      </c>
      <c r="AK253" s="113"/>
      <c r="AL253" s="82"/>
      <c r="AM253" s="82"/>
      <c r="AN253" s="82"/>
      <c r="AO253" s="82"/>
      <c r="AP253" s="82"/>
      <c r="AQ253" s="113"/>
      <c r="AR253" s="118"/>
      <c r="AS253" s="115"/>
      <c r="AT253" s="115"/>
      <c r="AU253" s="115"/>
      <c r="AV253" s="115"/>
      <c r="AW253" s="115"/>
      <c r="AX253" s="116"/>
      <c r="AY253" s="102">
        <f>AVERAGE(AT251:AX251)</f>
        <v>79.830067798414007</v>
      </c>
      <c r="AZ253" s="102"/>
      <c r="BA253" s="82"/>
      <c r="BB253" s="82"/>
    </row>
    <row r="254" spans="1:54" ht="16" x14ac:dyDescent="0.2">
      <c r="A254" s="101" t="s">
        <v>405</v>
      </c>
      <c r="B254" s="102">
        <v>2022</v>
      </c>
      <c r="C254" s="132">
        <v>8</v>
      </c>
      <c r="D254" s="82">
        <v>21</v>
      </c>
      <c r="E254" s="85"/>
      <c r="F254" s="131">
        <v>2.1749999999999998</v>
      </c>
      <c r="G254" s="131">
        <v>7.77</v>
      </c>
      <c r="H254" s="85"/>
      <c r="I254" s="131">
        <v>22.5</v>
      </c>
      <c r="J254" s="134">
        <v>31.8</v>
      </c>
      <c r="K254" s="85"/>
      <c r="L254" s="85"/>
      <c r="M254" s="85"/>
      <c r="N254" s="137" t="s">
        <v>763</v>
      </c>
      <c r="O254" s="85"/>
      <c r="P254" s="85"/>
      <c r="Q254" s="85"/>
      <c r="R254" s="140"/>
      <c r="S254" s="137" t="s">
        <v>763</v>
      </c>
      <c r="T254" s="137" t="s">
        <v>763</v>
      </c>
      <c r="U254" s="137" t="s">
        <v>763</v>
      </c>
      <c r="V254" s="85"/>
      <c r="W254" s="85"/>
      <c r="X254" s="85"/>
      <c r="Y254" s="85">
        <f t="shared" si="77"/>
        <v>22.5</v>
      </c>
      <c r="Z254" s="82">
        <f t="shared" si="78"/>
        <v>295.64999999999998</v>
      </c>
      <c r="AA254" s="85">
        <f t="shared" si="79"/>
        <v>31.8</v>
      </c>
      <c r="AB254" s="85">
        <f t="shared" si="80"/>
        <v>7.77</v>
      </c>
      <c r="AC254" s="110">
        <f t="shared" si="81"/>
        <v>7.1799101308119511</v>
      </c>
      <c r="AD254" s="82">
        <f t="shared" si="82"/>
        <v>1.0821862472422503</v>
      </c>
      <c r="AE254" s="111">
        <f t="shared" si="83"/>
        <v>2.1749999999999998</v>
      </c>
      <c r="AF254" s="82" t="str">
        <f t="shared" si="84"/>
        <v>NS</v>
      </c>
      <c r="AG254" s="111" t="str">
        <f t="shared" si="85"/>
        <v>NS</v>
      </c>
      <c r="AH254" s="111" t="str">
        <f t="shared" si="86"/>
        <v>NS</v>
      </c>
      <c r="AI254" s="102"/>
      <c r="AJ254" s="112" t="str">
        <f t="shared" si="87"/>
        <v>NS</v>
      </c>
      <c r="AK254" s="113"/>
      <c r="AL254" s="85"/>
      <c r="AM254" s="82"/>
      <c r="AN254" s="82"/>
      <c r="AO254" s="82"/>
      <c r="AP254" s="85"/>
      <c r="AQ254" s="82"/>
      <c r="AR254" s="82"/>
      <c r="AS254" s="115"/>
      <c r="AT254" s="120"/>
      <c r="AU254" s="115"/>
      <c r="AV254" s="115"/>
      <c r="AW254" s="115"/>
      <c r="AX254" s="82"/>
      <c r="AY254" s="82"/>
      <c r="AZ254" s="82"/>
      <c r="BA254" s="82"/>
      <c r="BB254" s="82"/>
    </row>
    <row r="255" spans="1:54" ht="16" x14ac:dyDescent="0.2">
      <c r="A255" s="101" t="s">
        <v>405</v>
      </c>
      <c r="B255" s="102">
        <v>2022</v>
      </c>
      <c r="C255" s="132">
        <v>8</v>
      </c>
      <c r="D255" s="82">
        <v>21</v>
      </c>
      <c r="E255" s="85"/>
      <c r="F255" s="131">
        <v>2.1749999999999998</v>
      </c>
      <c r="G255" s="131">
        <v>7.77</v>
      </c>
      <c r="H255" s="85"/>
      <c r="I255" s="131">
        <v>22.5</v>
      </c>
      <c r="J255" s="134">
        <v>31.7</v>
      </c>
      <c r="K255" s="85"/>
      <c r="L255" s="85"/>
      <c r="M255" s="85"/>
      <c r="N255" s="137">
        <v>0.8031015424046164</v>
      </c>
      <c r="O255" s="85"/>
      <c r="P255" s="85"/>
      <c r="Q255" s="85"/>
      <c r="R255" s="140"/>
      <c r="S255" s="137">
        <v>28.061603398544314</v>
      </c>
      <c r="T255" s="137">
        <v>1.886322023809524</v>
      </c>
      <c r="U255" s="137">
        <v>0.03</v>
      </c>
      <c r="V255" s="85"/>
      <c r="W255" s="85"/>
      <c r="X255" s="85"/>
      <c r="Y255" s="85">
        <f t="shared" si="77"/>
        <v>22.5</v>
      </c>
      <c r="Z255" s="82">
        <f t="shared" si="78"/>
        <v>295.64999999999998</v>
      </c>
      <c r="AA255" s="85">
        <f t="shared" si="79"/>
        <v>31.7</v>
      </c>
      <c r="AB255" s="85">
        <f t="shared" si="80"/>
        <v>7.77</v>
      </c>
      <c r="AC255" s="110">
        <f t="shared" si="81"/>
        <v>7.1840748125137459</v>
      </c>
      <c r="AD255" s="82">
        <f t="shared" si="82"/>
        <v>1.0815588927979489</v>
      </c>
      <c r="AE255" s="111">
        <f t="shared" si="83"/>
        <v>2.1749999999999998</v>
      </c>
      <c r="AF255" s="82">
        <f t="shared" si="84"/>
        <v>0.8031015424046164</v>
      </c>
      <c r="AG255" s="111">
        <f t="shared" si="85"/>
        <v>1.886322023809524</v>
      </c>
      <c r="AH255" s="111">
        <f t="shared" si="86"/>
        <v>0.03</v>
      </c>
      <c r="AI255" s="102">
        <f t="shared" ref="AI255:AI256" si="92">IF(Y255=" ", " ", IF(Y255&gt;0, SUM(AG255:AH255)))</f>
        <v>1.916322023809524</v>
      </c>
      <c r="AJ255" s="112">
        <f t="shared" si="87"/>
        <v>28.061603398544314</v>
      </c>
      <c r="AK255" s="113">
        <f t="shared" si="89"/>
        <v>27.258501856139699</v>
      </c>
      <c r="AL255" s="82"/>
      <c r="AM255" s="85"/>
      <c r="AN255" s="85"/>
      <c r="AO255" s="85"/>
      <c r="AP255" s="128"/>
      <c r="AQ255" s="85"/>
      <c r="AR255" s="82"/>
      <c r="AS255" s="82"/>
      <c r="AT255" s="82"/>
      <c r="AU255" s="82"/>
      <c r="AV255" s="82"/>
      <c r="AW255" s="82"/>
      <c r="AX255" s="129"/>
      <c r="AY255" s="84"/>
      <c r="AZ255" s="84"/>
      <c r="BA255" s="84"/>
      <c r="BB255" s="82"/>
    </row>
    <row r="256" spans="1:54" ht="16" x14ac:dyDescent="0.2">
      <c r="A256" s="101" t="s">
        <v>405</v>
      </c>
      <c r="B256" s="102">
        <v>2022</v>
      </c>
      <c r="C256" s="132">
        <v>8</v>
      </c>
      <c r="D256" s="82">
        <v>21</v>
      </c>
      <c r="E256" s="85"/>
      <c r="F256" s="131">
        <v>2.1749999999999998</v>
      </c>
      <c r="G256" s="131">
        <v>7.77</v>
      </c>
      <c r="H256" s="85"/>
      <c r="I256" s="131">
        <v>22.5</v>
      </c>
      <c r="J256" s="134">
        <v>31.7</v>
      </c>
      <c r="K256" s="85"/>
      <c r="L256" s="85"/>
      <c r="M256" s="85"/>
      <c r="N256" s="137">
        <v>0.67530755305419055</v>
      </c>
      <c r="O256" s="85"/>
      <c r="P256" s="85"/>
      <c r="Q256" s="85"/>
      <c r="R256" s="140"/>
      <c r="S256" s="137">
        <v>32.370456655604933</v>
      </c>
      <c r="T256" s="137">
        <v>1.9766648809523801</v>
      </c>
      <c r="U256" s="137">
        <v>0.03</v>
      </c>
      <c r="V256" s="85"/>
      <c r="W256" s="85"/>
      <c r="X256" s="85"/>
      <c r="Y256" s="85">
        <f t="shared" si="77"/>
        <v>22.5</v>
      </c>
      <c r="Z256" s="82">
        <f t="shared" si="78"/>
        <v>295.64999999999998</v>
      </c>
      <c r="AA256" s="85">
        <f t="shared" si="79"/>
        <v>31.7</v>
      </c>
      <c r="AB256" s="85">
        <f t="shared" si="80"/>
        <v>7.77</v>
      </c>
      <c r="AC256" s="110">
        <f t="shared" si="81"/>
        <v>7.1840748125137459</v>
      </c>
      <c r="AD256" s="82">
        <f t="shared" si="82"/>
        <v>1.0815588927979489</v>
      </c>
      <c r="AE256" s="111">
        <f t="shared" si="83"/>
        <v>2.1749999999999998</v>
      </c>
      <c r="AF256" s="82">
        <f t="shared" si="84"/>
        <v>0.67530755305419055</v>
      </c>
      <c r="AG256" s="111">
        <f t="shared" si="85"/>
        <v>1.9766648809523801</v>
      </c>
      <c r="AH256" s="111">
        <f t="shared" si="86"/>
        <v>0.03</v>
      </c>
      <c r="AI256" s="102">
        <f t="shared" si="92"/>
        <v>2.0066648809523802</v>
      </c>
      <c r="AJ256" s="112">
        <f t="shared" si="87"/>
        <v>32.370456655604933</v>
      </c>
      <c r="AK256" s="113">
        <f t="shared" si="89"/>
        <v>31.695149102550744</v>
      </c>
      <c r="AL256" s="85"/>
      <c r="AM256" s="85"/>
      <c r="AN256" s="85"/>
      <c r="AO256" s="85"/>
      <c r="AP256" s="85"/>
      <c r="AQ256" s="85"/>
      <c r="AR256" s="85"/>
      <c r="AS256" s="85"/>
      <c r="AT256" s="85"/>
      <c r="AU256" s="85"/>
      <c r="AV256" s="85"/>
      <c r="AW256" s="126"/>
      <c r="AX256" s="126"/>
      <c r="AY256" s="85"/>
      <c r="AZ256" s="85"/>
      <c r="BA256" s="82"/>
      <c r="BB256" s="82"/>
    </row>
    <row r="257" spans="1:54" ht="16" x14ac:dyDescent="0.2">
      <c r="A257" s="101" t="s">
        <v>405</v>
      </c>
      <c r="B257" s="102">
        <v>2022</v>
      </c>
      <c r="C257" s="132">
        <v>8</v>
      </c>
      <c r="D257" s="82">
        <v>6</v>
      </c>
      <c r="E257" s="85"/>
      <c r="F257" s="131">
        <v>2.1749999999999998</v>
      </c>
      <c r="G257" s="131">
        <v>7.77</v>
      </c>
      <c r="H257" s="85"/>
      <c r="I257" s="131">
        <v>22.5</v>
      </c>
      <c r="J257" s="134">
        <v>20.9</v>
      </c>
      <c r="K257" s="85"/>
      <c r="L257" s="85"/>
      <c r="M257" s="85"/>
      <c r="N257" s="137" t="s">
        <v>763</v>
      </c>
      <c r="O257" s="85"/>
      <c r="P257" s="85"/>
      <c r="Q257" s="85"/>
      <c r="R257" s="140"/>
      <c r="S257" s="137" t="s">
        <v>763</v>
      </c>
      <c r="T257" s="137" t="s">
        <v>763</v>
      </c>
      <c r="U257" s="137" t="s">
        <v>763</v>
      </c>
      <c r="V257" s="85"/>
      <c r="W257" s="85"/>
      <c r="X257" s="85"/>
      <c r="Y257" s="85">
        <f t="shared" si="77"/>
        <v>22.5</v>
      </c>
      <c r="Z257" s="82">
        <f t="shared" si="78"/>
        <v>295.64999999999998</v>
      </c>
      <c r="AA257" s="85">
        <f t="shared" si="79"/>
        <v>20.9</v>
      </c>
      <c r="AB257" s="85">
        <f t="shared" si="80"/>
        <v>7.77</v>
      </c>
      <c r="AC257" s="110">
        <f t="shared" si="81"/>
        <v>7.6483780413804761</v>
      </c>
      <c r="AD257" s="82">
        <f t="shared" si="82"/>
        <v>1.0159016667274428</v>
      </c>
      <c r="AE257" s="111">
        <f t="shared" si="83"/>
        <v>2.1749999999999998</v>
      </c>
      <c r="AF257" s="82" t="str">
        <f t="shared" si="84"/>
        <v>NS</v>
      </c>
      <c r="AG257" s="111" t="str">
        <f t="shared" si="85"/>
        <v>NS</v>
      </c>
      <c r="AH257" s="111" t="str">
        <f t="shared" si="86"/>
        <v>NS</v>
      </c>
      <c r="AI257" s="102"/>
      <c r="AJ257" s="112" t="str">
        <f t="shared" si="87"/>
        <v>NS</v>
      </c>
      <c r="AK257" s="113"/>
      <c r="AL257" s="82"/>
      <c r="AM257" s="82"/>
      <c r="AN257" s="82"/>
      <c r="AO257" s="82"/>
      <c r="AP257" s="82"/>
      <c r="AQ257" s="82"/>
      <c r="AR257" s="113"/>
      <c r="AS257" s="118"/>
      <c r="AT257" s="115"/>
      <c r="AU257" s="115"/>
      <c r="AV257" s="115"/>
      <c r="AW257" s="115"/>
      <c r="AX257" s="115"/>
      <c r="AY257" s="116"/>
      <c r="AZ257" s="102"/>
      <c r="BA257" s="102"/>
      <c r="BB257" s="82"/>
    </row>
    <row r="258" spans="1:54" ht="16" x14ac:dyDescent="0.2">
      <c r="A258" s="101" t="s">
        <v>405</v>
      </c>
      <c r="B258" s="102">
        <v>2022</v>
      </c>
      <c r="C258" s="132">
        <v>8</v>
      </c>
      <c r="D258" s="82">
        <v>21</v>
      </c>
      <c r="E258" s="85"/>
      <c r="F258" s="131">
        <v>2.1749999999999998</v>
      </c>
      <c r="G258" s="131">
        <v>7.77</v>
      </c>
      <c r="H258" s="85"/>
      <c r="I258" s="131">
        <v>22.5</v>
      </c>
      <c r="J258" s="134">
        <v>20.8</v>
      </c>
      <c r="K258" s="85"/>
      <c r="L258" s="85"/>
      <c r="M258" s="85"/>
      <c r="N258" s="137" t="s">
        <v>763</v>
      </c>
      <c r="O258" s="85"/>
      <c r="P258" s="85"/>
      <c r="Q258" s="85"/>
      <c r="R258" s="140"/>
      <c r="S258" s="137" t="s">
        <v>763</v>
      </c>
      <c r="T258" s="137" t="s">
        <v>763</v>
      </c>
      <c r="U258" s="137" t="s">
        <v>763</v>
      </c>
      <c r="V258" s="85"/>
      <c r="W258" s="85"/>
      <c r="X258" s="85"/>
      <c r="Y258" s="85">
        <f t="shared" si="77"/>
        <v>22.5</v>
      </c>
      <c r="Z258" s="82">
        <f t="shared" si="78"/>
        <v>295.64999999999998</v>
      </c>
      <c r="AA258" s="85">
        <f t="shared" si="79"/>
        <v>20.8</v>
      </c>
      <c r="AB258" s="85">
        <f t="shared" si="80"/>
        <v>7.77</v>
      </c>
      <c r="AC258" s="110">
        <f t="shared" si="81"/>
        <v>7.652814456251555</v>
      </c>
      <c r="AD258" s="82">
        <f t="shared" si="82"/>
        <v>1.0153127381329252</v>
      </c>
      <c r="AE258" s="111">
        <f t="shared" si="83"/>
        <v>2.1749999999999998</v>
      </c>
      <c r="AF258" s="82" t="str">
        <f t="shared" si="84"/>
        <v>NS</v>
      </c>
      <c r="AG258" s="111" t="str">
        <f t="shared" si="85"/>
        <v>NS</v>
      </c>
      <c r="AH258" s="111" t="str">
        <f t="shared" si="86"/>
        <v>NS</v>
      </c>
      <c r="AI258" s="102"/>
      <c r="AJ258" s="112" t="str">
        <f t="shared" si="87"/>
        <v>NS</v>
      </c>
      <c r="AK258" s="113"/>
      <c r="AL258" s="85"/>
      <c r="AM258" s="82"/>
      <c r="AN258" s="82"/>
      <c r="AO258" s="82"/>
      <c r="AP258" s="82"/>
      <c r="AQ258" s="85"/>
      <c r="AR258" s="82"/>
      <c r="AS258" s="82"/>
      <c r="AT258" s="115"/>
      <c r="AU258" s="120"/>
      <c r="AV258" s="115"/>
      <c r="AW258" s="115"/>
      <c r="AX258" s="115"/>
      <c r="AY258" s="82"/>
      <c r="AZ258" s="82"/>
      <c r="BA258" s="82"/>
      <c r="BB258" s="82"/>
    </row>
    <row r="259" spans="1:54" ht="16" x14ac:dyDescent="0.2">
      <c r="A259" s="101" t="s">
        <v>405</v>
      </c>
      <c r="B259" s="102">
        <v>2022</v>
      </c>
      <c r="C259" s="132">
        <v>8</v>
      </c>
      <c r="D259" s="82">
        <v>21</v>
      </c>
      <c r="E259" s="85"/>
      <c r="F259" s="131">
        <v>1.4</v>
      </c>
      <c r="G259" s="131">
        <v>8.57</v>
      </c>
      <c r="H259" s="85"/>
      <c r="I259" s="131">
        <v>23</v>
      </c>
      <c r="J259" s="134">
        <v>31.7</v>
      </c>
      <c r="K259" s="85"/>
      <c r="L259" s="85"/>
      <c r="M259" s="85"/>
      <c r="N259" s="137" t="s">
        <v>763</v>
      </c>
      <c r="O259" s="85"/>
      <c r="P259" s="85"/>
      <c r="Q259" s="85"/>
      <c r="R259" s="140"/>
      <c r="S259" s="137" t="s">
        <v>763</v>
      </c>
      <c r="T259" s="137" t="s">
        <v>763</v>
      </c>
      <c r="U259" s="137" t="s">
        <v>763</v>
      </c>
      <c r="V259" s="85"/>
      <c r="W259" s="85"/>
      <c r="X259" s="85"/>
      <c r="Y259" s="85">
        <f t="shared" si="77"/>
        <v>23</v>
      </c>
      <c r="Z259" s="82">
        <f t="shared" si="78"/>
        <v>296.14999999999998</v>
      </c>
      <c r="AA259" s="85">
        <f t="shared" si="79"/>
        <v>31.7</v>
      </c>
      <c r="AB259" s="85">
        <f t="shared" si="80"/>
        <v>8.57</v>
      </c>
      <c r="AC259" s="110">
        <f t="shared" si="81"/>
        <v>7.1203365345532017</v>
      </c>
      <c r="AD259" s="82">
        <f t="shared" si="82"/>
        <v>1.2035947961745834</v>
      </c>
      <c r="AE259" s="111">
        <f t="shared" si="83"/>
        <v>1.4</v>
      </c>
      <c r="AF259" s="82" t="str">
        <f t="shared" si="84"/>
        <v>NS</v>
      </c>
      <c r="AG259" s="111" t="str">
        <f t="shared" si="85"/>
        <v>NS</v>
      </c>
      <c r="AH259" s="111" t="str">
        <f t="shared" si="86"/>
        <v>NS</v>
      </c>
      <c r="AI259" s="102"/>
      <c r="AJ259" s="112" t="str">
        <f t="shared" si="87"/>
        <v>NS</v>
      </c>
      <c r="AK259" s="113"/>
      <c r="AL259" s="82"/>
      <c r="AM259" s="85"/>
      <c r="AN259" s="85"/>
      <c r="AO259" s="85"/>
      <c r="AP259" s="85"/>
      <c r="AQ259" s="128"/>
      <c r="AR259" s="85"/>
      <c r="AS259" s="82"/>
      <c r="AT259" s="82"/>
      <c r="AU259" s="82"/>
      <c r="AV259" s="82"/>
      <c r="AW259" s="82"/>
      <c r="AX259" s="82"/>
      <c r="AY259" s="129"/>
      <c r="AZ259" s="84"/>
      <c r="BA259" s="84"/>
      <c r="BB259" s="84"/>
    </row>
    <row r="260" spans="1:54" ht="16" x14ac:dyDescent="0.2">
      <c r="A260" s="101" t="s">
        <v>405</v>
      </c>
      <c r="B260" s="102">
        <v>2022</v>
      </c>
      <c r="C260" s="132">
        <v>8</v>
      </c>
      <c r="D260" s="82">
        <v>21</v>
      </c>
      <c r="E260" s="85"/>
      <c r="F260" s="131">
        <v>1.4</v>
      </c>
      <c r="G260" s="131">
        <v>8.57</v>
      </c>
      <c r="H260" s="85"/>
      <c r="I260" s="131">
        <v>23</v>
      </c>
      <c r="J260" s="134">
        <v>31.7</v>
      </c>
      <c r="K260" s="85"/>
      <c r="L260" s="85"/>
      <c r="M260" s="85"/>
      <c r="N260" s="137" t="s">
        <v>763</v>
      </c>
      <c r="O260" s="85"/>
      <c r="P260" s="85"/>
      <c r="Q260" s="85"/>
      <c r="R260" s="140"/>
      <c r="S260" s="137" t="s">
        <v>763</v>
      </c>
      <c r="T260" s="137" t="s">
        <v>763</v>
      </c>
      <c r="U260" s="137" t="s">
        <v>763</v>
      </c>
      <c r="V260" s="85"/>
      <c r="W260" s="85"/>
      <c r="X260" s="85"/>
      <c r="Y260" s="85">
        <f t="shared" si="77"/>
        <v>23</v>
      </c>
      <c r="Z260" s="82">
        <f t="shared" si="78"/>
        <v>296.14999999999998</v>
      </c>
      <c r="AA260" s="85">
        <f t="shared" si="79"/>
        <v>31.7</v>
      </c>
      <c r="AB260" s="85">
        <f t="shared" si="80"/>
        <v>8.57</v>
      </c>
      <c r="AC260" s="110">
        <f t="shared" si="81"/>
        <v>7.1203365345532017</v>
      </c>
      <c r="AD260" s="82">
        <f t="shared" si="82"/>
        <v>1.2035947961745834</v>
      </c>
      <c r="AE260" s="111">
        <f t="shared" si="83"/>
        <v>1.4</v>
      </c>
      <c r="AF260" s="82" t="str">
        <f t="shared" si="84"/>
        <v>NS</v>
      </c>
      <c r="AG260" s="111" t="str">
        <f t="shared" si="85"/>
        <v>NS</v>
      </c>
      <c r="AH260" s="111" t="str">
        <f t="shared" si="86"/>
        <v>NS</v>
      </c>
      <c r="AI260" s="82"/>
      <c r="AJ260" s="112" t="str">
        <f t="shared" si="87"/>
        <v>NS</v>
      </c>
      <c r="AK260" s="113"/>
      <c r="AL260" s="85"/>
      <c r="AM260" s="85"/>
      <c r="AN260" s="85"/>
      <c r="AO260" s="85"/>
      <c r="AP260" s="85"/>
      <c r="AQ260" s="85"/>
      <c r="AR260" s="85"/>
      <c r="AS260" s="85"/>
      <c r="AT260" s="85"/>
      <c r="AU260" s="85"/>
      <c r="AV260" s="85"/>
      <c r="AW260" s="85"/>
      <c r="AX260" s="126"/>
      <c r="AY260" s="126"/>
      <c r="AZ260" s="85"/>
      <c r="BA260" s="85"/>
      <c r="BB260" s="82"/>
    </row>
    <row r="261" spans="1:54" ht="16" x14ac:dyDescent="0.2">
      <c r="A261" s="101" t="s">
        <v>405</v>
      </c>
      <c r="B261" s="102">
        <v>2022</v>
      </c>
      <c r="C261" s="132">
        <v>8</v>
      </c>
      <c r="D261" s="82">
        <v>6</v>
      </c>
      <c r="E261" s="85"/>
      <c r="F261" s="131">
        <v>1.4</v>
      </c>
      <c r="G261" s="131">
        <v>8.57</v>
      </c>
      <c r="H261" s="85"/>
      <c r="I261" s="131">
        <v>23</v>
      </c>
      <c r="J261" s="134">
        <v>31.3</v>
      </c>
      <c r="K261" s="85"/>
      <c r="L261" s="85"/>
      <c r="M261" s="85"/>
      <c r="N261" s="137">
        <v>0.36171168963556866</v>
      </c>
      <c r="O261" s="85"/>
      <c r="P261" s="85"/>
      <c r="Q261" s="85"/>
      <c r="R261" s="140"/>
      <c r="S261" s="137">
        <v>25.727237831831047</v>
      </c>
      <c r="T261" s="137">
        <v>2.1962077380952376</v>
      </c>
      <c r="U261" s="137">
        <v>0.03</v>
      </c>
      <c r="V261" s="85"/>
      <c r="W261" s="85"/>
      <c r="X261" s="85"/>
      <c r="Y261" s="85">
        <f t="shared" si="77"/>
        <v>23</v>
      </c>
      <c r="Z261" s="82">
        <f t="shared" si="78"/>
        <v>296.14999999999998</v>
      </c>
      <c r="AA261" s="85">
        <f t="shared" si="79"/>
        <v>31.3</v>
      </c>
      <c r="AB261" s="85">
        <f t="shared" si="80"/>
        <v>8.57</v>
      </c>
      <c r="AC261" s="110">
        <f t="shared" si="81"/>
        <v>7.1368114924580572</v>
      </c>
      <c r="AD261" s="82">
        <f t="shared" si="82"/>
        <v>1.200816360227041</v>
      </c>
      <c r="AE261" s="111">
        <f t="shared" si="83"/>
        <v>1.4</v>
      </c>
      <c r="AF261" s="82">
        <f t="shared" si="84"/>
        <v>0.36171168963556866</v>
      </c>
      <c r="AG261" s="111">
        <f t="shared" si="85"/>
        <v>2.1962077380952376</v>
      </c>
      <c r="AH261" s="111">
        <f t="shared" si="86"/>
        <v>0.03</v>
      </c>
      <c r="AI261" s="102">
        <f t="shared" ref="AI261:AI262" si="93">IF(Y261=" ", " ", IF(Y261&gt;0, SUM(AG261:AH261)))</f>
        <v>2.2262077380952374</v>
      </c>
      <c r="AJ261" s="112">
        <f t="shared" si="87"/>
        <v>25.727237831831047</v>
      </c>
      <c r="AK261" s="113">
        <f t="shared" si="89"/>
        <v>25.365526142195478</v>
      </c>
      <c r="AL261" s="82"/>
      <c r="AM261" s="82"/>
      <c r="AN261" s="82"/>
      <c r="AO261" s="82"/>
      <c r="AP261" s="82"/>
      <c r="AQ261" s="113"/>
      <c r="AR261" s="118"/>
      <c r="AS261" s="115"/>
      <c r="AT261" s="115"/>
      <c r="AU261" s="115"/>
      <c r="AV261" s="115"/>
      <c r="AW261" s="115"/>
      <c r="AX261" s="116"/>
      <c r="AY261" s="102"/>
      <c r="AZ261" s="102"/>
      <c r="BA261" s="82"/>
      <c r="BB261" s="82"/>
    </row>
    <row r="262" spans="1:54" ht="16" x14ac:dyDescent="0.2">
      <c r="A262" s="101" t="s">
        <v>405</v>
      </c>
      <c r="B262" s="102">
        <v>2022</v>
      </c>
      <c r="C262" s="132">
        <v>8</v>
      </c>
      <c r="D262" s="82">
        <v>21</v>
      </c>
      <c r="E262" s="85"/>
      <c r="F262" s="131">
        <v>1.4</v>
      </c>
      <c r="G262" s="131">
        <v>8.57</v>
      </c>
      <c r="H262" s="85"/>
      <c r="I262" s="131">
        <v>23</v>
      </c>
      <c r="J262" s="134">
        <v>31.3</v>
      </c>
      <c r="K262" s="85"/>
      <c r="L262" s="85"/>
      <c r="M262" s="85"/>
      <c r="N262" s="137">
        <v>0.36144206663556866</v>
      </c>
      <c r="O262" s="85"/>
      <c r="P262" s="85"/>
      <c r="Q262" s="85"/>
      <c r="R262" s="140"/>
      <c r="S262" s="137">
        <v>25.589134861692031</v>
      </c>
      <c r="T262" s="137">
        <v>2.2486648809523802</v>
      </c>
      <c r="U262" s="137">
        <v>0.03</v>
      </c>
      <c r="V262" s="85"/>
      <c r="W262" s="85"/>
      <c r="X262" s="85"/>
      <c r="Y262" s="85">
        <f t="shared" si="77"/>
        <v>23</v>
      </c>
      <c r="Z262" s="82">
        <f t="shared" si="78"/>
        <v>296.14999999999998</v>
      </c>
      <c r="AA262" s="85">
        <f t="shared" si="79"/>
        <v>31.3</v>
      </c>
      <c r="AB262" s="85">
        <f t="shared" si="80"/>
        <v>8.57</v>
      </c>
      <c r="AC262" s="110">
        <f t="shared" si="81"/>
        <v>7.1368114924580572</v>
      </c>
      <c r="AD262" s="82">
        <f t="shared" si="82"/>
        <v>1.200816360227041</v>
      </c>
      <c r="AE262" s="111">
        <f t="shared" si="83"/>
        <v>1.4</v>
      </c>
      <c r="AF262" s="82">
        <f t="shared" si="84"/>
        <v>0.36144206663556866</v>
      </c>
      <c r="AG262" s="111">
        <f t="shared" si="85"/>
        <v>2.2486648809523802</v>
      </c>
      <c r="AH262" s="111">
        <f t="shared" si="86"/>
        <v>0.03</v>
      </c>
      <c r="AI262" s="102">
        <f t="shared" si="93"/>
        <v>2.27866488095238</v>
      </c>
      <c r="AJ262" s="112">
        <f t="shared" si="87"/>
        <v>25.589134861692031</v>
      </c>
      <c r="AK262" s="113">
        <f t="shared" si="89"/>
        <v>25.227692795056463</v>
      </c>
      <c r="AL262" s="85"/>
      <c r="AM262" s="82"/>
      <c r="AN262" s="82"/>
      <c r="AO262" s="82"/>
      <c r="AP262" s="85"/>
      <c r="AQ262" s="82"/>
      <c r="AR262" s="82"/>
      <c r="AS262" s="115"/>
      <c r="AT262" s="120"/>
      <c r="AU262" s="115"/>
      <c r="AV262" s="115"/>
      <c r="AW262" s="115"/>
      <c r="AX262" s="82"/>
      <c r="AY262" s="82"/>
      <c r="AZ262" s="82"/>
      <c r="BA262" s="82"/>
      <c r="BB262" s="82"/>
    </row>
    <row r="263" spans="1:54" ht="16" x14ac:dyDescent="0.2">
      <c r="A263" s="101" t="s">
        <v>405</v>
      </c>
      <c r="B263" s="102">
        <v>2022</v>
      </c>
      <c r="C263" s="132">
        <v>8</v>
      </c>
      <c r="D263" s="82">
        <v>21</v>
      </c>
      <c r="E263" s="85"/>
      <c r="F263" s="131">
        <v>1.4</v>
      </c>
      <c r="G263" s="131">
        <v>8.57</v>
      </c>
      <c r="H263" s="85"/>
      <c r="I263" s="131">
        <v>23</v>
      </c>
      <c r="J263" s="134">
        <v>31.9</v>
      </c>
      <c r="K263" s="85"/>
      <c r="L263" s="85"/>
      <c r="M263" s="85"/>
      <c r="N263" s="137" t="s">
        <v>763</v>
      </c>
      <c r="O263" s="85"/>
      <c r="P263" s="85"/>
      <c r="Q263" s="85"/>
      <c r="R263" s="140"/>
      <c r="S263" s="137" t="s">
        <v>763</v>
      </c>
      <c r="T263" s="137" t="s">
        <v>763</v>
      </c>
      <c r="U263" s="137" t="s">
        <v>763</v>
      </c>
      <c r="V263" s="85"/>
      <c r="W263" s="85"/>
      <c r="X263" s="85"/>
      <c r="Y263" s="85">
        <f t="shared" si="77"/>
        <v>23</v>
      </c>
      <c r="Z263" s="82">
        <f t="shared" si="78"/>
        <v>296.14999999999998</v>
      </c>
      <c r="AA263" s="85">
        <f t="shared" si="79"/>
        <v>31.9</v>
      </c>
      <c r="AB263" s="85">
        <f t="shared" si="80"/>
        <v>8.57</v>
      </c>
      <c r="AC263" s="110">
        <f t="shared" si="81"/>
        <v>7.1121133229362403</v>
      </c>
      <c r="AD263" s="82">
        <f t="shared" si="82"/>
        <v>1.2049864239876693</v>
      </c>
      <c r="AE263" s="111">
        <f t="shared" si="83"/>
        <v>1.4</v>
      </c>
      <c r="AF263" s="82" t="str">
        <f t="shared" si="84"/>
        <v>NS</v>
      </c>
      <c r="AG263" s="111" t="str">
        <f t="shared" si="85"/>
        <v>NS</v>
      </c>
      <c r="AH263" s="111" t="str">
        <f t="shared" si="86"/>
        <v>NS</v>
      </c>
      <c r="AI263" s="102"/>
      <c r="AJ263" s="112" t="str">
        <f t="shared" si="87"/>
        <v>NS</v>
      </c>
      <c r="AK263" s="113"/>
      <c r="AL263" s="82"/>
      <c r="AM263" s="85"/>
      <c r="AN263" s="85"/>
      <c r="AO263" s="85"/>
      <c r="AP263" s="128"/>
      <c r="AQ263" s="85"/>
      <c r="AR263" s="82"/>
      <c r="AS263" s="82"/>
      <c r="AT263" s="82"/>
      <c r="AU263" s="82"/>
      <c r="AV263" s="82"/>
      <c r="AW263" s="82"/>
      <c r="AX263" s="129"/>
      <c r="AY263" s="84"/>
      <c r="AZ263" s="84"/>
      <c r="BA263" s="84"/>
      <c r="BB263" s="82"/>
    </row>
    <row r="264" spans="1:54" ht="16" x14ac:dyDescent="0.2">
      <c r="A264" s="101" t="s">
        <v>405</v>
      </c>
      <c r="B264" s="102">
        <v>2022</v>
      </c>
      <c r="C264" s="132">
        <v>8</v>
      </c>
      <c r="D264" s="82">
        <v>21</v>
      </c>
      <c r="E264" s="85"/>
      <c r="F264" s="131">
        <v>1.4</v>
      </c>
      <c r="G264" s="131">
        <v>8.57</v>
      </c>
      <c r="H264" s="85"/>
      <c r="I264" s="131">
        <v>23</v>
      </c>
      <c r="J264" s="134">
        <v>31.7</v>
      </c>
      <c r="K264" s="85"/>
      <c r="L264" s="85"/>
      <c r="M264" s="85"/>
      <c r="N264" s="137" t="s">
        <v>763</v>
      </c>
      <c r="O264" s="85"/>
      <c r="P264" s="85"/>
      <c r="Q264" s="85"/>
      <c r="R264" s="140"/>
      <c r="S264" s="137" t="s">
        <v>763</v>
      </c>
      <c r="T264" s="137" t="s">
        <v>763</v>
      </c>
      <c r="U264" s="137" t="s">
        <v>763</v>
      </c>
      <c r="V264" s="85"/>
      <c r="W264" s="85"/>
      <c r="X264" s="85"/>
      <c r="Y264" s="85">
        <f t="shared" si="77"/>
        <v>23</v>
      </c>
      <c r="Z264" s="82">
        <f t="shared" si="78"/>
        <v>296.14999999999998</v>
      </c>
      <c r="AA264" s="85">
        <f t="shared" si="79"/>
        <v>31.7</v>
      </c>
      <c r="AB264" s="85">
        <f t="shared" si="80"/>
        <v>8.57</v>
      </c>
      <c r="AC264" s="110">
        <f t="shared" si="81"/>
        <v>7.1203365345532017</v>
      </c>
      <c r="AD264" s="82">
        <f t="shared" si="82"/>
        <v>1.2035947961745834</v>
      </c>
      <c r="AE264" s="111">
        <f t="shared" si="83"/>
        <v>1.4</v>
      </c>
      <c r="AF264" s="82" t="str">
        <f t="shared" si="84"/>
        <v>NS</v>
      </c>
      <c r="AG264" s="111" t="str">
        <f t="shared" si="85"/>
        <v>NS</v>
      </c>
      <c r="AH264" s="111" t="str">
        <f t="shared" si="86"/>
        <v>NS</v>
      </c>
      <c r="AI264" s="82"/>
      <c r="AJ264" s="112" t="str">
        <f t="shared" si="87"/>
        <v>NS</v>
      </c>
      <c r="AK264" s="113"/>
      <c r="AL264" s="85"/>
      <c r="AM264" s="85"/>
      <c r="AN264" s="85"/>
      <c r="AO264" s="85"/>
      <c r="AP264" s="85"/>
      <c r="AQ264" s="85"/>
      <c r="AR264" s="85"/>
      <c r="AS264" s="85"/>
      <c r="AT264" s="85"/>
      <c r="AU264" s="85"/>
      <c r="AV264" s="85"/>
      <c r="AW264" s="126"/>
      <c r="AX264" s="126"/>
      <c r="AY264" s="85"/>
      <c r="AZ264" s="85"/>
      <c r="BA264" s="82"/>
      <c r="BB264" s="82"/>
    </row>
    <row r="265" spans="1:54" ht="16" x14ac:dyDescent="0.2">
      <c r="A265" s="101"/>
      <c r="B265" s="102"/>
      <c r="C265" s="132"/>
      <c r="D265" s="82"/>
      <c r="E265" s="85"/>
      <c r="F265" s="144"/>
      <c r="G265" s="144"/>
      <c r="H265" s="85"/>
      <c r="I265" s="144"/>
      <c r="J265" s="145"/>
      <c r="K265" s="85"/>
      <c r="L265" s="85"/>
      <c r="M265" s="85"/>
      <c r="N265" s="146"/>
      <c r="O265" s="85"/>
      <c r="P265" s="85"/>
      <c r="Q265" s="85"/>
      <c r="R265" s="140"/>
      <c r="S265" s="146"/>
      <c r="T265" s="146"/>
      <c r="U265" s="146"/>
      <c r="V265" s="85"/>
      <c r="W265" s="85"/>
      <c r="X265" s="85"/>
      <c r="Y265" s="85"/>
      <c r="Z265" s="82"/>
      <c r="AA265" s="85"/>
      <c r="AB265" s="85"/>
      <c r="AC265" s="110"/>
      <c r="AD265" s="82"/>
      <c r="AE265" s="111"/>
      <c r="AF265" s="82"/>
      <c r="AG265" s="111"/>
      <c r="AH265" s="111"/>
      <c r="AI265" s="82"/>
      <c r="AJ265" s="112"/>
      <c r="AK265" s="113"/>
      <c r="AL265" s="85"/>
      <c r="AM265" s="82"/>
      <c r="AN265" s="82"/>
      <c r="AO265" s="82"/>
      <c r="AP265" s="85"/>
      <c r="AQ265" s="82"/>
      <c r="AR265" s="82"/>
      <c r="AS265" s="115"/>
      <c r="AT265" s="120"/>
      <c r="AU265" s="115"/>
      <c r="AV265" s="115"/>
      <c r="AW265" s="115"/>
      <c r="AX265" s="82"/>
      <c r="AY265" s="82"/>
      <c r="AZ265" s="82"/>
      <c r="BA265" s="82"/>
      <c r="BB265" s="82"/>
    </row>
    <row r="266" spans="1:54" ht="16" x14ac:dyDescent="0.2">
      <c r="A266" s="101"/>
      <c r="B266" s="102"/>
      <c r="C266" s="132"/>
      <c r="D266" s="82"/>
      <c r="E266" s="85"/>
      <c r="F266" s="144"/>
      <c r="G266" s="144"/>
      <c r="H266" s="85"/>
      <c r="I266" s="144"/>
      <c r="J266" s="145"/>
      <c r="K266" s="85"/>
      <c r="L266" s="85"/>
      <c r="M266" s="85"/>
      <c r="N266" s="146"/>
      <c r="O266" s="85"/>
      <c r="P266" s="85"/>
      <c r="Q266" s="85"/>
      <c r="R266" s="140"/>
      <c r="S266" s="146"/>
      <c r="T266" s="146"/>
      <c r="U266" s="146"/>
      <c r="V266" s="85"/>
      <c r="W266" s="85"/>
      <c r="X266" s="85"/>
      <c r="Y266" s="85"/>
      <c r="Z266" s="82"/>
      <c r="AA266" s="85"/>
      <c r="AB266" s="85"/>
      <c r="AC266" s="110"/>
      <c r="AD266" s="82"/>
      <c r="AE266" s="111"/>
      <c r="AF266" s="82"/>
      <c r="AG266" s="111"/>
      <c r="AH266" s="111"/>
      <c r="AI266" s="82"/>
      <c r="AJ266" s="112"/>
      <c r="AK266" s="113"/>
      <c r="AL266" s="85"/>
      <c r="AM266" s="82"/>
      <c r="AN266" s="82"/>
      <c r="AO266" s="82"/>
      <c r="AP266" s="85"/>
      <c r="AQ266" s="82"/>
      <c r="AR266" s="82"/>
      <c r="AS266" s="115"/>
      <c r="AT266" s="120"/>
      <c r="AU266" s="115"/>
      <c r="AV266" s="115"/>
      <c r="AW266" s="115"/>
      <c r="AX266" s="82"/>
      <c r="AY266" s="82"/>
      <c r="AZ266" s="82"/>
      <c r="BA266" s="82"/>
      <c r="BB266" s="82"/>
    </row>
    <row r="267" spans="1:54" ht="16" x14ac:dyDescent="0.2">
      <c r="A267" s="82"/>
      <c r="B267" s="82"/>
      <c r="C267" s="82"/>
      <c r="D267" s="82"/>
      <c r="E267" s="82"/>
      <c r="F267" s="144"/>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4">
        <f>_xlfn.AGGREGATE(1, 6,AD241:AD264)</f>
        <v>1.0573718687361895</v>
      </c>
      <c r="AE267" s="84">
        <f>_xlfn.AGGREGATE(1, 6,AE241:AE264)</f>
        <v>1.7062499999999998</v>
      </c>
      <c r="AF267" s="84">
        <f>_xlfn.AGGREGATE(1, 6,AF241:AF264)</f>
        <v>1.5938351426695414</v>
      </c>
      <c r="AG267" s="82"/>
      <c r="AH267" s="82"/>
      <c r="AI267" s="84">
        <f>_xlfn.AGGREGATE(1, 6,AI241:AI264)</f>
        <v>2.1864128173673896</v>
      </c>
      <c r="AJ267" s="82"/>
      <c r="AK267" s="84">
        <f>_xlfn.AGGREGATE(1, 6,AK241:AK264)</f>
        <v>28.342019148573403</v>
      </c>
      <c r="AL267" s="82"/>
      <c r="AM267" s="82"/>
      <c r="AN267" s="82"/>
      <c r="AO267" s="82"/>
      <c r="AP267" s="82"/>
      <c r="AQ267" s="82"/>
      <c r="AR267" s="82"/>
      <c r="AS267" s="82"/>
      <c r="AT267" s="82"/>
      <c r="AU267" s="82"/>
      <c r="AV267" s="82"/>
      <c r="AW267" s="82"/>
      <c r="AX267" s="82"/>
      <c r="AY267" s="82"/>
      <c r="AZ267" s="82"/>
      <c r="BA267" s="82"/>
      <c r="BB267" s="82"/>
    </row>
    <row r="268" spans="1:54" x14ac:dyDescent="0.2">
      <c r="A268" s="82"/>
      <c r="B268" s="82"/>
      <c r="C268" s="82"/>
      <c r="D268" s="82"/>
      <c r="E268" s="82"/>
      <c r="F268" s="144"/>
      <c r="G268" s="82"/>
      <c r="H268" s="82"/>
      <c r="I268" s="82"/>
      <c r="J268" s="82"/>
      <c r="K268" s="82"/>
      <c r="L268" s="82"/>
      <c r="M268" s="82"/>
      <c r="N268" s="82"/>
      <c r="O268" s="82"/>
      <c r="P268" s="82"/>
      <c r="Q268" s="82"/>
      <c r="R268" s="82"/>
      <c r="S268" s="82"/>
      <c r="T268" s="82"/>
      <c r="U268" s="82"/>
      <c r="V268" s="82"/>
      <c r="W268" s="82"/>
      <c r="X268" s="82"/>
      <c r="Y268" s="82"/>
      <c r="Z268" s="82"/>
      <c r="AA268" s="82"/>
      <c r="AB268" s="82"/>
      <c r="AC268" s="126" t="s">
        <v>1238</v>
      </c>
      <c r="AD268" s="126">
        <f>AVERAGE(AD241:AD264)</f>
        <v>1.0573718687361895</v>
      </c>
      <c r="AE268" s="126">
        <f>AVERAGE(AE241:AE264)</f>
        <v>1.7062499999999998</v>
      </c>
      <c r="AF268" s="126">
        <f>AVERAGE(AF241:AF264)</f>
        <v>1.5938351426695414</v>
      </c>
      <c r="AG268" s="126"/>
      <c r="AH268" s="126"/>
      <c r="AI268" s="126">
        <f>AVERAGE(AI241:AI264)</f>
        <v>2.1864128173673896</v>
      </c>
      <c r="AJ268" s="126"/>
      <c r="AK268" s="127">
        <f>AVERAGE(AK241:AK264)</f>
        <v>28.342019148573403</v>
      </c>
      <c r="AL268" s="82"/>
      <c r="AM268" s="82"/>
      <c r="AN268" s="82"/>
      <c r="AO268" s="82"/>
      <c r="AP268" s="82"/>
      <c r="AQ268" s="82"/>
      <c r="AR268" s="82"/>
      <c r="AS268" s="82"/>
      <c r="AT268" s="82"/>
      <c r="AU268" s="82"/>
      <c r="AV268" s="82"/>
      <c r="AW268" s="82"/>
      <c r="AX268" s="82"/>
      <c r="AY268" s="82"/>
      <c r="AZ268" s="82"/>
      <c r="BA268" s="82"/>
      <c r="BB268" s="82"/>
    </row>
    <row r="277" spans="1:9" ht="16" x14ac:dyDescent="0.2">
      <c r="A277" s="15"/>
      <c r="B277" s="15"/>
      <c r="C277" s="15"/>
      <c r="D277" s="15"/>
      <c r="E277" s="15" t="s">
        <v>1235</v>
      </c>
      <c r="F277" s="15"/>
      <c r="G277" s="15"/>
      <c r="H277" s="15"/>
      <c r="I277" s="15"/>
    </row>
    <row r="278" spans="1:9" ht="16" x14ac:dyDescent="0.2">
      <c r="A278" s="15" t="s">
        <v>1251</v>
      </c>
      <c r="B278" s="15"/>
      <c r="C278" s="15"/>
      <c r="D278" s="15"/>
      <c r="E278" s="15" t="s">
        <v>1</v>
      </c>
      <c r="F278" s="15" t="s">
        <v>1252</v>
      </c>
      <c r="G278" s="15" t="s">
        <v>91</v>
      </c>
      <c r="H278" s="15" t="s">
        <v>730</v>
      </c>
      <c r="I278" s="15" t="s">
        <v>4</v>
      </c>
    </row>
    <row r="279" spans="1:9" ht="16" x14ac:dyDescent="0.2">
      <c r="A279" s="15"/>
      <c r="B279">
        <v>2018</v>
      </c>
      <c r="C279" s="234">
        <f>AX57</f>
        <v>57.186101040429172</v>
      </c>
      <c r="D279" s="15"/>
      <c r="E279" s="15"/>
      <c r="F279" s="15"/>
      <c r="G279" s="15"/>
      <c r="H279" s="15"/>
      <c r="I279" s="15"/>
    </row>
    <row r="280" spans="1:9" ht="16" x14ac:dyDescent="0.2">
      <c r="A280" s="15"/>
      <c r="B280">
        <v>2019</v>
      </c>
      <c r="C280" s="234">
        <f>AX97</f>
        <v>58.961885187217852</v>
      </c>
      <c r="D280" s="15"/>
      <c r="E280" s="15"/>
      <c r="F280" s="15"/>
      <c r="G280" s="15"/>
      <c r="H280" s="15"/>
      <c r="I280" s="15"/>
    </row>
    <row r="281" spans="1:9" ht="16" x14ac:dyDescent="0.2">
      <c r="A281" s="15"/>
      <c r="B281" s="15">
        <v>2020</v>
      </c>
      <c r="C281" s="228">
        <f>AY143</f>
        <v>67.510573073525919</v>
      </c>
      <c r="D281" s="15"/>
      <c r="E281" s="15"/>
      <c r="F281" s="15"/>
      <c r="G281" s="15"/>
      <c r="H281" s="15"/>
      <c r="I281" s="15"/>
    </row>
    <row r="282" spans="1:9" ht="16" x14ac:dyDescent="0.2">
      <c r="A282" s="15"/>
      <c r="B282" s="15">
        <v>2021</v>
      </c>
      <c r="C282" s="228">
        <f>AY192</f>
        <v>60.826746121625845</v>
      </c>
      <c r="D282" s="15"/>
      <c r="E282" s="15"/>
      <c r="F282" s="15"/>
      <c r="G282" s="15"/>
      <c r="H282" s="15"/>
      <c r="I282" s="15"/>
    </row>
    <row r="283" spans="1:9" ht="16" x14ac:dyDescent="0.2">
      <c r="A283" s="15"/>
      <c r="B283" s="15">
        <v>2022</v>
      </c>
      <c r="C283" s="228">
        <f>AY251</f>
        <v>79.830067798414007</v>
      </c>
      <c r="D283" s="15"/>
      <c r="E283" s="15"/>
      <c r="F283" s="15"/>
      <c r="G283" s="15"/>
      <c r="H283" s="15"/>
      <c r="I283" s="15"/>
    </row>
    <row r="284" spans="1:9" ht="16" x14ac:dyDescent="0.2">
      <c r="A284" s="28" t="s">
        <v>1254</v>
      </c>
      <c r="B284" s="28"/>
      <c r="C284" s="230">
        <f>AVERAGE(C279:C283)</f>
        <v>64.863074644242559</v>
      </c>
      <c r="D284" s="28"/>
      <c r="E284" s="28" t="str">
        <f>IF(C284&gt;65,"Acceptable;requires ongoing protection","Unacceptable; requires immediate restoration")</f>
        <v>Unacceptable; requires immediate restoration</v>
      </c>
      <c r="F284" s="28">
        <v>5</v>
      </c>
      <c r="G284" s="231" t="s">
        <v>102</v>
      </c>
      <c r="H284" s="15"/>
      <c r="I284" s="15"/>
    </row>
    <row r="285" spans="1:9" ht="16" x14ac:dyDescent="0.2">
      <c r="B285" s="229" t="s">
        <v>1238</v>
      </c>
      <c r="C285" s="327">
        <f>AVERAGE(C279:C283)</f>
        <v>64.863074644242559</v>
      </c>
    </row>
  </sheetData>
  <mergeCells count="4">
    <mergeCell ref="AD32:AD35"/>
    <mergeCell ref="AC33:AC35"/>
    <mergeCell ref="AD85:AD88"/>
    <mergeCell ref="AC86:AC88"/>
  </mergeCells>
  <phoneticPr fontId="29" type="noConversion"/>
  <conditionalFormatting sqref="A32:AB32 AE32:AK33 W33:AB33">
    <cfRule type="expression" dxfId="6" priority="19">
      <formula>_xlfn.NUMBERVALUE($Y32)&gt;0</formula>
    </cfRule>
  </conditionalFormatting>
  <conditionalFormatting sqref="A85:AB85 AE85:AK86 W86:AB86">
    <cfRule type="expression" dxfId="5" priority="30">
      <formula>_xlfn.NUMBERVALUE($Y85)&gt;0</formula>
    </cfRule>
  </conditionalFormatting>
  <conditionalFormatting sqref="A129:AB129 AE129:AK130 W130:AB130 V133:AK150 C141:E150 H141:H150 K141:M150 O141:Q150 A151:E152 G151:AK152 A178:AB178 AE178:AK179 W179:AB179 V182:AK199 C190:E199 H190:H199 K190:M199 O190:Q199 A200:E201 G200:AK201 A237:AB237 AE237:AK238 W238:AB238 V241:AK266 C249:E266 H249:H266 K249:M266 O249:Q266 A267:E268 G267:AK268">
    <cfRule type="expression" dxfId="4" priority="38">
      <formula>_xlfn.NUMBERVALUE($Y129)&gt;0</formula>
    </cfRule>
  </conditionalFormatting>
  <conditionalFormatting sqref="V36:AK59">
    <cfRule type="expression" dxfId="3" priority="1">
      <formula>_xlfn.NUMBERVALUE($Y36)&gt;0</formula>
    </cfRule>
  </conditionalFormatting>
  <conditionalFormatting sqref="V89:AK100">
    <cfRule type="expression" dxfId="2" priority="25">
      <formula>_xlfn.NUMBERVALUE($Y89)&gt;0</formula>
    </cfRule>
  </conditionalFormatting>
  <conditionalFormatting sqref="AC61:AK65">
    <cfRule type="expression" dxfId="1" priority="7">
      <formula>_xlfn.NUMBERVALUE($Y61)&gt;0</formula>
    </cfRule>
  </conditionalFormatting>
  <conditionalFormatting sqref="AC102:AK104">
    <cfRule type="expression" dxfId="0" priority="28">
      <formula>_xlfn.NUMBERVALUE($Y102)&gt;0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6244-0E13-4C9C-ABB8-AA0D37E5976E}">
  <dimension ref="A1:N10"/>
  <sheetViews>
    <sheetView workbookViewId="0">
      <selection sqref="A1:N1048576"/>
    </sheetView>
  </sheetViews>
  <sheetFormatPr baseColWidth="10" defaultColWidth="8.83203125" defaultRowHeight="16" x14ac:dyDescent="0.2"/>
  <cols>
    <col min="1" max="14" width="8.83203125" style="15"/>
  </cols>
  <sheetData>
    <row r="1" spans="1:6" x14ac:dyDescent="0.2">
      <c r="A1" s="15" t="s">
        <v>551</v>
      </c>
    </row>
    <row r="3" spans="1:6" x14ac:dyDescent="0.2">
      <c r="B3" s="15" t="s">
        <v>552</v>
      </c>
    </row>
    <row r="4" spans="1:6" x14ac:dyDescent="0.2">
      <c r="E4" s="39" t="s">
        <v>546</v>
      </c>
    </row>
    <row r="5" spans="1:6" x14ac:dyDescent="0.2">
      <c r="C5" s="15">
        <v>273.14999999999998</v>
      </c>
    </row>
    <row r="6" spans="1:6" x14ac:dyDescent="0.2">
      <c r="A6" s="15" t="s">
        <v>553</v>
      </c>
      <c r="B6" s="15" t="s">
        <v>554</v>
      </c>
      <c r="C6" s="15" t="s">
        <v>555</v>
      </c>
      <c r="D6" s="15" t="s">
        <v>556</v>
      </c>
      <c r="E6" s="15" t="s">
        <v>557</v>
      </c>
      <c r="F6" s="15" t="s">
        <v>558</v>
      </c>
    </row>
    <row r="7" spans="1:6" x14ac:dyDescent="0.2">
      <c r="E7" s="39" t="s">
        <v>546</v>
      </c>
    </row>
    <row r="8" spans="1:6" x14ac:dyDescent="0.2">
      <c r="B8" s="15">
        <v>5</v>
      </c>
      <c r="C8" s="15">
        <f>B8+273.15</f>
        <v>278.14999999999998</v>
      </c>
      <c r="D8" s="15">
        <v>20</v>
      </c>
      <c r="E8" s="15">
        <f>EXP(-173.4292+249.6339*100/C8+143.3483*LN(+C8/100)-21.8492*C8/100+D8*(-0.033096+0.014259*C8/100-0.0017*(C8/100)^2))*1.4276</f>
        <v>11.171582414476285</v>
      </c>
      <c r="F8" s="15">
        <v>11.2</v>
      </c>
    </row>
    <row r="9" spans="1:6" x14ac:dyDescent="0.2">
      <c r="B9" s="15">
        <v>10</v>
      </c>
      <c r="C9" s="15">
        <f>B9+C5</f>
        <v>283.14999999999998</v>
      </c>
      <c r="D9" s="15">
        <v>32</v>
      </c>
      <c r="E9" s="15">
        <f>EXP(-173.4292+249.6339*100/C9+143.3483*LN(+C9/100)-21.8492*C9/100+D9*(-0.033096+0.014259*C9/100-0.0017*(C9/100)^2))*1.4276</f>
        <v>9.1938337114620339</v>
      </c>
      <c r="F9" s="15">
        <v>9.1999999999999993</v>
      </c>
    </row>
    <row r="10" spans="1:6" x14ac:dyDescent="0.2">
      <c r="B10" s="15">
        <v>20</v>
      </c>
      <c r="C10" s="15">
        <f>B10+C5</f>
        <v>293.14999999999998</v>
      </c>
      <c r="D10" s="15">
        <v>32</v>
      </c>
      <c r="E10" s="15">
        <f>EXP(-173.4292+249.6339*100/C10+143.3483*LN(+C10/100)-21.8492*C10/100+D10*(-0.033096+0.014259*C10/100-0.0017*(C10/100)^2))*1.4276</f>
        <v>7.5062056672548287</v>
      </c>
      <c r="F10" s="15">
        <v>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B9C9-2176-4C9E-8B4C-3D1F6CD0DD6E}">
  <dimension ref="A1:B28"/>
  <sheetViews>
    <sheetView workbookViewId="0">
      <selection sqref="A1:XFD28"/>
    </sheetView>
  </sheetViews>
  <sheetFormatPr baseColWidth="10" defaultColWidth="8.83203125" defaultRowHeight="15" x14ac:dyDescent="0.2"/>
  <sheetData>
    <row r="1" spans="1:2" s="285" customFormat="1" ht="16" x14ac:dyDescent="0.2">
      <c r="A1" s="285" t="s">
        <v>559</v>
      </c>
      <c r="B1" s="285" t="s">
        <v>560</v>
      </c>
    </row>
    <row r="2" spans="1:2" s="285" customFormat="1" ht="16" x14ac:dyDescent="0.2"/>
    <row r="3" spans="1:2" s="285" customFormat="1" ht="16" x14ac:dyDescent="0.2">
      <c r="A3" s="312" t="s">
        <v>561</v>
      </c>
    </row>
    <row r="4" spans="1:2" s="285" customFormat="1" ht="16" x14ac:dyDescent="0.2">
      <c r="A4" s="312"/>
    </row>
    <row r="5" spans="1:2" s="285" customFormat="1" ht="16" x14ac:dyDescent="0.2">
      <c r="A5" s="312" t="s">
        <v>562</v>
      </c>
    </row>
    <row r="6" spans="1:2" s="285" customFormat="1" ht="16" x14ac:dyDescent="0.2">
      <c r="A6" s="312" t="s">
        <v>563</v>
      </c>
    </row>
    <row r="7" spans="1:2" s="285" customFormat="1" ht="16" x14ac:dyDescent="0.2">
      <c r="B7" s="312" t="s">
        <v>564</v>
      </c>
    </row>
    <row r="8" spans="1:2" s="285" customFormat="1" ht="16" x14ac:dyDescent="0.2">
      <c r="B8" s="312" t="s">
        <v>565</v>
      </c>
    </row>
    <row r="9" spans="1:2" s="285" customFormat="1" ht="16" x14ac:dyDescent="0.2">
      <c r="B9" s="312" t="s">
        <v>566</v>
      </c>
    </row>
    <row r="10" spans="1:2" s="285" customFormat="1" ht="16" x14ac:dyDescent="0.2">
      <c r="B10" s="312" t="s">
        <v>567</v>
      </c>
    </row>
    <row r="11" spans="1:2" s="285" customFormat="1" ht="16" x14ac:dyDescent="0.2">
      <c r="B11" s="312" t="s">
        <v>568</v>
      </c>
    </row>
    <row r="12" spans="1:2" s="285" customFormat="1" ht="16" x14ac:dyDescent="0.2">
      <c r="A12" s="313"/>
    </row>
    <row r="13" spans="1:2" s="285" customFormat="1" ht="16" x14ac:dyDescent="0.2">
      <c r="A13" s="312" t="s">
        <v>569</v>
      </c>
    </row>
    <row r="14" spans="1:2" s="285" customFormat="1" ht="16" x14ac:dyDescent="0.2">
      <c r="A14" s="312" t="s">
        <v>570</v>
      </c>
    </row>
    <row r="15" spans="1:2" s="285" customFormat="1" ht="16" x14ac:dyDescent="0.2">
      <c r="A15" s="312" t="s">
        <v>571</v>
      </c>
    </row>
    <row r="16" spans="1:2" s="285" customFormat="1" ht="16" x14ac:dyDescent="0.2">
      <c r="A16" s="312" t="s">
        <v>572</v>
      </c>
    </row>
    <row r="17" spans="1:1" s="285" customFormat="1" ht="16" x14ac:dyDescent="0.2">
      <c r="A17" s="312" t="s">
        <v>573</v>
      </c>
    </row>
    <row r="18" spans="1:1" s="285" customFormat="1" ht="16" x14ac:dyDescent="0.2">
      <c r="A18" s="312" t="s">
        <v>574</v>
      </c>
    </row>
    <row r="19" spans="1:1" s="285" customFormat="1" ht="16" x14ac:dyDescent="0.2">
      <c r="A19" s="312" t="s">
        <v>575</v>
      </c>
    </row>
    <row r="20" spans="1:1" s="285" customFormat="1" ht="16" x14ac:dyDescent="0.2">
      <c r="A20" s="312" t="s">
        <v>576</v>
      </c>
    </row>
    <row r="21" spans="1:1" s="285" customFormat="1" ht="16" x14ac:dyDescent="0.2">
      <c r="A21" s="312" t="s">
        <v>577</v>
      </c>
    </row>
    <row r="22" spans="1:1" s="285" customFormat="1" ht="16" x14ac:dyDescent="0.2">
      <c r="A22" s="312" t="s">
        <v>578</v>
      </c>
    </row>
    <row r="23" spans="1:1" s="285" customFormat="1" ht="16" x14ac:dyDescent="0.2">
      <c r="A23" s="312"/>
    </row>
    <row r="24" spans="1:1" s="285" customFormat="1" ht="16" x14ac:dyDescent="0.2">
      <c r="A24" s="285" t="s">
        <v>579</v>
      </c>
    </row>
    <row r="25" spans="1:1" s="285" customFormat="1" ht="16" x14ac:dyDescent="0.2"/>
    <row r="26" spans="1:1" s="285" customFormat="1" ht="16" x14ac:dyDescent="0.2"/>
    <row r="27" spans="1:1" s="285" customFormat="1" ht="16" x14ac:dyDescent="0.2"/>
    <row r="28" spans="1:1" s="285" customFormat="1" ht="16"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1314-6206-40B0-A970-BF838F154A08}">
  <dimension ref="A1:B18"/>
  <sheetViews>
    <sheetView workbookViewId="0">
      <selection activeCell="H22" sqref="H22"/>
    </sheetView>
  </sheetViews>
  <sheetFormatPr baseColWidth="10" defaultColWidth="8.83203125" defaultRowHeight="15" x14ac:dyDescent="0.2"/>
  <sheetData>
    <row r="1" spans="1:2" s="285" customFormat="1" ht="16" x14ac:dyDescent="0.2">
      <c r="A1" s="285" t="s">
        <v>580</v>
      </c>
    </row>
    <row r="2" spans="1:2" s="285" customFormat="1" ht="16" x14ac:dyDescent="0.2"/>
    <row r="3" spans="1:2" s="285" customFormat="1" ht="16" x14ac:dyDescent="0.2">
      <c r="A3" s="285" t="s">
        <v>581</v>
      </c>
    </row>
    <row r="4" spans="1:2" s="285" customFormat="1" ht="16" x14ac:dyDescent="0.2">
      <c r="A4" s="285" t="s">
        <v>582</v>
      </c>
    </row>
    <row r="5" spans="1:2" s="285" customFormat="1" ht="16" x14ac:dyDescent="0.2">
      <c r="A5" s="285" t="s">
        <v>583</v>
      </c>
    </row>
    <row r="6" spans="1:2" s="285" customFormat="1" ht="16" x14ac:dyDescent="0.2">
      <c r="A6" s="285" t="s">
        <v>584</v>
      </c>
    </row>
    <row r="7" spans="1:2" s="285" customFormat="1" ht="16" x14ac:dyDescent="0.2">
      <c r="A7" s="285" t="s">
        <v>585</v>
      </c>
    </row>
    <row r="8" spans="1:2" s="285" customFormat="1" ht="16" x14ac:dyDescent="0.2">
      <c r="B8" s="285" t="s">
        <v>586</v>
      </c>
    </row>
    <row r="9" spans="1:2" s="285" customFormat="1" ht="16" x14ac:dyDescent="0.2">
      <c r="A9" s="285" t="s">
        <v>587</v>
      </c>
    </row>
    <row r="10" spans="1:2" s="285" customFormat="1" ht="16" x14ac:dyDescent="0.2">
      <c r="A10" s="285" t="s">
        <v>588</v>
      </c>
    </row>
    <row r="11" spans="1:2" s="285" customFormat="1" ht="16" x14ac:dyDescent="0.2">
      <c r="A11" s="285" t="s">
        <v>589</v>
      </c>
    </row>
    <row r="12" spans="1:2" s="285" customFormat="1" ht="16" x14ac:dyDescent="0.2">
      <c r="A12" s="285" t="s">
        <v>590</v>
      </c>
    </row>
    <row r="13" spans="1:2" s="285" customFormat="1" ht="16" x14ac:dyDescent="0.2">
      <c r="A13" s="285" t="s">
        <v>591</v>
      </c>
    </row>
    <row r="14" spans="1:2" s="285" customFormat="1" ht="16" x14ac:dyDescent="0.2">
      <c r="A14" s="285" t="s">
        <v>592</v>
      </c>
    </row>
    <row r="15" spans="1:2" s="285" customFormat="1" ht="16" x14ac:dyDescent="0.2"/>
    <row r="16" spans="1:2" s="285" customFormat="1" ht="16" x14ac:dyDescent="0.2">
      <c r="A16" s="285" t="s">
        <v>593</v>
      </c>
    </row>
    <row r="17" spans="1:1" s="285" customFormat="1" ht="16" x14ac:dyDescent="0.2">
      <c r="A17" s="285" t="s">
        <v>594</v>
      </c>
    </row>
    <row r="18" spans="1:1" s="285" customFormat="1" ht="16"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652C6-EC68-4C98-8A8F-CB0AD0B6149B}">
  <dimension ref="A1:E36"/>
  <sheetViews>
    <sheetView topLeftCell="A12" workbookViewId="0">
      <selection activeCell="D2" sqref="D2:E36"/>
    </sheetView>
  </sheetViews>
  <sheetFormatPr baseColWidth="10" defaultColWidth="8.83203125" defaultRowHeight="15" x14ac:dyDescent="0.2"/>
  <sheetData>
    <row r="1" spans="1:5" x14ac:dyDescent="0.2">
      <c r="A1" t="s">
        <v>595</v>
      </c>
      <c r="B1" t="s">
        <v>596</v>
      </c>
      <c r="C1" t="s">
        <v>94</v>
      </c>
      <c r="D1" t="s">
        <v>92</v>
      </c>
      <c r="E1" t="s">
        <v>93</v>
      </c>
    </row>
    <row r="2" spans="1:5" x14ac:dyDescent="0.2">
      <c r="A2" s="314" t="s">
        <v>274</v>
      </c>
      <c r="B2" s="68" t="s">
        <v>597</v>
      </c>
      <c r="C2" s="68" t="s">
        <v>70</v>
      </c>
      <c r="D2" t="s">
        <v>598</v>
      </c>
      <c r="E2" s="315" t="s">
        <v>599</v>
      </c>
    </row>
    <row r="3" spans="1:5" x14ac:dyDescent="0.2">
      <c r="A3" s="314" t="s">
        <v>278</v>
      </c>
      <c r="C3" s="68" t="s">
        <v>70</v>
      </c>
      <c r="D3" t="s">
        <v>600</v>
      </c>
      <c r="E3" s="315" t="s">
        <v>601</v>
      </c>
    </row>
    <row r="4" spans="1:5" x14ac:dyDescent="0.2">
      <c r="A4" s="314" t="s">
        <v>280</v>
      </c>
      <c r="C4" s="68" t="s">
        <v>70</v>
      </c>
      <c r="D4" t="s">
        <v>602</v>
      </c>
      <c r="E4" s="315" t="s">
        <v>603</v>
      </c>
    </row>
    <row r="5" spans="1:5" x14ac:dyDescent="0.2">
      <c r="A5" s="314" t="s">
        <v>282</v>
      </c>
      <c r="C5" s="68" t="s">
        <v>70</v>
      </c>
      <c r="D5" t="s">
        <v>604</v>
      </c>
      <c r="E5" s="315" t="s">
        <v>605</v>
      </c>
    </row>
    <row r="6" spans="1:5" x14ac:dyDescent="0.2">
      <c r="A6" s="314" t="s">
        <v>284</v>
      </c>
      <c r="C6" s="68" t="s">
        <v>70</v>
      </c>
      <c r="D6" t="s">
        <v>606</v>
      </c>
      <c r="E6" s="315" t="s">
        <v>607</v>
      </c>
    </row>
    <row r="7" spans="1:5" x14ac:dyDescent="0.2">
      <c r="A7" s="314" t="s">
        <v>286</v>
      </c>
      <c r="C7" s="68" t="s">
        <v>70</v>
      </c>
      <c r="D7" t="s">
        <v>608</v>
      </c>
      <c r="E7" s="315" t="s">
        <v>609</v>
      </c>
    </row>
    <row r="8" spans="1:5" x14ac:dyDescent="0.2">
      <c r="A8" s="314" t="s">
        <v>610</v>
      </c>
      <c r="C8" s="79" t="s">
        <v>290</v>
      </c>
      <c r="D8" t="s">
        <v>611</v>
      </c>
      <c r="E8" s="315" t="s">
        <v>612</v>
      </c>
    </row>
    <row r="9" spans="1:5" x14ac:dyDescent="0.2">
      <c r="A9" s="314" t="s">
        <v>288</v>
      </c>
      <c r="B9" t="s">
        <v>289</v>
      </c>
      <c r="C9" s="79" t="s">
        <v>290</v>
      </c>
      <c r="D9" t="s">
        <v>613</v>
      </c>
      <c r="E9" s="315" t="s">
        <v>614</v>
      </c>
    </row>
    <row r="10" spans="1:5" x14ac:dyDescent="0.2">
      <c r="A10" s="314" t="s">
        <v>291</v>
      </c>
      <c r="B10" t="s">
        <v>289</v>
      </c>
      <c r="C10" s="79" t="s">
        <v>290</v>
      </c>
      <c r="D10" t="s">
        <v>615</v>
      </c>
      <c r="E10" s="315" t="s">
        <v>616</v>
      </c>
    </row>
    <row r="11" spans="1:5" x14ac:dyDescent="0.2">
      <c r="A11" s="314" t="s">
        <v>292</v>
      </c>
      <c r="B11" t="s">
        <v>289</v>
      </c>
      <c r="C11" s="79" t="s">
        <v>290</v>
      </c>
      <c r="D11" t="s">
        <v>617</v>
      </c>
      <c r="E11" s="315" t="s">
        <v>618</v>
      </c>
    </row>
    <row r="12" spans="1:5" x14ac:dyDescent="0.2">
      <c r="A12" s="314" t="s">
        <v>293</v>
      </c>
      <c r="C12" s="79" t="s">
        <v>290</v>
      </c>
      <c r="D12" t="s">
        <v>619</v>
      </c>
      <c r="E12" s="315" t="s">
        <v>620</v>
      </c>
    </row>
    <row r="13" spans="1:5" x14ac:dyDescent="0.2">
      <c r="A13" s="314" t="s">
        <v>295</v>
      </c>
      <c r="C13" s="79" t="s">
        <v>290</v>
      </c>
      <c r="D13" t="s">
        <v>621</v>
      </c>
      <c r="E13" s="315" t="s">
        <v>622</v>
      </c>
    </row>
    <row r="14" spans="1:5" x14ac:dyDescent="0.2">
      <c r="A14" s="314" t="s">
        <v>297</v>
      </c>
      <c r="C14" s="79" t="s">
        <v>290</v>
      </c>
      <c r="D14" t="s">
        <v>623</v>
      </c>
      <c r="E14" s="315" t="s">
        <v>624</v>
      </c>
    </row>
    <row r="15" spans="1:5" x14ac:dyDescent="0.2">
      <c r="A15" s="314" t="s">
        <v>299</v>
      </c>
      <c r="C15" s="79" t="s">
        <v>290</v>
      </c>
      <c r="D15" t="s">
        <v>625</v>
      </c>
      <c r="E15" s="315" t="s">
        <v>626</v>
      </c>
    </row>
    <row r="16" spans="1:5" x14ac:dyDescent="0.2">
      <c r="A16" s="314" t="s">
        <v>627</v>
      </c>
      <c r="C16" s="79" t="s">
        <v>290</v>
      </c>
      <c r="D16" t="s">
        <v>625</v>
      </c>
      <c r="E16" s="315" t="s">
        <v>626</v>
      </c>
    </row>
    <row r="17" spans="1:5" x14ac:dyDescent="0.2">
      <c r="A17" s="314" t="s">
        <v>301</v>
      </c>
      <c r="C17" s="79" t="s">
        <v>290</v>
      </c>
      <c r="D17" t="s">
        <v>628</v>
      </c>
      <c r="E17" s="315" t="s">
        <v>629</v>
      </c>
    </row>
    <row r="18" spans="1:5" x14ac:dyDescent="0.2">
      <c r="A18" s="314" t="s">
        <v>303</v>
      </c>
      <c r="C18" s="79" t="s">
        <v>290</v>
      </c>
      <c r="D18" t="s">
        <v>630</v>
      </c>
      <c r="E18" s="315" t="s">
        <v>631</v>
      </c>
    </row>
    <row r="19" spans="1:5" x14ac:dyDescent="0.2">
      <c r="A19" s="314" t="s">
        <v>305</v>
      </c>
      <c r="C19" s="79" t="s">
        <v>290</v>
      </c>
      <c r="D19" t="s">
        <v>632</v>
      </c>
      <c r="E19" s="315" t="s">
        <v>633</v>
      </c>
    </row>
    <row r="20" spans="1:5" x14ac:dyDescent="0.2">
      <c r="A20" s="314" t="s">
        <v>307</v>
      </c>
      <c r="C20" s="79" t="s">
        <v>290</v>
      </c>
      <c r="D20" t="s">
        <v>634</v>
      </c>
      <c r="E20" s="315" t="s">
        <v>635</v>
      </c>
    </row>
    <row r="21" spans="1:5" x14ac:dyDescent="0.2">
      <c r="A21" s="314" t="s">
        <v>309</v>
      </c>
      <c r="C21" s="79" t="s">
        <v>290</v>
      </c>
      <c r="D21" t="s">
        <v>636</v>
      </c>
      <c r="E21" s="315" t="s">
        <v>637</v>
      </c>
    </row>
    <row r="22" spans="1:5" x14ac:dyDescent="0.2">
      <c r="A22" s="314" t="s">
        <v>311</v>
      </c>
      <c r="C22" s="79" t="s">
        <v>290</v>
      </c>
      <c r="D22" t="s">
        <v>638</v>
      </c>
      <c r="E22" s="315" t="s">
        <v>639</v>
      </c>
    </row>
    <row r="23" spans="1:5" x14ac:dyDescent="0.2">
      <c r="A23" s="314" t="s">
        <v>640</v>
      </c>
      <c r="B23" t="s">
        <v>641</v>
      </c>
      <c r="C23" s="79" t="s">
        <v>290</v>
      </c>
      <c r="D23" t="s">
        <v>642</v>
      </c>
      <c r="E23" s="315" t="s">
        <v>643</v>
      </c>
    </row>
    <row r="24" spans="1:5" x14ac:dyDescent="0.2">
      <c r="A24" s="314" t="s">
        <v>394</v>
      </c>
      <c r="B24" s="68" t="s">
        <v>644</v>
      </c>
      <c r="C24" s="68" t="s">
        <v>70</v>
      </c>
      <c r="D24" t="s">
        <v>645</v>
      </c>
      <c r="E24" s="315" t="s">
        <v>646</v>
      </c>
    </row>
    <row r="25" spans="1:5" x14ac:dyDescent="0.2">
      <c r="A25" s="314" t="s">
        <v>395</v>
      </c>
      <c r="B25" s="68" t="s">
        <v>647</v>
      </c>
      <c r="C25" s="68" t="s">
        <v>70</v>
      </c>
      <c r="D25" t="s">
        <v>648</v>
      </c>
      <c r="E25" s="315" t="s">
        <v>649</v>
      </c>
    </row>
    <row r="26" spans="1:5" x14ac:dyDescent="0.2">
      <c r="A26" s="314" t="s">
        <v>397</v>
      </c>
      <c r="B26" s="68" t="s">
        <v>650</v>
      </c>
      <c r="C26" s="68" t="s">
        <v>70</v>
      </c>
      <c r="D26" t="s">
        <v>651</v>
      </c>
      <c r="E26" s="315" t="s">
        <v>652</v>
      </c>
    </row>
    <row r="27" spans="1:5" x14ac:dyDescent="0.2">
      <c r="A27" s="314" t="s">
        <v>399</v>
      </c>
      <c r="B27" s="68" t="s">
        <v>653</v>
      </c>
      <c r="C27" s="68" t="s">
        <v>70</v>
      </c>
      <c r="D27" t="s">
        <v>654</v>
      </c>
      <c r="E27" s="315" t="s">
        <v>655</v>
      </c>
    </row>
    <row r="28" spans="1:5" x14ac:dyDescent="0.2">
      <c r="A28" s="314" t="s">
        <v>656</v>
      </c>
      <c r="C28" s="68" t="s">
        <v>70</v>
      </c>
      <c r="D28" t="s">
        <v>657</v>
      </c>
      <c r="E28" s="315" t="s">
        <v>658</v>
      </c>
    </row>
    <row r="29" spans="1:5" x14ac:dyDescent="0.2">
      <c r="A29" s="314" t="s">
        <v>659</v>
      </c>
      <c r="C29" s="68" t="s">
        <v>70</v>
      </c>
      <c r="D29" t="s">
        <v>660</v>
      </c>
      <c r="E29" s="315" t="s">
        <v>661</v>
      </c>
    </row>
    <row r="30" spans="1:5" x14ac:dyDescent="0.2">
      <c r="A30" s="314" t="s">
        <v>400</v>
      </c>
      <c r="C30" s="68" t="s">
        <v>70</v>
      </c>
      <c r="D30" t="s">
        <v>662</v>
      </c>
      <c r="E30" s="315" t="s">
        <v>663</v>
      </c>
    </row>
    <row r="31" spans="1:5" x14ac:dyDescent="0.2">
      <c r="A31" s="314" t="s">
        <v>401</v>
      </c>
      <c r="C31" s="68" t="s">
        <v>70</v>
      </c>
      <c r="D31" t="s">
        <v>664</v>
      </c>
      <c r="E31" s="315" t="s">
        <v>665</v>
      </c>
    </row>
    <row r="32" spans="1:5" x14ac:dyDescent="0.2">
      <c r="A32" s="314" t="s">
        <v>402</v>
      </c>
      <c r="C32" s="68" t="s">
        <v>70</v>
      </c>
      <c r="D32" t="s">
        <v>666</v>
      </c>
      <c r="E32" s="315" t="s">
        <v>667</v>
      </c>
    </row>
    <row r="33" spans="1:5" x14ac:dyDescent="0.2">
      <c r="A33" s="314" t="s">
        <v>668</v>
      </c>
      <c r="B33" t="s">
        <v>641</v>
      </c>
      <c r="C33" s="68" t="s">
        <v>70</v>
      </c>
      <c r="D33" t="s">
        <v>669</v>
      </c>
      <c r="E33" s="315" t="s">
        <v>670</v>
      </c>
    </row>
    <row r="34" spans="1:5" x14ac:dyDescent="0.2">
      <c r="A34" s="314" t="s">
        <v>403</v>
      </c>
      <c r="C34" s="68" t="s">
        <v>70</v>
      </c>
      <c r="D34" t="s">
        <v>671</v>
      </c>
      <c r="E34" s="315" t="s">
        <v>672</v>
      </c>
    </row>
    <row r="35" spans="1:5" x14ac:dyDescent="0.2">
      <c r="A35" s="314" t="s">
        <v>404</v>
      </c>
      <c r="C35" s="68" t="s">
        <v>70</v>
      </c>
      <c r="D35" t="s">
        <v>673</v>
      </c>
      <c r="E35" s="315" t="s">
        <v>674</v>
      </c>
    </row>
    <row r="36" spans="1:5" x14ac:dyDescent="0.2">
      <c r="A36" s="314" t="s">
        <v>405</v>
      </c>
      <c r="C36" s="68" t="s">
        <v>70</v>
      </c>
      <c r="D36" t="s">
        <v>675</v>
      </c>
      <c r="E36" s="315" t="s">
        <v>676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DF2B5A99C7764A954F99BC5B462DB4" ma:contentTypeVersion="16" ma:contentTypeDescription="Create a new document." ma:contentTypeScope="" ma:versionID="8c690a37732b1329c2a46d38a8e06934">
  <xsd:schema xmlns:xsd="http://www.w3.org/2001/XMLSchema" xmlns:xs="http://www.w3.org/2001/XMLSchema" xmlns:p="http://schemas.microsoft.com/office/2006/metadata/properties" xmlns:ns2="5e68834b-06d1-4875-8148-3c25d087b31a" xmlns:ns3="4e1d08b5-d781-4b6f-baba-8db2e2a899b1" targetNamespace="http://schemas.microsoft.com/office/2006/metadata/properties" ma:root="true" ma:fieldsID="db49fb0966fa52726ba4df949e00a778" ns2:_="" ns3:_="">
    <xsd:import namespace="5e68834b-06d1-4875-8148-3c25d087b31a"/>
    <xsd:import namespace="4e1d08b5-d781-4b6f-baba-8db2e2a899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68834b-06d1-4875-8148-3c25d087b3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82b08e0-afd2-4516-a7d3-7205bbf190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1d08b5-d781-4b6f-baba-8db2e2a899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e63daf0-880e-4bc0-8188-7f41a57f643d}" ma:internalName="TaxCatchAll" ma:showField="CatchAllData" ma:web="4e1d08b5-d781-4b6f-baba-8db2e2a899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e68834b-06d1-4875-8148-3c25d087b31a">
      <Terms xmlns="http://schemas.microsoft.com/office/infopath/2007/PartnerControls"/>
    </lcf76f155ced4ddcb4097134ff3c332f>
    <TaxCatchAll xmlns="4e1d08b5-d781-4b6f-baba-8db2e2a899b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D79327-03AE-4FB1-A0EF-3C426B70CD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68834b-06d1-4875-8148-3c25d087b31a"/>
    <ds:schemaRef ds:uri="4e1d08b5-d781-4b6f-baba-8db2e2a89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358800-3DF1-4561-977D-68275E4D8E04}">
  <ds:schemaRefs>
    <ds:schemaRef ds:uri="http://schemas.microsoft.com/office/2006/metadata/properties"/>
    <ds:schemaRef ds:uri="http://schemas.microsoft.com/office/infopath/2007/PartnerControls"/>
    <ds:schemaRef ds:uri="5e68834b-06d1-4875-8148-3c25d087b31a"/>
    <ds:schemaRef ds:uri="4e1d08b5-d781-4b6f-baba-8db2e2a899b1"/>
  </ds:schemaRefs>
</ds:datastoreItem>
</file>

<file path=customXml/itemProps3.xml><?xml version="1.0" encoding="utf-8"?>
<ds:datastoreItem xmlns:ds="http://schemas.openxmlformats.org/officeDocument/2006/customXml" ds:itemID="{6CF957F3-CB18-4515-83E6-4B1DFC2FCE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50</vt:i4>
      </vt:variant>
    </vt:vector>
  </HeadingPairs>
  <TitlesOfParts>
    <vt:vector size="50" baseType="lpstr">
      <vt:lpstr>Summary - Capewide</vt:lpstr>
      <vt:lpstr>Embayment Status - Capewide</vt:lpstr>
      <vt:lpstr>Station Status - Capewide</vt:lpstr>
      <vt:lpstr>Calculating EI scores- equation</vt:lpstr>
      <vt:lpstr>DO Saturation Table</vt:lpstr>
      <vt:lpstr>DO saturation equation</vt:lpstr>
      <vt:lpstr>Procedure- Updated</vt:lpstr>
      <vt:lpstr>QC Process</vt:lpstr>
      <vt:lpstr>LatLon</vt:lpstr>
      <vt:lpstr>2023 Scores and Grades</vt:lpstr>
      <vt:lpstr>2022 Data</vt:lpstr>
      <vt:lpstr>2018 Data</vt:lpstr>
      <vt:lpstr>2019 Data</vt:lpstr>
      <vt:lpstr>2020 Data</vt:lpstr>
      <vt:lpstr>2021 Data</vt:lpstr>
      <vt:lpstr>CR01</vt:lpstr>
      <vt:lpstr>CR02</vt:lpstr>
      <vt:lpstr>CR03</vt:lpstr>
      <vt:lpstr>ER01</vt:lpstr>
      <vt:lpstr>ER02</vt:lpstr>
      <vt:lpstr>ER03</vt:lpstr>
      <vt:lpstr>PB01- OMIT</vt:lpstr>
      <vt:lpstr>PB02</vt:lpstr>
      <vt:lpstr>PB03</vt:lpstr>
      <vt:lpstr>PB04</vt:lpstr>
      <vt:lpstr>PB05</vt:lpstr>
      <vt:lpstr>PB06</vt:lpstr>
      <vt:lpstr>PB07</vt:lpstr>
      <vt:lpstr>PB08</vt:lpstr>
      <vt:lpstr>PB09</vt:lpstr>
      <vt:lpstr>PB10</vt:lpstr>
      <vt:lpstr>PB11</vt:lpstr>
      <vt:lpstr>PB12</vt:lpstr>
      <vt:lpstr>PB13</vt:lpstr>
      <vt:lpstr>PB14</vt:lpstr>
      <vt:lpstr>PB15</vt:lpstr>
      <vt:lpstr>SR05</vt:lpstr>
      <vt:lpstr>WB01</vt:lpstr>
      <vt:lpstr>WB02</vt:lpstr>
      <vt:lpstr>WB03</vt:lpstr>
      <vt:lpstr>WB04</vt:lpstr>
      <vt:lpstr>WB05- OMIT</vt:lpstr>
      <vt:lpstr>WB06- NOUSE</vt:lpstr>
      <vt:lpstr>WB07</vt:lpstr>
      <vt:lpstr>WB08</vt:lpstr>
      <vt:lpstr>WB09</vt:lpstr>
      <vt:lpstr>WB10-OMIT</vt:lpstr>
      <vt:lpstr>WB11</vt:lpstr>
      <vt:lpstr>WB12</vt:lpstr>
      <vt:lpstr>WB13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Intern</dc:creator>
  <cp:keywords/>
  <dc:description/>
  <cp:lastModifiedBy>Jo Ann Muramoto</cp:lastModifiedBy>
  <cp:revision/>
  <dcterms:created xsi:type="dcterms:W3CDTF">2023-06-20T19:01:37Z</dcterms:created>
  <dcterms:modified xsi:type="dcterms:W3CDTF">2023-12-03T15:45:11Z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0x0101004EDF2B5A99C7764A954F99BC5B462DB4</vt:lpwstr>
  </property>
  <property fmtid="{D5CDD505-2E9C-101B-9397-08002B2CF9AE}" pid="3" name="MediaServiceImageTags">
    <vt:lpwstr/>
  </property>
</Properties>
</file>